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transparencyitaly.sharepoint.com/sites/act-ec/Shared Documents/2_Implementation_internal/Traduzione_materiali/Public_Procurement/PP_Final_edited_version/"/>
    </mc:Choice>
  </mc:AlternateContent>
  <xr:revisionPtr revIDLastSave="20" documentId="11_7A59E1B3DA6F2C4FEF3E6D087BAA032A3EBF3B33" xr6:coauthVersionLast="46" xr6:coauthVersionMax="46" xr10:uidLastSave="{21AE867A-280F-4659-A207-3061AF5AB7FD}"/>
  <bookViews>
    <workbookView xWindow="-110" yWindow="-110" windowWidth="19420" windowHeight="10420" xr2:uid="{00000000-000D-0000-FFFF-FFFF00000000}"/>
  </bookViews>
  <sheets>
    <sheet name="# Instructions" sheetId="1" r:id="rId1"/>
    <sheet name="# Index" sheetId="2" r:id="rId2"/>
    <sheet name="# Config" sheetId="3" r:id="rId3"/>
    <sheet name="Input Contracting processes" sheetId="4" r:id="rId4"/>
    <sheet name="Input Tender Items" sheetId="5" r:id="rId5"/>
    <sheet name="Input Award Items" sheetId="6" r:id="rId6"/>
    <sheet name="Input Tenderers" sheetId="7" r:id="rId7"/>
    <sheet name="Input Tender Documents" sheetId="8" state="hidden" r:id="rId8"/>
    <sheet name="Input Contract Documents" sheetId="9" state="hidden" r:id="rId9"/>
    <sheet name="Input Implementation Documents" sheetId="10" state="hidden" r:id="rId10"/>
    <sheet name="Input Implementation Milestones" sheetId="11" state="hidden" r:id="rId11"/>
    <sheet name="Input Implementation Transactio" sheetId="12" r:id="rId12"/>
    <sheet name="Meta" sheetId="13" r:id="rId13"/>
    <sheet name="# Reference Template columns" sheetId="14" r:id="rId14"/>
    <sheet name="# Reference schema" sheetId="15" r:id="rId15"/>
    <sheet name="# Reference codelists" sheetId="16" r:id="rId16"/>
  </sheets>
  <definedNames>
    <definedName name="_xlnm._FilterDatabase" localSheetId="14" hidden="1">'# Reference schema'!$A$1:$J$1000</definedName>
    <definedName name="buyerOrganizationIdentifierScheme">'# Config'!$B$10</definedName>
    <definedName name="currency">'# Config'!$B$7</definedName>
    <definedName name="itemClassificationScheme">'# Config'!$B$8</definedName>
    <definedName name="language">'# Config'!$B$6</definedName>
    <definedName name="supplierOrganizationIdentifierScheme">'# Config'!$B$9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8" i="16" l="1"/>
  <c r="J257" i="16"/>
  <c r="J256" i="16"/>
  <c r="J255" i="16"/>
  <c r="J254" i="16"/>
  <c r="J253" i="16"/>
  <c r="J252" i="16"/>
  <c r="J251" i="16"/>
  <c r="J250" i="16"/>
  <c r="J249" i="16"/>
  <c r="J248" i="16"/>
  <c r="J247" i="16"/>
  <c r="J246" i="16"/>
  <c r="J245" i="16"/>
  <c r="J244" i="16"/>
  <c r="J243" i="16"/>
  <c r="J242" i="16"/>
  <c r="J241" i="16"/>
  <c r="J240" i="16"/>
  <c r="J239" i="16"/>
  <c r="J238" i="16"/>
  <c r="J237" i="16"/>
  <c r="J236" i="16"/>
  <c r="J235" i="16"/>
  <c r="J234" i="16"/>
  <c r="J233" i="16"/>
  <c r="J232" i="16"/>
  <c r="J231" i="16"/>
  <c r="J230" i="16"/>
  <c r="J229" i="16"/>
  <c r="J228" i="16"/>
  <c r="J227" i="16"/>
  <c r="J226" i="16"/>
  <c r="J225" i="16"/>
  <c r="J224" i="16"/>
  <c r="J223" i="16"/>
  <c r="J222" i="16"/>
  <c r="J221" i="16"/>
  <c r="J220" i="16"/>
  <c r="J219" i="16"/>
  <c r="J218" i="16"/>
  <c r="J217" i="16"/>
  <c r="J216" i="16"/>
  <c r="J215" i="16"/>
  <c r="J214" i="16"/>
  <c r="J213" i="16"/>
  <c r="J212" i="16"/>
  <c r="J211" i="16"/>
  <c r="J210" i="16"/>
  <c r="J209" i="16"/>
  <c r="J208" i="16"/>
  <c r="J207" i="16"/>
  <c r="J206" i="16"/>
  <c r="J205" i="16"/>
  <c r="J204" i="16"/>
  <c r="J203" i="16"/>
  <c r="J202" i="16"/>
  <c r="J201" i="16"/>
  <c r="J200" i="16"/>
  <c r="J199" i="16"/>
  <c r="J198" i="16"/>
  <c r="J197" i="16"/>
  <c r="J196" i="16"/>
  <c r="J195" i="16"/>
  <c r="J194" i="16"/>
  <c r="J193" i="16"/>
  <c r="J192" i="16"/>
  <c r="J191" i="16"/>
  <c r="J190" i="16"/>
  <c r="J189" i="16"/>
  <c r="J188" i="16"/>
  <c r="J187" i="16"/>
  <c r="J186" i="16"/>
  <c r="J185" i="16"/>
  <c r="J184" i="16"/>
  <c r="J183" i="16"/>
  <c r="J182" i="16"/>
  <c r="J181" i="16"/>
  <c r="J180" i="16"/>
  <c r="J179" i="16"/>
  <c r="J178" i="16"/>
  <c r="J177" i="16"/>
  <c r="J176" i="16"/>
  <c r="J175" i="16"/>
  <c r="J174" i="16"/>
  <c r="J173" i="16"/>
  <c r="J172" i="16"/>
  <c r="J171" i="16"/>
  <c r="J170" i="16"/>
  <c r="J169" i="16"/>
  <c r="J168" i="16"/>
  <c r="J167" i="16"/>
  <c r="J166" i="16"/>
  <c r="J165" i="16"/>
  <c r="J164" i="16"/>
  <c r="J163" i="16"/>
  <c r="J162" i="16"/>
  <c r="J161" i="16"/>
  <c r="J160" i="16"/>
  <c r="J159" i="16"/>
  <c r="J158" i="16"/>
  <c r="J157" i="16"/>
  <c r="J156" i="16"/>
  <c r="J155" i="16"/>
  <c r="J154" i="16"/>
  <c r="J153" i="16"/>
  <c r="J152" i="16"/>
  <c r="J151" i="16"/>
  <c r="J150" i="16"/>
  <c r="J149" i="16"/>
  <c r="J148" i="16"/>
  <c r="J147" i="16"/>
  <c r="J146" i="16"/>
  <c r="J145" i="16"/>
  <c r="J144" i="16"/>
  <c r="J143" i="16"/>
  <c r="J142" i="16"/>
  <c r="J141" i="16"/>
  <c r="J140" i="16"/>
  <c r="J139" i="16"/>
  <c r="J138" i="16"/>
  <c r="J137" i="16"/>
  <c r="J136" i="16"/>
  <c r="J135" i="16"/>
  <c r="J134" i="16"/>
  <c r="J133" i="16"/>
  <c r="J132" i="16"/>
  <c r="J131" i="16"/>
  <c r="J130"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13" i="16"/>
  <c r="J12" i="16"/>
  <c r="J11" i="16"/>
  <c r="J10" i="16"/>
  <c r="J9" i="16"/>
  <c r="J8" i="16"/>
  <c r="J7" i="16"/>
  <c r="J6" i="16"/>
  <c r="J5" i="16"/>
  <c r="J4" i="16"/>
  <c r="J3" i="16"/>
  <c r="J2" i="16"/>
  <c r="J1" i="16"/>
  <c r="B1008" i="14"/>
  <c r="B1007" i="14"/>
  <c r="B1006" i="14"/>
  <c r="B1005" i="14"/>
  <c r="B1004" i="14"/>
  <c r="B1003" i="14"/>
  <c r="B1002" i="14"/>
  <c r="B1001" i="14"/>
  <c r="B1000" i="14"/>
  <c r="B999" i="14"/>
  <c r="B998" i="14"/>
  <c r="B997" i="14"/>
  <c r="B996" i="14"/>
  <c r="B995" i="14"/>
  <c r="B994" i="14"/>
  <c r="B993" i="14"/>
  <c r="B992" i="14"/>
  <c r="B991" i="14"/>
  <c r="B990" i="14"/>
  <c r="B989" i="14"/>
  <c r="B988" i="14"/>
  <c r="B987" i="14"/>
  <c r="B986" i="14"/>
  <c r="B985" i="14"/>
  <c r="B984" i="14"/>
  <c r="B983" i="14"/>
  <c r="B982" i="14"/>
  <c r="B981" i="14"/>
  <c r="B980" i="14"/>
  <c r="B979" i="14"/>
  <c r="B978" i="14"/>
  <c r="B977" i="14"/>
  <c r="B976" i="14"/>
  <c r="B975" i="14"/>
  <c r="B974" i="14"/>
  <c r="B973" i="14"/>
  <c r="B972" i="14"/>
  <c r="B971" i="14"/>
  <c r="B970" i="14"/>
  <c r="B969" i="14"/>
  <c r="B968" i="14"/>
  <c r="B967" i="14"/>
  <c r="B966" i="14"/>
  <c r="B965" i="14"/>
  <c r="B964" i="14"/>
  <c r="B963" i="14"/>
  <c r="B962" i="14"/>
  <c r="B961" i="14"/>
  <c r="B960" i="14"/>
  <c r="B959" i="14"/>
  <c r="B958" i="14"/>
  <c r="B957" i="14"/>
  <c r="B956" i="14"/>
  <c r="B955" i="14"/>
  <c r="B954" i="14"/>
  <c r="B953" i="14"/>
  <c r="B952" i="14"/>
  <c r="B951" i="14"/>
  <c r="B950" i="14"/>
  <c r="B949" i="14"/>
  <c r="B948" i="14"/>
  <c r="B947" i="14"/>
  <c r="B946" i="14"/>
  <c r="B945" i="14"/>
  <c r="B944" i="14"/>
  <c r="B943" i="14"/>
  <c r="B942" i="14"/>
  <c r="B941" i="14"/>
  <c r="B940" i="14"/>
  <c r="B939" i="14"/>
  <c r="B938" i="14"/>
  <c r="B937" i="14"/>
  <c r="B936" i="14"/>
  <c r="B935" i="14"/>
  <c r="B934" i="14"/>
  <c r="B933" i="14"/>
  <c r="B932" i="14"/>
  <c r="B931" i="14"/>
  <c r="B930" i="14"/>
  <c r="B929" i="14"/>
  <c r="B928" i="14"/>
  <c r="B927" i="14"/>
  <c r="B926" i="14"/>
  <c r="B925" i="14"/>
  <c r="B924" i="14"/>
  <c r="B923" i="14"/>
  <c r="B922" i="14"/>
  <c r="B921" i="14"/>
  <c r="B920" i="14"/>
  <c r="B919" i="14"/>
  <c r="B918" i="14"/>
  <c r="B917" i="14"/>
  <c r="B916" i="14"/>
  <c r="B915" i="14"/>
  <c r="B914" i="14"/>
  <c r="B913" i="14"/>
  <c r="B912" i="14"/>
  <c r="B911" i="14"/>
  <c r="B910" i="14"/>
  <c r="B909" i="14"/>
  <c r="B908" i="14"/>
  <c r="B907" i="14"/>
  <c r="B906" i="14"/>
  <c r="B905" i="14"/>
  <c r="B904" i="14"/>
  <c r="B903" i="14"/>
  <c r="B902" i="14"/>
  <c r="B901" i="14"/>
  <c r="B900" i="14"/>
  <c r="B899" i="14"/>
  <c r="B898" i="14"/>
  <c r="B897" i="14"/>
  <c r="B896" i="14"/>
  <c r="B895" i="14"/>
  <c r="B894" i="14"/>
  <c r="B893" i="14"/>
  <c r="B892" i="14"/>
  <c r="B891" i="14"/>
  <c r="B890" i="14"/>
  <c r="B889" i="14"/>
  <c r="B888" i="14"/>
  <c r="B887" i="14"/>
  <c r="B886" i="14"/>
  <c r="B885" i="14"/>
  <c r="B884" i="14"/>
  <c r="B883" i="14"/>
  <c r="B882" i="14"/>
  <c r="B881" i="14"/>
  <c r="B880" i="14"/>
  <c r="B879" i="14"/>
  <c r="B878" i="14"/>
  <c r="B877" i="14"/>
  <c r="B876" i="14"/>
  <c r="B875" i="14"/>
  <c r="B874" i="14"/>
  <c r="B873" i="14"/>
  <c r="B872" i="14"/>
  <c r="B871" i="14"/>
  <c r="B870" i="14"/>
  <c r="B869" i="14"/>
  <c r="B868" i="14"/>
  <c r="B867" i="14"/>
  <c r="B866" i="14"/>
  <c r="B865" i="14"/>
  <c r="B864" i="14"/>
  <c r="B863" i="14"/>
  <c r="B862" i="14"/>
  <c r="B861" i="14"/>
  <c r="B860" i="14"/>
  <c r="B859" i="14"/>
  <c r="B858" i="14"/>
  <c r="B857" i="14"/>
  <c r="B856" i="14"/>
  <c r="B855" i="14"/>
  <c r="B854" i="14"/>
  <c r="B853" i="14"/>
  <c r="B852" i="14"/>
  <c r="B851" i="14"/>
  <c r="B850" i="14"/>
  <c r="B849" i="14"/>
  <c r="B848" i="14"/>
  <c r="B847" i="14"/>
  <c r="B846" i="14"/>
  <c r="B845" i="14"/>
  <c r="B844" i="14"/>
  <c r="B843" i="14"/>
  <c r="B842" i="14"/>
  <c r="B841" i="14"/>
  <c r="B840" i="14"/>
  <c r="B839" i="14"/>
  <c r="B838" i="14"/>
  <c r="B837" i="14"/>
  <c r="B836" i="14"/>
  <c r="B835" i="14"/>
  <c r="B834" i="14"/>
  <c r="B833" i="14"/>
  <c r="B832" i="14"/>
  <c r="B831" i="14"/>
  <c r="B830" i="14"/>
  <c r="B829" i="14"/>
  <c r="B828" i="14"/>
  <c r="B827" i="14"/>
  <c r="B826" i="14"/>
  <c r="B825" i="14"/>
  <c r="B824" i="14"/>
  <c r="B823" i="14"/>
  <c r="B822" i="14"/>
  <c r="B821" i="14"/>
  <c r="B820" i="14"/>
  <c r="B819" i="14"/>
  <c r="B818" i="14"/>
  <c r="B817" i="14"/>
  <c r="B816" i="14"/>
  <c r="B815" i="14"/>
  <c r="B814" i="14"/>
  <c r="B813" i="14"/>
  <c r="B812" i="14"/>
  <c r="B811" i="14"/>
  <c r="B810" i="14"/>
  <c r="B809" i="14"/>
  <c r="B808" i="14"/>
  <c r="B807" i="14"/>
  <c r="B806" i="14"/>
  <c r="B805" i="14"/>
  <c r="B804" i="14"/>
  <c r="B803" i="14"/>
  <c r="B802" i="14"/>
  <c r="B801" i="14"/>
  <c r="B800" i="14"/>
  <c r="B799" i="14"/>
  <c r="B798" i="14"/>
  <c r="B797" i="14"/>
  <c r="B796" i="14"/>
  <c r="B795" i="14"/>
  <c r="B794" i="14"/>
  <c r="B793" i="14"/>
  <c r="B792" i="14"/>
  <c r="B791" i="14"/>
  <c r="B790" i="14"/>
  <c r="B789" i="14"/>
  <c r="B788" i="14"/>
  <c r="B787" i="14"/>
  <c r="B786" i="14"/>
  <c r="B785" i="14"/>
  <c r="B784" i="14"/>
  <c r="B783" i="14"/>
  <c r="B782" i="14"/>
  <c r="B781" i="14"/>
  <c r="B780" i="14"/>
  <c r="B779" i="14"/>
  <c r="B778" i="14"/>
  <c r="B777" i="14"/>
  <c r="B776" i="14"/>
  <c r="B775" i="14"/>
  <c r="B774" i="14"/>
  <c r="B773" i="14"/>
  <c r="B772" i="14"/>
  <c r="B771" i="14"/>
  <c r="B770" i="14"/>
  <c r="B769" i="14"/>
  <c r="B768" i="14"/>
  <c r="B767" i="14"/>
  <c r="B766" i="14"/>
  <c r="B765" i="14"/>
  <c r="B764" i="14"/>
  <c r="B763" i="14"/>
  <c r="B762" i="14"/>
  <c r="B761" i="14"/>
  <c r="B760" i="14"/>
  <c r="B759" i="14"/>
  <c r="B758" i="14"/>
  <c r="B757" i="14"/>
  <c r="B756" i="14"/>
  <c r="B755" i="14"/>
  <c r="B754" i="14"/>
  <c r="B753" i="14"/>
  <c r="B752" i="14"/>
  <c r="B751" i="14"/>
  <c r="B750" i="14"/>
  <c r="B749" i="14"/>
  <c r="B748" i="14"/>
  <c r="B747" i="14"/>
  <c r="B746" i="14"/>
  <c r="B745" i="14"/>
  <c r="B744" i="14"/>
  <c r="B743" i="14"/>
  <c r="B742" i="14"/>
  <c r="B741" i="14"/>
  <c r="B740" i="14"/>
  <c r="B739" i="14"/>
  <c r="B738" i="14"/>
  <c r="B737" i="14"/>
  <c r="B736" i="14"/>
  <c r="B735" i="14"/>
  <c r="B734" i="14"/>
  <c r="B733" i="14"/>
  <c r="B732" i="14"/>
  <c r="B731" i="14"/>
  <c r="B730" i="14"/>
  <c r="B729" i="14"/>
  <c r="B728" i="14"/>
  <c r="B727" i="14"/>
  <c r="B726" i="14"/>
  <c r="B725" i="14"/>
  <c r="B724" i="14"/>
  <c r="B723" i="14"/>
  <c r="B722" i="14"/>
  <c r="B721" i="14"/>
  <c r="B720" i="14"/>
  <c r="B719" i="14"/>
  <c r="B718" i="14"/>
  <c r="B717" i="14"/>
  <c r="B716" i="14"/>
  <c r="B715" i="14"/>
  <c r="B714" i="14"/>
  <c r="B713" i="14"/>
  <c r="B712" i="14"/>
  <c r="B711" i="14"/>
  <c r="B710" i="14"/>
  <c r="B709" i="14"/>
  <c r="B708" i="14"/>
  <c r="B707" i="14"/>
  <c r="B706" i="14"/>
  <c r="B705" i="14"/>
  <c r="B704" i="14"/>
  <c r="B703" i="14"/>
  <c r="B702" i="14"/>
  <c r="B701" i="14"/>
  <c r="B700" i="14"/>
  <c r="B699" i="14"/>
  <c r="B698" i="14"/>
  <c r="B697" i="14"/>
  <c r="B696" i="14"/>
  <c r="B695" i="14"/>
  <c r="B694" i="14"/>
  <c r="B693" i="14"/>
  <c r="B692" i="14"/>
  <c r="B691" i="14"/>
  <c r="B690" i="14"/>
  <c r="B689" i="14"/>
  <c r="B688" i="14"/>
  <c r="B687" i="14"/>
  <c r="B686" i="14"/>
  <c r="B685" i="14"/>
  <c r="B684" i="14"/>
  <c r="B683" i="14"/>
  <c r="B682" i="14"/>
  <c r="B681" i="14"/>
  <c r="B680" i="14"/>
  <c r="B679" i="14"/>
  <c r="B678" i="14"/>
  <c r="B677" i="14"/>
  <c r="B676" i="14"/>
  <c r="B675" i="14"/>
  <c r="B674" i="14"/>
  <c r="B673" i="14"/>
  <c r="B672" i="14"/>
  <c r="B671" i="14"/>
  <c r="B670" i="14"/>
  <c r="B669" i="14"/>
  <c r="B668" i="14"/>
  <c r="B667" i="14"/>
  <c r="B666" i="14"/>
  <c r="B665" i="14"/>
  <c r="B664" i="14"/>
  <c r="B663" i="14"/>
  <c r="B662" i="14"/>
  <c r="B661" i="14"/>
  <c r="B660" i="14"/>
  <c r="B659" i="14"/>
  <c r="B658" i="14"/>
  <c r="B657" i="14"/>
  <c r="B656" i="14"/>
  <c r="B655" i="14"/>
  <c r="B654" i="14"/>
  <c r="B653" i="14"/>
  <c r="B652" i="14"/>
  <c r="B651" i="14"/>
  <c r="B650" i="14"/>
  <c r="B649" i="14"/>
  <c r="B648" i="14"/>
  <c r="B647" i="14"/>
  <c r="B646" i="14"/>
  <c r="B645" i="14"/>
  <c r="B644" i="14"/>
  <c r="B643" i="14"/>
  <c r="B642" i="14"/>
  <c r="B641" i="14"/>
  <c r="B640" i="14"/>
  <c r="B639" i="14"/>
  <c r="B638" i="14"/>
  <c r="B637" i="14"/>
  <c r="B636" i="14"/>
  <c r="B635" i="14"/>
  <c r="B634" i="14"/>
  <c r="B633" i="14"/>
  <c r="B632" i="14"/>
  <c r="B631" i="14"/>
  <c r="B630" i="14"/>
  <c r="B629" i="14"/>
  <c r="B628" i="14"/>
  <c r="B627" i="14"/>
  <c r="B626" i="14"/>
  <c r="B625" i="14"/>
  <c r="B624" i="14"/>
  <c r="B623" i="14"/>
  <c r="B622" i="14"/>
  <c r="B621" i="14"/>
  <c r="B620" i="14"/>
  <c r="B619" i="14"/>
  <c r="B618" i="14"/>
  <c r="B617" i="14"/>
  <c r="B616" i="14"/>
  <c r="B615" i="14"/>
  <c r="B614" i="14"/>
  <c r="B613" i="14"/>
  <c r="B612" i="14"/>
  <c r="B611" i="14"/>
  <c r="B610" i="14"/>
  <c r="B609" i="14"/>
  <c r="B608" i="14"/>
  <c r="B607" i="14"/>
  <c r="B606" i="14"/>
  <c r="B605" i="14"/>
  <c r="B604" i="14"/>
  <c r="B603" i="14"/>
  <c r="B602" i="14"/>
  <c r="B601" i="14"/>
  <c r="B600" i="14"/>
  <c r="B599" i="14"/>
  <c r="B598" i="14"/>
  <c r="B597" i="14"/>
  <c r="B596" i="14"/>
  <c r="B595" i="14"/>
  <c r="B594" i="14"/>
  <c r="B593" i="14"/>
  <c r="B592" i="14"/>
  <c r="B591" i="14"/>
  <c r="B590" i="14"/>
  <c r="B589" i="14"/>
  <c r="B588" i="14"/>
  <c r="B587" i="14"/>
  <c r="B586" i="14"/>
  <c r="B585" i="14"/>
  <c r="B584" i="14"/>
  <c r="B583" i="14"/>
  <c r="B582" i="14"/>
  <c r="B581" i="14"/>
  <c r="B580" i="14"/>
  <c r="B579" i="14"/>
  <c r="B578" i="14"/>
  <c r="B577" i="14"/>
  <c r="B576" i="14"/>
  <c r="B575" i="14"/>
  <c r="B574" i="14"/>
  <c r="B573" i="14"/>
  <c r="B572" i="14"/>
  <c r="B571" i="14"/>
  <c r="B570" i="14"/>
  <c r="B569" i="14"/>
  <c r="B568" i="14"/>
  <c r="B567" i="14"/>
  <c r="B566" i="14"/>
  <c r="B565" i="14"/>
  <c r="B564" i="14"/>
  <c r="B563" i="14"/>
  <c r="B562" i="14"/>
  <c r="B561" i="14"/>
  <c r="B560" i="14"/>
  <c r="B559" i="14"/>
  <c r="B558" i="14"/>
  <c r="B557" i="14"/>
  <c r="B556" i="14"/>
  <c r="B555" i="14"/>
  <c r="B554" i="14"/>
  <c r="B553" i="14"/>
  <c r="B552" i="14"/>
  <c r="B551" i="14"/>
  <c r="B550" i="14"/>
  <c r="B549" i="14"/>
  <c r="B548" i="14"/>
  <c r="B547" i="14"/>
  <c r="B546" i="14"/>
  <c r="B545" i="14"/>
  <c r="B544" i="14"/>
  <c r="B543" i="14"/>
  <c r="B542" i="14"/>
  <c r="B541" i="14"/>
  <c r="B540" i="14"/>
  <c r="B539" i="14"/>
  <c r="B538" i="14"/>
  <c r="B537" i="14"/>
  <c r="B536" i="14"/>
  <c r="B535" i="14"/>
  <c r="B534" i="14"/>
  <c r="B533" i="14"/>
  <c r="B532" i="14"/>
  <c r="B531" i="14"/>
  <c r="B530" i="14"/>
  <c r="B529" i="14"/>
  <c r="B528" i="14"/>
  <c r="B527" i="14"/>
  <c r="B526" i="14"/>
  <c r="B525" i="14"/>
  <c r="B524" i="14"/>
  <c r="B523" i="14"/>
  <c r="B522" i="14"/>
  <c r="B521" i="14"/>
  <c r="B520" i="14"/>
  <c r="B519" i="14"/>
  <c r="B518" i="14"/>
  <c r="B517" i="14"/>
  <c r="B516" i="14"/>
  <c r="B515" i="14"/>
  <c r="B514" i="14"/>
  <c r="B513" i="14"/>
  <c r="B512" i="14"/>
  <c r="B511" i="14"/>
  <c r="B510" i="14"/>
  <c r="B509" i="14"/>
  <c r="B508" i="14"/>
  <c r="B507" i="14"/>
  <c r="B506" i="14"/>
  <c r="B505" i="14"/>
  <c r="B504" i="14"/>
  <c r="B503" i="14"/>
  <c r="B502" i="14"/>
  <c r="B501" i="14"/>
  <c r="B500" i="14"/>
  <c r="B499" i="14"/>
  <c r="B498" i="14"/>
  <c r="B497" i="14"/>
  <c r="B496" i="14"/>
  <c r="B495" i="14"/>
  <c r="B494" i="14"/>
  <c r="B493" i="14"/>
  <c r="B492" i="14"/>
  <c r="B491" i="14"/>
  <c r="B490" i="14"/>
  <c r="B489" i="14"/>
  <c r="B488" i="14"/>
  <c r="B487" i="14"/>
  <c r="B486" i="14"/>
  <c r="B485" i="14"/>
  <c r="B484" i="14"/>
  <c r="B483" i="14"/>
  <c r="B482" i="14"/>
  <c r="B481" i="14"/>
  <c r="B480" i="14"/>
  <c r="B479" i="14"/>
  <c r="B478" i="14"/>
  <c r="B477" i="14"/>
  <c r="B476" i="14"/>
  <c r="B475" i="14"/>
  <c r="B474" i="14"/>
  <c r="B473" i="14"/>
  <c r="B472" i="14"/>
  <c r="B471" i="14"/>
  <c r="B470" i="14"/>
  <c r="B469" i="14"/>
  <c r="B468" i="14"/>
  <c r="B467" i="14"/>
  <c r="B466" i="14"/>
  <c r="B465" i="14"/>
  <c r="B464" i="14"/>
  <c r="B463" i="14"/>
  <c r="B462" i="14"/>
  <c r="B461" i="14"/>
  <c r="B460" i="14"/>
  <c r="B459" i="14"/>
  <c r="B458" i="14"/>
  <c r="B457" i="14"/>
  <c r="B456" i="14"/>
  <c r="B455" i="14"/>
  <c r="B454" i="14"/>
  <c r="B453" i="14"/>
  <c r="B452" i="14"/>
  <c r="B451" i="14"/>
  <c r="B450" i="14"/>
  <c r="B449" i="14"/>
  <c r="B448" i="14"/>
  <c r="B447" i="14"/>
  <c r="B446" i="14"/>
  <c r="B445" i="14"/>
  <c r="B444" i="14"/>
  <c r="B443" i="14"/>
  <c r="B442" i="14"/>
  <c r="B441" i="14"/>
  <c r="B440" i="14"/>
  <c r="B439" i="14"/>
  <c r="B438" i="14"/>
  <c r="B437" i="14"/>
  <c r="B436" i="14"/>
  <c r="B435" i="14"/>
  <c r="B434" i="14"/>
  <c r="B433" i="14"/>
  <c r="B432" i="14"/>
  <c r="B431" i="14"/>
  <c r="B430" i="14"/>
  <c r="B429" i="14"/>
  <c r="B428" i="14"/>
  <c r="B427" i="14"/>
  <c r="B426" i="14"/>
  <c r="B425" i="14"/>
  <c r="B424" i="14"/>
  <c r="B423" i="14"/>
  <c r="B422" i="14"/>
  <c r="B421" i="14"/>
  <c r="B420" i="14"/>
  <c r="B419" i="14"/>
  <c r="B418" i="14"/>
  <c r="B417" i="14"/>
  <c r="B416" i="14"/>
  <c r="B415" i="14"/>
  <c r="B414" i="14"/>
  <c r="B413" i="14"/>
  <c r="B412" i="14"/>
  <c r="B411" i="14"/>
  <c r="B410" i="14"/>
  <c r="B409" i="14"/>
  <c r="B408" i="14"/>
  <c r="B407" i="14"/>
  <c r="B406" i="14"/>
  <c r="B405" i="14"/>
  <c r="B404" i="14"/>
  <c r="B403" i="14"/>
  <c r="B402" i="14"/>
  <c r="B401" i="14"/>
  <c r="B400" i="14"/>
  <c r="B399" i="14"/>
  <c r="B398" i="14"/>
  <c r="B397" i="14"/>
  <c r="B396" i="14"/>
  <c r="B395" i="14"/>
  <c r="B394" i="14"/>
  <c r="B393" i="14"/>
  <c r="B392" i="14"/>
  <c r="B391" i="14"/>
  <c r="B390" i="14"/>
  <c r="B389" i="14"/>
  <c r="B388" i="14"/>
  <c r="B387" i="14"/>
  <c r="B386" i="14"/>
  <c r="B385" i="14"/>
  <c r="B384" i="14"/>
  <c r="B383" i="14"/>
  <c r="B382" i="14"/>
  <c r="B381" i="14"/>
  <c r="B380" i="14"/>
  <c r="B379" i="14"/>
  <c r="B378" i="14"/>
  <c r="B377" i="14"/>
  <c r="B376" i="14"/>
  <c r="B375" i="14"/>
  <c r="B374" i="14"/>
  <c r="B373" i="14"/>
  <c r="B372" i="14"/>
  <c r="B371" i="14"/>
  <c r="B370" i="14"/>
  <c r="B369" i="14"/>
  <c r="B368" i="14"/>
  <c r="B367" i="14"/>
  <c r="B366" i="14"/>
  <c r="B365" i="14"/>
  <c r="B364" i="14"/>
  <c r="B363" i="14"/>
  <c r="B362" i="14"/>
  <c r="B361" i="14"/>
  <c r="B360" i="14"/>
  <c r="B359" i="14"/>
  <c r="B358" i="14"/>
  <c r="B357" i="14"/>
  <c r="B356" i="14"/>
  <c r="B355" i="14"/>
  <c r="B354" i="14"/>
  <c r="B353" i="14"/>
  <c r="B352" i="14"/>
  <c r="B351" i="14"/>
  <c r="B350" i="14"/>
  <c r="B349" i="14"/>
  <c r="B348" i="14"/>
  <c r="B347" i="14"/>
  <c r="B346" i="14"/>
  <c r="B345" i="14"/>
  <c r="B344" i="14"/>
  <c r="B343" i="14"/>
  <c r="B342" i="14"/>
  <c r="B341" i="14"/>
  <c r="B340" i="14"/>
  <c r="B339" i="14"/>
  <c r="B338" i="14"/>
  <c r="B337" i="14"/>
  <c r="B336" i="14"/>
  <c r="B335" i="14"/>
  <c r="B334" i="14"/>
  <c r="B333" i="14"/>
  <c r="B332" i="14"/>
  <c r="B331" i="14"/>
  <c r="B330" i="14"/>
  <c r="B329" i="14"/>
  <c r="B328" i="14"/>
  <c r="B327" i="14"/>
  <c r="B326" i="14"/>
  <c r="B325" i="14"/>
  <c r="B324" i="14"/>
  <c r="B323" i="14"/>
  <c r="B322" i="14"/>
  <c r="B321" i="14"/>
  <c r="B320" i="14"/>
  <c r="B319" i="14"/>
  <c r="B318" i="14"/>
  <c r="B317" i="14"/>
  <c r="B316" i="14"/>
  <c r="B315" i="14"/>
  <c r="B314" i="14"/>
  <c r="B313" i="14"/>
  <c r="B312" i="14"/>
  <c r="B311" i="14"/>
  <c r="B310" i="14"/>
  <c r="B309" i="14"/>
  <c r="B308" i="14"/>
  <c r="B307" i="14"/>
  <c r="B306" i="14"/>
  <c r="B305" i="14"/>
  <c r="B304" i="14"/>
  <c r="B303" i="14"/>
  <c r="B302" i="14"/>
  <c r="B301" i="14"/>
  <c r="B300" i="14"/>
  <c r="B299" i="14"/>
  <c r="B298"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73" i="14"/>
  <c r="B272" i="14"/>
  <c r="B271" i="14"/>
  <c r="B270" i="14"/>
  <c r="B269" i="14"/>
  <c r="B268" i="14"/>
  <c r="B267" i="14"/>
  <c r="B266" i="14"/>
  <c r="B265" i="14"/>
  <c r="B264" i="14"/>
  <c r="B263" i="14"/>
  <c r="B262" i="14"/>
  <c r="B261" i="14"/>
  <c r="B260" i="14"/>
  <c r="B259" i="14"/>
  <c r="B258" i="14"/>
  <c r="B257" i="14"/>
  <c r="B256" i="14"/>
  <c r="B255" i="14"/>
  <c r="B254" i="14"/>
  <c r="B253" i="14"/>
  <c r="B252" i="14"/>
  <c r="B251" i="14"/>
  <c r="B250" i="14"/>
  <c r="B249" i="14"/>
  <c r="B248" i="14"/>
  <c r="B247" i="14"/>
  <c r="B246" i="14"/>
  <c r="B245" i="14"/>
  <c r="B244" i="14"/>
  <c r="B243" i="14"/>
  <c r="B242" i="14"/>
  <c r="B241" i="14"/>
  <c r="B240" i="14"/>
  <c r="B239" i="14"/>
  <c r="B238" i="14"/>
  <c r="B237" i="14"/>
  <c r="B236" i="14"/>
  <c r="B235" i="14"/>
  <c r="B234" i="14"/>
  <c r="B233" i="14"/>
  <c r="B232" i="14"/>
  <c r="B231" i="14"/>
  <c r="B230" i="14"/>
  <c r="B229" i="14"/>
  <c r="B228" i="14"/>
  <c r="B227" i="14"/>
  <c r="B226" i="14"/>
  <c r="B225" i="14"/>
  <c r="B224" i="14"/>
  <c r="B223" i="14"/>
  <c r="B222" i="14"/>
  <c r="B221" i="14"/>
  <c r="B220" i="14"/>
  <c r="B219" i="14"/>
  <c r="B218" i="14"/>
  <c r="B217" i="14"/>
  <c r="B216" i="14"/>
  <c r="B215" i="14"/>
  <c r="B214" i="14"/>
  <c r="B213" i="14"/>
  <c r="B212" i="14"/>
  <c r="B211" i="14"/>
  <c r="B210" i="14"/>
  <c r="B209" i="14"/>
  <c r="B208" i="14"/>
  <c r="B207" i="14"/>
  <c r="B206" i="14"/>
  <c r="B205" i="14"/>
  <c r="B204" i="14"/>
  <c r="B203" i="14"/>
  <c r="B202" i="14"/>
  <c r="B201" i="14"/>
  <c r="B200" i="14"/>
  <c r="B199" i="14"/>
  <c r="B198" i="14"/>
  <c r="B197" i="14"/>
  <c r="B196" i="14"/>
  <c r="B195" i="14"/>
  <c r="B194" i="14"/>
  <c r="B193" i="14"/>
  <c r="B192" i="14"/>
  <c r="B191" i="14"/>
  <c r="B190" i="14"/>
  <c r="B189" i="14"/>
  <c r="B188" i="14"/>
  <c r="B187" i="14"/>
  <c r="B186" i="14"/>
  <c r="B185" i="14"/>
  <c r="B184" i="14"/>
  <c r="B183" i="14"/>
  <c r="B182" i="14"/>
  <c r="B181" i="14"/>
  <c r="B180" i="14"/>
  <c r="B179" i="14"/>
  <c r="B178" i="14"/>
  <c r="B177" i="14"/>
  <c r="B176" i="14"/>
  <c r="B175" i="14"/>
  <c r="B174" i="14"/>
  <c r="B173" i="14"/>
  <c r="B172" i="14"/>
  <c r="B171" i="14"/>
  <c r="B170" i="14"/>
  <c r="B169" i="14"/>
  <c r="B168" i="14"/>
  <c r="B167" i="14"/>
  <c r="B166" i="14"/>
  <c r="B165" i="14"/>
  <c r="B164" i="14"/>
  <c r="B163" i="14"/>
  <c r="B162" i="14"/>
  <c r="B161" i="14"/>
  <c r="B160" i="14"/>
  <c r="B159" i="14"/>
  <c r="B158" i="14"/>
  <c r="B157" i="14"/>
  <c r="B156" i="14"/>
  <c r="B155" i="14"/>
  <c r="B154" i="14"/>
  <c r="B153" i="14"/>
  <c r="B152" i="14"/>
  <c r="B151" i="14"/>
  <c r="B150" i="14"/>
  <c r="B149" i="14"/>
  <c r="B148" i="14"/>
  <c r="B147" i="14"/>
  <c r="B146" i="14"/>
  <c r="B145" i="14"/>
  <c r="B144" i="14"/>
  <c r="B143" i="14"/>
  <c r="B142" i="14"/>
  <c r="B141" i="14"/>
  <c r="B140" i="14"/>
  <c r="B139" i="14"/>
  <c r="B138" i="14"/>
  <c r="B137" i="14"/>
  <c r="B136" i="14"/>
  <c r="B135" i="14"/>
  <c r="B134" i="14"/>
  <c r="B133" i="14"/>
  <c r="B132" i="14"/>
  <c r="B131" i="14"/>
  <c r="B130" i="14"/>
  <c r="B129" i="14"/>
  <c r="B128" i="14"/>
  <c r="B127" i="14"/>
  <c r="B126" i="14"/>
  <c r="B125" i="14"/>
  <c r="B124" i="14"/>
  <c r="B123" i="14"/>
  <c r="B122" i="14"/>
  <c r="B121" i="14"/>
  <c r="B120" i="14"/>
  <c r="B119" i="14"/>
  <c r="B118" i="14"/>
  <c r="B117" i="14"/>
  <c r="B116" i="14"/>
  <c r="B115" i="14"/>
  <c r="B114" i="14"/>
  <c r="B113" i="14"/>
  <c r="B112" i="14"/>
  <c r="B111" i="14"/>
  <c r="B110" i="14"/>
  <c r="B109" i="14"/>
  <c r="B108" i="14"/>
  <c r="B107" i="14"/>
  <c r="B106" i="14"/>
  <c r="B105" i="14"/>
  <c r="B104" i="14"/>
  <c r="B103" i="14"/>
  <c r="B102" i="14"/>
  <c r="B101" i="14"/>
  <c r="B100"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K5" i="14"/>
  <c r="J5" i="14"/>
  <c r="I5" i="14"/>
  <c r="H5" i="14"/>
  <c r="G5" i="14"/>
  <c r="F5" i="14"/>
  <c r="E5" i="14"/>
  <c r="D5" i="14"/>
  <c r="C5" i="14"/>
  <c r="B5" i="14"/>
  <c r="K4" i="14"/>
  <c r="J4" i="14"/>
  <c r="I4" i="14"/>
  <c r="H4" i="14"/>
  <c r="G4" i="14"/>
  <c r="F4" i="14"/>
  <c r="E4" i="14"/>
  <c r="D4" i="14"/>
  <c r="C4" i="14"/>
  <c r="B4" i="14"/>
  <c r="B5" i="13"/>
  <c r="B3" i="13"/>
  <c r="K1008" i="12"/>
  <c r="J1008" i="12"/>
  <c r="I1008" i="12"/>
  <c r="H1008" i="12"/>
  <c r="G1008" i="12"/>
  <c r="F1008" i="12"/>
  <c r="E1008" i="12"/>
  <c r="D1008" i="12"/>
  <c r="C1008" i="12"/>
  <c r="K1007" i="12"/>
  <c r="J1007" i="12"/>
  <c r="I1007" i="12"/>
  <c r="H1007" i="12"/>
  <c r="G1007" i="12"/>
  <c r="F1007" i="12"/>
  <c r="E1007" i="12"/>
  <c r="D1007" i="12"/>
  <c r="C1007" i="12"/>
  <c r="K1006" i="12"/>
  <c r="J1006" i="12"/>
  <c r="I1006" i="12"/>
  <c r="H1006" i="12"/>
  <c r="G1006" i="12"/>
  <c r="F1006" i="12"/>
  <c r="E1006" i="12"/>
  <c r="D1006" i="12"/>
  <c r="C1006" i="12"/>
  <c r="K1005" i="12"/>
  <c r="J1005" i="12"/>
  <c r="I1005" i="12"/>
  <c r="H1005" i="12"/>
  <c r="G1005" i="12"/>
  <c r="F1005" i="12"/>
  <c r="E1005" i="12"/>
  <c r="D1005" i="12"/>
  <c r="C1005" i="12"/>
  <c r="K1004" i="12"/>
  <c r="J1004" i="12"/>
  <c r="I1004" i="12"/>
  <c r="H1004" i="12"/>
  <c r="G1004" i="12"/>
  <c r="F1004" i="12"/>
  <c r="E1004" i="12"/>
  <c r="D1004" i="12"/>
  <c r="C1004" i="12"/>
  <c r="K1003" i="12"/>
  <c r="J1003" i="12"/>
  <c r="I1003" i="12"/>
  <c r="H1003" i="12"/>
  <c r="G1003" i="12"/>
  <c r="F1003" i="12"/>
  <c r="E1003" i="12"/>
  <c r="D1003" i="12"/>
  <c r="C1003" i="12"/>
  <c r="K1002" i="12"/>
  <c r="J1002" i="12"/>
  <c r="I1002" i="12"/>
  <c r="H1002" i="12"/>
  <c r="G1002" i="12"/>
  <c r="F1002" i="12"/>
  <c r="E1002" i="12"/>
  <c r="D1002" i="12"/>
  <c r="C1002" i="12"/>
  <c r="K1001" i="12"/>
  <c r="J1001" i="12"/>
  <c r="I1001" i="12"/>
  <c r="H1001" i="12"/>
  <c r="G1001" i="12"/>
  <c r="F1001" i="12"/>
  <c r="E1001" i="12"/>
  <c r="D1001" i="12"/>
  <c r="C1001" i="12"/>
  <c r="K1000" i="12"/>
  <c r="J1000" i="12"/>
  <c r="I1000" i="12"/>
  <c r="H1000" i="12"/>
  <c r="G1000" i="12"/>
  <c r="F1000" i="12"/>
  <c r="E1000" i="12"/>
  <c r="D1000" i="12"/>
  <c r="C1000" i="12"/>
  <c r="K999" i="12"/>
  <c r="J999" i="12"/>
  <c r="I999" i="12"/>
  <c r="H999" i="12"/>
  <c r="G999" i="12"/>
  <c r="F999" i="12"/>
  <c r="E999" i="12"/>
  <c r="D999" i="12"/>
  <c r="C999" i="12"/>
  <c r="K998" i="12"/>
  <c r="J998" i="12"/>
  <c r="I998" i="12"/>
  <c r="H998" i="12"/>
  <c r="G998" i="12"/>
  <c r="F998" i="12"/>
  <c r="E998" i="12"/>
  <c r="D998" i="12"/>
  <c r="C998" i="12"/>
  <c r="K997" i="12"/>
  <c r="J997" i="12"/>
  <c r="I997" i="12"/>
  <c r="H997" i="12"/>
  <c r="G997" i="12"/>
  <c r="F997" i="12"/>
  <c r="E997" i="12"/>
  <c r="D997" i="12"/>
  <c r="C997" i="12"/>
  <c r="K996" i="12"/>
  <c r="J996" i="12"/>
  <c r="I996" i="12"/>
  <c r="H996" i="12"/>
  <c r="G996" i="12"/>
  <c r="F996" i="12"/>
  <c r="E996" i="12"/>
  <c r="D996" i="12"/>
  <c r="C996" i="12"/>
  <c r="K995" i="12"/>
  <c r="J995" i="12"/>
  <c r="I995" i="12"/>
  <c r="H995" i="12"/>
  <c r="G995" i="12"/>
  <c r="F995" i="12"/>
  <c r="E995" i="12"/>
  <c r="D995" i="12"/>
  <c r="C995" i="12"/>
  <c r="K994" i="12"/>
  <c r="J994" i="12"/>
  <c r="I994" i="12"/>
  <c r="H994" i="12"/>
  <c r="G994" i="12"/>
  <c r="F994" i="12"/>
  <c r="E994" i="12"/>
  <c r="D994" i="12"/>
  <c r="C994" i="12"/>
  <c r="K993" i="12"/>
  <c r="J993" i="12"/>
  <c r="I993" i="12"/>
  <c r="H993" i="12"/>
  <c r="G993" i="12"/>
  <c r="F993" i="12"/>
  <c r="E993" i="12"/>
  <c r="D993" i="12"/>
  <c r="C993" i="12"/>
  <c r="K992" i="12"/>
  <c r="J992" i="12"/>
  <c r="I992" i="12"/>
  <c r="H992" i="12"/>
  <c r="G992" i="12"/>
  <c r="F992" i="12"/>
  <c r="E992" i="12"/>
  <c r="D992" i="12"/>
  <c r="C992" i="12"/>
  <c r="K991" i="12"/>
  <c r="J991" i="12"/>
  <c r="I991" i="12"/>
  <c r="H991" i="12"/>
  <c r="G991" i="12"/>
  <c r="F991" i="12"/>
  <c r="E991" i="12"/>
  <c r="D991" i="12"/>
  <c r="C991" i="12"/>
  <c r="K990" i="12"/>
  <c r="J990" i="12"/>
  <c r="I990" i="12"/>
  <c r="H990" i="12"/>
  <c r="G990" i="12"/>
  <c r="F990" i="12"/>
  <c r="E990" i="12"/>
  <c r="D990" i="12"/>
  <c r="C990" i="12"/>
  <c r="K989" i="12"/>
  <c r="J989" i="12"/>
  <c r="I989" i="12"/>
  <c r="H989" i="12"/>
  <c r="G989" i="12"/>
  <c r="F989" i="12"/>
  <c r="E989" i="12"/>
  <c r="D989" i="12"/>
  <c r="C989" i="12"/>
  <c r="K988" i="12"/>
  <c r="J988" i="12"/>
  <c r="I988" i="12"/>
  <c r="H988" i="12"/>
  <c r="G988" i="12"/>
  <c r="F988" i="12"/>
  <c r="E988" i="12"/>
  <c r="D988" i="12"/>
  <c r="C988" i="12"/>
  <c r="K987" i="12"/>
  <c r="J987" i="12"/>
  <c r="I987" i="12"/>
  <c r="H987" i="12"/>
  <c r="G987" i="12"/>
  <c r="F987" i="12"/>
  <c r="E987" i="12"/>
  <c r="D987" i="12"/>
  <c r="C987" i="12"/>
  <c r="K986" i="12"/>
  <c r="J986" i="12"/>
  <c r="I986" i="12"/>
  <c r="H986" i="12"/>
  <c r="G986" i="12"/>
  <c r="F986" i="12"/>
  <c r="E986" i="12"/>
  <c r="D986" i="12"/>
  <c r="C986" i="12"/>
  <c r="K985" i="12"/>
  <c r="J985" i="12"/>
  <c r="I985" i="12"/>
  <c r="H985" i="12"/>
  <c r="G985" i="12"/>
  <c r="F985" i="12"/>
  <c r="E985" i="12"/>
  <c r="D985" i="12"/>
  <c r="C985" i="12"/>
  <c r="K984" i="12"/>
  <c r="J984" i="12"/>
  <c r="I984" i="12"/>
  <c r="H984" i="12"/>
  <c r="G984" i="12"/>
  <c r="F984" i="12"/>
  <c r="E984" i="12"/>
  <c r="D984" i="12"/>
  <c r="C984" i="12"/>
  <c r="K983" i="12"/>
  <c r="J983" i="12"/>
  <c r="I983" i="12"/>
  <c r="H983" i="12"/>
  <c r="G983" i="12"/>
  <c r="F983" i="12"/>
  <c r="E983" i="12"/>
  <c r="D983" i="12"/>
  <c r="C983" i="12"/>
  <c r="K982" i="12"/>
  <c r="J982" i="12"/>
  <c r="I982" i="12"/>
  <c r="H982" i="12"/>
  <c r="G982" i="12"/>
  <c r="F982" i="12"/>
  <c r="E982" i="12"/>
  <c r="D982" i="12"/>
  <c r="C982" i="12"/>
  <c r="K981" i="12"/>
  <c r="J981" i="12"/>
  <c r="I981" i="12"/>
  <c r="H981" i="12"/>
  <c r="G981" i="12"/>
  <c r="F981" i="12"/>
  <c r="E981" i="12"/>
  <c r="D981" i="12"/>
  <c r="C981" i="12"/>
  <c r="K980" i="12"/>
  <c r="J980" i="12"/>
  <c r="I980" i="12"/>
  <c r="H980" i="12"/>
  <c r="G980" i="12"/>
  <c r="F980" i="12"/>
  <c r="E980" i="12"/>
  <c r="D980" i="12"/>
  <c r="C980" i="12"/>
  <c r="K979" i="12"/>
  <c r="J979" i="12"/>
  <c r="I979" i="12"/>
  <c r="H979" i="12"/>
  <c r="G979" i="12"/>
  <c r="F979" i="12"/>
  <c r="E979" i="12"/>
  <c r="D979" i="12"/>
  <c r="C979" i="12"/>
  <c r="K978" i="12"/>
  <c r="J978" i="12"/>
  <c r="I978" i="12"/>
  <c r="H978" i="12"/>
  <c r="G978" i="12"/>
  <c r="F978" i="12"/>
  <c r="E978" i="12"/>
  <c r="D978" i="12"/>
  <c r="C978" i="12"/>
  <c r="K977" i="12"/>
  <c r="J977" i="12"/>
  <c r="I977" i="12"/>
  <c r="H977" i="12"/>
  <c r="G977" i="12"/>
  <c r="F977" i="12"/>
  <c r="E977" i="12"/>
  <c r="D977" i="12"/>
  <c r="C977" i="12"/>
  <c r="K976" i="12"/>
  <c r="J976" i="12"/>
  <c r="I976" i="12"/>
  <c r="H976" i="12"/>
  <c r="G976" i="12"/>
  <c r="F976" i="12"/>
  <c r="E976" i="12"/>
  <c r="D976" i="12"/>
  <c r="C976" i="12"/>
  <c r="K975" i="12"/>
  <c r="J975" i="12"/>
  <c r="I975" i="12"/>
  <c r="H975" i="12"/>
  <c r="G975" i="12"/>
  <c r="F975" i="12"/>
  <c r="E975" i="12"/>
  <c r="D975" i="12"/>
  <c r="C975" i="12"/>
  <c r="K974" i="12"/>
  <c r="J974" i="12"/>
  <c r="I974" i="12"/>
  <c r="H974" i="12"/>
  <c r="G974" i="12"/>
  <c r="F974" i="12"/>
  <c r="E974" i="12"/>
  <c r="D974" i="12"/>
  <c r="C974" i="12"/>
  <c r="K973" i="12"/>
  <c r="J973" i="12"/>
  <c r="I973" i="12"/>
  <c r="H973" i="12"/>
  <c r="G973" i="12"/>
  <c r="F973" i="12"/>
  <c r="E973" i="12"/>
  <c r="D973" i="12"/>
  <c r="C973" i="12"/>
  <c r="K972" i="12"/>
  <c r="J972" i="12"/>
  <c r="I972" i="12"/>
  <c r="H972" i="12"/>
  <c r="G972" i="12"/>
  <c r="F972" i="12"/>
  <c r="E972" i="12"/>
  <c r="D972" i="12"/>
  <c r="C972" i="12"/>
  <c r="K971" i="12"/>
  <c r="J971" i="12"/>
  <c r="I971" i="12"/>
  <c r="H971" i="12"/>
  <c r="G971" i="12"/>
  <c r="F971" i="12"/>
  <c r="E971" i="12"/>
  <c r="D971" i="12"/>
  <c r="C971" i="12"/>
  <c r="K970" i="12"/>
  <c r="J970" i="12"/>
  <c r="I970" i="12"/>
  <c r="H970" i="12"/>
  <c r="G970" i="12"/>
  <c r="F970" i="12"/>
  <c r="E970" i="12"/>
  <c r="D970" i="12"/>
  <c r="C970" i="12"/>
  <c r="K969" i="12"/>
  <c r="J969" i="12"/>
  <c r="I969" i="12"/>
  <c r="H969" i="12"/>
  <c r="G969" i="12"/>
  <c r="F969" i="12"/>
  <c r="E969" i="12"/>
  <c r="D969" i="12"/>
  <c r="C969" i="12"/>
  <c r="K968" i="12"/>
  <c r="J968" i="12"/>
  <c r="I968" i="12"/>
  <c r="H968" i="12"/>
  <c r="G968" i="12"/>
  <c r="F968" i="12"/>
  <c r="E968" i="12"/>
  <c r="D968" i="12"/>
  <c r="C968" i="12"/>
  <c r="K967" i="12"/>
  <c r="J967" i="12"/>
  <c r="I967" i="12"/>
  <c r="H967" i="12"/>
  <c r="G967" i="12"/>
  <c r="F967" i="12"/>
  <c r="E967" i="12"/>
  <c r="D967" i="12"/>
  <c r="C967" i="12"/>
  <c r="K966" i="12"/>
  <c r="J966" i="12"/>
  <c r="I966" i="12"/>
  <c r="H966" i="12"/>
  <c r="G966" i="12"/>
  <c r="F966" i="12"/>
  <c r="E966" i="12"/>
  <c r="D966" i="12"/>
  <c r="C966" i="12"/>
  <c r="K965" i="12"/>
  <c r="J965" i="12"/>
  <c r="I965" i="12"/>
  <c r="H965" i="12"/>
  <c r="G965" i="12"/>
  <c r="F965" i="12"/>
  <c r="E965" i="12"/>
  <c r="D965" i="12"/>
  <c r="C965" i="12"/>
  <c r="K964" i="12"/>
  <c r="J964" i="12"/>
  <c r="I964" i="12"/>
  <c r="H964" i="12"/>
  <c r="G964" i="12"/>
  <c r="F964" i="12"/>
  <c r="E964" i="12"/>
  <c r="D964" i="12"/>
  <c r="C964" i="12"/>
  <c r="K963" i="12"/>
  <c r="J963" i="12"/>
  <c r="I963" i="12"/>
  <c r="H963" i="12"/>
  <c r="G963" i="12"/>
  <c r="F963" i="12"/>
  <c r="E963" i="12"/>
  <c r="D963" i="12"/>
  <c r="C963" i="12"/>
  <c r="K962" i="12"/>
  <c r="J962" i="12"/>
  <c r="I962" i="12"/>
  <c r="H962" i="12"/>
  <c r="G962" i="12"/>
  <c r="F962" i="12"/>
  <c r="E962" i="12"/>
  <c r="D962" i="12"/>
  <c r="C962" i="12"/>
  <c r="K961" i="12"/>
  <c r="J961" i="12"/>
  <c r="I961" i="12"/>
  <c r="H961" i="12"/>
  <c r="G961" i="12"/>
  <c r="F961" i="12"/>
  <c r="E961" i="12"/>
  <c r="D961" i="12"/>
  <c r="C961" i="12"/>
  <c r="K960" i="12"/>
  <c r="J960" i="12"/>
  <c r="I960" i="12"/>
  <c r="H960" i="12"/>
  <c r="G960" i="12"/>
  <c r="F960" i="12"/>
  <c r="E960" i="12"/>
  <c r="D960" i="12"/>
  <c r="C960" i="12"/>
  <c r="K959" i="12"/>
  <c r="J959" i="12"/>
  <c r="I959" i="12"/>
  <c r="H959" i="12"/>
  <c r="G959" i="12"/>
  <c r="F959" i="12"/>
  <c r="E959" i="12"/>
  <c r="D959" i="12"/>
  <c r="C959" i="12"/>
  <c r="K958" i="12"/>
  <c r="J958" i="12"/>
  <c r="I958" i="12"/>
  <c r="H958" i="12"/>
  <c r="G958" i="12"/>
  <c r="F958" i="12"/>
  <c r="E958" i="12"/>
  <c r="D958" i="12"/>
  <c r="C958" i="12"/>
  <c r="K957" i="12"/>
  <c r="J957" i="12"/>
  <c r="I957" i="12"/>
  <c r="H957" i="12"/>
  <c r="G957" i="12"/>
  <c r="F957" i="12"/>
  <c r="E957" i="12"/>
  <c r="D957" i="12"/>
  <c r="C957" i="12"/>
  <c r="K956" i="12"/>
  <c r="J956" i="12"/>
  <c r="I956" i="12"/>
  <c r="H956" i="12"/>
  <c r="G956" i="12"/>
  <c r="F956" i="12"/>
  <c r="E956" i="12"/>
  <c r="D956" i="12"/>
  <c r="C956" i="12"/>
  <c r="K955" i="12"/>
  <c r="J955" i="12"/>
  <c r="I955" i="12"/>
  <c r="H955" i="12"/>
  <c r="G955" i="12"/>
  <c r="F955" i="12"/>
  <c r="E955" i="12"/>
  <c r="D955" i="12"/>
  <c r="C955" i="12"/>
  <c r="K954" i="12"/>
  <c r="J954" i="12"/>
  <c r="I954" i="12"/>
  <c r="H954" i="12"/>
  <c r="G954" i="12"/>
  <c r="F954" i="12"/>
  <c r="E954" i="12"/>
  <c r="D954" i="12"/>
  <c r="C954" i="12"/>
  <c r="K953" i="12"/>
  <c r="J953" i="12"/>
  <c r="I953" i="12"/>
  <c r="H953" i="12"/>
  <c r="G953" i="12"/>
  <c r="F953" i="12"/>
  <c r="E953" i="12"/>
  <c r="D953" i="12"/>
  <c r="C953" i="12"/>
  <c r="K952" i="12"/>
  <c r="J952" i="12"/>
  <c r="I952" i="12"/>
  <c r="H952" i="12"/>
  <c r="G952" i="12"/>
  <c r="F952" i="12"/>
  <c r="E952" i="12"/>
  <c r="D952" i="12"/>
  <c r="C952" i="12"/>
  <c r="K951" i="12"/>
  <c r="J951" i="12"/>
  <c r="I951" i="12"/>
  <c r="H951" i="12"/>
  <c r="G951" i="12"/>
  <c r="F951" i="12"/>
  <c r="E951" i="12"/>
  <c r="D951" i="12"/>
  <c r="C951" i="12"/>
  <c r="K950" i="12"/>
  <c r="J950" i="12"/>
  <c r="I950" i="12"/>
  <c r="H950" i="12"/>
  <c r="G950" i="12"/>
  <c r="F950" i="12"/>
  <c r="E950" i="12"/>
  <c r="D950" i="12"/>
  <c r="C950" i="12"/>
  <c r="K949" i="12"/>
  <c r="J949" i="12"/>
  <c r="I949" i="12"/>
  <c r="H949" i="12"/>
  <c r="G949" i="12"/>
  <c r="F949" i="12"/>
  <c r="E949" i="12"/>
  <c r="D949" i="12"/>
  <c r="C949" i="12"/>
  <c r="K948" i="12"/>
  <c r="J948" i="12"/>
  <c r="I948" i="12"/>
  <c r="H948" i="12"/>
  <c r="G948" i="12"/>
  <c r="F948" i="12"/>
  <c r="E948" i="12"/>
  <c r="D948" i="12"/>
  <c r="C948" i="12"/>
  <c r="K947" i="12"/>
  <c r="J947" i="12"/>
  <c r="I947" i="12"/>
  <c r="H947" i="12"/>
  <c r="G947" i="12"/>
  <c r="F947" i="12"/>
  <c r="E947" i="12"/>
  <c r="D947" i="12"/>
  <c r="C947" i="12"/>
  <c r="K946" i="12"/>
  <c r="J946" i="12"/>
  <c r="I946" i="12"/>
  <c r="H946" i="12"/>
  <c r="G946" i="12"/>
  <c r="F946" i="12"/>
  <c r="E946" i="12"/>
  <c r="D946" i="12"/>
  <c r="C946" i="12"/>
  <c r="K945" i="12"/>
  <c r="J945" i="12"/>
  <c r="I945" i="12"/>
  <c r="H945" i="12"/>
  <c r="G945" i="12"/>
  <c r="F945" i="12"/>
  <c r="E945" i="12"/>
  <c r="D945" i="12"/>
  <c r="C945" i="12"/>
  <c r="K944" i="12"/>
  <c r="J944" i="12"/>
  <c r="I944" i="12"/>
  <c r="H944" i="12"/>
  <c r="G944" i="12"/>
  <c r="F944" i="12"/>
  <c r="E944" i="12"/>
  <c r="D944" i="12"/>
  <c r="C944" i="12"/>
  <c r="K943" i="12"/>
  <c r="J943" i="12"/>
  <c r="I943" i="12"/>
  <c r="H943" i="12"/>
  <c r="G943" i="12"/>
  <c r="F943" i="12"/>
  <c r="E943" i="12"/>
  <c r="D943" i="12"/>
  <c r="C943" i="12"/>
  <c r="K942" i="12"/>
  <c r="J942" i="12"/>
  <c r="I942" i="12"/>
  <c r="H942" i="12"/>
  <c r="G942" i="12"/>
  <c r="F942" i="12"/>
  <c r="E942" i="12"/>
  <c r="D942" i="12"/>
  <c r="C942" i="12"/>
  <c r="K941" i="12"/>
  <c r="J941" i="12"/>
  <c r="I941" i="12"/>
  <c r="H941" i="12"/>
  <c r="G941" i="12"/>
  <c r="F941" i="12"/>
  <c r="E941" i="12"/>
  <c r="D941" i="12"/>
  <c r="C941" i="12"/>
  <c r="K940" i="12"/>
  <c r="J940" i="12"/>
  <c r="I940" i="12"/>
  <c r="H940" i="12"/>
  <c r="G940" i="12"/>
  <c r="F940" i="12"/>
  <c r="E940" i="12"/>
  <c r="D940" i="12"/>
  <c r="C940" i="12"/>
  <c r="K939" i="12"/>
  <c r="J939" i="12"/>
  <c r="I939" i="12"/>
  <c r="H939" i="12"/>
  <c r="G939" i="12"/>
  <c r="F939" i="12"/>
  <c r="E939" i="12"/>
  <c r="D939" i="12"/>
  <c r="C939" i="12"/>
  <c r="K938" i="12"/>
  <c r="J938" i="12"/>
  <c r="I938" i="12"/>
  <c r="H938" i="12"/>
  <c r="G938" i="12"/>
  <c r="F938" i="12"/>
  <c r="E938" i="12"/>
  <c r="D938" i="12"/>
  <c r="C938" i="12"/>
  <c r="K937" i="12"/>
  <c r="J937" i="12"/>
  <c r="I937" i="12"/>
  <c r="H937" i="12"/>
  <c r="G937" i="12"/>
  <c r="F937" i="12"/>
  <c r="E937" i="12"/>
  <c r="D937" i="12"/>
  <c r="C937" i="12"/>
  <c r="K936" i="12"/>
  <c r="J936" i="12"/>
  <c r="I936" i="12"/>
  <c r="H936" i="12"/>
  <c r="G936" i="12"/>
  <c r="F936" i="12"/>
  <c r="E936" i="12"/>
  <c r="D936" i="12"/>
  <c r="C936" i="12"/>
  <c r="K935" i="12"/>
  <c r="J935" i="12"/>
  <c r="I935" i="12"/>
  <c r="H935" i="12"/>
  <c r="G935" i="12"/>
  <c r="F935" i="12"/>
  <c r="E935" i="12"/>
  <c r="D935" i="12"/>
  <c r="C935" i="12"/>
  <c r="K934" i="12"/>
  <c r="J934" i="12"/>
  <c r="I934" i="12"/>
  <c r="H934" i="12"/>
  <c r="G934" i="12"/>
  <c r="F934" i="12"/>
  <c r="E934" i="12"/>
  <c r="D934" i="12"/>
  <c r="C934" i="12"/>
  <c r="K933" i="12"/>
  <c r="J933" i="12"/>
  <c r="I933" i="12"/>
  <c r="H933" i="12"/>
  <c r="G933" i="12"/>
  <c r="F933" i="12"/>
  <c r="E933" i="12"/>
  <c r="D933" i="12"/>
  <c r="C933" i="12"/>
  <c r="K932" i="12"/>
  <c r="J932" i="12"/>
  <c r="I932" i="12"/>
  <c r="H932" i="12"/>
  <c r="G932" i="12"/>
  <c r="F932" i="12"/>
  <c r="E932" i="12"/>
  <c r="D932" i="12"/>
  <c r="C932" i="12"/>
  <c r="K931" i="12"/>
  <c r="J931" i="12"/>
  <c r="I931" i="12"/>
  <c r="H931" i="12"/>
  <c r="G931" i="12"/>
  <c r="F931" i="12"/>
  <c r="E931" i="12"/>
  <c r="D931" i="12"/>
  <c r="C931" i="12"/>
  <c r="K930" i="12"/>
  <c r="J930" i="12"/>
  <c r="I930" i="12"/>
  <c r="H930" i="12"/>
  <c r="G930" i="12"/>
  <c r="F930" i="12"/>
  <c r="E930" i="12"/>
  <c r="D930" i="12"/>
  <c r="C930" i="12"/>
  <c r="K929" i="12"/>
  <c r="J929" i="12"/>
  <c r="I929" i="12"/>
  <c r="H929" i="12"/>
  <c r="G929" i="12"/>
  <c r="F929" i="12"/>
  <c r="E929" i="12"/>
  <c r="D929" i="12"/>
  <c r="C929" i="12"/>
  <c r="K928" i="12"/>
  <c r="J928" i="12"/>
  <c r="I928" i="12"/>
  <c r="H928" i="12"/>
  <c r="G928" i="12"/>
  <c r="F928" i="12"/>
  <c r="E928" i="12"/>
  <c r="D928" i="12"/>
  <c r="C928" i="12"/>
  <c r="K927" i="12"/>
  <c r="J927" i="12"/>
  <c r="I927" i="12"/>
  <c r="H927" i="12"/>
  <c r="G927" i="12"/>
  <c r="F927" i="12"/>
  <c r="E927" i="12"/>
  <c r="D927" i="12"/>
  <c r="C927" i="12"/>
  <c r="K926" i="12"/>
  <c r="J926" i="12"/>
  <c r="I926" i="12"/>
  <c r="H926" i="12"/>
  <c r="G926" i="12"/>
  <c r="F926" i="12"/>
  <c r="E926" i="12"/>
  <c r="D926" i="12"/>
  <c r="C926" i="12"/>
  <c r="K925" i="12"/>
  <c r="J925" i="12"/>
  <c r="I925" i="12"/>
  <c r="H925" i="12"/>
  <c r="G925" i="12"/>
  <c r="F925" i="12"/>
  <c r="E925" i="12"/>
  <c r="D925" i="12"/>
  <c r="C925" i="12"/>
  <c r="K924" i="12"/>
  <c r="J924" i="12"/>
  <c r="I924" i="12"/>
  <c r="H924" i="12"/>
  <c r="G924" i="12"/>
  <c r="F924" i="12"/>
  <c r="E924" i="12"/>
  <c r="D924" i="12"/>
  <c r="C924" i="12"/>
  <c r="K923" i="12"/>
  <c r="J923" i="12"/>
  <c r="I923" i="12"/>
  <c r="H923" i="12"/>
  <c r="G923" i="12"/>
  <c r="F923" i="12"/>
  <c r="E923" i="12"/>
  <c r="D923" i="12"/>
  <c r="C923" i="12"/>
  <c r="K922" i="12"/>
  <c r="J922" i="12"/>
  <c r="I922" i="12"/>
  <c r="H922" i="12"/>
  <c r="G922" i="12"/>
  <c r="F922" i="12"/>
  <c r="E922" i="12"/>
  <c r="D922" i="12"/>
  <c r="C922" i="12"/>
  <c r="K921" i="12"/>
  <c r="J921" i="12"/>
  <c r="I921" i="12"/>
  <c r="H921" i="12"/>
  <c r="G921" i="12"/>
  <c r="F921" i="12"/>
  <c r="E921" i="12"/>
  <c r="D921" i="12"/>
  <c r="C921" i="12"/>
  <c r="K920" i="12"/>
  <c r="J920" i="12"/>
  <c r="I920" i="12"/>
  <c r="H920" i="12"/>
  <c r="G920" i="12"/>
  <c r="F920" i="12"/>
  <c r="E920" i="12"/>
  <c r="D920" i="12"/>
  <c r="C920" i="12"/>
  <c r="K919" i="12"/>
  <c r="J919" i="12"/>
  <c r="I919" i="12"/>
  <c r="H919" i="12"/>
  <c r="G919" i="12"/>
  <c r="F919" i="12"/>
  <c r="E919" i="12"/>
  <c r="D919" i="12"/>
  <c r="C919" i="12"/>
  <c r="K918" i="12"/>
  <c r="J918" i="12"/>
  <c r="I918" i="12"/>
  <c r="H918" i="12"/>
  <c r="G918" i="12"/>
  <c r="F918" i="12"/>
  <c r="E918" i="12"/>
  <c r="D918" i="12"/>
  <c r="C918" i="12"/>
  <c r="K917" i="12"/>
  <c r="J917" i="12"/>
  <c r="I917" i="12"/>
  <c r="H917" i="12"/>
  <c r="G917" i="12"/>
  <c r="F917" i="12"/>
  <c r="E917" i="12"/>
  <c r="D917" i="12"/>
  <c r="C917" i="12"/>
  <c r="K916" i="12"/>
  <c r="J916" i="12"/>
  <c r="I916" i="12"/>
  <c r="H916" i="12"/>
  <c r="G916" i="12"/>
  <c r="F916" i="12"/>
  <c r="E916" i="12"/>
  <c r="D916" i="12"/>
  <c r="C916" i="12"/>
  <c r="K915" i="12"/>
  <c r="J915" i="12"/>
  <c r="I915" i="12"/>
  <c r="H915" i="12"/>
  <c r="G915" i="12"/>
  <c r="F915" i="12"/>
  <c r="E915" i="12"/>
  <c r="D915" i="12"/>
  <c r="C915" i="12"/>
  <c r="K914" i="12"/>
  <c r="J914" i="12"/>
  <c r="I914" i="12"/>
  <c r="H914" i="12"/>
  <c r="G914" i="12"/>
  <c r="F914" i="12"/>
  <c r="E914" i="12"/>
  <c r="D914" i="12"/>
  <c r="C914" i="12"/>
  <c r="K913" i="12"/>
  <c r="J913" i="12"/>
  <c r="I913" i="12"/>
  <c r="H913" i="12"/>
  <c r="G913" i="12"/>
  <c r="F913" i="12"/>
  <c r="E913" i="12"/>
  <c r="D913" i="12"/>
  <c r="C913" i="12"/>
  <c r="K912" i="12"/>
  <c r="J912" i="12"/>
  <c r="I912" i="12"/>
  <c r="H912" i="12"/>
  <c r="G912" i="12"/>
  <c r="F912" i="12"/>
  <c r="E912" i="12"/>
  <c r="D912" i="12"/>
  <c r="C912" i="12"/>
  <c r="K911" i="12"/>
  <c r="J911" i="12"/>
  <c r="I911" i="12"/>
  <c r="H911" i="12"/>
  <c r="G911" i="12"/>
  <c r="F911" i="12"/>
  <c r="E911" i="12"/>
  <c r="D911" i="12"/>
  <c r="C911" i="12"/>
  <c r="K910" i="12"/>
  <c r="J910" i="12"/>
  <c r="I910" i="12"/>
  <c r="H910" i="12"/>
  <c r="G910" i="12"/>
  <c r="F910" i="12"/>
  <c r="E910" i="12"/>
  <c r="D910" i="12"/>
  <c r="C910" i="12"/>
  <c r="K909" i="12"/>
  <c r="J909" i="12"/>
  <c r="I909" i="12"/>
  <c r="H909" i="12"/>
  <c r="G909" i="12"/>
  <c r="F909" i="12"/>
  <c r="E909" i="12"/>
  <c r="D909" i="12"/>
  <c r="C909" i="12"/>
  <c r="K908" i="12"/>
  <c r="J908" i="12"/>
  <c r="I908" i="12"/>
  <c r="H908" i="12"/>
  <c r="G908" i="12"/>
  <c r="F908" i="12"/>
  <c r="E908" i="12"/>
  <c r="D908" i="12"/>
  <c r="C908" i="12"/>
  <c r="K907" i="12"/>
  <c r="J907" i="12"/>
  <c r="I907" i="12"/>
  <c r="H907" i="12"/>
  <c r="G907" i="12"/>
  <c r="F907" i="12"/>
  <c r="E907" i="12"/>
  <c r="D907" i="12"/>
  <c r="C907" i="12"/>
  <c r="K906" i="12"/>
  <c r="J906" i="12"/>
  <c r="I906" i="12"/>
  <c r="H906" i="12"/>
  <c r="G906" i="12"/>
  <c r="F906" i="12"/>
  <c r="E906" i="12"/>
  <c r="D906" i="12"/>
  <c r="C906" i="12"/>
  <c r="K905" i="12"/>
  <c r="J905" i="12"/>
  <c r="I905" i="12"/>
  <c r="H905" i="12"/>
  <c r="G905" i="12"/>
  <c r="F905" i="12"/>
  <c r="E905" i="12"/>
  <c r="D905" i="12"/>
  <c r="C905" i="12"/>
  <c r="K904" i="12"/>
  <c r="J904" i="12"/>
  <c r="I904" i="12"/>
  <c r="H904" i="12"/>
  <c r="G904" i="12"/>
  <c r="F904" i="12"/>
  <c r="E904" i="12"/>
  <c r="D904" i="12"/>
  <c r="C904" i="12"/>
  <c r="K903" i="12"/>
  <c r="J903" i="12"/>
  <c r="I903" i="12"/>
  <c r="H903" i="12"/>
  <c r="G903" i="12"/>
  <c r="F903" i="12"/>
  <c r="E903" i="12"/>
  <c r="D903" i="12"/>
  <c r="C903" i="12"/>
  <c r="K902" i="12"/>
  <c r="J902" i="12"/>
  <c r="I902" i="12"/>
  <c r="H902" i="12"/>
  <c r="G902" i="12"/>
  <c r="F902" i="12"/>
  <c r="E902" i="12"/>
  <c r="D902" i="12"/>
  <c r="C902" i="12"/>
  <c r="K901" i="12"/>
  <c r="J901" i="12"/>
  <c r="I901" i="12"/>
  <c r="H901" i="12"/>
  <c r="G901" i="12"/>
  <c r="F901" i="12"/>
  <c r="E901" i="12"/>
  <c r="D901" i="12"/>
  <c r="C901" i="12"/>
  <c r="K900" i="12"/>
  <c r="J900" i="12"/>
  <c r="I900" i="12"/>
  <c r="H900" i="12"/>
  <c r="G900" i="12"/>
  <c r="F900" i="12"/>
  <c r="E900" i="12"/>
  <c r="D900" i="12"/>
  <c r="C900" i="12"/>
  <c r="K899" i="12"/>
  <c r="J899" i="12"/>
  <c r="I899" i="12"/>
  <c r="H899" i="12"/>
  <c r="G899" i="12"/>
  <c r="F899" i="12"/>
  <c r="E899" i="12"/>
  <c r="D899" i="12"/>
  <c r="C899" i="12"/>
  <c r="K898" i="12"/>
  <c r="J898" i="12"/>
  <c r="I898" i="12"/>
  <c r="H898" i="12"/>
  <c r="G898" i="12"/>
  <c r="F898" i="12"/>
  <c r="E898" i="12"/>
  <c r="D898" i="12"/>
  <c r="C898" i="12"/>
  <c r="K897" i="12"/>
  <c r="J897" i="12"/>
  <c r="I897" i="12"/>
  <c r="H897" i="12"/>
  <c r="G897" i="12"/>
  <c r="F897" i="12"/>
  <c r="E897" i="12"/>
  <c r="D897" i="12"/>
  <c r="C897" i="12"/>
  <c r="K896" i="12"/>
  <c r="J896" i="12"/>
  <c r="I896" i="12"/>
  <c r="H896" i="12"/>
  <c r="G896" i="12"/>
  <c r="F896" i="12"/>
  <c r="E896" i="12"/>
  <c r="D896" i="12"/>
  <c r="C896" i="12"/>
  <c r="K895" i="12"/>
  <c r="J895" i="12"/>
  <c r="I895" i="12"/>
  <c r="H895" i="12"/>
  <c r="G895" i="12"/>
  <c r="F895" i="12"/>
  <c r="E895" i="12"/>
  <c r="D895" i="12"/>
  <c r="C895" i="12"/>
  <c r="K894" i="12"/>
  <c r="J894" i="12"/>
  <c r="I894" i="12"/>
  <c r="H894" i="12"/>
  <c r="G894" i="12"/>
  <c r="F894" i="12"/>
  <c r="E894" i="12"/>
  <c r="D894" i="12"/>
  <c r="C894" i="12"/>
  <c r="K893" i="12"/>
  <c r="J893" i="12"/>
  <c r="I893" i="12"/>
  <c r="H893" i="12"/>
  <c r="G893" i="12"/>
  <c r="F893" i="12"/>
  <c r="E893" i="12"/>
  <c r="D893" i="12"/>
  <c r="C893" i="12"/>
  <c r="K892" i="12"/>
  <c r="J892" i="12"/>
  <c r="I892" i="12"/>
  <c r="H892" i="12"/>
  <c r="G892" i="12"/>
  <c r="F892" i="12"/>
  <c r="E892" i="12"/>
  <c r="D892" i="12"/>
  <c r="C892" i="12"/>
  <c r="K891" i="12"/>
  <c r="J891" i="12"/>
  <c r="I891" i="12"/>
  <c r="H891" i="12"/>
  <c r="G891" i="12"/>
  <c r="F891" i="12"/>
  <c r="E891" i="12"/>
  <c r="D891" i="12"/>
  <c r="C891" i="12"/>
  <c r="K890" i="12"/>
  <c r="J890" i="12"/>
  <c r="I890" i="12"/>
  <c r="H890" i="12"/>
  <c r="G890" i="12"/>
  <c r="F890" i="12"/>
  <c r="E890" i="12"/>
  <c r="D890" i="12"/>
  <c r="C890" i="12"/>
  <c r="K889" i="12"/>
  <c r="J889" i="12"/>
  <c r="I889" i="12"/>
  <c r="H889" i="12"/>
  <c r="G889" i="12"/>
  <c r="F889" i="12"/>
  <c r="E889" i="12"/>
  <c r="D889" i="12"/>
  <c r="C889" i="12"/>
  <c r="K888" i="12"/>
  <c r="J888" i="12"/>
  <c r="I888" i="12"/>
  <c r="H888" i="12"/>
  <c r="G888" i="12"/>
  <c r="F888" i="12"/>
  <c r="E888" i="12"/>
  <c r="D888" i="12"/>
  <c r="C888" i="12"/>
  <c r="K887" i="12"/>
  <c r="J887" i="12"/>
  <c r="I887" i="12"/>
  <c r="H887" i="12"/>
  <c r="G887" i="12"/>
  <c r="F887" i="12"/>
  <c r="E887" i="12"/>
  <c r="D887" i="12"/>
  <c r="C887" i="12"/>
  <c r="K886" i="12"/>
  <c r="J886" i="12"/>
  <c r="I886" i="12"/>
  <c r="H886" i="12"/>
  <c r="G886" i="12"/>
  <c r="F886" i="12"/>
  <c r="E886" i="12"/>
  <c r="D886" i="12"/>
  <c r="C886" i="12"/>
  <c r="K885" i="12"/>
  <c r="J885" i="12"/>
  <c r="I885" i="12"/>
  <c r="H885" i="12"/>
  <c r="G885" i="12"/>
  <c r="F885" i="12"/>
  <c r="E885" i="12"/>
  <c r="D885" i="12"/>
  <c r="C885" i="12"/>
  <c r="K884" i="12"/>
  <c r="J884" i="12"/>
  <c r="I884" i="12"/>
  <c r="H884" i="12"/>
  <c r="G884" i="12"/>
  <c r="F884" i="12"/>
  <c r="E884" i="12"/>
  <c r="D884" i="12"/>
  <c r="C884" i="12"/>
  <c r="K883" i="12"/>
  <c r="J883" i="12"/>
  <c r="I883" i="12"/>
  <c r="H883" i="12"/>
  <c r="G883" i="12"/>
  <c r="F883" i="12"/>
  <c r="E883" i="12"/>
  <c r="D883" i="12"/>
  <c r="C883" i="12"/>
  <c r="K882" i="12"/>
  <c r="J882" i="12"/>
  <c r="I882" i="12"/>
  <c r="H882" i="12"/>
  <c r="G882" i="12"/>
  <c r="F882" i="12"/>
  <c r="E882" i="12"/>
  <c r="D882" i="12"/>
  <c r="C882" i="12"/>
  <c r="K881" i="12"/>
  <c r="J881" i="12"/>
  <c r="I881" i="12"/>
  <c r="H881" i="12"/>
  <c r="G881" i="12"/>
  <c r="F881" i="12"/>
  <c r="E881" i="12"/>
  <c r="D881" i="12"/>
  <c r="C881" i="12"/>
  <c r="K880" i="12"/>
  <c r="J880" i="12"/>
  <c r="I880" i="12"/>
  <c r="H880" i="12"/>
  <c r="G880" i="12"/>
  <c r="F880" i="12"/>
  <c r="E880" i="12"/>
  <c r="D880" i="12"/>
  <c r="C880" i="12"/>
  <c r="K879" i="12"/>
  <c r="J879" i="12"/>
  <c r="I879" i="12"/>
  <c r="H879" i="12"/>
  <c r="G879" i="12"/>
  <c r="F879" i="12"/>
  <c r="E879" i="12"/>
  <c r="D879" i="12"/>
  <c r="C879" i="12"/>
  <c r="K878" i="12"/>
  <c r="J878" i="12"/>
  <c r="I878" i="12"/>
  <c r="H878" i="12"/>
  <c r="G878" i="12"/>
  <c r="F878" i="12"/>
  <c r="E878" i="12"/>
  <c r="D878" i="12"/>
  <c r="C878" i="12"/>
  <c r="K877" i="12"/>
  <c r="J877" i="12"/>
  <c r="I877" i="12"/>
  <c r="H877" i="12"/>
  <c r="G877" i="12"/>
  <c r="F877" i="12"/>
  <c r="E877" i="12"/>
  <c r="D877" i="12"/>
  <c r="C877" i="12"/>
  <c r="K876" i="12"/>
  <c r="J876" i="12"/>
  <c r="I876" i="12"/>
  <c r="H876" i="12"/>
  <c r="G876" i="12"/>
  <c r="F876" i="12"/>
  <c r="E876" i="12"/>
  <c r="D876" i="12"/>
  <c r="C876" i="12"/>
  <c r="K875" i="12"/>
  <c r="J875" i="12"/>
  <c r="I875" i="12"/>
  <c r="H875" i="12"/>
  <c r="G875" i="12"/>
  <c r="F875" i="12"/>
  <c r="E875" i="12"/>
  <c r="D875" i="12"/>
  <c r="C875" i="12"/>
  <c r="K874" i="12"/>
  <c r="J874" i="12"/>
  <c r="I874" i="12"/>
  <c r="H874" i="12"/>
  <c r="G874" i="12"/>
  <c r="F874" i="12"/>
  <c r="E874" i="12"/>
  <c r="D874" i="12"/>
  <c r="C874" i="12"/>
  <c r="K873" i="12"/>
  <c r="J873" i="12"/>
  <c r="I873" i="12"/>
  <c r="H873" i="12"/>
  <c r="G873" i="12"/>
  <c r="F873" i="12"/>
  <c r="E873" i="12"/>
  <c r="D873" i="12"/>
  <c r="C873" i="12"/>
  <c r="K872" i="12"/>
  <c r="J872" i="12"/>
  <c r="I872" i="12"/>
  <c r="H872" i="12"/>
  <c r="G872" i="12"/>
  <c r="F872" i="12"/>
  <c r="E872" i="12"/>
  <c r="D872" i="12"/>
  <c r="C872" i="12"/>
  <c r="K871" i="12"/>
  <c r="J871" i="12"/>
  <c r="I871" i="12"/>
  <c r="H871" i="12"/>
  <c r="G871" i="12"/>
  <c r="F871" i="12"/>
  <c r="E871" i="12"/>
  <c r="D871" i="12"/>
  <c r="C871" i="12"/>
  <c r="K870" i="12"/>
  <c r="J870" i="12"/>
  <c r="I870" i="12"/>
  <c r="H870" i="12"/>
  <c r="G870" i="12"/>
  <c r="F870" i="12"/>
  <c r="E870" i="12"/>
  <c r="D870" i="12"/>
  <c r="C870" i="12"/>
  <c r="K869" i="12"/>
  <c r="J869" i="12"/>
  <c r="I869" i="12"/>
  <c r="H869" i="12"/>
  <c r="G869" i="12"/>
  <c r="F869" i="12"/>
  <c r="E869" i="12"/>
  <c r="D869" i="12"/>
  <c r="C869" i="12"/>
  <c r="K868" i="12"/>
  <c r="J868" i="12"/>
  <c r="I868" i="12"/>
  <c r="H868" i="12"/>
  <c r="G868" i="12"/>
  <c r="F868" i="12"/>
  <c r="E868" i="12"/>
  <c r="D868" i="12"/>
  <c r="C868" i="12"/>
  <c r="K867" i="12"/>
  <c r="J867" i="12"/>
  <c r="I867" i="12"/>
  <c r="H867" i="12"/>
  <c r="G867" i="12"/>
  <c r="F867" i="12"/>
  <c r="E867" i="12"/>
  <c r="D867" i="12"/>
  <c r="C867" i="12"/>
  <c r="K866" i="12"/>
  <c r="J866" i="12"/>
  <c r="I866" i="12"/>
  <c r="H866" i="12"/>
  <c r="G866" i="12"/>
  <c r="F866" i="12"/>
  <c r="E866" i="12"/>
  <c r="D866" i="12"/>
  <c r="C866" i="12"/>
  <c r="K865" i="12"/>
  <c r="J865" i="12"/>
  <c r="I865" i="12"/>
  <c r="H865" i="12"/>
  <c r="G865" i="12"/>
  <c r="F865" i="12"/>
  <c r="E865" i="12"/>
  <c r="D865" i="12"/>
  <c r="C865" i="12"/>
  <c r="K864" i="12"/>
  <c r="J864" i="12"/>
  <c r="I864" i="12"/>
  <c r="H864" i="12"/>
  <c r="G864" i="12"/>
  <c r="F864" i="12"/>
  <c r="E864" i="12"/>
  <c r="D864" i="12"/>
  <c r="C864" i="12"/>
  <c r="K863" i="12"/>
  <c r="J863" i="12"/>
  <c r="I863" i="12"/>
  <c r="H863" i="12"/>
  <c r="G863" i="12"/>
  <c r="F863" i="12"/>
  <c r="E863" i="12"/>
  <c r="D863" i="12"/>
  <c r="C863" i="12"/>
  <c r="K862" i="12"/>
  <c r="J862" i="12"/>
  <c r="I862" i="12"/>
  <c r="H862" i="12"/>
  <c r="G862" i="12"/>
  <c r="F862" i="12"/>
  <c r="E862" i="12"/>
  <c r="D862" i="12"/>
  <c r="C862" i="12"/>
  <c r="K861" i="12"/>
  <c r="J861" i="12"/>
  <c r="I861" i="12"/>
  <c r="H861" i="12"/>
  <c r="G861" i="12"/>
  <c r="F861" i="12"/>
  <c r="E861" i="12"/>
  <c r="D861" i="12"/>
  <c r="C861" i="12"/>
  <c r="K860" i="12"/>
  <c r="J860" i="12"/>
  <c r="I860" i="12"/>
  <c r="H860" i="12"/>
  <c r="G860" i="12"/>
  <c r="F860" i="12"/>
  <c r="E860" i="12"/>
  <c r="D860" i="12"/>
  <c r="C860" i="12"/>
  <c r="K859" i="12"/>
  <c r="J859" i="12"/>
  <c r="I859" i="12"/>
  <c r="H859" i="12"/>
  <c r="G859" i="12"/>
  <c r="F859" i="12"/>
  <c r="E859" i="12"/>
  <c r="D859" i="12"/>
  <c r="C859" i="12"/>
  <c r="K858" i="12"/>
  <c r="J858" i="12"/>
  <c r="I858" i="12"/>
  <c r="H858" i="12"/>
  <c r="G858" i="12"/>
  <c r="F858" i="12"/>
  <c r="E858" i="12"/>
  <c r="D858" i="12"/>
  <c r="C858" i="12"/>
  <c r="K857" i="12"/>
  <c r="J857" i="12"/>
  <c r="I857" i="12"/>
  <c r="H857" i="12"/>
  <c r="G857" i="12"/>
  <c r="F857" i="12"/>
  <c r="E857" i="12"/>
  <c r="D857" i="12"/>
  <c r="C857" i="12"/>
  <c r="K856" i="12"/>
  <c r="J856" i="12"/>
  <c r="I856" i="12"/>
  <c r="H856" i="12"/>
  <c r="G856" i="12"/>
  <c r="F856" i="12"/>
  <c r="E856" i="12"/>
  <c r="D856" i="12"/>
  <c r="C856" i="12"/>
  <c r="K855" i="12"/>
  <c r="J855" i="12"/>
  <c r="I855" i="12"/>
  <c r="H855" i="12"/>
  <c r="G855" i="12"/>
  <c r="F855" i="12"/>
  <c r="E855" i="12"/>
  <c r="D855" i="12"/>
  <c r="C855" i="12"/>
  <c r="K854" i="12"/>
  <c r="J854" i="12"/>
  <c r="I854" i="12"/>
  <c r="H854" i="12"/>
  <c r="G854" i="12"/>
  <c r="F854" i="12"/>
  <c r="E854" i="12"/>
  <c r="D854" i="12"/>
  <c r="C854" i="12"/>
  <c r="K853" i="12"/>
  <c r="J853" i="12"/>
  <c r="I853" i="12"/>
  <c r="H853" i="12"/>
  <c r="G853" i="12"/>
  <c r="F853" i="12"/>
  <c r="E853" i="12"/>
  <c r="D853" i="12"/>
  <c r="C853" i="12"/>
  <c r="K852" i="12"/>
  <c r="J852" i="12"/>
  <c r="I852" i="12"/>
  <c r="H852" i="12"/>
  <c r="G852" i="12"/>
  <c r="F852" i="12"/>
  <c r="E852" i="12"/>
  <c r="D852" i="12"/>
  <c r="C852" i="12"/>
  <c r="K851" i="12"/>
  <c r="J851" i="12"/>
  <c r="I851" i="12"/>
  <c r="H851" i="12"/>
  <c r="G851" i="12"/>
  <c r="F851" i="12"/>
  <c r="E851" i="12"/>
  <c r="D851" i="12"/>
  <c r="C851" i="12"/>
  <c r="K850" i="12"/>
  <c r="J850" i="12"/>
  <c r="I850" i="12"/>
  <c r="H850" i="12"/>
  <c r="G850" i="12"/>
  <c r="F850" i="12"/>
  <c r="E850" i="12"/>
  <c r="D850" i="12"/>
  <c r="C850" i="12"/>
  <c r="K849" i="12"/>
  <c r="J849" i="12"/>
  <c r="I849" i="12"/>
  <c r="H849" i="12"/>
  <c r="G849" i="12"/>
  <c r="F849" i="12"/>
  <c r="E849" i="12"/>
  <c r="D849" i="12"/>
  <c r="C849" i="12"/>
  <c r="K848" i="12"/>
  <c r="J848" i="12"/>
  <c r="I848" i="12"/>
  <c r="H848" i="12"/>
  <c r="G848" i="12"/>
  <c r="F848" i="12"/>
  <c r="E848" i="12"/>
  <c r="D848" i="12"/>
  <c r="C848" i="12"/>
  <c r="K847" i="12"/>
  <c r="J847" i="12"/>
  <c r="I847" i="12"/>
  <c r="H847" i="12"/>
  <c r="G847" i="12"/>
  <c r="F847" i="12"/>
  <c r="E847" i="12"/>
  <c r="D847" i="12"/>
  <c r="C847" i="12"/>
  <c r="K846" i="12"/>
  <c r="J846" i="12"/>
  <c r="I846" i="12"/>
  <c r="H846" i="12"/>
  <c r="G846" i="12"/>
  <c r="F846" i="12"/>
  <c r="E846" i="12"/>
  <c r="D846" i="12"/>
  <c r="C846" i="12"/>
  <c r="K845" i="12"/>
  <c r="J845" i="12"/>
  <c r="I845" i="12"/>
  <c r="H845" i="12"/>
  <c r="G845" i="12"/>
  <c r="F845" i="12"/>
  <c r="E845" i="12"/>
  <c r="D845" i="12"/>
  <c r="C845" i="12"/>
  <c r="K844" i="12"/>
  <c r="J844" i="12"/>
  <c r="I844" i="12"/>
  <c r="H844" i="12"/>
  <c r="G844" i="12"/>
  <c r="F844" i="12"/>
  <c r="E844" i="12"/>
  <c r="D844" i="12"/>
  <c r="C844" i="12"/>
  <c r="K843" i="12"/>
  <c r="J843" i="12"/>
  <c r="I843" i="12"/>
  <c r="H843" i="12"/>
  <c r="G843" i="12"/>
  <c r="F843" i="12"/>
  <c r="E843" i="12"/>
  <c r="D843" i="12"/>
  <c r="C843" i="12"/>
  <c r="K842" i="12"/>
  <c r="J842" i="12"/>
  <c r="I842" i="12"/>
  <c r="H842" i="12"/>
  <c r="G842" i="12"/>
  <c r="F842" i="12"/>
  <c r="E842" i="12"/>
  <c r="D842" i="12"/>
  <c r="C842" i="12"/>
  <c r="K841" i="12"/>
  <c r="J841" i="12"/>
  <c r="I841" i="12"/>
  <c r="H841" i="12"/>
  <c r="G841" i="12"/>
  <c r="F841" i="12"/>
  <c r="E841" i="12"/>
  <c r="D841" i="12"/>
  <c r="C841" i="12"/>
  <c r="K840" i="12"/>
  <c r="J840" i="12"/>
  <c r="I840" i="12"/>
  <c r="H840" i="12"/>
  <c r="G840" i="12"/>
  <c r="F840" i="12"/>
  <c r="E840" i="12"/>
  <c r="D840" i="12"/>
  <c r="C840" i="12"/>
  <c r="K839" i="12"/>
  <c r="J839" i="12"/>
  <c r="I839" i="12"/>
  <c r="H839" i="12"/>
  <c r="G839" i="12"/>
  <c r="F839" i="12"/>
  <c r="E839" i="12"/>
  <c r="D839" i="12"/>
  <c r="C839" i="12"/>
  <c r="K838" i="12"/>
  <c r="J838" i="12"/>
  <c r="I838" i="12"/>
  <c r="H838" i="12"/>
  <c r="G838" i="12"/>
  <c r="F838" i="12"/>
  <c r="E838" i="12"/>
  <c r="D838" i="12"/>
  <c r="C838" i="12"/>
  <c r="K837" i="12"/>
  <c r="J837" i="12"/>
  <c r="I837" i="12"/>
  <c r="H837" i="12"/>
  <c r="G837" i="12"/>
  <c r="F837" i="12"/>
  <c r="E837" i="12"/>
  <c r="D837" i="12"/>
  <c r="C837" i="12"/>
  <c r="K836" i="12"/>
  <c r="J836" i="12"/>
  <c r="I836" i="12"/>
  <c r="H836" i="12"/>
  <c r="G836" i="12"/>
  <c r="F836" i="12"/>
  <c r="E836" i="12"/>
  <c r="D836" i="12"/>
  <c r="C836" i="12"/>
  <c r="K835" i="12"/>
  <c r="J835" i="12"/>
  <c r="I835" i="12"/>
  <c r="H835" i="12"/>
  <c r="G835" i="12"/>
  <c r="F835" i="12"/>
  <c r="E835" i="12"/>
  <c r="D835" i="12"/>
  <c r="C835" i="12"/>
  <c r="K834" i="12"/>
  <c r="J834" i="12"/>
  <c r="I834" i="12"/>
  <c r="H834" i="12"/>
  <c r="G834" i="12"/>
  <c r="F834" i="12"/>
  <c r="E834" i="12"/>
  <c r="D834" i="12"/>
  <c r="C834" i="12"/>
  <c r="K833" i="12"/>
  <c r="J833" i="12"/>
  <c r="I833" i="12"/>
  <c r="H833" i="12"/>
  <c r="G833" i="12"/>
  <c r="F833" i="12"/>
  <c r="E833" i="12"/>
  <c r="D833" i="12"/>
  <c r="C833" i="12"/>
  <c r="K832" i="12"/>
  <c r="J832" i="12"/>
  <c r="I832" i="12"/>
  <c r="H832" i="12"/>
  <c r="G832" i="12"/>
  <c r="F832" i="12"/>
  <c r="E832" i="12"/>
  <c r="D832" i="12"/>
  <c r="C832" i="12"/>
  <c r="K831" i="12"/>
  <c r="J831" i="12"/>
  <c r="I831" i="12"/>
  <c r="H831" i="12"/>
  <c r="G831" i="12"/>
  <c r="F831" i="12"/>
  <c r="E831" i="12"/>
  <c r="D831" i="12"/>
  <c r="C831" i="12"/>
  <c r="K830" i="12"/>
  <c r="J830" i="12"/>
  <c r="I830" i="12"/>
  <c r="H830" i="12"/>
  <c r="G830" i="12"/>
  <c r="F830" i="12"/>
  <c r="E830" i="12"/>
  <c r="D830" i="12"/>
  <c r="C830" i="12"/>
  <c r="K829" i="12"/>
  <c r="J829" i="12"/>
  <c r="I829" i="12"/>
  <c r="H829" i="12"/>
  <c r="G829" i="12"/>
  <c r="F829" i="12"/>
  <c r="E829" i="12"/>
  <c r="D829" i="12"/>
  <c r="C829" i="12"/>
  <c r="K828" i="12"/>
  <c r="J828" i="12"/>
  <c r="I828" i="12"/>
  <c r="H828" i="12"/>
  <c r="G828" i="12"/>
  <c r="F828" i="12"/>
  <c r="E828" i="12"/>
  <c r="D828" i="12"/>
  <c r="C828" i="12"/>
  <c r="K827" i="12"/>
  <c r="J827" i="12"/>
  <c r="I827" i="12"/>
  <c r="H827" i="12"/>
  <c r="G827" i="12"/>
  <c r="F827" i="12"/>
  <c r="E827" i="12"/>
  <c r="D827" i="12"/>
  <c r="C827" i="12"/>
  <c r="K826" i="12"/>
  <c r="J826" i="12"/>
  <c r="I826" i="12"/>
  <c r="H826" i="12"/>
  <c r="G826" i="12"/>
  <c r="F826" i="12"/>
  <c r="E826" i="12"/>
  <c r="D826" i="12"/>
  <c r="C826" i="12"/>
  <c r="K825" i="12"/>
  <c r="J825" i="12"/>
  <c r="I825" i="12"/>
  <c r="H825" i="12"/>
  <c r="G825" i="12"/>
  <c r="F825" i="12"/>
  <c r="E825" i="12"/>
  <c r="D825" i="12"/>
  <c r="C825" i="12"/>
  <c r="K824" i="12"/>
  <c r="J824" i="12"/>
  <c r="I824" i="12"/>
  <c r="H824" i="12"/>
  <c r="G824" i="12"/>
  <c r="F824" i="12"/>
  <c r="E824" i="12"/>
  <c r="D824" i="12"/>
  <c r="C824" i="12"/>
  <c r="K823" i="12"/>
  <c r="J823" i="12"/>
  <c r="I823" i="12"/>
  <c r="H823" i="12"/>
  <c r="G823" i="12"/>
  <c r="F823" i="12"/>
  <c r="E823" i="12"/>
  <c r="D823" i="12"/>
  <c r="C823" i="12"/>
  <c r="K822" i="12"/>
  <c r="J822" i="12"/>
  <c r="I822" i="12"/>
  <c r="H822" i="12"/>
  <c r="G822" i="12"/>
  <c r="F822" i="12"/>
  <c r="E822" i="12"/>
  <c r="D822" i="12"/>
  <c r="C822" i="12"/>
  <c r="K821" i="12"/>
  <c r="J821" i="12"/>
  <c r="I821" i="12"/>
  <c r="H821" i="12"/>
  <c r="G821" i="12"/>
  <c r="F821" i="12"/>
  <c r="E821" i="12"/>
  <c r="D821" i="12"/>
  <c r="C821" i="12"/>
  <c r="K820" i="12"/>
  <c r="J820" i="12"/>
  <c r="I820" i="12"/>
  <c r="H820" i="12"/>
  <c r="G820" i="12"/>
  <c r="F820" i="12"/>
  <c r="E820" i="12"/>
  <c r="D820" i="12"/>
  <c r="C820" i="12"/>
  <c r="K819" i="12"/>
  <c r="J819" i="12"/>
  <c r="I819" i="12"/>
  <c r="H819" i="12"/>
  <c r="G819" i="12"/>
  <c r="F819" i="12"/>
  <c r="E819" i="12"/>
  <c r="D819" i="12"/>
  <c r="C819" i="12"/>
  <c r="K818" i="12"/>
  <c r="J818" i="12"/>
  <c r="I818" i="12"/>
  <c r="H818" i="12"/>
  <c r="G818" i="12"/>
  <c r="F818" i="12"/>
  <c r="E818" i="12"/>
  <c r="D818" i="12"/>
  <c r="C818" i="12"/>
  <c r="K817" i="12"/>
  <c r="J817" i="12"/>
  <c r="I817" i="12"/>
  <c r="H817" i="12"/>
  <c r="G817" i="12"/>
  <c r="F817" i="12"/>
  <c r="E817" i="12"/>
  <c r="D817" i="12"/>
  <c r="C817" i="12"/>
  <c r="K816" i="12"/>
  <c r="J816" i="12"/>
  <c r="I816" i="12"/>
  <c r="H816" i="12"/>
  <c r="G816" i="12"/>
  <c r="F816" i="12"/>
  <c r="E816" i="12"/>
  <c r="D816" i="12"/>
  <c r="C816" i="12"/>
  <c r="K815" i="12"/>
  <c r="J815" i="12"/>
  <c r="I815" i="12"/>
  <c r="H815" i="12"/>
  <c r="G815" i="12"/>
  <c r="F815" i="12"/>
  <c r="E815" i="12"/>
  <c r="D815" i="12"/>
  <c r="C815" i="12"/>
  <c r="K814" i="12"/>
  <c r="J814" i="12"/>
  <c r="I814" i="12"/>
  <c r="H814" i="12"/>
  <c r="G814" i="12"/>
  <c r="F814" i="12"/>
  <c r="E814" i="12"/>
  <c r="D814" i="12"/>
  <c r="C814" i="12"/>
  <c r="K813" i="12"/>
  <c r="J813" i="12"/>
  <c r="I813" i="12"/>
  <c r="H813" i="12"/>
  <c r="G813" i="12"/>
  <c r="F813" i="12"/>
  <c r="E813" i="12"/>
  <c r="D813" i="12"/>
  <c r="C813" i="12"/>
  <c r="K812" i="12"/>
  <c r="J812" i="12"/>
  <c r="I812" i="12"/>
  <c r="H812" i="12"/>
  <c r="G812" i="12"/>
  <c r="F812" i="12"/>
  <c r="E812" i="12"/>
  <c r="D812" i="12"/>
  <c r="C812" i="12"/>
  <c r="K811" i="12"/>
  <c r="J811" i="12"/>
  <c r="I811" i="12"/>
  <c r="H811" i="12"/>
  <c r="G811" i="12"/>
  <c r="F811" i="12"/>
  <c r="E811" i="12"/>
  <c r="D811" i="12"/>
  <c r="C811" i="12"/>
  <c r="K810" i="12"/>
  <c r="J810" i="12"/>
  <c r="I810" i="12"/>
  <c r="H810" i="12"/>
  <c r="G810" i="12"/>
  <c r="F810" i="12"/>
  <c r="E810" i="12"/>
  <c r="D810" i="12"/>
  <c r="C810" i="12"/>
  <c r="K809" i="12"/>
  <c r="J809" i="12"/>
  <c r="I809" i="12"/>
  <c r="H809" i="12"/>
  <c r="G809" i="12"/>
  <c r="F809" i="12"/>
  <c r="E809" i="12"/>
  <c r="D809" i="12"/>
  <c r="C809" i="12"/>
  <c r="K808" i="12"/>
  <c r="J808" i="12"/>
  <c r="I808" i="12"/>
  <c r="H808" i="12"/>
  <c r="G808" i="12"/>
  <c r="F808" i="12"/>
  <c r="E808" i="12"/>
  <c r="D808" i="12"/>
  <c r="C808" i="12"/>
  <c r="K807" i="12"/>
  <c r="J807" i="12"/>
  <c r="I807" i="12"/>
  <c r="H807" i="12"/>
  <c r="G807" i="12"/>
  <c r="F807" i="12"/>
  <c r="E807" i="12"/>
  <c r="D807" i="12"/>
  <c r="C807" i="12"/>
  <c r="K806" i="12"/>
  <c r="J806" i="12"/>
  <c r="I806" i="12"/>
  <c r="H806" i="12"/>
  <c r="G806" i="12"/>
  <c r="F806" i="12"/>
  <c r="E806" i="12"/>
  <c r="D806" i="12"/>
  <c r="C806" i="12"/>
  <c r="K805" i="12"/>
  <c r="J805" i="12"/>
  <c r="I805" i="12"/>
  <c r="H805" i="12"/>
  <c r="G805" i="12"/>
  <c r="F805" i="12"/>
  <c r="E805" i="12"/>
  <c r="D805" i="12"/>
  <c r="C805" i="12"/>
  <c r="K804" i="12"/>
  <c r="J804" i="12"/>
  <c r="I804" i="12"/>
  <c r="H804" i="12"/>
  <c r="G804" i="12"/>
  <c r="F804" i="12"/>
  <c r="E804" i="12"/>
  <c r="D804" i="12"/>
  <c r="C804" i="12"/>
  <c r="K803" i="12"/>
  <c r="J803" i="12"/>
  <c r="I803" i="12"/>
  <c r="H803" i="12"/>
  <c r="G803" i="12"/>
  <c r="F803" i="12"/>
  <c r="E803" i="12"/>
  <c r="D803" i="12"/>
  <c r="C803" i="12"/>
  <c r="K802" i="12"/>
  <c r="J802" i="12"/>
  <c r="I802" i="12"/>
  <c r="H802" i="12"/>
  <c r="G802" i="12"/>
  <c r="F802" i="12"/>
  <c r="E802" i="12"/>
  <c r="D802" i="12"/>
  <c r="C802" i="12"/>
  <c r="K801" i="12"/>
  <c r="J801" i="12"/>
  <c r="I801" i="12"/>
  <c r="H801" i="12"/>
  <c r="G801" i="12"/>
  <c r="F801" i="12"/>
  <c r="E801" i="12"/>
  <c r="D801" i="12"/>
  <c r="C801" i="12"/>
  <c r="K800" i="12"/>
  <c r="J800" i="12"/>
  <c r="I800" i="12"/>
  <c r="H800" i="12"/>
  <c r="G800" i="12"/>
  <c r="F800" i="12"/>
  <c r="E800" i="12"/>
  <c r="D800" i="12"/>
  <c r="C800" i="12"/>
  <c r="K799" i="12"/>
  <c r="J799" i="12"/>
  <c r="I799" i="12"/>
  <c r="H799" i="12"/>
  <c r="G799" i="12"/>
  <c r="F799" i="12"/>
  <c r="E799" i="12"/>
  <c r="D799" i="12"/>
  <c r="C799" i="12"/>
  <c r="K798" i="12"/>
  <c r="J798" i="12"/>
  <c r="I798" i="12"/>
  <c r="H798" i="12"/>
  <c r="G798" i="12"/>
  <c r="F798" i="12"/>
  <c r="E798" i="12"/>
  <c r="D798" i="12"/>
  <c r="C798" i="12"/>
  <c r="K797" i="12"/>
  <c r="J797" i="12"/>
  <c r="I797" i="12"/>
  <c r="H797" i="12"/>
  <c r="G797" i="12"/>
  <c r="F797" i="12"/>
  <c r="E797" i="12"/>
  <c r="D797" i="12"/>
  <c r="C797" i="12"/>
  <c r="K796" i="12"/>
  <c r="J796" i="12"/>
  <c r="I796" i="12"/>
  <c r="H796" i="12"/>
  <c r="G796" i="12"/>
  <c r="F796" i="12"/>
  <c r="E796" i="12"/>
  <c r="D796" i="12"/>
  <c r="C796" i="12"/>
  <c r="K795" i="12"/>
  <c r="J795" i="12"/>
  <c r="I795" i="12"/>
  <c r="H795" i="12"/>
  <c r="G795" i="12"/>
  <c r="F795" i="12"/>
  <c r="E795" i="12"/>
  <c r="D795" i="12"/>
  <c r="C795" i="12"/>
  <c r="K794" i="12"/>
  <c r="J794" i="12"/>
  <c r="I794" i="12"/>
  <c r="H794" i="12"/>
  <c r="G794" i="12"/>
  <c r="F794" i="12"/>
  <c r="E794" i="12"/>
  <c r="D794" i="12"/>
  <c r="C794" i="12"/>
  <c r="K793" i="12"/>
  <c r="J793" i="12"/>
  <c r="I793" i="12"/>
  <c r="H793" i="12"/>
  <c r="G793" i="12"/>
  <c r="F793" i="12"/>
  <c r="E793" i="12"/>
  <c r="D793" i="12"/>
  <c r="C793" i="12"/>
  <c r="K792" i="12"/>
  <c r="J792" i="12"/>
  <c r="I792" i="12"/>
  <c r="H792" i="12"/>
  <c r="G792" i="12"/>
  <c r="F792" i="12"/>
  <c r="E792" i="12"/>
  <c r="D792" i="12"/>
  <c r="C792" i="12"/>
  <c r="K791" i="12"/>
  <c r="J791" i="12"/>
  <c r="I791" i="12"/>
  <c r="H791" i="12"/>
  <c r="G791" i="12"/>
  <c r="F791" i="12"/>
  <c r="E791" i="12"/>
  <c r="D791" i="12"/>
  <c r="C791" i="12"/>
  <c r="K790" i="12"/>
  <c r="J790" i="12"/>
  <c r="I790" i="12"/>
  <c r="H790" i="12"/>
  <c r="G790" i="12"/>
  <c r="F790" i="12"/>
  <c r="E790" i="12"/>
  <c r="D790" i="12"/>
  <c r="C790" i="12"/>
  <c r="K789" i="12"/>
  <c r="J789" i="12"/>
  <c r="I789" i="12"/>
  <c r="H789" i="12"/>
  <c r="G789" i="12"/>
  <c r="F789" i="12"/>
  <c r="E789" i="12"/>
  <c r="D789" i="12"/>
  <c r="C789" i="12"/>
  <c r="K788" i="12"/>
  <c r="J788" i="12"/>
  <c r="I788" i="12"/>
  <c r="H788" i="12"/>
  <c r="G788" i="12"/>
  <c r="F788" i="12"/>
  <c r="E788" i="12"/>
  <c r="D788" i="12"/>
  <c r="C788" i="12"/>
  <c r="K787" i="12"/>
  <c r="J787" i="12"/>
  <c r="I787" i="12"/>
  <c r="H787" i="12"/>
  <c r="G787" i="12"/>
  <c r="F787" i="12"/>
  <c r="E787" i="12"/>
  <c r="D787" i="12"/>
  <c r="C787" i="12"/>
  <c r="K786" i="12"/>
  <c r="J786" i="12"/>
  <c r="I786" i="12"/>
  <c r="H786" i="12"/>
  <c r="G786" i="12"/>
  <c r="F786" i="12"/>
  <c r="E786" i="12"/>
  <c r="D786" i="12"/>
  <c r="C786" i="12"/>
  <c r="K785" i="12"/>
  <c r="J785" i="12"/>
  <c r="I785" i="12"/>
  <c r="H785" i="12"/>
  <c r="G785" i="12"/>
  <c r="F785" i="12"/>
  <c r="E785" i="12"/>
  <c r="D785" i="12"/>
  <c r="C785" i="12"/>
  <c r="K784" i="12"/>
  <c r="J784" i="12"/>
  <c r="I784" i="12"/>
  <c r="H784" i="12"/>
  <c r="G784" i="12"/>
  <c r="F784" i="12"/>
  <c r="E784" i="12"/>
  <c r="D784" i="12"/>
  <c r="C784" i="12"/>
  <c r="K783" i="12"/>
  <c r="J783" i="12"/>
  <c r="I783" i="12"/>
  <c r="H783" i="12"/>
  <c r="G783" i="12"/>
  <c r="F783" i="12"/>
  <c r="E783" i="12"/>
  <c r="D783" i="12"/>
  <c r="C783" i="12"/>
  <c r="K782" i="12"/>
  <c r="J782" i="12"/>
  <c r="I782" i="12"/>
  <c r="H782" i="12"/>
  <c r="G782" i="12"/>
  <c r="F782" i="12"/>
  <c r="E782" i="12"/>
  <c r="D782" i="12"/>
  <c r="C782" i="12"/>
  <c r="K781" i="12"/>
  <c r="J781" i="12"/>
  <c r="I781" i="12"/>
  <c r="H781" i="12"/>
  <c r="G781" i="12"/>
  <c r="F781" i="12"/>
  <c r="E781" i="12"/>
  <c r="D781" i="12"/>
  <c r="C781" i="12"/>
  <c r="K780" i="12"/>
  <c r="J780" i="12"/>
  <c r="I780" i="12"/>
  <c r="H780" i="12"/>
  <c r="G780" i="12"/>
  <c r="F780" i="12"/>
  <c r="E780" i="12"/>
  <c r="D780" i="12"/>
  <c r="C780" i="12"/>
  <c r="K779" i="12"/>
  <c r="J779" i="12"/>
  <c r="I779" i="12"/>
  <c r="H779" i="12"/>
  <c r="G779" i="12"/>
  <c r="F779" i="12"/>
  <c r="E779" i="12"/>
  <c r="D779" i="12"/>
  <c r="C779" i="12"/>
  <c r="K778" i="12"/>
  <c r="J778" i="12"/>
  <c r="I778" i="12"/>
  <c r="H778" i="12"/>
  <c r="G778" i="12"/>
  <c r="F778" i="12"/>
  <c r="E778" i="12"/>
  <c r="D778" i="12"/>
  <c r="C778" i="12"/>
  <c r="K777" i="12"/>
  <c r="J777" i="12"/>
  <c r="I777" i="12"/>
  <c r="H777" i="12"/>
  <c r="G777" i="12"/>
  <c r="F777" i="12"/>
  <c r="E777" i="12"/>
  <c r="D777" i="12"/>
  <c r="C777" i="12"/>
  <c r="K776" i="12"/>
  <c r="J776" i="12"/>
  <c r="I776" i="12"/>
  <c r="H776" i="12"/>
  <c r="G776" i="12"/>
  <c r="F776" i="12"/>
  <c r="E776" i="12"/>
  <c r="D776" i="12"/>
  <c r="C776" i="12"/>
  <c r="K775" i="12"/>
  <c r="J775" i="12"/>
  <c r="I775" i="12"/>
  <c r="H775" i="12"/>
  <c r="G775" i="12"/>
  <c r="F775" i="12"/>
  <c r="E775" i="12"/>
  <c r="D775" i="12"/>
  <c r="C775" i="12"/>
  <c r="K774" i="12"/>
  <c r="J774" i="12"/>
  <c r="I774" i="12"/>
  <c r="H774" i="12"/>
  <c r="G774" i="12"/>
  <c r="F774" i="12"/>
  <c r="E774" i="12"/>
  <c r="D774" i="12"/>
  <c r="C774" i="12"/>
  <c r="K773" i="12"/>
  <c r="J773" i="12"/>
  <c r="I773" i="12"/>
  <c r="H773" i="12"/>
  <c r="G773" i="12"/>
  <c r="F773" i="12"/>
  <c r="E773" i="12"/>
  <c r="D773" i="12"/>
  <c r="C773" i="12"/>
  <c r="K772" i="12"/>
  <c r="J772" i="12"/>
  <c r="I772" i="12"/>
  <c r="H772" i="12"/>
  <c r="G772" i="12"/>
  <c r="F772" i="12"/>
  <c r="E772" i="12"/>
  <c r="D772" i="12"/>
  <c r="C772" i="12"/>
  <c r="K771" i="12"/>
  <c r="J771" i="12"/>
  <c r="I771" i="12"/>
  <c r="H771" i="12"/>
  <c r="G771" i="12"/>
  <c r="F771" i="12"/>
  <c r="E771" i="12"/>
  <c r="D771" i="12"/>
  <c r="C771" i="12"/>
  <c r="K770" i="12"/>
  <c r="J770" i="12"/>
  <c r="I770" i="12"/>
  <c r="H770" i="12"/>
  <c r="G770" i="12"/>
  <c r="F770" i="12"/>
  <c r="E770" i="12"/>
  <c r="D770" i="12"/>
  <c r="C770" i="12"/>
  <c r="K769" i="12"/>
  <c r="J769" i="12"/>
  <c r="I769" i="12"/>
  <c r="H769" i="12"/>
  <c r="G769" i="12"/>
  <c r="F769" i="12"/>
  <c r="E769" i="12"/>
  <c r="D769" i="12"/>
  <c r="C769" i="12"/>
  <c r="K768" i="12"/>
  <c r="J768" i="12"/>
  <c r="I768" i="12"/>
  <c r="H768" i="12"/>
  <c r="G768" i="12"/>
  <c r="F768" i="12"/>
  <c r="E768" i="12"/>
  <c r="D768" i="12"/>
  <c r="C768" i="12"/>
  <c r="K767" i="12"/>
  <c r="J767" i="12"/>
  <c r="I767" i="12"/>
  <c r="H767" i="12"/>
  <c r="G767" i="12"/>
  <c r="F767" i="12"/>
  <c r="E767" i="12"/>
  <c r="D767" i="12"/>
  <c r="C767" i="12"/>
  <c r="K766" i="12"/>
  <c r="J766" i="12"/>
  <c r="I766" i="12"/>
  <c r="H766" i="12"/>
  <c r="G766" i="12"/>
  <c r="F766" i="12"/>
  <c r="E766" i="12"/>
  <c r="D766" i="12"/>
  <c r="C766" i="12"/>
  <c r="K765" i="12"/>
  <c r="J765" i="12"/>
  <c r="I765" i="12"/>
  <c r="H765" i="12"/>
  <c r="G765" i="12"/>
  <c r="F765" i="12"/>
  <c r="E765" i="12"/>
  <c r="D765" i="12"/>
  <c r="C765" i="12"/>
  <c r="K764" i="12"/>
  <c r="J764" i="12"/>
  <c r="I764" i="12"/>
  <c r="H764" i="12"/>
  <c r="G764" i="12"/>
  <c r="F764" i="12"/>
  <c r="E764" i="12"/>
  <c r="D764" i="12"/>
  <c r="C764" i="12"/>
  <c r="K763" i="12"/>
  <c r="J763" i="12"/>
  <c r="I763" i="12"/>
  <c r="H763" i="12"/>
  <c r="G763" i="12"/>
  <c r="F763" i="12"/>
  <c r="E763" i="12"/>
  <c r="D763" i="12"/>
  <c r="C763" i="12"/>
  <c r="K762" i="12"/>
  <c r="J762" i="12"/>
  <c r="I762" i="12"/>
  <c r="H762" i="12"/>
  <c r="G762" i="12"/>
  <c r="F762" i="12"/>
  <c r="E762" i="12"/>
  <c r="D762" i="12"/>
  <c r="C762" i="12"/>
  <c r="K761" i="12"/>
  <c r="J761" i="12"/>
  <c r="I761" i="12"/>
  <c r="H761" i="12"/>
  <c r="G761" i="12"/>
  <c r="F761" i="12"/>
  <c r="E761" i="12"/>
  <c r="D761" i="12"/>
  <c r="C761" i="12"/>
  <c r="K760" i="12"/>
  <c r="J760" i="12"/>
  <c r="I760" i="12"/>
  <c r="H760" i="12"/>
  <c r="G760" i="12"/>
  <c r="F760" i="12"/>
  <c r="E760" i="12"/>
  <c r="D760" i="12"/>
  <c r="C760" i="12"/>
  <c r="K759" i="12"/>
  <c r="J759" i="12"/>
  <c r="I759" i="12"/>
  <c r="H759" i="12"/>
  <c r="G759" i="12"/>
  <c r="F759" i="12"/>
  <c r="E759" i="12"/>
  <c r="D759" i="12"/>
  <c r="C759" i="12"/>
  <c r="K758" i="12"/>
  <c r="J758" i="12"/>
  <c r="I758" i="12"/>
  <c r="H758" i="12"/>
  <c r="G758" i="12"/>
  <c r="F758" i="12"/>
  <c r="E758" i="12"/>
  <c r="D758" i="12"/>
  <c r="C758" i="12"/>
  <c r="K757" i="12"/>
  <c r="J757" i="12"/>
  <c r="I757" i="12"/>
  <c r="H757" i="12"/>
  <c r="G757" i="12"/>
  <c r="F757" i="12"/>
  <c r="E757" i="12"/>
  <c r="D757" i="12"/>
  <c r="C757" i="12"/>
  <c r="K756" i="12"/>
  <c r="J756" i="12"/>
  <c r="I756" i="12"/>
  <c r="H756" i="12"/>
  <c r="G756" i="12"/>
  <c r="F756" i="12"/>
  <c r="E756" i="12"/>
  <c r="D756" i="12"/>
  <c r="C756" i="12"/>
  <c r="K755" i="12"/>
  <c r="J755" i="12"/>
  <c r="I755" i="12"/>
  <c r="H755" i="12"/>
  <c r="G755" i="12"/>
  <c r="F755" i="12"/>
  <c r="E755" i="12"/>
  <c r="D755" i="12"/>
  <c r="C755" i="12"/>
  <c r="K754" i="12"/>
  <c r="J754" i="12"/>
  <c r="I754" i="12"/>
  <c r="H754" i="12"/>
  <c r="G754" i="12"/>
  <c r="F754" i="12"/>
  <c r="E754" i="12"/>
  <c r="D754" i="12"/>
  <c r="C754" i="12"/>
  <c r="K753" i="12"/>
  <c r="J753" i="12"/>
  <c r="I753" i="12"/>
  <c r="H753" i="12"/>
  <c r="G753" i="12"/>
  <c r="F753" i="12"/>
  <c r="E753" i="12"/>
  <c r="D753" i="12"/>
  <c r="C753" i="12"/>
  <c r="K752" i="12"/>
  <c r="J752" i="12"/>
  <c r="I752" i="12"/>
  <c r="H752" i="12"/>
  <c r="G752" i="12"/>
  <c r="F752" i="12"/>
  <c r="E752" i="12"/>
  <c r="D752" i="12"/>
  <c r="C752" i="12"/>
  <c r="K751" i="12"/>
  <c r="J751" i="12"/>
  <c r="I751" i="12"/>
  <c r="H751" i="12"/>
  <c r="G751" i="12"/>
  <c r="F751" i="12"/>
  <c r="E751" i="12"/>
  <c r="D751" i="12"/>
  <c r="C751" i="12"/>
  <c r="K750" i="12"/>
  <c r="J750" i="12"/>
  <c r="I750" i="12"/>
  <c r="H750" i="12"/>
  <c r="G750" i="12"/>
  <c r="F750" i="12"/>
  <c r="E750" i="12"/>
  <c r="D750" i="12"/>
  <c r="C750" i="12"/>
  <c r="K749" i="12"/>
  <c r="J749" i="12"/>
  <c r="I749" i="12"/>
  <c r="H749" i="12"/>
  <c r="G749" i="12"/>
  <c r="F749" i="12"/>
  <c r="E749" i="12"/>
  <c r="D749" i="12"/>
  <c r="C749" i="12"/>
  <c r="K748" i="12"/>
  <c r="J748" i="12"/>
  <c r="I748" i="12"/>
  <c r="H748" i="12"/>
  <c r="G748" i="12"/>
  <c r="F748" i="12"/>
  <c r="E748" i="12"/>
  <c r="D748" i="12"/>
  <c r="C748" i="12"/>
  <c r="K747" i="12"/>
  <c r="J747" i="12"/>
  <c r="I747" i="12"/>
  <c r="H747" i="12"/>
  <c r="G747" i="12"/>
  <c r="F747" i="12"/>
  <c r="E747" i="12"/>
  <c r="D747" i="12"/>
  <c r="C747" i="12"/>
  <c r="K746" i="12"/>
  <c r="J746" i="12"/>
  <c r="I746" i="12"/>
  <c r="H746" i="12"/>
  <c r="G746" i="12"/>
  <c r="F746" i="12"/>
  <c r="E746" i="12"/>
  <c r="D746" i="12"/>
  <c r="C746" i="12"/>
  <c r="K745" i="12"/>
  <c r="J745" i="12"/>
  <c r="I745" i="12"/>
  <c r="H745" i="12"/>
  <c r="G745" i="12"/>
  <c r="F745" i="12"/>
  <c r="E745" i="12"/>
  <c r="D745" i="12"/>
  <c r="C745" i="12"/>
  <c r="K744" i="12"/>
  <c r="J744" i="12"/>
  <c r="I744" i="12"/>
  <c r="H744" i="12"/>
  <c r="G744" i="12"/>
  <c r="F744" i="12"/>
  <c r="E744" i="12"/>
  <c r="D744" i="12"/>
  <c r="C744" i="12"/>
  <c r="K743" i="12"/>
  <c r="J743" i="12"/>
  <c r="I743" i="12"/>
  <c r="H743" i="12"/>
  <c r="G743" i="12"/>
  <c r="F743" i="12"/>
  <c r="E743" i="12"/>
  <c r="D743" i="12"/>
  <c r="C743" i="12"/>
  <c r="K742" i="12"/>
  <c r="J742" i="12"/>
  <c r="I742" i="12"/>
  <c r="H742" i="12"/>
  <c r="G742" i="12"/>
  <c r="F742" i="12"/>
  <c r="E742" i="12"/>
  <c r="D742" i="12"/>
  <c r="C742" i="12"/>
  <c r="K741" i="12"/>
  <c r="J741" i="12"/>
  <c r="I741" i="12"/>
  <c r="H741" i="12"/>
  <c r="G741" i="12"/>
  <c r="F741" i="12"/>
  <c r="E741" i="12"/>
  <c r="D741" i="12"/>
  <c r="C741" i="12"/>
  <c r="K740" i="12"/>
  <c r="J740" i="12"/>
  <c r="I740" i="12"/>
  <c r="H740" i="12"/>
  <c r="G740" i="12"/>
  <c r="F740" i="12"/>
  <c r="E740" i="12"/>
  <c r="D740" i="12"/>
  <c r="C740" i="12"/>
  <c r="K739" i="12"/>
  <c r="J739" i="12"/>
  <c r="I739" i="12"/>
  <c r="H739" i="12"/>
  <c r="G739" i="12"/>
  <c r="F739" i="12"/>
  <c r="E739" i="12"/>
  <c r="D739" i="12"/>
  <c r="C739" i="12"/>
  <c r="K738" i="12"/>
  <c r="J738" i="12"/>
  <c r="I738" i="12"/>
  <c r="H738" i="12"/>
  <c r="G738" i="12"/>
  <c r="F738" i="12"/>
  <c r="E738" i="12"/>
  <c r="D738" i="12"/>
  <c r="C738" i="12"/>
  <c r="K737" i="12"/>
  <c r="J737" i="12"/>
  <c r="I737" i="12"/>
  <c r="H737" i="12"/>
  <c r="G737" i="12"/>
  <c r="F737" i="12"/>
  <c r="E737" i="12"/>
  <c r="D737" i="12"/>
  <c r="C737" i="12"/>
  <c r="K736" i="12"/>
  <c r="J736" i="12"/>
  <c r="I736" i="12"/>
  <c r="H736" i="12"/>
  <c r="G736" i="12"/>
  <c r="F736" i="12"/>
  <c r="E736" i="12"/>
  <c r="D736" i="12"/>
  <c r="C736" i="12"/>
  <c r="K735" i="12"/>
  <c r="J735" i="12"/>
  <c r="I735" i="12"/>
  <c r="H735" i="12"/>
  <c r="G735" i="12"/>
  <c r="F735" i="12"/>
  <c r="E735" i="12"/>
  <c r="D735" i="12"/>
  <c r="C735" i="12"/>
  <c r="K734" i="12"/>
  <c r="J734" i="12"/>
  <c r="I734" i="12"/>
  <c r="H734" i="12"/>
  <c r="G734" i="12"/>
  <c r="F734" i="12"/>
  <c r="E734" i="12"/>
  <c r="D734" i="12"/>
  <c r="C734" i="12"/>
  <c r="K733" i="12"/>
  <c r="J733" i="12"/>
  <c r="I733" i="12"/>
  <c r="H733" i="12"/>
  <c r="G733" i="12"/>
  <c r="F733" i="12"/>
  <c r="E733" i="12"/>
  <c r="D733" i="12"/>
  <c r="C733" i="12"/>
  <c r="K732" i="12"/>
  <c r="J732" i="12"/>
  <c r="I732" i="12"/>
  <c r="H732" i="12"/>
  <c r="G732" i="12"/>
  <c r="F732" i="12"/>
  <c r="E732" i="12"/>
  <c r="D732" i="12"/>
  <c r="C732" i="12"/>
  <c r="K731" i="12"/>
  <c r="J731" i="12"/>
  <c r="I731" i="12"/>
  <c r="H731" i="12"/>
  <c r="G731" i="12"/>
  <c r="F731" i="12"/>
  <c r="E731" i="12"/>
  <c r="D731" i="12"/>
  <c r="C731" i="12"/>
  <c r="K730" i="12"/>
  <c r="J730" i="12"/>
  <c r="I730" i="12"/>
  <c r="H730" i="12"/>
  <c r="G730" i="12"/>
  <c r="F730" i="12"/>
  <c r="E730" i="12"/>
  <c r="D730" i="12"/>
  <c r="C730" i="12"/>
  <c r="K729" i="12"/>
  <c r="J729" i="12"/>
  <c r="I729" i="12"/>
  <c r="H729" i="12"/>
  <c r="G729" i="12"/>
  <c r="F729" i="12"/>
  <c r="E729" i="12"/>
  <c r="D729" i="12"/>
  <c r="C729" i="12"/>
  <c r="K728" i="12"/>
  <c r="J728" i="12"/>
  <c r="I728" i="12"/>
  <c r="H728" i="12"/>
  <c r="G728" i="12"/>
  <c r="F728" i="12"/>
  <c r="E728" i="12"/>
  <c r="D728" i="12"/>
  <c r="C728" i="12"/>
  <c r="K727" i="12"/>
  <c r="J727" i="12"/>
  <c r="I727" i="12"/>
  <c r="H727" i="12"/>
  <c r="G727" i="12"/>
  <c r="F727" i="12"/>
  <c r="E727" i="12"/>
  <c r="D727" i="12"/>
  <c r="C727" i="12"/>
  <c r="K726" i="12"/>
  <c r="J726" i="12"/>
  <c r="I726" i="12"/>
  <c r="H726" i="12"/>
  <c r="G726" i="12"/>
  <c r="F726" i="12"/>
  <c r="E726" i="12"/>
  <c r="D726" i="12"/>
  <c r="C726" i="12"/>
  <c r="K725" i="12"/>
  <c r="J725" i="12"/>
  <c r="I725" i="12"/>
  <c r="H725" i="12"/>
  <c r="G725" i="12"/>
  <c r="F725" i="12"/>
  <c r="E725" i="12"/>
  <c r="D725" i="12"/>
  <c r="C725" i="12"/>
  <c r="K724" i="12"/>
  <c r="J724" i="12"/>
  <c r="I724" i="12"/>
  <c r="H724" i="12"/>
  <c r="G724" i="12"/>
  <c r="F724" i="12"/>
  <c r="E724" i="12"/>
  <c r="D724" i="12"/>
  <c r="C724" i="12"/>
  <c r="K723" i="12"/>
  <c r="J723" i="12"/>
  <c r="I723" i="12"/>
  <c r="H723" i="12"/>
  <c r="G723" i="12"/>
  <c r="F723" i="12"/>
  <c r="E723" i="12"/>
  <c r="D723" i="12"/>
  <c r="C723" i="12"/>
  <c r="K722" i="12"/>
  <c r="J722" i="12"/>
  <c r="I722" i="12"/>
  <c r="H722" i="12"/>
  <c r="G722" i="12"/>
  <c r="F722" i="12"/>
  <c r="E722" i="12"/>
  <c r="D722" i="12"/>
  <c r="C722" i="12"/>
  <c r="K721" i="12"/>
  <c r="J721" i="12"/>
  <c r="I721" i="12"/>
  <c r="H721" i="12"/>
  <c r="G721" i="12"/>
  <c r="F721" i="12"/>
  <c r="E721" i="12"/>
  <c r="D721" i="12"/>
  <c r="C721" i="12"/>
  <c r="K720" i="12"/>
  <c r="J720" i="12"/>
  <c r="I720" i="12"/>
  <c r="H720" i="12"/>
  <c r="G720" i="12"/>
  <c r="F720" i="12"/>
  <c r="E720" i="12"/>
  <c r="D720" i="12"/>
  <c r="C720" i="12"/>
  <c r="K719" i="12"/>
  <c r="J719" i="12"/>
  <c r="I719" i="12"/>
  <c r="H719" i="12"/>
  <c r="G719" i="12"/>
  <c r="F719" i="12"/>
  <c r="E719" i="12"/>
  <c r="D719" i="12"/>
  <c r="C719" i="12"/>
  <c r="K718" i="12"/>
  <c r="J718" i="12"/>
  <c r="I718" i="12"/>
  <c r="H718" i="12"/>
  <c r="G718" i="12"/>
  <c r="F718" i="12"/>
  <c r="E718" i="12"/>
  <c r="D718" i="12"/>
  <c r="C718" i="12"/>
  <c r="K717" i="12"/>
  <c r="J717" i="12"/>
  <c r="I717" i="12"/>
  <c r="H717" i="12"/>
  <c r="G717" i="12"/>
  <c r="F717" i="12"/>
  <c r="E717" i="12"/>
  <c r="D717" i="12"/>
  <c r="C717" i="12"/>
  <c r="K716" i="12"/>
  <c r="J716" i="12"/>
  <c r="I716" i="12"/>
  <c r="H716" i="12"/>
  <c r="G716" i="12"/>
  <c r="F716" i="12"/>
  <c r="E716" i="12"/>
  <c r="D716" i="12"/>
  <c r="C716" i="12"/>
  <c r="K715" i="12"/>
  <c r="J715" i="12"/>
  <c r="I715" i="12"/>
  <c r="H715" i="12"/>
  <c r="G715" i="12"/>
  <c r="F715" i="12"/>
  <c r="E715" i="12"/>
  <c r="D715" i="12"/>
  <c r="C715" i="12"/>
  <c r="K714" i="12"/>
  <c r="J714" i="12"/>
  <c r="I714" i="12"/>
  <c r="H714" i="12"/>
  <c r="G714" i="12"/>
  <c r="F714" i="12"/>
  <c r="E714" i="12"/>
  <c r="D714" i="12"/>
  <c r="C714" i="12"/>
  <c r="K713" i="12"/>
  <c r="J713" i="12"/>
  <c r="I713" i="12"/>
  <c r="H713" i="12"/>
  <c r="G713" i="12"/>
  <c r="F713" i="12"/>
  <c r="E713" i="12"/>
  <c r="D713" i="12"/>
  <c r="C713" i="12"/>
  <c r="K712" i="12"/>
  <c r="J712" i="12"/>
  <c r="I712" i="12"/>
  <c r="H712" i="12"/>
  <c r="G712" i="12"/>
  <c r="F712" i="12"/>
  <c r="E712" i="12"/>
  <c r="D712" i="12"/>
  <c r="C712" i="12"/>
  <c r="K711" i="12"/>
  <c r="J711" i="12"/>
  <c r="I711" i="12"/>
  <c r="H711" i="12"/>
  <c r="G711" i="12"/>
  <c r="F711" i="12"/>
  <c r="E711" i="12"/>
  <c r="D711" i="12"/>
  <c r="C711" i="12"/>
  <c r="K710" i="12"/>
  <c r="J710" i="12"/>
  <c r="I710" i="12"/>
  <c r="H710" i="12"/>
  <c r="G710" i="12"/>
  <c r="F710" i="12"/>
  <c r="E710" i="12"/>
  <c r="D710" i="12"/>
  <c r="C710" i="12"/>
  <c r="K709" i="12"/>
  <c r="J709" i="12"/>
  <c r="I709" i="12"/>
  <c r="H709" i="12"/>
  <c r="G709" i="12"/>
  <c r="F709" i="12"/>
  <c r="E709" i="12"/>
  <c r="D709" i="12"/>
  <c r="C709" i="12"/>
  <c r="K708" i="12"/>
  <c r="J708" i="12"/>
  <c r="I708" i="12"/>
  <c r="H708" i="12"/>
  <c r="G708" i="12"/>
  <c r="F708" i="12"/>
  <c r="E708" i="12"/>
  <c r="D708" i="12"/>
  <c r="C708" i="12"/>
  <c r="K707" i="12"/>
  <c r="J707" i="12"/>
  <c r="I707" i="12"/>
  <c r="H707" i="12"/>
  <c r="G707" i="12"/>
  <c r="F707" i="12"/>
  <c r="E707" i="12"/>
  <c r="D707" i="12"/>
  <c r="C707" i="12"/>
  <c r="K706" i="12"/>
  <c r="J706" i="12"/>
  <c r="I706" i="12"/>
  <c r="H706" i="12"/>
  <c r="G706" i="12"/>
  <c r="F706" i="12"/>
  <c r="E706" i="12"/>
  <c r="D706" i="12"/>
  <c r="C706" i="12"/>
  <c r="K705" i="12"/>
  <c r="J705" i="12"/>
  <c r="I705" i="12"/>
  <c r="H705" i="12"/>
  <c r="G705" i="12"/>
  <c r="F705" i="12"/>
  <c r="E705" i="12"/>
  <c r="D705" i="12"/>
  <c r="C705" i="12"/>
  <c r="K704" i="12"/>
  <c r="J704" i="12"/>
  <c r="I704" i="12"/>
  <c r="H704" i="12"/>
  <c r="G704" i="12"/>
  <c r="F704" i="12"/>
  <c r="E704" i="12"/>
  <c r="D704" i="12"/>
  <c r="C704" i="12"/>
  <c r="K703" i="12"/>
  <c r="J703" i="12"/>
  <c r="I703" i="12"/>
  <c r="H703" i="12"/>
  <c r="G703" i="12"/>
  <c r="F703" i="12"/>
  <c r="E703" i="12"/>
  <c r="D703" i="12"/>
  <c r="C703" i="12"/>
  <c r="K702" i="12"/>
  <c r="J702" i="12"/>
  <c r="I702" i="12"/>
  <c r="H702" i="12"/>
  <c r="G702" i="12"/>
  <c r="F702" i="12"/>
  <c r="E702" i="12"/>
  <c r="D702" i="12"/>
  <c r="C702" i="12"/>
  <c r="K701" i="12"/>
  <c r="J701" i="12"/>
  <c r="I701" i="12"/>
  <c r="H701" i="12"/>
  <c r="G701" i="12"/>
  <c r="F701" i="12"/>
  <c r="E701" i="12"/>
  <c r="D701" i="12"/>
  <c r="C701" i="12"/>
  <c r="K700" i="12"/>
  <c r="J700" i="12"/>
  <c r="I700" i="12"/>
  <c r="H700" i="12"/>
  <c r="G700" i="12"/>
  <c r="F700" i="12"/>
  <c r="E700" i="12"/>
  <c r="D700" i="12"/>
  <c r="C700" i="12"/>
  <c r="K699" i="12"/>
  <c r="J699" i="12"/>
  <c r="I699" i="12"/>
  <c r="H699" i="12"/>
  <c r="G699" i="12"/>
  <c r="F699" i="12"/>
  <c r="E699" i="12"/>
  <c r="D699" i="12"/>
  <c r="C699" i="12"/>
  <c r="K698" i="12"/>
  <c r="J698" i="12"/>
  <c r="I698" i="12"/>
  <c r="H698" i="12"/>
  <c r="G698" i="12"/>
  <c r="F698" i="12"/>
  <c r="E698" i="12"/>
  <c r="D698" i="12"/>
  <c r="C698" i="12"/>
  <c r="K697" i="12"/>
  <c r="J697" i="12"/>
  <c r="I697" i="12"/>
  <c r="H697" i="12"/>
  <c r="G697" i="12"/>
  <c r="F697" i="12"/>
  <c r="E697" i="12"/>
  <c r="D697" i="12"/>
  <c r="C697" i="12"/>
  <c r="K696" i="12"/>
  <c r="J696" i="12"/>
  <c r="I696" i="12"/>
  <c r="H696" i="12"/>
  <c r="G696" i="12"/>
  <c r="F696" i="12"/>
  <c r="E696" i="12"/>
  <c r="D696" i="12"/>
  <c r="C696" i="12"/>
  <c r="K695" i="12"/>
  <c r="J695" i="12"/>
  <c r="I695" i="12"/>
  <c r="H695" i="12"/>
  <c r="G695" i="12"/>
  <c r="F695" i="12"/>
  <c r="E695" i="12"/>
  <c r="D695" i="12"/>
  <c r="C695" i="12"/>
  <c r="K694" i="12"/>
  <c r="J694" i="12"/>
  <c r="I694" i="12"/>
  <c r="H694" i="12"/>
  <c r="G694" i="12"/>
  <c r="F694" i="12"/>
  <c r="E694" i="12"/>
  <c r="D694" i="12"/>
  <c r="C694" i="12"/>
  <c r="K693" i="12"/>
  <c r="J693" i="12"/>
  <c r="I693" i="12"/>
  <c r="H693" i="12"/>
  <c r="G693" i="12"/>
  <c r="F693" i="12"/>
  <c r="E693" i="12"/>
  <c r="D693" i="12"/>
  <c r="C693" i="12"/>
  <c r="K692" i="12"/>
  <c r="J692" i="12"/>
  <c r="I692" i="12"/>
  <c r="H692" i="12"/>
  <c r="G692" i="12"/>
  <c r="F692" i="12"/>
  <c r="E692" i="12"/>
  <c r="D692" i="12"/>
  <c r="C692" i="12"/>
  <c r="K691" i="12"/>
  <c r="J691" i="12"/>
  <c r="I691" i="12"/>
  <c r="H691" i="12"/>
  <c r="G691" i="12"/>
  <c r="F691" i="12"/>
  <c r="E691" i="12"/>
  <c r="D691" i="12"/>
  <c r="C691" i="12"/>
  <c r="K690" i="12"/>
  <c r="J690" i="12"/>
  <c r="I690" i="12"/>
  <c r="H690" i="12"/>
  <c r="G690" i="12"/>
  <c r="F690" i="12"/>
  <c r="E690" i="12"/>
  <c r="D690" i="12"/>
  <c r="C690" i="12"/>
  <c r="K689" i="12"/>
  <c r="J689" i="12"/>
  <c r="I689" i="12"/>
  <c r="H689" i="12"/>
  <c r="G689" i="12"/>
  <c r="F689" i="12"/>
  <c r="E689" i="12"/>
  <c r="D689" i="12"/>
  <c r="C689" i="12"/>
  <c r="K688" i="12"/>
  <c r="J688" i="12"/>
  <c r="I688" i="12"/>
  <c r="H688" i="12"/>
  <c r="G688" i="12"/>
  <c r="F688" i="12"/>
  <c r="E688" i="12"/>
  <c r="D688" i="12"/>
  <c r="C688" i="12"/>
  <c r="K687" i="12"/>
  <c r="J687" i="12"/>
  <c r="I687" i="12"/>
  <c r="H687" i="12"/>
  <c r="G687" i="12"/>
  <c r="F687" i="12"/>
  <c r="E687" i="12"/>
  <c r="D687" i="12"/>
  <c r="C687" i="12"/>
  <c r="K686" i="12"/>
  <c r="J686" i="12"/>
  <c r="I686" i="12"/>
  <c r="H686" i="12"/>
  <c r="G686" i="12"/>
  <c r="F686" i="12"/>
  <c r="E686" i="12"/>
  <c r="D686" i="12"/>
  <c r="C686" i="12"/>
  <c r="K685" i="12"/>
  <c r="J685" i="12"/>
  <c r="I685" i="12"/>
  <c r="H685" i="12"/>
  <c r="G685" i="12"/>
  <c r="F685" i="12"/>
  <c r="E685" i="12"/>
  <c r="D685" i="12"/>
  <c r="C685" i="12"/>
  <c r="K684" i="12"/>
  <c r="J684" i="12"/>
  <c r="I684" i="12"/>
  <c r="H684" i="12"/>
  <c r="G684" i="12"/>
  <c r="F684" i="12"/>
  <c r="E684" i="12"/>
  <c r="D684" i="12"/>
  <c r="C684" i="12"/>
  <c r="K683" i="12"/>
  <c r="J683" i="12"/>
  <c r="I683" i="12"/>
  <c r="H683" i="12"/>
  <c r="G683" i="12"/>
  <c r="F683" i="12"/>
  <c r="E683" i="12"/>
  <c r="D683" i="12"/>
  <c r="C683" i="12"/>
  <c r="K682" i="12"/>
  <c r="J682" i="12"/>
  <c r="I682" i="12"/>
  <c r="H682" i="12"/>
  <c r="G682" i="12"/>
  <c r="F682" i="12"/>
  <c r="E682" i="12"/>
  <c r="D682" i="12"/>
  <c r="C682" i="12"/>
  <c r="K681" i="12"/>
  <c r="J681" i="12"/>
  <c r="I681" i="12"/>
  <c r="H681" i="12"/>
  <c r="G681" i="12"/>
  <c r="F681" i="12"/>
  <c r="E681" i="12"/>
  <c r="D681" i="12"/>
  <c r="C681" i="12"/>
  <c r="K680" i="12"/>
  <c r="J680" i="12"/>
  <c r="I680" i="12"/>
  <c r="H680" i="12"/>
  <c r="G680" i="12"/>
  <c r="F680" i="12"/>
  <c r="E680" i="12"/>
  <c r="D680" i="12"/>
  <c r="C680" i="12"/>
  <c r="K679" i="12"/>
  <c r="J679" i="12"/>
  <c r="I679" i="12"/>
  <c r="H679" i="12"/>
  <c r="G679" i="12"/>
  <c r="F679" i="12"/>
  <c r="E679" i="12"/>
  <c r="D679" i="12"/>
  <c r="C679" i="12"/>
  <c r="K678" i="12"/>
  <c r="J678" i="12"/>
  <c r="I678" i="12"/>
  <c r="H678" i="12"/>
  <c r="G678" i="12"/>
  <c r="F678" i="12"/>
  <c r="E678" i="12"/>
  <c r="D678" i="12"/>
  <c r="C678" i="12"/>
  <c r="K677" i="12"/>
  <c r="J677" i="12"/>
  <c r="I677" i="12"/>
  <c r="H677" i="12"/>
  <c r="G677" i="12"/>
  <c r="F677" i="12"/>
  <c r="E677" i="12"/>
  <c r="D677" i="12"/>
  <c r="C677" i="12"/>
  <c r="K676" i="12"/>
  <c r="J676" i="12"/>
  <c r="I676" i="12"/>
  <c r="H676" i="12"/>
  <c r="G676" i="12"/>
  <c r="F676" i="12"/>
  <c r="E676" i="12"/>
  <c r="D676" i="12"/>
  <c r="C676" i="12"/>
  <c r="K675" i="12"/>
  <c r="J675" i="12"/>
  <c r="I675" i="12"/>
  <c r="H675" i="12"/>
  <c r="G675" i="12"/>
  <c r="F675" i="12"/>
  <c r="E675" i="12"/>
  <c r="D675" i="12"/>
  <c r="C675" i="12"/>
  <c r="K674" i="12"/>
  <c r="J674" i="12"/>
  <c r="I674" i="12"/>
  <c r="H674" i="12"/>
  <c r="G674" i="12"/>
  <c r="F674" i="12"/>
  <c r="E674" i="12"/>
  <c r="D674" i="12"/>
  <c r="C674" i="12"/>
  <c r="K673" i="12"/>
  <c r="J673" i="12"/>
  <c r="I673" i="12"/>
  <c r="H673" i="12"/>
  <c r="G673" i="12"/>
  <c r="F673" i="12"/>
  <c r="E673" i="12"/>
  <c r="D673" i="12"/>
  <c r="C673" i="12"/>
  <c r="K672" i="12"/>
  <c r="J672" i="12"/>
  <c r="I672" i="12"/>
  <c r="H672" i="12"/>
  <c r="G672" i="12"/>
  <c r="F672" i="12"/>
  <c r="E672" i="12"/>
  <c r="D672" i="12"/>
  <c r="C672" i="12"/>
  <c r="K671" i="12"/>
  <c r="J671" i="12"/>
  <c r="I671" i="12"/>
  <c r="H671" i="12"/>
  <c r="G671" i="12"/>
  <c r="F671" i="12"/>
  <c r="E671" i="12"/>
  <c r="D671" i="12"/>
  <c r="C671" i="12"/>
  <c r="K670" i="12"/>
  <c r="J670" i="12"/>
  <c r="I670" i="12"/>
  <c r="H670" i="12"/>
  <c r="G670" i="12"/>
  <c r="F670" i="12"/>
  <c r="E670" i="12"/>
  <c r="D670" i="12"/>
  <c r="C670" i="12"/>
  <c r="K669" i="12"/>
  <c r="J669" i="12"/>
  <c r="I669" i="12"/>
  <c r="H669" i="12"/>
  <c r="G669" i="12"/>
  <c r="F669" i="12"/>
  <c r="E669" i="12"/>
  <c r="D669" i="12"/>
  <c r="C669" i="12"/>
  <c r="K668" i="12"/>
  <c r="J668" i="12"/>
  <c r="I668" i="12"/>
  <c r="H668" i="12"/>
  <c r="G668" i="12"/>
  <c r="F668" i="12"/>
  <c r="E668" i="12"/>
  <c r="D668" i="12"/>
  <c r="C668" i="12"/>
  <c r="K667" i="12"/>
  <c r="J667" i="12"/>
  <c r="I667" i="12"/>
  <c r="H667" i="12"/>
  <c r="G667" i="12"/>
  <c r="F667" i="12"/>
  <c r="E667" i="12"/>
  <c r="D667" i="12"/>
  <c r="C667" i="12"/>
  <c r="K666" i="12"/>
  <c r="J666" i="12"/>
  <c r="I666" i="12"/>
  <c r="H666" i="12"/>
  <c r="G666" i="12"/>
  <c r="F666" i="12"/>
  <c r="E666" i="12"/>
  <c r="D666" i="12"/>
  <c r="C666" i="12"/>
  <c r="K665" i="12"/>
  <c r="J665" i="12"/>
  <c r="I665" i="12"/>
  <c r="H665" i="12"/>
  <c r="G665" i="12"/>
  <c r="F665" i="12"/>
  <c r="E665" i="12"/>
  <c r="D665" i="12"/>
  <c r="C665" i="12"/>
  <c r="K664" i="12"/>
  <c r="J664" i="12"/>
  <c r="I664" i="12"/>
  <c r="H664" i="12"/>
  <c r="G664" i="12"/>
  <c r="F664" i="12"/>
  <c r="E664" i="12"/>
  <c r="D664" i="12"/>
  <c r="C664" i="12"/>
  <c r="K663" i="12"/>
  <c r="J663" i="12"/>
  <c r="I663" i="12"/>
  <c r="H663" i="12"/>
  <c r="G663" i="12"/>
  <c r="F663" i="12"/>
  <c r="E663" i="12"/>
  <c r="D663" i="12"/>
  <c r="C663" i="12"/>
  <c r="K662" i="12"/>
  <c r="J662" i="12"/>
  <c r="I662" i="12"/>
  <c r="H662" i="12"/>
  <c r="G662" i="12"/>
  <c r="F662" i="12"/>
  <c r="E662" i="12"/>
  <c r="D662" i="12"/>
  <c r="C662" i="12"/>
  <c r="K661" i="12"/>
  <c r="J661" i="12"/>
  <c r="I661" i="12"/>
  <c r="H661" i="12"/>
  <c r="G661" i="12"/>
  <c r="F661" i="12"/>
  <c r="E661" i="12"/>
  <c r="D661" i="12"/>
  <c r="C661" i="12"/>
  <c r="K660" i="12"/>
  <c r="J660" i="12"/>
  <c r="I660" i="12"/>
  <c r="H660" i="12"/>
  <c r="G660" i="12"/>
  <c r="F660" i="12"/>
  <c r="E660" i="12"/>
  <c r="D660" i="12"/>
  <c r="C660" i="12"/>
  <c r="K659" i="12"/>
  <c r="J659" i="12"/>
  <c r="I659" i="12"/>
  <c r="H659" i="12"/>
  <c r="G659" i="12"/>
  <c r="F659" i="12"/>
  <c r="E659" i="12"/>
  <c r="D659" i="12"/>
  <c r="C659" i="12"/>
  <c r="K658" i="12"/>
  <c r="J658" i="12"/>
  <c r="I658" i="12"/>
  <c r="H658" i="12"/>
  <c r="G658" i="12"/>
  <c r="F658" i="12"/>
  <c r="E658" i="12"/>
  <c r="D658" i="12"/>
  <c r="C658" i="12"/>
  <c r="K657" i="12"/>
  <c r="J657" i="12"/>
  <c r="I657" i="12"/>
  <c r="H657" i="12"/>
  <c r="G657" i="12"/>
  <c r="F657" i="12"/>
  <c r="E657" i="12"/>
  <c r="D657" i="12"/>
  <c r="C657" i="12"/>
  <c r="K656" i="12"/>
  <c r="J656" i="12"/>
  <c r="I656" i="12"/>
  <c r="H656" i="12"/>
  <c r="G656" i="12"/>
  <c r="F656" i="12"/>
  <c r="E656" i="12"/>
  <c r="D656" i="12"/>
  <c r="C656" i="12"/>
  <c r="K655" i="12"/>
  <c r="J655" i="12"/>
  <c r="I655" i="12"/>
  <c r="H655" i="12"/>
  <c r="G655" i="12"/>
  <c r="F655" i="12"/>
  <c r="E655" i="12"/>
  <c r="D655" i="12"/>
  <c r="C655" i="12"/>
  <c r="K654" i="12"/>
  <c r="J654" i="12"/>
  <c r="I654" i="12"/>
  <c r="H654" i="12"/>
  <c r="G654" i="12"/>
  <c r="F654" i="12"/>
  <c r="E654" i="12"/>
  <c r="D654" i="12"/>
  <c r="C654" i="12"/>
  <c r="K653" i="12"/>
  <c r="J653" i="12"/>
  <c r="I653" i="12"/>
  <c r="H653" i="12"/>
  <c r="G653" i="12"/>
  <c r="F653" i="12"/>
  <c r="E653" i="12"/>
  <c r="D653" i="12"/>
  <c r="C653" i="12"/>
  <c r="K652" i="12"/>
  <c r="J652" i="12"/>
  <c r="I652" i="12"/>
  <c r="H652" i="12"/>
  <c r="G652" i="12"/>
  <c r="F652" i="12"/>
  <c r="E652" i="12"/>
  <c r="D652" i="12"/>
  <c r="C652" i="12"/>
  <c r="K651" i="12"/>
  <c r="J651" i="12"/>
  <c r="I651" i="12"/>
  <c r="H651" i="12"/>
  <c r="G651" i="12"/>
  <c r="F651" i="12"/>
  <c r="E651" i="12"/>
  <c r="D651" i="12"/>
  <c r="C651" i="12"/>
  <c r="K650" i="12"/>
  <c r="J650" i="12"/>
  <c r="I650" i="12"/>
  <c r="H650" i="12"/>
  <c r="G650" i="12"/>
  <c r="F650" i="12"/>
  <c r="E650" i="12"/>
  <c r="D650" i="12"/>
  <c r="C650" i="12"/>
  <c r="K649" i="12"/>
  <c r="J649" i="12"/>
  <c r="I649" i="12"/>
  <c r="H649" i="12"/>
  <c r="G649" i="12"/>
  <c r="F649" i="12"/>
  <c r="E649" i="12"/>
  <c r="D649" i="12"/>
  <c r="C649" i="12"/>
  <c r="K648" i="12"/>
  <c r="J648" i="12"/>
  <c r="I648" i="12"/>
  <c r="H648" i="12"/>
  <c r="G648" i="12"/>
  <c r="F648" i="12"/>
  <c r="E648" i="12"/>
  <c r="D648" i="12"/>
  <c r="C648" i="12"/>
  <c r="K647" i="12"/>
  <c r="J647" i="12"/>
  <c r="I647" i="12"/>
  <c r="H647" i="12"/>
  <c r="G647" i="12"/>
  <c r="F647" i="12"/>
  <c r="E647" i="12"/>
  <c r="D647" i="12"/>
  <c r="C647" i="12"/>
  <c r="K646" i="12"/>
  <c r="J646" i="12"/>
  <c r="I646" i="12"/>
  <c r="H646" i="12"/>
  <c r="G646" i="12"/>
  <c r="F646" i="12"/>
  <c r="E646" i="12"/>
  <c r="D646" i="12"/>
  <c r="C646" i="12"/>
  <c r="K645" i="12"/>
  <c r="J645" i="12"/>
  <c r="I645" i="12"/>
  <c r="H645" i="12"/>
  <c r="G645" i="12"/>
  <c r="F645" i="12"/>
  <c r="E645" i="12"/>
  <c r="D645" i="12"/>
  <c r="C645" i="12"/>
  <c r="K644" i="12"/>
  <c r="J644" i="12"/>
  <c r="I644" i="12"/>
  <c r="H644" i="12"/>
  <c r="G644" i="12"/>
  <c r="F644" i="12"/>
  <c r="E644" i="12"/>
  <c r="D644" i="12"/>
  <c r="C644" i="12"/>
  <c r="K643" i="12"/>
  <c r="J643" i="12"/>
  <c r="I643" i="12"/>
  <c r="H643" i="12"/>
  <c r="G643" i="12"/>
  <c r="F643" i="12"/>
  <c r="E643" i="12"/>
  <c r="D643" i="12"/>
  <c r="C643" i="12"/>
  <c r="K642" i="12"/>
  <c r="J642" i="12"/>
  <c r="I642" i="12"/>
  <c r="H642" i="12"/>
  <c r="G642" i="12"/>
  <c r="F642" i="12"/>
  <c r="E642" i="12"/>
  <c r="D642" i="12"/>
  <c r="C642" i="12"/>
  <c r="K641" i="12"/>
  <c r="J641" i="12"/>
  <c r="I641" i="12"/>
  <c r="H641" i="12"/>
  <c r="G641" i="12"/>
  <c r="F641" i="12"/>
  <c r="E641" i="12"/>
  <c r="D641" i="12"/>
  <c r="C641" i="12"/>
  <c r="K640" i="12"/>
  <c r="J640" i="12"/>
  <c r="I640" i="12"/>
  <c r="H640" i="12"/>
  <c r="G640" i="12"/>
  <c r="F640" i="12"/>
  <c r="E640" i="12"/>
  <c r="D640" i="12"/>
  <c r="C640" i="12"/>
  <c r="K639" i="12"/>
  <c r="J639" i="12"/>
  <c r="I639" i="12"/>
  <c r="H639" i="12"/>
  <c r="G639" i="12"/>
  <c r="F639" i="12"/>
  <c r="E639" i="12"/>
  <c r="D639" i="12"/>
  <c r="C639" i="12"/>
  <c r="K638" i="12"/>
  <c r="J638" i="12"/>
  <c r="I638" i="12"/>
  <c r="H638" i="12"/>
  <c r="G638" i="12"/>
  <c r="F638" i="12"/>
  <c r="E638" i="12"/>
  <c r="D638" i="12"/>
  <c r="C638" i="12"/>
  <c r="K637" i="12"/>
  <c r="J637" i="12"/>
  <c r="I637" i="12"/>
  <c r="H637" i="12"/>
  <c r="G637" i="12"/>
  <c r="F637" i="12"/>
  <c r="E637" i="12"/>
  <c r="D637" i="12"/>
  <c r="C637" i="12"/>
  <c r="K636" i="12"/>
  <c r="J636" i="12"/>
  <c r="I636" i="12"/>
  <c r="H636" i="12"/>
  <c r="G636" i="12"/>
  <c r="F636" i="12"/>
  <c r="E636" i="12"/>
  <c r="D636" i="12"/>
  <c r="C636" i="12"/>
  <c r="K635" i="12"/>
  <c r="J635" i="12"/>
  <c r="I635" i="12"/>
  <c r="H635" i="12"/>
  <c r="G635" i="12"/>
  <c r="F635" i="12"/>
  <c r="E635" i="12"/>
  <c r="D635" i="12"/>
  <c r="C635" i="12"/>
  <c r="K634" i="12"/>
  <c r="J634" i="12"/>
  <c r="I634" i="12"/>
  <c r="H634" i="12"/>
  <c r="G634" i="12"/>
  <c r="F634" i="12"/>
  <c r="E634" i="12"/>
  <c r="D634" i="12"/>
  <c r="C634" i="12"/>
  <c r="K633" i="12"/>
  <c r="J633" i="12"/>
  <c r="I633" i="12"/>
  <c r="H633" i="12"/>
  <c r="G633" i="12"/>
  <c r="F633" i="12"/>
  <c r="E633" i="12"/>
  <c r="D633" i="12"/>
  <c r="C633" i="12"/>
  <c r="K632" i="12"/>
  <c r="J632" i="12"/>
  <c r="I632" i="12"/>
  <c r="H632" i="12"/>
  <c r="G632" i="12"/>
  <c r="F632" i="12"/>
  <c r="E632" i="12"/>
  <c r="D632" i="12"/>
  <c r="C632" i="12"/>
  <c r="K631" i="12"/>
  <c r="J631" i="12"/>
  <c r="I631" i="12"/>
  <c r="H631" i="12"/>
  <c r="G631" i="12"/>
  <c r="F631" i="12"/>
  <c r="E631" i="12"/>
  <c r="D631" i="12"/>
  <c r="C631" i="12"/>
  <c r="K630" i="12"/>
  <c r="J630" i="12"/>
  <c r="I630" i="12"/>
  <c r="H630" i="12"/>
  <c r="G630" i="12"/>
  <c r="F630" i="12"/>
  <c r="E630" i="12"/>
  <c r="D630" i="12"/>
  <c r="C630" i="12"/>
  <c r="K629" i="12"/>
  <c r="J629" i="12"/>
  <c r="I629" i="12"/>
  <c r="H629" i="12"/>
  <c r="G629" i="12"/>
  <c r="F629" i="12"/>
  <c r="E629" i="12"/>
  <c r="D629" i="12"/>
  <c r="C629" i="12"/>
  <c r="K628" i="12"/>
  <c r="J628" i="12"/>
  <c r="I628" i="12"/>
  <c r="H628" i="12"/>
  <c r="G628" i="12"/>
  <c r="F628" i="12"/>
  <c r="E628" i="12"/>
  <c r="D628" i="12"/>
  <c r="C628" i="12"/>
  <c r="K627" i="12"/>
  <c r="J627" i="12"/>
  <c r="I627" i="12"/>
  <c r="H627" i="12"/>
  <c r="G627" i="12"/>
  <c r="F627" i="12"/>
  <c r="E627" i="12"/>
  <c r="D627" i="12"/>
  <c r="C627" i="12"/>
  <c r="K626" i="12"/>
  <c r="J626" i="12"/>
  <c r="I626" i="12"/>
  <c r="H626" i="12"/>
  <c r="G626" i="12"/>
  <c r="F626" i="12"/>
  <c r="E626" i="12"/>
  <c r="D626" i="12"/>
  <c r="C626" i="12"/>
  <c r="K625" i="12"/>
  <c r="J625" i="12"/>
  <c r="I625" i="12"/>
  <c r="H625" i="12"/>
  <c r="G625" i="12"/>
  <c r="F625" i="12"/>
  <c r="E625" i="12"/>
  <c r="D625" i="12"/>
  <c r="C625" i="12"/>
  <c r="K624" i="12"/>
  <c r="J624" i="12"/>
  <c r="I624" i="12"/>
  <c r="H624" i="12"/>
  <c r="G624" i="12"/>
  <c r="F624" i="12"/>
  <c r="E624" i="12"/>
  <c r="D624" i="12"/>
  <c r="C624" i="12"/>
  <c r="K623" i="12"/>
  <c r="J623" i="12"/>
  <c r="I623" i="12"/>
  <c r="H623" i="12"/>
  <c r="G623" i="12"/>
  <c r="F623" i="12"/>
  <c r="E623" i="12"/>
  <c r="D623" i="12"/>
  <c r="C623" i="12"/>
  <c r="K622" i="12"/>
  <c r="J622" i="12"/>
  <c r="I622" i="12"/>
  <c r="H622" i="12"/>
  <c r="G622" i="12"/>
  <c r="F622" i="12"/>
  <c r="E622" i="12"/>
  <c r="D622" i="12"/>
  <c r="C622" i="12"/>
  <c r="K621" i="12"/>
  <c r="J621" i="12"/>
  <c r="I621" i="12"/>
  <c r="H621" i="12"/>
  <c r="G621" i="12"/>
  <c r="F621" i="12"/>
  <c r="E621" i="12"/>
  <c r="D621" i="12"/>
  <c r="C621" i="12"/>
  <c r="K620" i="12"/>
  <c r="J620" i="12"/>
  <c r="I620" i="12"/>
  <c r="H620" i="12"/>
  <c r="G620" i="12"/>
  <c r="F620" i="12"/>
  <c r="E620" i="12"/>
  <c r="D620" i="12"/>
  <c r="C620" i="12"/>
  <c r="K619" i="12"/>
  <c r="J619" i="12"/>
  <c r="I619" i="12"/>
  <c r="H619" i="12"/>
  <c r="G619" i="12"/>
  <c r="F619" i="12"/>
  <c r="E619" i="12"/>
  <c r="D619" i="12"/>
  <c r="C619" i="12"/>
  <c r="K618" i="12"/>
  <c r="J618" i="12"/>
  <c r="I618" i="12"/>
  <c r="H618" i="12"/>
  <c r="G618" i="12"/>
  <c r="F618" i="12"/>
  <c r="E618" i="12"/>
  <c r="D618" i="12"/>
  <c r="C618" i="12"/>
  <c r="K617" i="12"/>
  <c r="J617" i="12"/>
  <c r="I617" i="12"/>
  <c r="H617" i="12"/>
  <c r="G617" i="12"/>
  <c r="F617" i="12"/>
  <c r="E617" i="12"/>
  <c r="D617" i="12"/>
  <c r="C617" i="12"/>
  <c r="K616" i="12"/>
  <c r="J616" i="12"/>
  <c r="I616" i="12"/>
  <c r="H616" i="12"/>
  <c r="G616" i="12"/>
  <c r="F616" i="12"/>
  <c r="E616" i="12"/>
  <c r="D616" i="12"/>
  <c r="C616" i="12"/>
  <c r="K615" i="12"/>
  <c r="J615" i="12"/>
  <c r="I615" i="12"/>
  <c r="H615" i="12"/>
  <c r="G615" i="12"/>
  <c r="F615" i="12"/>
  <c r="E615" i="12"/>
  <c r="D615" i="12"/>
  <c r="C615" i="12"/>
  <c r="K614" i="12"/>
  <c r="J614" i="12"/>
  <c r="I614" i="12"/>
  <c r="H614" i="12"/>
  <c r="G614" i="12"/>
  <c r="F614" i="12"/>
  <c r="E614" i="12"/>
  <c r="D614" i="12"/>
  <c r="C614" i="12"/>
  <c r="K613" i="12"/>
  <c r="J613" i="12"/>
  <c r="I613" i="12"/>
  <c r="H613" i="12"/>
  <c r="G613" i="12"/>
  <c r="F613" i="12"/>
  <c r="E613" i="12"/>
  <c r="D613" i="12"/>
  <c r="C613" i="12"/>
  <c r="K612" i="12"/>
  <c r="J612" i="12"/>
  <c r="I612" i="12"/>
  <c r="H612" i="12"/>
  <c r="G612" i="12"/>
  <c r="F612" i="12"/>
  <c r="E612" i="12"/>
  <c r="D612" i="12"/>
  <c r="C612" i="12"/>
  <c r="K611" i="12"/>
  <c r="J611" i="12"/>
  <c r="I611" i="12"/>
  <c r="H611" i="12"/>
  <c r="G611" i="12"/>
  <c r="F611" i="12"/>
  <c r="E611" i="12"/>
  <c r="D611" i="12"/>
  <c r="C611" i="12"/>
  <c r="K610" i="12"/>
  <c r="J610" i="12"/>
  <c r="I610" i="12"/>
  <c r="H610" i="12"/>
  <c r="G610" i="12"/>
  <c r="F610" i="12"/>
  <c r="E610" i="12"/>
  <c r="D610" i="12"/>
  <c r="C610" i="12"/>
  <c r="K609" i="12"/>
  <c r="J609" i="12"/>
  <c r="I609" i="12"/>
  <c r="H609" i="12"/>
  <c r="G609" i="12"/>
  <c r="F609" i="12"/>
  <c r="E609" i="12"/>
  <c r="D609" i="12"/>
  <c r="C609" i="12"/>
  <c r="K608" i="12"/>
  <c r="J608" i="12"/>
  <c r="I608" i="12"/>
  <c r="H608" i="12"/>
  <c r="G608" i="12"/>
  <c r="F608" i="12"/>
  <c r="E608" i="12"/>
  <c r="D608" i="12"/>
  <c r="C608" i="12"/>
  <c r="K607" i="12"/>
  <c r="J607" i="12"/>
  <c r="I607" i="12"/>
  <c r="H607" i="12"/>
  <c r="G607" i="12"/>
  <c r="F607" i="12"/>
  <c r="E607" i="12"/>
  <c r="D607" i="12"/>
  <c r="C607" i="12"/>
  <c r="K606" i="12"/>
  <c r="J606" i="12"/>
  <c r="I606" i="12"/>
  <c r="H606" i="12"/>
  <c r="G606" i="12"/>
  <c r="F606" i="12"/>
  <c r="E606" i="12"/>
  <c r="D606" i="12"/>
  <c r="C606" i="12"/>
  <c r="K605" i="12"/>
  <c r="J605" i="12"/>
  <c r="I605" i="12"/>
  <c r="H605" i="12"/>
  <c r="G605" i="12"/>
  <c r="F605" i="12"/>
  <c r="E605" i="12"/>
  <c r="D605" i="12"/>
  <c r="C605" i="12"/>
  <c r="K604" i="12"/>
  <c r="J604" i="12"/>
  <c r="I604" i="12"/>
  <c r="H604" i="12"/>
  <c r="G604" i="12"/>
  <c r="F604" i="12"/>
  <c r="E604" i="12"/>
  <c r="D604" i="12"/>
  <c r="C604" i="12"/>
  <c r="K603" i="12"/>
  <c r="J603" i="12"/>
  <c r="I603" i="12"/>
  <c r="H603" i="12"/>
  <c r="G603" i="12"/>
  <c r="F603" i="12"/>
  <c r="E603" i="12"/>
  <c r="D603" i="12"/>
  <c r="C603" i="12"/>
  <c r="K602" i="12"/>
  <c r="J602" i="12"/>
  <c r="I602" i="12"/>
  <c r="H602" i="12"/>
  <c r="G602" i="12"/>
  <c r="F602" i="12"/>
  <c r="E602" i="12"/>
  <c r="D602" i="12"/>
  <c r="C602" i="12"/>
  <c r="K601" i="12"/>
  <c r="J601" i="12"/>
  <c r="I601" i="12"/>
  <c r="H601" i="12"/>
  <c r="G601" i="12"/>
  <c r="F601" i="12"/>
  <c r="E601" i="12"/>
  <c r="D601" i="12"/>
  <c r="C601" i="12"/>
  <c r="K600" i="12"/>
  <c r="J600" i="12"/>
  <c r="I600" i="12"/>
  <c r="H600" i="12"/>
  <c r="G600" i="12"/>
  <c r="F600" i="12"/>
  <c r="E600" i="12"/>
  <c r="D600" i="12"/>
  <c r="C600" i="12"/>
  <c r="K599" i="12"/>
  <c r="J599" i="12"/>
  <c r="I599" i="12"/>
  <c r="H599" i="12"/>
  <c r="G599" i="12"/>
  <c r="F599" i="12"/>
  <c r="E599" i="12"/>
  <c r="D599" i="12"/>
  <c r="C599" i="12"/>
  <c r="K598" i="12"/>
  <c r="J598" i="12"/>
  <c r="I598" i="12"/>
  <c r="H598" i="12"/>
  <c r="G598" i="12"/>
  <c r="F598" i="12"/>
  <c r="E598" i="12"/>
  <c r="D598" i="12"/>
  <c r="C598" i="12"/>
  <c r="K597" i="12"/>
  <c r="J597" i="12"/>
  <c r="I597" i="12"/>
  <c r="H597" i="12"/>
  <c r="G597" i="12"/>
  <c r="F597" i="12"/>
  <c r="E597" i="12"/>
  <c r="D597" i="12"/>
  <c r="C597" i="12"/>
  <c r="K596" i="12"/>
  <c r="J596" i="12"/>
  <c r="I596" i="12"/>
  <c r="H596" i="12"/>
  <c r="G596" i="12"/>
  <c r="F596" i="12"/>
  <c r="E596" i="12"/>
  <c r="D596" i="12"/>
  <c r="C596" i="12"/>
  <c r="K595" i="12"/>
  <c r="J595" i="12"/>
  <c r="I595" i="12"/>
  <c r="H595" i="12"/>
  <c r="G595" i="12"/>
  <c r="F595" i="12"/>
  <c r="E595" i="12"/>
  <c r="D595" i="12"/>
  <c r="C595" i="12"/>
  <c r="K594" i="12"/>
  <c r="J594" i="12"/>
  <c r="I594" i="12"/>
  <c r="H594" i="12"/>
  <c r="G594" i="12"/>
  <c r="F594" i="12"/>
  <c r="E594" i="12"/>
  <c r="D594" i="12"/>
  <c r="C594" i="12"/>
  <c r="K593" i="12"/>
  <c r="J593" i="12"/>
  <c r="I593" i="12"/>
  <c r="H593" i="12"/>
  <c r="G593" i="12"/>
  <c r="F593" i="12"/>
  <c r="E593" i="12"/>
  <c r="D593" i="12"/>
  <c r="C593" i="12"/>
  <c r="K592" i="12"/>
  <c r="J592" i="12"/>
  <c r="I592" i="12"/>
  <c r="H592" i="12"/>
  <c r="G592" i="12"/>
  <c r="F592" i="12"/>
  <c r="E592" i="12"/>
  <c r="D592" i="12"/>
  <c r="C592" i="12"/>
  <c r="K591" i="12"/>
  <c r="J591" i="12"/>
  <c r="I591" i="12"/>
  <c r="H591" i="12"/>
  <c r="G591" i="12"/>
  <c r="F591" i="12"/>
  <c r="E591" i="12"/>
  <c r="D591" i="12"/>
  <c r="C591" i="12"/>
  <c r="K590" i="12"/>
  <c r="J590" i="12"/>
  <c r="I590" i="12"/>
  <c r="H590" i="12"/>
  <c r="G590" i="12"/>
  <c r="F590" i="12"/>
  <c r="E590" i="12"/>
  <c r="D590" i="12"/>
  <c r="C590" i="12"/>
  <c r="K589" i="12"/>
  <c r="J589" i="12"/>
  <c r="I589" i="12"/>
  <c r="H589" i="12"/>
  <c r="G589" i="12"/>
  <c r="F589" i="12"/>
  <c r="E589" i="12"/>
  <c r="D589" i="12"/>
  <c r="C589" i="12"/>
  <c r="K588" i="12"/>
  <c r="J588" i="12"/>
  <c r="I588" i="12"/>
  <c r="H588" i="12"/>
  <c r="G588" i="12"/>
  <c r="F588" i="12"/>
  <c r="E588" i="12"/>
  <c r="D588" i="12"/>
  <c r="C588" i="12"/>
  <c r="K587" i="12"/>
  <c r="J587" i="12"/>
  <c r="I587" i="12"/>
  <c r="H587" i="12"/>
  <c r="G587" i="12"/>
  <c r="F587" i="12"/>
  <c r="E587" i="12"/>
  <c r="D587" i="12"/>
  <c r="C587" i="12"/>
  <c r="K586" i="12"/>
  <c r="J586" i="12"/>
  <c r="I586" i="12"/>
  <c r="H586" i="12"/>
  <c r="G586" i="12"/>
  <c r="F586" i="12"/>
  <c r="E586" i="12"/>
  <c r="D586" i="12"/>
  <c r="C586" i="12"/>
  <c r="K585" i="12"/>
  <c r="J585" i="12"/>
  <c r="I585" i="12"/>
  <c r="H585" i="12"/>
  <c r="G585" i="12"/>
  <c r="F585" i="12"/>
  <c r="E585" i="12"/>
  <c r="D585" i="12"/>
  <c r="C585" i="12"/>
  <c r="K584" i="12"/>
  <c r="J584" i="12"/>
  <c r="I584" i="12"/>
  <c r="H584" i="12"/>
  <c r="G584" i="12"/>
  <c r="F584" i="12"/>
  <c r="E584" i="12"/>
  <c r="D584" i="12"/>
  <c r="C584" i="12"/>
  <c r="K583" i="12"/>
  <c r="J583" i="12"/>
  <c r="I583" i="12"/>
  <c r="H583" i="12"/>
  <c r="G583" i="12"/>
  <c r="F583" i="12"/>
  <c r="E583" i="12"/>
  <c r="D583" i="12"/>
  <c r="C583" i="12"/>
  <c r="K582" i="12"/>
  <c r="J582" i="12"/>
  <c r="I582" i="12"/>
  <c r="H582" i="12"/>
  <c r="G582" i="12"/>
  <c r="F582" i="12"/>
  <c r="E582" i="12"/>
  <c r="D582" i="12"/>
  <c r="C582" i="12"/>
  <c r="K581" i="12"/>
  <c r="J581" i="12"/>
  <c r="I581" i="12"/>
  <c r="H581" i="12"/>
  <c r="G581" i="12"/>
  <c r="F581" i="12"/>
  <c r="E581" i="12"/>
  <c r="D581" i="12"/>
  <c r="C581" i="12"/>
  <c r="K580" i="12"/>
  <c r="J580" i="12"/>
  <c r="I580" i="12"/>
  <c r="H580" i="12"/>
  <c r="G580" i="12"/>
  <c r="F580" i="12"/>
  <c r="E580" i="12"/>
  <c r="D580" i="12"/>
  <c r="C580" i="12"/>
  <c r="K579" i="12"/>
  <c r="J579" i="12"/>
  <c r="I579" i="12"/>
  <c r="H579" i="12"/>
  <c r="G579" i="12"/>
  <c r="F579" i="12"/>
  <c r="E579" i="12"/>
  <c r="D579" i="12"/>
  <c r="C579" i="12"/>
  <c r="K578" i="12"/>
  <c r="J578" i="12"/>
  <c r="I578" i="12"/>
  <c r="H578" i="12"/>
  <c r="G578" i="12"/>
  <c r="F578" i="12"/>
  <c r="E578" i="12"/>
  <c r="D578" i="12"/>
  <c r="C578" i="12"/>
  <c r="K577" i="12"/>
  <c r="J577" i="12"/>
  <c r="I577" i="12"/>
  <c r="H577" i="12"/>
  <c r="G577" i="12"/>
  <c r="F577" i="12"/>
  <c r="E577" i="12"/>
  <c r="D577" i="12"/>
  <c r="C577" i="12"/>
  <c r="K576" i="12"/>
  <c r="J576" i="12"/>
  <c r="I576" i="12"/>
  <c r="H576" i="12"/>
  <c r="G576" i="12"/>
  <c r="F576" i="12"/>
  <c r="E576" i="12"/>
  <c r="D576" i="12"/>
  <c r="C576" i="12"/>
  <c r="K575" i="12"/>
  <c r="J575" i="12"/>
  <c r="I575" i="12"/>
  <c r="H575" i="12"/>
  <c r="G575" i="12"/>
  <c r="F575" i="12"/>
  <c r="E575" i="12"/>
  <c r="D575" i="12"/>
  <c r="C575" i="12"/>
  <c r="K574" i="12"/>
  <c r="J574" i="12"/>
  <c r="I574" i="12"/>
  <c r="H574" i="12"/>
  <c r="G574" i="12"/>
  <c r="F574" i="12"/>
  <c r="E574" i="12"/>
  <c r="D574" i="12"/>
  <c r="C574" i="12"/>
  <c r="K573" i="12"/>
  <c r="J573" i="12"/>
  <c r="I573" i="12"/>
  <c r="H573" i="12"/>
  <c r="G573" i="12"/>
  <c r="F573" i="12"/>
  <c r="E573" i="12"/>
  <c r="D573" i="12"/>
  <c r="C573" i="12"/>
  <c r="K572" i="12"/>
  <c r="J572" i="12"/>
  <c r="I572" i="12"/>
  <c r="H572" i="12"/>
  <c r="G572" i="12"/>
  <c r="F572" i="12"/>
  <c r="E572" i="12"/>
  <c r="D572" i="12"/>
  <c r="C572" i="12"/>
  <c r="K571" i="12"/>
  <c r="J571" i="12"/>
  <c r="I571" i="12"/>
  <c r="H571" i="12"/>
  <c r="G571" i="12"/>
  <c r="F571" i="12"/>
  <c r="E571" i="12"/>
  <c r="D571" i="12"/>
  <c r="C571" i="12"/>
  <c r="K570" i="12"/>
  <c r="J570" i="12"/>
  <c r="I570" i="12"/>
  <c r="H570" i="12"/>
  <c r="G570" i="12"/>
  <c r="F570" i="12"/>
  <c r="E570" i="12"/>
  <c r="D570" i="12"/>
  <c r="C570" i="12"/>
  <c r="K569" i="12"/>
  <c r="J569" i="12"/>
  <c r="I569" i="12"/>
  <c r="H569" i="12"/>
  <c r="G569" i="12"/>
  <c r="F569" i="12"/>
  <c r="E569" i="12"/>
  <c r="D569" i="12"/>
  <c r="C569" i="12"/>
  <c r="K568" i="12"/>
  <c r="J568" i="12"/>
  <c r="I568" i="12"/>
  <c r="H568" i="12"/>
  <c r="G568" i="12"/>
  <c r="F568" i="12"/>
  <c r="E568" i="12"/>
  <c r="D568" i="12"/>
  <c r="C568" i="12"/>
  <c r="K567" i="12"/>
  <c r="J567" i="12"/>
  <c r="I567" i="12"/>
  <c r="H567" i="12"/>
  <c r="G567" i="12"/>
  <c r="F567" i="12"/>
  <c r="E567" i="12"/>
  <c r="D567" i="12"/>
  <c r="C567" i="12"/>
  <c r="K566" i="12"/>
  <c r="J566" i="12"/>
  <c r="I566" i="12"/>
  <c r="H566" i="12"/>
  <c r="G566" i="12"/>
  <c r="F566" i="12"/>
  <c r="E566" i="12"/>
  <c r="D566" i="12"/>
  <c r="C566" i="12"/>
  <c r="K565" i="12"/>
  <c r="J565" i="12"/>
  <c r="I565" i="12"/>
  <c r="H565" i="12"/>
  <c r="G565" i="12"/>
  <c r="F565" i="12"/>
  <c r="E565" i="12"/>
  <c r="D565" i="12"/>
  <c r="C565" i="12"/>
  <c r="K564" i="12"/>
  <c r="J564" i="12"/>
  <c r="I564" i="12"/>
  <c r="H564" i="12"/>
  <c r="G564" i="12"/>
  <c r="F564" i="12"/>
  <c r="E564" i="12"/>
  <c r="D564" i="12"/>
  <c r="C564" i="12"/>
  <c r="K563" i="12"/>
  <c r="J563" i="12"/>
  <c r="I563" i="12"/>
  <c r="H563" i="12"/>
  <c r="G563" i="12"/>
  <c r="F563" i="12"/>
  <c r="E563" i="12"/>
  <c r="D563" i="12"/>
  <c r="C563" i="12"/>
  <c r="K562" i="12"/>
  <c r="J562" i="12"/>
  <c r="I562" i="12"/>
  <c r="H562" i="12"/>
  <c r="G562" i="12"/>
  <c r="F562" i="12"/>
  <c r="E562" i="12"/>
  <c r="D562" i="12"/>
  <c r="C562" i="12"/>
  <c r="K561" i="12"/>
  <c r="J561" i="12"/>
  <c r="I561" i="12"/>
  <c r="H561" i="12"/>
  <c r="G561" i="12"/>
  <c r="F561" i="12"/>
  <c r="E561" i="12"/>
  <c r="D561" i="12"/>
  <c r="C561" i="12"/>
  <c r="K560" i="12"/>
  <c r="J560" i="12"/>
  <c r="I560" i="12"/>
  <c r="H560" i="12"/>
  <c r="G560" i="12"/>
  <c r="F560" i="12"/>
  <c r="E560" i="12"/>
  <c r="D560" i="12"/>
  <c r="C560" i="12"/>
  <c r="K559" i="12"/>
  <c r="J559" i="12"/>
  <c r="I559" i="12"/>
  <c r="H559" i="12"/>
  <c r="G559" i="12"/>
  <c r="F559" i="12"/>
  <c r="E559" i="12"/>
  <c r="D559" i="12"/>
  <c r="C559" i="12"/>
  <c r="K558" i="12"/>
  <c r="J558" i="12"/>
  <c r="I558" i="12"/>
  <c r="H558" i="12"/>
  <c r="G558" i="12"/>
  <c r="F558" i="12"/>
  <c r="E558" i="12"/>
  <c r="D558" i="12"/>
  <c r="C558" i="12"/>
  <c r="K557" i="12"/>
  <c r="J557" i="12"/>
  <c r="I557" i="12"/>
  <c r="H557" i="12"/>
  <c r="G557" i="12"/>
  <c r="F557" i="12"/>
  <c r="E557" i="12"/>
  <c r="D557" i="12"/>
  <c r="C557" i="12"/>
  <c r="K556" i="12"/>
  <c r="J556" i="12"/>
  <c r="I556" i="12"/>
  <c r="H556" i="12"/>
  <c r="G556" i="12"/>
  <c r="F556" i="12"/>
  <c r="E556" i="12"/>
  <c r="D556" i="12"/>
  <c r="C556" i="12"/>
  <c r="K555" i="12"/>
  <c r="J555" i="12"/>
  <c r="I555" i="12"/>
  <c r="H555" i="12"/>
  <c r="G555" i="12"/>
  <c r="F555" i="12"/>
  <c r="E555" i="12"/>
  <c r="D555" i="12"/>
  <c r="C555" i="12"/>
  <c r="K554" i="12"/>
  <c r="J554" i="12"/>
  <c r="I554" i="12"/>
  <c r="H554" i="12"/>
  <c r="G554" i="12"/>
  <c r="F554" i="12"/>
  <c r="E554" i="12"/>
  <c r="D554" i="12"/>
  <c r="C554" i="12"/>
  <c r="K553" i="12"/>
  <c r="J553" i="12"/>
  <c r="I553" i="12"/>
  <c r="H553" i="12"/>
  <c r="G553" i="12"/>
  <c r="F553" i="12"/>
  <c r="E553" i="12"/>
  <c r="D553" i="12"/>
  <c r="C553" i="12"/>
  <c r="K552" i="12"/>
  <c r="J552" i="12"/>
  <c r="I552" i="12"/>
  <c r="H552" i="12"/>
  <c r="G552" i="12"/>
  <c r="F552" i="12"/>
  <c r="E552" i="12"/>
  <c r="D552" i="12"/>
  <c r="C552" i="12"/>
  <c r="K551" i="12"/>
  <c r="J551" i="12"/>
  <c r="I551" i="12"/>
  <c r="H551" i="12"/>
  <c r="G551" i="12"/>
  <c r="F551" i="12"/>
  <c r="E551" i="12"/>
  <c r="D551" i="12"/>
  <c r="C551" i="12"/>
  <c r="K550" i="12"/>
  <c r="J550" i="12"/>
  <c r="I550" i="12"/>
  <c r="H550" i="12"/>
  <c r="G550" i="12"/>
  <c r="F550" i="12"/>
  <c r="E550" i="12"/>
  <c r="D550" i="12"/>
  <c r="C550" i="12"/>
  <c r="K549" i="12"/>
  <c r="J549" i="12"/>
  <c r="I549" i="12"/>
  <c r="H549" i="12"/>
  <c r="G549" i="12"/>
  <c r="F549" i="12"/>
  <c r="E549" i="12"/>
  <c r="D549" i="12"/>
  <c r="C549" i="12"/>
  <c r="K548" i="12"/>
  <c r="J548" i="12"/>
  <c r="I548" i="12"/>
  <c r="H548" i="12"/>
  <c r="G548" i="12"/>
  <c r="F548" i="12"/>
  <c r="E548" i="12"/>
  <c r="D548" i="12"/>
  <c r="C548" i="12"/>
  <c r="K547" i="12"/>
  <c r="J547" i="12"/>
  <c r="I547" i="12"/>
  <c r="H547" i="12"/>
  <c r="G547" i="12"/>
  <c r="F547" i="12"/>
  <c r="E547" i="12"/>
  <c r="D547" i="12"/>
  <c r="C547" i="12"/>
  <c r="K546" i="12"/>
  <c r="J546" i="12"/>
  <c r="I546" i="12"/>
  <c r="H546" i="12"/>
  <c r="G546" i="12"/>
  <c r="F546" i="12"/>
  <c r="E546" i="12"/>
  <c r="D546" i="12"/>
  <c r="C546" i="12"/>
  <c r="K545" i="12"/>
  <c r="J545" i="12"/>
  <c r="I545" i="12"/>
  <c r="H545" i="12"/>
  <c r="G545" i="12"/>
  <c r="F545" i="12"/>
  <c r="E545" i="12"/>
  <c r="D545" i="12"/>
  <c r="C545" i="12"/>
  <c r="K544" i="12"/>
  <c r="J544" i="12"/>
  <c r="I544" i="12"/>
  <c r="H544" i="12"/>
  <c r="G544" i="12"/>
  <c r="F544" i="12"/>
  <c r="E544" i="12"/>
  <c r="D544" i="12"/>
  <c r="C544" i="12"/>
  <c r="K543" i="12"/>
  <c r="J543" i="12"/>
  <c r="I543" i="12"/>
  <c r="H543" i="12"/>
  <c r="G543" i="12"/>
  <c r="F543" i="12"/>
  <c r="E543" i="12"/>
  <c r="D543" i="12"/>
  <c r="C543" i="12"/>
  <c r="K542" i="12"/>
  <c r="J542" i="12"/>
  <c r="I542" i="12"/>
  <c r="H542" i="12"/>
  <c r="G542" i="12"/>
  <c r="F542" i="12"/>
  <c r="E542" i="12"/>
  <c r="D542" i="12"/>
  <c r="C542" i="12"/>
  <c r="K541" i="12"/>
  <c r="J541" i="12"/>
  <c r="I541" i="12"/>
  <c r="H541" i="12"/>
  <c r="G541" i="12"/>
  <c r="F541" i="12"/>
  <c r="E541" i="12"/>
  <c r="D541" i="12"/>
  <c r="C541" i="12"/>
  <c r="K540" i="12"/>
  <c r="J540" i="12"/>
  <c r="I540" i="12"/>
  <c r="H540" i="12"/>
  <c r="G540" i="12"/>
  <c r="F540" i="12"/>
  <c r="E540" i="12"/>
  <c r="D540" i="12"/>
  <c r="C540" i="12"/>
  <c r="K539" i="12"/>
  <c r="J539" i="12"/>
  <c r="I539" i="12"/>
  <c r="H539" i="12"/>
  <c r="G539" i="12"/>
  <c r="F539" i="12"/>
  <c r="E539" i="12"/>
  <c r="D539" i="12"/>
  <c r="C539" i="12"/>
  <c r="K538" i="12"/>
  <c r="J538" i="12"/>
  <c r="I538" i="12"/>
  <c r="H538" i="12"/>
  <c r="G538" i="12"/>
  <c r="F538" i="12"/>
  <c r="E538" i="12"/>
  <c r="D538" i="12"/>
  <c r="C538" i="12"/>
  <c r="K537" i="12"/>
  <c r="J537" i="12"/>
  <c r="I537" i="12"/>
  <c r="H537" i="12"/>
  <c r="G537" i="12"/>
  <c r="F537" i="12"/>
  <c r="E537" i="12"/>
  <c r="D537" i="12"/>
  <c r="C537" i="12"/>
  <c r="K536" i="12"/>
  <c r="J536" i="12"/>
  <c r="I536" i="12"/>
  <c r="H536" i="12"/>
  <c r="G536" i="12"/>
  <c r="F536" i="12"/>
  <c r="E536" i="12"/>
  <c r="D536" i="12"/>
  <c r="C536" i="12"/>
  <c r="K535" i="12"/>
  <c r="J535" i="12"/>
  <c r="I535" i="12"/>
  <c r="H535" i="12"/>
  <c r="G535" i="12"/>
  <c r="F535" i="12"/>
  <c r="E535" i="12"/>
  <c r="D535" i="12"/>
  <c r="C535" i="12"/>
  <c r="K534" i="12"/>
  <c r="J534" i="12"/>
  <c r="I534" i="12"/>
  <c r="H534" i="12"/>
  <c r="G534" i="12"/>
  <c r="F534" i="12"/>
  <c r="E534" i="12"/>
  <c r="D534" i="12"/>
  <c r="C534" i="12"/>
  <c r="K533" i="12"/>
  <c r="J533" i="12"/>
  <c r="I533" i="12"/>
  <c r="H533" i="12"/>
  <c r="G533" i="12"/>
  <c r="F533" i="12"/>
  <c r="E533" i="12"/>
  <c r="D533" i="12"/>
  <c r="C533" i="12"/>
  <c r="K532" i="12"/>
  <c r="J532" i="12"/>
  <c r="I532" i="12"/>
  <c r="H532" i="12"/>
  <c r="G532" i="12"/>
  <c r="F532" i="12"/>
  <c r="E532" i="12"/>
  <c r="D532" i="12"/>
  <c r="C532" i="12"/>
  <c r="K531" i="12"/>
  <c r="J531" i="12"/>
  <c r="I531" i="12"/>
  <c r="H531" i="12"/>
  <c r="G531" i="12"/>
  <c r="F531" i="12"/>
  <c r="E531" i="12"/>
  <c r="D531" i="12"/>
  <c r="C531" i="12"/>
  <c r="K530" i="12"/>
  <c r="J530" i="12"/>
  <c r="I530" i="12"/>
  <c r="H530" i="12"/>
  <c r="G530" i="12"/>
  <c r="F530" i="12"/>
  <c r="E530" i="12"/>
  <c r="D530" i="12"/>
  <c r="C530" i="12"/>
  <c r="K529" i="12"/>
  <c r="J529" i="12"/>
  <c r="I529" i="12"/>
  <c r="H529" i="12"/>
  <c r="G529" i="12"/>
  <c r="F529" i="12"/>
  <c r="E529" i="12"/>
  <c r="D529" i="12"/>
  <c r="C529" i="12"/>
  <c r="K528" i="12"/>
  <c r="J528" i="12"/>
  <c r="I528" i="12"/>
  <c r="H528" i="12"/>
  <c r="G528" i="12"/>
  <c r="F528" i="12"/>
  <c r="E528" i="12"/>
  <c r="D528" i="12"/>
  <c r="C528" i="12"/>
  <c r="K527" i="12"/>
  <c r="J527" i="12"/>
  <c r="I527" i="12"/>
  <c r="H527" i="12"/>
  <c r="G527" i="12"/>
  <c r="F527" i="12"/>
  <c r="E527" i="12"/>
  <c r="D527" i="12"/>
  <c r="C527" i="12"/>
  <c r="K526" i="12"/>
  <c r="J526" i="12"/>
  <c r="I526" i="12"/>
  <c r="H526" i="12"/>
  <c r="G526" i="12"/>
  <c r="F526" i="12"/>
  <c r="E526" i="12"/>
  <c r="D526" i="12"/>
  <c r="C526" i="12"/>
  <c r="K525" i="12"/>
  <c r="J525" i="12"/>
  <c r="I525" i="12"/>
  <c r="H525" i="12"/>
  <c r="G525" i="12"/>
  <c r="F525" i="12"/>
  <c r="E525" i="12"/>
  <c r="D525" i="12"/>
  <c r="C525" i="12"/>
  <c r="K524" i="12"/>
  <c r="J524" i="12"/>
  <c r="I524" i="12"/>
  <c r="H524" i="12"/>
  <c r="G524" i="12"/>
  <c r="F524" i="12"/>
  <c r="E524" i="12"/>
  <c r="D524" i="12"/>
  <c r="C524" i="12"/>
  <c r="K523" i="12"/>
  <c r="J523" i="12"/>
  <c r="I523" i="12"/>
  <c r="H523" i="12"/>
  <c r="G523" i="12"/>
  <c r="F523" i="12"/>
  <c r="E523" i="12"/>
  <c r="D523" i="12"/>
  <c r="C523" i="12"/>
  <c r="K522" i="12"/>
  <c r="J522" i="12"/>
  <c r="I522" i="12"/>
  <c r="H522" i="12"/>
  <c r="G522" i="12"/>
  <c r="F522" i="12"/>
  <c r="E522" i="12"/>
  <c r="D522" i="12"/>
  <c r="C522" i="12"/>
  <c r="K521" i="12"/>
  <c r="J521" i="12"/>
  <c r="I521" i="12"/>
  <c r="H521" i="12"/>
  <c r="G521" i="12"/>
  <c r="F521" i="12"/>
  <c r="E521" i="12"/>
  <c r="D521" i="12"/>
  <c r="C521" i="12"/>
  <c r="K520" i="12"/>
  <c r="J520" i="12"/>
  <c r="I520" i="12"/>
  <c r="H520" i="12"/>
  <c r="G520" i="12"/>
  <c r="F520" i="12"/>
  <c r="E520" i="12"/>
  <c r="D520" i="12"/>
  <c r="C520" i="12"/>
  <c r="K519" i="12"/>
  <c r="J519" i="12"/>
  <c r="I519" i="12"/>
  <c r="H519" i="12"/>
  <c r="G519" i="12"/>
  <c r="F519" i="12"/>
  <c r="E519" i="12"/>
  <c r="D519" i="12"/>
  <c r="C519" i="12"/>
  <c r="K518" i="12"/>
  <c r="J518" i="12"/>
  <c r="I518" i="12"/>
  <c r="H518" i="12"/>
  <c r="G518" i="12"/>
  <c r="F518" i="12"/>
  <c r="E518" i="12"/>
  <c r="D518" i="12"/>
  <c r="C518" i="12"/>
  <c r="K517" i="12"/>
  <c r="J517" i="12"/>
  <c r="I517" i="12"/>
  <c r="H517" i="12"/>
  <c r="G517" i="12"/>
  <c r="F517" i="12"/>
  <c r="E517" i="12"/>
  <c r="D517" i="12"/>
  <c r="C517" i="12"/>
  <c r="K516" i="12"/>
  <c r="J516" i="12"/>
  <c r="I516" i="12"/>
  <c r="H516" i="12"/>
  <c r="G516" i="12"/>
  <c r="F516" i="12"/>
  <c r="E516" i="12"/>
  <c r="D516" i="12"/>
  <c r="C516" i="12"/>
  <c r="K515" i="12"/>
  <c r="J515" i="12"/>
  <c r="I515" i="12"/>
  <c r="H515" i="12"/>
  <c r="G515" i="12"/>
  <c r="F515" i="12"/>
  <c r="E515" i="12"/>
  <c r="D515" i="12"/>
  <c r="C515" i="12"/>
  <c r="K514" i="12"/>
  <c r="J514" i="12"/>
  <c r="I514" i="12"/>
  <c r="H514" i="12"/>
  <c r="G514" i="12"/>
  <c r="F514" i="12"/>
  <c r="E514" i="12"/>
  <c r="D514" i="12"/>
  <c r="C514" i="12"/>
  <c r="K513" i="12"/>
  <c r="J513" i="12"/>
  <c r="I513" i="12"/>
  <c r="H513" i="12"/>
  <c r="G513" i="12"/>
  <c r="F513" i="12"/>
  <c r="E513" i="12"/>
  <c r="D513" i="12"/>
  <c r="C513" i="12"/>
  <c r="K512" i="12"/>
  <c r="J512" i="12"/>
  <c r="I512" i="12"/>
  <c r="H512" i="12"/>
  <c r="G512" i="12"/>
  <c r="F512" i="12"/>
  <c r="E512" i="12"/>
  <c r="D512" i="12"/>
  <c r="C512" i="12"/>
  <c r="K511" i="12"/>
  <c r="J511" i="12"/>
  <c r="I511" i="12"/>
  <c r="H511" i="12"/>
  <c r="G511" i="12"/>
  <c r="F511" i="12"/>
  <c r="E511" i="12"/>
  <c r="D511" i="12"/>
  <c r="C511" i="12"/>
  <c r="K510" i="12"/>
  <c r="J510" i="12"/>
  <c r="I510" i="12"/>
  <c r="H510" i="12"/>
  <c r="G510" i="12"/>
  <c r="F510" i="12"/>
  <c r="E510" i="12"/>
  <c r="D510" i="12"/>
  <c r="C510" i="12"/>
  <c r="K509" i="12"/>
  <c r="J509" i="12"/>
  <c r="I509" i="12"/>
  <c r="H509" i="12"/>
  <c r="G509" i="12"/>
  <c r="F509" i="12"/>
  <c r="E509" i="12"/>
  <c r="D509" i="12"/>
  <c r="C509" i="12"/>
  <c r="K508" i="12"/>
  <c r="J508" i="12"/>
  <c r="I508" i="12"/>
  <c r="H508" i="12"/>
  <c r="G508" i="12"/>
  <c r="F508" i="12"/>
  <c r="E508" i="12"/>
  <c r="D508" i="12"/>
  <c r="C508" i="12"/>
  <c r="K507" i="12"/>
  <c r="J507" i="12"/>
  <c r="I507" i="12"/>
  <c r="H507" i="12"/>
  <c r="G507" i="12"/>
  <c r="F507" i="12"/>
  <c r="E507" i="12"/>
  <c r="D507" i="12"/>
  <c r="C507" i="12"/>
  <c r="K506" i="12"/>
  <c r="J506" i="12"/>
  <c r="I506" i="12"/>
  <c r="H506" i="12"/>
  <c r="G506" i="12"/>
  <c r="F506" i="12"/>
  <c r="E506" i="12"/>
  <c r="D506" i="12"/>
  <c r="C506" i="12"/>
  <c r="K505" i="12"/>
  <c r="J505" i="12"/>
  <c r="I505" i="12"/>
  <c r="H505" i="12"/>
  <c r="G505" i="12"/>
  <c r="F505" i="12"/>
  <c r="E505" i="12"/>
  <c r="D505" i="12"/>
  <c r="C505" i="12"/>
  <c r="K504" i="12"/>
  <c r="J504" i="12"/>
  <c r="I504" i="12"/>
  <c r="H504" i="12"/>
  <c r="G504" i="12"/>
  <c r="F504" i="12"/>
  <c r="E504" i="12"/>
  <c r="D504" i="12"/>
  <c r="C504" i="12"/>
  <c r="K503" i="12"/>
  <c r="J503" i="12"/>
  <c r="I503" i="12"/>
  <c r="H503" i="12"/>
  <c r="G503" i="12"/>
  <c r="F503" i="12"/>
  <c r="E503" i="12"/>
  <c r="D503" i="12"/>
  <c r="C503" i="12"/>
  <c r="K502" i="12"/>
  <c r="J502" i="12"/>
  <c r="I502" i="12"/>
  <c r="H502" i="12"/>
  <c r="G502" i="12"/>
  <c r="F502" i="12"/>
  <c r="E502" i="12"/>
  <c r="D502" i="12"/>
  <c r="C502" i="12"/>
  <c r="K501" i="12"/>
  <c r="J501" i="12"/>
  <c r="I501" i="12"/>
  <c r="H501" i="12"/>
  <c r="G501" i="12"/>
  <c r="F501" i="12"/>
  <c r="E501" i="12"/>
  <c r="D501" i="12"/>
  <c r="C501" i="12"/>
  <c r="K500" i="12"/>
  <c r="J500" i="12"/>
  <c r="I500" i="12"/>
  <c r="H500" i="12"/>
  <c r="G500" i="12"/>
  <c r="F500" i="12"/>
  <c r="E500" i="12"/>
  <c r="D500" i="12"/>
  <c r="C500" i="12"/>
  <c r="K499" i="12"/>
  <c r="J499" i="12"/>
  <c r="I499" i="12"/>
  <c r="H499" i="12"/>
  <c r="G499" i="12"/>
  <c r="F499" i="12"/>
  <c r="E499" i="12"/>
  <c r="D499" i="12"/>
  <c r="C499" i="12"/>
  <c r="K498" i="12"/>
  <c r="J498" i="12"/>
  <c r="I498" i="12"/>
  <c r="H498" i="12"/>
  <c r="G498" i="12"/>
  <c r="F498" i="12"/>
  <c r="E498" i="12"/>
  <c r="D498" i="12"/>
  <c r="C498" i="12"/>
  <c r="K497" i="12"/>
  <c r="J497" i="12"/>
  <c r="I497" i="12"/>
  <c r="H497" i="12"/>
  <c r="G497" i="12"/>
  <c r="F497" i="12"/>
  <c r="E497" i="12"/>
  <c r="D497" i="12"/>
  <c r="C497" i="12"/>
  <c r="K496" i="12"/>
  <c r="J496" i="12"/>
  <c r="I496" i="12"/>
  <c r="H496" i="12"/>
  <c r="G496" i="12"/>
  <c r="F496" i="12"/>
  <c r="E496" i="12"/>
  <c r="D496" i="12"/>
  <c r="C496" i="12"/>
  <c r="K495" i="12"/>
  <c r="J495" i="12"/>
  <c r="I495" i="12"/>
  <c r="H495" i="12"/>
  <c r="G495" i="12"/>
  <c r="F495" i="12"/>
  <c r="E495" i="12"/>
  <c r="D495" i="12"/>
  <c r="C495" i="12"/>
  <c r="K494" i="12"/>
  <c r="J494" i="12"/>
  <c r="I494" i="12"/>
  <c r="H494" i="12"/>
  <c r="G494" i="12"/>
  <c r="F494" i="12"/>
  <c r="E494" i="12"/>
  <c r="D494" i="12"/>
  <c r="C494" i="12"/>
  <c r="K493" i="12"/>
  <c r="J493" i="12"/>
  <c r="I493" i="12"/>
  <c r="H493" i="12"/>
  <c r="G493" i="12"/>
  <c r="F493" i="12"/>
  <c r="E493" i="12"/>
  <c r="D493" i="12"/>
  <c r="C493" i="12"/>
  <c r="K492" i="12"/>
  <c r="J492" i="12"/>
  <c r="I492" i="12"/>
  <c r="H492" i="12"/>
  <c r="G492" i="12"/>
  <c r="F492" i="12"/>
  <c r="E492" i="12"/>
  <c r="D492" i="12"/>
  <c r="C492" i="12"/>
  <c r="K491" i="12"/>
  <c r="J491" i="12"/>
  <c r="I491" i="12"/>
  <c r="H491" i="12"/>
  <c r="G491" i="12"/>
  <c r="F491" i="12"/>
  <c r="E491" i="12"/>
  <c r="D491" i="12"/>
  <c r="C491" i="12"/>
  <c r="K490" i="12"/>
  <c r="J490" i="12"/>
  <c r="I490" i="12"/>
  <c r="H490" i="12"/>
  <c r="G490" i="12"/>
  <c r="F490" i="12"/>
  <c r="E490" i="12"/>
  <c r="D490" i="12"/>
  <c r="C490" i="12"/>
  <c r="K489" i="12"/>
  <c r="J489" i="12"/>
  <c r="I489" i="12"/>
  <c r="H489" i="12"/>
  <c r="G489" i="12"/>
  <c r="F489" i="12"/>
  <c r="E489" i="12"/>
  <c r="D489" i="12"/>
  <c r="C489" i="12"/>
  <c r="K488" i="12"/>
  <c r="J488" i="12"/>
  <c r="I488" i="12"/>
  <c r="H488" i="12"/>
  <c r="G488" i="12"/>
  <c r="F488" i="12"/>
  <c r="E488" i="12"/>
  <c r="D488" i="12"/>
  <c r="C488" i="12"/>
  <c r="K487" i="12"/>
  <c r="J487" i="12"/>
  <c r="I487" i="12"/>
  <c r="H487" i="12"/>
  <c r="G487" i="12"/>
  <c r="F487" i="12"/>
  <c r="E487" i="12"/>
  <c r="D487" i="12"/>
  <c r="C487" i="12"/>
  <c r="K486" i="12"/>
  <c r="J486" i="12"/>
  <c r="I486" i="12"/>
  <c r="H486" i="12"/>
  <c r="G486" i="12"/>
  <c r="F486" i="12"/>
  <c r="E486" i="12"/>
  <c r="D486" i="12"/>
  <c r="C486" i="12"/>
  <c r="K485" i="12"/>
  <c r="J485" i="12"/>
  <c r="I485" i="12"/>
  <c r="H485" i="12"/>
  <c r="G485" i="12"/>
  <c r="F485" i="12"/>
  <c r="E485" i="12"/>
  <c r="D485" i="12"/>
  <c r="C485" i="12"/>
  <c r="K484" i="12"/>
  <c r="J484" i="12"/>
  <c r="I484" i="12"/>
  <c r="H484" i="12"/>
  <c r="G484" i="12"/>
  <c r="F484" i="12"/>
  <c r="E484" i="12"/>
  <c r="D484" i="12"/>
  <c r="C484" i="12"/>
  <c r="K483" i="12"/>
  <c r="J483" i="12"/>
  <c r="I483" i="12"/>
  <c r="H483" i="12"/>
  <c r="G483" i="12"/>
  <c r="F483" i="12"/>
  <c r="E483" i="12"/>
  <c r="D483" i="12"/>
  <c r="C483" i="12"/>
  <c r="K482" i="12"/>
  <c r="J482" i="12"/>
  <c r="I482" i="12"/>
  <c r="H482" i="12"/>
  <c r="G482" i="12"/>
  <c r="F482" i="12"/>
  <c r="E482" i="12"/>
  <c r="D482" i="12"/>
  <c r="C482" i="12"/>
  <c r="K481" i="12"/>
  <c r="J481" i="12"/>
  <c r="I481" i="12"/>
  <c r="H481" i="12"/>
  <c r="G481" i="12"/>
  <c r="F481" i="12"/>
  <c r="E481" i="12"/>
  <c r="D481" i="12"/>
  <c r="C481" i="12"/>
  <c r="K480" i="12"/>
  <c r="J480" i="12"/>
  <c r="I480" i="12"/>
  <c r="H480" i="12"/>
  <c r="G480" i="12"/>
  <c r="F480" i="12"/>
  <c r="E480" i="12"/>
  <c r="D480" i="12"/>
  <c r="C480" i="12"/>
  <c r="K479" i="12"/>
  <c r="J479" i="12"/>
  <c r="I479" i="12"/>
  <c r="H479" i="12"/>
  <c r="G479" i="12"/>
  <c r="F479" i="12"/>
  <c r="E479" i="12"/>
  <c r="D479" i="12"/>
  <c r="C479" i="12"/>
  <c r="K478" i="12"/>
  <c r="J478" i="12"/>
  <c r="I478" i="12"/>
  <c r="H478" i="12"/>
  <c r="G478" i="12"/>
  <c r="F478" i="12"/>
  <c r="E478" i="12"/>
  <c r="D478" i="12"/>
  <c r="C478" i="12"/>
  <c r="K477" i="12"/>
  <c r="J477" i="12"/>
  <c r="I477" i="12"/>
  <c r="H477" i="12"/>
  <c r="G477" i="12"/>
  <c r="F477" i="12"/>
  <c r="E477" i="12"/>
  <c r="D477" i="12"/>
  <c r="C477" i="12"/>
  <c r="K476" i="12"/>
  <c r="J476" i="12"/>
  <c r="I476" i="12"/>
  <c r="H476" i="12"/>
  <c r="G476" i="12"/>
  <c r="F476" i="12"/>
  <c r="E476" i="12"/>
  <c r="D476" i="12"/>
  <c r="C476" i="12"/>
  <c r="K475" i="12"/>
  <c r="J475" i="12"/>
  <c r="I475" i="12"/>
  <c r="H475" i="12"/>
  <c r="G475" i="12"/>
  <c r="F475" i="12"/>
  <c r="E475" i="12"/>
  <c r="D475" i="12"/>
  <c r="C475" i="12"/>
  <c r="K474" i="12"/>
  <c r="J474" i="12"/>
  <c r="I474" i="12"/>
  <c r="H474" i="12"/>
  <c r="G474" i="12"/>
  <c r="F474" i="12"/>
  <c r="E474" i="12"/>
  <c r="D474" i="12"/>
  <c r="C474" i="12"/>
  <c r="K473" i="12"/>
  <c r="J473" i="12"/>
  <c r="I473" i="12"/>
  <c r="H473" i="12"/>
  <c r="G473" i="12"/>
  <c r="F473" i="12"/>
  <c r="E473" i="12"/>
  <c r="D473" i="12"/>
  <c r="C473" i="12"/>
  <c r="K472" i="12"/>
  <c r="J472" i="12"/>
  <c r="I472" i="12"/>
  <c r="H472" i="12"/>
  <c r="G472" i="12"/>
  <c r="F472" i="12"/>
  <c r="E472" i="12"/>
  <c r="D472" i="12"/>
  <c r="C472" i="12"/>
  <c r="K471" i="12"/>
  <c r="J471" i="12"/>
  <c r="I471" i="12"/>
  <c r="H471" i="12"/>
  <c r="G471" i="12"/>
  <c r="F471" i="12"/>
  <c r="E471" i="12"/>
  <c r="D471" i="12"/>
  <c r="C471" i="12"/>
  <c r="K470" i="12"/>
  <c r="J470" i="12"/>
  <c r="I470" i="12"/>
  <c r="H470" i="12"/>
  <c r="G470" i="12"/>
  <c r="F470" i="12"/>
  <c r="E470" i="12"/>
  <c r="D470" i="12"/>
  <c r="C470" i="12"/>
  <c r="K469" i="12"/>
  <c r="J469" i="12"/>
  <c r="I469" i="12"/>
  <c r="H469" i="12"/>
  <c r="G469" i="12"/>
  <c r="F469" i="12"/>
  <c r="E469" i="12"/>
  <c r="D469" i="12"/>
  <c r="C469" i="12"/>
  <c r="K468" i="12"/>
  <c r="J468" i="12"/>
  <c r="I468" i="12"/>
  <c r="H468" i="12"/>
  <c r="G468" i="12"/>
  <c r="F468" i="12"/>
  <c r="E468" i="12"/>
  <c r="D468" i="12"/>
  <c r="C468" i="12"/>
  <c r="K467" i="12"/>
  <c r="J467" i="12"/>
  <c r="I467" i="12"/>
  <c r="H467" i="12"/>
  <c r="G467" i="12"/>
  <c r="F467" i="12"/>
  <c r="E467" i="12"/>
  <c r="D467" i="12"/>
  <c r="C467" i="12"/>
  <c r="K466" i="12"/>
  <c r="J466" i="12"/>
  <c r="I466" i="12"/>
  <c r="H466" i="12"/>
  <c r="G466" i="12"/>
  <c r="F466" i="12"/>
  <c r="E466" i="12"/>
  <c r="D466" i="12"/>
  <c r="C466" i="12"/>
  <c r="K465" i="12"/>
  <c r="J465" i="12"/>
  <c r="I465" i="12"/>
  <c r="H465" i="12"/>
  <c r="G465" i="12"/>
  <c r="F465" i="12"/>
  <c r="E465" i="12"/>
  <c r="D465" i="12"/>
  <c r="C465" i="12"/>
  <c r="K464" i="12"/>
  <c r="J464" i="12"/>
  <c r="I464" i="12"/>
  <c r="H464" i="12"/>
  <c r="G464" i="12"/>
  <c r="F464" i="12"/>
  <c r="E464" i="12"/>
  <c r="D464" i="12"/>
  <c r="C464" i="12"/>
  <c r="K463" i="12"/>
  <c r="J463" i="12"/>
  <c r="I463" i="12"/>
  <c r="H463" i="12"/>
  <c r="G463" i="12"/>
  <c r="F463" i="12"/>
  <c r="E463" i="12"/>
  <c r="D463" i="12"/>
  <c r="C463" i="12"/>
  <c r="K462" i="12"/>
  <c r="J462" i="12"/>
  <c r="I462" i="12"/>
  <c r="H462" i="12"/>
  <c r="G462" i="12"/>
  <c r="F462" i="12"/>
  <c r="E462" i="12"/>
  <c r="D462" i="12"/>
  <c r="C462" i="12"/>
  <c r="K461" i="12"/>
  <c r="J461" i="12"/>
  <c r="I461" i="12"/>
  <c r="H461" i="12"/>
  <c r="G461" i="12"/>
  <c r="F461" i="12"/>
  <c r="E461" i="12"/>
  <c r="D461" i="12"/>
  <c r="C461" i="12"/>
  <c r="K460" i="12"/>
  <c r="J460" i="12"/>
  <c r="I460" i="12"/>
  <c r="H460" i="12"/>
  <c r="G460" i="12"/>
  <c r="F460" i="12"/>
  <c r="E460" i="12"/>
  <c r="D460" i="12"/>
  <c r="C460" i="12"/>
  <c r="K459" i="12"/>
  <c r="J459" i="12"/>
  <c r="I459" i="12"/>
  <c r="H459" i="12"/>
  <c r="G459" i="12"/>
  <c r="F459" i="12"/>
  <c r="E459" i="12"/>
  <c r="D459" i="12"/>
  <c r="C459" i="12"/>
  <c r="K458" i="12"/>
  <c r="J458" i="12"/>
  <c r="I458" i="12"/>
  <c r="H458" i="12"/>
  <c r="G458" i="12"/>
  <c r="F458" i="12"/>
  <c r="E458" i="12"/>
  <c r="D458" i="12"/>
  <c r="C458" i="12"/>
  <c r="K457" i="12"/>
  <c r="J457" i="12"/>
  <c r="I457" i="12"/>
  <c r="H457" i="12"/>
  <c r="G457" i="12"/>
  <c r="F457" i="12"/>
  <c r="E457" i="12"/>
  <c r="D457" i="12"/>
  <c r="C457" i="12"/>
  <c r="K456" i="12"/>
  <c r="J456" i="12"/>
  <c r="I456" i="12"/>
  <c r="H456" i="12"/>
  <c r="G456" i="12"/>
  <c r="F456" i="12"/>
  <c r="E456" i="12"/>
  <c r="D456" i="12"/>
  <c r="C456" i="12"/>
  <c r="K455" i="12"/>
  <c r="J455" i="12"/>
  <c r="I455" i="12"/>
  <c r="H455" i="12"/>
  <c r="G455" i="12"/>
  <c r="F455" i="12"/>
  <c r="E455" i="12"/>
  <c r="D455" i="12"/>
  <c r="C455" i="12"/>
  <c r="K454" i="12"/>
  <c r="J454" i="12"/>
  <c r="I454" i="12"/>
  <c r="H454" i="12"/>
  <c r="G454" i="12"/>
  <c r="F454" i="12"/>
  <c r="E454" i="12"/>
  <c r="D454" i="12"/>
  <c r="C454" i="12"/>
  <c r="K453" i="12"/>
  <c r="J453" i="12"/>
  <c r="I453" i="12"/>
  <c r="H453" i="12"/>
  <c r="G453" i="12"/>
  <c r="F453" i="12"/>
  <c r="E453" i="12"/>
  <c r="D453" i="12"/>
  <c r="C453" i="12"/>
  <c r="K452" i="12"/>
  <c r="J452" i="12"/>
  <c r="I452" i="12"/>
  <c r="H452" i="12"/>
  <c r="G452" i="12"/>
  <c r="F452" i="12"/>
  <c r="E452" i="12"/>
  <c r="D452" i="12"/>
  <c r="C452" i="12"/>
  <c r="K451" i="12"/>
  <c r="J451" i="12"/>
  <c r="I451" i="12"/>
  <c r="H451" i="12"/>
  <c r="G451" i="12"/>
  <c r="F451" i="12"/>
  <c r="E451" i="12"/>
  <c r="D451" i="12"/>
  <c r="C451" i="12"/>
  <c r="K450" i="12"/>
  <c r="J450" i="12"/>
  <c r="I450" i="12"/>
  <c r="H450" i="12"/>
  <c r="G450" i="12"/>
  <c r="F450" i="12"/>
  <c r="E450" i="12"/>
  <c r="D450" i="12"/>
  <c r="C450" i="12"/>
  <c r="K449" i="12"/>
  <c r="J449" i="12"/>
  <c r="I449" i="12"/>
  <c r="H449" i="12"/>
  <c r="G449" i="12"/>
  <c r="F449" i="12"/>
  <c r="E449" i="12"/>
  <c r="D449" i="12"/>
  <c r="C449" i="12"/>
  <c r="K448" i="12"/>
  <c r="J448" i="12"/>
  <c r="I448" i="12"/>
  <c r="H448" i="12"/>
  <c r="G448" i="12"/>
  <c r="F448" i="12"/>
  <c r="E448" i="12"/>
  <c r="D448" i="12"/>
  <c r="C448" i="12"/>
  <c r="K447" i="12"/>
  <c r="J447" i="12"/>
  <c r="I447" i="12"/>
  <c r="H447" i="12"/>
  <c r="G447" i="12"/>
  <c r="F447" i="12"/>
  <c r="E447" i="12"/>
  <c r="D447" i="12"/>
  <c r="C447" i="12"/>
  <c r="K446" i="12"/>
  <c r="J446" i="12"/>
  <c r="I446" i="12"/>
  <c r="H446" i="12"/>
  <c r="G446" i="12"/>
  <c r="F446" i="12"/>
  <c r="E446" i="12"/>
  <c r="D446" i="12"/>
  <c r="C446" i="12"/>
  <c r="K445" i="12"/>
  <c r="J445" i="12"/>
  <c r="I445" i="12"/>
  <c r="H445" i="12"/>
  <c r="G445" i="12"/>
  <c r="F445" i="12"/>
  <c r="E445" i="12"/>
  <c r="D445" i="12"/>
  <c r="C445" i="12"/>
  <c r="K444" i="12"/>
  <c r="J444" i="12"/>
  <c r="I444" i="12"/>
  <c r="H444" i="12"/>
  <c r="G444" i="12"/>
  <c r="F444" i="12"/>
  <c r="E444" i="12"/>
  <c r="D444" i="12"/>
  <c r="C444" i="12"/>
  <c r="K443" i="12"/>
  <c r="J443" i="12"/>
  <c r="I443" i="12"/>
  <c r="H443" i="12"/>
  <c r="G443" i="12"/>
  <c r="F443" i="12"/>
  <c r="E443" i="12"/>
  <c r="D443" i="12"/>
  <c r="C443" i="12"/>
  <c r="K442" i="12"/>
  <c r="J442" i="12"/>
  <c r="I442" i="12"/>
  <c r="H442" i="12"/>
  <c r="G442" i="12"/>
  <c r="F442" i="12"/>
  <c r="E442" i="12"/>
  <c r="D442" i="12"/>
  <c r="C442" i="12"/>
  <c r="K441" i="12"/>
  <c r="J441" i="12"/>
  <c r="I441" i="12"/>
  <c r="H441" i="12"/>
  <c r="G441" i="12"/>
  <c r="F441" i="12"/>
  <c r="E441" i="12"/>
  <c r="D441" i="12"/>
  <c r="C441" i="12"/>
  <c r="K440" i="12"/>
  <c r="J440" i="12"/>
  <c r="I440" i="12"/>
  <c r="H440" i="12"/>
  <c r="G440" i="12"/>
  <c r="F440" i="12"/>
  <c r="E440" i="12"/>
  <c r="D440" i="12"/>
  <c r="C440" i="12"/>
  <c r="K439" i="12"/>
  <c r="J439" i="12"/>
  <c r="I439" i="12"/>
  <c r="H439" i="12"/>
  <c r="G439" i="12"/>
  <c r="F439" i="12"/>
  <c r="E439" i="12"/>
  <c r="D439" i="12"/>
  <c r="C439" i="12"/>
  <c r="K438" i="12"/>
  <c r="J438" i="12"/>
  <c r="I438" i="12"/>
  <c r="H438" i="12"/>
  <c r="G438" i="12"/>
  <c r="F438" i="12"/>
  <c r="E438" i="12"/>
  <c r="D438" i="12"/>
  <c r="C438" i="12"/>
  <c r="K437" i="12"/>
  <c r="J437" i="12"/>
  <c r="I437" i="12"/>
  <c r="H437" i="12"/>
  <c r="G437" i="12"/>
  <c r="F437" i="12"/>
  <c r="E437" i="12"/>
  <c r="D437" i="12"/>
  <c r="C437" i="12"/>
  <c r="K436" i="12"/>
  <c r="J436" i="12"/>
  <c r="I436" i="12"/>
  <c r="H436" i="12"/>
  <c r="G436" i="12"/>
  <c r="F436" i="12"/>
  <c r="E436" i="12"/>
  <c r="D436" i="12"/>
  <c r="C436" i="12"/>
  <c r="K435" i="12"/>
  <c r="J435" i="12"/>
  <c r="I435" i="12"/>
  <c r="H435" i="12"/>
  <c r="G435" i="12"/>
  <c r="F435" i="12"/>
  <c r="E435" i="12"/>
  <c r="D435" i="12"/>
  <c r="C435" i="12"/>
  <c r="K434" i="12"/>
  <c r="J434" i="12"/>
  <c r="I434" i="12"/>
  <c r="H434" i="12"/>
  <c r="G434" i="12"/>
  <c r="F434" i="12"/>
  <c r="E434" i="12"/>
  <c r="D434" i="12"/>
  <c r="C434" i="12"/>
  <c r="K433" i="12"/>
  <c r="J433" i="12"/>
  <c r="I433" i="12"/>
  <c r="H433" i="12"/>
  <c r="G433" i="12"/>
  <c r="F433" i="12"/>
  <c r="E433" i="12"/>
  <c r="D433" i="12"/>
  <c r="C433" i="12"/>
  <c r="K432" i="12"/>
  <c r="J432" i="12"/>
  <c r="I432" i="12"/>
  <c r="H432" i="12"/>
  <c r="G432" i="12"/>
  <c r="F432" i="12"/>
  <c r="E432" i="12"/>
  <c r="D432" i="12"/>
  <c r="C432" i="12"/>
  <c r="K431" i="12"/>
  <c r="J431" i="12"/>
  <c r="I431" i="12"/>
  <c r="H431" i="12"/>
  <c r="G431" i="12"/>
  <c r="F431" i="12"/>
  <c r="E431" i="12"/>
  <c r="D431" i="12"/>
  <c r="C431" i="12"/>
  <c r="K430" i="12"/>
  <c r="J430" i="12"/>
  <c r="I430" i="12"/>
  <c r="H430" i="12"/>
  <c r="G430" i="12"/>
  <c r="F430" i="12"/>
  <c r="E430" i="12"/>
  <c r="D430" i="12"/>
  <c r="C430" i="12"/>
  <c r="K429" i="12"/>
  <c r="J429" i="12"/>
  <c r="I429" i="12"/>
  <c r="H429" i="12"/>
  <c r="G429" i="12"/>
  <c r="F429" i="12"/>
  <c r="E429" i="12"/>
  <c r="D429" i="12"/>
  <c r="C429" i="12"/>
  <c r="K428" i="12"/>
  <c r="J428" i="12"/>
  <c r="I428" i="12"/>
  <c r="H428" i="12"/>
  <c r="G428" i="12"/>
  <c r="F428" i="12"/>
  <c r="E428" i="12"/>
  <c r="D428" i="12"/>
  <c r="C428" i="12"/>
  <c r="K427" i="12"/>
  <c r="J427" i="12"/>
  <c r="I427" i="12"/>
  <c r="H427" i="12"/>
  <c r="G427" i="12"/>
  <c r="F427" i="12"/>
  <c r="E427" i="12"/>
  <c r="D427" i="12"/>
  <c r="C427" i="12"/>
  <c r="K426" i="12"/>
  <c r="J426" i="12"/>
  <c r="I426" i="12"/>
  <c r="H426" i="12"/>
  <c r="G426" i="12"/>
  <c r="F426" i="12"/>
  <c r="E426" i="12"/>
  <c r="D426" i="12"/>
  <c r="C426" i="12"/>
  <c r="K425" i="12"/>
  <c r="J425" i="12"/>
  <c r="I425" i="12"/>
  <c r="H425" i="12"/>
  <c r="G425" i="12"/>
  <c r="F425" i="12"/>
  <c r="E425" i="12"/>
  <c r="D425" i="12"/>
  <c r="C425" i="12"/>
  <c r="K424" i="12"/>
  <c r="J424" i="12"/>
  <c r="I424" i="12"/>
  <c r="H424" i="12"/>
  <c r="G424" i="12"/>
  <c r="F424" i="12"/>
  <c r="E424" i="12"/>
  <c r="D424" i="12"/>
  <c r="C424" i="12"/>
  <c r="K423" i="12"/>
  <c r="J423" i="12"/>
  <c r="I423" i="12"/>
  <c r="H423" i="12"/>
  <c r="G423" i="12"/>
  <c r="F423" i="12"/>
  <c r="E423" i="12"/>
  <c r="D423" i="12"/>
  <c r="C423" i="12"/>
  <c r="K422" i="12"/>
  <c r="J422" i="12"/>
  <c r="I422" i="12"/>
  <c r="H422" i="12"/>
  <c r="G422" i="12"/>
  <c r="F422" i="12"/>
  <c r="E422" i="12"/>
  <c r="D422" i="12"/>
  <c r="C422" i="12"/>
  <c r="K421" i="12"/>
  <c r="J421" i="12"/>
  <c r="I421" i="12"/>
  <c r="H421" i="12"/>
  <c r="G421" i="12"/>
  <c r="F421" i="12"/>
  <c r="E421" i="12"/>
  <c r="D421" i="12"/>
  <c r="C421" i="12"/>
  <c r="K420" i="12"/>
  <c r="J420" i="12"/>
  <c r="I420" i="12"/>
  <c r="H420" i="12"/>
  <c r="G420" i="12"/>
  <c r="F420" i="12"/>
  <c r="E420" i="12"/>
  <c r="D420" i="12"/>
  <c r="C420" i="12"/>
  <c r="K419" i="12"/>
  <c r="J419" i="12"/>
  <c r="I419" i="12"/>
  <c r="H419" i="12"/>
  <c r="G419" i="12"/>
  <c r="F419" i="12"/>
  <c r="E419" i="12"/>
  <c r="D419" i="12"/>
  <c r="C419" i="12"/>
  <c r="K418" i="12"/>
  <c r="J418" i="12"/>
  <c r="I418" i="12"/>
  <c r="H418" i="12"/>
  <c r="G418" i="12"/>
  <c r="F418" i="12"/>
  <c r="E418" i="12"/>
  <c r="D418" i="12"/>
  <c r="C418" i="12"/>
  <c r="K417" i="12"/>
  <c r="J417" i="12"/>
  <c r="I417" i="12"/>
  <c r="H417" i="12"/>
  <c r="G417" i="12"/>
  <c r="F417" i="12"/>
  <c r="E417" i="12"/>
  <c r="D417" i="12"/>
  <c r="C417" i="12"/>
  <c r="K416" i="12"/>
  <c r="J416" i="12"/>
  <c r="I416" i="12"/>
  <c r="H416" i="12"/>
  <c r="G416" i="12"/>
  <c r="F416" i="12"/>
  <c r="E416" i="12"/>
  <c r="D416" i="12"/>
  <c r="C416" i="12"/>
  <c r="K415" i="12"/>
  <c r="J415" i="12"/>
  <c r="I415" i="12"/>
  <c r="H415" i="12"/>
  <c r="G415" i="12"/>
  <c r="F415" i="12"/>
  <c r="E415" i="12"/>
  <c r="D415" i="12"/>
  <c r="C415" i="12"/>
  <c r="K414" i="12"/>
  <c r="J414" i="12"/>
  <c r="I414" i="12"/>
  <c r="H414" i="12"/>
  <c r="G414" i="12"/>
  <c r="F414" i="12"/>
  <c r="E414" i="12"/>
  <c r="D414" i="12"/>
  <c r="C414" i="12"/>
  <c r="K413" i="12"/>
  <c r="J413" i="12"/>
  <c r="I413" i="12"/>
  <c r="H413" i="12"/>
  <c r="G413" i="12"/>
  <c r="F413" i="12"/>
  <c r="E413" i="12"/>
  <c r="D413" i="12"/>
  <c r="C413" i="12"/>
  <c r="K412" i="12"/>
  <c r="J412" i="12"/>
  <c r="I412" i="12"/>
  <c r="H412" i="12"/>
  <c r="G412" i="12"/>
  <c r="F412" i="12"/>
  <c r="E412" i="12"/>
  <c r="D412" i="12"/>
  <c r="C412" i="12"/>
  <c r="K411" i="12"/>
  <c r="J411" i="12"/>
  <c r="I411" i="12"/>
  <c r="H411" i="12"/>
  <c r="G411" i="12"/>
  <c r="F411" i="12"/>
  <c r="E411" i="12"/>
  <c r="D411" i="12"/>
  <c r="C411" i="12"/>
  <c r="K410" i="12"/>
  <c r="J410" i="12"/>
  <c r="I410" i="12"/>
  <c r="H410" i="12"/>
  <c r="G410" i="12"/>
  <c r="F410" i="12"/>
  <c r="E410" i="12"/>
  <c r="D410" i="12"/>
  <c r="C410" i="12"/>
  <c r="K409" i="12"/>
  <c r="J409" i="12"/>
  <c r="I409" i="12"/>
  <c r="H409" i="12"/>
  <c r="G409" i="12"/>
  <c r="F409" i="12"/>
  <c r="E409" i="12"/>
  <c r="D409" i="12"/>
  <c r="C409" i="12"/>
  <c r="K408" i="12"/>
  <c r="J408" i="12"/>
  <c r="I408" i="12"/>
  <c r="H408" i="12"/>
  <c r="G408" i="12"/>
  <c r="F408" i="12"/>
  <c r="E408" i="12"/>
  <c r="D408" i="12"/>
  <c r="C408" i="12"/>
  <c r="K407" i="12"/>
  <c r="J407" i="12"/>
  <c r="I407" i="12"/>
  <c r="H407" i="12"/>
  <c r="G407" i="12"/>
  <c r="F407" i="12"/>
  <c r="E407" i="12"/>
  <c r="D407" i="12"/>
  <c r="C407" i="12"/>
  <c r="K406" i="12"/>
  <c r="J406" i="12"/>
  <c r="I406" i="12"/>
  <c r="H406" i="12"/>
  <c r="G406" i="12"/>
  <c r="F406" i="12"/>
  <c r="E406" i="12"/>
  <c r="D406" i="12"/>
  <c r="C406" i="12"/>
  <c r="K405" i="12"/>
  <c r="J405" i="12"/>
  <c r="I405" i="12"/>
  <c r="H405" i="12"/>
  <c r="G405" i="12"/>
  <c r="F405" i="12"/>
  <c r="E405" i="12"/>
  <c r="D405" i="12"/>
  <c r="C405" i="12"/>
  <c r="K404" i="12"/>
  <c r="J404" i="12"/>
  <c r="I404" i="12"/>
  <c r="H404" i="12"/>
  <c r="G404" i="12"/>
  <c r="F404" i="12"/>
  <c r="E404" i="12"/>
  <c r="D404" i="12"/>
  <c r="C404" i="12"/>
  <c r="K403" i="12"/>
  <c r="J403" i="12"/>
  <c r="I403" i="12"/>
  <c r="H403" i="12"/>
  <c r="G403" i="12"/>
  <c r="F403" i="12"/>
  <c r="E403" i="12"/>
  <c r="D403" i="12"/>
  <c r="C403" i="12"/>
  <c r="K402" i="12"/>
  <c r="J402" i="12"/>
  <c r="I402" i="12"/>
  <c r="H402" i="12"/>
  <c r="G402" i="12"/>
  <c r="F402" i="12"/>
  <c r="E402" i="12"/>
  <c r="D402" i="12"/>
  <c r="C402" i="12"/>
  <c r="K401" i="12"/>
  <c r="J401" i="12"/>
  <c r="I401" i="12"/>
  <c r="H401" i="12"/>
  <c r="G401" i="12"/>
  <c r="F401" i="12"/>
  <c r="E401" i="12"/>
  <c r="D401" i="12"/>
  <c r="C401" i="12"/>
  <c r="K400" i="12"/>
  <c r="J400" i="12"/>
  <c r="I400" i="12"/>
  <c r="H400" i="12"/>
  <c r="G400" i="12"/>
  <c r="F400" i="12"/>
  <c r="E400" i="12"/>
  <c r="D400" i="12"/>
  <c r="C400" i="12"/>
  <c r="K399" i="12"/>
  <c r="J399" i="12"/>
  <c r="I399" i="12"/>
  <c r="H399" i="12"/>
  <c r="G399" i="12"/>
  <c r="F399" i="12"/>
  <c r="E399" i="12"/>
  <c r="D399" i="12"/>
  <c r="C399" i="12"/>
  <c r="K398" i="12"/>
  <c r="J398" i="12"/>
  <c r="I398" i="12"/>
  <c r="H398" i="12"/>
  <c r="G398" i="12"/>
  <c r="F398" i="12"/>
  <c r="E398" i="12"/>
  <c r="D398" i="12"/>
  <c r="C398" i="12"/>
  <c r="K397" i="12"/>
  <c r="J397" i="12"/>
  <c r="I397" i="12"/>
  <c r="H397" i="12"/>
  <c r="G397" i="12"/>
  <c r="F397" i="12"/>
  <c r="E397" i="12"/>
  <c r="D397" i="12"/>
  <c r="C397" i="12"/>
  <c r="K396" i="12"/>
  <c r="J396" i="12"/>
  <c r="I396" i="12"/>
  <c r="H396" i="12"/>
  <c r="G396" i="12"/>
  <c r="F396" i="12"/>
  <c r="E396" i="12"/>
  <c r="D396" i="12"/>
  <c r="C396" i="12"/>
  <c r="K395" i="12"/>
  <c r="J395" i="12"/>
  <c r="I395" i="12"/>
  <c r="H395" i="12"/>
  <c r="G395" i="12"/>
  <c r="F395" i="12"/>
  <c r="E395" i="12"/>
  <c r="D395" i="12"/>
  <c r="C395" i="12"/>
  <c r="K394" i="12"/>
  <c r="J394" i="12"/>
  <c r="I394" i="12"/>
  <c r="H394" i="12"/>
  <c r="G394" i="12"/>
  <c r="F394" i="12"/>
  <c r="E394" i="12"/>
  <c r="D394" i="12"/>
  <c r="C394" i="12"/>
  <c r="K393" i="12"/>
  <c r="J393" i="12"/>
  <c r="I393" i="12"/>
  <c r="H393" i="12"/>
  <c r="G393" i="12"/>
  <c r="F393" i="12"/>
  <c r="E393" i="12"/>
  <c r="D393" i="12"/>
  <c r="C393" i="12"/>
  <c r="K392" i="12"/>
  <c r="J392" i="12"/>
  <c r="I392" i="12"/>
  <c r="H392" i="12"/>
  <c r="G392" i="12"/>
  <c r="F392" i="12"/>
  <c r="E392" i="12"/>
  <c r="D392" i="12"/>
  <c r="C392" i="12"/>
  <c r="K391" i="12"/>
  <c r="J391" i="12"/>
  <c r="I391" i="12"/>
  <c r="H391" i="12"/>
  <c r="G391" i="12"/>
  <c r="F391" i="12"/>
  <c r="E391" i="12"/>
  <c r="D391" i="12"/>
  <c r="C391" i="12"/>
  <c r="K390" i="12"/>
  <c r="J390" i="12"/>
  <c r="I390" i="12"/>
  <c r="H390" i="12"/>
  <c r="G390" i="12"/>
  <c r="F390" i="12"/>
  <c r="E390" i="12"/>
  <c r="D390" i="12"/>
  <c r="C390" i="12"/>
  <c r="K389" i="12"/>
  <c r="J389" i="12"/>
  <c r="I389" i="12"/>
  <c r="H389" i="12"/>
  <c r="G389" i="12"/>
  <c r="F389" i="12"/>
  <c r="E389" i="12"/>
  <c r="D389" i="12"/>
  <c r="C389" i="12"/>
  <c r="K388" i="12"/>
  <c r="J388" i="12"/>
  <c r="I388" i="12"/>
  <c r="H388" i="12"/>
  <c r="G388" i="12"/>
  <c r="F388" i="12"/>
  <c r="E388" i="12"/>
  <c r="D388" i="12"/>
  <c r="C388" i="12"/>
  <c r="K387" i="12"/>
  <c r="J387" i="12"/>
  <c r="I387" i="12"/>
  <c r="H387" i="12"/>
  <c r="G387" i="12"/>
  <c r="F387" i="12"/>
  <c r="E387" i="12"/>
  <c r="D387" i="12"/>
  <c r="C387" i="12"/>
  <c r="K386" i="12"/>
  <c r="J386" i="12"/>
  <c r="I386" i="12"/>
  <c r="H386" i="12"/>
  <c r="G386" i="12"/>
  <c r="F386" i="12"/>
  <c r="E386" i="12"/>
  <c r="D386" i="12"/>
  <c r="C386" i="12"/>
  <c r="K385" i="12"/>
  <c r="J385" i="12"/>
  <c r="I385" i="12"/>
  <c r="H385" i="12"/>
  <c r="G385" i="12"/>
  <c r="F385" i="12"/>
  <c r="E385" i="12"/>
  <c r="D385" i="12"/>
  <c r="C385" i="12"/>
  <c r="K384" i="12"/>
  <c r="J384" i="12"/>
  <c r="I384" i="12"/>
  <c r="H384" i="12"/>
  <c r="G384" i="12"/>
  <c r="F384" i="12"/>
  <c r="E384" i="12"/>
  <c r="D384" i="12"/>
  <c r="C384" i="12"/>
  <c r="K383" i="12"/>
  <c r="J383" i="12"/>
  <c r="I383" i="12"/>
  <c r="H383" i="12"/>
  <c r="G383" i="12"/>
  <c r="F383" i="12"/>
  <c r="E383" i="12"/>
  <c r="D383" i="12"/>
  <c r="C383" i="12"/>
  <c r="K382" i="12"/>
  <c r="J382" i="12"/>
  <c r="I382" i="12"/>
  <c r="H382" i="12"/>
  <c r="G382" i="12"/>
  <c r="F382" i="12"/>
  <c r="E382" i="12"/>
  <c r="D382" i="12"/>
  <c r="C382" i="12"/>
  <c r="K381" i="12"/>
  <c r="J381" i="12"/>
  <c r="I381" i="12"/>
  <c r="H381" i="12"/>
  <c r="G381" i="12"/>
  <c r="F381" i="12"/>
  <c r="E381" i="12"/>
  <c r="D381" i="12"/>
  <c r="C381" i="12"/>
  <c r="K380" i="12"/>
  <c r="J380" i="12"/>
  <c r="I380" i="12"/>
  <c r="H380" i="12"/>
  <c r="G380" i="12"/>
  <c r="F380" i="12"/>
  <c r="E380" i="12"/>
  <c r="D380" i="12"/>
  <c r="C380" i="12"/>
  <c r="K379" i="12"/>
  <c r="J379" i="12"/>
  <c r="I379" i="12"/>
  <c r="H379" i="12"/>
  <c r="G379" i="12"/>
  <c r="F379" i="12"/>
  <c r="E379" i="12"/>
  <c r="D379" i="12"/>
  <c r="C379" i="12"/>
  <c r="K378" i="12"/>
  <c r="J378" i="12"/>
  <c r="I378" i="12"/>
  <c r="H378" i="12"/>
  <c r="G378" i="12"/>
  <c r="F378" i="12"/>
  <c r="E378" i="12"/>
  <c r="D378" i="12"/>
  <c r="C378" i="12"/>
  <c r="K377" i="12"/>
  <c r="J377" i="12"/>
  <c r="I377" i="12"/>
  <c r="H377" i="12"/>
  <c r="G377" i="12"/>
  <c r="F377" i="12"/>
  <c r="E377" i="12"/>
  <c r="D377" i="12"/>
  <c r="C377" i="12"/>
  <c r="K376" i="12"/>
  <c r="J376" i="12"/>
  <c r="I376" i="12"/>
  <c r="H376" i="12"/>
  <c r="G376" i="12"/>
  <c r="F376" i="12"/>
  <c r="E376" i="12"/>
  <c r="D376" i="12"/>
  <c r="C376" i="12"/>
  <c r="K375" i="12"/>
  <c r="J375" i="12"/>
  <c r="I375" i="12"/>
  <c r="H375" i="12"/>
  <c r="G375" i="12"/>
  <c r="F375" i="12"/>
  <c r="E375" i="12"/>
  <c r="D375" i="12"/>
  <c r="C375" i="12"/>
  <c r="K374" i="12"/>
  <c r="J374" i="12"/>
  <c r="I374" i="12"/>
  <c r="H374" i="12"/>
  <c r="G374" i="12"/>
  <c r="F374" i="12"/>
  <c r="E374" i="12"/>
  <c r="D374" i="12"/>
  <c r="C374" i="12"/>
  <c r="K373" i="12"/>
  <c r="J373" i="12"/>
  <c r="I373" i="12"/>
  <c r="H373" i="12"/>
  <c r="G373" i="12"/>
  <c r="F373" i="12"/>
  <c r="E373" i="12"/>
  <c r="D373" i="12"/>
  <c r="C373" i="12"/>
  <c r="K372" i="12"/>
  <c r="J372" i="12"/>
  <c r="I372" i="12"/>
  <c r="H372" i="12"/>
  <c r="G372" i="12"/>
  <c r="F372" i="12"/>
  <c r="E372" i="12"/>
  <c r="D372" i="12"/>
  <c r="C372" i="12"/>
  <c r="K371" i="12"/>
  <c r="J371" i="12"/>
  <c r="I371" i="12"/>
  <c r="H371" i="12"/>
  <c r="G371" i="12"/>
  <c r="F371" i="12"/>
  <c r="E371" i="12"/>
  <c r="D371" i="12"/>
  <c r="C371" i="12"/>
  <c r="K370" i="12"/>
  <c r="J370" i="12"/>
  <c r="I370" i="12"/>
  <c r="H370" i="12"/>
  <c r="G370" i="12"/>
  <c r="F370" i="12"/>
  <c r="E370" i="12"/>
  <c r="D370" i="12"/>
  <c r="C370" i="12"/>
  <c r="K369" i="12"/>
  <c r="J369" i="12"/>
  <c r="I369" i="12"/>
  <c r="H369" i="12"/>
  <c r="G369" i="12"/>
  <c r="F369" i="12"/>
  <c r="E369" i="12"/>
  <c r="D369" i="12"/>
  <c r="C369" i="12"/>
  <c r="K368" i="12"/>
  <c r="J368" i="12"/>
  <c r="I368" i="12"/>
  <c r="H368" i="12"/>
  <c r="G368" i="12"/>
  <c r="F368" i="12"/>
  <c r="E368" i="12"/>
  <c r="D368" i="12"/>
  <c r="C368" i="12"/>
  <c r="K367" i="12"/>
  <c r="J367" i="12"/>
  <c r="I367" i="12"/>
  <c r="H367" i="12"/>
  <c r="G367" i="12"/>
  <c r="F367" i="12"/>
  <c r="E367" i="12"/>
  <c r="D367" i="12"/>
  <c r="C367" i="12"/>
  <c r="K366" i="12"/>
  <c r="J366" i="12"/>
  <c r="I366" i="12"/>
  <c r="H366" i="12"/>
  <c r="G366" i="12"/>
  <c r="F366" i="12"/>
  <c r="E366" i="12"/>
  <c r="D366" i="12"/>
  <c r="C366" i="12"/>
  <c r="K365" i="12"/>
  <c r="J365" i="12"/>
  <c r="I365" i="12"/>
  <c r="H365" i="12"/>
  <c r="G365" i="12"/>
  <c r="F365" i="12"/>
  <c r="E365" i="12"/>
  <c r="D365" i="12"/>
  <c r="C365" i="12"/>
  <c r="K364" i="12"/>
  <c r="J364" i="12"/>
  <c r="I364" i="12"/>
  <c r="H364" i="12"/>
  <c r="G364" i="12"/>
  <c r="F364" i="12"/>
  <c r="E364" i="12"/>
  <c r="D364" i="12"/>
  <c r="C364" i="12"/>
  <c r="K363" i="12"/>
  <c r="J363" i="12"/>
  <c r="I363" i="12"/>
  <c r="H363" i="12"/>
  <c r="G363" i="12"/>
  <c r="F363" i="12"/>
  <c r="E363" i="12"/>
  <c r="D363" i="12"/>
  <c r="C363" i="12"/>
  <c r="K362" i="12"/>
  <c r="J362" i="12"/>
  <c r="I362" i="12"/>
  <c r="H362" i="12"/>
  <c r="G362" i="12"/>
  <c r="F362" i="12"/>
  <c r="E362" i="12"/>
  <c r="D362" i="12"/>
  <c r="C362" i="12"/>
  <c r="K361" i="12"/>
  <c r="J361" i="12"/>
  <c r="I361" i="12"/>
  <c r="H361" i="12"/>
  <c r="G361" i="12"/>
  <c r="F361" i="12"/>
  <c r="E361" i="12"/>
  <c r="D361" i="12"/>
  <c r="C361" i="12"/>
  <c r="K360" i="12"/>
  <c r="J360" i="12"/>
  <c r="I360" i="12"/>
  <c r="H360" i="12"/>
  <c r="G360" i="12"/>
  <c r="F360" i="12"/>
  <c r="E360" i="12"/>
  <c r="D360" i="12"/>
  <c r="C360" i="12"/>
  <c r="K359" i="12"/>
  <c r="J359" i="12"/>
  <c r="I359" i="12"/>
  <c r="H359" i="12"/>
  <c r="G359" i="12"/>
  <c r="F359" i="12"/>
  <c r="E359" i="12"/>
  <c r="D359" i="12"/>
  <c r="C359" i="12"/>
  <c r="K358" i="12"/>
  <c r="J358" i="12"/>
  <c r="I358" i="12"/>
  <c r="H358" i="12"/>
  <c r="G358" i="12"/>
  <c r="F358" i="12"/>
  <c r="E358" i="12"/>
  <c r="D358" i="12"/>
  <c r="C358" i="12"/>
  <c r="K357" i="12"/>
  <c r="J357" i="12"/>
  <c r="I357" i="12"/>
  <c r="H357" i="12"/>
  <c r="G357" i="12"/>
  <c r="F357" i="12"/>
  <c r="E357" i="12"/>
  <c r="D357" i="12"/>
  <c r="C357" i="12"/>
  <c r="K356" i="12"/>
  <c r="J356" i="12"/>
  <c r="I356" i="12"/>
  <c r="H356" i="12"/>
  <c r="G356" i="12"/>
  <c r="F356" i="12"/>
  <c r="E356" i="12"/>
  <c r="D356" i="12"/>
  <c r="C356" i="12"/>
  <c r="K355" i="12"/>
  <c r="J355" i="12"/>
  <c r="I355" i="12"/>
  <c r="H355" i="12"/>
  <c r="G355" i="12"/>
  <c r="F355" i="12"/>
  <c r="E355" i="12"/>
  <c r="D355" i="12"/>
  <c r="C355" i="12"/>
  <c r="K354" i="12"/>
  <c r="J354" i="12"/>
  <c r="I354" i="12"/>
  <c r="H354" i="12"/>
  <c r="G354" i="12"/>
  <c r="F354" i="12"/>
  <c r="E354" i="12"/>
  <c r="D354" i="12"/>
  <c r="C354" i="12"/>
  <c r="K353" i="12"/>
  <c r="J353" i="12"/>
  <c r="I353" i="12"/>
  <c r="H353" i="12"/>
  <c r="G353" i="12"/>
  <c r="F353" i="12"/>
  <c r="E353" i="12"/>
  <c r="D353" i="12"/>
  <c r="C353" i="12"/>
  <c r="K352" i="12"/>
  <c r="J352" i="12"/>
  <c r="I352" i="12"/>
  <c r="H352" i="12"/>
  <c r="G352" i="12"/>
  <c r="F352" i="12"/>
  <c r="E352" i="12"/>
  <c r="D352" i="12"/>
  <c r="C352" i="12"/>
  <c r="K351" i="12"/>
  <c r="J351" i="12"/>
  <c r="I351" i="12"/>
  <c r="H351" i="12"/>
  <c r="G351" i="12"/>
  <c r="F351" i="12"/>
  <c r="E351" i="12"/>
  <c r="D351" i="12"/>
  <c r="C351" i="12"/>
  <c r="K350" i="12"/>
  <c r="J350" i="12"/>
  <c r="I350" i="12"/>
  <c r="H350" i="12"/>
  <c r="G350" i="12"/>
  <c r="F350" i="12"/>
  <c r="E350" i="12"/>
  <c r="D350" i="12"/>
  <c r="C350" i="12"/>
  <c r="K349" i="12"/>
  <c r="J349" i="12"/>
  <c r="I349" i="12"/>
  <c r="H349" i="12"/>
  <c r="G349" i="12"/>
  <c r="F349" i="12"/>
  <c r="E349" i="12"/>
  <c r="D349" i="12"/>
  <c r="C349" i="12"/>
  <c r="K348" i="12"/>
  <c r="J348" i="12"/>
  <c r="I348" i="12"/>
  <c r="H348" i="12"/>
  <c r="G348" i="12"/>
  <c r="F348" i="12"/>
  <c r="E348" i="12"/>
  <c r="D348" i="12"/>
  <c r="C348" i="12"/>
  <c r="K347" i="12"/>
  <c r="J347" i="12"/>
  <c r="I347" i="12"/>
  <c r="H347" i="12"/>
  <c r="G347" i="12"/>
  <c r="F347" i="12"/>
  <c r="E347" i="12"/>
  <c r="D347" i="12"/>
  <c r="C347" i="12"/>
  <c r="K346" i="12"/>
  <c r="J346" i="12"/>
  <c r="I346" i="12"/>
  <c r="H346" i="12"/>
  <c r="G346" i="12"/>
  <c r="F346" i="12"/>
  <c r="E346" i="12"/>
  <c r="D346" i="12"/>
  <c r="C346" i="12"/>
  <c r="K345" i="12"/>
  <c r="J345" i="12"/>
  <c r="I345" i="12"/>
  <c r="H345" i="12"/>
  <c r="G345" i="12"/>
  <c r="F345" i="12"/>
  <c r="E345" i="12"/>
  <c r="D345" i="12"/>
  <c r="C345" i="12"/>
  <c r="K344" i="12"/>
  <c r="J344" i="12"/>
  <c r="I344" i="12"/>
  <c r="H344" i="12"/>
  <c r="G344" i="12"/>
  <c r="F344" i="12"/>
  <c r="E344" i="12"/>
  <c r="D344" i="12"/>
  <c r="C344" i="12"/>
  <c r="K343" i="12"/>
  <c r="J343" i="12"/>
  <c r="I343" i="12"/>
  <c r="H343" i="12"/>
  <c r="G343" i="12"/>
  <c r="F343" i="12"/>
  <c r="E343" i="12"/>
  <c r="D343" i="12"/>
  <c r="C343" i="12"/>
  <c r="K342" i="12"/>
  <c r="J342" i="12"/>
  <c r="I342" i="12"/>
  <c r="H342" i="12"/>
  <c r="G342" i="12"/>
  <c r="F342" i="12"/>
  <c r="E342" i="12"/>
  <c r="D342" i="12"/>
  <c r="C342" i="12"/>
  <c r="K341" i="12"/>
  <c r="J341" i="12"/>
  <c r="I341" i="12"/>
  <c r="H341" i="12"/>
  <c r="G341" i="12"/>
  <c r="F341" i="12"/>
  <c r="E341" i="12"/>
  <c r="D341" i="12"/>
  <c r="C341" i="12"/>
  <c r="K340" i="12"/>
  <c r="J340" i="12"/>
  <c r="I340" i="12"/>
  <c r="H340" i="12"/>
  <c r="G340" i="12"/>
  <c r="F340" i="12"/>
  <c r="E340" i="12"/>
  <c r="D340" i="12"/>
  <c r="C340" i="12"/>
  <c r="K339" i="12"/>
  <c r="J339" i="12"/>
  <c r="I339" i="12"/>
  <c r="H339" i="12"/>
  <c r="G339" i="12"/>
  <c r="F339" i="12"/>
  <c r="E339" i="12"/>
  <c r="D339" i="12"/>
  <c r="C339" i="12"/>
  <c r="K338" i="12"/>
  <c r="J338" i="12"/>
  <c r="I338" i="12"/>
  <c r="H338" i="12"/>
  <c r="G338" i="12"/>
  <c r="F338" i="12"/>
  <c r="E338" i="12"/>
  <c r="D338" i="12"/>
  <c r="C338" i="12"/>
  <c r="K337" i="12"/>
  <c r="J337" i="12"/>
  <c r="I337" i="12"/>
  <c r="H337" i="12"/>
  <c r="G337" i="12"/>
  <c r="F337" i="12"/>
  <c r="E337" i="12"/>
  <c r="D337" i="12"/>
  <c r="C337" i="12"/>
  <c r="K336" i="12"/>
  <c r="J336" i="12"/>
  <c r="I336" i="12"/>
  <c r="H336" i="12"/>
  <c r="G336" i="12"/>
  <c r="F336" i="12"/>
  <c r="E336" i="12"/>
  <c r="D336" i="12"/>
  <c r="C336" i="12"/>
  <c r="K335" i="12"/>
  <c r="J335" i="12"/>
  <c r="I335" i="12"/>
  <c r="H335" i="12"/>
  <c r="G335" i="12"/>
  <c r="F335" i="12"/>
  <c r="E335" i="12"/>
  <c r="D335" i="12"/>
  <c r="C335" i="12"/>
  <c r="K334" i="12"/>
  <c r="J334" i="12"/>
  <c r="I334" i="12"/>
  <c r="H334" i="12"/>
  <c r="G334" i="12"/>
  <c r="F334" i="12"/>
  <c r="E334" i="12"/>
  <c r="D334" i="12"/>
  <c r="C334" i="12"/>
  <c r="K333" i="12"/>
  <c r="J333" i="12"/>
  <c r="I333" i="12"/>
  <c r="H333" i="12"/>
  <c r="G333" i="12"/>
  <c r="F333" i="12"/>
  <c r="E333" i="12"/>
  <c r="D333" i="12"/>
  <c r="C333" i="12"/>
  <c r="K332" i="12"/>
  <c r="J332" i="12"/>
  <c r="I332" i="12"/>
  <c r="H332" i="12"/>
  <c r="G332" i="12"/>
  <c r="F332" i="12"/>
  <c r="E332" i="12"/>
  <c r="D332" i="12"/>
  <c r="C332" i="12"/>
  <c r="K331" i="12"/>
  <c r="J331" i="12"/>
  <c r="I331" i="12"/>
  <c r="H331" i="12"/>
  <c r="G331" i="12"/>
  <c r="F331" i="12"/>
  <c r="E331" i="12"/>
  <c r="D331" i="12"/>
  <c r="C331" i="12"/>
  <c r="K330" i="12"/>
  <c r="J330" i="12"/>
  <c r="I330" i="12"/>
  <c r="H330" i="12"/>
  <c r="G330" i="12"/>
  <c r="F330" i="12"/>
  <c r="E330" i="12"/>
  <c r="D330" i="12"/>
  <c r="C330" i="12"/>
  <c r="K329" i="12"/>
  <c r="J329" i="12"/>
  <c r="I329" i="12"/>
  <c r="H329" i="12"/>
  <c r="G329" i="12"/>
  <c r="F329" i="12"/>
  <c r="E329" i="12"/>
  <c r="D329" i="12"/>
  <c r="C329" i="12"/>
  <c r="K328" i="12"/>
  <c r="J328" i="12"/>
  <c r="I328" i="12"/>
  <c r="H328" i="12"/>
  <c r="G328" i="12"/>
  <c r="F328" i="12"/>
  <c r="E328" i="12"/>
  <c r="D328" i="12"/>
  <c r="C328" i="12"/>
  <c r="K327" i="12"/>
  <c r="J327" i="12"/>
  <c r="I327" i="12"/>
  <c r="H327" i="12"/>
  <c r="G327" i="12"/>
  <c r="F327" i="12"/>
  <c r="E327" i="12"/>
  <c r="D327" i="12"/>
  <c r="C327" i="12"/>
  <c r="K326" i="12"/>
  <c r="J326" i="12"/>
  <c r="I326" i="12"/>
  <c r="H326" i="12"/>
  <c r="G326" i="12"/>
  <c r="F326" i="12"/>
  <c r="E326" i="12"/>
  <c r="D326" i="12"/>
  <c r="C326" i="12"/>
  <c r="K325" i="12"/>
  <c r="J325" i="12"/>
  <c r="I325" i="12"/>
  <c r="H325" i="12"/>
  <c r="G325" i="12"/>
  <c r="F325" i="12"/>
  <c r="E325" i="12"/>
  <c r="D325" i="12"/>
  <c r="C325" i="12"/>
  <c r="K324" i="12"/>
  <c r="J324" i="12"/>
  <c r="I324" i="12"/>
  <c r="H324" i="12"/>
  <c r="G324" i="12"/>
  <c r="F324" i="12"/>
  <c r="E324" i="12"/>
  <c r="D324" i="12"/>
  <c r="C324" i="12"/>
  <c r="K323" i="12"/>
  <c r="J323" i="12"/>
  <c r="I323" i="12"/>
  <c r="H323" i="12"/>
  <c r="G323" i="12"/>
  <c r="F323" i="12"/>
  <c r="E323" i="12"/>
  <c r="D323" i="12"/>
  <c r="C323" i="12"/>
  <c r="K322" i="12"/>
  <c r="J322" i="12"/>
  <c r="I322" i="12"/>
  <c r="H322" i="12"/>
  <c r="G322" i="12"/>
  <c r="F322" i="12"/>
  <c r="E322" i="12"/>
  <c r="D322" i="12"/>
  <c r="C322" i="12"/>
  <c r="K321" i="12"/>
  <c r="J321" i="12"/>
  <c r="I321" i="12"/>
  <c r="H321" i="12"/>
  <c r="G321" i="12"/>
  <c r="F321" i="12"/>
  <c r="E321" i="12"/>
  <c r="D321" i="12"/>
  <c r="C321" i="12"/>
  <c r="K320" i="12"/>
  <c r="J320" i="12"/>
  <c r="I320" i="12"/>
  <c r="H320" i="12"/>
  <c r="G320" i="12"/>
  <c r="F320" i="12"/>
  <c r="E320" i="12"/>
  <c r="D320" i="12"/>
  <c r="C320" i="12"/>
  <c r="K319" i="12"/>
  <c r="J319" i="12"/>
  <c r="I319" i="12"/>
  <c r="H319" i="12"/>
  <c r="G319" i="12"/>
  <c r="F319" i="12"/>
  <c r="E319" i="12"/>
  <c r="D319" i="12"/>
  <c r="C319" i="12"/>
  <c r="K318" i="12"/>
  <c r="J318" i="12"/>
  <c r="I318" i="12"/>
  <c r="H318" i="12"/>
  <c r="G318" i="12"/>
  <c r="F318" i="12"/>
  <c r="E318" i="12"/>
  <c r="D318" i="12"/>
  <c r="C318" i="12"/>
  <c r="K317" i="12"/>
  <c r="J317" i="12"/>
  <c r="I317" i="12"/>
  <c r="H317" i="12"/>
  <c r="G317" i="12"/>
  <c r="F317" i="12"/>
  <c r="E317" i="12"/>
  <c r="D317" i="12"/>
  <c r="C317" i="12"/>
  <c r="K316" i="12"/>
  <c r="J316" i="12"/>
  <c r="I316" i="12"/>
  <c r="H316" i="12"/>
  <c r="G316" i="12"/>
  <c r="F316" i="12"/>
  <c r="E316" i="12"/>
  <c r="D316" i="12"/>
  <c r="C316" i="12"/>
  <c r="K315" i="12"/>
  <c r="J315" i="12"/>
  <c r="I315" i="12"/>
  <c r="H315" i="12"/>
  <c r="G315" i="12"/>
  <c r="F315" i="12"/>
  <c r="E315" i="12"/>
  <c r="D315" i="12"/>
  <c r="C315" i="12"/>
  <c r="K314" i="12"/>
  <c r="J314" i="12"/>
  <c r="I314" i="12"/>
  <c r="H314" i="12"/>
  <c r="G314" i="12"/>
  <c r="F314" i="12"/>
  <c r="E314" i="12"/>
  <c r="D314" i="12"/>
  <c r="C314" i="12"/>
  <c r="K313" i="12"/>
  <c r="J313" i="12"/>
  <c r="I313" i="12"/>
  <c r="H313" i="12"/>
  <c r="G313" i="12"/>
  <c r="F313" i="12"/>
  <c r="E313" i="12"/>
  <c r="D313" i="12"/>
  <c r="C313" i="12"/>
  <c r="K312" i="12"/>
  <c r="J312" i="12"/>
  <c r="I312" i="12"/>
  <c r="H312" i="12"/>
  <c r="G312" i="12"/>
  <c r="F312" i="12"/>
  <c r="E312" i="12"/>
  <c r="D312" i="12"/>
  <c r="C312" i="12"/>
  <c r="K311" i="12"/>
  <c r="J311" i="12"/>
  <c r="I311" i="12"/>
  <c r="H311" i="12"/>
  <c r="G311" i="12"/>
  <c r="F311" i="12"/>
  <c r="E311" i="12"/>
  <c r="D311" i="12"/>
  <c r="C311" i="12"/>
  <c r="K310" i="12"/>
  <c r="J310" i="12"/>
  <c r="I310" i="12"/>
  <c r="H310" i="12"/>
  <c r="G310" i="12"/>
  <c r="F310" i="12"/>
  <c r="E310" i="12"/>
  <c r="D310" i="12"/>
  <c r="C310" i="12"/>
  <c r="K309" i="12"/>
  <c r="J309" i="12"/>
  <c r="I309" i="12"/>
  <c r="H309" i="12"/>
  <c r="G309" i="12"/>
  <c r="F309" i="12"/>
  <c r="E309" i="12"/>
  <c r="D309" i="12"/>
  <c r="C309" i="12"/>
  <c r="K308" i="12"/>
  <c r="J308" i="12"/>
  <c r="I308" i="12"/>
  <c r="H308" i="12"/>
  <c r="G308" i="12"/>
  <c r="F308" i="12"/>
  <c r="E308" i="12"/>
  <c r="D308" i="12"/>
  <c r="C308" i="12"/>
  <c r="K307" i="12"/>
  <c r="J307" i="12"/>
  <c r="I307" i="12"/>
  <c r="H307" i="12"/>
  <c r="G307" i="12"/>
  <c r="F307" i="12"/>
  <c r="E307" i="12"/>
  <c r="D307" i="12"/>
  <c r="C307" i="12"/>
  <c r="K306" i="12"/>
  <c r="J306" i="12"/>
  <c r="I306" i="12"/>
  <c r="H306" i="12"/>
  <c r="G306" i="12"/>
  <c r="F306" i="12"/>
  <c r="E306" i="12"/>
  <c r="D306" i="12"/>
  <c r="C306" i="12"/>
  <c r="K305" i="12"/>
  <c r="J305" i="12"/>
  <c r="I305" i="12"/>
  <c r="H305" i="12"/>
  <c r="G305" i="12"/>
  <c r="F305" i="12"/>
  <c r="E305" i="12"/>
  <c r="D305" i="12"/>
  <c r="C305" i="12"/>
  <c r="K304" i="12"/>
  <c r="J304" i="12"/>
  <c r="I304" i="12"/>
  <c r="H304" i="12"/>
  <c r="G304" i="12"/>
  <c r="F304" i="12"/>
  <c r="E304" i="12"/>
  <c r="D304" i="12"/>
  <c r="C304" i="12"/>
  <c r="K303" i="12"/>
  <c r="J303" i="12"/>
  <c r="I303" i="12"/>
  <c r="H303" i="12"/>
  <c r="G303" i="12"/>
  <c r="F303" i="12"/>
  <c r="E303" i="12"/>
  <c r="D303" i="12"/>
  <c r="C303" i="12"/>
  <c r="K302" i="12"/>
  <c r="J302" i="12"/>
  <c r="I302" i="12"/>
  <c r="H302" i="12"/>
  <c r="G302" i="12"/>
  <c r="F302" i="12"/>
  <c r="E302" i="12"/>
  <c r="D302" i="12"/>
  <c r="C302" i="12"/>
  <c r="K301" i="12"/>
  <c r="J301" i="12"/>
  <c r="I301" i="12"/>
  <c r="H301" i="12"/>
  <c r="G301" i="12"/>
  <c r="F301" i="12"/>
  <c r="E301" i="12"/>
  <c r="D301" i="12"/>
  <c r="C301" i="12"/>
  <c r="K300" i="12"/>
  <c r="J300" i="12"/>
  <c r="I300" i="12"/>
  <c r="H300" i="12"/>
  <c r="G300" i="12"/>
  <c r="F300" i="12"/>
  <c r="E300" i="12"/>
  <c r="D300" i="12"/>
  <c r="C300" i="12"/>
  <c r="K299" i="12"/>
  <c r="J299" i="12"/>
  <c r="I299" i="12"/>
  <c r="H299" i="12"/>
  <c r="G299" i="12"/>
  <c r="F299" i="12"/>
  <c r="E299" i="12"/>
  <c r="D299" i="12"/>
  <c r="C299" i="12"/>
  <c r="K298" i="12"/>
  <c r="J298" i="12"/>
  <c r="I298" i="12"/>
  <c r="H298" i="12"/>
  <c r="G298" i="12"/>
  <c r="F298" i="12"/>
  <c r="E298" i="12"/>
  <c r="D298" i="12"/>
  <c r="C298" i="12"/>
  <c r="K297" i="12"/>
  <c r="J297" i="12"/>
  <c r="I297" i="12"/>
  <c r="H297" i="12"/>
  <c r="G297" i="12"/>
  <c r="F297" i="12"/>
  <c r="E297" i="12"/>
  <c r="D297" i="12"/>
  <c r="C297" i="12"/>
  <c r="K296" i="12"/>
  <c r="J296" i="12"/>
  <c r="I296" i="12"/>
  <c r="H296" i="12"/>
  <c r="G296" i="12"/>
  <c r="F296" i="12"/>
  <c r="E296" i="12"/>
  <c r="D296" i="12"/>
  <c r="C296" i="12"/>
  <c r="K295" i="12"/>
  <c r="J295" i="12"/>
  <c r="I295" i="12"/>
  <c r="H295" i="12"/>
  <c r="G295" i="12"/>
  <c r="F295" i="12"/>
  <c r="E295" i="12"/>
  <c r="D295" i="12"/>
  <c r="C295" i="12"/>
  <c r="K294" i="12"/>
  <c r="J294" i="12"/>
  <c r="I294" i="12"/>
  <c r="H294" i="12"/>
  <c r="G294" i="12"/>
  <c r="F294" i="12"/>
  <c r="E294" i="12"/>
  <c r="D294" i="12"/>
  <c r="C294" i="12"/>
  <c r="K293" i="12"/>
  <c r="J293" i="12"/>
  <c r="I293" i="12"/>
  <c r="H293" i="12"/>
  <c r="G293" i="12"/>
  <c r="F293" i="12"/>
  <c r="E293" i="12"/>
  <c r="D293" i="12"/>
  <c r="C293" i="12"/>
  <c r="K292" i="12"/>
  <c r="J292" i="12"/>
  <c r="I292" i="12"/>
  <c r="H292" i="12"/>
  <c r="G292" i="12"/>
  <c r="F292" i="12"/>
  <c r="E292" i="12"/>
  <c r="D292" i="12"/>
  <c r="C292" i="12"/>
  <c r="K291" i="12"/>
  <c r="J291" i="12"/>
  <c r="I291" i="12"/>
  <c r="H291" i="12"/>
  <c r="G291" i="12"/>
  <c r="F291" i="12"/>
  <c r="E291" i="12"/>
  <c r="D291" i="12"/>
  <c r="C291" i="12"/>
  <c r="K290" i="12"/>
  <c r="J290" i="12"/>
  <c r="I290" i="12"/>
  <c r="H290" i="12"/>
  <c r="G290" i="12"/>
  <c r="F290" i="12"/>
  <c r="E290" i="12"/>
  <c r="D290" i="12"/>
  <c r="C290" i="12"/>
  <c r="K289" i="12"/>
  <c r="J289" i="12"/>
  <c r="I289" i="12"/>
  <c r="H289" i="12"/>
  <c r="G289" i="12"/>
  <c r="F289" i="12"/>
  <c r="E289" i="12"/>
  <c r="D289" i="12"/>
  <c r="C289" i="12"/>
  <c r="K288" i="12"/>
  <c r="J288" i="12"/>
  <c r="I288" i="12"/>
  <c r="H288" i="12"/>
  <c r="G288" i="12"/>
  <c r="F288" i="12"/>
  <c r="E288" i="12"/>
  <c r="D288" i="12"/>
  <c r="C288" i="12"/>
  <c r="K287" i="12"/>
  <c r="J287" i="12"/>
  <c r="I287" i="12"/>
  <c r="H287" i="12"/>
  <c r="G287" i="12"/>
  <c r="F287" i="12"/>
  <c r="E287" i="12"/>
  <c r="D287" i="12"/>
  <c r="C287" i="12"/>
  <c r="K286" i="12"/>
  <c r="J286" i="12"/>
  <c r="I286" i="12"/>
  <c r="H286" i="12"/>
  <c r="G286" i="12"/>
  <c r="F286" i="12"/>
  <c r="E286" i="12"/>
  <c r="D286" i="12"/>
  <c r="C286" i="12"/>
  <c r="K285" i="12"/>
  <c r="J285" i="12"/>
  <c r="I285" i="12"/>
  <c r="H285" i="12"/>
  <c r="G285" i="12"/>
  <c r="F285" i="12"/>
  <c r="E285" i="12"/>
  <c r="D285" i="12"/>
  <c r="C285" i="12"/>
  <c r="K284" i="12"/>
  <c r="J284" i="12"/>
  <c r="I284" i="12"/>
  <c r="H284" i="12"/>
  <c r="G284" i="12"/>
  <c r="F284" i="12"/>
  <c r="E284" i="12"/>
  <c r="D284" i="12"/>
  <c r="C284" i="12"/>
  <c r="K283" i="12"/>
  <c r="J283" i="12"/>
  <c r="I283" i="12"/>
  <c r="H283" i="12"/>
  <c r="G283" i="12"/>
  <c r="F283" i="12"/>
  <c r="E283" i="12"/>
  <c r="D283" i="12"/>
  <c r="C283" i="12"/>
  <c r="K282" i="12"/>
  <c r="J282" i="12"/>
  <c r="I282" i="12"/>
  <c r="H282" i="12"/>
  <c r="G282" i="12"/>
  <c r="F282" i="12"/>
  <c r="E282" i="12"/>
  <c r="D282" i="12"/>
  <c r="C282" i="12"/>
  <c r="K281" i="12"/>
  <c r="J281" i="12"/>
  <c r="I281" i="12"/>
  <c r="H281" i="12"/>
  <c r="G281" i="12"/>
  <c r="F281" i="12"/>
  <c r="E281" i="12"/>
  <c r="D281" i="12"/>
  <c r="C281" i="12"/>
  <c r="K280" i="12"/>
  <c r="J280" i="12"/>
  <c r="I280" i="12"/>
  <c r="H280" i="12"/>
  <c r="G280" i="12"/>
  <c r="F280" i="12"/>
  <c r="E280" i="12"/>
  <c r="D280" i="12"/>
  <c r="C280" i="12"/>
  <c r="K279" i="12"/>
  <c r="J279" i="12"/>
  <c r="I279" i="12"/>
  <c r="H279" i="12"/>
  <c r="G279" i="12"/>
  <c r="F279" i="12"/>
  <c r="E279" i="12"/>
  <c r="D279" i="12"/>
  <c r="C279" i="12"/>
  <c r="K278" i="12"/>
  <c r="J278" i="12"/>
  <c r="I278" i="12"/>
  <c r="H278" i="12"/>
  <c r="G278" i="12"/>
  <c r="F278" i="12"/>
  <c r="E278" i="12"/>
  <c r="D278" i="12"/>
  <c r="C278" i="12"/>
  <c r="K277" i="12"/>
  <c r="J277" i="12"/>
  <c r="I277" i="12"/>
  <c r="H277" i="12"/>
  <c r="G277" i="12"/>
  <c r="F277" i="12"/>
  <c r="E277" i="12"/>
  <c r="D277" i="12"/>
  <c r="C277" i="12"/>
  <c r="K276" i="12"/>
  <c r="J276" i="12"/>
  <c r="I276" i="12"/>
  <c r="H276" i="12"/>
  <c r="G276" i="12"/>
  <c r="F276" i="12"/>
  <c r="E276" i="12"/>
  <c r="D276" i="12"/>
  <c r="C276" i="12"/>
  <c r="K275" i="12"/>
  <c r="J275" i="12"/>
  <c r="I275" i="12"/>
  <c r="H275" i="12"/>
  <c r="G275" i="12"/>
  <c r="F275" i="12"/>
  <c r="E275" i="12"/>
  <c r="D275" i="12"/>
  <c r="C275" i="12"/>
  <c r="K274" i="12"/>
  <c r="J274" i="12"/>
  <c r="I274" i="12"/>
  <c r="H274" i="12"/>
  <c r="G274" i="12"/>
  <c r="F274" i="12"/>
  <c r="E274" i="12"/>
  <c r="D274" i="12"/>
  <c r="C274" i="12"/>
  <c r="K273" i="12"/>
  <c r="J273" i="12"/>
  <c r="I273" i="12"/>
  <c r="H273" i="12"/>
  <c r="G273" i="12"/>
  <c r="F273" i="12"/>
  <c r="E273" i="12"/>
  <c r="D273" i="12"/>
  <c r="C273" i="12"/>
  <c r="K272" i="12"/>
  <c r="J272" i="12"/>
  <c r="I272" i="12"/>
  <c r="H272" i="12"/>
  <c r="G272" i="12"/>
  <c r="F272" i="12"/>
  <c r="E272" i="12"/>
  <c r="D272" i="12"/>
  <c r="C272" i="12"/>
  <c r="K271" i="12"/>
  <c r="J271" i="12"/>
  <c r="I271" i="12"/>
  <c r="H271" i="12"/>
  <c r="G271" i="12"/>
  <c r="F271" i="12"/>
  <c r="E271" i="12"/>
  <c r="D271" i="12"/>
  <c r="C271" i="12"/>
  <c r="K270" i="12"/>
  <c r="J270" i="12"/>
  <c r="I270" i="12"/>
  <c r="H270" i="12"/>
  <c r="G270" i="12"/>
  <c r="F270" i="12"/>
  <c r="E270" i="12"/>
  <c r="D270" i="12"/>
  <c r="C270" i="12"/>
  <c r="K269" i="12"/>
  <c r="J269" i="12"/>
  <c r="I269" i="12"/>
  <c r="H269" i="12"/>
  <c r="G269" i="12"/>
  <c r="F269" i="12"/>
  <c r="E269" i="12"/>
  <c r="D269" i="12"/>
  <c r="C269" i="12"/>
  <c r="K268" i="12"/>
  <c r="J268" i="12"/>
  <c r="I268" i="12"/>
  <c r="H268" i="12"/>
  <c r="G268" i="12"/>
  <c r="F268" i="12"/>
  <c r="E268" i="12"/>
  <c r="D268" i="12"/>
  <c r="C268" i="12"/>
  <c r="K267" i="12"/>
  <c r="J267" i="12"/>
  <c r="I267" i="12"/>
  <c r="H267" i="12"/>
  <c r="G267" i="12"/>
  <c r="F267" i="12"/>
  <c r="E267" i="12"/>
  <c r="D267" i="12"/>
  <c r="C267" i="12"/>
  <c r="K266" i="12"/>
  <c r="J266" i="12"/>
  <c r="I266" i="12"/>
  <c r="H266" i="12"/>
  <c r="G266" i="12"/>
  <c r="F266" i="12"/>
  <c r="E266" i="12"/>
  <c r="D266" i="12"/>
  <c r="C266" i="12"/>
  <c r="K265" i="12"/>
  <c r="J265" i="12"/>
  <c r="I265" i="12"/>
  <c r="H265" i="12"/>
  <c r="G265" i="12"/>
  <c r="F265" i="12"/>
  <c r="E265" i="12"/>
  <c r="D265" i="12"/>
  <c r="C265" i="12"/>
  <c r="K264" i="12"/>
  <c r="J264" i="12"/>
  <c r="I264" i="12"/>
  <c r="H264" i="12"/>
  <c r="G264" i="12"/>
  <c r="F264" i="12"/>
  <c r="E264" i="12"/>
  <c r="D264" i="12"/>
  <c r="C264" i="12"/>
  <c r="K263" i="12"/>
  <c r="J263" i="12"/>
  <c r="I263" i="12"/>
  <c r="H263" i="12"/>
  <c r="G263" i="12"/>
  <c r="F263" i="12"/>
  <c r="E263" i="12"/>
  <c r="D263" i="12"/>
  <c r="C263" i="12"/>
  <c r="K262" i="12"/>
  <c r="J262" i="12"/>
  <c r="I262" i="12"/>
  <c r="H262" i="12"/>
  <c r="G262" i="12"/>
  <c r="F262" i="12"/>
  <c r="E262" i="12"/>
  <c r="D262" i="12"/>
  <c r="C262" i="12"/>
  <c r="K261" i="12"/>
  <c r="J261" i="12"/>
  <c r="I261" i="12"/>
  <c r="H261" i="12"/>
  <c r="G261" i="12"/>
  <c r="F261" i="12"/>
  <c r="E261" i="12"/>
  <c r="D261" i="12"/>
  <c r="C261" i="12"/>
  <c r="K260" i="12"/>
  <c r="J260" i="12"/>
  <c r="I260" i="12"/>
  <c r="H260" i="12"/>
  <c r="G260" i="12"/>
  <c r="F260" i="12"/>
  <c r="E260" i="12"/>
  <c r="D260" i="12"/>
  <c r="C260" i="12"/>
  <c r="K259" i="12"/>
  <c r="J259" i="12"/>
  <c r="I259" i="12"/>
  <c r="H259" i="12"/>
  <c r="G259" i="12"/>
  <c r="F259" i="12"/>
  <c r="E259" i="12"/>
  <c r="D259" i="12"/>
  <c r="C259" i="12"/>
  <c r="K258" i="12"/>
  <c r="J258" i="12"/>
  <c r="I258" i="12"/>
  <c r="H258" i="12"/>
  <c r="G258" i="12"/>
  <c r="F258" i="12"/>
  <c r="E258" i="12"/>
  <c r="D258" i="12"/>
  <c r="C258" i="12"/>
  <c r="K257" i="12"/>
  <c r="J257" i="12"/>
  <c r="I257" i="12"/>
  <c r="H257" i="12"/>
  <c r="G257" i="12"/>
  <c r="F257" i="12"/>
  <c r="E257" i="12"/>
  <c r="D257" i="12"/>
  <c r="C257" i="12"/>
  <c r="K256" i="12"/>
  <c r="J256" i="12"/>
  <c r="I256" i="12"/>
  <c r="H256" i="12"/>
  <c r="G256" i="12"/>
  <c r="F256" i="12"/>
  <c r="E256" i="12"/>
  <c r="D256" i="12"/>
  <c r="C256" i="12"/>
  <c r="K255" i="12"/>
  <c r="J255" i="12"/>
  <c r="I255" i="12"/>
  <c r="H255" i="12"/>
  <c r="G255" i="12"/>
  <c r="F255" i="12"/>
  <c r="E255" i="12"/>
  <c r="D255" i="12"/>
  <c r="C255" i="12"/>
  <c r="K254" i="12"/>
  <c r="J254" i="12"/>
  <c r="I254" i="12"/>
  <c r="H254" i="12"/>
  <c r="G254" i="12"/>
  <c r="F254" i="12"/>
  <c r="E254" i="12"/>
  <c r="D254" i="12"/>
  <c r="C254" i="12"/>
  <c r="K253" i="12"/>
  <c r="J253" i="12"/>
  <c r="I253" i="12"/>
  <c r="H253" i="12"/>
  <c r="G253" i="12"/>
  <c r="F253" i="12"/>
  <c r="E253" i="12"/>
  <c r="D253" i="12"/>
  <c r="C253" i="12"/>
  <c r="K252" i="12"/>
  <c r="J252" i="12"/>
  <c r="I252" i="12"/>
  <c r="H252" i="12"/>
  <c r="G252" i="12"/>
  <c r="F252" i="12"/>
  <c r="E252" i="12"/>
  <c r="D252" i="12"/>
  <c r="C252" i="12"/>
  <c r="K251" i="12"/>
  <c r="J251" i="12"/>
  <c r="I251" i="12"/>
  <c r="H251" i="12"/>
  <c r="G251" i="12"/>
  <c r="F251" i="12"/>
  <c r="E251" i="12"/>
  <c r="D251" i="12"/>
  <c r="C251" i="12"/>
  <c r="K250" i="12"/>
  <c r="J250" i="12"/>
  <c r="I250" i="12"/>
  <c r="H250" i="12"/>
  <c r="G250" i="12"/>
  <c r="F250" i="12"/>
  <c r="E250" i="12"/>
  <c r="D250" i="12"/>
  <c r="C250" i="12"/>
  <c r="K249" i="12"/>
  <c r="J249" i="12"/>
  <c r="I249" i="12"/>
  <c r="H249" i="12"/>
  <c r="G249" i="12"/>
  <c r="F249" i="12"/>
  <c r="E249" i="12"/>
  <c r="D249" i="12"/>
  <c r="C249" i="12"/>
  <c r="K248" i="12"/>
  <c r="J248" i="12"/>
  <c r="I248" i="12"/>
  <c r="H248" i="12"/>
  <c r="G248" i="12"/>
  <c r="F248" i="12"/>
  <c r="E248" i="12"/>
  <c r="D248" i="12"/>
  <c r="C248" i="12"/>
  <c r="K247" i="12"/>
  <c r="J247" i="12"/>
  <c r="I247" i="12"/>
  <c r="H247" i="12"/>
  <c r="G247" i="12"/>
  <c r="F247" i="12"/>
  <c r="E247" i="12"/>
  <c r="D247" i="12"/>
  <c r="C247" i="12"/>
  <c r="K246" i="12"/>
  <c r="J246" i="12"/>
  <c r="I246" i="12"/>
  <c r="H246" i="12"/>
  <c r="G246" i="12"/>
  <c r="F246" i="12"/>
  <c r="E246" i="12"/>
  <c r="D246" i="12"/>
  <c r="C246" i="12"/>
  <c r="K245" i="12"/>
  <c r="J245" i="12"/>
  <c r="I245" i="12"/>
  <c r="H245" i="12"/>
  <c r="G245" i="12"/>
  <c r="F245" i="12"/>
  <c r="E245" i="12"/>
  <c r="D245" i="12"/>
  <c r="C245" i="12"/>
  <c r="K244" i="12"/>
  <c r="J244" i="12"/>
  <c r="I244" i="12"/>
  <c r="H244" i="12"/>
  <c r="G244" i="12"/>
  <c r="F244" i="12"/>
  <c r="E244" i="12"/>
  <c r="D244" i="12"/>
  <c r="C244" i="12"/>
  <c r="K243" i="12"/>
  <c r="J243" i="12"/>
  <c r="I243" i="12"/>
  <c r="H243" i="12"/>
  <c r="G243" i="12"/>
  <c r="F243" i="12"/>
  <c r="E243" i="12"/>
  <c r="D243" i="12"/>
  <c r="C243" i="12"/>
  <c r="K242" i="12"/>
  <c r="J242" i="12"/>
  <c r="I242" i="12"/>
  <c r="H242" i="12"/>
  <c r="G242" i="12"/>
  <c r="F242" i="12"/>
  <c r="E242" i="12"/>
  <c r="D242" i="12"/>
  <c r="C242" i="12"/>
  <c r="K241" i="12"/>
  <c r="J241" i="12"/>
  <c r="I241" i="12"/>
  <c r="H241" i="12"/>
  <c r="G241" i="12"/>
  <c r="F241" i="12"/>
  <c r="E241" i="12"/>
  <c r="D241" i="12"/>
  <c r="C241" i="12"/>
  <c r="K240" i="12"/>
  <c r="J240" i="12"/>
  <c r="I240" i="12"/>
  <c r="H240" i="12"/>
  <c r="G240" i="12"/>
  <c r="F240" i="12"/>
  <c r="E240" i="12"/>
  <c r="D240" i="12"/>
  <c r="C240" i="12"/>
  <c r="K239" i="12"/>
  <c r="J239" i="12"/>
  <c r="I239" i="12"/>
  <c r="H239" i="12"/>
  <c r="G239" i="12"/>
  <c r="F239" i="12"/>
  <c r="E239" i="12"/>
  <c r="D239" i="12"/>
  <c r="C239" i="12"/>
  <c r="K238" i="12"/>
  <c r="J238" i="12"/>
  <c r="I238" i="12"/>
  <c r="H238" i="12"/>
  <c r="G238" i="12"/>
  <c r="F238" i="12"/>
  <c r="E238" i="12"/>
  <c r="D238" i="12"/>
  <c r="C238" i="12"/>
  <c r="K237" i="12"/>
  <c r="J237" i="12"/>
  <c r="I237" i="12"/>
  <c r="H237" i="12"/>
  <c r="G237" i="12"/>
  <c r="F237" i="12"/>
  <c r="E237" i="12"/>
  <c r="D237" i="12"/>
  <c r="C237" i="12"/>
  <c r="K236" i="12"/>
  <c r="J236" i="12"/>
  <c r="I236" i="12"/>
  <c r="H236" i="12"/>
  <c r="G236" i="12"/>
  <c r="F236" i="12"/>
  <c r="E236" i="12"/>
  <c r="D236" i="12"/>
  <c r="C236" i="12"/>
  <c r="K235" i="12"/>
  <c r="J235" i="12"/>
  <c r="I235" i="12"/>
  <c r="H235" i="12"/>
  <c r="G235" i="12"/>
  <c r="F235" i="12"/>
  <c r="E235" i="12"/>
  <c r="D235" i="12"/>
  <c r="C235" i="12"/>
  <c r="K234" i="12"/>
  <c r="J234" i="12"/>
  <c r="I234" i="12"/>
  <c r="H234" i="12"/>
  <c r="G234" i="12"/>
  <c r="F234" i="12"/>
  <c r="E234" i="12"/>
  <c r="D234" i="12"/>
  <c r="C234" i="12"/>
  <c r="K233" i="12"/>
  <c r="J233" i="12"/>
  <c r="I233" i="12"/>
  <c r="H233" i="12"/>
  <c r="G233" i="12"/>
  <c r="F233" i="12"/>
  <c r="E233" i="12"/>
  <c r="D233" i="12"/>
  <c r="C233" i="12"/>
  <c r="K232" i="12"/>
  <c r="J232" i="12"/>
  <c r="I232" i="12"/>
  <c r="H232" i="12"/>
  <c r="G232" i="12"/>
  <c r="F232" i="12"/>
  <c r="E232" i="12"/>
  <c r="D232" i="12"/>
  <c r="C232" i="12"/>
  <c r="K231" i="12"/>
  <c r="J231" i="12"/>
  <c r="I231" i="12"/>
  <c r="H231" i="12"/>
  <c r="G231" i="12"/>
  <c r="F231" i="12"/>
  <c r="E231" i="12"/>
  <c r="D231" i="12"/>
  <c r="C231" i="12"/>
  <c r="K230" i="12"/>
  <c r="J230" i="12"/>
  <c r="I230" i="12"/>
  <c r="H230" i="12"/>
  <c r="G230" i="12"/>
  <c r="F230" i="12"/>
  <c r="E230" i="12"/>
  <c r="D230" i="12"/>
  <c r="C230" i="12"/>
  <c r="K229" i="12"/>
  <c r="J229" i="12"/>
  <c r="I229" i="12"/>
  <c r="H229" i="12"/>
  <c r="G229" i="12"/>
  <c r="F229" i="12"/>
  <c r="E229" i="12"/>
  <c r="D229" i="12"/>
  <c r="C229" i="12"/>
  <c r="K228" i="12"/>
  <c r="J228" i="12"/>
  <c r="I228" i="12"/>
  <c r="H228" i="12"/>
  <c r="G228" i="12"/>
  <c r="F228" i="12"/>
  <c r="E228" i="12"/>
  <c r="D228" i="12"/>
  <c r="C228" i="12"/>
  <c r="K227" i="12"/>
  <c r="J227" i="12"/>
  <c r="I227" i="12"/>
  <c r="H227" i="12"/>
  <c r="G227" i="12"/>
  <c r="F227" i="12"/>
  <c r="E227" i="12"/>
  <c r="D227" i="12"/>
  <c r="C227" i="12"/>
  <c r="K226" i="12"/>
  <c r="J226" i="12"/>
  <c r="I226" i="12"/>
  <c r="H226" i="12"/>
  <c r="G226" i="12"/>
  <c r="F226" i="12"/>
  <c r="E226" i="12"/>
  <c r="D226" i="12"/>
  <c r="C226" i="12"/>
  <c r="K225" i="12"/>
  <c r="J225" i="12"/>
  <c r="I225" i="12"/>
  <c r="H225" i="12"/>
  <c r="G225" i="12"/>
  <c r="F225" i="12"/>
  <c r="E225" i="12"/>
  <c r="D225" i="12"/>
  <c r="C225" i="12"/>
  <c r="K224" i="12"/>
  <c r="J224" i="12"/>
  <c r="I224" i="12"/>
  <c r="H224" i="12"/>
  <c r="G224" i="12"/>
  <c r="F224" i="12"/>
  <c r="E224" i="12"/>
  <c r="D224" i="12"/>
  <c r="C224" i="12"/>
  <c r="K223" i="12"/>
  <c r="J223" i="12"/>
  <c r="I223" i="12"/>
  <c r="H223" i="12"/>
  <c r="G223" i="12"/>
  <c r="F223" i="12"/>
  <c r="E223" i="12"/>
  <c r="D223" i="12"/>
  <c r="C223" i="12"/>
  <c r="K222" i="12"/>
  <c r="J222" i="12"/>
  <c r="I222" i="12"/>
  <c r="H222" i="12"/>
  <c r="G222" i="12"/>
  <c r="F222" i="12"/>
  <c r="E222" i="12"/>
  <c r="D222" i="12"/>
  <c r="C222" i="12"/>
  <c r="K221" i="12"/>
  <c r="J221" i="12"/>
  <c r="I221" i="12"/>
  <c r="H221" i="12"/>
  <c r="G221" i="12"/>
  <c r="F221" i="12"/>
  <c r="E221" i="12"/>
  <c r="D221" i="12"/>
  <c r="C221" i="12"/>
  <c r="K220" i="12"/>
  <c r="J220" i="12"/>
  <c r="I220" i="12"/>
  <c r="H220" i="12"/>
  <c r="G220" i="12"/>
  <c r="F220" i="12"/>
  <c r="E220" i="12"/>
  <c r="D220" i="12"/>
  <c r="C220" i="12"/>
  <c r="K219" i="12"/>
  <c r="J219" i="12"/>
  <c r="I219" i="12"/>
  <c r="H219" i="12"/>
  <c r="G219" i="12"/>
  <c r="F219" i="12"/>
  <c r="E219" i="12"/>
  <c r="D219" i="12"/>
  <c r="C219" i="12"/>
  <c r="K218" i="12"/>
  <c r="J218" i="12"/>
  <c r="I218" i="12"/>
  <c r="H218" i="12"/>
  <c r="G218" i="12"/>
  <c r="F218" i="12"/>
  <c r="E218" i="12"/>
  <c r="D218" i="12"/>
  <c r="C218" i="12"/>
  <c r="K217" i="12"/>
  <c r="J217" i="12"/>
  <c r="I217" i="12"/>
  <c r="H217" i="12"/>
  <c r="G217" i="12"/>
  <c r="F217" i="12"/>
  <c r="E217" i="12"/>
  <c r="D217" i="12"/>
  <c r="C217" i="12"/>
  <c r="K216" i="12"/>
  <c r="J216" i="12"/>
  <c r="I216" i="12"/>
  <c r="H216" i="12"/>
  <c r="G216" i="12"/>
  <c r="F216" i="12"/>
  <c r="E216" i="12"/>
  <c r="D216" i="12"/>
  <c r="C216" i="12"/>
  <c r="K215" i="12"/>
  <c r="J215" i="12"/>
  <c r="I215" i="12"/>
  <c r="H215" i="12"/>
  <c r="G215" i="12"/>
  <c r="F215" i="12"/>
  <c r="E215" i="12"/>
  <c r="D215" i="12"/>
  <c r="C215" i="12"/>
  <c r="K214" i="12"/>
  <c r="J214" i="12"/>
  <c r="I214" i="12"/>
  <c r="H214" i="12"/>
  <c r="G214" i="12"/>
  <c r="F214" i="12"/>
  <c r="E214" i="12"/>
  <c r="D214" i="12"/>
  <c r="C214" i="12"/>
  <c r="K213" i="12"/>
  <c r="J213" i="12"/>
  <c r="I213" i="12"/>
  <c r="H213" i="12"/>
  <c r="G213" i="12"/>
  <c r="F213" i="12"/>
  <c r="E213" i="12"/>
  <c r="D213" i="12"/>
  <c r="C213" i="12"/>
  <c r="K212" i="12"/>
  <c r="J212" i="12"/>
  <c r="I212" i="12"/>
  <c r="H212" i="12"/>
  <c r="G212" i="12"/>
  <c r="F212" i="12"/>
  <c r="E212" i="12"/>
  <c r="D212" i="12"/>
  <c r="C212" i="12"/>
  <c r="K211" i="12"/>
  <c r="J211" i="12"/>
  <c r="I211" i="12"/>
  <c r="H211" i="12"/>
  <c r="G211" i="12"/>
  <c r="F211" i="12"/>
  <c r="E211" i="12"/>
  <c r="D211" i="12"/>
  <c r="C211" i="12"/>
  <c r="K210" i="12"/>
  <c r="J210" i="12"/>
  <c r="I210" i="12"/>
  <c r="H210" i="12"/>
  <c r="G210" i="12"/>
  <c r="F210" i="12"/>
  <c r="E210" i="12"/>
  <c r="D210" i="12"/>
  <c r="C210" i="12"/>
  <c r="K209" i="12"/>
  <c r="J209" i="12"/>
  <c r="I209" i="12"/>
  <c r="H209" i="12"/>
  <c r="G209" i="12"/>
  <c r="F209" i="12"/>
  <c r="E209" i="12"/>
  <c r="D209" i="12"/>
  <c r="C209" i="12"/>
  <c r="K208" i="12"/>
  <c r="J208" i="12"/>
  <c r="I208" i="12"/>
  <c r="H208" i="12"/>
  <c r="G208" i="12"/>
  <c r="F208" i="12"/>
  <c r="E208" i="12"/>
  <c r="D208" i="12"/>
  <c r="C208" i="12"/>
  <c r="K207" i="12"/>
  <c r="J207" i="12"/>
  <c r="I207" i="12"/>
  <c r="H207" i="12"/>
  <c r="G207" i="12"/>
  <c r="F207" i="12"/>
  <c r="E207" i="12"/>
  <c r="D207" i="12"/>
  <c r="C207" i="12"/>
  <c r="K206" i="12"/>
  <c r="J206" i="12"/>
  <c r="I206" i="12"/>
  <c r="H206" i="12"/>
  <c r="G206" i="12"/>
  <c r="F206" i="12"/>
  <c r="E206" i="12"/>
  <c r="D206" i="12"/>
  <c r="C206" i="12"/>
  <c r="K205" i="12"/>
  <c r="J205" i="12"/>
  <c r="I205" i="12"/>
  <c r="H205" i="12"/>
  <c r="G205" i="12"/>
  <c r="F205" i="12"/>
  <c r="E205" i="12"/>
  <c r="D205" i="12"/>
  <c r="C205" i="12"/>
  <c r="K204" i="12"/>
  <c r="J204" i="12"/>
  <c r="I204" i="12"/>
  <c r="H204" i="12"/>
  <c r="G204" i="12"/>
  <c r="F204" i="12"/>
  <c r="E204" i="12"/>
  <c r="D204" i="12"/>
  <c r="C204" i="12"/>
  <c r="K203" i="12"/>
  <c r="J203" i="12"/>
  <c r="I203" i="12"/>
  <c r="H203" i="12"/>
  <c r="G203" i="12"/>
  <c r="F203" i="12"/>
  <c r="E203" i="12"/>
  <c r="D203" i="12"/>
  <c r="C203" i="12"/>
  <c r="K202" i="12"/>
  <c r="J202" i="12"/>
  <c r="I202" i="12"/>
  <c r="H202" i="12"/>
  <c r="G202" i="12"/>
  <c r="F202" i="12"/>
  <c r="E202" i="12"/>
  <c r="D202" i="12"/>
  <c r="C202" i="12"/>
  <c r="K201" i="12"/>
  <c r="J201" i="12"/>
  <c r="I201" i="12"/>
  <c r="H201" i="12"/>
  <c r="G201" i="12"/>
  <c r="F201" i="12"/>
  <c r="E201" i="12"/>
  <c r="D201" i="12"/>
  <c r="C201" i="12"/>
  <c r="K200" i="12"/>
  <c r="J200" i="12"/>
  <c r="I200" i="12"/>
  <c r="H200" i="12"/>
  <c r="G200" i="12"/>
  <c r="F200" i="12"/>
  <c r="E200" i="12"/>
  <c r="D200" i="12"/>
  <c r="C200" i="12"/>
  <c r="K199" i="12"/>
  <c r="J199" i="12"/>
  <c r="I199" i="12"/>
  <c r="H199" i="12"/>
  <c r="G199" i="12"/>
  <c r="F199" i="12"/>
  <c r="E199" i="12"/>
  <c r="D199" i="12"/>
  <c r="C199" i="12"/>
  <c r="K198" i="12"/>
  <c r="J198" i="12"/>
  <c r="I198" i="12"/>
  <c r="H198" i="12"/>
  <c r="G198" i="12"/>
  <c r="F198" i="12"/>
  <c r="E198" i="12"/>
  <c r="D198" i="12"/>
  <c r="C198" i="12"/>
  <c r="K197" i="12"/>
  <c r="J197" i="12"/>
  <c r="I197" i="12"/>
  <c r="H197" i="12"/>
  <c r="G197" i="12"/>
  <c r="F197" i="12"/>
  <c r="E197" i="12"/>
  <c r="D197" i="12"/>
  <c r="C197" i="12"/>
  <c r="K196" i="12"/>
  <c r="J196" i="12"/>
  <c r="I196" i="12"/>
  <c r="H196" i="12"/>
  <c r="G196" i="12"/>
  <c r="F196" i="12"/>
  <c r="E196" i="12"/>
  <c r="D196" i="12"/>
  <c r="C196" i="12"/>
  <c r="K195" i="12"/>
  <c r="J195" i="12"/>
  <c r="I195" i="12"/>
  <c r="H195" i="12"/>
  <c r="G195" i="12"/>
  <c r="F195" i="12"/>
  <c r="E195" i="12"/>
  <c r="D195" i="12"/>
  <c r="C195" i="12"/>
  <c r="K194" i="12"/>
  <c r="J194" i="12"/>
  <c r="I194" i="12"/>
  <c r="H194" i="12"/>
  <c r="G194" i="12"/>
  <c r="F194" i="12"/>
  <c r="E194" i="12"/>
  <c r="D194" i="12"/>
  <c r="C194" i="12"/>
  <c r="K193" i="12"/>
  <c r="J193" i="12"/>
  <c r="I193" i="12"/>
  <c r="H193" i="12"/>
  <c r="G193" i="12"/>
  <c r="F193" i="12"/>
  <c r="E193" i="12"/>
  <c r="D193" i="12"/>
  <c r="C193" i="12"/>
  <c r="K192" i="12"/>
  <c r="J192" i="12"/>
  <c r="I192" i="12"/>
  <c r="H192" i="12"/>
  <c r="G192" i="12"/>
  <c r="F192" i="12"/>
  <c r="E192" i="12"/>
  <c r="D192" i="12"/>
  <c r="C192" i="12"/>
  <c r="K191" i="12"/>
  <c r="J191" i="12"/>
  <c r="I191" i="12"/>
  <c r="H191" i="12"/>
  <c r="G191" i="12"/>
  <c r="F191" i="12"/>
  <c r="E191" i="12"/>
  <c r="D191" i="12"/>
  <c r="C191" i="12"/>
  <c r="K190" i="12"/>
  <c r="J190" i="12"/>
  <c r="I190" i="12"/>
  <c r="H190" i="12"/>
  <c r="G190" i="12"/>
  <c r="F190" i="12"/>
  <c r="E190" i="12"/>
  <c r="D190" i="12"/>
  <c r="C190" i="12"/>
  <c r="K189" i="12"/>
  <c r="J189" i="12"/>
  <c r="I189" i="12"/>
  <c r="H189" i="12"/>
  <c r="G189" i="12"/>
  <c r="F189" i="12"/>
  <c r="E189" i="12"/>
  <c r="D189" i="12"/>
  <c r="C189" i="12"/>
  <c r="K188" i="12"/>
  <c r="J188" i="12"/>
  <c r="I188" i="12"/>
  <c r="H188" i="12"/>
  <c r="G188" i="12"/>
  <c r="F188" i="12"/>
  <c r="E188" i="12"/>
  <c r="D188" i="12"/>
  <c r="C188" i="12"/>
  <c r="K187" i="12"/>
  <c r="J187" i="12"/>
  <c r="I187" i="12"/>
  <c r="H187" i="12"/>
  <c r="G187" i="12"/>
  <c r="F187" i="12"/>
  <c r="E187" i="12"/>
  <c r="D187" i="12"/>
  <c r="C187" i="12"/>
  <c r="K186" i="12"/>
  <c r="J186" i="12"/>
  <c r="I186" i="12"/>
  <c r="H186" i="12"/>
  <c r="G186" i="12"/>
  <c r="F186" i="12"/>
  <c r="E186" i="12"/>
  <c r="D186" i="12"/>
  <c r="C186" i="12"/>
  <c r="K185" i="12"/>
  <c r="J185" i="12"/>
  <c r="I185" i="12"/>
  <c r="H185" i="12"/>
  <c r="G185" i="12"/>
  <c r="F185" i="12"/>
  <c r="E185" i="12"/>
  <c r="D185" i="12"/>
  <c r="C185" i="12"/>
  <c r="K184" i="12"/>
  <c r="J184" i="12"/>
  <c r="I184" i="12"/>
  <c r="H184" i="12"/>
  <c r="G184" i="12"/>
  <c r="F184" i="12"/>
  <c r="E184" i="12"/>
  <c r="D184" i="12"/>
  <c r="C184" i="12"/>
  <c r="K183" i="12"/>
  <c r="J183" i="12"/>
  <c r="I183" i="12"/>
  <c r="H183" i="12"/>
  <c r="G183" i="12"/>
  <c r="F183" i="12"/>
  <c r="E183" i="12"/>
  <c r="D183" i="12"/>
  <c r="C183" i="12"/>
  <c r="K182" i="12"/>
  <c r="J182" i="12"/>
  <c r="I182" i="12"/>
  <c r="H182" i="12"/>
  <c r="G182" i="12"/>
  <c r="F182" i="12"/>
  <c r="E182" i="12"/>
  <c r="D182" i="12"/>
  <c r="C182" i="12"/>
  <c r="K181" i="12"/>
  <c r="J181" i="12"/>
  <c r="I181" i="12"/>
  <c r="H181" i="12"/>
  <c r="G181" i="12"/>
  <c r="F181" i="12"/>
  <c r="E181" i="12"/>
  <c r="D181" i="12"/>
  <c r="C181" i="12"/>
  <c r="K180" i="12"/>
  <c r="J180" i="12"/>
  <c r="I180" i="12"/>
  <c r="H180" i="12"/>
  <c r="G180" i="12"/>
  <c r="F180" i="12"/>
  <c r="E180" i="12"/>
  <c r="D180" i="12"/>
  <c r="C180" i="12"/>
  <c r="K179" i="12"/>
  <c r="J179" i="12"/>
  <c r="I179" i="12"/>
  <c r="H179" i="12"/>
  <c r="G179" i="12"/>
  <c r="F179" i="12"/>
  <c r="E179" i="12"/>
  <c r="D179" i="12"/>
  <c r="C179" i="12"/>
  <c r="K178" i="12"/>
  <c r="J178" i="12"/>
  <c r="I178" i="12"/>
  <c r="H178" i="12"/>
  <c r="G178" i="12"/>
  <c r="F178" i="12"/>
  <c r="E178" i="12"/>
  <c r="D178" i="12"/>
  <c r="C178" i="12"/>
  <c r="K177" i="12"/>
  <c r="J177" i="12"/>
  <c r="I177" i="12"/>
  <c r="H177" i="12"/>
  <c r="G177" i="12"/>
  <c r="F177" i="12"/>
  <c r="E177" i="12"/>
  <c r="D177" i="12"/>
  <c r="C177" i="12"/>
  <c r="K176" i="12"/>
  <c r="J176" i="12"/>
  <c r="I176" i="12"/>
  <c r="H176" i="12"/>
  <c r="G176" i="12"/>
  <c r="F176" i="12"/>
  <c r="E176" i="12"/>
  <c r="D176" i="12"/>
  <c r="C176" i="12"/>
  <c r="K175" i="12"/>
  <c r="J175" i="12"/>
  <c r="I175" i="12"/>
  <c r="H175" i="12"/>
  <c r="G175" i="12"/>
  <c r="F175" i="12"/>
  <c r="E175" i="12"/>
  <c r="D175" i="12"/>
  <c r="C175" i="12"/>
  <c r="K174" i="12"/>
  <c r="J174" i="12"/>
  <c r="I174" i="12"/>
  <c r="H174" i="12"/>
  <c r="G174" i="12"/>
  <c r="F174" i="12"/>
  <c r="E174" i="12"/>
  <c r="D174" i="12"/>
  <c r="C174" i="12"/>
  <c r="K173" i="12"/>
  <c r="J173" i="12"/>
  <c r="I173" i="12"/>
  <c r="H173" i="12"/>
  <c r="G173" i="12"/>
  <c r="F173" i="12"/>
  <c r="E173" i="12"/>
  <c r="D173" i="12"/>
  <c r="C173" i="12"/>
  <c r="K172" i="12"/>
  <c r="J172" i="12"/>
  <c r="I172" i="12"/>
  <c r="H172" i="12"/>
  <c r="G172" i="12"/>
  <c r="F172" i="12"/>
  <c r="E172" i="12"/>
  <c r="D172" i="12"/>
  <c r="C172" i="12"/>
  <c r="K171" i="12"/>
  <c r="J171" i="12"/>
  <c r="I171" i="12"/>
  <c r="H171" i="12"/>
  <c r="G171" i="12"/>
  <c r="F171" i="12"/>
  <c r="E171" i="12"/>
  <c r="D171" i="12"/>
  <c r="C171" i="12"/>
  <c r="K170" i="12"/>
  <c r="J170" i="12"/>
  <c r="I170" i="12"/>
  <c r="H170" i="12"/>
  <c r="G170" i="12"/>
  <c r="F170" i="12"/>
  <c r="E170" i="12"/>
  <c r="D170" i="12"/>
  <c r="C170" i="12"/>
  <c r="K169" i="12"/>
  <c r="J169" i="12"/>
  <c r="I169" i="12"/>
  <c r="H169" i="12"/>
  <c r="G169" i="12"/>
  <c r="F169" i="12"/>
  <c r="E169" i="12"/>
  <c r="D169" i="12"/>
  <c r="C169" i="12"/>
  <c r="K168" i="12"/>
  <c r="J168" i="12"/>
  <c r="I168" i="12"/>
  <c r="H168" i="12"/>
  <c r="G168" i="12"/>
  <c r="F168" i="12"/>
  <c r="E168" i="12"/>
  <c r="D168" i="12"/>
  <c r="C168" i="12"/>
  <c r="K167" i="12"/>
  <c r="J167" i="12"/>
  <c r="I167" i="12"/>
  <c r="H167" i="12"/>
  <c r="G167" i="12"/>
  <c r="F167" i="12"/>
  <c r="E167" i="12"/>
  <c r="D167" i="12"/>
  <c r="C167" i="12"/>
  <c r="K166" i="12"/>
  <c r="J166" i="12"/>
  <c r="I166" i="12"/>
  <c r="H166" i="12"/>
  <c r="G166" i="12"/>
  <c r="F166" i="12"/>
  <c r="E166" i="12"/>
  <c r="D166" i="12"/>
  <c r="C166" i="12"/>
  <c r="K165" i="12"/>
  <c r="J165" i="12"/>
  <c r="I165" i="12"/>
  <c r="H165" i="12"/>
  <c r="G165" i="12"/>
  <c r="F165" i="12"/>
  <c r="E165" i="12"/>
  <c r="D165" i="12"/>
  <c r="C165" i="12"/>
  <c r="K164" i="12"/>
  <c r="J164" i="12"/>
  <c r="I164" i="12"/>
  <c r="H164" i="12"/>
  <c r="G164" i="12"/>
  <c r="F164" i="12"/>
  <c r="E164" i="12"/>
  <c r="D164" i="12"/>
  <c r="C164" i="12"/>
  <c r="K163" i="12"/>
  <c r="J163" i="12"/>
  <c r="I163" i="12"/>
  <c r="H163" i="12"/>
  <c r="G163" i="12"/>
  <c r="F163" i="12"/>
  <c r="E163" i="12"/>
  <c r="D163" i="12"/>
  <c r="C163" i="12"/>
  <c r="K162" i="12"/>
  <c r="J162" i="12"/>
  <c r="I162" i="12"/>
  <c r="H162" i="12"/>
  <c r="G162" i="12"/>
  <c r="F162" i="12"/>
  <c r="E162" i="12"/>
  <c r="D162" i="12"/>
  <c r="C162" i="12"/>
  <c r="K161" i="12"/>
  <c r="J161" i="12"/>
  <c r="I161" i="12"/>
  <c r="H161" i="12"/>
  <c r="G161" i="12"/>
  <c r="F161" i="12"/>
  <c r="E161" i="12"/>
  <c r="D161" i="12"/>
  <c r="C161" i="12"/>
  <c r="K160" i="12"/>
  <c r="J160" i="12"/>
  <c r="I160" i="12"/>
  <c r="H160" i="12"/>
  <c r="G160" i="12"/>
  <c r="F160" i="12"/>
  <c r="E160" i="12"/>
  <c r="D160" i="12"/>
  <c r="C160" i="12"/>
  <c r="K159" i="12"/>
  <c r="J159" i="12"/>
  <c r="I159" i="12"/>
  <c r="H159" i="12"/>
  <c r="G159" i="12"/>
  <c r="F159" i="12"/>
  <c r="E159" i="12"/>
  <c r="D159" i="12"/>
  <c r="C159" i="12"/>
  <c r="K158" i="12"/>
  <c r="J158" i="12"/>
  <c r="I158" i="12"/>
  <c r="H158" i="12"/>
  <c r="G158" i="12"/>
  <c r="F158" i="12"/>
  <c r="E158" i="12"/>
  <c r="D158" i="12"/>
  <c r="C158" i="12"/>
  <c r="K157" i="12"/>
  <c r="J157" i="12"/>
  <c r="I157" i="12"/>
  <c r="H157" i="12"/>
  <c r="G157" i="12"/>
  <c r="F157" i="12"/>
  <c r="E157" i="12"/>
  <c r="D157" i="12"/>
  <c r="C157" i="12"/>
  <c r="K156" i="12"/>
  <c r="J156" i="12"/>
  <c r="I156" i="12"/>
  <c r="H156" i="12"/>
  <c r="G156" i="12"/>
  <c r="F156" i="12"/>
  <c r="E156" i="12"/>
  <c r="D156" i="12"/>
  <c r="C156" i="12"/>
  <c r="K155" i="12"/>
  <c r="J155" i="12"/>
  <c r="I155" i="12"/>
  <c r="H155" i="12"/>
  <c r="G155" i="12"/>
  <c r="F155" i="12"/>
  <c r="E155" i="12"/>
  <c r="D155" i="12"/>
  <c r="C155" i="12"/>
  <c r="K154" i="12"/>
  <c r="J154" i="12"/>
  <c r="I154" i="12"/>
  <c r="H154" i="12"/>
  <c r="G154" i="12"/>
  <c r="F154" i="12"/>
  <c r="E154" i="12"/>
  <c r="D154" i="12"/>
  <c r="C154" i="12"/>
  <c r="K153" i="12"/>
  <c r="J153" i="12"/>
  <c r="I153" i="12"/>
  <c r="H153" i="12"/>
  <c r="G153" i="12"/>
  <c r="F153" i="12"/>
  <c r="E153" i="12"/>
  <c r="D153" i="12"/>
  <c r="C153" i="12"/>
  <c r="K152" i="12"/>
  <c r="J152" i="12"/>
  <c r="I152" i="12"/>
  <c r="H152" i="12"/>
  <c r="G152" i="12"/>
  <c r="F152" i="12"/>
  <c r="E152" i="12"/>
  <c r="D152" i="12"/>
  <c r="C152" i="12"/>
  <c r="K151" i="12"/>
  <c r="J151" i="12"/>
  <c r="I151" i="12"/>
  <c r="H151" i="12"/>
  <c r="G151" i="12"/>
  <c r="F151" i="12"/>
  <c r="E151" i="12"/>
  <c r="D151" i="12"/>
  <c r="C151" i="12"/>
  <c r="K150" i="12"/>
  <c r="J150" i="12"/>
  <c r="I150" i="12"/>
  <c r="H150" i="12"/>
  <c r="G150" i="12"/>
  <c r="F150" i="12"/>
  <c r="E150" i="12"/>
  <c r="D150" i="12"/>
  <c r="C150" i="12"/>
  <c r="K149" i="12"/>
  <c r="J149" i="12"/>
  <c r="I149" i="12"/>
  <c r="H149" i="12"/>
  <c r="G149" i="12"/>
  <c r="F149" i="12"/>
  <c r="E149" i="12"/>
  <c r="D149" i="12"/>
  <c r="C149" i="12"/>
  <c r="K148" i="12"/>
  <c r="J148" i="12"/>
  <c r="I148" i="12"/>
  <c r="H148" i="12"/>
  <c r="G148" i="12"/>
  <c r="F148" i="12"/>
  <c r="E148" i="12"/>
  <c r="D148" i="12"/>
  <c r="C148" i="12"/>
  <c r="K147" i="12"/>
  <c r="J147" i="12"/>
  <c r="I147" i="12"/>
  <c r="H147" i="12"/>
  <c r="G147" i="12"/>
  <c r="F147" i="12"/>
  <c r="E147" i="12"/>
  <c r="D147" i="12"/>
  <c r="C147" i="12"/>
  <c r="K146" i="12"/>
  <c r="J146" i="12"/>
  <c r="I146" i="12"/>
  <c r="H146" i="12"/>
  <c r="G146" i="12"/>
  <c r="F146" i="12"/>
  <c r="E146" i="12"/>
  <c r="D146" i="12"/>
  <c r="C146" i="12"/>
  <c r="K145" i="12"/>
  <c r="J145" i="12"/>
  <c r="I145" i="12"/>
  <c r="H145" i="12"/>
  <c r="G145" i="12"/>
  <c r="F145" i="12"/>
  <c r="E145" i="12"/>
  <c r="D145" i="12"/>
  <c r="C145" i="12"/>
  <c r="K144" i="12"/>
  <c r="J144" i="12"/>
  <c r="I144" i="12"/>
  <c r="H144" i="12"/>
  <c r="G144" i="12"/>
  <c r="F144" i="12"/>
  <c r="E144" i="12"/>
  <c r="D144" i="12"/>
  <c r="C144" i="12"/>
  <c r="K143" i="12"/>
  <c r="J143" i="12"/>
  <c r="I143" i="12"/>
  <c r="H143" i="12"/>
  <c r="G143" i="12"/>
  <c r="F143" i="12"/>
  <c r="E143" i="12"/>
  <c r="D143" i="12"/>
  <c r="C143" i="12"/>
  <c r="K142" i="12"/>
  <c r="J142" i="12"/>
  <c r="I142" i="12"/>
  <c r="H142" i="12"/>
  <c r="G142" i="12"/>
  <c r="F142" i="12"/>
  <c r="E142" i="12"/>
  <c r="D142" i="12"/>
  <c r="C142" i="12"/>
  <c r="K141" i="12"/>
  <c r="J141" i="12"/>
  <c r="I141" i="12"/>
  <c r="H141" i="12"/>
  <c r="G141" i="12"/>
  <c r="F141" i="12"/>
  <c r="E141" i="12"/>
  <c r="D141" i="12"/>
  <c r="C141" i="12"/>
  <c r="K140" i="12"/>
  <c r="J140" i="12"/>
  <c r="I140" i="12"/>
  <c r="H140" i="12"/>
  <c r="G140" i="12"/>
  <c r="F140" i="12"/>
  <c r="E140" i="12"/>
  <c r="D140" i="12"/>
  <c r="C140" i="12"/>
  <c r="K139" i="12"/>
  <c r="J139" i="12"/>
  <c r="I139" i="12"/>
  <c r="H139" i="12"/>
  <c r="G139" i="12"/>
  <c r="F139" i="12"/>
  <c r="E139" i="12"/>
  <c r="D139" i="12"/>
  <c r="C139" i="12"/>
  <c r="K138" i="12"/>
  <c r="J138" i="12"/>
  <c r="I138" i="12"/>
  <c r="H138" i="12"/>
  <c r="G138" i="12"/>
  <c r="F138" i="12"/>
  <c r="E138" i="12"/>
  <c r="D138" i="12"/>
  <c r="C138" i="12"/>
  <c r="K137" i="12"/>
  <c r="J137" i="12"/>
  <c r="I137" i="12"/>
  <c r="H137" i="12"/>
  <c r="G137" i="12"/>
  <c r="F137" i="12"/>
  <c r="E137" i="12"/>
  <c r="D137" i="12"/>
  <c r="C137" i="12"/>
  <c r="K136" i="12"/>
  <c r="J136" i="12"/>
  <c r="I136" i="12"/>
  <c r="H136" i="12"/>
  <c r="G136" i="12"/>
  <c r="F136" i="12"/>
  <c r="E136" i="12"/>
  <c r="D136" i="12"/>
  <c r="C136" i="12"/>
  <c r="K135" i="12"/>
  <c r="J135" i="12"/>
  <c r="I135" i="12"/>
  <c r="H135" i="12"/>
  <c r="G135" i="12"/>
  <c r="F135" i="12"/>
  <c r="E135" i="12"/>
  <c r="D135" i="12"/>
  <c r="C135" i="12"/>
  <c r="K134" i="12"/>
  <c r="J134" i="12"/>
  <c r="I134" i="12"/>
  <c r="H134" i="12"/>
  <c r="G134" i="12"/>
  <c r="F134" i="12"/>
  <c r="E134" i="12"/>
  <c r="D134" i="12"/>
  <c r="C134" i="12"/>
  <c r="K133" i="12"/>
  <c r="J133" i="12"/>
  <c r="I133" i="12"/>
  <c r="H133" i="12"/>
  <c r="G133" i="12"/>
  <c r="F133" i="12"/>
  <c r="E133" i="12"/>
  <c r="D133" i="12"/>
  <c r="C133" i="12"/>
  <c r="K132" i="12"/>
  <c r="J132" i="12"/>
  <c r="I132" i="12"/>
  <c r="H132" i="12"/>
  <c r="G132" i="12"/>
  <c r="F132" i="12"/>
  <c r="E132" i="12"/>
  <c r="D132" i="12"/>
  <c r="C132" i="12"/>
  <c r="K131" i="12"/>
  <c r="J131" i="12"/>
  <c r="I131" i="12"/>
  <c r="H131" i="12"/>
  <c r="G131" i="12"/>
  <c r="F131" i="12"/>
  <c r="E131" i="12"/>
  <c r="D131" i="12"/>
  <c r="C131" i="12"/>
  <c r="K130" i="12"/>
  <c r="J130" i="12"/>
  <c r="I130" i="12"/>
  <c r="H130" i="12"/>
  <c r="G130" i="12"/>
  <c r="F130" i="12"/>
  <c r="E130" i="12"/>
  <c r="D130" i="12"/>
  <c r="C130" i="12"/>
  <c r="K129" i="12"/>
  <c r="J129" i="12"/>
  <c r="I129" i="12"/>
  <c r="H129" i="12"/>
  <c r="G129" i="12"/>
  <c r="F129" i="12"/>
  <c r="E129" i="12"/>
  <c r="D129" i="12"/>
  <c r="C129" i="12"/>
  <c r="K128" i="12"/>
  <c r="J128" i="12"/>
  <c r="I128" i="12"/>
  <c r="H128" i="12"/>
  <c r="G128" i="12"/>
  <c r="F128" i="12"/>
  <c r="E128" i="12"/>
  <c r="D128" i="12"/>
  <c r="C128" i="12"/>
  <c r="K127" i="12"/>
  <c r="J127" i="12"/>
  <c r="I127" i="12"/>
  <c r="H127" i="12"/>
  <c r="G127" i="12"/>
  <c r="F127" i="12"/>
  <c r="E127" i="12"/>
  <c r="D127" i="12"/>
  <c r="C127" i="12"/>
  <c r="K126" i="12"/>
  <c r="J126" i="12"/>
  <c r="I126" i="12"/>
  <c r="H126" i="12"/>
  <c r="G126" i="12"/>
  <c r="F126" i="12"/>
  <c r="E126" i="12"/>
  <c r="D126" i="12"/>
  <c r="C126" i="12"/>
  <c r="K125" i="12"/>
  <c r="J125" i="12"/>
  <c r="I125" i="12"/>
  <c r="H125" i="12"/>
  <c r="G125" i="12"/>
  <c r="F125" i="12"/>
  <c r="E125" i="12"/>
  <c r="D125" i="12"/>
  <c r="C125" i="12"/>
  <c r="K124" i="12"/>
  <c r="J124" i="12"/>
  <c r="I124" i="12"/>
  <c r="H124" i="12"/>
  <c r="G124" i="12"/>
  <c r="F124" i="12"/>
  <c r="E124" i="12"/>
  <c r="D124" i="12"/>
  <c r="C124" i="12"/>
  <c r="K123" i="12"/>
  <c r="J123" i="12"/>
  <c r="I123" i="12"/>
  <c r="H123" i="12"/>
  <c r="G123" i="12"/>
  <c r="F123" i="12"/>
  <c r="E123" i="12"/>
  <c r="D123" i="12"/>
  <c r="C123" i="12"/>
  <c r="K122" i="12"/>
  <c r="J122" i="12"/>
  <c r="I122" i="12"/>
  <c r="H122" i="12"/>
  <c r="G122" i="12"/>
  <c r="F122" i="12"/>
  <c r="E122" i="12"/>
  <c r="D122" i="12"/>
  <c r="C122" i="12"/>
  <c r="K121" i="12"/>
  <c r="J121" i="12"/>
  <c r="I121" i="12"/>
  <c r="H121" i="12"/>
  <c r="G121" i="12"/>
  <c r="F121" i="12"/>
  <c r="E121" i="12"/>
  <c r="D121" i="12"/>
  <c r="C121" i="12"/>
  <c r="K120" i="12"/>
  <c r="J120" i="12"/>
  <c r="I120" i="12"/>
  <c r="H120" i="12"/>
  <c r="G120" i="12"/>
  <c r="F120" i="12"/>
  <c r="E120" i="12"/>
  <c r="D120" i="12"/>
  <c r="C120" i="12"/>
  <c r="K119" i="12"/>
  <c r="J119" i="12"/>
  <c r="I119" i="12"/>
  <c r="H119" i="12"/>
  <c r="G119" i="12"/>
  <c r="F119" i="12"/>
  <c r="E119" i="12"/>
  <c r="D119" i="12"/>
  <c r="C119" i="12"/>
  <c r="K118" i="12"/>
  <c r="J118" i="12"/>
  <c r="I118" i="12"/>
  <c r="H118" i="12"/>
  <c r="G118" i="12"/>
  <c r="F118" i="12"/>
  <c r="E118" i="12"/>
  <c r="D118" i="12"/>
  <c r="C118" i="12"/>
  <c r="K117" i="12"/>
  <c r="J117" i="12"/>
  <c r="I117" i="12"/>
  <c r="H117" i="12"/>
  <c r="G117" i="12"/>
  <c r="F117" i="12"/>
  <c r="E117" i="12"/>
  <c r="D117" i="12"/>
  <c r="C117" i="12"/>
  <c r="K116" i="12"/>
  <c r="J116" i="12"/>
  <c r="I116" i="12"/>
  <c r="H116" i="12"/>
  <c r="G116" i="12"/>
  <c r="F116" i="12"/>
  <c r="E116" i="12"/>
  <c r="D116" i="12"/>
  <c r="C116" i="12"/>
  <c r="K115" i="12"/>
  <c r="J115" i="12"/>
  <c r="I115" i="12"/>
  <c r="H115" i="12"/>
  <c r="G115" i="12"/>
  <c r="F115" i="12"/>
  <c r="E115" i="12"/>
  <c r="D115" i="12"/>
  <c r="C115" i="12"/>
  <c r="K114" i="12"/>
  <c r="J114" i="12"/>
  <c r="I114" i="12"/>
  <c r="H114" i="12"/>
  <c r="G114" i="12"/>
  <c r="F114" i="12"/>
  <c r="E114" i="12"/>
  <c r="D114" i="12"/>
  <c r="C114" i="12"/>
  <c r="K113" i="12"/>
  <c r="J113" i="12"/>
  <c r="I113" i="12"/>
  <c r="H113" i="12"/>
  <c r="G113" i="12"/>
  <c r="F113" i="12"/>
  <c r="E113" i="12"/>
  <c r="D113" i="12"/>
  <c r="C113" i="12"/>
  <c r="K112" i="12"/>
  <c r="J112" i="12"/>
  <c r="I112" i="12"/>
  <c r="H112" i="12"/>
  <c r="G112" i="12"/>
  <c r="F112" i="12"/>
  <c r="E112" i="12"/>
  <c r="D112" i="12"/>
  <c r="C112" i="12"/>
  <c r="K111" i="12"/>
  <c r="J111" i="12"/>
  <c r="I111" i="12"/>
  <c r="H111" i="12"/>
  <c r="G111" i="12"/>
  <c r="F111" i="12"/>
  <c r="E111" i="12"/>
  <c r="D111" i="12"/>
  <c r="C111" i="12"/>
  <c r="K110" i="12"/>
  <c r="J110" i="12"/>
  <c r="I110" i="12"/>
  <c r="H110" i="12"/>
  <c r="G110" i="12"/>
  <c r="F110" i="12"/>
  <c r="E110" i="12"/>
  <c r="D110" i="12"/>
  <c r="C110" i="12"/>
  <c r="K109" i="12"/>
  <c r="J109" i="12"/>
  <c r="I109" i="12"/>
  <c r="H109" i="12"/>
  <c r="G109" i="12"/>
  <c r="F109" i="12"/>
  <c r="E109" i="12"/>
  <c r="D109" i="12"/>
  <c r="C109" i="12"/>
  <c r="K108" i="12"/>
  <c r="J108" i="12"/>
  <c r="I108" i="12"/>
  <c r="H108" i="12"/>
  <c r="G108" i="12"/>
  <c r="F108" i="12"/>
  <c r="E108" i="12"/>
  <c r="D108" i="12"/>
  <c r="C108" i="12"/>
  <c r="K107" i="12"/>
  <c r="J107" i="12"/>
  <c r="I107" i="12"/>
  <c r="H107" i="12"/>
  <c r="G107" i="12"/>
  <c r="F107" i="12"/>
  <c r="E107" i="12"/>
  <c r="D107" i="12"/>
  <c r="C107" i="12"/>
  <c r="K106" i="12"/>
  <c r="J106" i="12"/>
  <c r="I106" i="12"/>
  <c r="H106" i="12"/>
  <c r="G106" i="12"/>
  <c r="F106" i="12"/>
  <c r="E106" i="12"/>
  <c r="D106" i="12"/>
  <c r="C106" i="12"/>
  <c r="K105" i="12"/>
  <c r="J105" i="12"/>
  <c r="I105" i="12"/>
  <c r="H105" i="12"/>
  <c r="G105" i="12"/>
  <c r="F105" i="12"/>
  <c r="E105" i="12"/>
  <c r="D105" i="12"/>
  <c r="C105" i="12"/>
  <c r="K104" i="12"/>
  <c r="J104" i="12"/>
  <c r="I104" i="12"/>
  <c r="H104" i="12"/>
  <c r="G104" i="12"/>
  <c r="F104" i="12"/>
  <c r="E104" i="12"/>
  <c r="D104" i="12"/>
  <c r="C104" i="12"/>
  <c r="K103" i="12"/>
  <c r="J103" i="12"/>
  <c r="I103" i="12"/>
  <c r="H103" i="12"/>
  <c r="G103" i="12"/>
  <c r="F103" i="12"/>
  <c r="E103" i="12"/>
  <c r="D103" i="12"/>
  <c r="C103" i="12"/>
  <c r="K102" i="12"/>
  <c r="J102" i="12"/>
  <c r="I102" i="12"/>
  <c r="H102" i="12"/>
  <c r="G102" i="12"/>
  <c r="F102" i="12"/>
  <c r="E102" i="12"/>
  <c r="D102" i="12"/>
  <c r="C102" i="12"/>
  <c r="K101" i="12"/>
  <c r="J101" i="12"/>
  <c r="I101" i="12"/>
  <c r="H101" i="12"/>
  <c r="G101" i="12"/>
  <c r="F101" i="12"/>
  <c r="E101" i="12"/>
  <c r="D101" i="12"/>
  <c r="C101" i="12"/>
  <c r="K100" i="12"/>
  <c r="J100" i="12"/>
  <c r="I100" i="12"/>
  <c r="H100" i="12"/>
  <c r="G100" i="12"/>
  <c r="F100" i="12"/>
  <c r="E100" i="12"/>
  <c r="D100" i="12"/>
  <c r="C100" i="12"/>
  <c r="K99" i="12"/>
  <c r="J99" i="12"/>
  <c r="I99" i="12"/>
  <c r="H99" i="12"/>
  <c r="G99" i="12"/>
  <c r="F99" i="12"/>
  <c r="E99" i="12"/>
  <c r="D99" i="12"/>
  <c r="C99" i="12"/>
  <c r="K98" i="12"/>
  <c r="J98" i="12"/>
  <c r="I98" i="12"/>
  <c r="H98" i="12"/>
  <c r="G98" i="12"/>
  <c r="F98" i="12"/>
  <c r="E98" i="12"/>
  <c r="D98" i="12"/>
  <c r="C98" i="12"/>
  <c r="K97" i="12"/>
  <c r="J97" i="12"/>
  <c r="I97" i="12"/>
  <c r="H97" i="12"/>
  <c r="G97" i="12"/>
  <c r="F97" i="12"/>
  <c r="E97" i="12"/>
  <c r="D97" i="12"/>
  <c r="C97" i="12"/>
  <c r="K96" i="12"/>
  <c r="J96" i="12"/>
  <c r="I96" i="12"/>
  <c r="H96" i="12"/>
  <c r="G96" i="12"/>
  <c r="F96" i="12"/>
  <c r="E96" i="12"/>
  <c r="D96" i="12"/>
  <c r="C96" i="12"/>
  <c r="K95" i="12"/>
  <c r="J95" i="12"/>
  <c r="I95" i="12"/>
  <c r="H95" i="12"/>
  <c r="G95" i="12"/>
  <c r="F95" i="12"/>
  <c r="E95" i="12"/>
  <c r="D95" i="12"/>
  <c r="C95" i="12"/>
  <c r="K94" i="12"/>
  <c r="J94" i="12"/>
  <c r="I94" i="12"/>
  <c r="H94" i="12"/>
  <c r="G94" i="12"/>
  <c r="F94" i="12"/>
  <c r="E94" i="12"/>
  <c r="D94" i="12"/>
  <c r="C94" i="12"/>
  <c r="K93" i="12"/>
  <c r="J93" i="12"/>
  <c r="I93" i="12"/>
  <c r="H93" i="12"/>
  <c r="G93" i="12"/>
  <c r="F93" i="12"/>
  <c r="E93" i="12"/>
  <c r="D93" i="12"/>
  <c r="C93" i="12"/>
  <c r="K92" i="12"/>
  <c r="J92" i="12"/>
  <c r="I92" i="12"/>
  <c r="H92" i="12"/>
  <c r="G92" i="12"/>
  <c r="F92" i="12"/>
  <c r="E92" i="12"/>
  <c r="D92" i="12"/>
  <c r="C92" i="12"/>
  <c r="K91" i="12"/>
  <c r="J91" i="12"/>
  <c r="I91" i="12"/>
  <c r="H91" i="12"/>
  <c r="G91" i="12"/>
  <c r="F91" i="12"/>
  <c r="E91" i="12"/>
  <c r="D91" i="12"/>
  <c r="C91" i="12"/>
  <c r="K90" i="12"/>
  <c r="J90" i="12"/>
  <c r="I90" i="12"/>
  <c r="H90" i="12"/>
  <c r="G90" i="12"/>
  <c r="F90" i="12"/>
  <c r="E90" i="12"/>
  <c r="D90" i="12"/>
  <c r="C90" i="12"/>
  <c r="K89" i="12"/>
  <c r="J89" i="12"/>
  <c r="I89" i="12"/>
  <c r="H89" i="12"/>
  <c r="G89" i="12"/>
  <c r="F89" i="12"/>
  <c r="E89" i="12"/>
  <c r="D89" i="12"/>
  <c r="C89" i="12"/>
  <c r="K88" i="12"/>
  <c r="J88" i="12"/>
  <c r="I88" i="12"/>
  <c r="H88" i="12"/>
  <c r="G88" i="12"/>
  <c r="F88" i="12"/>
  <c r="E88" i="12"/>
  <c r="D88" i="12"/>
  <c r="C88" i="12"/>
  <c r="K87" i="12"/>
  <c r="J87" i="12"/>
  <c r="I87" i="12"/>
  <c r="H87" i="12"/>
  <c r="G87" i="12"/>
  <c r="F87" i="12"/>
  <c r="E87" i="12"/>
  <c r="D87" i="12"/>
  <c r="C87" i="12"/>
  <c r="K86" i="12"/>
  <c r="J86" i="12"/>
  <c r="I86" i="12"/>
  <c r="H86" i="12"/>
  <c r="G86" i="12"/>
  <c r="F86" i="12"/>
  <c r="E86" i="12"/>
  <c r="D86" i="12"/>
  <c r="C86" i="12"/>
  <c r="K85" i="12"/>
  <c r="J85" i="12"/>
  <c r="I85" i="12"/>
  <c r="H85" i="12"/>
  <c r="G85" i="12"/>
  <c r="F85" i="12"/>
  <c r="E85" i="12"/>
  <c r="D85" i="12"/>
  <c r="C85" i="12"/>
  <c r="K84" i="12"/>
  <c r="J84" i="12"/>
  <c r="I84" i="12"/>
  <c r="H84" i="12"/>
  <c r="G84" i="12"/>
  <c r="F84" i="12"/>
  <c r="E84" i="12"/>
  <c r="D84" i="12"/>
  <c r="C84" i="12"/>
  <c r="K83" i="12"/>
  <c r="J83" i="12"/>
  <c r="I83" i="12"/>
  <c r="H83" i="12"/>
  <c r="G83" i="12"/>
  <c r="F83" i="12"/>
  <c r="E83" i="12"/>
  <c r="D83" i="12"/>
  <c r="C83" i="12"/>
  <c r="K82" i="12"/>
  <c r="J82" i="12"/>
  <c r="I82" i="12"/>
  <c r="H82" i="12"/>
  <c r="G82" i="12"/>
  <c r="F82" i="12"/>
  <c r="E82" i="12"/>
  <c r="D82" i="12"/>
  <c r="C82" i="12"/>
  <c r="K81" i="12"/>
  <c r="J81" i="12"/>
  <c r="I81" i="12"/>
  <c r="H81" i="12"/>
  <c r="G81" i="12"/>
  <c r="F81" i="12"/>
  <c r="E81" i="12"/>
  <c r="D81" i="12"/>
  <c r="C81" i="12"/>
  <c r="K80" i="12"/>
  <c r="J80" i="12"/>
  <c r="I80" i="12"/>
  <c r="H80" i="12"/>
  <c r="G80" i="12"/>
  <c r="F80" i="12"/>
  <c r="E80" i="12"/>
  <c r="D80" i="12"/>
  <c r="C80" i="12"/>
  <c r="K79" i="12"/>
  <c r="J79" i="12"/>
  <c r="I79" i="12"/>
  <c r="H79" i="12"/>
  <c r="G79" i="12"/>
  <c r="F79" i="12"/>
  <c r="E79" i="12"/>
  <c r="D79" i="12"/>
  <c r="C79" i="12"/>
  <c r="K78" i="12"/>
  <c r="J78" i="12"/>
  <c r="I78" i="12"/>
  <c r="H78" i="12"/>
  <c r="G78" i="12"/>
  <c r="F78" i="12"/>
  <c r="E78" i="12"/>
  <c r="D78" i="12"/>
  <c r="C78" i="12"/>
  <c r="K77" i="12"/>
  <c r="J77" i="12"/>
  <c r="I77" i="12"/>
  <c r="H77" i="12"/>
  <c r="G77" i="12"/>
  <c r="F77" i="12"/>
  <c r="E77" i="12"/>
  <c r="D77" i="12"/>
  <c r="C77" i="12"/>
  <c r="K76" i="12"/>
  <c r="J76" i="12"/>
  <c r="I76" i="12"/>
  <c r="H76" i="12"/>
  <c r="G76" i="12"/>
  <c r="F76" i="12"/>
  <c r="E76" i="12"/>
  <c r="D76" i="12"/>
  <c r="C76" i="12"/>
  <c r="K75" i="12"/>
  <c r="J75" i="12"/>
  <c r="I75" i="12"/>
  <c r="H75" i="12"/>
  <c r="G75" i="12"/>
  <c r="F75" i="12"/>
  <c r="E75" i="12"/>
  <c r="D75" i="12"/>
  <c r="C75" i="12"/>
  <c r="K74" i="12"/>
  <c r="J74" i="12"/>
  <c r="I74" i="12"/>
  <c r="H74" i="12"/>
  <c r="G74" i="12"/>
  <c r="F74" i="12"/>
  <c r="E74" i="12"/>
  <c r="D74" i="12"/>
  <c r="C74" i="12"/>
  <c r="K73" i="12"/>
  <c r="J73" i="12"/>
  <c r="I73" i="12"/>
  <c r="H73" i="12"/>
  <c r="G73" i="12"/>
  <c r="F73" i="12"/>
  <c r="E73" i="12"/>
  <c r="D73" i="12"/>
  <c r="C73" i="12"/>
  <c r="K72" i="12"/>
  <c r="J72" i="12"/>
  <c r="I72" i="12"/>
  <c r="H72" i="12"/>
  <c r="G72" i="12"/>
  <c r="F72" i="12"/>
  <c r="E72" i="12"/>
  <c r="D72" i="12"/>
  <c r="C72" i="12"/>
  <c r="K71" i="12"/>
  <c r="J71" i="12"/>
  <c r="I71" i="12"/>
  <c r="H71" i="12"/>
  <c r="G71" i="12"/>
  <c r="F71" i="12"/>
  <c r="E71" i="12"/>
  <c r="D71" i="12"/>
  <c r="C71" i="12"/>
  <c r="K70" i="12"/>
  <c r="J70" i="12"/>
  <c r="I70" i="12"/>
  <c r="H70" i="12"/>
  <c r="G70" i="12"/>
  <c r="F70" i="12"/>
  <c r="E70" i="12"/>
  <c r="D70" i="12"/>
  <c r="C70" i="12"/>
  <c r="K69" i="12"/>
  <c r="J69" i="12"/>
  <c r="I69" i="12"/>
  <c r="H69" i="12"/>
  <c r="G69" i="12"/>
  <c r="F69" i="12"/>
  <c r="E69" i="12"/>
  <c r="D69" i="12"/>
  <c r="C69" i="12"/>
  <c r="K68" i="12"/>
  <c r="J68" i="12"/>
  <c r="I68" i="12"/>
  <c r="H68" i="12"/>
  <c r="G68" i="12"/>
  <c r="F68" i="12"/>
  <c r="E68" i="12"/>
  <c r="D68" i="12"/>
  <c r="C68" i="12"/>
  <c r="K67" i="12"/>
  <c r="J67" i="12"/>
  <c r="I67" i="12"/>
  <c r="H67" i="12"/>
  <c r="G67" i="12"/>
  <c r="F67" i="12"/>
  <c r="E67" i="12"/>
  <c r="D67" i="12"/>
  <c r="C67" i="12"/>
  <c r="K66" i="12"/>
  <c r="J66" i="12"/>
  <c r="I66" i="12"/>
  <c r="H66" i="12"/>
  <c r="G66" i="12"/>
  <c r="F66" i="12"/>
  <c r="E66" i="12"/>
  <c r="D66" i="12"/>
  <c r="C66" i="12"/>
  <c r="K65" i="12"/>
  <c r="J65" i="12"/>
  <c r="I65" i="12"/>
  <c r="H65" i="12"/>
  <c r="G65" i="12"/>
  <c r="F65" i="12"/>
  <c r="E65" i="12"/>
  <c r="D65" i="12"/>
  <c r="C65" i="12"/>
  <c r="K64" i="12"/>
  <c r="J64" i="12"/>
  <c r="I64" i="12"/>
  <c r="H64" i="12"/>
  <c r="G64" i="12"/>
  <c r="F64" i="12"/>
  <c r="E64" i="12"/>
  <c r="D64" i="12"/>
  <c r="C64" i="12"/>
  <c r="K63" i="12"/>
  <c r="J63" i="12"/>
  <c r="I63" i="12"/>
  <c r="H63" i="12"/>
  <c r="G63" i="12"/>
  <c r="F63" i="12"/>
  <c r="E63" i="12"/>
  <c r="D63" i="12"/>
  <c r="C63" i="12"/>
  <c r="K62" i="12"/>
  <c r="J62" i="12"/>
  <c r="I62" i="12"/>
  <c r="H62" i="12"/>
  <c r="G62" i="12"/>
  <c r="F62" i="12"/>
  <c r="E62" i="12"/>
  <c r="D62" i="12"/>
  <c r="C62" i="12"/>
  <c r="K61" i="12"/>
  <c r="J61" i="12"/>
  <c r="I61" i="12"/>
  <c r="H61" i="12"/>
  <c r="G61" i="12"/>
  <c r="F61" i="12"/>
  <c r="E61" i="12"/>
  <c r="D61" i="12"/>
  <c r="C61" i="12"/>
  <c r="K60" i="12"/>
  <c r="J60" i="12"/>
  <c r="I60" i="12"/>
  <c r="H60" i="12"/>
  <c r="G60" i="12"/>
  <c r="F60" i="12"/>
  <c r="E60" i="12"/>
  <c r="D60" i="12"/>
  <c r="C60" i="12"/>
  <c r="K59" i="12"/>
  <c r="J59" i="12"/>
  <c r="I59" i="12"/>
  <c r="H59" i="12"/>
  <c r="G59" i="12"/>
  <c r="F59" i="12"/>
  <c r="E59" i="12"/>
  <c r="D59" i="12"/>
  <c r="C59" i="12"/>
  <c r="K58" i="12"/>
  <c r="J58" i="12"/>
  <c r="I58" i="12"/>
  <c r="H58" i="12"/>
  <c r="G58" i="12"/>
  <c r="F58" i="12"/>
  <c r="E58" i="12"/>
  <c r="D58" i="12"/>
  <c r="C58" i="12"/>
  <c r="K57" i="12"/>
  <c r="J57" i="12"/>
  <c r="I57" i="12"/>
  <c r="H57" i="12"/>
  <c r="G57" i="12"/>
  <c r="F57" i="12"/>
  <c r="E57" i="12"/>
  <c r="D57" i="12"/>
  <c r="C57" i="12"/>
  <c r="K56" i="12"/>
  <c r="J56" i="12"/>
  <c r="I56" i="12"/>
  <c r="H56" i="12"/>
  <c r="G56" i="12"/>
  <c r="F56" i="12"/>
  <c r="E56" i="12"/>
  <c r="D56" i="12"/>
  <c r="C56" i="12"/>
  <c r="K55" i="12"/>
  <c r="J55" i="12"/>
  <c r="I55" i="12"/>
  <c r="H55" i="12"/>
  <c r="G55" i="12"/>
  <c r="F55" i="12"/>
  <c r="E55" i="12"/>
  <c r="D55" i="12"/>
  <c r="C55" i="12"/>
  <c r="K54" i="12"/>
  <c r="J54" i="12"/>
  <c r="I54" i="12"/>
  <c r="H54" i="12"/>
  <c r="G54" i="12"/>
  <c r="F54" i="12"/>
  <c r="E54" i="12"/>
  <c r="D54" i="12"/>
  <c r="C54" i="12"/>
  <c r="K53" i="12"/>
  <c r="J53" i="12"/>
  <c r="I53" i="12"/>
  <c r="H53" i="12"/>
  <c r="G53" i="12"/>
  <c r="F53" i="12"/>
  <c r="E53" i="12"/>
  <c r="D53" i="12"/>
  <c r="C53" i="12"/>
  <c r="K52" i="12"/>
  <c r="J52" i="12"/>
  <c r="I52" i="12"/>
  <c r="H52" i="12"/>
  <c r="G52" i="12"/>
  <c r="F52" i="12"/>
  <c r="E52" i="12"/>
  <c r="D52" i="12"/>
  <c r="C52" i="12"/>
  <c r="K51" i="12"/>
  <c r="J51" i="12"/>
  <c r="I51" i="12"/>
  <c r="H51" i="12"/>
  <c r="G51" i="12"/>
  <c r="F51" i="12"/>
  <c r="E51" i="12"/>
  <c r="D51" i="12"/>
  <c r="C51" i="12"/>
  <c r="K50" i="12"/>
  <c r="J50" i="12"/>
  <c r="I50" i="12"/>
  <c r="H50" i="12"/>
  <c r="G50" i="12"/>
  <c r="F50" i="12"/>
  <c r="E50" i="12"/>
  <c r="D50" i="12"/>
  <c r="C50" i="12"/>
  <c r="K49" i="12"/>
  <c r="J49" i="12"/>
  <c r="I49" i="12"/>
  <c r="H49" i="12"/>
  <c r="G49" i="12"/>
  <c r="F49" i="12"/>
  <c r="E49" i="12"/>
  <c r="D49" i="12"/>
  <c r="C49" i="12"/>
  <c r="K48" i="12"/>
  <c r="J48" i="12"/>
  <c r="I48" i="12"/>
  <c r="H48" i="12"/>
  <c r="G48" i="12"/>
  <c r="F48" i="12"/>
  <c r="E48" i="12"/>
  <c r="D48" i="12"/>
  <c r="C48" i="12"/>
  <c r="K47" i="12"/>
  <c r="J47" i="12"/>
  <c r="I47" i="12"/>
  <c r="H47" i="12"/>
  <c r="G47" i="12"/>
  <c r="F47" i="12"/>
  <c r="E47" i="12"/>
  <c r="D47" i="12"/>
  <c r="C47" i="12"/>
  <c r="K46" i="12"/>
  <c r="J46" i="12"/>
  <c r="I46" i="12"/>
  <c r="H46" i="12"/>
  <c r="G46" i="12"/>
  <c r="F46" i="12"/>
  <c r="E46" i="12"/>
  <c r="D46" i="12"/>
  <c r="C46" i="12"/>
  <c r="K45" i="12"/>
  <c r="J45" i="12"/>
  <c r="I45" i="12"/>
  <c r="H45" i="12"/>
  <c r="G45" i="12"/>
  <c r="F45" i="12"/>
  <c r="E45" i="12"/>
  <c r="D45" i="12"/>
  <c r="C45" i="12"/>
  <c r="K44" i="12"/>
  <c r="J44" i="12"/>
  <c r="I44" i="12"/>
  <c r="H44" i="12"/>
  <c r="G44" i="12"/>
  <c r="F44" i="12"/>
  <c r="E44" i="12"/>
  <c r="D44" i="12"/>
  <c r="C44" i="12"/>
  <c r="K43" i="12"/>
  <c r="J43" i="12"/>
  <c r="I43" i="12"/>
  <c r="H43" i="12"/>
  <c r="G43" i="12"/>
  <c r="F43" i="12"/>
  <c r="E43" i="12"/>
  <c r="D43" i="12"/>
  <c r="C43" i="12"/>
  <c r="K42" i="12"/>
  <c r="J42" i="12"/>
  <c r="I42" i="12"/>
  <c r="H42" i="12"/>
  <c r="G42" i="12"/>
  <c r="F42" i="12"/>
  <c r="E42" i="12"/>
  <c r="D42" i="12"/>
  <c r="C42" i="12"/>
  <c r="K41" i="12"/>
  <c r="J41" i="12"/>
  <c r="I41" i="12"/>
  <c r="H41" i="12"/>
  <c r="G41" i="12"/>
  <c r="F41" i="12"/>
  <c r="E41" i="12"/>
  <c r="D41" i="12"/>
  <c r="C41" i="12"/>
  <c r="K40" i="12"/>
  <c r="J40" i="12"/>
  <c r="I40" i="12"/>
  <c r="H40" i="12"/>
  <c r="G40" i="12"/>
  <c r="F40" i="12"/>
  <c r="E40" i="12"/>
  <c r="D40" i="12"/>
  <c r="C40" i="12"/>
  <c r="K39" i="12"/>
  <c r="J39" i="12"/>
  <c r="I39" i="12"/>
  <c r="H39" i="12"/>
  <c r="G39" i="12"/>
  <c r="F39" i="12"/>
  <c r="E39" i="12"/>
  <c r="D39" i="12"/>
  <c r="C39" i="12"/>
  <c r="K38" i="12"/>
  <c r="J38" i="12"/>
  <c r="I38" i="12"/>
  <c r="H38" i="12"/>
  <c r="G38" i="12"/>
  <c r="F38" i="12"/>
  <c r="E38" i="12"/>
  <c r="D38" i="12"/>
  <c r="C38" i="12"/>
  <c r="K37" i="12"/>
  <c r="J37" i="12"/>
  <c r="I37" i="12"/>
  <c r="H37" i="12"/>
  <c r="G37" i="12"/>
  <c r="F37" i="12"/>
  <c r="E37" i="12"/>
  <c r="D37" i="12"/>
  <c r="C37" i="12"/>
  <c r="K36" i="12"/>
  <c r="J36" i="12"/>
  <c r="I36" i="12"/>
  <c r="H36" i="12"/>
  <c r="G36" i="12"/>
  <c r="F36" i="12"/>
  <c r="E36" i="12"/>
  <c r="D36" i="12"/>
  <c r="C36" i="12"/>
  <c r="K35" i="12"/>
  <c r="J35" i="12"/>
  <c r="I35" i="12"/>
  <c r="H35" i="12"/>
  <c r="G35" i="12"/>
  <c r="F35" i="12"/>
  <c r="E35" i="12"/>
  <c r="D35" i="12"/>
  <c r="C35" i="12"/>
  <c r="K34" i="12"/>
  <c r="J34" i="12"/>
  <c r="I34" i="12"/>
  <c r="H34" i="12"/>
  <c r="G34" i="12"/>
  <c r="F34" i="12"/>
  <c r="E34" i="12"/>
  <c r="D34" i="12"/>
  <c r="C34" i="12"/>
  <c r="K33" i="12"/>
  <c r="J33" i="12"/>
  <c r="I33" i="12"/>
  <c r="H33" i="12"/>
  <c r="G33" i="12"/>
  <c r="F33" i="12"/>
  <c r="E33" i="12"/>
  <c r="D33" i="12"/>
  <c r="C33" i="12"/>
  <c r="K32" i="12"/>
  <c r="J32" i="12"/>
  <c r="I32" i="12"/>
  <c r="H32" i="12"/>
  <c r="G32" i="12"/>
  <c r="F32" i="12"/>
  <c r="E32" i="12"/>
  <c r="D32" i="12"/>
  <c r="C32" i="12"/>
  <c r="K31" i="12"/>
  <c r="J31" i="12"/>
  <c r="I31" i="12"/>
  <c r="H31" i="12"/>
  <c r="G31" i="12"/>
  <c r="F31" i="12"/>
  <c r="E31" i="12"/>
  <c r="D31" i="12"/>
  <c r="C31" i="12"/>
  <c r="K30" i="12"/>
  <c r="J30" i="12"/>
  <c r="I30" i="12"/>
  <c r="H30" i="12"/>
  <c r="G30" i="12"/>
  <c r="F30" i="12"/>
  <c r="E30" i="12"/>
  <c r="D30" i="12"/>
  <c r="C30" i="12"/>
  <c r="K29" i="12"/>
  <c r="J29" i="12"/>
  <c r="I29" i="12"/>
  <c r="H29" i="12"/>
  <c r="G29" i="12"/>
  <c r="F29" i="12"/>
  <c r="E29" i="12"/>
  <c r="D29" i="12"/>
  <c r="C29" i="12"/>
  <c r="K28" i="12"/>
  <c r="J28" i="12"/>
  <c r="I28" i="12"/>
  <c r="H28" i="12"/>
  <c r="G28" i="12"/>
  <c r="F28" i="12"/>
  <c r="E28" i="12"/>
  <c r="D28" i="12"/>
  <c r="C28" i="12"/>
  <c r="K27" i="12"/>
  <c r="J27" i="12"/>
  <c r="I27" i="12"/>
  <c r="H27" i="12"/>
  <c r="G27" i="12"/>
  <c r="F27" i="12"/>
  <c r="E27" i="12"/>
  <c r="D27" i="12"/>
  <c r="C27" i="12"/>
  <c r="K26" i="12"/>
  <c r="J26" i="12"/>
  <c r="I26" i="12"/>
  <c r="H26" i="12"/>
  <c r="G26" i="12"/>
  <c r="F26" i="12"/>
  <c r="E26" i="12"/>
  <c r="D26" i="12"/>
  <c r="C26" i="12"/>
  <c r="K25" i="12"/>
  <c r="J25" i="12"/>
  <c r="I25" i="12"/>
  <c r="H25" i="12"/>
  <c r="G25" i="12"/>
  <c r="F25" i="12"/>
  <c r="E25" i="12"/>
  <c r="D25" i="12"/>
  <c r="C25" i="12"/>
  <c r="K24" i="12"/>
  <c r="J24" i="12"/>
  <c r="I24" i="12"/>
  <c r="H24" i="12"/>
  <c r="G24" i="12"/>
  <c r="F24" i="12"/>
  <c r="E24" i="12"/>
  <c r="D24" i="12"/>
  <c r="C24" i="12"/>
  <c r="K23" i="12"/>
  <c r="J23" i="12"/>
  <c r="I23" i="12"/>
  <c r="H23" i="12"/>
  <c r="G23" i="12"/>
  <c r="F23" i="12"/>
  <c r="E23" i="12"/>
  <c r="D23" i="12"/>
  <c r="C23" i="12"/>
  <c r="K22" i="12"/>
  <c r="J22" i="12"/>
  <c r="I22" i="12"/>
  <c r="H22" i="12"/>
  <c r="G22" i="12"/>
  <c r="F22" i="12"/>
  <c r="E22" i="12"/>
  <c r="D22" i="12"/>
  <c r="C22" i="12"/>
  <c r="K21" i="12"/>
  <c r="J21" i="12"/>
  <c r="I21" i="12"/>
  <c r="H21" i="12"/>
  <c r="G21" i="12"/>
  <c r="F21" i="12"/>
  <c r="E21" i="12"/>
  <c r="D21" i="12"/>
  <c r="C21" i="12"/>
  <c r="K20" i="12"/>
  <c r="J20" i="12"/>
  <c r="I20" i="12"/>
  <c r="H20" i="12"/>
  <c r="G20" i="12"/>
  <c r="F20" i="12"/>
  <c r="E20" i="12"/>
  <c r="D20" i="12"/>
  <c r="C20" i="12"/>
  <c r="K19" i="12"/>
  <c r="J19" i="12"/>
  <c r="I19" i="12"/>
  <c r="H19" i="12"/>
  <c r="G19" i="12"/>
  <c r="F19" i="12"/>
  <c r="E19" i="12"/>
  <c r="D19" i="12"/>
  <c r="C19" i="12"/>
  <c r="K18" i="12"/>
  <c r="J18" i="12"/>
  <c r="I18" i="12"/>
  <c r="H18" i="12"/>
  <c r="G18" i="12"/>
  <c r="F18" i="12"/>
  <c r="E18" i="12"/>
  <c r="D18" i="12"/>
  <c r="C18" i="12"/>
  <c r="K17" i="12"/>
  <c r="J17" i="12"/>
  <c r="I17" i="12"/>
  <c r="H17" i="12"/>
  <c r="G17" i="12"/>
  <c r="F17" i="12"/>
  <c r="E17" i="12"/>
  <c r="D17" i="12"/>
  <c r="C17" i="12"/>
  <c r="K16" i="12"/>
  <c r="J16" i="12"/>
  <c r="I16" i="12"/>
  <c r="H16" i="12"/>
  <c r="G16" i="12"/>
  <c r="F16" i="12"/>
  <c r="E16" i="12"/>
  <c r="D16" i="12"/>
  <c r="C16" i="12"/>
  <c r="K15" i="12"/>
  <c r="J15" i="12"/>
  <c r="I15" i="12"/>
  <c r="H15" i="12"/>
  <c r="G15" i="12"/>
  <c r="F15" i="12"/>
  <c r="E15" i="12"/>
  <c r="D15" i="12"/>
  <c r="C15" i="12"/>
  <c r="K14" i="12"/>
  <c r="J14" i="12"/>
  <c r="I14" i="12"/>
  <c r="H14" i="12"/>
  <c r="G14" i="12"/>
  <c r="F14" i="12"/>
  <c r="E14" i="12"/>
  <c r="D14" i="12"/>
  <c r="C14" i="12"/>
  <c r="K13" i="12"/>
  <c r="J13" i="12"/>
  <c r="I13" i="12"/>
  <c r="H13" i="12"/>
  <c r="G13" i="12"/>
  <c r="F13" i="12"/>
  <c r="E13" i="12"/>
  <c r="D13" i="12"/>
  <c r="C13" i="12"/>
  <c r="K12" i="12"/>
  <c r="J12" i="12"/>
  <c r="I12" i="12"/>
  <c r="H12" i="12"/>
  <c r="G12" i="12"/>
  <c r="F12" i="12"/>
  <c r="E12" i="12"/>
  <c r="D12" i="12"/>
  <c r="C12" i="12"/>
  <c r="K11" i="12"/>
  <c r="J11" i="12"/>
  <c r="I11" i="12"/>
  <c r="H11" i="12"/>
  <c r="G11" i="12"/>
  <c r="F11" i="12"/>
  <c r="E11" i="12"/>
  <c r="D11" i="12"/>
  <c r="C11" i="12"/>
  <c r="K10" i="12"/>
  <c r="J10" i="12"/>
  <c r="I10" i="12"/>
  <c r="H10" i="12"/>
  <c r="G10" i="12"/>
  <c r="F10" i="12"/>
  <c r="E10" i="12"/>
  <c r="D10" i="12"/>
  <c r="C10" i="12"/>
  <c r="K9" i="12"/>
  <c r="J9" i="12"/>
  <c r="I9" i="12"/>
  <c r="H9" i="12"/>
  <c r="G9" i="12"/>
  <c r="F9" i="12"/>
  <c r="E9" i="12"/>
  <c r="D9" i="12"/>
  <c r="C9" i="12"/>
  <c r="K8" i="12"/>
  <c r="J8" i="12"/>
  <c r="I8" i="12"/>
  <c r="H8" i="12"/>
  <c r="G8" i="12"/>
  <c r="F8" i="12"/>
  <c r="E8" i="12"/>
  <c r="D8" i="12"/>
  <c r="C8" i="12"/>
  <c r="K7" i="12"/>
  <c r="J7" i="12"/>
  <c r="E7" i="12"/>
  <c r="D7" i="12"/>
  <c r="C7" i="12"/>
  <c r="O5" i="12"/>
  <c r="N5" i="12"/>
  <c r="M5" i="12"/>
  <c r="L5" i="12"/>
  <c r="K5" i="12"/>
  <c r="J5" i="12"/>
  <c r="I5" i="12"/>
  <c r="H5" i="12"/>
  <c r="G5" i="12"/>
  <c r="F5" i="12"/>
  <c r="E5" i="12"/>
  <c r="D5" i="12"/>
  <c r="C5" i="12"/>
  <c r="O4" i="12"/>
  <c r="N4" i="12"/>
  <c r="M4" i="12"/>
  <c r="L4" i="12"/>
  <c r="K4" i="12"/>
  <c r="J4" i="12"/>
  <c r="I4" i="12"/>
  <c r="H4" i="12"/>
  <c r="G4" i="12"/>
  <c r="F4" i="12"/>
  <c r="E4" i="12"/>
  <c r="D4" i="12"/>
  <c r="C4" i="12"/>
  <c r="H1008" i="11"/>
  <c r="G1008" i="11"/>
  <c r="F1008" i="11"/>
  <c r="E1008" i="11"/>
  <c r="D1008" i="11"/>
  <c r="C1008" i="11"/>
  <c r="H1007" i="11"/>
  <c r="G1007" i="11"/>
  <c r="F1007" i="11"/>
  <c r="E1007" i="11"/>
  <c r="D1007" i="11"/>
  <c r="C1007" i="11"/>
  <c r="H1006" i="11"/>
  <c r="G1006" i="11"/>
  <c r="F1006" i="11"/>
  <c r="E1006" i="11"/>
  <c r="D1006" i="11"/>
  <c r="C1006" i="11"/>
  <c r="H1005" i="11"/>
  <c r="G1005" i="11"/>
  <c r="F1005" i="11"/>
  <c r="E1005" i="11"/>
  <c r="D1005" i="11"/>
  <c r="C1005" i="11"/>
  <c r="H1004" i="11"/>
  <c r="G1004" i="11"/>
  <c r="F1004" i="11"/>
  <c r="E1004" i="11"/>
  <c r="D1004" i="11"/>
  <c r="C1004" i="11"/>
  <c r="H1003" i="11"/>
  <c r="G1003" i="11"/>
  <c r="F1003" i="11"/>
  <c r="E1003" i="11"/>
  <c r="D1003" i="11"/>
  <c r="C1003" i="11"/>
  <c r="H1002" i="11"/>
  <c r="G1002" i="11"/>
  <c r="F1002" i="11"/>
  <c r="E1002" i="11"/>
  <c r="D1002" i="11"/>
  <c r="C1002" i="11"/>
  <c r="H1001" i="11"/>
  <c r="G1001" i="11"/>
  <c r="F1001" i="11"/>
  <c r="E1001" i="11"/>
  <c r="D1001" i="11"/>
  <c r="C1001" i="11"/>
  <c r="H1000" i="11"/>
  <c r="G1000" i="11"/>
  <c r="F1000" i="11"/>
  <c r="E1000" i="11"/>
  <c r="D1000" i="11"/>
  <c r="C1000" i="11"/>
  <c r="H999" i="11"/>
  <c r="G999" i="11"/>
  <c r="F999" i="11"/>
  <c r="E999" i="11"/>
  <c r="D999" i="11"/>
  <c r="C999" i="11"/>
  <c r="H998" i="11"/>
  <c r="G998" i="11"/>
  <c r="F998" i="11"/>
  <c r="E998" i="11"/>
  <c r="D998" i="11"/>
  <c r="C998" i="11"/>
  <c r="H997" i="11"/>
  <c r="G997" i="11"/>
  <c r="F997" i="11"/>
  <c r="E997" i="11"/>
  <c r="D997" i="11"/>
  <c r="C997" i="11"/>
  <c r="H996" i="11"/>
  <c r="G996" i="11"/>
  <c r="F996" i="11"/>
  <c r="E996" i="11"/>
  <c r="D996" i="11"/>
  <c r="C996" i="11"/>
  <c r="H995" i="11"/>
  <c r="G995" i="11"/>
  <c r="F995" i="11"/>
  <c r="E995" i="11"/>
  <c r="D995" i="11"/>
  <c r="C995" i="11"/>
  <c r="H994" i="11"/>
  <c r="G994" i="11"/>
  <c r="F994" i="11"/>
  <c r="E994" i="11"/>
  <c r="D994" i="11"/>
  <c r="C994" i="11"/>
  <c r="H993" i="11"/>
  <c r="G993" i="11"/>
  <c r="F993" i="11"/>
  <c r="E993" i="11"/>
  <c r="D993" i="11"/>
  <c r="C993" i="11"/>
  <c r="H992" i="11"/>
  <c r="G992" i="11"/>
  <c r="F992" i="11"/>
  <c r="E992" i="11"/>
  <c r="D992" i="11"/>
  <c r="C992" i="11"/>
  <c r="H991" i="11"/>
  <c r="G991" i="11"/>
  <c r="F991" i="11"/>
  <c r="E991" i="11"/>
  <c r="D991" i="11"/>
  <c r="C991" i="11"/>
  <c r="H990" i="11"/>
  <c r="G990" i="11"/>
  <c r="F990" i="11"/>
  <c r="E990" i="11"/>
  <c r="D990" i="11"/>
  <c r="C990" i="11"/>
  <c r="H989" i="11"/>
  <c r="G989" i="11"/>
  <c r="F989" i="11"/>
  <c r="E989" i="11"/>
  <c r="D989" i="11"/>
  <c r="C989" i="11"/>
  <c r="H988" i="11"/>
  <c r="G988" i="11"/>
  <c r="F988" i="11"/>
  <c r="E988" i="11"/>
  <c r="D988" i="11"/>
  <c r="C988" i="11"/>
  <c r="H987" i="11"/>
  <c r="G987" i="11"/>
  <c r="F987" i="11"/>
  <c r="E987" i="11"/>
  <c r="D987" i="11"/>
  <c r="C987" i="11"/>
  <c r="H986" i="11"/>
  <c r="G986" i="11"/>
  <c r="F986" i="11"/>
  <c r="E986" i="11"/>
  <c r="D986" i="11"/>
  <c r="C986" i="11"/>
  <c r="H985" i="11"/>
  <c r="G985" i="11"/>
  <c r="F985" i="11"/>
  <c r="E985" i="11"/>
  <c r="D985" i="11"/>
  <c r="C985" i="11"/>
  <c r="H984" i="11"/>
  <c r="G984" i="11"/>
  <c r="F984" i="11"/>
  <c r="E984" i="11"/>
  <c r="D984" i="11"/>
  <c r="C984" i="11"/>
  <c r="H983" i="11"/>
  <c r="G983" i="11"/>
  <c r="F983" i="11"/>
  <c r="E983" i="11"/>
  <c r="D983" i="11"/>
  <c r="C983" i="11"/>
  <c r="H982" i="11"/>
  <c r="G982" i="11"/>
  <c r="F982" i="11"/>
  <c r="E982" i="11"/>
  <c r="D982" i="11"/>
  <c r="C982" i="11"/>
  <c r="H981" i="11"/>
  <c r="G981" i="11"/>
  <c r="F981" i="11"/>
  <c r="E981" i="11"/>
  <c r="D981" i="11"/>
  <c r="C981" i="11"/>
  <c r="H980" i="11"/>
  <c r="G980" i="11"/>
  <c r="F980" i="11"/>
  <c r="E980" i="11"/>
  <c r="D980" i="11"/>
  <c r="C980" i="11"/>
  <c r="H979" i="11"/>
  <c r="G979" i="11"/>
  <c r="F979" i="11"/>
  <c r="E979" i="11"/>
  <c r="D979" i="11"/>
  <c r="C979" i="11"/>
  <c r="H978" i="11"/>
  <c r="G978" i="11"/>
  <c r="F978" i="11"/>
  <c r="E978" i="11"/>
  <c r="D978" i="11"/>
  <c r="C978" i="11"/>
  <c r="H977" i="11"/>
  <c r="G977" i="11"/>
  <c r="F977" i="11"/>
  <c r="E977" i="11"/>
  <c r="D977" i="11"/>
  <c r="C977" i="11"/>
  <c r="H976" i="11"/>
  <c r="G976" i="11"/>
  <c r="F976" i="11"/>
  <c r="E976" i="11"/>
  <c r="D976" i="11"/>
  <c r="C976" i="11"/>
  <c r="H975" i="11"/>
  <c r="G975" i="11"/>
  <c r="F975" i="11"/>
  <c r="E975" i="11"/>
  <c r="D975" i="11"/>
  <c r="C975" i="11"/>
  <c r="H974" i="11"/>
  <c r="G974" i="11"/>
  <c r="F974" i="11"/>
  <c r="E974" i="11"/>
  <c r="D974" i="11"/>
  <c r="C974" i="11"/>
  <c r="H973" i="11"/>
  <c r="G973" i="11"/>
  <c r="F973" i="11"/>
  <c r="E973" i="11"/>
  <c r="D973" i="11"/>
  <c r="C973" i="11"/>
  <c r="H972" i="11"/>
  <c r="G972" i="11"/>
  <c r="F972" i="11"/>
  <c r="E972" i="11"/>
  <c r="D972" i="11"/>
  <c r="C972" i="11"/>
  <c r="H971" i="11"/>
  <c r="G971" i="11"/>
  <c r="F971" i="11"/>
  <c r="E971" i="11"/>
  <c r="D971" i="11"/>
  <c r="C971" i="11"/>
  <c r="H970" i="11"/>
  <c r="G970" i="11"/>
  <c r="F970" i="11"/>
  <c r="E970" i="11"/>
  <c r="D970" i="11"/>
  <c r="C970" i="11"/>
  <c r="H969" i="11"/>
  <c r="G969" i="11"/>
  <c r="F969" i="11"/>
  <c r="E969" i="11"/>
  <c r="D969" i="11"/>
  <c r="C969" i="11"/>
  <c r="H968" i="11"/>
  <c r="G968" i="11"/>
  <c r="F968" i="11"/>
  <c r="E968" i="11"/>
  <c r="D968" i="11"/>
  <c r="C968" i="11"/>
  <c r="H967" i="11"/>
  <c r="G967" i="11"/>
  <c r="F967" i="11"/>
  <c r="E967" i="11"/>
  <c r="D967" i="11"/>
  <c r="C967" i="11"/>
  <c r="H966" i="11"/>
  <c r="G966" i="11"/>
  <c r="F966" i="11"/>
  <c r="E966" i="11"/>
  <c r="D966" i="11"/>
  <c r="C966" i="11"/>
  <c r="H965" i="11"/>
  <c r="G965" i="11"/>
  <c r="F965" i="11"/>
  <c r="E965" i="11"/>
  <c r="D965" i="11"/>
  <c r="C965" i="11"/>
  <c r="H964" i="11"/>
  <c r="G964" i="11"/>
  <c r="F964" i="11"/>
  <c r="E964" i="11"/>
  <c r="D964" i="11"/>
  <c r="C964" i="11"/>
  <c r="H963" i="11"/>
  <c r="G963" i="11"/>
  <c r="F963" i="11"/>
  <c r="E963" i="11"/>
  <c r="D963" i="11"/>
  <c r="C963" i="11"/>
  <c r="H962" i="11"/>
  <c r="G962" i="11"/>
  <c r="F962" i="11"/>
  <c r="E962" i="11"/>
  <c r="D962" i="11"/>
  <c r="C962" i="11"/>
  <c r="H961" i="11"/>
  <c r="G961" i="11"/>
  <c r="F961" i="11"/>
  <c r="E961" i="11"/>
  <c r="D961" i="11"/>
  <c r="C961" i="11"/>
  <c r="H960" i="11"/>
  <c r="G960" i="11"/>
  <c r="F960" i="11"/>
  <c r="E960" i="11"/>
  <c r="D960" i="11"/>
  <c r="C960" i="11"/>
  <c r="H959" i="11"/>
  <c r="G959" i="11"/>
  <c r="F959" i="11"/>
  <c r="E959" i="11"/>
  <c r="D959" i="11"/>
  <c r="C959" i="11"/>
  <c r="H958" i="11"/>
  <c r="G958" i="11"/>
  <c r="F958" i="11"/>
  <c r="E958" i="11"/>
  <c r="D958" i="11"/>
  <c r="C958" i="11"/>
  <c r="H957" i="11"/>
  <c r="G957" i="11"/>
  <c r="F957" i="11"/>
  <c r="E957" i="11"/>
  <c r="D957" i="11"/>
  <c r="C957" i="11"/>
  <c r="H956" i="11"/>
  <c r="G956" i="11"/>
  <c r="F956" i="11"/>
  <c r="E956" i="11"/>
  <c r="D956" i="11"/>
  <c r="C956" i="11"/>
  <c r="H955" i="11"/>
  <c r="G955" i="11"/>
  <c r="F955" i="11"/>
  <c r="E955" i="11"/>
  <c r="D955" i="11"/>
  <c r="C955" i="11"/>
  <c r="H954" i="11"/>
  <c r="G954" i="11"/>
  <c r="F954" i="11"/>
  <c r="E954" i="11"/>
  <c r="D954" i="11"/>
  <c r="C954" i="11"/>
  <c r="H953" i="11"/>
  <c r="G953" i="11"/>
  <c r="F953" i="11"/>
  <c r="E953" i="11"/>
  <c r="D953" i="11"/>
  <c r="C953" i="11"/>
  <c r="H952" i="11"/>
  <c r="G952" i="11"/>
  <c r="F952" i="11"/>
  <c r="E952" i="11"/>
  <c r="D952" i="11"/>
  <c r="C952" i="11"/>
  <c r="H951" i="11"/>
  <c r="G951" i="11"/>
  <c r="F951" i="11"/>
  <c r="E951" i="11"/>
  <c r="D951" i="11"/>
  <c r="C951" i="11"/>
  <c r="H950" i="11"/>
  <c r="G950" i="11"/>
  <c r="F950" i="11"/>
  <c r="E950" i="11"/>
  <c r="D950" i="11"/>
  <c r="C950" i="11"/>
  <c r="H949" i="11"/>
  <c r="G949" i="11"/>
  <c r="F949" i="11"/>
  <c r="E949" i="11"/>
  <c r="D949" i="11"/>
  <c r="C949" i="11"/>
  <c r="H948" i="11"/>
  <c r="G948" i="11"/>
  <c r="F948" i="11"/>
  <c r="E948" i="11"/>
  <c r="D948" i="11"/>
  <c r="C948" i="11"/>
  <c r="H947" i="11"/>
  <c r="G947" i="11"/>
  <c r="F947" i="11"/>
  <c r="E947" i="11"/>
  <c r="D947" i="11"/>
  <c r="C947" i="11"/>
  <c r="H946" i="11"/>
  <c r="G946" i="11"/>
  <c r="F946" i="11"/>
  <c r="E946" i="11"/>
  <c r="D946" i="11"/>
  <c r="C946" i="11"/>
  <c r="H945" i="11"/>
  <c r="G945" i="11"/>
  <c r="F945" i="11"/>
  <c r="E945" i="11"/>
  <c r="D945" i="11"/>
  <c r="C945" i="11"/>
  <c r="H944" i="11"/>
  <c r="G944" i="11"/>
  <c r="F944" i="11"/>
  <c r="E944" i="11"/>
  <c r="D944" i="11"/>
  <c r="C944" i="11"/>
  <c r="H943" i="11"/>
  <c r="G943" i="11"/>
  <c r="F943" i="11"/>
  <c r="E943" i="11"/>
  <c r="D943" i="11"/>
  <c r="C943" i="11"/>
  <c r="H942" i="11"/>
  <c r="G942" i="11"/>
  <c r="F942" i="11"/>
  <c r="E942" i="11"/>
  <c r="D942" i="11"/>
  <c r="C942" i="11"/>
  <c r="H941" i="11"/>
  <c r="G941" i="11"/>
  <c r="F941" i="11"/>
  <c r="E941" i="11"/>
  <c r="D941" i="11"/>
  <c r="C941" i="11"/>
  <c r="H940" i="11"/>
  <c r="G940" i="11"/>
  <c r="F940" i="11"/>
  <c r="E940" i="11"/>
  <c r="D940" i="11"/>
  <c r="C940" i="11"/>
  <c r="H939" i="11"/>
  <c r="G939" i="11"/>
  <c r="F939" i="11"/>
  <c r="E939" i="11"/>
  <c r="D939" i="11"/>
  <c r="C939" i="11"/>
  <c r="H938" i="11"/>
  <c r="G938" i="11"/>
  <c r="F938" i="11"/>
  <c r="E938" i="11"/>
  <c r="D938" i="11"/>
  <c r="C938" i="11"/>
  <c r="H937" i="11"/>
  <c r="G937" i="11"/>
  <c r="F937" i="11"/>
  <c r="E937" i="11"/>
  <c r="D937" i="11"/>
  <c r="C937" i="11"/>
  <c r="H936" i="11"/>
  <c r="G936" i="11"/>
  <c r="F936" i="11"/>
  <c r="E936" i="11"/>
  <c r="D936" i="11"/>
  <c r="C936" i="11"/>
  <c r="H935" i="11"/>
  <c r="G935" i="11"/>
  <c r="F935" i="11"/>
  <c r="E935" i="11"/>
  <c r="D935" i="11"/>
  <c r="C935" i="11"/>
  <c r="H934" i="11"/>
  <c r="G934" i="11"/>
  <c r="F934" i="11"/>
  <c r="E934" i="11"/>
  <c r="D934" i="11"/>
  <c r="C934" i="11"/>
  <c r="H933" i="11"/>
  <c r="G933" i="11"/>
  <c r="F933" i="11"/>
  <c r="E933" i="11"/>
  <c r="D933" i="11"/>
  <c r="C933" i="11"/>
  <c r="H932" i="11"/>
  <c r="G932" i="11"/>
  <c r="F932" i="11"/>
  <c r="E932" i="11"/>
  <c r="D932" i="11"/>
  <c r="C932" i="11"/>
  <c r="H931" i="11"/>
  <c r="G931" i="11"/>
  <c r="F931" i="11"/>
  <c r="E931" i="11"/>
  <c r="D931" i="11"/>
  <c r="C931" i="11"/>
  <c r="H930" i="11"/>
  <c r="G930" i="11"/>
  <c r="F930" i="11"/>
  <c r="E930" i="11"/>
  <c r="D930" i="11"/>
  <c r="C930" i="11"/>
  <c r="H929" i="11"/>
  <c r="G929" i="11"/>
  <c r="F929" i="11"/>
  <c r="E929" i="11"/>
  <c r="D929" i="11"/>
  <c r="C929" i="11"/>
  <c r="H928" i="11"/>
  <c r="G928" i="11"/>
  <c r="F928" i="11"/>
  <c r="E928" i="11"/>
  <c r="D928" i="11"/>
  <c r="C928" i="11"/>
  <c r="H927" i="11"/>
  <c r="G927" i="11"/>
  <c r="F927" i="11"/>
  <c r="E927" i="11"/>
  <c r="D927" i="11"/>
  <c r="C927" i="11"/>
  <c r="H926" i="11"/>
  <c r="G926" i="11"/>
  <c r="F926" i="11"/>
  <c r="E926" i="11"/>
  <c r="D926" i="11"/>
  <c r="C926" i="11"/>
  <c r="H925" i="11"/>
  <c r="G925" i="11"/>
  <c r="F925" i="11"/>
  <c r="E925" i="11"/>
  <c r="D925" i="11"/>
  <c r="C925" i="11"/>
  <c r="H924" i="11"/>
  <c r="G924" i="11"/>
  <c r="F924" i="11"/>
  <c r="E924" i="11"/>
  <c r="D924" i="11"/>
  <c r="C924" i="11"/>
  <c r="H923" i="11"/>
  <c r="G923" i="11"/>
  <c r="F923" i="11"/>
  <c r="E923" i="11"/>
  <c r="D923" i="11"/>
  <c r="C923" i="11"/>
  <c r="H922" i="11"/>
  <c r="G922" i="11"/>
  <c r="F922" i="11"/>
  <c r="E922" i="11"/>
  <c r="D922" i="11"/>
  <c r="C922" i="11"/>
  <c r="H921" i="11"/>
  <c r="G921" i="11"/>
  <c r="F921" i="11"/>
  <c r="E921" i="11"/>
  <c r="D921" i="11"/>
  <c r="C921" i="11"/>
  <c r="H920" i="11"/>
  <c r="G920" i="11"/>
  <c r="F920" i="11"/>
  <c r="E920" i="11"/>
  <c r="D920" i="11"/>
  <c r="C920" i="11"/>
  <c r="H919" i="11"/>
  <c r="G919" i="11"/>
  <c r="F919" i="11"/>
  <c r="E919" i="11"/>
  <c r="D919" i="11"/>
  <c r="C919" i="11"/>
  <c r="H918" i="11"/>
  <c r="G918" i="11"/>
  <c r="F918" i="11"/>
  <c r="E918" i="11"/>
  <c r="D918" i="11"/>
  <c r="C918" i="11"/>
  <c r="H917" i="11"/>
  <c r="G917" i="11"/>
  <c r="F917" i="11"/>
  <c r="E917" i="11"/>
  <c r="D917" i="11"/>
  <c r="C917" i="11"/>
  <c r="H916" i="11"/>
  <c r="G916" i="11"/>
  <c r="F916" i="11"/>
  <c r="E916" i="11"/>
  <c r="D916" i="11"/>
  <c r="C916" i="11"/>
  <c r="H915" i="11"/>
  <c r="G915" i="11"/>
  <c r="F915" i="11"/>
  <c r="E915" i="11"/>
  <c r="D915" i="11"/>
  <c r="C915" i="11"/>
  <c r="H914" i="11"/>
  <c r="G914" i="11"/>
  <c r="F914" i="11"/>
  <c r="E914" i="11"/>
  <c r="D914" i="11"/>
  <c r="C914" i="11"/>
  <c r="H913" i="11"/>
  <c r="G913" i="11"/>
  <c r="F913" i="11"/>
  <c r="E913" i="11"/>
  <c r="D913" i="11"/>
  <c r="C913" i="11"/>
  <c r="H912" i="11"/>
  <c r="G912" i="11"/>
  <c r="F912" i="11"/>
  <c r="E912" i="11"/>
  <c r="D912" i="11"/>
  <c r="C912" i="11"/>
  <c r="H911" i="11"/>
  <c r="G911" i="11"/>
  <c r="F911" i="11"/>
  <c r="E911" i="11"/>
  <c r="D911" i="11"/>
  <c r="C911" i="11"/>
  <c r="H910" i="11"/>
  <c r="G910" i="11"/>
  <c r="F910" i="11"/>
  <c r="E910" i="11"/>
  <c r="D910" i="11"/>
  <c r="C910" i="11"/>
  <c r="H909" i="11"/>
  <c r="G909" i="11"/>
  <c r="F909" i="11"/>
  <c r="E909" i="11"/>
  <c r="D909" i="11"/>
  <c r="C909" i="11"/>
  <c r="H908" i="11"/>
  <c r="G908" i="11"/>
  <c r="F908" i="11"/>
  <c r="E908" i="11"/>
  <c r="D908" i="11"/>
  <c r="C908" i="11"/>
  <c r="H907" i="11"/>
  <c r="G907" i="11"/>
  <c r="F907" i="11"/>
  <c r="E907" i="11"/>
  <c r="D907" i="11"/>
  <c r="C907" i="11"/>
  <c r="H906" i="11"/>
  <c r="G906" i="11"/>
  <c r="F906" i="11"/>
  <c r="E906" i="11"/>
  <c r="D906" i="11"/>
  <c r="C906" i="11"/>
  <c r="H905" i="11"/>
  <c r="G905" i="11"/>
  <c r="F905" i="11"/>
  <c r="E905" i="11"/>
  <c r="D905" i="11"/>
  <c r="C905" i="11"/>
  <c r="H904" i="11"/>
  <c r="G904" i="11"/>
  <c r="F904" i="11"/>
  <c r="E904" i="11"/>
  <c r="D904" i="11"/>
  <c r="C904" i="11"/>
  <c r="H903" i="11"/>
  <c r="G903" i="11"/>
  <c r="F903" i="11"/>
  <c r="E903" i="11"/>
  <c r="D903" i="11"/>
  <c r="C903" i="11"/>
  <c r="H902" i="11"/>
  <c r="G902" i="11"/>
  <c r="F902" i="11"/>
  <c r="E902" i="11"/>
  <c r="D902" i="11"/>
  <c r="C902" i="11"/>
  <c r="H901" i="11"/>
  <c r="G901" i="11"/>
  <c r="F901" i="11"/>
  <c r="E901" i="11"/>
  <c r="D901" i="11"/>
  <c r="C901" i="11"/>
  <c r="H900" i="11"/>
  <c r="G900" i="11"/>
  <c r="F900" i="11"/>
  <c r="E900" i="11"/>
  <c r="D900" i="11"/>
  <c r="C900" i="11"/>
  <c r="H899" i="11"/>
  <c r="G899" i="11"/>
  <c r="F899" i="11"/>
  <c r="E899" i="11"/>
  <c r="D899" i="11"/>
  <c r="C899" i="11"/>
  <c r="H898" i="11"/>
  <c r="G898" i="11"/>
  <c r="F898" i="11"/>
  <c r="E898" i="11"/>
  <c r="D898" i="11"/>
  <c r="C898" i="11"/>
  <c r="H897" i="11"/>
  <c r="G897" i="11"/>
  <c r="F897" i="11"/>
  <c r="E897" i="11"/>
  <c r="D897" i="11"/>
  <c r="C897" i="11"/>
  <c r="H896" i="11"/>
  <c r="G896" i="11"/>
  <c r="F896" i="11"/>
  <c r="E896" i="11"/>
  <c r="D896" i="11"/>
  <c r="C896" i="11"/>
  <c r="H895" i="11"/>
  <c r="G895" i="11"/>
  <c r="F895" i="11"/>
  <c r="E895" i="11"/>
  <c r="D895" i="11"/>
  <c r="C895" i="11"/>
  <c r="H894" i="11"/>
  <c r="G894" i="11"/>
  <c r="F894" i="11"/>
  <c r="E894" i="11"/>
  <c r="D894" i="11"/>
  <c r="C894" i="11"/>
  <c r="H893" i="11"/>
  <c r="G893" i="11"/>
  <c r="F893" i="11"/>
  <c r="E893" i="11"/>
  <c r="D893" i="11"/>
  <c r="C893" i="11"/>
  <c r="H892" i="11"/>
  <c r="G892" i="11"/>
  <c r="F892" i="11"/>
  <c r="E892" i="11"/>
  <c r="D892" i="11"/>
  <c r="C892" i="11"/>
  <c r="H891" i="11"/>
  <c r="G891" i="11"/>
  <c r="F891" i="11"/>
  <c r="E891" i="11"/>
  <c r="D891" i="11"/>
  <c r="C891" i="11"/>
  <c r="H890" i="11"/>
  <c r="G890" i="11"/>
  <c r="F890" i="11"/>
  <c r="E890" i="11"/>
  <c r="D890" i="11"/>
  <c r="C890" i="11"/>
  <c r="H889" i="11"/>
  <c r="G889" i="11"/>
  <c r="F889" i="11"/>
  <c r="E889" i="11"/>
  <c r="D889" i="11"/>
  <c r="C889" i="11"/>
  <c r="H888" i="11"/>
  <c r="G888" i="11"/>
  <c r="F888" i="11"/>
  <c r="E888" i="11"/>
  <c r="D888" i="11"/>
  <c r="C888" i="11"/>
  <c r="H887" i="11"/>
  <c r="G887" i="11"/>
  <c r="F887" i="11"/>
  <c r="E887" i="11"/>
  <c r="D887" i="11"/>
  <c r="C887" i="11"/>
  <c r="H886" i="11"/>
  <c r="G886" i="11"/>
  <c r="F886" i="11"/>
  <c r="E886" i="11"/>
  <c r="D886" i="11"/>
  <c r="C886" i="11"/>
  <c r="H885" i="11"/>
  <c r="G885" i="11"/>
  <c r="F885" i="11"/>
  <c r="E885" i="11"/>
  <c r="D885" i="11"/>
  <c r="C885" i="11"/>
  <c r="H884" i="11"/>
  <c r="G884" i="11"/>
  <c r="F884" i="11"/>
  <c r="E884" i="11"/>
  <c r="D884" i="11"/>
  <c r="C884" i="11"/>
  <c r="H883" i="11"/>
  <c r="G883" i="11"/>
  <c r="F883" i="11"/>
  <c r="E883" i="11"/>
  <c r="D883" i="11"/>
  <c r="C883" i="11"/>
  <c r="H882" i="11"/>
  <c r="G882" i="11"/>
  <c r="F882" i="11"/>
  <c r="E882" i="11"/>
  <c r="D882" i="11"/>
  <c r="C882" i="11"/>
  <c r="H881" i="11"/>
  <c r="G881" i="11"/>
  <c r="F881" i="11"/>
  <c r="E881" i="11"/>
  <c r="D881" i="11"/>
  <c r="C881" i="11"/>
  <c r="H880" i="11"/>
  <c r="G880" i="11"/>
  <c r="F880" i="11"/>
  <c r="E880" i="11"/>
  <c r="D880" i="11"/>
  <c r="C880" i="11"/>
  <c r="H879" i="11"/>
  <c r="G879" i="11"/>
  <c r="F879" i="11"/>
  <c r="E879" i="11"/>
  <c r="D879" i="11"/>
  <c r="C879" i="11"/>
  <c r="H878" i="11"/>
  <c r="G878" i="11"/>
  <c r="F878" i="11"/>
  <c r="E878" i="11"/>
  <c r="D878" i="11"/>
  <c r="C878" i="11"/>
  <c r="H877" i="11"/>
  <c r="G877" i="11"/>
  <c r="F877" i="11"/>
  <c r="E877" i="11"/>
  <c r="D877" i="11"/>
  <c r="C877" i="11"/>
  <c r="H876" i="11"/>
  <c r="G876" i="11"/>
  <c r="F876" i="11"/>
  <c r="E876" i="11"/>
  <c r="D876" i="11"/>
  <c r="C876" i="11"/>
  <c r="H875" i="11"/>
  <c r="G875" i="11"/>
  <c r="F875" i="11"/>
  <c r="E875" i="11"/>
  <c r="D875" i="11"/>
  <c r="C875" i="11"/>
  <c r="H874" i="11"/>
  <c r="G874" i="11"/>
  <c r="F874" i="11"/>
  <c r="E874" i="11"/>
  <c r="D874" i="11"/>
  <c r="C874" i="11"/>
  <c r="H873" i="11"/>
  <c r="G873" i="11"/>
  <c r="F873" i="11"/>
  <c r="E873" i="11"/>
  <c r="D873" i="11"/>
  <c r="C873" i="11"/>
  <c r="H872" i="11"/>
  <c r="G872" i="11"/>
  <c r="F872" i="11"/>
  <c r="E872" i="11"/>
  <c r="D872" i="11"/>
  <c r="C872" i="11"/>
  <c r="H871" i="11"/>
  <c r="G871" i="11"/>
  <c r="F871" i="11"/>
  <c r="E871" i="11"/>
  <c r="D871" i="11"/>
  <c r="C871" i="11"/>
  <c r="H870" i="11"/>
  <c r="G870" i="11"/>
  <c r="F870" i="11"/>
  <c r="E870" i="11"/>
  <c r="D870" i="11"/>
  <c r="C870" i="11"/>
  <c r="H869" i="11"/>
  <c r="G869" i="11"/>
  <c r="F869" i="11"/>
  <c r="E869" i="11"/>
  <c r="D869" i="11"/>
  <c r="C869" i="11"/>
  <c r="H868" i="11"/>
  <c r="G868" i="11"/>
  <c r="F868" i="11"/>
  <c r="E868" i="11"/>
  <c r="D868" i="11"/>
  <c r="C868" i="11"/>
  <c r="H867" i="11"/>
  <c r="G867" i="11"/>
  <c r="F867" i="11"/>
  <c r="E867" i="11"/>
  <c r="D867" i="11"/>
  <c r="C867" i="11"/>
  <c r="H866" i="11"/>
  <c r="G866" i="11"/>
  <c r="F866" i="11"/>
  <c r="E866" i="11"/>
  <c r="D866" i="11"/>
  <c r="C866" i="11"/>
  <c r="H865" i="11"/>
  <c r="G865" i="11"/>
  <c r="F865" i="11"/>
  <c r="E865" i="11"/>
  <c r="D865" i="11"/>
  <c r="C865" i="11"/>
  <c r="H864" i="11"/>
  <c r="G864" i="11"/>
  <c r="F864" i="11"/>
  <c r="E864" i="11"/>
  <c r="D864" i="11"/>
  <c r="C864" i="11"/>
  <c r="H863" i="11"/>
  <c r="G863" i="11"/>
  <c r="F863" i="11"/>
  <c r="E863" i="11"/>
  <c r="D863" i="11"/>
  <c r="C863" i="11"/>
  <c r="H862" i="11"/>
  <c r="G862" i="11"/>
  <c r="F862" i="11"/>
  <c r="E862" i="11"/>
  <c r="D862" i="11"/>
  <c r="C862" i="11"/>
  <c r="H861" i="11"/>
  <c r="G861" i="11"/>
  <c r="F861" i="11"/>
  <c r="E861" i="11"/>
  <c r="D861" i="11"/>
  <c r="C861" i="11"/>
  <c r="H860" i="11"/>
  <c r="G860" i="11"/>
  <c r="F860" i="11"/>
  <c r="E860" i="11"/>
  <c r="D860" i="11"/>
  <c r="C860" i="11"/>
  <c r="H859" i="11"/>
  <c r="G859" i="11"/>
  <c r="F859" i="11"/>
  <c r="E859" i="11"/>
  <c r="D859" i="11"/>
  <c r="C859" i="11"/>
  <c r="H858" i="11"/>
  <c r="G858" i="11"/>
  <c r="F858" i="11"/>
  <c r="E858" i="11"/>
  <c r="D858" i="11"/>
  <c r="C858" i="11"/>
  <c r="H857" i="11"/>
  <c r="G857" i="11"/>
  <c r="F857" i="11"/>
  <c r="E857" i="11"/>
  <c r="D857" i="11"/>
  <c r="C857" i="11"/>
  <c r="H856" i="11"/>
  <c r="G856" i="11"/>
  <c r="F856" i="11"/>
  <c r="E856" i="11"/>
  <c r="D856" i="11"/>
  <c r="C856" i="11"/>
  <c r="H855" i="11"/>
  <c r="G855" i="11"/>
  <c r="F855" i="11"/>
  <c r="E855" i="11"/>
  <c r="D855" i="11"/>
  <c r="C855" i="11"/>
  <c r="H854" i="11"/>
  <c r="G854" i="11"/>
  <c r="F854" i="11"/>
  <c r="E854" i="11"/>
  <c r="D854" i="11"/>
  <c r="C854" i="11"/>
  <c r="H853" i="11"/>
  <c r="G853" i="11"/>
  <c r="F853" i="11"/>
  <c r="E853" i="11"/>
  <c r="D853" i="11"/>
  <c r="C853" i="11"/>
  <c r="H852" i="11"/>
  <c r="G852" i="11"/>
  <c r="F852" i="11"/>
  <c r="E852" i="11"/>
  <c r="D852" i="11"/>
  <c r="C852" i="11"/>
  <c r="H851" i="11"/>
  <c r="G851" i="11"/>
  <c r="F851" i="11"/>
  <c r="E851" i="11"/>
  <c r="D851" i="11"/>
  <c r="C851" i="11"/>
  <c r="H850" i="11"/>
  <c r="G850" i="11"/>
  <c r="F850" i="11"/>
  <c r="E850" i="11"/>
  <c r="D850" i="11"/>
  <c r="C850" i="11"/>
  <c r="H849" i="11"/>
  <c r="G849" i="11"/>
  <c r="F849" i="11"/>
  <c r="E849" i="11"/>
  <c r="D849" i="11"/>
  <c r="C849" i="11"/>
  <c r="H848" i="11"/>
  <c r="G848" i="11"/>
  <c r="F848" i="11"/>
  <c r="E848" i="11"/>
  <c r="D848" i="11"/>
  <c r="C848" i="11"/>
  <c r="H847" i="11"/>
  <c r="G847" i="11"/>
  <c r="F847" i="11"/>
  <c r="E847" i="11"/>
  <c r="D847" i="11"/>
  <c r="C847" i="11"/>
  <c r="H846" i="11"/>
  <c r="G846" i="11"/>
  <c r="F846" i="11"/>
  <c r="E846" i="11"/>
  <c r="D846" i="11"/>
  <c r="C846" i="11"/>
  <c r="H845" i="11"/>
  <c r="G845" i="11"/>
  <c r="F845" i="11"/>
  <c r="E845" i="11"/>
  <c r="D845" i="11"/>
  <c r="C845" i="11"/>
  <c r="H844" i="11"/>
  <c r="G844" i="11"/>
  <c r="F844" i="11"/>
  <c r="E844" i="11"/>
  <c r="D844" i="11"/>
  <c r="C844" i="11"/>
  <c r="H843" i="11"/>
  <c r="G843" i="11"/>
  <c r="F843" i="11"/>
  <c r="E843" i="11"/>
  <c r="D843" i="11"/>
  <c r="C843" i="11"/>
  <c r="H842" i="11"/>
  <c r="G842" i="11"/>
  <c r="F842" i="11"/>
  <c r="E842" i="11"/>
  <c r="D842" i="11"/>
  <c r="C842" i="11"/>
  <c r="H841" i="11"/>
  <c r="G841" i="11"/>
  <c r="F841" i="11"/>
  <c r="E841" i="11"/>
  <c r="D841" i="11"/>
  <c r="C841" i="11"/>
  <c r="H840" i="11"/>
  <c r="G840" i="11"/>
  <c r="F840" i="11"/>
  <c r="E840" i="11"/>
  <c r="D840" i="11"/>
  <c r="C840" i="11"/>
  <c r="H839" i="11"/>
  <c r="G839" i="11"/>
  <c r="F839" i="11"/>
  <c r="E839" i="11"/>
  <c r="D839" i="11"/>
  <c r="C839" i="11"/>
  <c r="H838" i="11"/>
  <c r="G838" i="11"/>
  <c r="F838" i="11"/>
  <c r="E838" i="11"/>
  <c r="D838" i="11"/>
  <c r="C838" i="11"/>
  <c r="H837" i="11"/>
  <c r="G837" i="11"/>
  <c r="F837" i="11"/>
  <c r="E837" i="11"/>
  <c r="D837" i="11"/>
  <c r="C837" i="11"/>
  <c r="H836" i="11"/>
  <c r="G836" i="11"/>
  <c r="F836" i="11"/>
  <c r="E836" i="11"/>
  <c r="D836" i="11"/>
  <c r="C836" i="11"/>
  <c r="H835" i="11"/>
  <c r="G835" i="11"/>
  <c r="F835" i="11"/>
  <c r="E835" i="11"/>
  <c r="D835" i="11"/>
  <c r="C835" i="11"/>
  <c r="H834" i="11"/>
  <c r="G834" i="11"/>
  <c r="F834" i="11"/>
  <c r="E834" i="11"/>
  <c r="D834" i="11"/>
  <c r="C834" i="11"/>
  <c r="H833" i="11"/>
  <c r="G833" i="11"/>
  <c r="F833" i="11"/>
  <c r="E833" i="11"/>
  <c r="D833" i="11"/>
  <c r="C833" i="11"/>
  <c r="H832" i="11"/>
  <c r="G832" i="11"/>
  <c r="F832" i="11"/>
  <c r="E832" i="11"/>
  <c r="D832" i="11"/>
  <c r="C832" i="11"/>
  <c r="H831" i="11"/>
  <c r="G831" i="11"/>
  <c r="F831" i="11"/>
  <c r="E831" i="11"/>
  <c r="D831" i="11"/>
  <c r="C831" i="11"/>
  <c r="H830" i="11"/>
  <c r="G830" i="11"/>
  <c r="F830" i="11"/>
  <c r="E830" i="11"/>
  <c r="D830" i="11"/>
  <c r="C830" i="11"/>
  <c r="H829" i="11"/>
  <c r="G829" i="11"/>
  <c r="F829" i="11"/>
  <c r="E829" i="11"/>
  <c r="D829" i="11"/>
  <c r="C829" i="11"/>
  <c r="H828" i="11"/>
  <c r="G828" i="11"/>
  <c r="F828" i="11"/>
  <c r="E828" i="11"/>
  <c r="D828" i="11"/>
  <c r="C828" i="11"/>
  <c r="H827" i="11"/>
  <c r="G827" i="11"/>
  <c r="F827" i="11"/>
  <c r="E827" i="11"/>
  <c r="D827" i="11"/>
  <c r="C827" i="11"/>
  <c r="H826" i="11"/>
  <c r="G826" i="11"/>
  <c r="F826" i="11"/>
  <c r="E826" i="11"/>
  <c r="D826" i="11"/>
  <c r="C826" i="11"/>
  <c r="H825" i="11"/>
  <c r="G825" i="11"/>
  <c r="F825" i="11"/>
  <c r="E825" i="11"/>
  <c r="D825" i="11"/>
  <c r="C825" i="11"/>
  <c r="H824" i="11"/>
  <c r="G824" i="11"/>
  <c r="F824" i="11"/>
  <c r="E824" i="11"/>
  <c r="D824" i="11"/>
  <c r="C824" i="11"/>
  <c r="H823" i="11"/>
  <c r="G823" i="11"/>
  <c r="F823" i="11"/>
  <c r="E823" i="11"/>
  <c r="D823" i="11"/>
  <c r="C823" i="11"/>
  <c r="H822" i="11"/>
  <c r="G822" i="11"/>
  <c r="F822" i="11"/>
  <c r="E822" i="11"/>
  <c r="D822" i="11"/>
  <c r="C822" i="11"/>
  <c r="H821" i="11"/>
  <c r="G821" i="11"/>
  <c r="F821" i="11"/>
  <c r="E821" i="11"/>
  <c r="D821" i="11"/>
  <c r="C821" i="11"/>
  <c r="H820" i="11"/>
  <c r="G820" i="11"/>
  <c r="F820" i="11"/>
  <c r="E820" i="11"/>
  <c r="D820" i="11"/>
  <c r="C820" i="11"/>
  <c r="H819" i="11"/>
  <c r="G819" i="11"/>
  <c r="F819" i="11"/>
  <c r="E819" i="11"/>
  <c r="D819" i="11"/>
  <c r="C819" i="11"/>
  <c r="H818" i="11"/>
  <c r="G818" i="11"/>
  <c r="F818" i="11"/>
  <c r="E818" i="11"/>
  <c r="D818" i="11"/>
  <c r="C818" i="11"/>
  <c r="H817" i="11"/>
  <c r="G817" i="11"/>
  <c r="F817" i="11"/>
  <c r="E817" i="11"/>
  <c r="D817" i="11"/>
  <c r="C817" i="11"/>
  <c r="H816" i="11"/>
  <c r="G816" i="11"/>
  <c r="F816" i="11"/>
  <c r="E816" i="11"/>
  <c r="D816" i="11"/>
  <c r="C816" i="11"/>
  <c r="H815" i="11"/>
  <c r="G815" i="11"/>
  <c r="F815" i="11"/>
  <c r="E815" i="11"/>
  <c r="D815" i="11"/>
  <c r="C815" i="11"/>
  <c r="H814" i="11"/>
  <c r="G814" i="11"/>
  <c r="F814" i="11"/>
  <c r="E814" i="11"/>
  <c r="D814" i="11"/>
  <c r="C814" i="11"/>
  <c r="H813" i="11"/>
  <c r="G813" i="11"/>
  <c r="F813" i="11"/>
  <c r="E813" i="11"/>
  <c r="D813" i="11"/>
  <c r="C813" i="11"/>
  <c r="H812" i="11"/>
  <c r="G812" i="11"/>
  <c r="F812" i="11"/>
  <c r="E812" i="11"/>
  <c r="D812" i="11"/>
  <c r="C812" i="11"/>
  <c r="H811" i="11"/>
  <c r="G811" i="11"/>
  <c r="F811" i="11"/>
  <c r="E811" i="11"/>
  <c r="D811" i="11"/>
  <c r="C811" i="11"/>
  <c r="H810" i="11"/>
  <c r="G810" i="11"/>
  <c r="F810" i="11"/>
  <c r="E810" i="11"/>
  <c r="D810" i="11"/>
  <c r="C810" i="11"/>
  <c r="H809" i="11"/>
  <c r="G809" i="11"/>
  <c r="F809" i="11"/>
  <c r="E809" i="11"/>
  <c r="D809" i="11"/>
  <c r="C809" i="11"/>
  <c r="H808" i="11"/>
  <c r="G808" i="11"/>
  <c r="F808" i="11"/>
  <c r="E808" i="11"/>
  <c r="D808" i="11"/>
  <c r="C808" i="11"/>
  <c r="H807" i="11"/>
  <c r="G807" i="11"/>
  <c r="F807" i="11"/>
  <c r="E807" i="11"/>
  <c r="D807" i="11"/>
  <c r="C807" i="11"/>
  <c r="H806" i="11"/>
  <c r="G806" i="11"/>
  <c r="F806" i="11"/>
  <c r="E806" i="11"/>
  <c r="D806" i="11"/>
  <c r="C806" i="11"/>
  <c r="H805" i="11"/>
  <c r="G805" i="11"/>
  <c r="F805" i="11"/>
  <c r="E805" i="11"/>
  <c r="D805" i="11"/>
  <c r="C805" i="11"/>
  <c r="H804" i="11"/>
  <c r="G804" i="11"/>
  <c r="F804" i="11"/>
  <c r="E804" i="11"/>
  <c r="D804" i="11"/>
  <c r="C804" i="11"/>
  <c r="H803" i="11"/>
  <c r="G803" i="11"/>
  <c r="F803" i="11"/>
  <c r="E803" i="11"/>
  <c r="D803" i="11"/>
  <c r="C803" i="11"/>
  <c r="H802" i="11"/>
  <c r="G802" i="11"/>
  <c r="F802" i="11"/>
  <c r="E802" i="11"/>
  <c r="D802" i="11"/>
  <c r="C802" i="11"/>
  <c r="H801" i="11"/>
  <c r="G801" i="11"/>
  <c r="F801" i="11"/>
  <c r="E801" i="11"/>
  <c r="D801" i="11"/>
  <c r="C801" i="11"/>
  <c r="H800" i="11"/>
  <c r="G800" i="11"/>
  <c r="F800" i="11"/>
  <c r="E800" i="11"/>
  <c r="D800" i="11"/>
  <c r="C800" i="11"/>
  <c r="H799" i="11"/>
  <c r="G799" i="11"/>
  <c r="F799" i="11"/>
  <c r="E799" i="11"/>
  <c r="D799" i="11"/>
  <c r="C799" i="11"/>
  <c r="H798" i="11"/>
  <c r="G798" i="11"/>
  <c r="F798" i="11"/>
  <c r="E798" i="11"/>
  <c r="D798" i="11"/>
  <c r="C798" i="11"/>
  <c r="H797" i="11"/>
  <c r="G797" i="11"/>
  <c r="F797" i="11"/>
  <c r="E797" i="11"/>
  <c r="D797" i="11"/>
  <c r="C797" i="11"/>
  <c r="H796" i="11"/>
  <c r="G796" i="11"/>
  <c r="F796" i="11"/>
  <c r="E796" i="11"/>
  <c r="D796" i="11"/>
  <c r="C796" i="11"/>
  <c r="H795" i="11"/>
  <c r="G795" i="11"/>
  <c r="F795" i="11"/>
  <c r="E795" i="11"/>
  <c r="D795" i="11"/>
  <c r="C795" i="11"/>
  <c r="H794" i="11"/>
  <c r="G794" i="11"/>
  <c r="F794" i="11"/>
  <c r="E794" i="11"/>
  <c r="D794" i="11"/>
  <c r="C794" i="11"/>
  <c r="H793" i="11"/>
  <c r="G793" i="11"/>
  <c r="F793" i="11"/>
  <c r="E793" i="11"/>
  <c r="D793" i="11"/>
  <c r="C793" i="11"/>
  <c r="H792" i="11"/>
  <c r="G792" i="11"/>
  <c r="F792" i="11"/>
  <c r="E792" i="11"/>
  <c r="D792" i="11"/>
  <c r="C792" i="11"/>
  <c r="H791" i="11"/>
  <c r="G791" i="11"/>
  <c r="F791" i="11"/>
  <c r="E791" i="11"/>
  <c r="D791" i="11"/>
  <c r="C791" i="11"/>
  <c r="H790" i="11"/>
  <c r="G790" i="11"/>
  <c r="F790" i="11"/>
  <c r="E790" i="11"/>
  <c r="D790" i="11"/>
  <c r="C790" i="11"/>
  <c r="H789" i="11"/>
  <c r="G789" i="11"/>
  <c r="F789" i="11"/>
  <c r="E789" i="11"/>
  <c r="D789" i="11"/>
  <c r="C789" i="11"/>
  <c r="H788" i="11"/>
  <c r="G788" i="11"/>
  <c r="F788" i="11"/>
  <c r="E788" i="11"/>
  <c r="D788" i="11"/>
  <c r="C788" i="11"/>
  <c r="H787" i="11"/>
  <c r="G787" i="11"/>
  <c r="F787" i="11"/>
  <c r="E787" i="11"/>
  <c r="D787" i="11"/>
  <c r="C787" i="11"/>
  <c r="H786" i="11"/>
  <c r="G786" i="11"/>
  <c r="F786" i="11"/>
  <c r="E786" i="11"/>
  <c r="D786" i="11"/>
  <c r="C786" i="11"/>
  <c r="H785" i="11"/>
  <c r="G785" i="11"/>
  <c r="F785" i="11"/>
  <c r="E785" i="11"/>
  <c r="D785" i="11"/>
  <c r="C785" i="11"/>
  <c r="H784" i="11"/>
  <c r="G784" i="11"/>
  <c r="F784" i="11"/>
  <c r="E784" i="11"/>
  <c r="D784" i="11"/>
  <c r="C784" i="11"/>
  <c r="H783" i="11"/>
  <c r="G783" i="11"/>
  <c r="F783" i="11"/>
  <c r="E783" i="11"/>
  <c r="D783" i="11"/>
  <c r="C783" i="11"/>
  <c r="H782" i="11"/>
  <c r="G782" i="11"/>
  <c r="F782" i="11"/>
  <c r="E782" i="11"/>
  <c r="D782" i="11"/>
  <c r="C782" i="11"/>
  <c r="H781" i="11"/>
  <c r="G781" i="11"/>
  <c r="F781" i="11"/>
  <c r="E781" i="11"/>
  <c r="D781" i="11"/>
  <c r="C781" i="11"/>
  <c r="H780" i="11"/>
  <c r="G780" i="11"/>
  <c r="F780" i="11"/>
  <c r="E780" i="11"/>
  <c r="D780" i="11"/>
  <c r="C780" i="11"/>
  <c r="H779" i="11"/>
  <c r="G779" i="11"/>
  <c r="F779" i="11"/>
  <c r="E779" i="11"/>
  <c r="D779" i="11"/>
  <c r="C779" i="11"/>
  <c r="H778" i="11"/>
  <c r="G778" i="11"/>
  <c r="F778" i="11"/>
  <c r="E778" i="11"/>
  <c r="D778" i="11"/>
  <c r="C778" i="11"/>
  <c r="H777" i="11"/>
  <c r="G777" i="11"/>
  <c r="F777" i="11"/>
  <c r="E777" i="11"/>
  <c r="D777" i="11"/>
  <c r="C777" i="11"/>
  <c r="H776" i="11"/>
  <c r="G776" i="11"/>
  <c r="F776" i="11"/>
  <c r="E776" i="11"/>
  <c r="D776" i="11"/>
  <c r="C776" i="11"/>
  <c r="H775" i="11"/>
  <c r="G775" i="11"/>
  <c r="F775" i="11"/>
  <c r="E775" i="11"/>
  <c r="D775" i="11"/>
  <c r="C775" i="11"/>
  <c r="H774" i="11"/>
  <c r="G774" i="11"/>
  <c r="F774" i="11"/>
  <c r="E774" i="11"/>
  <c r="D774" i="11"/>
  <c r="C774" i="11"/>
  <c r="H773" i="11"/>
  <c r="G773" i="11"/>
  <c r="F773" i="11"/>
  <c r="E773" i="11"/>
  <c r="D773" i="11"/>
  <c r="C773" i="11"/>
  <c r="H772" i="11"/>
  <c r="G772" i="11"/>
  <c r="F772" i="11"/>
  <c r="E772" i="11"/>
  <c r="D772" i="11"/>
  <c r="C772" i="11"/>
  <c r="H771" i="11"/>
  <c r="G771" i="11"/>
  <c r="F771" i="11"/>
  <c r="E771" i="11"/>
  <c r="D771" i="11"/>
  <c r="C771" i="11"/>
  <c r="H770" i="11"/>
  <c r="G770" i="11"/>
  <c r="F770" i="11"/>
  <c r="E770" i="11"/>
  <c r="D770" i="11"/>
  <c r="C770" i="11"/>
  <c r="H769" i="11"/>
  <c r="G769" i="11"/>
  <c r="F769" i="11"/>
  <c r="E769" i="11"/>
  <c r="D769" i="11"/>
  <c r="C769" i="11"/>
  <c r="H768" i="11"/>
  <c r="G768" i="11"/>
  <c r="F768" i="11"/>
  <c r="E768" i="11"/>
  <c r="D768" i="11"/>
  <c r="C768" i="11"/>
  <c r="H767" i="11"/>
  <c r="G767" i="11"/>
  <c r="F767" i="11"/>
  <c r="E767" i="11"/>
  <c r="D767" i="11"/>
  <c r="C767" i="11"/>
  <c r="H766" i="11"/>
  <c r="G766" i="11"/>
  <c r="F766" i="11"/>
  <c r="E766" i="11"/>
  <c r="D766" i="11"/>
  <c r="C766" i="11"/>
  <c r="H765" i="11"/>
  <c r="G765" i="11"/>
  <c r="F765" i="11"/>
  <c r="E765" i="11"/>
  <c r="D765" i="11"/>
  <c r="C765" i="11"/>
  <c r="H764" i="11"/>
  <c r="G764" i="11"/>
  <c r="F764" i="11"/>
  <c r="E764" i="11"/>
  <c r="D764" i="11"/>
  <c r="C764" i="11"/>
  <c r="H763" i="11"/>
  <c r="G763" i="11"/>
  <c r="F763" i="11"/>
  <c r="E763" i="11"/>
  <c r="D763" i="11"/>
  <c r="C763" i="11"/>
  <c r="H762" i="11"/>
  <c r="G762" i="11"/>
  <c r="F762" i="11"/>
  <c r="E762" i="11"/>
  <c r="D762" i="11"/>
  <c r="C762" i="11"/>
  <c r="H761" i="11"/>
  <c r="G761" i="11"/>
  <c r="F761" i="11"/>
  <c r="E761" i="11"/>
  <c r="D761" i="11"/>
  <c r="C761" i="11"/>
  <c r="H760" i="11"/>
  <c r="G760" i="11"/>
  <c r="F760" i="11"/>
  <c r="E760" i="11"/>
  <c r="D760" i="11"/>
  <c r="C760" i="11"/>
  <c r="H759" i="11"/>
  <c r="G759" i="11"/>
  <c r="F759" i="11"/>
  <c r="E759" i="11"/>
  <c r="D759" i="11"/>
  <c r="C759" i="11"/>
  <c r="H758" i="11"/>
  <c r="G758" i="11"/>
  <c r="F758" i="11"/>
  <c r="E758" i="11"/>
  <c r="D758" i="11"/>
  <c r="C758" i="11"/>
  <c r="H757" i="11"/>
  <c r="G757" i="11"/>
  <c r="F757" i="11"/>
  <c r="E757" i="11"/>
  <c r="D757" i="11"/>
  <c r="C757" i="11"/>
  <c r="H756" i="11"/>
  <c r="G756" i="11"/>
  <c r="F756" i="11"/>
  <c r="E756" i="11"/>
  <c r="D756" i="11"/>
  <c r="C756" i="11"/>
  <c r="H755" i="11"/>
  <c r="G755" i="11"/>
  <c r="F755" i="11"/>
  <c r="E755" i="11"/>
  <c r="D755" i="11"/>
  <c r="C755" i="11"/>
  <c r="H754" i="11"/>
  <c r="G754" i="11"/>
  <c r="F754" i="11"/>
  <c r="E754" i="11"/>
  <c r="D754" i="11"/>
  <c r="C754" i="11"/>
  <c r="H753" i="11"/>
  <c r="G753" i="11"/>
  <c r="F753" i="11"/>
  <c r="E753" i="11"/>
  <c r="D753" i="11"/>
  <c r="C753" i="11"/>
  <c r="H752" i="11"/>
  <c r="G752" i="11"/>
  <c r="F752" i="11"/>
  <c r="E752" i="11"/>
  <c r="D752" i="11"/>
  <c r="C752" i="11"/>
  <c r="H751" i="11"/>
  <c r="G751" i="11"/>
  <c r="F751" i="11"/>
  <c r="E751" i="11"/>
  <c r="D751" i="11"/>
  <c r="C751" i="11"/>
  <c r="H750" i="11"/>
  <c r="G750" i="11"/>
  <c r="F750" i="11"/>
  <c r="E750" i="11"/>
  <c r="D750" i="11"/>
  <c r="C750" i="11"/>
  <c r="H749" i="11"/>
  <c r="G749" i="11"/>
  <c r="F749" i="11"/>
  <c r="E749" i="11"/>
  <c r="D749" i="11"/>
  <c r="C749" i="11"/>
  <c r="H748" i="11"/>
  <c r="G748" i="11"/>
  <c r="F748" i="11"/>
  <c r="E748" i="11"/>
  <c r="D748" i="11"/>
  <c r="C748" i="11"/>
  <c r="H747" i="11"/>
  <c r="G747" i="11"/>
  <c r="F747" i="11"/>
  <c r="E747" i="11"/>
  <c r="D747" i="11"/>
  <c r="C747" i="11"/>
  <c r="H746" i="11"/>
  <c r="G746" i="11"/>
  <c r="F746" i="11"/>
  <c r="E746" i="11"/>
  <c r="D746" i="11"/>
  <c r="C746" i="11"/>
  <c r="H745" i="11"/>
  <c r="G745" i="11"/>
  <c r="F745" i="11"/>
  <c r="E745" i="11"/>
  <c r="D745" i="11"/>
  <c r="C745" i="11"/>
  <c r="H744" i="11"/>
  <c r="G744" i="11"/>
  <c r="F744" i="11"/>
  <c r="E744" i="11"/>
  <c r="D744" i="11"/>
  <c r="C744" i="11"/>
  <c r="H743" i="11"/>
  <c r="G743" i="11"/>
  <c r="F743" i="11"/>
  <c r="E743" i="11"/>
  <c r="D743" i="11"/>
  <c r="C743" i="11"/>
  <c r="H742" i="11"/>
  <c r="G742" i="11"/>
  <c r="F742" i="11"/>
  <c r="E742" i="11"/>
  <c r="D742" i="11"/>
  <c r="C742" i="11"/>
  <c r="H741" i="11"/>
  <c r="G741" i="11"/>
  <c r="F741" i="11"/>
  <c r="E741" i="11"/>
  <c r="D741" i="11"/>
  <c r="C741" i="11"/>
  <c r="H740" i="11"/>
  <c r="G740" i="11"/>
  <c r="F740" i="11"/>
  <c r="E740" i="11"/>
  <c r="D740" i="11"/>
  <c r="C740" i="11"/>
  <c r="H739" i="11"/>
  <c r="G739" i="11"/>
  <c r="F739" i="11"/>
  <c r="E739" i="11"/>
  <c r="D739" i="11"/>
  <c r="C739" i="11"/>
  <c r="H738" i="11"/>
  <c r="G738" i="11"/>
  <c r="F738" i="11"/>
  <c r="E738" i="11"/>
  <c r="D738" i="11"/>
  <c r="C738" i="11"/>
  <c r="H737" i="11"/>
  <c r="G737" i="11"/>
  <c r="F737" i="11"/>
  <c r="E737" i="11"/>
  <c r="D737" i="11"/>
  <c r="C737" i="11"/>
  <c r="H736" i="11"/>
  <c r="G736" i="11"/>
  <c r="F736" i="11"/>
  <c r="E736" i="11"/>
  <c r="D736" i="11"/>
  <c r="C736" i="11"/>
  <c r="H735" i="11"/>
  <c r="G735" i="11"/>
  <c r="F735" i="11"/>
  <c r="E735" i="11"/>
  <c r="D735" i="11"/>
  <c r="C735" i="11"/>
  <c r="H734" i="11"/>
  <c r="G734" i="11"/>
  <c r="F734" i="11"/>
  <c r="E734" i="11"/>
  <c r="D734" i="11"/>
  <c r="C734" i="11"/>
  <c r="H733" i="11"/>
  <c r="G733" i="11"/>
  <c r="F733" i="11"/>
  <c r="E733" i="11"/>
  <c r="D733" i="11"/>
  <c r="C733" i="11"/>
  <c r="H732" i="11"/>
  <c r="G732" i="11"/>
  <c r="F732" i="11"/>
  <c r="E732" i="11"/>
  <c r="D732" i="11"/>
  <c r="C732" i="11"/>
  <c r="H731" i="11"/>
  <c r="G731" i="11"/>
  <c r="F731" i="11"/>
  <c r="E731" i="11"/>
  <c r="D731" i="11"/>
  <c r="C731" i="11"/>
  <c r="H730" i="11"/>
  <c r="G730" i="11"/>
  <c r="F730" i="11"/>
  <c r="E730" i="11"/>
  <c r="D730" i="11"/>
  <c r="C730" i="11"/>
  <c r="H729" i="11"/>
  <c r="G729" i="11"/>
  <c r="F729" i="11"/>
  <c r="E729" i="11"/>
  <c r="D729" i="11"/>
  <c r="C729" i="11"/>
  <c r="H728" i="11"/>
  <c r="G728" i="11"/>
  <c r="F728" i="11"/>
  <c r="E728" i="11"/>
  <c r="D728" i="11"/>
  <c r="C728" i="11"/>
  <c r="H727" i="11"/>
  <c r="G727" i="11"/>
  <c r="F727" i="11"/>
  <c r="E727" i="11"/>
  <c r="D727" i="11"/>
  <c r="C727" i="11"/>
  <c r="H726" i="11"/>
  <c r="G726" i="11"/>
  <c r="F726" i="11"/>
  <c r="E726" i="11"/>
  <c r="D726" i="11"/>
  <c r="C726" i="11"/>
  <c r="H725" i="11"/>
  <c r="G725" i="11"/>
  <c r="F725" i="11"/>
  <c r="E725" i="11"/>
  <c r="D725" i="11"/>
  <c r="C725" i="11"/>
  <c r="H724" i="11"/>
  <c r="G724" i="11"/>
  <c r="F724" i="11"/>
  <c r="E724" i="11"/>
  <c r="D724" i="11"/>
  <c r="C724" i="11"/>
  <c r="H723" i="11"/>
  <c r="G723" i="11"/>
  <c r="F723" i="11"/>
  <c r="E723" i="11"/>
  <c r="D723" i="11"/>
  <c r="C723" i="11"/>
  <c r="H722" i="11"/>
  <c r="G722" i="11"/>
  <c r="F722" i="11"/>
  <c r="E722" i="11"/>
  <c r="D722" i="11"/>
  <c r="C722" i="11"/>
  <c r="H721" i="11"/>
  <c r="G721" i="11"/>
  <c r="F721" i="11"/>
  <c r="E721" i="11"/>
  <c r="D721" i="11"/>
  <c r="C721" i="11"/>
  <c r="H720" i="11"/>
  <c r="G720" i="11"/>
  <c r="F720" i="11"/>
  <c r="E720" i="11"/>
  <c r="D720" i="11"/>
  <c r="C720" i="11"/>
  <c r="H719" i="11"/>
  <c r="G719" i="11"/>
  <c r="F719" i="11"/>
  <c r="E719" i="11"/>
  <c r="D719" i="11"/>
  <c r="C719" i="11"/>
  <c r="H718" i="11"/>
  <c r="G718" i="11"/>
  <c r="F718" i="11"/>
  <c r="E718" i="11"/>
  <c r="D718" i="11"/>
  <c r="C718" i="11"/>
  <c r="H717" i="11"/>
  <c r="G717" i="11"/>
  <c r="F717" i="11"/>
  <c r="E717" i="11"/>
  <c r="D717" i="11"/>
  <c r="C717" i="11"/>
  <c r="H716" i="11"/>
  <c r="G716" i="11"/>
  <c r="F716" i="11"/>
  <c r="E716" i="11"/>
  <c r="D716" i="11"/>
  <c r="C716" i="11"/>
  <c r="H715" i="11"/>
  <c r="G715" i="11"/>
  <c r="F715" i="11"/>
  <c r="E715" i="11"/>
  <c r="D715" i="11"/>
  <c r="C715" i="11"/>
  <c r="H714" i="11"/>
  <c r="G714" i="11"/>
  <c r="F714" i="11"/>
  <c r="E714" i="11"/>
  <c r="D714" i="11"/>
  <c r="C714" i="11"/>
  <c r="H713" i="11"/>
  <c r="G713" i="11"/>
  <c r="F713" i="11"/>
  <c r="E713" i="11"/>
  <c r="D713" i="11"/>
  <c r="C713" i="11"/>
  <c r="H712" i="11"/>
  <c r="G712" i="11"/>
  <c r="F712" i="11"/>
  <c r="E712" i="11"/>
  <c r="D712" i="11"/>
  <c r="C712" i="11"/>
  <c r="H711" i="11"/>
  <c r="G711" i="11"/>
  <c r="F711" i="11"/>
  <c r="E711" i="11"/>
  <c r="D711" i="11"/>
  <c r="C711" i="11"/>
  <c r="H710" i="11"/>
  <c r="G710" i="11"/>
  <c r="F710" i="11"/>
  <c r="E710" i="11"/>
  <c r="D710" i="11"/>
  <c r="C710" i="11"/>
  <c r="H709" i="11"/>
  <c r="G709" i="11"/>
  <c r="F709" i="11"/>
  <c r="E709" i="11"/>
  <c r="D709" i="11"/>
  <c r="C709" i="11"/>
  <c r="H708" i="11"/>
  <c r="G708" i="11"/>
  <c r="F708" i="11"/>
  <c r="E708" i="11"/>
  <c r="D708" i="11"/>
  <c r="C708" i="11"/>
  <c r="H707" i="11"/>
  <c r="G707" i="11"/>
  <c r="F707" i="11"/>
  <c r="E707" i="11"/>
  <c r="D707" i="11"/>
  <c r="C707" i="11"/>
  <c r="H706" i="11"/>
  <c r="G706" i="11"/>
  <c r="F706" i="11"/>
  <c r="E706" i="11"/>
  <c r="D706" i="11"/>
  <c r="C706" i="11"/>
  <c r="H705" i="11"/>
  <c r="G705" i="11"/>
  <c r="F705" i="11"/>
  <c r="E705" i="11"/>
  <c r="D705" i="11"/>
  <c r="C705" i="11"/>
  <c r="H704" i="11"/>
  <c r="G704" i="11"/>
  <c r="F704" i="11"/>
  <c r="E704" i="11"/>
  <c r="D704" i="11"/>
  <c r="C704" i="11"/>
  <c r="H703" i="11"/>
  <c r="G703" i="11"/>
  <c r="F703" i="11"/>
  <c r="E703" i="11"/>
  <c r="D703" i="11"/>
  <c r="C703" i="11"/>
  <c r="H702" i="11"/>
  <c r="G702" i="11"/>
  <c r="F702" i="11"/>
  <c r="E702" i="11"/>
  <c r="D702" i="11"/>
  <c r="C702" i="11"/>
  <c r="H701" i="11"/>
  <c r="G701" i="11"/>
  <c r="F701" i="11"/>
  <c r="E701" i="11"/>
  <c r="D701" i="11"/>
  <c r="C701" i="11"/>
  <c r="H700" i="11"/>
  <c r="G700" i="11"/>
  <c r="F700" i="11"/>
  <c r="E700" i="11"/>
  <c r="D700" i="11"/>
  <c r="C700" i="11"/>
  <c r="H699" i="11"/>
  <c r="G699" i="11"/>
  <c r="F699" i="11"/>
  <c r="E699" i="11"/>
  <c r="D699" i="11"/>
  <c r="C699" i="11"/>
  <c r="H698" i="11"/>
  <c r="G698" i="11"/>
  <c r="F698" i="11"/>
  <c r="E698" i="11"/>
  <c r="D698" i="11"/>
  <c r="C698" i="11"/>
  <c r="H697" i="11"/>
  <c r="G697" i="11"/>
  <c r="F697" i="11"/>
  <c r="E697" i="11"/>
  <c r="D697" i="11"/>
  <c r="C697" i="11"/>
  <c r="H696" i="11"/>
  <c r="G696" i="11"/>
  <c r="F696" i="11"/>
  <c r="E696" i="11"/>
  <c r="D696" i="11"/>
  <c r="C696" i="11"/>
  <c r="H695" i="11"/>
  <c r="G695" i="11"/>
  <c r="F695" i="11"/>
  <c r="E695" i="11"/>
  <c r="D695" i="11"/>
  <c r="C695" i="11"/>
  <c r="H694" i="11"/>
  <c r="G694" i="11"/>
  <c r="F694" i="11"/>
  <c r="E694" i="11"/>
  <c r="D694" i="11"/>
  <c r="C694" i="11"/>
  <c r="H693" i="11"/>
  <c r="G693" i="11"/>
  <c r="F693" i="11"/>
  <c r="E693" i="11"/>
  <c r="D693" i="11"/>
  <c r="C693" i="11"/>
  <c r="H692" i="11"/>
  <c r="G692" i="11"/>
  <c r="F692" i="11"/>
  <c r="E692" i="11"/>
  <c r="D692" i="11"/>
  <c r="C692" i="11"/>
  <c r="H691" i="11"/>
  <c r="G691" i="11"/>
  <c r="F691" i="11"/>
  <c r="E691" i="11"/>
  <c r="D691" i="11"/>
  <c r="C691" i="11"/>
  <c r="H690" i="11"/>
  <c r="G690" i="11"/>
  <c r="F690" i="11"/>
  <c r="E690" i="11"/>
  <c r="D690" i="11"/>
  <c r="C690" i="11"/>
  <c r="H689" i="11"/>
  <c r="G689" i="11"/>
  <c r="F689" i="11"/>
  <c r="E689" i="11"/>
  <c r="D689" i="11"/>
  <c r="C689" i="11"/>
  <c r="H688" i="11"/>
  <c r="G688" i="11"/>
  <c r="F688" i="11"/>
  <c r="E688" i="11"/>
  <c r="D688" i="11"/>
  <c r="C688" i="11"/>
  <c r="H687" i="11"/>
  <c r="G687" i="11"/>
  <c r="F687" i="11"/>
  <c r="E687" i="11"/>
  <c r="D687" i="11"/>
  <c r="C687" i="11"/>
  <c r="H686" i="11"/>
  <c r="G686" i="11"/>
  <c r="F686" i="11"/>
  <c r="E686" i="11"/>
  <c r="D686" i="11"/>
  <c r="C686" i="11"/>
  <c r="H685" i="11"/>
  <c r="G685" i="11"/>
  <c r="F685" i="11"/>
  <c r="E685" i="11"/>
  <c r="D685" i="11"/>
  <c r="C685" i="11"/>
  <c r="H684" i="11"/>
  <c r="G684" i="11"/>
  <c r="F684" i="11"/>
  <c r="E684" i="11"/>
  <c r="D684" i="11"/>
  <c r="C684" i="11"/>
  <c r="H683" i="11"/>
  <c r="G683" i="11"/>
  <c r="F683" i="11"/>
  <c r="E683" i="11"/>
  <c r="D683" i="11"/>
  <c r="C683" i="11"/>
  <c r="H682" i="11"/>
  <c r="G682" i="11"/>
  <c r="F682" i="11"/>
  <c r="E682" i="11"/>
  <c r="D682" i="11"/>
  <c r="C682" i="11"/>
  <c r="H681" i="11"/>
  <c r="G681" i="11"/>
  <c r="F681" i="11"/>
  <c r="E681" i="11"/>
  <c r="D681" i="11"/>
  <c r="C681" i="11"/>
  <c r="H680" i="11"/>
  <c r="G680" i="11"/>
  <c r="F680" i="11"/>
  <c r="E680" i="11"/>
  <c r="D680" i="11"/>
  <c r="C680" i="11"/>
  <c r="H679" i="11"/>
  <c r="G679" i="11"/>
  <c r="F679" i="11"/>
  <c r="E679" i="11"/>
  <c r="D679" i="11"/>
  <c r="C679" i="11"/>
  <c r="H678" i="11"/>
  <c r="G678" i="11"/>
  <c r="F678" i="11"/>
  <c r="E678" i="11"/>
  <c r="D678" i="11"/>
  <c r="C678" i="11"/>
  <c r="H677" i="11"/>
  <c r="G677" i="11"/>
  <c r="F677" i="11"/>
  <c r="E677" i="11"/>
  <c r="D677" i="11"/>
  <c r="C677" i="11"/>
  <c r="H676" i="11"/>
  <c r="G676" i="11"/>
  <c r="F676" i="11"/>
  <c r="E676" i="11"/>
  <c r="D676" i="11"/>
  <c r="C676" i="11"/>
  <c r="H675" i="11"/>
  <c r="G675" i="11"/>
  <c r="F675" i="11"/>
  <c r="E675" i="11"/>
  <c r="D675" i="11"/>
  <c r="C675" i="11"/>
  <c r="H674" i="11"/>
  <c r="G674" i="11"/>
  <c r="F674" i="11"/>
  <c r="E674" i="11"/>
  <c r="D674" i="11"/>
  <c r="C674" i="11"/>
  <c r="H673" i="11"/>
  <c r="G673" i="11"/>
  <c r="F673" i="11"/>
  <c r="E673" i="11"/>
  <c r="D673" i="11"/>
  <c r="C673" i="11"/>
  <c r="H672" i="11"/>
  <c r="G672" i="11"/>
  <c r="F672" i="11"/>
  <c r="E672" i="11"/>
  <c r="D672" i="11"/>
  <c r="C672" i="11"/>
  <c r="H671" i="11"/>
  <c r="G671" i="11"/>
  <c r="F671" i="11"/>
  <c r="E671" i="11"/>
  <c r="D671" i="11"/>
  <c r="C671" i="11"/>
  <c r="H670" i="11"/>
  <c r="G670" i="11"/>
  <c r="F670" i="11"/>
  <c r="E670" i="11"/>
  <c r="D670" i="11"/>
  <c r="C670" i="11"/>
  <c r="H669" i="11"/>
  <c r="G669" i="11"/>
  <c r="F669" i="11"/>
  <c r="E669" i="11"/>
  <c r="D669" i="11"/>
  <c r="C669" i="11"/>
  <c r="H668" i="11"/>
  <c r="G668" i="11"/>
  <c r="F668" i="11"/>
  <c r="E668" i="11"/>
  <c r="D668" i="11"/>
  <c r="C668" i="11"/>
  <c r="H667" i="11"/>
  <c r="G667" i="11"/>
  <c r="F667" i="11"/>
  <c r="E667" i="11"/>
  <c r="D667" i="11"/>
  <c r="C667" i="11"/>
  <c r="H666" i="11"/>
  <c r="G666" i="11"/>
  <c r="F666" i="11"/>
  <c r="E666" i="11"/>
  <c r="D666" i="11"/>
  <c r="C666" i="11"/>
  <c r="H665" i="11"/>
  <c r="G665" i="11"/>
  <c r="F665" i="11"/>
  <c r="E665" i="11"/>
  <c r="D665" i="11"/>
  <c r="C665" i="11"/>
  <c r="H664" i="11"/>
  <c r="G664" i="11"/>
  <c r="F664" i="11"/>
  <c r="E664" i="11"/>
  <c r="D664" i="11"/>
  <c r="C664" i="11"/>
  <c r="H663" i="11"/>
  <c r="G663" i="11"/>
  <c r="F663" i="11"/>
  <c r="E663" i="11"/>
  <c r="D663" i="11"/>
  <c r="C663" i="11"/>
  <c r="H662" i="11"/>
  <c r="G662" i="11"/>
  <c r="F662" i="11"/>
  <c r="E662" i="11"/>
  <c r="D662" i="11"/>
  <c r="C662" i="11"/>
  <c r="H661" i="11"/>
  <c r="G661" i="11"/>
  <c r="F661" i="11"/>
  <c r="E661" i="11"/>
  <c r="D661" i="11"/>
  <c r="C661" i="11"/>
  <c r="H660" i="11"/>
  <c r="G660" i="11"/>
  <c r="F660" i="11"/>
  <c r="E660" i="11"/>
  <c r="D660" i="11"/>
  <c r="C660" i="11"/>
  <c r="H659" i="11"/>
  <c r="G659" i="11"/>
  <c r="F659" i="11"/>
  <c r="E659" i="11"/>
  <c r="D659" i="11"/>
  <c r="C659" i="11"/>
  <c r="H658" i="11"/>
  <c r="G658" i="11"/>
  <c r="F658" i="11"/>
  <c r="E658" i="11"/>
  <c r="D658" i="11"/>
  <c r="C658" i="11"/>
  <c r="H657" i="11"/>
  <c r="G657" i="11"/>
  <c r="F657" i="11"/>
  <c r="E657" i="11"/>
  <c r="D657" i="11"/>
  <c r="C657" i="11"/>
  <c r="H656" i="11"/>
  <c r="G656" i="11"/>
  <c r="F656" i="11"/>
  <c r="E656" i="11"/>
  <c r="D656" i="11"/>
  <c r="C656" i="11"/>
  <c r="H655" i="11"/>
  <c r="G655" i="11"/>
  <c r="F655" i="11"/>
  <c r="E655" i="11"/>
  <c r="D655" i="11"/>
  <c r="C655" i="11"/>
  <c r="H654" i="11"/>
  <c r="G654" i="11"/>
  <c r="F654" i="11"/>
  <c r="E654" i="11"/>
  <c r="D654" i="11"/>
  <c r="C654" i="11"/>
  <c r="H653" i="11"/>
  <c r="G653" i="11"/>
  <c r="F653" i="11"/>
  <c r="E653" i="11"/>
  <c r="D653" i="11"/>
  <c r="C653" i="11"/>
  <c r="H652" i="11"/>
  <c r="G652" i="11"/>
  <c r="F652" i="11"/>
  <c r="E652" i="11"/>
  <c r="D652" i="11"/>
  <c r="C652" i="11"/>
  <c r="H651" i="11"/>
  <c r="G651" i="11"/>
  <c r="F651" i="11"/>
  <c r="E651" i="11"/>
  <c r="D651" i="11"/>
  <c r="C651" i="11"/>
  <c r="H650" i="11"/>
  <c r="G650" i="11"/>
  <c r="F650" i="11"/>
  <c r="E650" i="11"/>
  <c r="D650" i="11"/>
  <c r="C650" i="11"/>
  <c r="H649" i="11"/>
  <c r="G649" i="11"/>
  <c r="F649" i="11"/>
  <c r="E649" i="11"/>
  <c r="D649" i="11"/>
  <c r="C649" i="11"/>
  <c r="H648" i="11"/>
  <c r="G648" i="11"/>
  <c r="F648" i="11"/>
  <c r="E648" i="11"/>
  <c r="D648" i="11"/>
  <c r="C648" i="11"/>
  <c r="H647" i="11"/>
  <c r="G647" i="11"/>
  <c r="F647" i="11"/>
  <c r="E647" i="11"/>
  <c r="D647" i="11"/>
  <c r="C647" i="11"/>
  <c r="H646" i="11"/>
  <c r="G646" i="11"/>
  <c r="F646" i="11"/>
  <c r="E646" i="11"/>
  <c r="D646" i="11"/>
  <c r="C646" i="11"/>
  <c r="H645" i="11"/>
  <c r="G645" i="11"/>
  <c r="F645" i="11"/>
  <c r="E645" i="11"/>
  <c r="D645" i="11"/>
  <c r="C645" i="11"/>
  <c r="H644" i="11"/>
  <c r="G644" i="11"/>
  <c r="F644" i="11"/>
  <c r="E644" i="11"/>
  <c r="D644" i="11"/>
  <c r="C644" i="11"/>
  <c r="H643" i="11"/>
  <c r="G643" i="11"/>
  <c r="F643" i="11"/>
  <c r="E643" i="11"/>
  <c r="D643" i="11"/>
  <c r="C643" i="11"/>
  <c r="H642" i="11"/>
  <c r="G642" i="11"/>
  <c r="F642" i="11"/>
  <c r="E642" i="11"/>
  <c r="D642" i="11"/>
  <c r="C642" i="11"/>
  <c r="H641" i="11"/>
  <c r="G641" i="11"/>
  <c r="F641" i="11"/>
  <c r="E641" i="11"/>
  <c r="D641" i="11"/>
  <c r="C641" i="11"/>
  <c r="H640" i="11"/>
  <c r="G640" i="11"/>
  <c r="F640" i="11"/>
  <c r="E640" i="11"/>
  <c r="D640" i="11"/>
  <c r="C640" i="11"/>
  <c r="H639" i="11"/>
  <c r="G639" i="11"/>
  <c r="F639" i="11"/>
  <c r="E639" i="11"/>
  <c r="D639" i="11"/>
  <c r="C639" i="11"/>
  <c r="H638" i="11"/>
  <c r="G638" i="11"/>
  <c r="F638" i="11"/>
  <c r="E638" i="11"/>
  <c r="D638" i="11"/>
  <c r="C638" i="11"/>
  <c r="H637" i="11"/>
  <c r="G637" i="11"/>
  <c r="F637" i="11"/>
  <c r="E637" i="11"/>
  <c r="D637" i="11"/>
  <c r="C637" i="11"/>
  <c r="H636" i="11"/>
  <c r="G636" i="11"/>
  <c r="F636" i="11"/>
  <c r="E636" i="11"/>
  <c r="D636" i="11"/>
  <c r="C636" i="11"/>
  <c r="H635" i="11"/>
  <c r="G635" i="11"/>
  <c r="F635" i="11"/>
  <c r="E635" i="11"/>
  <c r="D635" i="11"/>
  <c r="C635" i="11"/>
  <c r="H634" i="11"/>
  <c r="G634" i="11"/>
  <c r="F634" i="11"/>
  <c r="E634" i="11"/>
  <c r="D634" i="11"/>
  <c r="C634" i="11"/>
  <c r="H633" i="11"/>
  <c r="G633" i="11"/>
  <c r="F633" i="11"/>
  <c r="E633" i="11"/>
  <c r="D633" i="11"/>
  <c r="C633" i="11"/>
  <c r="H632" i="11"/>
  <c r="G632" i="11"/>
  <c r="F632" i="11"/>
  <c r="E632" i="11"/>
  <c r="D632" i="11"/>
  <c r="C632" i="11"/>
  <c r="H631" i="11"/>
  <c r="G631" i="11"/>
  <c r="F631" i="11"/>
  <c r="E631" i="11"/>
  <c r="D631" i="11"/>
  <c r="C631" i="11"/>
  <c r="H630" i="11"/>
  <c r="G630" i="11"/>
  <c r="F630" i="11"/>
  <c r="E630" i="11"/>
  <c r="D630" i="11"/>
  <c r="C630" i="11"/>
  <c r="H629" i="11"/>
  <c r="G629" i="11"/>
  <c r="F629" i="11"/>
  <c r="E629" i="11"/>
  <c r="D629" i="11"/>
  <c r="C629" i="11"/>
  <c r="H628" i="11"/>
  <c r="G628" i="11"/>
  <c r="F628" i="11"/>
  <c r="E628" i="11"/>
  <c r="D628" i="11"/>
  <c r="C628" i="11"/>
  <c r="H627" i="11"/>
  <c r="G627" i="11"/>
  <c r="F627" i="11"/>
  <c r="E627" i="11"/>
  <c r="D627" i="11"/>
  <c r="C627" i="11"/>
  <c r="H626" i="11"/>
  <c r="G626" i="11"/>
  <c r="F626" i="11"/>
  <c r="E626" i="11"/>
  <c r="D626" i="11"/>
  <c r="C626" i="11"/>
  <c r="H625" i="11"/>
  <c r="G625" i="11"/>
  <c r="F625" i="11"/>
  <c r="E625" i="11"/>
  <c r="D625" i="11"/>
  <c r="C625" i="11"/>
  <c r="H624" i="11"/>
  <c r="G624" i="11"/>
  <c r="F624" i="11"/>
  <c r="E624" i="11"/>
  <c r="D624" i="11"/>
  <c r="C624" i="11"/>
  <c r="H623" i="11"/>
  <c r="G623" i="11"/>
  <c r="F623" i="11"/>
  <c r="E623" i="11"/>
  <c r="D623" i="11"/>
  <c r="C623" i="11"/>
  <c r="H622" i="11"/>
  <c r="G622" i="11"/>
  <c r="F622" i="11"/>
  <c r="E622" i="11"/>
  <c r="D622" i="11"/>
  <c r="C622" i="11"/>
  <c r="H621" i="11"/>
  <c r="G621" i="11"/>
  <c r="F621" i="11"/>
  <c r="E621" i="11"/>
  <c r="D621" i="11"/>
  <c r="C621" i="11"/>
  <c r="H620" i="11"/>
  <c r="G620" i="11"/>
  <c r="F620" i="11"/>
  <c r="E620" i="11"/>
  <c r="D620" i="11"/>
  <c r="C620" i="11"/>
  <c r="H619" i="11"/>
  <c r="G619" i="11"/>
  <c r="F619" i="11"/>
  <c r="E619" i="11"/>
  <c r="D619" i="11"/>
  <c r="C619" i="11"/>
  <c r="H618" i="11"/>
  <c r="G618" i="11"/>
  <c r="F618" i="11"/>
  <c r="E618" i="11"/>
  <c r="D618" i="11"/>
  <c r="C618" i="11"/>
  <c r="H617" i="11"/>
  <c r="G617" i="11"/>
  <c r="F617" i="11"/>
  <c r="E617" i="11"/>
  <c r="D617" i="11"/>
  <c r="C617" i="11"/>
  <c r="H616" i="11"/>
  <c r="G616" i="11"/>
  <c r="F616" i="11"/>
  <c r="E616" i="11"/>
  <c r="D616" i="11"/>
  <c r="C616" i="11"/>
  <c r="H615" i="11"/>
  <c r="G615" i="11"/>
  <c r="F615" i="11"/>
  <c r="E615" i="11"/>
  <c r="D615" i="11"/>
  <c r="C615" i="11"/>
  <c r="H614" i="11"/>
  <c r="G614" i="11"/>
  <c r="F614" i="11"/>
  <c r="E614" i="11"/>
  <c r="D614" i="11"/>
  <c r="C614" i="11"/>
  <c r="H613" i="11"/>
  <c r="G613" i="11"/>
  <c r="F613" i="11"/>
  <c r="E613" i="11"/>
  <c r="D613" i="11"/>
  <c r="C613" i="11"/>
  <c r="H612" i="11"/>
  <c r="G612" i="11"/>
  <c r="F612" i="11"/>
  <c r="E612" i="11"/>
  <c r="D612" i="11"/>
  <c r="C612" i="11"/>
  <c r="H611" i="11"/>
  <c r="G611" i="11"/>
  <c r="F611" i="11"/>
  <c r="E611" i="11"/>
  <c r="D611" i="11"/>
  <c r="C611" i="11"/>
  <c r="H610" i="11"/>
  <c r="G610" i="11"/>
  <c r="F610" i="11"/>
  <c r="E610" i="11"/>
  <c r="D610" i="11"/>
  <c r="C610" i="11"/>
  <c r="H609" i="11"/>
  <c r="G609" i="11"/>
  <c r="F609" i="11"/>
  <c r="E609" i="11"/>
  <c r="D609" i="11"/>
  <c r="C609" i="11"/>
  <c r="H608" i="11"/>
  <c r="G608" i="11"/>
  <c r="F608" i="11"/>
  <c r="E608" i="11"/>
  <c r="D608" i="11"/>
  <c r="C608" i="11"/>
  <c r="H607" i="11"/>
  <c r="G607" i="11"/>
  <c r="F607" i="11"/>
  <c r="E607" i="11"/>
  <c r="D607" i="11"/>
  <c r="C607" i="11"/>
  <c r="H606" i="11"/>
  <c r="G606" i="11"/>
  <c r="F606" i="11"/>
  <c r="E606" i="11"/>
  <c r="D606" i="11"/>
  <c r="C606" i="11"/>
  <c r="H605" i="11"/>
  <c r="G605" i="11"/>
  <c r="F605" i="11"/>
  <c r="E605" i="11"/>
  <c r="D605" i="11"/>
  <c r="C605" i="11"/>
  <c r="H604" i="11"/>
  <c r="G604" i="11"/>
  <c r="F604" i="11"/>
  <c r="E604" i="11"/>
  <c r="D604" i="11"/>
  <c r="C604" i="11"/>
  <c r="H603" i="11"/>
  <c r="G603" i="11"/>
  <c r="F603" i="11"/>
  <c r="E603" i="11"/>
  <c r="D603" i="11"/>
  <c r="C603" i="11"/>
  <c r="H602" i="11"/>
  <c r="G602" i="11"/>
  <c r="F602" i="11"/>
  <c r="E602" i="11"/>
  <c r="D602" i="11"/>
  <c r="C602" i="11"/>
  <c r="H601" i="11"/>
  <c r="G601" i="11"/>
  <c r="F601" i="11"/>
  <c r="E601" i="11"/>
  <c r="D601" i="11"/>
  <c r="C601" i="11"/>
  <c r="H600" i="11"/>
  <c r="G600" i="11"/>
  <c r="F600" i="11"/>
  <c r="E600" i="11"/>
  <c r="D600" i="11"/>
  <c r="C600" i="11"/>
  <c r="H599" i="11"/>
  <c r="G599" i="11"/>
  <c r="F599" i="11"/>
  <c r="E599" i="11"/>
  <c r="D599" i="11"/>
  <c r="C599" i="11"/>
  <c r="H598" i="11"/>
  <c r="G598" i="11"/>
  <c r="F598" i="11"/>
  <c r="E598" i="11"/>
  <c r="D598" i="11"/>
  <c r="C598" i="11"/>
  <c r="H597" i="11"/>
  <c r="G597" i="11"/>
  <c r="F597" i="11"/>
  <c r="E597" i="11"/>
  <c r="D597" i="11"/>
  <c r="C597" i="11"/>
  <c r="H596" i="11"/>
  <c r="G596" i="11"/>
  <c r="F596" i="11"/>
  <c r="E596" i="11"/>
  <c r="D596" i="11"/>
  <c r="C596" i="11"/>
  <c r="H595" i="11"/>
  <c r="G595" i="11"/>
  <c r="F595" i="11"/>
  <c r="E595" i="11"/>
  <c r="D595" i="11"/>
  <c r="C595" i="11"/>
  <c r="H594" i="11"/>
  <c r="G594" i="11"/>
  <c r="F594" i="11"/>
  <c r="E594" i="11"/>
  <c r="D594" i="11"/>
  <c r="C594" i="11"/>
  <c r="H593" i="11"/>
  <c r="G593" i="11"/>
  <c r="F593" i="11"/>
  <c r="E593" i="11"/>
  <c r="D593" i="11"/>
  <c r="C593" i="11"/>
  <c r="H592" i="11"/>
  <c r="G592" i="11"/>
  <c r="F592" i="11"/>
  <c r="E592" i="11"/>
  <c r="D592" i="11"/>
  <c r="C592" i="11"/>
  <c r="H591" i="11"/>
  <c r="G591" i="11"/>
  <c r="F591" i="11"/>
  <c r="E591" i="11"/>
  <c r="D591" i="11"/>
  <c r="C591" i="11"/>
  <c r="H590" i="11"/>
  <c r="G590" i="11"/>
  <c r="F590" i="11"/>
  <c r="E590" i="11"/>
  <c r="D590" i="11"/>
  <c r="C590" i="11"/>
  <c r="H589" i="11"/>
  <c r="G589" i="11"/>
  <c r="F589" i="11"/>
  <c r="E589" i="11"/>
  <c r="D589" i="11"/>
  <c r="C589" i="11"/>
  <c r="H588" i="11"/>
  <c r="G588" i="11"/>
  <c r="F588" i="11"/>
  <c r="E588" i="11"/>
  <c r="D588" i="11"/>
  <c r="C588" i="11"/>
  <c r="H587" i="11"/>
  <c r="G587" i="11"/>
  <c r="F587" i="11"/>
  <c r="E587" i="11"/>
  <c r="D587" i="11"/>
  <c r="C587" i="11"/>
  <c r="H586" i="11"/>
  <c r="G586" i="11"/>
  <c r="F586" i="11"/>
  <c r="E586" i="11"/>
  <c r="D586" i="11"/>
  <c r="C586" i="11"/>
  <c r="H585" i="11"/>
  <c r="G585" i="11"/>
  <c r="F585" i="11"/>
  <c r="E585" i="11"/>
  <c r="D585" i="11"/>
  <c r="C585" i="11"/>
  <c r="H584" i="11"/>
  <c r="G584" i="11"/>
  <c r="F584" i="11"/>
  <c r="E584" i="11"/>
  <c r="D584" i="11"/>
  <c r="C584" i="11"/>
  <c r="H583" i="11"/>
  <c r="G583" i="11"/>
  <c r="F583" i="11"/>
  <c r="E583" i="11"/>
  <c r="D583" i="11"/>
  <c r="C583" i="11"/>
  <c r="H582" i="11"/>
  <c r="G582" i="11"/>
  <c r="F582" i="11"/>
  <c r="E582" i="11"/>
  <c r="D582" i="11"/>
  <c r="C582" i="11"/>
  <c r="H581" i="11"/>
  <c r="G581" i="11"/>
  <c r="F581" i="11"/>
  <c r="E581" i="11"/>
  <c r="D581" i="11"/>
  <c r="C581" i="11"/>
  <c r="H580" i="11"/>
  <c r="G580" i="11"/>
  <c r="F580" i="11"/>
  <c r="E580" i="11"/>
  <c r="D580" i="11"/>
  <c r="C580" i="11"/>
  <c r="H579" i="11"/>
  <c r="G579" i="11"/>
  <c r="F579" i="11"/>
  <c r="E579" i="11"/>
  <c r="D579" i="11"/>
  <c r="C579" i="11"/>
  <c r="H578" i="11"/>
  <c r="G578" i="11"/>
  <c r="F578" i="11"/>
  <c r="E578" i="11"/>
  <c r="D578" i="11"/>
  <c r="C578" i="11"/>
  <c r="H577" i="11"/>
  <c r="G577" i="11"/>
  <c r="F577" i="11"/>
  <c r="E577" i="11"/>
  <c r="D577" i="11"/>
  <c r="C577" i="11"/>
  <c r="H576" i="11"/>
  <c r="G576" i="11"/>
  <c r="F576" i="11"/>
  <c r="E576" i="11"/>
  <c r="D576" i="11"/>
  <c r="C576" i="11"/>
  <c r="H575" i="11"/>
  <c r="G575" i="11"/>
  <c r="F575" i="11"/>
  <c r="E575" i="11"/>
  <c r="D575" i="11"/>
  <c r="C575" i="11"/>
  <c r="H574" i="11"/>
  <c r="G574" i="11"/>
  <c r="F574" i="11"/>
  <c r="E574" i="11"/>
  <c r="D574" i="11"/>
  <c r="C574" i="11"/>
  <c r="H573" i="11"/>
  <c r="G573" i="11"/>
  <c r="F573" i="11"/>
  <c r="E573" i="11"/>
  <c r="D573" i="11"/>
  <c r="C573" i="11"/>
  <c r="H572" i="11"/>
  <c r="G572" i="11"/>
  <c r="F572" i="11"/>
  <c r="E572" i="11"/>
  <c r="D572" i="11"/>
  <c r="C572" i="11"/>
  <c r="H571" i="11"/>
  <c r="G571" i="11"/>
  <c r="F571" i="11"/>
  <c r="E571" i="11"/>
  <c r="D571" i="11"/>
  <c r="C571" i="11"/>
  <c r="H570" i="11"/>
  <c r="G570" i="11"/>
  <c r="F570" i="11"/>
  <c r="E570" i="11"/>
  <c r="D570" i="11"/>
  <c r="C570" i="11"/>
  <c r="H569" i="11"/>
  <c r="G569" i="11"/>
  <c r="F569" i="11"/>
  <c r="E569" i="11"/>
  <c r="D569" i="11"/>
  <c r="C569" i="11"/>
  <c r="H568" i="11"/>
  <c r="G568" i="11"/>
  <c r="F568" i="11"/>
  <c r="E568" i="11"/>
  <c r="D568" i="11"/>
  <c r="C568" i="11"/>
  <c r="H567" i="11"/>
  <c r="G567" i="11"/>
  <c r="F567" i="11"/>
  <c r="E567" i="11"/>
  <c r="D567" i="11"/>
  <c r="C567" i="11"/>
  <c r="H566" i="11"/>
  <c r="G566" i="11"/>
  <c r="F566" i="11"/>
  <c r="E566" i="11"/>
  <c r="D566" i="11"/>
  <c r="C566" i="11"/>
  <c r="H565" i="11"/>
  <c r="G565" i="11"/>
  <c r="F565" i="11"/>
  <c r="E565" i="11"/>
  <c r="D565" i="11"/>
  <c r="C565" i="11"/>
  <c r="H564" i="11"/>
  <c r="G564" i="11"/>
  <c r="F564" i="11"/>
  <c r="E564" i="11"/>
  <c r="D564" i="11"/>
  <c r="C564" i="11"/>
  <c r="H563" i="11"/>
  <c r="G563" i="11"/>
  <c r="F563" i="11"/>
  <c r="E563" i="11"/>
  <c r="D563" i="11"/>
  <c r="C563" i="11"/>
  <c r="H562" i="11"/>
  <c r="G562" i="11"/>
  <c r="F562" i="11"/>
  <c r="E562" i="11"/>
  <c r="D562" i="11"/>
  <c r="C562" i="11"/>
  <c r="H561" i="11"/>
  <c r="G561" i="11"/>
  <c r="F561" i="11"/>
  <c r="E561" i="11"/>
  <c r="D561" i="11"/>
  <c r="C561" i="11"/>
  <c r="H560" i="11"/>
  <c r="G560" i="11"/>
  <c r="F560" i="11"/>
  <c r="E560" i="11"/>
  <c r="D560" i="11"/>
  <c r="C560" i="11"/>
  <c r="H559" i="11"/>
  <c r="G559" i="11"/>
  <c r="F559" i="11"/>
  <c r="E559" i="11"/>
  <c r="D559" i="11"/>
  <c r="C559" i="11"/>
  <c r="H558" i="11"/>
  <c r="G558" i="11"/>
  <c r="F558" i="11"/>
  <c r="E558" i="11"/>
  <c r="D558" i="11"/>
  <c r="C558" i="11"/>
  <c r="H557" i="11"/>
  <c r="G557" i="11"/>
  <c r="F557" i="11"/>
  <c r="E557" i="11"/>
  <c r="D557" i="11"/>
  <c r="C557" i="11"/>
  <c r="H556" i="11"/>
  <c r="G556" i="11"/>
  <c r="F556" i="11"/>
  <c r="E556" i="11"/>
  <c r="D556" i="11"/>
  <c r="C556" i="11"/>
  <c r="H555" i="11"/>
  <c r="G555" i="11"/>
  <c r="F555" i="11"/>
  <c r="E555" i="11"/>
  <c r="D555" i="11"/>
  <c r="C555" i="11"/>
  <c r="H554" i="11"/>
  <c r="G554" i="11"/>
  <c r="F554" i="11"/>
  <c r="E554" i="11"/>
  <c r="D554" i="11"/>
  <c r="C554" i="11"/>
  <c r="H553" i="11"/>
  <c r="G553" i="11"/>
  <c r="F553" i="11"/>
  <c r="E553" i="11"/>
  <c r="D553" i="11"/>
  <c r="C553" i="11"/>
  <c r="H552" i="11"/>
  <c r="G552" i="11"/>
  <c r="F552" i="11"/>
  <c r="E552" i="11"/>
  <c r="D552" i="11"/>
  <c r="C552" i="11"/>
  <c r="H551" i="11"/>
  <c r="G551" i="11"/>
  <c r="F551" i="11"/>
  <c r="E551" i="11"/>
  <c r="D551" i="11"/>
  <c r="C551" i="11"/>
  <c r="H550" i="11"/>
  <c r="G550" i="11"/>
  <c r="F550" i="11"/>
  <c r="E550" i="11"/>
  <c r="D550" i="11"/>
  <c r="C550" i="11"/>
  <c r="H549" i="11"/>
  <c r="G549" i="11"/>
  <c r="F549" i="11"/>
  <c r="E549" i="11"/>
  <c r="D549" i="11"/>
  <c r="C549" i="11"/>
  <c r="H548" i="11"/>
  <c r="G548" i="11"/>
  <c r="F548" i="11"/>
  <c r="E548" i="11"/>
  <c r="D548" i="11"/>
  <c r="C548" i="11"/>
  <c r="H547" i="11"/>
  <c r="G547" i="11"/>
  <c r="F547" i="11"/>
  <c r="E547" i="11"/>
  <c r="D547" i="11"/>
  <c r="C547" i="11"/>
  <c r="H546" i="11"/>
  <c r="G546" i="11"/>
  <c r="F546" i="11"/>
  <c r="E546" i="11"/>
  <c r="D546" i="11"/>
  <c r="C546" i="11"/>
  <c r="H545" i="11"/>
  <c r="G545" i="11"/>
  <c r="F545" i="11"/>
  <c r="E545" i="11"/>
  <c r="D545" i="11"/>
  <c r="C545" i="11"/>
  <c r="H544" i="11"/>
  <c r="G544" i="11"/>
  <c r="F544" i="11"/>
  <c r="E544" i="11"/>
  <c r="D544" i="11"/>
  <c r="C544" i="11"/>
  <c r="H543" i="11"/>
  <c r="G543" i="11"/>
  <c r="F543" i="11"/>
  <c r="E543" i="11"/>
  <c r="D543" i="11"/>
  <c r="C543" i="11"/>
  <c r="H542" i="11"/>
  <c r="G542" i="11"/>
  <c r="F542" i="11"/>
  <c r="E542" i="11"/>
  <c r="D542" i="11"/>
  <c r="C542" i="11"/>
  <c r="H541" i="11"/>
  <c r="G541" i="11"/>
  <c r="F541" i="11"/>
  <c r="E541" i="11"/>
  <c r="D541" i="11"/>
  <c r="C541" i="11"/>
  <c r="H540" i="11"/>
  <c r="G540" i="11"/>
  <c r="F540" i="11"/>
  <c r="E540" i="11"/>
  <c r="D540" i="11"/>
  <c r="C540" i="11"/>
  <c r="H539" i="11"/>
  <c r="G539" i="11"/>
  <c r="F539" i="11"/>
  <c r="E539" i="11"/>
  <c r="D539" i="11"/>
  <c r="C539" i="11"/>
  <c r="H538" i="11"/>
  <c r="G538" i="11"/>
  <c r="F538" i="11"/>
  <c r="E538" i="11"/>
  <c r="D538" i="11"/>
  <c r="C538" i="11"/>
  <c r="H537" i="11"/>
  <c r="G537" i="11"/>
  <c r="F537" i="11"/>
  <c r="E537" i="11"/>
  <c r="D537" i="11"/>
  <c r="C537" i="11"/>
  <c r="H536" i="11"/>
  <c r="G536" i="11"/>
  <c r="F536" i="11"/>
  <c r="E536" i="11"/>
  <c r="D536" i="11"/>
  <c r="C536" i="11"/>
  <c r="H535" i="11"/>
  <c r="G535" i="11"/>
  <c r="F535" i="11"/>
  <c r="E535" i="11"/>
  <c r="D535" i="11"/>
  <c r="C535" i="11"/>
  <c r="H534" i="11"/>
  <c r="G534" i="11"/>
  <c r="F534" i="11"/>
  <c r="E534" i="11"/>
  <c r="D534" i="11"/>
  <c r="C534" i="11"/>
  <c r="H533" i="11"/>
  <c r="G533" i="11"/>
  <c r="F533" i="11"/>
  <c r="E533" i="11"/>
  <c r="D533" i="11"/>
  <c r="C533" i="11"/>
  <c r="H532" i="11"/>
  <c r="G532" i="11"/>
  <c r="F532" i="11"/>
  <c r="E532" i="11"/>
  <c r="D532" i="11"/>
  <c r="C532" i="11"/>
  <c r="H531" i="11"/>
  <c r="G531" i="11"/>
  <c r="F531" i="11"/>
  <c r="E531" i="11"/>
  <c r="D531" i="11"/>
  <c r="C531" i="11"/>
  <c r="H530" i="11"/>
  <c r="G530" i="11"/>
  <c r="F530" i="11"/>
  <c r="E530" i="11"/>
  <c r="D530" i="11"/>
  <c r="C530" i="11"/>
  <c r="H529" i="11"/>
  <c r="G529" i="11"/>
  <c r="F529" i="11"/>
  <c r="E529" i="11"/>
  <c r="D529" i="11"/>
  <c r="C529" i="11"/>
  <c r="H528" i="11"/>
  <c r="G528" i="11"/>
  <c r="F528" i="11"/>
  <c r="E528" i="11"/>
  <c r="D528" i="11"/>
  <c r="C528" i="11"/>
  <c r="H527" i="11"/>
  <c r="G527" i="11"/>
  <c r="F527" i="11"/>
  <c r="E527" i="11"/>
  <c r="D527" i="11"/>
  <c r="C527" i="11"/>
  <c r="H526" i="11"/>
  <c r="G526" i="11"/>
  <c r="F526" i="11"/>
  <c r="E526" i="11"/>
  <c r="D526" i="11"/>
  <c r="C526" i="11"/>
  <c r="H525" i="11"/>
  <c r="G525" i="11"/>
  <c r="F525" i="11"/>
  <c r="E525" i="11"/>
  <c r="D525" i="11"/>
  <c r="C525" i="11"/>
  <c r="H524" i="11"/>
  <c r="G524" i="11"/>
  <c r="F524" i="11"/>
  <c r="E524" i="11"/>
  <c r="D524" i="11"/>
  <c r="C524" i="11"/>
  <c r="H523" i="11"/>
  <c r="G523" i="11"/>
  <c r="F523" i="11"/>
  <c r="E523" i="11"/>
  <c r="D523" i="11"/>
  <c r="C523" i="11"/>
  <c r="H522" i="11"/>
  <c r="G522" i="11"/>
  <c r="F522" i="11"/>
  <c r="E522" i="11"/>
  <c r="D522" i="11"/>
  <c r="C522" i="11"/>
  <c r="H521" i="11"/>
  <c r="G521" i="11"/>
  <c r="F521" i="11"/>
  <c r="E521" i="11"/>
  <c r="D521" i="11"/>
  <c r="C521" i="11"/>
  <c r="H520" i="11"/>
  <c r="G520" i="11"/>
  <c r="F520" i="11"/>
  <c r="E520" i="11"/>
  <c r="D520" i="11"/>
  <c r="C520" i="11"/>
  <c r="H519" i="11"/>
  <c r="G519" i="11"/>
  <c r="F519" i="11"/>
  <c r="E519" i="11"/>
  <c r="D519" i="11"/>
  <c r="C519" i="11"/>
  <c r="H518" i="11"/>
  <c r="G518" i="11"/>
  <c r="F518" i="11"/>
  <c r="E518" i="11"/>
  <c r="D518" i="11"/>
  <c r="C518" i="11"/>
  <c r="H517" i="11"/>
  <c r="G517" i="11"/>
  <c r="F517" i="11"/>
  <c r="E517" i="11"/>
  <c r="D517" i="11"/>
  <c r="C517" i="11"/>
  <c r="H516" i="11"/>
  <c r="G516" i="11"/>
  <c r="F516" i="11"/>
  <c r="E516" i="11"/>
  <c r="D516" i="11"/>
  <c r="C516" i="11"/>
  <c r="H515" i="11"/>
  <c r="G515" i="11"/>
  <c r="F515" i="11"/>
  <c r="E515" i="11"/>
  <c r="D515" i="11"/>
  <c r="C515" i="11"/>
  <c r="H514" i="11"/>
  <c r="G514" i="11"/>
  <c r="F514" i="11"/>
  <c r="E514" i="11"/>
  <c r="D514" i="11"/>
  <c r="C514" i="11"/>
  <c r="H513" i="11"/>
  <c r="G513" i="11"/>
  <c r="F513" i="11"/>
  <c r="E513" i="11"/>
  <c r="D513" i="11"/>
  <c r="C513" i="11"/>
  <c r="H512" i="11"/>
  <c r="G512" i="11"/>
  <c r="F512" i="11"/>
  <c r="E512" i="11"/>
  <c r="D512" i="11"/>
  <c r="C512" i="11"/>
  <c r="H511" i="11"/>
  <c r="G511" i="11"/>
  <c r="F511" i="11"/>
  <c r="E511" i="11"/>
  <c r="D511" i="11"/>
  <c r="C511" i="11"/>
  <c r="H510" i="11"/>
  <c r="G510" i="11"/>
  <c r="F510" i="11"/>
  <c r="E510" i="11"/>
  <c r="D510" i="11"/>
  <c r="C510" i="11"/>
  <c r="H509" i="11"/>
  <c r="G509" i="11"/>
  <c r="F509" i="11"/>
  <c r="E509" i="11"/>
  <c r="D509" i="11"/>
  <c r="C509" i="11"/>
  <c r="H508" i="11"/>
  <c r="G508" i="11"/>
  <c r="F508" i="11"/>
  <c r="E508" i="11"/>
  <c r="D508" i="11"/>
  <c r="C508" i="11"/>
  <c r="H507" i="11"/>
  <c r="G507" i="11"/>
  <c r="F507" i="11"/>
  <c r="E507" i="11"/>
  <c r="D507" i="11"/>
  <c r="C507" i="11"/>
  <c r="H506" i="11"/>
  <c r="G506" i="11"/>
  <c r="F506" i="11"/>
  <c r="E506" i="11"/>
  <c r="D506" i="11"/>
  <c r="C506" i="11"/>
  <c r="H505" i="11"/>
  <c r="G505" i="11"/>
  <c r="F505" i="11"/>
  <c r="E505" i="11"/>
  <c r="D505" i="11"/>
  <c r="C505" i="11"/>
  <c r="H504" i="11"/>
  <c r="G504" i="11"/>
  <c r="F504" i="11"/>
  <c r="E504" i="11"/>
  <c r="D504" i="11"/>
  <c r="C504" i="11"/>
  <c r="H503" i="11"/>
  <c r="G503" i="11"/>
  <c r="F503" i="11"/>
  <c r="E503" i="11"/>
  <c r="D503" i="11"/>
  <c r="C503" i="11"/>
  <c r="H502" i="11"/>
  <c r="G502" i="11"/>
  <c r="F502" i="11"/>
  <c r="E502" i="11"/>
  <c r="D502" i="11"/>
  <c r="C502" i="11"/>
  <c r="H501" i="11"/>
  <c r="G501" i="11"/>
  <c r="F501" i="11"/>
  <c r="E501" i="11"/>
  <c r="D501" i="11"/>
  <c r="C501" i="11"/>
  <c r="H500" i="11"/>
  <c r="G500" i="11"/>
  <c r="F500" i="11"/>
  <c r="E500" i="11"/>
  <c r="D500" i="11"/>
  <c r="C500" i="11"/>
  <c r="H499" i="11"/>
  <c r="G499" i="11"/>
  <c r="F499" i="11"/>
  <c r="E499" i="11"/>
  <c r="D499" i="11"/>
  <c r="C499" i="11"/>
  <c r="H498" i="11"/>
  <c r="G498" i="11"/>
  <c r="F498" i="11"/>
  <c r="E498" i="11"/>
  <c r="D498" i="11"/>
  <c r="C498" i="11"/>
  <c r="H497" i="11"/>
  <c r="G497" i="11"/>
  <c r="F497" i="11"/>
  <c r="E497" i="11"/>
  <c r="D497" i="11"/>
  <c r="C497" i="11"/>
  <c r="H496" i="11"/>
  <c r="G496" i="11"/>
  <c r="F496" i="11"/>
  <c r="E496" i="11"/>
  <c r="D496" i="11"/>
  <c r="C496" i="11"/>
  <c r="H495" i="11"/>
  <c r="G495" i="11"/>
  <c r="F495" i="11"/>
  <c r="E495" i="11"/>
  <c r="D495" i="11"/>
  <c r="C495" i="11"/>
  <c r="H494" i="11"/>
  <c r="G494" i="11"/>
  <c r="F494" i="11"/>
  <c r="E494" i="11"/>
  <c r="D494" i="11"/>
  <c r="C494" i="11"/>
  <c r="H493" i="11"/>
  <c r="G493" i="11"/>
  <c r="F493" i="11"/>
  <c r="E493" i="11"/>
  <c r="D493" i="11"/>
  <c r="C493" i="11"/>
  <c r="H492" i="11"/>
  <c r="G492" i="11"/>
  <c r="F492" i="11"/>
  <c r="E492" i="11"/>
  <c r="D492" i="11"/>
  <c r="C492" i="11"/>
  <c r="H491" i="11"/>
  <c r="G491" i="11"/>
  <c r="F491" i="11"/>
  <c r="E491" i="11"/>
  <c r="D491" i="11"/>
  <c r="C491" i="11"/>
  <c r="H490" i="11"/>
  <c r="G490" i="11"/>
  <c r="F490" i="11"/>
  <c r="E490" i="11"/>
  <c r="D490" i="11"/>
  <c r="C490" i="11"/>
  <c r="H489" i="11"/>
  <c r="G489" i="11"/>
  <c r="F489" i="11"/>
  <c r="E489" i="11"/>
  <c r="D489" i="11"/>
  <c r="C489" i="11"/>
  <c r="H488" i="11"/>
  <c r="G488" i="11"/>
  <c r="F488" i="11"/>
  <c r="E488" i="11"/>
  <c r="D488" i="11"/>
  <c r="C488" i="11"/>
  <c r="H487" i="11"/>
  <c r="G487" i="11"/>
  <c r="F487" i="11"/>
  <c r="E487" i="11"/>
  <c r="D487" i="11"/>
  <c r="C487" i="11"/>
  <c r="H486" i="11"/>
  <c r="G486" i="11"/>
  <c r="F486" i="11"/>
  <c r="E486" i="11"/>
  <c r="D486" i="11"/>
  <c r="C486" i="11"/>
  <c r="H485" i="11"/>
  <c r="G485" i="11"/>
  <c r="F485" i="11"/>
  <c r="E485" i="11"/>
  <c r="D485" i="11"/>
  <c r="C485" i="11"/>
  <c r="H484" i="11"/>
  <c r="G484" i="11"/>
  <c r="F484" i="11"/>
  <c r="E484" i="11"/>
  <c r="D484" i="11"/>
  <c r="C484" i="11"/>
  <c r="H483" i="11"/>
  <c r="G483" i="11"/>
  <c r="F483" i="11"/>
  <c r="E483" i="11"/>
  <c r="D483" i="11"/>
  <c r="C483" i="11"/>
  <c r="H482" i="11"/>
  <c r="G482" i="11"/>
  <c r="F482" i="11"/>
  <c r="E482" i="11"/>
  <c r="D482" i="11"/>
  <c r="C482" i="11"/>
  <c r="H481" i="11"/>
  <c r="G481" i="11"/>
  <c r="F481" i="11"/>
  <c r="E481" i="11"/>
  <c r="D481" i="11"/>
  <c r="C481" i="11"/>
  <c r="H480" i="11"/>
  <c r="G480" i="11"/>
  <c r="F480" i="11"/>
  <c r="E480" i="11"/>
  <c r="D480" i="11"/>
  <c r="C480" i="11"/>
  <c r="H479" i="11"/>
  <c r="G479" i="11"/>
  <c r="F479" i="11"/>
  <c r="E479" i="11"/>
  <c r="D479" i="11"/>
  <c r="C479" i="11"/>
  <c r="H478" i="11"/>
  <c r="G478" i="11"/>
  <c r="F478" i="11"/>
  <c r="E478" i="11"/>
  <c r="D478" i="11"/>
  <c r="C478" i="11"/>
  <c r="H477" i="11"/>
  <c r="G477" i="11"/>
  <c r="F477" i="11"/>
  <c r="E477" i="11"/>
  <c r="D477" i="11"/>
  <c r="C477" i="11"/>
  <c r="H476" i="11"/>
  <c r="G476" i="11"/>
  <c r="F476" i="11"/>
  <c r="E476" i="11"/>
  <c r="D476" i="11"/>
  <c r="C476" i="11"/>
  <c r="H475" i="11"/>
  <c r="G475" i="11"/>
  <c r="F475" i="11"/>
  <c r="E475" i="11"/>
  <c r="D475" i="11"/>
  <c r="C475" i="11"/>
  <c r="H474" i="11"/>
  <c r="G474" i="11"/>
  <c r="F474" i="11"/>
  <c r="E474" i="11"/>
  <c r="D474" i="11"/>
  <c r="C474" i="11"/>
  <c r="H473" i="11"/>
  <c r="G473" i="11"/>
  <c r="F473" i="11"/>
  <c r="E473" i="11"/>
  <c r="D473" i="11"/>
  <c r="C473" i="11"/>
  <c r="H472" i="11"/>
  <c r="G472" i="11"/>
  <c r="F472" i="11"/>
  <c r="E472" i="11"/>
  <c r="D472" i="11"/>
  <c r="C472" i="11"/>
  <c r="H471" i="11"/>
  <c r="G471" i="11"/>
  <c r="F471" i="11"/>
  <c r="E471" i="11"/>
  <c r="D471" i="11"/>
  <c r="C471" i="11"/>
  <c r="H470" i="11"/>
  <c r="G470" i="11"/>
  <c r="F470" i="11"/>
  <c r="E470" i="11"/>
  <c r="D470" i="11"/>
  <c r="C470" i="11"/>
  <c r="H469" i="11"/>
  <c r="G469" i="11"/>
  <c r="F469" i="11"/>
  <c r="E469" i="11"/>
  <c r="D469" i="11"/>
  <c r="C469" i="11"/>
  <c r="H468" i="11"/>
  <c r="G468" i="11"/>
  <c r="F468" i="11"/>
  <c r="E468" i="11"/>
  <c r="D468" i="11"/>
  <c r="C468" i="11"/>
  <c r="H467" i="11"/>
  <c r="G467" i="11"/>
  <c r="F467" i="11"/>
  <c r="E467" i="11"/>
  <c r="D467" i="11"/>
  <c r="C467" i="11"/>
  <c r="H466" i="11"/>
  <c r="G466" i="11"/>
  <c r="F466" i="11"/>
  <c r="E466" i="11"/>
  <c r="D466" i="11"/>
  <c r="C466" i="11"/>
  <c r="H465" i="11"/>
  <c r="G465" i="11"/>
  <c r="F465" i="11"/>
  <c r="E465" i="11"/>
  <c r="D465" i="11"/>
  <c r="C465" i="11"/>
  <c r="H464" i="11"/>
  <c r="G464" i="11"/>
  <c r="F464" i="11"/>
  <c r="E464" i="11"/>
  <c r="D464" i="11"/>
  <c r="C464" i="11"/>
  <c r="H463" i="11"/>
  <c r="G463" i="11"/>
  <c r="F463" i="11"/>
  <c r="E463" i="11"/>
  <c r="D463" i="11"/>
  <c r="C463" i="11"/>
  <c r="H462" i="11"/>
  <c r="G462" i="11"/>
  <c r="F462" i="11"/>
  <c r="E462" i="11"/>
  <c r="D462" i="11"/>
  <c r="C462" i="11"/>
  <c r="H461" i="11"/>
  <c r="G461" i="11"/>
  <c r="F461" i="11"/>
  <c r="E461" i="11"/>
  <c r="D461" i="11"/>
  <c r="C461" i="11"/>
  <c r="H460" i="11"/>
  <c r="G460" i="11"/>
  <c r="F460" i="11"/>
  <c r="E460" i="11"/>
  <c r="D460" i="11"/>
  <c r="C460" i="11"/>
  <c r="H459" i="11"/>
  <c r="G459" i="11"/>
  <c r="F459" i="11"/>
  <c r="E459" i="11"/>
  <c r="D459" i="11"/>
  <c r="C459" i="11"/>
  <c r="H458" i="11"/>
  <c r="G458" i="11"/>
  <c r="F458" i="11"/>
  <c r="E458" i="11"/>
  <c r="D458" i="11"/>
  <c r="C458" i="11"/>
  <c r="H457" i="11"/>
  <c r="G457" i="11"/>
  <c r="F457" i="11"/>
  <c r="E457" i="11"/>
  <c r="D457" i="11"/>
  <c r="C457" i="11"/>
  <c r="H456" i="11"/>
  <c r="G456" i="11"/>
  <c r="F456" i="11"/>
  <c r="E456" i="11"/>
  <c r="D456" i="11"/>
  <c r="C456" i="11"/>
  <c r="H455" i="11"/>
  <c r="G455" i="11"/>
  <c r="F455" i="11"/>
  <c r="E455" i="11"/>
  <c r="D455" i="11"/>
  <c r="C455" i="11"/>
  <c r="H454" i="11"/>
  <c r="G454" i="11"/>
  <c r="F454" i="11"/>
  <c r="E454" i="11"/>
  <c r="D454" i="11"/>
  <c r="C454" i="11"/>
  <c r="H453" i="11"/>
  <c r="G453" i="11"/>
  <c r="F453" i="11"/>
  <c r="E453" i="11"/>
  <c r="D453" i="11"/>
  <c r="C453" i="11"/>
  <c r="H452" i="11"/>
  <c r="G452" i="11"/>
  <c r="F452" i="11"/>
  <c r="E452" i="11"/>
  <c r="D452" i="11"/>
  <c r="C452" i="11"/>
  <c r="H451" i="11"/>
  <c r="G451" i="11"/>
  <c r="F451" i="11"/>
  <c r="E451" i="11"/>
  <c r="D451" i="11"/>
  <c r="C451" i="11"/>
  <c r="H450" i="11"/>
  <c r="G450" i="11"/>
  <c r="F450" i="11"/>
  <c r="E450" i="11"/>
  <c r="D450" i="11"/>
  <c r="C450" i="11"/>
  <c r="H449" i="11"/>
  <c r="G449" i="11"/>
  <c r="F449" i="11"/>
  <c r="E449" i="11"/>
  <c r="D449" i="11"/>
  <c r="C449" i="11"/>
  <c r="H448" i="11"/>
  <c r="G448" i="11"/>
  <c r="F448" i="11"/>
  <c r="E448" i="11"/>
  <c r="D448" i="11"/>
  <c r="C448" i="11"/>
  <c r="H447" i="11"/>
  <c r="G447" i="11"/>
  <c r="F447" i="11"/>
  <c r="E447" i="11"/>
  <c r="D447" i="11"/>
  <c r="C447" i="11"/>
  <c r="H446" i="11"/>
  <c r="G446" i="11"/>
  <c r="F446" i="11"/>
  <c r="E446" i="11"/>
  <c r="D446" i="11"/>
  <c r="C446" i="11"/>
  <c r="H445" i="11"/>
  <c r="G445" i="11"/>
  <c r="F445" i="11"/>
  <c r="E445" i="11"/>
  <c r="D445" i="11"/>
  <c r="C445" i="11"/>
  <c r="H444" i="11"/>
  <c r="G444" i="11"/>
  <c r="F444" i="11"/>
  <c r="E444" i="11"/>
  <c r="D444" i="11"/>
  <c r="C444" i="11"/>
  <c r="H443" i="11"/>
  <c r="G443" i="11"/>
  <c r="F443" i="11"/>
  <c r="E443" i="11"/>
  <c r="D443" i="11"/>
  <c r="C443" i="11"/>
  <c r="H442" i="11"/>
  <c r="G442" i="11"/>
  <c r="F442" i="11"/>
  <c r="E442" i="11"/>
  <c r="D442" i="11"/>
  <c r="C442" i="11"/>
  <c r="H441" i="11"/>
  <c r="G441" i="11"/>
  <c r="F441" i="11"/>
  <c r="E441" i="11"/>
  <c r="D441" i="11"/>
  <c r="C441" i="11"/>
  <c r="H440" i="11"/>
  <c r="G440" i="11"/>
  <c r="F440" i="11"/>
  <c r="E440" i="11"/>
  <c r="D440" i="11"/>
  <c r="C440" i="11"/>
  <c r="H439" i="11"/>
  <c r="G439" i="11"/>
  <c r="F439" i="11"/>
  <c r="E439" i="11"/>
  <c r="D439" i="11"/>
  <c r="C439" i="11"/>
  <c r="H438" i="11"/>
  <c r="G438" i="11"/>
  <c r="F438" i="11"/>
  <c r="E438" i="11"/>
  <c r="D438" i="11"/>
  <c r="C438" i="11"/>
  <c r="H437" i="11"/>
  <c r="G437" i="11"/>
  <c r="F437" i="11"/>
  <c r="E437" i="11"/>
  <c r="D437" i="11"/>
  <c r="C437" i="11"/>
  <c r="H436" i="11"/>
  <c r="G436" i="11"/>
  <c r="F436" i="11"/>
  <c r="E436" i="11"/>
  <c r="D436" i="11"/>
  <c r="C436" i="11"/>
  <c r="H435" i="11"/>
  <c r="G435" i="11"/>
  <c r="F435" i="11"/>
  <c r="E435" i="11"/>
  <c r="D435" i="11"/>
  <c r="C435" i="11"/>
  <c r="H434" i="11"/>
  <c r="G434" i="11"/>
  <c r="F434" i="11"/>
  <c r="E434" i="11"/>
  <c r="D434" i="11"/>
  <c r="C434" i="11"/>
  <c r="H433" i="11"/>
  <c r="G433" i="11"/>
  <c r="F433" i="11"/>
  <c r="E433" i="11"/>
  <c r="D433" i="11"/>
  <c r="C433" i="11"/>
  <c r="H432" i="11"/>
  <c r="G432" i="11"/>
  <c r="F432" i="11"/>
  <c r="E432" i="11"/>
  <c r="D432" i="11"/>
  <c r="C432" i="11"/>
  <c r="H431" i="11"/>
  <c r="G431" i="11"/>
  <c r="F431" i="11"/>
  <c r="E431" i="11"/>
  <c r="D431" i="11"/>
  <c r="C431" i="11"/>
  <c r="H430" i="11"/>
  <c r="G430" i="11"/>
  <c r="F430" i="11"/>
  <c r="E430" i="11"/>
  <c r="D430" i="11"/>
  <c r="C430" i="11"/>
  <c r="H429" i="11"/>
  <c r="G429" i="11"/>
  <c r="F429" i="11"/>
  <c r="E429" i="11"/>
  <c r="D429" i="11"/>
  <c r="C429" i="11"/>
  <c r="H428" i="11"/>
  <c r="G428" i="11"/>
  <c r="F428" i="11"/>
  <c r="E428" i="11"/>
  <c r="D428" i="11"/>
  <c r="C428" i="11"/>
  <c r="H427" i="11"/>
  <c r="G427" i="11"/>
  <c r="F427" i="11"/>
  <c r="E427" i="11"/>
  <c r="D427" i="11"/>
  <c r="C427" i="11"/>
  <c r="H426" i="11"/>
  <c r="G426" i="11"/>
  <c r="F426" i="11"/>
  <c r="E426" i="11"/>
  <c r="D426" i="11"/>
  <c r="C426" i="11"/>
  <c r="H425" i="11"/>
  <c r="G425" i="11"/>
  <c r="F425" i="11"/>
  <c r="E425" i="11"/>
  <c r="D425" i="11"/>
  <c r="C425" i="11"/>
  <c r="H424" i="11"/>
  <c r="G424" i="11"/>
  <c r="F424" i="11"/>
  <c r="E424" i="11"/>
  <c r="D424" i="11"/>
  <c r="C424" i="11"/>
  <c r="H423" i="11"/>
  <c r="G423" i="11"/>
  <c r="F423" i="11"/>
  <c r="E423" i="11"/>
  <c r="D423" i="11"/>
  <c r="C423" i="11"/>
  <c r="H422" i="11"/>
  <c r="G422" i="11"/>
  <c r="F422" i="11"/>
  <c r="E422" i="11"/>
  <c r="D422" i="11"/>
  <c r="C422" i="11"/>
  <c r="H421" i="11"/>
  <c r="G421" i="11"/>
  <c r="F421" i="11"/>
  <c r="E421" i="11"/>
  <c r="D421" i="11"/>
  <c r="C421" i="11"/>
  <c r="H420" i="11"/>
  <c r="G420" i="11"/>
  <c r="F420" i="11"/>
  <c r="E420" i="11"/>
  <c r="D420" i="11"/>
  <c r="C420" i="11"/>
  <c r="H419" i="11"/>
  <c r="G419" i="11"/>
  <c r="F419" i="11"/>
  <c r="E419" i="11"/>
  <c r="D419" i="11"/>
  <c r="C419" i="11"/>
  <c r="H418" i="11"/>
  <c r="G418" i="11"/>
  <c r="F418" i="11"/>
  <c r="E418" i="11"/>
  <c r="D418" i="11"/>
  <c r="C418" i="11"/>
  <c r="H417" i="11"/>
  <c r="G417" i="11"/>
  <c r="F417" i="11"/>
  <c r="E417" i="11"/>
  <c r="D417" i="11"/>
  <c r="C417" i="11"/>
  <c r="H416" i="11"/>
  <c r="G416" i="11"/>
  <c r="F416" i="11"/>
  <c r="E416" i="11"/>
  <c r="D416" i="11"/>
  <c r="C416" i="11"/>
  <c r="H415" i="11"/>
  <c r="G415" i="11"/>
  <c r="F415" i="11"/>
  <c r="E415" i="11"/>
  <c r="D415" i="11"/>
  <c r="C415" i="11"/>
  <c r="H414" i="11"/>
  <c r="G414" i="11"/>
  <c r="F414" i="11"/>
  <c r="E414" i="11"/>
  <c r="D414" i="11"/>
  <c r="C414" i="11"/>
  <c r="H413" i="11"/>
  <c r="G413" i="11"/>
  <c r="F413" i="11"/>
  <c r="E413" i="11"/>
  <c r="D413" i="11"/>
  <c r="C413" i="11"/>
  <c r="H412" i="11"/>
  <c r="G412" i="11"/>
  <c r="F412" i="11"/>
  <c r="E412" i="11"/>
  <c r="D412" i="11"/>
  <c r="C412" i="11"/>
  <c r="H411" i="11"/>
  <c r="G411" i="11"/>
  <c r="F411" i="11"/>
  <c r="E411" i="11"/>
  <c r="D411" i="11"/>
  <c r="C411" i="11"/>
  <c r="H410" i="11"/>
  <c r="G410" i="11"/>
  <c r="F410" i="11"/>
  <c r="E410" i="11"/>
  <c r="D410" i="11"/>
  <c r="C410" i="11"/>
  <c r="H409" i="11"/>
  <c r="G409" i="11"/>
  <c r="F409" i="11"/>
  <c r="E409" i="11"/>
  <c r="D409" i="11"/>
  <c r="C409" i="11"/>
  <c r="H408" i="11"/>
  <c r="G408" i="11"/>
  <c r="F408" i="11"/>
  <c r="E408" i="11"/>
  <c r="D408" i="11"/>
  <c r="C408" i="11"/>
  <c r="H407" i="11"/>
  <c r="G407" i="11"/>
  <c r="F407" i="11"/>
  <c r="E407" i="11"/>
  <c r="D407" i="11"/>
  <c r="C407" i="11"/>
  <c r="H406" i="11"/>
  <c r="G406" i="11"/>
  <c r="F406" i="11"/>
  <c r="E406" i="11"/>
  <c r="D406" i="11"/>
  <c r="C406" i="11"/>
  <c r="H405" i="11"/>
  <c r="G405" i="11"/>
  <c r="F405" i="11"/>
  <c r="E405" i="11"/>
  <c r="D405" i="11"/>
  <c r="C405" i="11"/>
  <c r="H404" i="11"/>
  <c r="G404" i="11"/>
  <c r="F404" i="11"/>
  <c r="E404" i="11"/>
  <c r="D404" i="11"/>
  <c r="C404" i="11"/>
  <c r="H403" i="11"/>
  <c r="G403" i="11"/>
  <c r="F403" i="11"/>
  <c r="E403" i="11"/>
  <c r="D403" i="11"/>
  <c r="C403" i="11"/>
  <c r="H402" i="11"/>
  <c r="G402" i="11"/>
  <c r="F402" i="11"/>
  <c r="E402" i="11"/>
  <c r="D402" i="11"/>
  <c r="C402" i="11"/>
  <c r="H401" i="11"/>
  <c r="G401" i="11"/>
  <c r="F401" i="11"/>
  <c r="E401" i="11"/>
  <c r="D401" i="11"/>
  <c r="C401" i="11"/>
  <c r="H400" i="11"/>
  <c r="G400" i="11"/>
  <c r="F400" i="11"/>
  <c r="E400" i="11"/>
  <c r="D400" i="11"/>
  <c r="C400" i="11"/>
  <c r="H399" i="11"/>
  <c r="G399" i="11"/>
  <c r="F399" i="11"/>
  <c r="E399" i="11"/>
  <c r="D399" i="11"/>
  <c r="C399" i="11"/>
  <c r="H398" i="11"/>
  <c r="G398" i="11"/>
  <c r="F398" i="11"/>
  <c r="E398" i="11"/>
  <c r="D398" i="11"/>
  <c r="C398" i="11"/>
  <c r="H397" i="11"/>
  <c r="G397" i="11"/>
  <c r="F397" i="11"/>
  <c r="E397" i="11"/>
  <c r="D397" i="11"/>
  <c r="C397" i="11"/>
  <c r="H396" i="11"/>
  <c r="G396" i="11"/>
  <c r="F396" i="11"/>
  <c r="E396" i="11"/>
  <c r="D396" i="11"/>
  <c r="C396" i="11"/>
  <c r="H395" i="11"/>
  <c r="G395" i="11"/>
  <c r="F395" i="11"/>
  <c r="E395" i="11"/>
  <c r="D395" i="11"/>
  <c r="C395" i="11"/>
  <c r="H394" i="11"/>
  <c r="G394" i="11"/>
  <c r="F394" i="11"/>
  <c r="E394" i="11"/>
  <c r="D394" i="11"/>
  <c r="C394" i="11"/>
  <c r="H393" i="11"/>
  <c r="G393" i="11"/>
  <c r="F393" i="11"/>
  <c r="E393" i="11"/>
  <c r="D393" i="11"/>
  <c r="C393" i="11"/>
  <c r="H392" i="11"/>
  <c r="G392" i="11"/>
  <c r="F392" i="11"/>
  <c r="E392" i="11"/>
  <c r="D392" i="11"/>
  <c r="C392" i="11"/>
  <c r="H391" i="11"/>
  <c r="G391" i="11"/>
  <c r="F391" i="11"/>
  <c r="E391" i="11"/>
  <c r="D391" i="11"/>
  <c r="C391" i="11"/>
  <c r="H390" i="11"/>
  <c r="G390" i="11"/>
  <c r="F390" i="11"/>
  <c r="E390" i="11"/>
  <c r="D390" i="11"/>
  <c r="C390" i="11"/>
  <c r="H389" i="11"/>
  <c r="G389" i="11"/>
  <c r="F389" i="11"/>
  <c r="E389" i="11"/>
  <c r="D389" i="11"/>
  <c r="C389" i="11"/>
  <c r="H388" i="11"/>
  <c r="G388" i="11"/>
  <c r="F388" i="11"/>
  <c r="E388" i="11"/>
  <c r="D388" i="11"/>
  <c r="C388" i="11"/>
  <c r="H387" i="11"/>
  <c r="G387" i="11"/>
  <c r="F387" i="11"/>
  <c r="E387" i="11"/>
  <c r="D387" i="11"/>
  <c r="C387" i="11"/>
  <c r="H386" i="11"/>
  <c r="G386" i="11"/>
  <c r="F386" i="11"/>
  <c r="E386" i="11"/>
  <c r="D386" i="11"/>
  <c r="C386" i="11"/>
  <c r="H385" i="11"/>
  <c r="G385" i="11"/>
  <c r="F385" i="11"/>
  <c r="E385" i="11"/>
  <c r="D385" i="11"/>
  <c r="C385" i="11"/>
  <c r="H384" i="11"/>
  <c r="G384" i="11"/>
  <c r="F384" i="11"/>
  <c r="E384" i="11"/>
  <c r="D384" i="11"/>
  <c r="C384" i="11"/>
  <c r="H383" i="11"/>
  <c r="G383" i="11"/>
  <c r="F383" i="11"/>
  <c r="E383" i="11"/>
  <c r="D383" i="11"/>
  <c r="C383" i="11"/>
  <c r="H382" i="11"/>
  <c r="G382" i="11"/>
  <c r="F382" i="11"/>
  <c r="E382" i="11"/>
  <c r="D382" i="11"/>
  <c r="C382" i="11"/>
  <c r="H381" i="11"/>
  <c r="G381" i="11"/>
  <c r="F381" i="11"/>
  <c r="E381" i="11"/>
  <c r="D381" i="11"/>
  <c r="C381" i="11"/>
  <c r="H380" i="11"/>
  <c r="G380" i="11"/>
  <c r="F380" i="11"/>
  <c r="E380" i="11"/>
  <c r="D380" i="11"/>
  <c r="C380" i="11"/>
  <c r="H379" i="11"/>
  <c r="G379" i="11"/>
  <c r="F379" i="11"/>
  <c r="E379" i="11"/>
  <c r="D379" i="11"/>
  <c r="C379" i="11"/>
  <c r="H378" i="11"/>
  <c r="G378" i="11"/>
  <c r="F378" i="11"/>
  <c r="E378" i="11"/>
  <c r="D378" i="11"/>
  <c r="C378" i="11"/>
  <c r="H377" i="11"/>
  <c r="G377" i="11"/>
  <c r="F377" i="11"/>
  <c r="E377" i="11"/>
  <c r="D377" i="11"/>
  <c r="C377" i="11"/>
  <c r="H376" i="11"/>
  <c r="G376" i="11"/>
  <c r="F376" i="11"/>
  <c r="E376" i="11"/>
  <c r="D376" i="11"/>
  <c r="C376" i="11"/>
  <c r="H375" i="11"/>
  <c r="G375" i="11"/>
  <c r="F375" i="11"/>
  <c r="E375" i="11"/>
  <c r="D375" i="11"/>
  <c r="C375" i="11"/>
  <c r="H374" i="11"/>
  <c r="G374" i="11"/>
  <c r="F374" i="11"/>
  <c r="E374" i="11"/>
  <c r="D374" i="11"/>
  <c r="C374" i="11"/>
  <c r="H373" i="11"/>
  <c r="G373" i="11"/>
  <c r="F373" i="11"/>
  <c r="E373" i="11"/>
  <c r="D373" i="11"/>
  <c r="C373" i="11"/>
  <c r="H372" i="11"/>
  <c r="G372" i="11"/>
  <c r="F372" i="11"/>
  <c r="E372" i="11"/>
  <c r="D372" i="11"/>
  <c r="C372" i="11"/>
  <c r="H371" i="11"/>
  <c r="G371" i="11"/>
  <c r="F371" i="11"/>
  <c r="E371" i="11"/>
  <c r="D371" i="11"/>
  <c r="C371" i="11"/>
  <c r="H370" i="11"/>
  <c r="G370" i="11"/>
  <c r="F370" i="11"/>
  <c r="E370" i="11"/>
  <c r="D370" i="11"/>
  <c r="C370" i="11"/>
  <c r="H369" i="11"/>
  <c r="G369" i="11"/>
  <c r="F369" i="11"/>
  <c r="E369" i="11"/>
  <c r="D369" i="11"/>
  <c r="C369" i="11"/>
  <c r="H368" i="11"/>
  <c r="G368" i="11"/>
  <c r="F368" i="11"/>
  <c r="E368" i="11"/>
  <c r="D368" i="11"/>
  <c r="C368" i="11"/>
  <c r="H367" i="11"/>
  <c r="G367" i="11"/>
  <c r="F367" i="11"/>
  <c r="E367" i="11"/>
  <c r="D367" i="11"/>
  <c r="C367" i="11"/>
  <c r="H366" i="11"/>
  <c r="G366" i="11"/>
  <c r="F366" i="11"/>
  <c r="E366" i="11"/>
  <c r="D366" i="11"/>
  <c r="C366" i="11"/>
  <c r="H365" i="11"/>
  <c r="G365" i="11"/>
  <c r="F365" i="11"/>
  <c r="E365" i="11"/>
  <c r="D365" i="11"/>
  <c r="C365" i="11"/>
  <c r="H364" i="11"/>
  <c r="G364" i="11"/>
  <c r="F364" i="11"/>
  <c r="E364" i="11"/>
  <c r="D364" i="11"/>
  <c r="C364" i="11"/>
  <c r="H363" i="11"/>
  <c r="G363" i="11"/>
  <c r="F363" i="11"/>
  <c r="E363" i="11"/>
  <c r="D363" i="11"/>
  <c r="C363" i="11"/>
  <c r="H362" i="11"/>
  <c r="G362" i="11"/>
  <c r="F362" i="11"/>
  <c r="E362" i="11"/>
  <c r="D362" i="11"/>
  <c r="C362" i="11"/>
  <c r="H361" i="11"/>
  <c r="G361" i="11"/>
  <c r="F361" i="11"/>
  <c r="E361" i="11"/>
  <c r="D361" i="11"/>
  <c r="C361" i="11"/>
  <c r="H360" i="11"/>
  <c r="G360" i="11"/>
  <c r="F360" i="11"/>
  <c r="E360" i="11"/>
  <c r="D360" i="11"/>
  <c r="C360" i="11"/>
  <c r="H359" i="11"/>
  <c r="G359" i="11"/>
  <c r="F359" i="11"/>
  <c r="E359" i="11"/>
  <c r="D359" i="11"/>
  <c r="C359" i="11"/>
  <c r="H358" i="11"/>
  <c r="G358" i="11"/>
  <c r="F358" i="11"/>
  <c r="E358" i="11"/>
  <c r="D358" i="11"/>
  <c r="C358" i="11"/>
  <c r="H357" i="11"/>
  <c r="G357" i="11"/>
  <c r="F357" i="11"/>
  <c r="E357" i="11"/>
  <c r="D357" i="11"/>
  <c r="C357" i="11"/>
  <c r="H356" i="11"/>
  <c r="G356" i="11"/>
  <c r="F356" i="11"/>
  <c r="E356" i="11"/>
  <c r="D356" i="11"/>
  <c r="C356" i="11"/>
  <c r="H355" i="11"/>
  <c r="G355" i="11"/>
  <c r="F355" i="11"/>
  <c r="E355" i="11"/>
  <c r="D355" i="11"/>
  <c r="C355" i="11"/>
  <c r="H354" i="11"/>
  <c r="G354" i="11"/>
  <c r="F354" i="11"/>
  <c r="E354" i="11"/>
  <c r="D354" i="11"/>
  <c r="C354" i="11"/>
  <c r="H353" i="11"/>
  <c r="G353" i="11"/>
  <c r="F353" i="11"/>
  <c r="E353" i="11"/>
  <c r="D353" i="11"/>
  <c r="C353" i="11"/>
  <c r="H352" i="11"/>
  <c r="G352" i="11"/>
  <c r="F352" i="11"/>
  <c r="E352" i="11"/>
  <c r="D352" i="11"/>
  <c r="C352" i="11"/>
  <c r="H351" i="11"/>
  <c r="G351" i="11"/>
  <c r="F351" i="11"/>
  <c r="E351" i="11"/>
  <c r="D351" i="11"/>
  <c r="C351" i="11"/>
  <c r="H350" i="11"/>
  <c r="G350" i="11"/>
  <c r="F350" i="11"/>
  <c r="E350" i="11"/>
  <c r="D350" i="11"/>
  <c r="C350" i="11"/>
  <c r="H349" i="11"/>
  <c r="G349" i="11"/>
  <c r="F349" i="11"/>
  <c r="E349" i="11"/>
  <c r="D349" i="11"/>
  <c r="C349" i="11"/>
  <c r="H348" i="11"/>
  <c r="G348" i="11"/>
  <c r="F348" i="11"/>
  <c r="E348" i="11"/>
  <c r="D348" i="11"/>
  <c r="C348" i="11"/>
  <c r="H347" i="11"/>
  <c r="G347" i="11"/>
  <c r="F347" i="11"/>
  <c r="E347" i="11"/>
  <c r="D347" i="11"/>
  <c r="C347" i="11"/>
  <c r="H346" i="11"/>
  <c r="G346" i="11"/>
  <c r="F346" i="11"/>
  <c r="E346" i="11"/>
  <c r="D346" i="11"/>
  <c r="C346" i="11"/>
  <c r="H345" i="11"/>
  <c r="G345" i="11"/>
  <c r="F345" i="11"/>
  <c r="E345" i="11"/>
  <c r="D345" i="11"/>
  <c r="C345" i="11"/>
  <c r="H344" i="11"/>
  <c r="G344" i="11"/>
  <c r="F344" i="11"/>
  <c r="E344" i="11"/>
  <c r="D344" i="11"/>
  <c r="C344" i="11"/>
  <c r="H343" i="11"/>
  <c r="G343" i="11"/>
  <c r="F343" i="11"/>
  <c r="E343" i="11"/>
  <c r="D343" i="11"/>
  <c r="C343" i="11"/>
  <c r="H342" i="11"/>
  <c r="G342" i="11"/>
  <c r="F342" i="11"/>
  <c r="E342" i="11"/>
  <c r="D342" i="11"/>
  <c r="C342" i="11"/>
  <c r="H341" i="11"/>
  <c r="G341" i="11"/>
  <c r="F341" i="11"/>
  <c r="E341" i="11"/>
  <c r="D341" i="11"/>
  <c r="C341" i="11"/>
  <c r="H340" i="11"/>
  <c r="G340" i="11"/>
  <c r="F340" i="11"/>
  <c r="E340" i="11"/>
  <c r="D340" i="11"/>
  <c r="C340" i="11"/>
  <c r="H339" i="11"/>
  <c r="G339" i="11"/>
  <c r="F339" i="11"/>
  <c r="E339" i="11"/>
  <c r="D339" i="11"/>
  <c r="C339" i="11"/>
  <c r="H338" i="11"/>
  <c r="G338" i="11"/>
  <c r="F338" i="11"/>
  <c r="E338" i="11"/>
  <c r="D338" i="11"/>
  <c r="C338" i="11"/>
  <c r="H337" i="11"/>
  <c r="G337" i="11"/>
  <c r="F337" i="11"/>
  <c r="E337" i="11"/>
  <c r="D337" i="11"/>
  <c r="C337" i="11"/>
  <c r="H336" i="11"/>
  <c r="G336" i="11"/>
  <c r="F336" i="11"/>
  <c r="E336" i="11"/>
  <c r="D336" i="11"/>
  <c r="C336" i="11"/>
  <c r="H335" i="11"/>
  <c r="G335" i="11"/>
  <c r="F335" i="11"/>
  <c r="E335" i="11"/>
  <c r="D335" i="11"/>
  <c r="C335" i="11"/>
  <c r="H334" i="11"/>
  <c r="G334" i="11"/>
  <c r="F334" i="11"/>
  <c r="E334" i="11"/>
  <c r="D334" i="11"/>
  <c r="C334" i="11"/>
  <c r="H333" i="11"/>
  <c r="G333" i="11"/>
  <c r="F333" i="11"/>
  <c r="E333" i="11"/>
  <c r="D333" i="11"/>
  <c r="C333" i="11"/>
  <c r="H332" i="11"/>
  <c r="G332" i="11"/>
  <c r="F332" i="11"/>
  <c r="E332" i="11"/>
  <c r="D332" i="11"/>
  <c r="C332" i="11"/>
  <c r="H331" i="11"/>
  <c r="G331" i="11"/>
  <c r="F331" i="11"/>
  <c r="E331" i="11"/>
  <c r="D331" i="11"/>
  <c r="C331" i="11"/>
  <c r="H330" i="11"/>
  <c r="G330" i="11"/>
  <c r="F330" i="11"/>
  <c r="E330" i="11"/>
  <c r="D330" i="11"/>
  <c r="C330" i="11"/>
  <c r="H329" i="11"/>
  <c r="G329" i="11"/>
  <c r="F329" i="11"/>
  <c r="E329" i="11"/>
  <c r="D329" i="11"/>
  <c r="C329" i="11"/>
  <c r="H328" i="11"/>
  <c r="G328" i="11"/>
  <c r="F328" i="11"/>
  <c r="E328" i="11"/>
  <c r="D328" i="11"/>
  <c r="C328" i="11"/>
  <c r="H327" i="11"/>
  <c r="G327" i="11"/>
  <c r="F327" i="11"/>
  <c r="E327" i="11"/>
  <c r="D327" i="11"/>
  <c r="C327" i="11"/>
  <c r="H326" i="11"/>
  <c r="G326" i="11"/>
  <c r="F326" i="11"/>
  <c r="E326" i="11"/>
  <c r="D326" i="11"/>
  <c r="C326" i="11"/>
  <c r="H325" i="11"/>
  <c r="G325" i="11"/>
  <c r="F325" i="11"/>
  <c r="E325" i="11"/>
  <c r="D325" i="11"/>
  <c r="C325" i="11"/>
  <c r="H324" i="11"/>
  <c r="G324" i="11"/>
  <c r="F324" i="11"/>
  <c r="E324" i="11"/>
  <c r="D324" i="11"/>
  <c r="C324" i="11"/>
  <c r="H323" i="11"/>
  <c r="G323" i="11"/>
  <c r="F323" i="11"/>
  <c r="E323" i="11"/>
  <c r="D323" i="11"/>
  <c r="C323" i="11"/>
  <c r="H322" i="11"/>
  <c r="G322" i="11"/>
  <c r="F322" i="11"/>
  <c r="E322" i="11"/>
  <c r="D322" i="11"/>
  <c r="C322" i="11"/>
  <c r="H321" i="11"/>
  <c r="G321" i="11"/>
  <c r="F321" i="11"/>
  <c r="E321" i="11"/>
  <c r="D321" i="11"/>
  <c r="C321" i="11"/>
  <c r="H320" i="11"/>
  <c r="G320" i="11"/>
  <c r="F320" i="11"/>
  <c r="E320" i="11"/>
  <c r="D320" i="11"/>
  <c r="C320" i="11"/>
  <c r="H319" i="11"/>
  <c r="G319" i="11"/>
  <c r="F319" i="11"/>
  <c r="E319" i="11"/>
  <c r="D319" i="11"/>
  <c r="C319" i="11"/>
  <c r="H318" i="11"/>
  <c r="G318" i="11"/>
  <c r="F318" i="11"/>
  <c r="E318" i="11"/>
  <c r="D318" i="11"/>
  <c r="C318" i="11"/>
  <c r="H317" i="11"/>
  <c r="G317" i="11"/>
  <c r="F317" i="11"/>
  <c r="E317" i="11"/>
  <c r="D317" i="11"/>
  <c r="C317" i="11"/>
  <c r="H316" i="11"/>
  <c r="G316" i="11"/>
  <c r="F316" i="11"/>
  <c r="E316" i="11"/>
  <c r="D316" i="11"/>
  <c r="C316" i="11"/>
  <c r="H315" i="11"/>
  <c r="G315" i="11"/>
  <c r="F315" i="11"/>
  <c r="E315" i="11"/>
  <c r="D315" i="11"/>
  <c r="C315" i="11"/>
  <c r="H314" i="11"/>
  <c r="G314" i="11"/>
  <c r="F314" i="11"/>
  <c r="E314" i="11"/>
  <c r="D314" i="11"/>
  <c r="C314" i="11"/>
  <c r="H313" i="11"/>
  <c r="G313" i="11"/>
  <c r="F313" i="11"/>
  <c r="E313" i="11"/>
  <c r="D313" i="11"/>
  <c r="C313" i="11"/>
  <c r="H312" i="11"/>
  <c r="G312" i="11"/>
  <c r="F312" i="11"/>
  <c r="E312" i="11"/>
  <c r="D312" i="11"/>
  <c r="C312" i="11"/>
  <c r="H311" i="11"/>
  <c r="G311" i="11"/>
  <c r="F311" i="11"/>
  <c r="E311" i="11"/>
  <c r="D311" i="11"/>
  <c r="C311" i="11"/>
  <c r="H310" i="11"/>
  <c r="G310" i="11"/>
  <c r="F310" i="11"/>
  <c r="E310" i="11"/>
  <c r="D310" i="11"/>
  <c r="C310" i="11"/>
  <c r="H309" i="11"/>
  <c r="G309" i="11"/>
  <c r="F309" i="11"/>
  <c r="E309" i="11"/>
  <c r="D309" i="11"/>
  <c r="C309" i="11"/>
  <c r="H308" i="11"/>
  <c r="G308" i="11"/>
  <c r="F308" i="11"/>
  <c r="E308" i="11"/>
  <c r="D308" i="11"/>
  <c r="C308" i="11"/>
  <c r="H307" i="11"/>
  <c r="G307" i="11"/>
  <c r="F307" i="11"/>
  <c r="E307" i="11"/>
  <c r="D307" i="11"/>
  <c r="C307" i="11"/>
  <c r="H306" i="11"/>
  <c r="G306" i="11"/>
  <c r="F306" i="11"/>
  <c r="E306" i="11"/>
  <c r="D306" i="11"/>
  <c r="C306" i="11"/>
  <c r="H305" i="11"/>
  <c r="G305" i="11"/>
  <c r="F305" i="11"/>
  <c r="E305" i="11"/>
  <c r="D305" i="11"/>
  <c r="C305" i="11"/>
  <c r="H304" i="11"/>
  <c r="G304" i="11"/>
  <c r="F304" i="11"/>
  <c r="E304" i="11"/>
  <c r="D304" i="11"/>
  <c r="C304" i="11"/>
  <c r="H303" i="11"/>
  <c r="G303" i="11"/>
  <c r="F303" i="11"/>
  <c r="E303" i="11"/>
  <c r="D303" i="11"/>
  <c r="C303" i="11"/>
  <c r="H302" i="11"/>
  <c r="G302" i="11"/>
  <c r="F302" i="11"/>
  <c r="E302" i="11"/>
  <c r="D302" i="11"/>
  <c r="C302" i="11"/>
  <c r="H301" i="11"/>
  <c r="G301" i="11"/>
  <c r="F301" i="11"/>
  <c r="E301" i="11"/>
  <c r="D301" i="11"/>
  <c r="C301" i="11"/>
  <c r="H300" i="11"/>
  <c r="G300" i="11"/>
  <c r="F300" i="11"/>
  <c r="E300" i="11"/>
  <c r="D300" i="11"/>
  <c r="C300" i="11"/>
  <c r="H299" i="11"/>
  <c r="G299" i="11"/>
  <c r="F299" i="11"/>
  <c r="E299" i="11"/>
  <c r="D299" i="11"/>
  <c r="C299" i="11"/>
  <c r="H298" i="11"/>
  <c r="G298" i="11"/>
  <c r="F298" i="11"/>
  <c r="E298" i="11"/>
  <c r="D298" i="11"/>
  <c r="C298" i="11"/>
  <c r="H297" i="11"/>
  <c r="G297" i="11"/>
  <c r="F297" i="11"/>
  <c r="E297" i="11"/>
  <c r="D297" i="11"/>
  <c r="C297" i="11"/>
  <c r="H296" i="11"/>
  <c r="G296" i="11"/>
  <c r="F296" i="11"/>
  <c r="E296" i="11"/>
  <c r="D296" i="11"/>
  <c r="C296" i="11"/>
  <c r="H295" i="11"/>
  <c r="G295" i="11"/>
  <c r="F295" i="11"/>
  <c r="E295" i="11"/>
  <c r="D295" i="11"/>
  <c r="C295" i="11"/>
  <c r="H294" i="11"/>
  <c r="G294" i="11"/>
  <c r="F294" i="11"/>
  <c r="E294" i="11"/>
  <c r="D294" i="11"/>
  <c r="C294" i="11"/>
  <c r="H293" i="11"/>
  <c r="G293" i="11"/>
  <c r="F293" i="11"/>
  <c r="E293" i="11"/>
  <c r="D293" i="11"/>
  <c r="C293" i="11"/>
  <c r="H292" i="11"/>
  <c r="G292" i="11"/>
  <c r="F292" i="11"/>
  <c r="E292" i="11"/>
  <c r="D292" i="11"/>
  <c r="C292" i="11"/>
  <c r="H291" i="11"/>
  <c r="G291" i="11"/>
  <c r="F291" i="11"/>
  <c r="E291" i="11"/>
  <c r="D291" i="11"/>
  <c r="C291" i="11"/>
  <c r="H290" i="11"/>
  <c r="G290" i="11"/>
  <c r="F290" i="11"/>
  <c r="E290" i="11"/>
  <c r="D290" i="11"/>
  <c r="C290" i="11"/>
  <c r="H289" i="11"/>
  <c r="G289" i="11"/>
  <c r="F289" i="11"/>
  <c r="E289" i="11"/>
  <c r="D289" i="11"/>
  <c r="C289" i="11"/>
  <c r="H288" i="11"/>
  <c r="G288" i="11"/>
  <c r="F288" i="11"/>
  <c r="E288" i="11"/>
  <c r="D288" i="11"/>
  <c r="C288" i="11"/>
  <c r="H287" i="11"/>
  <c r="G287" i="11"/>
  <c r="F287" i="11"/>
  <c r="E287" i="11"/>
  <c r="D287" i="11"/>
  <c r="C287" i="11"/>
  <c r="H286" i="11"/>
  <c r="G286" i="11"/>
  <c r="F286" i="11"/>
  <c r="E286" i="11"/>
  <c r="D286" i="11"/>
  <c r="C286" i="11"/>
  <c r="H285" i="11"/>
  <c r="G285" i="11"/>
  <c r="F285" i="11"/>
  <c r="E285" i="11"/>
  <c r="D285" i="11"/>
  <c r="C285" i="11"/>
  <c r="H284" i="11"/>
  <c r="G284" i="11"/>
  <c r="F284" i="11"/>
  <c r="E284" i="11"/>
  <c r="D284" i="11"/>
  <c r="C284" i="11"/>
  <c r="H283" i="11"/>
  <c r="G283" i="11"/>
  <c r="F283" i="11"/>
  <c r="E283" i="11"/>
  <c r="D283" i="11"/>
  <c r="C283" i="11"/>
  <c r="H282" i="11"/>
  <c r="G282" i="11"/>
  <c r="F282" i="11"/>
  <c r="E282" i="11"/>
  <c r="D282" i="11"/>
  <c r="C282" i="11"/>
  <c r="H281" i="11"/>
  <c r="G281" i="11"/>
  <c r="F281" i="11"/>
  <c r="E281" i="11"/>
  <c r="D281" i="11"/>
  <c r="C281" i="11"/>
  <c r="H280" i="11"/>
  <c r="G280" i="11"/>
  <c r="F280" i="11"/>
  <c r="E280" i="11"/>
  <c r="D280" i="11"/>
  <c r="C280" i="11"/>
  <c r="H279" i="11"/>
  <c r="G279" i="11"/>
  <c r="F279" i="11"/>
  <c r="E279" i="11"/>
  <c r="D279" i="11"/>
  <c r="C279" i="11"/>
  <c r="H278" i="11"/>
  <c r="G278" i="11"/>
  <c r="F278" i="11"/>
  <c r="E278" i="11"/>
  <c r="D278" i="11"/>
  <c r="C278" i="11"/>
  <c r="H277" i="11"/>
  <c r="G277" i="11"/>
  <c r="F277" i="11"/>
  <c r="E277" i="11"/>
  <c r="D277" i="11"/>
  <c r="C277" i="11"/>
  <c r="H276" i="11"/>
  <c r="G276" i="11"/>
  <c r="F276" i="11"/>
  <c r="E276" i="11"/>
  <c r="D276" i="11"/>
  <c r="C276" i="11"/>
  <c r="H275" i="11"/>
  <c r="G275" i="11"/>
  <c r="F275" i="11"/>
  <c r="E275" i="11"/>
  <c r="D275" i="11"/>
  <c r="C275" i="11"/>
  <c r="H274" i="11"/>
  <c r="G274" i="11"/>
  <c r="F274" i="11"/>
  <c r="E274" i="11"/>
  <c r="D274" i="11"/>
  <c r="C274" i="11"/>
  <c r="H273" i="11"/>
  <c r="G273" i="11"/>
  <c r="F273" i="11"/>
  <c r="E273" i="11"/>
  <c r="D273" i="11"/>
  <c r="C273" i="11"/>
  <c r="H272" i="11"/>
  <c r="G272" i="11"/>
  <c r="F272" i="11"/>
  <c r="E272" i="11"/>
  <c r="D272" i="11"/>
  <c r="C272" i="11"/>
  <c r="H271" i="11"/>
  <c r="G271" i="11"/>
  <c r="F271" i="11"/>
  <c r="E271" i="11"/>
  <c r="D271" i="11"/>
  <c r="C271" i="11"/>
  <c r="H270" i="11"/>
  <c r="G270" i="11"/>
  <c r="F270" i="11"/>
  <c r="E270" i="11"/>
  <c r="D270" i="11"/>
  <c r="C270" i="11"/>
  <c r="H269" i="11"/>
  <c r="G269" i="11"/>
  <c r="F269" i="11"/>
  <c r="E269" i="11"/>
  <c r="D269" i="11"/>
  <c r="C269" i="11"/>
  <c r="H268" i="11"/>
  <c r="G268" i="11"/>
  <c r="F268" i="11"/>
  <c r="E268" i="11"/>
  <c r="D268" i="11"/>
  <c r="C268" i="11"/>
  <c r="H267" i="11"/>
  <c r="G267" i="11"/>
  <c r="F267" i="11"/>
  <c r="E267" i="11"/>
  <c r="D267" i="11"/>
  <c r="C267" i="11"/>
  <c r="H266" i="11"/>
  <c r="G266" i="11"/>
  <c r="F266" i="11"/>
  <c r="E266" i="11"/>
  <c r="D266" i="11"/>
  <c r="C266" i="11"/>
  <c r="H265" i="11"/>
  <c r="G265" i="11"/>
  <c r="F265" i="11"/>
  <c r="E265" i="11"/>
  <c r="D265" i="11"/>
  <c r="C265" i="11"/>
  <c r="H264" i="11"/>
  <c r="G264" i="11"/>
  <c r="F264" i="11"/>
  <c r="E264" i="11"/>
  <c r="D264" i="11"/>
  <c r="C264" i="11"/>
  <c r="H263" i="11"/>
  <c r="G263" i="11"/>
  <c r="F263" i="11"/>
  <c r="E263" i="11"/>
  <c r="D263" i="11"/>
  <c r="C263" i="11"/>
  <c r="H262" i="11"/>
  <c r="G262" i="11"/>
  <c r="F262" i="11"/>
  <c r="E262" i="11"/>
  <c r="D262" i="11"/>
  <c r="C262" i="11"/>
  <c r="H261" i="11"/>
  <c r="G261" i="11"/>
  <c r="F261" i="11"/>
  <c r="E261" i="11"/>
  <c r="D261" i="11"/>
  <c r="C261" i="11"/>
  <c r="H260" i="11"/>
  <c r="G260" i="11"/>
  <c r="F260" i="11"/>
  <c r="E260" i="11"/>
  <c r="D260" i="11"/>
  <c r="C260" i="11"/>
  <c r="H259" i="11"/>
  <c r="G259" i="11"/>
  <c r="F259" i="11"/>
  <c r="E259" i="11"/>
  <c r="D259" i="11"/>
  <c r="C259" i="11"/>
  <c r="H258" i="11"/>
  <c r="G258" i="11"/>
  <c r="F258" i="11"/>
  <c r="E258" i="11"/>
  <c r="D258" i="11"/>
  <c r="C258" i="11"/>
  <c r="H257" i="11"/>
  <c r="G257" i="11"/>
  <c r="F257" i="11"/>
  <c r="E257" i="11"/>
  <c r="D257" i="11"/>
  <c r="C257" i="11"/>
  <c r="H256" i="11"/>
  <c r="G256" i="11"/>
  <c r="F256" i="11"/>
  <c r="E256" i="11"/>
  <c r="D256" i="11"/>
  <c r="C256" i="11"/>
  <c r="H255" i="11"/>
  <c r="G255" i="11"/>
  <c r="F255" i="11"/>
  <c r="E255" i="11"/>
  <c r="D255" i="11"/>
  <c r="C255" i="11"/>
  <c r="H254" i="11"/>
  <c r="G254" i="11"/>
  <c r="F254" i="11"/>
  <c r="E254" i="11"/>
  <c r="D254" i="11"/>
  <c r="C254" i="11"/>
  <c r="H253" i="11"/>
  <c r="G253" i="11"/>
  <c r="F253" i="11"/>
  <c r="E253" i="11"/>
  <c r="D253" i="11"/>
  <c r="C253" i="11"/>
  <c r="H252" i="11"/>
  <c r="G252" i="11"/>
  <c r="F252" i="11"/>
  <c r="E252" i="11"/>
  <c r="D252" i="11"/>
  <c r="C252" i="11"/>
  <c r="H251" i="11"/>
  <c r="G251" i="11"/>
  <c r="F251" i="11"/>
  <c r="E251" i="11"/>
  <c r="D251" i="11"/>
  <c r="C251" i="11"/>
  <c r="H250" i="11"/>
  <c r="G250" i="11"/>
  <c r="F250" i="11"/>
  <c r="E250" i="11"/>
  <c r="D250" i="11"/>
  <c r="C250" i="11"/>
  <c r="H249" i="11"/>
  <c r="G249" i="11"/>
  <c r="F249" i="11"/>
  <c r="E249" i="11"/>
  <c r="D249" i="11"/>
  <c r="C249" i="11"/>
  <c r="H248" i="11"/>
  <c r="G248" i="11"/>
  <c r="F248" i="11"/>
  <c r="E248" i="11"/>
  <c r="D248" i="11"/>
  <c r="C248" i="11"/>
  <c r="H247" i="11"/>
  <c r="G247" i="11"/>
  <c r="F247" i="11"/>
  <c r="E247" i="11"/>
  <c r="D247" i="11"/>
  <c r="C247" i="11"/>
  <c r="H246" i="11"/>
  <c r="G246" i="11"/>
  <c r="F246" i="11"/>
  <c r="E246" i="11"/>
  <c r="D246" i="11"/>
  <c r="C246" i="11"/>
  <c r="H245" i="11"/>
  <c r="G245" i="11"/>
  <c r="F245" i="11"/>
  <c r="E245" i="11"/>
  <c r="D245" i="11"/>
  <c r="C245" i="11"/>
  <c r="H244" i="11"/>
  <c r="G244" i="11"/>
  <c r="F244" i="11"/>
  <c r="E244" i="11"/>
  <c r="D244" i="11"/>
  <c r="C244" i="11"/>
  <c r="H243" i="11"/>
  <c r="G243" i="11"/>
  <c r="F243" i="11"/>
  <c r="E243" i="11"/>
  <c r="D243" i="11"/>
  <c r="C243" i="11"/>
  <c r="H242" i="11"/>
  <c r="G242" i="11"/>
  <c r="F242" i="11"/>
  <c r="E242" i="11"/>
  <c r="D242" i="11"/>
  <c r="C242" i="11"/>
  <c r="H241" i="11"/>
  <c r="G241" i="11"/>
  <c r="F241" i="11"/>
  <c r="E241" i="11"/>
  <c r="D241" i="11"/>
  <c r="C241" i="11"/>
  <c r="H240" i="11"/>
  <c r="G240" i="11"/>
  <c r="F240" i="11"/>
  <c r="E240" i="11"/>
  <c r="D240" i="11"/>
  <c r="C240" i="11"/>
  <c r="H239" i="11"/>
  <c r="G239" i="11"/>
  <c r="F239" i="11"/>
  <c r="E239" i="11"/>
  <c r="D239" i="11"/>
  <c r="C239" i="11"/>
  <c r="H238" i="11"/>
  <c r="G238" i="11"/>
  <c r="F238" i="11"/>
  <c r="E238" i="11"/>
  <c r="D238" i="11"/>
  <c r="C238" i="11"/>
  <c r="H237" i="11"/>
  <c r="G237" i="11"/>
  <c r="F237" i="11"/>
  <c r="E237" i="11"/>
  <c r="D237" i="11"/>
  <c r="C237" i="11"/>
  <c r="H236" i="11"/>
  <c r="G236" i="11"/>
  <c r="F236" i="11"/>
  <c r="E236" i="11"/>
  <c r="D236" i="11"/>
  <c r="C236" i="11"/>
  <c r="H235" i="11"/>
  <c r="G235" i="11"/>
  <c r="F235" i="11"/>
  <c r="E235" i="11"/>
  <c r="D235" i="11"/>
  <c r="C235" i="11"/>
  <c r="H234" i="11"/>
  <c r="G234" i="11"/>
  <c r="F234" i="11"/>
  <c r="E234" i="11"/>
  <c r="D234" i="11"/>
  <c r="C234" i="11"/>
  <c r="H233" i="11"/>
  <c r="G233" i="11"/>
  <c r="F233" i="11"/>
  <c r="E233" i="11"/>
  <c r="D233" i="11"/>
  <c r="C233" i="11"/>
  <c r="H232" i="11"/>
  <c r="G232" i="11"/>
  <c r="F232" i="11"/>
  <c r="E232" i="11"/>
  <c r="D232" i="11"/>
  <c r="C232" i="11"/>
  <c r="H231" i="11"/>
  <c r="G231" i="11"/>
  <c r="F231" i="11"/>
  <c r="E231" i="11"/>
  <c r="D231" i="11"/>
  <c r="C231" i="11"/>
  <c r="H230" i="11"/>
  <c r="G230" i="11"/>
  <c r="F230" i="11"/>
  <c r="E230" i="11"/>
  <c r="D230" i="11"/>
  <c r="C230" i="11"/>
  <c r="H229" i="11"/>
  <c r="G229" i="11"/>
  <c r="F229" i="11"/>
  <c r="E229" i="11"/>
  <c r="D229" i="11"/>
  <c r="C229" i="11"/>
  <c r="H228" i="11"/>
  <c r="G228" i="11"/>
  <c r="F228" i="11"/>
  <c r="E228" i="11"/>
  <c r="D228" i="11"/>
  <c r="C228" i="11"/>
  <c r="H227" i="11"/>
  <c r="G227" i="11"/>
  <c r="F227" i="11"/>
  <c r="E227" i="11"/>
  <c r="D227" i="11"/>
  <c r="C227" i="11"/>
  <c r="H226" i="11"/>
  <c r="G226" i="11"/>
  <c r="F226" i="11"/>
  <c r="E226" i="11"/>
  <c r="D226" i="11"/>
  <c r="C226" i="11"/>
  <c r="H225" i="11"/>
  <c r="G225" i="11"/>
  <c r="F225" i="11"/>
  <c r="E225" i="11"/>
  <c r="D225" i="11"/>
  <c r="C225" i="11"/>
  <c r="H224" i="11"/>
  <c r="G224" i="11"/>
  <c r="F224" i="11"/>
  <c r="E224" i="11"/>
  <c r="D224" i="11"/>
  <c r="C224" i="11"/>
  <c r="H223" i="11"/>
  <c r="G223" i="11"/>
  <c r="F223" i="11"/>
  <c r="E223" i="11"/>
  <c r="D223" i="11"/>
  <c r="C223" i="11"/>
  <c r="H222" i="11"/>
  <c r="G222" i="11"/>
  <c r="F222" i="11"/>
  <c r="E222" i="11"/>
  <c r="D222" i="11"/>
  <c r="C222" i="11"/>
  <c r="H221" i="11"/>
  <c r="G221" i="11"/>
  <c r="F221" i="11"/>
  <c r="E221" i="11"/>
  <c r="D221" i="11"/>
  <c r="C221" i="11"/>
  <c r="H220" i="11"/>
  <c r="G220" i="11"/>
  <c r="F220" i="11"/>
  <c r="E220" i="11"/>
  <c r="D220" i="11"/>
  <c r="C220" i="11"/>
  <c r="H219" i="11"/>
  <c r="G219" i="11"/>
  <c r="F219" i="11"/>
  <c r="E219" i="11"/>
  <c r="D219" i="11"/>
  <c r="C219" i="11"/>
  <c r="H218" i="11"/>
  <c r="G218" i="11"/>
  <c r="F218" i="11"/>
  <c r="E218" i="11"/>
  <c r="D218" i="11"/>
  <c r="C218" i="11"/>
  <c r="H217" i="11"/>
  <c r="G217" i="11"/>
  <c r="F217" i="11"/>
  <c r="E217" i="11"/>
  <c r="D217" i="11"/>
  <c r="C217" i="11"/>
  <c r="H216" i="11"/>
  <c r="G216" i="11"/>
  <c r="F216" i="11"/>
  <c r="E216" i="11"/>
  <c r="D216" i="11"/>
  <c r="C216" i="11"/>
  <c r="H215" i="11"/>
  <c r="G215" i="11"/>
  <c r="F215" i="11"/>
  <c r="E215" i="11"/>
  <c r="D215" i="11"/>
  <c r="C215" i="11"/>
  <c r="H214" i="11"/>
  <c r="G214" i="11"/>
  <c r="F214" i="11"/>
  <c r="E214" i="11"/>
  <c r="D214" i="11"/>
  <c r="C214" i="11"/>
  <c r="H213" i="11"/>
  <c r="G213" i="11"/>
  <c r="F213" i="11"/>
  <c r="E213" i="11"/>
  <c r="D213" i="11"/>
  <c r="C213" i="11"/>
  <c r="H212" i="11"/>
  <c r="G212" i="11"/>
  <c r="F212" i="11"/>
  <c r="E212" i="11"/>
  <c r="D212" i="11"/>
  <c r="C212" i="11"/>
  <c r="H211" i="11"/>
  <c r="G211" i="11"/>
  <c r="F211" i="11"/>
  <c r="E211" i="11"/>
  <c r="D211" i="11"/>
  <c r="C211" i="11"/>
  <c r="H210" i="11"/>
  <c r="G210" i="11"/>
  <c r="F210" i="11"/>
  <c r="E210" i="11"/>
  <c r="D210" i="11"/>
  <c r="C210" i="11"/>
  <c r="H209" i="11"/>
  <c r="G209" i="11"/>
  <c r="F209" i="11"/>
  <c r="E209" i="11"/>
  <c r="D209" i="11"/>
  <c r="C209" i="11"/>
  <c r="H208" i="11"/>
  <c r="G208" i="11"/>
  <c r="F208" i="11"/>
  <c r="E208" i="11"/>
  <c r="D208" i="11"/>
  <c r="C208" i="11"/>
  <c r="H207" i="11"/>
  <c r="G207" i="11"/>
  <c r="F207" i="11"/>
  <c r="E207" i="11"/>
  <c r="D207" i="11"/>
  <c r="C207" i="11"/>
  <c r="H206" i="11"/>
  <c r="G206" i="11"/>
  <c r="F206" i="11"/>
  <c r="E206" i="11"/>
  <c r="D206" i="11"/>
  <c r="C206" i="11"/>
  <c r="H205" i="11"/>
  <c r="G205" i="11"/>
  <c r="F205" i="11"/>
  <c r="E205" i="11"/>
  <c r="D205" i="11"/>
  <c r="C205" i="11"/>
  <c r="H204" i="11"/>
  <c r="G204" i="11"/>
  <c r="F204" i="11"/>
  <c r="E204" i="11"/>
  <c r="D204" i="11"/>
  <c r="C204" i="11"/>
  <c r="H203" i="11"/>
  <c r="G203" i="11"/>
  <c r="F203" i="11"/>
  <c r="E203" i="11"/>
  <c r="D203" i="11"/>
  <c r="C203" i="11"/>
  <c r="H202" i="11"/>
  <c r="G202" i="11"/>
  <c r="F202" i="11"/>
  <c r="E202" i="11"/>
  <c r="D202" i="11"/>
  <c r="C202" i="11"/>
  <c r="H201" i="11"/>
  <c r="G201" i="11"/>
  <c r="F201" i="11"/>
  <c r="E201" i="11"/>
  <c r="D201" i="11"/>
  <c r="C201" i="11"/>
  <c r="H200" i="11"/>
  <c r="G200" i="11"/>
  <c r="F200" i="11"/>
  <c r="E200" i="11"/>
  <c r="D200" i="11"/>
  <c r="C200" i="11"/>
  <c r="H199" i="11"/>
  <c r="G199" i="11"/>
  <c r="F199" i="11"/>
  <c r="E199" i="11"/>
  <c r="D199" i="11"/>
  <c r="C199" i="11"/>
  <c r="H198" i="11"/>
  <c r="G198" i="11"/>
  <c r="F198" i="11"/>
  <c r="E198" i="11"/>
  <c r="D198" i="11"/>
  <c r="C198" i="11"/>
  <c r="H197" i="11"/>
  <c r="G197" i="11"/>
  <c r="F197" i="11"/>
  <c r="E197" i="11"/>
  <c r="D197" i="11"/>
  <c r="C197" i="11"/>
  <c r="H196" i="11"/>
  <c r="G196" i="11"/>
  <c r="F196" i="11"/>
  <c r="E196" i="11"/>
  <c r="D196" i="11"/>
  <c r="C196" i="11"/>
  <c r="H195" i="11"/>
  <c r="G195" i="11"/>
  <c r="F195" i="11"/>
  <c r="E195" i="11"/>
  <c r="D195" i="11"/>
  <c r="C195" i="11"/>
  <c r="H194" i="11"/>
  <c r="G194" i="11"/>
  <c r="F194" i="11"/>
  <c r="E194" i="11"/>
  <c r="D194" i="11"/>
  <c r="C194" i="11"/>
  <c r="H193" i="11"/>
  <c r="G193" i="11"/>
  <c r="F193" i="11"/>
  <c r="E193" i="11"/>
  <c r="D193" i="11"/>
  <c r="C193" i="11"/>
  <c r="H192" i="11"/>
  <c r="G192" i="11"/>
  <c r="F192" i="11"/>
  <c r="E192" i="11"/>
  <c r="D192" i="11"/>
  <c r="C192" i="11"/>
  <c r="H191" i="11"/>
  <c r="G191" i="11"/>
  <c r="F191" i="11"/>
  <c r="E191" i="11"/>
  <c r="D191" i="11"/>
  <c r="C191" i="11"/>
  <c r="H190" i="11"/>
  <c r="G190" i="11"/>
  <c r="F190" i="11"/>
  <c r="E190" i="11"/>
  <c r="D190" i="11"/>
  <c r="C190" i="11"/>
  <c r="H189" i="11"/>
  <c r="G189" i="11"/>
  <c r="F189" i="11"/>
  <c r="E189" i="11"/>
  <c r="D189" i="11"/>
  <c r="C189" i="11"/>
  <c r="H188" i="11"/>
  <c r="G188" i="11"/>
  <c r="F188" i="11"/>
  <c r="E188" i="11"/>
  <c r="D188" i="11"/>
  <c r="C188" i="11"/>
  <c r="H187" i="11"/>
  <c r="G187" i="11"/>
  <c r="F187" i="11"/>
  <c r="E187" i="11"/>
  <c r="D187" i="11"/>
  <c r="C187" i="11"/>
  <c r="H186" i="11"/>
  <c r="G186" i="11"/>
  <c r="F186" i="11"/>
  <c r="E186" i="11"/>
  <c r="D186" i="11"/>
  <c r="C186" i="11"/>
  <c r="H185" i="11"/>
  <c r="G185" i="11"/>
  <c r="F185" i="11"/>
  <c r="E185" i="11"/>
  <c r="D185" i="11"/>
  <c r="C185" i="11"/>
  <c r="H184" i="11"/>
  <c r="G184" i="11"/>
  <c r="F184" i="11"/>
  <c r="E184" i="11"/>
  <c r="D184" i="11"/>
  <c r="C184" i="11"/>
  <c r="H183" i="11"/>
  <c r="G183" i="11"/>
  <c r="F183" i="11"/>
  <c r="E183" i="11"/>
  <c r="D183" i="11"/>
  <c r="C183" i="11"/>
  <c r="H182" i="11"/>
  <c r="G182" i="11"/>
  <c r="F182" i="11"/>
  <c r="E182" i="11"/>
  <c r="D182" i="11"/>
  <c r="C182" i="11"/>
  <c r="H181" i="11"/>
  <c r="G181" i="11"/>
  <c r="F181" i="11"/>
  <c r="E181" i="11"/>
  <c r="D181" i="11"/>
  <c r="C181" i="11"/>
  <c r="H180" i="11"/>
  <c r="G180" i="11"/>
  <c r="F180" i="11"/>
  <c r="E180" i="11"/>
  <c r="D180" i="11"/>
  <c r="C180" i="11"/>
  <c r="H179" i="11"/>
  <c r="G179" i="11"/>
  <c r="F179" i="11"/>
  <c r="E179" i="11"/>
  <c r="D179" i="11"/>
  <c r="C179" i="11"/>
  <c r="H178" i="11"/>
  <c r="G178" i="11"/>
  <c r="F178" i="11"/>
  <c r="E178" i="11"/>
  <c r="D178" i="11"/>
  <c r="C178" i="11"/>
  <c r="H177" i="11"/>
  <c r="G177" i="11"/>
  <c r="F177" i="11"/>
  <c r="E177" i="11"/>
  <c r="D177" i="11"/>
  <c r="C177" i="11"/>
  <c r="H176" i="11"/>
  <c r="G176" i="11"/>
  <c r="F176" i="11"/>
  <c r="E176" i="11"/>
  <c r="D176" i="11"/>
  <c r="C176" i="11"/>
  <c r="H175" i="11"/>
  <c r="G175" i="11"/>
  <c r="F175" i="11"/>
  <c r="E175" i="11"/>
  <c r="D175" i="11"/>
  <c r="C175" i="11"/>
  <c r="H174" i="11"/>
  <c r="G174" i="11"/>
  <c r="F174" i="11"/>
  <c r="E174" i="11"/>
  <c r="D174" i="11"/>
  <c r="C174" i="11"/>
  <c r="H173" i="11"/>
  <c r="G173" i="11"/>
  <c r="F173" i="11"/>
  <c r="E173" i="11"/>
  <c r="D173" i="11"/>
  <c r="C173" i="11"/>
  <c r="H172" i="11"/>
  <c r="G172" i="11"/>
  <c r="F172" i="11"/>
  <c r="E172" i="11"/>
  <c r="D172" i="11"/>
  <c r="C172" i="11"/>
  <c r="H171" i="11"/>
  <c r="G171" i="11"/>
  <c r="F171" i="11"/>
  <c r="E171" i="11"/>
  <c r="D171" i="11"/>
  <c r="C171" i="11"/>
  <c r="H170" i="11"/>
  <c r="G170" i="11"/>
  <c r="F170" i="11"/>
  <c r="E170" i="11"/>
  <c r="D170" i="11"/>
  <c r="C170" i="11"/>
  <c r="H169" i="11"/>
  <c r="G169" i="11"/>
  <c r="F169" i="11"/>
  <c r="E169" i="11"/>
  <c r="D169" i="11"/>
  <c r="C169" i="11"/>
  <c r="H168" i="11"/>
  <c r="G168" i="11"/>
  <c r="F168" i="11"/>
  <c r="E168" i="11"/>
  <c r="D168" i="11"/>
  <c r="C168" i="11"/>
  <c r="H167" i="11"/>
  <c r="G167" i="11"/>
  <c r="F167" i="11"/>
  <c r="E167" i="11"/>
  <c r="D167" i="11"/>
  <c r="C167" i="11"/>
  <c r="H166" i="11"/>
  <c r="G166" i="11"/>
  <c r="F166" i="11"/>
  <c r="E166" i="11"/>
  <c r="D166" i="11"/>
  <c r="C166" i="11"/>
  <c r="H165" i="11"/>
  <c r="G165" i="11"/>
  <c r="F165" i="11"/>
  <c r="E165" i="11"/>
  <c r="D165" i="11"/>
  <c r="C165" i="11"/>
  <c r="H164" i="11"/>
  <c r="G164" i="11"/>
  <c r="F164" i="11"/>
  <c r="E164" i="11"/>
  <c r="D164" i="11"/>
  <c r="C164" i="11"/>
  <c r="H163" i="11"/>
  <c r="G163" i="11"/>
  <c r="F163" i="11"/>
  <c r="E163" i="11"/>
  <c r="D163" i="11"/>
  <c r="C163" i="11"/>
  <c r="H162" i="11"/>
  <c r="G162" i="11"/>
  <c r="F162" i="11"/>
  <c r="E162" i="11"/>
  <c r="D162" i="11"/>
  <c r="C162" i="11"/>
  <c r="H161" i="11"/>
  <c r="G161" i="11"/>
  <c r="F161" i="11"/>
  <c r="E161" i="11"/>
  <c r="D161" i="11"/>
  <c r="C161" i="11"/>
  <c r="H160" i="11"/>
  <c r="G160" i="11"/>
  <c r="F160" i="11"/>
  <c r="E160" i="11"/>
  <c r="D160" i="11"/>
  <c r="C160" i="11"/>
  <c r="H159" i="11"/>
  <c r="G159" i="11"/>
  <c r="F159" i="11"/>
  <c r="E159" i="11"/>
  <c r="D159" i="11"/>
  <c r="C159" i="11"/>
  <c r="H158" i="11"/>
  <c r="G158" i="11"/>
  <c r="F158" i="11"/>
  <c r="E158" i="11"/>
  <c r="D158" i="11"/>
  <c r="C158" i="11"/>
  <c r="H157" i="11"/>
  <c r="G157" i="11"/>
  <c r="F157" i="11"/>
  <c r="E157" i="11"/>
  <c r="D157" i="11"/>
  <c r="C157" i="11"/>
  <c r="H156" i="11"/>
  <c r="G156" i="11"/>
  <c r="F156" i="11"/>
  <c r="E156" i="11"/>
  <c r="D156" i="11"/>
  <c r="C156" i="11"/>
  <c r="H155" i="11"/>
  <c r="G155" i="11"/>
  <c r="F155" i="11"/>
  <c r="E155" i="11"/>
  <c r="D155" i="11"/>
  <c r="C155" i="11"/>
  <c r="H154" i="11"/>
  <c r="G154" i="11"/>
  <c r="F154" i="11"/>
  <c r="E154" i="11"/>
  <c r="D154" i="11"/>
  <c r="C154" i="11"/>
  <c r="H153" i="11"/>
  <c r="G153" i="11"/>
  <c r="F153" i="11"/>
  <c r="E153" i="11"/>
  <c r="D153" i="11"/>
  <c r="C153" i="11"/>
  <c r="H152" i="11"/>
  <c r="G152" i="11"/>
  <c r="F152" i="11"/>
  <c r="E152" i="11"/>
  <c r="D152" i="11"/>
  <c r="C152" i="11"/>
  <c r="H151" i="11"/>
  <c r="G151" i="11"/>
  <c r="F151" i="11"/>
  <c r="E151" i="11"/>
  <c r="D151" i="11"/>
  <c r="C151" i="11"/>
  <c r="H150" i="11"/>
  <c r="G150" i="11"/>
  <c r="F150" i="11"/>
  <c r="E150" i="11"/>
  <c r="D150" i="11"/>
  <c r="C150" i="11"/>
  <c r="H149" i="11"/>
  <c r="G149" i="11"/>
  <c r="F149" i="11"/>
  <c r="E149" i="11"/>
  <c r="D149" i="11"/>
  <c r="C149" i="11"/>
  <c r="H148" i="11"/>
  <c r="G148" i="11"/>
  <c r="F148" i="11"/>
  <c r="E148" i="11"/>
  <c r="D148" i="11"/>
  <c r="C148" i="11"/>
  <c r="H147" i="11"/>
  <c r="G147" i="11"/>
  <c r="F147" i="11"/>
  <c r="E147" i="11"/>
  <c r="D147" i="11"/>
  <c r="C147" i="11"/>
  <c r="H146" i="11"/>
  <c r="G146" i="11"/>
  <c r="F146" i="11"/>
  <c r="E146" i="11"/>
  <c r="D146" i="11"/>
  <c r="C146" i="11"/>
  <c r="H145" i="11"/>
  <c r="G145" i="11"/>
  <c r="F145" i="11"/>
  <c r="E145" i="11"/>
  <c r="D145" i="11"/>
  <c r="C145" i="11"/>
  <c r="H144" i="11"/>
  <c r="G144" i="11"/>
  <c r="F144" i="11"/>
  <c r="E144" i="11"/>
  <c r="D144" i="11"/>
  <c r="C144" i="11"/>
  <c r="H143" i="11"/>
  <c r="G143" i="11"/>
  <c r="F143" i="11"/>
  <c r="E143" i="11"/>
  <c r="D143" i="11"/>
  <c r="C143" i="11"/>
  <c r="H142" i="11"/>
  <c r="G142" i="11"/>
  <c r="F142" i="11"/>
  <c r="E142" i="11"/>
  <c r="D142" i="11"/>
  <c r="C142" i="11"/>
  <c r="H141" i="11"/>
  <c r="G141" i="11"/>
  <c r="F141" i="11"/>
  <c r="E141" i="11"/>
  <c r="D141" i="11"/>
  <c r="C141" i="11"/>
  <c r="H140" i="11"/>
  <c r="G140" i="11"/>
  <c r="F140" i="11"/>
  <c r="E140" i="11"/>
  <c r="D140" i="11"/>
  <c r="C140" i="11"/>
  <c r="H139" i="11"/>
  <c r="G139" i="11"/>
  <c r="F139" i="11"/>
  <c r="E139" i="11"/>
  <c r="D139" i="11"/>
  <c r="C139" i="11"/>
  <c r="H138" i="11"/>
  <c r="G138" i="11"/>
  <c r="F138" i="11"/>
  <c r="E138" i="11"/>
  <c r="D138" i="11"/>
  <c r="C138" i="11"/>
  <c r="H137" i="11"/>
  <c r="G137" i="11"/>
  <c r="F137" i="11"/>
  <c r="E137" i="11"/>
  <c r="D137" i="11"/>
  <c r="C137" i="11"/>
  <c r="H136" i="11"/>
  <c r="G136" i="11"/>
  <c r="F136" i="11"/>
  <c r="E136" i="11"/>
  <c r="D136" i="11"/>
  <c r="C136" i="11"/>
  <c r="H135" i="11"/>
  <c r="G135" i="11"/>
  <c r="F135" i="11"/>
  <c r="E135" i="11"/>
  <c r="D135" i="11"/>
  <c r="C135" i="11"/>
  <c r="H134" i="11"/>
  <c r="G134" i="11"/>
  <c r="F134" i="11"/>
  <c r="E134" i="11"/>
  <c r="D134" i="11"/>
  <c r="C134" i="11"/>
  <c r="H133" i="11"/>
  <c r="G133" i="11"/>
  <c r="F133" i="11"/>
  <c r="E133" i="11"/>
  <c r="D133" i="11"/>
  <c r="C133" i="11"/>
  <c r="H132" i="11"/>
  <c r="G132" i="11"/>
  <c r="F132" i="11"/>
  <c r="E132" i="11"/>
  <c r="D132" i="11"/>
  <c r="C132" i="11"/>
  <c r="H131" i="11"/>
  <c r="G131" i="11"/>
  <c r="F131" i="11"/>
  <c r="E131" i="11"/>
  <c r="D131" i="11"/>
  <c r="C131" i="11"/>
  <c r="H130" i="11"/>
  <c r="G130" i="11"/>
  <c r="F130" i="11"/>
  <c r="E130" i="11"/>
  <c r="D130" i="11"/>
  <c r="C130" i="11"/>
  <c r="H129" i="11"/>
  <c r="G129" i="11"/>
  <c r="F129" i="11"/>
  <c r="E129" i="11"/>
  <c r="D129" i="11"/>
  <c r="C129" i="11"/>
  <c r="H128" i="11"/>
  <c r="G128" i="11"/>
  <c r="F128" i="11"/>
  <c r="E128" i="11"/>
  <c r="D128" i="11"/>
  <c r="C128" i="11"/>
  <c r="H127" i="11"/>
  <c r="G127" i="11"/>
  <c r="F127" i="11"/>
  <c r="E127" i="11"/>
  <c r="D127" i="11"/>
  <c r="C127" i="11"/>
  <c r="H126" i="11"/>
  <c r="G126" i="11"/>
  <c r="F126" i="11"/>
  <c r="E126" i="11"/>
  <c r="D126" i="11"/>
  <c r="C126" i="11"/>
  <c r="H125" i="11"/>
  <c r="G125" i="11"/>
  <c r="F125" i="11"/>
  <c r="E125" i="11"/>
  <c r="D125" i="11"/>
  <c r="C125" i="11"/>
  <c r="H124" i="11"/>
  <c r="G124" i="11"/>
  <c r="F124" i="11"/>
  <c r="E124" i="11"/>
  <c r="D124" i="11"/>
  <c r="C124" i="11"/>
  <c r="H123" i="11"/>
  <c r="G123" i="11"/>
  <c r="F123" i="11"/>
  <c r="E123" i="11"/>
  <c r="D123" i="11"/>
  <c r="C123" i="11"/>
  <c r="H122" i="11"/>
  <c r="G122" i="11"/>
  <c r="F122" i="11"/>
  <c r="E122" i="11"/>
  <c r="D122" i="11"/>
  <c r="C122" i="11"/>
  <c r="H121" i="11"/>
  <c r="G121" i="11"/>
  <c r="F121" i="11"/>
  <c r="E121" i="11"/>
  <c r="D121" i="11"/>
  <c r="C121" i="11"/>
  <c r="H120" i="11"/>
  <c r="G120" i="11"/>
  <c r="F120" i="11"/>
  <c r="E120" i="11"/>
  <c r="D120" i="11"/>
  <c r="C120" i="11"/>
  <c r="H119" i="11"/>
  <c r="G119" i="11"/>
  <c r="F119" i="11"/>
  <c r="E119" i="11"/>
  <c r="D119" i="11"/>
  <c r="C119" i="11"/>
  <c r="H118" i="11"/>
  <c r="G118" i="11"/>
  <c r="F118" i="11"/>
  <c r="E118" i="11"/>
  <c r="D118" i="11"/>
  <c r="C118" i="11"/>
  <c r="H117" i="11"/>
  <c r="G117" i="11"/>
  <c r="F117" i="11"/>
  <c r="E117" i="11"/>
  <c r="D117" i="11"/>
  <c r="C117" i="11"/>
  <c r="H116" i="11"/>
  <c r="G116" i="11"/>
  <c r="F116" i="11"/>
  <c r="E116" i="11"/>
  <c r="D116" i="11"/>
  <c r="C116" i="11"/>
  <c r="H115" i="11"/>
  <c r="G115" i="11"/>
  <c r="F115" i="11"/>
  <c r="E115" i="11"/>
  <c r="D115" i="11"/>
  <c r="C115" i="11"/>
  <c r="H114" i="11"/>
  <c r="G114" i="11"/>
  <c r="F114" i="11"/>
  <c r="E114" i="11"/>
  <c r="D114" i="11"/>
  <c r="C114" i="11"/>
  <c r="H113" i="11"/>
  <c r="G113" i="11"/>
  <c r="F113" i="11"/>
  <c r="E113" i="11"/>
  <c r="D113" i="11"/>
  <c r="C113" i="11"/>
  <c r="H112" i="11"/>
  <c r="G112" i="11"/>
  <c r="F112" i="11"/>
  <c r="E112" i="11"/>
  <c r="D112" i="11"/>
  <c r="C112" i="11"/>
  <c r="H111" i="11"/>
  <c r="G111" i="11"/>
  <c r="F111" i="11"/>
  <c r="E111" i="11"/>
  <c r="D111" i="11"/>
  <c r="C111" i="11"/>
  <c r="H110" i="11"/>
  <c r="G110" i="11"/>
  <c r="F110" i="11"/>
  <c r="E110" i="11"/>
  <c r="D110" i="11"/>
  <c r="C110" i="11"/>
  <c r="H109" i="11"/>
  <c r="G109" i="11"/>
  <c r="F109" i="11"/>
  <c r="E109" i="11"/>
  <c r="D109" i="11"/>
  <c r="C109" i="11"/>
  <c r="H108" i="11"/>
  <c r="G108" i="11"/>
  <c r="F108" i="11"/>
  <c r="E108" i="11"/>
  <c r="D108" i="11"/>
  <c r="C108" i="11"/>
  <c r="H107" i="11"/>
  <c r="G107" i="11"/>
  <c r="F107" i="11"/>
  <c r="E107" i="11"/>
  <c r="D107" i="11"/>
  <c r="C107" i="11"/>
  <c r="H106" i="11"/>
  <c r="G106" i="11"/>
  <c r="F106" i="11"/>
  <c r="E106" i="11"/>
  <c r="D106" i="11"/>
  <c r="C106" i="11"/>
  <c r="H105" i="11"/>
  <c r="G105" i="11"/>
  <c r="F105" i="11"/>
  <c r="E105" i="11"/>
  <c r="D105" i="11"/>
  <c r="C105" i="11"/>
  <c r="H104" i="11"/>
  <c r="G104" i="11"/>
  <c r="F104" i="11"/>
  <c r="E104" i="11"/>
  <c r="D104" i="11"/>
  <c r="C104" i="11"/>
  <c r="H103" i="11"/>
  <c r="G103" i="11"/>
  <c r="F103" i="11"/>
  <c r="E103" i="11"/>
  <c r="D103" i="11"/>
  <c r="C103" i="11"/>
  <c r="H102" i="11"/>
  <c r="G102" i="11"/>
  <c r="F102" i="11"/>
  <c r="E102" i="11"/>
  <c r="D102" i="11"/>
  <c r="C102" i="11"/>
  <c r="H101" i="11"/>
  <c r="G101" i="11"/>
  <c r="F101" i="11"/>
  <c r="E101" i="11"/>
  <c r="D101" i="11"/>
  <c r="C101" i="11"/>
  <c r="H100" i="11"/>
  <c r="G100" i="11"/>
  <c r="F100" i="11"/>
  <c r="E100" i="11"/>
  <c r="D100" i="11"/>
  <c r="C100" i="11"/>
  <c r="H99" i="11"/>
  <c r="G99" i="11"/>
  <c r="F99" i="11"/>
  <c r="E99" i="11"/>
  <c r="D99" i="11"/>
  <c r="C99" i="11"/>
  <c r="H98" i="11"/>
  <c r="G98" i="11"/>
  <c r="F98" i="11"/>
  <c r="E98" i="11"/>
  <c r="D98" i="11"/>
  <c r="C98" i="11"/>
  <c r="H97" i="11"/>
  <c r="G97" i="11"/>
  <c r="F97" i="11"/>
  <c r="E97" i="11"/>
  <c r="D97" i="11"/>
  <c r="C97" i="11"/>
  <c r="H96" i="11"/>
  <c r="G96" i="11"/>
  <c r="F96" i="11"/>
  <c r="E96" i="11"/>
  <c r="D96" i="11"/>
  <c r="C96" i="11"/>
  <c r="H95" i="11"/>
  <c r="G95" i="11"/>
  <c r="F95" i="11"/>
  <c r="E95" i="11"/>
  <c r="D95" i="11"/>
  <c r="C95" i="11"/>
  <c r="H94" i="11"/>
  <c r="G94" i="11"/>
  <c r="F94" i="11"/>
  <c r="E94" i="11"/>
  <c r="D94" i="11"/>
  <c r="C94" i="11"/>
  <c r="H93" i="11"/>
  <c r="G93" i="11"/>
  <c r="F93" i="11"/>
  <c r="E93" i="11"/>
  <c r="D93" i="11"/>
  <c r="C93" i="11"/>
  <c r="H92" i="11"/>
  <c r="G92" i="11"/>
  <c r="F92" i="11"/>
  <c r="E92" i="11"/>
  <c r="D92" i="11"/>
  <c r="C92" i="11"/>
  <c r="H91" i="11"/>
  <c r="G91" i="11"/>
  <c r="F91" i="11"/>
  <c r="E91" i="11"/>
  <c r="D91" i="11"/>
  <c r="C91" i="11"/>
  <c r="H90" i="11"/>
  <c r="G90" i="11"/>
  <c r="F90" i="11"/>
  <c r="E90" i="11"/>
  <c r="D90" i="11"/>
  <c r="C90" i="11"/>
  <c r="H89" i="11"/>
  <c r="G89" i="11"/>
  <c r="F89" i="11"/>
  <c r="E89" i="11"/>
  <c r="D89" i="11"/>
  <c r="C89" i="11"/>
  <c r="H88" i="11"/>
  <c r="G88" i="11"/>
  <c r="F88" i="11"/>
  <c r="E88" i="11"/>
  <c r="D88" i="11"/>
  <c r="C88" i="11"/>
  <c r="H87" i="11"/>
  <c r="G87" i="11"/>
  <c r="F87" i="11"/>
  <c r="E87" i="11"/>
  <c r="D87" i="11"/>
  <c r="C87" i="11"/>
  <c r="H86" i="11"/>
  <c r="G86" i="11"/>
  <c r="F86" i="11"/>
  <c r="E86" i="11"/>
  <c r="D86" i="11"/>
  <c r="C86" i="11"/>
  <c r="H85" i="11"/>
  <c r="G85" i="11"/>
  <c r="F85" i="11"/>
  <c r="E85" i="11"/>
  <c r="D85" i="11"/>
  <c r="C85" i="11"/>
  <c r="H84" i="11"/>
  <c r="G84" i="11"/>
  <c r="F84" i="11"/>
  <c r="E84" i="11"/>
  <c r="D84" i="11"/>
  <c r="C84" i="11"/>
  <c r="H83" i="11"/>
  <c r="G83" i="11"/>
  <c r="F83" i="11"/>
  <c r="E83" i="11"/>
  <c r="D83" i="11"/>
  <c r="C83" i="11"/>
  <c r="H82" i="11"/>
  <c r="G82" i="11"/>
  <c r="F82" i="11"/>
  <c r="E82" i="11"/>
  <c r="D82" i="11"/>
  <c r="C82" i="11"/>
  <c r="H81" i="11"/>
  <c r="G81" i="11"/>
  <c r="F81" i="11"/>
  <c r="E81" i="11"/>
  <c r="D81" i="11"/>
  <c r="C81" i="11"/>
  <c r="H80" i="11"/>
  <c r="G80" i="11"/>
  <c r="F80" i="11"/>
  <c r="E80" i="11"/>
  <c r="D80" i="11"/>
  <c r="C80" i="11"/>
  <c r="H79" i="11"/>
  <c r="G79" i="11"/>
  <c r="F79" i="11"/>
  <c r="E79" i="11"/>
  <c r="D79" i="11"/>
  <c r="C79" i="11"/>
  <c r="H78" i="11"/>
  <c r="G78" i="11"/>
  <c r="F78" i="11"/>
  <c r="E78" i="11"/>
  <c r="D78" i="11"/>
  <c r="C78" i="11"/>
  <c r="H77" i="11"/>
  <c r="G77" i="11"/>
  <c r="F77" i="11"/>
  <c r="E77" i="11"/>
  <c r="D77" i="11"/>
  <c r="C77" i="11"/>
  <c r="H76" i="11"/>
  <c r="G76" i="11"/>
  <c r="F76" i="11"/>
  <c r="E76" i="11"/>
  <c r="D76" i="11"/>
  <c r="C76" i="11"/>
  <c r="H75" i="11"/>
  <c r="G75" i="11"/>
  <c r="F75" i="11"/>
  <c r="E75" i="11"/>
  <c r="D75" i="11"/>
  <c r="C75" i="11"/>
  <c r="H74" i="11"/>
  <c r="G74" i="11"/>
  <c r="F74" i="11"/>
  <c r="E74" i="11"/>
  <c r="D74" i="11"/>
  <c r="C74" i="11"/>
  <c r="H73" i="11"/>
  <c r="G73" i="11"/>
  <c r="F73" i="11"/>
  <c r="E73" i="11"/>
  <c r="D73" i="11"/>
  <c r="C73" i="11"/>
  <c r="H72" i="11"/>
  <c r="G72" i="11"/>
  <c r="F72" i="11"/>
  <c r="E72" i="11"/>
  <c r="D72" i="11"/>
  <c r="C72" i="11"/>
  <c r="H71" i="11"/>
  <c r="G71" i="11"/>
  <c r="F71" i="11"/>
  <c r="E71" i="11"/>
  <c r="D71" i="11"/>
  <c r="C71" i="11"/>
  <c r="H70" i="11"/>
  <c r="G70" i="11"/>
  <c r="F70" i="11"/>
  <c r="E70" i="11"/>
  <c r="D70" i="11"/>
  <c r="C70" i="11"/>
  <c r="H69" i="11"/>
  <c r="G69" i="11"/>
  <c r="F69" i="11"/>
  <c r="E69" i="11"/>
  <c r="D69" i="11"/>
  <c r="C69" i="11"/>
  <c r="H68" i="11"/>
  <c r="G68" i="11"/>
  <c r="F68" i="11"/>
  <c r="E68" i="11"/>
  <c r="D68" i="11"/>
  <c r="C68" i="11"/>
  <c r="H67" i="11"/>
  <c r="G67" i="11"/>
  <c r="F67" i="11"/>
  <c r="E67" i="11"/>
  <c r="D67" i="11"/>
  <c r="C67" i="11"/>
  <c r="H66" i="11"/>
  <c r="G66" i="11"/>
  <c r="F66" i="11"/>
  <c r="E66" i="11"/>
  <c r="D66" i="11"/>
  <c r="C66" i="11"/>
  <c r="H65" i="11"/>
  <c r="G65" i="11"/>
  <c r="F65" i="11"/>
  <c r="E65" i="11"/>
  <c r="D65" i="11"/>
  <c r="C65" i="11"/>
  <c r="H64" i="11"/>
  <c r="G64" i="11"/>
  <c r="F64" i="11"/>
  <c r="E64" i="11"/>
  <c r="D64" i="11"/>
  <c r="C64" i="11"/>
  <c r="H63" i="11"/>
  <c r="G63" i="11"/>
  <c r="F63" i="11"/>
  <c r="E63" i="11"/>
  <c r="D63" i="11"/>
  <c r="C63" i="11"/>
  <c r="H62" i="11"/>
  <c r="G62" i="11"/>
  <c r="F62" i="11"/>
  <c r="E62" i="11"/>
  <c r="D62" i="11"/>
  <c r="C62" i="11"/>
  <c r="H61" i="11"/>
  <c r="G61" i="11"/>
  <c r="F61" i="11"/>
  <c r="E61" i="11"/>
  <c r="D61" i="11"/>
  <c r="C61" i="11"/>
  <c r="H60" i="11"/>
  <c r="G60" i="11"/>
  <c r="F60" i="11"/>
  <c r="E60" i="11"/>
  <c r="D60" i="11"/>
  <c r="C60" i="11"/>
  <c r="H59" i="11"/>
  <c r="G59" i="11"/>
  <c r="F59" i="11"/>
  <c r="E59" i="11"/>
  <c r="D59" i="11"/>
  <c r="C59" i="11"/>
  <c r="H58" i="11"/>
  <c r="G58" i="11"/>
  <c r="F58" i="11"/>
  <c r="E58" i="11"/>
  <c r="D58" i="11"/>
  <c r="C58" i="11"/>
  <c r="H57" i="11"/>
  <c r="G57" i="11"/>
  <c r="F57" i="11"/>
  <c r="E57" i="11"/>
  <c r="D57" i="11"/>
  <c r="C57" i="11"/>
  <c r="H56" i="11"/>
  <c r="G56" i="11"/>
  <c r="F56" i="11"/>
  <c r="E56" i="11"/>
  <c r="D56" i="11"/>
  <c r="C56" i="11"/>
  <c r="H55" i="11"/>
  <c r="G55" i="11"/>
  <c r="F55" i="11"/>
  <c r="E55" i="11"/>
  <c r="D55" i="11"/>
  <c r="C55" i="11"/>
  <c r="H54" i="11"/>
  <c r="G54" i="11"/>
  <c r="F54" i="11"/>
  <c r="E54" i="11"/>
  <c r="D54" i="11"/>
  <c r="C54" i="11"/>
  <c r="H53" i="11"/>
  <c r="G53" i="11"/>
  <c r="F53" i="11"/>
  <c r="E53" i="11"/>
  <c r="D53" i="11"/>
  <c r="C53" i="11"/>
  <c r="H52" i="11"/>
  <c r="G52" i="11"/>
  <c r="F52" i="11"/>
  <c r="E52" i="11"/>
  <c r="D52" i="11"/>
  <c r="C52" i="11"/>
  <c r="H51" i="11"/>
  <c r="G51" i="11"/>
  <c r="F51" i="11"/>
  <c r="E51" i="11"/>
  <c r="D51" i="11"/>
  <c r="C51" i="11"/>
  <c r="H50" i="11"/>
  <c r="G50" i="11"/>
  <c r="F50" i="11"/>
  <c r="E50" i="11"/>
  <c r="D50" i="11"/>
  <c r="C50" i="11"/>
  <c r="H49" i="11"/>
  <c r="G49" i="11"/>
  <c r="F49" i="11"/>
  <c r="E49" i="11"/>
  <c r="D49" i="11"/>
  <c r="C49" i="11"/>
  <c r="H48" i="11"/>
  <c r="G48" i="11"/>
  <c r="F48" i="11"/>
  <c r="E48" i="11"/>
  <c r="D48" i="11"/>
  <c r="C48" i="11"/>
  <c r="H47" i="11"/>
  <c r="G47" i="11"/>
  <c r="F47" i="11"/>
  <c r="E47" i="11"/>
  <c r="D47" i="11"/>
  <c r="C47" i="11"/>
  <c r="H46" i="11"/>
  <c r="G46" i="11"/>
  <c r="F46" i="11"/>
  <c r="E46" i="11"/>
  <c r="D46" i="11"/>
  <c r="C46" i="11"/>
  <c r="H45" i="11"/>
  <c r="G45" i="11"/>
  <c r="F45" i="11"/>
  <c r="E45" i="11"/>
  <c r="D45" i="11"/>
  <c r="C45" i="11"/>
  <c r="H44" i="11"/>
  <c r="G44" i="11"/>
  <c r="F44" i="11"/>
  <c r="E44" i="11"/>
  <c r="D44" i="11"/>
  <c r="C44" i="11"/>
  <c r="H43" i="11"/>
  <c r="G43" i="11"/>
  <c r="F43" i="11"/>
  <c r="E43" i="11"/>
  <c r="D43" i="11"/>
  <c r="C43" i="11"/>
  <c r="H42" i="11"/>
  <c r="G42" i="11"/>
  <c r="F42" i="11"/>
  <c r="E42" i="11"/>
  <c r="D42" i="11"/>
  <c r="C42" i="11"/>
  <c r="H41" i="11"/>
  <c r="G41" i="11"/>
  <c r="F41" i="11"/>
  <c r="E41" i="11"/>
  <c r="D41" i="11"/>
  <c r="C41" i="11"/>
  <c r="H40" i="11"/>
  <c r="G40" i="11"/>
  <c r="F40" i="11"/>
  <c r="E40" i="11"/>
  <c r="D40" i="11"/>
  <c r="C40" i="11"/>
  <c r="H39" i="11"/>
  <c r="G39" i="11"/>
  <c r="F39" i="11"/>
  <c r="E39" i="11"/>
  <c r="D39" i="11"/>
  <c r="C39" i="11"/>
  <c r="H38" i="11"/>
  <c r="G38" i="11"/>
  <c r="F38" i="11"/>
  <c r="E38" i="11"/>
  <c r="D38" i="11"/>
  <c r="C38" i="11"/>
  <c r="H37" i="11"/>
  <c r="G37" i="11"/>
  <c r="F37" i="11"/>
  <c r="E37" i="11"/>
  <c r="D37" i="11"/>
  <c r="C37" i="11"/>
  <c r="H36" i="11"/>
  <c r="G36" i="11"/>
  <c r="F36" i="11"/>
  <c r="E36" i="11"/>
  <c r="D36" i="11"/>
  <c r="C36" i="11"/>
  <c r="H35" i="11"/>
  <c r="G35" i="11"/>
  <c r="F35" i="11"/>
  <c r="E35" i="11"/>
  <c r="D35" i="11"/>
  <c r="C35" i="11"/>
  <c r="H34" i="11"/>
  <c r="G34" i="11"/>
  <c r="F34" i="11"/>
  <c r="E34" i="11"/>
  <c r="D34" i="11"/>
  <c r="C34" i="11"/>
  <c r="H33" i="11"/>
  <c r="G33" i="11"/>
  <c r="F33" i="11"/>
  <c r="E33" i="11"/>
  <c r="D33" i="11"/>
  <c r="C33" i="11"/>
  <c r="H32" i="11"/>
  <c r="G32" i="11"/>
  <c r="F32" i="11"/>
  <c r="E32" i="11"/>
  <c r="D32" i="11"/>
  <c r="C32" i="11"/>
  <c r="H31" i="11"/>
  <c r="G31" i="11"/>
  <c r="F31" i="11"/>
  <c r="E31" i="11"/>
  <c r="D31" i="11"/>
  <c r="C31" i="11"/>
  <c r="H30" i="11"/>
  <c r="G30" i="11"/>
  <c r="F30" i="11"/>
  <c r="E30" i="11"/>
  <c r="D30" i="11"/>
  <c r="C30" i="11"/>
  <c r="H29" i="11"/>
  <c r="G29" i="11"/>
  <c r="F29" i="11"/>
  <c r="E29" i="11"/>
  <c r="D29" i="11"/>
  <c r="C29" i="11"/>
  <c r="H28" i="11"/>
  <c r="G28" i="11"/>
  <c r="F28" i="11"/>
  <c r="E28" i="11"/>
  <c r="D28" i="11"/>
  <c r="C28" i="11"/>
  <c r="H27" i="11"/>
  <c r="G27" i="11"/>
  <c r="F27" i="11"/>
  <c r="E27" i="11"/>
  <c r="D27" i="11"/>
  <c r="C27" i="11"/>
  <c r="H26" i="11"/>
  <c r="G26" i="11"/>
  <c r="F26" i="11"/>
  <c r="E26" i="11"/>
  <c r="D26" i="11"/>
  <c r="C26" i="11"/>
  <c r="H25" i="11"/>
  <c r="G25" i="11"/>
  <c r="F25" i="11"/>
  <c r="E25" i="11"/>
  <c r="D25" i="11"/>
  <c r="C25" i="11"/>
  <c r="H24" i="11"/>
  <c r="G24" i="11"/>
  <c r="F24" i="11"/>
  <c r="E24" i="11"/>
  <c r="D24" i="11"/>
  <c r="C24" i="11"/>
  <c r="H23" i="11"/>
  <c r="G23" i="11"/>
  <c r="F23" i="11"/>
  <c r="E23" i="11"/>
  <c r="D23" i="11"/>
  <c r="C23" i="11"/>
  <c r="H22" i="11"/>
  <c r="G22" i="11"/>
  <c r="F22" i="11"/>
  <c r="E22" i="11"/>
  <c r="D22" i="11"/>
  <c r="C22" i="11"/>
  <c r="H21" i="11"/>
  <c r="G21" i="11"/>
  <c r="F21" i="11"/>
  <c r="E21" i="11"/>
  <c r="D21" i="11"/>
  <c r="C21" i="11"/>
  <c r="H20" i="11"/>
  <c r="G20" i="11"/>
  <c r="F20" i="11"/>
  <c r="E20" i="11"/>
  <c r="D20" i="11"/>
  <c r="C20" i="11"/>
  <c r="H19" i="11"/>
  <c r="G19" i="11"/>
  <c r="F19" i="11"/>
  <c r="E19" i="11"/>
  <c r="D19" i="11"/>
  <c r="C19" i="11"/>
  <c r="H18" i="11"/>
  <c r="G18" i="11"/>
  <c r="F18" i="11"/>
  <c r="E18" i="11"/>
  <c r="D18" i="11"/>
  <c r="C18" i="11"/>
  <c r="H17" i="11"/>
  <c r="G17" i="11"/>
  <c r="F17" i="11"/>
  <c r="E17" i="11"/>
  <c r="D17" i="11"/>
  <c r="C17" i="11"/>
  <c r="H16" i="11"/>
  <c r="G16" i="11"/>
  <c r="F16" i="11"/>
  <c r="E16" i="11"/>
  <c r="D16" i="11"/>
  <c r="C16" i="11"/>
  <c r="H15" i="11"/>
  <c r="G15" i="11"/>
  <c r="F15" i="11"/>
  <c r="E15" i="11"/>
  <c r="D15" i="11"/>
  <c r="C15" i="11"/>
  <c r="H14" i="11"/>
  <c r="G14" i="11"/>
  <c r="F14" i="11"/>
  <c r="E14" i="11"/>
  <c r="D14" i="11"/>
  <c r="C14" i="11"/>
  <c r="H13" i="11"/>
  <c r="G13" i="11"/>
  <c r="F13" i="11"/>
  <c r="E13" i="11"/>
  <c r="D13" i="11"/>
  <c r="C13" i="11"/>
  <c r="H12" i="11"/>
  <c r="G12" i="11"/>
  <c r="F12" i="11"/>
  <c r="E12" i="11"/>
  <c r="D12" i="11"/>
  <c r="C12" i="11"/>
  <c r="H11" i="11"/>
  <c r="G11" i="11"/>
  <c r="F11" i="11"/>
  <c r="E11" i="11"/>
  <c r="D11" i="11"/>
  <c r="C11" i="11"/>
  <c r="H10" i="11"/>
  <c r="G10" i="11"/>
  <c r="F10" i="11"/>
  <c r="E10" i="11"/>
  <c r="D10" i="11"/>
  <c r="C10" i="11"/>
  <c r="H9" i="11"/>
  <c r="G9" i="11"/>
  <c r="F9" i="11"/>
  <c r="E9" i="11"/>
  <c r="D9" i="11"/>
  <c r="C9" i="11"/>
  <c r="H8" i="11"/>
  <c r="G8" i="11"/>
  <c r="F8" i="11"/>
  <c r="E8" i="11"/>
  <c r="D8" i="11"/>
  <c r="C8" i="11"/>
  <c r="H7" i="11"/>
  <c r="G7" i="11"/>
  <c r="F7" i="11"/>
  <c r="E7" i="11"/>
  <c r="D7" i="11"/>
  <c r="C7" i="11"/>
  <c r="R5" i="11"/>
  <c r="Q5" i="11"/>
  <c r="P5" i="11"/>
  <c r="O5" i="11"/>
  <c r="N5" i="11"/>
  <c r="M5" i="11"/>
  <c r="L5" i="11"/>
  <c r="K5" i="11"/>
  <c r="J5" i="11"/>
  <c r="I5" i="11"/>
  <c r="H5" i="11"/>
  <c r="G5" i="11"/>
  <c r="F5" i="11"/>
  <c r="E5" i="11"/>
  <c r="D5" i="11"/>
  <c r="C5" i="11"/>
  <c r="R4" i="11"/>
  <c r="Q4" i="11"/>
  <c r="P4" i="11"/>
  <c r="O4" i="11"/>
  <c r="N4" i="11"/>
  <c r="M4" i="11"/>
  <c r="L4" i="11"/>
  <c r="K4" i="11"/>
  <c r="J4" i="11"/>
  <c r="I4" i="11"/>
  <c r="H4" i="11"/>
  <c r="G4" i="11"/>
  <c r="F4" i="11"/>
  <c r="E4" i="11"/>
  <c r="D4" i="11"/>
  <c r="C4" i="11"/>
  <c r="F1008" i="10"/>
  <c r="E1008" i="10"/>
  <c r="D1008" i="10"/>
  <c r="C1008" i="10"/>
  <c r="F1007" i="10"/>
  <c r="E1007" i="10"/>
  <c r="D1007" i="10"/>
  <c r="C1007" i="10"/>
  <c r="F1006" i="10"/>
  <c r="E1006" i="10"/>
  <c r="D1006" i="10"/>
  <c r="C1006" i="10"/>
  <c r="F1005" i="10"/>
  <c r="E1005" i="10"/>
  <c r="D1005" i="10"/>
  <c r="C1005" i="10"/>
  <c r="F1004" i="10"/>
  <c r="E1004" i="10"/>
  <c r="D1004" i="10"/>
  <c r="C1004" i="10"/>
  <c r="F1003" i="10"/>
  <c r="E1003" i="10"/>
  <c r="D1003" i="10"/>
  <c r="C1003" i="10"/>
  <c r="F1002" i="10"/>
  <c r="E1002" i="10"/>
  <c r="D1002" i="10"/>
  <c r="C1002" i="10"/>
  <c r="F1001" i="10"/>
  <c r="E1001" i="10"/>
  <c r="D1001" i="10"/>
  <c r="C1001" i="10"/>
  <c r="F1000" i="10"/>
  <c r="E1000" i="10"/>
  <c r="D1000" i="10"/>
  <c r="C1000" i="10"/>
  <c r="F999" i="10"/>
  <c r="E999" i="10"/>
  <c r="D999" i="10"/>
  <c r="C999" i="10"/>
  <c r="F998" i="10"/>
  <c r="E998" i="10"/>
  <c r="D998" i="10"/>
  <c r="C998" i="10"/>
  <c r="F997" i="10"/>
  <c r="E997" i="10"/>
  <c r="D997" i="10"/>
  <c r="C997" i="10"/>
  <c r="F996" i="10"/>
  <c r="E996" i="10"/>
  <c r="D996" i="10"/>
  <c r="C996" i="10"/>
  <c r="F995" i="10"/>
  <c r="E995" i="10"/>
  <c r="D995" i="10"/>
  <c r="C995" i="10"/>
  <c r="F994" i="10"/>
  <c r="E994" i="10"/>
  <c r="D994" i="10"/>
  <c r="C994" i="10"/>
  <c r="F993" i="10"/>
  <c r="E993" i="10"/>
  <c r="D993" i="10"/>
  <c r="C993" i="10"/>
  <c r="F992" i="10"/>
  <c r="E992" i="10"/>
  <c r="D992" i="10"/>
  <c r="C992" i="10"/>
  <c r="F991" i="10"/>
  <c r="E991" i="10"/>
  <c r="D991" i="10"/>
  <c r="C991" i="10"/>
  <c r="F990" i="10"/>
  <c r="E990" i="10"/>
  <c r="D990" i="10"/>
  <c r="C990" i="10"/>
  <c r="F989" i="10"/>
  <c r="E989" i="10"/>
  <c r="D989" i="10"/>
  <c r="C989" i="10"/>
  <c r="F988" i="10"/>
  <c r="E988" i="10"/>
  <c r="D988" i="10"/>
  <c r="C988" i="10"/>
  <c r="F987" i="10"/>
  <c r="E987" i="10"/>
  <c r="D987" i="10"/>
  <c r="C987" i="10"/>
  <c r="F986" i="10"/>
  <c r="E986" i="10"/>
  <c r="D986" i="10"/>
  <c r="C986" i="10"/>
  <c r="F985" i="10"/>
  <c r="E985" i="10"/>
  <c r="D985" i="10"/>
  <c r="C985" i="10"/>
  <c r="F984" i="10"/>
  <c r="E984" i="10"/>
  <c r="D984" i="10"/>
  <c r="C984" i="10"/>
  <c r="F983" i="10"/>
  <c r="E983" i="10"/>
  <c r="D983" i="10"/>
  <c r="C983" i="10"/>
  <c r="F982" i="10"/>
  <c r="E982" i="10"/>
  <c r="D982" i="10"/>
  <c r="C982" i="10"/>
  <c r="F981" i="10"/>
  <c r="E981" i="10"/>
  <c r="D981" i="10"/>
  <c r="C981" i="10"/>
  <c r="F980" i="10"/>
  <c r="E980" i="10"/>
  <c r="D980" i="10"/>
  <c r="C980" i="10"/>
  <c r="F979" i="10"/>
  <c r="E979" i="10"/>
  <c r="D979" i="10"/>
  <c r="C979" i="10"/>
  <c r="F978" i="10"/>
  <c r="E978" i="10"/>
  <c r="D978" i="10"/>
  <c r="C978" i="10"/>
  <c r="F977" i="10"/>
  <c r="E977" i="10"/>
  <c r="D977" i="10"/>
  <c r="C977" i="10"/>
  <c r="F976" i="10"/>
  <c r="E976" i="10"/>
  <c r="D976" i="10"/>
  <c r="C976" i="10"/>
  <c r="F975" i="10"/>
  <c r="E975" i="10"/>
  <c r="D975" i="10"/>
  <c r="C975" i="10"/>
  <c r="F974" i="10"/>
  <c r="E974" i="10"/>
  <c r="D974" i="10"/>
  <c r="C974" i="10"/>
  <c r="F973" i="10"/>
  <c r="E973" i="10"/>
  <c r="D973" i="10"/>
  <c r="C973" i="10"/>
  <c r="F972" i="10"/>
  <c r="E972" i="10"/>
  <c r="D972" i="10"/>
  <c r="C972" i="10"/>
  <c r="F971" i="10"/>
  <c r="E971" i="10"/>
  <c r="D971" i="10"/>
  <c r="C971" i="10"/>
  <c r="F970" i="10"/>
  <c r="E970" i="10"/>
  <c r="D970" i="10"/>
  <c r="C970" i="10"/>
  <c r="F969" i="10"/>
  <c r="E969" i="10"/>
  <c r="D969" i="10"/>
  <c r="C969" i="10"/>
  <c r="F968" i="10"/>
  <c r="E968" i="10"/>
  <c r="D968" i="10"/>
  <c r="C968" i="10"/>
  <c r="F967" i="10"/>
  <c r="E967" i="10"/>
  <c r="D967" i="10"/>
  <c r="C967" i="10"/>
  <c r="F966" i="10"/>
  <c r="E966" i="10"/>
  <c r="D966" i="10"/>
  <c r="C966" i="10"/>
  <c r="F965" i="10"/>
  <c r="E965" i="10"/>
  <c r="D965" i="10"/>
  <c r="C965" i="10"/>
  <c r="F964" i="10"/>
  <c r="E964" i="10"/>
  <c r="D964" i="10"/>
  <c r="C964" i="10"/>
  <c r="F963" i="10"/>
  <c r="E963" i="10"/>
  <c r="D963" i="10"/>
  <c r="C963" i="10"/>
  <c r="F962" i="10"/>
  <c r="E962" i="10"/>
  <c r="D962" i="10"/>
  <c r="C962" i="10"/>
  <c r="F961" i="10"/>
  <c r="E961" i="10"/>
  <c r="D961" i="10"/>
  <c r="C961" i="10"/>
  <c r="F960" i="10"/>
  <c r="E960" i="10"/>
  <c r="D960" i="10"/>
  <c r="C960" i="10"/>
  <c r="F959" i="10"/>
  <c r="E959" i="10"/>
  <c r="D959" i="10"/>
  <c r="C959" i="10"/>
  <c r="F958" i="10"/>
  <c r="E958" i="10"/>
  <c r="D958" i="10"/>
  <c r="C958" i="10"/>
  <c r="F957" i="10"/>
  <c r="E957" i="10"/>
  <c r="D957" i="10"/>
  <c r="C957" i="10"/>
  <c r="F956" i="10"/>
  <c r="E956" i="10"/>
  <c r="D956" i="10"/>
  <c r="C956" i="10"/>
  <c r="F955" i="10"/>
  <c r="E955" i="10"/>
  <c r="D955" i="10"/>
  <c r="C955" i="10"/>
  <c r="F954" i="10"/>
  <c r="E954" i="10"/>
  <c r="D954" i="10"/>
  <c r="C954" i="10"/>
  <c r="F953" i="10"/>
  <c r="E953" i="10"/>
  <c r="D953" i="10"/>
  <c r="C953" i="10"/>
  <c r="F952" i="10"/>
  <c r="E952" i="10"/>
  <c r="D952" i="10"/>
  <c r="C952" i="10"/>
  <c r="F951" i="10"/>
  <c r="E951" i="10"/>
  <c r="D951" i="10"/>
  <c r="C951" i="10"/>
  <c r="F950" i="10"/>
  <c r="E950" i="10"/>
  <c r="D950" i="10"/>
  <c r="C950" i="10"/>
  <c r="F949" i="10"/>
  <c r="E949" i="10"/>
  <c r="D949" i="10"/>
  <c r="C949" i="10"/>
  <c r="F948" i="10"/>
  <c r="E948" i="10"/>
  <c r="D948" i="10"/>
  <c r="C948" i="10"/>
  <c r="F947" i="10"/>
  <c r="E947" i="10"/>
  <c r="D947" i="10"/>
  <c r="C947" i="10"/>
  <c r="F946" i="10"/>
  <c r="E946" i="10"/>
  <c r="D946" i="10"/>
  <c r="C946" i="10"/>
  <c r="F945" i="10"/>
  <c r="E945" i="10"/>
  <c r="D945" i="10"/>
  <c r="C945" i="10"/>
  <c r="F944" i="10"/>
  <c r="E944" i="10"/>
  <c r="D944" i="10"/>
  <c r="C944" i="10"/>
  <c r="F943" i="10"/>
  <c r="E943" i="10"/>
  <c r="D943" i="10"/>
  <c r="C943" i="10"/>
  <c r="F942" i="10"/>
  <c r="E942" i="10"/>
  <c r="D942" i="10"/>
  <c r="C942" i="10"/>
  <c r="F941" i="10"/>
  <c r="E941" i="10"/>
  <c r="D941" i="10"/>
  <c r="C941" i="10"/>
  <c r="F940" i="10"/>
  <c r="E940" i="10"/>
  <c r="D940" i="10"/>
  <c r="C940" i="10"/>
  <c r="F939" i="10"/>
  <c r="E939" i="10"/>
  <c r="D939" i="10"/>
  <c r="C939" i="10"/>
  <c r="F938" i="10"/>
  <c r="E938" i="10"/>
  <c r="D938" i="10"/>
  <c r="C938" i="10"/>
  <c r="F937" i="10"/>
  <c r="E937" i="10"/>
  <c r="D937" i="10"/>
  <c r="C937" i="10"/>
  <c r="F936" i="10"/>
  <c r="E936" i="10"/>
  <c r="D936" i="10"/>
  <c r="C936" i="10"/>
  <c r="F935" i="10"/>
  <c r="E935" i="10"/>
  <c r="D935" i="10"/>
  <c r="C935" i="10"/>
  <c r="F934" i="10"/>
  <c r="E934" i="10"/>
  <c r="D934" i="10"/>
  <c r="C934" i="10"/>
  <c r="F933" i="10"/>
  <c r="E933" i="10"/>
  <c r="D933" i="10"/>
  <c r="C933" i="10"/>
  <c r="F932" i="10"/>
  <c r="E932" i="10"/>
  <c r="D932" i="10"/>
  <c r="C932" i="10"/>
  <c r="F931" i="10"/>
  <c r="E931" i="10"/>
  <c r="D931" i="10"/>
  <c r="C931" i="10"/>
  <c r="F930" i="10"/>
  <c r="E930" i="10"/>
  <c r="D930" i="10"/>
  <c r="C930" i="10"/>
  <c r="F929" i="10"/>
  <c r="E929" i="10"/>
  <c r="D929" i="10"/>
  <c r="C929" i="10"/>
  <c r="F928" i="10"/>
  <c r="E928" i="10"/>
  <c r="D928" i="10"/>
  <c r="C928" i="10"/>
  <c r="F927" i="10"/>
  <c r="E927" i="10"/>
  <c r="D927" i="10"/>
  <c r="C927" i="10"/>
  <c r="F926" i="10"/>
  <c r="E926" i="10"/>
  <c r="D926" i="10"/>
  <c r="C926" i="10"/>
  <c r="F925" i="10"/>
  <c r="E925" i="10"/>
  <c r="D925" i="10"/>
  <c r="C925" i="10"/>
  <c r="F924" i="10"/>
  <c r="E924" i="10"/>
  <c r="D924" i="10"/>
  <c r="C924" i="10"/>
  <c r="F923" i="10"/>
  <c r="E923" i="10"/>
  <c r="D923" i="10"/>
  <c r="C923" i="10"/>
  <c r="F922" i="10"/>
  <c r="E922" i="10"/>
  <c r="D922" i="10"/>
  <c r="C922" i="10"/>
  <c r="F921" i="10"/>
  <c r="E921" i="10"/>
  <c r="D921" i="10"/>
  <c r="C921" i="10"/>
  <c r="F920" i="10"/>
  <c r="E920" i="10"/>
  <c r="D920" i="10"/>
  <c r="C920" i="10"/>
  <c r="F919" i="10"/>
  <c r="E919" i="10"/>
  <c r="D919" i="10"/>
  <c r="C919" i="10"/>
  <c r="F918" i="10"/>
  <c r="E918" i="10"/>
  <c r="D918" i="10"/>
  <c r="C918" i="10"/>
  <c r="F917" i="10"/>
  <c r="E917" i="10"/>
  <c r="D917" i="10"/>
  <c r="C917" i="10"/>
  <c r="F916" i="10"/>
  <c r="E916" i="10"/>
  <c r="D916" i="10"/>
  <c r="C916" i="10"/>
  <c r="F915" i="10"/>
  <c r="E915" i="10"/>
  <c r="D915" i="10"/>
  <c r="C915" i="10"/>
  <c r="F914" i="10"/>
  <c r="E914" i="10"/>
  <c r="D914" i="10"/>
  <c r="C914" i="10"/>
  <c r="F913" i="10"/>
  <c r="E913" i="10"/>
  <c r="D913" i="10"/>
  <c r="C913" i="10"/>
  <c r="F912" i="10"/>
  <c r="E912" i="10"/>
  <c r="D912" i="10"/>
  <c r="C912" i="10"/>
  <c r="F911" i="10"/>
  <c r="E911" i="10"/>
  <c r="D911" i="10"/>
  <c r="C911" i="10"/>
  <c r="F910" i="10"/>
  <c r="E910" i="10"/>
  <c r="D910" i="10"/>
  <c r="C910" i="10"/>
  <c r="F909" i="10"/>
  <c r="E909" i="10"/>
  <c r="D909" i="10"/>
  <c r="C909" i="10"/>
  <c r="F908" i="10"/>
  <c r="E908" i="10"/>
  <c r="D908" i="10"/>
  <c r="C908" i="10"/>
  <c r="F907" i="10"/>
  <c r="E907" i="10"/>
  <c r="D907" i="10"/>
  <c r="C907" i="10"/>
  <c r="F906" i="10"/>
  <c r="E906" i="10"/>
  <c r="D906" i="10"/>
  <c r="C906" i="10"/>
  <c r="F905" i="10"/>
  <c r="E905" i="10"/>
  <c r="D905" i="10"/>
  <c r="C905" i="10"/>
  <c r="F904" i="10"/>
  <c r="E904" i="10"/>
  <c r="D904" i="10"/>
  <c r="C904" i="10"/>
  <c r="F903" i="10"/>
  <c r="E903" i="10"/>
  <c r="D903" i="10"/>
  <c r="C903" i="10"/>
  <c r="F902" i="10"/>
  <c r="E902" i="10"/>
  <c r="D902" i="10"/>
  <c r="C902" i="10"/>
  <c r="F901" i="10"/>
  <c r="E901" i="10"/>
  <c r="D901" i="10"/>
  <c r="C901" i="10"/>
  <c r="F900" i="10"/>
  <c r="E900" i="10"/>
  <c r="D900" i="10"/>
  <c r="C900" i="10"/>
  <c r="F899" i="10"/>
  <c r="E899" i="10"/>
  <c r="D899" i="10"/>
  <c r="C899" i="10"/>
  <c r="F898" i="10"/>
  <c r="E898" i="10"/>
  <c r="D898" i="10"/>
  <c r="C898" i="10"/>
  <c r="F897" i="10"/>
  <c r="E897" i="10"/>
  <c r="D897" i="10"/>
  <c r="C897" i="10"/>
  <c r="F896" i="10"/>
  <c r="E896" i="10"/>
  <c r="D896" i="10"/>
  <c r="C896" i="10"/>
  <c r="F895" i="10"/>
  <c r="E895" i="10"/>
  <c r="D895" i="10"/>
  <c r="C895" i="10"/>
  <c r="F894" i="10"/>
  <c r="E894" i="10"/>
  <c r="D894" i="10"/>
  <c r="C894" i="10"/>
  <c r="F893" i="10"/>
  <c r="E893" i="10"/>
  <c r="D893" i="10"/>
  <c r="C893" i="10"/>
  <c r="F892" i="10"/>
  <c r="E892" i="10"/>
  <c r="D892" i="10"/>
  <c r="C892" i="10"/>
  <c r="F891" i="10"/>
  <c r="E891" i="10"/>
  <c r="D891" i="10"/>
  <c r="C891" i="10"/>
  <c r="F890" i="10"/>
  <c r="E890" i="10"/>
  <c r="D890" i="10"/>
  <c r="C890" i="10"/>
  <c r="F889" i="10"/>
  <c r="E889" i="10"/>
  <c r="D889" i="10"/>
  <c r="C889" i="10"/>
  <c r="F888" i="10"/>
  <c r="E888" i="10"/>
  <c r="D888" i="10"/>
  <c r="C888" i="10"/>
  <c r="F887" i="10"/>
  <c r="E887" i="10"/>
  <c r="D887" i="10"/>
  <c r="C887" i="10"/>
  <c r="F886" i="10"/>
  <c r="E886" i="10"/>
  <c r="D886" i="10"/>
  <c r="C886" i="10"/>
  <c r="F885" i="10"/>
  <c r="E885" i="10"/>
  <c r="D885" i="10"/>
  <c r="C885" i="10"/>
  <c r="F884" i="10"/>
  <c r="E884" i="10"/>
  <c r="D884" i="10"/>
  <c r="C884" i="10"/>
  <c r="F883" i="10"/>
  <c r="E883" i="10"/>
  <c r="D883" i="10"/>
  <c r="C883" i="10"/>
  <c r="F882" i="10"/>
  <c r="E882" i="10"/>
  <c r="D882" i="10"/>
  <c r="C882" i="10"/>
  <c r="F881" i="10"/>
  <c r="E881" i="10"/>
  <c r="D881" i="10"/>
  <c r="C881" i="10"/>
  <c r="F880" i="10"/>
  <c r="E880" i="10"/>
  <c r="D880" i="10"/>
  <c r="C880" i="10"/>
  <c r="F879" i="10"/>
  <c r="E879" i="10"/>
  <c r="D879" i="10"/>
  <c r="C879" i="10"/>
  <c r="F878" i="10"/>
  <c r="E878" i="10"/>
  <c r="D878" i="10"/>
  <c r="C878" i="10"/>
  <c r="F877" i="10"/>
  <c r="E877" i="10"/>
  <c r="D877" i="10"/>
  <c r="C877" i="10"/>
  <c r="F876" i="10"/>
  <c r="E876" i="10"/>
  <c r="D876" i="10"/>
  <c r="C876" i="10"/>
  <c r="F875" i="10"/>
  <c r="E875" i="10"/>
  <c r="D875" i="10"/>
  <c r="C875" i="10"/>
  <c r="F874" i="10"/>
  <c r="E874" i="10"/>
  <c r="D874" i="10"/>
  <c r="C874" i="10"/>
  <c r="F873" i="10"/>
  <c r="E873" i="10"/>
  <c r="D873" i="10"/>
  <c r="C873" i="10"/>
  <c r="F872" i="10"/>
  <c r="E872" i="10"/>
  <c r="D872" i="10"/>
  <c r="C872" i="10"/>
  <c r="F871" i="10"/>
  <c r="E871" i="10"/>
  <c r="D871" i="10"/>
  <c r="C871" i="10"/>
  <c r="F870" i="10"/>
  <c r="E870" i="10"/>
  <c r="D870" i="10"/>
  <c r="C870" i="10"/>
  <c r="F869" i="10"/>
  <c r="E869" i="10"/>
  <c r="D869" i="10"/>
  <c r="C869" i="10"/>
  <c r="F868" i="10"/>
  <c r="E868" i="10"/>
  <c r="D868" i="10"/>
  <c r="C868" i="10"/>
  <c r="F867" i="10"/>
  <c r="E867" i="10"/>
  <c r="D867" i="10"/>
  <c r="C867" i="10"/>
  <c r="F866" i="10"/>
  <c r="E866" i="10"/>
  <c r="D866" i="10"/>
  <c r="C866" i="10"/>
  <c r="F865" i="10"/>
  <c r="E865" i="10"/>
  <c r="D865" i="10"/>
  <c r="C865" i="10"/>
  <c r="F864" i="10"/>
  <c r="E864" i="10"/>
  <c r="D864" i="10"/>
  <c r="C864" i="10"/>
  <c r="F863" i="10"/>
  <c r="E863" i="10"/>
  <c r="D863" i="10"/>
  <c r="C863" i="10"/>
  <c r="F862" i="10"/>
  <c r="E862" i="10"/>
  <c r="D862" i="10"/>
  <c r="C862" i="10"/>
  <c r="F861" i="10"/>
  <c r="E861" i="10"/>
  <c r="D861" i="10"/>
  <c r="C861" i="10"/>
  <c r="F860" i="10"/>
  <c r="E860" i="10"/>
  <c r="D860" i="10"/>
  <c r="C860" i="10"/>
  <c r="F859" i="10"/>
  <c r="E859" i="10"/>
  <c r="D859" i="10"/>
  <c r="C859" i="10"/>
  <c r="F858" i="10"/>
  <c r="E858" i="10"/>
  <c r="D858" i="10"/>
  <c r="C858" i="10"/>
  <c r="F857" i="10"/>
  <c r="E857" i="10"/>
  <c r="D857" i="10"/>
  <c r="C857" i="10"/>
  <c r="F856" i="10"/>
  <c r="E856" i="10"/>
  <c r="D856" i="10"/>
  <c r="C856" i="10"/>
  <c r="F855" i="10"/>
  <c r="E855" i="10"/>
  <c r="D855" i="10"/>
  <c r="C855" i="10"/>
  <c r="F854" i="10"/>
  <c r="E854" i="10"/>
  <c r="D854" i="10"/>
  <c r="C854" i="10"/>
  <c r="F853" i="10"/>
  <c r="E853" i="10"/>
  <c r="D853" i="10"/>
  <c r="C853" i="10"/>
  <c r="F852" i="10"/>
  <c r="E852" i="10"/>
  <c r="D852" i="10"/>
  <c r="C852" i="10"/>
  <c r="F851" i="10"/>
  <c r="E851" i="10"/>
  <c r="D851" i="10"/>
  <c r="C851" i="10"/>
  <c r="F850" i="10"/>
  <c r="E850" i="10"/>
  <c r="D850" i="10"/>
  <c r="C850" i="10"/>
  <c r="F849" i="10"/>
  <c r="E849" i="10"/>
  <c r="D849" i="10"/>
  <c r="C849" i="10"/>
  <c r="F848" i="10"/>
  <c r="E848" i="10"/>
  <c r="D848" i="10"/>
  <c r="C848" i="10"/>
  <c r="F847" i="10"/>
  <c r="E847" i="10"/>
  <c r="D847" i="10"/>
  <c r="C847" i="10"/>
  <c r="F846" i="10"/>
  <c r="E846" i="10"/>
  <c r="D846" i="10"/>
  <c r="C846" i="10"/>
  <c r="F845" i="10"/>
  <c r="E845" i="10"/>
  <c r="D845" i="10"/>
  <c r="C845" i="10"/>
  <c r="F844" i="10"/>
  <c r="E844" i="10"/>
  <c r="D844" i="10"/>
  <c r="C844" i="10"/>
  <c r="F843" i="10"/>
  <c r="E843" i="10"/>
  <c r="D843" i="10"/>
  <c r="C843" i="10"/>
  <c r="F842" i="10"/>
  <c r="E842" i="10"/>
  <c r="D842" i="10"/>
  <c r="C842" i="10"/>
  <c r="F841" i="10"/>
  <c r="E841" i="10"/>
  <c r="D841" i="10"/>
  <c r="C841" i="10"/>
  <c r="F840" i="10"/>
  <c r="E840" i="10"/>
  <c r="D840" i="10"/>
  <c r="C840" i="10"/>
  <c r="F839" i="10"/>
  <c r="E839" i="10"/>
  <c r="D839" i="10"/>
  <c r="C839" i="10"/>
  <c r="F838" i="10"/>
  <c r="E838" i="10"/>
  <c r="D838" i="10"/>
  <c r="C838" i="10"/>
  <c r="F837" i="10"/>
  <c r="E837" i="10"/>
  <c r="D837" i="10"/>
  <c r="C837" i="10"/>
  <c r="F836" i="10"/>
  <c r="E836" i="10"/>
  <c r="D836" i="10"/>
  <c r="C836" i="10"/>
  <c r="F835" i="10"/>
  <c r="E835" i="10"/>
  <c r="D835" i="10"/>
  <c r="C835" i="10"/>
  <c r="F834" i="10"/>
  <c r="E834" i="10"/>
  <c r="D834" i="10"/>
  <c r="C834" i="10"/>
  <c r="F833" i="10"/>
  <c r="E833" i="10"/>
  <c r="D833" i="10"/>
  <c r="C833" i="10"/>
  <c r="F832" i="10"/>
  <c r="E832" i="10"/>
  <c r="D832" i="10"/>
  <c r="C832" i="10"/>
  <c r="F831" i="10"/>
  <c r="E831" i="10"/>
  <c r="D831" i="10"/>
  <c r="C831" i="10"/>
  <c r="F830" i="10"/>
  <c r="E830" i="10"/>
  <c r="D830" i="10"/>
  <c r="C830" i="10"/>
  <c r="F829" i="10"/>
  <c r="E829" i="10"/>
  <c r="D829" i="10"/>
  <c r="C829" i="10"/>
  <c r="F828" i="10"/>
  <c r="E828" i="10"/>
  <c r="D828" i="10"/>
  <c r="C828" i="10"/>
  <c r="F827" i="10"/>
  <c r="E827" i="10"/>
  <c r="D827" i="10"/>
  <c r="C827" i="10"/>
  <c r="F826" i="10"/>
  <c r="E826" i="10"/>
  <c r="D826" i="10"/>
  <c r="C826" i="10"/>
  <c r="F825" i="10"/>
  <c r="E825" i="10"/>
  <c r="D825" i="10"/>
  <c r="C825" i="10"/>
  <c r="F824" i="10"/>
  <c r="E824" i="10"/>
  <c r="D824" i="10"/>
  <c r="C824" i="10"/>
  <c r="F823" i="10"/>
  <c r="E823" i="10"/>
  <c r="D823" i="10"/>
  <c r="C823" i="10"/>
  <c r="F822" i="10"/>
  <c r="E822" i="10"/>
  <c r="D822" i="10"/>
  <c r="C822" i="10"/>
  <c r="F821" i="10"/>
  <c r="E821" i="10"/>
  <c r="D821" i="10"/>
  <c r="C821" i="10"/>
  <c r="F820" i="10"/>
  <c r="E820" i="10"/>
  <c r="D820" i="10"/>
  <c r="C820" i="10"/>
  <c r="F819" i="10"/>
  <c r="E819" i="10"/>
  <c r="D819" i="10"/>
  <c r="C819" i="10"/>
  <c r="F818" i="10"/>
  <c r="E818" i="10"/>
  <c r="D818" i="10"/>
  <c r="C818" i="10"/>
  <c r="F817" i="10"/>
  <c r="E817" i="10"/>
  <c r="D817" i="10"/>
  <c r="C817" i="10"/>
  <c r="F816" i="10"/>
  <c r="E816" i="10"/>
  <c r="D816" i="10"/>
  <c r="C816" i="10"/>
  <c r="F815" i="10"/>
  <c r="E815" i="10"/>
  <c r="D815" i="10"/>
  <c r="C815" i="10"/>
  <c r="F814" i="10"/>
  <c r="E814" i="10"/>
  <c r="D814" i="10"/>
  <c r="C814" i="10"/>
  <c r="F813" i="10"/>
  <c r="E813" i="10"/>
  <c r="D813" i="10"/>
  <c r="C813" i="10"/>
  <c r="F812" i="10"/>
  <c r="E812" i="10"/>
  <c r="D812" i="10"/>
  <c r="C812" i="10"/>
  <c r="F811" i="10"/>
  <c r="E811" i="10"/>
  <c r="D811" i="10"/>
  <c r="C811" i="10"/>
  <c r="F810" i="10"/>
  <c r="E810" i="10"/>
  <c r="D810" i="10"/>
  <c r="C810" i="10"/>
  <c r="F809" i="10"/>
  <c r="E809" i="10"/>
  <c r="D809" i="10"/>
  <c r="C809" i="10"/>
  <c r="F808" i="10"/>
  <c r="E808" i="10"/>
  <c r="D808" i="10"/>
  <c r="C808" i="10"/>
  <c r="F807" i="10"/>
  <c r="E807" i="10"/>
  <c r="D807" i="10"/>
  <c r="C807" i="10"/>
  <c r="F806" i="10"/>
  <c r="E806" i="10"/>
  <c r="D806" i="10"/>
  <c r="C806" i="10"/>
  <c r="F805" i="10"/>
  <c r="E805" i="10"/>
  <c r="D805" i="10"/>
  <c r="C805" i="10"/>
  <c r="F804" i="10"/>
  <c r="E804" i="10"/>
  <c r="D804" i="10"/>
  <c r="C804" i="10"/>
  <c r="F803" i="10"/>
  <c r="E803" i="10"/>
  <c r="D803" i="10"/>
  <c r="C803" i="10"/>
  <c r="F802" i="10"/>
  <c r="E802" i="10"/>
  <c r="D802" i="10"/>
  <c r="C802" i="10"/>
  <c r="F801" i="10"/>
  <c r="E801" i="10"/>
  <c r="D801" i="10"/>
  <c r="C801" i="10"/>
  <c r="F800" i="10"/>
  <c r="E800" i="10"/>
  <c r="D800" i="10"/>
  <c r="C800" i="10"/>
  <c r="F799" i="10"/>
  <c r="E799" i="10"/>
  <c r="D799" i="10"/>
  <c r="C799" i="10"/>
  <c r="F798" i="10"/>
  <c r="E798" i="10"/>
  <c r="D798" i="10"/>
  <c r="C798" i="10"/>
  <c r="F797" i="10"/>
  <c r="E797" i="10"/>
  <c r="D797" i="10"/>
  <c r="C797" i="10"/>
  <c r="F796" i="10"/>
  <c r="E796" i="10"/>
  <c r="D796" i="10"/>
  <c r="C796" i="10"/>
  <c r="F795" i="10"/>
  <c r="E795" i="10"/>
  <c r="D795" i="10"/>
  <c r="C795" i="10"/>
  <c r="F794" i="10"/>
  <c r="E794" i="10"/>
  <c r="D794" i="10"/>
  <c r="C794" i="10"/>
  <c r="F793" i="10"/>
  <c r="E793" i="10"/>
  <c r="D793" i="10"/>
  <c r="C793" i="10"/>
  <c r="F792" i="10"/>
  <c r="E792" i="10"/>
  <c r="D792" i="10"/>
  <c r="C792" i="10"/>
  <c r="F791" i="10"/>
  <c r="E791" i="10"/>
  <c r="D791" i="10"/>
  <c r="C791" i="10"/>
  <c r="F790" i="10"/>
  <c r="E790" i="10"/>
  <c r="D790" i="10"/>
  <c r="C790" i="10"/>
  <c r="F789" i="10"/>
  <c r="E789" i="10"/>
  <c r="D789" i="10"/>
  <c r="C789" i="10"/>
  <c r="F788" i="10"/>
  <c r="E788" i="10"/>
  <c r="D788" i="10"/>
  <c r="C788" i="10"/>
  <c r="F787" i="10"/>
  <c r="E787" i="10"/>
  <c r="D787" i="10"/>
  <c r="C787" i="10"/>
  <c r="F786" i="10"/>
  <c r="E786" i="10"/>
  <c r="D786" i="10"/>
  <c r="C786" i="10"/>
  <c r="F785" i="10"/>
  <c r="E785" i="10"/>
  <c r="D785" i="10"/>
  <c r="C785" i="10"/>
  <c r="F784" i="10"/>
  <c r="E784" i="10"/>
  <c r="D784" i="10"/>
  <c r="C784" i="10"/>
  <c r="F783" i="10"/>
  <c r="E783" i="10"/>
  <c r="D783" i="10"/>
  <c r="C783" i="10"/>
  <c r="F782" i="10"/>
  <c r="E782" i="10"/>
  <c r="D782" i="10"/>
  <c r="C782" i="10"/>
  <c r="F781" i="10"/>
  <c r="E781" i="10"/>
  <c r="D781" i="10"/>
  <c r="C781" i="10"/>
  <c r="F780" i="10"/>
  <c r="E780" i="10"/>
  <c r="D780" i="10"/>
  <c r="C780" i="10"/>
  <c r="F779" i="10"/>
  <c r="E779" i="10"/>
  <c r="D779" i="10"/>
  <c r="C779" i="10"/>
  <c r="F778" i="10"/>
  <c r="E778" i="10"/>
  <c r="D778" i="10"/>
  <c r="C778" i="10"/>
  <c r="F777" i="10"/>
  <c r="E777" i="10"/>
  <c r="D777" i="10"/>
  <c r="C777" i="10"/>
  <c r="F776" i="10"/>
  <c r="E776" i="10"/>
  <c r="D776" i="10"/>
  <c r="C776" i="10"/>
  <c r="F775" i="10"/>
  <c r="E775" i="10"/>
  <c r="D775" i="10"/>
  <c r="C775" i="10"/>
  <c r="F774" i="10"/>
  <c r="E774" i="10"/>
  <c r="D774" i="10"/>
  <c r="C774" i="10"/>
  <c r="F773" i="10"/>
  <c r="E773" i="10"/>
  <c r="D773" i="10"/>
  <c r="C773" i="10"/>
  <c r="F772" i="10"/>
  <c r="E772" i="10"/>
  <c r="D772" i="10"/>
  <c r="C772" i="10"/>
  <c r="F771" i="10"/>
  <c r="E771" i="10"/>
  <c r="D771" i="10"/>
  <c r="C771" i="10"/>
  <c r="F770" i="10"/>
  <c r="E770" i="10"/>
  <c r="D770" i="10"/>
  <c r="C770" i="10"/>
  <c r="F769" i="10"/>
  <c r="E769" i="10"/>
  <c r="D769" i="10"/>
  <c r="C769" i="10"/>
  <c r="F768" i="10"/>
  <c r="E768" i="10"/>
  <c r="D768" i="10"/>
  <c r="C768" i="10"/>
  <c r="F767" i="10"/>
  <c r="E767" i="10"/>
  <c r="D767" i="10"/>
  <c r="C767" i="10"/>
  <c r="F766" i="10"/>
  <c r="E766" i="10"/>
  <c r="D766" i="10"/>
  <c r="C766" i="10"/>
  <c r="F765" i="10"/>
  <c r="E765" i="10"/>
  <c r="D765" i="10"/>
  <c r="C765" i="10"/>
  <c r="F764" i="10"/>
  <c r="E764" i="10"/>
  <c r="D764" i="10"/>
  <c r="C764" i="10"/>
  <c r="F763" i="10"/>
  <c r="E763" i="10"/>
  <c r="D763" i="10"/>
  <c r="C763" i="10"/>
  <c r="F762" i="10"/>
  <c r="E762" i="10"/>
  <c r="D762" i="10"/>
  <c r="C762" i="10"/>
  <c r="F761" i="10"/>
  <c r="E761" i="10"/>
  <c r="D761" i="10"/>
  <c r="C761" i="10"/>
  <c r="F760" i="10"/>
  <c r="E760" i="10"/>
  <c r="D760" i="10"/>
  <c r="C760" i="10"/>
  <c r="F759" i="10"/>
  <c r="E759" i="10"/>
  <c r="D759" i="10"/>
  <c r="C759" i="10"/>
  <c r="F758" i="10"/>
  <c r="E758" i="10"/>
  <c r="D758" i="10"/>
  <c r="C758" i="10"/>
  <c r="F757" i="10"/>
  <c r="E757" i="10"/>
  <c r="D757" i="10"/>
  <c r="C757" i="10"/>
  <c r="F756" i="10"/>
  <c r="E756" i="10"/>
  <c r="D756" i="10"/>
  <c r="C756" i="10"/>
  <c r="F755" i="10"/>
  <c r="E755" i="10"/>
  <c r="D755" i="10"/>
  <c r="C755" i="10"/>
  <c r="F754" i="10"/>
  <c r="E754" i="10"/>
  <c r="D754" i="10"/>
  <c r="C754" i="10"/>
  <c r="F753" i="10"/>
  <c r="E753" i="10"/>
  <c r="D753" i="10"/>
  <c r="C753" i="10"/>
  <c r="F752" i="10"/>
  <c r="E752" i="10"/>
  <c r="D752" i="10"/>
  <c r="C752" i="10"/>
  <c r="F751" i="10"/>
  <c r="E751" i="10"/>
  <c r="D751" i="10"/>
  <c r="C751" i="10"/>
  <c r="F750" i="10"/>
  <c r="E750" i="10"/>
  <c r="D750" i="10"/>
  <c r="C750" i="10"/>
  <c r="F749" i="10"/>
  <c r="E749" i="10"/>
  <c r="D749" i="10"/>
  <c r="C749" i="10"/>
  <c r="F748" i="10"/>
  <c r="E748" i="10"/>
  <c r="D748" i="10"/>
  <c r="C748" i="10"/>
  <c r="F747" i="10"/>
  <c r="E747" i="10"/>
  <c r="D747" i="10"/>
  <c r="C747" i="10"/>
  <c r="F746" i="10"/>
  <c r="E746" i="10"/>
  <c r="D746" i="10"/>
  <c r="C746" i="10"/>
  <c r="F745" i="10"/>
  <c r="E745" i="10"/>
  <c r="D745" i="10"/>
  <c r="C745" i="10"/>
  <c r="F744" i="10"/>
  <c r="E744" i="10"/>
  <c r="D744" i="10"/>
  <c r="C744" i="10"/>
  <c r="F743" i="10"/>
  <c r="E743" i="10"/>
  <c r="D743" i="10"/>
  <c r="C743" i="10"/>
  <c r="F742" i="10"/>
  <c r="E742" i="10"/>
  <c r="D742" i="10"/>
  <c r="C742" i="10"/>
  <c r="F741" i="10"/>
  <c r="E741" i="10"/>
  <c r="D741" i="10"/>
  <c r="C741" i="10"/>
  <c r="F740" i="10"/>
  <c r="E740" i="10"/>
  <c r="D740" i="10"/>
  <c r="C740" i="10"/>
  <c r="F739" i="10"/>
  <c r="E739" i="10"/>
  <c r="D739" i="10"/>
  <c r="C739" i="10"/>
  <c r="F738" i="10"/>
  <c r="E738" i="10"/>
  <c r="D738" i="10"/>
  <c r="C738" i="10"/>
  <c r="F737" i="10"/>
  <c r="E737" i="10"/>
  <c r="D737" i="10"/>
  <c r="C737" i="10"/>
  <c r="F736" i="10"/>
  <c r="E736" i="10"/>
  <c r="D736" i="10"/>
  <c r="C736" i="10"/>
  <c r="F735" i="10"/>
  <c r="E735" i="10"/>
  <c r="D735" i="10"/>
  <c r="C735" i="10"/>
  <c r="F734" i="10"/>
  <c r="E734" i="10"/>
  <c r="D734" i="10"/>
  <c r="C734" i="10"/>
  <c r="F733" i="10"/>
  <c r="E733" i="10"/>
  <c r="D733" i="10"/>
  <c r="C733" i="10"/>
  <c r="F732" i="10"/>
  <c r="E732" i="10"/>
  <c r="D732" i="10"/>
  <c r="C732" i="10"/>
  <c r="F731" i="10"/>
  <c r="E731" i="10"/>
  <c r="D731" i="10"/>
  <c r="C731" i="10"/>
  <c r="F730" i="10"/>
  <c r="E730" i="10"/>
  <c r="D730" i="10"/>
  <c r="C730" i="10"/>
  <c r="F729" i="10"/>
  <c r="E729" i="10"/>
  <c r="D729" i="10"/>
  <c r="C729" i="10"/>
  <c r="F728" i="10"/>
  <c r="E728" i="10"/>
  <c r="D728" i="10"/>
  <c r="C728" i="10"/>
  <c r="F727" i="10"/>
  <c r="E727" i="10"/>
  <c r="D727" i="10"/>
  <c r="C727" i="10"/>
  <c r="F726" i="10"/>
  <c r="E726" i="10"/>
  <c r="D726" i="10"/>
  <c r="C726" i="10"/>
  <c r="F725" i="10"/>
  <c r="E725" i="10"/>
  <c r="D725" i="10"/>
  <c r="C725" i="10"/>
  <c r="F724" i="10"/>
  <c r="E724" i="10"/>
  <c r="D724" i="10"/>
  <c r="C724" i="10"/>
  <c r="F723" i="10"/>
  <c r="E723" i="10"/>
  <c r="D723" i="10"/>
  <c r="C723" i="10"/>
  <c r="F722" i="10"/>
  <c r="E722" i="10"/>
  <c r="D722" i="10"/>
  <c r="C722" i="10"/>
  <c r="F721" i="10"/>
  <c r="E721" i="10"/>
  <c r="D721" i="10"/>
  <c r="C721" i="10"/>
  <c r="F720" i="10"/>
  <c r="E720" i="10"/>
  <c r="D720" i="10"/>
  <c r="C720" i="10"/>
  <c r="F719" i="10"/>
  <c r="E719" i="10"/>
  <c r="D719" i="10"/>
  <c r="C719" i="10"/>
  <c r="F718" i="10"/>
  <c r="E718" i="10"/>
  <c r="D718" i="10"/>
  <c r="C718" i="10"/>
  <c r="F717" i="10"/>
  <c r="E717" i="10"/>
  <c r="D717" i="10"/>
  <c r="C717" i="10"/>
  <c r="F716" i="10"/>
  <c r="E716" i="10"/>
  <c r="D716" i="10"/>
  <c r="C716" i="10"/>
  <c r="F715" i="10"/>
  <c r="E715" i="10"/>
  <c r="D715" i="10"/>
  <c r="C715" i="10"/>
  <c r="F714" i="10"/>
  <c r="E714" i="10"/>
  <c r="D714" i="10"/>
  <c r="C714" i="10"/>
  <c r="F713" i="10"/>
  <c r="E713" i="10"/>
  <c r="D713" i="10"/>
  <c r="C713" i="10"/>
  <c r="F712" i="10"/>
  <c r="E712" i="10"/>
  <c r="D712" i="10"/>
  <c r="C712" i="10"/>
  <c r="F711" i="10"/>
  <c r="E711" i="10"/>
  <c r="D711" i="10"/>
  <c r="C711" i="10"/>
  <c r="F710" i="10"/>
  <c r="E710" i="10"/>
  <c r="D710" i="10"/>
  <c r="C710" i="10"/>
  <c r="F709" i="10"/>
  <c r="E709" i="10"/>
  <c r="D709" i="10"/>
  <c r="C709" i="10"/>
  <c r="F708" i="10"/>
  <c r="E708" i="10"/>
  <c r="D708" i="10"/>
  <c r="C708" i="10"/>
  <c r="F707" i="10"/>
  <c r="E707" i="10"/>
  <c r="D707" i="10"/>
  <c r="C707" i="10"/>
  <c r="F706" i="10"/>
  <c r="E706" i="10"/>
  <c r="D706" i="10"/>
  <c r="C706" i="10"/>
  <c r="F705" i="10"/>
  <c r="E705" i="10"/>
  <c r="D705" i="10"/>
  <c r="C705" i="10"/>
  <c r="F704" i="10"/>
  <c r="E704" i="10"/>
  <c r="D704" i="10"/>
  <c r="C704" i="10"/>
  <c r="F703" i="10"/>
  <c r="E703" i="10"/>
  <c r="D703" i="10"/>
  <c r="C703" i="10"/>
  <c r="F702" i="10"/>
  <c r="E702" i="10"/>
  <c r="D702" i="10"/>
  <c r="C702" i="10"/>
  <c r="F701" i="10"/>
  <c r="E701" i="10"/>
  <c r="D701" i="10"/>
  <c r="C701" i="10"/>
  <c r="F700" i="10"/>
  <c r="E700" i="10"/>
  <c r="D700" i="10"/>
  <c r="C700" i="10"/>
  <c r="F699" i="10"/>
  <c r="E699" i="10"/>
  <c r="D699" i="10"/>
  <c r="C699" i="10"/>
  <c r="F698" i="10"/>
  <c r="E698" i="10"/>
  <c r="D698" i="10"/>
  <c r="C698" i="10"/>
  <c r="F697" i="10"/>
  <c r="E697" i="10"/>
  <c r="D697" i="10"/>
  <c r="C697" i="10"/>
  <c r="F696" i="10"/>
  <c r="E696" i="10"/>
  <c r="D696" i="10"/>
  <c r="C696" i="10"/>
  <c r="F695" i="10"/>
  <c r="E695" i="10"/>
  <c r="D695" i="10"/>
  <c r="C695" i="10"/>
  <c r="F694" i="10"/>
  <c r="E694" i="10"/>
  <c r="D694" i="10"/>
  <c r="C694" i="10"/>
  <c r="F693" i="10"/>
  <c r="E693" i="10"/>
  <c r="D693" i="10"/>
  <c r="C693" i="10"/>
  <c r="F692" i="10"/>
  <c r="E692" i="10"/>
  <c r="D692" i="10"/>
  <c r="C692" i="10"/>
  <c r="F691" i="10"/>
  <c r="E691" i="10"/>
  <c r="D691" i="10"/>
  <c r="C691" i="10"/>
  <c r="F690" i="10"/>
  <c r="E690" i="10"/>
  <c r="D690" i="10"/>
  <c r="C690" i="10"/>
  <c r="F689" i="10"/>
  <c r="E689" i="10"/>
  <c r="D689" i="10"/>
  <c r="C689" i="10"/>
  <c r="F688" i="10"/>
  <c r="E688" i="10"/>
  <c r="D688" i="10"/>
  <c r="C688" i="10"/>
  <c r="F687" i="10"/>
  <c r="E687" i="10"/>
  <c r="D687" i="10"/>
  <c r="C687" i="10"/>
  <c r="F686" i="10"/>
  <c r="E686" i="10"/>
  <c r="D686" i="10"/>
  <c r="C686" i="10"/>
  <c r="F685" i="10"/>
  <c r="E685" i="10"/>
  <c r="D685" i="10"/>
  <c r="C685" i="10"/>
  <c r="F684" i="10"/>
  <c r="E684" i="10"/>
  <c r="D684" i="10"/>
  <c r="C684" i="10"/>
  <c r="F683" i="10"/>
  <c r="E683" i="10"/>
  <c r="D683" i="10"/>
  <c r="C683" i="10"/>
  <c r="F682" i="10"/>
  <c r="E682" i="10"/>
  <c r="D682" i="10"/>
  <c r="C682" i="10"/>
  <c r="F681" i="10"/>
  <c r="E681" i="10"/>
  <c r="D681" i="10"/>
  <c r="C681" i="10"/>
  <c r="F680" i="10"/>
  <c r="E680" i="10"/>
  <c r="D680" i="10"/>
  <c r="C680" i="10"/>
  <c r="F679" i="10"/>
  <c r="E679" i="10"/>
  <c r="D679" i="10"/>
  <c r="C679" i="10"/>
  <c r="F678" i="10"/>
  <c r="E678" i="10"/>
  <c r="D678" i="10"/>
  <c r="C678" i="10"/>
  <c r="F677" i="10"/>
  <c r="E677" i="10"/>
  <c r="D677" i="10"/>
  <c r="C677" i="10"/>
  <c r="F676" i="10"/>
  <c r="E676" i="10"/>
  <c r="D676" i="10"/>
  <c r="C676" i="10"/>
  <c r="F675" i="10"/>
  <c r="E675" i="10"/>
  <c r="D675" i="10"/>
  <c r="C675" i="10"/>
  <c r="F674" i="10"/>
  <c r="E674" i="10"/>
  <c r="D674" i="10"/>
  <c r="C674" i="10"/>
  <c r="F673" i="10"/>
  <c r="E673" i="10"/>
  <c r="D673" i="10"/>
  <c r="C673" i="10"/>
  <c r="F672" i="10"/>
  <c r="E672" i="10"/>
  <c r="D672" i="10"/>
  <c r="C672" i="10"/>
  <c r="F671" i="10"/>
  <c r="E671" i="10"/>
  <c r="D671" i="10"/>
  <c r="C671" i="10"/>
  <c r="F670" i="10"/>
  <c r="E670" i="10"/>
  <c r="D670" i="10"/>
  <c r="C670" i="10"/>
  <c r="F669" i="10"/>
  <c r="E669" i="10"/>
  <c r="D669" i="10"/>
  <c r="C669" i="10"/>
  <c r="F668" i="10"/>
  <c r="E668" i="10"/>
  <c r="D668" i="10"/>
  <c r="C668" i="10"/>
  <c r="F667" i="10"/>
  <c r="E667" i="10"/>
  <c r="D667" i="10"/>
  <c r="C667" i="10"/>
  <c r="F666" i="10"/>
  <c r="E666" i="10"/>
  <c r="D666" i="10"/>
  <c r="C666" i="10"/>
  <c r="F665" i="10"/>
  <c r="E665" i="10"/>
  <c r="D665" i="10"/>
  <c r="C665" i="10"/>
  <c r="F664" i="10"/>
  <c r="E664" i="10"/>
  <c r="D664" i="10"/>
  <c r="C664" i="10"/>
  <c r="F663" i="10"/>
  <c r="E663" i="10"/>
  <c r="D663" i="10"/>
  <c r="C663" i="10"/>
  <c r="F662" i="10"/>
  <c r="E662" i="10"/>
  <c r="D662" i="10"/>
  <c r="C662" i="10"/>
  <c r="F661" i="10"/>
  <c r="E661" i="10"/>
  <c r="D661" i="10"/>
  <c r="C661" i="10"/>
  <c r="F660" i="10"/>
  <c r="E660" i="10"/>
  <c r="D660" i="10"/>
  <c r="C660" i="10"/>
  <c r="F659" i="10"/>
  <c r="E659" i="10"/>
  <c r="D659" i="10"/>
  <c r="C659" i="10"/>
  <c r="F658" i="10"/>
  <c r="E658" i="10"/>
  <c r="D658" i="10"/>
  <c r="C658" i="10"/>
  <c r="F657" i="10"/>
  <c r="E657" i="10"/>
  <c r="D657" i="10"/>
  <c r="C657" i="10"/>
  <c r="F656" i="10"/>
  <c r="E656" i="10"/>
  <c r="D656" i="10"/>
  <c r="C656" i="10"/>
  <c r="F655" i="10"/>
  <c r="E655" i="10"/>
  <c r="D655" i="10"/>
  <c r="C655" i="10"/>
  <c r="F654" i="10"/>
  <c r="E654" i="10"/>
  <c r="D654" i="10"/>
  <c r="C654" i="10"/>
  <c r="F653" i="10"/>
  <c r="E653" i="10"/>
  <c r="D653" i="10"/>
  <c r="C653" i="10"/>
  <c r="F652" i="10"/>
  <c r="E652" i="10"/>
  <c r="D652" i="10"/>
  <c r="C652" i="10"/>
  <c r="F651" i="10"/>
  <c r="E651" i="10"/>
  <c r="D651" i="10"/>
  <c r="C651" i="10"/>
  <c r="F650" i="10"/>
  <c r="E650" i="10"/>
  <c r="D650" i="10"/>
  <c r="C650" i="10"/>
  <c r="F649" i="10"/>
  <c r="E649" i="10"/>
  <c r="D649" i="10"/>
  <c r="C649" i="10"/>
  <c r="F648" i="10"/>
  <c r="E648" i="10"/>
  <c r="D648" i="10"/>
  <c r="C648" i="10"/>
  <c r="F647" i="10"/>
  <c r="E647" i="10"/>
  <c r="D647" i="10"/>
  <c r="C647" i="10"/>
  <c r="F646" i="10"/>
  <c r="E646" i="10"/>
  <c r="D646" i="10"/>
  <c r="C646" i="10"/>
  <c r="F645" i="10"/>
  <c r="E645" i="10"/>
  <c r="D645" i="10"/>
  <c r="C645" i="10"/>
  <c r="F644" i="10"/>
  <c r="E644" i="10"/>
  <c r="D644" i="10"/>
  <c r="C644" i="10"/>
  <c r="F643" i="10"/>
  <c r="E643" i="10"/>
  <c r="D643" i="10"/>
  <c r="C643" i="10"/>
  <c r="F642" i="10"/>
  <c r="E642" i="10"/>
  <c r="D642" i="10"/>
  <c r="C642" i="10"/>
  <c r="F641" i="10"/>
  <c r="E641" i="10"/>
  <c r="D641" i="10"/>
  <c r="C641" i="10"/>
  <c r="F640" i="10"/>
  <c r="E640" i="10"/>
  <c r="D640" i="10"/>
  <c r="C640" i="10"/>
  <c r="F639" i="10"/>
  <c r="E639" i="10"/>
  <c r="D639" i="10"/>
  <c r="C639" i="10"/>
  <c r="F638" i="10"/>
  <c r="E638" i="10"/>
  <c r="D638" i="10"/>
  <c r="C638" i="10"/>
  <c r="F637" i="10"/>
  <c r="E637" i="10"/>
  <c r="D637" i="10"/>
  <c r="C637" i="10"/>
  <c r="F636" i="10"/>
  <c r="E636" i="10"/>
  <c r="D636" i="10"/>
  <c r="C636" i="10"/>
  <c r="F635" i="10"/>
  <c r="E635" i="10"/>
  <c r="D635" i="10"/>
  <c r="C635" i="10"/>
  <c r="F634" i="10"/>
  <c r="E634" i="10"/>
  <c r="D634" i="10"/>
  <c r="C634" i="10"/>
  <c r="F633" i="10"/>
  <c r="E633" i="10"/>
  <c r="D633" i="10"/>
  <c r="C633" i="10"/>
  <c r="F632" i="10"/>
  <c r="E632" i="10"/>
  <c r="D632" i="10"/>
  <c r="C632" i="10"/>
  <c r="F631" i="10"/>
  <c r="E631" i="10"/>
  <c r="D631" i="10"/>
  <c r="C631" i="10"/>
  <c r="F630" i="10"/>
  <c r="E630" i="10"/>
  <c r="D630" i="10"/>
  <c r="C630" i="10"/>
  <c r="F629" i="10"/>
  <c r="E629" i="10"/>
  <c r="D629" i="10"/>
  <c r="C629" i="10"/>
  <c r="F628" i="10"/>
  <c r="E628" i="10"/>
  <c r="D628" i="10"/>
  <c r="C628" i="10"/>
  <c r="F627" i="10"/>
  <c r="E627" i="10"/>
  <c r="D627" i="10"/>
  <c r="C627" i="10"/>
  <c r="F626" i="10"/>
  <c r="E626" i="10"/>
  <c r="D626" i="10"/>
  <c r="C626" i="10"/>
  <c r="F625" i="10"/>
  <c r="E625" i="10"/>
  <c r="D625" i="10"/>
  <c r="C625" i="10"/>
  <c r="F624" i="10"/>
  <c r="E624" i="10"/>
  <c r="D624" i="10"/>
  <c r="C624" i="10"/>
  <c r="F623" i="10"/>
  <c r="E623" i="10"/>
  <c r="D623" i="10"/>
  <c r="C623" i="10"/>
  <c r="F622" i="10"/>
  <c r="E622" i="10"/>
  <c r="D622" i="10"/>
  <c r="C622" i="10"/>
  <c r="F621" i="10"/>
  <c r="E621" i="10"/>
  <c r="D621" i="10"/>
  <c r="C621" i="10"/>
  <c r="F620" i="10"/>
  <c r="E620" i="10"/>
  <c r="D620" i="10"/>
  <c r="C620" i="10"/>
  <c r="F619" i="10"/>
  <c r="E619" i="10"/>
  <c r="D619" i="10"/>
  <c r="C619" i="10"/>
  <c r="F618" i="10"/>
  <c r="E618" i="10"/>
  <c r="D618" i="10"/>
  <c r="C618" i="10"/>
  <c r="F617" i="10"/>
  <c r="E617" i="10"/>
  <c r="D617" i="10"/>
  <c r="C617" i="10"/>
  <c r="F616" i="10"/>
  <c r="E616" i="10"/>
  <c r="D616" i="10"/>
  <c r="C616" i="10"/>
  <c r="F615" i="10"/>
  <c r="E615" i="10"/>
  <c r="D615" i="10"/>
  <c r="C615" i="10"/>
  <c r="F614" i="10"/>
  <c r="E614" i="10"/>
  <c r="D614" i="10"/>
  <c r="C614" i="10"/>
  <c r="F613" i="10"/>
  <c r="E613" i="10"/>
  <c r="D613" i="10"/>
  <c r="C613" i="10"/>
  <c r="F612" i="10"/>
  <c r="E612" i="10"/>
  <c r="D612" i="10"/>
  <c r="C612" i="10"/>
  <c r="F611" i="10"/>
  <c r="E611" i="10"/>
  <c r="D611" i="10"/>
  <c r="C611" i="10"/>
  <c r="F610" i="10"/>
  <c r="E610" i="10"/>
  <c r="D610" i="10"/>
  <c r="C610" i="10"/>
  <c r="F609" i="10"/>
  <c r="E609" i="10"/>
  <c r="D609" i="10"/>
  <c r="C609" i="10"/>
  <c r="F608" i="10"/>
  <c r="E608" i="10"/>
  <c r="D608" i="10"/>
  <c r="C608" i="10"/>
  <c r="F607" i="10"/>
  <c r="E607" i="10"/>
  <c r="D607" i="10"/>
  <c r="C607" i="10"/>
  <c r="F606" i="10"/>
  <c r="E606" i="10"/>
  <c r="D606" i="10"/>
  <c r="C606" i="10"/>
  <c r="F605" i="10"/>
  <c r="E605" i="10"/>
  <c r="D605" i="10"/>
  <c r="C605" i="10"/>
  <c r="F604" i="10"/>
  <c r="E604" i="10"/>
  <c r="D604" i="10"/>
  <c r="C604" i="10"/>
  <c r="F603" i="10"/>
  <c r="E603" i="10"/>
  <c r="D603" i="10"/>
  <c r="C603" i="10"/>
  <c r="F602" i="10"/>
  <c r="E602" i="10"/>
  <c r="D602" i="10"/>
  <c r="C602" i="10"/>
  <c r="F601" i="10"/>
  <c r="E601" i="10"/>
  <c r="D601" i="10"/>
  <c r="C601" i="10"/>
  <c r="F600" i="10"/>
  <c r="E600" i="10"/>
  <c r="D600" i="10"/>
  <c r="C600" i="10"/>
  <c r="F599" i="10"/>
  <c r="E599" i="10"/>
  <c r="D599" i="10"/>
  <c r="C599" i="10"/>
  <c r="F598" i="10"/>
  <c r="E598" i="10"/>
  <c r="D598" i="10"/>
  <c r="C598" i="10"/>
  <c r="F597" i="10"/>
  <c r="E597" i="10"/>
  <c r="D597" i="10"/>
  <c r="C597" i="10"/>
  <c r="F596" i="10"/>
  <c r="E596" i="10"/>
  <c r="D596" i="10"/>
  <c r="C596" i="10"/>
  <c r="F595" i="10"/>
  <c r="E595" i="10"/>
  <c r="D595" i="10"/>
  <c r="C595" i="10"/>
  <c r="F594" i="10"/>
  <c r="E594" i="10"/>
  <c r="D594" i="10"/>
  <c r="C594" i="10"/>
  <c r="F593" i="10"/>
  <c r="E593" i="10"/>
  <c r="D593" i="10"/>
  <c r="C593" i="10"/>
  <c r="F592" i="10"/>
  <c r="E592" i="10"/>
  <c r="D592" i="10"/>
  <c r="C592" i="10"/>
  <c r="F591" i="10"/>
  <c r="E591" i="10"/>
  <c r="D591" i="10"/>
  <c r="C591" i="10"/>
  <c r="F590" i="10"/>
  <c r="E590" i="10"/>
  <c r="D590" i="10"/>
  <c r="C590" i="10"/>
  <c r="F589" i="10"/>
  <c r="E589" i="10"/>
  <c r="D589" i="10"/>
  <c r="C589" i="10"/>
  <c r="F588" i="10"/>
  <c r="E588" i="10"/>
  <c r="D588" i="10"/>
  <c r="C588" i="10"/>
  <c r="F587" i="10"/>
  <c r="E587" i="10"/>
  <c r="D587" i="10"/>
  <c r="C587" i="10"/>
  <c r="F586" i="10"/>
  <c r="E586" i="10"/>
  <c r="D586" i="10"/>
  <c r="C586" i="10"/>
  <c r="F585" i="10"/>
  <c r="E585" i="10"/>
  <c r="D585" i="10"/>
  <c r="C585" i="10"/>
  <c r="F584" i="10"/>
  <c r="E584" i="10"/>
  <c r="D584" i="10"/>
  <c r="C584" i="10"/>
  <c r="F583" i="10"/>
  <c r="E583" i="10"/>
  <c r="D583" i="10"/>
  <c r="C583" i="10"/>
  <c r="F582" i="10"/>
  <c r="E582" i="10"/>
  <c r="D582" i="10"/>
  <c r="C582" i="10"/>
  <c r="F581" i="10"/>
  <c r="E581" i="10"/>
  <c r="D581" i="10"/>
  <c r="C581" i="10"/>
  <c r="F580" i="10"/>
  <c r="E580" i="10"/>
  <c r="D580" i="10"/>
  <c r="C580" i="10"/>
  <c r="F579" i="10"/>
  <c r="E579" i="10"/>
  <c r="D579" i="10"/>
  <c r="C579" i="10"/>
  <c r="F578" i="10"/>
  <c r="E578" i="10"/>
  <c r="D578" i="10"/>
  <c r="C578" i="10"/>
  <c r="F577" i="10"/>
  <c r="E577" i="10"/>
  <c r="D577" i="10"/>
  <c r="C577" i="10"/>
  <c r="F576" i="10"/>
  <c r="E576" i="10"/>
  <c r="D576" i="10"/>
  <c r="C576" i="10"/>
  <c r="F575" i="10"/>
  <c r="E575" i="10"/>
  <c r="D575" i="10"/>
  <c r="C575" i="10"/>
  <c r="F574" i="10"/>
  <c r="E574" i="10"/>
  <c r="D574" i="10"/>
  <c r="C574" i="10"/>
  <c r="F573" i="10"/>
  <c r="E573" i="10"/>
  <c r="D573" i="10"/>
  <c r="C573" i="10"/>
  <c r="F572" i="10"/>
  <c r="E572" i="10"/>
  <c r="D572" i="10"/>
  <c r="C572" i="10"/>
  <c r="F571" i="10"/>
  <c r="E571" i="10"/>
  <c r="D571" i="10"/>
  <c r="C571" i="10"/>
  <c r="F570" i="10"/>
  <c r="E570" i="10"/>
  <c r="D570" i="10"/>
  <c r="C570" i="10"/>
  <c r="F569" i="10"/>
  <c r="E569" i="10"/>
  <c r="D569" i="10"/>
  <c r="C569" i="10"/>
  <c r="F568" i="10"/>
  <c r="E568" i="10"/>
  <c r="D568" i="10"/>
  <c r="C568" i="10"/>
  <c r="F567" i="10"/>
  <c r="E567" i="10"/>
  <c r="D567" i="10"/>
  <c r="C567" i="10"/>
  <c r="F566" i="10"/>
  <c r="E566" i="10"/>
  <c r="D566" i="10"/>
  <c r="C566" i="10"/>
  <c r="F565" i="10"/>
  <c r="E565" i="10"/>
  <c r="D565" i="10"/>
  <c r="C565" i="10"/>
  <c r="F564" i="10"/>
  <c r="E564" i="10"/>
  <c r="D564" i="10"/>
  <c r="C564" i="10"/>
  <c r="F563" i="10"/>
  <c r="E563" i="10"/>
  <c r="D563" i="10"/>
  <c r="C563" i="10"/>
  <c r="F562" i="10"/>
  <c r="E562" i="10"/>
  <c r="D562" i="10"/>
  <c r="C562" i="10"/>
  <c r="F561" i="10"/>
  <c r="E561" i="10"/>
  <c r="D561" i="10"/>
  <c r="C561" i="10"/>
  <c r="F560" i="10"/>
  <c r="E560" i="10"/>
  <c r="D560" i="10"/>
  <c r="C560" i="10"/>
  <c r="F559" i="10"/>
  <c r="E559" i="10"/>
  <c r="D559" i="10"/>
  <c r="C559" i="10"/>
  <c r="F558" i="10"/>
  <c r="E558" i="10"/>
  <c r="D558" i="10"/>
  <c r="C558" i="10"/>
  <c r="F557" i="10"/>
  <c r="E557" i="10"/>
  <c r="D557" i="10"/>
  <c r="C557" i="10"/>
  <c r="F556" i="10"/>
  <c r="E556" i="10"/>
  <c r="D556" i="10"/>
  <c r="C556" i="10"/>
  <c r="F555" i="10"/>
  <c r="E555" i="10"/>
  <c r="D555" i="10"/>
  <c r="C555" i="10"/>
  <c r="F554" i="10"/>
  <c r="E554" i="10"/>
  <c r="D554" i="10"/>
  <c r="C554" i="10"/>
  <c r="F553" i="10"/>
  <c r="E553" i="10"/>
  <c r="D553" i="10"/>
  <c r="C553" i="10"/>
  <c r="F552" i="10"/>
  <c r="E552" i="10"/>
  <c r="D552" i="10"/>
  <c r="C552" i="10"/>
  <c r="F551" i="10"/>
  <c r="E551" i="10"/>
  <c r="D551" i="10"/>
  <c r="C551" i="10"/>
  <c r="F550" i="10"/>
  <c r="E550" i="10"/>
  <c r="D550" i="10"/>
  <c r="C550" i="10"/>
  <c r="F549" i="10"/>
  <c r="E549" i="10"/>
  <c r="D549" i="10"/>
  <c r="C549" i="10"/>
  <c r="F548" i="10"/>
  <c r="E548" i="10"/>
  <c r="D548" i="10"/>
  <c r="C548" i="10"/>
  <c r="F547" i="10"/>
  <c r="E547" i="10"/>
  <c r="D547" i="10"/>
  <c r="C547" i="10"/>
  <c r="F546" i="10"/>
  <c r="E546" i="10"/>
  <c r="D546" i="10"/>
  <c r="C546" i="10"/>
  <c r="F545" i="10"/>
  <c r="E545" i="10"/>
  <c r="D545" i="10"/>
  <c r="C545" i="10"/>
  <c r="F544" i="10"/>
  <c r="E544" i="10"/>
  <c r="D544" i="10"/>
  <c r="C544" i="10"/>
  <c r="F543" i="10"/>
  <c r="E543" i="10"/>
  <c r="D543" i="10"/>
  <c r="C543" i="10"/>
  <c r="F542" i="10"/>
  <c r="E542" i="10"/>
  <c r="D542" i="10"/>
  <c r="C542" i="10"/>
  <c r="F541" i="10"/>
  <c r="E541" i="10"/>
  <c r="D541" i="10"/>
  <c r="C541" i="10"/>
  <c r="F540" i="10"/>
  <c r="E540" i="10"/>
  <c r="D540" i="10"/>
  <c r="C540" i="10"/>
  <c r="F539" i="10"/>
  <c r="E539" i="10"/>
  <c r="D539" i="10"/>
  <c r="C539" i="10"/>
  <c r="F538" i="10"/>
  <c r="E538" i="10"/>
  <c r="D538" i="10"/>
  <c r="C538" i="10"/>
  <c r="F537" i="10"/>
  <c r="E537" i="10"/>
  <c r="D537" i="10"/>
  <c r="C537" i="10"/>
  <c r="F536" i="10"/>
  <c r="E536" i="10"/>
  <c r="D536" i="10"/>
  <c r="C536" i="10"/>
  <c r="F535" i="10"/>
  <c r="E535" i="10"/>
  <c r="D535" i="10"/>
  <c r="C535" i="10"/>
  <c r="F534" i="10"/>
  <c r="E534" i="10"/>
  <c r="D534" i="10"/>
  <c r="C534" i="10"/>
  <c r="F533" i="10"/>
  <c r="E533" i="10"/>
  <c r="D533" i="10"/>
  <c r="C533" i="10"/>
  <c r="F532" i="10"/>
  <c r="E532" i="10"/>
  <c r="D532" i="10"/>
  <c r="C532" i="10"/>
  <c r="F531" i="10"/>
  <c r="E531" i="10"/>
  <c r="D531" i="10"/>
  <c r="C531" i="10"/>
  <c r="F530" i="10"/>
  <c r="E530" i="10"/>
  <c r="D530" i="10"/>
  <c r="C530" i="10"/>
  <c r="F529" i="10"/>
  <c r="E529" i="10"/>
  <c r="D529" i="10"/>
  <c r="C529" i="10"/>
  <c r="F528" i="10"/>
  <c r="E528" i="10"/>
  <c r="D528" i="10"/>
  <c r="C528" i="10"/>
  <c r="F527" i="10"/>
  <c r="E527" i="10"/>
  <c r="D527" i="10"/>
  <c r="C527" i="10"/>
  <c r="F526" i="10"/>
  <c r="E526" i="10"/>
  <c r="D526" i="10"/>
  <c r="C526" i="10"/>
  <c r="F525" i="10"/>
  <c r="E525" i="10"/>
  <c r="D525" i="10"/>
  <c r="C525" i="10"/>
  <c r="F524" i="10"/>
  <c r="E524" i="10"/>
  <c r="D524" i="10"/>
  <c r="C524" i="10"/>
  <c r="F523" i="10"/>
  <c r="E523" i="10"/>
  <c r="D523" i="10"/>
  <c r="C523" i="10"/>
  <c r="F522" i="10"/>
  <c r="E522" i="10"/>
  <c r="D522" i="10"/>
  <c r="C522" i="10"/>
  <c r="F521" i="10"/>
  <c r="E521" i="10"/>
  <c r="D521" i="10"/>
  <c r="C521" i="10"/>
  <c r="F520" i="10"/>
  <c r="E520" i="10"/>
  <c r="D520" i="10"/>
  <c r="C520" i="10"/>
  <c r="F519" i="10"/>
  <c r="E519" i="10"/>
  <c r="D519" i="10"/>
  <c r="C519" i="10"/>
  <c r="F518" i="10"/>
  <c r="E518" i="10"/>
  <c r="D518" i="10"/>
  <c r="C518" i="10"/>
  <c r="F517" i="10"/>
  <c r="E517" i="10"/>
  <c r="D517" i="10"/>
  <c r="C517" i="10"/>
  <c r="F516" i="10"/>
  <c r="E516" i="10"/>
  <c r="D516" i="10"/>
  <c r="C516" i="10"/>
  <c r="F515" i="10"/>
  <c r="E515" i="10"/>
  <c r="D515" i="10"/>
  <c r="C515" i="10"/>
  <c r="F514" i="10"/>
  <c r="E514" i="10"/>
  <c r="D514" i="10"/>
  <c r="C514" i="10"/>
  <c r="F513" i="10"/>
  <c r="E513" i="10"/>
  <c r="D513" i="10"/>
  <c r="C513" i="10"/>
  <c r="F512" i="10"/>
  <c r="E512" i="10"/>
  <c r="D512" i="10"/>
  <c r="C512" i="10"/>
  <c r="F511" i="10"/>
  <c r="E511" i="10"/>
  <c r="D511" i="10"/>
  <c r="C511" i="10"/>
  <c r="F510" i="10"/>
  <c r="E510" i="10"/>
  <c r="D510" i="10"/>
  <c r="C510" i="10"/>
  <c r="F509" i="10"/>
  <c r="E509" i="10"/>
  <c r="D509" i="10"/>
  <c r="C509" i="10"/>
  <c r="F508" i="10"/>
  <c r="E508" i="10"/>
  <c r="D508" i="10"/>
  <c r="C508" i="10"/>
  <c r="F507" i="10"/>
  <c r="E507" i="10"/>
  <c r="D507" i="10"/>
  <c r="C507" i="10"/>
  <c r="F506" i="10"/>
  <c r="E506" i="10"/>
  <c r="D506" i="10"/>
  <c r="C506" i="10"/>
  <c r="F505" i="10"/>
  <c r="E505" i="10"/>
  <c r="D505" i="10"/>
  <c r="C505" i="10"/>
  <c r="F504" i="10"/>
  <c r="E504" i="10"/>
  <c r="D504" i="10"/>
  <c r="C504" i="10"/>
  <c r="F503" i="10"/>
  <c r="E503" i="10"/>
  <c r="D503" i="10"/>
  <c r="C503" i="10"/>
  <c r="F502" i="10"/>
  <c r="E502" i="10"/>
  <c r="D502" i="10"/>
  <c r="C502" i="10"/>
  <c r="F501" i="10"/>
  <c r="E501" i="10"/>
  <c r="D501" i="10"/>
  <c r="C501" i="10"/>
  <c r="F500" i="10"/>
  <c r="E500" i="10"/>
  <c r="D500" i="10"/>
  <c r="C500" i="10"/>
  <c r="F499" i="10"/>
  <c r="E499" i="10"/>
  <c r="D499" i="10"/>
  <c r="C499" i="10"/>
  <c r="F498" i="10"/>
  <c r="E498" i="10"/>
  <c r="D498" i="10"/>
  <c r="C498" i="10"/>
  <c r="F497" i="10"/>
  <c r="E497" i="10"/>
  <c r="D497" i="10"/>
  <c r="C497" i="10"/>
  <c r="F496" i="10"/>
  <c r="E496" i="10"/>
  <c r="D496" i="10"/>
  <c r="C496" i="10"/>
  <c r="F495" i="10"/>
  <c r="E495" i="10"/>
  <c r="D495" i="10"/>
  <c r="C495" i="10"/>
  <c r="F494" i="10"/>
  <c r="E494" i="10"/>
  <c r="D494" i="10"/>
  <c r="C494" i="10"/>
  <c r="F493" i="10"/>
  <c r="E493" i="10"/>
  <c r="D493" i="10"/>
  <c r="C493" i="10"/>
  <c r="F492" i="10"/>
  <c r="E492" i="10"/>
  <c r="D492" i="10"/>
  <c r="C492" i="10"/>
  <c r="F491" i="10"/>
  <c r="E491" i="10"/>
  <c r="D491" i="10"/>
  <c r="C491" i="10"/>
  <c r="F490" i="10"/>
  <c r="E490" i="10"/>
  <c r="D490" i="10"/>
  <c r="C490" i="10"/>
  <c r="F489" i="10"/>
  <c r="E489" i="10"/>
  <c r="D489" i="10"/>
  <c r="C489" i="10"/>
  <c r="F488" i="10"/>
  <c r="E488" i="10"/>
  <c r="D488" i="10"/>
  <c r="C488" i="10"/>
  <c r="F487" i="10"/>
  <c r="E487" i="10"/>
  <c r="D487" i="10"/>
  <c r="C487" i="10"/>
  <c r="F486" i="10"/>
  <c r="E486" i="10"/>
  <c r="D486" i="10"/>
  <c r="C486" i="10"/>
  <c r="F485" i="10"/>
  <c r="E485" i="10"/>
  <c r="D485" i="10"/>
  <c r="C485" i="10"/>
  <c r="F484" i="10"/>
  <c r="E484" i="10"/>
  <c r="D484" i="10"/>
  <c r="C484" i="10"/>
  <c r="F483" i="10"/>
  <c r="E483" i="10"/>
  <c r="D483" i="10"/>
  <c r="C483" i="10"/>
  <c r="F482" i="10"/>
  <c r="E482" i="10"/>
  <c r="D482" i="10"/>
  <c r="C482" i="10"/>
  <c r="F481" i="10"/>
  <c r="E481" i="10"/>
  <c r="D481" i="10"/>
  <c r="C481" i="10"/>
  <c r="F480" i="10"/>
  <c r="E480" i="10"/>
  <c r="D480" i="10"/>
  <c r="C480" i="10"/>
  <c r="F479" i="10"/>
  <c r="E479" i="10"/>
  <c r="D479" i="10"/>
  <c r="C479" i="10"/>
  <c r="F478" i="10"/>
  <c r="E478" i="10"/>
  <c r="D478" i="10"/>
  <c r="C478" i="10"/>
  <c r="F477" i="10"/>
  <c r="E477" i="10"/>
  <c r="D477" i="10"/>
  <c r="C477" i="10"/>
  <c r="F476" i="10"/>
  <c r="E476" i="10"/>
  <c r="D476" i="10"/>
  <c r="C476" i="10"/>
  <c r="F475" i="10"/>
  <c r="E475" i="10"/>
  <c r="D475" i="10"/>
  <c r="C475" i="10"/>
  <c r="F474" i="10"/>
  <c r="E474" i="10"/>
  <c r="D474" i="10"/>
  <c r="C474" i="10"/>
  <c r="F473" i="10"/>
  <c r="E473" i="10"/>
  <c r="D473" i="10"/>
  <c r="C473" i="10"/>
  <c r="F472" i="10"/>
  <c r="E472" i="10"/>
  <c r="D472" i="10"/>
  <c r="C472" i="10"/>
  <c r="F471" i="10"/>
  <c r="E471" i="10"/>
  <c r="D471" i="10"/>
  <c r="C471" i="10"/>
  <c r="F470" i="10"/>
  <c r="E470" i="10"/>
  <c r="D470" i="10"/>
  <c r="C470" i="10"/>
  <c r="F469" i="10"/>
  <c r="E469" i="10"/>
  <c r="D469" i="10"/>
  <c r="C469" i="10"/>
  <c r="F468" i="10"/>
  <c r="E468" i="10"/>
  <c r="D468" i="10"/>
  <c r="C468" i="10"/>
  <c r="F467" i="10"/>
  <c r="E467" i="10"/>
  <c r="D467" i="10"/>
  <c r="C467" i="10"/>
  <c r="F466" i="10"/>
  <c r="E466" i="10"/>
  <c r="D466" i="10"/>
  <c r="C466" i="10"/>
  <c r="F465" i="10"/>
  <c r="E465" i="10"/>
  <c r="D465" i="10"/>
  <c r="C465" i="10"/>
  <c r="F464" i="10"/>
  <c r="E464" i="10"/>
  <c r="D464" i="10"/>
  <c r="C464" i="10"/>
  <c r="F463" i="10"/>
  <c r="E463" i="10"/>
  <c r="D463" i="10"/>
  <c r="C463" i="10"/>
  <c r="F462" i="10"/>
  <c r="E462" i="10"/>
  <c r="D462" i="10"/>
  <c r="C462" i="10"/>
  <c r="F461" i="10"/>
  <c r="E461" i="10"/>
  <c r="D461" i="10"/>
  <c r="C461" i="10"/>
  <c r="F460" i="10"/>
  <c r="E460" i="10"/>
  <c r="D460" i="10"/>
  <c r="C460" i="10"/>
  <c r="F459" i="10"/>
  <c r="E459" i="10"/>
  <c r="D459" i="10"/>
  <c r="C459" i="10"/>
  <c r="F458" i="10"/>
  <c r="E458" i="10"/>
  <c r="D458" i="10"/>
  <c r="C458" i="10"/>
  <c r="F457" i="10"/>
  <c r="E457" i="10"/>
  <c r="D457" i="10"/>
  <c r="C457" i="10"/>
  <c r="F456" i="10"/>
  <c r="E456" i="10"/>
  <c r="D456" i="10"/>
  <c r="C456" i="10"/>
  <c r="F455" i="10"/>
  <c r="E455" i="10"/>
  <c r="D455" i="10"/>
  <c r="C455" i="10"/>
  <c r="F454" i="10"/>
  <c r="E454" i="10"/>
  <c r="D454" i="10"/>
  <c r="C454" i="10"/>
  <c r="F453" i="10"/>
  <c r="E453" i="10"/>
  <c r="D453" i="10"/>
  <c r="C453" i="10"/>
  <c r="F452" i="10"/>
  <c r="E452" i="10"/>
  <c r="D452" i="10"/>
  <c r="C452" i="10"/>
  <c r="F451" i="10"/>
  <c r="E451" i="10"/>
  <c r="D451" i="10"/>
  <c r="C451" i="10"/>
  <c r="F450" i="10"/>
  <c r="E450" i="10"/>
  <c r="D450" i="10"/>
  <c r="C450" i="10"/>
  <c r="F449" i="10"/>
  <c r="E449" i="10"/>
  <c r="D449" i="10"/>
  <c r="C449" i="10"/>
  <c r="F448" i="10"/>
  <c r="E448" i="10"/>
  <c r="D448" i="10"/>
  <c r="C448" i="10"/>
  <c r="F447" i="10"/>
  <c r="E447" i="10"/>
  <c r="D447" i="10"/>
  <c r="C447" i="10"/>
  <c r="F446" i="10"/>
  <c r="E446" i="10"/>
  <c r="D446" i="10"/>
  <c r="C446" i="10"/>
  <c r="F445" i="10"/>
  <c r="E445" i="10"/>
  <c r="D445" i="10"/>
  <c r="C445" i="10"/>
  <c r="F444" i="10"/>
  <c r="E444" i="10"/>
  <c r="D444" i="10"/>
  <c r="C444" i="10"/>
  <c r="F443" i="10"/>
  <c r="E443" i="10"/>
  <c r="D443" i="10"/>
  <c r="C443" i="10"/>
  <c r="F442" i="10"/>
  <c r="E442" i="10"/>
  <c r="D442" i="10"/>
  <c r="C442" i="10"/>
  <c r="F441" i="10"/>
  <c r="E441" i="10"/>
  <c r="D441" i="10"/>
  <c r="C441" i="10"/>
  <c r="F440" i="10"/>
  <c r="E440" i="10"/>
  <c r="D440" i="10"/>
  <c r="C440" i="10"/>
  <c r="F439" i="10"/>
  <c r="E439" i="10"/>
  <c r="D439" i="10"/>
  <c r="C439" i="10"/>
  <c r="F438" i="10"/>
  <c r="E438" i="10"/>
  <c r="D438" i="10"/>
  <c r="C438" i="10"/>
  <c r="F437" i="10"/>
  <c r="E437" i="10"/>
  <c r="D437" i="10"/>
  <c r="C437" i="10"/>
  <c r="F436" i="10"/>
  <c r="E436" i="10"/>
  <c r="D436" i="10"/>
  <c r="C436" i="10"/>
  <c r="F435" i="10"/>
  <c r="E435" i="10"/>
  <c r="D435" i="10"/>
  <c r="C435" i="10"/>
  <c r="F434" i="10"/>
  <c r="E434" i="10"/>
  <c r="D434" i="10"/>
  <c r="C434" i="10"/>
  <c r="F433" i="10"/>
  <c r="E433" i="10"/>
  <c r="D433" i="10"/>
  <c r="C433" i="10"/>
  <c r="F432" i="10"/>
  <c r="E432" i="10"/>
  <c r="D432" i="10"/>
  <c r="C432" i="10"/>
  <c r="F431" i="10"/>
  <c r="E431" i="10"/>
  <c r="D431" i="10"/>
  <c r="C431" i="10"/>
  <c r="F430" i="10"/>
  <c r="E430" i="10"/>
  <c r="D430" i="10"/>
  <c r="C430" i="10"/>
  <c r="F429" i="10"/>
  <c r="E429" i="10"/>
  <c r="D429" i="10"/>
  <c r="C429" i="10"/>
  <c r="F428" i="10"/>
  <c r="E428" i="10"/>
  <c r="D428" i="10"/>
  <c r="C428" i="10"/>
  <c r="F427" i="10"/>
  <c r="E427" i="10"/>
  <c r="D427" i="10"/>
  <c r="C427" i="10"/>
  <c r="F426" i="10"/>
  <c r="E426" i="10"/>
  <c r="D426" i="10"/>
  <c r="C426" i="10"/>
  <c r="F425" i="10"/>
  <c r="E425" i="10"/>
  <c r="D425" i="10"/>
  <c r="C425" i="10"/>
  <c r="F424" i="10"/>
  <c r="E424" i="10"/>
  <c r="D424" i="10"/>
  <c r="C424" i="10"/>
  <c r="F423" i="10"/>
  <c r="E423" i="10"/>
  <c r="D423" i="10"/>
  <c r="C423" i="10"/>
  <c r="F422" i="10"/>
  <c r="E422" i="10"/>
  <c r="D422" i="10"/>
  <c r="C422" i="10"/>
  <c r="F421" i="10"/>
  <c r="E421" i="10"/>
  <c r="D421" i="10"/>
  <c r="C421" i="10"/>
  <c r="F420" i="10"/>
  <c r="E420" i="10"/>
  <c r="D420" i="10"/>
  <c r="C420" i="10"/>
  <c r="F419" i="10"/>
  <c r="E419" i="10"/>
  <c r="D419" i="10"/>
  <c r="C419" i="10"/>
  <c r="F418" i="10"/>
  <c r="E418" i="10"/>
  <c r="D418" i="10"/>
  <c r="C418" i="10"/>
  <c r="F417" i="10"/>
  <c r="E417" i="10"/>
  <c r="D417" i="10"/>
  <c r="C417" i="10"/>
  <c r="F416" i="10"/>
  <c r="E416" i="10"/>
  <c r="D416" i="10"/>
  <c r="C416" i="10"/>
  <c r="F415" i="10"/>
  <c r="E415" i="10"/>
  <c r="D415" i="10"/>
  <c r="C415" i="10"/>
  <c r="F414" i="10"/>
  <c r="E414" i="10"/>
  <c r="D414" i="10"/>
  <c r="C414" i="10"/>
  <c r="F413" i="10"/>
  <c r="E413" i="10"/>
  <c r="D413" i="10"/>
  <c r="C413" i="10"/>
  <c r="F412" i="10"/>
  <c r="E412" i="10"/>
  <c r="D412" i="10"/>
  <c r="C412" i="10"/>
  <c r="F411" i="10"/>
  <c r="E411" i="10"/>
  <c r="D411" i="10"/>
  <c r="C411" i="10"/>
  <c r="F410" i="10"/>
  <c r="E410" i="10"/>
  <c r="D410" i="10"/>
  <c r="C410" i="10"/>
  <c r="F409" i="10"/>
  <c r="E409" i="10"/>
  <c r="D409" i="10"/>
  <c r="C409" i="10"/>
  <c r="F408" i="10"/>
  <c r="E408" i="10"/>
  <c r="D408" i="10"/>
  <c r="C408" i="10"/>
  <c r="F407" i="10"/>
  <c r="E407" i="10"/>
  <c r="D407" i="10"/>
  <c r="C407" i="10"/>
  <c r="F406" i="10"/>
  <c r="E406" i="10"/>
  <c r="D406" i="10"/>
  <c r="C406" i="10"/>
  <c r="F405" i="10"/>
  <c r="E405" i="10"/>
  <c r="D405" i="10"/>
  <c r="C405" i="10"/>
  <c r="F404" i="10"/>
  <c r="E404" i="10"/>
  <c r="D404" i="10"/>
  <c r="C404" i="10"/>
  <c r="F403" i="10"/>
  <c r="E403" i="10"/>
  <c r="D403" i="10"/>
  <c r="C403" i="10"/>
  <c r="F402" i="10"/>
  <c r="E402" i="10"/>
  <c r="D402" i="10"/>
  <c r="C402" i="10"/>
  <c r="F401" i="10"/>
  <c r="E401" i="10"/>
  <c r="D401" i="10"/>
  <c r="C401" i="10"/>
  <c r="F400" i="10"/>
  <c r="E400" i="10"/>
  <c r="D400" i="10"/>
  <c r="C400" i="10"/>
  <c r="F399" i="10"/>
  <c r="E399" i="10"/>
  <c r="D399" i="10"/>
  <c r="C399" i="10"/>
  <c r="F398" i="10"/>
  <c r="E398" i="10"/>
  <c r="D398" i="10"/>
  <c r="C398" i="10"/>
  <c r="F397" i="10"/>
  <c r="E397" i="10"/>
  <c r="D397" i="10"/>
  <c r="C397" i="10"/>
  <c r="F396" i="10"/>
  <c r="E396" i="10"/>
  <c r="D396" i="10"/>
  <c r="C396" i="10"/>
  <c r="F395" i="10"/>
  <c r="E395" i="10"/>
  <c r="D395" i="10"/>
  <c r="C395" i="10"/>
  <c r="F394" i="10"/>
  <c r="E394" i="10"/>
  <c r="D394" i="10"/>
  <c r="C394" i="10"/>
  <c r="F393" i="10"/>
  <c r="E393" i="10"/>
  <c r="D393" i="10"/>
  <c r="C393" i="10"/>
  <c r="F392" i="10"/>
  <c r="E392" i="10"/>
  <c r="D392" i="10"/>
  <c r="C392" i="10"/>
  <c r="F391" i="10"/>
  <c r="E391" i="10"/>
  <c r="D391" i="10"/>
  <c r="C391" i="10"/>
  <c r="F390" i="10"/>
  <c r="E390" i="10"/>
  <c r="D390" i="10"/>
  <c r="C390" i="10"/>
  <c r="F389" i="10"/>
  <c r="E389" i="10"/>
  <c r="D389" i="10"/>
  <c r="C389" i="10"/>
  <c r="F388" i="10"/>
  <c r="E388" i="10"/>
  <c r="D388" i="10"/>
  <c r="C388" i="10"/>
  <c r="F387" i="10"/>
  <c r="E387" i="10"/>
  <c r="D387" i="10"/>
  <c r="C387" i="10"/>
  <c r="F386" i="10"/>
  <c r="E386" i="10"/>
  <c r="D386" i="10"/>
  <c r="C386" i="10"/>
  <c r="F385" i="10"/>
  <c r="E385" i="10"/>
  <c r="D385" i="10"/>
  <c r="C385" i="10"/>
  <c r="F384" i="10"/>
  <c r="E384" i="10"/>
  <c r="D384" i="10"/>
  <c r="C384" i="10"/>
  <c r="F383" i="10"/>
  <c r="E383" i="10"/>
  <c r="D383" i="10"/>
  <c r="C383" i="10"/>
  <c r="F382" i="10"/>
  <c r="E382" i="10"/>
  <c r="D382" i="10"/>
  <c r="C382" i="10"/>
  <c r="F381" i="10"/>
  <c r="E381" i="10"/>
  <c r="D381" i="10"/>
  <c r="C381" i="10"/>
  <c r="F380" i="10"/>
  <c r="E380" i="10"/>
  <c r="D380" i="10"/>
  <c r="C380" i="10"/>
  <c r="F379" i="10"/>
  <c r="E379" i="10"/>
  <c r="D379" i="10"/>
  <c r="C379" i="10"/>
  <c r="F378" i="10"/>
  <c r="E378" i="10"/>
  <c r="D378" i="10"/>
  <c r="C378" i="10"/>
  <c r="F377" i="10"/>
  <c r="E377" i="10"/>
  <c r="D377" i="10"/>
  <c r="C377" i="10"/>
  <c r="F376" i="10"/>
  <c r="E376" i="10"/>
  <c r="D376" i="10"/>
  <c r="C376" i="10"/>
  <c r="F375" i="10"/>
  <c r="E375" i="10"/>
  <c r="D375" i="10"/>
  <c r="C375" i="10"/>
  <c r="F374" i="10"/>
  <c r="E374" i="10"/>
  <c r="D374" i="10"/>
  <c r="C374" i="10"/>
  <c r="F373" i="10"/>
  <c r="E373" i="10"/>
  <c r="D373" i="10"/>
  <c r="C373" i="10"/>
  <c r="F372" i="10"/>
  <c r="E372" i="10"/>
  <c r="D372" i="10"/>
  <c r="C372" i="10"/>
  <c r="F371" i="10"/>
  <c r="E371" i="10"/>
  <c r="D371" i="10"/>
  <c r="C371" i="10"/>
  <c r="F370" i="10"/>
  <c r="E370" i="10"/>
  <c r="D370" i="10"/>
  <c r="C370" i="10"/>
  <c r="F369" i="10"/>
  <c r="E369" i="10"/>
  <c r="D369" i="10"/>
  <c r="C369" i="10"/>
  <c r="F368" i="10"/>
  <c r="E368" i="10"/>
  <c r="D368" i="10"/>
  <c r="C368" i="10"/>
  <c r="F367" i="10"/>
  <c r="E367" i="10"/>
  <c r="D367" i="10"/>
  <c r="C367" i="10"/>
  <c r="F366" i="10"/>
  <c r="E366" i="10"/>
  <c r="D366" i="10"/>
  <c r="C366" i="10"/>
  <c r="F365" i="10"/>
  <c r="E365" i="10"/>
  <c r="D365" i="10"/>
  <c r="C365" i="10"/>
  <c r="F364" i="10"/>
  <c r="E364" i="10"/>
  <c r="D364" i="10"/>
  <c r="C364" i="10"/>
  <c r="F363" i="10"/>
  <c r="E363" i="10"/>
  <c r="D363" i="10"/>
  <c r="C363" i="10"/>
  <c r="F362" i="10"/>
  <c r="E362" i="10"/>
  <c r="D362" i="10"/>
  <c r="C362" i="10"/>
  <c r="F361" i="10"/>
  <c r="E361" i="10"/>
  <c r="D361" i="10"/>
  <c r="C361" i="10"/>
  <c r="F360" i="10"/>
  <c r="E360" i="10"/>
  <c r="D360" i="10"/>
  <c r="C360" i="10"/>
  <c r="F359" i="10"/>
  <c r="E359" i="10"/>
  <c r="D359" i="10"/>
  <c r="C359" i="10"/>
  <c r="F358" i="10"/>
  <c r="E358" i="10"/>
  <c r="D358" i="10"/>
  <c r="C358" i="10"/>
  <c r="F357" i="10"/>
  <c r="E357" i="10"/>
  <c r="D357" i="10"/>
  <c r="C357" i="10"/>
  <c r="F356" i="10"/>
  <c r="E356" i="10"/>
  <c r="D356" i="10"/>
  <c r="C356" i="10"/>
  <c r="F355" i="10"/>
  <c r="E355" i="10"/>
  <c r="D355" i="10"/>
  <c r="C355" i="10"/>
  <c r="F354" i="10"/>
  <c r="E354" i="10"/>
  <c r="D354" i="10"/>
  <c r="C354" i="10"/>
  <c r="F353" i="10"/>
  <c r="E353" i="10"/>
  <c r="D353" i="10"/>
  <c r="C353" i="10"/>
  <c r="F352" i="10"/>
  <c r="E352" i="10"/>
  <c r="D352" i="10"/>
  <c r="C352" i="10"/>
  <c r="F351" i="10"/>
  <c r="E351" i="10"/>
  <c r="D351" i="10"/>
  <c r="C351" i="10"/>
  <c r="F350" i="10"/>
  <c r="E350" i="10"/>
  <c r="D350" i="10"/>
  <c r="C350" i="10"/>
  <c r="F349" i="10"/>
  <c r="E349" i="10"/>
  <c r="D349" i="10"/>
  <c r="C349" i="10"/>
  <c r="F348" i="10"/>
  <c r="E348" i="10"/>
  <c r="D348" i="10"/>
  <c r="C348" i="10"/>
  <c r="F347" i="10"/>
  <c r="E347" i="10"/>
  <c r="D347" i="10"/>
  <c r="C347" i="10"/>
  <c r="F346" i="10"/>
  <c r="E346" i="10"/>
  <c r="D346" i="10"/>
  <c r="C346" i="10"/>
  <c r="F345" i="10"/>
  <c r="E345" i="10"/>
  <c r="D345" i="10"/>
  <c r="C345" i="10"/>
  <c r="F344" i="10"/>
  <c r="E344" i="10"/>
  <c r="D344" i="10"/>
  <c r="C344" i="10"/>
  <c r="F343" i="10"/>
  <c r="E343" i="10"/>
  <c r="D343" i="10"/>
  <c r="C343" i="10"/>
  <c r="F342" i="10"/>
  <c r="E342" i="10"/>
  <c r="D342" i="10"/>
  <c r="C342" i="10"/>
  <c r="F341" i="10"/>
  <c r="E341" i="10"/>
  <c r="D341" i="10"/>
  <c r="C341" i="10"/>
  <c r="F340" i="10"/>
  <c r="E340" i="10"/>
  <c r="D340" i="10"/>
  <c r="C340" i="10"/>
  <c r="F339" i="10"/>
  <c r="E339" i="10"/>
  <c r="D339" i="10"/>
  <c r="C339" i="10"/>
  <c r="F338" i="10"/>
  <c r="E338" i="10"/>
  <c r="D338" i="10"/>
  <c r="C338" i="10"/>
  <c r="F337" i="10"/>
  <c r="E337" i="10"/>
  <c r="D337" i="10"/>
  <c r="C337" i="10"/>
  <c r="F336" i="10"/>
  <c r="E336" i="10"/>
  <c r="D336" i="10"/>
  <c r="C336" i="10"/>
  <c r="F335" i="10"/>
  <c r="E335" i="10"/>
  <c r="D335" i="10"/>
  <c r="C335" i="10"/>
  <c r="F334" i="10"/>
  <c r="E334" i="10"/>
  <c r="D334" i="10"/>
  <c r="C334" i="10"/>
  <c r="F333" i="10"/>
  <c r="E333" i="10"/>
  <c r="D333" i="10"/>
  <c r="C333" i="10"/>
  <c r="F332" i="10"/>
  <c r="E332" i="10"/>
  <c r="D332" i="10"/>
  <c r="C332" i="10"/>
  <c r="F331" i="10"/>
  <c r="E331" i="10"/>
  <c r="D331" i="10"/>
  <c r="C331" i="10"/>
  <c r="F330" i="10"/>
  <c r="E330" i="10"/>
  <c r="D330" i="10"/>
  <c r="C330" i="10"/>
  <c r="F329" i="10"/>
  <c r="E329" i="10"/>
  <c r="D329" i="10"/>
  <c r="C329" i="10"/>
  <c r="F328" i="10"/>
  <c r="E328" i="10"/>
  <c r="D328" i="10"/>
  <c r="C328" i="10"/>
  <c r="F327" i="10"/>
  <c r="E327" i="10"/>
  <c r="D327" i="10"/>
  <c r="C327" i="10"/>
  <c r="F326" i="10"/>
  <c r="E326" i="10"/>
  <c r="D326" i="10"/>
  <c r="C326" i="10"/>
  <c r="F325" i="10"/>
  <c r="E325" i="10"/>
  <c r="D325" i="10"/>
  <c r="C325" i="10"/>
  <c r="F324" i="10"/>
  <c r="E324" i="10"/>
  <c r="D324" i="10"/>
  <c r="C324" i="10"/>
  <c r="F323" i="10"/>
  <c r="E323" i="10"/>
  <c r="D323" i="10"/>
  <c r="C323" i="10"/>
  <c r="F322" i="10"/>
  <c r="E322" i="10"/>
  <c r="D322" i="10"/>
  <c r="C322" i="10"/>
  <c r="F321" i="10"/>
  <c r="E321" i="10"/>
  <c r="D321" i="10"/>
  <c r="C321" i="10"/>
  <c r="F320" i="10"/>
  <c r="E320" i="10"/>
  <c r="D320" i="10"/>
  <c r="C320" i="10"/>
  <c r="F319" i="10"/>
  <c r="E319" i="10"/>
  <c r="D319" i="10"/>
  <c r="C319" i="10"/>
  <c r="F318" i="10"/>
  <c r="E318" i="10"/>
  <c r="D318" i="10"/>
  <c r="C318" i="10"/>
  <c r="F317" i="10"/>
  <c r="E317" i="10"/>
  <c r="D317" i="10"/>
  <c r="C317" i="10"/>
  <c r="F316" i="10"/>
  <c r="E316" i="10"/>
  <c r="D316" i="10"/>
  <c r="C316" i="10"/>
  <c r="F315" i="10"/>
  <c r="E315" i="10"/>
  <c r="D315" i="10"/>
  <c r="C315" i="10"/>
  <c r="F314" i="10"/>
  <c r="E314" i="10"/>
  <c r="D314" i="10"/>
  <c r="C314" i="10"/>
  <c r="F313" i="10"/>
  <c r="E313" i="10"/>
  <c r="D313" i="10"/>
  <c r="C313" i="10"/>
  <c r="F312" i="10"/>
  <c r="E312" i="10"/>
  <c r="D312" i="10"/>
  <c r="C312" i="10"/>
  <c r="F311" i="10"/>
  <c r="E311" i="10"/>
  <c r="D311" i="10"/>
  <c r="C311" i="10"/>
  <c r="F310" i="10"/>
  <c r="E310" i="10"/>
  <c r="D310" i="10"/>
  <c r="C310" i="10"/>
  <c r="F309" i="10"/>
  <c r="E309" i="10"/>
  <c r="D309" i="10"/>
  <c r="C309" i="10"/>
  <c r="F308" i="10"/>
  <c r="E308" i="10"/>
  <c r="D308" i="10"/>
  <c r="C308" i="10"/>
  <c r="F307" i="10"/>
  <c r="E307" i="10"/>
  <c r="D307" i="10"/>
  <c r="C307" i="10"/>
  <c r="F306" i="10"/>
  <c r="E306" i="10"/>
  <c r="D306" i="10"/>
  <c r="C306" i="10"/>
  <c r="F305" i="10"/>
  <c r="E305" i="10"/>
  <c r="D305" i="10"/>
  <c r="C305" i="10"/>
  <c r="F304" i="10"/>
  <c r="E304" i="10"/>
  <c r="D304" i="10"/>
  <c r="C304" i="10"/>
  <c r="F303" i="10"/>
  <c r="E303" i="10"/>
  <c r="D303" i="10"/>
  <c r="C303" i="10"/>
  <c r="F302" i="10"/>
  <c r="E302" i="10"/>
  <c r="D302" i="10"/>
  <c r="C302" i="10"/>
  <c r="F301" i="10"/>
  <c r="E301" i="10"/>
  <c r="D301" i="10"/>
  <c r="C301" i="10"/>
  <c r="F300" i="10"/>
  <c r="E300" i="10"/>
  <c r="D300" i="10"/>
  <c r="C300" i="10"/>
  <c r="F299" i="10"/>
  <c r="E299" i="10"/>
  <c r="D299" i="10"/>
  <c r="C299" i="10"/>
  <c r="F298" i="10"/>
  <c r="E298" i="10"/>
  <c r="D298" i="10"/>
  <c r="C298" i="10"/>
  <c r="F297" i="10"/>
  <c r="E297" i="10"/>
  <c r="D297" i="10"/>
  <c r="C297" i="10"/>
  <c r="F296" i="10"/>
  <c r="E296" i="10"/>
  <c r="D296" i="10"/>
  <c r="C296" i="10"/>
  <c r="F295" i="10"/>
  <c r="E295" i="10"/>
  <c r="D295" i="10"/>
  <c r="C295" i="10"/>
  <c r="F294" i="10"/>
  <c r="E294" i="10"/>
  <c r="D294" i="10"/>
  <c r="C294" i="10"/>
  <c r="F293" i="10"/>
  <c r="E293" i="10"/>
  <c r="D293" i="10"/>
  <c r="C293" i="10"/>
  <c r="F292" i="10"/>
  <c r="E292" i="10"/>
  <c r="D292" i="10"/>
  <c r="C292" i="10"/>
  <c r="F291" i="10"/>
  <c r="E291" i="10"/>
  <c r="D291" i="10"/>
  <c r="C291" i="10"/>
  <c r="F290" i="10"/>
  <c r="E290" i="10"/>
  <c r="D290" i="10"/>
  <c r="C290" i="10"/>
  <c r="F289" i="10"/>
  <c r="E289" i="10"/>
  <c r="D289" i="10"/>
  <c r="C289" i="10"/>
  <c r="F288" i="10"/>
  <c r="E288" i="10"/>
  <c r="D288" i="10"/>
  <c r="C288" i="10"/>
  <c r="F287" i="10"/>
  <c r="E287" i="10"/>
  <c r="D287" i="10"/>
  <c r="C287" i="10"/>
  <c r="F286" i="10"/>
  <c r="E286" i="10"/>
  <c r="D286" i="10"/>
  <c r="C286" i="10"/>
  <c r="F285" i="10"/>
  <c r="E285" i="10"/>
  <c r="D285" i="10"/>
  <c r="C285" i="10"/>
  <c r="F284" i="10"/>
  <c r="E284" i="10"/>
  <c r="D284" i="10"/>
  <c r="C284" i="10"/>
  <c r="F283" i="10"/>
  <c r="E283" i="10"/>
  <c r="D283" i="10"/>
  <c r="C283" i="10"/>
  <c r="F282" i="10"/>
  <c r="E282" i="10"/>
  <c r="D282" i="10"/>
  <c r="C282" i="10"/>
  <c r="F281" i="10"/>
  <c r="E281" i="10"/>
  <c r="D281" i="10"/>
  <c r="C281" i="10"/>
  <c r="F280" i="10"/>
  <c r="E280" i="10"/>
  <c r="D280" i="10"/>
  <c r="C280" i="10"/>
  <c r="F279" i="10"/>
  <c r="E279" i="10"/>
  <c r="D279" i="10"/>
  <c r="C279" i="10"/>
  <c r="F278" i="10"/>
  <c r="E278" i="10"/>
  <c r="D278" i="10"/>
  <c r="C278" i="10"/>
  <c r="F277" i="10"/>
  <c r="E277" i="10"/>
  <c r="D277" i="10"/>
  <c r="C277" i="10"/>
  <c r="F276" i="10"/>
  <c r="E276" i="10"/>
  <c r="D276" i="10"/>
  <c r="C276" i="10"/>
  <c r="F275" i="10"/>
  <c r="E275" i="10"/>
  <c r="D275" i="10"/>
  <c r="C275" i="10"/>
  <c r="F274" i="10"/>
  <c r="E274" i="10"/>
  <c r="D274" i="10"/>
  <c r="C274" i="10"/>
  <c r="F273" i="10"/>
  <c r="E273" i="10"/>
  <c r="D273" i="10"/>
  <c r="C273" i="10"/>
  <c r="F272" i="10"/>
  <c r="E272" i="10"/>
  <c r="D272" i="10"/>
  <c r="C272" i="10"/>
  <c r="F271" i="10"/>
  <c r="E271" i="10"/>
  <c r="D271" i="10"/>
  <c r="C271" i="10"/>
  <c r="F270" i="10"/>
  <c r="E270" i="10"/>
  <c r="D270" i="10"/>
  <c r="C270" i="10"/>
  <c r="F269" i="10"/>
  <c r="E269" i="10"/>
  <c r="D269" i="10"/>
  <c r="C269" i="10"/>
  <c r="F268" i="10"/>
  <c r="E268" i="10"/>
  <c r="D268" i="10"/>
  <c r="C268" i="10"/>
  <c r="F267" i="10"/>
  <c r="E267" i="10"/>
  <c r="D267" i="10"/>
  <c r="C267" i="10"/>
  <c r="F266" i="10"/>
  <c r="E266" i="10"/>
  <c r="D266" i="10"/>
  <c r="C266" i="10"/>
  <c r="F265" i="10"/>
  <c r="E265" i="10"/>
  <c r="D265" i="10"/>
  <c r="C265" i="10"/>
  <c r="F264" i="10"/>
  <c r="E264" i="10"/>
  <c r="D264" i="10"/>
  <c r="C264" i="10"/>
  <c r="F263" i="10"/>
  <c r="E263" i="10"/>
  <c r="D263" i="10"/>
  <c r="C263" i="10"/>
  <c r="F262" i="10"/>
  <c r="E262" i="10"/>
  <c r="D262" i="10"/>
  <c r="C262" i="10"/>
  <c r="F261" i="10"/>
  <c r="E261" i="10"/>
  <c r="D261" i="10"/>
  <c r="C261" i="10"/>
  <c r="F260" i="10"/>
  <c r="E260" i="10"/>
  <c r="D260" i="10"/>
  <c r="C260" i="10"/>
  <c r="F259" i="10"/>
  <c r="E259" i="10"/>
  <c r="D259" i="10"/>
  <c r="C259" i="10"/>
  <c r="F258" i="10"/>
  <c r="E258" i="10"/>
  <c r="D258" i="10"/>
  <c r="C258" i="10"/>
  <c r="F257" i="10"/>
  <c r="E257" i="10"/>
  <c r="D257" i="10"/>
  <c r="C257" i="10"/>
  <c r="F256" i="10"/>
  <c r="E256" i="10"/>
  <c r="D256" i="10"/>
  <c r="C256" i="10"/>
  <c r="F255" i="10"/>
  <c r="E255" i="10"/>
  <c r="D255" i="10"/>
  <c r="C255" i="10"/>
  <c r="F254" i="10"/>
  <c r="E254" i="10"/>
  <c r="D254" i="10"/>
  <c r="C254" i="10"/>
  <c r="F253" i="10"/>
  <c r="E253" i="10"/>
  <c r="D253" i="10"/>
  <c r="C253" i="10"/>
  <c r="F252" i="10"/>
  <c r="E252" i="10"/>
  <c r="D252" i="10"/>
  <c r="C252" i="10"/>
  <c r="F251" i="10"/>
  <c r="E251" i="10"/>
  <c r="D251" i="10"/>
  <c r="C251" i="10"/>
  <c r="F250" i="10"/>
  <c r="E250" i="10"/>
  <c r="D250" i="10"/>
  <c r="C250" i="10"/>
  <c r="F249" i="10"/>
  <c r="E249" i="10"/>
  <c r="D249" i="10"/>
  <c r="C249" i="10"/>
  <c r="F248" i="10"/>
  <c r="E248" i="10"/>
  <c r="D248" i="10"/>
  <c r="C248" i="10"/>
  <c r="F247" i="10"/>
  <c r="E247" i="10"/>
  <c r="D247" i="10"/>
  <c r="C247" i="10"/>
  <c r="F246" i="10"/>
  <c r="E246" i="10"/>
  <c r="D246" i="10"/>
  <c r="C246" i="10"/>
  <c r="F245" i="10"/>
  <c r="E245" i="10"/>
  <c r="D245" i="10"/>
  <c r="C245" i="10"/>
  <c r="F244" i="10"/>
  <c r="E244" i="10"/>
  <c r="D244" i="10"/>
  <c r="C244" i="10"/>
  <c r="F243" i="10"/>
  <c r="E243" i="10"/>
  <c r="D243" i="10"/>
  <c r="C243" i="10"/>
  <c r="F242" i="10"/>
  <c r="E242" i="10"/>
  <c r="D242" i="10"/>
  <c r="C242" i="10"/>
  <c r="F241" i="10"/>
  <c r="E241" i="10"/>
  <c r="D241" i="10"/>
  <c r="C241" i="10"/>
  <c r="F240" i="10"/>
  <c r="E240" i="10"/>
  <c r="D240" i="10"/>
  <c r="C240" i="10"/>
  <c r="F239" i="10"/>
  <c r="E239" i="10"/>
  <c r="D239" i="10"/>
  <c r="C239" i="10"/>
  <c r="F238" i="10"/>
  <c r="E238" i="10"/>
  <c r="D238" i="10"/>
  <c r="C238" i="10"/>
  <c r="F237" i="10"/>
  <c r="E237" i="10"/>
  <c r="D237" i="10"/>
  <c r="C237" i="10"/>
  <c r="F236" i="10"/>
  <c r="E236" i="10"/>
  <c r="D236" i="10"/>
  <c r="C236" i="10"/>
  <c r="F235" i="10"/>
  <c r="E235" i="10"/>
  <c r="D235" i="10"/>
  <c r="C235" i="10"/>
  <c r="F234" i="10"/>
  <c r="E234" i="10"/>
  <c r="D234" i="10"/>
  <c r="C234" i="10"/>
  <c r="F233" i="10"/>
  <c r="E233" i="10"/>
  <c r="D233" i="10"/>
  <c r="C233" i="10"/>
  <c r="F232" i="10"/>
  <c r="E232" i="10"/>
  <c r="D232" i="10"/>
  <c r="C232" i="10"/>
  <c r="F231" i="10"/>
  <c r="E231" i="10"/>
  <c r="D231" i="10"/>
  <c r="C231" i="10"/>
  <c r="F230" i="10"/>
  <c r="E230" i="10"/>
  <c r="D230" i="10"/>
  <c r="C230" i="10"/>
  <c r="F229" i="10"/>
  <c r="E229" i="10"/>
  <c r="D229" i="10"/>
  <c r="C229" i="10"/>
  <c r="F228" i="10"/>
  <c r="E228" i="10"/>
  <c r="D228" i="10"/>
  <c r="C228" i="10"/>
  <c r="F227" i="10"/>
  <c r="E227" i="10"/>
  <c r="D227" i="10"/>
  <c r="C227" i="10"/>
  <c r="F226" i="10"/>
  <c r="E226" i="10"/>
  <c r="D226" i="10"/>
  <c r="C226" i="10"/>
  <c r="F225" i="10"/>
  <c r="E225" i="10"/>
  <c r="D225" i="10"/>
  <c r="C225" i="10"/>
  <c r="F224" i="10"/>
  <c r="E224" i="10"/>
  <c r="D224" i="10"/>
  <c r="C224" i="10"/>
  <c r="F223" i="10"/>
  <c r="E223" i="10"/>
  <c r="D223" i="10"/>
  <c r="C223" i="10"/>
  <c r="F222" i="10"/>
  <c r="E222" i="10"/>
  <c r="D222" i="10"/>
  <c r="C222" i="10"/>
  <c r="F221" i="10"/>
  <c r="E221" i="10"/>
  <c r="D221" i="10"/>
  <c r="C221" i="10"/>
  <c r="F220" i="10"/>
  <c r="E220" i="10"/>
  <c r="D220" i="10"/>
  <c r="C220" i="10"/>
  <c r="F219" i="10"/>
  <c r="E219" i="10"/>
  <c r="D219" i="10"/>
  <c r="C219" i="10"/>
  <c r="F218" i="10"/>
  <c r="E218" i="10"/>
  <c r="D218" i="10"/>
  <c r="C218" i="10"/>
  <c r="F217" i="10"/>
  <c r="E217" i="10"/>
  <c r="D217" i="10"/>
  <c r="C217" i="10"/>
  <c r="F216" i="10"/>
  <c r="E216" i="10"/>
  <c r="D216" i="10"/>
  <c r="C216" i="10"/>
  <c r="F215" i="10"/>
  <c r="E215" i="10"/>
  <c r="D215" i="10"/>
  <c r="C215" i="10"/>
  <c r="F214" i="10"/>
  <c r="E214" i="10"/>
  <c r="D214" i="10"/>
  <c r="C214" i="10"/>
  <c r="F213" i="10"/>
  <c r="E213" i="10"/>
  <c r="D213" i="10"/>
  <c r="C213" i="10"/>
  <c r="F212" i="10"/>
  <c r="E212" i="10"/>
  <c r="D212" i="10"/>
  <c r="C212" i="10"/>
  <c r="F211" i="10"/>
  <c r="E211" i="10"/>
  <c r="D211" i="10"/>
  <c r="C211" i="10"/>
  <c r="F210" i="10"/>
  <c r="E210" i="10"/>
  <c r="D210" i="10"/>
  <c r="C210" i="10"/>
  <c r="F209" i="10"/>
  <c r="E209" i="10"/>
  <c r="D209" i="10"/>
  <c r="C209" i="10"/>
  <c r="F208" i="10"/>
  <c r="E208" i="10"/>
  <c r="D208" i="10"/>
  <c r="C208" i="10"/>
  <c r="F207" i="10"/>
  <c r="E207" i="10"/>
  <c r="D207" i="10"/>
  <c r="C207" i="10"/>
  <c r="F206" i="10"/>
  <c r="E206" i="10"/>
  <c r="D206" i="10"/>
  <c r="C206" i="10"/>
  <c r="F205" i="10"/>
  <c r="E205" i="10"/>
  <c r="D205" i="10"/>
  <c r="C205" i="10"/>
  <c r="F204" i="10"/>
  <c r="E204" i="10"/>
  <c r="D204" i="10"/>
  <c r="C204" i="10"/>
  <c r="F203" i="10"/>
  <c r="E203" i="10"/>
  <c r="D203" i="10"/>
  <c r="C203" i="10"/>
  <c r="F202" i="10"/>
  <c r="E202" i="10"/>
  <c r="D202" i="10"/>
  <c r="C202" i="10"/>
  <c r="F201" i="10"/>
  <c r="E201" i="10"/>
  <c r="D201" i="10"/>
  <c r="C201" i="10"/>
  <c r="F200" i="10"/>
  <c r="E200" i="10"/>
  <c r="D200" i="10"/>
  <c r="C200" i="10"/>
  <c r="F199" i="10"/>
  <c r="E199" i="10"/>
  <c r="D199" i="10"/>
  <c r="C199" i="10"/>
  <c r="F198" i="10"/>
  <c r="E198" i="10"/>
  <c r="D198" i="10"/>
  <c r="C198" i="10"/>
  <c r="F197" i="10"/>
  <c r="E197" i="10"/>
  <c r="D197" i="10"/>
  <c r="C197" i="10"/>
  <c r="F196" i="10"/>
  <c r="E196" i="10"/>
  <c r="D196" i="10"/>
  <c r="C196" i="10"/>
  <c r="F195" i="10"/>
  <c r="E195" i="10"/>
  <c r="D195" i="10"/>
  <c r="C195" i="10"/>
  <c r="F194" i="10"/>
  <c r="E194" i="10"/>
  <c r="D194" i="10"/>
  <c r="C194" i="10"/>
  <c r="F193" i="10"/>
  <c r="E193" i="10"/>
  <c r="D193" i="10"/>
  <c r="C193" i="10"/>
  <c r="F192" i="10"/>
  <c r="E192" i="10"/>
  <c r="D192" i="10"/>
  <c r="C192" i="10"/>
  <c r="F191" i="10"/>
  <c r="E191" i="10"/>
  <c r="D191" i="10"/>
  <c r="C191" i="10"/>
  <c r="F190" i="10"/>
  <c r="E190" i="10"/>
  <c r="D190" i="10"/>
  <c r="C190" i="10"/>
  <c r="F189" i="10"/>
  <c r="E189" i="10"/>
  <c r="D189" i="10"/>
  <c r="C189" i="10"/>
  <c r="F188" i="10"/>
  <c r="E188" i="10"/>
  <c r="D188" i="10"/>
  <c r="C188" i="10"/>
  <c r="F187" i="10"/>
  <c r="E187" i="10"/>
  <c r="D187" i="10"/>
  <c r="C187" i="10"/>
  <c r="F186" i="10"/>
  <c r="E186" i="10"/>
  <c r="D186" i="10"/>
  <c r="C186" i="10"/>
  <c r="F185" i="10"/>
  <c r="E185" i="10"/>
  <c r="D185" i="10"/>
  <c r="C185" i="10"/>
  <c r="F184" i="10"/>
  <c r="E184" i="10"/>
  <c r="D184" i="10"/>
  <c r="C184" i="10"/>
  <c r="F183" i="10"/>
  <c r="E183" i="10"/>
  <c r="D183" i="10"/>
  <c r="C183" i="10"/>
  <c r="F182" i="10"/>
  <c r="E182" i="10"/>
  <c r="D182" i="10"/>
  <c r="C182" i="10"/>
  <c r="F181" i="10"/>
  <c r="E181" i="10"/>
  <c r="D181" i="10"/>
  <c r="C181" i="10"/>
  <c r="F180" i="10"/>
  <c r="E180" i="10"/>
  <c r="D180" i="10"/>
  <c r="C180" i="10"/>
  <c r="F179" i="10"/>
  <c r="E179" i="10"/>
  <c r="D179" i="10"/>
  <c r="C179" i="10"/>
  <c r="F178" i="10"/>
  <c r="E178" i="10"/>
  <c r="D178" i="10"/>
  <c r="C178" i="10"/>
  <c r="F177" i="10"/>
  <c r="E177" i="10"/>
  <c r="D177" i="10"/>
  <c r="C177" i="10"/>
  <c r="F176" i="10"/>
  <c r="E176" i="10"/>
  <c r="D176" i="10"/>
  <c r="C176" i="10"/>
  <c r="F175" i="10"/>
  <c r="E175" i="10"/>
  <c r="D175" i="10"/>
  <c r="C175" i="10"/>
  <c r="F174" i="10"/>
  <c r="E174" i="10"/>
  <c r="D174" i="10"/>
  <c r="C174" i="10"/>
  <c r="F173" i="10"/>
  <c r="E173" i="10"/>
  <c r="D173" i="10"/>
  <c r="C173" i="10"/>
  <c r="F172" i="10"/>
  <c r="E172" i="10"/>
  <c r="D172" i="10"/>
  <c r="C172" i="10"/>
  <c r="F171" i="10"/>
  <c r="E171" i="10"/>
  <c r="D171" i="10"/>
  <c r="C171" i="10"/>
  <c r="F170" i="10"/>
  <c r="E170" i="10"/>
  <c r="D170" i="10"/>
  <c r="C170" i="10"/>
  <c r="F169" i="10"/>
  <c r="E169" i="10"/>
  <c r="D169" i="10"/>
  <c r="C169" i="10"/>
  <c r="F168" i="10"/>
  <c r="E168" i="10"/>
  <c r="D168" i="10"/>
  <c r="C168" i="10"/>
  <c r="F167" i="10"/>
  <c r="E167" i="10"/>
  <c r="D167" i="10"/>
  <c r="C167" i="10"/>
  <c r="F166" i="10"/>
  <c r="E166" i="10"/>
  <c r="D166" i="10"/>
  <c r="C166" i="10"/>
  <c r="F165" i="10"/>
  <c r="E165" i="10"/>
  <c r="D165" i="10"/>
  <c r="C165" i="10"/>
  <c r="F164" i="10"/>
  <c r="E164" i="10"/>
  <c r="D164" i="10"/>
  <c r="C164" i="10"/>
  <c r="F163" i="10"/>
  <c r="E163" i="10"/>
  <c r="D163" i="10"/>
  <c r="C163" i="10"/>
  <c r="F162" i="10"/>
  <c r="E162" i="10"/>
  <c r="D162" i="10"/>
  <c r="C162" i="10"/>
  <c r="F161" i="10"/>
  <c r="E161" i="10"/>
  <c r="D161" i="10"/>
  <c r="C161" i="10"/>
  <c r="F160" i="10"/>
  <c r="E160" i="10"/>
  <c r="D160" i="10"/>
  <c r="C160" i="10"/>
  <c r="F159" i="10"/>
  <c r="E159" i="10"/>
  <c r="D159" i="10"/>
  <c r="C159" i="10"/>
  <c r="F158" i="10"/>
  <c r="E158" i="10"/>
  <c r="D158" i="10"/>
  <c r="C158" i="10"/>
  <c r="F157" i="10"/>
  <c r="E157" i="10"/>
  <c r="D157" i="10"/>
  <c r="C157" i="10"/>
  <c r="F156" i="10"/>
  <c r="E156" i="10"/>
  <c r="D156" i="10"/>
  <c r="C156" i="10"/>
  <c r="F155" i="10"/>
  <c r="E155" i="10"/>
  <c r="D155" i="10"/>
  <c r="C155" i="10"/>
  <c r="F154" i="10"/>
  <c r="E154" i="10"/>
  <c r="D154" i="10"/>
  <c r="C154" i="10"/>
  <c r="F153" i="10"/>
  <c r="E153" i="10"/>
  <c r="D153" i="10"/>
  <c r="C153" i="10"/>
  <c r="F152" i="10"/>
  <c r="E152" i="10"/>
  <c r="D152" i="10"/>
  <c r="C152" i="10"/>
  <c r="F151" i="10"/>
  <c r="E151" i="10"/>
  <c r="D151" i="10"/>
  <c r="C151" i="10"/>
  <c r="F150" i="10"/>
  <c r="E150" i="10"/>
  <c r="D150" i="10"/>
  <c r="C150" i="10"/>
  <c r="F149" i="10"/>
  <c r="E149" i="10"/>
  <c r="D149" i="10"/>
  <c r="C149" i="10"/>
  <c r="F148" i="10"/>
  <c r="E148" i="10"/>
  <c r="D148" i="10"/>
  <c r="C148" i="10"/>
  <c r="F147" i="10"/>
  <c r="E147" i="10"/>
  <c r="D147" i="10"/>
  <c r="C147" i="10"/>
  <c r="F146" i="10"/>
  <c r="E146" i="10"/>
  <c r="D146" i="10"/>
  <c r="C146" i="10"/>
  <c r="F145" i="10"/>
  <c r="E145" i="10"/>
  <c r="D145" i="10"/>
  <c r="C145" i="10"/>
  <c r="F144" i="10"/>
  <c r="E144" i="10"/>
  <c r="D144" i="10"/>
  <c r="C144" i="10"/>
  <c r="F143" i="10"/>
  <c r="E143" i="10"/>
  <c r="D143" i="10"/>
  <c r="C143" i="10"/>
  <c r="F142" i="10"/>
  <c r="E142" i="10"/>
  <c r="D142" i="10"/>
  <c r="C142" i="10"/>
  <c r="F141" i="10"/>
  <c r="E141" i="10"/>
  <c r="D141" i="10"/>
  <c r="C141" i="10"/>
  <c r="F140" i="10"/>
  <c r="E140" i="10"/>
  <c r="D140" i="10"/>
  <c r="C140" i="10"/>
  <c r="F139" i="10"/>
  <c r="E139" i="10"/>
  <c r="D139" i="10"/>
  <c r="C139" i="10"/>
  <c r="F138" i="10"/>
  <c r="E138" i="10"/>
  <c r="D138" i="10"/>
  <c r="C138" i="10"/>
  <c r="F137" i="10"/>
  <c r="E137" i="10"/>
  <c r="D137" i="10"/>
  <c r="C137" i="10"/>
  <c r="F136" i="10"/>
  <c r="E136" i="10"/>
  <c r="D136" i="10"/>
  <c r="C136" i="10"/>
  <c r="F135" i="10"/>
  <c r="E135" i="10"/>
  <c r="D135" i="10"/>
  <c r="C135" i="10"/>
  <c r="F134" i="10"/>
  <c r="E134" i="10"/>
  <c r="D134" i="10"/>
  <c r="C134" i="10"/>
  <c r="F133" i="10"/>
  <c r="E133" i="10"/>
  <c r="D133" i="10"/>
  <c r="C133" i="10"/>
  <c r="F132" i="10"/>
  <c r="E132" i="10"/>
  <c r="D132" i="10"/>
  <c r="C132" i="10"/>
  <c r="F131" i="10"/>
  <c r="E131" i="10"/>
  <c r="D131" i="10"/>
  <c r="C131" i="10"/>
  <c r="F130" i="10"/>
  <c r="E130" i="10"/>
  <c r="D130" i="10"/>
  <c r="C130" i="10"/>
  <c r="F129" i="10"/>
  <c r="E129" i="10"/>
  <c r="D129" i="10"/>
  <c r="C129" i="10"/>
  <c r="F128" i="10"/>
  <c r="E128" i="10"/>
  <c r="D128" i="10"/>
  <c r="C128" i="10"/>
  <c r="F127" i="10"/>
  <c r="E127" i="10"/>
  <c r="D127" i="10"/>
  <c r="C127" i="10"/>
  <c r="F126" i="10"/>
  <c r="E126" i="10"/>
  <c r="D126" i="10"/>
  <c r="C126" i="10"/>
  <c r="F125" i="10"/>
  <c r="E125" i="10"/>
  <c r="D125" i="10"/>
  <c r="C125" i="10"/>
  <c r="F124" i="10"/>
  <c r="E124" i="10"/>
  <c r="D124" i="10"/>
  <c r="C124" i="10"/>
  <c r="F123" i="10"/>
  <c r="E123" i="10"/>
  <c r="D123" i="10"/>
  <c r="C123" i="10"/>
  <c r="F122" i="10"/>
  <c r="E122" i="10"/>
  <c r="D122" i="10"/>
  <c r="C122" i="10"/>
  <c r="F121" i="10"/>
  <c r="E121" i="10"/>
  <c r="D121" i="10"/>
  <c r="C121" i="10"/>
  <c r="F120" i="10"/>
  <c r="E120" i="10"/>
  <c r="D120" i="10"/>
  <c r="C120" i="10"/>
  <c r="F119" i="10"/>
  <c r="E119" i="10"/>
  <c r="D119" i="10"/>
  <c r="C119" i="10"/>
  <c r="F118" i="10"/>
  <c r="E118" i="10"/>
  <c r="D118" i="10"/>
  <c r="C118" i="10"/>
  <c r="F117" i="10"/>
  <c r="E117" i="10"/>
  <c r="D117" i="10"/>
  <c r="C117" i="10"/>
  <c r="F116" i="10"/>
  <c r="E116" i="10"/>
  <c r="D116" i="10"/>
  <c r="C116" i="10"/>
  <c r="F115" i="10"/>
  <c r="E115" i="10"/>
  <c r="D115" i="10"/>
  <c r="C115" i="10"/>
  <c r="F114" i="10"/>
  <c r="E114" i="10"/>
  <c r="D114" i="10"/>
  <c r="C114" i="10"/>
  <c r="F113" i="10"/>
  <c r="E113" i="10"/>
  <c r="D113" i="10"/>
  <c r="C113" i="10"/>
  <c r="F112" i="10"/>
  <c r="E112" i="10"/>
  <c r="D112" i="10"/>
  <c r="C112" i="10"/>
  <c r="F111" i="10"/>
  <c r="E111" i="10"/>
  <c r="D111" i="10"/>
  <c r="C111" i="10"/>
  <c r="F110" i="10"/>
  <c r="E110" i="10"/>
  <c r="D110" i="10"/>
  <c r="C110" i="10"/>
  <c r="F109" i="10"/>
  <c r="E109" i="10"/>
  <c r="D109" i="10"/>
  <c r="C109" i="10"/>
  <c r="F108" i="10"/>
  <c r="E108" i="10"/>
  <c r="D108" i="10"/>
  <c r="C108" i="10"/>
  <c r="F107" i="10"/>
  <c r="E107" i="10"/>
  <c r="D107" i="10"/>
  <c r="C107" i="10"/>
  <c r="F106" i="10"/>
  <c r="E106" i="10"/>
  <c r="D106" i="10"/>
  <c r="C106" i="10"/>
  <c r="F105" i="10"/>
  <c r="E105" i="10"/>
  <c r="D105" i="10"/>
  <c r="C105" i="10"/>
  <c r="F104" i="10"/>
  <c r="E104" i="10"/>
  <c r="D104" i="10"/>
  <c r="C104" i="10"/>
  <c r="F103" i="10"/>
  <c r="E103" i="10"/>
  <c r="D103" i="10"/>
  <c r="C103" i="10"/>
  <c r="F102" i="10"/>
  <c r="E102" i="10"/>
  <c r="D102" i="10"/>
  <c r="C102" i="10"/>
  <c r="F101" i="10"/>
  <c r="E101" i="10"/>
  <c r="D101" i="10"/>
  <c r="C101" i="10"/>
  <c r="F100" i="10"/>
  <c r="E100" i="10"/>
  <c r="D100" i="10"/>
  <c r="C100" i="10"/>
  <c r="F99" i="10"/>
  <c r="E99" i="10"/>
  <c r="D99" i="10"/>
  <c r="C99" i="10"/>
  <c r="F98" i="10"/>
  <c r="E98" i="10"/>
  <c r="D98" i="10"/>
  <c r="C98" i="10"/>
  <c r="F97" i="10"/>
  <c r="E97" i="10"/>
  <c r="D97" i="10"/>
  <c r="C97" i="10"/>
  <c r="F96" i="10"/>
  <c r="E96" i="10"/>
  <c r="D96" i="10"/>
  <c r="C96" i="10"/>
  <c r="F95" i="10"/>
  <c r="E95" i="10"/>
  <c r="D95" i="10"/>
  <c r="C95" i="10"/>
  <c r="F94" i="10"/>
  <c r="E94" i="10"/>
  <c r="D94" i="10"/>
  <c r="C94" i="10"/>
  <c r="F93" i="10"/>
  <c r="E93" i="10"/>
  <c r="D93" i="10"/>
  <c r="C93" i="10"/>
  <c r="F92" i="10"/>
  <c r="E92" i="10"/>
  <c r="D92" i="10"/>
  <c r="C92" i="10"/>
  <c r="F91" i="10"/>
  <c r="E91" i="10"/>
  <c r="D91" i="10"/>
  <c r="C91" i="10"/>
  <c r="F90" i="10"/>
  <c r="E90" i="10"/>
  <c r="D90" i="10"/>
  <c r="C90" i="10"/>
  <c r="F89" i="10"/>
  <c r="E89" i="10"/>
  <c r="D89" i="10"/>
  <c r="C89" i="10"/>
  <c r="F88" i="10"/>
  <c r="E88" i="10"/>
  <c r="D88" i="10"/>
  <c r="C88" i="10"/>
  <c r="F87" i="10"/>
  <c r="E87" i="10"/>
  <c r="D87" i="10"/>
  <c r="C87" i="10"/>
  <c r="F86" i="10"/>
  <c r="E86" i="10"/>
  <c r="D86" i="10"/>
  <c r="C86" i="10"/>
  <c r="F85" i="10"/>
  <c r="E85" i="10"/>
  <c r="D85" i="10"/>
  <c r="C85" i="10"/>
  <c r="F84" i="10"/>
  <c r="E84" i="10"/>
  <c r="D84" i="10"/>
  <c r="C84" i="10"/>
  <c r="F83" i="10"/>
  <c r="E83" i="10"/>
  <c r="D83" i="10"/>
  <c r="C83" i="10"/>
  <c r="F82" i="10"/>
  <c r="E82" i="10"/>
  <c r="D82" i="10"/>
  <c r="C82" i="10"/>
  <c r="F81" i="10"/>
  <c r="E81" i="10"/>
  <c r="D81" i="10"/>
  <c r="C81" i="10"/>
  <c r="F80" i="10"/>
  <c r="E80" i="10"/>
  <c r="D80" i="10"/>
  <c r="C80" i="10"/>
  <c r="F79" i="10"/>
  <c r="E79" i="10"/>
  <c r="D79" i="10"/>
  <c r="C79" i="10"/>
  <c r="F78" i="10"/>
  <c r="E78" i="10"/>
  <c r="D78" i="10"/>
  <c r="C78" i="10"/>
  <c r="F77" i="10"/>
  <c r="E77" i="10"/>
  <c r="D77" i="10"/>
  <c r="C77" i="10"/>
  <c r="F76" i="10"/>
  <c r="E76" i="10"/>
  <c r="D76" i="10"/>
  <c r="C76" i="10"/>
  <c r="F75" i="10"/>
  <c r="E75" i="10"/>
  <c r="D75" i="10"/>
  <c r="C75" i="10"/>
  <c r="F74" i="10"/>
  <c r="E74" i="10"/>
  <c r="D74" i="10"/>
  <c r="C74" i="10"/>
  <c r="F73" i="10"/>
  <c r="E73" i="10"/>
  <c r="D73" i="10"/>
  <c r="C73" i="10"/>
  <c r="F72" i="10"/>
  <c r="E72" i="10"/>
  <c r="D72" i="10"/>
  <c r="C72" i="10"/>
  <c r="F71" i="10"/>
  <c r="E71" i="10"/>
  <c r="D71" i="10"/>
  <c r="C71" i="10"/>
  <c r="F70" i="10"/>
  <c r="E70" i="10"/>
  <c r="D70" i="10"/>
  <c r="C70" i="10"/>
  <c r="F69" i="10"/>
  <c r="E69" i="10"/>
  <c r="D69" i="10"/>
  <c r="C69" i="10"/>
  <c r="F68" i="10"/>
  <c r="E68" i="10"/>
  <c r="D68" i="10"/>
  <c r="C68" i="10"/>
  <c r="F67" i="10"/>
  <c r="E67" i="10"/>
  <c r="D67" i="10"/>
  <c r="C67" i="10"/>
  <c r="F66" i="10"/>
  <c r="E66" i="10"/>
  <c r="D66" i="10"/>
  <c r="C66" i="10"/>
  <c r="F65" i="10"/>
  <c r="E65" i="10"/>
  <c r="D65" i="10"/>
  <c r="C65" i="10"/>
  <c r="F64" i="10"/>
  <c r="E64" i="10"/>
  <c r="D64" i="10"/>
  <c r="C64" i="10"/>
  <c r="F63" i="10"/>
  <c r="E63" i="10"/>
  <c r="D63" i="10"/>
  <c r="C63" i="10"/>
  <c r="F62" i="10"/>
  <c r="E62" i="10"/>
  <c r="D62" i="10"/>
  <c r="C62" i="10"/>
  <c r="F61" i="10"/>
  <c r="E61" i="10"/>
  <c r="D61" i="10"/>
  <c r="C61" i="10"/>
  <c r="F60" i="10"/>
  <c r="E60" i="10"/>
  <c r="D60" i="10"/>
  <c r="C60" i="10"/>
  <c r="F59" i="10"/>
  <c r="E59" i="10"/>
  <c r="D59" i="10"/>
  <c r="C59" i="10"/>
  <c r="F58" i="10"/>
  <c r="E58" i="10"/>
  <c r="D58" i="10"/>
  <c r="C58" i="10"/>
  <c r="F57" i="10"/>
  <c r="E57" i="10"/>
  <c r="D57" i="10"/>
  <c r="C57" i="10"/>
  <c r="F56" i="10"/>
  <c r="E56" i="10"/>
  <c r="D56" i="10"/>
  <c r="C56" i="10"/>
  <c r="F55" i="10"/>
  <c r="E55" i="10"/>
  <c r="D55" i="10"/>
  <c r="C55" i="10"/>
  <c r="F54" i="10"/>
  <c r="E54" i="10"/>
  <c r="D54" i="10"/>
  <c r="C54" i="10"/>
  <c r="F53" i="10"/>
  <c r="E53" i="10"/>
  <c r="D53" i="10"/>
  <c r="C53" i="10"/>
  <c r="F52" i="10"/>
  <c r="E52" i="10"/>
  <c r="D52" i="10"/>
  <c r="C52" i="10"/>
  <c r="F51" i="10"/>
  <c r="E51" i="10"/>
  <c r="D51" i="10"/>
  <c r="C51" i="10"/>
  <c r="F50" i="10"/>
  <c r="E50" i="10"/>
  <c r="D50" i="10"/>
  <c r="C50" i="10"/>
  <c r="F49" i="10"/>
  <c r="E49" i="10"/>
  <c r="D49" i="10"/>
  <c r="C49" i="10"/>
  <c r="F48" i="10"/>
  <c r="E48" i="10"/>
  <c r="D48" i="10"/>
  <c r="C48" i="10"/>
  <c r="F47" i="10"/>
  <c r="E47" i="10"/>
  <c r="D47" i="10"/>
  <c r="C47" i="10"/>
  <c r="F46" i="10"/>
  <c r="E46" i="10"/>
  <c r="D46" i="10"/>
  <c r="C46" i="10"/>
  <c r="F45" i="10"/>
  <c r="E45" i="10"/>
  <c r="D45" i="10"/>
  <c r="C45" i="10"/>
  <c r="F44" i="10"/>
  <c r="E44" i="10"/>
  <c r="D44" i="10"/>
  <c r="C44" i="10"/>
  <c r="F43" i="10"/>
  <c r="E43" i="10"/>
  <c r="D43" i="10"/>
  <c r="C43" i="10"/>
  <c r="F42" i="10"/>
  <c r="E42" i="10"/>
  <c r="D42" i="10"/>
  <c r="C42" i="10"/>
  <c r="F41" i="10"/>
  <c r="E41" i="10"/>
  <c r="D41" i="10"/>
  <c r="C41" i="10"/>
  <c r="F40" i="10"/>
  <c r="E40" i="10"/>
  <c r="D40" i="10"/>
  <c r="C40" i="10"/>
  <c r="F39" i="10"/>
  <c r="E39" i="10"/>
  <c r="D39" i="10"/>
  <c r="C39" i="10"/>
  <c r="F38" i="10"/>
  <c r="E38" i="10"/>
  <c r="D38" i="10"/>
  <c r="C38" i="10"/>
  <c r="F37" i="10"/>
  <c r="E37" i="10"/>
  <c r="D37" i="10"/>
  <c r="C37" i="10"/>
  <c r="F36" i="10"/>
  <c r="E36" i="10"/>
  <c r="D36" i="10"/>
  <c r="C36" i="10"/>
  <c r="F35" i="10"/>
  <c r="E35" i="10"/>
  <c r="D35" i="10"/>
  <c r="C35" i="10"/>
  <c r="F34" i="10"/>
  <c r="E34" i="10"/>
  <c r="D34" i="10"/>
  <c r="C34" i="10"/>
  <c r="F33" i="10"/>
  <c r="E33" i="10"/>
  <c r="D33" i="10"/>
  <c r="C33" i="10"/>
  <c r="F32" i="10"/>
  <c r="E32" i="10"/>
  <c r="D32" i="10"/>
  <c r="C32" i="10"/>
  <c r="F31" i="10"/>
  <c r="E31" i="10"/>
  <c r="D31" i="10"/>
  <c r="C31" i="10"/>
  <c r="F30" i="10"/>
  <c r="E30" i="10"/>
  <c r="D30" i="10"/>
  <c r="C30" i="10"/>
  <c r="F29" i="10"/>
  <c r="E29" i="10"/>
  <c r="D29" i="10"/>
  <c r="C29" i="10"/>
  <c r="F28" i="10"/>
  <c r="E28" i="10"/>
  <c r="D28" i="10"/>
  <c r="C28" i="10"/>
  <c r="F27" i="10"/>
  <c r="E27" i="10"/>
  <c r="D27" i="10"/>
  <c r="C27" i="10"/>
  <c r="F26" i="10"/>
  <c r="E26" i="10"/>
  <c r="D26" i="10"/>
  <c r="C26" i="10"/>
  <c r="F25" i="10"/>
  <c r="E25" i="10"/>
  <c r="D25" i="10"/>
  <c r="C25" i="10"/>
  <c r="F24" i="10"/>
  <c r="E24" i="10"/>
  <c r="D24" i="10"/>
  <c r="C24" i="10"/>
  <c r="F23" i="10"/>
  <c r="E23" i="10"/>
  <c r="D23" i="10"/>
  <c r="C23" i="10"/>
  <c r="F22" i="10"/>
  <c r="E22" i="10"/>
  <c r="D22" i="10"/>
  <c r="C22" i="10"/>
  <c r="F21" i="10"/>
  <c r="E21" i="10"/>
  <c r="D21" i="10"/>
  <c r="C21" i="10"/>
  <c r="F20" i="10"/>
  <c r="E20" i="10"/>
  <c r="D20" i="10"/>
  <c r="C20" i="10"/>
  <c r="F19" i="10"/>
  <c r="E19" i="10"/>
  <c r="D19" i="10"/>
  <c r="C19" i="10"/>
  <c r="F18" i="10"/>
  <c r="E18" i="10"/>
  <c r="D18" i="10"/>
  <c r="C18" i="10"/>
  <c r="F17" i="10"/>
  <c r="E17" i="10"/>
  <c r="D17" i="10"/>
  <c r="C17" i="10"/>
  <c r="F16" i="10"/>
  <c r="E16" i="10"/>
  <c r="D16" i="10"/>
  <c r="C16" i="10"/>
  <c r="F15" i="10"/>
  <c r="E15" i="10"/>
  <c r="D15" i="10"/>
  <c r="C15" i="10"/>
  <c r="F14" i="10"/>
  <c r="E14" i="10"/>
  <c r="D14" i="10"/>
  <c r="C14" i="10"/>
  <c r="F13" i="10"/>
  <c r="E13" i="10"/>
  <c r="D13" i="10"/>
  <c r="C13" i="10"/>
  <c r="F12" i="10"/>
  <c r="E12" i="10"/>
  <c r="D12" i="10"/>
  <c r="C12" i="10"/>
  <c r="F11" i="10"/>
  <c r="E11" i="10"/>
  <c r="D11" i="10"/>
  <c r="C11" i="10"/>
  <c r="F10" i="10"/>
  <c r="E10" i="10"/>
  <c r="D10" i="10"/>
  <c r="C10" i="10"/>
  <c r="F9" i="10"/>
  <c r="E9" i="10"/>
  <c r="D9" i="10"/>
  <c r="C9" i="10"/>
  <c r="F8" i="10"/>
  <c r="E8" i="10"/>
  <c r="D8" i="10"/>
  <c r="C8" i="10"/>
  <c r="F7" i="10"/>
  <c r="E7" i="10"/>
  <c r="D7" i="10"/>
  <c r="C7" i="10"/>
  <c r="N5" i="10"/>
  <c r="M5" i="10"/>
  <c r="L5" i="10"/>
  <c r="K5" i="10"/>
  <c r="J5" i="10"/>
  <c r="I5" i="10"/>
  <c r="H5" i="10"/>
  <c r="G5" i="10"/>
  <c r="F5" i="10"/>
  <c r="E5" i="10"/>
  <c r="D5" i="10"/>
  <c r="C5" i="10"/>
  <c r="N4" i="10"/>
  <c r="M4" i="10"/>
  <c r="L4" i="10"/>
  <c r="K4" i="10"/>
  <c r="J4" i="10"/>
  <c r="I4" i="10"/>
  <c r="H4" i="10"/>
  <c r="G4" i="10"/>
  <c r="F4" i="10"/>
  <c r="E4" i="10"/>
  <c r="D4" i="10"/>
  <c r="C4" i="10"/>
  <c r="F1008" i="9"/>
  <c r="E1008" i="9"/>
  <c r="D1008" i="9"/>
  <c r="C1008" i="9"/>
  <c r="F1007" i="9"/>
  <c r="E1007" i="9"/>
  <c r="D1007" i="9"/>
  <c r="C1007" i="9"/>
  <c r="F1006" i="9"/>
  <c r="E1006" i="9"/>
  <c r="D1006" i="9"/>
  <c r="C1006" i="9"/>
  <c r="F1005" i="9"/>
  <c r="E1005" i="9"/>
  <c r="D1005" i="9"/>
  <c r="C1005" i="9"/>
  <c r="F1004" i="9"/>
  <c r="E1004" i="9"/>
  <c r="D1004" i="9"/>
  <c r="C1004" i="9"/>
  <c r="F1003" i="9"/>
  <c r="E1003" i="9"/>
  <c r="D1003" i="9"/>
  <c r="C1003" i="9"/>
  <c r="F1002" i="9"/>
  <c r="E1002" i="9"/>
  <c r="D1002" i="9"/>
  <c r="C1002" i="9"/>
  <c r="F1001" i="9"/>
  <c r="E1001" i="9"/>
  <c r="D1001" i="9"/>
  <c r="C1001" i="9"/>
  <c r="F1000" i="9"/>
  <c r="E1000" i="9"/>
  <c r="D1000" i="9"/>
  <c r="C1000" i="9"/>
  <c r="F999" i="9"/>
  <c r="E999" i="9"/>
  <c r="D999" i="9"/>
  <c r="C999" i="9"/>
  <c r="F998" i="9"/>
  <c r="E998" i="9"/>
  <c r="D998" i="9"/>
  <c r="C998" i="9"/>
  <c r="F997" i="9"/>
  <c r="E997" i="9"/>
  <c r="D997" i="9"/>
  <c r="C997" i="9"/>
  <c r="F996" i="9"/>
  <c r="E996" i="9"/>
  <c r="D996" i="9"/>
  <c r="C996" i="9"/>
  <c r="F995" i="9"/>
  <c r="E995" i="9"/>
  <c r="D995" i="9"/>
  <c r="C995" i="9"/>
  <c r="F994" i="9"/>
  <c r="E994" i="9"/>
  <c r="D994" i="9"/>
  <c r="C994" i="9"/>
  <c r="F993" i="9"/>
  <c r="E993" i="9"/>
  <c r="D993" i="9"/>
  <c r="C993" i="9"/>
  <c r="F992" i="9"/>
  <c r="E992" i="9"/>
  <c r="D992" i="9"/>
  <c r="C992" i="9"/>
  <c r="F991" i="9"/>
  <c r="E991" i="9"/>
  <c r="D991" i="9"/>
  <c r="C991" i="9"/>
  <c r="F990" i="9"/>
  <c r="E990" i="9"/>
  <c r="D990" i="9"/>
  <c r="C990" i="9"/>
  <c r="F989" i="9"/>
  <c r="E989" i="9"/>
  <c r="D989" i="9"/>
  <c r="C989" i="9"/>
  <c r="F988" i="9"/>
  <c r="E988" i="9"/>
  <c r="D988" i="9"/>
  <c r="C988" i="9"/>
  <c r="F987" i="9"/>
  <c r="E987" i="9"/>
  <c r="D987" i="9"/>
  <c r="C987" i="9"/>
  <c r="F986" i="9"/>
  <c r="E986" i="9"/>
  <c r="D986" i="9"/>
  <c r="C986" i="9"/>
  <c r="F985" i="9"/>
  <c r="E985" i="9"/>
  <c r="D985" i="9"/>
  <c r="C985" i="9"/>
  <c r="F984" i="9"/>
  <c r="E984" i="9"/>
  <c r="D984" i="9"/>
  <c r="C984" i="9"/>
  <c r="F983" i="9"/>
  <c r="E983" i="9"/>
  <c r="D983" i="9"/>
  <c r="C983" i="9"/>
  <c r="F982" i="9"/>
  <c r="E982" i="9"/>
  <c r="D982" i="9"/>
  <c r="C982" i="9"/>
  <c r="F981" i="9"/>
  <c r="E981" i="9"/>
  <c r="D981" i="9"/>
  <c r="C981" i="9"/>
  <c r="F980" i="9"/>
  <c r="E980" i="9"/>
  <c r="D980" i="9"/>
  <c r="C980" i="9"/>
  <c r="F979" i="9"/>
  <c r="E979" i="9"/>
  <c r="D979" i="9"/>
  <c r="C979" i="9"/>
  <c r="F978" i="9"/>
  <c r="E978" i="9"/>
  <c r="D978" i="9"/>
  <c r="C978" i="9"/>
  <c r="F977" i="9"/>
  <c r="E977" i="9"/>
  <c r="D977" i="9"/>
  <c r="C977" i="9"/>
  <c r="F976" i="9"/>
  <c r="E976" i="9"/>
  <c r="D976" i="9"/>
  <c r="C976" i="9"/>
  <c r="F975" i="9"/>
  <c r="E975" i="9"/>
  <c r="D975" i="9"/>
  <c r="C975" i="9"/>
  <c r="F974" i="9"/>
  <c r="E974" i="9"/>
  <c r="D974" i="9"/>
  <c r="C974" i="9"/>
  <c r="F973" i="9"/>
  <c r="E973" i="9"/>
  <c r="D973" i="9"/>
  <c r="C973" i="9"/>
  <c r="F972" i="9"/>
  <c r="E972" i="9"/>
  <c r="D972" i="9"/>
  <c r="C972" i="9"/>
  <c r="F971" i="9"/>
  <c r="E971" i="9"/>
  <c r="D971" i="9"/>
  <c r="C971" i="9"/>
  <c r="F970" i="9"/>
  <c r="E970" i="9"/>
  <c r="D970" i="9"/>
  <c r="C970" i="9"/>
  <c r="F969" i="9"/>
  <c r="E969" i="9"/>
  <c r="D969" i="9"/>
  <c r="C969" i="9"/>
  <c r="F968" i="9"/>
  <c r="E968" i="9"/>
  <c r="D968" i="9"/>
  <c r="C968" i="9"/>
  <c r="F967" i="9"/>
  <c r="E967" i="9"/>
  <c r="D967" i="9"/>
  <c r="C967" i="9"/>
  <c r="F966" i="9"/>
  <c r="E966" i="9"/>
  <c r="D966" i="9"/>
  <c r="C966" i="9"/>
  <c r="F965" i="9"/>
  <c r="E965" i="9"/>
  <c r="D965" i="9"/>
  <c r="C965" i="9"/>
  <c r="F964" i="9"/>
  <c r="E964" i="9"/>
  <c r="D964" i="9"/>
  <c r="C964" i="9"/>
  <c r="F963" i="9"/>
  <c r="E963" i="9"/>
  <c r="D963" i="9"/>
  <c r="C963" i="9"/>
  <c r="F962" i="9"/>
  <c r="E962" i="9"/>
  <c r="D962" i="9"/>
  <c r="C962" i="9"/>
  <c r="F961" i="9"/>
  <c r="E961" i="9"/>
  <c r="D961" i="9"/>
  <c r="C961" i="9"/>
  <c r="F960" i="9"/>
  <c r="E960" i="9"/>
  <c r="D960" i="9"/>
  <c r="C960" i="9"/>
  <c r="F959" i="9"/>
  <c r="E959" i="9"/>
  <c r="D959" i="9"/>
  <c r="C959" i="9"/>
  <c r="F958" i="9"/>
  <c r="E958" i="9"/>
  <c r="D958" i="9"/>
  <c r="C958" i="9"/>
  <c r="F957" i="9"/>
  <c r="E957" i="9"/>
  <c r="D957" i="9"/>
  <c r="C957" i="9"/>
  <c r="F956" i="9"/>
  <c r="E956" i="9"/>
  <c r="D956" i="9"/>
  <c r="C956" i="9"/>
  <c r="F955" i="9"/>
  <c r="E955" i="9"/>
  <c r="D955" i="9"/>
  <c r="C955" i="9"/>
  <c r="F954" i="9"/>
  <c r="E954" i="9"/>
  <c r="D954" i="9"/>
  <c r="C954" i="9"/>
  <c r="F953" i="9"/>
  <c r="E953" i="9"/>
  <c r="D953" i="9"/>
  <c r="C953" i="9"/>
  <c r="F952" i="9"/>
  <c r="E952" i="9"/>
  <c r="D952" i="9"/>
  <c r="C952" i="9"/>
  <c r="F951" i="9"/>
  <c r="E951" i="9"/>
  <c r="D951" i="9"/>
  <c r="C951" i="9"/>
  <c r="F950" i="9"/>
  <c r="E950" i="9"/>
  <c r="D950" i="9"/>
  <c r="C950" i="9"/>
  <c r="F949" i="9"/>
  <c r="E949" i="9"/>
  <c r="D949" i="9"/>
  <c r="C949" i="9"/>
  <c r="F948" i="9"/>
  <c r="E948" i="9"/>
  <c r="D948" i="9"/>
  <c r="C948" i="9"/>
  <c r="F947" i="9"/>
  <c r="E947" i="9"/>
  <c r="D947" i="9"/>
  <c r="C947" i="9"/>
  <c r="F946" i="9"/>
  <c r="E946" i="9"/>
  <c r="D946" i="9"/>
  <c r="C946" i="9"/>
  <c r="F945" i="9"/>
  <c r="E945" i="9"/>
  <c r="D945" i="9"/>
  <c r="C945" i="9"/>
  <c r="F944" i="9"/>
  <c r="E944" i="9"/>
  <c r="D944" i="9"/>
  <c r="C944" i="9"/>
  <c r="F943" i="9"/>
  <c r="E943" i="9"/>
  <c r="D943" i="9"/>
  <c r="C943" i="9"/>
  <c r="F942" i="9"/>
  <c r="E942" i="9"/>
  <c r="D942" i="9"/>
  <c r="C942" i="9"/>
  <c r="F941" i="9"/>
  <c r="E941" i="9"/>
  <c r="D941" i="9"/>
  <c r="C941" i="9"/>
  <c r="F940" i="9"/>
  <c r="E940" i="9"/>
  <c r="D940" i="9"/>
  <c r="C940" i="9"/>
  <c r="F939" i="9"/>
  <c r="E939" i="9"/>
  <c r="D939" i="9"/>
  <c r="C939" i="9"/>
  <c r="F938" i="9"/>
  <c r="E938" i="9"/>
  <c r="D938" i="9"/>
  <c r="C938" i="9"/>
  <c r="F937" i="9"/>
  <c r="E937" i="9"/>
  <c r="D937" i="9"/>
  <c r="C937" i="9"/>
  <c r="F936" i="9"/>
  <c r="E936" i="9"/>
  <c r="D936" i="9"/>
  <c r="C936" i="9"/>
  <c r="F935" i="9"/>
  <c r="E935" i="9"/>
  <c r="D935" i="9"/>
  <c r="C935" i="9"/>
  <c r="F934" i="9"/>
  <c r="E934" i="9"/>
  <c r="D934" i="9"/>
  <c r="C934" i="9"/>
  <c r="F933" i="9"/>
  <c r="E933" i="9"/>
  <c r="D933" i="9"/>
  <c r="C933" i="9"/>
  <c r="F932" i="9"/>
  <c r="E932" i="9"/>
  <c r="D932" i="9"/>
  <c r="C932" i="9"/>
  <c r="F931" i="9"/>
  <c r="E931" i="9"/>
  <c r="D931" i="9"/>
  <c r="C931" i="9"/>
  <c r="F930" i="9"/>
  <c r="E930" i="9"/>
  <c r="D930" i="9"/>
  <c r="C930" i="9"/>
  <c r="F929" i="9"/>
  <c r="E929" i="9"/>
  <c r="D929" i="9"/>
  <c r="C929" i="9"/>
  <c r="F928" i="9"/>
  <c r="E928" i="9"/>
  <c r="D928" i="9"/>
  <c r="C928" i="9"/>
  <c r="F927" i="9"/>
  <c r="E927" i="9"/>
  <c r="D927" i="9"/>
  <c r="C927" i="9"/>
  <c r="F926" i="9"/>
  <c r="E926" i="9"/>
  <c r="D926" i="9"/>
  <c r="C926" i="9"/>
  <c r="F925" i="9"/>
  <c r="E925" i="9"/>
  <c r="D925" i="9"/>
  <c r="C925" i="9"/>
  <c r="F924" i="9"/>
  <c r="E924" i="9"/>
  <c r="D924" i="9"/>
  <c r="C924" i="9"/>
  <c r="F923" i="9"/>
  <c r="E923" i="9"/>
  <c r="D923" i="9"/>
  <c r="C923" i="9"/>
  <c r="F922" i="9"/>
  <c r="E922" i="9"/>
  <c r="D922" i="9"/>
  <c r="C922" i="9"/>
  <c r="F921" i="9"/>
  <c r="E921" i="9"/>
  <c r="D921" i="9"/>
  <c r="C921" i="9"/>
  <c r="F920" i="9"/>
  <c r="E920" i="9"/>
  <c r="D920" i="9"/>
  <c r="C920" i="9"/>
  <c r="F919" i="9"/>
  <c r="E919" i="9"/>
  <c r="D919" i="9"/>
  <c r="C919" i="9"/>
  <c r="F918" i="9"/>
  <c r="E918" i="9"/>
  <c r="D918" i="9"/>
  <c r="C918" i="9"/>
  <c r="F917" i="9"/>
  <c r="E917" i="9"/>
  <c r="D917" i="9"/>
  <c r="C917" i="9"/>
  <c r="F916" i="9"/>
  <c r="E916" i="9"/>
  <c r="D916" i="9"/>
  <c r="C916" i="9"/>
  <c r="F915" i="9"/>
  <c r="E915" i="9"/>
  <c r="D915" i="9"/>
  <c r="C915" i="9"/>
  <c r="F914" i="9"/>
  <c r="E914" i="9"/>
  <c r="D914" i="9"/>
  <c r="C914" i="9"/>
  <c r="F913" i="9"/>
  <c r="E913" i="9"/>
  <c r="D913" i="9"/>
  <c r="C913" i="9"/>
  <c r="F912" i="9"/>
  <c r="E912" i="9"/>
  <c r="D912" i="9"/>
  <c r="C912" i="9"/>
  <c r="F911" i="9"/>
  <c r="E911" i="9"/>
  <c r="D911" i="9"/>
  <c r="C911" i="9"/>
  <c r="F910" i="9"/>
  <c r="E910" i="9"/>
  <c r="D910" i="9"/>
  <c r="C910" i="9"/>
  <c r="F909" i="9"/>
  <c r="E909" i="9"/>
  <c r="D909" i="9"/>
  <c r="C909" i="9"/>
  <c r="F908" i="9"/>
  <c r="E908" i="9"/>
  <c r="D908" i="9"/>
  <c r="C908" i="9"/>
  <c r="F907" i="9"/>
  <c r="E907" i="9"/>
  <c r="D907" i="9"/>
  <c r="C907" i="9"/>
  <c r="F906" i="9"/>
  <c r="E906" i="9"/>
  <c r="D906" i="9"/>
  <c r="C906" i="9"/>
  <c r="F905" i="9"/>
  <c r="E905" i="9"/>
  <c r="D905" i="9"/>
  <c r="C905" i="9"/>
  <c r="F904" i="9"/>
  <c r="E904" i="9"/>
  <c r="D904" i="9"/>
  <c r="C904" i="9"/>
  <c r="F903" i="9"/>
  <c r="E903" i="9"/>
  <c r="D903" i="9"/>
  <c r="C903" i="9"/>
  <c r="F902" i="9"/>
  <c r="E902" i="9"/>
  <c r="D902" i="9"/>
  <c r="C902" i="9"/>
  <c r="F901" i="9"/>
  <c r="E901" i="9"/>
  <c r="D901" i="9"/>
  <c r="C901" i="9"/>
  <c r="F900" i="9"/>
  <c r="E900" i="9"/>
  <c r="D900" i="9"/>
  <c r="C900" i="9"/>
  <c r="F899" i="9"/>
  <c r="E899" i="9"/>
  <c r="D899" i="9"/>
  <c r="C899" i="9"/>
  <c r="F898" i="9"/>
  <c r="E898" i="9"/>
  <c r="D898" i="9"/>
  <c r="C898" i="9"/>
  <c r="F897" i="9"/>
  <c r="E897" i="9"/>
  <c r="D897" i="9"/>
  <c r="C897" i="9"/>
  <c r="F896" i="9"/>
  <c r="E896" i="9"/>
  <c r="D896" i="9"/>
  <c r="C896" i="9"/>
  <c r="F895" i="9"/>
  <c r="E895" i="9"/>
  <c r="D895" i="9"/>
  <c r="C895" i="9"/>
  <c r="F894" i="9"/>
  <c r="E894" i="9"/>
  <c r="D894" i="9"/>
  <c r="C894" i="9"/>
  <c r="F893" i="9"/>
  <c r="E893" i="9"/>
  <c r="D893" i="9"/>
  <c r="C893" i="9"/>
  <c r="F892" i="9"/>
  <c r="E892" i="9"/>
  <c r="D892" i="9"/>
  <c r="C892" i="9"/>
  <c r="F891" i="9"/>
  <c r="E891" i="9"/>
  <c r="D891" i="9"/>
  <c r="C891" i="9"/>
  <c r="F890" i="9"/>
  <c r="E890" i="9"/>
  <c r="D890" i="9"/>
  <c r="C890" i="9"/>
  <c r="F889" i="9"/>
  <c r="E889" i="9"/>
  <c r="D889" i="9"/>
  <c r="C889" i="9"/>
  <c r="F888" i="9"/>
  <c r="E888" i="9"/>
  <c r="D888" i="9"/>
  <c r="C888" i="9"/>
  <c r="F887" i="9"/>
  <c r="E887" i="9"/>
  <c r="D887" i="9"/>
  <c r="C887" i="9"/>
  <c r="F886" i="9"/>
  <c r="E886" i="9"/>
  <c r="D886" i="9"/>
  <c r="C886" i="9"/>
  <c r="F885" i="9"/>
  <c r="E885" i="9"/>
  <c r="D885" i="9"/>
  <c r="C885" i="9"/>
  <c r="F884" i="9"/>
  <c r="E884" i="9"/>
  <c r="D884" i="9"/>
  <c r="C884" i="9"/>
  <c r="F883" i="9"/>
  <c r="E883" i="9"/>
  <c r="D883" i="9"/>
  <c r="C883" i="9"/>
  <c r="F882" i="9"/>
  <c r="E882" i="9"/>
  <c r="D882" i="9"/>
  <c r="C882" i="9"/>
  <c r="F881" i="9"/>
  <c r="E881" i="9"/>
  <c r="D881" i="9"/>
  <c r="C881" i="9"/>
  <c r="F880" i="9"/>
  <c r="E880" i="9"/>
  <c r="D880" i="9"/>
  <c r="C880" i="9"/>
  <c r="F879" i="9"/>
  <c r="E879" i="9"/>
  <c r="D879" i="9"/>
  <c r="C879" i="9"/>
  <c r="F878" i="9"/>
  <c r="E878" i="9"/>
  <c r="D878" i="9"/>
  <c r="C878" i="9"/>
  <c r="F877" i="9"/>
  <c r="E877" i="9"/>
  <c r="D877" i="9"/>
  <c r="C877" i="9"/>
  <c r="F876" i="9"/>
  <c r="E876" i="9"/>
  <c r="D876" i="9"/>
  <c r="C876" i="9"/>
  <c r="F875" i="9"/>
  <c r="E875" i="9"/>
  <c r="D875" i="9"/>
  <c r="C875" i="9"/>
  <c r="F874" i="9"/>
  <c r="E874" i="9"/>
  <c r="D874" i="9"/>
  <c r="C874" i="9"/>
  <c r="F873" i="9"/>
  <c r="E873" i="9"/>
  <c r="D873" i="9"/>
  <c r="C873" i="9"/>
  <c r="F872" i="9"/>
  <c r="E872" i="9"/>
  <c r="D872" i="9"/>
  <c r="C872" i="9"/>
  <c r="F871" i="9"/>
  <c r="E871" i="9"/>
  <c r="D871" i="9"/>
  <c r="C871" i="9"/>
  <c r="F870" i="9"/>
  <c r="E870" i="9"/>
  <c r="D870" i="9"/>
  <c r="C870" i="9"/>
  <c r="F869" i="9"/>
  <c r="E869" i="9"/>
  <c r="D869" i="9"/>
  <c r="C869" i="9"/>
  <c r="F868" i="9"/>
  <c r="E868" i="9"/>
  <c r="D868" i="9"/>
  <c r="C868" i="9"/>
  <c r="F867" i="9"/>
  <c r="E867" i="9"/>
  <c r="D867" i="9"/>
  <c r="C867" i="9"/>
  <c r="F866" i="9"/>
  <c r="E866" i="9"/>
  <c r="D866" i="9"/>
  <c r="C866" i="9"/>
  <c r="F865" i="9"/>
  <c r="E865" i="9"/>
  <c r="D865" i="9"/>
  <c r="C865" i="9"/>
  <c r="F864" i="9"/>
  <c r="E864" i="9"/>
  <c r="D864" i="9"/>
  <c r="C864" i="9"/>
  <c r="F863" i="9"/>
  <c r="E863" i="9"/>
  <c r="D863" i="9"/>
  <c r="C863" i="9"/>
  <c r="F862" i="9"/>
  <c r="E862" i="9"/>
  <c r="D862" i="9"/>
  <c r="C862" i="9"/>
  <c r="F861" i="9"/>
  <c r="E861" i="9"/>
  <c r="D861" i="9"/>
  <c r="C861" i="9"/>
  <c r="F860" i="9"/>
  <c r="E860" i="9"/>
  <c r="D860" i="9"/>
  <c r="C860" i="9"/>
  <c r="F859" i="9"/>
  <c r="E859" i="9"/>
  <c r="D859" i="9"/>
  <c r="C859" i="9"/>
  <c r="F858" i="9"/>
  <c r="E858" i="9"/>
  <c r="D858" i="9"/>
  <c r="C858" i="9"/>
  <c r="F857" i="9"/>
  <c r="E857" i="9"/>
  <c r="D857" i="9"/>
  <c r="C857" i="9"/>
  <c r="F856" i="9"/>
  <c r="E856" i="9"/>
  <c r="D856" i="9"/>
  <c r="C856" i="9"/>
  <c r="F855" i="9"/>
  <c r="E855" i="9"/>
  <c r="D855" i="9"/>
  <c r="C855" i="9"/>
  <c r="F854" i="9"/>
  <c r="E854" i="9"/>
  <c r="D854" i="9"/>
  <c r="C854" i="9"/>
  <c r="F853" i="9"/>
  <c r="E853" i="9"/>
  <c r="D853" i="9"/>
  <c r="C853" i="9"/>
  <c r="F852" i="9"/>
  <c r="E852" i="9"/>
  <c r="D852" i="9"/>
  <c r="C852" i="9"/>
  <c r="F851" i="9"/>
  <c r="E851" i="9"/>
  <c r="D851" i="9"/>
  <c r="C851" i="9"/>
  <c r="F850" i="9"/>
  <c r="E850" i="9"/>
  <c r="D850" i="9"/>
  <c r="C850" i="9"/>
  <c r="F849" i="9"/>
  <c r="E849" i="9"/>
  <c r="D849" i="9"/>
  <c r="C849" i="9"/>
  <c r="F848" i="9"/>
  <c r="E848" i="9"/>
  <c r="D848" i="9"/>
  <c r="C848" i="9"/>
  <c r="F847" i="9"/>
  <c r="E847" i="9"/>
  <c r="D847" i="9"/>
  <c r="C847" i="9"/>
  <c r="F846" i="9"/>
  <c r="E846" i="9"/>
  <c r="D846" i="9"/>
  <c r="C846" i="9"/>
  <c r="F845" i="9"/>
  <c r="E845" i="9"/>
  <c r="D845" i="9"/>
  <c r="C845" i="9"/>
  <c r="F844" i="9"/>
  <c r="E844" i="9"/>
  <c r="D844" i="9"/>
  <c r="C844" i="9"/>
  <c r="F843" i="9"/>
  <c r="E843" i="9"/>
  <c r="D843" i="9"/>
  <c r="C843" i="9"/>
  <c r="F842" i="9"/>
  <c r="E842" i="9"/>
  <c r="D842" i="9"/>
  <c r="C842" i="9"/>
  <c r="F841" i="9"/>
  <c r="E841" i="9"/>
  <c r="D841" i="9"/>
  <c r="C841" i="9"/>
  <c r="F840" i="9"/>
  <c r="E840" i="9"/>
  <c r="D840" i="9"/>
  <c r="C840" i="9"/>
  <c r="F839" i="9"/>
  <c r="E839" i="9"/>
  <c r="D839" i="9"/>
  <c r="C839" i="9"/>
  <c r="F838" i="9"/>
  <c r="E838" i="9"/>
  <c r="D838" i="9"/>
  <c r="C838" i="9"/>
  <c r="F837" i="9"/>
  <c r="E837" i="9"/>
  <c r="D837" i="9"/>
  <c r="C837" i="9"/>
  <c r="F836" i="9"/>
  <c r="E836" i="9"/>
  <c r="D836" i="9"/>
  <c r="C836" i="9"/>
  <c r="F835" i="9"/>
  <c r="E835" i="9"/>
  <c r="D835" i="9"/>
  <c r="C835" i="9"/>
  <c r="F834" i="9"/>
  <c r="E834" i="9"/>
  <c r="D834" i="9"/>
  <c r="C834" i="9"/>
  <c r="F833" i="9"/>
  <c r="E833" i="9"/>
  <c r="D833" i="9"/>
  <c r="C833" i="9"/>
  <c r="F832" i="9"/>
  <c r="E832" i="9"/>
  <c r="D832" i="9"/>
  <c r="C832" i="9"/>
  <c r="F831" i="9"/>
  <c r="E831" i="9"/>
  <c r="D831" i="9"/>
  <c r="C831" i="9"/>
  <c r="F830" i="9"/>
  <c r="E830" i="9"/>
  <c r="D830" i="9"/>
  <c r="C830" i="9"/>
  <c r="F829" i="9"/>
  <c r="E829" i="9"/>
  <c r="D829" i="9"/>
  <c r="C829" i="9"/>
  <c r="F828" i="9"/>
  <c r="E828" i="9"/>
  <c r="D828" i="9"/>
  <c r="C828" i="9"/>
  <c r="F827" i="9"/>
  <c r="E827" i="9"/>
  <c r="D827" i="9"/>
  <c r="C827" i="9"/>
  <c r="F826" i="9"/>
  <c r="E826" i="9"/>
  <c r="D826" i="9"/>
  <c r="C826" i="9"/>
  <c r="F825" i="9"/>
  <c r="E825" i="9"/>
  <c r="D825" i="9"/>
  <c r="C825" i="9"/>
  <c r="F824" i="9"/>
  <c r="E824" i="9"/>
  <c r="D824" i="9"/>
  <c r="C824" i="9"/>
  <c r="F823" i="9"/>
  <c r="E823" i="9"/>
  <c r="D823" i="9"/>
  <c r="C823" i="9"/>
  <c r="F822" i="9"/>
  <c r="E822" i="9"/>
  <c r="D822" i="9"/>
  <c r="C822" i="9"/>
  <c r="F821" i="9"/>
  <c r="E821" i="9"/>
  <c r="D821" i="9"/>
  <c r="C821" i="9"/>
  <c r="F820" i="9"/>
  <c r="E820" i="9"/>
  <c r="D820" i="9"/>
  <c r="C820" i="9"/>
  <c r="F819" i="9"/>
  <c r="E819" i="9"/>
  <c r="D819" i="9"/>
  <c r="C819" i="9"/>
  <c r="F818" i="9"/>
  <c r="E818" i="9"/>
  <c r="D818" i="9"/>
  <c r="C818" i="9"/>
  <c r="F817" i="9"/>
  <c r="E817" i="9"/>
  <c r="D817" i="9"/>
  <c r="C817" i="9"/>
  <c r="F816" i="9"/>
  <c r="E816" i="9"/>
  <c r="D816" i="9"/>
  <c r="C816" i="9"/>
  <c r="F815" i="9"/>
  <c r="E815" i="9"/>
  <c r="D815" i="9"/>
  <c r="C815" i="9"/>
  <c r="F814" i="9"/>
  <c r="E814" i="9"/>
  <c r="D814" i="9"/>
  <c r="C814" i="9"/>
  <c r="F813" i="9"/>
  <c r="E813" i="9"/>
  <c r="D813" i="9"/>
  <c r="C813" i="9"/>
  <c r="F812" i="9"/>
  <c r="E812" i="9"/>
  <c r="D812" i="9"/>
  <c r="C812" i="9"/>
  <c r="F811" i="9"/>
  <c r="E811" i="9"/>
  <c r="D811" i="9"/>
  <c r="C811" i="9"/>
  <c r="F810" i="9"/>
  <c r="E810" i="9"/>
  <c r="D810" i="9"/>
  <c r="C810" i="9"/>
  <c r="F809" i="9"/>
  <c r="E809" i="9"/>
  <c r="D809" i="9"/>
  <c r="C809" i="9"/>
  <c r="F808" i="9"/>
  <c r="E808" i="9"/>
  <c r="D808" i="9"/>
  <c r="C808" i="9"/>
  <c r="F807" i="9"/>
  <c r="E807" i="9"/>
  <c r="D807" i="9"/>
  <c r="C807" i="9"/>
  <c r="F806" i="9"/>
  <c r="E806" i="9"/>
  <c r="D806" i="9"/>
  <c r="C806" i="9"/>
  <c r="F805" i="9"/>
  <c r="E805" i="9"/>
  <c r="D805" i="9"/>
  <c r="C805" i="9"/>
  <c r="F804" i="9"/>
  <c r="E804" i="9"/>
  <c r="D804" i="9"/>
  <c r="C804" i="9"/>
  <c r="F803" i="9"/>
  <c r="E803" i="9"/>
  <c r="D803" i="9"/>
  <c r="C803" i="9"/>
  <c r="F802" i="9"/>
  <c r="E802" i="9"/>
  <c r="D802" i="9"/>
  <c r="C802" i="9"/>
  <c r="F801" i="9"/>
  <c r="E801" i="9"/>
  <c r="D801" i="9"/>
  <c r="C801" i="9"/>
  <c r="F800" i="9"/>
  <c r="E800" i="9"/>
  <c r="D800" i="9"/>
  <c r="C800" i="9"/>
  <c r="F799" i="9"/>
  <c r="E799" i="9"/>
  <c r="D799" i="9"/>
  <c r="C799" i="9"/>
  <c r="F798" i="9"/>
  <c r="E798" i="9"/>
  <c r="D798" i="9"/>
  <c r="C798" i="9"/>
  <c r="F797" i="9"/>
  <c r="E797" i="9"/>
  <c r="D797" i="9"/>
  <c r="C797" i="9"/>
  <c r="F796" i="9"/>
  <c r="E796" i="9"/>
  <c r="D796" i="9"/>
  <c r="C796" i="9"/>
  <c r="F795" i="9"/>
  <c r="E795" i="9"/>
  <c r="D795" i="9"/>
  <c r="C795" i="9"/>
  <c r="F794" i="9"/>
  <c r="E794" i="9"/>
  <c r="D794" i="9"/>
  <c r="C794" i="9"/>
  <c r="F793" i="9"/>
  <c r="E793" i="9"/>
  <c r="D793" i="9"/>
  <c r="C793" i="9"/>
  <c r="F792" i="9"/>
  <c r="E792" i="9"/>
  <c r="D792" i="9"/>
  <c r="C792" i="9"/>
  <c r="F791" i="9"/>
  <c r="E791" i="9"/>
  <c r="D791" i="9"/>
  <c r="C791" i="9"/>
  <c r="F790" i="9"/>
  <c r="E790" i="9"/>
  <c r="D790" i="9"/>
  <c r="C790" i="9"/>
  <c r="F789" i="9"/>
  <c r="E789" i="9"/>
  <c r="D789" i="9"/>
  <c r="C789" i="9"/>
  <c r="F788" i="9"/>
  <c r="E788" i="9"/>
  <c r="D788" i="9"/>
  <c r="C788" i="9"/>
  <c r="F787" i="9"/>
  <c r="E787" i="9"/>
  <c r="D787" i="9"/>
  <c r="C787" i="9"/>
  <c r="F786" i="9"/>
  <c r="E786" i="9"/>
  <c r="D786" i="9"/>
  <c r="C786" i="9"/>
  <c r="F785" i="9"/>
  <c r="E785" i="9"/>
  <c r="D785" i="9"/>
  <c r="C785" i="9"/>
  <c r="F784" i="9"/>
  <c r="E784" i="9"/>
  <c r="D784" i="9"/>
  <c r="C784" i="9"/>
  <c r="F783" i="9"/>
  <c r="E783" i="9"/>
  <c r="D783" i="9"/>
  <c r="C783" i="9"/>
  <c r="F782" i="9"/>
  <c r="E782" i="9"/>
  <c r="D782" i="9"/>
  <c r="C782" i="9"/>
  <c r="F781" i="9"/>
  <c r="E781" i="9"/>
  <c r="D781" i="9"/>
  <c r="C781" i="9"/>
  <c r="F780" i="9"/>
  <c r="E780" i="9"/>
  <c r="D780" i="9"/>
  <c r="C780" i="9"/>
  <c r="F779" i="9"/>
  <c r="E779" i="9"/>
  <c r="D779" i="9"/>
  <c r="C779" i="9"/>
  <c r="F778" i="9"/>
  <c r="E778" i="9"/>
  <c r="D778" i="9"/>
  <c r="C778" i="9"/>
  <c r="F777" i="9"/>
  <c r="E777" i="9"/>
  <c r="D777" i="9"/>
  <c r="C777" i="9"/>
  <c r="F776" i="9"/>
  <c r="E776" i="9"/>
  <c r="D776" i="9"/>
  <c r="C776" i="9"/>
  <c r="F775" i="9"/>
  <c r="E775" i="9"/>
  <c r="D775" i="9"/>
  <c r="C775" i="9"/>
  <c r="F774" i="9"/>
  <c r="E774" i="9"/>
  <c r="D774" i="9"/>
  <c r="C774" i="9"/>
  <c r="F773" i="9"/>
  <c r="E773" i="9"/>
  <c r="D773" i="9"/>
  <c r="C773" i="9"/>
  <c r="F772" i="9"/>
  <c r="E772" i="9"/>
  <c r="D772" i="9"/>
  <c r="C772" i="9"/>
  <c r="F771" i="9"/>
  <c r="E771" i="9"/>
  <c r="D771" i="9"/>
  <c r="C771" i="9"/>
  <c r="F770" i="9"/>
  <c r="E770" i="9"/>
  <c r="D770" i="9"/>
  <c r="C770" i="9"/>
  <c r="F769" i="9"/>
  <c r="E769" i="9"/>
  <c r="D769" i="9"/>
  <c r="C769" i="9"/>
  <c r="F768" i="9"/>
  <c r="E768" i="9"/>
  <c r="D768" i="9"/>
  <c r="C768" i="9"/>
  <c r="F767" i="9"/>
  <c r="E767" i="9"/>
  <c r="D767" i="9"/>
  <c r="C767" i="9"/>
  <c r="F766" i="9"/>
  <c r="E766" i="9"/>
  <c r="D766" i="9"/>
  <c r="C766" i="9"/>
  <c r="F765" i="9"/>
  <c r="E765" i="9"/>
  <c r="D765" i="9"/>
  <c r="C765" i="9"/>
  <c r="F764" i="9"/>
  <c r="E764" i="9"/>
  <c r="D764" i="9"/>
  <c r="C764" i="9"/>
  <c r="F763" i="9"/>
  <c r="E763" i="9"/>
  <c r="D763" i="9"/>
  <c r="C763" i="9"/>
  <c r="F762" i="9"/>
  <c r="E762" i="9"/>
  <c r="D762" i="9"/>
  <c r="C762" i="9"/>
  <c r="F761" i="9"/>
  <c r="E761" i="9"/>
  <c r="D761" i="9"/>
  <c r="C761" i="9"/>
  <c r="F760" i="9"/>
  <c r="E760" i="9"/>
  <c r="D760" i="9"/>
  <c r="C760" i="9"/>
  <c r="F759" i="9"/>
  <c r="E759" i="9"/>
  <c r="D759" i="9"/>
  <c r="C759" i="9"/>
  <c r="F758" i="9"/>
  <c r="E758" i="9"/>
  <c r="D758" i="9"/>
  <c r="C758" i="9"/>
  <c r="F757" i="9"/>
  <c r="E757" i="9"/>
  <c r="D757" i="9"/>
  <c r="C757" i="9"/>
  <c r="F756" i="9"/>
  <c r="E756" i="9"/>
  <c r="D756" i="9"/>
  <c r="C756" i="9"/>
  <c r="F755" i="9"/>
  <c r="E755" i="9"/>
  <c r="D755" i="9"/>
  <c r="C755" i="9"/>
  <c r="F754" i="9"/>
  <c r="E754" i="9"/>
  <c r="D754" i="9"/>
  <c r="C754" i="9"/>
  <c r="F753" i="9"/>
  <c r="E753" i="9"/>
  <c r="D753" i="9"/>
  <c r="C753" i="9"/>
  <c r="F752" i="9"/>
  <c r="E752" i="9"/>
  <c r="D752" i="9"/>
  <c r="C752" i="9"/>
  <c r="F751" i="9"/>
  <c r="E751" i="9"/>
  <c r="D751" i="9"/>
  <c r="C751" i="9"/>
  <c r="F750" i="9"/>
  <c r="E750" i="9"/>
  <c r="D750" i="9"/>
  <c r="C750" i="9"/>
  <c r="F749" i="9"/>
  <c r="E749" i="9"/>
  <c r="D749" i="9"/>
  <c r="C749" i="9"/>
  <c r="F748" i="9"/>
  <c r="E748" i="9"/>
  <c r="D748" i="9"/>
  <c r="C748" i="9"/>
  <c r="F747" i="9"/>
  <c r="E747" i="9"/>
  <c r="D747" i="9"/>
  <c r="C747" i="9"/>
  <c r="F746" i="9"/>
  <c r="E746" i="9"/>
  <c r="D746" i="9"/>
  <c r="C746" i="9"/>
  <c r="F745" i="9"/>
  <c r="E745" i="9"/>
  <c r="D745" i="9"/>
  <c r="C745" i="9"/>
  <c r="F744" i="9"/>
  <c r="E744" i="9"/>
  <c r="D744" i="9"/>
  <c r="C744" i="9"/>
  <c r="F743" i="9"/>
  <c r="E743" i="9"/>
  <c r="D743" i="9"/>
  <c r="C743" i="9"/>
  <c r="F742" i="9"/>
  <c r="E742" i="9"/>
  <c r="D742" i="9"/>
  <c r="C742" i="9"/>
  <c r="F741" i="9"/>
  <c r="E741" i="9"/>
  <c r="D741" i="9"/>
  <c r="C741" i="9"/>
  <c r="F740" i="9"/>
  <c r="E740" i="9"/>
  <c r="D740" i="9"/>
  <c r="C740" i="9"/>
  <c r="F739" i="9"/>
  <c r="E739" i="9"/>
  <c r="D739" i="9"/>
  <c r="C739" i="9"/>
  <c r="F738" i="9"/>
  <c r="E738" i="9"/>
  <c r="D738" i="9"/>
  <c r="C738" i="9"/>
  <c r="F737" i="9"/>
  <c r="E737" i="9"/>
  <c r="D737" i="9"/>
  <c r="C737" i="9"/>
  <c r="F736" i="9"/>
  <c r="E736" i="9"/>
  <c r="D736" i="9"/>
  <c r="C736" i="9"/>
  <c r="F735" i="9"/>
  <c r="E735" i="9"/>
  <c r="D735" i="9"/>
  <c r="C735" i="9"/>
  <c r="F734" i="9"/>
  <c r="E734" i="9"/>
  <c r="D734" i="9"/>
  <c r="C734" i="9"/>
  <c r="F733" i="9"/>
  <c r="E733" i="9"/>
  <c r="D733" i="9"/>
  <c r="C733" i="9"/>
  <c r="F732" i="9"/>
  <c r="E732" i="9"/>
  <c r="D732" i="9"/>
  <c r="C732" i="9"/>
  <c r="F731" i="9"/>
  <c r="E731" i="9"/>
  <c r="D731" i="9"/>
  <c r="C731" i="9"/>
  <c r="F730" i="9"/>
  <c r="E730" i="9"/>
  <c r="D730" i="9"/>
  <c r="C730" i="9"/>
  <c r="F729" i="9"/>
  <c r="E729" i="9"/>
  <c r="D729" i="9"/>
  <c r="C729" i="9"/>
  <c r="F728" i="9"/>
  <c r="E728" i="9"/>
  <c r="D728" i="9"/>
  <c r="C728" i="9"/>
  <c r="F727" i="9"/>
  <c r="E727" i="9"/>
  <c r="D727" i="9"/>
  <c r="C727" i="9"/>
  <c r="F726" i="9"/>
  <c r="E726" i="9"/>
  <c r="D726" i="9"/>
  <c r="C726" i="9"/>
  <c r="F725" i="9"/>
  <c r="E725" i="9"/>
  <c r="D725" i="9"/>
  <c r="C725" i="9"/>
  <c r="F724" i="9"/>
  <c r="E724" i="9"/>
  <c r="D724" i="9"/>
  <c r="C724" i="9"/>
  <c r="F723" i="9"/>
  <c r="E723" i="9"/>
  <c r="D723" i="9"/>
  <c r="C723" i="9"/>
  <c r="F722" i="9"/>
  <c r="E722" i="9"/>
  <c r="D722" i="9"/>
  <c r="C722" i="9"/>
  <c r="F721" i="9"/>
  <c r="E721" i="9"/>
  <c r="D721" i="9"/>
  <c r="C721" i="9"/>
  <c r="F720" i="9"/>
  <c r="E720" i="9"/>
  <c r="D720" i="9"/>
  <c r="C720" i="9"/>
  <c r="F719" i="9"/>
  <c r="E719" i="9"/>
  <c r="D719" i="9"/>
  <c r="C719" i="9"/>
  <c r="F718" i="9"/>
  <c r="E718" i="9"/>
  <c r="D718" i="9"/>
  <c r="C718" i="9"/>
  <c r="F717" i="9"/>
  <c r="E717" i="9"/>
  <c r="D717" i="9"/>
  <c r="C717" i="9"/>
  <c r="F716" i="9"/>
  <c r="E716" i="9"/>
  <c r="D716" i="9"/>
  <c r="C716" i="9"/>
  <c r="F715" i="9"/>
  <c r="E715" i="9"/>
  <c r="D715" i="9"/>
  <c r="C715" i="9"/>
  <c r="F714" i="9"/>
  <c r="E714" i="9"/>
  <c r="D714" i="9"/>
  <c r="C714" i="9"/>
  <c r="F713" i="9"/>
  <c r="E713" i="9"/>
  <c r="D713" i="9"/>
  <c r="C713" i="9"/>
  <c r="F712" i="9"/>
  <c r="E712" i="9"/>
  <c r="D712" i="9"/>
  <c r="C712" i="9"/>
  <c r="F711" i="9"/>
  <c r="E711" i="9"/>
  <c r="D711" i="9"/>
  <c r="C711" i="9"/>
  <c r="F710" i="9"/>
  <c r="E710" i="9"/>
  <c r="D710" i="9"/>
  <c r="C710" i="9"/>
  <c r="F709" i="9"/>
  <c r="E709" i="9"/>
  <c r="D709" i="9"/>
  <c r="C709" i="9"/>
  <c r="F708" i="9"/>
  <c r="E708" i="9"/>
  <c r="D708" i="9"/>
  <c r="C708" i="9"/>
  <c r="F707" i="9"/>
  <c r="E707" i="9"/>
  <c r="D707" i="9"/>
  <c r="C707" i="9"/>
  <c r="F706" i="9"/>
  <c r="E706" i="9"/>
  <c r="D706" i="9"/>
  <c r="C706" i="9"/>
  <c r="F705" i="9"/>
  <c r="E705" i="9"/>
  <c r="D705" i="9"/>
  <c r="C705" i="9"/>
  <c r="F704" i="9"/>
  <c r="E704" i="9"/>
  <c r="D704" i="9"/>
  <c r="C704" i="9"/>
  <c r="F703" i="9"/>
  <c r="E703" i="9"/>
  <c r="D703" i="9"/>
  <c r="C703" i="9"/>
  <c r="F702" i="9"/>
  <c r="E702" i="9"/>
  <c r="D702" i="9"/>
  <c r="C702" i="9"/>
  <c r="F701" i="9"/>
  <c r="E701" i="9"/>
  <c r="D701" i="9"/>
  <c r="C701" i="9"/>
  <c r="F700" i="9"/>
  <c r="E700" i="9"/>
  <c r="D700" i="9"/>
  <c r="C700" i="9"/>
  <c r="F699" i="9"/>
  <c r="E699" i="9"/>
  <c r="D699" i="9"/>
  <c r="C699" i="9"/>
  <c r="F698" i="9"/>
  <c r="E698" i="9"/>
  <c r="D698" i="9"/>
  <c r="C698" i="9"/>
  <c r="F697" i="9"/>
  <c r="E697" i="9"/>
  <c r="D697" i="9"/>
  <c r="C697" i="9"/>
  <c r="F696" i="9"/>
  <c r="E696" i="9"/>
  <c r="D696" i="9"/>
  <c r="C696" i="9"/>
  <c r="F695" i="9"/>
  <c r="E695" i="9"/>
  <c r="D695" i="9"/>
  <c r="C695" i="9"/>
  <c r="F694" i="9"/>
  <c r="E694" i="9"/>
  <c r="D694" i="9"/>
  <c r="C694" i="9"/>
  <c r="F693" i="9"/>
  <c r="E693" i="9"/>
  <c r="D693" i="9"/>
  <c r="C693" i="9"/>
  <c r="F692" i="9"/>
  <c r="E692" i="9"/>
  <c r="D692" i="9"/>
  <c r="C692" i="9"/>
  <c r="F691" i="9"/>
  <c r="E691" i="9"/>
  <c r="D691" i="9"/>
  <c r="C691" i="9"/>
  <c r="F690" i="9"/>
  <c r="E690" i="9"/>
  <c r="D690" i="9"/>
  <c r="C690" i="9"/>
  <c r="F689" i="9"/>
  <c r="E689" i="9"/>
  <c r="D689" i="9"/>
  <c r="C689" i="9"/>
  <c r="F688" i="9"/>
  <c r="E688" i="9"/>
  <c r="D688" i="9"/>
  <c r="C688" i="9"/>
  <c r="F687" i="9"/>
  <c r="E687" i="9"/>
  <c r="D687" i="9"/>
  <c r="C687" i="9"/>
  <c r="F686" i="9"/>
  <c r="E686" i="9"/>
  <c r="D686" i="9"/>
  <c r="C686" i="9"/>
  <c r="F685" i="9"/>
  <c r="E685" i="9"/>
  <c r="D685" i="9"/>
  <c r="C685" i="9"/>
  <c r="F684" i="9"/>
  <c r="E684" i="9"/>
  <c r="D684" i="9"/>
  <c r="C684" i="9"/>
  <c r="F683" i="9"/>
  <c r="E683" i="9"/>
  <c r="D683" i="9"/>
  <c r="C683" i="9"/>
  <c r="F682" i="9"/>
  <c r="E682" i="9"/>
  <c r="D682" i="9"/>
  <c r="C682" i="9"/>
  <c r="F681" i="9"/>
  <c r="E681" i="9"/>
  <c r="D681" i="9"/>
  <c r="C681" i="9"/>
  <c r="F680" i="9"/>
  <c r="E680" i="9"/>
  <c r="D680" i="9"/>
  <c r="C680" i="9"/>
  <c r="F679" i="9"/>
  <c r="E679" i="9"/>
  <c r="D679" i="9"/>
  <c r="C679" i="9"/>
  <c r="F678" i="9"/>
  <c r="E678" i="9"/>
  <c r="D678" i="9"/>
  <c r="C678" i="9"/>
  <c r="F677" i="9"/>
  <c r="E677" i="9"/>
  <c r="D677" i="9"/>
  <c r="C677" i="9"/>
  <c r="F676" i="9"/>
  <c r="E676" i="9"/>
  <c r="D676" i="9"/>
  <c r="C676" i="9"/>
  <c r="F675" i="9"/>
  <c r="E675" i="9"/>
  <c r="D675" i="9"/>
  <c r="C675" i="9"/>
  <c r="F674" i="9"/>
  <c r="E674" i="9"/>
  <c r="D674" i="9"/>
  <c r="C674" i="9"/>
  <c r="F673" i="9"/>
  <c r="E673" i="9"/>
  <c r="D673" i="9"/>
  <c r="C673" i="9"/>
  <c r="F672" i="9"/>
  <c r="E672" i="9"/>
  <c r="D672" i="9"/>
  <c r="C672" i="9"/>
  <c r="F671" i="9"/>
  <c r="E671" i="9"/>
  <c r="D671" i="9"/>
  <c r="C671" i="9"/>
  <c r="F670" i="9"/>
  <c r="E670" i="9"/>
  <c r="D670" i="9"/>
  <c r="C670" i="9"/>
  <c r="F669" i="9"/>
  <c r="E669" i="9"/>
  <c r="D669" i="9"/>
  <c r="C669" i="9"/>
  <c r="F668" i="9"/>
  <c r="E668" i="9"/>
  <c r="D668" i="9"/>
  <c r="C668" i="9"/>
  <c r="F667" i="9"/>
  <c r="E667" i="9"/>
  <c r="D667" i="9"/>
  <c r="C667" i="9"/>
  <c r="F666" i="9"/>
  <c r="E666" i="9"/>
  <c r="D666" i="9"/>
  <c r="C666" i="9"/>
  <c r="F665" i="9"/>
  <c r="E665" i="9"/>
  <c r="D665" i="9"/>
  <c r="C665" i="9"/>
  <c r="F664" i="9"/>
  <c r="E664" i="9"/>
  <c r="D664" i="9"/>
  <c r="C664" i="9"/>
  <c r="F663" i="9"/>
  <c r="E663" i="9"/>
  <c r="D663" i="9"/>
  <c r="C663" i="9"/>
  <c r="F662" i="9"/>
  <c r="E662" i="9"/>
  <c r="D662" i="9"/>
  <c r="C662" i="9"/>
  <c r="F661" i="9"/>
  <c r="E661" i="9"/>
  <c r="D661" i="9"/>
  <c r="C661" i="9"/>
  <c r="F660" i="9"/>
  <c r="E660" i="9"/>
  <c r="D660" i="9"/>
  <c r="C660" i="9"/>
  <c r="F659" i="9"/>
  <c r="E659" i="9"/>
  <c r="D659" i="9"/>
  <c r="C659" i="9"/>
  <c r="F658" i="9"/>
  <c r="E658" i="9"/>
  <c r="D658" i="9"/>
  <c r="C658" i="9"/>
  <c r="F657" i="9"/>
  <c r="E657" i="9"/>
  <c r="D657" i="9"/>
  <c r="C657" i="9"/>
  <c r="F656" i="9"/>
  <c r="E656" i="9"/>
  <c r="D656" i="9"/>
  <c r="C656" i="9"/>
  <c r="F655" i="9"/>
  <c r="E655" i="9"/>
  <c r="D655" i="9"/>
  <c r="C655" i="9"/>
  <c r="F654" i="9"/>
  <c r="E654" i="9"/>
  <c r="D654" i="9"/>
  <c r="C654" i="9"/>
  <c r="F653" i="9"/>
  <c r="E653" i="9"/>
  <c r="D653" i="9"/>
  <c r="C653" i="9"/>
  <c r="F652" i="9"/>
  <c r="E652" i="9"/>
  <c r="D652" i="9"/>
  <c r="C652" i="9"/>
  <c r="F651" i="9"/>
  <c r="E651" i="9"/>
  <c r="D651" i="9"/>
  <c r="C651" i="9"/>
  <c r="F650" i="9"/>
  <c r="E650" i="9"/>
  <c r="D650" i="9"/>
  <c r="C650" i="9"/>
  <c r="F649" i="9"/>
  <c r="E649" i="9"/>
  <c r="D649" i="9"/>
  <c r="C649" i="9"/>
  <c r="F648" i="9"/>
  <c r="E648" i="9"/>
  <c r="D648" i="9"/>
  <c r="C648" i="9"/>
  <c r="F647" i="9"/>
  <c r="E647" i="9"/>
  <c r="D647" i="9"/>
  <c r="C647" i="9"/>
  <c r="F646" i="9"/>
  <c r="E646" i="9"/>
  <c r="D646" i="9"/>
  <c r="C646" i="9"/>
  <c r="F645" i="9"/>
  <c r="E645" i="9"/>
  <c r="D645" i="9"/>
  <c r="C645" i="9"/>
  <c r="F644" i="9"/>
  <c r="E644" i="9"/>
  <c r="D644" i="9"/>
  <c r="C644" i="9"/>
  <c r="F643" i="9"/>
  <c r="E643" i="9"/>
  <c r="D643" i="9"/>
  <c r="C643" i="9"/>
  <c r="F642" i="9"/>
  <c r="E642" i="9"/>
  <c r="D642" i="9"/>
  <c r="C642" i="9"/>
  <c r="F641" i="9"/>
  <c r="E641" i="9"/>
  <c r="D641" i="9"/>
  <c r="C641" i="9"/>
  <c r="F640" i="9"/>
  <c r="E640" i="9"/>
  <c r="D640" i="9"/>
  <c r="C640" i="9"/>
  <c r="F639" i="9"/>
  <c r="E639" i="9"/>
  <c r="D639" i="9"/>
  <c r="C639" i="9"/>
  <c r="F638" i="9"/>
  <c r="E638" i="9"/>
  <c r="D638" i="9"/>
  <c r="C638" i="9"/>
  <c r="F637" i="9"/>
  <c r="E637" i="9"/>
  <c r="D637" i="9"/>
  <c r="C637" i="9"/>
  <c r="F636" i="9"/>
  <c r="E636" i="9"/>
  <c r="D636" i="9"/>
  <c r="C636" i="9"/>
  <c r="F635" i="9"/>
  <c r="E635" i="9"/>
  <c r="D635" i="9"/>
  <c r="C635" i="9"/>
  <c r="F634" i="9"/>
  <c r="E634" i="9"/>
  <c r="D634" i="9"/>
  <c r="C634" i="9"/>
  <c r="F633" i="9"/>
  <c r="E633" i="9"/>
  <c r="D633" i="9"/>
  <c r="C633" i="9"/>
  <c r="F632" i="9"/>
  <c r="E632" i="9"/>
  <c r="D632" i="9"/>
  <c r="C632" i="9"/>
  <c r="F631" i="9"/>
  <c r="E631" i="9"/>
  <c r="D631" i="9"/>
  <c r="C631" i="9"/>
  <c r="F630" i="9"/>
  <c r="E630" i="9"/>
  <c r="D630" i="9"/>
  <c r="C630" i="9"/>
  <c r="F629" i="9"/>
  <c r="E629" i="9"/>
  <c r="D629" i="9"/>
  <c r="C629" i="9"/>
  <c r="F628" i="9"/>
  <c r="E628" i="9"/>
  <c r="D628" i="9"/>
  <c r="C628" i="9"/>
  <c r="F627" i="9"/>
  <c r="E627" i="9"/>
  <c r="D627" i="9"/>
  <c r="C627" i="9"/>
  <c r="F626" i="9"/>
  <c r="E626" i="9"/>
  <c r="D626" i="9"/>
  <c r="C626" i="9"/>
  <c r="F625" i="9"/>
  <c r="E625" i="9"/>
  <c r="D625" i="9"/>
  <c r="C625" i="9"/>
  <c r="F624" i="9"/>
  <c r="E624" i="9"/>
  <c r="D624" i="9"/>
  <c r="C624" i="9"/>
  <c r="F623" i="9"/>
  <c r="E623" i="9"/>
  <c r="D623" i="9"/>
  <c r="C623" i="9"/>
  <c r="F622" i="9"/>
  <c r="E622" i="9"/>
  <c r="D622" i="9"/>
  <c r="C622" i="9"/>
  <c r="F621" i="9"/>
  <c r="E621" i="9"/>
  <c r="D621" i="9"/>
  <c r="C621" i="9"/>
  <c r="F620" i="9"/>
  <c r="E620" i="9"/>
  <c r="D620" i="9"/>
  <c r="C620" i="9"/>
  <c r="F619" i="9"/>
  <c r="E619" i="9"/>
  <c r="D619" i="9"/>
  <c r="C619" i="9"/>
  <c r="F618" i="9"/>
  <c r="E618" i="9"/>
  <c r="D618" i="9"/>
  <c r="C618" i="9"/>
  <c r="F617" i="9"/>
  <c r="E617" i="9"/>
  <c r="D617" i="9"/>
  <c r="C617" i="9"/>
  <c r="F616" i="9"/>
  <c r="E616" i="9"/>
  <c r="D616" i="9"/>
  <c r="C616" i="9"/>
  <c r="F615" i="9"/>
  <c r="E615" i="9"/>
  <c r="D615" i="9"/>
  <c r="C615" i="9"/>
  <c r="F614" i="9"/>
  <c r="E614" i="9"/>
  <c r="D614" i="9"/>
  <c r="C614" i="9"/>
  <c r="F613" i="9"/>
  <c r="E613" i="9"/>
  <c r="D613" i="9"/>
  <c r="C613" i="9"/>
  <c r="F612" i="9"/>
  <c r="E612" i="9"/>
  <c r="D612" i="9"/>
  <c r="C612" i="9"/>
  <c r="F611" i="9"/>
  <c r="E611" i="9"/>
  <c r="D611" i="9"/>
  <c r="C611" i="9"/>
  <c r="F610" i="9"/>
  <c r="E610" i="9"/>
  <c r="D610" i="9"/>
  <c r="C610" i="9"/>
  <c r="F609" i="9"/>
  <c r="E609" i="9"/>
  <c r="D609" i="9"/>
  <c r="C609" i="9"/>
  <c r="F608" i="9"/>
  <c r="E608" i="9"/>
  <c r="D608" i="9"/>
  <c r="C608" i="9"/>
  <c r="F607" i="9"/>
  <c r="E607" i="9"/>
  <c r="D607" i="9"/>
  <c r="C607" i="9"/>
  <c r="F606" i="9"/>
  <c r="E606" i="9"/>
  <c r="D606" i="9"/>
  <c r="C606" i="9"/>
  <c r="F605" i="9"/>
  <c r="E605" i="9"/>
  <c r="D605" i="9"/>
  <c r="C605" i="9"/>
  <c r="F604" i="9"/>
  <c r="E604" i="9"/>
  <c r="D604" i="9"/>
  <c r="C604" i="9"/>
  <c r="F603" i="9"/>
  <c r="E603" i="9"/>
  <c r="D603" i="9"/>
  <c r="C603" i="9"/>
  <c r="F602" i="9"/>
  <c r="E602" i="9"/>
  <c r="D602" i="9"/>
  <c r="C602" i="9"/>
  <c r="F601" i="9"/>
  <c r="E601" i="9"/>
  <c r="D601" i="9"/>
  <c r="C601" i="9"/>
  <c r="F600" i="9"/>
  <c r="E600" i="9"/>
  <c r="D600" i="9"/>
  <c r="C600" i="9"/>
  <c r="F599" i="9"/>
  <c r="E599" i="9"/>
  <c r="D599" i="9"/>
  <c r="C599" i="9"/>
  <c r="F598" i="9"/>
  <c r="E598" i="9"/>
  <c r="D598" i="9"/>
  <c r="C598" i="9"/>
  <c r="F597" i="9"/>
  <c r="E597" i="9"/>
  <c r="D597" i="9"/>
  <c r="C597" i="9"/>
  <c r="F596" i="9"/>
  <c r="E596" i="9"/>
  <c r="D596" i="9"/>
  <c r="C596" i="9"/>
  <c r="F595" i="9"/>
  <c r="E595" i="9"/>
  <c r="D595" i="9"/>
  <c r="C595" i="9"/>
  <c r="F594" i="9"/>
  <c r="E594" i="9"/>
  <c r="D594" i="9"/>
  <c r="C594" i="9"/>
  <c r="F593" i="9"/>
  <c r="E593" i="9"/>
  <c r="D593" i="9"/>
  <c r="C593" i="9"/>
  <c r="F592" i="9"/>
  <c r="E592" i="9"/>
  <c r="D592" i="9"/>
  <c r="C592" i="9"/>
  <c r="F591" i="9"/>
  <c r="E591" i="9"/>
  <c r="D591" i="9"/>
  <c r="C591" i="9"/>
  <c r="F590" i="9"/>
  <c r="E590" i="9"/>
  <c r="D590" i="9"/>
  <c r="C590" i="9"/>
  <c r="F589" i="9"/>
  <c r="E589" i="9"/>
  <c r="D589" i="9"/>
  <c r="C589" i="9"/>
  <c r="F588" i="9"/>
  <c r="E588" i="9"/>
  <c r="D588" i="9"/>
  <c r="C588" i="9"/>
  <c r="F587" i="9"/>
  <c r="E587" i="9"/>
  <c r="D587" i="9"/>
  <c r="C587" i="9"/>
  <c r="F586" i="9"/>
  <c r="E586" i="9"/>
  <c r="D586" i="9"/>
  <c r="C586" i="9"/>
  <c r="F585" i="9"/>
  <c r="E585" i="9"/>
  <c r="D585" i="9"/>
  <c r="C585" i="9"/>
  <c r="F584" i="9"/>
  <c r="E584" i="9"/>
  <c r="D584" i="9"/>
  <c r="C584" i="9"/>
  <c r="F583" i="9"/>
  <c r="E583" i="9"/>
  <c r="D583" i="9"/>
  <c r="C583" i="9"/>
  <c r="F582" i="9"/>
  <c r="E582" i="9"/>
  <c r="D582" i="9"/>
  <c r="C582" i="9"/>
  <c r="F581" i="9"/>
  <c r="E581" i="9"/>
  <c r="D581" i="9"/>
  <c r="C581" i="9"/>
  <c r="F580" i="9"/>
  <c r="E580" i="9"/>
  <c r="D580" i="9"/>
  <c r="C580" i="9"/>
  <c r="F579" i="9"/>
  <c r="E579" i="9"/>
  <c r="D579" i="9"/>
  <c r="C579" i="9"/>
  <c r="F578" i="9"/>
  <c r="E578" i="9"/>
  <c r="D578" i="9"/>
  <c r="C578" i="9"/>
  <c r="F577" i="9"/>
  <c r="E577" i="9"/>
  <c r="D577" i="9"/>
  <c r="C577" i="9"/>
  <c r="F576" i="9"/>
  <c r="E576" i="9"/>
  <c r="D576" i="9"/>
  <c r="C576" i="9"/>
  <c r="F575" i="9"/>
  <c r="E575" i="9"/>
  <c r="D575" i="9"/>
  <c r="C575" i="9"/>
  <c r="F574" i="9"/>
  <c r="E574" i="9"/>
  <c r="D574" i="9"/>
  <c r="C574" i="9"/>
  <c r="F573" i="9"/>
  <c r="E573" i="9"/>
  <c r="D573" i="9"/>
  <c r="C573" i="9"/>
  <c r="F572" i="9"/>
  <c r="E572" i="9"/>
  <c r="D572" i="9"/>
  <c r="C572" i="9"/>
  <c r="F571" i="9"/>
  <c r="E571" i="9"/>
  <c r="D571" i="9"/>
  <c r="C571" i="9"/>
  <c r="F570" i="9"/>
  <c r="E570" i="9"/>
  <c r="D570" i="9"/>
  <c r="C570" i="9"/>
  <c r="F569" i="9"/>
  <c r="E569" i="9"/>
  <c r="D569" i="9"/>
  <c r="C569" i="9"/>
  <c r="F568" i="9"/>
  <c r="E568" i="9"/>
  <c r="D568" i="9"/>
  <c r="C568" i="9"/>
  <c r="F567" i="9"/>
  <c r="E567" i="9"/>
  <c r="D567" i="9"/>
  <c r="C567" i="9"/>
  <c r="F566" i="9"/>
  <c r="E566" i="9"/>
  <c r="D566" i="9"/>
  <c r="C566" i="9"/>
  <c r="F565" i="9"/>
  <c r="E565" i="9"/>
  <c r="D565" i="9"/>
  <c r="C565" i="9"/>
  <c r="F564" i="9"/>
  <c r="E564" i="9"/>
  <c r="D564" i="9"/>
  <c r="C564" i="9"/>
  <c r="F563" i="9"/>
  <c r="E563" i="9"/>
  <c r="D563" i="9"/>
  <c r="C563" i="9"/>
  <c r="F562" i="9"/>
  <c r="E562" i="9"/>
  <c r="D562" i="9"/>
  <c r="C562" i="9"/>
  <c r="F561" i="9"/>
  <c r="E561" i="9"/>
  <c r="D561" i="9"/>
  <c r="C561" i="9"/>
  <c r="F560" i="9"/>
  <c r="E560" i="9"/>
  <c r="D560" i="9"/>
  <c r="C560" i="9"/>
  <c r="F559" i="9"/>
  <c r="E559" i="9"/>
  <c r="D559" i="9"/>
  <c r="C559" i="9"/>
  <c r="F558" i="9"/>
  <c r="E558" i="9"/>
  <c r="D558" i="9"/>
  <c r="C558" i="9"/>
  <c r="F557" i="9"/>
  <c r="E557" i="9"/>
  <c r="D557" i="9"/>
  <c r="C557" i="9"/>
  <c r="F556" i="9"/>
  <c r="E556" i="9"/>
  <c r="D556" i="9"/>
  <c r="C556" i="9"/>
  <c r="F555" i="9"/>
  <c r="E555" i="9"/>
  <c r="D555" i="9"/>
  <c r="C555" i="9"/>
  <c r="F554" i="9"/>
  <c r="E554" i="9"/>
  <c r="D554" i="9"/>
  <c r="C554" i="9"/>
  <c r="F553" i="9"/>
  <c r="E553" i="9"/>
  <c r="D553" i="9"/>
  <c r="C553" i="9"/>
  <c r="F552" i="9"/>
  <c r="E552" i="9"/>
  <c r="D552" i="9"/>
  <c r="C552" i="9"/>
  <c r="F551" i="9"/>
  <c r="E551" i="9"/>
  <c r="D551" i="9"/>
  <c r="C551" i="9"/>
  <c r="F550" i="9"/>
  <c r="E550" i="9"/>
  <c r="D550" i="9"/>
  <c r="C550" i="9"/>
  <c r="F549" i="9"/>
  <c r="E549" i="9"/>
  <c r="D549" i="9"/>
  <c r="C549" i="9"/>
  <c r="F548" i="9"/>
  <c r="E548" i="9"/>
  <c r="D548" i="9"/>
  <c r="C548" i="9"/>
  <c r="F547" i="9"/>
  <c r="E547" i="9"/>
  <c r="D547" i="9"/>
  <c r="C547" i="9"/>
  <c r="F546" i="9"/>
  <c r="E546" i="9"/>
  <c r="D546" i="9"/>
  <c r="C546" i="9"/>
  <c r="F545" i="9"/>
  <c r="E545" i="9"/>
  <c r="D545" i="9"/>
  <c r="C545" i="9"/>
  <c r="F544" i="9"/>
  <c r="E544" i="9"/>
  <c r="D544" i="9"/>
  <c r="C544" i="9"/>
  <c r="F543" i="9"/>
  <c r="E543" i="9"/>
  <c r="D543" i="9"/>
  <c r="C543" i="9"/>
  <c r="F542" i="9"/>
  <c r="E542" i="9"/>
  <c r="D542" i="9"/>
  <c r="C542" i="9"/>
  <c r="F541" i="9"/>
  <c r="E541" i="9"/>
  <c r="D541" i="9"/>
  <c r="C541" i="9"/>
  <c r="F540" i="9"/>
  <c r="E540" i="9"/>
  <c r="D540" i="9"/>
  <c r="C540" i="9"/>
  <c r="F539" i="9"/>
  <c r="E539" i="9"/>
  <c r="D539" i="9"/>
  <c r="C539" i="9"/>
  <c r="F538" i="9"/>
  <c r="E538" i="9"/>
  <c r="D538" i="9"/>
  <c r="C538" i="9"/>
  <c r="F537" i="9"/>
  <c r="E537" i="9"/>
  <c r="D537" i="9"/>
  <c r="C537" i="9"/>
  <c r="F536" i="9"/>
  <c r="E536" i="9"/>
  <c r="D536" i="9"/>
  <c r="C536" i="9"/>
  <c r="F535" i="9"/>
  <c r="E535" i="9"/>
  <c r="D535" i="9"/>
  <c r="C535" i="9"/>
  <c r="F534" i="9"/>
  <c r="E534" i="9"/>
  <c r="D534" i="9"/>
  <c r="C534" i="9"/>
  <c r="F533" i="9"/>
  <c r="E533" i="9"/>
  <c r="D533" i="9"/>
  <c r="C533" i="9"/>
  <c r="F532" i="9"/>
  <c r="E532" i="9"/>
  <c r="D532" i="9"/>
  <c r="C532" i="9"/>
  <c r="F531" i="9"/>
  <c r="E531" i="9"/>
  <c r="D531" i="9"/>
  <c r="C531" i="9"/>
  <c r="F530" i="9"/>
  <c r="E530" i="9"/>
  <c r="D530" i="9"/>
  <c r="C530" i="9"/>
  <c r="F529" i="9"/>
  <c r="E529" i="9"/>
  <c r="D529" i="9"/>
  <c r="C529" i="9"/>
  <c r="F528" i="9"/>
  <c r="E528" i="9"/>
  <c r="D528" i="9"/>
  <c r="C528" i="9"/>
  <c r="F527" i="9"/>
  <c r="E527" i="9"/>
  <c r="D527" i="9"/>
  <c r="C527" i="9"/>
  <c r="F526" i="9"/>
  <c r="E526" i="9"/>
  <c r="D526" i="9"/>
  <c r="C526" i="9"/>
  <c r="F525" i="9"/>
  <c r="E525" i="9"/>
  <c r="D525" i="9"/>
  <c r="C525" i="9"/>
  <c r="F524" i="9"/>
  <c r="E524" i="9"/>
  <c r="D524" i="9"/>
  <c r="C524" i="9"/>
  <c r="F523" i="9"/>
  <c r="E523" i="9"/>
  <c r="D523" i="9"/>
  <c r="C523" i="9"/>
  <c r="F522" i="9"/>
  <c r="E522" i="9"/>
  <c r="D522" i="9"/>
  <c r="C522" i="9"/>
  <c r="F521" i="9"/>
  <c r="E521" i="9"/>
  <c r="D521" i="9"/>
  <c r="C521" i="9"/>
  <c r="F520" i="9"/>
  <c r="E520" i="9"/>
  <c r="D520" i="9"/>
  <c r="C520" i="9"/>
  <c r="F519" i="9"/>
  <c r="E519" i="9"/>
  <c r="D519" i="9"/>
  <c r="C519" i="9"/>
  <c r="F518" i="9"/>
  <c r="E518" i="9"/>
  <c r="D518" i="9"/>
  <c r="C518" i="9"/>
  <c r="F517" i="9"/>
  <c r="E517" i="9"/>
  <c r="D517" i="9"/>
  <c r="C517" i="9"/>
  <c r="F516" i="9"/>
  <c r="E516" i="9"/>
  <c r="D516" i="9"/>
  <c r="C516" i="9"/>
  <c r="F515" i="9"/>
  <c r="E515" i="9"/>
  <c r="D515" i="9"/>
  <c r="C515" i="9"/>
  <c r="F514" i="9"/>
  <c r="E514" i="9"/>
  <c r="D514" i="9"/>
  <c r="C514" i="9"/>
  <c r="F513" i="9"/>
  <c r="E513" i="9"/>
  <c r="D513" i="9"/>
  <c r="C513" i="9"/>
  <c r="F512" i="9"/>
  <c r="E512" i="9"/>
  <c r="D512" i="9"/>
  <c r="C512" i="9"/>
  <c r="F511" i="9"/>
  <c r="E511" i="9"/>
  <c r="D511" i="9"/>
  <c r="C511" i="9"/>
  <c r="F510" i="9"/>
  <c r="E510" i="9"/>
  <c r="D510" i="9"/>
  <c r="C510" i="9"/>
  <c r="F509" i="9"/>
  <c r="E509" i="9"/>
  <c r="D509" i="9"/>
  <c r="C509" i="9"/>
  <c r="F508" i="9"/>
  <c r="E508" i="9"/>
  <c r="D508" i="9"/>
  <c r="C508" i="9"/>
  <c r="F507" i="9"/>
  <c r="E507" i="9"/>
  <c r="D507" i="9"/>
  <c r="C507" i="9"/>
  <c r="F506" i="9"/>
  <c r="E506" i="9"/>
  <c r="D506" i="9"/>
  <c r="C506" i="9"/>
  <c r="F505" i="9"/>
  <c r="E505" i="9"/>
  <c r="D505" i="9"/>
  <c r="C505" i="9"/>
  <c r="F504" i="9"/>
  <c r="E504" i="9"/>
  <c r="D504" i="9"/>
  <c r="C504" i="9"/>
  <c r="F503" i="9"/>
  <c r="E503" i="9"/>
  <c r="D503" i="9"/>
  <c r="C503" i="9"/>
  <c r="F502" i="9"/>
  <c r="E502" i="9"/>
  <c r="D502" i="9"/>
  <c r="C502" i="9"/>
  <c r="F501" i="9"/>
  <c r="E501" i="9"/>
  <c r="D501" i="9"/>
  <c r="C501" i="9"/>
  <c r="F500" i="9"/>
  <c r="E500" i="9"/>
  <c r="D500" i="9"/>
  <c r="C500" i="9"/>
  <c r="F499" i="9"/>
  <c r="E499" i="9"/>
  <c r="D499" i="9"/>
  <c r="C499" i="9"/>
  <c r="F498" i="9"/>
  <c r="E498" i="9"/>
  <c r="D498" i="9"/>
  <c r="C498" i="9"/>
  <c r="F497" i="9"/>
  <c r="E497" i="9"/>
  <c r="D497" i="9"/>
  <c r="C497" i="9"/>
  <c r="F496" i="9"/>
  <c r="E496" i="9"/>
  <c r="D496" i="9"/>
  <c r="C496" i="9"/>
  <c r="F495" i="9"/>
  <c r="E495" i="9"/>
  <c r="D495" i="9"/>
  <c r="C495" i="9"/>
  <c r="F494" i="9"/>
  <c r="E494" i="9"/>
  <c r="D494" i="9"/>
  <c r="C494" i="9"/>
  <c r="F493" i="9"/>
  <c r="E493" i="9"/>
  <c r="D493" i="9"/>
  <c r="C493" i="9"/>
  <c r="F492" i="9"/>
  <c r="E492" i="9"/>
  <c r="D492" i="9"/>
  <c r="C492" i="9"/>
  <c r="F491" i="9"/>
  <c r="E491" i="9"/>
  <c r="D491" i="9"/>
  <c r="C491" i="9"/>
  <c r="F490" i="9"/>
  <c r="E490" i="9"/>
  <c r="D490" i="9"/>
  <c r="C490" i="9"/>
  <c r="F489" i="9"/>
  <c r="E489" i="9"/>
  <c r="D489" i="9"/>
  <c r="C489" i="9"/>
  <c r="F488" i="9"/>
  <c r="E488" i="9"/>
  <c r="D488" i="9"/>
  <c r="C488" i="9"/>
  <c r="F487" i="9"/>
  <c r="E487" i="9"/>
  <c r="D487" i="9"/>
  <c r="C487" i="9"/>
  <c r="F486" i="9"/>
  <c r="E486" i="9"/>
  <c r="D486" i="9"/>
  <c r="C486" i="9"/>
  <c r="F485" i="9"/>
  <c r="E485" i="9"/>
  <c r="D485" i="9"/>
  <c r="C485" i="9"/>
  <c r="F484" i="9"/>
  <c r="E484" i="9"/>
  <c r="D484" i="9"/>
  <c r="C484" i="9"/>
  <c r="F483" i="9"/>
  <c r="E483" i="9"/>
  <c r="D483" i="9"/>
  <c r="C483" i="9"/>
  <c r="F482" i="9"/>
  <c r="E482" i="9"/>
  <c r="D482" i="9"/>
  <c r="C482" i="9"/>
  <c r="F481" i="9"/>
  <c r="E481" i="9"/>
  <c r="D481" i="9"/>
  <c r="C481" i="9"/>
  <c r="F480" i="9"/>
  <c r="E480" i="9"/>
  <c r="D480" i="9"/>
  <c r="C480" i="9"/>
  <c r="F479" i="9"/>
  <c r="E479" i="9"/>
  <c r="D479" i="9"/>
  <c r="C479" i="9"/>
  <c r="F478" i="9"/>
  <c r="E478" i="9"/>
  <c r="D478" i="9"/>
  <c r="C478" i="9"/>
  <c r="F477" i="9"/>
  <c r="E477" i="9"/>
  <c r="D477" i="9"/>
  <c r="C477" i="9"/>
  <c r="F476" i="9"/>
  <c r="E476" i="9"/>
  <c r="D476" i="9"/>
  <c r="C476" i="9"/>
  <c r="F475" i="9"/>
  <c r="E475" i="9"/>
  <c r="D475" i="9"/>
  <c r="C475" i="9"/>
  <c r="F474" i="9"/>
  <c r="E474" i="9"/>
  <c r="D474" i="9"/>
  <c r="C474" i="9"/>
  <c r="F473" i="9"/>
  <c r="E473" i="9"/>
  <c r="D473" i="9"/>
  <c r="C473" i="9"/>
  <c r="F472" i="9"/>
  <c r="E472" i="9"/>
  <c r="D472" i="9"/>
  <c r="C472" i="9"/>
  <c r="F471" i="9"/>
  <c r="E471" i="9"/>
  <c r="D471" i="9"/>
  <c r="C471" i="9"/>
  <c r="F470" i="9"/>
  <c r="E470" i="9"/>
  <c r="D470" i="9"/>
  <c r="C470" i="9"/>
  <c r="F469" i="9"/>
  <c r="E469" i="9"/>
  <c r="D469" i="9"/>
  <c r="C469" i="9"/>
  <c r="F468" i="9"/>
  <c r="E468" i="9"/>
  <c r="D468" i="9"/>
  <c r="C468" i="9"/>
  <c r="F467" i="9"/>
  <c r="E467" i="9"/>
  <c r="D467" i="9"/>
  <c r="C467" i="9"/>
  <c r="F466" i="9"/>
  <c r="E466" i="9"/>
  <c r="D466" i="9"/>
  <c r="C466" i="9"/>
  <c r="F465" i="9"/>
  <c r="E465" i="9"/>
  <c r="D465" i="9"/>
  <c r="C465" i="9"/>
  <c r="F464" i="9"/>
  <c r="E464" i="9"/>
  <c r="D464" i="9"/>
  <c r="C464" i="9"/>
  <c r="F463" i="9"/>
  <c r="E463" i="9"/>
  <c r="D463" i="9"/>
  <c r="C463" i="9"/>
  <c r="F462" i="9"/>
  <c r="E462" i="9"/>
  <c r="D462" i="9"/>
  <c r="C462" i="9"/>
  <c r="F461" i="9"/>
  <c r="E461" i="9"/>
  <c r="D461" i="9"/>
  <c r="C461" i="9"/>
  <c r="F460" i="9"/>
  <c r="E460" i="9"/>
  <c r="D460" i="9"/>
  <c r="C460" i="9"/>
  <c r="F459" i="9"/>
  <c r="E459" i="9"/>
  <c r="D459" i="9"/>
  <c r="C459" i="9"/>
  <c r="F458" i="9"/>
  <c r="E458" i="9"/>
  <c r="D458" i="9"/>
  <c r="C458" i="9"/>
  <c r="F457" i="9"/>
  <c r="E457" i="9"/>
  <c r="D457" i="9"/>
  <c r="C457" i="9"/>
  <c r="F456" i="9"/>
  <c r="E456" i="9"/>
  <c r="D456" i="9"/>
  <c r="C456" i="9"/>
  <c r="F455" i="9"/>
  <c r="E455" i="9"/>
  <c r="D455" i="9"/>
  <c r="C455" i="9"/>
  <c r="F454" i="9"/>
  <c r="E454" i="9"/>
  <c r="D454" i="9"/>
  <c r="C454" i="9"/>
  <c r="F453" i="9"/>
  <c r="E453" i="9"/>
  <c r="D453" i="9"/>
  <c r="C453" i="9"/>
  <c r="F452" i="9"/>
  <c r="E452" i="9"/>
  <c r="D452" i="9"/>
  <c r="C452" i="9"/>
  <c r="F451" i="9"/>
  <c r="E451" i="9"/>
  <c r="D451" i="9"/>
  <c r="C451" i="9"/>
  <c r="F450" i="9"/>
  <c r="E450" i="9"/>
  <c r="D450" i="9"/>
  <c r="C450" i="9"/>
  <c r="F449" i="9"/>
  <c r="E449" i="9"/>
  <c r="D449" i="9"/>
  <c r="C449" i="9"/>
  <c r="F448" i="9"/>
  <c r="E448" i="9"/>
  <c r="D448" i="9"/>
  <c r="C448" i="9"/>
  <c r="F447" i="9"/>
  <c r="E447" i="9"/>
  <c r="D447" i="9"/>
  <c r="C447" i="9"/>
  <c r="F446" i="9"/>
  <c r="E446" i="9"/>
  <c r="D446" i="9"/>
  <c r="C446" i="9"/>
  <c r="F445" i="9"/>
  <c r="E445" i="9"/>
  <c r="D445" i="9"/>
  <c r="C445" i="9"/>
  <c r="F444" i="9"/>
  <c r="E444" i="9"/>
  <c r="D444" i="9"/>
  <c r="C444" i="9"/>
  <c r="F443" i="9"/>
  <c r="E443" i="9"/>
  <c r="D443" i="9"/>
  <c r="C443" i="9"/>
  <c r="F442" i="9"/>
  <c r="E442" i="9"/>
  <c r="D442" i="9"/>
  <c r="C442" i="9"/>
  <c r="F441" i="9"/>
  <c r="E441" i="9"/>
  <c r="D441" i="9"/>
  <c r="C441" i="9"/>
  <c r="F440" i="9"/>
  <c r="E440" i="9"/>
  <c r="D440" i="9"/>
  <c r="C440" i="9"/>
  <c r="F439" i="9"/>
  <c r="E439" i="9"/>
  <c r="D439" i="9"/>
  <c r="C439" i="9"/>
  <c r="F438" i="9"/>
  <c r="E438" i="9"/>
  <c r="D438" i="9"/>
  <c r="C438" i="9"/>
  <c r="F437" i="9"/>
  <c r="E437" i="9"/>
  <c r="D437" i="9"/>
  <c r="C437" i="9"/>
  <c r="F436" i="9"/>
  <c r="E436" i="9"/>
  <c r="D436" i="9"/>
  <c r="C436" i="9"/>
  <c r="F435" i="9"/>
  <c r="E435" i="9"/>
  <c r="D435" i="9"/>
  <c r="C435" i="9"/>
  <c r="F434" i="9"/>
  <c r="E434" i="9"/>
  <c r="D434" i="9"/>
  <c r="C434" i="9"/>
  <c r="F433" i="9"/>
  <c r="E433" i="9"/>
  <c r="D433" i="9"/>
  <c r="C433" i="9"/>
  <c r="F432" i="9"/>
  <c r="E432" i="9"/>
  <c r="D432" i="9"/>
  <c r="C432" i="9"/>
  <c r="F431" i="9"/>
  <c r="E431" i="9"/>
  <c r="D431" i="9"/>
  <c r="C431" i="9"/>
  <c r="F430" i="9"/>
  <c r="E430" i="9"/>
  <c r="D430" i="9"/>
  <c r="C430" i="9"/>
  <c r="F429" i="9"/>
  <c r="E429" i="9"/>
  <c r="D429" i="9"/>
  <c r="C429" i="9"/>
  <c r="F428" i="9"/>
  <c r="E428" i="9"/>
  <c r="D428" i="9"/>
  <c r="C428" i="9"/>
  <c r="F427" i="9"/>
  <c r="E427" i="9"/>
  <c r="D427" i="9"/>
  <c r="C427" i="9"/>
  <c r="F426" i="9"/>
  <c r="E426" i="9"/>
  <c r="D426" i="9"/>
  <c r="C426" i="9"/>
  <c r="F425" i="9"/>
  <c r="E425" i="9"/>
  <c r="D425" i="9"/>
  <c r="C425" i="9"/>
  <c r="F424" i="9"/>
  <c r="E424" i="9"/>
  <c r="D424" i="9"/>
  <c r="C424" i="9"/>
  <c r="F423" i="9"/>
  <c r="E423" i="9"/>
  <c r="D423" i="9"/>
  <c r="C423" i="9"/>
  <c r="F422" i="9"/>
  <c r="E422" i="9"/>
  <c r="D422" i="9"/>
  <c r="C422" i="9"/>
  <c r="F421" i="9"/>
  <c r="E421" i="9"/>
  <c r="D421" i="9"/>
  <c r="C421" i="9"/>
  <c r="F420" i="9"/>
  <c r="E420" i="9"/>
  <c r="D420" i="9"/>
  <c r="C420" i="9"/>
  <c r="F419" i="9"/>
  <c r="E419" i="9"/>
  <c r="D419" i="9"/>
  <c r="C419" i="9"/>
  <c r="F418" i="9"/>
  <c r="E418" i="9"/>
  <c r="D418" i="9"/>
  <c r="C418" i="9"/>
  <c r="F417" i="9"/>
  <c r="E417" i="9"/>
  <c r="D417" i="9"/>
  <c r="C417" i="9"/>
  <c r="F416" i="9"/>
  <c r="E416" i="9"/>
  <c r="D416" i="9"/>
  <c r="C416" i="9"/>
  <c r="F415" i="9"/>
  <c r="E415" i="9"/>
  <c r="D415" i="9"/>
  <c r="C415" i="9"/>
  <c r="F414" i="9"/>
  <c r="E414" i="9"/>
  <c r="D414" i="9"/>
  <c r="C414" i="9"/>
  <c r="F413" i="9"/>
  <c r="E413" i="9"/>
  <c r="D413" i="9"/>
  <c r="C413" i="9"/>
  <c r="F412" i="9"/>
  <c r="E412" i="9"/>
  <c r="D412" i="9"/>
  <c r="C412" i="9"/>
  <c r="F411" i="9"/>
  <c r="E411" i="9"/>
  <c r="D411" i="9"/>
  <c r="C411" i="9"/>
  <c r="F410" i="9"/>
  <c r="E410" i="9"/>
  <c r="D410" i="9"/>
  <c r="C410" i="9"/>
  <c r="F409" i="9"/>
  <c r="E409" i="9"/>
  <c r="D409" i="9"/>
  <c r="C409" i="9"/>
  <c r="F408" i="9"/>
  <c r="E408" i="9"/>
  <c r="D408" i="9"/>
  <c r="C408" i="9"/>
  <c r="F407" i="9"/>
  <c r="E407" i="9"/>
  <c r="D407" i="9"/>
  <c r="C407" i="9"/>
  <c r="F406" i="9"/>
  <c r="E406" i="9"/>
  <c r="D406" i="9"/>
  <c r="C406" i="9"/>
  <c r="F405" i="9"/>
  <c r="E405" i="9"/>
  <c r="D405" i="9"/>
  <c r="C405" i="9"/>
  <c r="F404" i="9"/>
  <c r="E404" i="9"/>
  <c r="D404" i="9"/>
  <c r="C404" i="9"/>
  <c r="F403" i="9"/>
  <c r="E403" i="9"/>
  <c r="D403" i="9"/>
  <c r="C403" i="9"/>
  <c r="F402" i="9"/>
  <c r="E402" i="9"/>
  <c r="D402" i="9"/>
  <c r="C402" i="9"/>
  <c r="F401" i="9"/>
  <c r="E401" i="9"/>
  <c r="D401" i="9"/>
  <c r="C401" i="9"/>
  <c r="F400" i="9"/>
  <c r="E400" i="9"/>
  <c r="D400" i="9"/>
  <c r="C400" i="9"/>
  <c r="F399" i="9"/>
  <c r="E399" i="9"/>
  <c r="D399" i="9"/>
  <c r="C399" i="9"/>
  <c r="F398" i="9"/>
  <c r="E398" i="9"/>
  <c r="D398" i="9"/>
  <c r="C398" i="9"/>
  <c r="F397" i="9"/>
  <c r="E397" i="9"/>
  <c r="D397" i="9"/>
  <c r="C397" i="9"/>
  <c r="F396" i="9"/>
  <c r="E396" i="9"/>
  <c r="D396" i="9"/>
  <c r="C396" i="9"/>
  <c r="F395" i="9"/>
  <c r="E395" i="9"/>
  <c r="D395" i="9"/>
  <c r="C395" i="9"/>
  <c r="F394" i="9"/>
  <c r="E394" i="9"/>
  <c r="D394" i="9"/>
  <c r="C394" i="9"/>
  <c r="F393" i="9"/>
  <c r="E393" i="9"/>
  <c r="D393" i="9"/>
  <c r="C393" i="9"/>
  <c r="F392" i="9"/>
  <c r="E392" i="9"/>
  <c r="D392" i="9"/>
  <c r="C392" i="9"/>
  <c r="F391" i="9"/>
  <c r="E391" i="9"/>
  <c r="D391" i="9"/>
  <c r="C391" i="9"/>
  <c r="F390" i="9"/>
  <c r="E390" i="9"/>
  <c r="D390" i="9"/>
  <c r="C390" i="9"/>
  <c r="F389" i="9"/>
  <c r="E389" i="9"/>
  <c r="D389" i="9"/>
  <c r="C389" i="9"/>
  <c r="F388" i="9"/>
  <c r="E388" i="9"/>
  <c r="D388" i="9"/>
  <c r="C388" i="9"/>
  <c r="F387" i="9"/>
  <c r="E387" i="9"/>
  <c r="D387" i="9"/>
  <c r="C387" i="9"/>
  <c r="F386" i="9"/>
  <c r="E386" i="9"/>
  <c r="D386" i="9"/>
  <c r="C386" i="9"/>
  <c r="F385" i="9"/>
  <c r="E385" i="9"/>
  <c r="D385" i="9"/>
  <c r="C385" i="9"/>
  <c r="F384" i="9"/>
  <c r="E384" i="9"/>
  <c r="D384" i="9"/>
  <c r="C384" i="9"/>
  <c r="F383" i="9"/>
  <c r="E383" i="9"/>
  <c r="D383" i="9"/>
  <c r="C383" i="9"/>
  <c r="F382" i="9"/>
  <c r="E382" i="9"/>
  <c r="D382" i="9"/>
  <c r="C382" i="9"/>
  <c r="F381" i="9"/>
  <c r="E381" i="9"/>
  <c r="D381" i="9"/>
  <c r="C381" i="9"/>
  <c r="F380" i="9"/>
  <c r="E380" i="9"/>
  <c r="D380" i="9"/>
  <c r="C380" i="9"/>
  <c r="F379" i="9"/>
  <c r="E379" i="9"/>
  <c r="D379" i="9"/>
  <c r="C379" i="9"/>
  <c r="F378" i="9"/>
  <c r="E378" i="9"/>
  <c r="D378" i="9"/>
  <c r="C378" i="9"/>
  <c r="F377" i="9"/>
  <c r="E377" i="9"/>
  <c r="D377" i="9"/>
  <c r="C377" i="9"/>
  <c r="F376" i="9"/>
  <c r="E376" i="9"/>
  <c r="D376" i="9"/>
  <c r="C376" i="9"/>
  <c r="F375" i="9"/>
  <c r="E375" i="9"/>
  <c r="D375" i="9"/>
  <c r="C375" i="9"/>
  <c r="F374" i="9"/>
  <c r="E374" i="9"/>
  <c r="D374" i="9"/>
  <c r="C374" i="9"/>
  <c r="F373" i="9"/>
  <c r="E373" i="9"/>
  <c r="D373" i="9"/>
  <c r="C373" i="9"/>
  <c r="F372" i="9"/>
  <c r="E372" i="9"/>
  <c r="D372" i="9"/>
  <c r="C372" i="9"/>
  <c r="F371" i="9"/>
  <c r="E371" i="9"/>
  <c r="D371" i="9"/>
  <c r="C371" i="9"/>
  <c r="F370" i="9"/>
  <c r="E370" i="9"/>
  <c r="D370" i="9"/>
  <c r="C370" i="9"/>
  <c r="F369" i="9"/>
  <c r="E369" i="9"/>
  <c r="D369" i="9"/>
  <c r="C369" i="9"/>
  <c r="F368" i="9"/>
  <c r="E368" i="9"/>
  <c r="D368" i="9"/>
  <c r="C368" i="9"/>
  <c r="F367" i="9"/>
  <c r="E367" i="9"/>
  <c r="D367" i="9"/>
  <c r="C367" i="9"/>
  <c r="F366" i="9"/>
  <c r="E366" i="9"/>
  <c r="D366" i="9"/>
  <c r="C366" i="9"/>
  <c r="F365" i="9"/>
  <c r="E365" i="9"/>
  <c r="D365" i="9"/>
  <c r="C365" i="9"/>
  <c r="F364" i="9"/>
  <c r="E364" i="9"/>
  <c r="D364" i="9"/>
  <c r="C364" i="9"/>
  <c r="F363" i="9"/>
  <c r="E363" i="9"/>
  <c r="D363" i="9"/>
  <c r="C363" i="9"/>
  <c r="F362" i="9"/>
  <c r="E362" i="9"/>
  <c r="D362" i="9"/>
  <c r="C362" i="9"/>
  <c r="F361" i="9"/>
  <c r="E361" i="9"/>
  <c r="D361" i="9"/>
  <c r="C361" i="9"/>
  <c r="F360" i="9"/>
  <c r="E360" i="9"/>
  <c r="D360" i="9"/>
  <c r="C360" i="9"/>
  <c r="F359" i="9"/>
  <c r="E359" i="9"/>
  <c r="D359" i="9"/>
  <c r="C359" i="9"/>
  <c r="F358" i="9"/>
  <c r="E358" i="9"/>
  <c r="D358" i="9"/>
  <c r="C358" i="9"/>
  <c r="F357" i="9"/>
  <c r="E357" i="9"/>
  <c r="D357" i="9"/>
  <c r="C357" i="9"/>
  <c r="F356" i="9"/>
  <c r="E356" i="9"/>
  <c r="D356" i="9"/>
  <c r="C356" i="9"/>
  <c r="F355" i="9"/>
  <c r="E355" i="9"/>
  <c r="D355" i="9"/>
  <c r="C355" i="9"/>
  <c r="F354" i="9"/>
  <c r="E354" i="9"/>
  <c r="D354" i="9"/>
  <c r="C354" i="9"/>
  <c r="F353" i="9"/>
  <c r="E353" i="9"/>
  <c r="D353" i="9"/>
  <c r="C353" i="9"/>
  <c r="F352" i="9"/>
  <c r="E352" i="9"/>
  <c r="D352" i="9"/>
  <c r="C352" i="9"/>
  <c r="F351" i="9"/>
  <c r="E351" i="9"/>
  <c r="D351" i="9"/>
  <c r="C351" i="9"/>
  <c r="F350" i="9"/>
  <c r="E350" i="9"/>
  <c r="D350" i="9"/>
  <c r="C350" i="9"/>
  <c r="F349" i="9"/>
  <c r="E349" i="9"/>
  <c r="D349" i="9"/>
  <c r="C349" i="9"/>
  <c r="F348" i="9"/>
  <c r="E348" i="9"/>
  <c r="D348" i="9"/>
  <c r="C348" i="9"/>
  <c r="F347" i="9"/>
  <c r="E347" i="9"/>
  <c r="D347" i="9"/>
  <c r="C347" i="9"/>
  <c r="F346" i="9"/>
  <c r="E346" i="9"/>
  <c r="D346" i="9"/>
  <c r="C346" i="9"/>
  <c r="F345" i="9"/>
  <c r="E345" i="9"/>
  <c r="D345" i="9"/>
  <c r="C345" i="9"/>
  <c r="F344" i="9"/>
  <c r="E344" i="9"/>
  <c r="D344" i="9"/>
  <c r="C344" i="9"/>
  <c r="F343" i="9"/>
  <c r="E343" i="9"/>
  <c r="D343" i="9"/>
  <c r="C343" i="9"/>
  <c r="F342" i="9"/>
  <c r="E342" i="9"/>
  <c r="D342" i="9"/>
  <c r="C342" i="9"/>
  <c r="F341" i="9"/>
  <c r="E341" i="9"/>
  <c r="D341" i="9"/>
  <c r="C341" i="9"/>
  <c r="F340" i="9"/>
  <c r="E340" i="9"/>
  <c r="D340" i="9"/>
  <c r="C340" i="9"/>
  <c r="F339" i="9"/>
  <c r="E339" i="9"/>
  <c r="D339" i="9"/>
  <c r="C339" i="9"/>
  <c r="F338" i="9"/>
  <c r="E338" i="9"/>
  <c r="D338" i="9"/>
  <c r="C338" i="9"/>
  <c r="F337" i="9"/>
  <c r="E337" i="9"/>
  <c r="D337" i="9"/>
  <c r="C337" i="9"/>
  <c r="F336" i="9"/>
  <c r="E336" i="9"/>
  <c r="D336" i="9"/>
  <c r="C336" i="9"/>
  <c r="F335" i="9"/>
  <c r="E335" i="9"/>
  <c r="D335" i="9"/>
  <c r="C335" i="9"/>
  <c r="F334" i="9"/>
  <c r="E334" i="9"/>
  <c r="D334" i="9"/>
  <c r="C334" i="9"/>
  <c r="F333" i="9"/>
  <c r="E333" i="9"/>
  <c r="D333" i="9"/>
  <c r="C333" i="9"/>
  <c r="F332" i="9"/>
  <c r="E332" i="9"/>
  <c r="D332" i="9"/>
  <c r="C332" i="9"/>
  <c r="F331" i="9"/>
  <c r="E331" i="9"/>
  <c r="D331" i="9"/>
  <c r="C331" i="9"/>
  <c r="F330" i="9"/>
  <c r="E330" i="9"/>
  <c r="D330" i="9"/>
  <c r="C330" i="9"/>
  <c r="F329" i="9"/>
  <c r="E329" i="9"/>
  <c r="D329" i="9"/>
  <c r="C329" i="9"/>
  <c r="F328" i="9"/>
  <c r="E328" i="9"/>
  <c r="D328" i="9"/>
  <c r="C328" i="9"/>
  <c r="F327" i="9"/>
  <c r="E327" i="9"/>
  <c r="D327" i="9"/>
  <c r="C327" i="9"/>
  <c r="F326" i="9"/>
  <c r="E326" i="9"/>
  <c r="D326" i="9"/>
  <c r="C326" i="9"/>
  <c r="F325" i="9"/>
  <c r="E325" i="9"/>
  <c r="D325" i="9"/>
  <c r="C325" i="9"/>
  <c r="F324" i="9"/>
  <c r="E324" i="9"/>
  <c r="D324" i="9"/>
  <c r="C324" i="9"/>
  <c r="F323" i="9"/>
  <c r="E323" i="9"/>
  <c r="D323" i="9"/>
  <c r="C323" i="9"/>
  <c r="F322" i="9"/>
  <c r="E322" i="9"/>
  <c r="D322" i="9"/>
  <c r="C322" i="9"/>
  <c r="F321" i="9"/>
  <c r="E321" i="9"/>
  <c r="D321" i="9"/>
  <c r="C321" i="9"/>
  <c r="F320" i="9"/>
  <c r="E320" i="9"/>
  <c r="D320" i="9"/>
  <c r="C320" i="9"/>
  <c r="F319" i="9"/>
  <c r="E319" i="9"/>
  <c r="D319" i="9"/>
  <c r="C319" i="9"/>
  <c r="F318" i="9"/>
  <c r="E318" i="9"/>
  <c r="D318" i="9"/>
  <c r="C318" i="9"/>
  <c r="F317" i="9"/>
  <c r="E317" i="9"/>
  <c r="D317" i="9"/>
  <c r="C317" i="9"/>
  <c r="F316" i="9"/>
  <c r="E316" i="9"/>
  <c r="D316" i="9"/>
  <c r="C316" i="9"/>
  <c r="F315" i="9"/>
  <c r="E315" i="9"/>
  <c r="D315" i="9"/>
  <c r="C315" i="9"/>
  <c r="F314" i="9"/>
  <c r="E314" i="9"/>
  <c r="D314" i="9"/>
  <c r="C314" i="9"/>
  <c r="F313" i="9"/>
  <c r="E313" i="9"/>
  <c r="D313" i="9"/>
  <c r="C313" i="9"/>
  <c r="F312" i="9"/>
  <c r="E312" i="9"/>
  <c r="D312" i="9"/>
  <c r="C312" i="9"/>
  <c r="F311" i="9"/>
  <c r="E311" i="9"/>
  <c r="D311" i="9"/>
  <c r="C311" i="9"/>
  <c r="F310" i="9"/>
  <c r="E310" i="9"/>
  <c r="D310" i="9"/>
  <c r="C310" i="9"/>
  <c r="F309" i="9"/>
  <c r="E309" i="9"/>
  <c r="D309" i="9"/>
  <c r="C309" i="9"/>
  <c r="F308" i="9"/>
  <c r="E308" i="9"/>
  <c r="D308" i="9"/>
  <c r="C308" i="9"/>
  <c r="F307" i="9"/>
  <c r="E307" i="9"/>
  <c r="D307" i="9"/>
  <c r="C307" i="9"/>
  <c r="F306" i="9"/>
  <c r="E306" i="9"/>
  <c r="D306" i="9"/>
  <c r="C306" i="9"/>
  <c r="F305" i="9"/>
  <c r="E305" i="9"/>
  <c r="D305" i="9"/>
  <c r="C305" i="9"/>
  <c r="F304" i="9"/>
  <c r="E304" i="9"/>
  <c r="D304" i="9"/>
  <c r="C304" i="9"/>
  <c r="F303" i="9"/>
  <c r="E303" i="9"/>
  <c r="D303" i="9"/>
  <c r="C303" i="9"/>
  <c r="F302" i="9"/>
  <c r="E302" i="9"/>
  <c r="D302" i="9"/>
  <c r="C302" i="9"/>
  <c r="F301" i="9"/>
  <c r="E301" i="9"/>
  <c r="D301" i="9"/>
  <c r="C301" i="9"/>
  <c r="F300" i="9"/>
  <c r="E300" i="9"/>
  <c r="D300" i="9"/>
  <c r="C300" i="9"/>
  <c r="F299" i="9"/>
  <c r="E299" i="9"/>
  <c r="D299" i="9"/>
  <c r="C299" i="9"/>
  <c r="F298" i="9"/>
  <c r="E298" i="9"/>
  <c r="D298" i="9"/>
  <c r="C298" i="9"/>
  <c r="F297" i="9"/>
  <c r="E297" i="9"/>
  <c r="D297" i="9"/>
  <c r="C297" i="9"/>
  <c r="F296" i="9"/>
  <c r="E296" i="9"/>
  <c r="D296" i="9"/>
  <c r="C296" i="9"/>
  <c r="F295" i="9"/>
  <c r="E295" i="9"/>
  <c r="D295" i="9"/>
  <c r="C295" i="9"/>
  <c r="F294" i="9"/>
  <c r="E294" i="9"/>
  <c r="D294" i="9"/>
  <c r="C294" i="9"/>
  <c r="F293" i="9"/>
  <c r="E293" i="9"/>
  <c r="D293" i="9"/>
  <c r="C293" i="9"/>
  <c r="F292" i="9"/>
  <c r="E292" i="9"/>
  <c r="D292" i="9"/>
  <c r="C292" i="9"/>
  <c r="F291" i="9"/>
  <c r="E291" i="9"/>
  <c r="D291" i="9"/>
  <c r="C291" i="9"/>
  <c r="F290" i="9"/>
  <c r="E290" i="9"/>
  <c r="D290" i="9"/>
  <c r="C290" i="9"/>
  <c r="F289" i="9"/>
  <c r="E289" i="9"/>
  <c r="D289" i="9"/>
  <c r="C289" i="9"/>
  <c r="F288" i="9"/>
  <c r="E288" i="9"/>
  <c r="D288" i="9"/>
  <c r="C288" i="9"/>
  <c r="F287" i="9"/>
  <c r="E287" i="9"/>
  <c r="D287" i="9"/>
  <c r="C287" i="9"/>
  <c r="F286" i="9"/>
  <c r="E286" i="9"/>
  <c r="D286" i="9"/>
  <c r="C286" i="9"/>
  <c r="F285" i="9"/>
  <c r="E285" i="9"/>
  <c r="D285" i="9"/>
  <c r="C285" i="9"/>
  <c r="F284" i="9"/>
  <c r="E284" i="9"/>
  <c r="D284" i="9"/>
  <c r="C284" i="9"/>
  <c r="F283" i="9"/>
  <c r="E283" i="9"/>
  <c r="D283" i="9"/>
  <c r="C283" i="9"/>
  <c r="F282" i="9"/>
  <c r="E282" i="9"/>
  <c r="D282" i="9"/>
  <c r="C282" i="9"/>
  <c r="F281" i="9"/>
  <c r="E281" i="9"/>
  <c r="D281" i="9"/>
  <c r="C281" i="9"/>
  <c r="F280" i="9"/>
  <c r="E280" i="9"/>
  <c r="D280" i="9"/>
  <c r="C280" i="9"/>
  <c r="F279" i="9"/>
  <c r="E279" i="9"/>
  <c r="D279" i="9"/>
  <c r="C279" i="9"/>
  <c r="F278" i="9"/>
  <c r="E278" i="9"/>
  <c r="D278" i="9"/>
  <c r="C278" i="9"/>
  <c r="F277" i="9"/>
  <c r="E277" i="9"/>
  <c r="D277" i="9"/>
  <c r="C277" i="9"/>
  <c r="F276" i="9"/>
  <c r="E276" i="9"/>
  <c r="D276" i="9"/>
  <c r="C276" i="9"/>
  <c r="F275" i="9"/>
  <c r="E275" i="9"/>
  <c r="D275" i="9"/>
  <c r="C275" i="9"/>
  <c r="F274" i="9"/>
  <c r="E274" i="9"/>
  <c r="D274" i="9"/>
  <c r="C274" i="9"/>
  <c r="F273" i="9"/>
  <c r="E273" i="9"/>
  <c r="D273" i="9"/>
  <c r="C273" i="9"/>
  <c r="F272" i="9"/>
  <c r="E272" i="9"/>
  <c r="D272" i="9"/>
  <c r="C272" i="9"/>
  <c r="F271" i="9"/>
  <c r="E271" i="9"/>
  <c r="D271" i="9"/>
  <c r="C271" i="9"/>
  <c r="F270" i="9"/>
  <c r="E270" i="9"/>
  <c r="D270" i="9"/>
  <c r="C270" i="9"/>
  <c r="F269" i="9"/>
  <c r="E269" i="9"/>
  <c r="D269" i="9"/>
  <c r="C269" i="9"/>
  <c r="F268" i="9"/>
  <c r="E268" i="9"/>
  <c r="D268" i="9"/>
  <c r="C268" i="9"/>
  <c r="F267" i="9"/>
  <c r="E267" i="9"/>
  <c r="D267" i="9"/>
  <c r="C267" i="9"/>
  <c r="F266" i="9"/>
  <c r="E266" i="9"/>
  <c r="D266" i="9"/>
  <c r="C266" i="9"/>
  <c r="F265" i="9"/>
  <c r="E265" i="9"/>
  <c r="D265" i="9"/>
  <c r="C265" i="9"/>
  <c r="F264" i="9"/>
  <c r="E264" i="9"/>
  <c r="D264" i="9"/>
  <c r="C264" i="9"/>
  <c r="F263" i="9"/>
  <c r="E263" i="9"/>
  <c r="D263" i="9"/>
  <c r="C263" i="9"/>
  <c r="F262" i="9"/>
  <c r="E262" i="9"/>
  <c r="D262" i="9"/>
  <c r="C262" i="9"/>
  <c r="F261" i="9"/>
  <c r="E261" i="9"/>
  <c r="D261" i="9"/>
  <c r="C261" i="9"/>
  <c r="F260" i="9"/>
  <c r="E260" i="9"/>
  <c r="D260" i="9"/>
  <c r="C260" i="9"/>
  <c r="F259" i="9"/>
  <c r="E259" i="9"/>
  <c r="D259" i="9"/>
  <c r="C259" i="9"/>
  <c r="F258" i="9"/>
  <c r="E258" i="9"/>
  <c r="D258" i="9"/>
  <c r="C258" i="9"/>
  <c r="F257" i="9"/>
  <c r="E257" i="9"/>
  <c r="D257" i="9"/>
  <c r="C257" i="9"/>
  <c r="F256" i="9"/>
  <c r="E256" i="9"/>
  <c r="D256" i="9"/>
  <c r="C256" i="9"/>
  <c r="F255" i="9"/>
  <c r="E255" i="9"/>
  <c r="D255" i="9"/>
  <c r="C255" i="9"/>
  <c r="F254" i="9"/>
  <c r="E254" i="9"/>
  <c r="D254" i="9"/>
  <c r="C254" i="9"/>
  <c r="F253" i="9"/>
  <c r="E253" i="9"/>
  <c r="D253" i="9"/>
  <c r="C253" i="9"/>
  <c r="F252" i="9"/>
  <c r="E252" i="9"/>
  <c r="D252" i="9"/>
  <c r="C252" i="9"/>
  <c r="F251" i="9"/>
  <c r="E251" i="9"/>
  <c r="D251" i="9"/>
  <c r="C251" i="9"/>
  <c r="F250" i="9"/>
  <c r="E250" i="9"/>
  <c r="D250" i="9"/>
  <c r="C250" i="9"/>
  <c r="F249" i="9"/>
  <c r="E249" i="9"/>
  <c r="D249" i="9"/>
  <c r="C249" i="9"/>
  <c r="F248" i="9"/>
  <c r="E248" i="9"/>
  <c r="D248" i="9"/>
  <c r="C248" i="9"/>
  <c r="F247" i="9"/>
  <c r="E247" i="9"/>
  <c r="D247" i="9"/>
  <c r="C247" i="9"/>
  <c r="F246" i="9"/>
  <c r="E246" i="9"/>
  <c r="D246" i="9"/>
  <c r="C246" i="9"/>
  <c r="F245" i="9"/>
  <c r="E245" i="9"/>
  <c r="D245" i="9"/>
  <c r="C245" i="9"/>
  <c r="F244" i="9"/>
  <c r="E244" i="9"/>
  <c r="D244" i="9"/>
  <c r="C244" i="9"/>
  <c r="F243" i="9"/>
  <c r="E243" i="9"/>
  <c r="D243" i="9"/>
  <c r="C243" i="9"/>
  <c r="F242" i="9"/>
  <c r="E242" i="9"/>
  <c r="D242" i="9"/>
  <c r="C242" i="9"/>
  <c r="F241" i="9"/>
  <c r="E241" i="9"/>
  <c r="D241" i="9"/>
  <c r="C241" i="9"/>
  <c r="F240" i="9"/>
  <c r="E240" i="9"/>
  <c r="D240" i="9"/>
  <c r="C240" i="9"/>
  <c r="F239" i="9"/>
  <c r="E239" i="9"/>
  <c r="D239" i="9"/>
  <c r="C239" i="9"/>
  <c r="F238" i="9"/>
  <c r="E238" i="9"/>
  <c r="D238" i="9"/>
  <c r="C238" i="9"/>
  <c r="F237" i="9"/>
  <c r="E237" i="9"/>
  <c r="D237" i="9"/>
  <c r="C237" i="9"/>
  <c r="F236" i="9"/>
  <c r="E236" i="9"/>
  <c r="D236" i="9"/>
  <c r="C236" i="9"/>
  <c r="F235" i="9"/>
  <c r="E235" i="9"/>
  <c r="D235" i="9"/>
  <c r="C235" i="9"/>
  <c r="F234" i="9"/>
  <c r="E234" i="9"/>
  <c r="D234" i="9"/>
  <c r="C234" i="9"/>
  <c r="F233" i="9"/>
  <c r="E233" i="9"/>
  <c r="D233" i="9"/>
  <c r="C233" i="9"/>
  <c r="F232" i="9"/>
  <c r="E232" i="9"/>
  <c r="D232" i="9"/>
  <c r="C232" i="9"/>
  <c r="F231" i="9"/>
  <c r="E231" i="9"/>
  <c r="D231" i="9"/>
  <c r="C231" i="9"/>
  <c r="F230" i="9"/>
  <c r="E230" i="9"/>
  <c r="D230" i="9"/>
  <c r="C230" i="9"/>
  <c r="F229" i="9"/>
  <c r="E229" i="9"/>
  <c r="D229" i="9"/>
  <c r="C229" i="9"/>
  <c r="F228" i="9"/>
  <c r="E228" i="9"/>
  <c r="D228" i="9"/>
  <c r="C228" i="9"/>
  <c r="F227" i="9"/>
  <c r="E227" i="9"/>
  <c r="D227" i="9"/>
  <c r="C227" i="9"/>
  <c r="F226" i="9"/>
  <c r="E226" i="9"/>
  <c r="D226" i="9"/>
  <c r="C226" i="9"/>
  <c r="F225" i="9"/>
  <c r="E225" i="9"/>
  <c r="D225" i="9"/>
  <c r="C225" i="9"/>
  <c r="F224" i="9"/>
  <c r="E224" i="9"/>
  <c r="D224" i="9"/>
  <c r="C224" i="9"/>
  <c r="F223" i="9"/>
  <c r="E223" i="9"/>
  <c r="D223" i="9"/>
  <c r="C223" i="9"/>
  <c r="F222" i="9"/>
  <c r="E222" i="9"/>
  <c r="D222" i="9"/>
  <c r="C222" i="9"/>
  <c r="F221" i="9"/>
  <c r="E221" i="9"/>
  <c r="D221" i="9"/>
  <c r="C221" i="9"/>
  <c r="F220" i="9"/>
  <c r="E220" i="9"/>
  <c r="D220" i="9"/>
  <c r="C220" i="9"/>
  <c r="F219" i="9"/>
  <c r="E219" i="9"/>
  <c r="D219" i="9"/>
  <c r="C219" i="9"/>
  <c r="F218" i="9"/>
  <c r="E218" i="9"/>
  <c r="D218" i="9"/>
  <c r="C218" i="9"/>
  <c r="F217" i="9"/>
  <c r="E217" i="9"/>
  <c r="D217" i="9"/>
  <c r="C217" i="9"/>
  <c r="F216" i="9"/>
  <c r="E216" i="9"/>
  <c r="D216" i="9"/>
  <c r="C216" i="9"/>
  <c r="F215" i="9"/>
  <c r="E215" i="9"/>
  <c r="D215" i="9"/>
  <c r="C215" i="9"/>
  <c r="F214" i="9"/>
  <c r="E214" i="9"/>
  <c r="D214" i="9"/>
  <c r="C214" i="9"/>
  <c r="F213" i="9"/>
  <c r="E213" i="9"/>
  <c r="D213" i="9"/>
  <c r="C213" i="9"/>
  <c r="F212" i="9"/>
  <c r="E212" i="9"/>
  <c r="D212" i="9"/>
  <c r="C212" i="9"/>
  <c r="F211" i="9"/>
  <c r="E211" i="9"/>
  <c r="D211" i="9"/>
  <c r="C211" i="9"/>
  <c r="F210" i="9"/>
  <c r="E210" i="9"/>
  <c r="D210" i="9"/>
  <c r="C210" i="9"/>
  <c r="F209" i="9"/>
  <c r="E209" i="9"/>
  <c r="D209" i="9"/>
  <c r="C209" i="9"/>
  <c r="F208" i="9"/>
  <c r="E208" i="9"/>
  <c r="D208" i="9"/>
  <c r="C208" i="9"/>
  <c r="F207" i="9"/>
  <c r="E207" i="9"/>
  <c r="D207" i="9"/>
  <c r="C207" i="9"/>
  <c r="F206" i="9"/>
  <c r="E206" i="9"/>
  <c r="D206" i="9"/>
  <c r="C206" i="9"/>
  <c r="F205" i="9"/>
  <c r="E205" i="9"/>
  <c r="D205" i="9"/>
  <c r="C205" i="9"/>
  <c r="F204" i="9"/>
  <c r="E204" i="9"/>
  <c r="D204" i="9"/>
  <c r="C204" i="9"/>
  <c r="F203" i="9"/>
  <c r="E203" i="9"/>
  <c r="D203" i="9"/>
  <c r="C203" i="9"/>
  <c r="F202" i="9"/>
  <c r="E202" i="9"/>
  <c r="D202" i="9"/>
  <c r="C202" i="9"/>
  <c r="F201" i="9"/>
  <c r="E201" i="9"/>
  <c r="D201" i="9"/>
  <c r="C201" i="9"/>
  <c r="F200" i="9"/>
  <c r="E200" i="9"/>
  <c r="D200" i="9"/>
  <c r="C200" i="9"/>
  <c r="F199" i="9"/>
  <c r="E199" i="9"/>
  <c r="D199" i="9"/>
  <c r="C199" i="9"/>
  <c r="F198" i="9"/>
  <c r="E198" i="9"/>
  <c r="D198" i="9"/>
  <c r="C198" i="9"/>
  <c r="F197" i="9"/>
  <c r="E197" i="9"/>
  <c r="D197" i="9"/>
  <c r="C197" i="9"/>
  <c r="F196" i="9"/>
  <c r="E196" i="9"/>
  <c r="D196" i="9"/>
  <c r="C196" i="9"/>
  <c r="F195" i="9"/>
  <c r="E195" i="9"/>
  <c r="D195" i="9"/>
  <c r="C195" i="9"/>
  <c r="F194" i="9"/>
  <c r="E194" i="9"/>
  <c r="D194" i="9"/>
  <c r="C194" i="9"/>
  <c r="F193" i="9"/>
  <c r="E193" i="9"/>
  <c r="D193" i="9"/>
  <c r="C193" i="9"/>
  <c r="F192" i="9"/>
  <c r="E192" i="9"/>
  <c r="D192" i="9"/>
  <c r="C192" i="9"/>
  <c r="F191" i="9"/>
  <c r="E191" i="9"/>
  <c r="D191" i="9"/>
  <c r="C191" i="9"/>
  <c r="F190" i="9"/>
  <c r="E190" i="9"/>
  <c r="D190" i="9"/>
  <c r="C190" i="9"/>
  <c r="F189" i="9"/>
  <c r="E189" i="9"/>
  <c r="D189" i="9"/>
  <c r="C189" i="9"/>
  <c r="F188" i="9"/>
  <c r="E188" i="9"/>
  <c r="D188" i="9"/>
  <c r="C188" i="9"/>
  <c r="F187" i="9"/>
  <c r="E187" i="9"/>
  <c r="D187" i="9"/>
  <c r="C187" i="9"/>
  <c r="F186" i="9"/>
  <c r="E186" i="9"/>
  <c r="D186" i="9"/>
  <c r="C186" i="9"/>
  <c r="F185" i="9"/>
  <c r="E185" i="9"/>
  <c r="D185" i="9"/>
  <c r="C185" i="9"/>
  <c r="F184" i="9"/>
  <c r="E184" i="9"/>
  <c r="D184" i="9"/>
  <c r="C184" i="9"/>
  <c r="F183" i="9"/>
  <c r="E183" i="9"/>
  <c r="D183" i="9"/>
  <c r="C183" i="9"/>
  <c r="F182" i="9"/>
  <c r="E182" i="9"/>
  <c r="D182" i="9"/>
  <c r="C182" i="9"/>
  <c r="F181" i="9"/>
  <c r="E181" i="9"/>
  <c r="D181" i="9"/>
  <c r="C181" i="9"/>
  <c r="F180" i="9"/>
  <c r="E180" i="9"/>
  <c r="D180" i="9"/>
  <c r="C180" i="9"/>
  <c r="F179" i="9"/>
  <c r="E179" i="9"/>
  <c r="D179" i="9"/>
  <c r="C179" i="9"/>
  <c r="F178" i="9"/>
  <c r="E178" i="9"/>
  <c r="D178" i="9"/>
  <c r="C178" i="9"/>
  <c r="F177" i="9"/>
  <c r="E177" i="9"/>
  <c r="D177" i="9"/>
  <c r="C177" i="9"/>
  <c r="F176" i="9"/>
  <c r="E176" i="9"/>
  <c r="D176" i="9"/>
  <c r="C176" i="9"/>
  <c r="F175" i="9"/>
  <c r="E175" i="9"/>
  <c r="D175" i="9"/>
  <c r="C175" i="9"/>
  <c r="F174" i="9"/>
  <c r="E174" i="9"/>
  <c r="D174" i="9"/>
  <c r="C174" i="9"/>
  <c r="F173" i="9"/>
  <c r="E173" i="9"/>
  <c r="D173" i="9"/>
  <c r="C173" i="9"/>
  <c r="F172" i="9"/>
  <c r="E172" i="9"/>
  <c r="D172" i="9"/>
  <c r="C172" i="9"/>
  <c r="F171" i="9"/>
  <c r="E171" i="9"/>
  <c r="D171" i="9"/>
  <c r="C171" i="9"/>
  <c r="F170" i="9"/>
  <c r="E170" i="9"/>
  <c r="D170" i="9"/>
  <c r="C170" i="9"/>
  <c r="F169" i="9"/>
  <c r="E169" i="9"/>
  <c r="D169" i="9"/>
  <c r="C169" i="9"/>
  <c r="F168" i="9"/>
  <c r="E168" i="9"/>
  <c r="D168" i="9"/>
  <c r="C168" i="9"/>
  <c r="F167" i="9"/>
  <c r="E167" i="9"/>
  <c r="D167" i="9"/>
  <c r="C167" i="9"/>
  <c r="F166" i="9"/>
  <c r="E166" i="9"/>
  <c r="D166" i="9"/>
  <c r="C166" i="9"/>
  <c r="F165" i="9"/>
  <c r="E165" i="9"/>
  <c r="D165" i="9"/>
  <c r="C165" i="9"/>
  <c r="F164" i="9"/>
  <c r="E164" i="9"/>
  <c r="D164" i="9"/>
  <c r="C164" i="9"/>
  <c r="F163" i="9"/>
  <c r="E163" i="9"/>
  <c r="D163" i="9"/>
  <c r="C163" i="9"/>
  <c r="F162" i="9"/>
  <c r="E162" i="9"/>
  <c r="D162" i="9"/>
  <c r="C162" i="9"/>
  <c r="F161" i="9"/>
  <c r="E161" i="9"/>
  <c r="D161" i="9"/>
  <c r="C161" i="9"/>
  <c r="F160" i="9"/>
  <c r="E160" i="9"/>
  <c r="D160" i="9"/>
  <c r="C160" i="9"/>
  <c r="F159" i="9"/>
  <c r="E159" i="9"/>
  <c r="D159" i="9"/>
  <c r="C159" i="9"/>
  <c r="F158" i="9"/>
  <c r="E158" i="9"/>
  <c r="D158" i="9"/>
  <c r="C158" i="9"/>
  <c r="F157" i="9"/>
  <c r="E157" i="9"/>
  <c r="D157" i="9"/>
  <c r="C157" i="9"/>
  <c r="F156" i="9"/>
  <c r="E156" i="9"/>
  <c r="D156" i="9"/>
  <c r="C156" i="9"/>
  <c r="F155" i="9"/>
  <c r="E155" i="9"/>
  <c r="D155" i="9"/>
  <c r="C155" i="9"/>
  <c r="F154" i="9"/>
  <c r="E154" i="9"/>
  <c r="D154" i="9"/>
  <c r="C154" i="9"/>
  <c r="F153" i="9"/>
  <c r="E153" i="9"/>
  <c r="D153" i="9"/>
  <c r="C153" i="9"/>
  <c r="F152" i="9"/>
  <c r="E152" i="9"/>
  <c r="D152" i="9"/>
  <c r="C152" i="9"/>
  <c r="F151" i="9"/>
  <c r="E151" i="9"/>
  <c r="D151" i="9"/>
  <c r="C151" i="9"/>
  <c r="F150" i="9"/>
  <c r="E150" i="9"/>
  <c r="D150" i="9"/>
  <c r="C150" i="9"/>
  <c r="F149" i="9"/>
  <c r="E149" i="9"/>
  <c r="D149" i="9"/>
  <c r="C149" i="9"/>
  <c r="F148" i="9"/>
  <c r="E148" i="9"/>
  <c r="D148" i="9"/>
  <c r="C148" i="9"/>
  <c r="F147" i="9"/>
  <c r="E147" i="9"/>
  <c r="D147" i="9"/>
  <c r="C147" i="9"/>
  <c r="F146" i="9"/>
  <c r="E146" i="9"/>
  <c r="D146" i="9"/>
  <c r="C146" i="9"/>
  <c r="F145" i="9"/>
  <c r="E145" i="9"/>
  <c r="D145" i="9"/>
  <c r="C145" i="9"/>
  <c r="F144" i="9"/>
  <c r="E144" i="9"/>
  <c r="D144" i="9"/>
  <c r="C144" i="9"/>
  <c r="F143" i="9"/>
  <c r="E143" i="9"/>
  <c r="D143" i="9"/>
  <c r="C143" i="9"/>
  <c r="F142" i="9"/>
  <c r="E142" i="9"/>
  <c r="D142" i="9"/>
  <c r="C142" i="9"/>
  <c r="F141" i="9"/>
  <c r="E141" i="9"/>
  <c r="D141" i="9"/>
  <c r="C141" i="9"/>
  <c r="F140" i="9"/>
  <c r="E140" i="9"/>
  <c r="D140" i="9"/>
  <c r="C140" i="9"/>
  <c r="F139" i="9"/>
  <c r="E139" i="9"/>
  <c r="D139" i="9"/>
  <c r="C139" i="9"/>
  <c r="F138" i="9"/>
  <c r="E138" i="9"/>
  <c r="D138" i="9"/>
  <c r="C138" i="9"/>
  <c r="F137" i="9"/>
  <c r="E137" i="9"/>
  <c r="D137" i="9"/>
  <c r="C137" i="9"/>
  <c r="F136" i="9"/>
  <c r="E136" i="9"/>
  <c r="D136" i="9"/>
  <c r="C136" i="9"/>
  <c r="F135" i="9"/>
  <c r="E135" i="9"/>
  <c r="D135" i="9"/>
  <c r="C135" i="9"/>
  <c r="F134" i="9"/>
  <c r="E134" i="9"/>
  <c r="D134" i="9"/>
  <c r="C134" i="9"/>
  <c r="F133" i="9"/>
  <c r="E133" i="9"/>
  <c r="D133" i="9"/>
  <c r="C133" i="9"/>
  <c r="F132" i="9"/>
  <c r="E132" i="9"/>
  <c r="D132" i="9"/>
  <c r="C132" i="9"/>
  <c r="F131" i="9"/>
  <c r="E131" i="9"/>
  <c r="D131" i="9"/>
  <c r="C131" i="9"/>
  <c r="F130" i="9"/>
  <c r="E130" i="9"/>
  <c r="D130" i="9"/>
  <c r="C130" i="9"/>
  <c r="F129" i="9"/>
  <c r="E129" i="9"/>
  <c r="D129" i="9"/>
  <c r="C129" i="9"/>
  <c r="F128" i="9"/>
  <c r="E128" i="9"/>
  <c r="D128" i="9"/>
  <c r="C128" i="9"/>
  <c r="F127" i="9"/>
  <c r="E127" i="9"/>
  <c r="D127" i="9"/>
  <c r="C127" i="9"/>
  <c r="F126" i="9"/>
  <c r="E126" i="9"/>
  <c r="D126" i="9"/>
  <c r="C126" i="9"/>
  <c r="F125" i="9"/>
  <c r="E125" i="9"/>
  <c r="D125" i="9"/>
  <c r="C125" i="9"/>
  <c r="F124" i="9"/>
  <c r="E124" i="9"/>
  <c r="D124" i="9"/>
  <c r="C124" i="9"/>
  <c r="F123" i="9"/>
  <c r="E123" i="9"/>
  <c r="D123" i="9"/>
  <c r="C123" i="9"/>
  <c r="F122" i="9"/>
  <c r="E122" i="9"/>
  <c r="D122" i="9"/>
  <c r="C122" i="9"/>
  <c r="F121" i="9"/>
  <c r="E121" i="9"/>
  <c r="D121" i="9"/>
  <c r="C121" i="9"/>
  <c r="F120" i="9"/>
  <c r="E120" i="9"/>
  <c r="D120" i="9"/>
  <c r="C120" i="9"/>
  <c r="F119" i="9"/>
  <c r="E119" i="9"/>
  <c r="D119" i="9"/>
  <c r="C119" i="9"/>
  <c r="F118" i="9"/>
  <c r="E118" i="9"/>
  <c r="D118" i="9"/>
  <c r="C118" i="9"/>
  <c r="F117" i="9"/>
  <c r="E117" i="9"/>
  <c r="D117" i="9"/>
  <c r="C117" i="9"/>
  <c r="F116" i="9"/>
  <c r="E116" i="9"/>
  <c r="D116" i="9"/>
  <c r="C116" i="9"/>
  <c r="F115" i="9"/>
  <c r="E115" i="9"/>
  <c r="D115" i="9"/>
  <c r="C115" i="9"/>
  <c r="F114" i="9"/>
  <c r="E114" i="9"/>
  <c r="D114" i="9"/>
  <c r="C114" i="9"/>
  <c r="F113" i="9"/>
  <c r="E113" i="9"/>
  <c r="D113" i="9"/>
  <c r="C113" i="9"/>
  <c r="F112" i="9"/>
  <c r="E112" i="9"/>
  <c r="D112" i="9"/>
  <c r="C112" i="9"/>
  <c r="F111" i="9"/>
  <c r="E111" i="9"/>
  <c r="D111" i="9"/>
  <c r="C111" i="9"/>
  <c r="F110" i="9"/>
  <c r="E110" i="9"/>
  <c r="D110" i="9"/>
  <c r="C110" i="9"/>
  <c r="F109" i="9"/>
  <c r="E109" i="9"/>
  <c r="D109" i="9"/>
  <c r="C109" i="9"/>
  <c r="F108" i="9"/>
  <c r="E108" i="9"/>
  <c r="D108" i="9"/>
  <c r="C108" i="9"/>
  <c r="F107" i="9"/>
  <c r="E107" i="9"/>
  <c r="D107" i="9"/>
  <c r="C107" i="9"/>
  <c r="F106" i="9"/>
  <c r="E106" i="9"/>
  <c r="D106" i="9"/>
  <c r="C106" i="9"/>
  <c r="F105" i="9"/>
  <c r="E105" i="9"/>
  <c r="D105" i="9"/>
  <c r="C105" i="9"/>
  <c r="F104" i="9"/>
  <c r="E104" i="9"/>
  <c r="D104" i="9"/>
  <c r="C104" i="9"/>
  <c r="F103" i="9"/>
  <c r="E103" i="9"/>
  <c r="D103" i="9"/>
  <c r="C103" i="9"/>
  <c r="F102" i="9"/>
  <c r="E102" i="9"/>
  <c r="D102" i="9"/>
  <c r="C102" i="9"/>
  <c r="F101" i="9"/>
  <c r="E101" i="9"/>
  <c r="D101" i="9"/>
  <c r="C101" i="9"/>
  <c r="F100" i="9"/>
  <c r="E100" i="9"/>
  <c r="D100" i="9"/>
  <c r="C100" i="9"/>
  <c r="F99" i="9"/>
  <c r="E99" i="9"/>
  <c r="D99" i="9"/>
  <c r="C99" i="9"/>
  <c r="F98" i="9"/>
  <c r="E98" i="9"/>
  <c r="D98" i="9"/>
  <c r="C98" i="9"/>
  <c r="F97" i="9"/>
  <c r="E97" i="9"/>
  <c r="D97" i="9"/>
  <c r="C97" i="9"/>
  <c r="F96" i="9"/>
  <c r="E96" i="9"/>
  <c r="D96" i="9"/>
  <c r="C96" i="9"/>
  <c r="F95" i="9"/>
  <c r="E95" i="9"/>
  <c r="D95" i="9"/>
  <c r="C95" i="9"/>
  <c r="F94" i="9"/>
  <c r="E94" i="9"/>
  <c r="D94" i="9"/>
  <c r="C94" i="9"/>
  <c r="F93" i="9"/>
  <c r="E93" i="9"/>
  <c r="D93" i="9"/>
  <c r="C93" i="9"/>
  <c r="F92" i="9"/>
  <c r="E92" i="9"/>
  <c r="D92" i="9"/>
  <c r="C92" i="9"/>
  <c r="F91" i="9"/>
  <c r="E91" i="9"/>
  <c r="D91" i="9"/>
  <c r="C91" i="9"/>
  <c r="F90" i="9"/>
  <c r="E90" i="9"/>
  <c r="D90" i="9"/>
  <c r="C90" i="9"/>
  <c r="F89" i="9"/>
  <c r="E89" i="9"/>
  <c r="D89" i="9"/>
  <c r="C89" i="9"/>
  <c r="F88" i="9"/>
  <c r="E88" i="9"/>
  <c r="D88" i="9"/>
  <c r="C88" i="9"/>
  <c r="F87" i="9"/>
  <c r="E87" i="9"/>
  <c r="D87" i="9"/>
  <c r="C87" i="9"/>
  <c r="F86" i="9"/>
  <c r="E86" i="9"/>
  <c r="D86" i="9"/>
  <c r="C86" i="9"/>
  <c r="F85" i="9"/>
  <c r="E85" i="9"/>
  <c r="D85" i="9"/>
  <c r="C85" i="9"/>
  <c r="F84" i="9"/>
  <c r="E84" i="9"/>
  <c r="D84" i="9"/>
  <c r="C84" i="9"/>
  <c r="F83" i="9"/>
  <c r="E83" i="9"/>
  <c r="D83" i="9"/>
  <c r="C83" i="9"/>
  <c r="F82" i="9"/>
  <c r="E82" i="9"/>
  <c r="D82" i="9"/>
  <c r="C82" i="9"/>
  <c r="F81" i="9"/>
  <c r="E81" i="9"/>
  <c r="D81" i="9"/>
  <c r="C81" i="9"/>
  <c r="F80" i="9"/>
  <c r="E80" i="9"/>
  <c r="D80" i="9"/>
  <c r="C80" i="9"/>
  <c r="F79" i="9"/>
  <c r="E79" i="9"/>
  <c r="D79" i="9"/>
  <c r="C79" i="9"/>
  <c r="F78" i="9"/>
  <c r="E78" i="9"/>
  <c r="D78" i="9"/>
  <c r="C78" i="9"/>
  <c r="F77" i="9"/>
  <c r="E77" i="9"/>
  <c r="D77" i="9"/>
  <c r="C77" i="9"/>
  <c r="F76" i="9"/>
  <c r="E76" i="9"/>
  <c r="D76" i="9"/>
  <c r="C76" i="9"/>
  <c r="F75" i="9"/>
  <c r="E75" i="9"/>
  <c r="D75" i="9"/>
  <c r="C75" i="9"/>
  <c r="F74" i="9"/>
  <c r="E74" i="9"/>
  <c r="D74" i="9"/>
  <c r="C74" i="9"/>
  <c r="F73" i="9"/>
  <c r="E73" i="9"/>
  <c r="D73" i="9"/>
  <c r="C73" i="9"/>
  <c r="F72" i="9"/>
  <c r="E72" i="9"/>
  <c r="D72" i="9"/>
  <c r="C72" i="9"/>
  <c r="F71" i="9"/>
  <c r="E71" i="9"/>
  <c r="D71" i="9"/>
  <c r="C71" i="9"/>
  <c r="F70" i="9"/>
  <c r="E70" i="9"/>
  <c r="D70" i="9"/>
  <c r="C70" i="9"/>
  <c r="F69" i="9"/>
  <c r="E69" i="9"/>
  <c r="D69" i="9"/>
  <c r="C69" i="9"/>
  <c r="F68" i="9"/>
  <c r="E68" i="9"/>
  <c r="D68" i="9"/>
  <c r="C68" i="9"/>
  <c r="F67" i="9"/>
  <c r="E67" i="9"/>
  <c r="D67" i="9"/>
  <c r="C67" i="9"/>
  <c r="F66" i="9"/>
  <c r="E66" i="9"/>
  <c r="D66" i="9"/>
  <c r="C66" i="9"/>
  <c r="F65" i="9"/>
  <c r="E65" i="9"/>
  <c r="D65" i="9"/>
  <c r="C65" i="9"/>
  <c r="F64" i="9"/>
  <c r="E64" i="9"/>
  <c r="D64" i="9"/>
  <c r="C64" i="9"/>
  <c r="F63" i="9"/>
  <c r="E63" i="9"/>
  <c r="D63" i="9"/>
  <c r="C63" i="9"/>
  <c r="F62" i="9"/>
  <c r="E62" i="9"/>
  <c r="D62" i="9"/>
  <c r="C62" i="9"/>
  <c r="F61" i="9"/>
  <c r="E61" i="9"/>
  <c r="D61" i="9"/>
  <c r="C61" i="9"/>
  <c r="F60" i="9"/>
  <c r="E60" i="9"/>
  <c r="D60" i="9"/>
  <c r="C60" i="9"/>
  <c r="F59" i="9"/>
  <c r="E59" i="9"/>
  <c r="D59" i="9"/>
  <c r="C59" i="9"/>
  <c r="F58" i="9"/>
  <c r="E58" i="9"/>
  <c r="D58" i="9"/>
  <c r="C58" i="9"/>
  <c r="F57" i="9"/>
  <c r="E57" i="9"/>
  <c r="D57" i="9"/>
  <c r="C57" i="9"/>
  <c r="F56" i="9"/>
  <c r="E56" i="9"/>
  <c r="D56" i="9"/>
  <c r="C56" i="9"/>
  <c r="F55" i="9"/>
  <c r="E55" i="9"/>
  <c r="D55" i="9"/>
  <c r="C55" i="9"/>
  <c r="F54" i="9"/>
  <c r="E54" i="9"/>
  <c r="D54" i="9"/>
  <c r="C54" i="9"/>
  <c r="F53" i="9"/>
  <c r="E53" i="9"/>
  <c r="D53" i="9"/>
  <c r="C53" i="9"/>
  <c r="F52" i="9"/>
  <c r="E52" i="9"/>
  <c r="D52" i="9"/>
  <c r="C52" i="9"/>
  <c r="F51" i="9"/>
  <c r="E51" i="9"/>
  <c r="D51" i="9"/>
  <c r="C51" i="9"/>
  <c r="F50" i="9"/>
  <c r="E50" i="9"/>
  <c r="D50" i="9"/>
  <c r="C50" i="9"/>
  <c r="F49" i="9"/>
  <c r="E49" i="9"/>
  <c r="D49" i="9"/>
  <c r="C49" i="9"/>
  <c r="F48" i="9"/>
  <c r="E48" i="9"/>
  <c r="D48" i="9"/>
  <c r="C48" i="9"/>
  <c r="F47" i="9"/>
  <c r="E47" i="9"/>
  <c r="D47" i="9"/>
  <c r="C47" i="9"/>
  <c r="F46" i="9"/>
  <c r="E46" i="9"/>
  <c r="D46" i="9"/>
  <c r="C46" i="9"/>
  <c r="F45" i="9"/>
  <c r="E45" i="9"/>
  <c r="D45" i="9"/>
  <c r="C45" i="9"/>
  <c r="F44" i="9"/>
  <c r="E44" i="9"/>
  <c r="D44" i="9"/>
  <c r="C44" i="9"/>
  <c r="F43" i="9"/>
  <c r="E43" i="9"/>
  <c r="D43" i="9"/>
  <c r="C43" i="9"/>
  <c r="F42" i="9"/>
  <c r="E42" i="9"/>
  <c r="D42" i="9"/>
  <c r="C42" i="9"/>
  <c r="F41" i="9"/>
  <c r="E41" i="9"/>
  <c r="D41" i="9"/>
  <c r="C41" i="9"/>
  <c r="F40" i="9"/>
  <c r="E40" i="9"/>
  <c r="D40" i="9"/>
  <c r="C40" i="9"/>
  <c r="F39" i="9"/>
  <c r="E39" i="9"/>
  <c r="D39" i="9"/>
  <c r="C39" i="9"/>
  <c r="F38" i="9"/>
  <c r="E38" i="9"/>
  <c r="D38" i="9"/>
  <c r="C38" i="9"/>
  <c r="F37" i="9"/>
  <c r="E37" i="9"/>
  <c r="D37" i="9"/>
  <c r="C37" i="9"/>
  <c r="F36" i="9"/>
  <c r="E36" i="9"/>
  <c r="D36" i="9"/>
  <c r="C36" i="9"/>
  <c r="F35" i="9"/>
  <c r="E35" i="9"/>
  <c r="D35" i="9"/>
  <c r="C35" i="9"/>
  <c r="F34" i="9"/>
  <c r="E34" i="9"/>
  <c r="D34" i="9"/>
  <c r="C34" i="9"/>
  <c r="F33" i="9"/>
  <c r="E33" i="9"/>
  <c r="D33" i="9"/>
  <c r="C33" i="9"/>
  <c r="F32" i="9"/>
  <c r="E32" i="9"/>
  <c r="D32" i="9"/>
  <c r="C32" i="9"/>
  <c r="F31" i="9"/>
  <c r="E31" i="9"/>
  <c r="D31" i="9"/>
  <c r="C31" i="9"/>
  <c r="F30" i="9"/>
  <c r="E30" i="9"/>
  <c r="D30" i="9"/>
  <c r="C30" i="9"/>
  <c r="F29" i="9"/>
  <c r="E29" i="9"/>
  <c r="D29" i="9"/>
  <c r="C29" i="9"/>
  <c r="F28" i="9"/>
  <c r="E28" i="9"/>
  <c r="D28" i="9"/>
  <c r="C28" i="9"/>
  <c r="F27" i="9"/>
  <c r="E27" i="9"/>
  <c r="D27" i="9"/>
  <c r="C27" i="9"/>
  <c r="F26" i="9"/>
  <c r="E26" i="9"/>
  <c r="D26" i="9"/>
  <c r="C26" i="9"/>
  <c r="F25" i="9"/>
  <c r="E25" i="9"/>
  <c r="D25" i="9"/>
  <c r="C25" i="9"/>
  <c r="F24" i="9"/>
  <c r="E24" i="9"/>
  <c r="D24" i="9"/>
  <c r="C24" i="9"/>
  <c r="F23" i="9"/>
  <c r="E23" i="9"/>
  <c r="D23" i="9"/>
  <c r="C23" i="9"/>
  <c r="F22" i="9"/>
  <c r="E22" i="9"/>
  <c r="D22" i="9"/>
  <c r="C22" i="9"/>
  <c r="F21" i="9"/>
  <c r="E21" i="9"/>
  <c r="D21" i="9"/>
  <c r="C21" i="9"/>
  <c r="F20" i="9"/>
  <c r="E20" i="9"/>
  <c r="D20" i="9"/>
  <c r="C20" i="9"/>
  <c r="F19" i="9"/>
  <c r="E19" i="9"/>
  <c r="D19" i="9"/>
  <c r="C19" i="9"/>
  <c r="F18" i="9"/>
  <c r="E18" i="9"/>
  <c r="D18" i="9"/>
  <c r="C18" i="9"/>
  <c r="F17" i="9"/>
  <c r="E17" i="9"/>
  <c r="D17" i="9"/>
  <c r="C17" i="9"/>
  <c r="F16" i="9"/>
  <c r="E16" i="9"/>
  <c r="D16" i="9"/>
  <c r="C16" i="9"/>
  <c r="F15" i="9"/>
  <c r="E15" i="9"/>
  <c r="D15" i="9"/>
  <c r="C15" i="9"/>
  <c r="F14" i="9"/>
  <c r="E14" i="9"/>
  <c r="D14" i="9"/>
  <c r="C14" i="9"/>
  <c r="F13" i="9"/>
  <c r="E13" i="9"/>
  <c r="D13" i="9"/>
  <c r="C13" i="9"/>
  <c r="F12" i="9"/>
  <c r="E12" i="9"/>
  <c r="D12" i="9"/>
  <c r="C12" i="9"/>
  <c r="F11" i="9"/>
  <c r="E11" i="9"/>
  <c r="D11" i="9"/>
  <c r="C11" i="9"/>
  <c r="F10" i="9"/>
  <c r="E10" i="9"/>
  <c r="D10" i="9"/>
  <c r="C10" i="9"/>
  <c r="F9" i="9"/>
  <c r="E9" i="9"/>
  <c r="D9" i="9"/>
  <c r="C9" i="9"/>
  <c r="F8" i="9"/>
  <c r="E8" i="9"/>
  <c r="D8" i="9"/>
  <c r="C8" i="9"/>
  <c r="F7" i="9"/>
  <c r="E7" i="9"/>
  <c r="D7" i="9"/>
  <c r="C7" i="9"/>
  <c r="N5" i="9"/>
  <c r="M5" i="9"/>
  <c r="L5" i="9"/>
  <c r="K5" i="9"/>
  <c r="J5" i="9"/>
  <c r="I5" i="9"/>
  <c r="H5" i="9"/>
  <c r="G5" i="9"/>
  <c r="F5" i="9"/>
  <c r="E5" i="9"/>
  <c r="D5" i="9"/>
  <c r="C5" i="9"/>
  <c r="N4" i="9"/>
  <c r="M4" i="9"/>
  <c r="L4" i="9"/>
  <c r="K4" i="9"/>
  <c r="J4" i="9"/>
  <c r="I4" i="9"/>
  <c r="H4" i="9"/>
  <c r="G4" i="9"/>
  <c r="F4" i="9"/>
  <c r="E4" i="9"/>
  <c r="D4" i="9"/>
  <c r="C4" i="9"/>
  <c r="F1008" i="8"/>
  <c r="E1008" i="8"/>
  <c r="D1008" i="8"/>
  <c r="C1008" i="8"/>
  <c r="F1007" i="8"/>
  <c r="E1007" i="8"/>
  <c r="D1007" i="8"/>
  <c r="C1007" i="8"/>
  <c r="F1006" i="8"/>
  <c r="E1006" i="8"/>
  <c r="D1006" i="8"/>
  <c r="C1006" i="8"/>
  <c r="F1005" i="8"/>
  <c r="E1005" i="8"/>
  <c r="D1005" i="8"/>
  <c r="C1005" i="8"/>
  <c r="F1004" i="8"/>
  <c r="E1004" i="8"/>
  <c r="D1004" i="8"/>
  <c r="C1004" i="8"/>
  <c r="F1003" i="8"/>
  <c r="E1003" i="8"/>
  <c r="D1003" i="8"/>
  <c r="C1003" i="8"/>
  <c r="F1002" i="8"/>
  <c r="E1002" i="8"/>
  <c r="D1002" i="8"/>
  <c r="C1002" i="8"/>
  <c r="F1001" i="8"/>
  <c r="E1001" i="8"/>
  <c r="D1001" i="8"/>
  <c r="C1001" i="8"/>
  <c r="F1000" i="8"/>
  <c r="E1000" i="8"/>
  <c r="D1000" i="8"/>
  <c r="C1000" i="8"/>
  <c r="F999" i="8"/>
  <c r="E999" i="8"/>
  <c r="D999" i="8"/>
  <c r="C999" i="8"/>
  <c r="F998" i="8"/>
  <c r="E998" i="8"/>
  <c r="D998" i="8"/>
  <c r="C998" i="8"/>
  <c r="F997" i="8"/>
  <c r="E997" i="8"/>
  <c r="D997" i="8"/>
  <c r="C997" i="8"/>
  <c r="F996" i="8"/>
  <c r="E996" i="8"/>
  <c r="D996" i="8"/>
  <c r="C996" i="8"/>
  <c r="F995" i="8"/>
  <c r="E995" i="8"/>
  <c r="D995" i="8"/>
  <c r="C995" i="8"/>
  <c r="F994" i="8"/>
  <c r="E994" i="8"/>
  <c r="D994" i="8"/>
  <c r="C994" i="8"/>
  <c r="F993" i="8"/>
  <c r="E993" i="8"/>
  <c r="D993" i="8"/>
  <c r="C993" i="8"/>
  <c r="F992" i="8"/>
  <c r="E992" i="8"/>
  <c r="D992" i="8"/>
  <c r="C992" i="8"/>
  <c r="F991" i="8"/>
  <c r="E991" i="8"/>
  <c r="D991" i="8"/>
  <c r="C991" i="8"/>
  <c r="F990" i="8"/>
  <c r="E990" i="8"/>
  <c r="D990" i="8"/>
  <c r="C990" i="8"/>
  <c r="F989" i="8"/>
  <c r="E989" i="8"/>
  <c r="D989" i="8"/>
  <c r="C989" i="8"/>
  <c r="F988" i="8"/>
  <c r="E988" i="8"/>
  <c r="D988" i="8"/>
  <c r="C988" i="8"/>
  <c r="F987" i="8"/>
  <c r="E987" i="8"/>
  <c r="D987" i="8"/>
  <c r="C987" i="8"/>
  <c r="F986" i="8"/>
  <c r="E986" i="8"/>
  <c r="D986" i="8"/>
  <c r="C986" i="8"/>
  <c r="F985" i="8"/>
  <c r="E985" i="8"/>
  <c r="D985" i="8"/>
  <c r="C985" i="8"/>
  <c r="F984" i="8"/>
  <c r="E984" i="8"/>
  <c r="D984" i="8"/>
  <c r="C984" i="8"/>
  <c r="F983" i="8"/>
  <c r="E983" i="8"/>
  <c r="D983" i="8"/>
  <c r="C983" i="8"/>
  <c r="F982" i="8"/>
  <c r="E982" i="8"/>
  <c r="D982" i="8"/>
  <c r="C982" i="8"/>
  <c r="F981" i="8"/>
  <c r="E981" i="8"/>
  <c r="D981" i="8"/>
  <c r="C981" i="8"/>
  <c r="F980" i="8"/>
  <c r="E980" i="8"/>
  <c r="D980" i="8"/>
  <c r="C980" i="8"/>
  <c r="F979" i="8"/>
  <c r="E979" i="8"/>
  <c r="D979" i="8"/>
  <c r="C979" i="8"/>
  <c r="F978" i="8"/>
  <c r="E978" i="8"/>
  <c r="D978" i="8"/>
  <c r="C978" i="8"/>
  <c r="F977" i="8"/>
  <c r="E977" i="8"/>
  <c r="D977" i="8"/>
  <c r="C977" i="8"/>
  <c r="F976" i="8"/>
  <c r="E976" i="8"/>
  <c r="D976" i="8"/>
  <c r="C976" i="8"/>
  <c r="F975" i="8"/>
  <c r="E975" i="8"/>
  <c r="D975" i="8"/>
  <c r="C975" i="8"/>
  <c r="F974" i="8"/>
  <c r="E974" i="8"/>
  <c r="D974" i="8"/>
  <c r="C974" i="8"/>
  <c r="F973" i="8"/>
  <c r="E973" i="8"/>
  <c r="D973" i="8"/>
  <c r="C973" i="8"/>
  <c r="F972" i="8"/>
  <c r="E972" i="8"/>
  <c r="D972" i="8"/>
  <c r="C972" i="8"/>
  <c r="F971" i="8"/>
  <c r="E971" i="8"/>
  <c r="D971" i="8"/>
  <c r="C971" i="8"/>
  <c r="F970" i="8"/>
  <c r="E970" i="8"/>
  <c r="D970" i="8"/>
  <c r="C970" i="8"/>
  <c r="F969" i="8"/>
  <c r="E969" i="8"/>
  <c r="D969" i="8"/>
  <c r="C969" i="8"/>
  <c r="F968" i="8"/>
  <c r="E968" i="8"/>
  <c r="D968" i="8"/>
  <c r="C968" i="8"/>
  <c r="F967" i="8"/>
  <c r="E967" i="8"/>
  <c r="D967" i="8"/>
  <c r="C967" i="8"/>
  <c r="F966" i="8"/>
  <c r="E966" i="8"/>
  <c r="D966" i="8"/>
  <c r="C966" i="8"/>
  <c r="F965" i="8"/>
  <c r="E965" i="8"/>
  <c r="D965" i="8"/>
  <c r="C965" i="8"/>
  <c r="F964" i="8"/>
  <c r="E964" i="8"/>
  <c r="D964" i="8"/>
  <c r="C964" i="8"/>
  <c r="F963" i="8"/>
  <c r="E963" i="8"/>
  <c r="D963" i="8"/>
  <c r="C963" i="8"/>
  <c r="F962" i="8"/>
  <c r="E962" i="8"/>
  <c r="D962" i="8"/>
  <c r="C962" i="8"/>
  <c r="F961" i="8"/>
  <c r="E961" i="8"/>
  <c r="D961" i="8"/>
  <c r="C961" i="8"/>
  <c r="F960" i="8"/>
  <c r="E960" i="8"/>
  <c r="D960" i="8"/>
  <c r="C960" i="8"/>
  <c r="F959" i="8"/>
  <c r="E959" i="8"/>
  <c r="D959" i="8"/>
  <c r="C959" i="8"/>
  <c r="F958" i="8"/>
  <c r="E958" i="8"/>
  <c r="D958" i="8"/>
  <c r="C958" i="8"/>
  <c r="F957" i="8"/>
  <c r="E957" i="8"/>
  <c r="D957" i="8"/>
  <c r="C957" i="8"/>
  <c r="F956" i="8"/>
  <c r="E956" i="8"/>
  <c r="D956" i="8"/>
  <c r="C956" i="8"/>
  <c r="F955" i="8"/>
  <c r="E955" i="8"/>
  <c r="D955" i="8"/>
  <c r="C955" i="8"/>
  <c r="F954" i="8"/>
  <c r="E954" i="8"/>
  <c r="D954" i="8"/>
  <c r="C954" i="8"/>
  <c r="F953" i="8"/>
  <c r="E953" i="8"/>
  <c r="D953" i="8"/>
  <c r="C953" i="8"/>
  <c r="F952" i="8"/>
  <c r="E952" i="8"/>
  <c r="D952" i="8"/>
  <c r="C952" i="8"/>
  <c r="F951" i="8"/>
  <c r="E951" i="8"/>
  <c r="D951" i="8"/>
  <c r="C951" i="8"/>
  <c r="F950" i="8"/>
  <c r="E950" i="8"/>
  <c r="D950" i="8"/>
  <c r="C950" i="8"/>
  <c r="F949" i="8"/>
  <c r="E949" i="8"/>
  <c r="D949" i="8"/>
  <c r="C949" i="8"/>
  <c r="F948" i="8"/>
  <c r="E948" i="8"/>
  <c r="D948" i="8"/>
  <c r="C948" i="8"/>
  <c r="F947" i="8"/>
  <c r="E947" i="8"/>
  <c r="D947" i="8"/>
  <c r="C947" i="8"/>
  <c r="F946" i="8"/>
  <c r="E946" i="8"/>
  <c r="D946" i="8"/>
  <c r="C946" i="8"/>
  <c r="F945" i="8"/>
  <c r="E945" i="8"/>
  <c r="D945" i="8"/>
  <c r="C945" i="8"/>
  <c r="F944" i="8"/>
  <c r="E944" i="8"/>
  <c r="D944" i="8"/>
  <c r="C944" i="8"/>
  <c r="F943" i="8"/>
  <c r="E943" i="8"/>
  <c r="D943" i="8"/>
  <c r="C943" i="8"/>
  <c r="F942" i="8"/>
  <c r="E942" i="8"/>
  <c r="D942" i="8"/>
  <c r="C942" i="8"/>
  <c r="F941" i="8"/>
  <c r="E941" i="8"/>
  <c r="D941" i="8"/>
  <c r="C941" i="8"/>
  <c r="F940" i="8"/>
  <c r="E940" i="8"/>
  <c r="D940" i="8"/>
  <c r="C940" i="8"/>
  <c r="F939" i="8"/>
  <c r="E939" i="8"/>
  <c r="D939" i="8"/>
  <c r="C939" i="8"/>
  <c r="F938" i="8"/>
  <c r="E938" i="8"/>
  <c r="D938" i="8"/>
  <c r="C938" i="8"/>
  <c r="F937" i="8"/>
  <c r="E937" i="8"/>
  <c r="D937" i="8"/>
  <c r="C937" i="8"/>
  <c r="F936" i="8"/>
  <c r="E936" i="8"/>
  <c r="D936" i="8"/>
  <c r="C936" i="8"/>
  <c r="F935" i="8"/>
  <c r="E935" i="8"/>
  <c r="D935" i="8"/>
  <c r="C935" i="8"/>
  <c r="F934" i="8"/>
  <c r="E934" i="8"/>
  <c r="D934" i="8"/>
  <c r="C934" i="8"/>
  <c r="F933" i="8"/>
  <c r="E933" i="8"/>
  <c r="D933" i="8"/>
  <c r="C933" i="8"/>
  <c r="F932" i="8"/>
  <c r="E932" i="8"/>
  <c r="D932" i="8"/>
  <c r="C932" i="8"/>
  <c r="F931" i="8"/>
  <c r="E931" i="8"/>
  <c r="D931" i="8"/>
  <c r="C931" i="8"/>
  <c r="F930" i="8"/>
  <c r="E930" i="8"/>
  <c r="D930" i="8"/>
  <c r="C930" i="8"/>
  <c r="F929" i="8"/>
  <c r="E929" i="8"/>
  <c r="D929" i="8"/>
  <c r="C929" i="8"/>
  <c r="F928" i="8"/>
  <c r="E928" i="8"/>
  <c r="D928" i="8"/>
  <c r="C928" i="8"/>
  <c r="F927" i="8"/>
  <c r="E927" i="8"/>
  <c r="D927" i="8"/>
  <c r="C927" i="8"/>
  <c r="F926" i="8"/>
  <c r="E926" i="8"/>
  <c r="D926" i="8"/>
  <c r="C926" i="8"/>
  <c r="F925" i="8"/>
  <c r="E925" i="8"/>
  <c r="D925" i="8"/>
  <c r="C925" i="8"/>
  <c r="F924" i="8"/>
  <c r="E924" i="8"/>
  <c r="D924" i="8"/>
  <c r="C924" i="8"/>
  <c r="F923" i="8"/>
  <c r="E923" i="8"/>
  <c r="D923" i="8"/>
  <c r="C923" i="8"/>
  <c r="F922" i="8"/>
  <c r="E922" i="8"/>
  <c r="D922" i="8"/>
  <c r="C922" i="8"/>
  <c r="F921" i="8"/>
  <c r="E921" i="8"/>
  <c r="D921" i="8"/>
  <c r="C921" i="8"/>
  <c r="F920" i="8"/>
  <c r="E920" i="8"/>
  <c r="D920" i="8"/>
  <c r="C920" i="8"/>
  <c r="F919" i="8"/>
  <c r="E919" i="8"/>
  <c r="D919" i="8"/>
  <c r="C919" i="8"/>
  <c r="F918" i="8"/>
  <c r="E918" i="8"/>
  <c r="D918" i="8"/>
  <c r="C918" i="8"/>
  <c r="F917" i="8"/>
  <c r="E917" i="8"/>
  <c r="D917" i="8"/>
  <c r="C917" i="8"/>
  <c r="F916" i="8"/>
  <c r="E916" i="8"/>
  <c r="D916" i="8"/>
  <c r="C916" i="8"/>
  <c r="F915" i="8"/>
  <c r="E915" i="8"/>
  <c r="D915" i="8"/>
  <c r="C915" i="8"/>
  <c r="F914" i="8"/>
  <c r="E914" i="8"/>
  <c r="D914" i="8"/>
  <c r="C914" i="8"/>
  <c r="F913" i="8"/>
  <c r="E913" i="8"/>
  <c r="D913" i="8"/>
  <c r="C913" i="8"/>
  <c r="F912" i="8"/>
  <c r="E912" i="8"/>
  <c r="D912" i="8"/>
  <c r="C912" i="8"/>
  <c r="F911" i="8"/>
  <c r="E911" i="8"/>
  <c r="D911" i="8"/>
  <c r="C911" i="8"/>
  <c r="F910" i="8"/>
  <c r="E910" i="8"/>
  <c r="D910" i="8"/>
  <c r="C910" i="8"/>
  <c r="F909" i="8"/>
  <c r="E909" i="8"/>
  <c r="D909" i="8"/>
  <c r="C909" i="8"/>
  <c r="F908" i="8"/>
  <c r="E908" i="8"/>
  <c r="D908" i="8"/>
  <c r="C908" i="8"/>
  <c r="F907" i="8"/>
  <c r="E907" i="8"/>
  <c r="D907" i="8"/>
  <c r="C907" i="8"/>
  <c r="F906" i="8"/>
  <c r="E906" i="8"/>
  <c r="D906" i="8"/>
  <c r="C906" i="8"/>
  <c r="F905" i="8"/>
  <c r="E905" i="8"/>
  <c r="D905" i="8"/>
  <c r="C905" i="8"/>
  <c r="F904" i="8"/>
  <c r="E904" i="8"/>
  <c r="D904" i="8"/>
  <c r="C904" i="8"/>
  <c r="F903" i="8"/>
  <c r="E903" i="8"/>
  <c r="D903" i="8"/>
  <c r="C903" i="8"/>
  <c r="F902" i="8"/>
  <c r="E902" i="8"/>
  <c r="D902" i="8"/>
  <c r="C902" i="8"/>
  <c r="F901" i="8"/>
  <c r="E901" i="8"/>
  <c r="D901" i="8"/>
  <c r="C901" i="8"/>
  <c r="F900" i="8"/>
  <c r="E900" i="8"/>
  <c r="D900" i="8"/>
  <c r="C900" i="8"/>
  <c r="F899" i="8"/>
  <c r="E899" i="8"/>
  <c r="D899" i="8"/>
  <c r="C899" i="8"/>
  <c r="F898" i="8"/>
  <c r="E898" i="8"/>
  <c r="D898" i="8"/>
  <c r="C898" i="8"/>
  <c r="F897" i="8"/>
  <c r="E897" i="8"/>
  <c r="D897" i="8"/>
  <c r="C897" i="8"/>
  <c r="F896" i="8"/>
  <c r="E896" i="8"/>
  <c r="D896" i="8"/>
  <c r="C896" i="8"/>
  <c r="F895" i="8"/>
  <c r="E895" i="8"/>
  <c r="D895" i="8"/>
  <c r="C895" i="8"/>
  <c r="F894" i="8"/>
  <c r="E894" i="8"/>
  <c r="D894" i="8"/>
  <c r="C894" i="8"/>
  <c r="F893" i="8"/>
  <c r="E893" i="8"/>
  <c r="D893" i="8"/>
  <c r="C893" i="8"/>
  <c r="F892" i="8"/>
  <c r="E892" i="8"/>
  <c r="D892" i="8"/>
  <c r="C892" i="8"/>
  <c r="F891" i="8"/>
  <c r="E891" i="8"/>
  <c r="D891" i="8"/>
  <c r="C891" i="8"/>
  <c r="F890" i="8"/>
  <c r="E890" i="8"/>
  <c r="D890" i="8"/>
  <c r="C890" i="8"/>
  <c r="F889" i="8"/>
  <c r="E889" i="8"/>
  <c r="D889" i="8"/>
  <c r="C889" i="8"/>
  <c r="F888" i="8"/>
  <c r="E888" i="8"/>
  <c r="D888" i="8"/>
  <c r="C888" i="8"/>
  <c r="F887" i="8"/>
  <c r="E887" i="8"/>
  <c r="D887" i="8"/>
  <c r="C887" i="8"/>
  <c r="F886" i="8"/>
  <c r="E886" i="8"/>
  <c r="D886" i="8"/>
  <c r="C886" i="8"/>
  <c r="F885" i="8"/>
  <c r="E885" i="8"/>
  <c r="D885" i="8"/>
  <c r="C885" i="8"/>
  <c r="F884" i="8"/>
  <c r="E884" i="8"/>
  <c r="D884" i="8"/>
  <c r="C884" i="8"/>
  <c r="F883" i="8"/>
  <c r="E883" i="8"/>
  <c r="D883" i="8"/>
  <c r="C883" i="8"/>
  <c r="F882" i="8"/>
  <c r="E882" i="8"/>
  <c r="D882" i="8"/>
  <c r="C882" i="8"/>
  <c r="F881" i="8"/>
  <c r="E881" i="8"/>
  <c r="D881" i="8"/>
  <c r="C881" i="8"/>
  <c r="F880" i="8"/>
  <c r="E880" i="8"/>
  <c r="D880" i="8"/>
  <c r="C880" i="8"/>
  <c r="F879" i="8"/>
  <c r="E879" i="8"/>
  <c r="D879" i="8"/>
  <c r="C879" i="8"/>
  <c r="F878" i="8"/>
  <c r="E878" i="8"/>
  <c r="D878" i="8"/>
  <c r="C878" i="8"/>
  <c r="F877" i="8"/>
  <c r="E877" i="8"/>
  <c r="D877" i="8"/>
  <c r="C877" i="8"/>
  <c r="F876" i="8"/>
  <c r="E876" i="8"/>
  <c r="D876" i="8"/>
  <c r="C876" i="8"/>
  <c r="F875" i="8"/>
  <c r="E875" i="8"/>
  <c r="D875" i="8"/>
  <c r="C875" i="8"/>
  <c r="F874" i="8"/>
  <c r="E874" i="8"/>
  <c r="D874" i="8"/>
  <c r="C874" i="8"/>
  <c r="F873" i="8"/>
  <c r="E873" i="8"/>
  <c r="D873" i="8"/>
  <c r="C873" i="8"/>
  <c r="F872" i="8"/>
  <c r="E872" i="8"/>
  <c r="D872" i="8"/>
  <c r="C872" i="8"/>
  <c r="F871" i="8"/>
  <c r="E871" i="8"/>
  <c r="D871" i="8"/>
  <c r="C871" i="8"/>
  <c r="F870" i="8"/>
  <c r="E870" i="8"/>
  <c r="D870" i="8"/>
  <c r="C870" i="8"/>
  <c r="F869" i="8"/>
  <c r="E869" i="8"/>
  <c r="D869" i="8"/>
  <c r="C869" i="8"/>
  <c r="F868" i="8"/>
  <c r="E868" i="8"/>
  <c r="D868" i="8"/>
  <c r="C868" i="8"/>
  <c r="F867" i="8"/>
  <c r="E867" i="8"/>
  <c r="D867" i="8"/>
  <c r="C867" i="8"/>
  <c r="F866" i="8"/>
  <c r="E866" i="8"/>
  <c r="D866" i="8"/>
  <c r="C866" i="8"/>
  <c r="F865" i="8"/>
  <c r="E865" i="8"/>
  <c r="D865" i="8"/>
  <c r="C865" i="8"/>
  <c r="F864" i="8"/>
  <c r="E864" i="8"/>
  <c r="D864" i="8"/>
  <c r="C864" i="8"/>
  <c r="F863" i="8"/>
  <c r="E863" i="8"/>
  <c r="D863" i="8"/>
  <c r="C863" i="8"/>
  <c r="F862" i="8"/>
  <c r="E862" i="8"/>
  <c r="D862" i="8"/>
  <c r="C862" i="8"/>
  <c r="F861" i="8"/>
  <c r="E861" i="8"/>
  <c r="D861" i="8"/>
  <c r="C861" i="8"/>
  <c r="F860" i="8"/>
  <c r="E860" i="8"/>
  <c r="D860" i="8"/>
  <c r="C860" i="8"/>
  <c r="F859" i="8"/>
  <c r="E859" i="8"/>
  <c r="D859" i="8"/>
  <c r="C859" i="8"/>
  <c r="F858" i="8"/>
  <c r="E858" i="8"/>
  <c r="D858" i="8"/>
  <c r="C858" i="8"/>
  <c r="F857" i="8"/>
  <c r="E857" i="8"/>
  <c r="D857" i="8"/>
  <c r="C857" i="8"/>
  <c r="F856" i="8"/>
  <c r="E856" i="8"/>
  <c r="D856" i="8"/>
  <c r="C856" i="8"/>
  <c r="F855" i="8"/>
  <c r="E855" i="8"/>
  <c r="D855" i="8"/>
  <c r="C855" i="8"/>
  <c r="F854" i="8"/>
  <c r="E854" i="8"/>
  <c r="D854" i="8"/>
  <c r="C854" i="8"/>
  <c r="F853" i="8"/>
  <c r="E853" i="8"/>
  <c r="D853" i="8"/>
  <c r="C853" i="8"/>
  <c r="F852" i="8"/>
  <c r="E852" i="8"/>
  <c r="D852" i="8"/>
  <c r="C852" i="8"/>
  <c r="F851" i="8"/>
  <c r="E851" i="8"/>
  <c r="D851" i="8"/>
  <c r="C851" i="8"/>
  <c r="F850" i="8"/>
  <c r="E850" i="8"/>
  <c r="D850" i="8"/>
  <c r="C850" i="8"/>
  <c r="F849" i="8"/>
  <c r="E849" i="8"/>
  <c r="D849" i="8"/>
  <c r="C849" i="8"/>
  <c r="F848" i="8"/>
  <c r="E848" i="8"/>
  <c r="D848" i="8"/>
  <c r="C848" i="8"/>
  <c r="F847" i="8"/>
  <c r="E847" i="8"/>
  <c r="D847" i="8"/>
  <c r="C847" i="8"/>
  <c r="F846" i="8"/>
  <c r="E846" i="8"/>
  <c r="D846" i="8"/>
  <c r="C846" i="8"/>
  <c r="F845" i="8"/>
  <c r="E845" i="8"/>
  <c r="D845" i="8"/>
  <c r="C845" i="8"/>
  <c r="F844" i="8"/>
  <c r="E844" i="8"/>
  <c r="D844" i="8"/>
  <c r="C844" i="8"/>
  <c r="F843" i="8"/>
  <c r="E843" i="8"/>
  <c r="D843" i="8"/>
  <c r="C843" i="8"/>
  <c r="F842" i="8"/>
  <c r="E842" i="8"/>
  <c r="D842" i="8"/>
  <c r="C842" i="8"/>
  <c r="F841" i="8"/>
  <c r="E841" i="8"/>
  <c r="D841" i="8"/>
  <c r="C841" i="8"/>
  <c r="F840" i="8"/>
  <c r="E840" i="8"/>
  <c r="D840" i="8"/>
  <c r="C840" i="8"/>
  <c r="F839" i="8"/>
  <c r="E839" i="8"/>
  <c r="D839" i="8"/>
  <c r="C839" i="8"/>
  <c r="F838" i="8"/>
  <c r="E838" i="8"/>
  <c r="D838" i="8"/>
  <c r="C838" i="8"/>
  <c r="F837" i="8"/>
  <c r="E837" i="8"/>
  <c r="D837" i="8"/>
  <c r="C837" i="8"/>
  <c r="F836" i="8"/>
  <c r="E836" i="8"/>
  <c r="D836" i="8"/>
  <c r="C836" i="8"/>
  <c r="F835" i="8"/>
  <c r="E835" i="8"/>
  <c r="D835" i="8"/>
  <c r="C835" i="8"/>
  <c r="F834" i="8"/>
  <c r="E834" i="8"/>
  <c r="D834" i="8"/>
  <c r="C834" i="8"/>
  <c r="F833" i="8"/>
  <c r="E833" i="8"/>
  <c r="D833" i="8"/>
  <c r="C833" i="8"/>
  <c r="F832" i="8"/>
  <c r="E832" i="8"/>
  <c r="D832" i="8"/>
  <c r="C832" i="8"/>
  <c r="F831" i="8"/>
  <c r="E831" i="8"/>
  <c r="D831" i="8"/>
  <c r="C831" i="8"/>
  <c r="F830" i="8"/>
  <c r="E830" i="8"/>
  <c r="D830" i="8"/>
  <c r="C830" i="8"/>
  <c r="F829" i="8"/>
  <c r="E829" i="8"/>
  <c r="D829" i="8"/>
  <c r="C829" i="8"/>
  <c r="F828" i="8"/>
  <c r="E828" i="8"/>
  <c r="D828" i="8"/>
  <c r="C828" i="8"/>
  <c r="F827" i="8"/>
  <c r="E827" i="8"/>
  <c r="D827" i="8"/>
  <c r="C827" i="8"/>
  <c r="F826" i="8"/>
  <c r="E826" i="8"/>
  <c r="D826" i="8"/>
  <c r="C826" i="8"/>
  <c r="F825" i="8"/>
  <c r="E825" i="8"/>
  <c r="D825" i="8"/>
  <c r="C825" i="8"/>
  <c r="F824" i="8"/>
  <c r="E824" i="8"/>
  <c r="D824" i="8"/>
  <c r="C824" i="8"/>
  <c r="F823" i="8"/>
  <c r="E823" i="8"/>
  <c r="D823" i="8"/>
  <c r="C823" i="8"/>
  <c r="F822" i="8"/>
  <c r="E822" i="8"/>
  <c r="D822" i="8"/>
  <c r="C822" i="8"/>
  <c r="F821" i="8"/>
  <c r="E821" i="8"/>
  <c r="D821" i="8"/>
  <c r="C821" i="8"/>
  <c r="F820" i="8"/>
  <c r="E820" i="8"/>
  <c r="D820" i="8"/>
  <c r="C820" i="8"/>
  <c r="F819" i="8"/>
  <c r="E819" i="8"/>
  <c r="D819" i="8"/>
  <c r="C819" i="8"/>
  <c r="F818" i="8"/>
  <c r="E818" i="8"/>
  <c r="D818" i="8"/>
  <c r="C818" i="8"/>
  <c r="F817" i="8"/>
  <c r="E817" i="8"/>
  <c r="D817" i="8"/>
  <c r="C817" i="8"/>
  <c r="F816" i="8"/>
  <c r="E816" i="8"/>
  <c r="D816" i="8"/>
  <c r="C816" i="8"/>
  <c r="F815" i="8"/>
  <c r="E815" i="8"/>
  <c r="D815" i="8"/>
  <c r="C815" i="8"/>
  <c r="F814" i="8"/>
  <c r="E814" i="8"/>
  <c r="D814" i="8"/>
  <c r="C814" i="8"/>
  <c r="F813" i="8"/>
  <c r="E813" i="8"/>
  <c r="D813" i="8"/>
  <c r="C813" i="8"/>
  <c r="F812" i="8"/>
  <c r="E812" i="8"/>
  <c r="D812" i="8"/>
  <c r="C812" i="8"/>
  <c r="F811" i="8"/>
  <c r="E811" i="8"/>
  <c r="D811" i="8"/>
  <c r="C811" i="8"/>
  <c r="F810" i="8"/>
  <c r="E810" i="8"/>
  <c r="D810" i="8"/>
  <c r="C810" i="8"/>
  <c r="F809" i="8"/>
  <c r="E809" i="8"/>
  <c r="D809" i="8"/>
  <c r="C809" i="8"/>
  <c r="F808" i="8"/>
  <c r="E808" i="8"/>
  <c r="D808" i="8"/>
  <c r="C808" i="8"/>
  <c r="F807" i="8"/>
  <c r="E807" i="8"/>
  <c r="D807" i="8"/>
  <c r="C807" i="8"/>
  <c r="F806" i="8"/>
  <c r="E806" i="8"/>
  <c r="D806" i="8"/>
  <c r="C806" i="8"/>
  <c r="F805" i="8"/>
  <c r="E805" i="8"/>
  <c r="D805" i="8"/>
  <c r="C805" i="8"/>
  <c r="F804" i="8"/>
  <c r="E804" i="8"/>
  <c r="D804" i="8"/>
  <c r="C804" i="8"/>
  <c r="F803" i="8"/>
  <c r="E803" i="8"/>
  <c r="D803" i="8"/>
  <c r="C803" i="8"/>
  <c r="F802" i="8"/>
  <c r="E802" i="8"/>
  <c r="D802" i="8"/>
  <c r="C802" i="8"/>
  <c r="F801" i="8"/>
  <c r="E801" i="8"/>
  <c r="D801" i="8"/>
  <c r="C801" i="8"/>
  <c r="F800" i="8"/>
  <c r="E800" i="8"/>
  <c r="D800" i="8"/>
  <c r="C800" i="8"/>
  <c r="F799" i="8"/>
  <c r="E799" i="8"/>
  <c r="D799" i="8"/>
  <c r="C799" i="8"/>
  <c r="F798" i="8"/>
  <c r="E798" i="8"/>
  <c r="D798" i="8"/>
  <c r="C798" i="8"/>
  <c r="F797" i="8"/>
  <c r="E797" i="8"/>
  <c r="D797" i="8"/>
  <c r="C797" i="8"/>
  <c r="F796" i="8"/>
  <c r="E796" i="8"/>
  <c r="D796" i="8"/>
  <c r="C796" i="8"/>
  <c r="F795" i="8"/>
  <c r="E795" i="8"/>
  <c r="D795" i="8"/>
  <c r="C795" i="8"/>
  <c r="F794" i="8"/>
  <c r="E794" i="8"/>
  <c r="D794" i="8"/>
  <c r="C794" i="8"/>
  <c r="F793" i="8"/>
  <c r="E793" i="8"/>
  <c r="D793" i="8"/>
  <c r="C793" i="8"/>
  <c r="F792" i="8"/>
  <c r="E792" i="8"/>
  <c r="D792" i="8"/>
  <c r="C792" i="8"/>
  <c r="F791" i="8"/>
  <c r="E791" i="8"/>
  <c r="D791" i="8"/>
  <c r="C791" i="8"/>
  <c r="F790" i="8"/>
  <c r="E790" i="8"/>
  <c r="D790" i="8"/>
  <c r="C790" i="8"/>
  <c r="F789" i="8"/>
  <c r="E789" i="8"/>
  <c r="D789" i="8"/>
  <c r="C789" i="8"/>
  <c r="F788" i="8"/>
  <c r="E788" i="8"/>
  <c r="D788" i="8"/>
  <c r="C788" i="8"/>
  <c r="F787" i="8"/>
  <c r="E787" i="8"/>
  <c r="D787" i="8"/>
  <c r="C787" i="8"/>
  <c r="F786" i="8"/>
  <c r="E786" i="8"/>
  <c r="D786" i="8"/>
  <c r="C786" i="8"/>
  <c r="F785" i="8"/>
  <c r="E785" i="8"/>
  <c r="D785" i="8"/>
  <c r="C785" i="8"/>
  <c r="F784" i="8"/>
  <c r="E784" i="8"/>
  <c r="D784" i="8"/>
  <c r="C784" i="8"/>
  <c r="F783" i="8"/>
  <c r="E783" i="8"/>
  <c r="D783" i="8"/>
  <c r="C783" i="8"/>
  <c r="F782" i="8"/>
  <c r="E782" i="8"/>
  <c r="D782" i="8"/>
  <c r="C782" i="8"/>
  <c r="F781" i="8"/>
  <c r="E781" i="8"/>
  <c r="D781" i="8"/>
  <c r="C781" i="8"/>
  <c r="F780" i="8"/>
  <c r="E780" i="8"/>
  <c r="D780" i="8"/>
  <c r="C780" i="8"/>
  <c r="F779" i="8"/>
  <c r="E779" i="8"/>
  <c r="D779" i="8"/>
  <c r="C779" i="8"/>
  <c r="F778" i="8"/>
  <c r="E778" i="8"/>
  <c r="D778" i="8"/>
  <c r="C778" i="8"/>
  <c r="F777" i="8"/>
  <c r="E777" i="8"/>
  <c r="D777" i="8"/>
  <c r="C777" i="8"/>
  <c r="F776" i="8"/>
  <c r="E776" i="8"/>
  <c r="D776" i="8"/>
  <c r="C776" i="8"/>
  <c r="F775" i="8"/>
  <c r="E775" i="8"/>
  <c r="D775" i="8"/>
  <c r="C775" i="8"/>
  <c r="F774" i="8"/>
  <c r="E774" i="8"/>
  <c r="D774" i="8"/>
  <c r="C774" i="8"/>
  <c r="F773" i="8"/>
  <c r="E773" i="8"/>
  <c r="D773" i="8"/>
  <c r="C773" i="8"/>
  <c r="F772" i="8"/>
  <c r="E772" i="8"/>
  <c r="D772" i="8"/>
  <c r="C772" i="8"/>
  <c r="F771" i="8"/>
  <c r="E771" i="8"/>
  <c r="D771" i="8"/>
  <c r="C771" i="8"/>
  <c r="F770" i="8"/>
  <c r="E770" i="8"/>
  <c r="D770" i="8"/>
  <c r="C770" i="8"/>
  <c r="F769" i="8"/>
  <c r="E769" i="8"/>
  <c r="D769" i="8"/>
  <c r="C769" i="8"/>
  <c r="F768" i="8"/>
  <c r="E768" i="8"/>
  <c r="D768" i="8"/>
  <c r="C768" i="8"/>
  <c r="F767" i="8"/>
  <c r="E767" i="8"/>
  <c r="D767" i="8"/>
  <c r="C767" i="8"/>
  <c r="F766" i="8"/>
  <c r="E766" i="8"/>
  <c r="D766" i="8"/>
  <c r="C766" i="8"/>
  <c r="F765" i="8"/>
  <c r="E765" i="8"/>
  <c r="D765" i="8"/>
  <c r="C765" i="8"/>
  <c r="F764" i="8"/>
  <c r="E764" i="8"/>
  <c r="D764" i="8"/>
  <c r="C764" i="8"/>
  <c r="F763" i="8"/>
  <c r="E763" i="8"/>
  <c r="D763" i="8"/>
  <c r="C763" i="8"/>
  <c r="F762" i="8"/>
  <c r="E762" i="8"/>
  <c r="D762" i="8"/>
  <c r="C762" i="8"/>
  <c r="F761" i="8"/>
  <c r="E761" i="8"/>
  <c r="D761" i="8"/>
  <c r="C761" i="8"/>
  <c r="F760" i="8"/>
  <c r="E760" i="8"/>
  <c r="D760" i="8"/>
  <c r="C760" i="8"/>
  <c r="F759" i="8"/>
  <c r="E759" i="8"/>
  <c r="D759" i="8"/>
  <c r="C759" i="8"/>
  <c r="F758" i="8"/>
  <c r="E758" i="8"/>
  <c r="D758" i="8"/>
  <c r="C758" i="8"/>
  <c r="F757" i="8"/>
  <c r="E757" i="8"/>
  <c r="D757" i="8"/>
  <c r="C757" i="8"/>
  <c r="F756" i="8"/>
  <c r="E756" i="8"/>
  <c r="D756" i="8"/>
  <c r="C756" i="8"/>
  <c r="F755" i="8"/>
  <c r="E755" i="8"/>
  <c r="D755" i="8"/>
  <c r="C755" i="8"/>
  <c r="F754" i="8"/>
  <c r="E754" i="8"/>
  <c r="D754" i="8"/>
  <c r="C754" i="8"/>
  <c r="F753" i="8"/>
  <c r="E753" i="8"/>
  <c r="D753" i="8"/>
  <c r="C753" i="8"/>
  <c r="F752" i="8"/>
  <c r="E752" i="8"/>
  <c r="D752" i="8"/>
  <c r="C752" i="8"/>
  <c r="F751" i="8"/>
  <c r="E751" i="8"/>
  <c r="D751" i="8"/>
  <c r="C751" i="8"/>
  <c r="F750" i="8"/>
  <c r="E750" i="8"/>
  <c r="D750" i="8"/>
  <c r="C750" i="8"/>
  <c r="F749" i="8"/>
  <c r="E749" i="8"/>
  <c r="D749" i="8"/>
  <c r="C749" i="8"/>
  <c r="F748" i="8"/>
  <c r="E748" i="8"/>
  <c r="D748" i="8"/>
  <c r="C748" i="8"/>
  <c r="F747" i="8"/>
  <c r="E747" i="8"/>
  <c r="D747" i="8"/>
  <c r="C747" i="8"/>
  <c r="F746" i="8"/>
  <c r="E746" i="8"/>
  <c r="D746" i="8"/>
  <c r="C746" i="8"/>
  <c r="F745" i="8"/>
  <c r="E745" i="8"/>
  <c r="D745" i="8"/>
  <c r="C745" i="8"/>
  <c r="F744" i="8"/>
  <c r="E744" i="8"/>
  <c r="D744" i="8"/>
  <c r="C744" i="8"/>
  <c r="F743" i="8"/>
  <c r="E743" i="8"/>
  <c r="D743" i="8"/>
  <c r="C743" i="8"/>
  <c r="F742" i="8"/>
  <c r="E742" i="8"/>
  <c r="D742" i="8"/>
  <c r="C742" i="8"/>
  <c r="F741" i="8"/>
  <c r="E741" i="8"/>
  <c r="D741" i="8"/>
  <c r="C741" i="8"/>
  <c r="F740" i="8"/>
  <c r="E740" i="8"/>
  <c r="D740" i="8"/>
  <c r="C740" i="8"/>
  <c r="F739" i="8"/>
  <c r="E739" i="8"/>
  <c r="D739" i="8"/>
  <c r="C739" i="8"/>
  <c r="F738" i="8"/>
  <c r="E738" i="8"/>
  <c r="D738" i="8"/>
  <c r="C738" i="8"/>
  <c r="F737" i="8"/>
  <c r="E737" i="8"/>
  <c r="D737" i="8"/>
  <c r="C737" i="8"/>
  <c r="F736" i="8"/>
  <c r="E736" i="8"/>
  <c r="D736" i="8"/>
  <c r="C736" i="8"/>
  <c r="F735" i="8"/>
  <c r="E735" i="8"/>
  <c r="D735" i="8"/>
  <c r="C735" i="8"/>
  <c r="F734" i="8"/>
  <c r="E734" i="8"/>
  <c r="D734" i="8"/>
  <c r="C734" i="8"/>
  <c r="F733" i="8"/>
  <c r="E733" i="8"/>
  <c r="D733" i="8"/>
  <c r="C733" i="8"/>
  <c r="F732" i="8"/>
  <c r="E732" i="8"/>
  <c r="D732" i="8"/>
  <c r="C732" i="8"/>
  <c r="F731" i="8"/>
  <c r="E731" i="8"/>
  <c r="D731" i="8"/>
  <c r="C731" i="8"/>
  <c r="F730" i="8"/>
  <c r="E730" i="8"/>
  <c r="D730" i="8"/>
  <c r="C730" i="8"/>
  <c r="F729" i="8"/>
  <c r="E729" i="8"/>
  <c r="D729" i="8"/>
  <c r="C729" i="8"/>
  <c r="F728" i="8"/>
  <c r="E728" i="8"/>
  <c r="D728" i="8"/>
  <c r="C728" i="8"/>
  <c r="F727" i="8"/>
  <c r="E727" i="8"/>
  <c r="D727" i="8"/>
  <c r="C727" i="8"/>
  <c r="F726" i="8"/>
  <c r="E726" i="8"/>
  <c r="D726" i="8"/>
  <c r="C726" i="8"/>
  <c r="F725" i="8"/>
  <c r="E725" i="8"/>
  <c r="D725" i="8"/>
  <c r="C725" i="8"/>
  <c r="F724" i="8"/>
  <c r="E724" i="8"/>
  <c r="D724" i="8"/>
  <c r="C724" i="8"/>
  <c r="F723" i="8"/>
  <c r="E723" i="8"/>
  <c r="D723" i="8"/>
  <c r="C723" i="8"/>
  <c r="F722" i="8"/>
  <c r="E722" i="8"/>
  <c r="D722" i="8"/>
  <c r="C722" i="8"/>
  <c r="F721" i="8"/>
  <c r="E721" i="8"/>
  <c r="D721" i="8"/>
  <c r="C721" i="8"/>
  <c r="F720" i="8"/>
  <c r="E720" i="8"/>
  <c r="D720" i="8"/>
  <c r="C720" i="8"/>
  <c r="F719" i="8"/>
  <c r="E719" i="8"/>
  <c r="D719" i="8"/>
  <c r="C719" i="8"/>
  <c r="F718" i="8"/>
  <c r="E718" i="8"/>
  <c r="D718" i="8"/>
  <c r="C718" i="8"/>
  <c r="F717" i="8"/>
  <c r="E717" i="8"/>
  <c r="D717" i="8"/>
  <c r="C717" i="8"/>
  <c r="F716" i="8"/>
  <c r="E716" i="8"/>
  <c r="D716" i="8"/>
  <c r="C716" i="8"/>
  <c r="F715" i="8"/>
  <c r="E715" i="8"/>
  <c r="D715" i="8"/>
  <c r="C715" i="8"/>
  <c r="F714" i="8"/>
  <c r="E714" i="8"/>
  <c r="D714" i="8"/>
  <c r="C714" i="8"/>
  <c r="F713" i="8"/>
  <c r="E713" i="8"/>
  <c r="D713" i="8"/>
  <c r="C713" i="8"/>
  <c r="F712" i="8"/>
  <c r="E712" i="8"/>
  <c r="D712" i="8"/>
  <c r="C712" i="8"/>
  <c r="F711" i="8"/>
  <c r="E711" i="8"/>
  <c r="D711" i="8"/>
  <c r="C711" i="8"/>
  <c r="F710" i="8"/>
  <c r="E710" i="8"/>
  <c r="D710" i="8"/>
  <c r="C710" i="8"/>
  <c r="F709" i="8"/>
  <c r="E709" i="8"/>
  <c r="D709" i="8"/>
  <c r="C709" i="8"/>
  <c r="F708" i="8"/>
  <c r="E708" i="8"/>
  <c r="D708" i="8"/>
  <c r="C708" i="8"/>
  <c r="F707" i="8"/>
  <c r="E707" i="8"/>
  <c r="D707" i="8"/>
  <c r="C707" i="8"/>
  <c r="F706" i="8"/>
  <c r="E706" i="8"/>
  <c r="D706" i="8"/>
  <c r="C706" i="8"/>
  <c r="F705" i="8"/>
  <c r="E705" i="8"/>
  <c r="D705" i="8"/>
  <c r="C705" i="8"/>
  <c r="F704" i="8"/>
  <c r="E704" i="8"/>
  <c r="D704" i="8"/>
  <c r="C704" i="8"/>
  <c r="F703" i="8"/>
  <c r="E703" i="8"/>
  <c r="D703" i="8"/>
  <c r="C703" i="8"/>
  <c r="F702" i="8"/>
  <c r="E702" i="8"/>
  <c r="D702" i="8"/>
  <c r="C702" i="8"/>
  <c r="F701" i="8"/>
  <c r="E701" i="8"/>
  <c r="D701" i="8"/>
  <c r="C701" i="8"/>
  <c r="F700" i="8"/>
  <c r="E700" i="8"/>
  <c r="D700" i="8"/>
  <c r="C700" i="8"/>
  <c r="F699" i="8"/>
  <c r="E699" i="8"/>
  <c r="D699" i="8"/>
  <c r="C699" i="8"/>
  <c r="F698" i="8"/>
  <c r="E698" i="8"/>
  <c r="D698" i="8"/>
  <c r="C698" i="8"/>
  <c r="F697" i="8"/>
  <c r="E697" i="8"/>
  <c r="D697" i="8"/>
  <c r="C697" i="8"/>
  <c r="F696" i="8"/>
  <c r="E696" i="8"/>
  <c r="D696" i="8"/>
  <c r="C696" i="8"/>
  <c r="F695" i="8"/>
  <c r="E695" i="8"/>
  <c r="D695" i="8"/>
  <c r="C695" i="8"/>
  <c r="F694" i="8"/>
  <c r="E694" i="8"/>
  <c r="D694" i="8"/>
  <c r="C694" i="8"/>
  <c r="F693" i="8"/>
  <c r="E693" i="8"/>
  <c r="D693" i="8"/>
  <c r="C693" i="8"/>
  <c r="F692" i="8"/>
  <c r="E692" i="8"/>
  <c r="D692" i="8"/>
  <c r="C692" i="8"/>
  <c r="F691" i="8"/>
  <c r="E691" i="8"/>
  <c r="D691" i="8"/>
  <c r="C691" i="8"/>
  <c r="F690" i="8"/>
  <c r="E690" i="8"/>
  <c r="D690" i="8"/>
  <c r="C690" i="8"/>
  <c r="F689" i="8"/>
  <c r="E689" i="8"/>
  <c r="D689" i="8"/>
  <c r="C689" i="8"/>
  <c r="F688" i="8"/>
  <c r="E688" i="8"/>
  <c r="D688" i="8"/>
  <c r="C688" i="8"/>
  <c r="F687" i="8"/>
  <c r="E687" i="8"/>
  <c r="D687" i="8"/>
  <c r="C687" i="8"/>
  <c r="F686" i="8"/>
  <c r="E686" i="8"/>
  <c r="D686" i="8"/>
  <c r="C686" i="8"/>
  <c r="F685" i="8"/>
  <c r="E685" i="8"/>
  <c r="D685" i="8"/>
  <c r="C685" i="8"/>
  <c r="F684" i="8"/>
  <c r="E684" i="8"/>
  <c r="D684" i="8"/>
  <c r="C684" i="8"/>
  <c r="F683" i="8"/>
  <c r="E683" i="8"/>
  <c r="D683" i="8"/>
  <c r="C683" i="8"/>
  <c r="F682" i="8"/>
  <c r="E682" i="8"/>
  <c r="D682" i="8"/>
  <c r="C682" i="8"/>
  <c r="F681" i="8"/>
  <c r="E681" i="8"/>
  <c r="D681" i="8"/>
  <c r="C681" i="8"/>
  <c r="F680" i="8"/>
  <c r="E680" i="8"/>
  <c r="D680" i="8"/>
  <c r="C680" i="8"/>
  <c r="F679" i="8"/>
  <c r="E679" i="8"/>
  <c r="D679" i="8"/>
  <c r="C679" i="8"/>
  <c r="F678" i="8"/>
  <c r="E678" i="8"/>
  <c r="D678" i="8"/>
  <c r="C678" i="8"/>
  <c r="F677" i="8"/>
  <c r="E677" i="8"/>
  <c r="D677" i="8"/>
  <c r="C677" i="8"/>
  <c r="F676" i="8"/>
  <c r="E676" i="8"/>
  <c r="D676" i="8"/>
  <c r="C676" i="8"/>
  <c r="F675" i="8"/>
  <c r="E675" i="8"/>
  <c r="D675" i="8"/>
  <c r="C675" i="8"/>
  <c r="F674" i="8"/>
  <c r="E674" i="8"/>
  <c r="D674" i="8"/>
  <c r="C674" i="8"/>
  <c r="F673" i="8"/>
  <c r="E673" i="8"/>
  <c r="D673" i="8"/>
  <c r="C673" i="8"/>
  <c r="F672" i="8"/>
  <c r="E672" i="8"/>
  <c r="D672" i="8"/>
  <c r="C672" i="8"/>
  <c r="F671" i="8"/>
  <c r="E671" i="8"/>
  <c r="D671" i="8"/>
  <c r="C671" i="8"/>
  <c r="F670" i="8"/>
  <c r="E670" i="8"/>
  <c r="D670" i="8"/>
  <c r="C670" i="8"/>
  <c r="F669" i="8"/>
  <c r="E669" i="8"/>
  <c r="D669" i="8"/>
  <c r="C669" i="8"/>
  <c r="F668" i="8"/>
  <c r="E668" i="8"/>
  <c r="D668" i="8"/>
  <c r="C668" i="8"/>
  <c r="F667" i="8"/>
  <c r="E667" i="8"/>
  <c r="D667" i="8"/>
  <c r="C667" i="8"/>
  <c r="F666" i="8"/>
  <c r="E666" i="8"/>
  <c r="D666" i="8"/>
  <c r="C666" i="8"/>
  <c r="F665" i="8"/>
  <c r="E665" i="8"/>
  <c r="D665" i="8"/>
  <c r="C665" i="8"/>
  <c r="F664" i="8"/>
  <c r="E664" i="8"/>
  <c r="D664" i="8"/>
  <c r="C664" i="8"/>
  <c r="F663" i="8"/>
  <c r="E663" i="8"/>
  <c r="D663" i="8"/>
  <c r="C663" i="8"/>
  <c r="F662" i="8"/>
  <c r="E662" i="8"/>
  <c r="D662" i="8"/>
  <c r="C662" i="8"/>
  <c r="F661" i="8"/>
  <c r="E661" i="8"/>
  <c r="D661" i="8"/>
  <c r="C661" i="8"/>
  <c r="F660" i="8"/>
  <c r="E660" i="8"/>
  <c r="D660" i="8"/>
  <c r="C660" i="8"/>
  <c r="F659" i="8"/>
  <c r="E659" i="8"/>
  <c r="D659" i="8"/>
  <c r="C659" i="8"/>
  <c r="F658" i="8"/>
  <c r="E658" i="8"/>
  <c r="D658" i="8"/>
  <c r="C658" i="8"/>
  <c r="F657" i="8"/>
  <c r="E657" i="8"/>
  <c r="D657" i="8"/>
  <c r="C657" i="8"/>
  <c r="F656" i="8"/>
  <c r="E656" i="8"/>
  <c r="D656" i="8"/>
  <c r="C656" i="8"/>
  <c r="F655" i="8"/>
  <c r="E655" i="8"/>
  <c r="D655" i="8"/>
  <c r="C655" i="8"/>
  <c r="F654" i="8"/>
  <c r="E654" i="8"/>
  <c r="D654" i="8"/>
  <c r="C654" i="8"/>
  <c r="F653" i="8"/>
  <c r="E653" i="8"/>
  <c r="D653" i="8"/>
  <c r="C653" i="8"/>
  <c r="F652" i="8"/>
  <c r="E652" i="8"/>
  <c r="D652" i="8"/>
  <c r="C652" i="8"/>
  <c r="F651" i="8"/>
  <c r="E651" i="8"/>
  <c r="D651" i="8"/>
  <c r="C651" i="8"/>
  <c r="F650" i="8"/>
  <c r="E650" i="8"/>
  <c r="D650" i="8"/>
  <c r="C650" i="8"/>
  <c r="F649" i="8"/>
  <c r="E649" i="8"/>
  <c r="D649" i="8"/>
  <c r="C649" i="8"/>
  <c r="F648" i="8"/>
  <c r="E648" i="8"/>
  <c r="D648" i="8"/>
  <c r="C648" i="8"/>
  <c r="F647" i="8"/>
  <c r="E647" i="8"/>
  <c r="D647" i="8"/>
  <c r="C647" i="8"/>
  <c r="F646" i="8"/>
  <c r="E646" i="8"/>
  <c r="D646" i="8"/>
  <c r="C646" i="8"/>
  <c r="F645" i="8"/>
  <c r="E645" i="8"/>
  <c r="D645" i="8"/>
  <c r="C645" i="8"/>
  <c r="F644" i="8"/>
  <c r="E644" i="8"/>
  <c r="D644" i="8"/>
  <c r="C644" i="8"/>
  <c r="F643" i="8"/>
  <c r="E643" i="8"/>
  <c r="D643" i="8"/>
  <c r="C643" i="8"/>
  <c r="F642" i="8"/>
  <c r="E642" i="8"/>
  <c r="D642" i="8"/>
  <c r="C642" i="8"/>
  <c r="F641" i="8"/>
  <c r="E641" i="8"/>
  <c r="D641" i="8"/>
  <c r="C641" i="8"/>
  <c r="F640" i="8"/>
  <c r="E640" i="8"/>
  <c r="D640" i="8"/>
  <c r="C640" i="8"/>
  <c r="F639" i="8"/>
  <c r="E639" i="8"/>
  <c r="D639" i="8"/>
  <c r="C639" i="8"/>
  <c r="F638" i="8"/>
  <c r="E638" i="8"/>
  <c r="D638" i="8"/>
  <c r="C638" i="8"/>
  <c r="F637" i="8"/>
  <c r="E637" i="8"/>
  <c r="D637" i="8"/>
  <c r="C637" i="8"/>
  <c r="F636" i="8"/>
  <c r="E636" i="8"/>
  <c r="D636" i="8"/>
  <c r="C636" i="8"/>
  <c r="F635" i="8"/>
  <c r="E635" i="8"/>
  <c r="D635" i="8"/>
  <c r="C635" i="8"/>
  <c r="F634" i="8"/>
  <c r="E634" i="8"/>
  <c r="D634" i="8"/>
  <c r="C634" i="8"/>
  <c r="F633" i="8"/>
  <c r="E633" i="8"/>
  <c r="D633" i="8"/>
  <c r="C633" i="8"/>
  <c r="F632" i="8"/>
  <c r="E632" i="8"/>
  <c r="D632" i="8"/>
  <c r="C632" i="8"/>
  <c r="F631" i="8"/>
  <c r="E631" i="8"/>
  <c r="D631" i="8"/>
  <c r="C631" i="8"/>
  <c r="F630" i="8"/>
  <c r="E630" i="8"/>
  <c r="D630" i="8"/>
  <c r="C630" i="8"/>
  <c r="F629" i="8"/>
  <c r="E629" i="8"/>
  <c r="D629" i="8"/>
  <c r="C629" i="8"/>
  <c r="F628" i="8"/>
  <c r="E628" i="8"/>
  <c r="D628" i="8"/>
  <c r="C628" i="8"/>
  <c r="F627" i="8"/>
  <c r="E627" i="8"/>
  <c r="D627" i="8"/>
  <c r="C627" i="8"/>
  <c r="F626" i="8"/>
  <c r="E626" i="8"/>
  <c r="D626" i="8"/>
  <c r="C626" i="8"/>
  <c r="F625" i="8"/>
  <c r="E625" i="8"/>
  <c r="D625" i="8"/>
  <c r="C625" i="8"/>
  <c r="F624" i="8"/>
  <c r="E624" i="8"/>
  <c r="D624" i="8"/>
  <c r="C624" i="8"/>
  <c r="F623" i="8"/>
  <c r="E623" i="8"/>
  <c r="D623" i="8"/>
  <c r="C623" i="8"/>
  <c r="F622" i="8"/>
  <c r="E622" i="8"/>
  <c r="D622" i="8"/>
  <c r="C622" i="8"/>
  <c r="F621" i="8"/>
  <c r="E621" i="8"/>
  <c r="D621" i="8"/>
  <c r="C621" i="8"/>
  <c r="F620" i="8"/>
  <c r="E620" i="8"/>
  <c r="D620" i="8"/>
  <c r="C620" i="8"/>
  <c r="F619" i="8"/>
  <c r="E619" i="8"/>
  <c r="D619" i="8"/>
  <c r="C619" i="8"/>
  <c r="F618" i="8"/>
  <c r="E618" i="8"/>
  <c r="D618" i="8"/>
  <c r="C618" i="8"/>
  <c r="F617" i="8"/>
  <c r="E617" i="8"/>
  <c r="D617" i="8"/>
  <c r="C617" i="8"/>
  <c r="F616" i="8"/>
  <c r="E616" i="8"/>
  <c r="D616" i="8"/>
  <c r="C616" i="8"/>
  <c r="F615" i="8"/>
  <c r="E615" i="8"/>
  <c r="D615" i="8"/>
  <c r="C615" i="8"/>
  <c r="F614" i="8"/>
  <c r="E614" i="8"/>
  <c r="D614" i="8"/>
  <c r="C614" i="8"/>
  <c r="F613" i="8"/>
  <c r="E613" i="8"/>
  <c r="D613" i="8"/>
  <c r="C613" i="8"/>
  <c r="F612" i="8"/>
  <c r="E612" i="8"/>
  <c r="D612" i="8"/>
  <c r="C612" i="8"/>
  <c r="F611" i="8"/>
  <c r="E611" i="8"/>
  <c r="D611" i="8"/>
  <c r="C611" i="8"/>
  <c r="F610" i="8"/>
  <c r="E610" i="8"/>
  <c r="D610" i="8"/>
  <c r="C610" i="8"/>
  <c r="F609" i="8"/>
  <c r="E609" i="8"/>
  <c r="D609" i="8"/>
  <c r="C609" i="8"/>
  <c r="F608" i="8"/>
  <c r="E608" i="8"/>
  <c r="D608" i="8"/>
  <c r="C608" i="8"/>
  <c r="F607" i="8"/>
  <c r="E607" i="8"/>
  <c r="D607" i="8"/>
  <c r="C607" i="8"/>
  <c r="F606" i="8"/>
  <c r="E606" i="8"/>
  <c r="D606" i="8"/>
  <c r="C606" i="8"/>
  <c r="F605" i="8"/>
  <c r="E605" i="8"/>
  <c r="D605" i="8"/>
  <c r="C605" i="8"/>
  <c r="F604" i="8"/>
  <c r="E604" i="8"/>
  <c r="D604" i="8"/>
  <c r="C604" i="8"/>
  <c r="F603" i="8"/>
  <c r="E603" i="8"/>
  <c r="D603" i="8"/>
  <c r="C603" i="8"/>
  <c r="F602" i="8"/>
  <c r="E602" i="8"/>
  <c r="D602" i="8"/>
  <c r="C602" i="8"/>
  <c r="F601" i="8"/>
  <c r="E601" i="8"/>
  <c r="D601" i="8"/>
  <c r="C601" i="8"/>
  <c r="F600" i="8"/>
  <c r="E600" i="8"/>
  <c r="D600" i="8"/>
  <c r="C600" i="8"/>
  <c r="F599" i="8"/>
  <c r="E599" i="8"/>
  <c r="D599" i="8"/>
  <c r="C599" i="8"/>
  <c r="F598" i="8"/>
  <c r="E598" i="8"/>
  <c r="D598" i="8"/>
  <c r="C598" i="8"/>
  <c r="F597" i="8"/>
  <c r="E597" i="8"/>
  <c r="D597" i="8"/>
  <c r="C597" i="8"/>
  <c r="F596" i="8"/>
  <c r="E596" i="8"/>
  <c r="D596" i="8"/>
  <c r="C596" i="8"/>
  <c r="F595" i="8"/>
  <c r="E595" i="8"/>
  <c r="D595" i="8"/>
  <c r="C595" i="8"/>
  <c r="F594" i="8"/>
  <c r="E594" i="8"/>
  <c r="D594" i="8"/>
  <c r="C594" i="8"/>
  <c r="F593" i="8"/>
  <c r="E593" i="8"/>
  <c r="D593" i="8"/>
  <c r="C593" i="8"/>
  <c r="F592" i="8"/>
  <c r="E592" i="8"/>
  <c r="D592" i="8"/>
  <c r="C592" i="8"/>
  <c r="F591" i="8"/>
  <c r="E591" i="8"/>
  <c r="D591" i="8"/>
  <c r="C591" i="8"/>
  <c r="F590" i="8"/>
  <c r="E590" i="8"/>
  <c r="D590" i="8"/>
  <c r="C590" i="8"/>
  <c r="F589" i="8"/>
  <c r="E589" i="8"/>
  <c r="D589" i="8"/>
  <c r="C589" i="8"/>
  <c r="F588" i="8"/>
  <c r="E588" i="8"/>
  <c r="D588" i="8"/>
  <c r="C588" i="8"/>
  <c r="F587" i="8"/>
  <c r="E587" i="8"/>
  <c r="D587" i="8"/>
  <c r="C587" i="8"/>
  <c r="F586" i="8"/>
  <c r="E586" i="8"/>
  <c r="D586" i="8"/>
  <c r="C586" i="8"/>
  <c r="F585" i="8"/>
  <c r="E585" i="8"/>
  <c r="D585" i="8"/>
  <c r="C585" i="8"/>
  <c r="F584" i="8"/>
  <c r="E584" i="8"/>
  <c r="D584" i="8"/>
  <c r="C584" i="8"/>
  <c r="F583" i="8"/>
  <c r="E583" i="8"/>
  <c r="D583" i="8"/>
  <c r="C583" i="8"/>
  <c r="F582" i="8"/>
  <c r="E582" i="8"/>
  <c r="D582" i="8"/>
  <c r="C582" i="8"/>
  <c r="F581" i="8"/>
  <c r="E581" i="8"/>
  <c r="D581" i="8"/>
  <c r="C581" i="8"/>
  <c r="F580" i="8"/>
  <c r="E580" i="8"/>
  <c r="D580" i="8"/>
  <c r="C580" i="8"/>
  <c r="F579" i="8"/>
  <c r="E579" i="8"/>
  <c r="D579" i="8"/>
  <c r="C579" i="8"/>
  <c r="F578" i="8"/>
  <c r="E578" i="8"/>
  <c r="D578" i="8"/>
  <c r="C578" i="8"/>
  <c r="F577" i="8"/>
  <c r="E577" i="8"/>
  <c r="D577" i="8"/>
  <c r="C577" i="8"/>
  <c r="F576" i="8"/>
  <c r="E576" i="8"/>
  <c r="D576" i="8"/>
  <c r="C576" i="8"/>
  <c r="F575" i="8"/>
  <c r="E575" i="8"/>
  <c r="D575" i="8"/>
  <c r="C575" i="8"/>
  <c r="F574" i="8"/>
  <c r="E574" i="8"/>
  <c r="D574" i="8"/>
  <c r="C574" i="8"/>
  <c r="F573" i="8"/>
  <c r="E573" i="8"/>
  <c r="D573" i="8"/>
  <c r="C573" i="8"/>
  <c r="F572" i="8"/>
  <c r="E572" i="8"/>
  <c r="D572" i="8"/>
  <c r="C572" i="8"/>
  <c r="F571" i="8"/>
  <c r="E571" i="8"/>
  <c r="D571" i="8"/>
  <c r="C571" i="8"/>
  <c r="F570" i="8"/>
  <c r="E570" i="8"/>
  <c r="D570" i="8"/>
  <c r="C570" i="8"/>
  <c r="F569" i="8"/>
  <c r="E569" i="8"/>
  <c r="D569" i="8"/>
  <c r="C569" i="8"/>
  <c r="F568" i="8"/>
  <c r="E568" i="8"/>
  <c r="D568" i="8"/>
  <c r="C568" i="8"/>
  <c r="F567" i="8"/>
  <c r="E567" i="8"/>
  <c r="D567" i="8"/>
  <c r="C567" i="8"/>
  <c r="F566" i="8"/>
  <c r="E566" i="8"/>
  <c r="D566" i="8"/>
  <c r="C566" i="8"/>
  <c r="F565" i="8"/>
  <c r="E565" i="8"/>
  <c r="D565" i="8"/>
  <c r="C565" i="8"/>
  <c r="F564" i="8"/>
  <c r="E564" i="8"/>
  <c r="D564" i="8"/>
  <c r="C564" i="8"/>
  <c r="F563" i="8"/>
  <c r="E563" i="8"/>
  <c r="D563" i="8"/>
  <c r="C563" i="8"/>
  <c r="F562" i="8"/>
  <c r="E562" i="8"/>
  <c r="D562" i="8"/>
  <c r="C562" i="8"/>
  <c r="F561" i="8"/>
  <c r="E561" i="8"/>
  <c r="D561" i="8"/>
  <c r="C561" i="8"/>
  <c r="F560" i="8"/>
  <c r="E560" i="8"/>
  <c r="D560" i="8"/>
  <c r="C560" i="8"/>
  <c r="F559" i="8"/>
  <c r="E559" i="8"/>
  <c r="D559" i="8"/>
  <c r="C559" i="8"/>
  <c r="F558" i="8"/>
  <c r="E558" i="8"/>
  <c r="D558" i="8"/>
  <c r="C558" i="8"/>
  <c r="F557" i="8"/>
  <c r="E557" i="8"/>
  <c r="D557" i="8"/>
  <c r="C557" i="8"/>
  <c r="F556" i="8"/>
  <c r="E556" i="8"/>
  <c r="D556" i="8"/>
  <c r="C556" i="8"/>
  <c r="F555" i="8"/>
  <c r="E555" i="8"/>
  <c r="D555" i="8"/>
  <c r="C555" i="8"/>
  <c r="F554" i="8"/>
  <c r="E554" i="8"/>
  <c r="D554" i="8"/>
  <c r="C554" i="8"/>
  <c r="F553" i="8"/>
  <c r="E553" i="8"/>
  <c r="D553" i="8"/>
  <c r="C553" i="8"/>
  <c r="F552" i="8"/>
  <c r="E552" i="8"/>
  <c r="D552" i="8"/>
  <c r="C552" i="8"/>
  <c r="F551" i="8"/>
  <c r="E551" i="8"/>
  <c r="D551" i="8"/>
  <c r="C551" i="8"/>
  <c r="F550" i="8"/>
  <c r="E550" i="8"/>
  <c r="D550" i="8"/>
  <c r="C550" i="8"/>
  <c r="F549" i="8"/>
  <c r="E549" i="8"/>
  <c r="D549" i="8"/>
  <c r="C549" i="8"/>
  <c r="F548" i="8"/>
  <c r="E548" i="8"/>
  <c r="D548" i="8"/>
  <c r="C548" i="8"/>
  <c r="F547" i="8"/>
  <c r="E547" i="8"/>
  <c r="D547" i="8"/>
  <c r="C547" i="8"/>
  <c r="F546" i="8"/>
  <c r="E546" i="8"/>
  <c r="D546" i="8"/>
  <c r="C546" i="8"/>
  <c r="F545" i="8"/>
  <c r="E545" i="8"/>
  <c r="D545" i="8"/>
  <c r="C545" i="8"/>
  <c r="F544" i="8"/>
  <c r="E544" i="8"/>
  <c r="D544" i="8"/>
  <c r="C544" i="8"/>
  <c r="F543" i="8"/>
  <c r="E543" i="8"/>
  <c r="D543" i="8"/>
  <c r="C543" i="8"/>
  <c r="F542" i="8"/>
  <c r="E542" i="8"/>
  <c r="D542" i="8"/>
  <c r="C542" i="8"/>
  <c r="F541" i="8"/>
  <c r="E541" i="8"/>
  <c r="D541" i="8"/>
  <c r="C541" i="8"/>
  <c r="F540" i="8"/>
  <c r="E540" i="8"/>
  <c r="D540" i="8"/>
  <c r="C540" i="8"/>
  <c r="F539" i="8"/>
  <c r="E539" i="8"/>
  <c r="D539" i="8"/>
  <c r="C539" i="8"/>
  <c r="F538" i="8"/>
  <c r="E538" i="8"/>
  <c r="D538" i="8"/>
  <c r="C538" i="8"/>
  <c r="F537" i="8"/>
  <c r="E537" i="8"/>
  <c r="D537" i="8"/>
  <c r="C537" i="8"/>
  <c r="F536" i="8"/>
  <c r="E536" i="8"/>
  <c r="D536" i="8"/>
  <c r="C536" i="8"/>
  <c r="F535" i="8"/>
  <c r="E535" i="8"/>
  <c r="D535" i="8"/>
  <c r="C535" i="8"/>
  <c r="F534" i="8"/>
  <c r="E534" i="8"/>
  <c r="D534" i="8"/>
  <c r="C534" i="8"/>
  <c r="F533" i="8"/>
  <c r="E533" i="8"/>
  <c r="D533" i="8"/>
  <c r="C533" i="8"/>
  <c r="F532" i="8"/>
  <c r="E532" i="8"/>
  <c r="D532" i="8"/>
  <c r="C532" i="8"/>
  <c r="F531" i="8"/>
  <c r="E531" i="8"/>
  <c r="D531" i="8"/>
  <c r="C531" i="8"/>
  <c r="F530" i="8"/>
  <c r="E530" i="8"/>
  <c r="D530" i="8"/>
  <c r="C530" i="8"/>
  <c r="F529" i="8"/>
  <c r="E529" i="8"/>
  <c r="D529" i="8"/>
  <c r="C529" i="8"/>
  <c r="F528" i="8"/>
  <c r="E528" i="8"/>
  <c r="D528" i="8"/>
  <c r="C528" i="8"/>
  <c r="F527" i="8"/>
  <c r="E527" i="8"/>
  <c r="D527" i="8"/>
  <c r="C527" i="8"/>
  <c r="F526" i="8"/>
  <c r="E526" i="8"/>
  <c r="D526" i="8"/>
  <c r="C526" i="8"/>
  <c r="F525" i="8"/>
  <c r="E525" i="8"/>
  <c r="D525" i="8"/>
  <c r="C525" i="8"/>
  <c r="F524" i="8"/>
  <c r="E524" i="8"/>
  <c r="D524" i="8"/>
  <c r="C524" i="8"/>
  <c r="F523" i="8"/>
  <c r="E523" i="8"/>
  <c r="D523" i="8"/>
  <c r="C523" i="8"/>
  <c r="F522" i="8"/>
  <c r="E522" i="8"/>
  <c r="D522" i="8"/>
  <c r="C522" i="8"/>
  <c r="F521" i="8"/>
  <c r="E521" i="8"/>
  <c r="D521" i="8"/>
  <c r="C521" i="8"/>
  <c r="F520" i="8"/>
  <c r="E520" i="8"/>
  <c r="D520" i="8"/>
  <c r="C520" i="8"/>
  <c r="F519" i="8"/>
  <c r="E519" i="8"/>
  <c r="D519" i="8"/>
  <c r="C519" i="8"/>
  <c r="F518" i="8"/>
  <c r="E518" i="8"/>
  <c r="D518" i="8"/>
  <c r="C518" i="8"/>
  <c r="F517" i="8"/>
  <c r="E517" i="8"/>
  <c r="D517" i="8"/>
  <c r="C517" i="8"/>
  <c r="F516" i="8"/>
  <c r="E516" i="8"/>
  <c r="D516" i="8"/>
  <c r="C516" i="8"/>
  <c r="F515" i="8"/>
  <c r="E515" i="8"/>
  <c r="D515" i="8"/>
  <c r="C515" i="8"/>
  <c r="F514" i="8"/>
  <c r="E514" i="8"/>
  <c r="D514" i="8"/>
  <c r="C514" i="8"/>
  <c r="F513" i="8"/>
  <c r="E513" i="8"/>
  <c r="D513" i="8"/>
  <c r="C513" i="8"/>
  <c r="F512" i="8"/>
  <c r="E512" i="8"/>
  <c r="D512" i="8"/>
  <c r="C512" i="8"/>
  <c r="F511" i="8"/>
  <c r="E511" i="8"/>
  <c r="D511" i="8"/>
  <c r="C511" i="8"/>
  <c r="F510" i="8"/>
  <c r="E510" i="8"/>
  <c r="D510" i="8"/>
  <c r="C510" i="8"/>
  <c r="F509" i="8"/>
  <c r="E509" i="8"/>
  <c r="D509" i="8"/>
  <c r="C509" i="8"/>
  <c r="F508" i="8"/>
  <c r="E508" i="8"/>
  <c r="D508" i="8"/>
  <c r="C508" i="8"/>
  <c r="F507" i="8"/>
  <c r="E507" i="8"/>
  <c r="D507" i="8"/>
  <c r="C507" i="8"/>
  <c r="F506" i="8"/>
  <c r="E506" i="8"/>
  <c r="D506" i="8"/>
  <c r="C506" i="8"/>
  <c r="F505" i="8"/>
  <c r="E505" i="8"/>
  <c r="D505" i="8"/>
  <c r="C505" i="8"/>
  <c r="F504" i="8"/>
  <c r="E504" i="8"/>
  <c r="D504" i="8"/>
  <c r="C504" i="8"/>
  <c r="F503" i="8"/>
  <c r="E503" i="8"/>
  <c r="D503" i="8"/>
  <c r="C503" i="8"/>
  <c r="F502" i="8"/>
  <c r="E502" i="8"/>
  <c r="D502" i="8"/>
  <c r="C502" i="8"/>
  <c r="F501" i="8"/>
  <c r="E501" i="8"/>
  <c r="D501" i="8"/>
  <c r="C501" i="8"/>
  <c r="F500" i="8"/>
  <c r="E500" i="8"/>
  <c r="D500" i="8"/>
  <c r="C500" i="8"/>
  <c r="F499" i="8"/>
  <c r="E499" i="8"/>
  <c r="D499" i="8"/>
  <c r="C499" i="8"/>
  <c r="F498" i="8"/>
  <c r="E498" i="8"/>
  <c r="D498" i="8"/>
  <c r="C498" i="8"/>
  <c r="F497" i="8"/>
  <c r="E497" i="8"/>
  <c r="D497" i="8"/>
  <c r="C497" i="8"/>
  <c r="F496" i="8"/>
  <c r="E496" i="8"/>
  <c r="D496" i="8"/>
  <c r="C496" i="8"/>
  <c r="F495" i="8"/>
  <c r="E495" i="8"/>
  <c r="D495" i="8"/>
  <c r="C495" i="8"/>
  <c r="F494" i="8"/>
  <c r="E494" i="8"/>
  <c r="D494" i="8"/>
  <c r="C494" i="8"/>
  <c r="F493" i="8"/>
  <c r="E493" i="8"/>
  <c r="D493" i="8"/>
  <c r="C493" i="8"/>
  <c r="F492" i="8"/>
  <c r="E492" i="8"/>
  <c r="D492" i="8"/>
  <c r="C492" i="8"/>
  <c r="F491" i="8"/>
  <c r="E491" i="8"/>
  <c r="D491" i="8"/>
  <c r="C491" i="8"/>
  <c r="F490" i="8"/>
  <c r="E490" i="8"/>
  <c r="D490" i="8"/>
  <c r="C490" i="8"/>
  <c r="F489" i="8"/>
  <c r="E489" i="8"/>
  <c r="D489" i="8"/>
  <c r="C489" i="8"/>
  <c r="F488" i="8"/>
  <c r="E488" i="8"/>
  <c r="D488" i="8"/>
  <c r="C488" i="8"/>
  <c r="F487" i="8"/>
  <c r="E487" i="8"/>
  <c r="D487" i="8"/>
  <c r="C487" i="8"/>
  <c r="F486" i="8"/>
  <c r="E486" i="8"/>
  <c r="D486" i="8"/>
  <c r="C486" i="8"/>
  <c r="F485" i="8"/>
  <c r="E485" i="8"/>
  <c r="D485" i="8"/>
  <c r="C485" i="8"/>
  <c r="F484" i="8"/>
  <c r="E484" i="8"/>
  <c r="D484" i="8"/>
  <c r="C484" i="8"/>
  <c r="F483" i="8"/>
  <c r="E483" i="8"/>
  <c r="D483" i="8"/>
  <c r="C483" i="8"/>
  <c r="F482" i="8"/>
  <c r="E482" i="8"/>
  <c r="D482" i="8"/>
  <c r="C482" i="8"/>
  <c r="F481" i="8"/>
  <c r="E481" i="8"/>
  <c r="D481" i="8"/>
  <c r="C481" i="8"/>
  <c r="F480" i="8"/>
  <c r="E480" i="8"/>
  <c r="D480" i="8"/>
  <c r="C480" i="8"/>
  <c r="F479" i="8"/>
  <c r="E479" i="8"/>
  <c r="D479" i="8"/>
  <c r="C479" i="8"/>
  <c r="F478" i="8"/>
  <c r="E478" i="8"/>
  <c r="D478" i="8"/>
  <c r="C478" i="8"/>
  <c r="F477" i="8"/>
  <c r="E477" i="8"/>
  <c r="D477" i="8"/>
  <c r="C477" i="8"/>
  <c r="F476" i="8"/>
  <c r="E476" i="8"/>
  <c r="D476" i="8"/>
  <c r="C476" i="8"/>
  <c r="F475" i="8"/>
  <c r="E475" i="8"/>
  <c r="D475" i="8"/>
  <c r="C475" i="8"/>
  <c r="F474" i="8"/>
  <c r="E474" i="8"/>
  <c r="D474" i="8"/>
  <c r="C474" i="8"/>
  <c r="F473" i="8"/>
  <c r="E473" i="8"/>
  <c r="D473" i="8"/>
  <c r="C473" i="8"/>
  <c r="F472" i="8"/>
  <c r="E472" i="8"/>
  <c r="D472" i="8"/>
  <c r="C472" i="8"/>
  <c r="F471" i="8"/>
  <c r="E471" i="8"/>
  <c r="D471" i="8"/>
  <c r="C471" i="8"/>
  <c r="F470" i="8"/>
  <c r="E470" i="8"/>
  <c r="D470" i="8"/>
  <c r="C470" i="8"/>
  <c r="F469" i="8"/>
  <c r="E469" i="8"/>
  <c r="D469" i="8"/>
  <c r="C469" i="8"/>
  <c r="F468" i="8"/>
  <c r="E468" i="8"/>
  <c r="D468" i="8"/>
  <c r="C468" i="8"/>
  <c r="F467" i="8"/>
  <c r="E467" i="8"/>
  <c r="D467" i="8"/>
  <c r="C467" i="8"/>
  <c r="F466" i="8"/>
  <c r="E466" i="8"/>
  <c r="D466" i="8"/>
  <c r="C466" i="8"/>
  <c r="F465" i="8"/>
  <c r="E465" i="8"/>
  <c r="D465" i="8"/>
  <c r="C465" i="8"/>
  <c r="F464" i="8"/>
  <c r="E464" i="8"/>
  <c r="D464" i="8"/>
  <c r="C464" i="8"/>
  <c r="F463" i="8"/>
  <c r="E463" i="8"/>
  <c r="D463" i="8"/>
  <c r="C463" i="8"/>
  <c r="F462" i="8"/>
  <c r="E462" i="8"/>
  <c r="D462" i="8"/>
  <c r="C462" i="8"/>
  <c r="F461" i="8"/>
  <c r="E461" i="8"/>
  <c r="D461" i="8"/>
  <c r="C461" i="8"/>
  <c r="F460" i="8"/>
  <c r="E460" i="8"/>
  <c r="D460" i="8"/>
  <c r="C460" i="8"/>
  <c r="F459" i="8"/>
  <c r="E459" i="8"/>
  <c r="D459" i="8"/>
  <c r="C459" i="8"/>
  <c r="F458" i="8"/>
  <c r="E458" i="8"/>
  <c r="D458" i="8"/>
  <c r="C458" i="8"/>
  <c r="F457" i="8"/>
  <c r="E457" i="8"/>
  <c r="D457" i="8"/>
  <c r="C457" i="8"/>
  <c r="F456" i="8"/>
  <c r="E456" i="8"/>
  <c r="D456" i="8"/>
  <c r="C456" i="8"/>
  <c r="F455" i="8"/>
  <c r="E455" i="8"/>
  <c r="D455" i="8"/>
  <c r="C455" i="8"/>
  <c r="F454" i="8"/>
  <c r="E454" i="8"/>
  <c r="D454" i="8"/>
  <c r="C454" i="8"/>
  <c r="F453" i="8"/>
  <c r="E453" i="8"/>
  <c r="D453" i="8"/>
  <c r="C453" i="8"/>
  <c r="F452" i="8"/>
  <c r="E452" i="8"/>
  <c r="D452" i="8"/>
  <c r="C452" i="8"/>
  <c r="F451" i="8"/>
  <c r="E451" i="8"/>
  <c r="D451" i="8"/>
  <c r="C451" i="8"/>
  <c r="F450" i="8"/>
  <c r="E450" i="8"/>
  <c r="D450" i="8"/>
  <c r="C450" i="8"/>
  <c r="F449" i="8"/>
  <c r="E449" i="8"/>
  <c r="D449" i="8"/>
  <c r="C449" i="8"/>
  <c r="F448" i="8"/>
  <c r="E448" i="8"/>
  <c r="D448" i="8"/>
  <c r="C448" i="8"/>
  <c r="F447" i="8"/>
  <c r="E447" i="8"/>
  <c r="D447" i="8"/>
  <c r="C447" i="8"/>
  <c r="F446" i="8"/>
  <c r="E446" i="8"/>
  <c r="D446" i="8"/>
  <c r="C446" i="8"/>
  <c r="F445" i="8"/>
  <c r="E445" i="8"/>
  <c r="D445" i="8"/>
  <c r="C445" i="8"/>
  <c r="F444" i="8"/>
  <c r="E444" i="8"/>
  <c r="D444" i="8"/>
  <c r="C444" i="8"/>
  <c r="F443" i="8"/>
  <c r="E443" i="8"/>
  <c r="D443" i="8"/>
  <c r="C443" i="8"/>
  <c r="F442" i="8"/>
  <c r="E442" i="8"/>
  <c r="D442" i="8"/>
  <c r="C442" i="8"/>
  <c r="F441" i="8"/>
  <c r="E441" i="8"/>
  <c r="D441" i="8"/>
  <c r="C441" i="8"/>
  <c r="F440" i="8"/>
  <c r="E440" i="8"/>
  <c r="D440" i="8"/>
  <c r="C440" i="8"/>
  <c r="F439" i="8"/>
  <c r="E439" i="8"/>
  <c r="D439" i="8"/>
  <c r="C439" i="8"/>
  <c r="F438" i="8"/>
  <c r="E438" i="8"/>
  <c r="D438" i="8"/>
  <c r="C438" i="8"/>
  <c r="F437" i="8"/>
  <c r="E437" i="8"/>
  <c r="D437" i="8"/>
  <c r="C437" i="8"/>
  <c r="F436" i="8"/>
  <c r="E436" i="8"/>
  <c r="D436" i="8"/>
  <c r="C436" i="8"/>
  <c r="F435" i="8"/>
  <c r="E435" i="8"/>
  <c r="D435" i="8"/>
  <c r="C435" i="8"/>
  <c r="F434" i="8"/>
  <c r="E434" i="8"/>
  <c r="D434" i="8"/>
  <c r="C434" i="8"/>
  <c r="F433" i="8"/>
  <c r="E433" i="8"/>
  <c r="D433" i="8"/>
  <c r="C433" i="8"/>
  <c r="F432" i="8"/>
  <c r="E432" i="8"/>
  <c r="D432" i="8"/>
  <c r="C432" i="8"/>
  <c r="F431" i="8"/>
  <c r="E431" i="8"/>
  <c r="D431" i="8"/>
  <c r="C431" i="8"/>
  <c r="F430" i="8"/>
  <c r="E430" i="8"/>
  <c r="D430" i="8"/>
  <c r="C430" i="8"/>
  <c r="F429" i="8"/>
  <c r="E429" i="8"/>
  <c r="D429" i="8"/>
  <c r="C429" i="8"/>
  <c r="F428" i="8"/>
  <c r="E428" i="8"/>
  <c r="D428" i="8"/>
  <c r="C428" i="8"/>
  <c r="F427" i="8"/>
  <c r="E427" i="8"/>
  <c r="D427" i="8"/>
  <c r="C427" i="8"/>
  <c r="F426" i="8"/>
  <c r="E426" i="8"/>
  <c r="D426" i="8"/>
  <c r="C426" i="8"/>
  <c r="F425" i="8"/>
  <c r="E425" i="8"/>
  <c r="D425" i="8"/>
  <c r="C425" i="8"/>
  <c r="F424" i="8"/>
  <c r="E424" i="8"/>
  <c r="D424" i="8"/>
  <c r="C424" i="8"/>
  <c r="F423" i="8"/>
  <c r="E423" i="8"/>
  <c r="D423" i="8"/>
  <c r="C423" i="8"/>
  <c r="F422" i="8"/>
  <c r="E422" i="8"/>
  <c r="D422" i="8"/>
  <c r="C422" i="8"/>
  <c r="F421" i="8"/>
  <c r="E421" i="8"/>
  <c r="D421" i="8"/>
  <c r="C421" i="8"/>
  <c r="F420" i="8"/>
  <c r="E420" i="8"/>
  <c r="D420" i="8"/>
  <c r="C420" i="8"/>
  <c r="F419" i="8"/>
  <c r="E419" i="8"/>
  <c r="D419" i="8"/>
  <c r="C419" i="8"/>
  <c r="F418" i="8"/>
  <c r="E418" i="8"/>
  <c r="D418" i="8"/>
  <c r="C418" i="8"/>
  <c r="F417" i="8"/>
  <c r="E417" i="8"/>
  <c r="D417" i="8"/>
  <c r="C417" i="8"/>
  <c r="F416" i="8"/>
  <c r="E416" i="8"/>
  <c r="D416" i="8"/>
  <c r="C416" i="8"/>
  <c r="F415" i="8"/>
  <c r="E415" i="8"/>
  <c r="D415" i="8"/>
  <c r="C415" i="8"/>
  <c r="F414" i="8"/>
  <c r="E414" i="8"/>
  <c r="D414" i="8"/>
  <c r="C414" i="8"/>
  <c r="F413" i="8"/>
  <c r="E413" i="8"/>
  <c r="D413" i="8"/>
  <c r="C413" i="8"/>
  <c r="F412" i="8"/>
  <c r="E412" i="8"/>
  <c r="D412" i="8"/>
  <c r="C412" i="8"/>
  <c r="F411" i="8"/>
  <c r="E411" i="8"/>
  <c r="D411" i="8"/>
  <c r="C411" i="8"/>
  <c r="F410" i="8"/>
  <c r="E410" i="8"/>
  <c r="D410" i="8"/>
  <c r="C410" i="8"/>
  <c r="F409" i="8"/>
  <c r="E409" i="8"/>
  <c r="D409" i="8"/>
  <c r="C409" i="8"/>
  <c r="F408" i="8"/>
  <c r="E408" i="8"/>
  <c r="D408" i="8"/>
  <c r="C408" i="8"/>
  <c r="F407" i="8"/>
  <c r="E407" i="8"/>
  <c r="D407" i="8"/>
  <c r="C407" i="8"/>
  <c r="F406" i="8"/>
  <c r="E406" i="8"/>
  <c r="D406" i="8"/>
  <c r="C406" i="8"/>
  <c r="F405" i="8"/>
  <c r="E405" i="8"/>
  <c r="D405" i="8"/>
  <c r="C405" i="8"/>
  <c r="F404" i="8"/>
  <c r="E404" i="8"/>
  <c r="D404" i="8"/>
  <c r="C404" i="8"/>
  <c r="F403" i="8"/>
  <c r="E403" i="8"/>
  <c r="D403" i="8"/>
  <c r="C403" i="8"/>
  <c r="F402" i="8"/>
  <c r="E402" i="8"/>
  <c r="D402" i="8"/>
  <c r="C402" i="8"/>
  <c r="F401" i="8"/>
  <c r="E401" i="8"/>
  <c r="D401" i="8"/>
  <c r="C401" i="8"/>
  <c r="F400" i="8"/>
  <c r="E400" i="8"/>
  <c r="D400" i="8"/>
  <c r="C400" i="8"/>
  <c r="F399" i="8"/>
  <c r="E399" i="8"/>
  <c r="D399" i="8"/>
  <c r="C399" i="8"/>
  <c r="F398" i="8"/>
  <c r="E398" i="8"/>
  <c r="D398" i="8"/>
  <c r="C398" i="8"/>
  <c r="F397" i="8"/>
  <c r="E397" i="8"/>
  <c r="D397" i="8"/>
  <c r="C397" i="8"/>
  <c r="F396" i="8"/>
  <c r="E396" i="8"/>
  <c r="D396" i="8"/>
  <c r="C396" i="8"/>
  <c r="F395" i="8"/>
  <c r="E395" i="8"/>
  <c r="D395" i="8"/>
  <c r="C395" i="8"/>
  <c r="F394" i="8"/>
  <c r="E394" i="8"/>
  <c r="D394" i="8"/>
  <c r="C394" i="8"/>
  <c r="F393" i="8"/>
  <c r="E393" i="8"/>
  <c r="D393" i="8"/>
  <c r="C393" i="8"/>
  <c r="F392" i="8"/>
  <c r="E392" i="8"/>
  <c r="D392" i="8"/>
  <c r="C392" i="8"/>
  <c r="F391" i="8"/>
  <c r="E391" i="8"/>
  <c r="D391" i="8"/>
  <c r="C391" i="8"/>
  <c r="F390" i="8"/>
  <c r="E390" i="8"/>
  <c r="D390" i="8"/>
  <c r="C390" i="8"/>
  <c r="F389" i="8"/>
  <c r="E389" i="8"/>
  <c r="D389" i="8"/>
  <c r="C389" i="8"/>
  <c r="F388" i="8"/>
  <c r="E388" i="8"/>
  <c r="D388" i="8"/>
  <c r="C388" i="8"/>
  <c r="F387" i="8"/>
  <c r="E387" i="8"/>
  <c r="D387" i="8"/>
  <c r="C387" i="8"/>
  <c r="F386" i="8"/>
  <c r="E386" i="8"/>
  <c r="D386" i="8"/>
  <c r="C386" i="8"/>
  <c r="F385" i="8"/>
  <c r="E385" i="8"/>
  <c r="D385" i="8"/>
  <c r="C385" i="8"/>
  <c r="F384" i="8"/>
  <c r="E384" i="8"/>
  <c r="D384" i="8"/>
  <c r="C384" i="8"/>
  <c r="F383" i="8"/>
  <c r="E383" i="8"/>
  <c r="D383" i="8"/>
  <c r="C383" i="8"/>
  <c r="F382" i="8"/>
  <c r="E382" i="8"/>
  <c r="D382" i="8"/>
  <c r="C382" i="8"/>
  <c r="F381" i="8"/>
  <c r="E381" i="8"/>
  <c r="D381" i="8"/>
  <c r="C381" i="8"/>
  <c r="F380" i="8"/>
  <c r="E380" i="8"/>
  <c r="D380" i="8"/>
  <c r="C380" i="8"/>
  <c r="F379" i="8"/>
  <c r="E379" i="8"/>
  <c r="D379" i="8"/>
  <c r="C379" i="8"/>
  <c r="F378" i="8"/>
  <c r="E378" i="8"/>
  <c r="D378" i="8"/>
  <c r="C378" i="8"/>
  <c r="F377" i="8"/>
  <c r="E377" i="8"/>
  <c r="D377" i="8"/>
  <c r="C377" i="8"/>
  <c r="F376" i="8"/>
  <c r="E376" i="8"/>
  <c r="D376" i="8"/>
  <c r="C376" i="8"/>
  <c r="F375" i="8"/>
  <c r="E375" i="8"/>
  <c r="D375" i="8"/>
  <c r="C375" i="8"/>
  <c r="F374" i="8"/>
  <c r="E374" i="8"/>
  <c r="D374" i="8"/>
  <c r="C374" i="8"/>
  <c r="F373" i="8"/>
  <c r="E373" i="8"/>
  <c r="D373" i="8"/>
  <c r="C373" i="8"/>
  <c r="F372" i="8"/>
  <c r="E372" i="8"/>
  <c r="D372" i="8"/>
  <c r="C372" i="8"/>
  <c r="F371" i="8"/>
  <c r="E371" i="8"/>
  <c r="D371" i="8"/>
  <c r="C371" i="8"/>
  <c r="F370" i="8"/>
  <c r="E370" i="8"/>
  <c r="D370" i="8"/>
  <c r="C370" i="8"/>
  <c r="F369" i="8"/>
  <c r="E369" i="8"/>
  <c r="D369" i="8"/>
  <c r="C369" i="8"/>
  <c r="F368" i="8"/>
  <c r="E368" i="8"/>
  <c r="D368" i="8"/>
  <c r="C368" i="8"/>
  <c r="F367" i="8"/>
  <c r="E367" i="8"/>
  <c r="D367" i="8"/>
  <c r="C367" i="8"/>
  <c r="F366" i="8"/>
  <c r="E366" i="8"/>
  <c r="D366" i="8"/>
  <c r="C366" i="8"/>
  <c r="F365" i="8"/>
  <c r="E365" i="8"/>
  <c r="D365" i="8"/>
  <c r="C365" i="8"/>
  <c r="F364" i="8"/>
  <c r="E364" i="8"/>
  <c r="D364" i="8"/>
  <c r="C364" i="8"/>
  <c r="F363" i="8"/>
  <c r="E363" i="8"/>
  <c r="D363" i="8"/>
  <c r="C363" i="8"/>
  <c r="F362" i="8"/>
  <c r="E362" i="8"/>
  <c r="D362" i="8"/>
  <c r="C362" i="8"/>
  <c r="F361" i="8"/>
  <c r="E361" i="8"/>
  <c r="D361" i="8"/>
  <c r="C361" i="8"/>
  <c r="F360" i="8"/>
  <c r="E360" i="8"/>
  <c r="D360" i="8"/>
  <c r="C360" i="8"/>
  <c r="F359" i="8"/>
  <c r="E359" i="8"/>
  <c r="D359" i="8"/>
  <c r="C359" i="8"/>
  <c r="F358" i="8"/>
  <c r="E358" i="8"/>
  <c r="D358" i="8"/>
  <c r="C358" i="8"/>
  <c r="F357" i="8"/>
  <c r="E357" i="8"/>
  <c r="D357" i="8"/>
  <c r="C357" i="8"/>
  <c r="F356" i="8"/>
  <c r="E356" i="8"/>
  <c r="D356" i="8"/>
  <c r="C356" i="8"/>
  <c r="F355" i="8"/>
  <c r="E355" i="8"/>
  <c r="D355" i="8"/>
  <c r="C355" i="8"/>
  <c r="F354" i="8"/>
  <c r="E354" i="8"/>
  <c r="D354" i="8"/>
  <c r="C354" i="8"/>
  <c r="F353" i="8"/>
  <c r="E353" i="8"/>
  <c r="D353" i="8"/>
  <c r="C353" i="8"/>
  <c r="F352" i="8"/>
  <c r="E352" i="8"/>
  <c r="D352" i="8"/>
  <c r="C352" i="8"/>
  <c r="F351" i="8"/>
  <c r="E351" i="8"/>
  <c r="D351" i="8"/>
  <c r="C351" i="8"/>
  <c r="F350" i="8"/>
  <c r="E350" i="8"/>
  <c r="D350" i="8"/>
  <c r="C350" i="8"/>
  <c r="F349" i="8"/>
  <c r="E349" i="8"/>
  <c r="D349" i="8"/>
  <c r="C349" i="8"/>
  <c r="F348" i="8"/>
  <c r="E348" i="8"/>
  <c r="D348" i="8"/>
  <c r="C348" i="8"/>
  <c r="F347" i="8"/>
  <c r="E347" i="8"/>
  <c r="D347" i="8"/>
  <c r="C347" i="8"/>
  <c r="F346" i="8"/>
  <c r="E346" i="8"/>
  <c r="D346" i="8"/>
  <c r="C346" i="8"/>
  <c r="F345" i="8"/>
  <c r="E345" i="8"/>
  <c r="D345" i="8"/>
  <c r="C345" i="8"/>
  <c r="F344" i="8"/>
  <c r="E344" i="8"/>
  <c r="D344" i="8"/>
  <c r="C344" i="8"/>
  <c r="F343" i="8"/>
  <c r="E343" i="8"/>
  <c r="D343" i="8"/>
  <c r="C343" i="8"/>
  <c r="F342" i="8"/>
  <c r="E342" i="8"/>
  <c r="D342" i="8"/>
  <c r="C342" i="8"/>
  <c r="F341" i="8"/>
  <c r="E341" i="8"/>
  <c r="D341" i="8"/>
  <c r="C341" i="8"/>
  <c r="F340" i="8"/>
  <c r="E340" i="8"/>
  <c r="D340" i="8"/>
  <c r="C340" i="8"/>
  <c r="F339" i="8"/>
  <c r="E339" i="8"/>
  <c r="D339" i="8"/>
  <c r="C339" i="8"/>
  <c r="F338" i="8"/>
  <c r="E338" i="8"/>
  <c r="D338" i="8"/>
  <c r="C338" i="8"/>
  <c r="F337" i="8"/>
  <c r="E337" i="8"/>
  <c r="D337" i="8"/>
  <c r="C337" i="8"/>
  <c r="F336" i="8"/>
  <c r="E336" i="8"/>
  <c r="D336" i="8"/>
  <c r="C336" i="8"/>
  <c r="F335" i="8"/>
  <c r="E335" i="8"/>
  <c r="D335" i="8"/>
  <c r="C335" i="8"/>
  <c r="F334" i="8"/>
  <c r="E334" i="8"/>
  <c r="D334" i="8"/>
  <c r="C334" i="8"/>
  <c r="F333" i="8"/>
  <c r="E333" i="8"/>
  <c r="D333" i="8"/>
  <c r="C333" i="8"/>
  <c r="F332" i="8"/>
  <c r="E332" i="8"/>
  <c r="D332" i="8"/>
  <c r="C332" i="8"/>
  <c r="F331" i="8"/>
  <c r="E331" i="8"/>
  <c r="D331" i="8"/>
  <c r="C331" i="8"/>
  <c r="F330" i="8"/>
  <c r="E330" i="8"/>
  <c r="D330" i="8"/>
  <c r="C330" i="8"/>
  <c r="F329" i="8"/>
  <c r="E329" i="8"/>
  <c r="D329" i="8"/>
  <c r="C329" i="8"/>
  <c r="F328" i="8"/>
  <c r="E328" i="8"/>
  <c r="D328" i="8"/>
  <c r="C328" i="8"/>
  <c r="F327" i="8"/>
  <c r="E327" i="8"/>
  <c r="D327" i="8"/>
  <c r="C327" i="8"/>
  <c r="F326" i="8"/>
  <c r="E326" i="8"/>
  <c r="D326" i="8"/>
  <c r="C326" i="8"/>
  <c r="F325" i="8"/>
  <c r="E325" i="8"/>
  <c r="D325" i="8"/>
  <c r="C325" i="8"/>
  <c r="F324" i="8"/>
  <c r="E324" i="8"/>
  <c r="D324" i="8"/>
  <c r="C324" i="8"/>
  <c r="F323" i="8"/>
  <c r="E323" i="8"/>
  <c r="D323" i="8"/>
  <c r="C323" i="8"/>
  <c r="F322" i="8"/>
  <c r="E322" i="8"/>
  <c r="D322" i="8"/>
  <c r="C322" i="8"/>
  <c r="F321" i="8"/>
  <c r="E321" i="8"/>
  <c r="D321" i="8"/>
  <c r="C321" i="8"/>
  <c r="F320" i="8"/>
  <c r="E320" i="8"/>
  <c r="D320" i="8"/>
  <c r="C320" i="8"/>
  <c r="F319" i="8"/>
  <c r="E319" i="8"/>
  <c r="D319" i="8"/>
  <c r="C319" i="8"/>
  <c r="F318" i="8"/>
  <c r="E318" i="8"/>
  <c r="D318" i="8"/>
  <c r="C318" i="8"/>
  <c r="F317" i="8"/>
  <c r="E317" i="8"/>
  <c r="D317" i="8"/>
  <c r="C317" i="8"/>
  <c r="F316" i="8"/>
  <c r="E316" i="8"/>
  <c r="D316" i="8"/>
  <c r="C316" i="8"/>
  <c r="F315" i="8"/>
  <c r="E315" i="8"/>
  <c r="D315" i="8"/>
  <c r="C315" i="8"/>
  <c r="F314" i="8"/>
  <c r="E314" i="8"/>
  <c r="D314" i="8"/>
  <c r="C314" i="8"/>
  <c r="F313" i="8"/>
  <c r="E313" i="8"/>
  <c r="D313" i="8"/>
  <c r="C313" i="8"/>
  <c r="F312" i="8"/>
  <c r="E312" i="8"/>
  <c r="D312" i="8"/>
  <c r="C312" i="8"/>
  <c r="F311" i="8"/>
  <c r="E311" i="8"/>
  <c r="D311" i="8"/>
  <c r="C311" i="8"/>
  <c r="F310" i="8"/>
  <c r="E310" i="8"/>
  <c r="D310" i="8"/>
  <c r="C310" i="8"/>
  <c r="F309" i="8"/>
  <c r="E309" i="8"/>
  <c r="D309" i="8"/>
  <c r="C309" i="8"/>
  <c r="F308" i="8"/>
  <c r="E308" i="8"/>
  <c r="D308" i="8"/>
  <c r="C308" i="8"/>
  <c r="F307" i="8"/>
  <c r="E307" i="8"/>
  <c r="D307" i="8"/>
  <c r="C307" i="8"/>
  <c r="F306" i="8"/>
  <c r="E306" i="8"/>
  <c r="D306" i="8"/>
  <c r="C306" i="8"/>
  <c r="F305" i="8"/>
  <c r="E305" i="8"/>
  <c r="D305" i="8"/>
  <c r="C305" i="8"/>
  <c r="F304" i="8"/>
  <c r="E304" i="8"/>
  <c r="D304" i="8"/>
  <c r="C304" i="8"/>
  <c r="F303" i="8"/>
  <c r="E303" i="8"/>
  <c r="D303" i="8"/>
  <c r="C303" i="8"/>
  <c r="F302" i="8"/>
  <c r="E302" i="8"/>
  <c r="D302" i="8"/>
  <c r="C302" i="8"/>
  <c r="F301" i="8"/>
  <c r="E301" i="8"/>
  <c r="D301" i="8"/>
  <c r="C301" i="8"/>
  <c r="F300" i="8"/>
  <c r="E300" i="8"/>
  <c r="D300" i="8"/>
  <c r="C300" i="8"/>
  <c r="F299" i="8"/>
  <c r="E299" i="8"/>
  <c r="D299" i="8"/>
  <c r="C299" i="8"/>
  <c r="F298" i="8"/>
  <c r="E298" i="8"/>
  <c r="D298" i="8"/>
  <c r="C298" i="8"/>
  <c r="F297" i="8"/>
  <c r="E297" i="8"/>
  <c r="D297" i="8"/>
  <c r="C297" i="8"/>
  <c r="F296" i="8"/>
  <c r="E296" i="8"/>
  <c r="D296" i="8"/>
  <c r="C296" i="8"/>
  <c r="F295" i="8"/>
  <c r="E295" i="8"/>
  <c r="D295" i="8"/>
  <c r="C295" i="8"/>
  <c r="F294" i="8"/>
  <c r="E294" i="8"/>
  <c r="D294" i="8"/>
  <c r="C294" i="8"/>
  <c r="F293" i="8"/>
  <c r="E293" i="8"/>
  <c r="D293" i="8"/>
  <c r="C293" i="8"/>
  <c r="F292" i="8"/>
  <c r="E292" i="8"/>
  <c r="D292" i="8"/>
  <c r="C292" i="8"/>
  <c r="F291" i="8"/>
  <c r="E291" i="8"/>
  <c r="D291" i="8"/>
  <c r="C291" i="8"/>
  <c r="F290" i="8"/>
  <c r="E290" i="8"/>
  <c r="D290" i="8"/>
  <c r="C290" i="8"/>
  <c r="F289" i="8"/>
  <c r="E289" i="8"/>
  <c r="D289" i="8"/>
  <c r="C289" i="8"/>
  <c r="F288" i="8"/>
  <c r="E288" i="8"/>
  <c r="D288" i="8"/>
  <c r="C288" i="8"/>
  <c r="F287" i="8"/>
  <c r="E287" i="8"/>
  <c r="D287" i="8"/>
  <c r="C287" i="8"/>
  <c r="F286" i="8"/>
  <c r="E286" i="8"/>
  <c r="D286" i="8"/>
  <c r="C286" i="8"/>
  <c r="F285" i="8"/>
  <c r="E285" i="8"/>
  <c r="D285" i="8"/>
  <c r="C285" i="8"/>
  <c r="F284" i="8"/>
  <c r="E284" i="8"/>
  <c r="D284" i="8"/>
  <c r="C284" i="8"/>
  <c r="F283" i="8"/>
  <c r="E283" i="8"/>
  <c r="D283" i="8"/>
  <c r="C283" i="8"/>
  <c r="F282" i="8"/>
  <c r="E282" i="8"/>
  <c r="D282" i="8"/>
  <c r="C282" i="8"/>
  <c r="F281" i="8"/>
  <c r="E281" i="8"/>
  <c r="D281" i="8"/>
  <c r="C281" i="8"/>
  <c r="F280" i="8"/>
  <c r="E280" i="8"/>
  <c r="D280" i="8"/>
  <c r="C280" i="8"/>
  <c r="F279" i="8"/>
  <c r="E279" i="8"/>
  <c r="D279" i="8"/>
  <c r="C279" i="8"/>
  <c r="F278" i="8"/>
  <c r="E278" i="8"/>
  <c r="D278" i="8"/>
  <c r="C278" i="8"/>
  <c r="F277" i="8"/>
  <c r="E277" i="8"/>
  <c r="D277" i="8"/>
  <c r="C277" i="8"/>
  <c r="F276" i="8"/>
  <c r="E276" i="8"/>
  <c r="D276" i="8"/>
  <c r="C276" i="8"/>
  <c r="F275" i="8"/>
  <c r="E275" i="8"/>
  <c r="D275" i="8"/>
  <c r="C275" i="8"/>
  <c r="F274" i="8"/>
  <c r="E274" i="8"/>
  <c r="D274" i="8"/>
  <c r="C274" i="8"/>
  <c r="F273" i="8"/>
  <c r="E273" i="8"/>
  <c r="D273" i="8"/>
  <c r="C273" i="8"/>
  <c r="F272" i="8"/>
  <c r="E272" i="8"/>
  <c r="D272" i="8"/>
  <c r="C272" i="8"/>
  <c r="F271" i="8"/>
  <c r="E271" i="8"/>
  <c r="D271" i="8"/>
  <c r="C271" i="8"/>
  <c r="F270" i="8"/>
  <c r="E270" i="8"/>
  <c r="D270" i="8"/>
  <c r="C270" i="8"/>
  <c r="F269" i="8"/>
  <c r="E269" i="8"/>
  <c r="D269" i="8"/>
  <c r="C269" i="8"/>
  <c r="F268" i="8"/>
  <c r="E268" i="8"/>
  <c r="D268" i="8"/>
  <c r="C268" i="8"/>
  <c r="F267" i="8"/>
  <c r="E267" i="8"/>
  <c r="D267" i="8"/>
  <c r="C267" i="8"/>
  <c r="F266" i="8"/>
  <c r="E266" i="8"/>
  <c r="D266" i="8"/>
  <c r="C266" i="8"/>
  <c r="F265" i="8"/>
  <c r="E265" i="8"/>
  <c r="D265" i="8"/>
  <c r="C265" i="8"/>
  <c r="F264" i="8"/>
  <c r="E264" i="8"/>
  <c r="D264" i="8"/>
  <c r="C264" i="8"/>
  <c r="F263" i="8"/>
  <c r="E263" i="8"/>
  <c r="D263" i="8"/>
  <c r="C263" i="8"/>
  <c r="F262" i="8"/>
  <c r="E262" i="8"/>
  <c r="D262" i="8"/>
  <c r="C262" i="8"/>
  <c r="F261" i="8"/>
  <c r="E261" i="8"/>
  <c r="D261" i="8"/>
  <c r="C261" i="8"/>
  <c r="F260" i="8"/>
  <c r="E260" i="8"/>
  <c r="D260" i="8"/>
  <c r="C260" i="8"/>
  <c r="F259" i="8"/>
  <c r="E259" i="8"/>
  <c r="D259" i="8"/>
  <c r="C259" i="8"/>
  <c r="F258" i="8"/>
  <c r="E258" i="8"/>
  <c r="D258" i="8"/>
  <c r="C258" i="8"/>
  <c r="F257" i="8"/>
  <c r="E257" i="8"/>
  <c r="D257" i="8"/>
  <c r="C257" i="8"/>
  <c r="F256" i="8"/>
  <c r="E256" i="8"/>
  <c r="D256" i="8"/>
  <c r="C256" i="8"/>
  <c r="F255" i="8"/>
  <c r="E255" i="8"/>
  <c r="D255" i="8"/>
  <c r="C255" i="8"/>
  <c r="F254" i="8"/>
  <c r="E254" i="8"/>
  <c r="D254" i="8"/>
  <c r="C254" i="8"/>
  <c r="F253" i="8"/>
  <c r="E253" i="8"/>
  <c r="D253" i="8"/>
  <c r="C253" i="8"/>
  <c r="F252" i="8"/>
  <c r="E252" i="8"/>
  <c r="D252" i="8"/>
  <c r="C252" i="8"/>
  <c r="F251" i="8"/>
  <c r="E251" i="8"/>
  <c r="D251" i="8"/>
  <c r="C251" i="8"/>
  <c r="F250" i="8"/>
  <c r="E250" i="8"/>
  <c r="D250" i="8"/>
  <c r="C250" i="8"/>
  <c r="F249" i="8"/>
  <c r="E249" i="8"/>
  <c r="D249" i="8"/>
  <c r="C249" i="8"/>
  <c r="F248" i="8"/>
  <c r="E248" i="8"/>
  <c r="D248" i="8"/>
  <c r="C248" i="8"/>
  <c r="F247" i="8"/>
  <c r="E247" i="8"/>
  <c r="D247" i="8"/>
  <c r="C247" i="8"/>
  <c r="F246" i="8"/>
  <c r="E246" i="8"/>
  <c r="D246" i="8"/>
  <c r="C246" i="8"/>
  <c r="F245" i="8"/>
  <c r="E245" i="8"/>
  <c r="D245" i="8"/>
  <c r="C245" i="8"/>
  <c r="F244" i="8"/>
  <c r="E244" i="8"/>
  <c r="D244" i="8"/>
  <c r="C244" i="8"/>
  <c r="F243" i="8"/>
  <c r="E243" i="8"/>
  <c r="D243" i="8"/>
  <c r="C243" i="8"/>
  <c r="F242" i="8"/>
  <c r="E242" i="8"/>
  <c r="D242" i="8"/>
  <c r="C242" i="8"/>
  <c r="F241" i="8"/>
  <c r="E241" i="8"/>
  <c r="D241" i="8"/>
  <c r="C241" i="8"/>
  <c r="F240" i="8"/>
  <c r="E240" i="8"/>
  <c r="D240" i="8"/>
  <c r="C240" i="8"/>
  <c r="F239" i="8"/>
  <c r="E239" i="8"/>
  <c r="D239" i="8"/>
  <c r="C239" i="8"/>
  <c r="F238" i="8"/>
  <c r="E238" i="8"/>
  <c r="D238" i="8"/>
  <c r="C238" i="8"/>
  <c r="F237" i="8"/>
  <c r="E237" i="8"/>
  <c r="D237" i="8"/>
  <c r="C237" i="8"/>
  <c r="F236" i="8"/>
  <c r="E236" i="8"/>
  <c r="D236" i="8"/>
  <c r="C236" i="8"/>
  <c r="F235" i="8"/>
  <c r="E235" i="8"/>
  <c r="D235" i="8"/>
  <c r="C235" i="8"/>
  <c r="F234" i="8"/>
  <c r="E234" i="8"/>
  <c r="D234" i="8"/>
  <c r="C234" i="8"/>
  <c r="F233" i="8"/>
  <c r="E233" i="8"/>
  <c r="D233" i="8"/>
  <c r="C233" i="8"/>
  <c r="F232" i="8"/>
  <c r="E232" i="8"/>
  <c r="D232" i="8"/>
  <c r="C232" i="8"/>
  <c r="F231" i="8"/>
  <c r="E231" i="8"/>
  <c r="D231" i="8"/>
  <c r="C231" i="8"/>
  <c r="F230" i="8"/>
  <c r="E230" i="8"/>
  <c r="D230" i="8"/>
  <c r="C230" i="8"/>
  <c r="F229" i="8"/>
  <c r="E229" i="8"/>
  <c r="D229" i="8"/>
  <c r="C229" i="8"/>
  <c r="F228" i="8"/>
  <c r="E228" i="8"/>
  <c r="D228" i="8"/>
  <c r="C228" i="8"/>
  <c r="F227" i="8"/>
  <c r="E227" i="8"/>
  <c r="D227" i="8"/>
  <c r="C227" i="8"/>
  <c r="F226" i="8"/>
  <c r="E226" i="8"/>
  <c r="D226" i="8"/>
  <c r="C226" i="8"/>
  <c r="F225" i="8"/>
  <c r="E225" i="8"/>
  <c r="D225" i="8"/>
  <c r="C225" i="8"/>
  <c r="F224" i="8"/>
  <c r="E224" i="8"/>
  <c r="D224" i="8"/>
  <c r="C224" i="8"/>
  <c r="F223" i="8"/>
  <c r="E223" i="8"/>
  <c r="D223" i="8"/>
  <c r="C223" i="8"/>
  <c r="F222" i="8"/>
  <c r="E222" i="8"/>
  <c r="D222" i="8"/>
  <c r="C222" i="8"/>
  <c r="F221" i="8"/>
  <c r="E221" i="8"/>
  <c r="D221" i="8"/>
  <c r="C221" i="8"/>
  <c r="F220" i="8"/>
  <c r="E220" i="8"/>
  <c r="D220" i="8"/>
  <c r="C220" i="8"/>
  <c r="F219" i="8"/>
  <c r="E219" i="8"/>
  <c r="D219" i="8"/>
  <c r="C219" i="8"/>
  <c r="F218" i="8"/>
  <c r="E218" i="8"/>
  <c r="D218" i="8"/>
  <c r="C218" i="8"/>
  <c r="F217" i="8"/>
  <c r="E217" i="8"/>
  <c r="D217" i="8"/>
  <c r="C217" i="8"/>
  <c r="F216" i="8"/>
  <c r="E216" i="8"/>
  <c r="D216" i="8"/>
  <c r="C216" i="8"/>
  <c r="F215" i="8"/>
  <c r="E215" i="8"/>
  <c r="D215" i="8"/>
  <c r="C215" i="8"/>
  <c r="F214" i="8"/>
  <c r="E214" i="8"/>
  <c r="D214" i="8"/>
  <c r="C214" i="8"/>
  <c r="F213" i="8"/>
  <c r="E213" i="8"/>
  <c r="D213" i="8"/>
  <c r="C213" i="8"/>
  <c r="F212" i="8"/>
  <c r="E212" i="8"/>
  <c r="D212" i="8"/>
  <c r="C212" i="8"/>
  <c r="F211" i="8"/>
  <c r="E211" i="8"/>
  <c r="D211" i="8"/>
  <c r="C211" i="8"/>
  <c r="F210" i="8"/>
  <c r="E210" i="8"/>
  <c r="D210" i="8"/>
  <c r="C210" i="8"/>
  <c r="F209" i="8"/>
  <c r="E209" i="8"/>
  <c r="D209" i="8"/>
  <c r="C209" i="8"/>
  <c r="F208" i="8"/>
  <c r="E208" i="8"/>
  <c r="D208" i="8"/>
  <c r="C208" i="8"/>
  <c r="F207" i="8"/>
  <c r="E207" i="8"/>
  <c r="D207" i="8"/>
  <c r="C207" i="8"/>
  <c r="F206" i="8"/>
  <c r="E206" i="8"/>
  <c r="D206" i="8"/>
  <c r="C206" i="8"/>
  <c r="F205" i="8"/>
  <c r="E205" i="8"/>
  <c r="D205" i="8"/>
  <c r="C205" i="8"/>
  <c r="F204" i="8"/>
  <c r="E204" i="8"/>
  <c r="D204" i="8"/>
  <c r="C204" i="8"/>
  <c r="F203" i="8"/>
  <c r="E203" i="8"/>
  <c r="D203" i="8"/>
  <c r="C203" i="8"/>
  <c r="F202" i="8"/>
  <c r="E202" i="8"/>
  <c r="D202" i="8"/>
  <c r="C202" i="8"/>
  <c r="F201" i="8"/>
  <c r="E201" i="8"/>
  <c r="D201" i="8"/>
  <c r="C201" i="8"/>
  <c r="F200" i="8"/>
  <c r="E200" i="8"/>
  <c r="D200" i="8"/>
  <c r="C200" i="8"/>
  <c r="F199" i="8"/>
  <c r="E199" i="8"/>
  <c r="D199" i="8"/>
  <c r="C199" i="8"/>
  <c r="F198" i="8"/>
  <c r="E198" i="8"/>
  <c r="D198" i="8"/>
  <c r="C198" i="8"/>
  <c r="F197" i="8"/>
  <c r="E197" i="8"/>
  <c r="D197" i="8"/>
  <c r="C197" i="8"/>
  <c r="F196" i="8"/>
  <c r="E196" i="8"/>
  <c r="D196" i="8"/>
  <c r="C196" i="8"/>
  <c r="F195" i="8"/>
  <c r="E195" i="8"/>
  <c r="D195" i="8"/>
  <c r="C195" i="8"/>
  <c r="F194" i="8"/>
  <c r="E194" i="8"/>
  <c r="D194" i="8"/>
  <c r="C194" i="8"/>
  <c r="F193" i="8"/>
  <c r="E193" i="8"/>
  <c r="D193" i="8"/>
  <c r="C193" i="8"/>
  <c r="F192" i="8"/>
  <c r="E192" i="8"/>
  <c r="D192" i="8"/>
  <c r="C192" i="8"/>
  <c r="F191" i="8"/>
  <c r="E191" i="8"/>
  <c r="D191" i="8"/>
  <c r="C191" i="8"/>
  <c r="F190" i="8"/>
  <c r="E190" i="8"/>
  <c r="D190" i="8"/>
  <c r="C190" i="8"/>
  <c r="F189" i="8"/>
  <c r="E189" i="8"/>
  <c r="D189" i="8"/>
  <c r="C189" i="8"/>
  <c r="F188" i="8"/>
  <c r="E188" i="8"/>
  <c r="D188" i="8"/>
  <c r="C188" i="8"/>
  <c r="F187" i="8"/>
  <c r="E187" i="8"/>
  <c r="D187" i="8"/>
  <c r="C187" i="8"/>
  <c r="F186" i="8"/>
  <c r="E186" i="8"/>
  <c r="D186" i="8"/>
  <c r="C186" i="8"/>
  <c r="F185" i="8"/>
  <c r="E185" i="8"/>
  <c r="D185" i="8"/>
  <c r="C185" i="8"/>
  <c r="F184" i="8"/>
  <c r="E184" i="8"/>
  <c r="D184" i="8"/>
  <c r="C184" i="8"/>
  <c r="F183" i="8"/>
  <c r="E183" i="8"/>
  <c r="D183" i="8"/>
  <c r="C183" i="8"/>
  <c r="F182" i="8"/>
  <c r="E182" i="8"/>
  <c r="D182" i="8"/>
  <c r="C182" i="8"/>
  <c r="F181" i="8"/>
  <c r="E181" i="8"/>
  <c r="D181" i="8"/>
  <c r="C181" i="8"/>
  <c r="F180" i="8"/>
  <c r="E180" i="8"/>
  <c r="D180" i="8"/>
  <c r="C180" i="8"/>
  <c r="F179" i="8"/>
  <c r="E179" i="8"/>
  <c r="D179" i="8"/>
  <c r="C179" i="8"/>
  <c r="F178" i="8"/>
  <c r="E178" i="8"/>
  <c r="D178" i="8"/>
  <c r="C178" i="8"/>
  <c r="F177" i="8"/>
  <c r="E177" i="8"/>
  <c r="D177" i="8"/>
  <c r="C177" i="8"/>
  <c r="F176" i="8"/>
  <c r="E176" i="8"/>
  <c r="D176" i="8"/>
  <c r="C176" i="8"/>
  <c r="F175" i="8"/>
  <c r="E175" i="8"/>
  <c r="D175" i="8"/>
  <c r="C175" i="8"/>
  <c r="F174" i="8"/>
  <c r="E174" i="8"/>
  <c r="D174" i="8"/>
  <c r="C174" i="8"/>
  <c r="F173" i="8"/>
  <c r="E173" i="8"/>
  <c r="D173" i="8"/>
  <c r="C173" i="8"/>
  <c r="F172" i="8"/>
  <c r="E172" i="8"/>
  <c r="D172" i="8"/>
  <c r="C172" i="8"/>
  <c r="F171" i="8"/>
  <c r="E171" i="8"/>
  <c r="D171" i="8"/>
  <c r="C171" i="8"/>
  <c r="F170" i="8"/>
  <c r="E170" i="8"/>
  <c r="D170" i="8"/>
  <c r="C170" i="8"/>
  <c r="F169" i="8"/>
  <c r="E169" i="8"/>
  <c r="D169" i="8"/>
  <c r="C169" i="8"/>
  <c r="F168" i="8"/>
  <c r="E168" i="8"/>
  <c r="D168" i="8"/>
  <c r="C168" i="8"/>
  <c r="F167" i="8"/>
  <c r="E167" i="8"/>
  <c r="D167" i="8"/>
  <c r="C167" i="8"/>
  <c r="F166" i="8"/>
  <c r="E166" i="8"/>
  <c r="D166" i="8"/>
  <c r="C166" i="8"/>
  <c r="F165" i="8"/>
  <c r="E165" i="8"/>
  <c r="D165" i="8"/>
  <c r="C165" i="8"/>
  <c r="F164" i="8"/>
  <c r="E164" i="8"/>
  <c r="D164" i="8"/>
  <c r="C164" i="8"/>
  <c r="F163" i="8"/>
  <c r="E163" i="8"/>
  <c r="D163" i="8"/>
  <c r="C163" i="8"/>
  <c r="F162" i="8"/>
  <c r="E162" i="8"/>
  <c r="D162" i="8"/>
  <c r="C162" i="8"/>
  <c r="F161" i="8"/>
  <c r="E161" i="8"/>
  <c r="D161" i="8"/>
  <c r="C161" i="8"/>
  <c r="F160" i="8"/>
  <c r="E160" i="8"/>
  <c r="D160" i="8"/>
  <c r="C160" i="8"/>
  <c r="F159" i="8"/>
  <c r="E159" i="8"/>
  <c r="D159" i="8"/>
  <c r="C159" i="8"/>
  <c r="F158" i="8"/>
  <c r="E158" i="8"/>
  <c r="D158" i="8"/>
  <c r="C158" i="8"/>
  <c r="F157" i="8"/>
  <c r="E157" i="8"/>
  <c r="D157" i="8"/>
  <c r="C157" i="8"/>
  <c r="F156" i="8"/>
  <c r="E156" i="8"/>
  <c r="D156" i="8"/>
  <c r="C156" i="8"/>
  <c r="F155" i="8"/>
  <c r="E155" i="8"/>
  <c r="D155" i="8"/>
  <c r="C155" i="8"/>
  <c r="F154" i="8"/>
  <c r="E154" i="8"/>
  <c r="D154" i="8"/>
  <c r="C154" i="8"/>
  <c r="F153" i="8"/>
  <c r="E153" i="8"/>
  <c r="D153" i="8"/>
  <c r="C153" i="8"/>
  <c r="F152" i="8"/>
  <c r="E152" i="8"/>
  <c r="D152" i="8"/>
  <c r="C152" i="8"/>
  <c r="F151" i="8"/>
  <c r="E151" i="8"/>
  <c r="D151" i="8"/>
  <c r="C151" i="8"/>
  <c r="F150" i="8"/>
  <c r="E150" i="8"/>
  <c r="D150" i="8"/>
  <c r="C150" i="8"/>
  <c r="F149" i="8"/>
  <c r="E149" i="8"/>
  <c r="D149" i="8"/>
  <c r="C149" i="8"/>
  <c r="F148" i="8"/>
  <c r="E148" i="8"/>
  <c r="D148" i="8"/>
  <c r="C148" i="8"/>
  <c r="F147" i="8"/>
  <c r="E147" i="8"/>
  <c r="D147" i="8"/>
  <c r="C147" i="8"/>
  <c r="F146" i="8"/>
  <c r="E146" i="8"/>
  <c r="D146" i="8"/>
  <c r="C146" i="8"/>
  <c r="F145" i="8"/>
  <c r="E145" i="8"/>
  <c r="D145" i="8"/>
  <c r="C145" i="8"/>
  <c r="F144" i="8"/>
  <c r="E144" i="8"/>
  <c r="D144" i="8"/>
  <c r="C144" i="8"/>
  <c r="F143" i="8"/>
  <c r="E143" i="8"/>
  <c r="D143" i="8"/>
  <c r="C143" i="8"/>
  <c r="F142" i="8"/>
  <c r="E142" i="8"/>
  <c r="D142" i="8"/>
  <c r="C142" i="8"/>
  <c r="F141" i="8"/>
  <c r="E141" i="8"/>
  <c r="D141" i="8"/>
  <c r="C141" i="8"/>
  <c r="F140" i="8"/>
  <c r="E140" i="8"/>
  <c r="D140" i="8"/>
  <c r="C140" i="8"/>
  <c r="F139" i="8"/>
  <c r="E139" i="8"/>
  <c r="D139" i="8"/>
  <c r="C139" i="8"/>
  <c r="F138" i="8"/>
  <c r="E138" i="8"/>
  <c r="D138" i="8"/>
  <c r="C138" i="8"/>
  <c r="F137" i="8"/>
  <c r="E137" i="8"/>
  <c r="D137" i="8"/>
  <c r="C137" i="8"/>
  <c r="F136" i="8"/>
  <c r="E136" i="8"/>
  <c r="D136" i="8"/>
  <c r="C136" i="8"/>
  <c r="F135" i="8"/>
  <c r="E135" i="8"/>
  <c r="D135" i="8"/>
  <c r="C135" i="8"/>
  <c r="F134" i="8"/>
  <c r="E134" i="8"/>
  <c r="D134" i="8"/>
  <c r="C134" i="8"/>
  <c r="F133" i="8"/>
  <c r="E133" i="8"/>
  <c r="D133" i="8"/>
  <c r="C133" i="8"/>
  <c r="F132" i="8"/>
  <c r="E132" i="8"/>
  <c r="D132" i="8"/>
  <c r="C132" i="8"/>
  <c r="F131" i="8"/>
  <c r="E131" i="8"/>
  <c r="D131" i="8"/>
  <c r="C131" i="8"/>
  <c r="F130" i="8"/>
  <c r="E130" i="8"/>
  <c r="D130" i="8"/>
  <c r="C130" i="8"/>
  <c r="F129" i="8"/>
  <c r="E129" i="8"/>
  <c r="D129" i="8"/>
  <c r="C129" i="8"/>
  <c r="F128" i="8"/>
  <c r="E128" i="8"/>
  <c r="D128" i="8"/>
  <c r="C128" i="8"/>
  <c r="F127" i="8"/>
  <c r="E127" i="8"/>
  <c r="D127" i="8"/>
  <c r="C127" i="8"/>
  <c r="F126" i="8"/>
  <c r="E126" i="8"/>
  <c r="D126" i="8"/>
  <c r="C126" i="8"/>
  <c r="F125" i="8"/>
  <c r="E125" i="8"/>
  <c r="D125" i="8"/>
  <c r="C125" i="8"/>
  <c r="F124" i="8"/>
  <c r="E124" i="8"/>
  <c r="D124" i="8"/>
  <c r="C124" i="8"/>
  <c r="F123" i="8"/>
  <c r="E123" i="8"/>
  <c r="D123" i="8"/>
  <c r="C123" i="8"/>
  <c r="F122" i="8"/>
  <c r="E122" i="8"/>
  <c r="D122" i="8"/>
  <c r="C122" i="8"/>
  <c r="F121" i="8"/>
  <c r="E121" i="8"/>
  <c r="D121" i="8"/>
  <c r="C121" i="8"/>
  <c r="F120" i="8"/>
  <c r="E120" i="8"/>
  <c r="D120" i="8"/>
  <c r="C120" i="8"/>
  <c r="F119" i="8"/>
  <c r="E119" i="8"/>
  <c r="D119" i="8"/>
  <c r="C119" i="8"/>
  <c r="F118" i="8"/>
  <c r="E118" i="8"/>
  <c r="D118" i="8"/>
  <c r="C118" i="8"/>
  <c r="F117" i="8"/>
  <c r="E117" i="8"/>
  <c r="D117" i="8"/>
  <c r="C117" i="8"/>
  <c r="F116" i="8"/>
  <c r="E116" i="8"/>
  <c r="D116" i="8"/>
  <c r="C116" i="8"/>
  <c r="F115" i="8"/>
  <c r="E115" i="8"/>
  <c r="D115" i="8"/>
  <c r="C115" i="8"/>
  <c r="F114" i="8"/>
  <c r="E114" i="8"/>
  <c r="D114" i="8"/>
  <c r="C114" i="8"/>
  <c r="F113" i="8"/>
  <c r="E113" i="8"/>
  <c r="D113" i="8"/>
  <c r="C113" i="8"/>
  <c r="F112" i="8"/>
  <c r="E112" i="8"/>
  <c r="D112" i="8"/>
  <c r="C112" i="8"/>
  <c r="F111" i="8"/>
  <c r="E111" i="8"/>
  <c r="D111" i="8"/>
  <c r="C111" i="8"/>
  <c r="F110" i="8"/>
  <c r="E110" i="8"/>
  <c r="D110" i="8"/>
  <c r="C110" i="8"/>
  <c r="F109" i="8"/>
  <c r="E109" i="8"/>
  <c r="D109" i="8"/>
  <c r="C109" i="8"/>
  <c r="F108" i="8"/>
  <c r="E108" i="8"/>
  <c r="D108" i="8"/>
  <c r="C108" i="8"/>
  <c r="F107" i="8"/>
  <c r="E107" i="8"/>
  <c r="D107" i="8"/>
  <c r="C107" i="8"/>
  <c r="F106" i="8"/>
  <c r="E106" i="8"/>
  <c r="D106" i="8"/>
  <c r="C106" i="8"/>
  <c r="F105" i="8"/>
  <c r="E105" i="8"/>
  <c r="D105" i="8"/>
  <c r="C105" i="8"/>
  <c r="F104" i="8"/>
  <c r="E104" i="8"/>
  <c r="D104" i="8"/>
  <c r="C104" i="8"/>
  <c r="F103" i="8"/>
  <c r="E103" i="8"/>
  <c r="D103" i="8"/>
  <c r="C103" i="8"/>
  <c r="F102" i="8"/>
  <c r="E102" i="8"/>
  <c r="D102" i="8"/>
  <c r="C102" i="8"/>
  <c r="F101" i="8"/>
  <c r="E101" i="8"/>
  <c r="D101" i="8"/>
  <c r="C101" i="8"/>
  <c r="F100" i="8"/>
  <c r="E100" i="8"/>
  <c r="D100" i="8"/>
  <c r="C100" i="8"/>
  <c r="F99" i="8"/>
  <c r="E99" i="8"/>
  <c r="D99" i="8"/>
  <c r="C99" i="8"/>
  <c r="F98" i="8"/>
  <c r="E98" i="8"/>
  <c r="D98" i="8"/>
  <c r="C98" i="8"/>
  <c r="F97" i="8"/>
  <c r="E97" i="8"/>
  <c r="D97" i="8"/>
  <c r="C97" i="8"/>
  <c r="F96" i="8"/>
  <c r="E96" i="8"/>
  <c r="D96" i="8"/>
  <c r="C96" i="8"/>
  <c r="F95" i="8"/>
  <c r="E95" i="8"/>
  <c r="D95" i="8"/>
  <c r="C95" i="8"/>
  <c r="F94" i="8"/>
  <c r="E94" i="8"/>
  <c r="D94" i="8"/>
  <c r="C94" i="8"/>
  <c r="F93" i="8"/>
  <c r="E93" i="8"/>
  <c r="D93" i="8"/>
  <c r="C93" i="8"/>
  <c r="F92" i="8"/>
  <c r="E92" i="8"/>
  <c r="D92" i="8"/>
  <c r="C92" i="8"/>
  <c r="F91" i="8"/>
  <c r="E91" i="8"/>
  <c r="D91" i="8"/>
  <c r="C91" i="8"/>
  <c r="F90" i="8"/>
  <c r="E90" i="8"/>
  <c r="D90" i="8"/>
  <c r="C90" i="8"/>
  <c r="F89" i="8"/>
  <c r="E89" i="8"/>
  <c r="D89" i="8"/>
  <c r="C89" i="8"/>
  <c r="F88" i="8"/>
  <c r="E88" i="8"/>
  <c r="D88" i="8"/>
  <c r="C88" i="8"/>
  <c r="F87" i="8"/>
  <c r="E87" i="8"/>
  <c r="D87" i="8"/>
  <c r="C87" i="8"/>
  <c r="F86" i="8"/>
  <c r="E86" i="8"/>
  <c r="D86" i="8"/>
  <c r="C86" i="8"/>
  <c r="F85" i="8"/>
  <c r="E85" i="8"/>
  <c r="D85" i="8"/>
  <c r="C85" i="8"/>
  <c r="F84" i="8"/>
  <c r="E84" i="8"/>
  <c r="D84" i="8"/>
  <c r="C84" i="8"/>
  <c r="F83" i="8"/>
  <c r="E83" i="8"/>
  <c r="D83" i="8"/>
  <c r="C83" i="8"/>
  <c r="F82" i="8"/>
  <c r="E82" i="8"/>
  <c r="D82" i="8"/>
  <c r="C82" i="8"/>
  <c r="F81" i="8"/>
  <c r="E81" i="8"/>
  <c r="D81" i="8"/>
  <c r="C81" i="8"/>
  <c r="F80" i="8"/>
  <c r="E80" i="8"/>
  <c r="D80" i="8"/>
  <c r="C80" i="8"/>
  <c r="F79" i="8"/>
  <c r="E79" i="8"/>
  <c r="D79" i="8"/>
  <c r="C79" i="8"/>
  <c r="F78" i="8"/>
  <c r="E78" i="8"/>
  <c r="D78" i="8"/>
  <c r="C78" i="8"/>
  <c r="F77" i="8"/>
  <c r="E77" i="8"/>
  <c r="D77" i="8"/>
  <c r="C77" i="8"/>
  <c r="F76" i="8"/>
  <c r="E76" i="8"/>
  <c r="D76" i="8"/>
  <c r="C76" i="8"/>
  <c r="F75" i="8"/>
  <c r="E75" i="8"/>
  <c r="D75" i="8"/>
  <c r="C75" i="8"/>
  <c r="F74" i="8"/>
  <c r="E74" i="8"/>
  <c r="D74" i="8"/>
  <c r="C74" i="8"/>
  <c r="F73" i="8"/>
  <c r="E73" i="8"/>
  <c r="D73" i="8"/>
  <c r="C73" i="8"/>
  <c r="F72" i="8"/>
  <c r="E72" i="8"/>
  <c r="D72" i="8"/>
  <c r="C72" i="8"/>
  <c r="F71" i="8"/>
  <c r="E71" i="8"/>
  <c r="D71" i="8"/>
  <c r="C71" i="8"/>
  <c r="F70" i="8"/>
  <c r="E70" i="8"/>
  <c r="D70" i="8"/>
  <c r="C70" i="8"/>
  <c r="F69" i="8"/>
  <c r="E69" i="8"/>
  <c r="D69" i="8"/>
  <c r="C69" i="8"/>
  <c r="F68" i="8"/>
  <c r="E68" i="8"/>
  <c r="D68" i="8"/>
  <c r="C68" i="8"/>
  <c r="F67" i="8"/>
  <c r="E67" i="8"/>
  <c r="D67" i="8"/>
  <c r="C67" i="8"/>
  <c r="F66" i="8"/>
  <c r="E66" i="8"/>
  <c r="D66" i="8"/>
  <c r="C66" i="8"/>
  <c r="F65" i="8"/>
  <c r="E65" i="8"/>
  <c r="D65" i="8"/>
  <c r="C65" i="8"/>
  <c r="F64" i="8"/>
  <c r="E64" i="8"/>
  <c r="D64" i="8"/>
  <c r="C64" i="8"/>
  <c r="F63" i="8"/>
  <c r="E63" i="8"/>
  <c r="D63" i="8"/>
  <c r="C63" i="8"/>
  <c r="F62" i="8"/>
  <c r="E62" i="8"/>
  <c r="D62" i="8"/>
  <c r="C62" i="8"/>
  <c r="F61" i="8"/>
  <c r="E61" i="8"/>
  <c r="D61" i="8"/>
  <c r="C61" i="8"/>
  <c r="F60" i="8"/>
  <c r="E60" i="8"/>
  <c r="D60" i="8"/>
  <c r="C60" i="8"/>
  <c r="F59" i="8"/>
  <c r="E59" i="8"/>
  <c r="D59" i="8"/>
  <c r="C59" i="8"/>
  <c r="F58" i="8"/>
  <c r="E58" i="8"/>
  <c r="D58" i="8"/>
  <c r="C58" i="8"/>
  <c r="F57" i="8"/>
  <c r="E57" i="8"/>
  <c r="D57" i="8"/>
  <c r="C57" i="8"/>
  <c r="F56" i="8"/>
  <c r="E56" i="8"/>
  <c r="D56" i="8"/>
  <c r="C56" i="8"/>
  <c r="F55" i="8"/>
  <c r="E55" i="8"/>
  <c r="D55" i="8"/>
  <c r="C55" i="8"/>
  <c r="F54" i="8"/>
  <c r="E54" i="8"/>
  <c r="D54" i="8"/>
  <c r="C54" i="8"/>
  <c r="F53" i="8"/>
  <c r="E53" i="8"/>
  <c r="D53" i="8"/>
  <c r="C53" i="8"/>
  <c r="F52" i="8"/>
  <c r="E52" i="8"/>
  <c r="D52" i="8"/>
  <c r="C52" i="8"/>
  <c r="F51" i="8"/>
  <c r="E51" i="8"/>
  <c r="D51" i="8"/>
  <c r="C51" i="8"/>
  <c r="F50" i="8"/>
  <c r="E50" i="8"/>
  <c r="D50" i="8"/>
  <c r="C50" i="8"/>
  <c r="F49" i="8"/>
  <c r="E49" i="8"/>
  <c r="D49" i="8"/>
  <c r="C49" i="8"/>
  <c r="F48" i="8"/>
  <c r="E48" i="8"/>
  <c r="D48" i="8"/>
  <c r="C48" i="8"/>
  <c r="F47" i="8"/>
  <c r="E47" i="8"/>
  <c r="D47" i="8"/>
  <c r="C47" i="8"/>
  <c r="F46" i="8"/>
  <c r="E46" i="8"/>
  <c r="D46" i="8"/>
  <c r="C46" i="8"/>
  <c r="F45" i="8"/>
  <c r="E45" i="8"/>
  <c r="D45" i="8"/>
  <c r="C45" i="8"/>
  <c r="F44" i="8"/>
  <c r="E44" i="8"/>
  <c r="D44" i="8"/>
  <c r="C44" i="8"/>
  <c r="F43" i="8"/>
  <c r="E43" i="8"/>
  <c r="D43" i="8"/>
  <c r="C43" i="8"/>
  <c r="F42" i="8"/>
  <c r="E42" i="8"/>
  <c r="D42" i="8"/>
  <c r="C42" i="8"/>
  <c r="F41" i="8"/>
  <c r="E41" i="8"/>
  <c r="D41" i="8"/>
  <c r="C41" i="8"/>
  <c r="F40" i="8"/>
  <c r="E40" i="8"/>
  <c r="D40" i="8"/>
  <c r="C40" i="8"/>
  <c r="F39" i="8"/>
  <c r="E39" i="8"/>
  <c r="D39" i="8"/>
  <c r="C39" i="8"/>
  <c r="F38" i="8"/>
  <c r="E38" i="8"/>
  <c r="D38" i="8"/>
  <c r="C38" i="8"/>
  <c r="F37" i="8"/>
  <c r="E37" i="8"/>
  <c r="D37" i="8"/>
  <c r="C37" i="8"/>
  <c r="F36" i="8"/>
  <c r="E36" i="8"/>
  <c r="D36" i="8"/>
  <c r="C36" i="8"/>
  <c r="F35" i="8"/>
  <c r="E35" i="8"/>
  <c r="D35" i="8"/>
  <c r="C35" i="8"/>
  <c r="F34" i="8"/>
  <c r="E34" i="8"/>
  <c r="D34" i="8"/>
  <c r="C34" i="8"/>
  <c r="F33" i="8"/>
  <c r="E33" i="8"/>
  <c r="D33" i="8"/>
  <c r="C33" i="8"/>
  <c r="F32" i="8"/>
  <c r="E32" i="8"/>
  <c r="D32" i="8"/>
  <c r="C32" i="8"/>
  <c r="F31" i="8"/>
  <c r="E31" i="8"/>
  <c r="D31" i="8"/>
  <c r="C31" i="8"/>
  <c r="F30" i="8"/>
  <c r="E30" i="8"/>
  <c r="D30" i="8"/>
  <c r="C30" i="8"/>
  <c r="F29" i="8"/>
  <c r="E29" i="8"/>
  <c r="D29" i="8"/>
  <c r="C29" i="8"/>
  <c r="F28" i="8"/>
  <c r="E28" i="8"/>
  <c r="D28" i="8"/>
  <c r="C28" i="8"/>
  <c r="F27" i="8"/>
  <c r="E27" i="8"/>
  <c r="D27" i="8"/>
  <c r="C27" i="8"/>
  <c r="F26" i="8"/>
  <c r="E26" i="8"/>
  <c r="D26" i="8"/>
  <c r="C26" i="8"/>
  <c r="F25" i="8"/>
  <c r="E25" i="8"/>
  <c r="D25" i="8"/>
  <c r="C25" i="8"/>
  <c r="F24" i="8"/>
  <c r="E24" i="8"/>
  <c r="D24" i="8"/>
  <c r="C24" i="8"/>
  <c r="F23" i="8"/>
  <c r="E23" i="8"/>
  <c r="D23" i="8"/>
  <c r="C23" i="8"/>
  <c r="F22" i="8"/>
  <c r="E22" i="8"/>
  <c r="D22" i="8"/>
  <c r="C22" i="8"/>
  <c r="F21" i="8"/>
  <c r="E21" i="8"/>
  <c r="D21" i="8"/>
  <c r="C21" i="8"/>
  <c r="F20" i="8"/>
  <c r="E20" i="8"/>
  <c r="D20" i="8"/>
  <c r="C20" i="8"/>
  <c r="F19" i="8"/>
  <c r="E19" i="8"/>
  <c r="D19" i="8"/>
  <c r="C19" i="8"/>
  <c r="F18" i="8"/>
  <c r="E18" i="8"/>
  <c r="D18" i="8"/>
  <c r="C18" i="8"/>
  <c r="F17" i="8"/>
  <c r="E17" i="8"/>
  <c r="D17" i="8"/>
  <c r="C17" i="8"/>
  <c r="F16" i="8"/>
  <c r="E16" i="8"/>
  <c r="D16" i="8"/>
  <c r="C16" i="8"/>
  <c r="F15" i="8"/>
  <c r="E15" i="8"/>
  <c r="D15" i="8"/>
  <c r="C15" i="8"/>
  <c r="F14" i="8"/>
  <c r="E14" i="8"/>
  <c r="D14" i="8"/>
  <c r="C14" i="8"/>
  <c r="F13" i="8"/>
  <c r="E13" i="8"/>
  <c r="D13" i="8"/>
  <c r="C13" i="8"/>
  <c r="F12" i="8"/>
  <c r="E12" i="8"/>
  <c r="D12" i="8"/>
  <c r="C12" i="8"/>
  <c r="F11" i="8"/>
  <c r="E11" i="8"/>
  <c r="D11" i="8"/>
  <c r="C11" i="8"/>
  <c r="F10" i="8"/>
  <c r="E10" i="8"/>
  <c r="D10" i="8"/>
  <c r="C10" i="8"/>
  <c r="F9" i="8"/>
  <c r="E9" i="8"/>
  <c r="D9" i="8"/>
  <c r="C9" i="8"/>
  <c r="F8" i="8"/>
  <c r="E8" i="8"/>
  <c r="D8" i="8"/>
  <c r="C8" i="8"/>
  <c r="F7" i="8"/>
  <c r="E7" i="8"/>
  <c r="D7" i="8"/>
  <c r="C7" i="8"/>
  <c r="N5" i="8"/>
  <c r="M5" i="8"/>
  <c r="L5" i="8"/>
  <c r="K5" i="8"/>
  <c r="J5" i="8"/>
  <c r="I5" i="8"/>
  <c r="H5" i="8"/>
  <c r="G5" i="8"/>
  <c r="F5" i="8"/>
  <c r="E5" i="8"/>
  <c r="D5" i="8"/>
  <c r="C5" i="8"/>
  <c r="N4" i="8"/>
  <c r="M4" i="8"/>
  <c r="L4" i="8"/>
  <c r="K4" i="8"/>
  <c r="J4" i="8"/>
  <c r="I4" i="8"/>
  <c r="H4" i="8"/>
  <c r="G4" i="8"/>
  <c r="F4" i="8"/>
  <c r="E4" i="8"/>
  <c r="D4" i="8"/>
  <c r="C4" i="8"/>
  <c r="I1008" i="7"/>
  <c r="H1008" i="7"/>
  <c r="G1008" i="7"/>
  <c r="E1008" i="7"/>
  <c r="F1008" i="7" s="1"/>
  <c r="D1008" i="7"/>
  <c r="C1008" i="7"/>
  <c r="I1007" i="7"/>
  <c r="H1007" i="7"/>
  <c r="G1007" i="7"/>
  <c r="F1007" i="7"/>
  <c r="E1007" i="7"/>
  <c r="D1007" i="7"/>
  <c r="C1007" i="7"/>
  <c r="I1006" i="7"/>
  <c r="H1006" i="7"/>
  <c r="G1006" i="7"/>
  <c r="F1006" i="7"/>
  <c r="E1006" i="7"/>
  <c r="D1006" i="7"/>
  <c r="C1006" i="7"/>
  <c r="I1005" i="7"/>
  <c r="H1005" i="7"/>
  <c r="G1005" i="7"/>
  <c r="E1005" i="7"/>
  <c r="F1005" i="7" s="1"/>
  <c r="D1005" i="7"/>
  <c r="C1005" i="7"/>
  <c r="I1004" i="7"/>
  <c r="H1004" i="7"/>
  <c r="G1004" i="7"/>
  <c r="E1004" i="7"/>
  <c r="F1004" i="7" s="1"/>
  <c r="D1004" i="7"/>
  <c r="C1004" i="7"/>
  <c r="I1003" i="7"/>
  <c r="H1003" i="7"/>
  <c r="G1003" i="7"/>
  <c r="F1003" i="7"/>
  <c r="E1003" i="7"/>
  <c r="D1003" i="7"/>
  <c r="C1003" i="7"/>
  <c r="I1002" i="7"/>
  <c r="H1002" i="7"/>
  <c r="G1002" i="7"/>
  <c r="F1002" i="7"/>
  <c r="E1002" i="7"/>
  <c r="D1002" i="7"/>
  <c r="C1002" i="7"/>
  <c r="I1001" i="7"/>
  <c r="H1001" i="7"/>
  <c r="G1001" i="7"/>
  <c r="E1001" i="7"/>
  <c r="F1001" i="7" s="1"/>
  <c r="D1001" i="7"/>
  <c r="C1001" i="7"/>
  <c r="I1000" i="7"/>
  <c r="H1000" i="7"/>
  <c r="G1000" i="7"/>
  <c r="F1000" i="7"/>
  <c r="E1000" i="7"/>
  <c r="D1000" i="7"/>
  <c r="C1000" i="7"/>
  <c r="I999" i="7"/>
  <c r="H999" i="7"/>
  <c r="G999" i="7"/>
  <c r="E999" i="7"/>
  <c r="F999" i="7" s="1"/>
  <c r="D999" i="7"/>
  <c r="C999" i="7"/>
  <c r="I998" i="7"/>
  <c r="H998" i="7"/>
  <c r="G998" i="7"/>
  <c r="F998" i="7"/>
  <c r="E998" i="7"/>
  <c r="D998" i="7"/>
  <c r="C998" i="7"/>
  <c r="I997" i="7"/>
  <c r="H997" i="7"/>
  <c r="G997" i="7"/>
  <c r="E997" i="7"/>
  <c r="F997" i="7" s="1"/>
  <c r="D997" i="7"/>
  <c r="C997" i="7"/>
  <c r="I996" i="7"/>
  <c r="H996" i="7"/>
  <c r="G996" i="7"/>
  <c r="E996" i="7"/>
  <c r="F996" i="7" s="1"/>
  <c r="D996" i="7"/>
  <c r="C996" i="7"/>
  <c r="I995" i="7"/>
  <c r="H995" i="7"/>
  <c r="G995" i="7"/>
  <c r="F995" i="7"/>
  <c r="E995" i="7"/>
  <c r="D995" i="7"/>
  <c r="C995" i="7"/>
  <c r="I994" i="7"/>
  <c r="H994" i="7"/>
  <c r="G994" i="7"/>
  <c r="E994" i="7"/>
  <c r="F994" i="7" s="1"/>
  <c r="D994" i="7"/>
  <c r="C994" i="7"/>
  <c r="I993" i="7"/>
  <c r="H993" i="7"/>
  <c r="G993" i="7"/>
  <c r="F993" i="7"/>
  <c r="E993" i="7"/>
  <c r="D993" i="7"/>
  <c r="C993" i="7"/>
  <c r="I992" i="7"/>
  <c r="H992" i="7"/>
  <c r="G992" i="7"/>
  <c r="E992" i="7"/>
  <c r="F992" i="7" s="1"/>
  <c r="D992" i="7"/>
  <c r="C992" i="7"/>
  <c r="I991" i="7"/>
  <c r="H991" i="7"/>
  <c r="G991" i="7"/>
  <c r="F991" i="7"/>
  <c r="E991" i="7"/>
  <c r="D991" i="7"/>
  <c r="C991" i="7"/>
  <c r="I990" i="7"/>
  <c r="H990" i="7"/>
  <c r="G990" i="7"/>
  <c r="E990" i="7"/>
  <c r="F990" i="7" s="1"/>
  <c r="D990" i="7"/>
  <c r="C990" i="7"/>
  <c r="I989" i="7"/>
  <c r="H989" i="7"/>
  <c r="G989" i="7"/>
  <c r="F989" i="7"/>
  <c r="E989" i="7"/>
  <c r="D989" i="7"/>
  <c r="C989" i="7"/>
  <c r="I988" i="7"/>
  <c r="H988" i="7"/>
  <c r="G988" i="7"/>
  <c r="E988" i="7"/>
  <c r="F988" i="7" s="1"/>
  <c r="D988" i="7"/>
  <c r="C988" i="7"/>
  <c r="I987" i="7"/>
  <c r="H987" i="7"/>
  <c r="G987" i="7"/>
  <c r="F987" i="7"/>
  <c r="E987" i="7"/>
  <c r="D987" i="7"/>
  <c r="C987" i="7"/>
  <c r="I986" i="7"/>
  <c r="H986" i="7"/>
  <c r="G986" i="7"/>
  <c r="F986" i="7"/>
  <c r="E986" i="7"/>
  <c r="D986" i="7"/>
  <c r="C986" i="7"/>
  <c r="I985" i="7"/>
  <c r="H985" i="7"/>
  <c r="G985" i="7"/>
  <c r="F985" i="7"/>
  <c r="E985" i="7"/>
  <c r="D985" i="7"/>
  <c r="C985" i="7"/>
  <c r="I984" i="7"/>
  <c r="H984" i="7"/>
  <c r="G984" i="7"/>
  <c r="E984" i="7"/>
  <c r="F984" i="7" s="1"/>
  <c r="D984" i="7"/>
  <c r="C984" i="7"/>
  <c r="I983" i="7"/>
  <c r="H983" i="7"/>
  <c r="G983" i="7"/>
  <c r="E983" i="7"/>
  <c r="F983" i="7" s="1"/>
  <c r="D983" i="7"/>
  <c r="C983" i="7"/>
  <c r="I982" i="7"/>
  <c r="H982" i="7"/>
  <c r="G982" i="7"/>
  <c r="F982" i="7"/>
  <c r="E982" i="7"/>
  <c r="D982" i="7"/>
  <c r="C982" i="7"/>
  <c r="I981" i="7"/>
  <c r="H981" i="7"/>
  <c r="G981" i="7"/>
  <c r="E981" i="7"/>
  <c r="F981" i="7" s="1"/>
  <c r="D981" i="7"/>
  <c r="C981" i="7"/>
  <c r="I980" i="7"/>
  <c r="H980" i="7"/>
  <c r="G980" i="7"/>
  <c r="E980" i="7"/>
  <c r="F980" i="7" s="1"/>
  <c r="D980" i="7"/>
  <c r="C980" i="7"/>
  <c r="I979" i="7"/>
  <c r="H979" i="7"/>
  <c r="G979" i="7"/>
  <c r="F979" i="7"/>
  <c r="E979" i="7"/>
  <c r="D979" i="7"/>
  <c r="C979" i="7"/>
  <c r="I978" i="7"/>
  <c r="H978" i="7"/>
  <c r="G978" i="7"/>
  <c r="F978" i="7"/>
  <c r="E978" i="7"/>
  <c r="D978" i="7"/>
  <c r="C978" i="7"/>
  <c r="I977" i="7"/>
  <c r="H977" i="7"/>
  <c r="G977" i="7"/>
  <c r="F977" i="7"/>
  <c r="E977" i="7"/>
  <c r="D977" i="7"/>
  <c r="C977" i="7"/>
  <c r="I976" i="7"/>
  <c r="H976" i="7"/>
  <c r="G976" i="7"/>
  <c r="E976" i="7"/>
  <c r="F976" i="7" s="1"/>
  <c r="D976" i="7"/>
  <c r="C976" i="7"/>
  <c r="I975" i="7"/>
  <c r="H975" i="7"/>
  <c r="G975" i="7"/>
  <c r="F975" i="7"/>
  <c r="E975" i="7"/>
  <c r="D975" i="7"/>
  <c r="C975" i="7"/>
  <c r="I974" i="7"/>
  <c r="H974" i="7"/>
  <c r="G974" i="7"/>
  <c r="E974" i="7"/>
  <c r="F974" i="7" s="1"/>
  <c r="D974" i="7"/>
  <c r="C974" i="7"/>
  <c r="I973" i="7"/>
  <c r="H973" i="7"/>
  <c r="G973" i="7"/>
  <c r="F973" i="7"/>
  <c r="E973" i="7"/>
  <c r="D973" i="7"/>
  <c r="C973" i="7"/>
  <c r="I972" i="7"/>
  <c r="H972" i="7"/>
  <c r="G972" i="7"/>
  <c r="E972" i="7"/>
  <c r="F972" i="7" s="1"/>
  <c r="D972" i="7"/>
  <c r="C972" i="7"/>
  <c r="I971" i="7"/>
  <c r="H971" i="7"/>
  <c r="G971" i="7"/>
  <c r="F971" i="7"/>
  <c r="E971" i="7"/>
  <c r="D971" i="7"/>
  <c r="C971" i="7"/>
  <c r="I970" i="7"/>
  <c r="H970" i="7"/>
  <c r="G970" i="7"/>
  <c r="E970" i="7"/>
  <c r="F970" i="7" s="1"/>
  <c r="D970" i="7"/>
  <c r="C970" i="7"/>
  <c r="I969" i="7"/>
  <c r="H969" i="7"/>
  <c r="G969" i="7"/>
  <c r="E969" i="7"/>
  <c r="F969" i="7" s="1"/>
  <c r="D969" i="7"/>
  <c r="C969" i="7"/>
  <c r="I968" i="7"/>
  <c r="H968" i="7"/>
  <c r="G968" i="7"/>
  <c r="F968" i="7"/>
  <c r="E968" i="7"/>
  <c r="D968" i="7"/>
  <c r="C968" i="7"/>
  <c r="I967" i="7"/>
  <c r="H967" i="7"/>
  <c r="G967" i="7"/>
  <c r="E967" i="7"/>
  <c r="F967" i="7" s="1"/>
  <c r="D967" i="7"/>
  <c r="C967" i="7"/>
  <c r="I966" i="7"/>
  <c r="H966" i="7"/>
  <c r="G966" i="7"/>
  <c r="F966" i="7"/>
  <c r="E966" i="7"/>
  <c r="D966" i="7"/>
  <c r="C966" i="7"/>
  <c r="I965" i="7"/>
  <c r="H965" i="7"/>
  <c r="G965" i="7"/>
  <c r="E965" i="7"/>
  <c r="F965" i="7" s="1"/>
  <c r="D965" i="7"/>
  <c r="C965" i="7"/>
  <c r="I964" i="7"/>
  <c r="H964" i="7"/>
  <c r="G964" i="7"/>
  <c r="E964" i="7"/>
  <c r="F964" i="7" s="1"/>
  <c r="D964" i="7"/>
  <c r="C964" i="7"/>
  <c r="I963" i="7"/>
  <c r="H963" i="7"/>
  <c r="G963" i="7"/>
  <c r="F963" i="7"/>
  <c r="E963" i="7"/>
  <c r="D963" i="7"/>
  <c r="C963" i="7"/>
  <c r="I962" i="7"/>
  <c r="H962" i="7"/>
  <c r="G962" i="7"/>
  <c r="E962" i="7"/>
  <c r="F962" i="7" s="1"/>
  <c r="D962" i="7"/>
  <c r="C962" i="7"/>
  <c r="I961" i="7"/>
  <c r="H961" i="7"/>
  <c r="G961" i="7"/>
  <c r="F961" i="7"/>
  <c r="E961" i="7"/>
  <c r="D961" i="7"/>
  <c r="C961" i="7"/>
  <c r="I960" i="7"/>
  <c r="H960" i="7"/>
  <c r="G960" i="7"/>
  <c r="E960" i="7"/>
  <c r="F960" i="7" s="1"/>
  <c r="D960" i="7"/>
  <c r="C960" i="7"/>
  <c r="I959" i="7"/>
  <c r="H959" i="7"/>
  <c r="G959" i="7"/>
  <c r="F959" i="7"/>
  <c r="E959" i="7"/>
  <c r="D959" i="7"/>
  <c r="C959" i="7"/>
  <c r="I958" i="7"/>
  <c r="H958" i="7"/>
  <c r="G958" i="7"/>
  <c r="E958" i="7"/>
  <c r="F958" i="7" s="1"/>
  <c r="D958" i="7"/>
  <c r="C958" i="7"/>
  <c r="I957" i="7"/>
  <c r="H957" i="7"/>
  <c r="G957" i="7"/>
  <c r="F957" i="7"/>
  <c r="E957" i="7"/>
  <c r="D957" i="7"/>
  <c r="C957" i="7"/>
  <c r="I956" i="7"/>
  <c r="H956" i="7"/>
  <c r="G956" i="7"/>
  <c r="E956" i="7"/>
  <c r="F956" i="7" s="1"/>
  <c r="D956" i="7"/>
  <c r="C956" i="7"/>
  <c r="I955" i="7"/>
  <c r="H955" i="7"/>
  <c r="G955" i="7"/>
  <c r="F955" i="7"/>
  <c r="E955" i="7"/>
  <c r="D955" i="7"/>
  <c r="C955" i="7"/>
  <c r="I954" i="7"/>
  <c r="H954" i="7"/>
  <c r="G954" i="7"/>
  <c r="F954" i="7"/>
  <c r="E954" i="7"/>
  <c r="D954" i="7"/>
  <c r="C954" i="7"/>
  <c r="I953" i="7"/>
  <c r="H953" i="7"/>
  <c r="G953" i="7"/>
  <c r="E953" i="7"/>
  <c r="F953" i="7" s="1"/>
  <c r="D953" i="7"/>
  <c r="C953" i="7"/>
  <c r="I952" i="7"/>
  <c r="H952" i="7"/>
  <c r="G952" i="7"/>
  <c r="F952" i="7"/>
  <c r="E952" i="7"/>
  <c r="D952" i="7"/>
  <c r="C952" i="7"/>
  <c r="I951" i="7"/>
  <c r="H951" i="7"/>
  <c r="G951" i="7"/>
  <c r="E951" i="7"/>
  <c r="F951" i="7" s="1"/>
  <c r="D951" i="7"/>
  <c r="C951" i="7"/>
  <c r="I950" i="7"/>
  <c r="H950" i="7"/>
  <c r="G950" i="7"/>
  <c r="F950" i="7"/>
  <c r="E950" i="7"/>
  <c r="D950" i="7"/>
  <c r="C950" i="7"/>
  <c r="I949" i="7"/>
  <c r="H949" i="7"/>
  <c r="G949" i="7"/>
  <c r="F949" i="7"/>
  <c r="E949" i="7"/>
  <c r="D949" i="7"/>
  <c r="C949" i="7"/>
  <c r="I948" i="7"/>
  <c r="H948" i="7"/>
  <c r="G948" i="7"/>
  <c r="E948" i="7"/>
  <c r="F948" i="7" s="1"/>
  <c r="D948" i="7"/>
  <c r="C948" i="7"/>
  <c r="I947" i="7"/>
  <c r="H947" i="7"/>
  <c r="G947" i="7"/>
  <c r="F947" i="7"/>
  <c r="E947" i="7"/>
  <c r="D947" i="7"/>
  <c r="C947" i="7"/>
  <c r="I946" i="7"/>
  <c r="H946" i="7"/>
  <c r="G946" i="7"/>
  <c r="E946" i="7"/>
  <c r="F946" i="7" s="1"/>
  <c r="D946" i="7"/>
  <c r="C946" i="7"/>
  <c r="I945" i="7"/>
  <c r="H945" i="7"/>
  <c r="G945" i="7"/>
  <c r="F945" i="7"/>
  <c r="E945" i="7"/>
  <c r="D945" i="7"/>
  <c r="C945" i="7"/>
  <c r="I944" i="7"/>
  <c r="H944" i="7"/>
  <c r="G944" i="7"/>
  <c r="E944" i="7"/>
  <c r="F944" i="7" s="1"/>
  <c r="D944" i="7"/>
  <c r="C944" i="7"/>
  <c r="I943" i="7"/>
  <c r="H943" i="7"/>
  <c r="G943" i="7"/>
  <c r="F943" i="7"/>
  <c r="E943" i="7"/>
  <c r="D943" i="7"/>
  <c r="C943" i="7"/>
  <c r="I942" i="7"/>
  <c r="H942" i="7"/>
  <c r="G942" i="7"/>
  <c r="F942" i="7"/>
  <c r="E942" i="7"/>
  <c r="D942" i="7"/>
  <c r="C942" i="7"/>
  <c r="I941" i="7"/>
  <c r="H941" i="7"/>
  <c r="G941" i="7"/>
  <c r="E941" i="7"/>
  <c r="F941" i="7" s="1"/>
  <c r="D941" i="7"/>
  <c r="C941" i="7"/>
  <c r="I940" i="7"/>
  <c r="H940" i="7"/>
  <c r="G940" i="7"/>
  <c r="E940" i="7"/>
  <c r="F940" i="7" s="1"/>
  <c r="D940" i="7"/>
  <c r="C940" i="7"/>
  <c r="I939" i="7"/>
  <c r="H939" i="7"/>
  <c r="G939" i="7"/>
  <c r="F939" i="7"/>
  <c r="E939" i="7"/>
  <c r="D939" i="7"/>
  <c r="C939" i="7"/>
  <c r="I938" i="7"/>
  <c r="H938" i="7"/>
  <c r="G938" i="7"/>
  <c r="F938" i="7"/>
  <c r="E938" i="7"/>
  <c r="D938" i="7"/>
  <c r="C938" i="7"/>
  <c r="I937" i="7"/>
  <c r="H937" i="7"/>
  <c r="G937" i="7"/>
  <c r="E937" i="7"/>
  <c r="F937" i="7" s="1"/>
  <c r="D937" i="7"/>
  <c r="C937" i="7"/>
  <c r="I936" i="7"/>
  <c r="H936" i="7"/>
  <c r="G936" i="7"/>
  <c r="F936" i="7"/>
  <c r="E936" i="7"/>
  <c r="D936" i="7"/>
  <c r="C936" i="7"/>
  <c r="I935" i="7"/>
  <c r="H935" i="7"/>
  <c r="G935" i="7"/>
  <c r="E935" i="7"/>
  <c r="F935" i="7" s="1"/>
  <c r="D935" i="7"/>
  <c r="C935" i="7"/>
  <c r="I934" i="7"/>
  <c r="H934" i="7"/>
  <c r="G934" i="7"/>
  <c r="F934" i="7"/>
  <c r="E934" i="7"/>
  <c r="D934" i="7"/>
  <c r="C934" i="7"/>
  <c r="I933" i="7"/>
  <c r="H933" i="7"/>
  <c r="G933" i="7"/>
  <c r="E933" i="7"/>
  <c r="F933" i="7" s="1"/>
  <c r="D933" i="7"/>
  <c r="C933" i="7"/>
  <c r="I932" i="7"/>
  <c r="H932" i="7"/>
  <c r="G932" i="7"/>
  <c r="E932" i="7"/>
  <c r="F932" i="7" s="1"/>
  <c r="D932" i="7"/>
  <c r="C932" i="7"/>
  <c r="I931" i="7"/>
  <c r="H931" i="7"/>
  <c r="G931" i="7"/>
  <c r="F931" i="7"/>
  <c r="E931" i="7"/>
  <c r="D931" i="7"/>
  <c r="C931" i="7"/>
  <c r="I930" i="7"/>
  <c r="H930" i="7"/>
  <c r="G930" i="7"/>
  <c r="E930" i="7"/>
  <c r="F930" i="7" s="1"/>
  <c r="D930" i="7"/>
  <c r="C930" i="7"/>
  <c r="I929" i="7"/>
  <c r="H929" i="7"/>
  <c r="G929" i="7"/>
  <c r="F929" i="7"/>
  <c r="E929" i="7"/>
  <c r="D929" i="7"/>
  <c r="C929" i="7"/>
  <c r="I928" i="7"/>
  <c r="H928" i="7"/>
  <c r="G928" i="7"/>
  <c r="E928" i="7"/>
  <c r="F928" i="7" s="1"/>
  <c r="D928" i="7"/>
  <c r="C928" i="7"/>
  <c r="I927" i="7"/>
  <c r="H927" i="7"/>
  <c r="G927" i="7"/>
  <c r="F927" i="7"/>
  <c r="E927" i="7"/>
  <c r="D927" i="7"/>
  <c r="C927" i="7"/>
  <c r="I926" i="7"/>
  <c r="H926" i="7"/>
  <c r="G926" i="7"/>
  <c r="E926" i="7"/>
  <c r="F926" i="7" s="1"/>
  <c r="D926" i="7"/>
  <c r="C926" i="7"/>
  <c r="I925" i="7"/>
  <c r="H925" i="7"/>
  <c r="G925" i="7"/>
  <c r="F925" i="7"/>
  <c r="E925" i="7"/>
  <c r="D925" i="7"/>
  <c r="C925" i="7"/>
  <c r="I924" i="7"/>
  <c r="H924" i="7"/>
  <c r="G924" i="7"/>
  <c r="E924" i="7"/>
  <c r="F924" i="7" s="1"/>
  <c r="D924" i="7"/>
  <c r="C924" i="7"/>
  <c r="I923" i="7"/>
  <c r="H923" i="7"/>
  <c r="G923" i="7"/>
  <c r="F923" i="7"/>
  <c r="E923" i="7"/>
  <c r="D923" i="7"/>
  <c r="C923" i="7"/>
  <c r="I922" i="7"/>
  <c r="H922" i="7"/>
  <c r="G922" i="7"/>
  <c r="F922" i="7"/>
  <c r="E922" i="7"/>
  <c r="D922" i="7"/>
  <c r="C922" i="7"/>
  <c r="I921" i="7"/>
  <c r="H921" i="7"/>
  <c r="G921" i="7"/>
  <c r="F921" i="7"/>
  <c r="E921" i="7"/>
  <c r="D921" i="7"/>
  <c r="C921" i="7"/>
  <c r="I920" i="7"/>
  <c r="H920" i="7"/>
  <c r="G920" i="7"/>
  <c r="F920" i="7"/>
  <c r="E920" i="7"/>
  <c r="D920" i="7"/>
  <c r="C920" i="7"/>
  <c r="I919" i="7"/>
  <c r="H919" i="7"/>
  <c r="G919" i="7"/>
  <c r="E919" i="7"/>
  <c r="F919" i="7" s="1"/>
  <c r="D919" i="7"/>
  <c r="C919" i="7"/>
  <c r="I918" i="7"/>
  <c r="H918" i="7"/>
  <c r="G918" i="7"/>
  <c r="F918" i="7"/>
  <c r="E918" i="7"/>
  <c r="D918" i="7"/>
  <c r="C918" i="7"/>
  <c r="I917" i="7"/>
  <c r="H917" i="7"/>
  <c r="G917" i="7"/>
  <c r="E917" i="7"/>
  <c r="F917" i="7" s="1"/>
  <c r="D917" i="7"/>
  <c r="C917" i="7"/>
  <c r="I916" i="7"/>
  <c r="H916" i="7"/>
  <c r="G916" i="7"/>
  <c r="E916" i="7"/>
  <c r="F916" i="7" s="1"/>
  <c r="D916" i="7"/>
  <c r="C916" i="7"/>
  <c r="I915" i="7"/>
  <c r="H915" i="7"/>
  <c r="G915" i="7"/>
  <c r="F915" i="7"/>
  <c r="E915" i="7"/>
  <c r="D915" i="7"/>
  <c r="C915" i="7"/>
  <c r="I914" i="7"/>
  <c r="H914" i="7"/>
  <c r="G914" i="7"/>
  <c r="F914" i="7"/>
  <c r="E914" i="7"/>
  <c r="D914" i="7"/>
  <c r="C914" i="7"/>
  <c r="I913" i="7"/>
  <c r="H913" i="7"/>
  <c r="G913" i="7"/>
  <c r="E913" i="7"/>
  <c r="F913" i="7" s="1"/>
  <c r="D913" i="7"/>
  <c r="C913" i="7"/>
  <c r="I912" i="7"/>
  <c r="H912" i="7"/>
  <c r="G912" i="7"/>
  <c r="E912" i="7"/>
  <c r="F912" i="7" s="1"/>
  <c r="D912" i="7"/>
  <c r="C912" i="7"/>
  <c r="I911" i="7"/>
  <c r="H911" i="7"/>
  <c r="G911" i="7"/>
  <c r="F911" i="7"/>
  <c r="E911" i="7"/>
  <c r="D911" i="7"/>
  <c r="C911" i="7"/>
  <c r="I910" i="7"/>
  <c r="H910" i="7"/>
  <c r="G910" i="7"/>
  <c r="E910" i="7"/>
  <c r="F910" i="7" s="1"/>
  <c r="D910" i="7"/>
  <c r="C910" i="7"/>
  <c r="I909" i="7"/>
  <c r="H909" i="7"/>
  <c r="G909" i="7"/>
  <c r="F909" i="7"/>
  <c r="E909" i="7"/>
  <c r="D909" i="7"/>
  <c r="C909" i="7"/>
  <c r="I908" i="7"/>
  <c r="H908" i="7"/>
  <c r="G908" i="7"/>
  <c r="E908" i="7"/>
  <c r="F908" i="7" s="1"/>
  <c r="D908" i="7"/>
  <c r="C908" i="7"/>
  <c r="I907" i="7"/>
  <c r="H907" i="7"/>
  <c r="G907" i="7"/>
  <c r="F907" i="7"/>
  <c r="E907" i="7"/>
  <c r="D907" i="7"/>
  <c r="C907" i="7"/>
  <c r="I906" i="7"/>
  <c r="H906" i="7"/>
  <c r="G906" i="7"/>
  <c r="E906" i="7"/>
  <c r="F906" i="7" s="1"/>
  <c r="D906" i="7"/>
  <c r="C906" i="7"/>
  <c r="I905" i="7"/>
  <c r="H905" i="7"/>
  <c r="G905" i="7"/>
  <c r="E905" i="7"/>
  <c r="F905" i="7" s="1"/>
  <c r="D905" i="7"/>
  <c r="C905" i="7"/>
  <c r="I904" i="7"/>
  <c r="H904" i="7"/>
  <c r="G904" i="7"/>
  <c r="F904" i="7"/>
  <c r="E904" i="7"/>
  <c r="D904" i="7"/>
  <c r="C904" i="7"/>
  <c r="I903" i="7"/>
  <c r="H903" i="7"/>
  <c r="G903" i="7"/>
  <c r="E903" i="7"/>
  <c r="F903" i="7" s="1"/>
  <c r="D903" i="7"/>
  <c r="C903" i="7"/>
  <c r="I902" i="7"/>
  <c r="H902" i="7"/>
  <c r="G902" i="7"/>
  <c r="F902" i="7"/>
  <c r="E902" i="7"/>
  <c r="D902" i="7"/>
  <c r="C902" i="7"/>
  <c r="I901" i="7"/>
  <c r="H901" i="7"/>
  <c r="G901" i="7"/>
  <c r="E901" i="7"/>
  <c r="F901" i="7" s="1"/>
  <c r="D901" i="7"/>
  <c r="C901" i="7"/>
  <c r="I900" i="7"/>
  <c r="H900" i="7"/>
  <c r="G900" i="7"/>
  <c r="E900" i="7"/>
  <c r="F900" i="7" s="1"/>
  <c r="D900" i="7"/>
  <c r="C900" i="7"/>
  <c r="I899" i="7"/>
  <c r="H899" i="7"/>
  <c r="G899" i="7"/>
  <c r="F899" i="7"/>
  <c r="E899" i="7"/>
  <c r="D899" i="7"/>
  <c r="C899" i="7"/>
  <c r="I898" i="7"/>
  <c r="H898" i="7"/>
  <c r="G898" i="7"/>
  <c r="E898" i="7"/>
  <c r="F898" i="7" s="1"/>
  <c r="D898" i="7"/>
  <c r="C898" i="7"/>
  <c r="I897" i="7"/>
  <c r="H897" i="7"/>
  <c r="G897" i="7"/>
  <c r="F897" i="7"/>
  <c r="E897" i="7"/>
  <c r="D897" i="7"/>
  <c r="C897" i="7"/>
  <c r="I896" i="7"/>
  <c r="H896" i="7"/>
  <c r="G896" i="7"/>
  <c r="E896" i="7"/>
  <c r="F896" i="7" s="1"/>
  <c r="D896" i="7"/>
  <c r="C896" i="7"/>
  <c r="I895" i="7"/>
  <c r="H895" i="7"/>
  <c r="G895" i="7"/>
  <c r="F895" i="7"/>
  <c r="E895" i="7"/>
  <c r="D895" i="7"/>
  <c r="C895" i="7"/>
  <c r="I894" i="7"/>
  <c r="H894" i="7"/>
  <c r="G894" i="7"/>
  <c r="E894" i="7"/>
  <c r="F894" i="7" s="1"/>
  <c r="D894" i="7"/>
  <c r="C894" i="7"/>
  <c r="I893" i="7"/>
  <c r="H893" i="7"/>
  <c r="G893" i="7"/>
  <c r="F893" i="7"/>
  <c r="E893" i="7"/>
  <c r="D893" i="7"/>
  <c r="C893" i="7"/>
  <c r="I892" i="7"/>
  <c r="H892" i="7"/>
  <c r="G892" i="7"/>
  <c r="E892" i="7"/>
  <c r="F892" i="7" s="1"/>
  <c r="D892" i="7"/>
  <c r="C892" i="7"/>
  <c r="I891" i="7"/>
  <c r="H891" i="7"/>
  <c r="G891" i="7"/>
  <c r="F891" i="7"/>
  <c r="E891" i="7"/>
  <c r="D891" i="7"/>
  <c r="C891" i="7"/>
  <c r="I890" i="7"/>
  <c r="H890" i="7"/>
  <c r="G890" i="7"/>
  <c r="F890" i="7"/>
  <c r="E890" i="7"/>
  <c r="D890" i="7"/>
  <c r="C890" i="7"/>
  <c r="I889" i="7"/>
  <c r="H889" i="7"/>
  <c r="G889" i="7"/>
  <c r="F889" i="7"/>
  <c r="E889" i="7"/>
  <c r="D889" i="7"/>
  <c r="C889" i="7"/>
  <c r="I888" i="7"/>
  <c r="H888" i="7"/>
  <c r="G888" i="7"/>
  <c r="E888" i="7"/>
  <c r="F888" i="7" s="1"/>
  <c r="D888" i="7"/>
  <c r="C888" i="7"/>
  <c r="I887" i="7"/>
  <c r="H887" i="7"/>
  <c r="G887" i="7"/>
  <c r="E887" i="7"/>
  <c r="F887" i="7" s="1"/>
  <c r="D887" i="7"/>
  <c r="C887" i="7"/>
  <c r="I886" i="7"/>
  <c r="H886" i="7"/>
  <c r="G886" i="7"/>
  <c r="F886" i="7"/>
  <c r="E886" i="7"/>
  <c r="D886" i="7"/>
  <c r="C886" i="7"/>
  <c r="I885" i="7"/>
  <c r="H885" i="7"/>
  <c r="G885" i="7"/>
  <c r="E885" i="7"/>
  <c r="F885" i="7" s="1"/>
  <c r="D885" i="7"/>
  <c r="C885" i="7"/>
  <c r="I884" i="7"/>
  <c r="H884" i="7"/>
  <c r="G884" i="7"/>
  <c r="E884" i="7"/>
  <c r="F884" i="7" s="1"/>
  <c r="D884" i="7"/>
  <c r="C884" i="7"/>
  <c r="I883" i="7"/>
  <c r="H883" i="7"/>
  <c r="G883" i="7"/>
  <c r="F883" i="7"/>
  <c r="E883" i="7"/>
  <c r="D883" i="7"/>
  <c r="C883" i="7"/>
  <c r="I882" i="7"/>
  <c r="H882" i="7"/>
  <c r="G882" i="7"/>
  <c r="E882" i="7"/>
  <c r="F882" i="7" s="1"/>
  <c r="D882" i="7"/>
  <c r="C882" i="7"/>
  <c r="I881" i="7"/>
  <c r="H881" i="7"/>
  <c r="G881" i="7"/>
  <c r="F881" i="7"/>
  <c r="E881" i="7"/>
  <c r="D881" i="7"/>
  <c r="C881" i="7"/>
  <c r="I880" i="7"/>
  <c r="H880" i="7"/>
  <c r="G880" i="7"/>
  <c r="E880" i="7"/>
  <c r="F880" i="7" s="1"/>
  <c r="D880" i="7"/>
  <c r="C880" i="7"/>
  <c r="I879" i="7"/>
  <c r="H879" i="7"/>
  <c r="G879" i="7"/>
  <c r="F879" i="7"/>
  <c r="E879" i="7"/>
  <c r="D879" i="7"/>
  <c r="C879" i="7"/>
  <c r="I878" i="7"/>
  <c r="H878" i="7"/>
  <c r="G878" i="7"/>
  <c r="F878" i="7"/>
  <c r="E878" i="7"/>
  <c r="D878" i="7"/>
  <c r="C878" i="7"/>
  <c r="I877" i="7"/>
  <c r="H877" i="7"/>
  <c r="G877" i="7"/>
  <c r="E877" i="7"/>
  <c r="F877" i="7" s="1"/>
  <c r="D877" i="7"/>
  <c r="C877" i="7"/>
  <c r="I876" i="7"/>
  <c r="H876" i="7"/>
  <c r="G876" i="7"/>
  <c r="E876" i="7"/>
  <c r="F876" i="7" s="1"/>
  <c r="D876" i="7"/>
  <c r="C876" i="7"/>
  <c r="I875" i="7"/>
  <c r="H875" i="7"/>
  <c r="G875" i="7"/>
  <c r="F875" i="7"/>
  <c r="E875" i="7"/>
  <c r="D875" i="7"/>
  <c r="C875" i="7"/>
  <c r="I874" i="7"/>
  <c r="H874" i="7"/>
  <c r="G874" i="7"/>
  <c r="F874" i="7"/>
  <c r="E874" i="7"/>
  <c r="D874" i="7"/>
  <c r="C874" i="7"/>
  <c r="I873" i="7"/>
  <c r="H873" i="7"/>
  <c r="G873" i="7"/>
  <c r="E873" i="7"/>
  <c r="F873" i="7" s="1"/>
  <c r="D873" i="7"/>
  <c r="C873" i="7"/>
  <c r="I872" i="7"/>
  <c r="H872" i="7"/>
  <c r="G872" i="7"/>
  <c r="F872" i="7"/>
  <c r="E872" i="7"/>
  <c r="D872" i="7"/>
  <c r="C872" i="7"/>
  <c r="I871" i="7"/>
  <c r="H871" i="7"/>
  <c r="G871" i="7"/>
  <c r="E871" i="7"/>
  <c r="F871" i="7" s="1"/>
  <c r="D871" i="7"/>
  <c r="C871" i="7"/>
  <c r="I870" i="7"/>
  <c r="H870" i="7"/>
  <c r="G870" i="7"/>
  <c r="F870" i="7"/>
  <c r="E870" i="7"/>
  <c r="D870" i="7"/>
  <c r="C870" i="7"/>
  <c r="I869" i="7"/>
  <c r="H869" i="7"/>
  <c r="G869" i="7"/>
  <c r="E869" i="7"/>
  <c r="F869" i="7" s="1"/>
  <c r="D869" i="7"/>
  <c r="C869" i="7"/>
  <c r="I868" i="7"/>
  <c r="H868" i="7"/>
  <c r="G868" i="7"/>
  <c r="E868" i="7"/>
  <c r="F868" i="7" s="1"/>
  <c r="D868" i="7"/>
  <c r="C868" i="7"/>
  <c r="I867" i="7"/>
  <c r="H867" i="7"/>
  <c r="G867" i="7"/>
  <c r="F867" i="7"/>
  <c r="E867" i="7"/>
  <c r="D867" i="7"/>
  <c r="C867" i="7"/>
  <c r="I866" i="7"/>
  <c r="H866" i="7"/>
  <c r="G866" i="7"/>
  <c r="E866" i="7"/>
  <c r="F866" i="7" s="1"/>
  <c r="D866" i="7"/>
  <c r="C866" i="7"/>
  <c r="I865" i="7"/>
  <c r="H865" i="7"/>
  <c r="G865" i="7"/>
  <c r="F865" i="7"/>
  <c r="E865" i="7"/>
  <c r="D865" i="7"/>
  <c r="C865" i="7"/>
  <c r="I864" i="7"/>
  <c r="H864" i="7"/>
  <c r="G864" i="7"/>
  <c r="E864" i="7"/>
  <c r="F864" i="7" s="1"/>
  <c r="D864" i="7"/>
  <c r="C864" i="7"/>
  <c r="I863" i="7"/>
  <c r="H863" i="7"/>
  <c r="G863" i="7"/>
  <c r="F863" i="7"/>
  <c r="E863" i="7"/>
  <c r="D863" i="7"/>
  <c r="C863" i="7"/>
  <c r="I862" i="7"/>
  <c r="H862" i="7"/>
  <c r="G862" i="7"/>
  <c r="E862" i="7"/>
  <c r="F862" i="7" s="1"/>
  <c r="D862" i="7"/>
  <c r="C862" i="7"/>
  <c r="I861" i="7"/>
  <c r="H861" i="7"/>
  <c r="G861" i="7"/>
  <c r="F861" i="7"/>
  <c r="E861" i="7"/>
  <c r="D861" i="7"/>
  <c r="C861" i="7"/>
  <c r="I860" i="7"/>
  <c r="H860" i="7"/>
  <c r="G860" i="7"/>
  <c r="E860" i="7"/>
  <c r="F860" i="7" s="1"/>
  <c r="D860" i="7"/>
  <c r="C860" i="7"/>
  <c r="I859" i="7"/>
  <c r="H859" i="7"/>
  <c r="G859" i="7"/>
  <c r="F859" i="7"/>
  <c r="E859" i="7"/>
  <c r="D859" i="7"/>
  <c r="C859" i="7"/>
  <c r="I858" i="7"/>
  <c r="H858" i="7"/>
  <c r="G858" i="7"/>
  <c r="F858" i="7"/>
  <c r="E858" i="7"/>
  <c r="D858" i="7"/>
  <c r="C858" i="7"/>
  <c r="I857" i="7"/>
  <c r="H857" i="7"/>
  <c r="G857" i="7"/>
  <c r="F857" i="7"/>
  <c r="E857" i="7"/>
  <c r="D857" i="7"/>
  <c r="C857" i="7"/>
  <c r="I856" i="7"/>
  <c r="H856" i="7"/>
  <c r="G856" i="7"/>
  <c r="F856" i="7"/>
  <c r="E856" i="7"/>
  <c r="D856" i="7"/>
  <c r="C856" i="7"/>
  <c r="I855" i="7"/>
  <c r="H855" i="7"/>
  <c r="G855" i="7"/>
  <c r="E855" i="7"/>
  <c r="F855" i="7" s="1"/>
  <c r="D855" i="7"/>
  <c r="C855" i="7"/>
  <c r="I854" i="7"/>
  <c r="H854" i="7"/>
  <c r="G854" i="7"/>
  <c r="F854" i="7"/>
  <c r="E854" i="7"/>
  <c r="D854" i="7"/>
  <c r="C854" i="7"/>
  <c r="I853" i="7"/>
  <c r="H853" i="7"/>
  <c r="G853" i="7"/>
  <c r="E853" i="7"/>
  <c r="F853" i="7" s="1"/>
  <c r="D853" i="7"/>
  <c r="C853" i="7"/>
  <c r="I852" i="7"/>
  <c r="H852" i="7"/>
  <c r="G852" i="7"/>
  <c r="E852" i="7"/>
  <c r="F852" i="7" s="1"/>
  <c r="D852" i="7"/>
  <c r="C852" i="7"/>
  <c r="I851" i="7"/>
  <c r="H851" i="7"/>
  <c r="G851" i="7"/>
  <c r="F851" i="7"/>
  <c r="E851" i="7"/>
  <c r="D851" i="7"/>
  <c r="C851" i="7"/>
  <c r="I850" i="7"/>
  <c r="H850" i="7"/>
  <c r="G850" i="7"/>
  <c r="F850" i="7"/>
  <c r="E850" i="7"/>
  <c r="D850" i="7"/>
  <c r="C850" i="7"/>
  <c r="I849" i="7"/>
  <c r="H849" i="7"/>
  <c r="G849" i="7"/>
  <c r="F849" i="7"/>
  <c r="E849" i="7"/>
  <c r="D849" i="7"/>
  <c r="C849" i="7"/>
  <c r="I848" i="7"/>
  <c r="H848" i="7"/>
  <c r="G848" i="7"/>
  <c r="E848" i="7"/>
  <c r="F848" i="7" s="1"/>
  <c r="D848" i="7"/>
  <c r="C848" i="7"/>
  <c r="I847" i="7"/>
  <c r="H847" i="7"/>
  <c r="G847" i="7"/>
  <c r="F847" i="7"/>
  <c r="E847" i="7"/>
  <c r="D847" i="7"/>
  <c r="C847" i="7"/>
  <c r="I846" i="7"/>
  <c r="H846" i="7"/>
  <c r="G846" i="7"/>
  <c r="F846" i="7"/>
  <c r="E846" i="7"/>
  <c r="D846" i="7"/>
  <c r="C846" i="7"/>
  <c r="I845" i="7"/>
  <c r="H845" i="7"/>
  <c r="G845" i="7"/>
  <c r="E845" i="7"/>
  <c r="F845" i="7" s="1"/>
  <c r="D845" i="7"/>
  <c r="C845" i="7"/>
  <c r="I844" i="7"/>
  <c r="H844" i="7"/>
  <c r="G844" i="7"/>
  <c r="E844" i="7"/>
  <c r="F844" i="7" s="1"/>
  <c r="D844" i="7"/>
  <c r="C844" i="7"/>
  <c r="I843" i="7"/>
  <c r="H843" i="7"/>
  <c r="G843" i="7"/>
  <c r="F843" i="7"/>
  <c r="E843" i="7"/>
  <c r="D843" i="7"/>
  <c r="C843" i="7"/>
  <c r="I842" i="7"/>
  <c r="H842" i="7"/>
  <c r="G842" i="7"/>
  <c r="E842" i="7"/>
  <c r="F842" i="7" s="1"/>
  <c r="D842" i="7"/>
  <c r="C842" i="7"/>
  <c r="I841" i="7"/>
  <c r="H841" i="7"/>
  <c r="G841" i="7"/>
  <c r="E841" i="7"/>
  <c r="F841" i="7" s="1"/>
  <c r="D841" i="7"/>
  <c r="C841" i="7"/>
  <c r="I840" i="7"/>
  <c r="H840" i="7"/>
  <c r="G840" i="7"/>
  <c r="F840" i="7"/>
  <c r="E840" i="7"/>
  <c r="D840" i="7"/>
  <c r="C840" i="7"/>
  <c r="I839" i="7"/>
  <c r="H839" i="7"/>
  <c r="G839" i="7"/>
  <c r="E839" i="7"/>
  <c r="F839" i="7" s="1"/>
  <c r="D839" i="7"/>
  <c r="C839" i="7"/>
  <c r="I838" i="7"/>
  <c r="H838" i="7"/>
  <c r="G838" i="7"/>
  <c r="F838" i="7"/>
  <c r="E838" i="7"/>
  <c r="D838" i="7"/>
  <c r="C838" i="7"/>
  <c r="I837" i="7"/>
  <c r="H837" i="7"/>
  <c r="G837" i="7"/>
  <c r="E837" i="7"/>
  <c r="F837" i="7" s="1"/>
  <c r="D837" i="7"/>
  <c r="C837" i="7"/>
  <c r="I836" i="7"/>
  <c r="H836" i="7"/>
  <c r="G836" i="7"/>
  <c r="E836" i="7"/>
  <c r="F836" i="7" s="1"/>
  <c r="D836" i="7"/>
  <c r="C836" i="7"/>
  <c r="I835" i="7"/>
  <c r="H835" i="7"/>
  <c r="G835" i="7"/>
  <c r="F835" i="7"/>
  <c r="E835" i="7"/>
  <c r="D835" i="7"/>
  <c r="C835" i="7"/>
  <c r="I834" i="7"/>
  <c r="H834" i="7"/>
  <c r="G834" i="7"/>
  <c r="E834" i="7"/>
  <c r="F834" i="7" s="1"/>
  <c r="D834" i="7"/>
  <c r="C834" i="7"/>
  <c r="I833" i="7"/>
  <c r="H833" i="7"/>
  <c r="G833" i="7"/>
  <c r="F833" i="7"/>
  <c r="E833" i="7"/>
  <c r="D833" i="7"/>
  <c r="C833" i="7"/>
  <c r="I832" i="7"/>
  <c r="H832" i="7"/>
  <c r="G832" i="7"/>
  <c r="F832" i="7"/>
  <c r="E832" i="7"/>
  <c r="D832" i="7"/>
  <c r="C832" i="7"/>
  <c r="I831" i="7"/>
  <c r="H831" i="7"/>
  <c r="G831" i="7"/>
  <c r="F831" i="7"/>
  <c r="E831" i="7"/>
  <c r="D831" i="7"/>
  <c r="C831" i="7"/>
  <c r="I830" i="7"/>
  <c r="H830" i="7"/>
  <c r="G830" i="7"/>
  <c r="E830" i="7"/>
  <c r="F830" i="7" s="1"/>
  <c r="D830" i="7"/>
  <c r="C830" i="7"/>
  <c r="I829" i="7"/>
  <c r="H829" i="7"/>
  <c r="G829" i="7"/>
  <c r="F829" i="7"/>
  <c r="E829" i="7"/>
  <c r="D829" i="7"/>
  <c r="C829" i="7"/>
  <c r="I828" i="7"/>
  <c r="H828" i="7"/>
  <c r="G828" i="7"/>
  <c r="E828" i="7"/>
  <c r="F828" i="7" s="1"/>
  <c r="D828" i="7"/>
  <c r="C828" i="7"/>
  <c r="I827" i="7"/>
  <c r="H827" i="7"/>
  <c r="G827" i="7"/>
  <c r="F827" i="7"/>
  <c r="E827" i="7"/>
  <c r="D827" i="7"/>
  <c r="C827" i="7"/>
  <c r="I826" i="7"/>
  <c r="H826" i="7"/>
  <c r="G826" i="7"/>
  <c r="F826" i="7"/>
  <c r="E826" i="7"/>
  <c r="D826" i="7"/>
  <c r="C826" i="7"/>
  <c r="I825" i="7"/>
  <c r="H825" i="7"/>
  <c r="G825" i="7"/>
  <c r="F825" i="7"/>
  <c r="E825" i="7"/>
  <c r="D825" i="7"/>
  <c r="C825" i="7"/>
  <c r="I824" i="7"/>
  <c r="H824" i="7"/>
  <c r="G824" i="7"/>
  <c r="E824" i="7"/>
  <c r="F824" i="7" s="1"/>
  <c r="D824" i="7"/>
  <c r="C824" i="7"/>
  <c r="I823" i="7"/>
  <c r="H823" i="7"/>
  <c r="G823" i="7"/>
  <c r="E823" i="7"/>
  <c r="F823" i="7" s="1"/>
  <c r="D823" i="7"/>
  <c r="C823" i="7"/>
  <c r="I822" i="7"/>
  <c r="H822" i="7"/>
  <c r="G822" i="7"/>
  <c r="F822" i="7"/>
  <c r="E822" i="7"/>
  <c r="D822" i="7"/>
  <c r="C822" i="7"/>
  <c r="I821" i="7"/>
  <c r="H821" i="7"/>
  <c r="G821" i="7"/>
  <c r="E821" i="7"/>
  <c r="F821" i="7" s="1"/>
  <c r="D821" i="7"/>
  <c r="C821" i="7"/>
  <c r="I820" i="7"/>
  <c r="H820" i="7"/>
  <c r="G820" i="7"/>
  <c r="E820" i="7"/>
  <c r="F820" i="7" s="1"/>
  <c r="D820" i="7"/>
  <c r="C820" i="7"/>
  <c r="I819" i="7"/>
  <c r="H819" i="7"/>
  <c r="G819" i="7"/>
  <c r="F819" i="7"/>
  <c r="E819" i="7"/>
  <c r="D819" i="7"/>
  <c r="C819" i="7"/>
  <c r="I818" i="7"/>
  <c r="H818" i="7"/>
  <c r="G818" i="7"/>
  <c r="E818" i="7"/>
  <c r="F818" i="7" s="1"/>
  <c r="D818" i="7"/>
  <c r="C818" i="7"/>
  <c r="I817" i="7"/>
  <c r="H817" i="7"/>
  <c r="G817" i="7"/>
  <c r="F817" i="7"/>
  <c r="E817" i="7"/>
  <c r="D817" i="7"/>
  <c r="C817" i="7"/>
  <c r="I816" i="7"/>
  <c r="H816" i="7"/>
  <c r="G816" i="7"/>
  <c r="E816" i="7"/>
  <c r="F816" i="7" s="1"/>
  <c r="D816" i="7"/>
  <c r="C816" i="7"/>
  <c r="I815" i="7"/>
  <c r="H815" i="7"/>
  <c r="G815" i="7"/>
  <c r="F815" i="7"/>
  <c r="E815" i="7"/>
  <c r="D815" i="7"/>
  <c r="C815" i="7"/>
  <c r="I814" i="7"/>
  <c r="H814" i="7"/>
  <c r="G814" i="7"/>
  <c r="F814" i="7"/>
  <c r="E814" i="7"/>
  <c r="D814" i="7"/>
  <c r="C814" i="7"/>
  <c r="I813" i="7"/>
  <c r="H813" i="7"/>
  <c r="G813" i="7"/>
  <c r="F813" i="7"/>
  <c r="E813" i="7"/>
  <c r="D813" i="7"/>
  <c r="C813" i="7"/>
  <c r="I812" i="7"/>
  <c r="H812" i="7"/>
  <c r="G812" i="7"/>
  <c r="E812" i="7"/>
  <c r="F812" i="7" s="1"/>
  <c r="D812" i="7"/>
  <c r="C812" i="7"/>
  <c r="I811" i="7"/>
  <c r="H811" i="7"/>
  <c r="G811" i="7"/>
  <c r="F811" i="7"/>
  <c r="E811" i="7"/>
  <c r="D811" i="7"/>
  <c r="C811" i="7"/>
  <c r="I810" i="7"/>
  <c r="H810" i="7"/>
  <c r="G810" i="7"/>
  <c r="E810" i="7"/>
  <c r="F810" i="7" s="1"/>
  <c r="D810" i="7"/>
  <c r="C810" i="7"/>
  <c r="I809" i="7"/>
  <c r="H809" i="7"/>
  <c r="G809" i="7"/>
  <c r="E809" i="7"/>
  <c r="F809" i="7" s="1"/>
  <c r="D809" i="7"/>
  <c r="C809" i="7"/>
  <c r="I808" i="7"/>
  <c r="H808" i="7"/>
  <c r="G808" i="7"/>
  <c r="F808" i="7"/>
  <c r="E808" i="7"/>
  <c r="D808" i="7"/>
  <c r="C808" i="7"/>
  <c r="I807" i="7"/>
  <c r="H807" i="7"/>
  <c r="G807" i="7"/>
  <c r="F807" i="7"/>
  <c r="E807" i="7"/>
  <c r="D807" i="7"/>
  <c r="C807" i="7"/>
  <c r="I806" i="7"/>
  <c r="H806" i="7"/>
  <c r="G806" i="7"/>
  <c r="F806" i="7"/>
  <c r="E806" i="7"/>
  <c r="D806" i="7"/>
  <c r="C806" i="7"/>
  <c r="I805" i="7"/>
  <c r="H805" i="7"/>
  <c r="G805" i="7"/>
  <c r="E805" i="7"/>
  <c r="F805" i="7" s="1"/>
  <c r="D805" i="7"/>
  <c r="C805" i="7"/>
  <c r="I804" i="7"/>
  <c r="H804" i="7"/>
  <c r="G804" i="7"/>
  <c r="E804" i="7"/>
  <c r="F804" i="7" s="1"/>
  <c r="D804" i="7"/>
  <c r="C804" i="7"/>
  <c r="I803" i="7"/>
  <c r="H803" i="7"/>
  <c r="G803" i="7"/>
  <c r="F803" i="7"/>
  <c r="E803" i="7"/>
  <c r="D803" i="7"/>
  <c r="C803" i="7"/>
  <c r="I802" i="7"/>
  <c r="H802" i="7"/>
  <c r="G802" i="7"/>
  <c r="E802" i="7"/>
  <c r="F802" i="7" s="1"/>
  <c r="D802" i="7"/>
  <c r="C802" i="7"/>
  <c r="I801" i="7"/>
  <c r="H801" i="7"/>
  <c r="G801" i="7"/>
  <c r="F801" i="7"/>
  <c r="E801" i="7"/>
  <c r="D801" i="7"/>
  <c r="C801" i="7"/>
  <c r="I800" i="7"/>
  <c r="H800" i="7"/>
  <c r="G800" i="7"/>
  <c r="E800" i="7"/>
  <c r="F800" i="7" s="1"/>
  <c r="D800" i="7"/>
  <c r="C800" i="7"/>
  <c r="I799" i="7"/>
  <c r="H799" i="7"/>
  <c r="G799" i="7"/>
  <c r="F799" i="7"/>
  <c r="E799" i="7"/>
  <c r="D799" i="7"/>
  <c r="C799" i="7"/>
  <c r="I798" i="7"/>
  <c r="H798" i="7"/>
  <c r="G798" i="7"/>
  <c r="E798" i="7"/>
  <c r="F798" i="7" s="1"/>
  <c r="D798" i="7"/>
  <c r="C798" i="7"/>
  <c r="I797" i="7"/>
  <c r="H797" i="7"/>
  <c r="G797" i="7"/>
  <c r="F797" i="7"/>
  <c r="E797" i="7"/>
  <c r="D797" i="7"/>
  <c r="C797" i="7"/>
  <c r="I796" i="7"/>
  <c r="H796" i="7"/>
  <c r="G796" i="7"/>
  <c r="E796" i="7"/>
  <c r="F796" i="7" s="1"/>
  <c r="D796" i="7"/>
  <c r="C796" i="7"/>
  <c r="I795" i="7"/>
  <c r="H795" i="7"/>
  <c r="G795" i="7"/>
  <c r="F795" i="7"/>
  <c r="E795" i="7"/>
  <c r="D795" i="7"/>
  <c r="C795" i="7"/>
  <c r="I794" i="7"/>
  <c r="H794" i="7"/>
  <c r="G794" i="7"/>
  <c r="E794" i="7"/>
  <c r="F794" i="7" s="1"/>
  <c r="D794" i="7"/>
  <c r="C794" i="7"/>
  <c r="I793" i="7"/>
  <c r="H793" i="7"/>
  <c r="G793" i="7"/>
  <c r="F793" i="7"/>
  <c r="E793" i="7"/>
  <c r="D793" i="7"/>
  <c r="C793" i="7"/>
  <c r="I792" i="7"/>
  <c r="H792" i="7"/>
  <c r="G792" i="7"/>
  <c r="E792" i="7"/>
  <c r="F792" i="7" s="1"/>
  <c r="D792" i="7"/>
  <c r="C792" i="7"/>
  <c r="I791" i="7"/>
  <c r="H791" i="7"/>
  <c r="G791" i="7"/>
  <c r="E791" i="7"/>
  <c r="F791" i="7" s="1"/>
  <c r="D791" i="7"/>
  <c r="C791" i="7"/>
  <c r="I790" i="7"/>
  <c r="H790" i="7"/>
  <c r="G790" i="7"/>
  <c r="F790" i="7"/>
  <c r="E790" i="7"/>
  <c r="D790" i="7"/>
  <c r="C790" i="7"/>
  <c r="I789" i="7"/>
  <c r="H789" i="7"/>
  <c r="G789" i="7"/>
  <c r="F789" i="7"/>
  <c r="E789" i="7"/>
  <c r="D789" i="7"/>
  <c r="C789" i="7"/>
  <c r="I788" i="7"/>
  <c r="H788" i="7"/>
  <c r="G788" i="7"/>
  <c r="E788" i="7"/>
  <c r="F788" i="7" s="1"/>
  <c r="D788" i="7"/>
  <c r="C788" i="7"/>
  <c r="I787" i="7"/>
  <c r="H787" i="7"/>
  <c r="G787" i="7"/>
  <c r="F787" i="7"/>
  <c r="E787" i="7"/>
  <c r="D787" i="7"/>
  <c r="C787" i="7"/>
  <c r="I786" i="7"/>
  <c r="H786" i="7"/>
  <c r="G786" i="7"/>
  <c r="E786" i="7"/>
  <c r="F786" i="7" s="1"/>
  <c r="D786" i="7"/>
  <c r="C786" i="7"/>
  <c r="I785" i="7"/>
  <c r="H785" i="7"/>
  <c r="G785" i="7"/>
  <c r="F785" i="7"/>
  <c r="E785" i="7"/>
  <c r="D785" i="7"/>
  <c r="C785" i="7"/>
  <c r="I784" i="7"/>
  <c r="H784" i="7"/>
  <c r="G784" i="7"/>
  <c r="E784" i="7"/>
  <c r="F784" i="7" s="1"/>
  <c r="D784" i="7"/>
  <c r="C784" i="7"/>
  <c r="I783" i="7"/>
  <c r="H783" i="7"/>
  <c r="G783" i="7"/>
  <c r="F783" i="7"/>
  <c r="E783" i="7"/>
  <c r="D783" i="7"/>
  <c r="C783" i="7"/>
  <c r="I782" i="7"/>
  <c r="H782" i="7"/>
  <c r="G782" i="7"/>
  <c r="F782" i="7"/>
  <c r="E782" i="7"/>
  <c r="D782" i="7"/>
  <c r="C782" i="7"/>
  <c r="I781" i="7"/>
  <c r="H781" i="7"/>
  <c r="G781" i="7"/>
  <c r="E781" i="7"/>
  <c r="F781" i="7" s="1"/>
  <c r="D781" i="7"/>
  <c r="C781" i="7"/>
  <c r="I780" i="7"/>
  <c r="H780" i="7"/>
  <c r="G780" i="7"/>
  <c r="E780" i="7"/>
  <c r="F780" i="7" s="1"/>
  <c r="D780" i="7"/>
  <c r="C780" i="7"/>
  <c r="I779" i="7"/>
  <c r="H779" i="7"/>
  <c r="G779" i="7"/>
  <c r="F779" i="7"/>
  <c r="E779" i="7"/>
  <c r="D779" i="7"/>
  <c r="C779" i="7"/>
  <c r="I778" i="7"/>
  <c r="H778" i="7"/>
  <c r="G778" i="7"/>
  <c r="E778" i="7"/>
  <c r="F778" i="7" s="1"/>
  <c r="D778" i="7"/>
  <c r="C778" i="7"/>
  <c r="I777" i="7"/>
  <c r="H777" i="7"/>
  <c r="G777" i="7"/>
  <c r="E777" i="7"/>
  <c r="F777" i="7" s="1"/>
  <c r="D777" i="7"/>
  <c r="C777" i="7"/>
  <c r="I776" i="7"/>
  <c r="H776" i="7"/>
  <c r="G776" i="7"/>
  <c r="F776" i="7"/>
  <c r="E776" i="7"/>
  <c r="D776" i="7"/>
  <c r="C776" i="7"/>
  <c r="I775" i="7"/>
  <c r="H775" i="7"/>
  <c r="G775" i="7"/>
  <c r="E775" i="7"/>
  <c r="F775" i="7" s="1"/>
  <c r="D775" i="7"/>
  <c r="C775" i="7"/>
  <c r="I774" i="7"/>
  <c r="H774" i="7"/>
  <c r="G774" i="7"/>
  <c r="F774" i="7"/>
  <c r="E774" i="7"/>
  <c r="D774" i="7"/>
  <c r="C774" i="7"/>
  <c r="I773" i="7"/>
  <c r="H773" i="7"/>
  <c r="G773" i="7"/>
  <c r="E773" i="7"/>
  <c r="F773" i="7" s="1"/>
  <c r="D773" i="7"/>
  <c r="C773" i="7"/>
  <c r="I772" i="7"/>
  <c r="H772" i="7"/>
  <c r="G772" i="7"/>
  <c r="E772" i="7"/>
  <c r="F772" i="7" s="1"/>
  <c r="D772" i="7"/>
  <c r="C772" i="7"/>
  <c r="I771" i="7"/>
  <c r="H771" i="7"/>
  <c r="G771" i="7"/>
  <c r="F771" i="7"/>
  <c r="E771" i="7"/>
  <c r="D771" i="7"/>
  <c r="C771" i="7"/>
  <c r="I770" i="7"/>
  <c r="H770" i="7"/>
  <c r="G770" i="7"/>
  <c r="E770" i="7"/>
  <c r="F770" i="7" s="1"/>
  <c r="D770" i="7"/>
  <c r="C770" i="7"/>
  <c r="I769" i="7"/>
  <c r="H769" i="7"/>
  <c r="G769" i="7"/>
  <c r="F769" i="7"/>
  <c r="E769" i="7"/>
  <c r="D769" i="7"/>
  <c r="C769" i="7"/>
  <c r="I768" i="7"/>
  <c r="H768" i="7"/>
  <c r="G768" i="7"/>
  <c r="F768" i="7"/>
  <c r="E768" i="7"/>
  <c r="D768" i="7"/>
  <c r="C768" i="7"/>
  <c r="I767" i="7"/>
  <c r="H767" i="7"/>
  <c r="G767" i="7"/>
  <c r="E767" i="7"/>
  <c r="F767" i="7" s="1"/>
  <c r="D767" i="7"/>
  <c r="C767" i="7"/>
  <c r="I766" i="7"/>
  <c r="H766" i="7"/>
  <c r="G766" i="7"/>
  <c r="F766" i="7"/>
  <c r="E766" i="7"/>
  <c r="D766" i="7"/>
  <c r="C766" i="7"/>
  <c r="I765" i="7"/>
  <c r="H765" i="7"/>
  <c r="G765" i="7"/>
  <c r="E765" i="7"/>
  <c r="F765" i="7" s="1"/>
  <c r="D765" i="7"/>
  <c r="C765" i="7"/>
  <c r="I764" i="7"/>
  <c r="H764" i="7"/>
  <c r="G764" i="7"/>
  <c r="E764" i="7"/>
  <c r="F764" i="7" s="1"/>
  <c r="D764" i="7"/>
  <c r="C764" i="7"/>
  <c r="I763" i="7"/>
  <c r="H763" i="7"/>
  <c r="G763" i="7"/>
  <c r="F763" i="7"/>
  <c r="E763" i="7"/>
  <c r="D763" i="7"/>
  <c r="C763" i="7"/>
  <c r="I762" i="7"/>
  <c r="H762" i="7"/>
  <c r="G762" i="7"/>
  <c r="F762" i="7"/>
  <c r="E762" i="7"/>
  <c r="D762" i="7"/>
  <c r="C762" i="7"/>
  <c r="I761" i="7"/>
  <c r="H761" i="7"/>
  <c r="G761" i="7"/>
  <c r="F761" i="7"/>
  <c r="E761" i="7"/>
  <c r="D761" i="7"/>
  <c r="C761" i="7"/>
  <c r="I760" i="7"/>
  <c r="H760" i="7"/>
  <c r="G760" i="7"/>
  <c r="E760" i="7"/>
  <c r="F760" i="7" s="1"/>
  <c r="D760" i="7"/>
  <c r="C760" i="7"/>
  <c r="I759" i="7"/>
  <c r="H759" i="7"/>
  <c r="G759" i="7"/>
  <c r="F759" i="7"/>
  <c r="E759" i="7"/>
  <c r="D759" i="7"/>
  <c r="C759" i="7"/>
  <c r="I758" i="7"/>
  <c r="H758" i="7"/>
  <c r="G758" i="7"/>
  <c r="E758" i="7"/>
  <c r="F758" i="7" s="1"/>
  <c r="D758" i="7"/>
  <c r="C758" i="7"/>
  <c r="I757" i="7"/>
  <c r="H757" i="7"/>
  <c r="G757" i="7"/>
  <c r="F757" i="7"/>
  <c r="E757" i="7"/>
  <c r="D757" i="7"/>
  <c r="C757" i="7"/>
  <c r="I756" i="7"/>
  <c r="H756" i="7"/>
  <c r="G756" i="7"/>
  <c r="E756" i="7"/>
  <c r="F756" i="7" s="1"/>
  <c r="D756" i="7"/>
  <c r="C756" i="7"/>
  <c r="I755" i="7"/>
  <c r="H755" i="7"/>
  <c r="G755" i="7"/>
  <c r="F755" i="7"/>
  <c r="E755" i="7"/>
  <c r="D755" i="7"/>
  <c r="C755" i="7"/>
  <c r="I754" i="7"/>
  <c r="H754" i="7"/>
  <c r="G754" i="7"/>
  <c r="F754" i="7"/>
  <c r="E754" i="7"/>
  <c r="D754" i="7"/>
  <c r="C754" i="7"/>
  <c r="I753" i="7"/>
  <c r="H753" i="7"/>
  <c r="G753" i="7"/>
  <c r="E753" i="7"/>
  <c r="F753" i="7" s="1"/>
  <c r="D753" i="7"/>
  <c r="C753" i="7"/>
  <c r="I752" i="7"/>
  <c r="H752" i="7"/>
  <c r="G752" i="7"/>
  <c r="F752" i="7"/>
  <c r="E752" i="7"/>
  <c r="D752" i="7"/>
  <c r="C752" i="7"/>
  <c r="I751" i="7"/>
  <c r="H751" i="7"/>
  <c r="G751" i="7"/>
  <c r="E751" i="7"/>
  <c r="F751" i="7" s="1"/>
  <c r="D751" i="7"/>
  <c r="C751" i="7"/>
  <c r="I750" i="7"/>
  <c r="H750" i="7"/>
  <c r="G750" i="7"/>
  <c r="F750" i="7"/>
  <c r="E750" i="7"/>
  <c r="D750" i="7"/>
  <c r="C750" i="7"/>
  <c r="I749" i="7"/>
  <c r="H749" i="7"/>
  <c r="G749" i="7"/>
  <c r="F749" i="7"/>
  <c r="E749" i="7"/>
  <c r="D749" i="7"/>
  <c r="C749" i="7"/>
  <c r="I748" i="7"/>
  <c r="H748" i="7"/>
  <c r="G748" i="7"/>
  <c r="E748" i="7"/>
  <c r="F748" i="7" s="1"/>
  <c r="D748" i="7"/>
  <c r="C748" i="7"/>
  <c r="I747" i="7"/>
  <c r="H747" i="7"/>
  <c r="G747" i="7"/>
  <c r="F747" i="7"/>
  <c r="E747" i="7"/>
  <c r="D747" i="7"/>
  <c r="C747" i="7"/>
  <c r="I746" i="7"/>
  <c r="H746" i="7"/>
  <c r="G746" i="7"/>
  <c r="E746" i="7"/>
  <c r="F746" i="7" s="1"/>
  <c r="D746" i="7"/>
  <c r="C746" i="7"/>
  <c r="I745" i="7"/>
  <c r="H745" i="7"/>
  <c r="G745" i="7"/>
  <c r="F745" i="7"/>
  <c r="E745" i="7"/>
  <c r="D745" i="7"/>
  <c r="C745" i="7"/>
  <c r="I744" i="7"/>
  <c r="H744" i="7"/>
  <c r="G744" i="7"/>
  <c r="E744" i="7"/>
  <c r="F744" i="7" s="1"/>
  <c r="D744" i="7"/>
  <c r="C744" i="7"/>
  <c r="I743" i="7"/>
  <c r="H743" i="7"/>
  <c r="G743" i="7"/>
  <c r="F743" i="7"/>
  <c r="E743" i="7"/>
  <c r="D743" i="7"/>
  <c r="C743" i="7"/>
  <c r="I742" i="7"/>
  <c r="H742" i="7"/>
  <c r="G742" i="7"/>
  <c r="F742" i="7"/>
  <c r="E742" i="7"/>
  <c r="D742" i="7"/>
  <c r="C742" i="7"/>
  <c r="I741" i="7"/>
  <c r="H741" i="7"/>
  <c r="G741" i="7"/>
  <c r="E741" i="7"/>
  <c r="F741" i="7" s="1"/>
  <c r="D741" i="7"/>
  <c r="C741" i="7"/>
  <c r="I740" i="7"/>
  <c r="H740" i="7"/>
  <c r="G740" i="7"/>
  <c r="E740" i="7"/>
  <c r="F740" i="7" s="1"/>
  <c r="D740" i="7"/>
  <c r="C740" i="7"/>
  <c r="I739" i="7"/>
  <c r="H739" i="7"/>
  <c r="G739" i="7"/>
  <c r="F739" i="7"/>
  <c r="E739" i="7"/>
  <c r="D739" i="7"/>
  <c r="C739" i="7"/>
  <c r="I738" i="7"/>
  <c r="H738" i="7"/>
  <c r="G738" i="7"/>
  <c r="E738" i="7"/>
  <c r="F738" i="7" s="1"/>
  <c r="D738" i="7"/>
  <c r="C738" i="7"/>
  <c r="I737" i="7"/>
  <c r="H737" i="7"/>
  <c r="G737" i="7"/>
  <c r="F737" i="7"/>
  <c r="E737" i="7"/>
  <c r="D737" i="7"/>
  <c r="C737" i="7"/>
  <c r="I736" i="7"/>
  <c r="H736" i="7"/>
  <c r="G736" i="7"/>
  <c r="F736" i="7"/>
  <c r="E736" i="7"/>
  <c r="D736" i="7"/>
  <c r="C736" i="7"/>
  <c r="I735" i="7"/>
  <c r="H735" i="7"/>
  <c r="G735" i="7"/>
  <c r="F735" i="7"/>
  <c r="E735" i="7"/>
  <c r="D735" i="7"/>
  <c r="C735" i="7"/>
  <c r="I734" i="7"/>
  <c r="H734" i="7"/>
  <c r="G734" i="7"/>
  <c r="E734" i="7"/>
  <c r="F734" i="7" s="1"/>
  <c r="D734" i="7"/>
  <c r="C734" i="7"/>
  <c r="I733" i="7"/>
  <c r="H733" i="7"/>
  <c r="G733" i="7"/>
  <c r="F733" i="7"/>
  <c r="E733" i="7"/>
  <c r="D733" i="7"/>
  <c r="C733" i="7"/>
  <c r="I732" i="7"/>
  <c r="H732" i="7"/>
  <c r="G732" i="7"/>
  <c r="E732" i="7"/>
  <c r="F732" i="7" s="1"/>
  <c r="D732" i="7"/>
  <c r="C732" i="7"/>
  <c r="I731" i="7"/>
  <c r="H731" i="7"/>
  <c r="G731" i="7"/>
  <c r="F731" i="7"/>
  <c r="E731" i="7"/>
  <c r="D731" i="7"/>
  <c r="C731" i="7"/>
  <c r="I730" i="7"/>
  <c r="H730" i="7"/>
  <c r="G730" i="7"/>
  <c r="F730" i="7"/>
  <c r="E730" i="7"/>
  <c r="D730" i="7"/>
  <c r="C730" i="7"/>
  <c r="I729" i="7"/>
  <c r="H729" i="7"/>
  <c r="G729" i="7"/>
  <c r="F729" i="7"/>
  <c r="E729" i="7"/>
  <c r="D729" i="7"/>
  <c r="C729" i="7"/>
  <c r="I728" i="7"/>
  <c r="H728" i="7"/>
  <c r="G728" i="7"/>
  <c r="E728" i="7"/>
  <c r="F728" i="7" s="1"/>
  <c r="D728" i="7"/>
  <c r="C728" i="7"/>
  <c r="I727" i="7"/>
  <c r="H727" i="7"/>
  <c r="G727" i="7"/>
  <c r="E727" i="7"/>
  <c r="F727" i="7" s="1"/>
  <c r="D727" i="7"/>
  <c r="C727" i="7"/>
  <c r="I726" i="7"/>
  <c r="H726" i="7"/>
  <c r="G726" i="7"/>
  <c r="F726" i="7"/>
  <c r="E726" i="7"/>
  <c r="D726" i="7"/>
  <c r="C726" i="7"/>
  <c r="I725" i="7"/>
  <c r="H725" i="7"/>
  <c r="G725" i="7"/>
  <c r="E725" i="7"/>
  <c r="F725" i="7" s="1"/>
  <c r="D725" i="7"/>
  <c r="C725" i="7"/>
  <c r="I724" i="7"/>
  <c r="H724" i="7"/>
  <c r="G724" i="7"/>
  <c r="E724" i="7"/>
  <c r="F724" i="7" s="1"/>
  <c r="D724" i="7"/>
  <c r="C724" i="7"/>
  <c r="I723" i="7"/>
  <c r="H723" i="7"/>
  <c r="G723" i="7"/>
  <c r="F723" i="7"/>
  <c r="E723" i="7"/>
  <c r="D723" i="7"/>
  <c r="C723" i="7"/>
  <c r="I722" i="7"/>
  <c r="H722" i="7"/>
  <c r="G722" i="7"/>
  <c r="E722" i="7"/>
  <c r="F722" i="7" s="1"/>
  <c r="D722" i="7"/>
  <c r="C722" i="7"/>
  <c r="I721" i="7"/>
  <c r="H721" i="7"/>
  <c r="G721" i="7"/>
  <c r="F721" i="7"/>
  <c r="E721" i="7"/>
  <c r="D721" i="7"/>
  <c r="C721" i="7"/>
  <c r="I720" i="7"/>
  <c r="H720" i="7"/>
  <c r="G720" i="7"/>
  <c r="E720" i="7"/>
  <c r="F720" i="7" s="1"/>
  <c r="D720" i="7"/>
  <c r="C720" i="7"/>
  <c r="I719" i="7"/>
  <c r="H719" i="7"/>
  <c r="G719" i="7"/>
  <c r="F719" i="7"/>
  <c r="E719" i="7"/>
  <c r="D719" i="7"/>
  <c r="C719" i="7"/>
  <c r="I718" i="7"/>
  <c r="H718" i="7"/>
  <c r="G718" i="7"/>
  <c r="F718" i="7"/>
  <c r="E718" i="7"/>
  <c r="D718" i="7"/>
  <c r="C718" i="7"/>
  <c r="I717" i="7"/>
  <c r="H717" i="7"/>
  <c r="G717" i="7"/>
  <c r="F717" i="7"/>
  <c r="E717" i="7"/>
  <c r="D717" i="7"/>
  <c r="C717" i="7"/>
  <c r="I716" i="7"/>
  <c r="H716" i="7"/>
  <c r="G716" i="7"/>
  <c r="E716" i="7"/>
  <c r="F716" i="7" s="1"/>
  <c r="D716" i="7"/>
  <c r="C716" i="7"/>
  <c r="I715" i="7"/>
  <c r="H715" i="7"/>
  <c r="G715" i="7"/>
  <c r="F715" i="7"/>
  <c r="E715" i="7"/>
  <c r="D715" i="7"/>
  <c r="C715" i="7"/>
  <c r="I714" i="7"/>
  <c r="H714" i="7"/>
  <c r="G714" i="7"/>
  <c r="E714" i="7"/>
  <c r="F714" i="7" s="1"/>
  <c r="D714" i="7"/>
  <c r="C714" i="7"/>
  <c r="I713" i="7"/>
  <c r="H713" i="7"/>
  <c r="G713" i="7"/>
  <c r="E713" i="7"/>
  <c r="F713" i="7" s="1"/>
  <c r="D713" i="7"/>
  <c r="C713" i="7"/>
  <c r="I712" i="7"/>
  <c r="H712" i="7"/>
  <c r="G712" i="7"/>
  <c r="F712" i="7"/>
  <c r="E712" i="7"/>
  <c r="D712" i="7"/>
  <c r="C712" i="7"/>
  <c r="I711" i="7"/>
  <c r="H711" i="7"/>
  <c r="G711" i="7"/>
  <c r="F711" i="7"/>
  <c r="E711" i="7"/>
  <c r="D711" i="7"/>
  <c r="C711" i="7"/>
  <c r="I710" i="7"/>
  <c r="H710" i="7"/>
  <c r="G710" i="7"/>
  <c r="F710" i="7"/>
  <c r="E710" i="7"/>
  <c r="D710" i="7"/>
  <c r="C710" i="7"/>
  <c r="I709" i="7"/>
  <c r="H709" i="7"/>
  <c r="G709" i="7"/>
  <c r="E709" i="7"/>
  <c r="F709" i="7" s="1"/>
  <c r="D709" i="7"/>
  <c r="C709" i="7"/>
  <c r="I708" i="7"/>
  <c r="H708" i="7"/>
  <c r="G708" i="7"/>
  <c r="E708" i="7"/>
  <c r="F708" i="7" s="1"/>
  <c r="D708" i="7"/>
  <c r="C708" i="7"/>
  <c r="I707" i="7"/>
  <c r="H707" i="7"/>
  <c r="G707" i="7"/>
  <c r="F707" i="7"/>
  <c r="E707" i="7"/>
  <c r="D707" i="7"/>
  <c r="C707" i="7"/>
  <c r="I706" i="7"/>
  <c r="H706" i="7"/>
  <c r="G706" i="7"/>
  <c r="E706" i="7"/>
  <c r="F706" i="7" s="1"/>
  <c r="D706" i="7"/>
  <c r="C706" i="7"/>
  <c r="I705" i="7"/>
  <c r="H705" i="7"/>
  <c r="G705" i="7"/>
  <c r="F705" i="7"/>
  <c r="E705" i="7"/>
  <c r="D705" i="7"/>
  <c r="C705" i="7"/>
  <c r="I704" i="7"/>
  <c r="H704" i="7"/>
  <c r="G704" i="7"/>
  <c r="F704" i="7"/>
  <c r="E704" i="7"/>
  <c r="D704" i="7"/>
  <c r="C704" i="7"/>
  <c r="I703" i="7"/>
  <c r="H703" i="7"/>
  <c r="G703" i="7"/>
  <c r="E703" i="7"/>
  <c r="F703" i="7" s="1"/>
  <c r="D703" i="7"/>
  <c r="C703" i="7"/>
  <c r="I702" i="7"/>
  <c r="H702" i="7"/>
  <c r="G702" i="7"/>
  <c r="F702" i="7"/>
  <c r="E702" i="7"/>
  <c r="D702" i="7"/>
  <c r="C702" i="7"/>
  <c r="I701" i="7"/>
  <c r="H701" i="7"/>
  <c r="G701" i="7"/>
  <c r="E701" i="7"/>
  <c r="F701" i="7" s="1"/>
  <c r="D701" i="7"/>
  <c r="C701" i="7"/>
  <c r="I700" i="7"/>
  <c r="H700" i="7"/>
  <c r="G700" i="7"/>
  <c r="E700" i="7"/>
  <c r="F700" i="7" s="1"/>
  <c r="D700" i="7"/>
  <c r="C700" i="7"/>
  <c r="I699" i="7"/>
  <c r="H699" i="7"/>
  <c r="G699" i="7"/>
  <c r="F699" i="7"/>
  <c r="E699" i="7"/>
  <c r="D699" i="7"/>
  <c r="C699" i="7"/>
  <c r="I698" i="7"/>
  <c r="H698" i="7"/>
  <c r="G698" i="7"/>
  <c r="F698" i="7"/>
  <c r="E698" i="7"/>
  <c r="D698" i="7"/>
  <c r="C698" i="7"/>
  <c r="I697" i="7"/>
  <c r="H697" i="7"/>
  <c r="G697" i="7"/>
  <c r="F697" i="7"/>
  <c r="E697" i="7"/>
  <c r="D697" i="7"/>
  <c r="C697" i="7"/>
  <c r="I696" i="7"/>
  <c r="H696" i="7"/>
  <c r="G696" i="7"/>
  <c r="E696" i="7"/>
  <c r="F696" i="7" s="1"/>
  <c r="D696" i="7"/>
  <c r="C696" i="7"/>
  <c r="I695" i="7"/>
  <c r="H695" i="7"/>
  <c r="G695" i="7"/>
  <c r="F695" i="7"/>
  <c r="E695" i="7"/>
  <c r="D695" i="7"/>
  <c r="C695" i="7"/>
  <c r="I694" i="7"/>
  <c r="H694" i="7"/>
  <c r="G694" i="7"/>
  <c r="E694" i="7"/>
  <c r="F694" i="7" s="1"/>
  <c r="D694" i="7"/>
  <c r="C694" i="7"/>
  <c r="I693" i="7"/>
  <c r="H693" i="7"/>
  <c r="G693" i="7"/>
  <c r="F693" i="7"/>
  <c r="E693" i="7"/>
  <c r="D693" i="7"/>
  <c r="C693" i="7"/>
  <c r="I692" i="7"/>
  <c r="H692" i="7"/>
  <c r="G692" i="7"/>
  <c r="E692" i="7"/>
  <c r="F692" i="7" s="1"/>
  <c r="D692" i="7"/>
  <c r="C692" i="7"/>
  <c r="I691" i="7"/>
  <c r="H691" i="7"/>
  <c r="G691" i="7"/>
  <c r="F691" i="7"/>
  <c r="E691" i="7"/>
  <c r="D691" i="7"/>
  <c r="C691" i="7"/>
  <c r="I690" i="7"/>
  <c r="H690" i="7"/>
  <c r="G690" i="7"/>
  <c r="F690" i="7"/>
  <c r="E690" i="7"/>
  <c r="D690" i="7"/>
  <c r="C690" i="7"/>
  <c r="I689" i="7"/>
  <c r="H689" i="7"/>
  <c r="G689" i="7"/>
  <c r="E689" i="7"/>
  <c r="F689" i="7" s="1"/>
  <c r="D689" i="7"/>
  <c r="C689" i="7"/>
  <c r="I688" i="7"/>
  <c r="H688" i="7"/>
  <c r="G688" i="7"/>
  <c r="F688" i="7"/>
  <c r="E688" i="7"/>
  <c r="D688" i="7"/>
  <c r="C688" i="7"/>
  <c r="I687" i="7"/>
  <c r="H687" i="7"/>
  <c r="G687" i="7"/>
  <c r="E687" i="7"/>
  <c r="F687" i="7" s="1"/>
  <c r="D687" i="7"/>
  <c r="C687" i="7"/>
  <c r="I686" i="7"/>
  <c r="H686" i="7"/>
  <c r="G686" i="7"/>
  <c r="F686" i="7"/>
  <c r="E686" i="7"/>
  <c r="D686" i="7"/>
  <c r="C686" i="7"/>
  <c r="I685" i="7"/>
  <c r="H685" i="7"/>
  <c r="G685" i="7"/>
  <c r="E685" i="7"/>
  <c r="F685" i="7" s="1"/>
  <c r="D685" i="7"/>
  <c r="C685" i="7"/>
  <c r="I684" i="7"/>
  <c r="H684" i="7"/>
  <c r="G684" i="7"/>
  <c r="E684" i="7"/>
  <c r="F684" i="7" s="1"/>
  <c r="D684" i="7"/>
  <c r="C684" i="7"/>
  <c r="I683" i="7"/>
  <c r="H683" i="7"/>
  <c r="G683" i="7"/>
  <c r="F683" i="7"/>
  <c r="E683" i="7"/>
  <c r="D683" i="7"/>
  <c r="C683" i="7"/>
  <c r="I682" i="7"/>
  <c r="H682" i="7"/>
  <c r="G682" i="7"/>
  <c r="E682" i="7"/>
  <c r="F682" i="7" s="1"/>
  <c r="D682" i="7"/>
  <c r="C682" i="7"/>
  <c r="I681" i="7"/>
  <c r="H681" i="7"/>
  <c r="G681" i="7"/>
  <c r="F681" i="7"/>
  <c r="E681" i="7"/>
  <c r="D681" i="7"/>
  <c r="C681" i="7"/>
  <c r="I680" i="7"/>
  <c r="H680" i="7"/>
  <c r="G680" i="7"/>
  <c r="E680" i="7"/>
  <c r="F680" i="7" s="1"/>
  <c r="D680" i="7"/>
  <c r="C680" i="7"/>
  <c r="I679" i="7"/>
  <c r="H679" i="7"/>
  <c r="G679" i="7"/>
  <c r="F679" i="7"/>
  <c r="E679" i="7"/>
  <c r="D679" i="7"/>
  <c r="C679" i="7"/>
  <c r="I678" i="7"/>
  <c r="H678" i="7"/>
  <c r="G678" i="7"/>
  <c r="E678" i="7"/>
  <c r="F678" i="7" s="1"/>
  <c r="D678" i="7"/>
  <c r="C678" i="7"/>
  <c r="I677" i="7"/>
  <c r="H677" i="7"/>
  <c r="G677" i="7"/>
  <c r="E677" i="7"/>
  <c r="F677" i="7" s="1"/>
  <c r="D677" i="7"/>
  <c r="C677" i="7"/>
  <c r="I676" i="7"/>
  <c r="H676" i="7"/>
  <c r="G676" i="7"/>
  <c r="E676" i="7"/>
  <c r="F676" i="7" s="1"/>
  <c r="D676" i="7"/>
  <c r="C676" i="7"/>
  <c r="I675" i="7"/>
  <c r="H675" i="7"/>
  <c r="G675" i="7"/>
  <c r="F675" i="7"/>
  <c r="E675" i="7"/>
  <c r="D675" i="7"/>
  <c r="C675" i="7"/>
  <c r="I674" i="7"/>
  <c r="H674" i="7"/>
  <c r="G674" i="7"/>
  <c r="E674" i="7"/>
  <c r="F674" i="7" s="1"/>
  <c r="D674" i="7"/>
  <c r="C674" i="7"/>
  <c r="I673" i="7"/>
  <c r="H673" i="7"/>
  <c r="G673" i="7"/>
  <c r="F673" i="7"/>
  <c r="E673" i="7"/>
  <c r="D673" i="7"/>
  <c r="C673" i="7"/>
  <c r="I672" i="7"/>
  <c r="H672" i="7"/>
  <c r="G672" i="7"/>
  <c r="E672" i="7"/>
  <c r="F672" i="7" s="1"/>
  <c r="D672" i="7"/>
  <c r="C672" i="7"/>
  <c r="I671" i="7"/>
  <c r="H671" i="7"/>
  <c r="G671" i="7"/>
  <c r="F671" i="7"/>
  <c r="E671" i="7"/>
  <c r="D671" i="7"/>
  <c r="C671" i="7"/>
  <c r="I670" i="7"/>
  <c r="H670" i="7"/>
  <c r="G670" i="7"/>
  <c r="E670" i="7"/>
  <c r="F670" i="7" s="1"/>
  <c r="D670" i="7"/>
  <c r="C670" i="7"/>
  <c r="I669" i="7"/>
  <c r="H669" i="7"/>
  <c r="G669" i="7"/>
  <c r="F669" i="7"/>
  <c r="E669" i="7"/>
  <c r="D669" i="7"/>
  <c r="C669" i="7"/>
  <c r="I668" i="7"/>
  <c r="H668" i="7"/>
  <c r="G668" i="7"/>
  <c r="E668" i="7"/>
  <c r="F668" i="7" s="1"/>
  <c r="D668" i="7"/>
  <c r="C668" i="7"/>
  <c r="I667" i="7"/>
  <c r="H667" i="7"/>
  <c r="G667" i="7"/>
  <c r="F667" i="7"/>
  <c r="E667" i="7"/>
  <c r="D667" i="7"/>
  <c r="C667" i="7"/>
  <c r="I666" i="7"/>
  <c r="H666" i="7"/>
  <c r="G666" i="7"/>
  <c r="E666" i="7"/>
  <c r="F666" i="7" s="1"/>
  <c r="D666" i="7"/>
  <c r="C666" i="7"/>
  <c r="I665" i="7"/>
  <c r="H665" i="7"/>
  <c r="G665" i="7"/>
  <c r="F665" i="7"/>
  <c r="E665" i="7"/>
  <c r="D665" i="7"/>
  <c r="C665" i="7"/>
  <c r="I664" i="7"/>
  <c r="H664" i="7"/>
  <c r="G664" i="7"/>
  <c r="F664" i="7"/>
  <c r="E664" i="7"/>
  <c r="D664" i="7"/>
  <c r="C664" i="7"/>
  <c r="I663" i="7"/>
  <c r="H663" i="7"/>
  <c r="G663" i="7"/>
  <c r="E663" i="7"/>
  <c r="F663" i="7" s="1"/>
  <c r="D663" i="7"/>
  <c r="C663" i="7"/>
  <c r="I662" i="7"/>
  <c r="H662" i="7"/>
  <c r="G662" i="7"/>
  <c r="F662" i="7"/>
  <c r="E662" i="7"/>
  <c r="D662" i="7"/>
  <c r="C662" i="7"/>
  <c r="I661" i="7"/>
  <c r="H661" i="7"/>
  <c r="G661" i="7"/>
  <c r="E661" i="7"/>
  <c r="F661" i="7" s="1"/>
  <c r="D661" i="7"/>
  <c r="C661" i="7"/>
  <c r="I660" i="7"/>
  <c r="H660" i="7"/>
  <c r="G660" i="7"/>
  <c r="E660" i="7"/>
  <c r="F660" i="7" s="1"/>
  <c r="D660" i="7"/>
  <c r="C660" i="7"/>
  <c r="I659" i="7"/>
  <c r="H659" i="7"/>
  <c r="G659" i="7"/>
  <c r="F659" i="7"/>
  <c r="E659" i="7"/>
  <c r="D659" i="7"/>
  <c r="C659" i="7"/>
  <c r="I658" i="7"/>
  <c r="H658" i="7"/>
  <c r="G658" i="7"/>
  <c r="F658" i="7"/>
  <c r="E658" i="7"/>
  <c r="D658" i="7"/>
  <c r="C658" i="7"/>
  <c r="I657" i="7"/>
  <c r="H657" i="7"/>
  <c r="G657" i="7"/>
  <c r="F657" i="7"/>
  <c r="E657" i="7"/>
  <c r="D657" i="7"/>
  <c r="C657" i="7"/>
  <c r="I656" i="7"/>
  <c r="H656" i="7"/>
  <c r="G656" i="7"/>
  <c r="E656" i="7"/>
  <c r="F656" i="7" s="1"/>
  <c r="D656" i="7"/>
  <c r="C656" i="7"/>
  <c r="I655" i="7"/>
  <c r="H655" i="7"/>
  <c r="G655" i="7"/>
  <c r="F655" i="7"/>
  <c r="E655" i="7"/>
  <c r="D655" i="7"/>
  <c r="C655" i="7"/>
  <c r="I654" i="7"/>
  <c r="H654" i="7"/>
  <c r="G654" i="7"/>
  <c r="F654" i="7"/>
  <c r="E654" i="7"/>
  <c r="D654" i="7"/>
  <c r="C654" i="7"/>
  <c r="I653" i="7"/>
  <c r="H653" i="7"/>
  <c r="G653" i="7"/>
  <c r="E653" i="7"/>
  <c r="F653" i="7" s="1"/>
  <c r="D653" i="7"/>
  <c r="C653" i="7"/>
  <c r="I652" i="7"/>
  <c r="H652" i="7"/>
  <c r="G652" i="7"/>
  <c r="E652" i="7"/>
  <c r="F652" i="7" s="1"/>
  <c r="D652" i="7"/>
  <c r="C652" i="7"/>
  <c r="I651" i="7"/>
  <c r="H651" i="7"/>
  <c r="G651" i="7"/>
  <c r="F651" i="7"/>
  <c r="E651" i="7"/>
  <c r="D651" i="7"/>
  <c r="C651" i="7"/>
  <c r="I650" i="7"/>
  <c r="H650" i="7"/>
  <c r="G650" i="7"/>
  <c r="E650" i="7"/>
  <c r="F650" i="7" s="1"/>
  <c r="D650" i="7"/>
  <c r="C650" i="7"/>
  <c r="I649" i="7"/>
  <c r="H649" i="7"/>
  <c r="G649" i="7"/>
  <c r="E649" i="7"/>
  <c r="F649" i="7" s="1"/>
  <c r="D649" i="7"/>
  <c r="C649" i="7"/>
  <c r="I648" i="7"/>
  <c r="H648" i="7"/>
  <c r="G648" i="7"/>
  <c r="F648" i="7"/>
  <c r="E648" i="7"/>
  <c r="D648" i="7"/>
  <c r="C648" i="7"/>
  <c r="I647" i="7"/>
  <c r="H647" i="7"/>
  <c r="G647" i="7"/>
  <c r="E647" i="7"/>
  <c r="F647" i="7" s="1"/>
  <c r="D647" i="7"/>
  <c r="C647" i="7"/>
  <c r="I646" i="7"/>
  <c r="H646" i="7"/>
  <c r="G646" i="7"/>
  <c r="F646" i="7"/>
  <c r="E646" i="7"/>
  <c r="D646" i="7"/>
  <c r="C646" i="7"/>
  <c r="I645" i="7"/>
  <c r="H645" i="7"/>
  <c r="G645" i="7"/>
  <c r="F645" i="7"/>
  <c r="E645" i="7"/>
  <c r="D645" i="7"/>
  <c r="C645" i="7"/>
  <c r="I644" i="7"/>
  <c r="H644" i="7"/>
  <c r="G644" i="7"/>
  <c r="E644" i="7"/>
  <c r="F644" i="7" s="1"/>
  <c r="D644" i="7"/>
  <c r="C644" i="7"/>
  <c r="I643" i="7"/>
  <c r="H643" i="7"/>
  <c r="G643" i="7"/>
  <c r="F643" i="7"/>
  <c r="E643" i="7"/>
  <c r="D643" i="7"/>
  <c r="C643" i="7"/>
  <c r="I642" i="7"/>
  <c r="H642" i="7"/>
  <c r="G642" i="7"/>
  <c r="E642" i="7"/>
  <c r="F642" i="7" s="1"/>
  <c r="D642" i="7"/>
  <c r="C642" i="7"/>
  <c r="I641" i="7"/>
  <c r="H641" i="7"/>
  <c r="G641" i="7"/>
  <c r="F641" i="7"/>
  <c r="E641" i="7"/>
  <c r="D641" i="7"/>
  <c r="C641" i="7"/>
  <c r="I640" i="7"/>
  <c r="H640" i="7"/>
  <c r="G640" i="7"/>
  <c r="F640" i="7"/>
  <c r="E640" i="7"/>
  <c r="D640" i="7"/>
  <c r="C640" i="7"/>
  <c r="I639" i="7"/>
  <c r="H639" i="7"/>
  <c r="G639" i="7"/>
  <c r="F639" i="7"/>
  <c r="E639" i="7"/>
  <c r="D639" i="7"/>
  <c r="C639" i="7"/>
  <c r="I638" i="7"/>
  <c r="H638" i="7"/>
  <c r="G638" i="7"/>
  <c r="F638" i="7"/>
  <c r="E638" i="7"/>
  <c r="D638" i="7"/>
  <c r="C638" i="7"/>
  <c r="I637" i="7"/>
  <c r="H637" i="7"/>
  <c r="G637" i="7"/>
  <c r="E637" i="7"/>
  <c r="F637" i="7" s="1"/>
  <c r="D637" i="7"/>
  <c r="C637" i="7"/>
  <c r="I636" i="7"/>
  <c r="H636" i="7"/>
  <c r="G636" i="7"/>
  <c r="E636" i="7"/>
  <c r="F636" i="7" s="1"/>
  <c r="D636" i="7"/>
  <c r="C636" i="7"/>
  <c r="I635" i="7"/>
  <c r="H635" i="7"/>
  <c r="G635" i="7"/>
  <c r="F635" i="7"/>
  <c r="E635" i="7"/>
  <c r="D635" i="7"/>
  <c r="C635" i="7"/>
  <c r="I634" i="7"/>
  <c r="H634" i="7"/>
  <c r="G634" i="7"/>
  <c r="F634" i="7"/>
  <c r="E634" i="7"/>
  <c r="D634" i="7"/>
  <c r="C634" i="7"/>
  <c r="I633" i="7"/>
  <c r="H633" i="7"/>
  <c r="G633" i="7"/>
  <c r="F633" i="7"/>
  <c r="E633" i="7"/>
  <c r="D633" i="7"/>
  <c r="C633" i="7"/>
  <c r="I632" i="7"/>
  <c r="H632" i="7"/>
  <c r="G632" i="7"/>
  <c r="F632" i="7"/>
  <c r="E632" i="7"/>
  <c r="D632" i="7"/>
  <c r="C632" i="7"/>
  <c r="I631" i="7"/>
  <c r="H631" i="7"/>
  <c r="G631" i="7"/>
  <c r="F631" i="7"/>
  <c r="E631" i="7"/>
  <c r="D631" i="7"/>
  <c r="C631" i="7"/>
  <c r="I630" i="7"/>
  <c r="H630" i="7"/>
  <c r="G630" i="7"/>
  <c r="E630" i="7"/>
  <c r="F630" i="7" s="1"/>
  <c r="D630" i="7"/>
  <c r="C630" i="7"/>
  <c r="I629" i="7"/>
  <c r="H629" i="7"/>
  <c r="G629" i="7"/>
  <c r="F629" i="7"/>
  <c r="E629" i="7"/>
  <c r="D629" i="7"/>
  <c r="C629" i="7"/>
  <c r="I628" i="7"/>
  <c r="H628" i="7"/>
  <c r="G628" i="7"/>
  <c r="E628" i="7"/>
  <c r="F628" i="7" s="1"/>
  <c r="D628" i="7"/>
  <c r="C628" i="7"/>
  <c r="I627" i="7"/>
  <c r="H627" i="7"/>
  <c r="G627" i="7"/>
  <c r="F627" i="7"/>
  <c r="E627" i="7"/>
  <c r="D627" i="7"/>
  <c r="C627" i="7"/>
  <c r="I626" i="7"/>
  <c r="H626" i="7"/>
  <c r="G626" i="7"/>
  <c r="F626" i="7"/>
  <c r="E626" i="7"/>
  <c r="D626" i="7"/>
  <c r="C626" i="7"/>
  <c r="I625" i="7"/>
  <c r="H625" i="7"/>
  <c r="G625" i="7"/>
  <c r="F625" i="7"/>
  <c r="E625" i="7"/>
  <c r="D625" i="7"/>
  <c r="C625" i="7"/>
  <c r="I624" i="7"/>
  <c r="H624" i="7"/>
  <c r="G624" i="7"/>
  <c r="F624" i="7"/>
  <c r="E624" i="7"/>
  <c r="D624" i="7"/>
  <c r="C624" i="7"/>
  <c r="I623" i="7"/>
  <c r="H623" i="7"/>
  <c r="G623" i="7"/>
  <c r="E623" i="7"/>
  <c r="F623" i="7" s="1"/>
  <c r="D623" i="7"/>
  <c r="C623" i="7"/>
  <c r="I622" i="7"/>
  <c r="H622" i="7"/>
  <c r="G622" i="7"/>
  <c r="F622" i="7"/>
  <c r="E622" i="7"/>
  <c r="D622" i="7"/>
  <c r="C622" i="7"/>
  <c r="I621" i="7"/>
  <c r="H621" i="7"/>
  <c r="G621" i="7"/>
  <c r="E621" i="7"/>
  <c r="F621" i="7" s="1"/>
  <c r="D621" i="7"/>
  <c r="C621" i="7"/>
  <c r="I620" i="7"/>
  <c r="H620" i="7"/>
  <c r="G620" i="7"/>
  <c r="E620" i="7"/>
  <c r="F620" i="7" s="1"/>
  <c r="D620" i="7"/>
  <c r="C620" i="7"/>
  <c r="I619" i="7"/>
  <c r="H619" i="7"/>
  <c r="G619" i="7"/>
  <c r="F619" i="7"/>
  <c r="E619" i="7"/>
  <c r="D619" i="7"/>
  <c r="C619" i="7"/>
  <c r="I618" i="7"/>
  <c r="H618" i="7"/>
  <c r="G618" i="7"/>
  <c r="F618" i="7"/>
  <c r="E618" i="7"/>
  <c r="D618" i="7"/>
  <c r="C618" i="7"/>
  <c r="I617" i="7"/>
  <c r="H617" i="7"/>
  <c r="G617" i="7"/>
  <c r="F617" i="7"/>
  <c r="E617" i="7"/>
  <c r="D617" i="7"/>
  <c r="C617" i="7"/>
  <c r="I616" i="7"/>
  <c r="H616" i="7"/>
  <c r="G616" i="7"/>
  <c r="E616" i="7"/>
  <c r="F616" i="7" s="1"/>
  <c r="D616" i="7"/>
  <c r="C616" i="7"/>
  <c r="I615" i="7"/>
  <c r="H615" i="7"/>
  <c r="G615" i="7"/>
  <c r="F615" i="7"/>
  <c r="E615" i="7"/>
  <c r="D615" i="7"/>
  <c r="C615" i="7"/>
  <c r="I614" i="7"/>
  <c r="H614" i="7"/>
  <c r="G614" i="7"/>
  <c r="E614" i="7"/>
  <c r="F614" i="7" s="1"/>
  <c r="D614" i="7"/>
  <c r="C614" i="7"/>
  <c r="I613" i="7"/>
  <c r="H613" i="7"/>
  <c r="G613" i="7"/>
  <c r="E613" i="7"/>
  <c r="F613" i="7" s="1"/>
  <c r="D613" i="7"/>
  <c r="C613" i="7"/>
  <c r="I612" i="7"/>
  <c r="H612" i="7"/>
  <c r="G612" i="7"/>
  <c r="E612" i="7"/>
  <c r="F612" i="7" s="1"/>
  <c r="D612" i="7"/>
  <c r="C612" i="7"/>
  <c r="I611" i="7"/>
  <c r="H611" i="7"/>
  <c r="G611" i="7"/>
  <c r="F611" i="7"/>
  <c r="E611" i="7"/>
  <c r="D611" i="7"/>
  <c r="C611" i="7"/>
  <c r="I610" i="7"/>
  <c r="H610" i="7"/>
  <c r="G610" i="7"/>
  <c r="E610" i="7"/>
  <c r="F610" i="7" s="1"/>
  <c r="D610" i="7"/>
  <c r="C610" i="7"/>
  <c r="I609" i="7"/>
  <c r="H609" i="7"/>
  <c r="G609" i="7"/>
  <c r="F609" i="7"/>
  <c r="E609" i="7"/>
  <c r="D609" i="7"/>
  <c r="C609" i="7"/>
  <c r="I608" i="7"/>
  <c r="H608" i="7"/>
  <c r="G608" i="7"/>
  <c r="E608" i="7"/>
  <c r="F608" i="7" s="1"/>
  <c r="D608" i="7"/>
  <c r="C608" i="7"/>
  <c r="I607" i="7"/>
  <c r="H607" i="7"/>
  <c r="G607" i="7"/>
  <c r="F607" i="7"/>
  <c r="E607" i="7"/>
  <c r="D607" i="7"/>
  <c r="C607" i="7"/>
  <c r="I606" i="7"/>
  <c r="H606" i="7"/>
  <c r="G606" i="7"/>
  <c r="E606" i="7"/>
  <c r="F606" i="7" s="1"/>
  <c r="D606" i="7"/>
  <c r="C606" i="7"/>
  <c r="I605" i="7"/>
  <c r="H605" i="7"/>
  <c r="G605" i="7"/>
  <c r="F605" i="7"/>
  <c r="E605" i="7"/>
  <c r="D605" i="7"/>
  <c r="C605" i="7"/>
  <c r="I604" i="7"/>
  <c r="H604" i="7"/>
  <c r="G604" i="7"/>
  <c r="E604" i="7"/>
  <c r="F604" i="7" s="1"/>
  <c r="D604" i="7"/>
  <c r="C604" i="7"/>
  <c r="I603" i="7"/>
  <c r="H603" i="7"/>
  <c r="G603" i="7"/>
  <c r="F603" i="7"/>
  <c r="E603" i="7"/>
  <c r="D603" i="7"/>
  <c r="C603" i="7"/>
  <c r="I602" i="7"/>
  <c r="H602" i="7"/>
  <c r="G602" i="7"/>
  <c r="E602" i="7"/>
  <c r="F602" i="7" s="1"/>
  <c r="D602" i="7"/>
  <c r="C602" i="7"/>
  <c r="I601" i="7"/>
  <c r="H601" i="7"/>
  <c r="G601" i="7"/>
  <c r="F601" i="7"/>
  <c r="E601" i="7"/>
  <c r="D601" i="7"/>
  <c r="C601" i="7"/>
  <c r="I600" i="7"/>
  <c r="H600" i="7"/>
  <c r="G600" i="7"/>
  <c r="E600" i="7"/>
  <c r="F600" i="7" s="1"/>
  <c r="D600" i="7"/>
  <c r="C600" i="7"/>
  <c r="I599" i="7"/>
  <c r="H599" i="7"/>
  <c r="G599" i="7"/>
  <c r="E599" i="7"/>
  <c r="F599" i="7" s="1"/>
  <c r="D599" i="7"/>
  <c r="C599" i="7"/>
  <c r="I598" i="7"/>
  <c r="H598" i="7"/>
  <c r="G598" i="7"/>
  <c r="F598" i="7"/>
  <c r="E598" i="7"/>
  <c r="D598" i="7"/>
  <c r="C598" i="7"/>
  <c r="I597" i="7"/>
  <c r="H597" i="7"/>
  <c r="G597" i="7"/>
  <c r="E597" i="7"/>
  <c r="F597" i="7" s="1"/>
  <c r="D597" i="7"/>
  <c r="C597" i="7"/>
  <c r="I596" i="7"/>
  <c r="H596" i="7"/>
  <c r="G596" i="7"/>
  <c r="E596" i="7"/>
  <c r="F596" i="7" s="1"/>
  <c r="D596" i="7"/>
  <c r="C596" i="7"/>
  <c r="I595" i="7"/>
  <c r="H595" i="7"/>
  <c r="G595" i="7"/>
  <c r="F595" i="7"/>
  <c r="E595" i="7"/>
  <c r="D595" i="7"/>
  <c r="C595" i="7"/>
  <c r="I594" i="7"/>
  <c r="H594" i="7"/>
  <c r="G594" i="7"/>
  <c r="E594" i="7"/>
  <c r="F594" i="7" s="1"/>
  <c r="D594" i="7"/>
  <c r="C594" i="7"/>
  <c r="I593" i="7"/>
  <c r="H593" i="7"/>
  <c r="G593" i="7"/>
  <c r="F593" i="7"/>
  <c r="E593" i="7"/>
  <c r="D593" i="7"/>
  <c r="C593" i="7"/>
  <c r="I592" i="7"/>
  <c r="H592" i="7"/>
  <c r="G592" i="7"/>
  <c r="E592" i="7"/>
  <c r="F592" i="7" s="1"/>
  <c r="D592" i="7"/>
  <c r="C592" i="7"/>
  <c r="I591" i="7"/>
  <c r="H591" i="7"/>
  <c r="G591" i="7"/>
  <c r="F591" i="7"/>
  <c r="E591" i="7"/>
  <c r="D591" i="7"/>
  <c r="C591" i="7"/>
  <c r="I590" i="7"/>
  <c r="H590" i="7"/>
  <c r="G590" i="7"/>
  <c r="F590" i="7"/>
  <c r="E590" i="7"/>
  <c r="D590" i="7"/>
  <c r="C590" i="7"/>
  <c r="I589" i="7"/>
  <c r="H589" i="7"/>
  <c r="G589" i="7"/>
  <c r="E589" i="7"/>
  <c r="F589" i="7" s="1"/>
  <c r="D589" i="7"/>
  <c r="C589" i="7"/>
  <c r="I588" i="7"/>
  <c r="H588" i="7"/>
  <c r="G588" i="7"/>
  <c r="E588" i="7"/>
  <c r="F588" i="7" s="1"/>
  <c r="D588" i="7"/>
  <c r="C588" i="7"/>
  <c r="I587" i="7"/>
  <c r="H587" i="7"/>
  <c r="G587" i="7"/>
  <c r="F587" i="7"/>
  <c r="E587" i="7"/>
  <c r="D587" i="7"/>
  <c r="C587" i="7"/>
  <c r="I586" i="7"/>
  <c r="H586" i="7"/>
  <c r="G586" i="7"/>
  <c r="F586" i="7"/>
  <c r="E586" i="7"/>
  <c r="D586" i="7"/>
  <c r="C586" i="7"/>
  <c r="I585" i="7"/>
  <c r="H585" i="7"/>
  <c r="G585" i="7"/>
  <c r="E585" i="7"/>
  <c r="F585" i="7" s="1"/>
  <c r="D585" i="7"/>
  <c r="C585" i="7"/>
  <c r="I584" i="7"/>
  <c r="H584" i="7"/>
  <c r="G584" i="7"/>
  <c r="F584" i="7"/>
  <c r="E584" i="7"/>
  <c r="D584" i="7"/>
  <c r="C584" i="7"/>
  <c r="I583" i="7"/>
  <c r="H583" i="7"/>
  <c r="G583" i="7"/>
  <c r="E583" i="7"/>
  <c r="F583" i="7" s="1"/>
  <c r="D583" i="7"/>
  <c r="C583" i="7"/>
  <c r="I582" i="7"/>
  <c r="H582" i="7"/>
  <c r="G582" i="7"/>
  <c r="F582" i="7"/>
  <c r="E582" i="7"/>
  <c r="D582" i="7"/>
  <c r="C582" i="7"/>
  <c r="I581" i="7"/>
  <c r="H581" i="7"/>
  <c r="G581" i="7"/>
  <c r="E581" i="7"/>
  <c r="F581" i="7" s="1"/>
  <c r="D581" i="7"/>
  <c r="C581" i="7"/>
  <c r="I580" i="7"/>
  <c r="H580" i="7"/>
  <c r="G580" i="7"/>
  <c r="E580" i="7"/>
  <c r="F580" i="7" s="1"/>
  <c r="D580" i="7"/>
  <c r="C580" i="7"/>
  <c r="I579" i="7"/>
  <c r="H579" i="7"/>
  <c r="G579" i="7"/>
  <c r="F579" i="7"/>
  <c r="E579" i="7"/>
  <c r="D579" i="7"/>
  <c r="C579" i="7"/>
  <c r="I578" i="7"/>
  <c r="H578" i="7"/>
  <c r="G578" i="7"/>
  <c r="E578" i="7"/>
  <c r="F578" i="7" s="1"/>
  <c r="D578" i="7"/>
  <c r="C578" i="7"/>
  <c r="I577" i="7"/>
  <c r="H577" i="7"/>
  <c r="G577" i="7"/>
  <c r="F577" i="7"/>
  <c r="E577" i="7"/>
  <c r="D577" i="7"/>
  <c r="C577" i="7"/>
  <c r="I576" i="7"/>
  <c r="H576" i="7"/>
  <c r="G576" i="7"/>
  <c r="F576" i="7"/>
  <c r="E576" i="7"/>
  <c r="D576" i="7"/>
  <c r="C576" i="7"/>
  <c r="I575" i="7"/>
  <c r="H575" i="7"/>
  <c r="G575" i="7"/>
  <c r="E575" i="7"/>
  <c r="F575" i="7" s="1"/>
  <c r="D575" i="7"/>
  <c r="C575" i="7"/>
  <c r="I574" i="7"/>
  <c r="H574" i="7"/>
  <c r="G574" i="7"/>
  <c r="F574" i="7"/>
  <c r="E574" i="7"/>
  <c r="D574" i="7"/>
  <c r="C574" i="7"/>
  <c r="I573" i="7"/>
  <c r="H573" i="7"/>
  <c r="G573" i="7"/>
  <c r="F573" i="7"/>
  <c r="E573" i="7"/>
  <c r="D573" i="7"/>
  <c r="C573" i="7"/>
  <c r="I572" i="7"/>
  <c r="H572" i="7"/>
  <c r="G572" i="7"/>
  <c r="E572" i="7"/>
  <c r="F572" i="7" s="1"/>
  <c r="D572" i="7"/>
  <c r="C572" i="7"/>
  <c r="I571" i="7"/>
  <c r="H571" i="7"/>
  <c r="G571" i="7"/>
  <c r="F571" i="7"/>
  <c r="E571" i="7"/>
  <c r="D571" i="7"/>
  <c r="C571" i="7"/>
  <c r="I570" i="7"/>
  <c r="H570" i="7"/>
  <c r="G570" i="7"/>
  <c r="F570" i="7"/>
  <c r="E570" i="7"/>
  <c r="D570" i="7"/>
  <c r="C570" i="7"/>
  <c r="I569" i="7"/>
  <c r="H569" i="7"/>
  <c r="G569" i="7"/>
  <c r="F569" i="7"/>
  <c r="E569" i="7"/>
  <c r="D569" i="7"/>
  <c r="C569" i="7"/>
  <c r="I568" i="7"/>
  <c r="H568" i="7"/>
  <c r="G568" i="7"/>
  <c r="E568" i="7"/>
  <c r="F568" i="7" s="1"/>
  <c r="D568" i="7"/>
  <c r="C568" i="7"/>
  <c r="I567" i="7"/>
  <c r="H567" i="7"/>
  <c r="G567" i="7"/>
  <c r="F567" i="7"/>
  <c r="E567" i="7"/>
  <c r="D567" i="7"/>
  <c r="C567" i="7"/>
  <c r="I566" i="7"/>
  <c r="H566" i="7"/>
  <c r="G566" i="7"/>
  <c r="F566" i="7"/>
  <c r="E566" i="7"/>
  <c r="D566" i="7"/>
  <c r="C566" i="7"/>
  <c r="I565" i="7"/>
  <c r="H565" i="7"/>
  <c r="G565" i="7"/>
  <c r="F565" i="7"/>
  <c r="E565" i="7"/>
  <c r="D565" i="7"/>
  <c r="C565" i="7"/>
  <c r="I564" i="7"/>
  <c r="H564" i="7"/>
  <c r="G564" i="7"/>
  <c r="E564" i="7"/>
  <c r="F564" i="7" s="1"/>
  <c r="D564" i="7"/>
  <c r="C564" i="7"/>
  <c r="I563" i="7"/>
  <c r="H563" i="7"/>
  <c r="G563" i="7"/>
  <c r="F563" i="7"/>
  <c r="E563" i="7"/>
  <c r="D563" i="7"/>
  <c r="C563" i="7"/>
  <c r="I562" i="7"/>
  <c r="H562" i="7"/>
  <c r="G562" i="7"/>
  <c r="F562" i="7"/>
  <c r="E562" i="7"/>
  <c r="D562" i="7"/>
  <c r="C562" i="7"/>
  <c r="I561" i="7"/>
  <c r="H561" i="7"/>
  <c r="G561" i="7"/>
  <c r="E561" i="7"/>
  <c r="F561" i="7" s="1"/>
  <c r="D561" i="7"/>
  <c r="C561" i="7"/>
  <c r="I560" i="7"/>
  <c r="H560" i="7"/>
  <c r="G560" i="7"/>
  <c r="F560" i="7"/>
  <c r="E560" i="7"/>
  <c r="D560" i="7"/>
  <c r="C560" i="7"/>
  <c r="I559" i="7"/>
  <c r="H559" i="7"/>
  <c r="G559" i="7"/>
  <c r="F559" i="7"/>
  <c r="E559" i="7"/>
  <c r="D559" i="7"/>
  <c r="C559" i="7"/>
  <c r="I558" i="7"/>
  <c r="H558" i="7"/>
  <c r="G558" i="7"/>
  <c r="F558" i="7"/>
  <c r="E558" i="7"/>
  <c r="D558" i="7"/>
  <c r="C558" i="7"/>
  <c r="I557" i="7"/>
  <c r="H557" i="7"/>
  <c r="G557" i="7"/>
  <c r="E557" i="7"/>
  <c r="F557" i="7" s="1"/>
  <c r="D557" i="7"/>
  <c r="C557" i="7"/>
  <c r="I556" i="7"/>
  <c r="H556" i="7"/>
  <c r="G556" i="7"/>
  <c r="E556" i="7"/>
  <c r="F556" i="7" s="1"/>
  <c r="D556" i="7"/>
  <c r="C556" i="7"/>
  <c r="I555" i="7"/>
  <c r="H555" i="7"/>
  <c r="G555" i="7"/>
  <c r="F555" i="7"/>
  <c r="E555" i="7"/>
  <c r="D555" i="7"/>
  <c r="C555" i="7"/>
  <c r="I554" i="7"/>
  <c r="H554" i="7"/>
  <c r="G554" i="7"/>
  <c r="E554" i="7"/>
  <c r="F554" i="7" s="1"/>
  <c r="D554" i="7"/>
  <c r="C554" i="7"/>
  <c r="I553" i="7"/>
  <c r="H553" i="7"/>
  <c r="G553" i="7"/>
  <c r="F553" i="7"/>
  <c r="E553" i="7"/>
  <c r="D553" i="7"/>
  <c r="C553" i="7"/>
  <c r="I552" i="7"/>
  <c r="H552" i="7"/>
  <c r="G552" i="7"/>
  <c r="F552" i="7"/>
  <c r="E552" i="7"/>
  <c r="D552" i="7"/>
  <c r="C552" i="7"/>
  <c r="I551" i="7"/>
  <c r="H551" i="7"/>
  <c r="G551" i="7"/>
  <c r="F551" i="7"/>
  <c r="E551" i="7"/>
  <c r="D551" i="7"/>
  <c r="C551" i="7"/>
  <c r="I550" i="7"/>
  <c r="H550" i="7"/>
  <c r="G550" i="7"/>
  <c r="E550" i="7"/>
  <c r="F550" i="7" s="1"/>
  <c r="D550" i="7"/>
  <c r="C550" i="7"/>
  <c r="I549" i="7"/>
  <c r="H549" i="7"/>
  <c r="G549" i="7"/>
  <c r="E549" i="7"/>
  <c r="F549" i="7" s="1"/>
  <c r="D549" i="7"/>
  <c r="C549" i="7"/>
  <c r="I548" i="7"/>
  <c r="H548" i="7"/>
  <c r="G548" i="7"/>
  <c r="E548" i="7"/>
  <c r="F548" i="7" s="1"/>
  <c r="D548" i="7"/>
  <c r="C548" i="7"/>
  <c r="I547" i="7"/>
  <c r="H547" i="7"/>
  <c r="G547" i="7"/>
  <c r="F547" i="7"/>
  <c r="E547" i="7"/>
  <c r="D547" i="7"/>
  <c r="C547" i="7"/>
  <c r="I546" i="7"/>
  <c r="H546" i="7"/>
  <c r="G546" i="7"/>
  <c r="F546" i="7"/>
  <c r="E546" i="7"/>
  <c r="D546" i="7"/>
  <c r="C546" i="7"/>
  <c r="I545" i="7"/>
  <c r="H545" i="7"/>
  <c r="G545" i="7"/>
  <c r="F545" i="7"/>
  <c r="E545" i="7"/>
  <c r="D545" i="7"/>
  <c r="C545" i="7"/>
  <c r="I544" i="7"/>
  <c r="H544" i="7"/>
  <c r="G544" i="7"/>
  <c r="E544" i="7"/>
  <c r="F544" i="7" s="1"/>
  <c r="D544" i="7"/>
  <c r="C544" i="7"/>
  <c r="I543" i="7"/>
  <c r="H543" i="7"/>
  <c r="G543" i="7"/>
  <c r="F543" i="7"/>
  <c r="E543" i="7"/>
  <c r="D543" i="7"/>
  <c r="C543" i="7"/>
  <c r="I542" i="7"/>
  <c r="H542" i="7"/>
  <c r="G542" i="7"/>
  <c r="E542" i="7"/>
  <c r="F542" i="7" s="1"/>
  <c r="D542" i="7"/>
  <c r="C542" i="7"/>
  <c r="I541" i="7"/>
  <c r="H541" i="7"/>
  <c r="G541" i="7"/>
  <c r="F541" i="7"/>
  <c r="E541" i="7"/>
  <c r="D541" i="7"/>
  <c r="C541" i="7"/>
  <c r="I540" i="7"/>
  <c r="H540" i="7"/>
  <c r="G540" i="7"/>
  <c r="E540" i="7"/>
  <c r="F540" i="7" s="1"/>
  <c r="D540" i="7"/>
  <c r="C540" i="7"/>
  <c r="I539" i="7"/>
  <c r="H539" i="7"/>
  <c r="G539" i="7"/>
  <c r="F539" i="7"/>
  <c r="E539" i="7"/>
  <c r="D539" i="7"/>
  <c r="C539" i="7"/>
  <c r="I538" i="7"/>
  <c r="H538" i="7"/>
  <c r="G538" i="7"/>
  <c r="E538" i="7"/>
  <c r="F538" i="7" s="1"/>
  <c r="D538" i="7"/>
  <c r="C538" i="7"/>
  <c r="I537" i="7"/>
  <c r="H537" i="7"/>
  <c r="G537" i="7"/>
  <c r="F537" i="7"/>
  <c r="E537" i="7"/>
  <c r="D537" i="7"/>
  <c r="C537" i="7"/>
  <c r="I536" i="7"/>
  <c r="H536" i="7"/>
  <c r="G536" i="7"/>
  <c r="E536" i="7"/>
  <c r="F536" i="7" s="1"/>
  <c r="D536" i="7"/>
  <c r="C536" i="7"/>
  <c r="I535" i="7"/>
  <c r="H535" i="7"/>
  <c r="G535" i="7"/>
  <c r="E535" i="7"/>
  <c r="F535" i="7" s="1"/>
  <c r="D535" i="7"/>
  <c r="C535" i="7"/>
  <c r="I534" i="7"/>
  <c r="H534" i="7"/>
  <c r="G534" i="7"/>
  <c r="F534" i="7"/>
  <c r="E534" i="7"/>
  <c r="D534" i="7"/>
  <c r="C534" i="7"/>
  <c r="I533" i="7"/>
  <c r="H533" i="7"/>
  <c r="G533" i="7"/>
  <c r="F533" i="7"/>
  <c r="E533" i="7"/>
  <c r="D533" i="7"/>
  <c r="C533" i="7"/>
  <c r="I532" i="7"/>
  <c r="H532" i="7"/>
  <c r="G532" i="7"/>
  <c r="E532" i="7"/>
  <c r="F532" i="7" s="1"/>
  <c r="D532" i="7"/>
  <c r="C532" i="7"/>
  <c r="I531" i="7"/>
  <c r="H531" i="7"/>
  <c r="G531" i="7"/>
  <c r="F531" i="7"/>
  <c r="E531" i="7"/>
  <c r="D531" i="7"/>
  <c r="C531" i="7"/>
  <c r="I530" i="7"/>
  <c r="H530" i="7"/>
  <c r="G530" i="7"/>
  <c r="E530" i="7"/>
  <c r="F530" i="7" s="1"/>
  <c r="D530" i="7"/>
  <c r="C530" i="7"/>
  <c r="I529" i="7"/>
  <c r="H529" i="7"/>
  <c r="G529" i="7"/>
  <c r="F529" i="7"/>
  <c r="E529" i="7"/>
  <c r="D529" i="7"/>
  <c r="C529" i="7"/>
  <c r="I528" i="7"/>
  <c r="H528" i="7"/>
  <c r="G528" i="7"/>
  <c r="E528" i="7"/>
  <c r="F528" i="7" s="1"/>
  <c r="D528" i="7"/>
  <c r="C528" i="7"/>
  <c r="I527" i="7"/>
  <c r="H527" i="7"/>
  <c r="G527" i="7"/>
  <c r="F527" i="7"/>
  <c r="E527" i="7"/>
  <c r="D527" i="7"/>
  <c r="C527" i="7"/>
  <c r="I526" i="7"/>
  <c r="H526" i="7"/>
  <c r="G526" i="7"/>
  <c r="F526" i="7"/>
  <c r="E526" i="7"/>
  <c r="D526" i="7"/>
  <c r="C526" i="7"/>
  <c r="I525" i="7"/>
  <c r="H525" i="7"/>
  <c r="G525" i="7"/>
  <c r="E525" i="7"/>
  <c r="F525" i="7" s="1"/>
  <c r="D525" i="7"/>
  <c r="C525" i="7"/>
  <c r="I524" i="7"/>
  <c r="H524" i="7"/>
  <c r="G524" i="7"/>
  <c r="E524" i="7"/>
  <c r="F524" i="7" s="1"/>
  <c r="D524" i="7"/>
  <c r="C524" i="7"/>
  <c r="I523" i="7"/>
  <c r="H523" i="7"/>
  <c r="G523" i="7"/>
  <c r="F523" i="7"/>
  <c r="E523" i="7"/>
  <c r="D523" i="7"/>
  <c r="C523" i="7"/>
  <c r="I522" i="7"/>
  <c r="H522" i="7"/>
  <c r="G522" i="7"/>
  <c r="E522" i="7"/>
  <c r="F522" i="7" s="1"/>
  <c r="D522" i="7"/>
  <c r="C522" i="7"/>
  <c r="I521" i="7"/>
  <c r="H521" i="7"/>
  <c r="G521" i="7"/>
  <c r="E521" i="7"/>
  <c r="F521" i="7" s="1"/>
  <c r="D521" i="7"/>
  <c r="C521" i="7"/>
  <c r="I520" i="7"/>
  <c r="H520" i="7"/>
  <c r="G520" i="7"/>
  <c r="F520" i="7"/>
  <c r="E520" i="7"/>
  <c r="D520" i="7"/>
  <c r="C520" i="7"/>
  <c r="I519" i="7"/>
  <c r="H519" i="7"/>
  <c r="G519" i="7"/>
  <c r="E519" i="7"/>
  <c r="F519" i="7" s="1"/>
  <c r="D519" i="7"/>
  <c r="C519" i="7"/>
  <c r="I518" i="7"/>
  <c r="H518" i="7"/>
  <c r="G518" i="7"/>
  <c r="F518" i="7"/>
  <c r="E518" i="7"/>
  <c r="D518" i="7"/>
  <c r="C518" i="7"/>
  <c r="I517" i="7"/>
  <c r="H517" i="7"/>
  <c r="G517" i="7"/>
  <c r="E517" i="7"/>
  <c r="F517" i="7" s="1"/>
  <c r="D517" i="7"/>
  <c r="C517" i="7"/>
  <c r="I516" i="7"/>
  <c r="H516" i="7"/>
  <c r="G516" i="7"/>
  <c r="E516" i="7"/>
  <c r="F516" i="7" s="1"/>
  <c r="D516" i="7"/>
  <c r="C516" i="7"/>
  <c r="I515" i="7"/>
  <c r="H515" i="7"/>
  <c r="G515" i="7"/>
  <c r="F515" i="7"/>
  <c r="E515" i="7"/>
  <c r="D515" i="7"/>
  <c r="C515" i="7"/>
  <c r="I514" i="7"/>
  <c r="H514" i="7"/>
  <c r="G514" i="7"/>
  <c r="E514" i="7"/>
  <c r="F514" i="7" s="1"/>
  <c r="D514" i="7"/>
  <c r="C514" i="7"/>
  <c r="I513" i="7"/>
  <c r="H513" i="7"/>
  <c r="G513" i="7"/>
  <c r="F513" i="7"/>
  <c r="E513" i="7"/>
  <c r="D513" i="7"/>
  <c r="C513" i="7"/>
  <c r="I512" i="7"/>
  <c r="H512" i="7"/>
  <c r="G512" i="7"/>
  <c r="F512" i="7"/>
  <c r="E512" i="7"/>
  <c r="D512" i="7"/>
  <c r="C512" i="7"/>
  <c r="I511" i="7"/>
  <c r="H511" i="7"/>
  <c r="G511" i="7"/>
  <c r="E511" i="7"/>
  <c r="F511" i="7" s="1"/>
  <c r="D511" i="7"/>
  <c r="C511" i="7"/>
  <c r="I510" i="7"/>
  <c r="H510" i="7"/>
  <c r="G510" i="7"/>
  <c r="F510" i="7"/>
  <c r="E510" i="7"/>
  <c r="D510" i="7"/>
  <c r="C510" i="7"/>
  <c r="I509" i="7"/>
  <c r="H509" i="7"/>
  <c r="G509" i="7"/>
  <c r="E509" i="7"/>
  <c r="F509" i="7" s="1"/>
  <c r="D509" i="7"/>
  <c r="C509" i="7"/>
  <c r="I508" i="7"/>
  <c r="H508" i="7"/>
  <c r="G508" i="7"/>
  <c r="E508" i="7"/>
  <c r="F508" i="7" s="1"/>
  <c r="D508" i="7"/>
  <c r="C508" i="7"/>
  <c r="I507" i="7"/>
  <c r="H507" i="7"/>
  <c r="G507" i="7"/>
  <c r="F507" i="7"/>
  <c r="E507" i="7"/>
  <c r="D507" i="7"/>
  <c r="C507" i="7"/>
  <c r="I506" i="7"/>
  <c r="H506" i="7"/>
  <c r="G506" i="7"/>
  <c r="F506" i="7"/>
  <c r="E506" i="7"/>
  <c r="D506" i="7"/>
  <c r="C506" i="7"/>
  <c r="I505" i="7"/>
  <c r="H505" i="7"/>
  <c r="G505" i="7"/>
  <c r="F505" i="7"/>
  <c r="E505" i="7"/>
  <c r="D505" i="7"/>
  <c r="C505" i="7"/>
  <c r="I504" i="7"/>
  <c r="H504" i="7"/>
  <c r="G504" i="7"/>
  <c r="E504" i="7"/>
  <c r="F504" i="7" s="1"/>
  <c r="D504" i="7"/>
  <c r="C504" i="7"/>
  <c r="I503" i="7"/>
  <c r="H503" i="7"/>
  <c r="G503" i="7"/>
  <c r="F503" i="7"/>
  <c r="E503" i="7"/>
  <c r="D503" i="7"/>
  <c r="C503" i="7"/>
  <c r="I502" i="7"/>
  <c r="H502" i="7"/>
  <c r="G502" i="7"/>
  <c r="E502" i="7"/>
  <c r="F502" i="7" s="1"/>
  <c r="D502" i="7"/>
  <c r="C502" i="7"/>
  <c r="I501" i="7"/>
  <c r="H501" i="7"/>
  <c r="G501" i="7"/>
  <c r="F501" i="7"/>
  <c r="E501" i="7"/>
  <c r="D501" i="7"/>
  <c r="C501" i="7"/>
  <c r="I500" i="7"/>
  <c r="H500" i="7"/>
  <c r="G500" i="7"/>
  <c r="E500" i="7"/>
  <c r="F500" i="7" s="1"/>
  <c r="D500" i="7"/>
  <c r="C500" i="7"/>
  <c r="I499" i="7"/>
  <c r="H499" i="7"/>
  <c r="G499" i="7"/>
  <c r="F499" i="7"/>
  <c r="E499" i="7"/>
  <c r="D499" i="7"/>
  <c r="C499" i="7"/>
  <c r="I498" i="7"/>
  <c r="H498" i="7"/>
  <c r="G498" i="7"/>
  <c r="F498" i="7"/>
  <c r="E498" i="7"/>
  <c r="D498" i="7"/>
  <c r="C498" i="7"/>
  <c r="I497" i="7"/>
  <c r="H497" i="7"/>
  <c r="G497" i="7"/>
  <c r="E497" i="7"/>
  <c r="F497" i="7" s="1"/>
  <c r="D497" i="7"/>
  <c r="C497" i="7"/>
  <c r="I496" i="7"/>
  <c r="H496" i="7"/>
  <c r="G496" i="7"/>
  <c r="F496" i="7"/>
  <c r="E496" i="7"/>
  <c r="D496" i="7"/>
  <c r="C496" i="7"/>
  <c r="I495" i="7"/>
  <c r="H495" i="7"/>
  <c r="G495" i="7"/>
  <c r="E495" i="7"/>
  <c r="F495" i="7" s="1"/>
  <c r="D495" i="7"/>
  <c r="C495" i="7"/>
  <c r="I494" i="7"/>
  <c r="H494" i="7"/>
  <c r="G494" i="7"/>
  <c r="F494" i="7"/>
  <c r="E494" i="7"/>
  <c r="D494" i="7"/>
  <c r="C494" i="7"/>
  <c r="I493" i="7"/>
  <c r="H493" i="7"/>
  <c r="G493" i="7"/>
  <c r="E493" i="7"/>
  <c r="F493" i="7" s="1"/>
  <c r="D493" i="7"/>
  <c r="C493" i="7"/>
  <c r="I492" i="7"/>
  <c r="H492" i="7"/>
  <c r="G492" i="7"/>
  <c r="E492" i="7"/>
  <c r="F492" i="7" s="1"/>
  <c r="D492" i="7"/>
  <c r="C492" i="7"/>
  <c r="I491" i="7"/>
  <c r="H491" i="7"/>
  <c r="G491" i="7"/>
  <c r="F491" i="7"/>
  <c r="E491" i="7"/>
  <c r="D491" i="7"/>
  <c r="C491" i="7"/>
  <c r="I490" i="7"/>
  <c r="H490" i="7"/>
  <c r="G490" i="7"/>
  <c r="E490" i="7"/>
  <c r="F490" i="7" s="1"/>
  <c r="D490" i="7"/>
  <c r="C490" i="7"/>
  <c r="I489" i="7"/>
  <c r="H489" i="7"/>
  <c r="G489" i="7"/>
  <c r="F489" i="7"/>
  <c r="E489" i="7"/>
  <c r="D489" i="7"/>
  <c r="C489" i="7"/>
  <c r="I488" i="7"/>
  <c r="H488" i="7"/>
  <c r="G488" i="7"/>
  <c r="E488" i="7"/>
  <c r="F488" i="7" s="1"/>
  <c r="D488" i="7"/>
  <c r="C488" i="7"/>
  <c r="I487" i="7"/>
  <c r="H487" i="7"/>
  <c r="G487" i="7"/>
  <c r="F487" i="7"/>
  <c r="E487" i="7"/>
  <c r="D487" i="7"/>
  <c r="C487" i="7"/>
  <c r="I486" i="7"/>
  <c r="H486" i="7"/>
  <c r="G486" i="7"/>
  <c r="E486" i="7"/>
  <c r="F486" i="7" s="1"/>
  <c r="D486" i="7"/>
  <c r="C486" i="7"/>
  <c r="I485" i="7"/>
  <c r="H485" i="7"/>
  <c r="G485" i="7"/>
  <c r="E485" i="7"/>
  <c r="F485" i="7" s="1"/>
  <c r="D485" i="7"/>
  <c r="C485" i="7"/>
  <c r="I484" i="7"/>
  <c r="H484" i="7"/>
  <c r="G484" i="7"/>
  <c r="E484" i="7"/>
  <c r="F484" i="7" s="1"/>
  <c r="D484" i="7"/>
  <c r="C484" i="7"/>
  <c r="I483" i="7"/>
  <c r="H483" i="7"/>
  <c r="G483" i="7"/>
  <c r="F483" i="7"/>
  <c r="E483" i="7"/>
  <c r="D483" i="7"/>
  <c r="C483" i="7"/>
  <c r="I482" i="7"/>
  <c r="H482" i="7"/>
  <c r="G482" i="7"/>
  <c r="E482" i="7"/>
  <c r="F482" i="7" s="1"/>
  <c r="D482" i="7"/>
  <c r="C482" i="7"/>
  <c r="I481" i="7"/>
  <c r="H481" i="7"/>
  <c r="G481" i="7"/>
  <c r="F481" i="7"/>
  <c r="E481" i="7"/>
  <c r="D481" i="7"/>
  <c r="C481" i="7"/>
  <c r="I480" i="7"/>
  <c r="H480" i="7"/>
  <c r="G480" i="7"/>
  <c r="E480" i="7"/>
  <c r="F480" i="7" s="1"/>
  <c r="D480" i="7"/>
  <c r="C480" i="7"/>
  <c r="I479" i="7"/>
  <c r="H479" i="7"/>
  <c r="G479" i="7"/>
  <c r="F479" i="7"/>
  <c r="E479" i="7"/>
  <c r="D479" i="7"/>
  <c r="C479" i="7"/>
  <c r="I478" i="7"/>
  <c r="H478" i="7"/>
  <c r="G478" i="7"/>
  <c r="E478" i="7"/>
  <c r="F478" i="7" s="1"/>
  <c r="D478" i="7"/>
  <c r="C478" i="7"/>
  <c r="I477" i="7"/>
  <c r="H477" i="7"/>
  <c r="G477" i="7"/>
  <c r="F477" i="7"/>
  <c r="E477" i="7"/>
  <c r="D477" i="7"/>
  <c r="C477" i="7"/>
  <c r="I476" i="7"/>
  <c r="H476" i="7"/>
  <c r="G476" i="7"/>
  <c r="E476" i="7"/>
  <c r="F476" i="7" s="1"/>
  <c r="D476" i="7"/>
  <c r="C476" i="7"/>
  <c r="I475" i="7"/>
  <c r="H475" i="7"/>
  <c r="G475" i="7"/>
  <c r="F475" i="7"/>
  <c r="E475" i="7"/>
  <c r="D475" i="7"/>
  <c r="C475" i="7"/>
  <c r="I474" i="7"/>
  <c r="H474" i="7"/>
  <c r="G474" i="7"/>
  <c r="E474" i="7"/>
  <c r="F474" i="7" s="1"/>
  <c r="D474" i="7"/>
  <c r="C474" i="7"/>
  <c r="I473" i="7"/>
  <c r="H473" i="7"/>
  <c r="G473" i="7"/>
  <c r="F473" i="7"/>
  <c r="E473" i="7"/>
  <c r="D473" i="7"/>
  <c r="C473" i="7"/>
  <c r="I472" i="7"/>
  <c r="H472" i="7"/>
  <c r="G472" i="7"/>
  <c r="E472" i="7"/>
  <c r="F472" i="7" s="1"/>
  <c r="D472" i="7"/>
  <c r="C472" i="7"/>
  <c r="I471" i="7"/>
  <c r="H471" i="7"/>
  <c r="G471" i="7"/>
  <c r="E471" i="7"/>
  <c r="F471" i="7" s="1"/>
  <c r="D471" i="7"/>
  <c r="C471" i="7"/>
  <c r="I470" i="7"/>
  <c r="H470" i="7"/>
  <c r="G470" i="7"/>
  <c r="F470" i="7"/>
  <c r="E470" i="7"/>
  <c r="D470" i="7"/>
  <c r="C470" i="7"/>
  <c r="I469" i="7"/>
  <c r="H469" i="7"/>
  <c r="G469" i="7"/>
  <c r="E469" i="7"/>
  <c r="F469" i="7" s="1"/>
  <c r="D469" i="7"/>
  <c r="C469" i="7"/>
  <c r="I468" i="7"/>
  <c r="H468" i="7"/>
  <c r="G468" i="7"/>
  <c r="E468" i="7"/>
  <c r="F468" i="7" s="1"/>
  <c r="D468" i="7"/>
  <c r="C468" i="7"/>
  <c r="I467" i="7"/>
  <c r="H467" i="7"/>
  <c r="G467" i="7"/>
  <c r="F467" i="7"/>
  <c r="E467" i="7"/>
  <c r="D467" i="7"/>
  <c r="C467" i="7"/>
  <c r="I466" i="7"/>
  <c r="H466" i="7"/>
  <c r="G466" i="7"/>
  <c r="E466" i="7"/>
  <c r="F466" i="7" s="1"/>
  <c r="D466" i="7"/>
  <c r="C466" i="7"/>
  <c r="I465" i="7"/>
  <c r="H465" i="7"/>
  <c r="G465" i="7"/>
  <c r="F465" i="7"/>
  <c r="E465" i="7"/>
  <c r="D465" i="7"/>
  <c r="C465" i="7"/>
  <c r="I464" i="7"/>
  <c r="H464" i="7"/>
  <c r="G464" i="7"/>
  <c r="E464" i="7"/>
  <c r="F464" i="7" s="1"/>
  <c r="D464" i="7"/>
  <c r="C464" i="7"/>
  <c r="I463" i="7"/>
  <c r="H463" i="7"/>
  <c r="G463" i="7"/>
  <c r="F463" i="7"/>
  <c r="E463" i="7"/>
  <c r="D463" i="7"/>
  <c r="C463" i="7"/>
  <c r="I462" i="7"/>
  <c r="H462" i="7"/>
  <c r="G462" i="7"/>
  <c r="F462" i="7"/>
  <c r="E462" i="7"/>
  <c r="D462" i="7"/>
  <c r="C462" i="7"/>
  <c r="I461" i="7"/>
  <c r="H461" i="7"/>
  <c r="G461" i="7"/>
  <c r="E461" i="7"/>
  <c r="F461" i="7" s="1"/>
  <c r="D461" i="7"/>
  <c r="C461" i="7"/>
  <c r="I460" i="7"/>
  <c r="H460" i="7"/>
  <c r="G460" i="7"/>
  <c r="E460" i="7"/>
  <c r="F460" i="7" s="1"/>
  <c r="D460" i="7"/>
  <c r="C460" i="7"/>
  <c r="I459" i="7"/>
  <c r="H459" i="7"/>
  <c r="G459" i="7"/>
  <c r="F459" i="7"/>
  <c r="E459" i="7"/>
  <c r="D459" i="7"/>
  <c r="C459" i="7"/>
  <c r="I458" i="7"/>
  <c r="H458" i="7"/>
  <c r="G458" i="7"/>
  <c r="E458" i="7"/>
  <c r="F458" i="7" s="1"/>
  <c r="D458" i="7"/>
  <c r="C458" i="7"/>
  <c r="I457" i="7"/>
  <c r="H457" i="7"/>
  <c r="G457" i="7"/>
  <c r="E457" i="7"/>
  <c r="F457" i="7" s="1"/>
  <c r="D457" i="7"/>
  <c r="C457" i="7"/>
  <c r="I456" i="7"/>
  <c r="H456" i="7"/>
  <c r="G456" i="7"/>
  <c r="F456" i="7"/>
  <c r="E456" i="7"/>
  <c r="D456" i="7"/>
  <c r="C456" i="7"/>
  <c r="I455" i="7"/>
  <c r="H455" i="7"/>
  <c r="G455" i="7"/>
  <c r="E455" i="7"/>
  <c r="F455" i="7" s="1"/>
  <c r="D455" i="7"/>
  <c r="C455" i="7"/>
  <c r="I454" i="7"/>
  <c r="H454" i="7"/>
  <c r="G454" i="7"/>
  <c r="F454" i="7"/>
  <c r="E454" i="7"/>
  <c r="D454" i="7"/>
  <c r="C454" i="7"/>
  <c r="I453" i="7"/>
  <c r="H453" i="7"/>
  <c r="G453" i="7"/>
  <c r="E453" i="7"/>
  <c r="F453" i="7" s="1"/>
  <c r="D453" i="7"/>
  <c r="C453" i="7"/>
  <c r="I452" i="7"/>
  <c r="H452" i="7"/>
  <c r="G452" i="7"/>
  <c r="E452" i="7"/>
  <c r="F452" i="7" s="1"/>
  <c r="D452" i="7"/>
  <c r="C452" i="7"/>
  <c r="I451" i="7"/>
  <c r="H451" i="7"/>
  <c r="G451" i="7"/>
  <c r="F451" i="7"/>
  <c r="E451" i="7"/>
  <c r="D451" i="7"/>
  <c r="C451" i="7"/>
  <c r="I450" i="7"/>
  <c r="H450" i="7"/>
  <c r="G450" i="7"/>
  <c r="E450" i="7"/>
  <c r="F450" i="7" s="1"/>
  <c r="D450" i="7"/>
  <c r="C450" i="7"/>
  <c r="I449" i="7"/>
  <c r="H449" i="7"/>
  <c r="G449" i="7"/>
  <c r="F449" i="7"/>
  <c r="E449" i="7"/>
  <c r="D449" i="7"/>
  <c r="C449" i="7"/>
  <c r="I448" i="7"/>
  <c r="H448" i="7"/>
  <c r="G448" i="7"/>
  <c r="F448" i="7"/>
  <c r="E448" i="7"/>
  <c r="D448" i="7"/>
  <c r="C448" i="7"/>
  <c r="I447" i="7"/>
  <c r="H447" i="7"/>
  <c r="G447" i="7"/>
  <c r="E447" i="7"/>
  <c r="F447" i="7" s="1"/>
  <c r="D447" i="7"/>
  <c r="C447" i="7"/>
  <c r="I446" i="7"/>
  <c r="H446" i="7"/>
  <c r="G446" i="7"/>
  <c r="F446" i="7"/>
  <c r="E446" i="7"/>
  <c r="D446" i="7"/>
  <c r="C446" i="7"/>
  <c r="I445" i="7"/>
  <c r="H445" i="7"/>
  <c r="G445" i="7"/>
  <c r="E445" i="7"/>
  <c r="F445" i="7" s="1"/>
  <c r="D445" i="7"/>
  <c r="C445" i="7"/>
  <c r="I444" i="7"/>
  <c r="H444" i="7"/>
  <c r="G444" i="7"/>
  <c r="E444" i="7"/>
  <c r="F444" i="7" s="1"/>
  <c r="D444" i="7"/>
  <c r="C444" i="7"/>
  <c r="I443" i="7"/>
  <c r="H443" i="7"/>
  <c r="G443" i="7"/>
  <c r="F443" i="7"/>
  <c r="E443" i="7"/>
  <c r="D443" i="7"/>
  <c r="C443" i="7"/>
  <c r="I442" i="7"/>
  <c r="H442" i="7"/>
  <c r="G442" i="7"/>
  <c r="F442" i="7"/>
  <c r="E442" i="7"/>
  <c r="D442" i="7"/>
  <c r="C442" i="7"/>
  <c r="I441" i="7"/>
  <c r="H441" i="7"/>
  <c r="G441" i="7"/>
  <c r="F441" i="7"/>
  <c r="E441" i="7"/>
  <c r="D441" i="7"/>
  <c r="C441" i="7"/>
  <c r="I440" i="7"/>
  <c r="H440" i="7"/>
  <c r="G440" i="7"/>
  <c r="E440" i="7"/>
  <c r="F440" i="7" s="1"/>
  <c r="D440" i="7"/>
  <c r="C440" i="7"/>
  <c r="I439" i="7"/>
  <c r="H439" i="7"/>
  <c r="G439" i="7"/>
  <c r="F439" i="7"/>
  <c r="E439" i="7"/>
  <c r="D439" i="7"/>
  <c r="C439" i="7"/>
  <c r="I438" i="7"/>
  <c r="H438" i="7"/>
  <c r="G438" i="7"/>
  <c r="E438" i="7"/>
  <c r="F438" i="7" s="1"/>
  <c r="D438" i="7"/>
  <c r="C438" i="7"/>
  <c r="I437" i="7"/>
  <c r="H437" i="7"/>
  <c r="G437" i="7"/>
  <c r="F437" i="7"/>
  <c r="E437" i="7"/>
  <c r="D437" i="7"/>
  <c r="C437" i="7"/>
  <c r="I436" i="7"/>
  <c r="H436" i="7"/>
  <c r="G436" i="7"/>
  <c r="E436" i="7"/>
  <c r="F436" i="7" s="1"/>
  <c r="D436" i="7"/>
  <c r="C436" i="7"/>
  <c r="I435" i="7"/>
  <c r="H435" i="7"/>
  <c r="G435" i="7"/>
  <c r="F435" i="7"/>
  <c r="E435" i="7"/>
  <c r="D435" i="7"/>
  <c r="C435" i="7"/>
  <c r="I434" i="7"/>
  <c r="H434" i="7"/>
  <c r="G434" i="7"/>
  <c r="F434" i="7"/>
  <c r="E434" i="7"/>
  <c r="D434" i="7"/>
  <c r="C434" i="7"/>
  <c r="I433" i="7"/>
  <c r="H433" i="7"/>
  <c r="G433" i="7"/>
  <c r="E433" i="7"/>
  <c r="F433" i="7" s="1"/>
  <c r="D433" i="7"/>
  <c r="C433" i="7"/>
  <c r="I432" i="7"/>
  <c r="H432" i="7"/>
  <c r="G432" i="7"/>
  <c r="F432" i="7"/>
  <c r="E432" i="7"/>
  <c r="D432" i="7"/>
  <c r="C432" i="7"/>
  <c r="I431" i="7"/>
  <c r="H431" i="7"/>
  <c r="G431" i="7"/>
  <c r="E431" i="7"/>
  <c r="F431" i="7" s="1"/>
  <c r="D431" i="7"/>
  <c r="C431" i="7"/>
  <c r="I430" i="7"/>
  <c r="H430" i="7"/>
  <c r="G430" i="7"/>
  <c r="F430" i="7"/>
  <c r="E430" i="7"/>
  <c r="D430" i="7"/>
  <c r="C430" i="7"/>
  <c r="I429" i="7"/>
  <c r="H429" i="7"/>
  <c r="G429" i="7"/>
  <c r="E429" i="7"/>
  <c r="F429" i="7" s="1"/>
  <c r="D429" i="7"/>
  <c r="C429" i="7"/>
  <c r="I428" i="7"/>
  <c r="H428" i="7"/>
  <c r="G428" i="7"/>
  <c r="E428" i="7"/>
  <c r="F428" i="7" s="1"/>
  <c r="D428" i="7"/>
  <c r="C428" i="7"/>
  <c r="I427" i="7"/>
  <c r="H427" i="7"/>
  <c r="G427" i="7"/>
  <c r="F427" i="7"/>
  <c r="E427" i="7"/>
  <c r="D427" i="7"/>
  <c r="C427" i="7"/>
  <c r="I426" i="7"/>
  <c r="H426" i="7"/>
  <c r="G426" i="7"/>
  <c r="E426" i="7"/>
  <c r="F426" i="7" s="1"/>
  <c r="D426" i="7"/>
  <c r="C426" i="7"/>
  <c r="I425" i="7"/>
  <c r="H425" i="7"/>
  <c r="G425" i="7"/>
  <c r="F425" i="7"/>
  <c r="E425" i="7"/>
  <c r="D425" i="7"/>
  <c r="C425" i="7"/>
  <c r="I424" i="7"/>
  <c r="H424" i="7"/>
  <c r="G424" i="7"/>
  <c r="E424" i="7"/>
  <c r="F424" i="7" s="1"/>
  <c r="D424" i="7"/>
  <c r="C424" i="7"/>
  <c r="I423" i="7"/>
  <c r="H423" i="7"/>
  <c r="G423" i="7"/>
  <c r="F423" i="7"/>
  <c r="E423" i="7"/>
  <c r="D423" i="7"/>
  <c r="C423" i="7"/>
  <c r="I422" i="7"/>
  <c r="H422" i="7"/>
  <c r="G422" i="7"/>
  <c r="E422" i="7"/>
  <c r="F422" i="7" s="1"/>
  <c r="D422" i="7"/>
  <c r="C422" i="7"/>
  <c r="I421" i="7"/>
  <c r="H421" i="7"/>
  <c r="G421" i="7"/>
  <c r="E421" i="7"/>
  <c r="F421" i="7" s="1"/>
  <c r="D421" i="7"/>
  <c r="C421" i="7"/>
  <c r="I420" i="7"/>
  <c r="H420" i="7"/>
  <c r="G420" i="7"/>
  <c r="E420" i="7"/>
  <c r="F420" i="7" s="1"/>
  <c r="D420" i="7"/>
  <c r="C420" i="7"/>
  <c r="I419" i="7"/>
  <c r="H419" i="7"/>
  <c r="G419" i="7"/>
  <c r="F419" i="7"/>
  <c r="E419" i="7"/>
  <c r="D419" i="7"/>
  <c r="C419" i="7"/>
  <c r="I418" i="7"/>
  <c r="H418" i="7"/>
  <c r="G418" i="7"/>
  <c r="E418" i="7"/>
  <c r="F418" i="7" s="1"/>
  <c r="D418" i="7"/>
  <c r="C418" i="7"/>
  <c r="I417" i="7"/>
  <c r="H417" i="7"/>
  <c r="G417" i="7"/>
  <c r="F417" i="7"/>
  <c r="E417" i="7"/>
  <c r="D417" i="7"/>
  <c r="C417" i="7"/>
  <c r="I416" i="7"/>
  <c r="H416" i="7"/>
  <c r="G416" i="7"/>
  <c r="E416" i="7"/>
  <c r="F416" i="7" s="1"/>
  <c r="D416" i="7"/>
  <c r="C416" i="7"/>
  <c r="I415" i="7"/>
  <c r="H415" i="7"/>
  <c r="G415" i="7"/>
  <c r="F415" i="7"/>
  <c r="E415" i="7"/>
  <c r="D415" i="7"/>
  <c r="C415" i="7"/>
  <c r="I414" i="7"/>
  <c r="H414" i="7"/>
  <c r="G414" i="7"/>
  <c r="E414" i="7"/>
  <c r="F414" i="7" s="1"/>
  <c r="D414" i="7"/>
  <c r="C414" i="7"/>
  <c r="I413" i="7"/>
  <c r="H413" i="7"/>
  <c r="G413" i="7"/>
  <c r="F413" i="7"/>
  <c r="E413" i="7"/>
  <c r="D413" i="7"/>
  <c r="C413" i="7"/>
  <c r="I412" i="7"/>
  <c r="H412" i="7"/>
  <c r="G412" i="7"/>
  <c r="E412" i="7"/>
  <c r="F412" i="7" s="1"/>
  <c r="D412" i="7"/>
  <c r="C412" i="7"/>
  <c r="I411" i="7"/>
  <c r="H411" i="7"/>
  <c r="G411" i="7"/>
  <c r="F411" i="7"/>
  <c r="E411" i="7"/>
  <c r="D411" i="7"/>
  <c r="C411" i="7"/>
  <c r="I410" i="7"/>
  <c r="H410" i="7"/>
  <c r="G410" i="7"/>
  <c r="E410" i="7"/>
  <c r="F410" i="7" s="1"/>
  <c r="D410" i="7"/>
  <c r="C410" i="7"/>
  <c r="I409" i="7"/>
  <c r="H409" i="7"/>
  <c r="G409" i="7"/>
  <c r="F409" i="7"/>
  <c r="E409" i="7"/>
  <c r="D409" i="7"/>
  <c r="C409" i="7"/>
  <c r="I408" i="7"/>
  <c r="H408" i="7"/>
  <c r="G408" i="7"/>
  <c r="F408" i="7"/>
  <c r="E408" i="7"/>
  <c r="D408" i="7"/>
  <c r="C408" i="7"/>
  <c r="I407" i="7"/>
  <c r="H407" i="7"/>
  <c r="G407" i="7"/>
  <c r="E407" i="7"/>
  <c r="F407" i="7" s="1"/>
  <c r="D407" i="7"/>
  <c r="C407" i="7"/>
  <c r="I406" i="7"/>
  <c r="H406" i="7"/>
  <c r="G406" i="7"/>
  <c r="F406" i="7"/>
  <c r="E406" i="7"/>
  <c r="D406" i="7"/>
  <c r="C406" i="7"/>
  <c r="I405" i="7"/>
  <c r="H405" i="7"/>
  <c r="G405" i="7"/>
  <c r="E405" i="7"/>
  <c r="F405" i="7" s="1"/>
  <c r="D405" i="7"/>
  <c r="C405" i="7"/>
  <c r="I404" i="7"/>
  <c r="H404" i="7"/>
  <c r="G404" i="7"/>
  <c r="E404" i="7"/>
  <c r="F404" i="7" s="1"/>
  <c r="D404" i="7"/>
  <c r="C404" i="7"/>
  <c r="I403" i="7"/>
  <c r="H403" i="7"/>
  <c r="G403" i="7"/>
  <c r="F403" i="7"/>
  <c r="E403" i="7"/>
  <c r="D403" i="7"/>
  <c r="C403" i="7"/>
  <c r="I402" i="7"/>
  <c r="H402" i="7"/>
  <c r="G402" i="7"/>
  <c r="F402" i="7"/>
  <c r="E402" i="7"/>
  <c r="D402" i="7"/>
  <c r="C402" i="7"/>
  <c r="I401" i="7"/>
  <c r="H401" i="7"/>
  <c r="G401" i="7"/>
  <c r="F401" i="7"/>
  <c r="E401" i="7"/>
  <c r="D401" i="7"/>
  <c r="C401" i="7"/>
  <c r="I400" i="7"/>
  <c r="H400" i="7"/>
  <c r="G400" i="7"/>
  <c r="E400" i="7"/>
  <c r="F400" i="7" s="1"/>
  <c r="D400" i="7"/>
  <c r="C400" i="7"/>
  <c r="I399" i="7"/>
  <c r="H399" i="7"/>
  <c r="G399" i="7"/>
  <c r="F399" i="7"/>
  <c r="E399" i="7"/>
  <c r="D399" i="7"/>
  <c r="C399" i="7"/>
  <c r="I398" i="7"/>
  <c r="H398" i="7"/>
  <c r="G398" i="7"/>
  <c r="F398" i="7"/>
  <c r="E398" i="7"/>
  <c r="D398" i="7"/>
  <c r="C398" i="7"/>
  <c r="I397" i="7"/>
  <c r="H397" i="7"/>
  <c r="G397" i="7"/>
  <c r="E397" i="7"/>
  <c r="F397" i="7" s="1"/>
  <c r="D397" i="7"/>
  <c r="C397" i="7"/>
  <c r="I396" i="7"/>
  <c r="H396" i="7"/>
  <c r="G396" i="7"/>
  <c r="E396" i="7"/>
  <c r="F396" i="7" s="1"/>
  <c r="D396" i="7"/>
  <c r="C396" i="7"/>
  <c r="I395" i="7"/>
  <c r="H395" i="7"/>
  <c r="G395" i="7"/>
  <c r="F395" i="7"/>
  <c r="E395" i="7"/>
  <c r="D395" i="7"/>
  <c r="C395" i="7"/>
  <c r="I394" i="7"/>
  <c r="H394" i="7"/>
  <c r="G394" i="7"/>
  <c r="E394" i="7"/>
  <c r="F394" i="7" s="1"/>
  <c r="D394" i="7"/>
  <c r="C394" i="7"/>
  <c r="I393" i="7"/>
  <c r="H393" i="7"/>
  <c r="G393" i="7"/>
  <c r="E393" i="7"/>
  <c r="F393" i="7" s="1"/>
  <c r="D393" i="7"/>
  <c r="C393" i="7"/>
  <c r="I392" i="7"/>
  <c r="H392" i="7"/>
  <c r="G392" i="7"/>
  <c r="F392" i="7"/>
  <c r="E392" i="7"/>
  <c r="D392" i="7"/>
  <c r="C392" i="7"/>
  <c r="I391" i="7"/>
  <c r="H391" i="7"/>
  <c r="G391" i="7"/>
  <c r="E391" i="7"/>
  <c r="F391" i="7" s="1"/>
  <c r="D391" i="7"/>
  <c r="C391" i="7"/>
  <c r="I390" i="7"/>
  <c r="H390" i="7"/>
  <c r="G390" i="7"/>
  <c r="F390" i="7"/>
  <c r="E390" i="7"/>
  <c r="D390" i="7"/>
  <c r="C390" i="7"/>
  <c r="I389" i="7"/>
  <c r="H389" i="7"/>
  <c r="G389" i="7"/>
  <c r="F389" i="7"/>
  <c r="E389" i="7"/>
  <c r="D389" i="7"/>
  <c r="C389" i="7"/>
  <c r="I388" i="7"/>
  <c r="H388" i="7"/>
  <c r="G388" i="7"/>
  <c r="E388" i="7"/>
  <c r="F388" i="7" s="1"/>
  <c r="D388" i="7"/>
  <c r="C388" i="7"/>
  <c r="I387" i="7"/>
  <c r="H387" i="7"/>
  <c r="G387" i="7"/>
  <c r="F387" i="7"/>
  <c r="E387" i="7"/>
  <c r="D387" i="7"/>
  <c r="C387" i="7"/>
  <c r="I386" i="7"/>
  <c r="H386" i="7"/>
  <c r="G386" i="7"/>
  <c r="E386" i="7"/>
  <c r="F386" i="7" s="1"/>
  <c r="D386" i="7"/>
  <c r="C386" i="7"/>
  <c r="I385" i="7"/>
  <c r="H385" i="7"/>
  <c r="G385" i="7"/>
  <c r="F385" i="7"/>
  <c r="E385" i="7"/>
  <c r="D385" i="7"/>
  <c r="C385" i="7"/>
  <c r="I384" i="7"/>
  <c r="H384" i="7"/>
  <c r="G384" i="7"/>
  <c r="F384" i="7"/>
  <c r="E384" i="7"/>
  <c r="D384" i="7"/>
  <c r="C384" i="7"/>
  <c r="I383" i="7"/>
  <c r="H383" i="7"/>
  <c r="G383" i="7"/>
  <c r="F383" i="7"/>
  <c r="E383" i="7"/>
  <c r="D383" i="7"/>
  <c r="C383" i="7"/>
  <c r="I382" i="7"/>
  <c r="H382" i="7"/>
  <c r="G382" i="7"/>
  <c r="F382" i="7"/>
  <c r="E382" i="7"/>
  <c r="D382" i="7"/>
  <c r="C382" i="7"/>
  <c r="I381" i="7"/>
  <c r="H381" i="7"/>
  <c r="G381" i="7"/>
  <c r="E381" i="7"/>
  <c r="F381" i="7" s="1"/>
  <c r="D381" i="7"/>
  <c r="C381" i="7"/>
  <c r="I380" i="7"/>
  <c r="H380" i="7"/>
  <c r="G380" i="7"/>
  <c r="E380" i="7"/>
  <c r="F380" i="7" s="1"/>
  <c r="D380" i="7"/>
  <c r="C380" i="7"/>
  <c r="I379" i="7"/>
  <c r="H379" i="7"/>
  <c r="G379" i="7"/>
  <c r="F379" i="7"/>
  <c r="E379" i="7"/>
  <c r="D379" i="7"/>
  <c r="C379" i="7"/>
  <c r="I378" i="7"/>
  <c r="H378" i="7"/>
  <c r="G378" i="7"/>
  <c r="F378" i="7"/>
  <c r="E378" i="7"/>
  <c r="D378" i="7"/>
  <c r="C378" i="7"/>
  <c r="I377" i="7"/>
  <c r="H377" i="7"/>
  <c r="G377" i="7"/>
  <c r="F377" i="7"/>
  <c r="E377" i="7"/>
  <c r="D377" i="7"/>
  <c r="C377" i="7"/>
  <c r="I376" i="7"/>
  <c r="H376" i="7"/>
  <c r="G376" i="7"/>
  <c r="F376" i="7"/>
  <c r="E376" i="7"/>
  <c r="D376" i="7"/>
  <c r="C376" i="7"/>
  <c r="I375" i="7"/>
  <c r="H375" i="7"/>
  <c r="G375" i="7"/>
  <c r="F375" i="7"/>
  <c r="E375" i="7"/>
  <c r="D375" i="7"/>
  <c r="C375" i="7"/>
  <c r="I374" i="7"/>
  <c r="H374" i="7"/>
  <c r="G374" i="7"/>
  <c r="E374" i="7"/>
  <c r="F374" i="7" s="1"/>
  <c r="D374" i="7"/>
  <c r="C374" i="7"/>
  <c r="I373" i="7"/>
  <c r="H373" i="7"/>
  <c r="G373" i="7"/>
  <c r="F373" i="7"/>
  <c r="E373" i="7"/>
  <c r="D373" i="7"/>
  <c r="C373" i="7"/>
  <c r="I372" i="7"/>
  <c r="H372" i="7"/>
  <c r="G372" i="7"/>
  <c r="E372" i="7"/>
  <c r="F372" i="7" s="1"/>
  <c r="D372" i="7"/>
  <c r="C372" i="7"/>
  <c r="I371" i="7"/>
  <c r="H371" i="7"/>
  <c r="G371" i="7"/>
  <c r="F371" i="7"/>
  <c r="E371" i="7"/>
  <c r="D371" i="7"/>
  <c r="C371" i="7"/>
  <c r="I370" i="7"/>
  <c r="H370" i="7"/>
  <c r="G370" i="7"/>
  <c r="F370" i="7"/>
  <c r="E370" i="7"/>
  <c r="D370" i="7"/>
  <c r="C370" i="7"/>
  <c r="I369" i="7"/>
  <c r="H369" i="7"/>
  <c r="G369" i="7"/>
  <c r="E369" i="7"/>
  <c r="F369" i="7" s="1"/>
  <c r="D369" i="7"/>
  <c r="C369" i="7"/>
  <c r="I368" i="7"/>
  <c r="H368" i="7"/>
  <c r="G368" i="7"/>
  <c r="F368" i="7"/>
  <c r="E368" i="7"/>
  <c r="D368" i="7"/>
  <c r="C368" i="7"/>
  <c r="I367" i="7"/>
  <c r="H367" i="7"/>
  <c r="G367" i="7"/>
  <c r="E367" i="7"/>
  <c r="F367" i="7" s="1"/>
  <c r="D367" i="7"/>
  <c r="C367" i="7"/>
  <c r="I366" i="7"/>
  <c r="H366" i="7"/>
  <c r="G366" i="7"/>
  <c r="F366" i="7"/>
  <c r="E366" i="7"/>
  <c r="D366" i="7"/>
  <c r="C366" i="7"/>
  <c r="I365" i="7"/>
  <c r="H365" i="7"/>
  <c r="G365" i="7"/>
  <c r="E365" i="7"/>
  <c r="F365" i="7" s="1"/>
  <c r="D365" i="7"/>
  <c r="C365" i="7"/>
  <c r="I364" i="7"/>
  <c r="H364" i="7"/>
  <c r="G364" i="7"/>
  <c r="E364" i="7"/>
  <c r="F364" i="7" s="1"/>
  <c r="D364" i="7"/>
  <c r="C364" i="7"/>
  <c r="I363" i="7"/>
  <c r="H363" i="7"/>
  <c r="G363" i="7"/>
  <c r="F363" i="7"/>
  <c r="E363" i="7"/>
  <c r="D363" i="7"/>
  <c r="C363" i="7"/>
  <c r="I362" i="7"/>
  <c r="H362" i="7"/>
  <c r="G362" i="7"/>
  <c r="E362" i="7"/>
  <c r="F362" i="7" s="1"/>
  <c r="D362" i="7"/>
  <c r="C362" i="7"/>
  <c r="I361" i="7"/>
  <c r="H361" i="7"/>
  <c r="G361" i="7"/>
  <c r="F361" i="7"/>
  <c r="E361" i="7"/>
  <c r="D361" i="7"/>
  <c r="C361" i="7"/>
  <c r="I360" i="7"/>
  <c r="H360" i="7"/>
  <c r="G360" i="7"/>
  <c r="E360" i="7"/>
  <c r="F360" i="7" s="1"/>
  <c r="D360" i="7"/>
  <c r="C360" i="7"/>
  <c r="I359" i="7"/>
  <c r="H359" i="7"/>
  <c r="G359" i="7"/>
  <c r="F359" i="7"/>
  <c r="E359" i="7"/>
  <c r="D359" i="7"/>
  <c r="C359" i="7"/>
  <c r="I358" i="7"/>
  <c r="H358" i="7"/>
  <c r="G358" i="7"/>
  <c r="E358" i="7"/>
  <c r="F358" i="7" s="1"/>
  <c r="D358" i="7"/>
  <c r="C358" i="7"/>
  <c r="I357" i="7"/>
  <c r="H357" i="7"/>
  <c r="G357" i="7"/>
  <c r="E357" i="7"/>
  <c r="F357" i="7" s="1"/>
  <c r="D357" i="7"/>
  <c r="C357" i="7"/>
  <c r="I356" i="7"/>
  <c r="H356" i="7"/>
  <c r="G356" i="7"/>
  <c r="E356" i="7"/>
  <c r="F356" i="7" s="1"/>
  <c r="D356" i="7"/>
  <c r="C356" i="7"/>
  <c r="I355" i="7"/>
  <c r="H355" i="7"/>
  <c r="G355" i="7"/>
  <c r="F355" i="7"/>
  <c r="E355" i="7"/>
  <c r="D355" i="7"/>
  <c r="C355" i="7"/>
  <c r="I354" i="7"/>
  <c r="H354" i="7"/>
  <c r="G354" i="7"/>
  <c r="E354" i="7"/>
  <c r="F354" i="7" s="1"/>
  <c r="D354" i="7"/>
  <c r="C354" i="7"/>
  <c r="I353" i="7"/>
  <c r="H353" i="7"/>
  <c r="G353" i="7"/>
  <c r="F353" i="7"/>
  <c r="E353" i="7"/>
  <c r="D353" i="7"/>
  <c r="C353" i="7"/>
  <c r="I352" i="7"/>
  <c r="H352" i="7"/>
  <c r="G352" i="7"/>
  <c r="E352" i="7"/>
  <c r="F352" i="7" s="1"/>
  <c r="D352" i="7"/>
  <c r="C352" i="7"/>
  <c r="I351" i="7"/>
  <c r="H351" i="7"/>
  <c r="G351" i="7"/>
  <c r="F351" i="7"/>
  <c r="E351" i="7"/>
  <c r="D351" i="7"/>
  <c r="C351" i="7"/>
  <c r="I350" i="7"/>
  <c r="H350" i="7"/>
  <c r="G350" i="7"/>
  <c r="E350" i="7"/>
  <c r="F350" i="7" s="1"/>
  <c r="D350" i="7"/>
  <c r="C350" i="7"/>
  <c r="I349" i="7"/>
  <c r="H349" i="7"/>
  <c r="G349" i="7"/>
  <c r="F349" i="7"/>
  <c r="E349" i="7"/>
  <c r="D349" i="7"/>
  <c r="C349" i="7"/>
  <c r="I348" i="7"/>
  <c r="H348" i="7"/>
  <c r="G348" i="7"/>
  <c r="E348" i="7"/>
  <c r="F348" i="7" s="1"/>
  <c r="D348" i="7"/>
  <c r="C348" i="7"/>
  <c r="I347" i="7"/>
  <c r="H347" i="7"/>
  <c r="G347" i="7"/>
  <c r="F347" i="7"/>
  <c r="E347" i="7"/>
  <c r="D347" i="7"/>
  <c r="C347" i="7"/>
  <c r="I346" i="7"/>
  <c r="H346" i="7"/>
  <c r="G346" i="7"/>
  <c r="E346" i="7"/>
  <c r="F346" i="7" s="1"/>
  <c r="D346" i="7"/>
  <c r="C346" i="7"/>
  <c r="I345" i="7"/>
  <c r="H345" i="7"/>
  <c r="G345" i="7"/>
  <c r="F345" i="7"/>
  <c r="E345" i="7"/>
  <c r="D345" i="7"/>
  <c r="C345" i="7"/>
  <c r="I344" i="7"/>
  <c r="H344" i="7"/>
  <c r="G344" i="7"/>
  <c r="E344" i="7"/>
  <c r="F344" i="7" s="1"/>
  <c r="D344" i="7"/>
  <c r="C344" i="7"/>
  <c r="I343" i="7"/>
  <c r="H343" i="7"/>
  <c r="G343" i="7"/>
  <c r="E343" i="7"/>
  <c r="F343" i="7" s="1"/>
  <c r="D343" i="7"/>
  <c r="C343" i="7"/>
  <c r="I342" i="7"/>
  <c r="H342" i="7"/>
  <c r="G342" i="7"/>
  <c r="F342" i="7"/>
  <c r="E342" i="7"/>
  <c r="D342" i="7"/>
  <c r="C342" i="7"/>
  <c r="I341" i="7"/>
  <c r="H341" i="7"/>
  <c r="G341" i="7"/>
  <c r="E341" i="7"/>
  <c r="F341" i="7" s="1"/>
  <c r="D341" i="7"/>
  <c r="C341" i="7"/>
  <c r="I340" i="7"/>
  <c r="H340" i="7"/>
  <c r="G340" i="7"/>
  <c r="E340" i="7"/>
  <c r="F340" i="7" s="1"/>
  <c r="D340" i="7"/>
  <c r="C340" i="7"/>
  <c r="I339" i="7"/>
  <c r="H339" i="7"/>
  <c r="G339" i="7"/>
  <c r="F339" i="7"/>
  <c r="E339" i="7"/>
  <c r="D339" i="7"/>
  <c r="C339" i="7"/>
  <c r="I338" i="7"/>
  <c r="H338" i="7"/>
  <c r="G338" i="7"/>
  <c r="E338" i="7"/>
  <c r="F338" i="7" s="1"/>
  <c r="D338" i="7"/>
  <c r="C338" i="7"/>
  <c r="I337" i="7"/>
  <c r="H337" i="7"/>
  <c r="G337" i="7"/>
  <c r="F337" i="7"/>
  <c r="E337" i="7"/>
  <c r="D337" i="7"/>
  <c r="C337" i="7"/>
  <c r="I336" i="7"/>
  <c r="H336" i="7"/>
  <c r="G336" i="7"/>
  <c r="E336" i="7"/>
  <c r="F336" i="7" s="1"/>
  <c r="D336" i="7"/>
  <c r="C336" i="7"/>
  <c r="I335" i="7"/>
  <c r="H335" i="7"/>
  <c r="G335" i="7"/>
  <c r="F335" i="7"/>
  <c r="E335" i="7"/>
  <c r="D335" i="7"/>
  <c r="C335" i="7"/>
  <c r="I334" i="7"/>
  <c r="H334" i="7"/>
  <c r="G334" i="7"/>
  <c r="F334" i="7"/>
  <c r="E334" i="7"/>
  <c r="D334" i="7"/>
  <c r="C334" i="7"/>
  <c r="I333" i="7"/>
  <c r="H333" i="7"/>
  <c r="G333" i="7"/>
  <c r="E333" i="7"/>
  <c r="F333" i="7" s="1"/>
  <c r="D333" i="7"/>
  <c r="C333" i="7"/>
  <c r="I332" i="7"/>
  <c r="H332" i="7"/>
  <c r="G332" i="7"/>
  <c r="E332" i="7"/>
  <c r="F332" i="7" s="1"/>
  <c r="D332" i="7"/>
  <c r="C332" i="7"/>
  <c r="I331" i="7"/>
  <c r="H331" i="7"/>
  <c r="G331" i="7"/>
  <c r="F331" i="7"/>
  <c r="E331" i="7"/>
  <c r="D331" i="7"/>
  <c r="C331" i="7"/>
  <c r="I330" i="7"/>
  <c r="H330" i="7"/>
  <c r="G330" i="7"/>
  <c r="E330" i="7"/>
  <c r="F330" i="7" s="1"/>
  <c r="D330" i="7"/>
  <c r="C330" i="7"/>
  <c r="I329" i="7"/>
  <c r="H329" i="7"/>
  <c r="G329" i="7"/>
  <c r="E329" i="7"/>
  <c r="F329" i="7" s="1"/>
  <c r="D329" i="7"/>
  <c r="C329" i="7"/>
  <c r="I328" i="7"/>
  <c r="H328" i="7"/>
  <c r="G328" i="7"/>
  <c r="F328" i="7"/>
  <c r="E328" i="7"/>
  <c r="D328" i="7"/>
  <c r="C328" i="7"/>
  <c r="I327" i="7"/>
  <c r="H327" i="7"/>
  <c r="G327" i="7"/>
  <c r="E327" i="7"/>
  <c r="F327" i="7" s="1"/>
  <c r="D327" i="7"/>
  <c r="C327" i="7"/>
  <c r="I326" i="7"/>
  <c r="H326" i="7"/>
  <c r="G326" i="7"/>
  <c r="F326" i="7"/>
  <c r="E326" i="7"/>
  <c r="D326" i="7"/>
  <c r="C326" i="7"/>
  <c r="I325" i="7"/>
  <c r="H325" i="7"/>
  <c r="G325" i="7"/>
  <c r="E325" i="7"/>
  <c r="F325" i="7" s="1"/>
  <c r="D325" i="7"/>
  <c r="C325" i="7"/>
  <c r="I324" i="7"/>
  <c r="H324" i="7"/>
  <c r="G324" i="7"/>
  <c r="F324" i="7"/>
  <c r="E324" i="7"/>
  <c r="D324" i="7"/>
  <c r="C324" i="7"/>
  <c r="I323" i="7"/>
  <c r="H323" i="7"/>
  <c r="G323" i="7"/>
  <c r="E323" i="7"/>
  <c r="F323" i="7" s="1"/>
  <c r="D323" i="7"/>
  <c r="C323" i="7"/>
  <c r="I322" i="7"/>
  <c r="H322" i="7"/>
  <c r="G322" i="7"/>
  <c r="F322" i="7"/>
  <c r="E322" i="7"/>
  <c r="D322" i="7"/>
  <c r="C322" i="7"/>
  <c r="I321" i="7"/>
  <c r="H321" i="7"/>
  <c r="G321" i="7"/>
  <c r="E321" i="7"/>
  <c r="F321" i="7" s="1"/>
  <c r="D321" i="7"/>
  <c r="C321" i="7"/>
  <c r="I320" i="7"/>
  <c r="H320" i="7"/>
  <c r="G320" i="7"/>
  <c r="F320" i="7"/>
  <c r="E320" i="7"/>
  <c r="D320" i="7"/>
  <c r="C320" i="7"/>
  <c r="I319" i="7"/>
  <c r="H319" i="7"/>
  <c r="G319" i="7"/>
  <c r="F319" i="7"/>
  <c r="E319" i="7"/>
  <c r="D319" i="7"/>
  <c r="C319" i="7"/>
  <c r="I318" i="7"/>
  <c r="H318" i="7"/>
  <c r="G318" i="7"/>
  <c r="E318" i="7"/>
  <c r="F318" i="7" s="1"/>
  <c r="D318" i="7"/>
  <c r="C318" i="7"/>
  <c r="I317" i="7"/>
  <c r="H317" i="7"/>
  <c r="G317" i="7"/>
  <c r="F317" i="7"/>
  <c r="E317" i="7"/>
  <c r="D317" i="7"/>
  <c r="C317" i="7"/>
  <c r="I316" i="7"/>
  <c r="H316" i="7"/>
  <c r="G316" i="7"/>
  <c r="E316" i="7"/>
  <c r="F316" i="7" s="1"/>
  <c r="D316" i="7"/>
  <c r="C316" i="7"/>
  <c r="I315" i="7"/>
  <c r="H315" i="7"/>
  <c r="G315" i="7"/>
  <c r="F315" i="7"/>
  <c r="E315" i="7"/>
  <c r="D315" i="7"/>
  <c r="C315" i="7"/>
  <c r="I314" i="7"/>
  <c r="H314" i="7"/>
  <c r="G314" i="7"/>
  <c r="E314" i="7"/>
  <c r="F314" i="7" s="1"/>
  <c r="D314" i="7"/>
  <c r="C314" i="7"/>
  <c r="I313" i="7"/>
  <c r="H313" i="7"/>
  <c r="G313" i="7"/>
  <c r="E313" i="7"/>
  <c r="F313" i="7" s="1"/>
  <c r="D313" i="7"/>
  <c r="C313" i="7"/>
  <c r="I312" i="7"/>
  <c r="H312" i="7"/>
  <c r="G312" i="7"/>
  <c r="F312" i="7"/>
  <c r="E312" i="7"/>
  <c r="D312" i="7"/>
  <c r="C312" i="7"/>
  <c r="I311" i="7"/>
  <c r="H311" i="7"/>
  <c r="G311" i="7"/>
  <c r="E311" i="7"/>
  <c r="F311" i="7" s="1"/>
  <c r="D311" i="7"/>
  <c r="C311" i="7"/>
  <c r="I310" i="7"/>
  <c r="H310" i="7"/>
  <c r="G310" i="7"/>
  <c r="F310" i="7"/>
  <c r="E310" i="7"/>
  <c r="D310" i="7"/>
  <c r="C310" i="7"/>
  <c r="I309" i="7"/>
  <c r="H309" i="7"/>
  <c r="G309" i="7"/>
  <c r="E309" i="7"/>
  <c r="F309" i="7" s="1"/>
  <c r="D309" i="7"/>
  <c r="C309" i="7"/>
  <c r="I308" i="7"/>
  <c r="H308" i="7"/>
  <c r="G308" i="7"/>
  <c r="F308" i="7"/>
  <c r="E308" i="7"/>
  <c r="D308" i="7"/>
  <c r="C308" i="7"/>
  <c r="I307" i="7"/>
  <c r="H307" i="7"/>
  <c r="G307" i="7"/>
  <c r="E307" i="7"/>
  <c r="F307" i="7" s="1"/>
  <c r="D307" i="7"/>
  <c r="C307" i="7"/>
  <c r="I306" i="7"/>
  <c r="H306" i="7"/>
  <c r="G306" i="7"/>
  <c r="F306" i="7"/>
  <c r="E306" i="7"/>
  <c r="D306" i="7"/>
  <c r="C306" i="7"/>
  <c r="I305" i="7"/>
  <c r="H305" i="7"/>
  <c r="G305" i="7"/>
  <c r="E305" i="7"/>
  <c r="F305" i="7" s="1"/>
  <c r="D305" i="7"/>
  <c r="C305" i="7"/>
  <c r="I304" i="7"/>
  <c r="H304" i="7"/>
  <c r="G304" i="7"/>
  <c r="F304" i="7"/>
  <c r="E304" i="7"/>
  <c r="D304" i="7"/>
  <c r="C304" i="7"/>
  <c r="I303" i="7"/>
  <c r="H303" i="7"/>
  <c r="G303" i="7"/>
  <c r="F303" i="7"/>
  <c r="E303" i="7"/>
  <c r="D303" i="7"/>
  <c r="C303" i="7"/>
  <c r="I302" i="7"/>
  <c r="H302" i="7"/>
  <c r="G302" i="7"/>
  <c r="E302" i="7"/>
  <c r="F302" i="7" s="1"/>
  <c r="D302" i="7"/>
  <c r="C302" i="7"/>
  <c r="I301" i="7"/>
  <c r="H301" i="7"/>
  <c r="G301" i="7"/>
  <c r="F301" i="7"/>
  <c r="E301" i="7"/>
  <c r="D301" i="7"/>
  <c r="C301" i="7"/>
  <c r="I300" i="7"/>
  <c r="H300" i="7"/>
  <c r="G300" i="7"/>
  <c r="E300" i="7"/>
  <c r="F300" i="7" s="1"/>
  <c r="D300" i="7"/>
  <c r="C300" i="7"/>
  <c r="I299" i="7"/>
  <c r="H299" i="7"/>
  <c r="G299" i="7"/>
  <c r="F299" i="7"/>
  <c r="E299" i="7"/>
  <c r="D299" i="7"/>
  <c r="C299" i="7"/>
  <c r="I298" i="7"/>
  <c r="H298" i="7"/>
  <c r="G298" i="7"/>
  <c r="E298" i="7"/>
  <c r="F298" i="7" s="1"/>
  <c r="D298" i="7"/>
  <c r="C298" i="7"/>
  <c r="I297" i="7"/>
  <c r="H297" i="7"/>
  <c r="G297" i="7"/>
  <c r="E297" i="7"/>
  <c r="F297" i="7" s="1"/>
  <c r="D297" i="7"/>
  <c r="C297" i="7"/>
  <c r="I296" i="7"/>
  <c r="H296" i="7"/>
  <c r="G296" i="7"/>
  <c r="F296" i="7"/>
  <c r="E296" i="7"/>
  <c r="D296" i="7"/>
  <c r="C296" i="7"/>
  <c r="I295" i="7"/>
  <c r="H295" i="7"/>
  <c r="G295" i="7"/>
  <c r="E295" i="7"/>
  <c r="F295" i="7" s="1"/>
  <c r="D295" i="7"/>
  <c r="C295" i="7"/>
  <c r="I294" i="7"/>
  <c r="H294" i="7"/>
  <c r="G294" i="7"/>
  <c r="F294" i="7"/>
  <c r="E294" i="7"/>
  <c r="D294" i="7"/>
  <c r="C294" i="7"/>
  <c r="I293" i="7"/>
  <c r="H293" i="7"/>
  <c r="G293" i="7"/>
  <c r="E293" i="7"/>
  <c r="F293" i="7" s="1"/>
  <c r="D293" i="7"/>
  <c r="C293" i="7"/>
  <c r="I292" i="7"/>
  <c r="H292" i="7"/>
  <c r="G292" i="7"/>
  <c r="F292" i="7"/>
  <c r="E292" i="7"/>
  <c r="D292" i="7"/>
  <c r="C292" i="7"/>
  <c r="I291" i="7"/>
  <c r="H291" i="7"/>
  <c r="G291" i="7"/>
  <c r="E291" i="7"/>
  <c r="F291" i="7" s="1"/>
  <c r="D291" i="7"/>
  <c r="C291" i="7"/>
  <c r="I290" i="7"/>
  <c r="H290" i="7"/>
  <c r="G290" i="7"/>
  <c r="F290" i="7"/>
  <c r="E290" i="7"/>
  <c r="D290" i="7"/>
  <c r="C290" i="7"/>
  <c r="I289" i="7"/>
  <c r="H289" i="7"/>
  <c r="G289" i="7"/>
  <c r="E289" i="7"/>
  <c r="F289" i="7" s="1"/>
  <c r="D289" i="7"/>
  <c r="C289" i="7"/>
  <c r="I288" i="7"/>
  <c r="H288" i="7"/>
  <c r="G288" i="7"/>
  <c r="F288" i="7"/>
  <c r="E288" i="7"/>
  <c r="D288" i="7"/>
  <c r="C288" i="7"/>
  <c r="I287" i="7"/>
  <c r="H287" i="7"/>
  <c r="G287" i="7"/>
  <c r="F287" i="7"/>
  <c r="E287" i="7"/>
  <c r="D287" i="7"/>
  <c r="C287" i="7"/>
  <c r="I286" i="7"/>
  <c r="H286" i="7"/>
  <c r="G286" i="7"/>
  <c r="E286" i="7"/>
  <c r="F286" i="7" s="1"/>
  <c r="D286" i="7"/>
  <c r="C286" i="7"/>
  <c r="I285" i="7"/>
  <c r="H285" i="7"/>
  <c r="G285" i="7"/>
  <c r="F285" i="7"/>
  <c r="E285" i="7"/>
  <c r="D285" i="7"/>
  <c r="C285" i="7"/>
  <c r="I284" i="7"/>
  <c r="H284" i="7"/>
  <c r="G284" i="7"/>
  <c r="E284" i="7"/>
  <c r="F284" i="7" s="1"/>
  <c r="D284" i="7"/>
  <c r="C284" i="7"/>
  <c r="I283" i="7"/>
  <c r="H283" i="7"/>
  <c r="G283" i="7"/>
  <c r="F283" i="7"/>
  <c r="E283" i="7"/>
  <c r="D283" i="7"/>
  <c r="C283" i="7"/>
  <c r="I282" i="7"/>
  <c r="H282" i="7"/>
  <c r="G282" i="7"/>
  <c r="E282" i="7"/>
  <c r="F282" i="7" s="1"/>
  <c r="D282" i="7"/>
  <c r="C282" i="7"/>
  <c r="I281" i="7"/>
  <c r="H281" i="7"/>
  <c r="G281" i="7"/>
  <c r="E281" i="7"/>
  <c r="F281" i="7" s="1"/>
  <c r="D281" i="7"/>
  <c r="C281" i="7"/>
  <c r="I280" i="7"/>
  <c r="H280" i="7"/>
  <c r="G280" i="7"/>
  <c r="F280" i="7"/>
  <c r="E280" i="7"/>
  <c r="D280" i="7"/>
  <c r="C280" i="7"/>
  <c r="I279" i="7"/>
  <c r="H279" i="7"/>
  <c r="G279" i="7"/>
  <c r="E279" i="7"/>
  <c r="F279" i="7" s="1"/>
  <c r="D279" i="7"/>
  <c r="C279" i="7"/>
  <c r="I278" i="7"/>
  <c r="H278" i="7"/>
  <c r="G278" i="7"/>
  <c r="F278" i="7"/>
  <c r="E278" i="7"/>
  <c r="D278" i="7"/>
  <c r="C278" i="7"/>
  <c r="I277" i="7"/>
  <c r="H277" i="7"/>
  <c r="G277" i="7"/>
  <c r="E277" i="7"/>
  <c r="F277" i="7" s="1"/>
  <c r="D277" i="7"/>
  <c r="C277" i="7"/>
  <c r="I276" i="7"/>
  <c r="H276" i="7"/>
  <c r="G276" i="7"/>
  <c r="F276" i="7"/>
  <c r="E276" i="7"/>
  <c r="D276" i="7"/>
  <c r="C276" i="7"/>
  <c r="I275" i="7"/>
  <c r="H275" i="7"/>
  <c r="G275" i="7"/>
  <c r="E275" i="7"/>
  <c r="F275" i="7" s="1"/>
  <c r="D275" i="7"/>
  <c r="C275" i="7"/>
  <c r="I274" i="7"/>
  <c r="H274" i="7"/>
  <c r="G274" i="7"/>
  <c r="F274" i="7"/>
  <c r="E274" i="7"/>
  <c r="D274" i="7"/>
  <c r="C274" i="7"/>
  <c r="I273" i="7"/>
  <c r="H273" i="7"/>
  <c r="G273" i="7"/>
  <c r="E273" i="7"/>
  <c r="F273" i="7" s="1"/>
  <c r="D273" i="7"/>
  <c r="C273" i="7"/>
  <c r="I272" i="7"/>
  <c r="H272" i="7"/>
  <c r="G272" i="7"/>
  <c r="F272" i="7"/>
  <c r="E272" i="7"/>
  <c r="D272" i="7"/>
  <c r="C272" i="7"/>
  <c r="I271" i="7"/>
  <c r="H271" i="7"/>
  <c r="G271" i="7"/>
  <c r="F271" i="7"/>
  <c r="E271" i="7"/>
  <c r="D271" i="7"/>
  <c r="C271" i="7"/>
  <c r="I270" i="7"/>
  <c r="H270" i="7"/>
  <c r="G270" i="7"/>
  <c r="E270" i="7"/>
  <c r="F270" i="7" s="1"/>
  <c r="D270" i="7"/>
  <c r="C270" i="7"/>
  <c r="I269" i="7"/>
  <c r="H269" i="7"/>
  <c r="G269" i="7"/>
  <c r="F269" i="7"/>
  <c r="E269" i="7"/>
  <c r="D269" i="7"/>
  <c r="C269" i="7"/>
  <c r="I268" i="7"/>
  <c r="H268" i="7"/>
  <c r="G268" i="7"/>
  <c r="E268" i="7"/>
  <c r="F268" i="7" s="1"/>
  <c r="D268" i="7"/>
  <c r="C268" i="7"/>
  <c r="I267" i="7"/>
  <c r="H267" i="7"/>
  <c r="G267" i="7"/>
  <c r="F267" i="7"/>
  <c r="E267" i="7"/>
  <c r="D267" i="7"/>
  <c r="C267" i="7"/>
  <c r="I266" i="7"/>
  <c r="H266" i="7"/>
  <c r="G266" i="7"/>
  <c r="E266" i="7"/>
  <c r="F266" i="7" s="1"/>
  <c r="D266" i="7"/>
  <c r="C266" i="7"/>
  <c r="I265" i="7"/>
  <c r="H265" i="7"/>
  <c r="G265" i="7"/>
  <c r="E265" i="7"/>
  <c r="F265" i="7" s="1"/>
  <c r="D265" i="7"/>
  <c r="C265" i="7"/>
  <c r="I264" i="7"/>
  <c r="H264" i="7"/>
  <c r="G264" i="7"/>
  <c r="F264" i="7"/>
  <c r="E264" i="7"/>
  <c r="D264" i="7"/>
  <c r="C264" i="7"/>
  <c r="I263" i="7"/>
  <c r="H263" i="7"/>
  <c r="G263" i="7"/>
  <c r="E263" i="7"/>
  <c r="F263" i="7" s="1"/>
  <c r="D263" i="7"/>
  <c r="C263" i="7"/>
  <c r="I262" i="7"/>
  <c r="H262" i="7"/>
  <c r="G262" i="7"/>
  <c r="F262" i="7"/>
  <c r="E262" i="7"/>
  <c r="D262" i="7"/>
  <c r="C262" i="7"/>
  <c r="I261" i="7"/>
  <c r="H261" i="7"/>
  <c r="G261" i="7"/>
  <c r="E261" i="7"/>
  <c r="F261" i="7" s="1"/>
  <c r="D261" i="7"/>
  <c r="C261" i="7"/>
  <c r="I260" i="7"/>
  <c r="H260" i="7"/>
  <c r="G260" i="7"/>
  <c r="F260" i="7"/>
  <c r="E260" i="7"/>
  <c r="D260" i="7"/>
  <c r="C260" i="7"/>
  <c r="I259" i="7"/>
  <c r="H259" i="7"/>
  <c r="G259" i="7"/>
  <c r="E259" i="7"/>
  <c r="F259" i="7" s="1"/>
  <c r="D259" i="7"/>
  <c r="C259" i="7"/>
  <c r="I258" i="7"/>
  <c r="H258" i="7"/>
  <c r="G258" i="7"/>
  <c r="F258" i="7"/>
  <c r="E258" i="7"/>
  <c r="D258" i="7"/>
  <c r="C258" i="7"/>
  <c r="I257" i="7"/>
  <c r="H257" i="7"/>
  <c r="G257" i="7"/>
  <c r="E257" i="7"/>
  <c r="F257" i="7" s="1"/>
  <c r="D257" i="7"/>
  <c r="C257" i="7"/>
  <c r="I256" i="7"/>
  <c r="H256" i="7"/>
  <c r="G256" i="7"/>
  <c r="F256" i="7"/>
  <c r="E256" i="7"/>
  <c r="D256" i="7"/>
  <c r="C256" i="7"/>
  <c r="I255" i="7"/>
  <c r="H255" i="7"/>
  <c r="G255" i="7"/>
  <c r="F255" i="7"/>
  <c r="E255" i="7"/>
  <c r="D255" i="7"/>
  <c r="C255" i="7"/>
  <c r="I254" i="7"/>
  <c r="H254" i="7"/>
  <c r="G254" i="7"/>
  <c r="E254" i="7"/>
  <c r="F254" i="7" s="1"/>
  <c r="D254" i="7"/>
  <c r="C254" i="7"/>
  <c r="I253" i="7"/>
  <c r="H253" i="7"/>
  <c r="G253" i="7"/>
  <c r="F253" i="7"/>
  <c r="E253" i="7"/>
  <c r="D253" i="7"/>
  <c r="C253" i="7"/>
  <c r="I252" i="7"/>
  <c r="H252" i="7"/>
  <c r="G252" i="7"/>
  <c r="E252" i="7"/>
  <c r="F252" i="7" s="1"/>
  <c r="D252" i="7"/>
  <c r="C252" i="7"/>
  <c r="I251" i="7"/>
  <c r="H251" i="7"/>
  <c r="G251" i="7"/>
  <c r="F251" i="7"/>
  <c r="E251" i="7"/>
  <c r="D251" i="7"/>
  <c r="C251" i="7"/>
  <c r="I250" i="7"/>
  <c r="H250" i="7"/>
  <c r="G250" i="7"/>
  <c r="E250" i="7"/>
  <c r="F250" i="7" s="1"/>
  <c r="D250" i="7"/>
  <c r="C250" i="7"/>
  <c r="I249" i="7"/>
  <c r="H249" i="7"/>
  <c r="G249" i="7"/>
  <c r="E249" i="7"/>
  <c r="F249" i="7" s="1"/>
  <c r="D249" i="7"/>
  <c r="C249" i="7"/>
  <c r="I248" i="7"/>
  <c r="H248" i="7"/>
  <c r="G248" i="7"/>
  <c r="F248" i="7"/>
  <c r="E248" i="7"/>
  <c r="D248" i="7"/>
  <c r="C248" i="7"/>
  <c r="I247" i="7"/>
  <c r="H247" i="7"/>
  <c r="G247" i="7"/>
  <c r="E247" i="7"/>
  <c r="F247" i="7" s="1"/>
  <c r="D247" i="7"/>
  <c r="C247" i="7"/>
  <c r="I246" i="7"/>
  <c r="H246" i="7"/>
  <c r="G246" i="7"/>
  <c r="F246" i="7"/>
  <c r="E246" i="7"/>
  <c r="D246" i="7"/>
  <c r="C246" i="7"/>
  <c r="I245" i="7"/>
  <c r="H245" i="7"/>
  <c r="G245" i="7"/>
  <c r="E245" i="7"/>
  <c r="F245" i="7" s="1"/>
  <c r="D245" i="7"/>
  <c r="C245" i="7"/>
  <c r="I244" i="7"/>
  <c r="H244" i="7"/>
  <c r="G244" i="7"/>
  <c r="F244" i="7"/>
  <c r="E244" i="7"/>
  <c r="D244" i="7"/>
  <c r="C244" i="7"/>
  <c r="I243" i="7"/>
  <c r="H243" i="7"/>
  <c r="G243" i="7"/>
  <c r="E243" i="7"/>
  <c r="F243" i="7" s="1"/>
  <c r="D243" i="7"/>
  <c r="C243" i="7"/>
  <c r="I242" i="7"/>
  <c r="H242" i="7"/>
  <c r="G242" i="7"/>
  <c r="F242" i="7"/>
  <c r="E242" i="7"/>
  <c r="D242" i="7"/>
  <c r="C242" i="7"/>
  <c r="I241" i="7"/>
  <c r="H241" i="7"/>
  <c r="G241" i="7"/>
  <c r="E241" i="7"/>
  <c r="F241" i="7" s="1"/>
  <c r="D241" i="7"/>
  <c r="C241" i="7"/>
  <c r="I240" i="7"/>
  <c r="H240" i="7"/>
  <c r="G240" i="7"/>
  <c r="F240" i="7"/>
  <c r="E240" i="7"/>
  <c r="D240" i="7"/>
  <c r="C240" i="7"/>
  <c r="I239" i="7"/>
  <c r="H239" i="7"/>
  <c r="G239" i="7"/>
  <c r="F239" i="7"/>
  <c r="E239" i="7"/>
  <c r="D239" i="7"/>
  <c r="C239" i="7"/>
  <c r="I238" i="7"/>
  <c r="H238" i="7"/>
  <c r="G238" i="7"/>
  <c r="E238" i="7"/>
  <c r="F238" i="7" s="1"/>
  <c r="D238" i="7"/>
  <c r="C238" i="7"/>
  <c r="I237" i="7"/>
  <c r="H237" i="7"/>
  <c r="G237" i="7"/>
  <c r="F237" i="7"/>
  <c r="E237" i="7"/>
  <c r="D237" i="7"/>
  <c r="C237" i="7"/>
  <c r="I236" i="7"/>
  <c r="H236" i="7"/>
  <c r="G236" i="7"/>
  <c r="E236" i="7"/>
  <c r="F236" i="7" s="1"/>
  <c r="D236" i="7"/>
  <c r="C236" i="7"/>
  <c r="I235" i="7"/>
  <c r="H235" i="7"/>
  <c r="G235" i="7"/>
  <c r="F235" i="7"/>
  <c r="E235" i="7"/>
  <c r="D235" i="7"/>
  <c r="C235" i="7"/>
  <c r="I234" i="7"/>
  <c r="H234" i="7"/>
  <c r="G234" i="7"/>
  <c r="E234" i="7"/>
  <c r="F234" i="7" s="1"/>
  <c r="D234" i="7"/>
  <c r="C234" i="7"/>
  <c r="I233" i="7"/>
  <c r="H233" i="7"/>
  <c r="G233" i="7"/>
  <c r="E233" i="7"/>
  <c r="F233" i="7" s="1"/>
  <c r="D233" i="7"/>
  <c r="C233" i="7"/>
  <c r="I232" i="7"/>
  <c r="H232" i="7"/>
  <c r="G232" i="7"/>
  <c r="F232" i="7"/>
  <c r="E232" i="7"/>
  <c r="D232" i="7"/>
  <c r="C232" i="7"/>
  <c r="I231" i="7"/>
  <c r="H231" i="7"/>
  <c r="G231" i="7"/>
  <c r="E231" i="7"/>
  <c r="F231" i="7" s="1"/>
  <c r="D231" i="7"/>
  <c r="C231" i="7"/>
  <c r="I230" i="7"/>
  <c r="H230" i="7"/>
  <c r="G230" i="7"/>
  <c r="F230" i="7"/>
  <c r="E230" i="7"/>
  <c r="D230" i="7"/>
  <c r="C230" i="7"/>
  <c r="I229" i="7"/>
  <c r="H229" i="7"/>
  <c r="G229" i="7"/>
  <c r="E229" i="7"/>
  <c r="F229" i="7" s="1"/>
  <c r="D229" i="7"/>
  <c r="C229" i="7"/>
  <c r="I228" i="7"/>
  <c r="H228" i="7"/>
  <c r="G228" i="7"/>
  <c r="F228" i="7"/>
  <c r="E228" i="7"/>
  <c r="D228" i="7"/>
  <c r="C228" i="7"/>
  <c r="I227" i="7"/>
  <c r="H227" i="7"/>
  <c r="G227" i="7"/>
  <c r="E227" i="7"/>
  <c r="F227" i="7" s="1"/>
  <c r="D227" i="7"/>
  <c r="C227" i="7"/>
  <c r="I226" i="7"/>
  <c r="H226" i="7"/>
  <c r="G226" i="7"/>
  <c r="F226" i="7"/>
  <c r="E226" i="7"/>
  <c r="D226" i="7"/>
  <c r="C226" i="7"/>
  <c r="I225" i="7"/>
  <c r="H225" i="7"/>
  <c r="G225" i="7"/>
  <c r="E225" i="7"/>
  <c r="F225" i="7" s="1"/>
  <c r="D225" i="7"/>
  <c r="C225" i="7"/>
  <c r="I224" i="7"/>
  <c r="H224" i="7"/>
  <c r="G224" i="7"/>
  <c r="F224" i="7"/>
  <c r="E224" i="7"/>
  <c r="D224" i="7"/>
  <c r="C224" i="7"/>
  <c r="I223" i="7"/>
  <c r="H223" i="7"/>
  <c r="G223" i="7"/>
  <c r="F223" i="7"/>
  <c r="E223" i="7"/>
  <c r="D223" i="7"/>
  <c r="C223" i="7"/>
  <c r="I222" i="7"/>
  <c r="H222" i="7"/>
  <c r="G222" i="7"/>
  <c r="E222" i="7"/>
  <c r="F222" i="7" s="1"/>
  <c r="D222" i="7"/>
  <c r="C222" i="7"/>
  <c r="I221" i="7"/>
  <c r="H221" i="7"/>
  <c r="G221" i="7"/>
  <c r="F221" i="7"/>
  <c r="E221" i="7"/>
  <c r="D221" i="7"/>
  <c r="C221" i="7"/>
  <c r="I220" i="7"/>
  <c r="H220" i="7"/>
  <c r="G220" i="7"/>
  <c r="E220" i="7"/>
  <c r="F220" i="7" s="1"/>
  <c r="D220" i="7"/>
  <c r="C220" i="7"/>
  <c r="I219" i="7"/>
  <c r="H219" i="7"/>
  <c r="G219" i="7"/>
  <c r="F219" i="7"/>
  <c r="E219" i="7"/>
  <c r="D219" i="7"/>
  <c r="C219" i="7"/>
  <c r="I218" i="7"/>
  <c r="H218" i="7"/>
  <c r="G218" i="7"/>
  <c r="E218" i="7"/>
  <c r="F218" i="7" s="1"/>
  <c r="D218" i="7"/>
  <c r="C218" i="7"/>
  <c r="I217" i="7"/>
  <c r="H217" i="7"/>
  <c r="G217" i="7"/>
  <c r="E217" i="7"/>
  <c r="F217" i="7" s="1"/>
  <c r="D217" i="7"/>
  <c r="C217" i="7"/>
  <c r="I216" i="7"/>
  <c r="H216" i="7"/>
  <c r="G216" i="7"/>
  <c r="F216" i="7"/>
  <c r="E216" i="7"/>
  <c r="D216" i="7"/>
  <c r="C216" i="7"/>
  <c r="I215" i="7"/>
  <c r="H215" i="7"/>
  <c r="G215" i="7"/>
  <c r="E215" i="7"/>
  <c r="F215" i="7" s="1"/>
  <c r="D215" i="7"/>
  <c r="C215" i="7"/>
  <c r="I214" i="7"/>
  <c r="H214" i="7"/>
  <c r="G214" i="7"/>
  <c r="F214" i="7"/>
  <c r="E214" i="7"/>
  <c r="D214" i="7"/>
  <c r="C214" i="7"/>
  <c r="I213" i="7"/>
  <c r="H213" i="7"/>
  <c r="G213" i="7"/>
  <c r="E213" i="7"/>
  <c r="F213" i="7" s="1"/>
  <c r="D213" i="7"/>
  <c r="C213" i="7"/>
  <c r="I212" i="7"/>
  <c r="H212" i="7"/>
  <c r="G212" i="7"/>
  <c r="F212" i="7"/>
  <c r="E212" i="7"/>
  <c r="D212" i="7"/>
  <c r="C212" i="7"/>
  <c r="I211" i="7"/>
  <c r="H211" i="7"/>
  <c r="G211" i="7"/>
  <c r="E211" i="7"/>
  <c r="F211" i="7" s="1"/>
  <c r="D211" i="7"/>
  <c r="C211" i="7"/>
  <c r="I210" i="7"/>
  <c r="H210" i="7"/>
  <c r="G210" i="7"/>
  <c r="F210" i="7"/>
  <c r="E210" i="7"/>
  <c r="D210" i="7"/>
  <c r="C210" i="7"/>
  <c r="I209" i="7"/>
  <c r="H209" i="7"/>
  <c r="G209" i="7"/>
  <c r="E209" i="7"/>
  <c r="F209" i="7" s="1"/>
  <c r="D209" i="7"/>
  <c r="C209" i="7"/>
  <c r="I208" i="7"/>
  <c r="H208" i="7"/>
  <c r="G208" i="7"/>
  <c r="F208" i="7"/>
  <c r="E208" i="7"/>
  <c r="D208" i="7"/>
  <c r="C208" i="7"/>
  <c r="I207" i="7"/>
  <c r="H207" i="7"/>
  <c r="G207" i="7"/>
  <c r="F207" i="7"/>
  <c r="E207" i="7"/>
  <c r="D207" i="7"/>
  <c r="C207" i="7"/>
  <c r="I206" i="7"/>
  <c r="H206" i="7"/>
  <c r="G206" i="7"/>
  <c r="E206" i="7"/>
  <c r="F206" i="7" s="1"/>
  <c r="D206" i="7"/>
  <c r="C206" i="7"/>
  <c r="I205" i="7"/>
  <c r="H205" i="7"/>
  <c r="G205" i="7"/>
  <c r="F205" i="7"/>
  <c r="E205" i="7"/>
  <c r="D205" i="7"/>
  <c r="C205" i="7"/>
  <c r="I204" i="7"/>
  <c r="H204" i="7"/>
  <c r="G204" i="7"/>
  <c r="E204" i="7"/>
  <c r="F204" i="7" s="1"/>
  <c r="D204" i="7"/>
  <c r="C204" i="7"/>
  <c r="I203" i="7"/>
  <c r="H203" i="7"/>
  <c r="G203" i="7"/>
  <c r="F203" i="7"/>
  <c r="E203" i="7"/>
  <c r="D203" i="7"/>
  <c r="C203" i="7"/>
  <c r="I202" i="7"/>
  <c r="H202" i="7"/>
  <c r="G202" i="7"/>
  <c r="E202" i="7"/>
  <c r="F202" i="7" s="1"/>
  <c r="D202" i="7"/>
  <c r="C202" i="7"/>
  <c r="I201" i="7"/>
  <c r="H201" i="7"/>
  <c r="G201" i="7"/>
  <c r="E201" i="7"/>
  <c r="F201" i="7" s="1"/>
  <c r="D201" i="7"/>
  <c r="C201" i="7"/>
  <c r="I200" i="7"/>
  <c r="H200" i="7"/>
  <c r="G200" i="7"/>
  <c r="F200" i="7"/>
  <c r="E200" i="7"/>
  <c r="D200" i="7"/>
  <c r="C200" i="7"/>
  <c r="I199" i="7"/>
  <c r="H199" i="7"/>
  <c r="G199" i="7"/>
  <c r="E199" i="7"/>
  <c r="F199" i="7" s="1"/>
  <c r="D199" i="7"/>
  <c r="C199" i="7"/>
  <c r="I198" i="7"/>
  <c r="H198" i="7"/>
  <c r="G198" i="7"/>
  <c r="F198" i="7"/>
  <c r="E198" i="7"/>
  <c r="D198" i="7"/>
  <c r="C198" i="7"/>
  <c r="I197" i="7"/>
  <c r="H197" i="7"/>
  <c r="G197" i="7"/>
  <c r="E197" i="7"/>
  <c r="F197" i="7" s="1"/>
  <c r="D197" i="7"/>
  <c r="C197" i="7"/>
  <c r="I196" i="7"/>
  <c r="H196" i="7"/>
  <c r="G196" i="7"/>
  <c r="F196" i="7"/>
  <c r="E196" i="7"/>
  <c r="D196" i="7"/>
  <c r="C196" i="7"/>
  <c r="I195" i="7"/>
  <c r="H195" i="7"/>
  <c r="G195" i="7"/>
  <c r="E195" i="7"/>
  <c r="F195" i="7" s="1"/>
  <c r="D195" i="7"/>
  <c r="C195" i="7"/>
  <c r="I194" i="7"/>
  <c r="H194" i="7"/>
  <c r="G194" i="7"/>
  <c r="F194" i="7"/>
  <c r="E194" i="7"/>
  <c r="D194" i="7"/>
  <c r="C194" i="7"/>
  <c r="I193" i="7"/>
  <c r="H193" i="7"/>
  <c r="G193" i="7"/>
  <c r="E193" i="7"/>
  <c r="F193" i="7" s="1"/>
  <c r="D193" i="7"/>
  <c r="C193" i="7"/>
  <c r="I192" i="7"/>
  <c r="H192" i="7"/>
  <c r="G192" i="7"/>
  <c r="F192" i="7"/>
  <c r="E192" i="7"/>
  <c r="D192" i="7"/>
  <c r="C192" i="7"/>
  <c r="I191" i="7"/>
  <c r="H191" i="7"/>
  <c r="G191" i="7"/>
  <c r="F191" i="7"/>
  <c r="E191" i="7"/>
  <c r="D191" i="7"/>
  <c r="C191" i="7"/>
  <c r="I190" i="7"/>
  <c r="H190" i="7"/>
  <c r="G190" i="7"/>
  <c r="E190" i="7"/>
  <c r="F190" i="7" s="1"/>
  <c r="D190" i="7"/>
  <c r="C190" i="7"/>
  <c r="I189" i="7"/>
  <c r="H189" i="7"/>
  <c r="G189" i="7"/>
  <c r="F189" i="7"/>
  <c r="E189" i="7"/>
  <c r="D189" i="7"/>
  <c r="C189" i="7"/>
  <c r="I188" i="7"/>
  <c r="H188" i="7"/>
  <c r="G188" i="7"/>
  <c r="E188" i="7"/>
  <c r="F188" i="7" s="1"/>
  <c r="D188" i="7"/>
  <c r="C188" i="7"/>
  <c r="I187" i="7"/>
  <c r="H187" i="7"/>
  <c r="G187" i="7"/>
  <c r="F187" i="7"/>
  <c r="E187" i="7"/>
  <c r="D187" i="7"/>
  <c r="C187" i="7"/>
  <c r="I186" i="7"/>
  <c r="H186" i="7"/>
  <c r="G186" i="7"/>
  <c r="E186" i="7"/>
  <c r="F186" i="7" s="1"/>
  <c r="D186" i="7"/>
  <c r="C186" i="7"/>
  <c r="I185" i="7"/>
  <c r="H185" i="7"/>
  <c r="G185" i="7"/>
  <c r="E185" i="7"/>
  <c r="F185" i="7" s="1"/>
  <c r="D185" i="7"/>
  <c r="C185" i="7"/>
  <c r="I184" i="7"/>
  <c r="H184" i="7"/>
  <c r="G184" i="7"/>
  <c r="F184" i="7"/>
  <c r="E184" i="7"/>
  <c r="D184" i="7"/>
  <c r="C184" i="7"/>
  <c r="I183" i="7"/>
  <c r="H183" i="7"/>
  <c r="G183" i="7"/>
  <c r="E183" i="7"/>
  <c r="F183" i="7" s="1"/>
  <c r="D183" i="7"/>
  <c r="C183" i="7"/>
  <c r="I182" i="7"/>
  <c r="H182" i="7"/>
  <c r="G182" i="7"/>
  <c r="F182" i="7"/>
  <c r="E182" i="7"/>
  <c r="D182" i="7"/>
  <c r="C182" i="7"/>
  <c r="I181" i="7"/>
  <c r="H181" i="7"/>
  <c r="G181" i="7"/>
  <c r="E181" i="7"/>
  <c r="F181" i="7" s="1"/>
  <c r="D181" i="7"/>
  <c r="C181" i="7"/>
  <c r="I180" i="7"/>
  <c r="H180" i="7"/>
  <c r="G180" i="7"/>
  <c r="F180" i="7"/>
  <c r="E180" i="7"/>
  <c r="D180" i="7"/>
  <c r="C180" i="7"/>
  <c r="I179" i="7"/>
  <c r="H179" i="7"/>
  <c r="G179" i="7"/>
  <c r="E179" i="7"/>
  <c r="F179" i="7" s="1"/>
  <c r="D179" i="7"/>
  <c r="C179" i="7"/>
  <c r="I178" i="7"/>
  <c r="H178" i="7"/>
  <c r="G178" i="7"/>
  <c r="F178" i="7"/>
  <c r="E178" i="7"/>
  <c r="D178" i="7"/>
  <c r="C178" i="7"/>
  <c r="I177" i="7"/>
  <c r="H177" i="7"/>
  <c r="G177" i="7"/>
  <c r="E177" i="7"/>
  <c r="F177" i="7" s="1"/>
  <c r="D177" i="7"/>
  <c r="C177" i="7"/>
  <c r="I176" i="7"/>
  <c r="H176" i="7"/>
  <c r="G176" i="7"/>
  <c r="F176" i="7"/>
  <c r="E176" i="7"/>
  <c r="D176" i="7"/>
  <c r="C176" i="7"/>
  <c r="I175" i="7"/>
  <c r="H175" i="7"/>
  <c r="G175" i="7"/>
  <c r="F175" i="7"/>
  <c r="E175" i="7"/>
  <c r="D175" i="7"/>
  <c r="C175" i="7"/>
  <c r="I174" i="7"/>
  <c r="H174" i="7"/>
  <c r="G174" i="7"/>
  <c r="E174" i="7"/>
  <c r="F174" i="7" s="1"/>
  <c r="D174" i="7"/>
  <c r="C174" i="7"/>
  <c r="I173" i="7"/>
  <c r="H173" i="7"/>
  <c r="G173" i="7"/>
  <c r="F173" i="7"/>
  <c r="E173" i="7"/>
  <c r="D173" i="7"/>
  <c r="C173" i="7"/>
  <c r="I172" i="7"/>
  <c r="H172" i="7"/>
  <c r="G172" i="7"/>
  <c r="E172" i="7"/>
  <c r="F172" i="7" s="1"/>
  <c r="D172" i="7"/>
  <c r="C172" i="7"/>
  <c r="I171" i="7"/>
  <c r="H171" i="7"/>
  <c r="G171" i="7"/>
  <c r="F171" i="7"/>
  <c r="E171" i="7"/>
  <c r="D171" i="7"/>
  <c r="C171" i="7"/>
  <c r="I170" i="7"/>
  <c r="H170" i="7"/>
  <c r="G170" i="7"/>
  <c r="E170" i="7"/>
  <c r="F170" i="7" s="1"/>
  <c r="D170" i="7"/>
  <c r="C170" i="7"/>
  <c r="I169" i="7"/>
  <c r="H169" i="7"/>
  <c r="G169" i="7"/>
  <c r="E169" i="7"/>
  <c r="F169" i="7" s="1"/>
  <c r="D169" i="7"/>
  <c r="C169" i="7"/>
  <c r="I168" i="7"/>
  <c r="H168" i="7"/>
  <c r="G168" i="7"/>
  <c r="F168" i="7"/>
  <c r="E168" i="7"/>
  <c r="D168" i="7"/>
  <c r="C168" i="7"/>
  <c r="I167" i="7"/>
  <c r="H167" i="7"/>
  <c r="G167" i="7"/>
  <c r="E167" i="7"/>
  <c r="F167" i="7" s="1"/>
  <c r="D167" i="7"/>
  <c r="C167" i="7"/>
  <c r="I166" i="7"/>
  <c r="H166" i="7"/>
  <c r="G166" i="7"/>
  <c r="F166" i="7"/>
  <c r="E166" i="7"/>
  <c r="D166" i="7"/>
  <c r="C166" i="7"/>
  <c r="I165" i="7"/>
  <c r="H165" i="7"/>
  <c r="G165" i="7"/>
  <c r="E165" i="7"/>
  <c r="F165" i="7" s="1"/>
  <c r="D165" i="7"/>
  <c r="C165" i="7"/>
  <c r="I164" i="7"/>
  <c r="H164" i="7"/>
  <c r="G164" i="7"/>
  <c r="F164" i="7"/>
  <c r="E164" i="7"/>
  <c r="D164" i="7"/>
  <c r="C164" i="7"/>
  <c r="I163" i="7"/>
  <c r="H163" i="7"/>
  <c r="G163" i="7"/>
  <c r="E163" i="7"/>
  <c r="F163" i="7" s="1"/>
  <c r="D163" i="7"/>
  <c r="C163" i="7"/>
  <c r="I162" i="7"/>
  <c r="H162" i="7"/>
  <c r="G162" i="7"/>
  <c r="F162" i="7"/>
  <c r="E162" i="7"/>
  <c r="D162" i="7"/>
  <c r="C162" i="7"/>
  <c r="I161" i="7"/>
  <c r="H161" i="7"/>
  <c r="G161" i="7"/>
  <c r="E161" i="7"/>
  <c r="F161" i="7" s="1"/>
  <c r="D161" i="7"/>
  <c r="C161" i="7"/>
  <c r="I160" i="7"/>
  <c r="H160" i="7"/>
  <c r="G160" i="7"/>
  <c r="F160" i="7"/>
  <c r="E160" i="7"/>
  <c r="D160" i="7"/>
  <c r="C160" i="7"/>
  <c r="I159" i="7"/>
  <c r="H159" i="7"/>
  <c r="G159" i="7"/>
  <c r="E159" i="7"/>
  <c r="F159" i="7" s="1"/>
  <c r="D159" i="7"/>
  <c r="C159" i="7"/>
  <c r="I158" i="7"/>
  <c r="H158" i="7"/>
  <c r="G158" i="7"/>
  <c r="F158" i="7"/>
  <c r="E158" i="7"/>
  <c r="D158" i="7"/>
  <c r="C158" i="7"/>
  <c r="I157" i="7"/>
  <c r="H157" i="7"/>
  <c r="G157" i="7"/>
  <c r="E157" i="7"/>
  <c r="F157" i="7" s="1"/>
  <c r="D157" i="7"/>
  <c r="C157" i="7"/>
  <c r="I156" i="7"/>
  <c r="H156" i="7"/>
  <c r="G156" i="7"/>
  <c r="F156" i="7"/>
  <c r="E156" i="7"/>
  <c r="D156" i="7"/>
  <c r="C156" i="7"/>
  <c r="I155" i="7"/>
  <c r="H155" i="7"/>
  <c r="G155" i="7"/>
  <c r="E155" i="7"/>
  <c r="F155" i="7" s="1"/>
  <c r="D155" i="7"/>
  <c r="C155" i="7"/>
  <c r="I154" i="7"/>
  <c r="H154" i="7"/>
  <c r="G154" i="7"/>
  <c r="F154" i="7"/>
  <c r="E154" i="7"/>
  <c r="D154" i="7"/>
  <c r="C154" i="7"/>
  <c r="I153" i="7"/>
  <c r="H153" i="7"/>
  <c r="G153" i="7"/>
  <c r="E153" i="7"/>
  <c r="F153" i="7" s="1"/>
  <c r="D153" i="7"/>
  <c r="C153" i="7"/>
  <c r="I152" i="7"/>
  <c r="H152" i="7"/>
  <c r="G152" i="7"/>
  <c r="F152" i="7"/>
  <c r="E152" i="7"/>
  <c r="D152" i="7"/>
  <c r="C152" i="7"/>
  <c r="I151" i="7"/>
  <c r="H151" i="7"/>
  <c r="G151" i="7"/>
  <c r="E151" i="7"/>
  <c r="F151" i="7" s="1"/>
  <c r="D151" i="7"/>
  <c r="C151" i="7"/>
  <c r="I150" i="7"/>
  <c r="H150" i="7"/>
  <c r="G150" i="7"/>
  <c r="F150" i="7"/>
  <c r="E150" i="7"/>
  <c r="D150" i="7"/>
  <c r="C150" i="7"/>
  <c r="I149" i="7"/>
  <c r="H149" i="7"/>
  <c r="G149" i="7"/>
  <c r="E149" i="7"/>
  <c r="F149" i="7" s="1"/>
  <c r="D149" i="7"/>
  <c r="C149" i="7"/>
  <c r="I148" i="7"/>
  <c r="H148" i="7"/>
  <c r="G148" i="7"/>
  <c r="F148" i="7"/>
  <c r="E148" i="7"/>
  <c r="D148" i="7"/>
  <c r="C148" i="7"/>
  <c r="I147" i="7"/>
  <c r="H147" i="7"/>
  <c r="G147" i="7"/>
  <c r="E147" i="7"/>
  <c r="F147" i="7" s="1"/>
  <c r="D147" i="7"/>
  <c r="C147" i="7"/>
  <c r="I146" i="7"/>
  <c r="H146" i="7"/>
  <c r="G146" i="7"/>
  <c r="F146" i="7"/>
  <c r="E146" i="7"/>
  <c r="D146" i="7"/>
  <c r="C146" i="7"/>
  <c r="I145" i="7"/>
  <c r="H145" i="7"/>
  <c r="G145" i="7"/>
  <c r="E145" i="7"/>
  <c r="F145" i="7" s="1"/>
  <c r="D145" i="7"/>
  <c r="C145" i="7"/>
  <c r="I144" i="7"/>
  <c r="H144" i="7"/>
  <c r="G144" i="7"/>
  <c r="F144" i="7"/>
  <c r="E144" i="7"/>
  <c r="D144" i="7"/>
  <c r="C144" i="7"/>
  <c r="I143" i="7"/>
  <c r="H143" i="7"/>
  <c r="G143" i="7"/>
  <c r="E143" i="7"/>
  <c r="F143" i="7" s="1"/>
  <c r="D143" i="7"/>
  <c r="C143" i="7"/>
  <c r="I142" i="7"/>
  <c r="H142" i="7"/>
  <c r="G142" i="7"/>
  <c r="F142" i="7"/>
  <c r="E142" i="7"/>
  <c r="D142" i="7"/>
  <c r="C142" i="7"/>
  <c r="I141" i="7"/>
  <c r="H141" i="7"/>
  <c r="G141" i="7"/>
  <c r="E141" i="7"/>
  <c r="F141" i="7" s="1"/>
  <c r="D141" i="7"/>
  <c r="C141" i="7"/>
  <c r="I140" i="7"/>
  <c r="H140" i="7"/>
  <c r="G140" i="7"/>
  <c r="F140" i="7"/>
  <c r="E140" i="7"/>
  <c r="D140" i="7"/>
  <c r="C140" i="7"/>
  <c r="I139" i="7"/>
  <c r="H139" i="7"/>
  <c r="G139" i="7"/>
  <c r="E139" i="7"/>
  <c r="F139" i="7" s="1"/>
  <c r="D139" i="7"/>
  <c r="C139" i="7"/>
  <c r="I138" i="7"/>
  <c r="H138" i="7"/>
  <c r="G138" i="7"/>
  <c r="F138" i="7"/>
  <c r="E138" i="7"/>
  <c r="D138" i="7"/>
  <c r="C138" i="7"/>
  <c r="I137" i="7"/>
  <c r="H137" i="7"/>
  <c r="G137" i="7"/>
  <c r="E137" i="7"/>
  <c r="F137" i="7" s="1"/>
  <c r="D137" i="7"/>
  <c r="C137" i="7"/>
  <c r="I136" i="7"/>
  <c r="H136" i="7"/>
  <c r="G136" i="7"/>
  <c r="F136" i="7"/>
  <c r="E136" i="7"/>
  <c r="D136" i="7"/>
  <c r="C136" i="7"/>
  <c r="I135" i="7"/>
  <c r="H135" i="7"/>
  <c r="G135" i="7"/>
  <c r="E135" i="7"/>
  <c r="F135" i="7" s="1"/>
  <c r="D135" i="7"/>
  <c r="C135" i="7"/>
  <c r="I134" i="7"/>
  <c r="H134" i="7"/>
  <c r="G134" i="7"/>
  <c r="F134" i="7"/>
  <c r="E134" i="7"/>
  <c r="D134" i="7"/>
  <c r="C134" i="7"/>
  <c r="I133" i="7"/>
  <c r="H133" i="7"/>
  <c r="G133" i="7"/>
  <c r="E133" i="7"/>
  <c r="F133" i="7" s="1"/>
  <c r="D133" i="7"/>
  <c r="C133" i="7"/>
  <c r="I132" i="7"/>
  <c r="H132" i="7"/>
  <c r="G132" i="7"/>
  <c r="F132" i="7"/>
  <c r="E132" i="7"/>
  <c r="D132" i="7"/>
  <c r="C132" i="7"/>
  <c r="I131" i="7"/>
  <c r="H131" i="7"/>
  <c r="G131" i="7"/>
  <c r="E131" i="7"/>
  <c r="F131" i="7" s="1"/>
  <c r="D131" i="7"/>
  <c r="C131" i="7"/>
  <c r="I130" i="7"/>
  <c r="H130" i="7"/>
  <c r="G130" i="7"/>
  <c r="F130" i="7"/>
  <c r="E130" i="7"/>
  <c r="D130" i="7"/>
  <c r="C130" i="7"/>
  <c r="I129" i="7"/>
  <c r="H129" i="7"/>
  <c r="G129" i="7"/>
  <c r="E129" i="7"/>
  <c r="F129" i="7" s="1"/>
  <c r="D129" i="7"/>
  <c r="C129" i="7"/>
  <c r="I128" i="7"/>
  <c r="H128" i="7"/>
  <c r="G128" i="7"/>
  <c r="F128" i="7"/>
  <c r="E128" i="7"/>
  <c r="D128" i="7"/>
  <c r="C128" i="7"/>
  <c r="I127" i="7"/>
  <c r="H127" i="7"/>
  <c r="G127" i="7"/>
  <c r="E127" i="7"/>
  <c r="F127" i="7" s="1"/>
  <c r="D127" i="7"/>
  <c r="C127" i="7"/>
  <c r="I126" i="7"/>
  <c r="H126" i="7"/>
  <c r="G126" i="7"/>
  <c r="F126" i="7"/>
  <c r="E126" i="7"/>
  <c r="D126" i="7"/>
  <c r="C126" i="7"/>
  <c r="I125" i="7"/>
  <c r="H125" i="7"/>
  <c r="G125" i="7"/>
  <c r="E125" i="7"/>
  <c r="F125" i="7" s="1"/>
  <c r="D125" i="7"/>
  <c r="C125" i="7"/>
  <c r="I124" i="7"/>
  <c r="H124" i="7"/>
  <c r="G124" i="7"/>
  <c r="F124" i="7"/>
  <c r="E124" i="7"/>
  <c r="D124" i="7"/>
  <c r="C124" i="7"/>
  <c r="I123" i="7"/>
  <c r="H123" i="7"/>
  <c r="G123" i="7"/>
  <c r="E123" i="7"/>
  <c r="F123" i="7" s="1"/>
  <c r="D123" i="7"/>
  <c r="C123" i="7"/>
  <c r="I122" i="7"/>
  <c r="H122" i="7"/>
  <c r="G122" i="7"/>
  <c r="F122" i="7"/>
  <c r="E122" i="7"/>
  <c r="D122" i="7"/>
  <c r="C122" i="7"/>
  <c r="I121" i="7"/>
  <c r="H121" i="7"/>
  <c r="G121" i="7"/>
  <c r="E121" i="7"/>
  <c r="F121" i="7" s="1"/>
  <c r="D121" i="7"/>
  <c r="C121" i="7"/>
  <c r="I120" i="7"/>
  <c r="H120" i="7"/>
  <c r="G120" i="7"/>
  <c r="F120" i="7"/>
  <c r="E120" i="7"/>
  <c r="D120" i="7"/>
  <c r="C120" i="7"/>
  <c r="I119" i="7"/>
  <c r="H119" i="7"/>
  <c r="G119" i="7"/>
  <c r="E119" i="7"/>
  <c r="F119" i="7" s="1"/>
  <c r="D119" i="7"/>
  <c r="C119" i="7"/>
  <c r="I118" i="7"/>
  <c r="H118" i="7"/>
  <c r="G118" i="7"/>
  <c r="F118" i="7"/>
  <c r="E118" i="7"/>
  <c r="D118" i="7"/>
  <c r="C118" i="7"/>
  <c r="I117" i="7"/>
  <c r="H117" i="7"/>
  <c r="G117" i="7"/>
  <c r="E117" i="7"/>
  <c r="F117" i="7" s="1"/>
  <c r="D117" i="7"/>
  <c r="C117" i="7"/>
  <c r="I116" i="7"/>
  <c r="H116" i="7"/>
  <c r="G116" i="7"/>
  <c r="F116" i="7"/>
  <c r="E116" i="7"/>
  <c r="D116" i="7"/>
  <c r="C116" i="7"/>
  <c r="I115" i="7"/>
  <c r="H115" i="7"/>
  <c r="G115" i="7"/>
  <c r="E115" i="7"/>
  <c r="F115" i="7" s="1"/>
  <c r="D115" i="7"/>
  <c r="C115" i="7"/>
  <c r="I114" i="7"/>
  <c r="H114" i="7"/>
  <c r="G114" i="7"/>
  <c r="F114" i="7"/>
  <c r="E114" i="7"/>
  <c r="D114" i="7"/>
  <c r="C114" i="7"/>
  <c r="I113" i="7"/>
  <c r="H113" i="7"/>
  <c r="G113" i="7"/>
  <c r="E113" i="7"/>
  <c r="F113" i="7" s="1"/>
  <c r="D113" i="7"/>
  <c r="C113" i="7"/>
  <c r="I112" i="7"/>
  <c r="H112" i="7"/>
  <c r="G112" i="7"/>
  <c r="F112" i="7"/>
  <c r="E112" i="7"/>
  <c r="D112" i="7"/>
  <c r="C112" i="7"/>
  <c r="I111" i="7"/>
  <c r="H111" i="7"/>
  <c r="G111" i="7"/>
  <c r="E111" i="7"/>
  <c r="F111" i="7" s="1"/>
  <c r="D111" i="7"/>
  <c r="C111" i="7"/>
  <c r="I110" i="7"/>
  <c r="H110" i="7"/>
  <c r="G110" i="7"/>
  <c r="F110" i="7"/>
  <c r="E110" i="7"/>
  <c r="D110" i="7"/>
  <c r="C110" i="7"/>
  <c r="I109" i="7"/>
  <c r="H109" i="7"/>
  <c r="G109" i="7"/>
  <c r="E109" i="7"/>
  <c r="F109" i="7" s="1"/>
  <c r="D109" i="7"/>
  <c r="C109" i="7"/>
  <c r="I108" i="7"/>
  <c r="H108" i="7"/>
  <c r="G108" i="7"/>
  <c r="F108" i="7"/>
  <c r="E108" i="7"/>
  <c r="D108" i="7"/>
  <c r="C108" i="7"/>
  <c r="I107" i="7"/>
  <c r="H107" i="7"/>
  <c r="G107" i="7"/>
  <c r="E107" i="7"/>
  <c r="F107" i="7" s="1"/>
  <c r="D107" i="7"/>
  <c r="C107" i="7"/>
  <c r="I106" i="7"/>
  <c r="H106" i="7"/>
  <c r="G106" i="7"/>
  <c r="F106" i="7"/>
  <c r="E106" i="7"/>
  <c r="D106" i="7"/>
  <c r="C106" i="7"/>
  <c r="I105" i="7"/>
  <c r="H105" i="7"/>
  <c r="G105" i="7"/>
  <c r="E105" i="7"/>
  <c r="F105" i="7" s="1"/>
  <c r="D105" i="7"/>
  <c r="C105" i="7"/>
  <c r="I104" i="7"/>
  <c r="H104" i="7"/>
  <c r="G104" i="7"/>
  <c r="F104" i="7"/>
  <c r="E104" i="7"/>
  <c r="D104" i="7"/>
  <c r="C104" i="7"/>
  <c r="I103" i="7"/>
  <c r="H103" i="7"/>
  <c r="G103" i="7"/>
  <c r="E103" i="7"/>
  <c r="F103" i="7" s="1"/>
  <c r="D103" i="7"/>
  <c r="C103" i="7"/>
  <c r="I102" i="7"/>
  <c r="H102" i="7"/>
  <c r="G102" i="7"/>
  <c r="F102" i="7"/>
  <c r="E102" i="7"/>
  <c r="D102" i="7"/>
  <c r="C102" i="7"/>
  <c r="I101" i="7"/>
  <c r="H101" i="7"/>
  <c r="G101" i="7"/>
  <c r="E101" i="7"/>
  <c r="F101" i="7" s="1"/>
  <c r="D101" i="7"/>
  <c r="C101" i="7"/>
  <c r="I100" i="7"/>
  <c r="H100" i="7"/>
  <c r="G100" i="7"/>
  <c r="F100" i="7"/>
  <c r="E100" i="7"/>
  <c r="D100" i="7"/>
  <c r="C100" i="7"/>
  <c r="I99" i="7"/>
  <c r="H99" i="7"/>
  <c r="G99" i="7"/>
  <c r="E99" i="7"/>
  <c r="F99" i="7" s="1"/>
  <c r="D99" i="7"/>
  <c r="C99" i="7"/>
  <c r="I98" i="7"/>
  <c r="H98" i="7"/>
  <c r="G98" i="7"/>
  <c r="F98" i="7"/>
  <c r="E98" i="7"/>
  <c r="D98" i="7"/>
  <c r="C98" i="7"/>
  <c r="I97" i="7"/>
  <c r="H97" i="7"/>
  <c r="G97" i="7"/>
  <c r="E97" i="7"/>
  <c r="F97" i="7" s="1"/>
  <c r="D97" i="7"/>
  <c r="C97" i="7"/>
  <c r="I96" i="7"/>
  <c r="H96" i="7"/>
  <c r="G96" i="7"/>
  <c r="F96" i="7"/>
  <c r="E96" i="7"/>
  <c r="D96" i="7"/>
  <c r="C96" i="7"/>
  <c r="I95" i="7"/>
  <c r="H95" i="7"/>
  <c r="G95" i="7"/>
  <c r="E95" i="7"/>
  <c r="F95" i="7" s="1"/>
  <c r="D95" i="7"/>
  <c r="C95" i="7"/>
  <c r="I94" i="7"/>
  <c r="H94" i="7"/>
  <c r="G94" i="7"/>
  <c r="F94" i="7"/>
  <c r="E94" i="7"/>
  <c r="D94" i="7"/>
  <c r="C94" i="7"/>
  <c r="I93" i="7"/>
  <c r="H93" i="7"/>
  <c r="G93" i="7"/>
  <c r="E93" i="7"/>
  <c r="F93" i="7" s="1"/>
  <c r="D93" i="7"/>
  <c r="C93" i="7"/>
  <c r="I92" i="7"/>
  <c r="H92" i="7"/>
  <c r="G92" i="7"/>
  <c r="F92" i="7"/>
  <c r="E92" i="7"/>
  <c r="D92" i="7"/>
  <c r="C92" i="7"/>
  <c r="I91" i="7"/>
  <c r="H91" i="7"/>
  <c r="G91" i="7"/>
  <c r="E91" i="7"/>
  <c r="F91" i="7" s="1"/>
  <c r="D91" i="7"/>
  <c r="C91" i="7"/>
  <c r="I90" i="7"/>
  <c r="H90" i="7"/>
  <c r="G90" i="7"/>
  <c r="F90" i="7"/>
  <c r="E90" i="7"/>
  <c r="D90" i="7"/>
  <c r="C90" i="7"/>
  <c r="I89" i="7"/>
  <c r="H89" i="7"/>
  <c r="G89" i="7"/>
  <c r="E89" i="7"/>
  <c r="F89" i="7" s="1"/>
  <c r="D89" i="7"/>
  <c r="C89" i="7"/>
  <c r="I88" i="7"/>
  <c r="H88" i="7"/>
  <c r="G88" i="7"/>
  <c r="F88" i="7"/>
  <c r="E88" i="7"/>
  <c r="D88" i="7"/>
  <c r="C88" i="7"/>
  <c r="I87" i="7"/>
  <c r="H87" i="7"/>
  <c r="G87" i="7"/>
  <c r="E87" i="7"/>
  <c r="F87" i="7" s="1"/>
  <c r="D87" i="7"/>
  <c r="C87" i="7"/>
  <c r="I86" i="7"/>
  <c r="H86" i="7"/>
  <c r="G86" i="7"/>
  <c r="F86" i="7"/>
  <c r="E86" i="7"/>
  <c r="D86" i="7"/>
  <c r="C86" i="7"/>
  <c r="I85" i="7"/>
  <c r="H85" i="7"/>
  <c r="G85" i="7"/>
  <c r="E85" i="7"/>
  <c r="F85" i="7" s="1"/>
  <c r="D85" i="7"/>
  <c r="C85" i="7"/>
  <c r="I84" i="7"/>
  <c r="H84" i="7"/>
  <c r="G84" i="7"/>
  <c r="F84" i="7"/>
  <c r="E84" i="7"/>
  <c r="D84" i="7"/>
  <c r="C84" i="7"/>
  <c r="I83" i="7"/>
  <c r="H83" i="7"/>
  <c r="G83" i="7"/>
  <c r="E83" i="7"/>
  <c r="F83" i="7" s="1"/>
  <c r="D83" i="7"/>
  <c r="C83" i="7"/>
  <c r="I82" i="7"/>
  <c r="H82" i="7"/>
  <c r="G82" i="7"/>
  <c r="F82" i="7"/>
  <c r="E82" i="7"/>
  <c r="D82" i="7"/>
  <c r="C82" i="7"/>
  <c r="I81" i="7"/>
  <c r="H81" i="7"/>
  <c r="G81" i="7"/>
  <c r="E81" i="7"/>
  <c r="F81" i="7" s="1"/>
  <c r="D81" i="7"/>
  <c r="C81" i="7"/>
  <c r="I80" i="7"/>
  <c r="H80" i="7"/>
  <c r="G80" i="7"/>
  <c r="F80" i="7"/>
  <c r="E80" i="7"/>
  <c r="D80" i="7"/>
  <c r="C80" i="7"/>
  <c r="I79" i="7"/>
  <c r="H79" i="7"/>
  <c r="G79" i="7"/>
  <c r="E79" i="7"/>
  <c r="F79" i="7" s="1"/>
  <c r="D79" i="7"/>
  <c r="C79" i="7"/>
  <c r="I78" i="7"/>
  <c r="H78" i="7"/>
  <c r="G78" i="7"/>
  <c r="F78" i="7"/>
  <c r="E78" i="7"/>
  <c r="D78" i="7"/>
  <c r="C78" i="7"/>
  <c r="I77" i="7"/>
  <c r="H77" i="7"/>
  <c r="G77" i="7"/>
  <c r="E77" i="7"/>
  <c r="F77" i="7" s="1"/>
  <c r="D77" i="7"/>
  <c r="C77" i="7"/>
  <c r="I76" i="7"/>
  <c r="H76" i="7"/>
  <c r="G76" i="7"/>
  <c r="F76" i="7"/>
  <c r="E76" i="7"/>
  <c r="D76" i="7"/>
  <c r="C76" i="7"/>
  <c r="I75" i="7"/>
  <c r="H75" i="7"/>
  <c r="G75" i="7"/>
  <c r="E75" i="7"/>
  <c r="F75" i="7" s="1"/>
  <c r="D75" i="7"/>
  <c r="C75" i="7"/>
  <c r="I74" i="7"/>
  <c r="H74" i="7"/>
  <c r="G74" i="7"/>
  <c r="F74" i="7"/>
  <c r="E74" i="7"/>
  <c r="D74" i="7"/>
  <c r="C74" i="7"/>
  <c r="I73" i="7"/>
  <c r="H73" i="7"/>
  <c r="G73" i="7"/>
  <c r="E73" i="7"/>
  <c r="F73" i="7" s="1"/>
  <c r="D73" i="7"/>
  <c r="C73" i="7"/>
  <c r="I72" i="7"/>
  <c r="H72" i="7"/>
  <c r="G72" i="7"/>
  <c r="F72" i="7"/>
  <c r="E72" i="7"/>
  <c r="D72" i="7"/>
  <c r="C72" i="7"/>
  <c r="I71" i="7"/>
  <c r="H71" i="7"/>
  <c r="G71" i="7"/>
  <c r="E71" i="7"/>
  <c r="F71" i="7" s="1"/>
  <c r="D71" i="7"/>
  <c r="C71" i="7"/>
  <c r="I70" i="7"/>
  <c r="H70" i="7"/>
  <c r="G70" i="7"/>
  <c r="F70" i="7"/>
  <c r="E70" i="7"/>
  <c r="D70" i="7"/>
  <c r="C70" i="7"/>
  <c r="I69" i="7"/>
  <c r="H69" i="7"/>
  <c r="G69" i="7"/>
  <c r="E69" i="7"/>
  <c r="F69" i="7" s="1"/>
  <c r="D69" i="7"/>
  <c r="C69" i="7"/>
  <c r="I68" i="7"/>
  <c r="H68" i="7"/>
  <c r="G68" i="7"/>
  <c r="F68" i="7"/>
  <c r="E68" i="7"/>
  <c r="D68" i="7"/>
  <c r="C68" i="7"/>
  <c r="I67" i="7"/>
  <c r="H67" i="7"/>
  <c r="G67" i="7"/>
  <c r="E67" i="7"/>
  <c r="F67" i="7" s="1"/>
  <c r="D67" i="7"/>
  <c r="C67" i="7"/>
  <c r="I66" i="7"/>
  <c r="H66" i="7"/>
  <c r="G66" i="7"/>
  <c r="F66" i="7"/>
  <c r="E66" i="7"/>
  <c r="D66" i="7"/>
  <c r="C66" i="7"/>
  <c r="I65" i="7"/>
  <c r="H65" i="7"/>
  <c r="G65" i="7"/>
  <c r="E65" i="7"/>
  <c r="F65" i="7" s="1"/>
  <c r="D65" i="7"/>
  <c r="C65" i="7"/>
  <c r="I64" i="7"/>
  <c r="H64" i="7"/>
  <c r="G64" i="7"/>
  <c r="F64" i="7"/>
  <c r="E64" i="7"/>
  <c r="D64" i="7"/>
  <c r="C64" i="7"/>
  <c r="I63" i="7"/>
  <c r="H63" i="7"/>
  <c r="G63" i="7"/>
  <c r="E63" i="7"/>
  <c r="F63" i="7" s="1"/>
  <c r="D63" i="7"/>
  <c r="C63" i="7"/>
  <c r="I62" i="7"/>
  <c r="H62" i="7"/>
  <c r="G62" i="7"/>
  <c r="F62" i="7"/>
  <c r="E62" i="7"/>
  <c r="D62" i="7"/>
  <c r="C62" i="7"/>
  <c r="I61" i="7"/>
  <c r="H61" i="7"/>
  <c r="G61" i="7"/>
  <c r="E61" i="7"/>
  <c r="F61" i="7" s="1"/>
  <c r="D61" i="7"/>
  <c r="C61" i="7"/>
  <c r="I60" i="7"/>
  <c r="H60" i="7"/>
  <c r="G60" i="7"/>
  <c r="F60" i="7"/>
  <c r="E60" i="7"/>
  <c r="D60" i="7"/>
  <c r="C60" i="7"/>
  <c r="I59" i="7"/>
  <c r="H59" i="7"/>
  <c r="G59" i="7"/>
  <c r="E59" i="7"/>
  <c r="F59" i="7" s="1"/>
  <c r="D59" i="7"/>
  <c r="C59" i="7"/>
  <c r="I58" i="7"/>
  <c r="H58" i="7"/>
  <c r="G58" i="7"/>
  <c r="F58" i="7"/>
  <c r="E58" i="7"/>
  <c r="D58" i="7"/>
  <c r="C58" i="7"/>
  <c r="I57" i="7"/>
  <c r="H57" i="7"/>
  <c r="G57" i="7"/>
  <c r="E57" i="7"/>
  <c r="F57" i="7" s="1"/>
  <c r="D57" i="7"/>
  <c r="C57" i="7"/>
  <c r="I56" i="7"/>
  <c r="H56" i="7"/>
  <c r="G56" i="7"/>
  <c r="F56" i="7"/>
  <c r="E56" i="7"/>
  <c r="D56" i="7"/>
  <c r="C56" i="7"/>
  <c r="I55" i="7"/>
  <c r="H55" i="7"/>
  <c r="G55" i="7"/>
  <c r="E55" i="7"/>
  <c r="F55" i="7" s="1"/>
  <c r="D55" i="7"/>
  <c r="C55" i="7"/>
  <c r="I54" i="7"/>
  <c r="H54" i="7"/>
  <c r="G54" i="7"/>
  <c r="F54" i="7"/>
  <c r="E54" i="7"/>
  <c r="D54" i="7"/>
  <c r="C54" i="7"/>
  <c r="I53" i="7"/>
  <c r="H53" i="7"/>
  <c r="G53" i="7"/>
  <c r="E53" i="7"/>
  <c r="F53" i="7" s="1"/>
  <c r="D53" i="7"/>
  <c r="C53" i="7"/>
  <c r="I52" i="7"/>
  <c r="H52" i="7"/>
  <c r="G52" i="7"/>
  <c r="F52" i="7"/>
  <c r="E52" i="7"/>
  <c r="D52" i="7"/>
  <c r="C52" i="7"/>
  <c r="I51" i="7"/>
  <c r="H51" i="7"/>
  <c r="G51" i="7"/>
  <c r="E51" i="7"/>
  <c r="F51" i="7" s="1"/>
  <c r="D51" i="7"/>
  <c r="C51" i="7"/>
  <c r="I50" i="7"/>
  <c r="H50" i="7"/>
  <c r="G50" i="7"/>
  <c r="F50" i="7"/>
  <c r="E50" i="7"/>
  <c r="D50" i="7"/>
  <c r="C50" i="7"/>
  <c r="I49" i="7"/>
  <c r="H49" i="7"/>
  <c r="G49" i="7"/>
  <c r="E49" i="7"/>
  <c r="F49" i="7" s="1"/>
  <c r="D49" i="7"/>
  <c r="C49" i="7"/>
  <c r="I48" i="7"/>
  <c r="H48" i="7"/>
  <c r="G48" i="7"/>
  <c r="F48" i="7"/>
  <c r="E48" i="7"/>
  <c r="D48" i="7"/>
  <c r="C48" i="7"/>
  <c r="I47" i="7"/>
  <c r="H47" i="7"/>
  <c r="G47" i="7"/>
  <c r="E47" i="7"/>
  <c r="F47" i="7" s="1"/>
  <c r="D47" i="7"/>
  <c r="C47" i="7"/>
  <c r="I46" i="7"/>
  <c r="H46" i="7"/>
  <c r="G46" i="7"/>
  <c r="F46" i="7"/>
  <c r="E46" i="7"/>
  <c r="D46" i="7"/>
  <c r="C46" i="7"/>
  <c r="I45" i="7"/>
  <c r="H45" i="7"/>
  <c r="G45" i="7"/>
  <c r="E45" i="7"/>
  <c r="F45" i="7" s="1"/>
  <c r="D45" i="7"/>
  <c r="C45" i="7"/>
  <c r="I44" i="7"/>
  <c r="H44" i="7"/>
  <c r="G44" i="7"/>
  <c r="F44" i="7"/>
  <c r="E44" i="7"/>
  <c r="D44" i="7"/>
  <c r="C44" i="7"/>
  <c r="I43" i="7"/>
  <c r="H43" i="7"/>
  <c r="G43" i="7"/>
  <c r="E43" i="7"/>
  <c r="F43" i="7" s="1"/>
  <c r="D43" i="7"/>
  <c r="C43" i="7"/>
  <c r="I42" i="7"/>
  <c r="H42" i="7"/>
  <c r="G42" i="7"/>
  <c r="F42" i="7"/>
  <c r="E42" i="7"/>
  <c r="D42" i="7"/>
  <c r="C42" i="7"/>
  <c r="I41" i="7"/>
  <c r="H41" i="7"/>
  <c r="G41" i="7"/>
  <c r="E41" i="7"/>
  <c r="F41" i="7" s="1"/>
  <c r="D41" i="7"/>
  <c r="C41" i="7"/>
  <c r="I40" i="7"/>
  <c r="H40" i="7"/>
  <c r="G40" i="7"/>
  <c r="F40" i="7"/>
  <c r="E40" i="7"/>
  <c r="D40" i="7"/>
  <c r="C40" i="7"/>
  <c r="I39" i="7"/>
  <c r="H39" i="7"/>
  <c r="G39" i="7"/>
  <c r="E39" i="7"/>
  <c r="F39" i="7" s="1"/>
  <c r="D39" i="7"/>
  <c r="C39" i="7"/>
  <c r="I38" i="7"/>
  <c r="H38" i="7"/>
  <c r="G38" i="7"/>
  <c r="F38" i="7"/>
  <c r="E38" i="7"/>
  <c r="D38" i="7"/>
  <c r="C38" i="7"/>
  <c r="I37" i="7"/>
  <c r="H37" i="7"/>
  <c r="G37" i="7"/>
  <c r="E37" i="7"/>
  <c r="F37" i="7" s="1"/>
  <c r="D37" i="7"/>
  <c r="C37" i="7"/>
  <c r="I36" i="7"/>
  <c r="H36" i="7"/>
  <c r="G36" i="7"/>
  <c r="F36" i="7"/>
  <c r="E36" i="7"/>
  <c r="D36" i="7"/>
  <c r="C36" i="7"/>
  <c r="I35" i="7"/>
  <c r="H35" i="7"/>
  <c r="G35" i="7"/>
  <c r="E35" i="7"/>
  <c r="F35" i="7" s="1"/>
  <c r="D35" i="7"/>
  <c r="C35" i="7"/>
  <c r="I34" i="7"/>
  <c r="H34" i="7"/>
  <c r="G34" i="7"/>
  <c r="F34" i="7"/>
  <c r="E34" i="7"/>
  <c r="D34" i="7"/>
  <c r="C34" i="7"/>
  <c r="I33" i="7"/>
  <c r="H33" i="7"/>
  <c r="G33" i="7"/>
  <c r="E33" i="7"/>
  <c r="F33" i="7" s="1"/>
  <c r="D33" i="7"/>
  <c r="C33" i="7"/>
  <c r="I32" i="7"/>
  <c r="H32" i="7"/>
  <c r="G32" i="7"/>
  <c r="F32" i="7"/>
  <c r="E32" i="7"/>
  <c r="D32" i="7"/>
  <c r="C32" i="7"/>
  <c r="I31" i="7"/>
  <c r="H31" i="7"/>
  <c r="G31" i="7"/>
  <c r="E31" i="7"/>
  <c r="F31" i="7" s="1"/>
  <c r="D31" i="7"/>
  <c r="C31" i="7"/>
  <c r="I30" i="7"/>
  <c r="H30" i="7"/>
  <c r="G30" i="7"/>
  <c r="F30" i="7"/>
  <c r="E30" i="7"/>
  <c r="D30" i="7"/>
  <c r="C30" i="7"/>
  <c r="I29" i="7"/>
  <c r="H29" i="7"/>
  <c r="G29" i="7"/>
  <c r="E29" i="7"/>
  <c r="F29" i="7" s="1"/>
  <c r="D29" i="7"/>
  <c r="C29" i="7"/>
  <c r="I28" i="7"/>
  <c r="H28" i="7"/>
  <c r="G28" i="7"/>
  <c r="F28" i="7"/>
  <c r="E28" i="7"/>
  <c r="D28" i="7"/>
  <c r="C28" i="7"/>
  <c r="I27" i="7"/>
  <c r="H27" i="7"/>
  <c r="G27" i="7"/>
  <c r="E27" i="7"/>
  <c r="F27" i="7" s="1"/>
  <c r="D27" i="7"/>
  <c r="C27" i="7"/>
  <c r="I26" i="7"/>
  <c r="H26" i="7"/>
  <c r="G26" i="7"/>
  <c r="F26" i="7"/>
  <c r="E26" i="7"/>
  <c r="D26" i="7"/>
  <c r="C26" i="7"/>
  <c r="I25" i="7"/>
  <c r="H25" i="7"/>
  <c r="G25" i="7"/>
  <c r="E25" i="7"/>
  <c r="F25" i="7" s="1"/>
  <c r="D25" i="7"/>
  <c r="C25" i="7"/>
  <c r="I24" i="7"/>
  <c r="H24" i="7"/>
  <c r="G24" i="7"/>
  <c r="F24" i="7"/>
  <c r="E24" i="7"/>
  <c r="D24" i="7"/>
  <c r="C24" i="7"/>
  <c r="I23" i="7"/>
  <c r="H23" i="7"/>
  <c r="G23" i="7"/>
  <c r="E23" i="7"/>
  <c r="F23" i="7" s="1"/>
  <c r="D23" i="7"/>
  <c r="C23" i="7"/>
  <c r="I22" i="7"/>
  <c r="H22" i="7"/>
  <c r="G22" i="7"/>
  <c r="F22" i="7"/>
  <c r="E22" i="7"/>
  <c r="D22" i="7"/>
  <c r="C22" i="7"/>
  <c r="I21" i="7"/>
  <c r="H21" i="7"/>
  <c r="G21" i="7"/>
  <c r="E21" i="7"/>
  <c r="F21" i="7" s="1"/>
  <c r="D21" i="7"/>
  <c r="C21" i="7"/>
  <c r="I20" i="7"/>
  <c r="H20" i="7"/>
  <c r="G20" i="7"/>
  <c r="F20" i="7"/>
  <c r="E20" i="7"/>
  <c r="D20" i="7"/>
  <c r="C20" i="7"/>
  <c r="I19" i="7"/>
  <c r="H19" i="7"/>
  <c r="G19" i="7"/>
  <c r="E19" i="7"/>
  <c r="F19" i="7" s="1"/>
  <c r="D19" i="7"/>
  <c r="C19" i="7"/>
  <c r="I18" i="7"/>
  <c r="H18" i="7"/>
  <c r="G18" i="7"/>
  <c r="F18" i="7"/>
  <c r="E18" i="7"/>
  <c r="D18" i="7"/>
  <c r="C18" i="7"/>
  <c r="I17" i="7"/>
  <c r="H17" i="7"/>
  <c r="G17" i="7"/>
  <c r="E17" i="7"/>
  <c r="F17" i="7" s="1"/>
  <c r="D17" i="7"/>
  <c r="C17" i="7"/>
  <c r="I16" i="7"/>
  <c r="H16" i="7"/>
  <c r="G16" i="7"/>
  <c r="F16" i="7"/>
  <c r="E16" i="7"/>
  <c r="D16" i="7"/>
  <c r="C16" i="7"/>
  <c r="I15" i="7"/>
  <c r="H15" i="7"/>
  <c r="G15" i="7"/>
  <c r="E15" i="7"/>
  <c r="F15" i="7" s="1"/>
  <c r="D15" i="7"/>
  <c r="C15" i="7"/>
  <c r="I14" i="7"/>
  <c r="H14" i="7"/>
  <c r="G14" i="7"/>
  <c r="F14" i="7"/>
  <c r="E14" i="7"/>
  <c r="D14" i="7"/>
  <c r="C14" i="7"/>
  <c r="I13" i="7"/>
  <c r="H13" i="7"/>
  <c r="G13" i="7"/>
  <c r="E13" i="7"/>
  <c r="F13" i="7" s="1"/>
  <c r="D13" i="7"/>
  <c r="C13" i="7"/>
  <c r="I12" i="7"/>
  <c r="H12" i="7"/>
  <c r="G12" i="7"/>
  <c r="F12" i="7"/>
  <c r="E12" i="7"/>
  <c r="D12" i="7"/>
  <c r="C12" i="7"/>
  <c r="I11" i="7"/>
  <c r="H11" i="7"/>
  <c r="G11" i="7"/>
  <c r="E11" i="7"/>
  <c r="F11" i="7" s="1"/>
  <c r="D11" i="7"/>
  <c r="C11" i="7"/>
  <c r="I10" i="7"/>
  <c r="H10" i="7"/>
  <c r="G10" i="7"/>
  <c r="F10" i="7"/>
  <c r="E10" i="7"/>
  <c r="D10" i="7"/>
  <c r="C10" i="7"/>
  <c r="I9" i="7"/>
  <c r="H9" i="7"/>
  <c r="G9" i="7"/>
  <c r="E9" i="7"/>
  <c r="F9" i="7" s="1"/>
  <c r="D9" i="7"/>
  <c r="C9" i="7"/>
  <c r="I8" i="7"/>
  <c r="H8" i="7"/>
  <c r="G8" i="7"/>
  <c r="F8" i="7"/>
  <c r="E8" i="7"/>
  <c r="D8" i="7"/>
  <c r="C8" i="7"/>
  <c r="I7" i="7"/>
  <c r="H7" i="7"/>
  <c r="G7" i="7"/>
  <c r="E7" i="7"/>
  <c r="F7" i="7" s="1"/>
  <c r="D7" i="7"/>
  <c r="C7" i="7"/>
  <c r="N5" i="7"/>
  <c r="M5" i="7"/>
  <c r="L5" i="7"/>
  <c r="K5" i="7"/>
  <c r="J5" i="7"/>
  <c r="I5" i="7"/>
  <c r="H5" i="7"/>
  <c r="G5" i="7"/>
  <c r="F5" i="7"/>
  <c r="E5" i="7"/>
  <c r="D5" i="7"/>
  <c r="C5" i="7"/>
  <c r="N4" i="7"/>
  <c r="M4" i="7"/>
  <c r="L4" i="7"/>
  <c r="K4" i="7"/>
  <c r="J4" i="7"/>
  <c r="I4" i="7"/>
  <c r="H4" i="7"/>
  <c r="G4" i="7"/>
  <c r="F4" i="7"/>
  <c r="E4" i="7"/>
  <c r="D4" i="7"/>
  <c r="C4" i="7"/>
  <c r="G1008" i="6"/>
  <c r="F1008" i="6"/>
  <c r="E1008" i="6"/>
  <c r="G1007" i="6"/>
  <c r="F1007" i="6"/>
  <c r="E1007" i="6"/>
  <c r="G1006" i="6"/>
  <c r="F1006" i="6"/>
  <c r="E1006" i="6"/>
  <c r="G1005" i="6"/>
  <c r="F1005" i="6"/>
  <c r="E1005" i="6"/>
  <c r="G1004" i="6"/>
  <c r="F1004" i="6"/>
  <c r="E1004" i="6"/>
  <c r="G1003" i="6"/>
  <c r="F1003" i="6"/>
  <c r="E1003" i="6"/>
  <c r="G1002" i="6"/>
  <c r="F1002" i="6"/>
  <c r="E1002" i="6"/>
  <c r="G1001" i="6"/>
  <c r="F1001" i="6"/>
  <c r="E1001" i="6"/>
  <c r="G1000" i="6"/>
  <c r="F1000" i="6"/>
  <c r="E1000" i="6"/>
  <c r="G999" i="6"/>
  <c r="F999" i="6"/>
  <c r="E999" i="6"/>
  <c r="G998" i="6"/>
  <c r="F998" i="6"/>
  <c r="E998" i="6"/>
  <c r="G997" i="6"/>
  <c r="F997" i="6"/>
  <c r="E997" i="6"/>
  <c r="G996" i="6"/>
  <c r="F996" i="6"/>
  <c r="E996" i="6"/>
  <c r="G995" i="6"/>
  <c r="F995" i="6"/>
  <c r="E995" i="6"/>
  <c r="G994" i="6"/>
  <c r="F994" i="6"/>
  <c r="E994" i="6"/>
  <c r="G993" i="6"/>
  <c r="F993" i="6"/>
  <c r="E993" i="6"/>
  <c r="G992" i="6"/>
  <c r="F992" i="6"/>
  <c r="E992" i="6"/>
  <c r="G991" i="6"/>
  <c r="F991" i="6"/>
  <c r="E991" i="6"/>
  <c r="G990" i="6"/>
  <c r="F990" i="6"/>
  <c r="E990" i="6"/>
  <c r="G989" i="6"/>
  <c r="F989" i="6"/>
  <c r="E989" i="6"/>
  <c r="G988" i="6"/>
  <c r="F988" i="6"/>
  <c r="E988" i="6"/>
  <c r="G987" i="6"/>
  <c r="F987" i="6"/>
  <c r="E987" i="6"/>
  <c r="G986" i="6"/>
  <c r="F986" i="6"/>
  <c r="E986" i="6"/>
  <c r="G985" i="6"/>
  <c r="F985" i="6"/>
  <c r="E985" i="6"/>
  <c r="G984" i="6"/>
  <c r="F984" i="6"/>
  <c r="E984" i="6"/>
  <c r="G983" i="6"/>
  <c r="F983" i="6"/>
  <c r="E983" i="6"/>
  <c r="G982" i="6"/>
  <c r="F982" i="6"/>
  <c r="E982" i="6"/>
  <c r="G981" i="6"/>
  <c r="F981" i="6"/>
  <c r="E981" i="6"/>
  <c r="G980" i="6"/>
  <c r="F980" i="6"/>
  <c r="E980" i="6"/>
  <c r="G979" i="6"/>
  <c r="F979" i="6"/>
  <c r="E979" i="6"/>
  <c r="G978" i="6"/>
  <c r="F978" i="6"/>
  <c r="E978" i="6"/>
  <c r="G977" i="6"/>
  <c r="F977" i="6"/>
  <c r="E977" i="6"/>
  <c r="G976" i="6"/>
  <c r="F976" i="6"/>
  <c r="E976" i="6"/>
  <c r="G975" i="6"/>
  <c r="F975" i="6"/>
  <c r="E975" i="6"/>
  <c r="G974" i="6"/>
  <c r="F974" i="6"/>
  <c r="E974" i="6"/>
  <c r="G973" i="6"/>
  <c r="F973" i="6"/>
  <c r="E973" i="6"/>
  <c r="G972" i="6"/>
  <c r="F972" i="6"/>
  <c r="E972" i="6"/>
  <c r="G971" i="6"/>
  <c r="F971" i="6"/>
  <c r="E971" i="6"/>
  <c r="G970" i="6"/>
  <c r="F970" i="6"/>
  <c r="E970" i="6"/>
  <c r="G969" i="6"/>
  <c r="F969" i="6"/>
  <c r="E969" i="6"/>
  <c r="G968" i="6"/>
  <c r="F968" i="6"/>
  <c r="E968" i="6"/>
  <c r="G967" i="6"/>
  <c r="F967" i="6"/>
  <c r="E967" i="6"/>
  <c r="G966" i="6"/>
  <c r="F966" i="6"/>
  <c r="E966" i="6"/>
  <c r="G965" i="6"/>
  <c r="F965" i="6"/>
  <c r="E965" i="6"/>
  <c r="G964" i="6"/>
  <c r="F964" i="6"/>
  <c r="E964" i="6"/>
  <c r="G963" i="6"/>
  <c r="F963" i="6"/>
  <c r="E963" i="6"/>
  <c r="G962" i="6"/>
  <c r="F962" i="6"/>
  <c r="E962" i="6"/>
  <c r="G961" i="6"/>
  <c r="F961" i="6"/>
  <c r="E961" i="6"/>
  <c r="G960" i="6"/>
  <c r="F960" i="6"/>
  <c r="E960" i="6"/>
  <c r="G959" i="6"/>
  <c r="F959" i="6"/>
  <c r="E959" i="6"/>
  <c r="G958" i="6"/>
  <c r="F958" i="6"/>
  <c r="E958" i="6"/>
  <c r="G957" i="6"/>
  <c r="F957" i="6"/>
  <c r="E957" i="6"/>
  <c r="G956" i="6"/>
  <c r="F956" i="6"/>
  <c r="E956" i="6"/>
  <c r="G955" i="6"/>
  <c r="F955" i="6"/>
  <c r="E955" i="6"/>
  <c r="G954" i="6"/>
  <c r="F954" i="6"/>
  <c r="E954" i="6"/>
  <c r="G953" i="6"/>
  <c r="F953" i="6"/>
  <c r="E953" i="6"/>
  <c r="G952" i="6"/>
  <c r="F952" i="6"/>
  <c r="E952" i="6"/>
  <c r="G951" i="6"/>
  <c r="F951" i="6"/>
  <c r="E951" i="6"/>
  <c r="G950" i="6"/>
  <c r="F950" i="6"/>
  <c r="E950" i="6"/>
  <c r="G949" i="6"/>
  <c r="F949" i="6"/>
  <c r="E949" i="6"/>
  <c r="G948" i="6"/>
  <c r="F948" i="6"/>
  <c r="E948" i="6"/>
  <c r="G947" i="6"/>
  <c r="F947" i="6"/>
  <c r="E947" i="6"/>
  <c r="G946" i="6"/>
  <c r="F946" i="6"/>
  <c r="E946" i="6"/>
  <c r="G945" i="6"/>
  <c r="F945" i="6"/>
  <c r="E945" i="6"/>
  <c r="G944" i="6"/>
  <c r="F944" i="6"/>
  <c r="E944" i="6"/>
  <c r="G943" i="6"/>
  <c r="F943" i="6"/>
  <c r="E943" i="6"/>
  <c r="G942" i="6"/>
  <c r="F942" i="6"/>
  <c r="E942" i="6"/>
  <c r="G941" i="6"/>
  <c r="F941" i="6"/>
  <c r="E941" i="6"/>
  <c r="G940" i="6"/>
  <c r="F940" i="6"/>
  <c r="E940" i="6"/>
  <c r="G939" i="6"/>
  <c r="F939" i="6"/>
  <c r="E939" i="6"/>
  <c r="G938" i="6"/>
  <c r="F938" i="6"/>
  <c r="E938" i="6"/>
  <c r="G937" i="6"/>
  <c r="F937" i="6"/>
  <c r="E937" i="6"/>
  <c r="G936" i="6"/>
  <c r="F936" i="6"/>
  <c r="E936" i="6"/>
  <c r="G935" i="6"/>
  <c r="F935" i="6"/>
  <c r="E935" i="6"/>
  <c r="G934" i="6"/>
  <c r="F934" i="6"/>
  <c r="E934" i="6"/>
  <c r="G933" i="6"/>
  <c r="F933" i="6"/>
  <c r="E933" i="6"/>
  <c r="G932" i="6"/>
  <c r="F932" i="6"/>
  <c r="E932" i="6"/>
  <c r="G931" i="6"/>
  <c r="F931" i="6"/>
  <c r="E931" i="6"/>
  <c r="G930" i="6"/>
  <c r="F930" i="6"/>
  <c r="E930" i="6"/>
  <c r="G929" i="6"/>
  <c r="F929" i="6"/>
  <c r="E929" i="6"/>
  <c r="G928" i="6"/>
  <c r="F928" i="6"/>
  <c r="E928" i="6"/>
  <c r="G927" i="6"/>
  <c r="F927" i="6"/>
  <c r="E927" i="6"/>
  <c r="G926" i="6"/>
  <c r="F926" i="6"/>
  <c r="E926" i="6"/>
  <c r="G925" i="6"/>
  <c r="F925" i="6"/>
  <c r="E925" i="6"/>
  <c r="G924" i="6"/>
  <c r="F924" i="6"/>
  <c r="E924" i="6"/>
  <c r="G923" i="6"/>
  <c r="F923" i="6"/>
  <c r="E923" i="6"/>
  <c r="G922" i="6"/>
  <c r="F922" i="6"/>
  <c r="E922" i="6"/>
  <c r="G921" i="6"/>
  <c r="F921" i="6"/>
  <c r="E921" i="6"/>
  <c r="G920" i="6"/>
  <c r="F920" i="6"/>
  <c r="E920" i="6"/>
  <c r="G919" i="6"/>
  <c r="F919" i="6"/>
  <c r="E919" i="6"/>
  <c r="G918" i="6"/>
  <c r="F918" i="6"/>
  <c r="E918" i="6"/>
  <c r="G917" i="6"/>
  <c r="F917" i="6"/>
  <c r="E917" i="6"/>
  <c r="G916" i="6"/>
  <c r="F916" i="6"/>
  <c r="E916" i="6"/>
  <c r="G915" i="6"/>
  <c r="F915" i="6"/>
  <c r="E915" i="6"/>
  <c r="G914" i="6"/>
  <c r="F914" i="6"/>
  <c r="E914" i="6"/>
  <c r="G913" i="6"/>
  <c r="F913" i="6"/>
  <c r="E913" i="6"/>
  <c r="G912" i="6"/>
  <c r="F912" i="6"/>
  <c r="E912" i="6"/>
  <c r="G911" i="6"/>
  <c r="F911" i="6"/>
  <c r="E911" i="6"/>
  <c r="G910" i="6"/>
  <c r="F910" i="6"/>
  <c r="E910" i="6"/>
  <c r="G909" i="6"/>
  <c r="F909" i="6"/>
  <c r="E909" i="6"/>
  <c r="G908" i="6"/>
  <c r="F908" i="6"/>
  <c r="E908" i="6"/>
  <c r="G907" i="6"/>
  <c r="F907" i="6"/>
  <c r="E907" i="6"/>
  <c r="G906" i="6"/>
  <c r="F906" i="6"/>
  <c r="E906" i="6"/>
  <c r="G905" i="6"/>
  <c r="F905" i="6"/>
  <c r="E905" i="6"/>
  <c r="G904" i="6"/>
  <c r="F904" i="6"/>
  <c r="E904" i="6"/>
  <c r="G903" i="6"/>
  <c r="F903" i="6"/>
  <c r="E903" i="6"/>
  <c r="G902" i="6"/>
  <c r="F902" i="6"/>
  <c r="E902" i="6"/>
  <c r="G901" i="6"/>
  <c r="F901" i="6"/>
  <c r="E901" i="6"/>
  <c r="G900" i="6"/>
  <c r="F900" i="6"/>
  <c r="E900" i="6"/>
  <c r="G899" i="6"/>
  <c r="F899" i="6"/>
  <c r="E899" i="6"/>
  <c r="G898" i="6"/>
  <c r="F898" i="6"/>
  <c r="E898" i="6"/>
  <c r="G897" i="6"/>
  <c r="F897" i="6"/>
  <c r="E897" i="6"/>
  <c r="G896" i="6"/>
  <c r="F896" i="6"/>
  <c r="E896" i="6"/>
  <c r="G895" i="6"/>
  <c r="F895" i="6"/>
  <c r="E895" i="6"/>
  <c r="G894" i="6"/>
  <c r="F894" i="6"/>
  <c r="E894" i="6"/>
  <c r="G893" i="6"/>
  <c r="F893" i="6"/>
  <c r="E893" i="6"/>
  <c r="G892" i="6"/>
  <c r="F892" i="6"/>
  <c r="E892" i="6"/>
  <c r="G891" i="6"/>
  <c r="F891" i="6"/>
  <c r="E891" i="6"/>
  <c r="G890" i="6"/>
  <c r="F890" i="6"/>
  <c r="E890" i="6"/>
  <c r="G889" i="6"/>
  <c r="F889" i="6"/>
  <c r="E889" i="6"/>
  <c r="G888" i="6"/>
  <c r="F888" i="6"/>
  <c r="E888" i="6"/>
  <c r="G887" i="6"/>
  <c r="F887" i="6"/>
  <c r="E887" i="6"/>
  <c r="G886" i="6"/>
  <c r="F886" i="6"/>
  <c r="E886" i="6"/>
  <c r="G885" i="6"/>
  <c r="F885" i="6"/>
  <c r="E885" i="6"/>
  <c r="G884" i="6"/>
  <c r="F884" i="6"/>
  <c r="E884" i="6"/>
  <c r="G883" i="6"/>
  <c r="F883" i="6"/>
  <c r="E883" i="6"/>
  <c r="G882" i="6"/>
  <c r="F882" i="6"/>
  <c r="E882" i="6"/>
  <c r="G881" i="6"/>
  <c r="F881" i="6"/>
  <c r="E881" i="6"/>
  <c r="G880" i="6"/>
  <c r="F880" i="6"/>
  <c r="E880" i="6"/>
  <c r="G879" i="6"/>
  <c r="F879" i="6"/>
  <c r="E879" i="6"/>
  <c r="G878" i="6"/>
  <c r="F878" i="6"/>
  <c r="E878" i="6"/>
  <c r="G877" i="6"/>
  <c r="F877" i="6"/>
  <c r="E877" i="6"/>
  <c r="G876" i="6"/>
  <c r="F876" i="6"/>
  <c r="E876" i="6"/>
  <c r="G875" i="6"/>
  <c r="F875" i="6"/>
  <c r="E875" i="6"/>
  <c r="G874" i="6"/>
  <c r="F874" i="6"/>
  <c r="E874" i="6"/>
  <c r="G873" i="6"/>
  <c r="F873" i="6"/>
  <c r="E873" i="6"/>
  <c r="G872" i="6"/>
  <c r="F872" i="6"/>
  <c r="E872" i="6"/>
  <c r="G871" i="6"/>
  <c r="F871" i="6"/>
  <c r="E871" i="6"/>
  <c r="G870" i="6"/>
  <c r="F870" i="6"/>
  <c r="E870" i="6"/>
  <c r="G869" i="6"/>
  <c r="F869" i="6"/>
  <c r="E869" i="6"/>
  <c r="G868" i="6"/>
  <c r="F868" i="6"/>
  <c r="E868" i="6"/>
  <c r="G867" i="6"/>
  <c r="F867" i="6"/>
  <c r="E867" i="6"/>
  <c r="G866" i="6"/>
  <c r="F866" i="6"/>
  <c r="E866" i="6"/>
  <c r="G865" i="6"/>
  <c r="F865" i="6"/>
  <c r="E865" i="6"/>
  <c r="G864" i="6"/>
  <c r="F864" i="6"/>
  <c r="E864" i="6"/>
  <c r="G863" i="6"/>
  <c r="F863" i="6"/>
  <c r="E863" i="6"/>
  <c r="G862" i="6"/>
  <c r="F862" i="6"/>
  <c r="E862" i="6"/>
  <c r="G861" i="6"/>
  <c r="F861" i="6"/>
  <c r="E861" i="6"/>
  <c r="G860" i="6"/>
  <c r="F860" i="6"/>
  <c r="E860" i="6"/>
  <c r="G859" i="6"/>
  <c r="F859" i="6"/>
  <c r="E859" i="6"/>
  <c r="G858" i="6"/>
  <c r="F858" i="6"/>
  <c r="E858" i="6"/>
  <c r="G857" i="6"/>
  <c r="F857" i="6"/>
  <c r="E857" i="6"/>
  <c r="G856" i="6"/>
  <c r="F856" i="6"/>
  <c r="E856" i="6"/>
  <c r="G855" i="6"/>
  <c r="F855" i="6"/>
  <c r="E855" i="6"/>
  <c r="G854" i="6"/>
  <c r="F854" i="6"/>
  <c r="E854" i="6"/>
  <c r="G853" i="6"/>
  <c r="F853" i="6"/>
  <c r="E853" i="6"/>
  <c r="G852" i="6"/>
  <c r="F852" i="6"/>
  <c r="E852" i="6"/>
  <c r="G851" i="6"/>
  <c r="F851" i="6"/>
  <c r="E851" i="6"/>
  <c r="G850" i="6"/>
  <c r="F850" i="6"/>
  <c r="E850" i="6"/>
  <c r="G849" i="6"/>
  <c r="F849" i="6"/>
  <c r="E849" i="6"/>
  <c r="G848" i="6"/>
  <c r="F848" i="6"/>
  <c r="E848" i="6"/>
  <c r="G847" i="6"/>
  <c r="F847" i="6"/>
  <c r="E847" i="6"/>
  <c r="G846" i="6"/>
  <c r="F846" i="6"/>
  <c r="E846" i="6"/>
  <c r="G845" i="6"/>
  <c r="F845" i="6"/>
  <c r="E845" i="6"/>
  <c r="G844" i="6"/>
  <c r="F844" i="6"/>
  <c r="E844" i="6"/>
  <c r="G843" i="6"/>
  <c r="F843" i="6"/>
  <c r="E843" i="6"/>
  <c r="G842" i="6"/>
  <c r="F842" i="6"/>
  <c r="E842" i="6"/>
  <c r="G841" i="6"/>
  <c r="F841" i="6"/>
  <c r="E841" i="6"/>
  <c r="G840" i="6"/>
  <c r="F840" i="6"/>
  <c r="E840" i="6"/>
  <c r="G839" i="6"/>
  <c r="F839" i="6"/>
  <c r="E839" i="6"/>
  <c r="G838" i="6"/>
  <c r="F838" i="6"/>
  <c r="E838" i="6"/>
  <c r="G837" i="6"/>
  <c r="F837" i="6"/>
  <c r="E837" i="6"/>
  <c r="G836" i="6"/>
  <c r="F836" i="6"/>
  <c r="E836" i="6"/>
  <c r="G835" i="6"/>
  <c r="F835" i="6"/>
  <c r="E835" i="6"/>
  <c r="G834" i="6"/>
  <c r="F834" i="6"/>
  <c r="E834" i="6"/>
  <c r="G833" i="6"/>
  <c r="F833" i="6"/>
  <c r="E833" i="6"/>
  <c r="G832" i="6"/>
  <c r="F832" i="6"/>
  <c r="E832" i="6"/>
  <c r="G831" i="6"/>
  <c r="F831" i="6"/>
  <c r="E831" i="6"/>
  <c r="G830" i="6"/>
  <c r="F830" i="6"/>
  <c r="E830" i="6"/>
  <c r="G829" i="6"/>
  <c r="F829" i="6"/>
  <c r="E829" i="6"/>
  <c r="G828" i="6"/>
  <c r="F828" i="6"/>
  <c r="E828" i="6"/>
  <c r="G827" i="6"/>
  <c r="F827" i="6"/>
  <c r="E827" i="6"/>
  <c r="G826" i="6"/>
  <c r="F826" i="6"/>
  <c r="E826" i="6"/>
  <c r="G825" i="6"/>
  <c r="F825" i="6"/>
  <c r="E825" i="6"/>
  <c r="G824" i="6"/>
  <c r="F824" i="6"/>
  <c r="E824" i="6"/>
  <c r="G823" i="6"/>
  <c r="F823" i="6"/>
  <c r="E823" i="6"/>
  <c r="G822" i="6"/>
  <c r="F822" i="6"/>
  <c r="E822" i="6"/>
  <c r="G821" i="6"/>
  <c r="F821" i="6"/>
  <c r="E821" i="6"/>
  <c r="G820" i="6"/>
  <c r="F820" i="6"/>
  <c r="E820" i="6"/>
  <c r="G819" i="6"/>
  <c r="F819" i="6"/>
  <c r="E819" i="6"/>
  <c r="G818" i="6"/>
  <c r="F818" i="6"/>
  <c r="E818" i="6"/>
  <c r="G817" i="6"/>
  <c r="F817" i="6"/>
  <c r="E817" i="6"/>
  <c r="G816" i="6"/>
  <c r="F816" i="6"/>
  <c r="E816" i="6"/>
  <c r="G815" i="6"/>
  <c r="F815" i="6"/>
  <c r="E815" i="6"/>
  <c r="G814" i="6"/>
  <c r="F814" i="6"/>
  <c r="E814" i="6"/>
  <c r="G813" i="6"/>
  <c r="F813" i="6"/>
  <c r="E813" i="6"/>
  <c r="G812" i="6"/>
  <c r="F812" i="6"/>
  <c r="E812" i="6"/>
  <c r="G811" i="6"/>
  <c r="F811" i="6"/>
  <c r="E811" i="6"/>
  <c r="G810" i="6"/>
  <c r="F810" i="6"/>
  <c r="E810" i="6"/>
  <c r="G809" i="6"/>
  <c r="F809" i="6"/>
  <c r="E809" i="6"/>
  <c r="G808" i="6"/>
  <c r="F808" i="6"/>
  <c r="E808" i="6"/>
  <c r="G807" i="6"/>
  <c r="F807" i="6"/>
  <c r="E807" i="6"/>
  <c r="G806" i="6"/>
  <c r="F806" i="6"/>
  <c r="E806" i="6"/>
  <c r="G805" i="6"/>
  <c r="F805" i="6"/>
  <c r="E805" i="6"/>
  <c r="G804" i="6"/>
  <c r="F804" i="6"/>
  <c r="E804" i="6"/>
  <c r="G803" i="6"/>
  <c r="F803" i="6"/>
  <c r="E803" i="6"/>
  <c r="G802" i="6"/>
  <c r="F802" i="6"/>
  <c r="E802" i="6"/>
  <c r="G801" i="6"/>
  <c r="F801" i="6"/>
  <c r="E801" i="6"/>
  <c r="G800" i="6"/>
  <c r="F800" i="6"/>
  <c r="E800" i="6"/>
  <c r="G799" i="6"/>
  <c r="F799" i="6"/>
  <c r="E799" i="6"/>
  <c r="G798" i="6"/>
  <c r="F798" i="6"/>
  <c r="E798" i="6"/>
  <c r="G797" i="6"/>
  <c r="F797" i="6"/>
  <c r="E797" i="6"/>
  <c r="G796" i="6"/>
  <c r="F796" i="6"/>
  <c r="E796" i="6"/>
  <c r="G795" i="6"/>
  <c r="F795" i="6"/>
  <c r="E795" i="6"/>
  <c r="G794" i="6"/>
  <c r="F794" i="6"/>
  <c r="E794" i="6"/>
  <c r="G793" i="6"/>
  <c r="F793" i="6"/>
  <c r="E793" i="6"/>
  <c r="G792" i="6"/>
  <c r="F792" i="6"/>
  <c r="E792" i="6"/>
  <c r="G791" i="6"/>
  <c r="F791" i="6"/>
  <c r="E791" i="6"/>
  <c r="G790" i="6"/>
  <c r="F790" i="6"/>
  <c r="E790" i="6"/>
  <c r="G789" i="6"/>
  <c r="F789" i="6"/>
  <c r="E789" i="6"/>
  <c r="G788" i="6"/>
  <c r="F788" i="6"/>
  <c r="E788" i="6"/>
  <c r="G787" i="6"/>
  <c r="F787" i="6"/>
  <c r="E787" i="6"/>
  <c r="G786" i="6"/>
  <c r="F786" i="6"/>
  <c r="E786" i="6"/>
  <c r="G785" i="6"/>
  <c r="F785" i="6"/>
  <c r="E785" i="6"/>
  <c r="G784" i="6"/>
  <c r="F784" i="6"/>
  <c r="E784" i="6"/>
  <c r="G783" i="6"/>
  <c r="F783" i="6"/>
  <c r="E783" i="6"/>
  <c r="G782" i="6"/>
  <c r="F782" i="6"/>
  <c r="E782" i="6"/>
  <c r="G781" i="6"/>
  <c r="F781" i="6"/>
  <c r="E781" i="6"/>
  <c r="G780" i="6"/>
  <c r="F780" i="6"/>
  <c r="E780" i="6"/>
  <c r="G779" i="6"/>
  <c r="F779" i="6"/>
  <c r="E779" i="6"/>
  <c r="G778" i="6"/>
  <c r="F778" i="6"/>
  <c r="E778" i="6"/>
  <c r="G777" i="6"/>
  <c r="F777" i="6"/>
  <c r="E777" i="6"/>
  <c r="G776" i="6"/>
  <c r="F776" i="6"/>
  <c r="E776" i="6"/>
  <c r="G775" i="6"/>
  <c r="F775" i="6"/>
  <c r="E775" i="6"/>
  <c r="G774" i="6"/>
  <c r="F774" i="6"/>
  <c r="E774" i="6"/>
  <c r="G773" i="6"/>
  <c r="F773" i="6"/>
  <c r="E773" i="6"/>
  <c r="G772" i="6"/>
  <c r="F772" i="6"/>
  <c r="E772" i="6"/>
  <c r="G771" i="6"/>
  <c r="F771" i="6"/>
  <c r="E771" i="6"/>
  <c r="G770" i="6"/>
  <c r="F770" i="6"/>
  <c r="E770" i="6"/>
  <c r="G769" i="6"/>
  <c r="F769" i="6"/>
  <c r="E769" i="6"/>
  <c r="G768" i="6"/>
  <c r="F768" i="6"/>
  <c r="E768" i="6"/>
  <c r="G767" i="6"/>
  <c r="F767" i="6"/>
  <c r="E767" i="6"/>
  <c r="G766" i="6"/>
  <c r="F766" i="6"/>
  <c r="E766" i="6"/>
  <c r="G765" i="6"/>
  <c r="F765" i="6"/>
  <c r="E765" i="6"/>
  <c r="G764" i="6"/>
  <c r="F764" i="6"/>
  <c r="E764" i="6"/>
  <c r="G763" i="6"/>
  <c r="F763" i="6"/>
  <c r="E763" i="6"/>
  <c r="G762" i="6"/>
  <c r="F762" i="6"/>
  <c r="E762" i="6"/>
  <c r="G761" i="6"/>
  <c r="F761" i="6"/>
  <c r="E761" i="6"/>
  <c r="G760" i="6"/>
  <c r="F760" i="6"/>
  <c r="E760" i="6"/>
  <c r="G759" i="6"/>
  <c r="F759" i="6"/>
  <c r="E759" i="6"/>
  <c r="G758" i="6"/>
  <c r="F758" i="6"/>
  <c r="E758" i="6"/>
  <c r="G757" i="6"/>
  <c r="F757" i="6"/>
  <c r="E757" i="6"/>
  <c r="G756" i="6"/>
  <c r="F756" i="6"/>
  <c r="E756" i="6"/>
  <c r="G755" i="6"/>
  <c r="F755" i="6"/>
  <c r="E755" i="6"/>
  <c r="G754" i="6"/>
  <c r="F754" i="6"/>
  <c r="E754" i="6"/>
  <c r="G753" i="6"/>
  <c r="F753" i="6"/>
  <c r="E753" i="6"/>
  <c r="G752" i="6"/>
  <c r="F752" i="6"/>
  <c r="E752" i="6"/>
  <c r="G751" i="6"/>
  <c r="F751" i="6"/>
  <c r="E751" i="6"/>
  <c r="G750" i="6"/>
  <c r="F750" i="6"/>
  <c r="E750" i="6"/>
  <c r="G749" i="6"/>
  <c r="F749" i="6"/>
  <c r="E749" i="6"/>
  <c r="G748" i="6"/>
  <c r="F748" i="6"/>
  <c r="E748" i="6"/>
  <c r="G747" i="6"/>
  <c r="F747" i="6"/>
  <c r="E747" i="6"/>
  <c r="G746" i="6"/>
  <c r="F746" i="6"/>
  <c r="E746" i="6"/>
  <c r="G745" i="6"/>
  <c r="F745" i="6"/>
  <c r="E745" i="6"/>
  <c r="G744" i="6"/>
  <c r="F744" i="6"/>
  <c r="E744" i="6"/>
  <c r="G743" i="6"/>
  <c r="F743" i="6"/>
  <c r="E743" i="6"/>
  <c r="G742" i="6"/>
  <c r="F742" i="6"/>
  <c r="E742" i="6"/>
  <c r="G741" i="6"/>
  <c r="F741" i="6"/>
  <c r="E741" i="6"/>
  <c r="G740" i="6"/>
  <c r="F740" i="6"/>
  <c r="E740" i="6"/>
  <c r="G739" i="6"/>
  <c r="F739" i="6"/>
  <c r="E739" i="6"/>
  <c r="G738" i="6"/>
  <c r="F738" i="6"/>
  <c r="E738" i="6"/>
  <c r="G737" i="6"/>
  <c r="F737" i="6"/>
  <c r="E737" i="6"/>
  <c r="G736" i="6"/>
  <c r="F736" i="6"/>
  <c r="E736" i="6"/>
  <c r="G735" i="6"/>
  <c r="F735" i="6"/>
  <c r="E735" i="6"/>
  <c r="G734" i="6"/>
  <c r="F734" i="6"/>
  <c r="E734" i="6"/>
  <c r="G733" i="6"/>
  <c r="F733" i="6"/>
  <c r="E733" i="6"/>
  <c r="G732" i="6"/>
  <c r="F732" i="6"/>
  <c r="E732" i="6"/>
  <c r="G731" i="6"/>
  <c r="F731" i="6"/>
  <c r="E731" i="6"/>
  <c r="G730" i="6"/>
  <c r="F730" i="6"/>
  <c r="E730" i="6"/>
  <c r="G729" i="6"/>
  <c r="F729" i="6"/>
  <c r="E729" i="6"/>
  <c r="G728" i="6"/>
  <c r="F728" i="6"/>
  <c r="E728" i="6"/>
  <c r="G727" i="6"/>
  <c r="F727" i="6"/>
  <c r="E727" i="6"/>
  <c r="G726" i="6"/>
  <c r="F726" i="6"/>
  <c r="E726" i="6"/>
  <c r="G725" i="6"/>
  <c r="F725" i="6"/>
  <c r="E725" i="6"/>
  <c r="G724" i="6"/>
  <c r="F724" i="6"/>
  <c r="E724" i="6"/>
  <c r="G723" i="6"/>
  <c r="F723" i="6"/>
  <c r="E723" i="6"/>
  <c r="G722" i="6"/>
  <c r="F722" i="6"/>
  <c r="E722" i="6"/>
  <c r="G721" i="6"/>
  <c r="F721" i="6"/>
  <c r="E721" i="6"/>
  <c r="G720" i="6"/>
  <c r="F720" i="6"/>
  <c r="E720" i="6"/>
  <c r="G719" i="6"/>
  <c r="F719" i="6"/>
  <c r="E719" i="6"/>
  <c r="G718" i="6"/>
  <c r="F718" i="6"/>
  <c r="E718" i="6"/>
  <c r="G717" i="6"/>
  <c r="F717" i="6"/>
  <c r="E717" i="6"/>
  <c r="G716" i="6"/>
  <c r="F716" i="6"/>
  <c r="E716" i="6"/>
  <c r="G715" i="6"/>
  <c r="F715" i="6"/>
  <c r="E715" i="6"/>
  <c r="G714" i="6"/>
  <c r="F714" i="6"/>
  <c r="E714" i="6"/>
  <c r="G713" i="6"/>
  <c r="F713" i="6"/>
  <c r="E713" i="6"/>
  <c r="G712" i="6"/>
  <c r="F712" i="6"/>
  <c r="E712" i="6"/>
  <c r="G711" i="6"/>
  <c r="F711" i="6"/>
  <c r="E711" i="6"/>
  <c r="G710" i="6"/>
  <c r="F710" i="6"/>
  <c r="E710" i="6"/>
  <c r="G709" i="6"/>
  <c r="F709" i="6"/>
  <c r="E709" i="6"/>
  <c r="G708" i="6"/>
  <c r="F708" i="6"/>
  <c r="E708" i="6"/>
  <c r="G707" i="6"/>
  <c r="F707" i="6"/>
  <c r="E707" i="6"/>
  <c r="G706" i="6"/>
  <c r="F706" i="6"/>
  <c r="E706" i="6"/>
  <c r="G705" i="6"/>
  <c r="F705" i="6"/>
  <c r="E705" i="6"/>
  <c r="G704" i="6"/>
  <c r="F704" i="6"/>
  <c r="E704" i="6"/>
  <c r="G703" i="6"/>
  <c r="F703" i="6"/>
  <c r="E703" i="6"/>
  <c r="G702" i="6"/>
  <c r="F702" i="6"/>
  <c r="E702" i="6"/>
  <c r="G701" i="6"/>
  <c r="F701" i="6"/>
  <c r="E701" i="6"/>
  <c r="G700" i="6"/>
  <c r="F700" i="6"/>
  <c r="E700" i="6"/>
  <c r="G699" i="6"/>
  <c r="F699" i="6"/>
  <c r="E699" i="6"/>
  <c r="G698" i="6"/>
  <c r="F698" i="6"/>
  <c r="E698" i="6"/>
  <c r="G697" i="6"/>
  <c r="F697" i="6"/>
  <c r="E697" i="6"/>
  <c r="G696" i="6"/>
  <c r="F696" i="6"/>
  <c r="E696" i="6"/>
  <c r="G695" i="6"/>
  <c r="F695" i="6"/>
  <c r="E695" i="6"/>
  <c r="G694" i="6"/>
  <c r="F694" i="6"/>
  <c r="E694" i="6"/>
  <c r="G693" i="6"/>
  <c r="F693" i="6"/>
  <c r="E693" i="6"/>
  <c r="G692" i="6"/>
  <c r="F692" i="6"/>
  <c r="E692" i="6"/>
  <c r="G691" i="6"/>
  <c r="F691" i="6"/>
  <c r="E691" i="6"/>
  <c r="G690" i="6"/>
  <c r="F690" i="6"/>
  <c r="E690" i="6"/>
  <c r="G689" i="6"/>
  <c r="F689" i="6"/>
  <c r="E689" i="6"/>
  <c r="G688" i="6"/>
  <c r="F688" i="6"/>
  <c r="E688" i="6"/>
  <c r="G687" i="6"/>
  <c r="F687" i="6"/>
  <c r="E687" i="6"/>
  <c r="G686" i="6"/>
  <c r="F686" i="6"/>
  <c r="E686" i="6"/>
  <c r="G685" i="6"/>
  <c r="F685" i="6"/>
  <c r="E685" i="6"/>
  <c r="G684" i="6"/>
  <c r="F684" i="6"/>
  <c r="E684" i="6"/>
  <c r="G683" i="6"/>
  <c r="F683" i="6"/>
  <c r="E683" i="6"/>
  <c r="G682" i="6"/>
  <c r="F682" i="6"/>
  <c r="E682" i="6"/>
  <c r="G681" i="6"/>
  <c r="F681" i="6"/>
  <c r="E681" i="6"/>
  <c r="G680" i="6"/>
  <c r="F680" i="6"/>
  <c r="E680" i="6"/>
  <c r="G679" i="6"/>
  <c r="F679" i="6"/>
  <c r="E679" i="6"/>
  <c r="G678" i="6"/>
  <c r="F678" i="6"/>
  <c r="E678" i="6"/>
  <c r="G677" i="6"/>
  <c r="F677" i="6"/>
  <c r="E677" i="6"/>
  <c r="G676" i="6"/>
  <c r="F676" i="6"/>
  <c r="E676" i="6"/>
  <c r="G675" i="6"/>
  <c r="F675" i="6"/>
  <c r="E675" i="6"/>
  <c r="G674" i="6"/>
  <c r="F674" i="6"/>
  <c r="E674" i="6"/>
  <c r="G673" i="6"/>
  <c r="F673" i="6"/>
  <c r="E673" i="6"/>
  <c r="G672" i="6"/>
  <c r="F672" i="6"/>
  <c r="E672" i="6"/>
  <c r="G671" i="6"/>
  <c r="F671" i="6"/>
  <c r="E671" i="6"/>
  <c r="G670" i="6"/>
  <c r="F670" i="6"/>
  <c r="E670" i="6"/>
  <c r="G669" i="6"/>
  <c r="F669" i="6"/>
  <c r="E669" i="6"/>
  <c r="G668" i="6"/>
  <c r="F668" i="6"/>
  <c r="E668" i="6"/>
  <c r="G667" i="6"/>
  <c r="F667" i="6"/>
  <c r="E667" i="6"/>
  <c r="G666" i="6"/>
  <c r="F666" i="6"/>
  <c r="E666" i="6"/>
  <c r="G665" i="6"/>
  <c r="F665" i="6"/>
  <c r="E665" i="6"/>
  <c r="G664" i="6"/>
  <c r="F664" i="6"/>
  <c r="E664" i="6"/>
  <c r="G663" i="6"/>
  <c r="F663" i="6"/>
  <c r="E663" i="6"/>
  <c r="G662" i="6"/>
  <c r="F662" i="6"/>
  <c r="E662" i="6"/>
  <c r="G661" i="6"/>
  <c r="F661" i="6"/>
  <c r="E661" i="6"/>
  <c r="G660" i="6"/>
  <c r="F660" i="6"/>
  <c r="E660" i="6"/>
  <c r="G659" i="6"/>
  <c r="F659" i="6"/>
  <c r="E659" i="6"/>
  <c r="G658" i="6"/>
  <c r="F658" i="6"/>
  <c r="E658" i="6"/>
  <c r="G657" i="6"/>
  <c r="F657" i="6"/>
  <c r="E657" i="6"/>
  <c r="G656" i="6"/>
  <c r="F656" i="6"/>
  <c r="E656" i="6"/>
  <c r="G655" i="6"/>
  <c r="F655" i="6"/>
  <c r="E655" i="6"/>
  <c r="G654" i="6"/>
  <c r="F654" i="6"/>
  <c r="E654" i="6"/>
  <c r="G653" i="6"/>
  <c r="F653" i="6"/>
  <c r="E653" i="6"/>
  <c r="G652" i="6"/>
  <c r="F652" i="6"/>
  <c r="E652" i="6"/>
  <c r="G651" i="6"/>
  <c r="F651" i="6"/>
  <c r="E651" i="6"/>
  <c r="G650" i="6"/>
  <c r="F650" i="6"/>
  <c r="E650" i="6"/>
  <c r="G649" i="6"/>
  <c r="F649" i="6"/>
  <c r="E649" i="6"/>
  <c r="G648" i="6"/>
  <c r="F648" i="6"/>
  <c r="E648" i="6"/>
  <c r="G647" i="6"/>
  <c r="F647" i="6"/>
  <c r="E647" i="6"/>
  <c r="G646" i="6"/>
  <c r="F646" i="6"/>
  <c r="E646" i="6"/>
  <c r="G645" i="6"/>
  <c r="F645" i="6"/>
  <c r="E645" i="6"/>
  <c r="G644" i="6"/>
  <c r="F644" i="6"/>
  <c r="E644" i="6"/>
  <c r="G643" i="6"/>
  <c r="F643" i="6"/>
  <c r="E643" i="6"/>
  <c r="G642" i="6"/>
  <c r="F642" i="6"/>
  <c r="E642" i="6"/>
  <c r="G641" i="6"/>
  <c r="F641" i="6"/>
  <c r="E641" i="6"/>
  <c r="G640" i="6"/>
  <c r="F640" i="6"/>
  <c r="E640" i="6"/>
  <c r="G639" i="6"/>
  <c r="F639" i="6"/>
  <c r="E639" i="6"/>
  <c r="G638" i="6"/>
  <c r="F638" i="6"/>
  <c r="E638" i="6"/>
  <c r="G637" i="6"/>
  <c r="F637" i="6"/>
  <c r="E637" i="6"/>
  <c r="G636" i="6"/>
  <c r="F636" i="6"/>
  <c r="E636" i="6"/>
  <c r="G635" i="6"/>
  <c r="F635" i="6"/>
  <c r="E635" i="6"/>
  <c r="G634" i="6"/>
  <c r="F634" i="6"/>
  <c r="E634" i="6"/>
  <c r="G633" i="6"/>
  <c r="F633" i="6"/>
  <c r="E633" i="6"/>
  <c r="G632" i="6"/>
  <c r="F632" i="6"/>
  <c r="E632" i="6"/>
  <c r="G631" i="6"/>
  <c r="F631" i="6"/>
  <c r="E631" i="6"/>
  <c r="G630" i="6"/>
  <c r="F630" i="6"/>
  <c r="E630" i="6"/>
  <c r="G629" i="6"/>
  <c r="F629" i="6"/>
  <c r="E629" i="6"/>
  <c r="G628" i="6"/>
  <c r="F628" i="6"/>
  <c r="E628" i="6"/>
  <c r="G627" i="6"/>
  <c r="F627" i="6"/>
  <c r="E627" i="6"/>
  <c r="G626" i="6"/>
  <c r="F626" i="6"/>
  <c r="E626" i="6"/>
  <c r="G625" i="6"/>
  <c r="F625" i="6"/>
  <c r="E625" i="6"/>
  <c r="G624" i="6"/>
  <c r="F624" i="6"/>
  <c r="E624" i="6"/>
  <c r="G623" i="6"/>
  <c r="F623" i="6"/>
  <c r="E623" i="6"/>
  <c r="G622" i="6"/>
  <c r="F622" i="6"/>
  <c r="E622" i="6"/>
  <c r="G621" i="6"/>
  <c r="F621" i="6"/>
  <c r="E621" i="6"/>
  <c r="G620" i="6"/>
  <c r="F620" i="6"/>
  <c r="E620" i="6"/>
  <c r="G619" i="6"/>
  <c r="F619" i="6"/>
  <c r="E619" i="6"/>
  <c r="G618" i="6"/>
  <c r="F618" i="6"/>
  <c r="E618" i="6"/>
  <c r="G617" i="6"/>
  <c r="F617" i="6"/>
  <c r="E617" i="6"/>
  <c r="G616" i="6"/>
  <c r="F616" i="6"/>
  <c r="E616" i="6"/>
  <c r="G615" i="6"/>
  <c r="F615" i="6"/>
  <c r="E615" i="6"/>
  <c r="G614" i="6"/>
  <c r="F614" i="6"/>
  <c r="E614" i="6"/>
  <c r="G613" i="6"/>
  <c r="F613" i="6"/>
  <c r="E613" i="6"/>
  <c r="G612" i="6"/>
  <c r="F612" i="6"/>
  <c r="E612" i="6"/>
  <c r="G611" i="6"/>
  <c r="F611" i="6"/>
  <c r="E611" i="6"/>
  <c r="G610" i="6"/>
  <c r="F610" i="6"/>
  <c r="E610" i="6"/>
  <c r="G609" i="6"/>
  <c r="F609" i="6"/>
  <c r="E609" i="6"/>
  <c r="G608" i="6"/>
  <c r="F608" i="6"/>
  <c r="E608" i="6"/>
  <c r="G607" i="6"/>
  <c r="F607" i="6"/>
  <c r="E607" i="6"/>
  <c r="G606" i="6"/>
  <c r="F606" i="6"/>
  <c r="E606" i="6"/>
  <c r="G605" i="6"/>
  <c r="F605" i="6"/>
  <c r="E605" i="6"/>
  <c r="G604" i="6"/>
  <c r="F604" i="6"/>
  <c r="E604" i="6"/>
  <c r="G603" i="6"/>
  <c r="F603" i="6"/>
  <c r="E603" i="6"/>
  <c r="G602" i="6"/>
  <c r="F602" i="6"/>
  <c r="E602" i="6"/>
  <c r="G601" i="6"/>
  <c r="F601" i="6"/>
  <c r="E601" i="6"/>
  <c r="G600" i="6"/>
  <c r="F600" i="6"/>
  <c r="E600" i="6"/>
  <c r="G599" i="6"/>
  <c r="F599" i="6"/>
  <c r="E599" i="6"/>
  <c r="G598" i="6"/>
  <c r="F598" i="6"/>
  <c r="E598" i="6"/>
  <c r="G597" i="6"/>
  <c r="F597" i="6"/>
  <c r="E597" i="6"/>
  <c r="G596" i="6"/>
  <c r="F596" i="6"/>
  <c r="E596" i="6"/>
  <c r="G595" i="6"/>
  <c r="F595" i="6"/>
  <c r="E595" i="6"/>
  <c r="G594" i="6"/>
  <c r="F594" i="6"/>
  <c r="E594" i="6"/>
  <c r="G593" i="6"/>
  <c r="F593" i="6"/>
  <c r="E593" i="6"/>
  <c r="G592" i="6"/>
  <c r="F592" i="6"/>
  <c r="E592" i="6"/>
  <c r="G591" i="6"/>
  <c r="F591" i="6"/>
  <c r="E591" i="6"/>
  <c r="G590" i="6"/>
  <c r="F590" i="6"/>
  <c r="E590" i="6"/>
  <c r="G589" i="6"/>
  <c r="F589" i="6"/>
  <c r="E589" i="6"/>
  <c r="G588" i="6"/>
  <c r="F588" i="6"/>
  <c r="E588" i="6"/>
  <c r="G587" i="6"/>
  <c r="F587" i="6"/>
  <c r="E587" i="6"/>
  <c r="G586" i="6"/>
  <c r="F586" i="6"/>
  <c r="E586" i="6"/>
  <c r="G585" i="6"/>
  <c r="F585" i="6"/>
  <c r="E585" i="6"/>
  <c r="G584" i="6"/>
  <c r="F584" i="6"/>
  <c r="E584" i="6"/>
  <c r="G583" i="6"/>
  <c r="F583" i="6"/>
  <c r="E583" i="6"/>
  <c r="G582" i="6"/>
  <c r="F582" i="6"/>
  <c r="E582" i="6"/>
  <c r="G581" i="6"/>
  <c r="F581" i="6"/>
  <c r="E581" i="6"/>
  <c r="G580" i="6"/>
  <c r="F580" i="6"/>
  <c r="E580" i="6"/>
  <c r="G579" i="6"/>
  <c r="F579" i="6"/>
  <c r="E579" i="6"/>
  <c r="G578" i="6"/>
  <c r="F578" i="6"/>
  <c r="E578" i="6"/>
  <c r="G577" i="6"/>
  <c r="F577" i="6"/>
  <c r="E577" i="6"/>
  <c r="G576" i="6"/>
  <c r="F576" i="6"/>
  <c r="E576" i="6"/>
  <c r="G575" i="6"/>
  <c r="F575" i="6"/>
  <c r="E575" i="6"/>
  <c r="G574" i="6"/>
  <c r="F574" i="6"/>
  <c r="E574" i="6"/>
  <c r="G573" i="6"/>
  <c r="F573" i="6"/>
  <c r="E573" i="6"/>
  <c r="G572" i="6"/>
  <c r="F572" i="6"/>
  <c r="E572" i="6"/>
  <c r="G571" i="6"/>
  <c r="F571" i="6"/>
  <c r="E571" i="6"/>
  <c r="G570" i="6"/>
  <c r="F570" i="6"/>
  <c r="E570" i="6"/>
  <c r="G569" i="6"/>
  <c r="F569" i="6"/>
  <c r="E569" i="6"/>
  <c r="G568" i="6"/>
  <c r="F568" i="6"/>
  <c r="E568" i="6"/>
  <c r="G567" i="6"/>
  <c r="F567" i="6"/>
  <c r="E567" i="6"/>
  <c r="G566" i="6"/>
  <c r="F566" i="6"/>
  <c r="E566" i="6"/>
  <c r="G565" i="6"/>
  <c r="F565" i="6"/>
  <c r="E565" i="6"/>
  <c r="G564" i="6"/>
  <c r="F564" i="6"/>
  <c r="E564" i="6"/>
  <c r="G563" i="6"/>
  <c r="F563" i="6"/>
  <c r="E563" i="6"/>
  <c r="G562" i="6"/>
  <c r="F562" i="6"/>
  <c r="E562" i="6"/>
  <c r="G561" i="6"/>
  <c r="F561" i="6"/>
  <c r="E561" i="6"/>
  <c r="G560" i="6"/>
  <c r="F560" i="6"/>
  <c r="E560" i="6"/>
  <c r="G559" i="6"/>
  <c r="F559" i="6"/>
  <c r="E559" i="6"/>
  <c r="G558" i="6"/>
  <c r="F558" i="6"/>
  <c r="E558" i="6"/>
  <c r="G557" i="6"/>
  <c r="F557" i="6"/>
  <c r="E557" i="6"/>
  <c r="G556" i="6"/>
  <c r="F556" i="6"/>
  <c r="E556" i="6"/>
  <c r="G555" i="6"/>
  <c r="F555" i="6"/>
  <c r="E555" i="6"/>
  <c r="G554" i="6"/>
  <c r="F554" i="6"/>
  <c r="E554" i="6"/>
  <c r="G553" i="6"/>
  <c r="F553" i="6"/>
  <c r="E553" i="6"/>
  <c r="G552" i="6"/>
  <c r="F552" i="6"/>
  <c r="E552" i="6"/>
  <c r="G551" i="6"/>
  <c r="F551" i="6"/>
  <c r="E551" i="6"/>
  <c r="G550" i="6"/>
  <c r="F550" i="6"/>
  <c r="E550" i="6"/>
  <c r="G549" i="6"/>
  <c r="F549" i="6"/>
  <c r="E549" i="6"/>
  <c r="G548" i="6"/>
  <c r="F548" i="6"/>
  <c r="E548" i="6"/>
  <c r="G547" i="6"/>
  <c r="F547" i="6"/>
  <c r="E547" i="6"/>
  <c r="G546" i="6"/>
  <c r="F546" i="6"/>
  <c r="E546" i="6"/>
  <c r="G545" i="6"/>
  <c r="F545" i="6"/>
  <c r="E545" i="6"/>
  <c r="G544" i="6"/>
  <c r="F544" i="6"/>
  <c r="E544" i="6"/>
  <c r="G543" i="6"/>
  <c r="F543" i="6"/>
  <c r="E543" i="6"/>
  <c r="G542" i="6"/>
  <c r="F542" i="6"/>
  <c r="E542" i="6"/>
  <c r="G541" i="6"/>
  <c r="F541" i="6"/>
  <c r="E541" i="6"/>
  <c r="G540" i="6"/>
  <c r="F540" i="6"/>
  <c r="E540" i="6"/>
  <c r="G539" i="6"/>
  <c r="F539" i="6"/>
  <c r="E539" i="6"/>
  <c r="G538" i="6"/>
  <c r="F538" i="6"/>
  <c r="E538" i="6"/>
  <c r="G537" i="6"/>
  <c r="F537" i="6"/>
  <c r="E537" i="6"/>
  <c r="G536" i="6"/>
  <c r="F536" i="6"/>
  <c r="E536" i="6"/>
  <c r="G535" i="6"/>
  <c r="F535" i="6"/>
  <c r="E535" i="6"/>
  <c r="G534" i="6"/>
  <c r="F534" i="6"/>
  <c r="E534" i="6"/>
  <c r="G533" i="6"/>
  <c r="F533" i="6"/>
  <c r="E533" i="6"/>
  <c r="G532" i="6"/>
  <c r="F532" i="6"/>
  <c r="E532" i="6"/>
  <c r="G531" i="6"/>
  <c r="F531" i="6"/>
  <c r="E531" i="6"/>
  <c r="G530" i="6"/>
  <c r="F530" i="6"/>
  <c r="E530" i="6"/>
  <c r="G529" i="6"/>
  <c r="F529" i="6"/>
  <c r="E529" i="6"/>
  <c r="G528" i="6"/>
  <c r="F528" i="6"/>
  <c r="E528" i="6"/>
  <c r="G527" i="6"/>
  <c r="F527" i="6"/>
  <c r="E527" i="6"/>
  <c r="G526" i="6"/>
  <c r="F526" i="6"/>
  <c r="E526" i="6"/>
  <c r="G525" i="6"/>
  <c r="F525" i="6"/>
  <c r="E525" i="6"/>
  <c r="G524" i="6"/>
  <c r="F524" i="6"/>
  <c r="E524" i="6"/>
  <c r="G523" i="6"/>
  <c r="F523" i="6"/>
  <c r="E523" i="6"/>
  <c r="G522" i="6"/>
  <c r="F522" i="6"/>
  <c r="E522" i="6"/>
  <c r="G521" i="6"/>
  <c r="F521" i="6"/>
  <c r="E521" i="6"/>
  <c r="G520" i="6"/>
  <c r="F520" i="6"/>
  <c r="E520" i="6"/>
  <c r="G519" i="6"/>
  <c r="F519" i="6"/>
  <c r="E519" i="6"/>
  <c r="G518" i="6"/>
  <c r="F518" i="6"/>
  <c r="E518" i="6"/>
  <c r="G517" i="6"/>
  <c r="F517" i="6"/>
  <c r="E517" i="6"/>
  <c r="G516" i="6"/>
  <c r="F516" i="6"/>
  <c r="E516" i="6"/>
  <c r="G515" i="6"/>
  <c r="F515" i="6"/>
  <c r="E515" i="6"/>
  <c r="G514" i="6"/>
  <c r="F514" i="6"/>
  <c r="E514" i="6"/>
  <c r="G513" i="6"/>
  <c r="F513" i="6"/>
  <c r="E513" i="6"/>
  <c r="G512" i="6"/>
  <c r="F512" i="6"/>
  <c r="E512" i="6"/>
  <c r="G511" i="6"/>
  <c r="F511" i="6"/>
  <c r="E511" i="6"/>
  <c r="G510" i="6"/>
  <c r="F510" i="6"/>
  <c r="E510" i="6"/>
  <c r="G509" i="6"/>
  <c r="F509" i="6"/>
  <c r="E509" i="6"/>
  <c r="G508" i="6"/>
  <c r="F508" i="6"/>
  <c r="E508" i="6"/>
  <c r="G507" i="6"/>
  <c r="F507" i="6"/>
  <c r="E507" i="6"/>
  <c r="G506" i="6"/>
  <c r="F506" i="6"/>
  <c r="E506" i="6"/>
  <c r="G505" i="6"/>
  <c r="F505" i="6"/>
  <c r="E505" i="6"/>
  <c r="G504" i="6"/>
  <c r="F504" i="6"/>
  <c r="E504" i="6"/>
  <c r="G503" i="6"/>
  <c r="F503" i="6"/>
  <c r="E503" i="6"/>
  <c r="G502" i="6"/>
  <c r="F502" i="6"/>
  <c r="E502" i="6"/>
  <c r="G501" i="6"/>
  <c r="F501" i="6"/>
  <c r="E501" i="6"/>
  <c r="G500" i="6"/>
  <c r="F500" i="6"/>
  <c r="E500" i="6"/>
  <c r="G499" i="6"/>
  <c r="F499" i="6"/>
  <c r="E499" i="6"/>
  <c r="G498" i="6"/>
  <c r="F498" i="6"/>
  <c r="E498" i="6"/>
  <c r="G497" i="6"/>
  <c r="F497" i="6"/>
  <c r="E497" i="6"/>
  <c r="G496" i="6"/>
  <c r="F496" i="6"/>
  <c r="E496" i="6"/>
  <c r="G495" i="6"/>
  <c r="F495" i="6"/>
  <c r="E495" i="6"/>
  <c r="G494" i="6"/>
  <c r="F494" i="6"/>
  <c r="E494" i="6"/>
  <c r="G493" i="6"/>
  <c r="F493" i="6"/>
  <c r="E493" i="6"/>
  <c r="G492" i="6"/>
  <c r="F492" i="6"/>
  <c r="E492" i="6"/>
  <c r="G491" i="6"/>
  <c r="F491" i="6"/>
  <c r="E491" i="6"/>
  <c r="G490" i="6"/>
  <c r="F490" i="6"/>
  <c r="E490" i="6"/>
  <c r="G489" i="6"/>
  <c r="F489" i="6"/>
  <c r="E489" i="6"/>
  <c r="G488" i="6"/>
  <c r="F488" i="6"/>
  <c r="E488" i="6"/>
  <c r="G487" i="6"/>
  <c r="F487" i="6"/>
  <c r="E487" i="6"/>
  <c r="G486" i="6"/>
  <c r="F486" i="6"/>
  <c r="E486" i="6"/>
  <c r="G485" i="6"/>
  <c r="F485" i="6"/>
  <c r="E485" i="6"/>
  <c r="G484" i="6"/>
  <c r="F484" i="6"/>
  <c r="E484" i="6"/>
  <c r="G483" i="6"/>
  <c r="F483" i="6"/>
  <c r="E483" i="6"/>
  <c r="G482" i="6"/>
  <c r="F482" i="6"/>
  <c r="E482" i="6"/>
  <c r="G481" i="6"/>
  <c r="F481" i="6"/>
  <c r="E481" i="6"/>
  <c r="G480" i="6"/>
  <c r="F480" i="6"/>
  <c r="E480" i="6"/>
  <c r="G479" i="6"/>
  <c r="F479" i="6"/>
  <c r="E479" i="6"/>
  <c r="G478" i="6"/>
  <c r="F478" i="6"/>
  <c r="E478" i="6"/>
  <c r="G477" i="6"/>
  <c r="F477" i="6"/>
  <c r="E477" i="6"/>
  <c r="G476" i="6"/>
  <c r="F476" i="6"/>
  <c r="E476" i="6"/>
  <c r="G475" i="6"/>
  <c r="F475" i="6"/>
  <c r="E475" i="6"/>
  <c r="G474" i="6"/>
  <c r="F474" i="6"/>
  <c r="E474" i="6"/>
  <c r="G473" i="6"/>
  <c r="F473" i="6"/>
  <c r="E473" i="6"/>
  <c r="G472" i="6"/>
  <c r="F472" i="6"/>
  <c r="E472" i="6"/>
  <c r="G471" i="6"/>
  <c r="F471" i="6"/>
  <c r="E471" i="6"/>
  <c r="G470" i="6"/>
  <c r="F470" i="6"/>
  <c r="E470" i="6"/>
  <c r="G469" i="6"/>
  <c r="F469" i="6"/>
  <c r="E469" i="6"/>
  <c r="G468" i="6"/>
  <c r="F468" i="6"/>
  <c r="E468" i="6"/>
  <c r="G467" i="6"/>
  <c r="F467" i="6"/>
  <c r="E467" i="6"/>
  <c r="G466" i="6"/>
  <c r="F466" i="6"/>
  <c r="E466" i="6"/>
  <c r="G465" i="6"/>
  <c r="F465" i="6"/>
  <c r="E465" i="6"/>
  <c r="G464" i="6"/>
  <c r="F464" i="6"/>
  <c r="E464" i="6"/>
  <c r="G463" i="6"/>
  <c r="F463" i="6"/>
  <c r="E463" i="6"/>
  <c r="G462" i="6"/>
  <c r="F462" i="6"/>
  <c r="E462" i="6"/>
  <c r="G461" i="6"/>
  <c r="F461" i="6"/>
  <c r="E461" i="6"/>
  <c r="G460" i="6"/>
  <c r="F460" i="6"/>
  <c r="E460" i="6"/>
  <c r="G459" i="6"/>
  <c r="F459" i="6"/>
  <c r="E459" i="6"/>
  <c r="G458" i="6"/>
  <c r="F458" i="6"/>
  <c r="E458" i="6"/>
  <c r="G457" i="6"/>
  <c r="F457" i="6"/>
  <c r="E457" i="6"/>
  <c r="G456" i="6"/>
  <c r="F456" i="6"/>
  <c r="E456" i="6"/>
  <c r="G455" i="6"/>
  <c r="F455" i="6"/>
  <c r="E455" i="6"/>
  <c r="G454" i="6"/>
  <c r="F454" i="6"/>
  <c r="E454" i="6"/>
  <c r="G453" i="6"/>
  <c r="F453" i="6"/>
  <c r="E453" i="6"/>
  <c r="G452" i="6"/>
  <c r="F452" i="6"/>
  <c r="E452" i="6"/>
  <c r="G451" i="6"/>
  <c r="F451" i="6"/>
  <c r="E451" i="6"/>
  <c r="G450" i="6"/>
  <c r="F450" i="6"/>
  <c r="E450" i="6"/>
  <c r="G449" i="6"/>
  <c r="F449" i="6"/>
  <c r="E449" i="6"/>
  <c r="G448" i="6"/>
  <c r="F448" i="6"/>
  <c r="E448" i="6"/>
  <c r="G447" i="6"/>
  <c r="F447" i="6"/>
  <c r="E447" i="6"/>
  <c r="G446" i="6"/>
  <c r="F446" i="6"/>
  <c r="E446" i="6"/>
  <c r="G445" i="6"/>
  <c r="F445" i="6"/>
  <c r="E445" i="6"/>
  <c r="G444" i="6"/>
  <c r="F444" i="6"/>
  <c r="E444" i="6"/>
  <c r="G443" i="6"/>
  <c r="F443" i="6"/>
  <c r="E443" i="6"/>
  <c r="G442" i="6"/>
  <c r="F442" i="6"/>
  <c r="E442" i="6"/>
  <c r="G441" i="6"/>
  <c r="F441" i="6"/>
  <c r="E441" i="6"/>
  <c r="G440" i="6"/>
  <c r="F440" i="6"/>
  <c r="E440" i="6"/>
  <c r="G439" i="6"/>
  <c r="F439" i="6"/>
  <c r="E439" i="6"/>
  <c r="G438" i="6"/>
  <c r="F438" i="6"/>
  <c r="E438" i="6"/>
  <c r="G437" i="6"/>
  <c r="F437" i="6"/>
  <c r="E437" i="6"/>
  <c r="G436" i="6"/>
  <c r="F436" i="6"/>
  <c r="E436" i="6"/>
  <c r="G435" i="6"/>
  <c r="F435" i="6"/>
  <c r="E435" i="6"/>
  <c r="G434" i="6"/>
  <c r="F434" i="6"/>
  <c r="E434" i="6"/>
  <c r="G433" i="6"/>
  <c r="F433" i="6"/>
  <c r="E433" i="6"/>
  <c r="G432" i="6"/>
  <c r="F432" i="6"/>
  <c r="E432" i="6"/>
  <c r="G431" i="6"/>
  <c r="F431" i="6"/>
  <c r="E431" i="6"/>
  <c r="G430" i="6"/>
  <c r="F430" i="6"/>
  <c r="E430" i="6"/>
  <c r="G429" i="6"/>
  <c r="F429" i="6"/>
  <c r="E429" i="6"/>
  <c r="G428" i="6"/>
  <c r="F428" i="6"/>
  <c r="E428" i="6"/>
  <c r="G427" i="6"/>
  <c r="F427" i="6"/>
  <c r="E427" i="6"/>
  <c r="G426" i="6"/>
  <c r="F426" i="6"/>
  <c r="E426" i="6"/>
  <c r="G425" i="6"/>
  <c r="F425" i="6"/>
  <c r="E425" i="6"/>
  <c r="G424" i="6"/>
  <c r="F424" i="6"/>
  <c r="E424" i="6"/>
  <c r="G423" i="6"/>
  <c r="F423" i="6"/>
  <c r="E423" i="6"/>
  <c r="G422" i="6"/>
  <c r="F422" i="6"/>
  <c r="E422" i="6"/>
  <c r="G421" i="6"/>
  <c r="F421" i="6"/>
  <c r="E421" i="6"/>
  <c r="G420" i="6"/>
  <c r="F420" i="6"/>
  <c r="E420" i="6"/>
  <c r="G419" i="6"/>
  <c r="F419" i="6"/>
  <c r="E419" i="6"/>
  <c r="G418" i="6"/>
  <c r="F418" i="6"/>
  <c r="E418" i="6"/>
  <c r="G417" i="6"/>
  <c r="F417" i="6"/>
  <c r="E417" i="6"/>
  <c r="G416" i="6"/>
  <c r="F416" i="6"/>
  <c r="E416" i="6"/>
  <c r="G415" i="6"/>
  <c r="F415" i="6"/>
  <c r="E415" i="6"/>
  <c r="G414" i="6"/>
  <c r="F414" i="6"/>
  <c r="E414" i="6"/>
  <c r="G413" i="6"/>
  <c r="F413" i="6"/>
  <c r="E413" i="6"/>
  <c r="G412" i="6"/>
  <c r="F412" i="6"/>
  <c r="E412" i="6"/>
  <c r="G411" i="6"/>
  <c r="F411" i="6"/>
  <c r="E411" i="6"/>
  <c r="G410" i="6"/>
  <c r="F410" i="6"/>
  <c r="E410" i="6"/>
  <c r="G409" i="6"/>
  <c r="F409" i="6"/>
  <c r="E409" i="6"/>
  <c r="G408" i="6"/>
  <c r="F408" i="6"/>
  <c r="E408" i="6"/>
  <c r="G407" i="6"/>
  <c r="F407" i="6"/>
  <c r="E407" i="6"/>
  <c r="G406" i="6"/>
  <c r="F406" i="6"/>
  <c r="E406" i="6"/>
  <c r="G405" i="6"/>
  <c r="F405" i="6"/>
  <c r="E405" i="6"/>
  <c r="G404" i="6"/>
  <c r="F404" i="6"/>
  <c r="E404" i="6"/>
  <c r="G403" i="6"/>
  <c r="F403" i="6"/>
  <c r="E403" i="6"/>
  <c r="G402" i="6"/>
  <c r="F402" i="6"/>
  <c r="E402" i="6"/>
  <c r="G401" i="6"/>
  <c r="F401" i="6"/>
  <c r="E401" i="6"/>
  <c r="G400" i="6"/>
  <c r="F400" i="6"/>
  <c r="E400" i="6"/>
  <c r="G399" i="6"/>
  <c r="F399" i="6"/>
  <c r="E399" i="6"/>
  <c r="G398" i="6"/>
  <c r="F398" i="6"/>
  <c r="E398" i="6"/>
  <c r="G397" i="6"/>
  <c r="F397" i="6"/>
  <c r="E397" i="6"/>
  <c r="G396" i="6"/>
  <c r="F396" i="6"/>
  <c r="E396" i="6"/>
  <c r="G395" i="6"/>
  <c r="F395" i="6"/>
  <c r="E395" i="6"/>
  <c r="G394" i="6"/>
  <c r="F394" i="6"/>
  <c r="E394" i="6"/>
  <c r="G393" i="6"/>
  <c r="F393" i="6"/>
  <c r="E393" i="6"/>
  <c r="G392" i="6"/>
  <c r="F392" i="6"/>
  <c r="E392" i="6"/>
  <c r="G391" i="6"/>
  <c r="F391" i="6"/>
  <c r="E391" i="6"/>
  <c r="G390" i="6"/>
  <c r="F390" i="6"/>
  <c r="E390" i="6"/>
  <c r="G389" i="6"/>
  <c r="F389" i="6"/>
  <c r="E389" i="6"/>
  <c r="G388" i="6"/>
  <c r="F388" i="6"/>
  <c r="E388" i="6"/>
  <c r="G387" i="6"/>
  <c r="F387" i="6"/>
  <c r="E387" i="6"/>
  <c r="G386" i="6"/>
  <c r="F386" i="6"/>
  <c r="E386" i="6"/>
  <c r="G385" i="6"/>
  <c r="F385" i="6"/>
  <c r="E385" i="6"/>
  <c r="G384" i="6"/>
  <c r="F384" i="6"/>
  <c r="E384" i="6"/>
  <c r="G383" i="6"/>
  <c r="F383" i="6"/>
  <c r="E383" i="6"/>
  <c r="G382" i="6"/>
  <c r="F382" i="6"/>
  <c r="E382" i="6"/>
  <c r="G381" i="6"/>
  <c r="F381" i="6"/>
  <c r="E381" i="6"/>
  <c r="G380" i="6"/>
  <c r="F380" i="6"/>
  <c r="E380" i="6"/>
  <c r="G379" i="6"/>
  <c r="F379" i="6"/>
  <c r="E379" i="6"/>
  <c r="G378" i="6"/>
  <c r="F378" i="6"/>
  <c r="E378" i="6"/>
  <c r="G377" i="6"/>
  <c r="F377" i="6"/>
  <c r="E377" i="6"/>
  <c r="G376" i="6"/>
  <c r="F376" i="6"/>
  <c r="E376" i="6"/>
  <c r="G375" i="6"/>
  <c r="F375" i="6"/>
  <c r="E375" i="6"/>
  <c r="G374" i="6"/>
  <c r="F374" i="6"/>
  <c r="E374" i="6"/>
  <c r="G373" i="6"/>
  <c r="F373" i="6"/>
  <c r="E373" i="6"/>
  <c r="G372" i="6"/>
  <c r="F372" i="6"/>
  <c r="E372" i="6"/>
  <c r="G371" i="6"/>
  <c r="F371" i="6"/>
  <c r="E371" i="6"/>
  <c r="G370" i="6"/>
  <c r="F370" i="6"/>
  <c r="E370" i="6"/>
  <c r="G369" i="6"/>
  <c r="F369" i="6"/>
  <c r="E369" i="6"/>
  <c r="G368" i="6"/>
  <c r="F368" i="6"/>
  <c r="E368" i="6"/>
  <c r="G367" i="6"/>
  <c r="F367" i="6"/>
  <c r="E367" i="6"/>
  <c r="G366" i="6"/>
  <c r="F366" i="6"/>
  <c r="E366" i="6"/>
  <c r="G365" i="6"/>
  <c r="F365" i="6"/>
  <c r="E365" i="6"/>
  <c r="G364" i="6"/>
  <c r="F364" i="6"/>
  <c r="E364" i="6"/>
  <c r="G363" i="6"/>
  <c r="F363" i="6"/>
  <c r="E363" i="6"/>
  <c r="G362" i="6"/>
  <c r="F362" i="6"/>
  <c r="E362" i="6"/>
  <c r="G361" i="6"/>
  <c r="F361" i="6"/>
  <c r="E361" i="6"/>
  <c r="G360" i="6"/>
  <c r="F360" i="6"/>
  <c r="E360" i="6"/>
  <c r="G359" i="6"/>
  <c r="F359" i="6"/>
  <c r="E359" i="6"/>
  <c r="G358" i="6"/>
  <c r="F358" i="6"/>
  <c r="E358" i="6"/>
  <c r="G357" i="6"/>
  <c r="F357" i="6"/>
  <c r="E357" i="6"/>
  <c r="G356" i="6"/>
  <c r="F356" i="6"/>
  <c r="E356" i="6"/>
  <c r="G355" i="6"/>
  <c r="F355" i="6"/>
  <c r="E355" i="6"/>
  <c r="G354" i="6"/>
  <c r="F354" i="6"/>
  <c r="E354" i="6"/>
  <c r="G353" i="6"/>
  <c r="F353" i="6"/>
  <c r="E353" i="6"/>
  <c r="G352" i="6"/>
  <c r="F352" i="6"/>
  <c r="E352" i="6"/>
  <c r="G351" i="6"/>
  <c r="F351" i="6"/>
  <c r="E351" i="6"/>
  <c r="G350" i="6"/>
  <c r="F350" i="6"/>
  <c r="E350" i="6"/>
  <c r="G349" i="6"/>
  <c r="F349" i="6"/>
  <c r="E349" i="6"/>
  <c r="G348" i="6"/>
  <c r="F348" i="6"/>
  <c r="E348" i="6"/>
  <c r="G347" i="6"/>
  <c r="F347" i="6"/>
  <c r="E347" i="6"/>
  <c r="G346" i="6"/>
  <c r="F346" i="6"/>
  <c r="E346" i="6"/>
  <c r="G345" i="6"/>
  <c r="F345" i="6"/>
  <c r="E345" i="6"/>
  <c r="G344" i="6"/>
  <c r="F344" i="6"/>
  <c r="E344" i="6"/>
  <c r="G343" i="6"/>
  <c r="F343" i="6"/>
  <c r="E343" i="6"/>
  <c r="G342" i="6"/>
  <c r="F342" i="6"/>
  <c r="E342" i="6"/>
  <c r="G341" i="6"/>
  <c r="F341" i="6"/>
  <c r="E341" i="6"/>
  <c r="G340" i="6"/>
  <c r="F340" i="6"/>
  <c r="E340" i="6"/>
  <c r="G339" i="6"/>
  <c r="F339" i="6"/>
  <c r="E339" i="6"/>
  <c r="G338" i="6"/>
  <c r="F338" i="6"/>
  <c r="E338" i="6"/>
  <c r="G337" i="6"/>
  <c r="F337" i="6"/>
  <c r="E337" i="6"/>
  <c r="G336" i="6"/>
  <c r="F336" i="6"/>
  <c r="E336" i="6"/>
  <c r="G335" i="6"/>
  <c r="F335" i="6"/>
  <c r="E335" i="6"/>
  <c r="G334" i="6"/>
  <c r="F334" i="6"/>
  <c r="E334" i="6"/>
  <c r="G333" i="6"/>
  <c r="F333" i="6"/>
  <c r="E333" i="6"/>
  <c r="G332" i="6"/>
  <c r="F332" i="6"/>
  <c r="E332" i="6"/>
  <c r="G331" i="6"/>
  <c r="F331" i="6"/>
  <c r="E331" i="6"/>
  <c r="G330" i="6"/>
  <c r="F330" i="6"/>
  <c r="E330" i="6"/>
  <c r="G329" i="6"/>
  <c r="F329" i="6"/>
  <c r="E329" i="6"/>
  <c r="G328" i="6"/>
  <c r="F328" i="6"/>
  <c r="E328" i="6"/>
  <c r="G327" i="6"/>
  <c r="F327" i="6"/>
  <c r="E327" i="6"/>
  <c r="G326" i="6"/>
  <c r="F326" i="6"/>
  <c r="E326" i="6"/>
  <c r="G325" i="6"/>
  <c r="F325" i="6"/>
  <c r="E325" i="6"/>
  <c r="G324" i="6"/>
  <c r="F324" i="6"/>
  <c r="E324" i="6"/>
  <c r="G323" i="6"/>
  <c r="F323" i="6"/>
  <c r="E323" i="6"/>
  <c r="G322" i="6"/>
  <c r="F322" i="6"/>
  <c r="E322" i="6"/>
  <c r="G321" i="6"/>
  <c r="F321" i="6"/>
  <c r="E321" i="6"/>
  <c r="G320" i="6"/>
  <c r="F320" i="6"/>
  <c r="E320" i="6"/>
  <c r="G319" i="6"/>
  <c r="F319" i="6"/>
  <c r="E319" i="6"/>
  <c r="G318" i="6"/>
  <c r="F318" i="6"/>
  <c r="E318" i="6"/>
  <c r="G317" i="6"/>
  <c r="F317" i="6"/>
  <c r="E317" i="6"/>
  <c r="G316" i="6"/>
  <c r="F316" i="6"/>
  <c r="E316" i="6"/>
  <c r="G315" i="6"/>
  <c r="F315" i="6"/>
  <c r="E315" i="6"/>
  <c r="G314" i="6"/>
  <c r="F314" i="6"/>
  <c r="E314" i="6"/>
  <c r="G313" i="6"/>
  <c r="F313" i="6"/>
  <c r="E313" i="6"/>
  <c r="G312" i="6"/>
  <c r="F312" i="6"/>
  <c r="E312" i="6"/>
  <c r="G311" i="6"/>
  <c r="F311" i="6"/>
  <c r="E311" i="6"/>
  <c r="G310" i="6"/>
  <c r="F310" i="6"/>
  <c r="E310" i="6"/>
  <c r="G309" i="6"/>
  <c r="F309" i="6"/>
  <c r="E309" i="6"/>
  <c r="G308" i="6"/>
  <c r="F308" i="6"/>
  <c r="E308" i="6"/>
  <c r="G307" i="6"/>
  <c r="F307" i="6"/>
  <c r="E307" i="6"/>
  <c r="G306" i="6"/>
  <c r="F306" i="6"/>
  <c r="E306" i="6"/>
  <c r="G305" i="6"/>
  <c r="F305" i="6"/>
  <c r="E305" i="6"/>
  <c r="G304" i="6"/>
  <c r="F304" i="6"/>
  <c r="E304" i="6"/>
  <c r="G303" i="6"/>
  <c r="F303" i="6"/>
  <c r="E303" i="6"/>
  <c r="G302" i="6"/>
  <c r="F302" i="6"/>
  <c r="E302" i="6"/>
  <c r="G301" i="6"/>
  <c r="F301" i="6"/>
  <c r="E301" i="6"/>
  <c r="G300" i="6"/>
  <c r="F300" i="6"/>
  <c r="E300" i="6"/>
  <c r="G299" i="6"/>
  <c r="F299" i="6"/>
  <c r="E299" i="6"/>
  <c r="G298" i="6"/>
  <c r="F298" i="6"/>
  <c r="E298" i="6"/>
  <c r="G297" i="6"/>
  <c r="F297" i="6"/>
  <c r="E297" i="6"/>
  <c r="G296" i="6"/>
  <c r="F296" i="6"/>
  <c r="E296" i="6"/>
  <c r="G295" i="6"/>
  <c r="F295" i="6"/>
  <c r="E295" i="6"/>
  <c r="G294" i="6"/>
  <c r="F294" i="6"/>
  <c r="E294" i="6"/>
  <c r="G293" i="6"/>
  <c r="F293" i="6"/>
  <c r="E293" i="6"/>
  <c r="G292" i="6"/>
  <c r="F292" i="6"/>
  <c r="E292" i="6"/>
  <c r="G291" i="6"/>
  <c r="F291" i="6"/>
  <c r="E291" i="6"/>
  <c r="G290" i="6"/>
  <c r="F290" i="6"/>
  <c r="E290" i="6"/>
  <c r="G289" i="6"/>
  <c r="F289" i="6"/>
  <c r="E289" i="6"/>
  <c r="G288" i="6"/>
  <c r="F288" i="6"/>
  <c r="E288" i="6"/>
  <c r="G287" i="6"/>
  <c r="F287" i="6"/>
  <c r="E287" i="6"/>
  <c r="G286" i="6"/>
  <c r="F286" i="6"/>
  <c r="E286" i="6"/>
  <c r="G285" i="6"/>
  <c r="F285" i="6"/>
  <c r="E285" i="6"/>
  <c r="G284" i="6"/>
  <c r="F284" i="6"/>
  <c r="E284" i="6"/>
  <c r="G283" i="6"/>
  <c r="F283" i="6"/>
  <c r="E283" i="6"/>
  <c r="G282" i="6"/>
  <c r="F282" i="6"/>
  <c r="E282" i="6"/>
  <c r="G281" i="6"/>
  <c r="F281" i="6"/>
  <c r="E281" i="6"/>
  <c r="G280" i="6"/>
  <c r="F280" i="6"/>
  <c r="E280" i="6"/>
  <c r="G279" i="6"/>
  <c r="F279" i="6"/>
  <c r="E279" i="6"/>
  <c r="G278" i="6"/>
  <c r="F278" i="6"/>
  <c r="E278" i="6"/>
  <c r="G277" i="6"/>
  <c r="F277" i="6"/>
  <c r="E277" i="6"/>
  <c r="G276" i="6"/>
  <c r="F276" i="6"/>
  <c r="E276" i="6"/>
  <c r="G275" i="6"/>
  <c r="F275" i="6"/>
  <c r="E275" i="6"/>
  <c r="G274" i="6"/>
  <c r="F274" i="6"/>
  <c r="E274" i="6"/>
  <c r="G273" i="6"/>
  <c r="F273" i="6"/>
  <c r="E273" i="6"/>
  <c r="G272" i="6"/>
  <c r="F272" i="6"/>
  <c r="E272" i="6"/>
  <c r="G271" i="6"/>
  <c r="F271" i="6"/>
  <c r="E271" i="6"/>
  <c r="G270" i="6"/>
  <c r="F270" i="6"/>
  <c r="E270" i="6"/>
  <c r="G269" i="6"/>
  <c r="F269" i="6"/>
  <c r="E269" i="6"/>
  <c r="G268" i="6"/>
  <c r="F268" i="6"/>
  <c r="E268" i="6"/>
  <c r="G267" i="6"/>
  <c r="F267" i="6"/>
  <c r="E267" i="6"/>
  <c r="G266" i="6"/>
  <c r="F266" i="6"/>
  <c r="E266" i="6"/>
  <c r="G265" i="6"/>
  <c r="F265" i="6"/>
  <c r="E265" i="6"/>
  <c r="G264" i="6"/>
  <c r="F264" i="6"/>
  <c r="E264" i="6"/>
  <c r="G263" i="6"/>
  <c r="F263" i="6"/>
  <c r="E263" i="6"/>
  <c r="G262" i="6"/>
  <c r="F262" i="6"/>
  <c r="E262" i="6"/>
  <c r="G261" i="6"/>
  <c r="F261" i="6"/>
  <c r="E261" i="6"/>
  <c r="G260" i="6"/>
  <c r="F260" i="6"/>
  <c r="E260" i="6"/>
  <c r="G259" i="6"/>
  <c r="F259" i="6"/>
  <c r="E259" i="6"/>
  <c r="G258" i="6"/>
  <c r="F258" i="6"/>
  <c r="E258" i="6"/>
  <c r="G257" i="6"/>
  <c r="F257" i="6"/>
  <c r="E257" i="6"/>
  <c r="G256" i="6"/>
  <c r="F256" i="6"/>
  <c r="E256" i="6"/>
  <c r="G255" i="6"/>
  <c r="F255" i="6"/>
  <c r="E255" i="6"/>
  <c r="G254" i="6"/>
  <c r="F254" i="6"/>
  <c r="E254" i="6"/>
  <c r="G253" i="6"/>
  <c r="F253" i="6"/>
  <c r="E253" i="6"/>
  <c r="G252" i="6"/>
  <c r="F252" i="6"/>
  <c r="E252" i="6"/>
  <c r="G251" i="6"/>
  <c r="F251" i="6"/>
  <c r="E251" i="6"/>
  <c r="G250" i="6"/>
  <c r="F250" i="6"/>
  <c r="E250" i="6"/>
  <c r="G249" i="6"/>
  <c r="F249" i="6"/>
  <c r="E249" i="6"/>
  <c r="G248" i="6"/>
  <c r="F248" i="6"/>
  <c r="E248" i="6"/>
  <c r="G247" i="6"/>
  <c r="F247" i="6"/>
  <c r="E247" i="6"/>
  <c r="G246" i="6"/>
  <c r="F246" i="6"/>
  <c r="E246" i="6"/>
  <c r="G245" i="6"/>
  <c r="F245" i="6"/>
  <c r="E245" i="6"/>
  <c r="G244" i="6"/>
  <c r="F244" i="6"/>
  <c r="E244" i="6"/>
  <c r="G243" i="6"/>
  <c r="F243" i="6"/>
  <c r="E243" i="6"/>
  <c r="G242" i="6"/>
  <c r="F242" i="6"/>
  <c r="E242" i="6"/>
  <c r="G241" i="6"/>
  <c r="F241" i="6"/>
  <c r="E241" i="6"/>
  <c r="G240" i="6"/>
  <c r="F240" i="6"/>
  <c r="E240" i="6"/>
  <c r="G239" i="6"/>
  <c r="F239" i="6"/>
  <c r="E239" i="6"/>
  <c r="G238" i="6"/>
  <c r="F238" i="6"/>
  <c r="E238" i="6"/>
  <c r="G237" i="6"/>
  <c r="F237" i="6"/>
  <c r="E237" i="6"/>
  <c r="G236" i="6"/>
  <c r="F236" i="6"/>
  <c r="E236" i="6"/>
  <c r="G235" i="6"/>
  <c r="F235" i="6"/>
  <c r="E235" i="6"/>
  <c r="G234" i="6"/>
  <c r="F234" i="6"/>
  <c r="E234" i="6"/>
  <c r="G233" i="6"/>
  <c r="F233" i="6"/>
  <c r="E233" i="6"/>
  <c r="G232" i="6"/>
  <c r="F232" i="6"/>
  <c r="E232" i="6"/>
  <c r="G231" i="6"/>
  <c r="F231" i="6"/>
  <c r="E231" i="6"/>
  <c r="G230" i="6"/>
  <c r="F230" i="6"/>
  <c r="E230" i="6"/>
  <c r="G229" i="6"/>
  <c r="F229" i="6"/>
  <c r="E229" i="6"/>
  <c r="G228" i="6"/>
  <c r="F228" i="6"/>
  <c r="E228" i="6"/>
  <c r="G227" i="6"/>
  <c r="F227" i="6"/>
  <c r="E227" i="6"/>
  <c r="G226" i="6"/>
  <c r="F226" i="6"/>
  <c r="E226" i="6"/>
  <c r="G225" i="6"/>
  <c r="F225" i="6"/>
  <c r="E225" i="6"/>
  <c r="G224" i="6"/>
  <c r="F224" i="6"/>
  <c r="E224" i="6"/>
  <c r="G223" i="6"/>
  <c r="F223" i="6"/>
  <c r="E223" i="6"/>
  <c r="G222" i="6"/>
  <c r="F222" i="6"/>
  <c r="E222" i="6"/>
  <c r="G221" i="6"/>
  <c r="F221" i="6"/>
  <c r="E221" i="6"/>
  <c r="G220" i="6"/>
  <c r="F220" i="6"/>
  <c r="E220" i="6"/>
  <c r="G219" i="6"/>
  <c r="F219" i="6"/>
  <c r="E219" i="6"/>
  <c r="G218" i="6"/>
  <c r="F218" i="6"/>
  <c r="E218" i="6"/>
  <c r="G217" i="6"/>
  <c r="F217" i="6"/>
  <c r="E217" i="6"/>
  <c r="G216" i="6"/>
  <c r="F216" i="6"/>
  <c r="E216" i="6"/>
  <c r="G215" i="6"/>
  <c r="F215" i="6"/>
  <c r="E215" i="6"/>
  <c r="G214" i="6"/>
  <c r="F214" i="6"/>
  <c r="E214" i="6"/>
  <c r="G213" i="6"/>
  <c r="F213" i="6"/>
  <c r="E213" i="6"/>
  <c r="G212" i="6"/>
  <c r="F212" i="6"/>
  <c r="E212" i="6"/>
  <c r="G211" i="6"/>
  <c r="F211" i="6"/>
  <c r="E211" i="6"/>
  <c r="G210" i="6"/>
  <c r="F210" i="6"/>
  <c r="E210" i="6"/>
  <c r="G209" i="6"/>
  <c r="F209" i="6"/>
  <c r="E209" i="6"/>
  <c r="G208" i="6"/>
  <c r="F208" i="6"/>
  <c r="E208" i="6"/>
  <c r="G207" i="6"/>
  <c r="F207" i="6"/>
  <c r="E207" i="6"/>
  <c r="G206" i="6"/>
  <c r="F206" i="6"/>
  <c r="E206" i="6"/>
  <c r="G205" i="6"/>
  <c r="F205" i="6"/>
  <c r="E205" i="6"/>
  <c r="G204" i="6"/>
  <c r="F204" i="6"/>
  <c r="E204" i="6"/>
  <c r="G203" i="6"/>
  <c r="F203" i="6"/>
  <c r="E203" i="6"/>
  <c r="G202" i="6"/>
  <c r="F202" i="6"/>
  <c r="E202" i="6"/>
  <c r="G201" i="6"/>
  <c r="F201" i="6"/>
  <c r="E201" i="6"/>
  <c r="G200" i="6"/>
  <c r="F200" i="6"/>
  <c r="E200" i="6"/>
  <c r="G199" i="6"/>
  <c r="F199" i="6"/>
  <c r="E199" i="6"/>
  <c r="G198" i="6"/>
  <c r="F198" i="6"/>
  <c r="E198" i="6"/>
  <c r="G197" i="6"/>
  <c r="F197" i="6"/>
  <c r="E197" i="6"/>
  <c r="G196" i="6"/>
  <c r="F196" i="6"/>
  <c r="E196" i="6"/>
  <c r="G195" i="6"/>
  <c r="F195" i="6"/>
  <c r="E195" i="6"/>
  <c r="G194" i="6"/>
  <c r="F194" i="6"/>
  <c r="E194" i="6"/>
  <c r="G193" i="6"/>
  <c r="F193" i="6"/>
  <c r="E193" i="6"/>
  <c r="G192" i="6"/>
  <c r="F192" i="6"/>
  <c r="E192" i="6"/>
  <c r="G191" i="6"/>
  <c r="F191" i="6"/>
  <c r="E191" i="6"/>
  <c r="G190" i="6"/>
  <c r="F190" i="6"/>
  <c r="E190" i="6"/>
  <c r="G189" i="6"/>
  <c r="F189" i="6"/>
  <c r="E189" i="6"/>
  <c r="G188" i="6"/>
  <c r="F188" i="6"/>
  <c r="E188" i="6"/>
  <c r="G187" i="6"/>
  <c r="F187" i="6"/>
  <c r="E187" i="6"/>
  <c r="G186" i="6"/>
  <c r="F186" i="6"/>
  <c r="E186" i="6"/>
  <c r="G185" i="6"/>
  <c r="F185" i="6"/>
  <c r="E185" i="6"/>
  <c r="G184" i="6"/>
  <c r="F184" i="6"/>
  <c r="E184" i="6"/>
  <c r="G183" i="6"/>
  <c r="F183" i="6"/>
  <c r="E183" i="6"/>
  <c r="G182" i="6"/>
  <c r="F182" i="6"/>
  <c r="E182" i="6"/>
  <c r="G181" i="6"/>
  <c r="F181" i="6"/>
  <c r="E181" i="6"/>
  <c r="G180" i="6"/>
  <c r="F180" i="6"/>
  <c r="E180" i="6"/>
  <c r="G179" i="6"/>
  <c r="F179" i="6"/>
  <c r="E179" i="6"/>
  <c r="G178" i="6"/>
  <c r="F178" i="6"/>
  <c r="E178" i="6"/>
  <c r="G177" i="6"/>
  <c r="F177" i="6"/>
  <c r="E177" i="6"/>
  <c r="G176" i="6"/>
  <c r="F176" i="6"/>
  <c r="E176" i="6"/>
  <c r="G175" i="6"/>
  <c r="F175" i="6"/>
  <c r="E175" i="6"/>
  <c r="G174" i="6"/>
  <c r="F174" i="6"/>
  <c r="E174" i="6"/>
  <c r="G173" i="6"/>
  <c r="F173" i="6"/>
  <c r="E173" i="6"/>
  <c r="G172" i="6"/>
  <c r="F172" i="6"/>
  <c r="E172" i="6"/>
  <c r="G171" i="6"/>
  <c r="F171" i="6"/>
  <c r="E171" i="6"/>
  <c r="G170" i="6"/>
  <c r="F170" i="6"/>
  <c r="E170" i="6"/>
  <c r="G169" i="6"/>
  <c r="F169" i="6"/>
  <c r="E169" i="6"/>
  <c r="G168" i="6"/>
  <c r="F168" i="6"/>
  <c r="E168" i="6"/>
  <c r="G167" i="6"/>
  <c r="F167" i="6"/>
  <c r="E167" i="6"/>
  <c r="G166" i="6"/>
  <c r="F166" i="6"/>
  <c r="E166" i="6"/>
  <c r="G165" i="6"/>
  <c r="F165" i="6"/>
  <c r="E165" i="6"/>
  <c r="G164" i="6"/>
  <c r="F164" i="6"/>
  <c r="E164" i="6"/>
  <c r="G163" i="6"/>
  <c r="F163" i="6"/>
  <c r="E163" i="6"/>
  <c r="G162" i="6"/>
  <c r="F162" i="6"/>
  <c r="E162" i="6"/>
  <c r="G161" i="6"/>
  <c r="F161" i="6"/>
  <c r="E161" i="6"/>
  <c r="G160" i="6"/>
  <c r="F160" i="6"/>
  <c r="E160" i="6"/>
  <c r="G159" i="6"/>
  <c r="F159" i="6"/>
  <c r="E159" i="6"/>
  <c r="G158" i="6"/>
  <c r="F158" i="6"/>
  <c r="E158" i="6"/>
  <c r="G157" i="6"/>
  <c r="F157" i="6"/>
  <c r="E157" i="6"/>
  <c r="G156" i="6"/>
  <c r="F156" i="6"/>
  <c r="E156" i="6"/>
  <c r="G155" i="6"/>
  <c r="F155" i="6"/>
  <c r="E155" i="6"/>
  <c r="G154" i="6"/>
  <c r="F154" i="6"/>
  <c r="E154" i="6"/>
  <c r="G153" i="6"/>
  <c r="F153" i="6"/>
  <c r="E153" i="6"/>
  <c r="G152" i="6"/>
  <c r="F152" i="6"/>
  <c r="E152" i="6"/>
  <c r="G151" i="6"/>
  <c r="F151" i="6"/>
  <c r="E151" i="6"/>
  <c r="G150" i="6"/>
  <c r="F150" i="6"/>
  <c r="E150" i="6"/>
  <c r="G149" i="6"/>
  <c r="F149" i="6"/>
  <c r="E149" i="6"/>
  <c r="G148" i="6"/>
  <c r="F148" i="6"/>
  <c r="E148" i="6"/>
  <c r="G147" i="6"/>
  <c r="F147" i="6"/>
  <c r="E147" i="6"/>
  <c r="G146" i="6"/>
  <c r="F146" i="6"/>
  <c r="E146" i="6"/>
  <c r="G145" i="6"/>
  <c r="F145" i="6"/>
  <c r="E145" i="6"/>
  <c r="G144" i="6"/>
  <c r="F144" i="6"/>
  <c r="E144" i="6"/>
  <c r="G143" i="6"/>
  <c r="F143" i="6"/>
  <c r="E143" i="6"/>
  <c r="G142" i="6"/>
  <c r="F142" i="6"/>
  <c r="E142" i="6"/>
  <c r="G141" i="6"/>
  <c r="F141" i="6"/>
  <c r="E141" i="6"/>
  <c r="G140" i="6"/>
  <c r="F140" i="6"/>
  <c r="E140" i="6"/>
  <c r="G139" i="6"/>
  <c r="F139" i="6"/>
  <c r="E139" i="6"/>
  <c r="G138" i="6"/>
  <c r="F138" i="6"/>
  <c r="E138" i="6"/>
  <c r="G137" i="6"/>
  <c r="F137" i="6"/>
  <c r="E137" i="6"/>
  <c r="G136" i="6"/>
  <c r="F136" i="6"/>
  <c r="E136" i="6"/>
  <c r="G135" i="6"/>
  <c r="F135" i="6"/>
  <c r="E135" i="6"/>
  <c r="G134" i="6"/>
  <c r="F134" i="6"/>
  <c r="E134" i="6"/>
  <c r="G133" i="6"/>
  <c r="F133" i="6"/>
  <c r="E133" i="6"/>
  <c r="G132" i="6"/>
  <c r="F132" i="6"/>
  <c r="E132" i="6"/>
  <c r="G131" i="6"/>
  <c r="F131" i="6"/>
  <c r="E131" i="6"/>
  <c r="G130" i="6"/>
  <c r="F130" i="6"/>
  <c r="E130" i="6"/>
  <c r="G129" i="6"/>
  <c r="F129" i="6"/>
  <c r="E129" i="6"/>
  <c r="G128" i="6"/>
  <c r="F128" i="6"/>
  <c r="E128" i="6"/>
  <c r="G127" i="6"/>
  <c r="F127" i="6"/>
  <c r="E127" i="6"/>
  <c r="G126" i="6"/>
  <c r="F126" i="6"/>
  <c r="E126" i="6"/>
  <c r="G125" i="6"/>
  <c r="F125" i="6"/>
  <c r="E125" i="6"/>
  <c r="G124" i="6"/>
  <c r="F124" i="6"/>
  <c r="E124" i="6"/>
  <c r="G123" i="6"/>
  <c r="F123" i="6"/>
  <c r="E123" i="6"/>
  <c r="G122" i="6"/>
  <c r="F122" i="6"/>
  <c r="E122" i="6"/>
  <c r="G121" i="6"/>
  <c r="F121" i="6"/>
  <c r="E121" i="6"/>
  <c r="G120" i="6"/>
  <c r="F120" i="6"/>
  <c r="E120" i="6"/>
  <c r="G119" i="6"/>
  <c r="F119" i="6"/>
  <c r="E119" i="6"/>
  <c r="G118" i="6"/>
  <c r="F118" i="6"/>
  <c r="E118" i="6"/>
  <c r="G117" i="6"/>
  <c r="F117" i="6"/>
  <c r="E117" i="6"/>
  <c r="G116" i="6"/>
  <c r="F116" i="6"/>
  <c r="E116" i="6"/>
  <c r="G115" i="6"/>
  <c r="F115" i="6"/>
  <c r="E115" i="6"/>
  <c r="G114" i="6"/>
  <c r="F114" i="6"/>
  <c r="E114" i="6"/>
  <c r="G113" i="6"/>
  <c r="F113" i="6"/>
  <c r="E113" i="6"/>
  <c r="G112" i="6"/>
  <c r="F112" i="6"/>
  <c r="E112" i="6"/>
  <c r="G111" i="6"/>
  <c r="F111" i="6"/>
  <c r="E111" i="6"/>
  <c r="G110" i="6"/>
  <c r="F110" i="6"/>
  <c r="E110" i="6"/>
  <c r="G109" i="6"/>
  <c r="F109" i="6"/>
  <c r="E109" i="6"/>
  <c r="G108" i="6"/>
  <c r="F108" i="6"/>
  <c r="E108" i="6"/>
  <c r="G107" i="6"/>
  <c r="F107" i="6"/>
  <c r="E107" i="6"/>
  <c r="G106" i="6"/>
  <c r="F106" i="6"/>
  <c r="E106" i="6"/>
  <c r="G105" i="6"/>
  <c r="F105" i="6"/>
  <c r="E105" i="6"/>
  <c r="G104" i="6"/>
  <c r="F104" i="6"/>
  <c r="E104" i="6"/>
  <c r="G103" i="6"/>
  <c r="F103" i="6"/>
  <c r="E103" i="6"/>
  <c r="G102" i="6"/>
  <c r="F102" i="6"/>
  <c r="E102" i="6"/>
  <c r="G101" i="6"/>
  <c r="F101" i="6"/>
  <c r="E101" i="6"/>
  <c r="G100" i="6"/>
  <c r="F100" i="6"/>
  <c r="E100" i="6"/>
  <c r="G99" i="6"/>
  <c r="F99" i="6"/>
  <c r="E99" i="6"/>
  <c r="G98" i="6"/>
  <c r="F98" i="6"/>
  <c r="E98" i="6"/>
  <c r="G97" i="6"/>
  <c r="F97" i="6"/>
  <c r="E97" i="6"/>
  <c r="G96" i="6"/>
  <c r="F96" i="6"/>
  <c r="E96" i="6"/>
  <c r="G95" i="6"/>
  <c r="F95" i="6"/>
  <c r="E95" i="6"/>
  <c r="G94" i="6"/>
  <c r="F94" i="6"/>
  <c r="E94" i="6"/>
  <c r="G93" i="6"/>
  <c r="F93" i="6"/>
  <c r="E93" i="6"/>
  <c r="G92" i="6"/>
  <c r="F92" i="6"/>
  <c r="E92" i="6"/>
  <c r="G91" i="6"/>
  <c r="F91" i="6"/>
  <c r="E91" i="6"/>
  <c r="G90" i="6"/>
  <c r="F90" i="6"/>
  <c r="E90" i="6"/>
  <c r="G89" i="6"/>
  <c r="F89" i="6"/>
  <c r="E89" i="6"/>
  <c r="G88" i="6"/>
  <c r="F88" i="6"/>
  <c r="E88" i="6"/>
  <c r="G87" i="6"/>
  <c r="F87" i="6"/>
  <c r="E87" i="6"/>
  <c r="G86" i="6"/>
  <c r="F86" i="6"/>
  <c r="E86" i="6"/>
  <c r="G85" i="6"/>
  <c r="F85" i="6"/>
  <c r="E85" i="6"/>
  <c r="G84" i="6"/>
  <c r="F84" i="6"/>
  <c r="E84" i="6"/>
  <c r="G83" i="6"/>
  <c r="F83" i="6"/>
  <c r="E83" i="6"/>
  <c r="G82" i="6"/>
  <c r="F82" i="6"/>
  <c r="E82" i="6"/>
  <c r="G81" i="6"/>
  <c r="F81" i="6"/>
  <c r="E81" i="6"/>
  <c r="G80" i="6"/>
  <c r="F80" i="6"/>
  <c r="E80" i="6"/>
  <c r="G79" i="6"/>
  <c r="F79" i="6"/>
  <c r="E79" i="6"/>
  <c r="G78" i="6"/>
  <c r="F78" i="6"/>
  <c r="E78" i="6"/>
  <c r="G77" i="6"/>
  <c r="F77" i="6"/>
  <c r="E77" i="6"/>
  <c r="G76" i="6"/>
  <c r="F76" i="6"/>
  <c r="E76" i="6"/>
  <c r="G75" i="6"/>
  <c r="F75" i="6"/>
  <c r="E75" i="6"/>
  <c r="G74" i="6"/>
  <c r="F74" i="6"/>
  <c r="E74" i="6"/>
  <c r="G73" i="6"/>
  <c r="F73" i="6"/>
  <c r="E73" i="6"/>
  <c r="G72" i="6"/>
  <c r="F72" i="6"/>
  <c r="E72" i="6"/>
  <c r="G71" i="6"/>
  <c r="F71" i="6"/>
  <c r="E71" i="6"/>
  <c r="G70" i="6"/>
  <c r="F70" i="6"/>
  <c r="E70" i="6"/>
  <c r="G69" i="6"/>
  <c r="F69" i="6"/>
  <c r="E69" i="6"/>
  <c r="G68" i="6"/>
  <c r="F68" i="6"/>
  <c r="E68" i="6"/>
  <c r="G67" i="6"/>
  <c r="F67" i="6"/>
  <c r="E67" i="6"/>
  <c r="G66" i="6"/>
  <c r="F66" i="6"/>
  <c r="E66" i="6"/>
  <c r="G65" i="6"/>
  <c r="F65" i="6"/>
  <c r="E65" i="6"/>
  <c r="G64" i="6"/>
  <c r="F64" i="6"/>
  <c r="E64" i="6"/>
  <c r="G63" i="6"/>
  <c r="F63" i="6"/>
  <c r="E63" i="6"/>
  <c r="G62" i="6"/>
  <c r="F62" i="6"/>
  <c r="E62" i="6"/>
  <c r="G61" i="6"/>
  <c r="F61" i="6"/>
  <c r="E61" i="6"/>
  <c r="G60" i="6"/>
  <c r="F60" i="6"/>
  <c r="E60" i="6"/>
  <c r="G59" i="6"/>
  <c r="F59" i="6"/>
  <c r="E59" i="6"/>
  <c r="G58" i="6"/>
  <c r="F58" i="6"/>
  <c r="E58" i="6"/>
  <c r="G57" i="6"/>
  <c r="F57" i="6"/>
  <c r="E57" i="6"/>
  <c r="G56" i="6"/>
  <c r="F56" i="6"/>
  <c r="E56" i="6"/>
  <c r="G55" i="6"/>
  <c r="F55" i="6"/>
  <c r="E55" i="6"/>
  <c r="G54" i="6"/>
  <c r="F54" i="6"/>
  <c r="E54" i="6"/>
  <c r="G53" i="6"/>
  <c r="F53" i="6"/>
  <c r="E53" i="6"/>
  <c r="G52" i="6"/>
  <c r="F52" i="6"/>
  <c r="E52" i="6"/>
  <c r="G51" i="6"/>
  <c r="F51" i="6"/>
  <c r="E51" i="6"/>
  <c r="G50" i="6"/>
  <c r="F50" i="6"/>
  <c r="E50" i="6"/>
  <c r="G49" i="6"/>
  <c r="F49" i="6"/>
  <c r="E49" i="6"/>
  <c r="G48" i="6"/>
  <c r="F48" i="6"/>
  <c r="E48" i="6"/>
  <c r="G47" i="6"/>
  <c r="F47" i="6"/>
  <c r="E47" i="6"/>
  <c r="G46" i="6"/>
  <c r="F46" i="6"/>
  <c r="E46" i="6"/>
  <c r="G45" i="6"/>
  <c r="F45" i="6"/>
  <c r="E45" i="6"/>
  <c r="G44" i="6"/>
  <c r="F44" i="6"/>
  <c r="E44" i="6"/>
  <c r="G43" i="6"/>
  <c r="F43" i="6"/>
  <c r="E43" i="6"/>
  <c r="G42" i="6"/>
  <c r="F42" i="6"/>
  <c r="E42" i="6"/>
  <c r="G41" i="6"/>
  <c r="F41" i="6"/>
  <c r="E41" i="6"/>
  <c r="G40" i="6"/>
  <c r="F40" i="6"/>
  <c r="E40" i="6"/>
  <c r="G39" i="6"/>
  <c r="F39" i="6"/>
  <c r="E39" i="6"/>
  <c r="G38" i="6"/>
  <c r="F38" i="6"/>
  <c r="E38" i="6"/>
  <c r="G37" i="6"/>
  <c r="F37" i="6"/>
  <c r="E37" i="6"/>
  <c r="G36" i="6"/>
  <c r="F36" i="6"/>
  <c r="E36" i="6"/>
  <c r="G35" i="6"/>
  <c r="F35" i="6"/>
  <c r="E35" i="6"/>
  <c r="G34" i="6"/>
  <c r="F34" i="6"/>
  <c r="E34" i="6"/>
  <c r="G33" i="6"/>
  <c r="F33" i="6"/>
  <c r="E33" i="6"/>
  <c r="G32" i="6"/>
  <c r="F32" i="6"/>
  <c r="E32" i="6"/>
  <c r="G31" i="6"/>
  <c r="F31" i="6"/>
  <c r="E31" i="6"/>
  <c r="G30" i="6"/>
  <c r="F30" i="6"/>
  <c r="E30" i="6"/>
  <c r="G29" i="6"/>
  <c r="F29" i="6"/>
  <c r="E29" i="6"/>
  <c r="G28" i="6"/>
  <c r="F28" i="6"/>
  <c r="E28" i="6"/>
  <c r="G27" i="6"/>
  <c r="F27" i="6"/>
  <c r="E27" i="6"/>
  <c r="G26" i="6"/>
  <c r="F26" i="6"/>
  <c r="E26" i="6"/>
  <c r="G25" i="6"/>
  <c r="F25" i="6"/>
  <c r="E25" i="6"/>
  <c r="G24" i="6"/>
  <c r="F24" i="6"/>
  <c r="E24" i="6"/>
  <c r="G23" i="6"/>
  <c r="F23" i="6"/>
  <c r="E23" i="6"/>
  <c r="G22" i="6"/>
  <c r="F22" i="6"/>
  <c r="E22" i="6"/>
  <c r="G21" i="6"/>
  <c r="F21" i="6"/>
  <c r="E21" i="6"/>
  <c r="G20" i="6"/>
  <c r="F20" i="6"/>
  <c r="E20" i="6"/>
  <c r="G19" i="6"/>
  <c r="F19" i="6"/>
  <c r="E19" i="6"/>
  <c r="G18" i="6"/>
  <c r="F18" i="6"/>
  <c r="E18" i="6"/>
  <c r="G17" i="6"/>
  <c r="F17" i="6"/>
  <c r="E17" i="6"/>
  <c r="G16" i="6"/>
  <c r="F16" i="6"/>
  <c r="E16" i="6"/>
  <c r="G15" i="6"/>
  <c r="F15" i="6"/>
  <c r="E15" i="6"/>
  <c r="G14" i="6"/>
  <c r="F14" i="6"/>
  <c r="E14" i="6"/>
  <c r="G13" i="6"/>
  <c r="F13" i="6"/>
  <c r="E13" i="6"/>
  <c r="G12" i="6"/>
  <c r="F12" i="6"/>
  <c r="E12" i="6"/>
  <c r="G11" i="6"/>
  <c r="F11" i="6"/>
  <c r="E11" i="6"/>
  <c r="G10" i="6"/>
  <c r="F10" i="6"/>
  <c r="E10" i="6"/>
  <c r="G9" i="6"/>
  <c r="F9" i="6"/>
  <c r="E9" i="6"/>
  <c r="G8" i="6"/>
  <c r="F8" i="6"/>
  <c r="E8" i="6"/>
  <c r="D8" i="6"/>
  <c r="C8" i="6"/>
  <c r="G7" i="6"/>
  <c r="F7" i="6"/>
  <c r="E7" i="6"/>
  <c r="D7" i="6"/>
  <c r="C7" i="6"/>
  <c r="P5" i="6"/>
  <c r="O5" i="6"/>
  <c r="N5" i="6"/>
  <c r="M5" i="6"/>
  <c r="L5" i="6"/>
  <c r="K5" i="6"/>
  <c r="J5" i="6"/>
  <c r="I5" i="6"/>
  <c r="H5" i="6"/>
  <c r="G5" i="6"/>
  <c r="F5" i="6"/>
  <c r="E5" i="6"/>
  <c r="D5" i="6"/>
  <c r="C5" i="6"/>
  <c r="P4" i="6"/>
  <c r="O4" i="6"/>
  <c r="N4" i="6"/>
  <c r="M4" i="6"/>
  <c r="L4" i="6"/>
  <c r="K4" i="6"/>
  <c r="J4" i="6"/>
  <c r="I4" i="6"/>
  <c r="H4" i="6"/>
  <c r="G4" i="6"/>
  <c r="F4" i="6"/>
  <c r="E4" i="6"/>
  <c r="D4" i="6"/>
  <c r="C4" i="6"/>
  <c r="G1008" i="5"/>
  <c r="F1008" i="5"/>
  <c r="E1008" i="5"/>
  <c r="G1007" i="5"/>
  <c r="F1007" i="5"/>
  <c r="E1007" i="5"/>
  <c r="G1006" i="5"/>
  <c r="F1006" i="5"/>
  <c r="E1006" i="5"/>
  <c r="G1005" i="5"/>
  <c r="F1005" i="5"/>
  <c r="E1005" i="5"/>
  <c r="G1004" i="5"/>
  <c r="F1004" i="5"/>
  <c r="E1004" i="5"/>
  <c r="G1003" i="5"/>
  <c r="F1003" i="5"/>
  <c r="E1003" i="5"/>
  <c r="G1002" i="5"/>
  <c r="F1002" i="5"/>
  <c r="E1002" i="5"/>
  <c r="G1001" i="5"/>
  <c r="F1001" i="5"/>
  <c r="E1001" i="5"/>
  <c r="G1000" i="5"/>
  <c r="F1000" i="5"/>
  <c r="E1000" i="5"/>
  <c r="G999" i="5"/>
  <c r="F999" i="5"/>
  <c r="E999" i="5"/>
  <c r="G998" i="5"/>
  <c r="F998" i="5"/>
  <c r="E998" i="5"/>
  <c r="G997" i="5"/>
  <c r="F997" i="5"/>
  <c r="E997" i="5"/>
  <c r="G996" i="5"/>
  <c r="F996" i="5"/>
  <c r="E996" i="5"/>
  <c r="G995" i="5"/>
  <c r="F995" i="5"/>
  <c r="E995" i="5"/>
  <c r="G994" i="5"/>
  <c r="F994" i="5"/>
  <c r="E994" i="5"/>
  <c r="G993" i="5"/>
  <c r="F993" i="5"/>
  <c r="E993" i="5"/>
  <c r="G992" i="5"/>
  <c r="F992" i="5"/>
  <c r="E992" i="5"/>
  <c r="G991" i="5"/>
  <c r="F991" i="5"/>
  <c r="E991" i="5"/>
  <c r="G990" i="5"/>
  <c r="F990" i="5"/>
  <c r="E990" i="5"/>
  <c r="G989" i="5"/>
  <c r="F989" i="5"/>
  <c r="E989" i="5"/>
  <c r="G988" i="5"/>
  <c r="F988" i="5"/>
  <c r="E988" i="5"/>
  <c r="G987" i="5"/>
  <c r="F987" i="5"/>
  <c r="E987" i="5"/>
  <c r="G986" i="5"/>
  <c r="F986" i="5"/>
  <c r="E986" i="5"/>
  <c r="G985" i="5"/>
  <c r="F985" i="5"/>
  <c r="E985" i="5"/>
  <c r="G984" i="5"/>
  <c r="F984" i="5"/>
  <c r="E984" i="5"/>
  <c r="G983" i="5"/>
  <c r="F983" i="5"/>
  <c r="E983" i="5"/>
  <c r="G982" i="5"/>
  <c r="F982" i="5"/>
  <c r="E982" i="5"/>
  <c r="G981" i="5"/>
  <c r="F981" i="5"/>
  <c r="E981" i="5"/>
  <c r="G980" i="5"/>
  <c r="F980" i="5"/>
  <c r="E980" i="5"/>
  <c r="G979" i="5"/>
  <c r="F979" i="5"/>
  <c r="E979" i="5"/>
  <c r="G978" i="5"/>
  <c r="F978" i="5"/>
  <c r="E978" i="5"/>
  <c r="G977" i="5"/>
  <c r="F977" i="5"/>
  <c r="E977" i="5"/>
  <c r="G976" i="5"/>
  <c r="F976" i="5"/>
  <c r="E976" i="5"/>
  <c r="G975" i="5"/>
  <c r="F975" i="5"/>
  <c r="E975" i="5"/>
  <c r="G974" i="5"/>
  <c r="F974" i="5"/>
  <c r="E974" i="5"/>
  <c r="G973" i="5"/>
  <c r="F973" i="5"/>
  <c r="E973" i="5"/>
  <c r="G972" i="5"/>
  <c r="F972" i="5"/>
  <c r="E972" i="5"/>
  <c r="G971" i="5"/>
  <c r="F971" i="5"/>
  <c r="E971" i="5"/>
  <c r="G970" i="5"/>
  <c r="F970" i="5"/>
  <c r="E970" i="5"/>
  <c r="G969" i="5"/>
  <c r="F969" i="5"/>
  <c r="E969" i="5"/>
  <c r="G968" i="5"/>
  <c r="F968" i="5"/>
  <c r="E968" i="5"/>
  <c r="G967" i="5"/>
  <c r="F967" i="5"/>
  <c r="E967" i="5"/>
  <c r="G966" i="5"/>
  <c r="F966" i="5"/>
  <c r="E966" i="5"/>
  <c r="G965" i="5"/>
  <c r="F965" i="5"/>
  <c r="E965" i="5"/>
  <c r="G964" i="5"/>
  <c r="F964" i="5"/>
  <c r="E964" i="5"/>
  <c r="G963" i="5"/>
  <c r="F963" i="5"/>
  <c r="E963" i="5"/>
  <c r="G962" i="5"/>
  <c r="F962" i="5"/>
  <c r="E962" i="5"/>
  <c r="G961" i="5"/>
  <c r="F961" i="5"/>
  <c r="E961" i="5"/>
  <c r="G960" i="5"/>
  <c r="F960" i="5"/>
  <c r="E960" i="5"/>
  <c r="G959" i="5"/>
  <c r="F959" i="5"/>
  <c r="E959" i="5"/>
  <c r="G958" i="5"/>
  <c r="F958" i="5"/>
  <c r="E958" i="5"/>
  <c r="G957" i="5"/>
  <c r="F957" i="5"/>
  <c r="E957" i="5"/>
  <c r="G956" i="5"/>
  <c r="F956" i="5"/>
  <c r="E956" i="5"/>
  <c r="G955" i="5"/>
  <c r="F955" i="5"/>
  <c r="E955" i="5"/>
  <c r="G954" i="5"/>
  <c r="F954" i="5"/>
  <c r="E954" i="5"/>
  <c r="G953" i="5"/>
  <c r="F953" i="5"/>
  <c r="E953" i="5"/>
  <c r="G952" i="5"/>
  <c r="F952" i="5"/>
  <c r="E952" i="5"/>
  <c r="G951" i="5"/>
  <c r="F951" i="5"/>
  <c r="E951" i="5"/>
  <c r="G950" i="5"/>
  <c r="F950" i="5"/>
  <c r="E950" i="5"/>
  <c r="G949" i="5"/>
  <c r="F949" i="5"/>
  <c r="E949" i="5"/>
  <c r="G948" i="5"/>
  <c r="F948" i="5"/>
  <c r="E948" i="5"/>
  <c r="G947" i="5"/>
  <c r="F947" i="5"/>
  <c r="E947" i="5"/>
  <c r="G946" i="5"/>
  <c r="F946" i="5"/>
  <c r="E946" i="5"/>
  <c r="G945" i="5"/>
  <c r="F945" i="5"/>
  <c r="E945" i="5"/>
  <c r="G944" i="5"/>
  <c r="F944" i="5"/>
  <c r="E944" i="5"/>
  <c r="G943" i="5"/>
  <c r="F943" i="5"/>
  <c r="E943" i="5"/>
  <c r="G942" i="5"/>
  <c r="F942" i="5"/>
  <c r="E942" i="5"/>
  <c r="G941" i="5"/>
  <c r="F941" i="5"/>
  <c r="E941" i="5"/>
  <c r="G940" i="5"/>
  <c r="F940" i="5"/>
  <c r="E940" i="5"/>
  <c r="G939" i="5"/>
  <c r="F939" i="5"/>
  <c r="E939" i="5"/>
  <c r="G938" i="5"/>
  <c r="F938" i="5"/>
  <c r="E938" i="5"/>
  <c r="G937" i="5"/>
  <c r="F937" i="5"/>
  <c r="E937" i="5"/>
  <c r="G936" i="5"/>
  <c r="F936" i="5"/>
  <c r="E936" i="5"/>
  <c r="G935" i="5"/>
  <c r="F935" i="5"/>
  <c r="E935" i="5"/>
  <c r="G934" i="5"/>
  <c r="F934" i="5"/>
  <c r="E934" i="5"/>
  <c r="G933" i="5"/>
  <c r="F933" i="5"/>
  <c r="E933" i="5"/>
  <c r="G932" i="5"/>
  <c r="F932" i="5"/>
  <c r="E932" i="5"/>
  <c r="G931" i="5"/>
  <c r="F931" i="5"/>
  <c r="E931" i="5"/>
  <c r="G930" i="5"/>
  <c r="F930" i="5"/>
  <c r="E930" i="5"/>
  <c r="G929" i="5"/>
  <c r="F929" i="5"/>
  <c r="E929" i="5"/>
  <c r="G928" i="5"/>
  <c r="F928" i="5"/>
  <c r="E928" i="5"/>
  <c r="G927" i="5"/>
  <c r="F927" i="5"/>
  <c r="E927" i="5"/>
  <c r="G926" i="5"/>
  <c r="F926" i="5"/>
  <c r="E926" i="5"/>
  <c r="G925" i="5"/>
  <c r="F925" i="5"/>
  <c r="E925" i="5"/>
  <c r="G924" i="5"/>
  <c r="F924" i="5"/>
  <c r="E924" i="5"/>
  <c r="G923" i="5"/>
  <c r="F923" i="5"/>
  <c r="E923" i="5"/>
  <c r="G922" i="5"/>
  <c r="F922" i="5"/>
  <c r="E922" i="5"/>
  <c r="G921" i="5"/>
  <c r="F921" i="5"/>
  <c r="E921" i="5"/>
  <c r="G920" i="5"/>
  <c r="F920" i="5"/>
  <c r="E920" i="5"/>
  <c r="G919" i="5"/>
  <c r="F919" i="5"/>
  <c r="E919" i="5"/>
  <c r="G918" i="5"/>
  <c r="F918" i="5"/>
  <c r="E918" i="5"/>
  <c r="G917" i="5"/>
  <c r="F917" i="5"/>
  <c r="E917" i="5"/>
  <c r="G916" i="5"/>
  <c r="F916" i="5"/>
  <c r="E916" i="5"/>
  <c r="G915" i="5"/>
  <c r="F915" i="5"/>
  <c r="E915" i="5"/>
  <c r="G914" i="5"/>
  <c r="F914" i="5"/>
  <c r="E914" i="5"/>
  <c r="G913" i="5"/>
  <c r="F913" i="5"/>
  <c r="E913" i="5"/>
  <c r="G912" i="5"/>
  <c r="F912" i="5"/>
  <c r="E912" i="5"/>
  <c r="G911" i="5"/>
  <c r="F911" i="5"/>
  <c r="E911" i="5"/>
  <c r="G910" i="5"/>
  <c r="F910" i="5"/>
  <c r="E910" i="5"/>
  <c r="G909" i="5"/>
  <c r="F909" i="5"/>
  <c r="E909" i="5"/>
  <c r="G908" i="5"/>
  <c r="F908" i="5"/>
  <c r="E908" i="5"/>
  <c r="G907" i="5"/>
  <c r="F907" i="5"/>
  <c r="E907" i="5"/>
  <c r="G906" i="5"/>
  <c r="F906" i="5"/>
  <c r="E906" i="5"/>
  <c r="G905" i="5"/>
  <c r="F905" i="5"/>
  <c r="E905" i="5"/>
  <c r="G904" i="5"/>
  <c r="F904" i="5"/>
  <c r="E904" i="5"/>
  <c r="G903" i="5"/>
  <c r="F903" i="5"/>
  <c r="E903" i="5"/>
  <c r="G902" i="5"/>
  <c r="F902" i="5"/>
  <c r="E902" i="5"/>
  <c r="G901" i="5"/>
  <c r="F901" i="5"/>
  <c r="E901" i="5"/>
  <c r="G900" i="5"/>
  <c r="F900" i="5"/>
  <c r="E900" i="5"/>
  <c r="G899" i="5"/>
  <c r="F899" i="5"/>
  <c r="E899" i="5"/>
  <c r="G898" i="5"/>
  <c r="F898" i="5"/>
  <c r="E898" i="5"/>
  <c r="G897" i="5"/>
  <c r="F897" i="5"/>
  <c r="E897" i="5"/>
  <c r="G896" i="5"/>
  <c r="F896" i="5"/>
  <c r="E896" i="5"/>
  <c r="G895" i="5"/>
  <c r="F895" i="5"/>
  <c r="E895" i="5"/>
  <c r="G894" i="5"/>
  <c r="F894" i="5"/>
  <c r="E894" i="5"/>
  <c r="G893" i="5"/>
  <c r="F893" i="5"/>
  <c r="E893" i="5"/>
  <c r="G892" i="5"/>
  <c r="F892" i="5"/>
  <c r="E892" i="5"/>
  <c r="G891" i="5"/>
  <c r="F891" i="5"/>
  <c r="E891" i="5"/>
  <c r="G890" i="5"/>
  <c r="F890" i="5"/>
  <c r="E890" i="5"/>
  <c r="G889" i="5"/>
  <c r="F889" i="5"/>
  <c r="E889" i="5"/>
  <c r="G888" i="5"/>
  <c r="F888" i="5"/>
  <c r="E888" i="5"/>
  <c r="G887" i="5"/>
  <c r="F887" i="5"/>
  <c r="E887" i="5"/>
  <c r="G886" i="5"/>
  <c r="F886" i="5"/>
  <c r="E886" i="5"/>
  <c r="G885" i="5"/>
  <c r="F885" i="5"/>
  <c r="E885" i="5"/>
  <c r="G884" i="5"/>
  <c r="F884" i="5"/>
  <c r="E884" i="5"/>
  <c r="G883" i="5"/>
  <c r="F883" i="5"/>
  <c r="E883" i="5"/>
  <c r="G882" i="5"/>
  <c r="F882" i="5"/>
  <c r="E882" i="5"/>
  <c r="G881" i="5"/>
  <c r="F881" i="5"/>
  <c r="E881" i="5"/>
  <c r="G880" i="5"/>
  <c r="F880" i="5"/>
  <c r="E880" i="5"/>
  <c r="G879" i="5"/>
  <c r="F879" i="5"/>
  <c r="E879" i="5"/>
  <c r="G878" i="5"/>
  <c r="F878" i="5"/>
  <c r="E878" i="5"/>
  <c r="G877" i="5"/>
  <c r="F877" i="5"/>
  <c r="E877" i="5"/>
  <c r="G876" i="5"/>
  <c r="F876" i="5"/>
  <c r="E876" i="5"/>
  <c r="G875" i="5"/>
  <c r="F875" i="5"/>
  <c r="E875" i="5"/>
  <c r="G874" i="5"/>
  <c r="F874" i="5"/>
  <c r="E874" i="5"/>
  <c r="G873" i="5"/>
  <c r="F873" i="5"/>
  <c r="E873" i="5"/>
  <c r="G872" i="5"/>
  <c r="F872" i="5"/>
  <c r="E872" i="5"/>
  <c r="G871" i="5"/>
  <c r="F871" i="5"/>
  <c r="E871" i="5"/>
  <c r="G870" i="5"/>
  <c r="F870" i="5"/>
  <c r="E870" i="5"/>
  <c r="G869" i="5"/>
  <c r="F869" i="5"/>
  <c r="E869" i="5"/>
  <c r="G868" i="5"/>
  <c r="F868" i="5"/>
  <c r="E868" i="5"/>
  <c r="G867" i="5"/>
  <c r="F867" i="5"/>
  <c r="E867" i="5"/>
  <c r="G866" i="5"/>
  <c r="F866" i="5"/>
  <c r="E866" i="5"/>
  <c r="G865" i="5"/>
  <c r="F865" i="5"/>
  <c r="E865" i="5"/>
  <c r="G864" i="5"/>
  <c r="F864" i="5"/>
  <c r="E864" i="5"/>
  <c r="G863" i="5"/>
  <c r="F863" i="5"/>
  <c r="E863" i="5"/>
  <c r="G862" i="5"/>
  <c r="F862" i="5"/>
  <c r="E862" i="5"/>
  <c r="G861" i="5"/>
  <c r="F861" i="5"/>
  <c r="E861" i="5"/>
  <c r="G860" i="5"/>
  <c r="F860" i="5"/>
  <c r="E860" i="5"/>
  <c r="G859" i="5"/>
  <c r="F859" i="5"/>
  <c r="E859" i="5"/>
  <c r="G858" i="5"/>
  <c r="F858" i="5"/>
  <c r="E858" i="5"/>
  <c r="G857" i="5"/>
  <c r="F857" i="5"/>
  <c r="E857" i="5"/>
  <c r="G856" i="5"/>
  <c r="F856" i="5"/>
  <c r="E856" i="5"/>
  <c r="G855" i="5"/>
  <c r="F855" i="5"/>
  <c r="E855" i="5"/>
  <c r="G854" i="5"/>
  <c r="F854" i="5"/>
  <c r="E854" i="5"/>
  <c r="G853" i="5"/>
  <c r="F853" i="5"/>
  <c r="E853" i="5"/>
  <c r="G852" i="5"/>
  <c r="F852" i="5"/>
  <c r="E852" i="5"/>
  <c r="G851" i="5"/>
  <c r="F851" i="5"/>
  <c r="E851" i="5"/>
  <c r="G850" i="5"/>
  <c r="F850" i="5"/>
  <c r="E850" i="5"/>
  <c r="G849" i="5"/>
  <c r="F849" i="5"/>
  <c r="E849" i="5"/>
  <c r="G848" i="5"/>
  <c r="F848" i="5"/>
  <c r="E848" i="5"/>
  <c r="G847" i="5"/>
  <c r="F847" i="5"/>
  <c r="E847" i="5"/>
  <c r="G846" i="5"/>
  <c r="F846" i="5"/>
  <c r="E846" i="5"/>
  <c r="G845" i="5"/>
  <c r="F845" i="5"/>
  <c r="E845" i="5"/>
  <c r="G844" i="5"/>
  <c r="F844" i="5"/>
  <c r="E844" i="5"/>
  <c r="G843" i="5"/>
  <c r="F843" i="5"/>
  <c r="E843" i="5"/>
  <c r="G842" i="5"/>
  <c r="F842" i="5"/>
  <c r="E842" i="5"/>
  <c r="G841" i="5"/>
  <c r="F841" i="5"/>
  <c r="E841" i="5"/>
  <c r="G840" i="5"/>
  <c r="F840" i="5"/>
  <c r="E840" i="5"/>
  <c r="G839" i="5"/>
  <c r="F839" i="5"/>
  <c r="E839" i="5"/>
  <c r="G838" i="5"/>
  <c r="F838" i="5"/>
  <c r="E838" i="5"/>
  <c r="G837" i="5"/>
  <c r="F837" i="5"/>
  <c r="E837" i="5"/>
  <c r="G836" i="5"/>
  <c r="F836" i="5"/>
  <c r="E836" i="5"/>
  <c r="G835" i="5"/>
  <c r="F835" i="5"/>
  <c r="E835" i="5"/>
  <c r="G834" i="5"/>
  <c r="F834" i="5"/>
  <c r="E834" i="5"/>
  <c r="G833" i="5"/>
  <c r="F833" i="5"/>
  <c r="E833" i="5"/>
  <c r="G832" i="5"/>
  <c r="F832" i="5"/>
  <c r="E832" i="5"/>
  <c r="G831" i="5"/>
  <c r="F831" i="5"/>
  <c r="E831" i="5"/>
  <c r="G830" i="5"/>
  <c r="F830" i="5"/>
  <c r="E830" i="5"/>
  <c r="G829" i="5"/>
  <c r="F829" i="5"/>
  <c r="E829" i="5"/>
  <c r="G828" i="5"/>
  <c r="F828" i="5"/>
  <c r="E828" i="5"/>
  <c r="G827" i="5"/>
  <c r="F827" i="5"/>
  <c r="E827" i="5"/>
  <c r="G826" i="5"/>
  <c r="F826" i="5"/>
  <c r="E826" i="5"/>
  <c r="G825" i="5"/>
  <c r="F825" i="5"/>
  <c r="E825" i="5"/>
  <c r="G824" i="5"/>
  <c r="F824" i="5"/>
  <c r="E824" i="5"/>
  <c r="G823" i="5"/>
  <c r="F823" i="5"/>
  <c r="E823" i="5"/>
  <c r="G822" i="5"/>
  <c r="F822" i="5"/>
  <c r="E822" i="5"/>
  <c r="G821" i="5"/>
  <c r="F821" i="5"/>
  <c r="E821" i="5"/>
  <c r="G820" i="5"/>
  <c r="F820" i="5"/>
  <c r="E820" i="5"/>
  <c r="G819" i="5"/>
  <c r="F819" i="5"/>
  <c r="E819" i="5"/>
  <c r="G818" i="5"/>
  <c r="F818" i="5"/>
  <c r="E818" i="5"/>
  <c r="G817" i="5"/>
  <c r="F817" i="5"/>
  <c r="E817" i="5"/>
  <c r="G816" i="5"/>
  <c r="F816" i="5"/>
  <c r="E816" i="5"/>
  <c r="G815" i="5"/>
  <c r="F815" i="5"/>
  <c r="E815" i="5"/>
  <c r="G814" i="5"/>
  <c r="F814" i="5"/>
  <c r="E814" i="5"/>
  <c r="G813" i="5"/>
  <c r="F813" i="5"/>
  <c r="E813" i="5"/>
  <c r="G812" i="5"/>
  <c r="F812" i="5"/>
  <c r="E812" i="5"/>
  <c r="G811" i="5"/>
  <c r="F811" i="5"/>
  <c r="E811" i="5"/>
  <c r="G810" i="5"/>
  <c r="F810" i="5"/>
  <c r="E810" i="5"/>
  <c r="G809" i="5"/>
  <c r="F809" i="5"/>
  <c r="E809" i="5"/>
  <c r="G808" i="5"/>
  <c r="F808" i="5"/>
  <c r="E808" i="5"/>
  <c r="G807" i="5"/>
  <c r="F807" i="5"/>
  <c r="E807" i="5"/>
  <c r="G806" i="5"/>
  <c r="F806" i="5"/>
  <c r="E806" i="5"/>
  <c r="G805" i="5"/>
  <c r="F805" i="5"/>
  <c r="E805" i="5"/>
  <c r="G804" i="5"/>
  <c r="F804" i="5"/>
  <c r="E804" i="5"/>
  <c r="G803" i="5"/>
  <c r="F803" i="5"/>
  <c r="E803" i="5"/>
  <c r="G802" i="5"/>
  <c r="F802" i="5"/>
  <c r="E802" i="5"/>
  <c r="G801" i="5"/>
  <c r="F801" i="5"/>
  <c r="E801" i="5"/>
  <c r="G800" i="5"/>
  <c r="F800" i="5"/>
  <c r="E800" i="5"/>
  <c r="G799" i="5"/>
  <c r="F799" i="5"/>
  <c r="E799" i="5"/>
  <c r="G798" i="5"/>
  <c r="F798" i="5"/>
  <c r="E798" i="5"/>
  <c r="G797" i="5"/>
  <c r="F797" i="5"/>
  <c r="E797" i="5"/>
  <c r="G796" i="5"/>
  <c r="F796" i="5"/>
  <c r="E796" i="5"/>
  <c r="G795" i="5"/>
  <c r="F795" i="5"/>
  <c r="E795" i="5"/>
  <c r="G794" i="5"/>
  <c r="F794" i="5"/>
  <c r="E794" i="5"/>
  <c r="G793" i="5"/>
  <c r="F793" i="5"/>
  <c r="E793" i="5"/>
  <c r="G792" i="5"/>
  <c r="F792" i="5"/>
  <c r="E792" i="5"/>
  <c r="G791" i="5"/>
  <c r="F791" i="5"/>
  <c r="E791" i="5"/>
  <c r="G790" i="5"/>
  <c r="F790" i="5"/>
  <c r="E790" i="5"/>
  <c r="G789" i="5"/>
  <c r="F789" i="5"/>
  <c r="E789" i="5"/>
  <c r="G788" i="5"/>
  <c r="F788" i="5"/>
  <c r="E788" i="5"/>
  <c r="G787" i="5"/>
  <c r="F787" i="5"/>
  <c r="E787" i="5"/>
  <c r="G786" i="5"/>
  <c r="F786" i="5"/>
  <c r="E786" i="5"/>
  <c r="G785" i="5"/>
  <c r="F785" i="5"/>
  <c r="E785" i="5"/>
  <c r="G784" i="5"/>
  <c r="F784" i="5"/>
  <c r="E784" i="5"/>
  <c r="G783" i="5"/>
  <c r="F783" i="5"/>
  <c r="E783" i="5"/>
  <c r="G782" i="5"/>
  <c r="F782" i="5"/>
  <c r="E782" i="5"/>
  <c r="G781" i="5"/>
  <c r="F781" i="5"/>
  <c r="E781" i="5"/>
  <c r="G780" i="5"/>
  <c r="F780" i="5"/>
  <c r="E780" i="5"/>
  <c r="G779" i="5"/>
  <c r="F779" i="5"/>
  <c r="E779" i="5"/>
  <c r="G778" i="5"/>
  <c r="F778" i="5"/>
  <c r="E778" i="5"/>
  <c r="G777" i="5"/>
  <c r="F777" i="5"/>
  <c r="E777" i="5"/>
  <c r="G776" i="5"/>
  <c r="F776" i="5"/>
  <c r="E776" i="5"/>
  <c r="G775" i="5"/>
  <c r="F775" i="5"/>
  <c r="E775" i="5"/>
  <c r="G774" i="5"/>
  <c r="F774" i="5"/>
  <c r="E774" i="5"/>
  <c r="G773" i="5"/>
  <c r="F773" i="5"/>
  <c r="E773" i="5"/>
  <c r="G772" i="5"/>
  <c r="F772" i="5"/>
  <c r="E772" i="5"/>
  <c r="G771" i="5"/>
  <c r="F771" i="5"/>
  <c r="E771" i="5"/>
  <c r="G770" i="5"/>
  <c r="F770" i="5"/>
  <c r="E770" i="5"/>
  <c r="G769" i="5"/>
  <c r="F769" i="5"/>
  <c r="E769" i="5"/>
  <c r="G768" i="5"/>
  <c r="F768" i="5"/>
  <c r="E768" i="5"/>
  <c r="G767" i="5"/>
  <c r="F767" i="5"/>
  <c r="E767" i="5"/>
  <c r="G766" i="5"/>
  <c r="F766" i="5"/>
  <c r="E766" i="5"/>
  <c r="G765" i="5"/>
  <c r="F765" i="5"/>
  <c r="E765" i="5"/>
  <c r="G764" i="5"/>
  <c r="F764" i="5"/>
  <c r="E764" i="5"/>
  <c r="G763" i="5"/>
  <c r="F763" i="5"/>
  <c r="E763" i="5"/>
  <c r="G762" i="5"/>
  <c r="F762" i="5"/>
  <c r="E762" i="5"/>
  <c r="G761" i="5"/>
  <c r="F761" i="5"/>
  <c r="E761" i="5"/>
  <c r="G760" i="5"/>
  <c r="F760" i="5"/>
  <c r="E760" i="5"/>
  <c r="G759" i="5"/>
  <c r="F759" i="5"/>
  <c r="E759" i="5"/>
  <c r="G758" i="5"/>
  <c r="F758" i="5"/>
  <c r="E758" i="5"/>
  <c r="G757" i="5"/>
  <c r="F757" i="5"/>
  <c r="E757" i="5"/>
  <c r="G756" i="5"/>
  <c r="F756" i="5"/>
  <c r="E756" i="5"/>
  <c r="G755" i="5"/>
  <c r="F755" i="5"/>
  <c r="E755" i="5"/>
  <c r="G754" i="5"/>
  <c r="F754" i="5"/>
  <c r="E754" i="5"/>
  <c r="G753" i="5"/>
  <c r="F753" i="5"/>
  <c r="E753" i="5"/>
  <c r="G752" i="5"/>
  <c r="F752" i="5"/>
  <c r="E752" i="5"/>
  <c r="G751" i="5"/>
  <c r="F751" i="5"/>
  <c r="E751" i="5"/>
  <c r="G750" i="5"/>
  <c r="F750" i="5"/>
  <c r="E750" i="5"/>
  <c r="G749" i="5"/>
  <c r="F749" i="5"/>
  <c r="E749" i="5"/>
  <c r="G748" i="5"/>
  <c r="F748" i="5"/>
  <c r="E748" i="5"/>
  <c r="G747" i="5"/>
  <c r="F747" i="5"/>
  <c r="E747" i="5"/>
  <c r="G746" i="5"/>
  <c r="F746" i="5"/>
  <c r="E746" i="5"/>
  <c r="G745" i="5"/>
  <c r="F745" i="5"/>
  <c r="E745" i="5"/>
  <c r="G744" i="5"/>
  <c r="F744" i="5"/>
  <c r="E744" i="5"/>
  <c r="G743" i="5"/>
  <c r="F743" i="5"/>
  <c r="E743" i="5"/>
  <c r="G742" i="5"/>
  <c r="F742" i="5"/>
  <c r="E742" i="5"/>
  <c r="G741" i="5"/>
  <c r="F741" i="5"/>
  <c r="E741" i="5"/>
  <c r="G740" i="5"/>
  <c r="F740" i="5"/>
  <c r="E740" i="5"/>
  <c r="G739" i="5"/>
  <c r="F739" i="5"/>
  <c r="E739" i="5"/>
  <c r="G738" i="5"/>
  <c r="F738" i="5"/>
  <c r="E738" i="5"/>
  <c r="G737" i="5"/>
  <c r="F737" i="5"/>
  <c r="E737" i="5"/>
  <c r="G736" i="5"/>
  <c r="F736" i="5"/>
  <c r="E736" i="5"/>
  <c r="G735" i="5"/>
  <c r="F735" i="5"/>
  <c r="E735" i="5"/>
  <c r="G734" i="5"/>
  <c r="F734" i="5"/>
  <c r="E734" i="5"/>
  <c r="G733" i="5"/>
  <c r="F733" i="5"/>
  <c r="E733" i="5"/>
  <c r="G732" i="5"/>
  <c r="F732" i="5"/>
  <c r="E732" i="5"/>
  <c r="G731" i="5"/>
  <c r="F731" i="5"/>
  <c r="E731" i="5"/>
  <c r="G730" i="5"/>
  <c r="F730" i="5"/>
  <c r="E730" i="5"/>
  <c r="G729" i="5"/>
  <c r="F729" i="5"/>
  <c r="E729" i="5"/>
  <c r="G728" i="5"/>
  <c r="F728" i="5"/>
  <c r="E728" i="5"/>
  <c r="G727" i="5"/>
  <c r="F727" i="5"/>
  <c r="E727" i="5"/>
  <c r="G726" i="5"/>
  <c r="F726" i="5"/>
  <c r="E726" i="5"/>
  <c r="G725" i="5"/>
  <c r="F725" i="5"/>
  <c r="E725" i="5"/>
  <c r="G724" i="5"/>
  <c r="F724" i="5"/>
  <c r="E724" i="5"/>
  <c r="G723" i="5"/>
  <c r="F723" i="5"/>
  <c r="E723" i="5"/>
  <c r="G722" i="5"/>
  <c r="F722" i="5"/>
  <c r="E722" i="5"/>
  <c r="G721" i="5"/>
  <c r="F721" i="5"/>
  <c r="E721" i="5"/>
  <c r="G720" i="5"/>
  <c r="F720" i="5"/>
  <c r="E720" i="5"/>
  <c r="G719" i="5"/>
  <c r="F719" i="5"/>
  <c r="E719" i="5"/>
  <c r="G718" i="5"/>
  <c r="F718" i="5"/>
  <c r="E718" i="5"/>
  <c r="G717" i="5"/>
  <c r="F717" i="5"/>
  <c r="E717" i="5"/>
  <c r="G716" i="5"/>
  <c r="F716" i="5"/>
  <c r="E716" i="5"/>
  <c r="G715" i="5"/>
  <c r="F715" i="5"/>
  <c r="E715" i="5"/>
  <c r="G714" i="5"/>
  <c r="F714" i="5"/>
  <c r="E714" i="5"/>
  <c r="G713" i="5"/>
  <c r="F713" i="5"/>
  <c r="E713" i="5"/>
  <c r="G712" i="5"/>
  <c r="F712" i="5"/>
  <c r="E712" i="5"/>
  <c r="G711" i="5"/>
  <c r="F711" i="5"/>
  <c r="E711" i="5"/>
  <c r="G710" i="5"/>
  <c r="F710" i="5"/>
  <c r="E710" i="5"/>
  <c r="G709" i="5"/>
  <c r="F709" i="5"/>
  <c r="E709" i="5"/>
  <c r="G708" i="5"/>
  <c r="F708" i="5"/>
  <c r="E708" i="5"/>
  <c r="G707" i="5"/>
  <c r="F707" i="5"/>
  <c r="E707" i="5"/>
  <c r="G706" i="5"/>
  <c r="F706" i="5"/>
  <c r="E706" i="5"/>
  <c r="G705" i="5"/>
  <c r="F705" i="5"/>
  <c r="E705" i="5"/>
  <c r="G704" i="5"/>
  <c r="F704" i="5"/>
  <c r="E704" i="5"/>
  <c r="G703" i="5"/>
  <c r="F703" i="5"/>
  <c r="E703" i="5"/>
  <c r="G702" i="5"/>
  <c r="F702" i="5"/>
  <c r="E702" i="5"/>
  <c r="G701" i="5"/>
  <c r="F701" i="5"/>
  <c r="E701" i="5"/>
  <c r="G700" i="5"/>
  <c r="F700" i="5"/>
  <c r="E700" i="5"/>
  <c r="G699" i="5"/>
  <c r="F699" i="5"/>
  <c r="E699" i="5"/>
  <c r="G698" i="5"/>
  <c r="F698" i="5"/>
  <c r="E698" i="5"/>
  <c r="G697" i="5"/>
  <c r="F697" i="5"/>
  <c r="E697" i="5"/>
  <c r="G696" i="5"/>
  <c r="F696" i="5"/>
  <c r="E696" i="5"/>
  <c r="G695" i="5"/>
  <c r="F695" i="5"/>
  <c r="E695" i="5"/>
  <c r="G694" i="5"/>
  <c r="F694" i="5"/>
  <c r="E694" i="5"/>
  <c r="G693" i="5"/>
  <c r="F693" i="5"/>
  <c r="E693" i="5"/>
  <c r="G692" i="5"/>
  <c r="F692" i="5"/>
  <c r="E692" i="5"/>
  <c r="G691" i="5"/>
  <c r="F691" i="5"/>
  <c r="E691" i="5"/>
  <c r="G690" i="5"/>
  <c r="F690" i="5"/>
  <c r="E690" i="5"/>
  <c r="G689" i="5"/>
  <c r="F689" i="5"/>
  <c r="E689" i="5"/>
  <c r="G688" i="5"/>
  <c r="F688" i="5"/>
  <c r="E688" i="5"/>
  <c r="G687" i="5"/>
  <c r="F687" i="5"/>
  <c r="E687" i="5"/>
  <c r="G686" i="5"/>
  <c r="F686" i="5"/>
  <c r="E686" i="5"/>
  <c r="G685" i="5"/>
  <c r="F685" i="5"/>
  <c r="E685" i="5"/>
  <c r="G684" i="5"/>
  <c r="F684" i="5"/>
  <c r="E684" i="5"/>
  <c r="G683" i="5"/>
  <c r="F683" i="5"/>
  <c r="E683" i="5"/>
  <c r="G682" i="5"/>
  <c r="F682" i="5"/>
  <c r="E682" i="5"/>
  <c r="G681" i="5"/>
  <c r="F681" i="5"/>
  <c r="E681" i="5"/>
  <c r="G680" i="5"/>
  <c r="F680" i="5"/>
  <c r="E680" i="5"/>
  <c r="G679" i="5"/>
  <c r="F679" i="5"/>
  <c r="E679" i="5"/>
  <c r="G678" i="5"/>
  <c r="F678" i="5"/>
  <c r="E678" i="5"/>
  <c r="G677" i="5"/>
  <c r="F677" i="5"/>
  <c r="E677" i="5"/>
  <c r="G676" i="5"/>
  <c r="F676" i="5"/>
  <c r="E676" i="5"/>
  <c r="G675" i="5"/>
  <c r="F675" i="5"/>
  <c r="E675" i="5"/>
  <c r="G674" i="5"/>
  <c r="F674" i="5"/>
  <c r="E674" i="5"/>
  <c r="G673" i="5"/>
  <c r="F673" i="5"/>
  <c r="E673" i="5"/>
  <c r="G672" i="5"/>
  <c r="F672" i="5"/>
  <c r="E672" i="5"/>
  <c r="G671" i="5"/>
  <c r="F671" i="5"/>
  <c r="E671" i="5"/>
  <c r="G670" i="5"/>
  <c r="F670" i="5"/>
  <c r="E670" i="5"/>
  <c r="G669" i="5"/>
  <c r="F669" i="5"/>
  <c r="E669" i="5"/>
  <c r="G668" i="5"/>
  <c r="F668" i="5"/>
  <c r="E668" i="5"/>
  <c r="G667" i="5"/>
  <c r="F667" i="5"/>
  <c r="E667" i="5"/>
  <c r="G666" i="5"/>
  <c r="F666" i="5"/>
  <c r="E666" i="5"/>
  <c r="G665" i="5"/>
  <c r="F665" i="5"/>
  <c r="E665" i="5"/>
  <c r="G664" i="5"/>
  <c r="F664" i="5"/>
  <c r="E664" i="5"/>
  <c r="G663" i="5"/>
  <c r="F663" i="5"/>
  <c r="E663" i="5"/>
  <c r="G662" i="5"/>
  <c r="F662" i="5"/>
  <c r="E662" i="5"/>
  <c r="G661" i="5"/>
  <c r="F661" i="5"/>
  <c r="E661" i="5"/>
  <c r="G660" i="5"/>
  <c r="F660" i="5"/>
  <c r="E660" i="5"/>
  <c r="G659" i="5"/>
  <c r="F659" i="5"/>
  <c r="E659" i="5"/>
  <c r="G658" i="5"/>
  <c r="F658" i="5"/>
  <c r="E658" i="5"/>
  <c r="G657" i="5"/>
  <c r="F657" i="5"/>
  <c r="E657" i="5"/>
  <c r="G656" i="5"/>
  <c r="F656" i="5"/>
  <c r="E656" i="5"/>
  <c r="G655" i="5"/>
  <c r="F655" i="5"/>
  <c r="E655" i="5"/>
  <c r="G654" i="5"/>
  <c r="F654" i="5"/>
  <c r="E654" i="5"/>
  <c r="G653" i="5"/>
  <c r="F653" i="5"/>
  <c r="E653" i="5"/>
  <c r="G652" i="5"/>
  <c r="F652" i="5"/>
  <c r="E652" i="5"/>
  <c r="G651" i="5"/>
  <c r="F651" i="5"/>
  <c r="E651" i="5"/>
  <c r="G650" i="5"/>
  <c r="F650" i="5"/>
  <c r="E650" i="5"/>
  <c r="G649" i="5"/>
  <c r="F649" i="5"/>
  <c r="E649" i="5"/>
  <c r="G648" i="5"/>
  <c r="F648" i="5"/>
  <c r="E648" i="5"/>
  <c r="G647" i="5"/>
  <c r="F647" i="5"/>
  <c r="E647" i="5"/>
  <c r="G646" i="5"/>
  <c r="F646" i="5"/>
  <c r="E646" i="5"/>
  <c r="G645" i="5"/>
  <c r="F645" i="5"/>
  <c r="E645" i="5"/>
  <c r="G644" i="5"/>
  <c r="F644" i="5"/>
  <c r="E644" i="5"/>
  <c r="G643" i="5"/>
  <c r="F643" i="5"/>
  <c r="E643" i="5"/>
  <c r="G642" i="5"/>
  <c r="F642" i="5"/>
  <c r="E642" i="5"/>
  <c r="G641" i="5"/>
  <c r="F641" i="5"/>
  <c r="E641" i="5"/>
  <c r="G640" i="5"/>
  <c r="F640" i="5"/>
  <c r="E640" i="5"/>
  <c r="G639" i="5"/>
  <c r="F639" i="5"/>
  <c r="E639" i="5"/>
  <c r="G638" i="5"/>
  <c r="F638" i="5"/>
  <c r="E638" i="5"/>
  <c r="G637" i="5"/>
  <c r="F637" i="5"/>
  <c r="E637" i="5"/>
  <c r="G636" i="5"/>
  <c r="F636" i="5"/>
  <c r="E636" i="5"/>
  <c r="G635" i="5"/>
  <c r="F635" i="5"/>
  <c r="E635" i="5"/>
  <c r="G634" i="5"/>
  <c r="F634" i="5"/>
  <c r="E634" i="5"/>
  <c r="G633" i="5"/>
  <c r="F633" i="5"/>
  <c r="E633" i="5"/>
  <c r="G632" i="5"/>
  <c r="F632" i="5"/>
  <c r="E632" i="5"/>
  <c r="G631" i="5"/>
  <c r="F631" i="5"/>
  <c r="E631" i="5"/>
  <c r="G630" i="5"/>
  <c r="F630" i="5"/>
  <c r="E630" i="5"/>
  <c r="G629" i="5"/>
  <c r="F629" i="5"/>
  <c r="E629" i="5"/>
  <c r="G628" i="5"/>
  <c r="F628" i="5"/>
  <c r="E628" i="5"/>
  <c r="G627" i="5"/>
  <c r="F627" i="5"/>
  <c r="E627" i="5"/>
  <c r="G626" i="5"/>
  <c r="F626" i="5"/>
  <c r="E626" i="5"/>
  <c r="G625" i="5"/>
  <c r="F625" i="5"/>
  <c r="E625" i="5"/>
  <c r="G624" i="5"/>
  <c r="F624" i="5"/>
  <c r="E624" i="5"/>
  <c r="G623" i="5"/>
  <c r="F623" i="5"/>
  <c r="E623" i="5"/>
  <c r="G622" i="5"/>
  <c r="F622" i="5"/>
  <c r="E622" i="5"/>
  <c r="G621" i="5"/>
  <c r="F621" i="5"/>
  <c r="E621" i="5"/>
  <c r="G620" i="5"/>
  <c r="F620" i="5"/>
  <c r="E620" i="5"/>
  <c r="G619" i="5"/>
  <c r="F619" i="5"/>
  <c r="E619" i="5"/>
  <c r="G618" i="5"/>
  <c r="F618" i="5"/>
  <c r="E618" i="5"/>
  <c r="G617" i="5"/>
  <c r="F617" i="5"/>
  <c r="E617" i="5"/>
  <c r="G616" i="5"/>
  <c r="F616" i="5"/>
  <c r="E616" i="5"/>
  <c r="G615" i="5"/>
  <c r="F615" i="5"/>
  <c r="E615" i="5"/>
  <c r="G614" i="5"/>
  <c r="F614" i="5"/>
  <c r="E614" i="5"/>
  <c r="G613" i="5"/>
  <c r="F613" i="5"/>
  <c r="E613" i="5"/>
  <c r="G612" i="5"/>
  <c r="F612" i="5"/>
  <c r="E612" i="5"/>
  <c r="G611" i="5"/>
  <c r="F611" i="5"/>
  <c r="E611" i="5"/>
  <c r="G610" i="5"/>
  <c r="F610" i="5"/>
  <c r="E610" i="5"/>
  <c r="G609" i="5"/>
  <c r="F609" i="5"/>
  <c r="E609" i="5"/>
  <c r="G608" i="5"/>
  <c r="F608" i="5"/>
  <c r="E608" i="5"/>
  <c r="G607" i="5"/>
  <c r="F607" i="5"/>
  <c r="E607" i="5"/>
  <c r="G606" i="5"/>
  <c r="F606" i="5"/>
  <c r="E606" i="5"/>
  <c r="G605" i="5"/>
  <c r="F605" i="5"/>
  <c r="E605" i="5"/>
  <c r="G604" i="5"/>
  <c r="F604" i="5"/>
  <c r="E604" i="5"/>
  <c r="G603" i="5"/>
  <c r="F603" i="5"/>
  <c r="E603" i="5"/>
  <c r="G602" i="5"/>
  <c r="F602" i="5"/>
  <c r="E602" i="5"/>
  <c r="G601" i="5"/>
  <c r="F601" i="5"/>
  <c r="E601" i="5"/>
  <c r="G600" i="5"/>
  <c r="F600" i="5"/>
  <c r="E600" i="5"/>
  <c r="G599" i="5"/>
  <c r="F599" i="5"/>
  <c r="E599" i="5"/>
  <c r="G598" i="5"/>
  <c r="F598" i="5"/>
  <c r="E598" i="5"/>
  <c r="G597" i="5"/>
  <c r="F597" i="5"/>
  <c r="E597" i="5"/>
  <c r="G596" i="5"/>
  <c r="F596" i="5"/>
  <c r="E596" i="5"/>
  <c r="G595" i="5"/>
  <c r="F595" i="5"/>
  <c r="E595" i="5"/>
  <c r="G594" i="5"/>
  <c r="F594" i="5"/>
  <c r="E594" i="5"/>
  <c r="G593" i="5"/>
  <c r="F593" i="5"/>
  <c r="E593" i="5"/>
  <c r="G592" i="5"/>
  <c r="F592" i="5"/>
  <c r="E592" i="5"/>
  <c r="G591" i="5"/>
  <c r="F591" i="5"/>
  <c r="E591" i="5"/>
  <c r="G590" i="5"/>
  <c r="F590" i="5"/>
  <c r="E590" i="5"/>
  <c r="G589" i="5"/>
  <c r="F589" i="5"/>
  <c r="E589" i="5"/>
  <c r="G588" i="5"/>
  <c r="F588" i="5"/>
  <c r="E588" i="5"/>
  <c r="G587" i="5"/>
  <c r="F587" i="5"/>
  <c r="E587" i="5"/>
  <c r="G586" i="5"/>
  <c r="F586" i="5"/>
  <c r="E586" i="5"/>
  <c r="G585" i="5"/>
  <c r="F585" i="5"/>
  <c r="E585" i="5"/>
  <c r="G584" i="5"/>
  <c r="F584" i="5"/>
  <c r="E584" i="5"/>
  <c r="G583" i="5"/>
  <c r="F583" i="5"/>
  <c r="E583" i="5"/>
  <c r="G582" i="5"/>
  <c r="F582" i="5"/>
  <c r="E582" i="5"/>
  <c r="G581" i="5"/>
  <c r="F581" i="5"/>
  <c r="E581" i="5"/>
  <c r="G580" i="5"/>
  <c r="F580" i="5"/>
  <c r="E580" i="5"/>
  <c r="G579" i="5"/>
  <c r="F579" i="5"/>
  <c r="E579" i="5"/>
  <c r="G578" i="5"/>
  <c r="F578" i="5"/>
  <c r="E578" i="5"/>
  <c r="G577" i="5"/>
  <c r="F577" i="5"/>
  <c r="E577" i="5"/>
  <c r="G576" i="5"/>
  <c r="F576" i="5"/>
  <c r="E576" i="5"/>
  <c r="G575" i="5"/>
  <c r="F575" i="5"/>
  <c r="E575" i="5"/>
  <c r="G574" i="5"/>
  <c r="F574" i="5"/>
  <c r="E574" i="5"/>
  <c r="G573" i="5"/>
  <c r="F573" i="5"/>
  <c r="E573" i="5"/>
  <c r="G572" i="5"/>
  <c r="F572" i="5"/>
  <c r="E572" i="5"/>
  <c r="G571" i="5"/>
  <c r="F571" i="5"/>
  <c r="E571" i="5"/>
  <c r="G570" i="5"/>
  <c r="F570" i="5"/>
  <c r="E570" i="5"/>
  <c r="G569" i="5"/>
  <c r="F569" i="5"/>
  <c r="E569" i="5"/>
  <c r="G568" i="5"/>
  <c r="F568" i="5"/>
  <c r="E568" i="5"/>
  <c r="G567" i="5"/>
  <c r="F567" i="5"/>
  <c r="E567" i="5"/>
  <c r="G566" i="5"/>
  <c r="F566" i="5"/>
  <c r="E566" i="5"/>
  <c r="G565" i="5"/>
  <c r="F565" i="5"/>
  <c r="E565" i="5"/>
  <c r="G564" i="5"/>
  <c r="F564" i="5"/>
  <c r="E564" i="5"/>
  <c r="G563" i="5"/>
  <c r="F563" i="5"/>
  <c r="E563" i="5"/>
  <c r="G562" i="5"/>
  <c r="F562" i="5"/>
  <c r="E562" i="5"/>
  <c r="G561" i="5"/>
  <c r="F561" i="5"/>
  <c r="E561" i="5"/>
  <c r="G560" i="5"/>
  <c r="F560" i="5"/>
  <c r="E560" i="5"/>
  <c r="G559" i="5"/>
  <c r="F559" i="5"/>
  <c r="E559" i="5"/>
  <c r="G558" i="5"/>
  <c r="F558" i="5"/>
  <c r="E558" i="5"/>
  <c r="G557" i="5"/>
  <c r="F557" i="5"/>
  <c r="E557" i="5"/>
  <c r="G556" i="5"/>
  <c r="F556" i="5"/>
  <c r="E556" i="5"/>
  <c r="G555" i="5"/>
  <c r="F555" i="5"/>
  <c r="E555" i="5"/>
  <c r="G554" i="5"/>
  <c r="F554" i="5"/>
  <c r="E554" i="5"/>
  <c r="G553" i="5"/>
  <c r="F553" i="5"/>
  <c r="E553" i="5"/>
  <c r="G552" i="5"/>
  <c r="F552" i="5"/>
  <c r="E552" i="5"/>
  <c r="G551" i="5"/>
  <c r="F551" i="5"/>
  <c r="E551" i="5"/>
  <c r="G550" i="5"/>
  <c r="F550" i="5"/>
  <c r="E550" i="5"/>
  <c r="G549" i="5"/>
  <c r="F549" i="5"/>
  <c r="E549" i="5"/>
  <c r="G548" i="5"/>
  <c r="F548" i="5"/>
  <c r="E548" i="5"/>
  <c r="G547" i="5"/>
  <c r="F547" i="5"/>
  <c r="E547" i="5"/>
  <c r="G546" i="5"/>
  <c r="F546" i="5"/>
  <c r="E546" i="5"/>
  <c r="G545" i="5"/>
  <c r="F545" i="5"/>
  <c r="E545" i="5"/>
  <c r="G544" i="5"/>
  <c r="F544" i="5"/>
  <c r="E544" i="5"/>
  <c r="G543" i="5"/>
  <c r="F543" i="5"/>
  <c r="E543" i="5"/>
  <c r="G542" i="5"/>
  <c r="F542" i="5"/>
  <c r="E542" i="5"/>
  <c r="G541" i="5"/>
  <c r="F541" i="5"/>
  <c r="E541" i="5"/>
  <c r="G540" i="5"/>
  <c r="F540" i="5"/>
  <c r="E540" i="5"/>
  <c r="G539" i="5"/>
  <c r="F539" i="5"/>
  <c r="E539" i="5"/>
  <c r="G538" i="5"/>
  <c r="F538" i="5"/>
  <c r="E538" i="5"/>
  <c r="G537" i="5"/>
  <c r="F537" i="5"/>
  <c r="E537" i="5"/>
  <c r="G536" i="5"/>
  <c r="F536" i="5"/>
  <c r="E536" i="5"/>
  <c r="G535" i="5"/>
  <c r="F535" i="5"/>
  <c r="E535" i="5"/>
  <c r="G534" i="5"/>
  <c r="F534" i="5"/>
  <c r="E534" i="5"/>
  <c r="G533" i="5"/>
  <c r="F533" i="5"/>
  <c r="E533" i="5"/>
  <c r="G532" i="5"/>
  <c r="F532" i="5"/>
  <c r="E532" i="5"/>
  <c r="G531" i="5"/>
  <c r="F531" i="5"/>
  <c r="E531" i="5"/>
  <c r="G530" i="5"/>
  <c r="F530" i="5"/>
  <c r="E530" i="5"/>
  <c r="G529" i="5"/>
  <c r="F529" i="5"/>
  <c r="E529" i="5"/>
  <c r="G528" i="5"/>
  <c r="F528" i="5"/>
  <c r="E528" i="5"/>
  <c r="G527" i="5"/>
  <c r="F527" i="5"/>
  <c r="E527" i="5"/>
  <c r="G526" i="5"/>
  <c r="F526" i="5"/>
  <c r="E526" i="5"/>
  <c r="G525" i="5"/>
  <c r="F525" i="5"/>
  <c r="E525" i="5"/>
  <c r="G524" i="5"/>
  <c r="F524" i="5"/>
  <c r="E524" i="5"/>
  <c r="G523" i="5"/>
  <c r="F523" i="5"/>
  <c r="E523" i="5"/>
  <c r="G522" i="5"/>
  <c r="F522" i="5"/>
  <c r="E522" i="5"/>
  <c r="G521" i="5"/>
  <c r="F521" i="5"/>
  <c r="E521" i="5"/>
  <c r="G520" i="5"/>
  <c r="F520" i="5"/>
  <c r="E520" i="5"/>
  <c r="G519" i="5"/>
  <c r="F519" i="5"/>
  <c r="E519" i="5"/>
  <c r="G518" i="5"/>
  <c r="F518" i="5"/>
  <c r="E518" i="5"/>
  <c r="G517" i="5"/>
  <c r="F517" i="5"/>
  <c r="E517" i="5"/>
  <c r="G516" i="5"/>
  <c r="F516" i="5"/>
  <c r="E516" i="5"/>
  <c r="G515" i="5"/>
  <c r="F515" i="5"/>
  <c r="E515" i="5"/>
  <c r="G514" i="5"/>
  <c r="F514" i="5"/>
  <c r="E514" i="5"/>
  <c r="G513" i="5"/>
  <c r="F513" i="5"/>
  <c r="E513" i="5"/>
  <c r="G512" i="5"/>
  <c r="F512" i="5"/>
  <c r="E512" i="5"/>
  <c r="G511" i="5"/>
  <c r="F511" i="5"/>
  <c r="E511" i="5"/>
  <c r="G510" i="5"/>
  <c r="F510" i="5"/>
  <c r="E510" i="5"/>
  <c r="G509" i="5"/>
  <c r="F509" i="5"/>
  <c r="E509" i="5"/>
  <c r="G508" i="5"/>
  <c r="F508" i="5"/>
  <c r="E508" i="5"/>
  <c r="G507" i="5"/>
  <c r="F507" i="5"/>
  <c r="E507" i="5"/>
  <c r="G506" i="5"/>
  <c r="F506" i="5"/>
  <c r="E506" i="5"/>
  <c r="G505" i="5"/>
  <c r="F505" i="5"/>
  <c r="E505" i="5"/>
  <c r="G504" i="5"/>
  <c r="F504" i="5"/>
  <c r="E504" i="5"/>
  <c r="G503" i="5"/>
  <c r="F503" i="5"/>
  <c r="E503" i="5"/>
  <c r="G502" i="5"/>
  <c r="F502" i="5"/>
  <c r="E502" i="5"/>
  <c r="G501" i="5"/>
  <c r="F501" i="5"/>
  <c r="E501" i="5"/>
  <c r="G500" i="5"/>
  <c r="F500" i="5"/>
  <c r="E500" i="5"/>
  <c r="G499" i="5"/>
  <c r="F499" i="5"/>
  <c r="E499" i="5"/>
  <c r="G498" i="5"/>
  <c r="F498" i="5"/>
  <c r="E498" i="5"/>
  <c r="G497" i="5"/>
  <c r="F497" i="5"/>
  <c r="E497" i="5"/>
  <c r="G496" i="5"/>
  <c r="F496" i="5"/>
  <c r="E496" i="5"/>
  <c r="G495" i="5"/>
  <c r="F495" i="5"/>
  <c r="E495" i="5"/>
  <c r="G494" i="5"/>
  <c r="F494" i="5"/>
  <c r="E494" i="5"/>
  <c r="G493" i="5"/>
  <c r="F493" i="5"/>
  <c r="E493" i="5"/>
  <c r="G492" i="5"/>
  <c r="F492" i="5"/>
  <c r="E492" i="5"/>
  <c r="G491" i="5"/>
  <c r="F491" i="5"/>
  <c r="E491" i="5"/>
  <c r="G490" i="5"/>
  <c r="F490" i="5"/>
  <c r="E490" i="5"/>
  <c r="G489" i="5"/>
  <c r="F489" i="5"/>
  <c r="E489" i="5"/>
  <c r="G488" i="5"/>
  <c r="F488" i="5"/>
  <c r="E488" i="5"/>
  <c r="G487" i="5"/>
  <c r="F487" i="5"/>
  <c r="E487" i="5"/>
  <c r="G486" i="5"/>
  <c r="F486" i="5"/>
  <c r="E486" i="5"/>
  <c r="G485" i="5"/>
  <c r="F485" i="5"/>
  <c r="E485" i="5"/>
  <c r="G484" i="5"/>
  <c r="F484" i="5"/>
  <c r="E484" i="5"/>
  <c r="G483" i="5"/>
  <c r="F483" i="5"/>
  <c r="E483" i="5"/>
  <c r="G482" i="5"/>
  <c r="F482" i="5"/>
  <c r="E482" i="5"/>
  <c r="G481" i="5"/>
  <c r="F481" i="5"/>
  <c r="E481" i="5"/>
  <c r="G480" i="5"/>
  <c r="F480" i="5"/>
  <c r="E480" i="5"/>
  <c r="G479" i="5"/>
  <c r="F479" i="5"/>
  <c r="E479" i="5"/>
  <c r="G478" i="5"/>
  <c r="F478" i="5"/>
  <c r="E478" i="5"/>
  <c r="G477" i="5"/>
  <c r="F477" i="5"/>
  <c r="E477" i="5"/>
  <c r="G476" i="5"/>
  <c r="F476" i="5"/>
  <c r="E476" i="5"/>
  <c r="G475" i="5"/>
  <c r="F475" i="5"/>
  <c r="E475" i="5"/>
  <c r="G474" i="5"/>
  <c r="F474" i="5"/>
  <c r="E474" i="5"/>
  <c r="G473" i="5"/>
  <c r="F473" i="5"/>
  <c r="E473" i="5"/>
  <c r="G472" i="5"/>
  <c r="F472" i="5"/>
  <c r="E472" i="5"/>
  <c r="G471" i="5"/>
  <c r="F471" i="5"/>
  <c r="E471" i="5"/>
  <c r="G470" i="5"/>
  <c r="F470" i="5"/>
  <c r="E470" i="5"/>
  <c r="G469" i="5"/>
  <c r="F469" i="5"/>
  <c r="E469" i="5"/>
  <c r="G468" i="5"/>
  <c r="F468" i="5"/>
  <c r="E468" i="5"/>
  <c r="G467" i="5"/>
  <c r="F467" i="5"/>
  <c r="E467" i="5"/>
  <c r="G466" i="5"/>
  <c r="F466" i="5"/>
  <c r="E466" i="5"/>
  <c r="G465" i="5"/>
  <c r="F465" i="5"/>
  <c r="E465" i="5"/>
  <c r="G464" i="5"/>
  <c r="F464" i="5"/>
  <c r="E464" i="5"/>
  <c r="G463" i="5"/>
  <c r="F463" i="5"/>
  <c r="E463" i="5"/>
  <c r="G462" i="5"/>
  <c r="F462" i="5"/>
  <c r="E462" i="5"/>
  <c r="G461" i="5"/>
  <c r="F461" i="5"/>
  <c r="E461" i="5"/>
  <c r="G460" i="5"/>
  <c r="F460" i="5"/>
  <c r="E460" i="5"/>
  <c r="G459" i="5"/>
  <c r="F459" i="5"/>
  <c r="E459" i="5"/>
  <c r="G458" i="5"/>
  <c r="F458" i="5"/>
  <c r="E458" i="5"/>
  <c r="G457" i="5"/>
  <c r="F457" i="5"/>
  <c r="E457" i="5"/>
  <c r="G456" i="5"/>
  <c r="F456" i="5"/>
  <c r="E456" i="5"/>
  <c r="G455" i="5"/>
  <c r="F455" i="5"/>
  <c r="E455" i="5"/>
  <c r="G454" i="5"/>
  <c r="F454" i="5"/>
  <c r="E454" i="5"/>
  <c r="G453" i="5"/>
  <c r="F453" i="5"/>
  <c r="E453" i="5"/>
  <c r="G452" i="5"/>
  <c r="F452" i="5"/>
  <c r="E452" i="5"/>
  <c r="G451" i="5"/>
  <c r="F451" i="5"/>
  <c r="E451" i="5"/>
  <c r="G450" i="5"/>
  <c r="F450" i="5"/>
  <c r="E450" i="5"/>
  <c r="G449" i="5"/>
  <c r="F449" i="5"/>
  <c r="E449" i="5"/>
  <c r="G448" i="5"/>
  <c r="F448" i="5"/>
  <c r="E448" i="5"/>
  <c r="G447" i="5"/>
  <c r="F447" i="5"/>
  <c r="E447" i="5"/>
  <c r="G446" i="5"/>
  <c r="F446" i="5"/>
  <c r="E446" i="5"/>
  <c r="G445" i="5"/>
  <c r="F445" i="5"/>
  <c r="E445" i="5"/>
  <c r="G444" i="5"/>
  <c r="F444" i="5"/>
  <c r="E444" i="5"/>
  <c r="G443" i="5"/>
  <c r="F443" i="5"/>
  <c r="E443" i="5"/>
  <c r="G442" i="5"/>
  <c r="F442" i="5"/>
  <c r="E442" i="5"/>
  <c r="G441" i="5"/>
  <c r="F441" i="5"/>
  <c r="E441" i="5"/>
  <c r="G440" i="5"/>
  <c r="F440" i="5"/>
  <c r="E440" i="5"/>
  <c r="G439" i="5"/>
  <c r="F439" i="5"/>
  <c r="E439" i="5"/>
  <c r="G438" i="5"/>
  <c r="F438" i="5"/>
  <c r="E438" i="5"/>
  <c r="G437" i="5"/>
  <c r="F437" i="5"/>
  <c r="E437" i="5"/>
  <c r="G436" i="5"/>
  <c r="F436" i="5"/>
  <c r="E436" i="5"/>
  <c r="G435" i="5"/>
  <c r="F435" i="5"/>
  <c r="E435" i="5"/>
  <c r="G434" i="5"/>
  <c r="F434" i="5"/>
  <c r="E434" i="5"/>
  <c r="G433" i="5"/>
  <c r="F433" i="5"/>
  <c r="E433" i="5"/>
  <c r="G432" i="5"/>
  <c r="F432" i="5"/>
  <c r="E432" i="5"/>
  <c r="G431" i="5"/>
  <c r="F431" i="5"/>
  <c r="E431" i="5"/>
  <c r="G430" i="5"/>
  <c r="F430" i="5"/>
  <c r="E430" i="5"/>
  <c r="G429" i="5"/>
  <c r="F429" i="5"/>
  <c r="E429" i="5"/>
  <c r="G428" i="5"/>
  <c r="F428" i="5"/>
  <c r="E428" i="5"/>
  <c r="G427" i="5"/>
  <c r="F427" i="5"/>
  <c r="E427" i="5"/>
  <c r="G426" i="5"/>
  <c r="F426" i="5"/>
  <c r="E426" i="5"/>
  <c r="G425" i="5"/>
  <c r="F425" i="5"/>
  <c r="E425" i="5"/>
  <c r="G424" i="5"/>
  <c r="F424" i="5"/>
  <c r="E424" i="5"/>
  <c r="G423" i="5"/>
  <c r="F423" i="5"/>
  <c r="E423" i="5"/>
  <c r="G422" i="5"/>
  <c r="F422" i="5"/>
  <c r="E422" i="5"/>
  <c r="G421" i="5"/>
  <c r="F421" i="5"/>
  <c r="E421" i="5"/>
  <c r="G420" i="5"/>
  <c r="F420" i="5"/>
  <c r="E420" i="5"/>
  <c r="G419" i="5"/>
  <c r="F419" i="5"/>
  <c r="E419" i="5"/>
  <c r="G418" i="5"/>
  <c r="F418" i="5"/>
  <c r="E418" i="5"/>
  <c r="G417" i="5"/>
  <c r="F417" i="5"/>
  <c r="E417" i="5"/>
  <c r="G416" i="5"/>
  <c r="F416" i="5"/>
  <c r="E416" i="5"/>
  <c r="G415" i="5"/>
  <c r="F415" i="5"/>
  <c r="E415" i="5"/>
  <c r="G414" i="5"/>
  <c r="F414" i="5"/>
  <c r="E414" i="5"/>
  <c r="G413" i="5"/>
  <c r="F413" i="5"/>
  <c r="E413" i="5"/>
  <c r="G412" i="5"/>
  <c r="F412" i="5"/>
  <c r="E412" i="5"/>
  <c r="G411" i="5"/>
  <c r="F411" i="5"/>
  <c r="E411" i="5"/>
  <c r="G410" i="5"/>
  <c r="F410" i="5"/>
  <c r="E410" i="5"/>
  <c r="G409" i="5"/>
  <c r="F409" i="5"/>
  <c r="E409" i="5"/>
  <c r="G408" i="5"/>
  <c r="F408" i="5"/>
  <c r="E408" i="5"/>
  <c r="G407" i="5"/>
  <c r="F407" i="5"/>
  <c r="E407" i="5"/>
  <c r="G406" i="5"/>
  <c r="F406" i="5"/>
  <c r="E406" i="5"/>
  <c r="G405" i="5"/>
  <c r="F405" i="5"/>
  <c r="E405" i="5"/>
  <c r="G404" i="5"/>
  <c r="F404" i="5"/>
  <c r="E404" i="5"/>
  <c r="G403" i="5"/>
  <c r="F403" i="5"/>
  <c r="E403" i="5"/>
  <c r="G402" i="5"/>
  <c r="F402" i="5"/>
  <c r="E402" i="5"/>
  <c r="G401" i="5"/>
  <c r="F401" i="5"/>
  <c r="E401" i="5"/>
  <c r="G400" i="5"/>
  <c r="F400" i="5"/>
  <c r="E400" i="5"/>
  <c r="G399" i="5"/>
  <c r="F399" i="5"/>
  <c r="E399" i="5"/>
  <c r="G398" i="5"/>
  <c r="F398" i="5"/>
  <c r="E398" i="5"/>
  <c r="G397" i="5"/>
  <c r="F397" i="5"/>
  <c r="E397" i="5"/>
  <c r="G396" i="5"/>
  <c r="F396" i="5"/>
  <c r="E396" i="5"/>
  <c r="G395" i="5"/>
  <c r="F395" i="5"/>
  <c r="E395" i="5"/>
  <c r="G394" i="5"/>
  <c r="F394" i="5"/>
  <c r="E394" i="5"/>
  <c r="G393" i="5"/>
  <c r="F393" i="5"/>
  <c r="E393" i="5"/>
  <c r="G392" i="5"/>
  <c r="F392" i="5"/>
  <c r="E392" i="5"/>
  <c r="G391" i="5"/>
  <c r="F391" i="5"/>
  <c r="E391" i="5"/>
  <c r="G390" i="5"/>
  <c r="F390" i="5"/>
  <c r="E390" i="5"/>
  <c r="G389" i="5"/>
  <c r="F389" i="5"/>
  <c r="E389" i="5"/>
  <c r="G388" i="5"/>
  <c r="F388" i="5"/>
  <c r="E388" i="5"/>
  <c r="G387" i="5"/>
  <c r="F387" i="5"/>
  <c r="E387" i="5"/>
  <c r="G386" i="5"/>
  <c r="F386" i="5"/>
  <c r="E386" i="5"/>
  <c r="G385" i="5"/>
  <c r="F385" i="5"/>
  <c r="E385" i="5"/>
  <c r="G384" i="5"/>
  <c r="F384" i="5"/>
  <c r="E384" i="5"/>
  <c r="G383" i="5"/>
  <c r="F383" i="5"/>
  <c r="E383" i="5"/>
  <c r="G382" i="5"/>
  <c r="F382" i="5"/>
  <c r="E382" i="5"/>
  <c r="G381" i="5"/>
  <c r="F381" i="5"/>
  <c r="E381" i="5"/>
  <c r="G380" i="5"/>
  <c r="F380" i="5"/>
  <c r="E380" i="5"/>
  <c r="G379" i="5"/>
  <c r="F379" i="5"/>
  <c r="E379" i="5"/>
  <c r="G378" i="5"/>
  <c r="F378" i="5"/>
  <c r="E378" i="5"/>
  <c r="G377" i="5"/>
  <c r="F377" i="5"/>
  <c r="E377" i="5"/>
  <c r="G376" i="5"/>
  <c r="F376" i="5"/>
  <c r="E376" i="5"/>
  <c r="G375" i="5"/>
  <c r="F375" i="5"/>
  <c r="E375" i="5"/>
  <c r="G374" i="5"/>
  <c r="F374" i="5"/>
  <c r="E374" i="5"/>
  <c r="G373" i="5"/>
  <c r="F373" i="5"/>
  <c r="E373" i="5"/>
  <c r="G372" i="5"/>
  <c r="F372" i="5"/>
  <c r="E372" i="5"/>
  <c r="G371" i="5"/>
  <c r="F371" i="5"/>
  <c r="E371" i="5"/>
  <c r="G370" i="5"/>
  <c r="F370" i="5"/>
  <c r="E370" i="5"/>
  <c r="G369" i="5"/>
  <c r="F369" i="5"/>
  <c r="E369" i="5"/>
  <c r="G368" i="5"/>
  <c r="F368" i="5"/>
  <c r="E368" i="5"/>
  <c r="G367" i="5"/>
  <c r="F367" i="5"/>
  <c r="E367" i="5"/>
  <c r="G366" i="5"/>
  <c r="F366" i="5"/>
  <c r="E366" i="5"/>
  <c r="G365" i="5"/>
  <c r="F365" i="5"/>
  <c r="E365" i="5"/>
  <c r="G364" i="5"/>
  <c r="F364" i="5"/>
  <c r="E364" i="5"/>
  <c r="G363" i="5"/>
  <c r="F363" i="5"/>
  <c r="E363" i="5"/>
  <c r="G362" i="5"/>
  <c r="F362" i="5"/>
  <c r="E362" i="5"/>
  <c r="G361" i="5"/>
  <c r="F361" i="5"/>
  <c r="E361" i="5"/>
  <c r="G360" i="5"/>
  <c r="F360" i="5"/>
  <c r="E360" i="5"/>
  <c r="G359" i="5"/>
  <c r="F359" i="5"/>
  <c r="E359" i="5"/>
  <c r="G358" i="5"/>
  <c r="F358" i="5"/>
  <c r="E358" i="5"/>
  <c r="G357" i="5"/>
  <c r="F357" i="5"/>
  <c r="E357" i="5"/>
  <c r="G356" i="5"/>
  <c r="F356" i="5"/>
  <c r="E356" i="5"/>
  <c r="G355" i="5"/>
  <c r="F355" i="5"/>
  <c r="E355" i="5"/>
  <c r="G354" i="5"/>
  <c r="F354" i="5"/>
  <c r="E354" i="5"/>
  <c r="G353" i="5"/>
  <c r="F353" i="5"/>
  <c r="E353" i="5"/>
  <c r="G352" i="5"/>
  <c r="F352" i="5"/>
  <c r="E352" i="5"/>
  <c r="G351" i="5"/>
  <c r="F351" i="5"/>
  <c r="E351" i="5"/>
  <c r="G350" i="5"/>
  <c r="F350" i="5"/>
  <c r="E350" i="5"/>
  <c r="G349" i="5"/>
  <c r="F349" i="5"/>
  <c r="E349" i="5"/>
  <c r="G348" i="5"/>
  <c r="F348" i="5"/>
  <c r="E348" i="5"/>
  <c r="G347" i="5"/>
  <c r="F347" i="5"/>
  <c r="E347" i="5"/>
  <c r="G346" i="5"/>
  <c r="F346" i="5"/>
  <c r="E346" i="5"/>
  <c r="G345" i="5"/>
  <c r="F345" i="5"/>
  <c r="E345" i="5"/>
  <c r="G344" i="5"/>
  <c r="F344" i="5"/>
  <c r="E344" i="5"/>
  <c r="G343" i="5"/>
  <c r="F343" i="5"/>
  <c r="E343" i="5"/>
  <c r="G342" i="5"/>
  <c r="F342" i="5"/>
  <c r="E342" i="5"/>
  <c r="G341" i="5"/>
  <c r="F341" i="5"/>
  <c r="E341" i="5"/>
  <c r="G340" i="5"/>
  <c r="F340" i="5"/>
  <c r="E340" i="5"/>
  <c r="G339" i="5"/>
  <c r="F339" i="5"/>
  <c r="E339" i="5"/>
  <c r="G338" i="5"/>
  <c r="F338" i="5"/>
  <c r="E338" i="5"/>
  <c r="G337" i="5"/>
  <c r="F337" i="5"/>
  <c r="E337" i="5"/>
  <c r="G336" i="5"/>
  <c r="F336" i="5"/>
  <c r="E336" i="5"/>
  <c r="G335" i="5"/>
  <c r="F335" i="5"/>
  <c r="E335" i="5"/>
  <c r="G334" i="5"/>
  <c r="F334" i="5"/>
  <c r="E334" i="5"/>
  <c r="G333" i="5"/>
  <c r="F333" i="5"/>
  <c r="E333" i="5"/>
  <c r="G332" i="5"/>
  <c r="F332" i="5"/>
  <c r="E332" i="5"/>
  <c r="G331" i="5"/>
  <c r="F331" i="5"/>
  <c r="E331" i="5"/>
  <c r="G330" i="5"/>
  <c r="F330" i="5"/>
  <c r="E330" i="5"/>
  <c r="G329" i="5"/>
  <c r="F329" i="5"/>
  <c r="E329" i="5"/>
  <c r="G328" i="5"/>
  <c r="F328" i="5"/>
  <c r="E328" i="5"/>
  <c r="G327" i="5"/>
  <c r="F327" i="5"/>
  <c r="E327" i="5"/>
  <c r="G326" i="5"/>
  <c r="F326" i="5"/>
  <c r="E326" i="5"/>
  <c r="G325" i="5"/>
  <c r="F325" i="5"/>
  <c r="E325" i="5"/>
  <c r="G324" i="5"/>
  <c r="F324" i="5"/>
  <c r="E324" i="5"/>
  <c r="G323" i="5"/>
  <c r="F323" i="5"/>
  <c r="E323" i="5"/>
  <c r="G322" i="5"/>
  <c r="F322" i="5"/>
  <c r="E322" i="5"/>
  <c r="G321" i="5"/>
  <c r="F321" i="5"/>
  <c r="E321" i="5"/>
  <c r="G320" i="5"/>
  <c r="F320" i="5"/>
  <c r="E320" i="5"/>
  <c r="G319" i="5"/>
  <c r="F319" i="5"/>
  <c r="E319" i="5"/>
  <c r="G318" i="5"/>
  <c r="F318" i="5"/>
  <c r="E318" i="5"/>
  <c r="G317" i="5"/>
  <c r="F317" i="5"/>
  <c r="E317" i="5"/>
  <c r="G316" i="5"/>
  <c r="F316" i="5"/>
  <c r="E316" i="5"/>
  <c r="G315" i="5"/>
  <c r="F315" i="5"/>
  <c r="E315" i="5"/>
  <c r="G314" i="5"/>
  <c r="F314" i="5"/>
  <c r="E314" i="5"/>
  <c r="G313" i="5"/>
  <c r="F313" i="5"/>
  <c r="E313" i="5"/>
  <c r="G312" i="5"/>
  <c r="F312" i="5"/>
  <c r="E312" i="5"/>
  <c r="G311" i="5"/>
  <c r="F311" i="5"/>
  <c r="E311" i="5"/>
  <c r="G310" i="5"/>
  <c r="F310" i="5"/>
  <c r="E310" i="5"/>
  <c r="G309" i="5"/>
  <c r="F309" i="5"/>
  <c r="E309" i="5"/>
  <c r="G308" i="5"/>
  <c r="F308" i="5"/>
  <c r="E308" i="5"/>
  <c r="G307" i="5"/>
  <c r="F307" i="5"/>
  <c r="E307" i="5"/>
  <c r="G306" i="5"/>
  <c r="F306" i="5"/>
  <c r="E306" i="5"/>
  <c r="G305" i="5"/>
  <c r="F305" i="5"/>
  <c r="E305" i="5"/>
  <c r="G304" i="5"/>
  <c r="F304" i="5"/>
  <c r="E304" i="5"/>
  <c r="G303" i="5"/>
  <c r="F303" i="5"/>
  <c r="E303" i="5"/>
  <c r="G302" i="5"/>
  <c r="F302" i="5"/>
  <c r="E302" i="5"/>
  <c r="G301" i="5"/>
  <c r="F301" i="5"/>
  <c r="E301" i="5"/>
  <c r="G300" i="5"/>
  <c r="F300" i="5"/>
  <c r="E300" i="5"/>
  <c r="G299" i="5"/>
  <c r="F299" i="5"/>
  <c r="E299" i="5"/>
  <c r="G298" i="5"/>
  <c r="F298" i="5"/>
  <c r="E298" i="5"/>
  <c r="G297" i="5"/>
  <c r="F297" i="5"/>
  <c r="E297" i="5"/>
  <c r="G296" i="5"/>
  <c r="F296" i="5"/>
  <c r="E296" i="5"/>
  <c r="G295" i="5"/>
  <c r="F295" i="5"/>
  <c r="E295" i="5"/>
  <c r="G294" i="5"/>
  <c r="F294" i="5"/>
  <c r="E294" i="5"/>
  <c r="G293" i="5"/>
  <c r="F293" i="5"/>
  <c r="E293" i="5"/>
  <c r="G292" i="5"/>
  <c r="F292" i="5"/>
  <c r="E292" i="5"/>
  <c r="G291" i="5"/>
  <c r="F291" i="5"/>
  <c r="E291" i="5"/>
  <c r="G290" i="5"/>
  <c r="F290" i="5"/>
  <c r="E290" i="5"/>
  <c r="G289" i="5"/>
  <c r="F289" i="5"/>
  <c r="E289" i="5"/>
  <c r="G288" i="5"/>
  <c r="F288" i="5"/>
  <c r="E288" i="5"/>
  <c r="G287" i="5"/>
  <c r="F287" i="5"/>
  <c r="E287" i="5"/>
  <c r="G286" i="5"/>
  <c r="F286" i="5"/>
  <c r="E286" i="5"/>
  <c r="G285" i="5"/>
  <c r="F285" i="5"/>
  <c r="E285" i="5"/>
  <c r="G284" i="5"/>
  <c r="F284" i="5"/>
  <c r="E284" i="5"/>
  <c r="G283" i="5"/>
  <c r="F283" i="5"/>
  <c r="E283" i="5"/>
  <c r="G282" i="5"/>
  <c r="F282" i="5"/>
  <c r="E282" i="5"/>
  <c r="G281" i="5"/>
  <c r="F281" i="5"/>
  <c r="E281" i="5"/>
  <c r="G280" i="5"/>
  <c r="F280" i="5"/>
  <c r="E280" i="5"/>
  <c r="G279" i="5"/>
  <c r="F279" i="5"/>
  <c r="E279" i="5"/>
  <c r="G278" i="5"/>
  <c r="F278" i="5"/>
  <c r="E278" i="5"/>
  <c r="G277" i="5"/>
  <c r="F277" i="5"/>
  <c r="E277" i="5"/>
  <c r="G276" i="5"/>
  <c r="F276" i="5"/>
  <c r="E276" i="5"/>
  <c r="G275" i="5"/>
  <c r="F275" i="5"/>
  <c r="E275" i="5"/>
  <c r="G274" i="5"/>
  <c r="F274" i="5"/>
  <c r="E274" i="5"/>
  <c r="G273" i="5"/>
  <c r="F273" i="5"/>
  <c r="E273" i="5"/>
  <c r="G272" i="5"/>
  <c r="F272" i="5"/>
  <c r="E272" i="5"/>
  <c r="G271" i="5"/>
  <c r="F271" i="5"/>
  <c r="E271" i="5"/>
  <c r="G270" i="5"/>
  <c r="F270" i="5"/>
  <c r="E270" i="5"/>
  <c r="G269" i="5"/>
  <c r="F269" i="5"/>
  <c r="E269" i="5"/>
  <c r="G268" i="5"/>
  <c r="F268" i="5"/>
  <c r="E268" i="5"/>
  <c r="G267" i="5"/>
  <c r="F267" i="5"/>
  <c r="E267" i="5"/>
  <c r="G266" i="5"/>
  <c r="F266" i="5"/>
  <c r="E266" i="5"/>
  <c r="G265" i="5"/>
  <c r="F265" i="5"/>
  <c r="E265" i="5"/>
  <c r="G264" i="5"/>
  <c r="F264" i="5"/>
  <c r="E264" i="5"/>
  <c r="G263" i="5"/>
  <c r="F263" i="5"/>
  <c r="E263" i="5"/>
  <c r="G262" i="5"/>
  <c r="F262" i="5"/>
  <c r="E262" i="5"/>
  <c r="G261" i="5"/>
  <c r="F261" i="5"/>
  <c r="E261" i="5"/>
  <c r="G260" i="5"/>
  <c r="F260" i="5"/>
  <c r="E260" i="5"/>
  <c r="G259" i="5"/>
  <c r="F259" i="5"/>
  <c r="E259" i="5"/>
  <c r="G258" i="5"/>
  <c r="F258" i="5"/>
  <c r="E258" i="5"/>
  <c r="G257" i="5"/>
  <c r="F257" i="5"/>
  <c r="E257" i="5"/>
  <c r="G256" i="5"/>
  <c r="F256" i="5"/>
  <c r="E256" i="5"/>
  <c r="G255" i="5"/>
  <c r="F255" i="5"/>
  <c r="E255" i="5"/>
  <c r="G254" i="5"/>
  <c r="F254" i="5"/>
  <c r="E254" i="5"/>
  <c r="G253" i="5"/>
  <c r="F253" i="5"/>
  <c r="E253" i="5"/>
  <c r="G252" i="5"/>
  <c r="F252" i="5"/>
  <c r="E252" i="5"/>
  <c r="G251" i="5"/>
  <c r="F251" i="5"/>
  <c r="E251" i="5"/>
  <c r="G250" i="5"/>
  <c r="F250" i="5"/>
  <c r="E250" i="5"/>
  <c r="G249" i="5"/>
  <c r="F249" i="5"/>
  <c r="E249" i="5"/>
  <c r="G248" i="5"/>
  <c r="F248" i="5"/>
  <c r="E248" i="5"/>
  <c r="G247" i="5"/>
  <c r="F247" i="5"/>
  <c r="E247" i="5"/>
  <c r="G246" i="5"/>
  <c r="F246" i="5"/>
  <c r="E246" i="5"/>
  <c r="G245" i="5"/>
  <c r="F245" i="5"/>
  <c r="E245" i="5"/>
  <c r="G244" i="5"/>
  <c r="F244" i="5"/>
  <c r="E244" i="5"/>
  <c r="G243" i="5"/>
  <c r="F243" i="5"/>
  <c r="E243" i="5"/>
  <c r="G242" i="5"/>
  <c r="F242" i="5"/>
  <c r="E242" i="5"/>
  <c r="G241" i="5"/>
  <c r="F241" i="5"/>
  <c r="E241" i="5"/>
  <c r="G240" i="5"/>
  <c r="F240" i="5"/>
  <c r="E240" i="5"/>
  <c r="G239" i="5"/>
  <c r="F239" i="5"/>
  <c r="E239" i="5"/>
  <c r="G238" i="5"/>
  <c r="F238" i="5"/>
  <c r="E238" i="5"/>
  <c r="G237" i="5"/>
  <c r="F237" i="5"/>
  <c r="E237" i="5"/>
  <c r="G236" i="5"/>
  <c r="F236" i="5"/>
  <c r="E236" i="5"/>
  <c r="G235" i="5"/>
  <c r="F235" i="5"/>
  <c r="E235" i="5"/>
  <c r="G234" i="5"/>
  <c r="F234" i="5"/>
  <c r="E234" i="5"/>
  <c r="G233" i="5"/>
  <c r="F233" i="5"/>
  <c r="E233" i="5"/>
  <c r="G232" i="5"/>
  <c r="F232" i="5"/>
  <c r="E232" i="5"/>
  <c r="G231" i="5"/>
  <c r="F231" i="5"/>
  <c r="E231" i="5"/>
  <c r="G230" i="5"/>
  <c r="F230" i="5"/>
  <c r="E230" i="5"/>
  <c r="G229" i="5"/>
  <c r="F229" i="5"/>
  <c r="E229" i="5"/>
  <c r="G228" i="5"/>
  <c r="F228" i="5"/>
  <c r="E228" i="5"/>
  <c r="G227" i="5"/>
  <c r="F227" i="5"/>
  <c r="E227" i="5"/>
  <c r="G226" i="5"/>
  <c r="F226" i="5"/>
  <c r="E226" i="5"/>
  <c r="G225" i="5"/>
  <c r="F225" i="5"/>
  <c r="E225" i="5"/>
  <c r="G224" i="5"/>
  <c r="F224" i="5"/>
  <c r="E224" i="5"/>
  <c r="G223" i="5"/>
  <c r="F223" i="5"/>
  <c r="E223" i="5"/>
  <c r="G222" i="5"/>
  <c r="F222" i="5"/>
  <c r="E222" i="5"/>
  <c r="G221" i="5"/>
  <c r="F221" i="5"/>
  <c r="E221" i="5"/>
  <c r="G220" i="5"/>
  <c r="F220" i="5"/>
  <c r="E220" i="5"/>
  <c r="G219" i="5"/>
  <c r="F219" i="5"/>
  <c r="E219" i="5"/>
  <c r="G218" i="5"/>
  <c r="F218" i="5"/>
  <c r="E218" i="5"/>
  <c r="G217" i="5"/>
  <c r="F217" i="5"/>
  <c r="E217" i="5"/>
  <c r="G216" i="5"/>
  <c r="F216" i="5"/>
  <c r="E216" i="5"/>
  <c r="G215" i="5"/>
  <c r="F215" i="5"/>
  <c r="E215" i="5"/>
  <c r="G214" i="5"/>
  <c r="F214" i="5"/>
  <c r="E214" i="5"/>
  <c r="G213" i="5"/>
  <c r="F213" i="5"/>
  <c r="E213" i="5"/>
  <c r="G212" i="5"/>
  <c r="F212" i="5"/>
  <c r="E212" i="5"/>
  <c r="G211" i="5"/>
  <c r="F211" i="5"/>
  <c r="E211" i="5"/>
  <c r="G210" i="5"/>
  <c r="F210" i="5"/>
  <c r="E210" i="5"/>
  <c r="G209" i="5"/>
  <c r="F209" i="5"/>
  <c r="E209" i="5"/>
  <c r="G208" i="5"/>
  <c r="F208" i="5"/>
  <c r="E208" i="5"/>
  <c r="G207" i="5"/>
  <c r="F207" i="5"/>
  <c r="E207" i="5"/>
  <c r="G206" i="5"/>
  <c r="F206" i="5"/>
  <c r="E206" i="5"/>
  <c r="G205" i="5"/>
  <c r="F205" i="5"/>
  <c r="E205" i="5"/>
  <c r="G204" i="5"/>
  <c r="F204" i="5"/>
  <c r="E204" i="5"/>
  <c r="G203" i="5"/>
  <c r="F203" i="5"/>
  <c r="E203" i="5"/>
  <c r="G202" i="5"/>
  <c r="F202" i="5"/>
  <c r="E202" i="5"/>
  <c r="G201" i="5"/>
  <c r="F201" i="5"/>
  <c r="E201" i="5"/>
  <c r="G200" i="5"/>
  <c r="F200" i="5"/>
  <c r="E200" i="5"/>
  <c r="G199" i="5"/>
  <c r="F199" i="5"/>
  <c r="E199" i="5"/>
  <c r="G198" i="5"/>
  <c r="F198" i="5"/>
  <c r="E198" i="5"/>
  <c r="G197" i="5"/>
  <c r="F197" i="5"/>
  <c r="E197" i="5"/>
  <c r="G196" i="5"/>
  <c r="F196" i="5"/>
  <c r="E196" i="5"/>
  <c r="G195" i="5"/>
  <c r="F195" i="5"/>
  <c r="E195" i="5"/>
  <c r="G194" i="5"/>
  <c r="F194" i="5"/>
  <c r="E194" i="5"/>
  <c r="G193" i="5"/>
  <c r="F193" i="5"/>
  <c r="E193" i="5"/>
  <c r="G192" i="5"/>
  <c r="F192" i="5"/>
  <c r="E192" i="5"/>
  <c r="G191" i="5"/>
  <c r="F191" i="5"/>
  <c r="E191" i="5"/>
  <c r="G190" i="5"/>
  <c r="F190" i="5"/>
  <c r="E190" i="5"/>
  <c r="G189" i="5"/>
  <c r="F189" i="5"/>
  <c r="E189" i="5"/>
  <c r="G188" i="5"/>
  <c r="F188" i="5"/>
  <c r="E188" i="5"/>
  <c r="G187" i="5"/>
  <c r="F187" i="5"/>
  <c r="E187" i="5"/>
  <c r="G186" i="5"/>
  <c r="F186" i="5"/>
  <c r="E186" i="5"/>
  <c r="G185" i="5"/>
  <c r="F185" i="5"/>
  <c r="E185" i="5"/>
  <c r="G184" i="5"/>
  <c r="F184" i="5"/>
  <c r="E184" i="5"/>
  <c r="G183" i="5"/>
  <c r="F183" i="5"/>
  <c r="E183" i="5"/>
  <c r="G182" i="5"/>
  <c r="F182" i="5"/>
  <c r="E182" i="5"/>
  <c r="G181" i="5"/>
  <c r="F181" i="5"/>
  <c r="E181" i="5"/>
  <c r="G180" i="5"/>
  <c r="F180" i="5"/>
  <c r="E180" i="5"/>
  <c r="G179" i="5"/>
  <c r="F179" i="5"/>
  <c r="E179" i="5"/>
  <c r="G178" i="5"/>
  <c r="F178" i="5"/>
  <c r="E178" i="5"/>
  <c r="G177" i="5"/>
  <c r="F177" i="5"/>
  <c r="E177" i="5"/>
  <c r="G176" i="5"/>
  <c r="F176" i="5"/>
  <c r="E176" i="5"/>
  <c r="G175" i="5"/>
  <c r="F175" i="5"/>
  <c r="E175" i="5"/>
  <c r="G174" i="5"/>
  <c r="F174" i="5"/>
  <c r="E174" i="5"/>
  <c r="G173" i="5"/>
  <c r="F173" i="5"/>
  <c r="E173" i="5"/>
  <c r="G172" i="5"/>
  <c r="F172" i="5"/>
  <c r="E172" i="5"/>
  <c r="G171" i="5"/>
  <c r="F171" i="5"/>
  <c r="E171" i="5"/>
  <c r="G170" i="5"/>
  <c r="F170" i="5"/>
  <c r="E170" i="5"/>
  <c r="G169" i="5"/>
  <c r="F169" i="5"/>
  <c r="E169" i="5"/>
  <c r="G168" i="5"/>
  <c r="F168" i="5"/>
  <c r="E168" i="5"/>
  <c r="G167" i="5"/>
  <c r="F167" i="5"/>
  <c r="E167" i="5"/>
  <c r="G166" i="5"/>
  <c r="F166" i="5"/>
  <c r="E166" i="5"/>
  <c r="G165" i="5"/>
  <c r="F165" i="5"/>
  <c r="E165" i="5"/>
  <c r="G164" i="5"/>
  <c r="F164" i="5"/>
  <c r="E164" i="5"/>
  <c r="G163" i="5"/>
  <c r="F163" i="5"/>
  <c r="E163" i="5"/>
  <c r="G162" i="5"/>
  <c r="F162" i="5"/>
  <c r="E162" i="5"/>
  <c r="G161" i="5"/>
  <c r="F161" i="5"/>
  <c r="E161" i="5"/>
  <c r="G160" i="5"/>
  <c r="F160" i="5"/>
  <c r="E160" i="5"/>
  <c r="G159" i="5"/>
  <c r="F159" i="5"/>
  <c r="E159" i="5"/>
  <c r="G158" i="5"/>
  <c r="F158" i="5"/>
  <c r="E158" i="5"/>
  <c r="G157" i="5"/>
  <c r="F157" i="5"/>
  <c r="E157" i="5"/>
  <c r="G156" i="5"/>
  <c r="F156" i="5"/>
  <c r="E156" i="5"/>
  <c r="G155" i="5"/>
  <c r="F155" i="5"/>
  <c r="E155" i="5"/>
  <c r="G154" i="5"/>
  <c r="F154" i="5"/>
  <c r="E154" i="5"/>
  <c r="G153" i="5"/>
  <c r="F153" i="5"/>
  <c r="E153" i="5"/>
  <c r="G152" i="5"/>
  <c r="F152" i="5"/>
  <c r="E152" i="5"/>
  <c r="G151" i="5"/>
  <c r="F151" i="5"/>
  <c r="E151" i="5"/>
  <c r="G150" i="5"/>
  <c r="F150" i="5"/>
  <c r="E150" i="5"/>
  <c r="G149" i="5"/>
  <c r="F149" i="5"/>
  <c r="E149" i="5"/>
  <c r="G148" i="5"/>
  <c r="F148" i="5"/>
  <c r="E148" i="5"/>
  <c r="G147" i="5"/>
  <c r="F147" i="5"/>
  <c r="E147" i="5"/>
  <c r="G146" i="5"/>
  <c r="F146" i="5"/>
  <c r="E146" i="5"/>
  <c r="G145" i="5"/>
  <c r="F145" i="5"/>
  <c r="E145" i="5"/>
  <c r="G144" i="5"/>
  <c r="F144" i="5"/>
  <c r="E144" i="5"/>
  <c r="G143" i="5"/>
  <c r="F143" i="5"/>
  <c r="E143" i="5"/>
  <c r="G142" i="5"/>
  <c r="F142" i="5"/>
  <c r="E142" i="5"/>
  <c r="G141" i="5"/>
  <c r="F141" i="5"/>
  <c r="E141" i="5"/>
  <c r="G140" i="5"/>
  <c r="F140" i="5"/>
  <c r="E140" i="5"/>
  <c r="G139" i="5"/>
  <c r="F139" i="5"/>
  <c r="E139" i="5"/>
  <c r="G138" i="5"/>
  <c r="F138" i="5"/>
  <c r="E138" i="5"/>
  <c r="G137" i="5"/>
  <c r="F137" i="5"/>
  <c r="E137" i="5"/>
  <c r="G136" i="5"/>
  <c r="F136" i="5"/>
  <c r="E136" i="5"/>
  <c r="G135" i="5"/>
  <c r="F135" i="5"/>
  <c r="E135" i="5"/>
  <c r="G134" i="5"/>
  <c r="F134" i="5"/>
  <c r="E134" i="5"/>
  <c r="G133" i="5"/>
  <c r="F133" i="5"/>
  <c r="E133" i="5"/>
  <c r="G132" i="5"/>
  <c r="F132" i="5"/>
  <c r="E132" i="5"/>
  <c r="G131" i="5"/>
  <c r="F131" i="5"/>
  <c r="E131" i="5"/>
  <c r="G130" i="5"/>
  <c r="F130" i="5"/>
  <c r="E130" i="5"/>
  <c r="G129" i="5"/>
  <c r="F129" i="5"/>
  <c r="E129" i="5"/>
  <c r="G128" i="5"/>
  <c r="F128" i="5"/>
  <c r="E128" i="5"/>
  <c r="G127" i="5"/>
  <c r="F127" i="5"/>
  <c r="E127" i="5"/>
  <c r="G126" i="5"/>
  <c r="F126" i="5"/>
  <c r="E126" i="5"/>
  <c r="G125" i="5"/>
  <c r="F125" i="5"/>
  <c r="E125" i="5"/>
  <c r="G124" i="5"/>
  <c r="F124" i="5"/>
  <c r="E124" i="5"/>
  <c r="G123" i="5"/>
  <c r="F123" i="5"/>
  <c r="E123" i="5"/>
  <c r="G122" i="5"/>
  <c r="F122" i="5"/>
  <c r="E122" i="5"/>
  <c r="G121" i="5"/>
  <c r="F121" i="5"/>
  <c r="E121" i="5"/>
  <c r="G120" i="5"/>
  <c r="F120" i="5"/>
  <c r="E120" i="5"/>
  <c r="G119" i="5"/>
  <c r="F119" i="5"/>
  <c r="E119" i="5"/>
  <c r="G118" i="5"/>
  <c r="F118" i="5"/>
  <c r="E118" i="5"/>
  <c r="G117" i="5"/>
  <c r="F117" i="5"/>
  <c r="E117" i="5"/>
  <c r="G116" i="5"/>
  <c r="F116" i="5"/>
  <c r="E116" i="5"/>
  <c r="G115" i="5"/>
  <c r="F115" i="5"/>
  <c r="E115" i="5"/>
  <c r="G114" i="5"/>
  <c r="F114" i="5"/>
  <c r="E114" i="5"/>
  <c r="G113" i="5"/>
  <c r="F113" i="5"/>
  <c r="E113" i="5"/>
  <c r="G112" i="5"/>
  <c r="F112" i="5"/>
  <c r="E112" i="5"/>
  <c r="G111" i="5"/>
  <c r="F111" i="5"/>
  <c r="E111" i="5"/>
  <c r="G110" i="5"/>
  <c r="F110" i="5"/>
  <c r="E110" i="5"/>
  <c r="G109" i="5"/>
  <c r="F109" i="5"/>
  <c r="E109" i="5"/>
  <c r="G108" i="5"/>
  <c r="F108" i="5"/>
  <c r="E108" i="5"/>
  <c r="G107" i="5"/>
  <c r="F107" i="5"/>
  <c r="E107" i="5"/>
  <c r="G106" i="5"/>
  <c r="F106" i="5"/>
  <c r="E106" i="5"/>
  <c r="G105" i="5"/>
  <c r="F105" i="5"/>
  <c r="E105" i="5"/>
  <c r="G104" i="5"/>
  <c r="F104" i="5"/>
  <c r="E104" i="5"/>
  <c r="G103" i="5"/>
  <c r="F103" i="5"/>
  <c r="E103" i="5"/>
  <c r="G102" i="5"/>
  <c r="F102" i="5"/>
  <c r="E102" i="5"/>
  <c r="G101" i="5"/>
  <c r="F101" i="5"/>
  <c r="E101" i="5"/>
  <c r="G100" i="5"/>
  <c r="F100" i="5"/>
  <c r="E100" i="5"/>
  <c r="G99" i="5"/>
  <c r="F99" i="5"/>
  <c r="E99" i="5"/>
  <c r="G98" i="5"/>
  <c r="F98" i="5"/>
  <c r="E98" i="5"/>
  <c r="G97" i="5"/>
  <c r="F97" i="5"/>
  <c r="E97" i="5"/>
  <c r="G96" i="5"/>
  <c r="F96" i="5"/>
  <c r="E96" i="5"/>
  <c r="G95" i="5"/>
  <c r="F95" i="5"/>
  <c r="E95" i="5"/>
  <c r="G94" i="5"/>
  <c r="F94" i="5"/>
  <c r="E94" i="5"/>
  <c r="G93" i="5"/>
  <c r="F93" i="5"/>
  <c r="E93" i="5"/>
  <c r="G92" i="5"/>
  <c r="F92" i="5"/>
  <c r="E92" i="5"/>
  <c r="G91" i="5"/>
  <c r="F91" i="5"/>
  <c r="E91" i="5"/>
  <c r="G90" i="5"/>
  <c r="F90" i="5"/>
  <c r="E90" i="5"/>
  <c r="G89" i="5"/>
  <c r="F89" i="5"/>
  <c r="E89" i="5"/>
  <c r="G88" i="5"/>
  <c r="F88" i="5"/>
  <c r="E88" i="5"/>
  <c r="G87" i="5"/>
  <c r="F87" i="5"/>
  <c r="E87" i="5"/>
  <c r="G86" i="5"/>
  <c r="F86" i="5"/>
  <c r="E86" i="5"/>
  <c r="G85" i="5"/>
  <c r="F85" i="5"/>
  <c r="E85" i="5"/>
  <c r="G84" i="5"/>
  <c r="F84" i="5"/>
  <c r="E84" i="5"/>
  <c r="G83" i="5"/>
  <c r="F83" i="5"/>
  <c r="E83" i="5"/>
  <c r="G82" i="5"/>
  <c r="F82" i="5"/>
  <c r="E82" i="5"/>
  <c r="G81" i="5"/>
  <c r="F81" i="5"/>
  <c r="E81" i="5"/>
  <c r="G80" i="5"/>
  <c r="F80" i="5"/>
  <c r="E80" i="5"/>
  <c r="G79" i="5"/>
  <c r="F79" i="5"/>
  <c r="E79" i="5"/>
  <c r="G78" i="5"/>
  <c r="F78" i="5"/>
  <c r="E78" i="5"/>
  <c r="G77" i="5"/>
  <c r="F77" i="5"/>
  <c r="E77" i="5"/>
  <c r="G76" i="5"/>
  <c r="F76" i="5"/>
  <c r="E76" i="5"/>
  <c r="G75" i="5"/>
  <c r="F75" i="5"/>
  <c r="E75" i="5"/>
  <c r="G74" i="5"/>
  <c r="F74" i="5"/>
  <c r="E74" i="5"/>
  <c r="G73" i="5"/>
  <c r="F73" i="5"/>
  <c r="E73" i="5"/>
  <c r="G72" i="5"/>
  <c r="F72" i="5"/>
  <c r="E72" i="5"/>
  <c r="G71" i="5"/>
  <c r="F71" i="5"/>
  <c r="E71" i="5"/>
  <c r="G70" i="5"/>
  <c r="F70" i="5"/>
  <c r="E70" i="5"/>
  <c r="G69" i="5"/>
  <c r="F69" i="5"/>
  <c r="E69" i="5"/>
  <c r="G68" i="5"/>
  <c r="F68" i="5"/>
  <c r="E68" i="5"/>
  <c r="G67" i="5"/>
  <c r="F67" i="5"/>
  <c r="E67" i="5"/>
  <c r="G66" i="5"/>
  <c r="F66" i="5"/>
  <c r="E66" i="5"/>
  <c r="G65" i="5"/>
  <c r="F65" i="5"/>
  <c r="E65" i="5"/>
  <c r="G64" i="5"/>
  <c r="F64" i="5"/>
  <c r="E64" i="5"/>
  <c r="G63" i="5"/>
  <c r="F63" i="5"/>
  <c r="E63" i="5"/>
  <c r="G62" i="5"/>
  <c r="F62" i="5"/>
  <c r="E62" i="5"/>
  <c r="G61" i="5"/>
  <c r="F61" i="5"/>
  <c r="E61" i="5"/>
  <c r="G60" i="5"/>
  <c r="F60" i="5"/>
  <c r="E60" i="5"/>
  <c r="G59" i="5"/>
  <c r="F59" i="5"/>
  <c r="E59" i="5"/>
  <c r="G58" i="5"/>
  <c r="F58" i="5"/>
  <c r="E58" i="5"/>
  <c r="G57" i="5"/>
  <c r="F57" i="5"/>
  <c r="E57" i="5"/>
  <c r="G56" i="5"/>
  <c r="F56" i="5"/>
  <c r="E56" i="5"/>
  <c r="G55" i="5"/>
  <c r="F55" i="5"/>
  <c r="E55" i="5"/>
  <c r="G54" i="5"/>
  <c r="F54" i="5"/>
  <c r="E54" i="5"/>
  <c r="G53" i="5"/>
  <c r="F53" i="5"/>
  <c r="E53" i="5"/>
  <c r="G52" i="5"/>
  <c r="F52" i="5"/>
  <c r="E52" i="5"/>
  <c r="G51" i="5"/>
  <c r="F51" i="5"/>
  <c r="E51" i="5"/>
  <c r="G50" i="5"/>
  <c r="F50" i="5"/>
  <c r="E50" i="5"/>
  <c r="G49" i="5"/>
  <c r="F49" i="5"/>
  <c r="E49" i="5"/>
  <c r="G48" i="5"/>
  <c r="F48" i="5"/>
  <c r="E48" i="5"/>
  <c r="G47" i="5"/>
  <c r="F47" i="5"/>
  <c r="E47" i="5"/>
  <c r="G46" i="5"/>
  <c r="F46" i="5"/>
  <c r="E46" i="5"/>
  <c r="G45" i="5"/>
  <c r="F45" i="5"/>
  <c r="E45" i="5"/>
  <c r="G44" i="5"/>
  <c r="F44" i="5"/>
  <c r="E44" i="5"/>
  <c r="G43" i="5"/>
  <c r="F43" i="5"/>
  <c r="E43" i="5"/>
  <c r="G42" i="5"/>
  <c r="F42" i="5"/>
  <c r="E42" i="5"/>
  <c r="G41" i="5"/>
  <c r="F41" i="5"/>
  <c r="E41" i="5"/>
  <c r="G40" i="5"/>
  <c r="F40" i="5"/>
  <c r="E40" i="5"/>
  <c r="G39" i="5"/>
  <c r="F39" i="5"/>
  <c r="E39" i="5"/>
  <c r="G38" i="5"/>
  <c r="F38" i="5"/>
  <c r="E38" i="5"/>
  <c r="G37" i="5"/>
  <c r="F37" i="5"/>
  <c r="E37" i="5"/>
  <c r="G36" i="5"/>
  <c r="F36" i="5"/>
  <c r="E36" i="5"/>
  <c r="G35" i="5"/>
  <c r="F35" i="5"/>
  <c r="E35" i="5"/>
  <c r="G34" i="5"/>
  <c r="F34" i="5"/>
  <c r="E34" i="5"/>
  <c r="G33" i="5"/>
  <c r="F33" i="5"/>
  <c r="E33" i="5"/>
  <c r="G32" i="5"/>
  <c r="F32" i="5"/>
  <c r="E32" i="5"/>
  <c r="G31" i="5"/>
  <c r="F31" i="5"/>
  <c r="E31" i="5"/>
  <c r="G30" i="5"/>
  <c r="F30" i="5"/>
  <c r="E30" i="5"/>
  <c r="G29" i="5"/>
  <c r="F29" i="5"/>
  <c r="E29" i="5"/>
  <c r="G28" i="5"/>
  <c r="F28" i="5"/>
  <c r="E28" i="5"/>
  <c r="G27" i="5"/>
  <c r="F27" i="5"/>
  <c r="E27" i="5"/>
  <c r="G26" i="5"/>
  <c r="F26" i="5"/>
  <c r="E26" i="5"/>
  <c r="G25" i="5"/>
  <c r="F25" i="5"/>
  <c r="E25" i="5"/>
  <c r="G24" i="5"/>
  <c r="F24" i="5"/>
  <c r="E24" i="5"/>
  <c r="G23" i="5"/>
  <c r="F23" i="5"/>
  <c r="E23" i="5"/>
  <c r="G22" i="5"/>
  <c r="F22" i="5"/>
  <c r="E22" i="5"/>
  <c r="G21" i="5"/>
  <c r="F21" i="5"/>
  <c r="E21" i="5"/>
  <c r="G20" i="5"/>
  <c r="F20" i="5"/>
  <c r="E20" i="5"/>
  <c r="G19" i="5"/>
  <c r="F19" i="5"/>
  <c r="E19" i="5"/>
  <c r="G18" i="5"/>
  <c r="F18" i="5"/>
  <c r="E18" i="5"/>
  <c r="G17" i="5"/>
  <c r="F17" i="5"/>
  <c r="E17" i="5"/>
  <c r="G16" i="5"/>
  <c r="F16" i="5"/>
  <c r="E16" i="5"/>
  <c r="G15" i="5"/>
  <c r="F15" i="5"/>
  <c r="E15" i="5"/>
  <c r="G14" i="5"/>
  <c r="F14" i="5"/>
  <c r="E14" i="5"/>
  <c r="G13" i="5"/>
  <c r="F13" i="5"/>
  <c r="E13" i="5"/>
  <c r="G12" i="5"/>
  <c r="F12" i="5"/>
  <c r="E12" i="5"/>
  <c r="G11" i="5"/>
  <c r="F11" i="5"/>
  <c r="E11" i="5"/>
  <c r="G10" i="5"/>
  <c r="F10" i="5"/>
  <c r="E10" i="5"/>
  <c r="G9" i="5"/>
  <c r="F9" i="5"/>
  <c r="E9" i="5"/>
  <c r="G8" i="5"/>
  <c r="F8" i="5"/>
  <c r="E8" i="5"/>
  <c r="D8" i="5"/>
  <c r="C8" i="5"/>
  <c r="G7" i="5"/>
  <c r="F7" i="5"/>
  <c r="E7" i="5"/>
  <c r="D7" i="5"/>
  <c r="C7" i="5"/>
  <c r="P5" i="5"/>
  <c r="O5" i="5"/>
  <c r="N5" i="5"/>
  <c r="M5" i="5"/>
  <c r="L5" i="5"/>
  <c r="K5" i="5"/>
  <c r="J5" i="5"/>
  <c r="I5" i="5"/>
  <c r="H5" i="5"/>
  <c r="G5" i="5"/>
  <c r="F5" i="5"/>
  <c r="E5" i="5"/>
  <c r="D5" i="5"/>
  <c r="C5" i="5"/>
  <c r="P4" i="5"/>
  <c r="O4" i="5"/>
  <c r="N4" i="5"/>
  <c r="M4" i="5"/>
  <c r="L4" i="5"/>
  <c r="K4" i="5"/>
  <c r="J4" i="5"/>
  <c r="I4" i="5"/>
  <c r="H4" i="5"/>
  <c r="G4" i="5"/>
  <c r="F4" i="5"/>
  <c r="E4" i="5"/>
  <c r="D4" i="5"/>
  <c r="C4" i="5"/>
  <c r="AZ1008" i="4"/>
  <c r="AY1008" i="4"/>
  <c r="AX1008" i="4"/>
  <c r="AW1008" i="4"/>
  <c r="AV1008" i="4"/>
  <c r="AU1008" i="4"/>
  <c r="AT1008" i="4"/>
  <c r="AS1008" i="4"/>
  <c r="AR1008" i="4"/>
  <c r="AQ1008" i="4"/>
  <c r="AP1008" i="4"/>
  <c r="AO1008" i="4"/>
  <c r="AN1008" i="4"/>
  <c r="AM1008" i="4"/>
  <c r="AL1008" i="4"/>
  <c r="AK1008" i="4"/>
  <c r="AJ1008" i="4"/>
  <c r="AI1008" i="4"/>
  <c r="AH1008" i="4"/>
  <c r="AG1008" i="4"/>
  <c r="AF1008" i="4"/>
  <c r="AE1008" i="4"/>
  <c r="AD1008" i="4"/>
  <c r="AC1008" i="4"/>
  <c r="AB1008" i="4"/>
  <c r="AA1008" i="4"/>
  <c r="Z1008" i="4"/>
  <c r="Y1008" i="4"/>
  <c r="X1008" i="4"/>
  <c r="W1008" i="4"/>
  <c r="V1008" i="4"/>
  <c r="U1008" i="4"/>
  <c r="T1008" i="4"/>
  <c r="S1008" i="4"/>
  <c r="R1008" i="4"/>
  <c r="Q1008" i="4"/>
  <c r="P1008" i="4"/>
  <c r="O1008" i="4"/>
  <c r="N1008" i="4"/>
  <c r="M1008" i="4"/>
  <c r="L1008" i="4"/>
  <c r="K1008" i="4"/>
  <c r="J1008" i="4"/>
  <c r="I1008" i="4"/>
  <c r="H1008" i="4"/>
  <c r="G1008" i="4"/>
  <c r="F1008" i="4"/>
  <c r="E1008" i="4"/>
  <c r="D1008" i="4"/>
  <c r="C1008" i="4"/>
  <c r="AZ1007" i="4"/>
  <c r="AY1007" i="4"/>
  <c r="AX1007" i="4"/>
  <c r="AW1007" i="4"/>
  <c r="AV1007" i="4"/>
  <c r="AU1007" i="4"/>
  <c r="AT1007" i="4"/>
  <c r="AS1007" i="4"/>
  <c r="AR1007" i="4"/>
  <c r="AQ1007" i="4"/>
  <c r="AP1007" i="4"/>
  <c r="AO1007" i="4"/>
  <c r="AN1007" i="4"/>
  <c r="AM1007" i="4"/>
  <c r="AL1007" i="4"/>
  <c r="AK1007" i="4"/>
  <c r="AJ1007" i="4"/>
  <c r="AI1007" i="4"/>
  <c r="AH1007" i="4"/>
  <c r="AG1007" i="4"/>
  <c r="AF1007" i="4"/>
  <c r="AE1007" i="4"/>
  <c r="AD1007" i="4"/>
  <c r="AC1007" i="4"/>
  <c r="AB1007" i="4"/>
  <c r="AA1007" i="4"/>
  <c r="Z1007" i="4"/>
  <c r="Y1007" i="4"/>
  <c r="X1007" i="4"/>
  <c r="W1007" i="4"/>
  <c r="V1007" i="4"/>
  <c r="U1007" i="4"/>
  <c r="T1007" i="4"/>
  <c r="S1007" i="4"/>
  <c r="Q1007" i="4"/>
  <c r="P1007" i="4"/>
  <c r="R1007" i="4" s="1"/>
  <c r="O1007" i="4"/>
  <c r="N1007" i="4"/>
  <c r="M1007" i="4"/>
  <c r="L1007" i="4"/>
  <c r="K1007" i="4"/>
  <c r="J1007" i="4"/>
  <c r="I1007" i="4"/>
  <c r="H1007" i="4"/>
  <c r="G1007" i="4"/>
  <c r="F1007" i="4"/>
  <c r="E1007" i="4"/>
  <c r="D1007" i="4"/>
  <c r="C1007" i="4"/>
  <c r="AZ1006" i="4"/>
  <c r="AY1006" i="4"/>
  <c r="AX1006" i="4"/>
  <c r="AW1006" i="4"/>
  <c r="AV1006" i="4"/>
  <c r="AU1006" i="4"/>
  <c r="AT1006" i="4"/>
  <c r="AS1006" i="4"/>
  <c r="AR1006" i="4"/>
  <c r="AQ1006" i="4"/>
  <c r="AP1006" i="4"/>
  <c r="AO1006" i="4"/>
  <c r="AN1006" i="4"/>
  <c r="AM1006" i="4"/>
  <c r="AL1006" i="4"/>
  <c r="AK1006" i="4"/>
  <c r="AJ1006" i="4"/>
  <c r="AI1006" i="4"/>
  <c r="AH1006" i="4"/>
  <c r="AG1006" i="4"/>
  <c r="AF1006" i="4"/>
  <c r="AE1006" i="4"/>
  <c r="AD1006" i="4"/>
  <c r="AC1006" i="4"/>
  <c r="AB1006" i="4"/>
  <c r="AA1006" i="4"/>
  <c r="Z1006" i="4"/>
  <c r="Y1006" i="4"/>
  <c r="X1006" i="4"/>
  <c r="W1006" i="4"/>
  <c r="V1006" i="4"/>
  <c r="U1006" i="4"/>
  <c r="T1006" i="4"/>
  <c r="S1006" i="4"/>
  <c r="Q1006" i="4"/>
  <c r="P1006" i="4"/>
  <c r="R1006" i="4" s="1"/>
  <c r="O1006" i="4"/>
  <c r="N1006" i="4"/>
  <c r="L1006" i="4"/>
  <c r="K1006" i="4"/>
  <c r="M1006" i="4" s="1"/>
  <c r="J1006" i="4"/>
  <c r="I1006" i="4"/>
  <c r="H1006" i="4"/>
  <c r="G1006" i="4"/>
  <c r="F1006" i="4"/>
  <c r="E1006" i="4"/>
  <c r="D1006" i="4"/>
  <c r="C1006" i="4"/>
  <c r="AZ1005" i="4"/>
  <c r="AY1005" i="4"/>
  <c r="AX1005" i="4"/>
  <c r="AW1005" i="4"/>
  <c r="AV1005" i="4"/>
  <c r="AU1005" i="4"/>
  <c r="AT1005" i="4"/>
  <c r="AS1005" i="4"/>
  <c r="AR1005" i="4"/>
  <c r="AQ1005" i="4"/>
  <c r="AP1005" i="4"/>
  <c r="AO1005" i="4"/>
  <c r="AN1005" i="4"/>
  <c r="AM1005" i="4"/>
  <c r="AL1005" i="4"/>
  <c r="AK1005" i="4"/>
  <c r="AJ1005" i="4"/>
  <c r="AI1005" i="4"/>
  <c r="AH1005" i="4"/>
  <c r="AG1005" i="4"/>
  <c r="AF1005" i="4"/>
  <c r="AE1005" i="4"/>
  <c r="AD1005" i="4"/>
  <c r="AC1005" i="4"/>
  <c r="AB1005" i="4"/>
  <c r="AA1005" i="4"/>
  <c r="Z1005" i="4"/>
  <c r="Y1005" i="4"/>
  <c r="X1005" i="4"/>
  <c r="W1005" i="4"/>
  <c r="V1005" i="4"/>
  <c r="U1005" i="4"/>
  <c r="T1005" i="4"/>
  <c r="S1005" i="4"/>
  <c r="R1005" i="4"/>
  <c r="Q1005" i="4"/>
  <c r="P1005" i="4"/>
  <c r="O1005" i="4"/>
  <c r="N1005" i="4"/>
  <c r="L1005" i="4"/>
  <c r="K1005" i="4"/>
  <c r="M1005" i="4" s="1"/>
  <c r="J1005" i="4"/>
  <c r="I1005" i="4"/>
  <c r="H1005" i="4"/>
  <c r="G1005" i="4"/>
  <c r="F1005" i="4"/>
  <c r="E1005" i="4"/>
  <c r="D1005" i="4"/>
  <c r="C1005" i="4"/>
  <c r="AZ1004" i="4"/>
  <c r="AY1004" i="4"/>
  <c r="AX1004" i="4"/>
  <c r="AW1004" i="4"/>
  <c r="AV1004" i="4"/>
  <c r="AU1004" i="4"/>
  <c r="AT1004" i="4"/>
  <c r="AS1004" i="4"/>
  <c r="AR1004" i="4"/>
  <c r="AQ1004" i="4"/>
  <c r="AP1004" i="4"/>
  <c r="AO1004" i="4"/>
  <c r="AN1004" i="4"/>
  <c r="AM1004" i="4"/>
  <c r="AL1004" i="4"/>
  <c r="AK1004" i="4"/>
  <c r="AJ1004" i="4"/>
  <c r="AI1004" i="4"/>
  <c r="AH1004" i="4"/>
  <c r="AG1004" i="4"/>
  <c r="AF1004" i="4"/>
  <c r="AE1004" i="4"/>
  <c r="AD1004" i="4"/>
  <c r="AC1004" i="4"/>
  <c r="AB1004" i="4"/>
  <c r="AA1004" i="4"/>
  <c r="Z1004" i="4"/>
  <c r="Y1004" i="4"/>
  <c r="X1004" i="4"/>
  <c r="W1004" i="4"/>
  <c r="V1004" i="4"/>
  <c r="U1004" i="4"/>
  <c r="T1004" i="4"/>
  <c r="S1004" i="4"/>
  <c r="R1004" i="4"/>
  <c r="Q1004" i="4"/>
  <c r="P1004" i="4"/>
  <c r="O1004" i="4"/>
  <c r="N1004" i="4"/>
  <c r="L1004" i="4"/>
  <c r="K1004" i="4"/>
  <c r="M1004" i="4" s="1"/>
  <c r="J1004" i="4"/>
  <c r="I1004" i="4"/>
  <c r="H1004" i="4"/>
  <c r="G1004" i="4"/>
  <c r="F1004" i="4"/>
  <c r="E1004" i="4"/>
  <c r="D1004" i="4"/>
  <c r="C1004" i="4"/>
  <c r="AZ1003" i="4"/>
  <c r="AY1003" i="4"/>
  <c r="AX1003" i="4"/>
  <c r="AW1003" i="4"/>
  <c r="AV1003" i="4"/>
  <c r="AU1003" i="4"/>
  <c r="AT1003" i="4"/>
  <c r="AS1003" i="4"/>
  <c r="AR1003" i="4"/>
  <c r="AQ1003" i="4"/>
  <c r="AP1003" i="4"/>
  <c r="AO1003" i="4"/>
  <c r="AN1003" i="4"/>
  <c r="AM1003" i="4"/>
  <c r="AL1003" i="4"/>
  <c r="AK1003" i="4"/>
  <c r="AJ1003" i="4"/>
  <c r="AI1003" i="4"/>
  <c r="AH1003" i="4"/>
  <c r="AG1003" i="4"/>
  <c r="AF1003" i="4"/>
  <c r="AE1003" i="4"/>
  <c r="AD1003" i="4"/>
  <c r="AC1003" i="4"/>
  <c r="AB1003" i="4"/>
  <c r="AA1003" i="4"/>
  <c r="Z1003" i="4"/>
  <c r="Y1003" i="4"/>
  <c r="X1003" i="4"/>
  <c r="W1003" i="4"/>
  <c r="V1003" i="4"/>
  <c r="U1003" i="4"/>
  <c r="T1003" i="4"/>
  <c r="S1003" i="4"/>
  <c r="Q1003" i="4"/>
  <c r="P1003" i="4"/>
  <c r="R1003" i="4" s="1"/>
  <c r="O1003" i="4"/>
  <c r="N1003" i="4"/>
  <c r="M1003" i="4"/>
  <c r="L1003" i="4"/>
  <c r="K1003" i="4"/>
  <c r="J1003" i="4"/>
  <c r="I1003" i="4"/>
  <c r="H1003" i="4"/>
  <c r="G1003" i="4"/>
  <c r="F1003" i="4"/>
  <c r="E1003" i="4"/>
  <c r="D1003" i="4"/>
  <c r="C1003" i="4"/>
  <c r="AZ1002" i="4"/>
  <c r="AY1002" i="4"/>
  <c r="AX1002" i="4"/>
  <c r="AW1002" i="4"/>
  <c r="AV1002" i="4"/>
  <c r="AU1002" i="4"/>
  <c r="AT1002" i="4"/>
  <c r="AS1002" i="4"/>
  <c r="AR1002" i="4"/>
  <c r="AQ1002" i="4"/>
  <c r="AP1002" i="4"/>
  <c r="AO1002" i="4"/>
  <c r="AN1002" i="4"/>
  <c r="AM1002" i="4"/>
  <c r="AL1002" i="4"/>
  <c r="AK1002" i="4"/>
  <c r="AJ1002" i="4"/>
  <c r="AI1002" i="4"/>
  <c r="AH1002" i="4"/>
  <c r="AG1002" i="4"/>
  <c r="AF1002" i="4"/>
  <c r="AE1002" i="4"/>
  <c r="AD1002" i="4"/>
  <c r="AC1002" i="4"/>
  <c r="AB1002" i="4"/>
  <c r="AA1002" i="4"/>
  <c r="Z1002" i="4"/>
  <c r="Y1002" i="4"/>
  <c r="X1002" i="4"/>
  <c r="W1002" i="4"/>
  <c r="V1002" i="4"/>
  <c r="U1002" i="4"/>
  <c r="T1002" i="4"/>
  <c r="S1002" i="4"/>
  <c r="Q1002" i="4"/>
  <c r="P1002" i="4"/>
  <c r="R1002" i="4" s="1"/>
  <c r="O1002" i="4"/>
  <c r="N1002" i="4"/>
  <c r="L1002" i="4"/>
  <c r="K1002" i="4"/>
  <c r="M1002" i="4" s="1"/>
  <c r="J1002" i="4"/>
  <c r="I1002" i="4"/>
  <c r="H1002" i="4"/>
  <c r="G1002" i="4"/>
  <c r="F1002" i="4"/>
  <c r="E1002" i="4"/>
  <c r="D1002" i="4"/>
  <c r="C1002" i="4"/>
  <c r="AZ1001" i="4"/>
  <c r="AY1001" i="4"/>
  <c r="AX1001" i="4"/>
  <c r="AW1001" i="4"/>
  <c r="AV1001" i="4"/>
  <c r="AU1001" i="4"/>
  <c r="AT1001" i="4"/>
  <c r="AS1001" i="4"/>
  <c r="AR1001" i="4"/>
  <c r="AQ1001" i="4"/>
  <c r="AP1001" i="4"/>
  <c r="AO1001" i="4"/>
  <c r="AN1001" i="4"/>
  <c r="AM1001" i="4"/>
  <c r="AL1001" i="4"/>
  <c r="AK1001" i="4"/>
  <c r="AJ1001" i="4"/>
  <c r="AI1001" i="4"/>
  <c r="AH1001" i="4"/>
  <c r="AG1001" i="4"/>
  <c r="AF1001" i="4"/>
  <c r="AE1001" i="4"/>
  <c r="AD1001" i="4"/>
  <c r="AC1001" i="4"/>
  <c r="AB1001" i="4"/>
  <c r="AA1001" i="4"/>
  <c r="Z1001" i="4"/>
  <c r="Y1001" i="4"/>
  <c r="X1001" i="4"/>
  <c r="W1001" i="4"/>
  <c r="V1001" i="4"/>
  <c r="U1001" i="4"/>
  <c r="T1001" i="4"/>
  <c r="S1001" i="4"/>
  <c r="R1001" i="4"/>
  <c r="Q1001" i="4"/>
  <c r="P1001" i="4"/>
  <c r="O1001" i="4"/>
  <c r="N1001" i="4"/>
  <c r="M1001" i="4"/>
  <c r="L1001" i="4"/>
  <c r="K1001" i="4"/>
  <c r="J1001" i="4"/>
  <c r="I1001" i="4"/>
  <c r="H1001" i="4"/>
  <c r="G1001" i="4"/>
  <c r="F1001" i="4"/>
  <c r="E1001" i="4"/>
  <c r="D1001" i="4"/>
  <c r="C1001" i="4"/>
  <c r="AZ1000" i="4"/>
  <c r="AY1000" i="4"/>
  <c r="AX1000" i="4"/>
  <c r="AW1000" i="4"/>
  <c r="AV1000" i="4"/>
  <c r="AU1000" i="4"/>
  <c r="AT1000" i="4"/>
  <c r="AS1000" i="4"/>
  <c r="AR1000" i="4"/>
  <c r="AQ1000" i="4"/>
  <c r="AP1000" i="4"/>
  <c r="AO1000" i="4"/>
  <c r="AN1000" i="4"/>
  <c r="AM1000" i="4"/>
  <c r="AL1000" i="4"/>
  <c r="AK1000" i="4"/>
  <c r="AJ1000" i="4"/>
  <c r="AI1000" i="4"/>
  <c r="AH1000" i="4"/>
  <c r="AG1000" i="4"/>
  <c r="AF1000" i="4"/>
  <c r="AE1000" i="4"/>
  <c r="AD1000" i="4"/>
  <c r="AC1000" i="4"/>
  <c r="AB1000" i="4"/>
  <c r="AA1000" i="4"/>
  <c r="Z1000" i="4"/>
  <c r="Y1000" i="4"/>
  <c r="X1000" i="4"/>
  <c r="W1000" i="4"/>
  <c r="V1000" i="4"/>
  <c r="U1000" i="4"/>
  <c r="T1000" i="4"/>
  <c r="S1000" i="4"/>
  <c r="R1000" i="4"/>
  <c r="Q1000" i="4"/>
  <c r="P1000" i="4"/>
  <c r="O1000" i="4"/>
  <c r="N1000" i="4"/>
  <c r="M1000" i="4"/>
  <c r="L1000" i="4"/>
  <c r="K1000" i="4"/>
  <c r="J1000" i="4"/>
  <c r="I1000" i="4"/>
  <c r="H1000" i="4"/>
  <c r="G1000" i="4"/>
  <c r="F1000" i="4"/>
  <c r="E1000" i="4"/>
  <c r="D1000" i="4"/>
  <c r="C1000" i="4"/>
  <c r="AZ999" i="4"/>
  <c r="AY999" i="4"/>
  <c r="AX999" i="4"/>
  <c r="AW999" i="4"/>
  <c r="AV999" i="4"/>
  <c r="AU999" i="4"/>
  <c r="AT999" i="4"/>
  <c r="AS999" i="4"/>
  <c r="AR999" i="4"/>
  <c r="AQ999" i="4"/>
  <c r="AP999" i="4"/>
  <c r="AO999" i="4"/>
  <c r="AN999" i="4"/>
  <c r="AM999" i="4"/>
  <c r="AL999" i="4"/>
  <c r="AK999" i="4"/>
  <c r="AJ999" i="4"/>
  <c r="AI999" i="4"/>
  <c r="AH999" i="4"/>
  <c r="AG999" i="4"/>
  <c r="AF999" i="4"/>
  <c r="AE999" i="4"/>
  <c r="AD999" i="4"/>
  <c r="AC999" i="4"/>
  <c r="AB999" i="4"/>
  <c r="AA999" i="4"/>
  <c r="Z999" i="4"/>
  <c r="Y999" i="4"/>
  <c r="X999" i="4"/>
  <c r="W999" i="4"/>
  <c r="V999" i="4"/>
  <c r="U999" i="4"/>
  <c r="T999" i="4"/>
  <c r="S999" i="4"/>
  <c r="Q999" i="4"/>
  <c r="P999" i="4"/>
  <c r="R999" i="4" s="1"/>
  <c r="O999" i="4"/>
  <c r="N999" i="4"/>
  <c r="M999" i="4"/>
  <c r="L999" i="4"/>
  <c r="K999" i="4"/>
  <c r="J999" i="4"/>
  <c r="I999" i="4"/>
  <c r="H999" i="4"/>
  <c r="G999" i="4"/>
  <c r="F999" i="4"/>
  <c r="E999" i="4"/>
  <c r="D999" i="4"/>
  <c r="C999" i="4"/>
  <c r="AZ998" i="4"/>
  <c r="AY998" i="4"/>
  <c r="AX998" i="4"/>
  <c r="AW998" i="4"/>
  <c r="AV998" i="4"/>
  <c r="AU998" i="4"/>
  <c r="AT998" i="4"/>
  <c r="AS998" i="4"/>
  <c r="AR998" i="4"/>
  <c r="AQ998" i="4"/>
  <c r="AP998" i="4"/>
  <c r="AO998" i="4"/>
  <c r="AN998" i="4"/>
  <c r="AM998" i="4"/>
  <c r="AL998" i="4"/>
  <c r="AK998" i="4"/>
  <c r="AJ998" i="4"/>
  <c r="AI998" i="4"/>
  <c r="AH998" i="4"/>
  <c r="AG998" i="4"/>
  <c r="AF998" i="4"/>
  <c r="AE998" i="4"/>
  <c r="AD998" i="4"/>
  <c r="AC998" i="4"/>
  <c r="AB998" i="4"/>
  <c r="AA998" i="4"/>
  <c r="Z998" i="4"/>
  <c r="Y998" i="4"/>
  <c r="X998" i="4"/>
  <c r="W998" i="4"/>
  <c r="V998" i="4"/>
  <c r="U998" i="4"/>
  <c r="T998" i="4"/>
  <c r="S998" i="4"/>
  <c r="R998" i="4"/>
  <c r="Q998" i="4"/>
  <c r="P998" i="4"/>
  <c r="O998" i="4"/>
  <c r="N998" i="4"/>
  <c r="L998" i="4"/>
  <c r="K998" i="4"/>
  <c r="M998" i="4" s="1"/>
  <c r="J998" i="4"/>
  <c r="I998" i="4"/>
  <c r="H998" i="4"/>
  <c r="G998" i="4"/>
  <c r="F998" i="4"/>
  <c r="E998" i="4"/>
  <c r="D998" i="4"/>
  <c r="C998" i="4"/>
  <c r="AZ997" i="4"/>
  <c r="AY997" i="4"/>
  <c r="AX997" i="4"/>
  <c r="AW997" i="4"/>
  <c r="AV997" i="4"/>
  <c r="AU997" i="4"/>
  <c r="AT997" i="4"/>
  <c r="AS997" i="4"/>
  <c r="AR997" i="4"/>
  <c r="AQ997" i="4"/>
  <c r="AP997" i="4"/>
  <c r="AO997" i="4"/>
  <c r="AN997" i="4"/>
  <c r="AM997" i="4"/>
  <c r="AL997" i="4"/>
  <c r="AK997" i="4"/>
  <c r="AJ997" i="4"/>
  <c r="AI997" i="4"/>
  <c r="AH997" i="4"/>
  <c r="AG997" i="4"/>
  <c r="AF997" i="4"/>
  <c r="AE997" i="4"/>
  <c r="AD997" i="4"/>
  <c r="AC997" i="4"/>
  <c r="AB997" i="4"/>
  <c r="AA997" i="4"/>
  <c r="Z997" i="4"/>
  <c r="Y997" i="4"/>
  <c r="X997" i="4"/>
  <c r="W997" i="4"/>
  <c r="V997" i="4"/>
  <c r="U997" i="4"/>
  <c r="T997" i="4"/>
  <c r="S997" i="4"/>
  <c r="R997" i="4"/>
  <c r="Q997" i="4"/>
  <c r="P997" i="4"/>
  <c r="O997" i="4"/>
  <c r="N997" i="4"/>
  <c r="M997" i="4"/>
  <c r="L997" i="4"/>
  <c r="K997" i="4"/>
  <c r="J997" i="4"/>
  <c r="I997" i="4"/>
  <c r="H997" i="4"/>
  <c r="G997" i="4"/>
  <c r="F997" i="4"/>
  <c r="E997" i="4"/>
  <c r="D997" i="4"/>
  <c r="C997" i="4"/>
  <c r="AZ996" i="4"/>
  <c r="AY996" i="4"/>
  <c r="AX996" i="4"/>
  <c r="AW996" i="4"/>
  <c r="AV996" i="4"/>
  <c r="AU996" i="4"/>
  <c r="AT996" i="4"/>
  <c r="AS996" i="4"/>
  <c r="AR996" i="4"/>
  <c r="AQ996" i="4"/>
  <c r="AP996" i="4"/>
  <c r="AO996" i="4"/>
  <c r="AN996" i="4"/>
  <c r="AM996" i="4"/>
  <c r="AL996" i="4"/>
  <c r="AK996" i="4"/>
  <c r="AJ996" i="4"/>
  <c r="AI996" i="4"/>
  <c r="AH996" i="4"/>
  <c r="AG996" i="4"/>
  <c r="AF996" i="4"/>
  <c r="AE996" i="4"/>
  <c r="AD996" i="4"/>
  <c r="AC996" i="4"/>
  <c r="AB996" i="4"/>
  <c r="AA996" i="4"/>
  <c r="Z996" i="4"/>
  <c r="Y996" i="4"/>
  <c r="X996" i="4"/>
  <c r="W996" i="4"/>
  <c r="V996" i="4"/>
  <c r="U996" i="4"/>
  <c r="T996" i="4"/>
  <c r="S996" i="4"/>
  <c r="R996" i="4"/>
  <c r="Q996" i="4"/>
  <c r="P996" i="4"/>
  <c r="O996" i="4"/>
  <c r="N996" i="4"/>
  <c r="M996" i="4"/>
  <c r="L996" i="4"/>
  <c r="K996" i="4"/>
  <c r="J996" i="4"/>
  <c r="I996" i="4"/>
  <c r="H996" i="4"/>
  <c r="G996" i="4"/>
  <c r="F996" i="4"/>
  <c r="E996" i="4"/>
  <c r="D996" i="4"/>
  <c r="C996" i="4"/>
  <c r="AZ995" i="4"/>
  <c r="AY995" i="4"/>
  <c r="AX995" i="4"/>
  <c r="AW995" i="4"/>
  <c r="AV995" i="4"/>
  <c r="AU995" i="4"/>
  <c r="AT995" i="4"/>
  <c r="AS995" i="4"/>
  <c r="AR995" i="4"/>
  <c r="AQ995" i="4"/>
  <c r="AP995" i="4"/>
  <c r="AO995" i="4"/>
  <c r="AN995" i="4"/>
  <c r="AM995" i="4"/>
  <c r="AL995" i="4"/>
  <c r="AK995" i="4"/>
  <c r="AJ995" i="4"/>
  <c r="AI995" i="4"/>
  <c r="AH995" i="4"/>
  <c r="AG995" i="4"/>
  <c r="AF995" i="4"/>
  <c r="AE995" i="4"/>
  <c r="AD995" i="4"/>
  <c r="AC995" i="4"/>
  <c r="AB995" i="4"/>
  <c r="AA995" i="4"/>
  <c r="Z995" i="4"/>
  <c r="Y995" i="4"/>
  <c r="X995" i="4"/>
  <c r="W995" i="4"/>
  <c r="V995" i="4"/>
  <c r="U995" i="4"/>
  <c r="T995" i="4"/>
  <c r="S995" i="4"/>
  <c r="Q995" i="4"/>
  <c r="P995" i="4"/>
  <c r="R995" i="4" s="1"/>
  <c r="O995" i="4"/>
  <c r="N995" i="4"/>
  <c r="M995" i="4"/>
  <c r="L995" i="4"/>
  <c r="K995" i="4"/>
  <c r="J995" i="4"/>
  <c r="I995" i="4"/>
  <c r="H995" i="4"/>
  <c r="G995" i="4"/>
  <c r="F995" i="4"/>
  <c r="E995" i="4"/>
  <c r="D995" i="4"/>
  <c r="C995" i="4"/>
  <c r="AZ994" i="4"/>
  <c r="AY994" i="4"/>
  <c r="AX994" i="4"/>
  <c r="AW994" i="4"/>
  <c r="AV994" i="4"/>
  <c r="AU994" i="4"/>
  <c r="AT994" i="4"/>
  <c r="AS994" i="4"/>
  <c r="AR994" i="4"/>
  <c r="AQ994" i="4"/>
  <c r="AP994" i="4"/>
  <c r="AO994" i="4"/>
  <c r="AN994" i="4"/>
  <c r="AM994" i="4"/>
  <c r="AL994" i="4"/>
  <c r="AK994" i="4"/>
  <c r="AJ994" i="4"/>
  <c r="AI994" i="4"/>
  <c r="AH994" i="4"/>
  <c r="AG994" i="4"/>
  <c r="AF994" i="4"/>
  <c r="AE994" i="4"/>
  <c r="AD994" i="4"/>
  <c r="AC994" i="4"/>
  <c r="AB994" i="4"/>
  <c r="AA994" i="4"/>
  <c r="Z994" i="4"/>
  <c r="Y994" i="4"/>
  <c r="X994" i="4"/>
  <c r="W994" i="4"/>
  <c r="V994" i="4"/>
  <c r="U994" i="4"/>
  <c r="T994" i="4"/>
  <c r="S994" i="4"/>
  <c r="R994" i="4"/>
  <c r="Q994" i="4"/>
  <c r="P994" i="4"/>
  <c r="O994" i="4"/>
  <c r="N994" i="4"/>
  <c r="L994" i="4"/>
  <c r="K994" i="4"/>
  <c r="M994" i="4" s="1"/>
  <c r="J994" i="4"/>
  <c r="I994" i="4"/>
  <c r="H994" i="4"/>
  <c r="G994" i="4"/>
  <c r="F994" i="4"/>
  <c r="E994" i="4"/>
  <c r="D994" i="4"/>
  <c r="C994" i="4"/>
  <c r="AZ993" i="4"/>
  <c r="AY993" i="4"/>
  <c r="AX993" i="4"/>
  <c r="AW993" i="4"/>
  <c r="AV993" i="4"/>
  <c r="AU993" i="4"/>
  <c r="AT993" i="4"/>
  <c r="AS993" i="4"/>
  <c r="AR993" i="4"/>
  <c r="AQ993" i="4"/>
  <c r="AP993" i="4"/>
  <c r="AO993" i="4"/>
  <c r="AN993" i="4"/>
  <c r="AM993" i="4"/>
  <c r="AL993" i="4"/>
  <c r="AK993" i="4"/>
  <c r="AJ993" i="4"/>
  <c r="AI993" i="4"/>
  <c r="AH993" i="4"/>
  <c r="AG993" i="4"/>
  <c r="AF993" i="4"/>
  <c r="AE993" i="4"/>
  <c r="AD993" i="4"/>
  <c r="AC993" i="4"/>
  <c r="AB993" i="4"/>
  <c r="AA993" i="4"/>
  <c r="Z993" i="4"/>
  <c r="Y993" i="4"/>
  <c r="X993" i="4"/>
  <c r="W993" i="4"/>
  <c r="V993" i="4"/>
  <c r="U993" i="4"/>
  <c r="T993" i="4"/>
  <c r="S993" i="4"/>
  <c r="R993" i="4"/>
  <c r="Q993" i="4"/>
  <c r="P993" i="4"/>
  <c r="O993" i="4"/>
  <c r="N993" i="4"/>
  <c r="L993" i="4"/>
  <c r="K993" i="4"/>
  <c r="M993" i="4" s="1"/>
  <c r="J993" i="4"/>
  <c r="I993" i="4"/>
  <c r="H993" i="4"/>
  <c r="G993" i="4"/>
  <c r="F993" i="4"/>
  <c r="E993" i="4"/>
  <c r="D993" i="4"/>
  <c r="C993" i="4"/>
  <c r="AZ992" i="4"/>
  <c r="AY992" i="4"/>
  <c r="AX992" i="4"/>
  <c r="AW992" i="4"/>
  <c r="AV992" i="4"/>
  <c r="AU992" i="4"/>
  <c r="AT992" i="4"/>
  <c r="AS992" i="4"/>
  <c r="AR992" i="4"/>
  <c r="AQ992" i="4"/>
  <c r="AP992" i="4"/>
  <c r="AO992" i="4"/>
  <c r="AN992" i="4"/>
  <c r="AM992" i="4"/>
  <c r="AL992" i="4"/>
  <c r="AK992" i="4"/>
  <c r="AJ992" i="4"/>
  <c r="AI992" i="4"/>
  <c r="AH992" i="4"/>
  <c r="AG992" i="4"/>
  <c r="AF992" i="4"/>
  <c r="AE992" i="4"/>
  <c r="AD992" i="4"/>
  <c r="AC992" i="4"/>
  <c r="AB992" i="4"/>
  <c r="AA992" i="4"/>
  <c r="Z992" i="4"/>
  <c r="Y992" i="4"/>
  <c r="X992" i="4"/>
  <c r="W992" i="4"/>
  <c r="V992" i="4"/>
  <c r="U992" i="4"/>
  <c r="T992" i="4"/>
  <c r="S992" i="4"/>
  <c r="R992" i="4"/>
  <c r="Q992" i="4"/>
  <c r="P992" i="4"/>
  <c r="O992" i="4"/>
  <c r="N992" i="4"/>
  <c r="M992" i="4"/>
  <c r="L992" i="4"/>
  <c r="K992" i="4"/>
  <c r="J992" i="4"/>
  <c r="I992" i="4"/>
  <c r="H992" i="4"/>
  <c r="G992" i="4"/>
  <c r="F992" i="4"/>
  <c r="E992" i="4"/>
  <c r="D992" i="4"/>
  <c r="C992" i="4"/>
  <c r="AZ991" i="4"/>
  <c r="AY991" i="4"/>
  <c r="AX991" i="4"/>
  <c r="AW991" i="4"/>
  <c r="AV991" i="4"/>
  <c r="AU991" i="4"/>
  <c r="AT991" i="4"/>
  <c r="AS991" i="4"/>
  <c r="AR991" i="4"/>
  <c r="AQ991" i="4"/>
  <c r="AP991" i="4"/>
  <c r="AO991" i="4"/>
  <c r="AN991" i="4"/>
  <c r="AM991" i="4"/>
  <c r="AL991" i="4"/>
  <c r="AK991" i="4"/>
  <c r="AJ991" i="4"/>
  <c r="AI991" i="4"/>
  <c r="AH991" i="4"/>
  <c r="AG991" i="4"/>
  <c r="AF991" i="4"/>
  <c r="AE991" i="4"/>
  <c r="AD991" i="4"/>
  <c r="AC991" i="4"/>
  <c r="AB991" i="4"/>
  <c r="AA991" i="4"/>
  <c r="Z991" i="4"/>
  <c r="Y991" i="4"/>
  <c r="X991" i="4"/>
  <c r="W991" i="4"/>
  <c r="V991" i="4"/>
  <c r="U991" i="4"/>
  <c r="T991" i="4"/>
  <c r="S991" i="4"/>
  <c r="Q991" i="4"/>
  <c r="P991" i="4"/>
  <c r="R991" i="4" s="1"/>
  <c r="O991" i="4"/>
  <c r="N991" i="4"/>
  <c r="M991" i="4"/>
  <c r="L991" i="4"/>
  <c r="K991" i="4"/>
  <c r="J991" i="4"/>
  <c r="I991" i="4"/>
  <c r="H991" i="4"/>
  <c r="G991" i="4"/>
  <c r="F991" i="4"/>
  <c r="E991" i="4"/>
  <c r="D991" i="4"/>
  <c r="C991" i="4"/>
  <c r="AZ990" i="4"/>
  <c r="AY990" i="4"/>
  <c r="AX990" i="4"/>
  <c r="AW990" i="4"/>
  <c r="AV990" i="4"/>
  <c r="AU990" i="4"/>
  <c r="AT990" i="4"/>
  <c r="AS990" i="4"/>
  <c r="AR990" i="4"/>
  <c r="AQ990" i="4"/>
  <c r="AP990" i="4"/>
  <c r="AO990" i="4"/>
  <c r="AN990" i="4"/>
  <c r="AM990" i="4"/>
  <c r="AL990" i="4"/>
  <c r="AK990" i="4"/>
  <c r="AJ990" i="4"/>
  <c r="AI990" i="4"/>
  <c r="AH990" i="4"/>
  <c r="AG990" i="4"/>
  <c r="AF990" i="4"/>
  <c r="AE990" i="4"/>
  <c r="AD990" i="4"/>
  <c r="AC990" i="4"/>
  <c r="AB990" i="4"/>
  <c r="AA990" i="4"/>
  <c r="Z990" i="4"/>
  <c r="Y990" i="4"/>
  <c r="X990" i="4"/>
  <c r="W990" i="4"/>
  <c r="V990" i="4"/>
  <c r="U990" i="4"/>
  <c r="T990" i="4"/>
  <c r="S990" i="4"/>
  <c r="R990" i="4"/>
  <c r="Q990" i="4"/>
  <c r="P990" i="4"/>
  <c r="O990" i="4"/>
  <c r="N990" i="4"/>
  <c r="L990" i="4"/>
  <c r="K990" i="4"/>
  <c r="M990" i="4" s="1"/>
  <c r="J990" i="4"/>
  <c r="I990" i="4"/>
  <c r="H990" i="4"/>
  <c r="G990" i="4"/>
  <c r="F990" i="4"/>
  <c r="E990" i="4"/>
  <c r="D990" i="4"/>
  <c r="C990" i="4"/>
  <c r="AZ989" i="4"/>
  <c r="AY989" i="4"/>
  <c r="AX989" i="4"/>
  <c r="AW989" i="4"/>
  <c r="AV989" i="4"/>
  <c r="AU989" i="4"/>
  <c r="AT989" i="4"/>
  <c r="AS989" i="4"/>
  <c r="AR989" i="4"/>
  <c r="AQ989" i="4"/>
  <c r="AP989" i="4"/>
  <c r="AO989" i="4"/>
  <c r="AN989" i="4"/>
  <c r="AM989" i="4"/>
  <c r="AL989" i="4"/>
  <c r="AK989" i="4"/>
  <c r="AJ989" i="4"/>
  <c r="AI989" i="4"/>
  <c r="AH989" i="4"/>
  <c r="AG989" i="4"/>
  <c r="AF989" i="4"/>
  <c r="AE989" i="4"/>
  <c r="AD989" i="4"/>
  <c r="AC989" i="4"/>
  <c r="AB989" i="4"/>
  <c r="AA989" i="4"/>
  <c r="Z989" i="4"/>
  <c r="Y989" i="4"/>
  <c r="X989" i="4"/>
  <c r="W989" i="4"/>
  <c r="V989" i="4"/>
  <c r="U989" i="4"/>
  <c r="T989" i="4"/>
  <c r="S989" i="4"/>
  <c r="Q989" i="4"/>
  <c r="P989" i="4"/>
  <c r="R989" i="4" s="1"/>
  <c r="O989" i="4"/>
  <c r="N989" i="4"/>
  <c r="M989" i="4"/>
  <c r="L989" i="4"/>
  <c r="K989" i="4"/>
  <c r="J989" i="4"/>
  <c r="I989" i="4"/>
  <c r="H989" i="4"/>
  <c r="G989" i="4"/>
  <c r="F989" i="4"/>
  <c r="E989" i="4"/>
  <c r="D989" i="4"/>
  <c r="C989" i="4"/>
  <c r="AZ988" i="4"/>
  <c r="AY988" i="4"/>
  <c r="AX988" i="4"/>
  <c r="AW988" i="4"/>
  <c r="AV988" i="4"/>
  <c r="AU988" i="4"/>
  <c r="AT988" i="4"/>
  <c r="AS988" i="4"/>
  <c r="AR988" i="4"/>
  <c r="AQ988" i="4"/>
  <c r="AP988" i="4"/>
  <c r="AO988" i="4"/>
  <c r="AN988" i="4"/>
  <c r="AM988" i="4"/>
  <c r="AL988" i="4"/>
  <c r="AK988" i="4"/>
  <c r="AJ988" i="4"/>
  <c r="AI988" i="4"/>
  <c r="AH988" i="4"/>
  <c r="AG988" i="4"/>
  <c r="AF988" i="4"/>
  <c r="AE988" i="4"/>
  <c r="AD988" i="4"/>
  <c r="AC988" i="4"/>
  <c r="AB988" i="4"/>
  <c r="AA988" i="4"/>
  <c r="Z988" i="4"/>
  <c r="Y988" i="4"/>
  <c r="X988" i="4"/>
  <c r="W988" i="4"/>
  <c r="V988" i="4"/>
  <c r="U988" i="4"/>
  <c r="T988" i="4"/>
  <c r="S988" i="4"/>
  <c r="R988" i="4"/>
  <c r="Q988" i="4"/>
  <c r="P988" i="4"/>
  <c r="O988" i="4"/>
  <c r="N988" i="4"/>
  <c r="M988" i="4"/>
  <c r="L988" i="4"/>
  <c r="K988" i="4"/>
  <c r="J988" i="4"/>
  <c r="I988" i="4"/>
  <c r="H988" i="4"/>
  <c r="G988" i="4"/>
  <c r="F988" i="4"/>
  <c r="E988" i="4"/>
  <c r="D988" i="4"/>
  <c r="C988" i="4"/>
  <c r="AZ987" i="4"/>
  <c r="AY987" i="4"/>
  <c r="AX987" i="4"/>
  <c r="AW987" i="4"/>
  <c r="AV987" i="4"/>
  <c r="AU987" i="4"/>
  <c r="AT987" i="4"/>
  <c r="AS987" i="4"/>
  <c r="AR987" i="4"/>
  <c r="AQ987" i="4"/>
  <c r="AP987" i="4"/>
  <c r="AO987" i="4"/>
  <c r="AN987" i="4"/>
  <c r="AM987" i="4"/>
  <c r="AL987" i="4"/>
  <c r="AK987" i="4"/>
  <c r="AJ987" i="4"/>
  <c r="AI987" i="4"/>
  <c r="AH987" i="4"/>
  <c r="AG987" i="4"/>
  <c r="AF987" i="4"/>
  <c r="AE987" i="4"/>
  <c r="AD987" i="4"/>
  <c r="AC987" i="4"/>
  <c r="AB987" i="4"/>
  <c r="AA987" i="4"/>
  <c r="Z987" i="4"/>
  <c r="Y987" i="4"/>
  <c r="X987" i="4"/>
  <c r="W987" i="4"/>
  <c r="V987" i="4"/>
  <c r="U987" i="4"/>
  <c r="T987" i="4"/>
  <c r="S987" i="4"/>
  <c r="Q987" i="4"/>
  <c r="P987" i="4"/>
  <c r="R987" i="4" s="1"/>
  <c r="O987" i="4"/>
  <c r="N987" i="4"/>
  <c r="M987" i="4"/>
  <c r="L987" i="4"/>
  <c r="K987" i="4"/>
  <c r="J987" i="4"/>
  <c r="I987" i="4"/>
  <c r="H987" i="4"/>
  <c r="G987" i="4"/>
  <c r="F987" i="4"/>
  <c r="E987" i="4"/>
  <c r="D987" i="4"/>
  <c r="C987" i="4"/>
  <c r="AZ986" i="4"/>
  <c r="AY986" i="4"/>
  <c r="AX986" i="4"/>
  <c r="AW986" i="4"/>
  <c r="AV986" i="4"/>
  <c r="AU986" i="4"/>
  <c r="AT986" i="4"/>
  <c r="AS986" i="4"/>
  <c r="AR986" i="4"/>
  <c r="AQ986" i="4"/>
  <c r="AP986" i="4"/>
  <c r="AO986" i="4"/>
  <c r="AN986" i="4"/>
  <c r="AM986" i="4"/>
  <c r="AL986" i="4"/>
  <c r="AK986" i="4"/>
  <c r="AJ986" i="4"/>
  <c r="AI986" i="4"/>
  <c r="AH986" i="4"/>
  <c r="AG986" i="4"/>
  <c r="AF986" i="4"/>
  <c r="AE986" i="4"/>
  <c r="AD986" i="4"/>
  <c r="AC986" i="4"/>
  <c r="AB986" i="4"/>
  <c r="AA986" i="4"/>
  <c r="Z986" i="4"/>
  <c r="Y986" i="4"/>
  <c r="X986" i="4"/>
  <c r="W986" i="4"/>
  <c r="V986" i="4"/>
  <c r="U986" i="4"/>
  <c r="T986" i="4"/>
  <c r="S986" i="4"/>
  <c r="R986" i="4"/>
  <c r="Q986" i="4"/>
  <c r="P986" i="4"/>
  <c r="O986" i="4"/>
  <c r="N986" i="4"/>
  <c r="L986" i="4"/>
  <c r="K986" i="4"/>
  <c r="M986" i="4" s="1"/>
  <c r="J986" i="4"/>
  <c r="I986" i="4"/>
  <c r="H986" i="4"/>
  <c r="G986" i="4"/>
  <c r="F986" i="4"/>
  <c r="E986" i="4"/>
  <c r="D986" i="4"/>
  <c r="C986" i="4"/>
  <c r="AZ985" i="4"/>
  <c r="AY985" i="4"/>
  <c r="AX985" i="4"/>
  <c r="AW985" i="4"/>
  <c r="AV985" i="4"/>
  <c r="AU985" i="4"/>
  <c r="AT985" i="4"/>
  <c r="AS985" i="4"/>
  <c r="AR985" i="4"/>
  <c r="AQ985" i="4"/>
  <c r="AP985" i="4"/>
  <c r="AO985" i="4"/>
  <c r="AN985" i="4"/>
  <c r="AM985" i="4"/>
  <c r="AL985" i="4"/>
  <c r="AK985" i="4"/>
  <c r="AJ985" i="4"/>
  <c r="AI985" i="4"/>
  <c r="AH985" i="4"/>
  <c r="AG985" i="4"/>
  <c r="AF985" i="4"/>
  <c r="AE985" i="4"/>
  <c r="AD985" i="4"/>
  <c r="AC985" i="4"/>
  <c r="AB985" i="4"/>
  <c r="AA985" i="4"/>
  <c r="Z985" i="4"/>
  <c r="Y985" i="4"/>
  <c r="X985" i="4"/>
  <c r="W985" i="4"/>
  <c r="V985" i="4"/>
  <c r="U985" i="4"/>
  <c r="T985" i="4"/>
  <c r="S985" i="4"/>
  <c r="Q985" i="4"/>
  <c r="P985" i="4"/>
  <c r="R985" i="4" s="1"/>
  <c r="O985" i="4"/>
  <c r="N985" i="4"/>
  <c r="M985" i="4"/>
  <c r="L985" i="4"/>
  <c r="K985" i="4"/>
  <c r="J985" i="4"/>
  <c r="I985" i="4"/>
  <c r="H985" i="4"/>
  <c r="G985" i="4"/>
  <c r="F985" i="4"/>
  <c r="E985" i="4"/>
  <c r="D985" i="4"/>
  <c r="C985" i="4"/>
  <c r="AZ984" i="4"/>
  <c r="AY984" i="4"/>
  <c r="AX984" i="4"/>
  <c r="AW984" i="4"/>
  <c r="AV984" i="4"/>
  <c r="AU984" i="4"/>
  <c r="AT984" i="4"/>
  <c r="AS984" i="4"/>
  <c r="AR984" i="4"/>
  <c r="AQ984" i="4"/>
  <c r="AP984" i="4"/>
  <c r="AO984" i="4"/>
  <c r="AN984" i="4"/>
  <c r="AM984" i="4"/>
  <c r="AL984" i="4"/>
  <c r="AK984" i="4"/>
  <c r="AJ984" i="4"/>
  <c r="AI984" i="4"/>
  <c r="AH984" i="4"/>
  <c r="AG984" i="4"/>
  <c r="AF984" i="4"/>
  <c r="AE984" i="4"/>
  <c r="AD984" i="4"/>
  <c r="AC984" i="4"/>
  <c r="AB984" i="4"/>
  <c r="AA984" i="4"/>
  <c r="Z984" i="4"/>
  <c r="Y984" i="4"/>
  <c r="X984" i="4"/>
  <c r="W984" i="4"/>
  <c r="V984" i="4"/>
  <c r="U984" i="4"/>
  <c r="T984" i="4"/>
  <c r="S984" i="4"/>
  <c r="R984" i="4"/>
  <c r="Q984" i="4"/>
  <c r="P984" i="4"/>
  <c r="O984" i="4"/>
  <c r="N984" i="4"/>
  <c r="M984" i="4"/>
  <c r="L984" i="4"/>
  <c r="K984" i="4"/>
  <c r="J984" i="4"/>
  <c r="I984" i="4"/>
  <c r="H984" i="4"/>
  <c r="G984" i="4"/>
  <c r="F984" i="4"/>
  <c r="E984" i="4"/>
  <c r="D984" i="4"/>
  <c r="C984" i="4"/>
  <c r="AZ983" i="4"/>
  <c r="AY983" i="4"/>
  <c r="AX983" i="4"/>
  <c r="AW983" i="4"/>
  <c r="AV983" i="4"/>
  <c r="AU983" i="4"/>
  <c r="AT983" i="4"/>
  <c r="AS983" i="4"/>
  <c r="AR983" i="4"/>
  <c r="AQ983" i="4"/>
  <c r="AP983" i="4"/>
  <c r="AO983" i="4"/>
  <c r="AN983" i="4"/>
  <c r="AM983" i="4"/>
  <c r="AL983" i="4"/>
  <c r="AK983" i="4"/>
  <c r="AJ983" i="4"/>
  <c r="AI983" i="4"/>
  <c r="AH983" i="4"/>
  <c r="AG983" i="4"/>
  <c r="AF983" i="4"/>
  <c r="AE983" i="4"/>
  <c r="AD983" i="4"/>
  <c r="AC983" i="4"/>
  <c r="AB983" i="4"/>
  <c r="AA983" i="4"/>
  <c r="Z983" i="4"/>
  <c r="Y983" i="4"/>
  <c r="X983" i="4"/>
  <c r="W983" i="4"/>
  <c r="V983" i="4"/>
  <c r="U983" i="4"/>
  <c r="T983" i="4"/>
  <c r="S983" i="4"/>
  <c r="Q983" i="4"/>
  <c r="P983" i="4"/>
  <c r="R983" i="4" s="1"/>
  <c r="O983" i="4"/>
  <c r="N983" i="4"/>
  <c r="M983" i="4"/>
  <c r="L983" i="4"/>
  <c r="K983" i="4"/>
  <c r="J983" i="4"/>
  <c r="I983" i="4"/>
  <c r="H983" i="4"/>
  <c r="G983" i="4"/>
  <c r="F983" i="4"/>
  <c r="E983" i="4"/>
  <c r="D983" i="4"/>
  <c r="C983" i="4"/>
  <c r="AZ982" i="4"/>
  <c r="AY982" i="4"/>
  <c r="AX982" i="4"/>
  <c r="AW982" i="4"/>
  <c r="AV982" i="4"/>
  <c r="AU982" i="4"/>
  <c r="AT982" i="4"/>
  <c r="AS982" i="4"/>
  <c r="AR982" i="4"/>
  <c r="AQ982" i="4"/>
  <c r="AP982" i="4"/>
  <c r="AO982" i="4"/>
  <c r="AN982" i="4"/>
  <c r="AM982" i="4"/>
  <c r="AL982" i="4"/>
  <c r="AK982" i="4"/>
  <c r="AJ982" i="4"/>
  <c r="AI982" i="4"/>
  <c r="AH982" i="4"/>
  <c r="AG982" i="4"/>
  <c r="AF982" i="4"/>
  <c r="AE982" i="4"/>
  <c r="AD982" i="4"/>
  <c r="AC982" i="4"/>
  <c r="AB982" i="4"/>
  <c r="AA982" i="4"/>
  <c r="Z982" i="4"/>
  <c r="Y982" i="4"/>
  <c r="X982" i="4"/>
  <c r="W982" i="4"/>
  <c r="V982" i="4"/>
  <c r="U982" i="4"/>
  <c r="T982" i="4"/>
  <c r="S982" i="4"/>
  <c r="R982" i="4"/>
  <c r="Q982" i="4"/>
  <c r="P982" i="4"/>
  <c r="O982" i="4"/>
  <c r="N982" i="4"/>
  <c r="L982" i="4"/>
  <c r="K982" i="4"/>
  <c r="M982" i="4" s="1"/>
  <c r="J982" i="4"/>
  <c r="I982" i="4"/>
  <c r="H982" i="4"/>
  <c r="G982" i="4"/>
  <c r="F982" i="4"/>
  <c r="E982" i="4"/>
  <c r="D982" i="4"/>
  <c r="C982" i="4"/>
  <c r="AZ981" i="4"/>
  <c r="AY981" i="4"/>
  <c r="AX981" i="4"/>
  <c r="AW981" i="4"/>
  <c r="AV981" i="4"/>
  <c r="AU981" i="4"/>
  <c r="AT981" i="4"/>
  <c r="AS981" i="4"/>
  <c r="AR981" i="4"/>
  <c r="AQ981" i="4"/>
  <c r="AP981" i="4"/>
  <c r="AO981" i="4"/>
  <c r="AN981" i="4"/>
  <c r="AM981" i="4"/>
  <c r="AL981" i="4"/>
  <c r="AK981" i="4"/>
  <c r="AJ981" i="4"/>
  <c r="AI981" i="4"/>
  <c r="AH981" i="4"/>
  <c r="AG981" i="4"/>
  <c r="AF981" i="4"/>
  <c r="AE981" i="4"/>
  <c r="AD981" i="4"/>
  <c r="AC981" i="4"/>
  <c r="AB981" i="4"/>
  <c r="AA981" i="4"/>
  <c r="Z981" i="4"/>
  <c r="Y981" i="4"/>
  <c r="X981" i="4"/>
  <c r="W981" i="4"/>
  <c r="V981" i="4"/>
  <c r="U981" i="4"/>
  <c r="T981" i="4"/>
  <c r="S981" i="4"/>
  <c r="Q981" i="4"/>
  <c r="P981" i="4"/>
  <c r="R981" i="4" s="1"/>
  <c r="O981" i="4"/>
  <c r="N981" i="4"/>
  <c r="L981" i="4"/>
  <c r="K981" i="4"/>
  <c r="M981" i="4" s="1"/>
  <c r="J981" i="4"/>
  <c r="I981" i="4"/>
  <c r="H981" i="4"/>
  <c r="G981" i="4"/>
  <c r="F981" i="4"/>
  <c r="E981" i="4"/>
  <c r="D981" i="4"/>
  <c r="C981" i="4"/>
  <c r="AZ980" i="4"/>
  <c r="AY980" i="4"/>
  <c r="AX980" i="4"/>
  <c r="AW980" i="4"/>
  <c r="AV980" i="4"/>
  <c r="AU980" i="4"/>
  <c r="AT980" i="4"/>
  <c r="AS980" i="4"/>
  <c r="AR980" i="4"/>
  <c r="AQ980" i="4"/>
  <c r="AP980" i="4"/>
  <c r="AO980" i="4"/>
  <c r="AN980" i="4"/>
  <c r="AM980" i="4"/>
  <c r="AL980" i="4"/>
  <c r="AK980" i="4"/>
  <c r="AJ980" i="4"/>
  <c r="AI980" i="4"/>
  <c r="AH980" i="4"/>
  <c r="AG980" i="4"/>
  <c r="AF980" i="4"/>
  <c r="AE980" i="4"/>
  <c r="AD980" i="4"/>
  <c r="AC980" i="4"/>
  <c r="AB980" i="4"/>
  <c r="AA980" i="4"/>
  <c r="Z980" i="4"/>
  <c r="Y980" i="4"/>
  <c r="X980" i="4"/>
  <c r="W980" i="4"/>
  <c r="V980" i="4"/>
  <c r="U980" i="4"/>
  <c r="T980" i="4"/>
  <c r="S980" i="4"/>
  <c r="R980" i="4"/>
  <c r="Q980" i="4"/>
  <c r="P980" i="4"/>
  <c r="O980" i="4"/>
  <c r="N980" i="4"/>
  <c r="M980" i="4"/>
  <c r="L980" i="4"/>
  <c r="K980" i="4"/>
  <c r="J980" i="4"/>
  <c r="I980" i="4"/>
  <c r="H980" i="4"/>
  <c r="G980" i="4"/>
  <c r="F980" i="4"/>
  <c r="E980" i="4"/>
  <c r="D980" i="4"/>
  <c r="C980" i="4"/>
  <c r="AZ979" i="4"/>
  <c r="AY979" i="4"/>
  <c r="AX979" i="4"/>
  <c r="AW979" i="4"/>
  <c r="AV979" i="4"/>
  <c r="AU979" i="4"/>
  <c r="AT979" i="4"/>
  <c r="AS979" i="4"/>
  <c r="AR979" i="4"/>
  <c r="AQ979" i="4"/>
  <c r="AP979" i="4"/>
  <c r="AO979" i="4"/>
  <c r="AN979" i="4"/>
  <c r="AM979" i="4"/>
  <c r="AL979" i="4"/>
  <c r="AK979" i="4"/>
  <c r="AJ979" i="4"/>
  <c r="AI979" i="4"/>
  <c r="AH979" i="4"/>
  <c r="AG979" i="4"/>
  <c r="AF979" i="4"/>
  <c r="AE979" i="4"/>
  <c r="AD979" i="4"/>
  <c r="AC979" i="4"/>
  <c r="AB979" i="4"/>
  <c r="AA979" i="4"/>
  <c r="Z979" i="4"/>
  <c r="Y979" i="4"/>
  <c r="X979" i="4"/>
  <c r="W979" i="4"/>
  <c r="V979" i="4"/>
  <c r="U979" i="4"/>
  <c r="T979" i="4"/>
  <c r="S979" i="4"/>
  <c r="Q979" i="4"/>
  <c r="P979" i="4"/>
  <c r="R979" i="4" s="1"/>
  <c r="O979" i="4"/>
  <c r="N979" i="4"/>
  <c r="M979" i="4"/>
  <c r="L979" i="4"/>
  <c r="K979" i="4"/>
  <c r="J979" i="4"/>
  <c r="I979" i="4"/>
  <c r="H979" i="4"/>
  <c r="G979" i="4"/>
  <c r="F979" i="4"/>
  <c r="E979" i="4"/>
  <c r="D979" i="4"/>
  <c r="C979" i="4"/>
  <c r="AZ978" i="4"/>
  <c r="AY978" i="4"/>
  <c r="AX978" i="4"/>
  <c r="AW978" i="4"/>
  <c r="AV978" i="4"/>
  <c r="AU978" i="4"/>
  <c r="AT978" i="4"/>
  <c r="AS978" i="4"/>
  <c r="AR978" i="4"/>
  <c r="AQ978" i="4"/>
  <c r="AP978" i="4"/>
  <c r="AO978" i="4"/>
  <c r="AN978" i="4"/>
  <c r="AM978" i="4"/>
  <c r="AL978" i="4"/>
  <c r="AK978" i="4"/>
  <c r="AJ978" i="4"/>
  <c r="AI978" i="4"/>
  <c r="AH978" i="4"/>
  <c r="AG978" i="4"/>
  <c r="AF978" i="4"/>
  <c r="AE978" i="4"/>
  <c r="AD978" i="4"/>
  <c r="AC978" i="4"/>
  <c r="AB978" i="4"/>
  <c r="AA978" i="4"/>
  <c r="Z978" i="4"/>
  <c r="Y978" i="4"/>
  <c r="X978" i="4"/>
  <c r="W978" i="4"/>
  <c r="V978" i="4"/>
  <c r="U978" i="4"/>
  <c r="T978" i="4"/>
  <c r="S978" i="4"/>
  <c r="R978" i="4"/>
  <c r="Q978" i="4"/>
  <c r="P978" i="4"/>
  <c r="O978" i="4"/>
  <c r="N978" i="4"/>
  <c r="L978" i="4"/>
  <c r="K978" i="4"/>
  <c r="M978" i="4" s="1"/>
  <c r="J978" i="4"/>
  <c r="I978" i="4"/>
  <c r="H978" i="4"/>
  <c r="G978" i="4"/>
  <c r="F978" i="4"/>
  <c r="E978" i="4"/>
  <c r="D978" i="4"/>
  <c r="C978" i="4"/>
  <c r="AZ977" i="4"/>
  <c r="AY977" i="4"/>
  <c r="AX977" i="4"/>
  <c r="AW977" i="4"/>
  <c r="AV977" i="4"/>
  <c r="AU977" i="4"/>
  <c r="AT977" i="4"/>
  <c r="AS977" i="4"/>
  <c r="AR977" i="4"/>
  <c r="AQ977" i="4"/>
  <c r="AP977" i="4"/>
  <c r="AO977" i="4"/>
  <c r="AN977" i="4"/>
  <c r="AM977" i="4"/>
  <c r="AL977" i="4"/>
  <c r="AK977" i="4"/>
  <c r="AJ977" i="4"/>
  <c r="AI977" i="4"/>
  <c r="AH977" i="4"/>
  <c r="AG977" i="4"/>
  <c r="AF977" i="4"/>
  <c r="AE977" i="4"/>
  <c r="AD977" i="4"/>
  <c r="AC977" i="4"/>
  <c r="AB977" i="4"/>
  <c r="AA977" i="4"/>
  <c r="Z977" i="4"/>
  <c r="Y977" i="4"/>
  <c r="X977" i="4"/>
  <c r="W977" i="4"/>
  <c r="V977" i="4"/>
  <c r="U977" i="4"/>
  <c r="T977" i="4"/>
  <c r="S977" i="4"/>
  <c r="Q977" i="4"/>
  <c r="P977" i="4"/>
  <c r="R977" i="4" s="1"/>
  <c r="O977" i="4"/>
  <c r="N977" i="4"/>
  <c r="L977" i="4"/>
  <c r="K977" i="4"/>
  <c r="M977" i="4" s="1"/>
  <c r="J977" i="4"/>
  <c r="I977" i="4"/>
  <c r="H977" i="4"/>
  <c r="G977" i="4"/>
  <c r="F977" i="4"/>
  <c r="E977" i="4"/>
  <c r="D977" i="4"/>
  <c r="C977" i="4"/>
  <c r="AZ976" i="4"/>
  <c r="AY976" i="4"/>
  <c r="AX976" i="4"/>
  <c r="AW976" i="4"/>
  <c r="AV976" i="4"/>
  <c r="AU976" i="4"/>
  <c r="AT976" i="4"/>
  <c r="AS976" i="4"/>
  <c r="AR976" i="4"/>
  <c r="AQ976" i="4"/>
  <c r="AP976" i="4"/>
  <c r="AO976" i="4"/>
  <c r="AN976" i="4"/>
  <c r="AM976" i="4"/>
  <c r="AL976" i="4"/>
  <c r="AK976" i="4"/>
  <c r="AJ976" i="4"/>
  <c r="AI976" i="4"/>
  <c r="AH976" i="4"/>
  <c r="AG976" i="4"/>
  <c r="AF976" i="4"/>
  <c r="AE976" i="4"/>
  <c r="AD976" i="4"/>
  <c r="AC976" i="4"/>
  <c r="AB976" i="4"/>
  <c r="AA976" i="4"/>
  <c r="Z976" i="4"/>
  <c r="Y976" i="4"/>
  <c r="X976" i="4"/>
  <c r="W976" i="4"/>
  <c r="V976" i="4"/>
  <c r="U976" i="4"/>
  <c r="T976" i="4"/>
  <c r="S976" i="4"/>
  <c r="R976" i="4"/>
  <c r="Q976" i="4"/>
  <c r="P976" i="4"/>
  <c r="O976" i="4"/>
  <c r="N976" i="4"/>
  <c r="M976" i="4"/>
  <c r="L976" i="4"/>
  <c r="K976" i="4"/>
  <c r="J976" i="4"/>
  <c r="I976" i="4"/>
  <c r="H976" i="4"/>
  <c r="G976" i="4"/>
  <c r="F976" i="4"/>
  <c r="E976" i="4"/>
  <c r="D976" i="4"/>
  <c r="C976" i="4"/>
  <c r="AZ975" i="4"/>
  <c r="AY975" i="4"/>
  <c r="AX975" i="4"/>
  <c r="AW975" i="4"/>
  <c r="AV975" i="4"/>
  <c r="AU975" i="4"/>
  <c r="AT975" i="4"/>
  <c r="AS975" i="4"/>
  <c r="AR975" i="4"/>
  <c r="AQ975" i="4"/>
  <c r="AP975" i="4"/>
  <c r="AO975" i="4"/>
  <c r="AN975" i="4"/>
  <c r="AM975" i="4"/>
  <c r="AL975" i="4"/>
  <c r="AK975" i="4"/>
  <c r="AJ975" i="4"/>
  <c r="AI975" i="4"/>
  <c r="AH975" i="4"/>
  <c r="AG975" i="4"/>
  <c r="AF975" i="4"/>
  <c r="AE975" i="4"/>
  <c r="AD975" i="4"/>
  <c r="AC975" i="4"/>
  <c r="AB975" i="4"/>
  <c r="AA975" i="4"/>
  <c r="Z975" i="4"/>
  <c r="Y975" i="4"/>
  <c r="X975" i="4"/>
  <c r="W975" i="4"/>
  <c r="V975" i="4"/>
  <c r="U975" i="4"/>
  <c r="T975" i="4"/>
  <c r="S975" i="4"/>
  <c r="Q975" i="4"/>
  <c r="P975" i="4"/>
  <c r="R975" i="4" s="1"/>
  <c r="O975" i="4"/>
  <c r="N975" i="4"/>
  <c r="M975" i="4"/>
  <c r="L975" i="4"/>
  <c r="K975" i="4"/>
  <c r="J975" i="4"/>
  <c r="I975" i="4"/>
  <c r="H975" i="4"/>
  <c r="G975" i="4"/>
  <c r="F975" i="4"/>
  <c r="E975" i="4"/>
  <c r="D975" i="4"/>
  <c r="C975" i="4"/>
  <c r="AZ974" i="4"/>
  <c r="AY974" i="4"/>
  <c r="AX974" i="4"/>
  <c r="AW974" i="4"/>
  <c r="AV974" i="4"/>
  <c r="AU974" i="4"/>
  <c r="AT974" i="4"/>
  <c r="AS974" i="4"/>
  <c r="AR974" i="4"/>
  <c r="AQ974" i="4"/>
  <c r="AP974" i="4"/>
  <c r="AO974" i="4"/>
  <c r="AN974" i="4"/>
  <c r="AM974" i="4"/>
  <c r="AL974" i="4"/>
  <c r="AK974" i="4"/>
  <c r="AJ974" i="4"/>
  <c r="AI974" i="4"/>
  <c r="AH974" i="4"/>
  <c r="AG974" i="4"/>
  <c r="AF974" i="4"/>
  <c r="AE974" i="4"/>
  <c r="AD974" i="4"/>
  <c r="AC974" i="4"/>
  <c r="AB974" i="4"/>
  <c r="AA974" i="4"/>
  <c r="Z974" i="4"/>
  <c r="Y974" i="4"/>
  <c r="X974" i="4"/>
  <c r="W974" i="4"/>
  <c r="V974" i="4"/>
  <c r="U974" i="4"/>
  <c r="T974" i="4"/>
  <c r="S974" i="4"/>
  <c r="R974" i="4"/>
  <c r="Q974" i="4"/>
  <c r="P974" i="4"/>
  <c r="O974" i="4"/>
  <c r="N974" i="4"/>
  <c r="L974" i="4"/>
  <c r="K974" i="4"/>
  <c r="M974" i="4" s="1"/>
  <c r="J974" i="4"/>
  <c r="I974" i="4"/>
  <c r="H974" i="4"/>
  <c r="G974" i="4"/>
  <c r="F974" i="4"/>
  <c r="E974" i="4"/>
  <c r="D974" i="4"/>
  <c r="C974" i="4"/>
  <c r="AZ973" i="4"/>
  <c r="AY973" i="4"/>
  <c r="AX973" i="4"/>
  <c r="AW973" i="4"/>
  <c r="AV973" i="4"/>
  <c r="AU973" i="4"/>
  <c r="AT973" i="4"/>
  <c r="AS973" i="4"/>
  <c r="AR973" i="4"/>
  <c r="AQ973" i="4"/>
  <c r="AP973" i="4"/>
  <c r="AO973" i="4"/>
  <c r="AN973" i="4"/>
  <c r="AM973" i="4"/>
  <c r="AL973" i="4"/>
  <c r="AK973" i="4"/>
  <c r="AJ973" i="4"/>
  <c r="AI973" i="4"/>
  <c r="AH973" i="4"/>
  <c r="AG973" i="4"/>
  <c r="AF973" i="4"/>
  <c r="AE973" i="4"/>
  <c r="AD973" i="4"/>
  <c r="AC973" i="4"/>
  <c r="AB973" i="4"/>
  <c r="AA973" i="4"/>
  <c r="Z973" i="4"/>
  <c r="Y973" i="4"/>
  <c r="X973" i="4"/>
  <c r="W973" i="4"/>
  <c r="V973" i="4"/>
  <c r="U973" i="4"/>
  <c r="T973" i="4"/>
  <c r="S973" i="4"/>
  <c r="Q973" i="4"/>
  <c r="P973" i="4"/>
  <c r="R973" i="4" s="1"/>
  <c r="O973" i="4"/>
  <c r="N973" i="4"/>
  <c r="L973" i="4"/>
  <c r="K973" i="4"/>
  <c r="M973" i="4" s="1"/>
  <c r="J973" i="4"/>
  <c r="I973" i="4"/>
  <c r="H973" i="4"/>
  <c r="G973" i="4"/>
  <c r="F973" i="4"/>
  <c r="E973" i="4"/>
  <c r="D973" i="4"/>
  <c r="C973" i="4"/>
  <c r="AZ972" i="4"/>
  <c r="AY972" i="4"/>
  <c r="AX972" i="4"/>
  <c r="AW972" i="4"/>
  <c r="AV972" i="4"/>
  <c r="AU972" i="4"/>
  <c r="AT972" i="4"/>
  <c r="AS972" i="4"/>
  <c r="AR972" i="4"/>
  <c r="AQ972" i="4"/>
  <c r="AP972" i="4"/>
  <c r="AO972" i="4"/>
  <c r="AN972" i="4"/>
  <c r="AM972" i="4"/>
  <c r="AL972" i="4"/>
  <c r="AK972" i="4"/>
  <c r="AJ972" i="4"/>
  <c r="AI972" i="4"/>
  <c r="AH972" i="4"/>
  <c r="AG972" i="4"/>
  <c r="AF972" i="4"/>
  <c r="AE972" i="4"/>
  <c r="AD972" i="4"/>
  <c r="AC972" i="4"/>
  <c r="AB972" i="4"/>
  <c r="AA972" i="4"/>
  <c r="Z972" i="4"/>
  <c r="Y972" i="4"/>
  <c r="X972" i="4"/>
  <c r="W972" i="4"/>
  <c r="V972" i="4"/>
  <c r="U972" i="4"/>
  <c r="T972" i="4"/>
  <c r="S972" i="4"/>
  <c r="R972" i="4"/>
  <c r="Q972" i="4"/>
  <c r="P972" i="4"/>
  <c r="O972" i="4"/>
  <c r="N972" i="4"/>
  <c r="M972" i="4"/>
  <c r="L972" i="4"/>
  <c r="K972" i="4"/>
  <c r="J972" i="4"/>
  <c r="I972" i="4"/>
  <c r="H972" i="4"/>
  <c r="G972" i="4"/>
  <c r="F972" i="4"/>
  <c r="E972" i="4"/>
  <c r="D972" i="4"/>
  <c r="C972" i="4"/>
  <c r="AZ971" i="4"/>
  <c r="AY971" i="4"/>
  <c r="AX971" i="4"/>
  <c r="AW971" i="4"/>
  <c r="AV971" i="4"/>
  <c r="AU971" i="4"/>
  <c r="AT971" i="4"/>
  <c r="AS971" i="4"/>
  <c r="AR971" i="4"/>
  <c r="AQ971" i="4"/>
  <c r="AP971" i="4"/>
  <c r="AO971" i="4"/>
  <c r="AN971" i="4"/>
  <c r="AM971" i="4"/>
  <c r="AL971" i="4"/>
  <c r="AK971" i="4"/>
  <c r="AJ971" i="4"/>
  <c r="AI971" i="4"/>
  <c r="AH971" i="4"/>
  <c r="AG971" i="4"/>
  <c r="AF971" i="4"/>
  <c r="AE971" i="4"/>
  <c r="AD971" i="4"/>
  <c r="AC971" i="4"/>
  <c r="AB971" i="4"/>
  <c r="AA971" i="4"/>
  <c r="Z971" i="4"/>
  <c r="Y971" i="4"/>
  <c r="X971" i="4"/>
  <c r="W971" i="4"/>
  <c r="V971" i="4"/>
  <c r="U971" i="4"/>
  <c r="T971" i="4"/>
  <c r="S971" i="4"/>
  <c r="Q971" i="4"/>
  <c r="P971" i="4"/>
  <c r="R971" i="4" s="1"/>
  <c r="O971" i="4"/>
  <c r="N971" i="4"/>
  <c r="M971" i="4"/>
  <c r="L971" i="4"/>
  <c r="K971" i="4"/>
  <c r="J971" i="4"/>
  <c r="I971" i="4"/>
  <c r="H971" i="4"/>
  <c r="G971" i="4"/>
  <c r="F971" i="4"/>
  <c r="E971" i="4"/>
  <c r="D971" i="4"/>
  <c r="C971" i="4"/>
  <c r="AZ970" i="4"/>
  <c r="AY970" i="4"/>
  <c r="AX970" i="4"/>
  <c r="AW970" i="4"/>
  <c r="AV970" i="4"/>
  <c r="AU970" i="4"/>
  <c r="AT970" i="4"/>
  <c r="AS970" i="4"/>
  <c r="AR970" i="4"/>
  <c r="AQ970" i="4"/>
  <c r="AP970" i="4"/>
  <c r="AO970" i="4"/>
  <c r="AN970" i="4"/>
  <c r="AM970" i="4"/>
  <c r="AL970" i="4"/>
  <c r="AK970" i="4"/>
  <c r="AJ970" i="4"/>
  <c r="AI970" i="4"/>
  <c r="AH970" i="4"/>
  <c r="AG970" i="4"/>
  <c r="AF970" i="4"/>
  <c r="AE970" i="4"/>
  <c r="AD970" i="4"/>
  <c r="AC970" i="4"/>
  <c r="AB970" i="4"/>
  <c r="AA970" i="4"/>
  <c r="Z970" i="4"/>
  <c r="Y970" i="4"/>
  <c r="X970" i="4"/>
  <c r="W970" i="4"/>
  <c r="V970" i="4"/>
  <c r="U970" i="4"/>
  <c r="T970" i="4"/>
  <c r="S970" i="4"/>
  <c r="R970" i="4"/>
  <c r="Q970" i="4"/>
  <c r="P970" i="4"/>
  <c r="O970" i="4"/>
  <c r="N970" i="4"/>
  <c r="L970" i="4"/>
  <c r="K970" i="4"/>
  <c r="M970" i="4" s="1"/>
  <c r="J970" i="4"/>
  <c r="I970" i="4"/>
  <c r="H970" i="4"/>
  <c r="G970" i="4"/>
  <c r="F970" i="4"/>
  <c r="E970" i="4"/>
  <c r="D970" i="4"/>
  <c r="C970" i="4"/>
  <c r="AZ969" i="4"/>
  <c r="AY969" i="4"/>
  <c r="AX969" i="4"/>
  <c r="AW969" i="4"/>
  <c r="AV969" i="4"/>
  <c r="AU969" i="4"/>
  <c r="AT969" i="4"/>
  <c r="AS969" i="4"/>
  <c r="AR969" i="4"/>
  <c r="AQ969" i="4"/>
  <c r="AP969" i="4"/>
  <c r="AO969" i="4"/>
  <c r="AN969" i="4"/>
  <c r="AM969" i="4"/>
  <c r="AL969" i="4"/>
  <c r="AK969" i="4"/>
  <c r="AJ969" i="4"/>
  <c r="AI969" i="4"/>
  <c r="AH969" i="4"/>
  <c r="AG969" i="4"/>
  <c r="AF969" i="4"/>
  <c r="AE969" i="4"/>
  <c r="AD969" i="4"/>
  <c r="AC969" i="4"/>
  <c r="AB969" i="4"/>
  <c r="AA969" i="4"/>
  <c r="Z969" i="4"/>
  <c r="Y969" i="4"/>
  <c r="X969" i="4"/>
  <c r="W969" i="4"/>
  <c r="V969" i="4"/>
  <c r="U969" i="4"/>
  <c r="T969" i="4"/>
  <c r="S969" i="4"/>
  <c r="Q969" i="4"/>
  <c r="P969" i="4"/>
  <c r="R969" i="4" s="1"/>
  <c r="O969" i="4"/>
  <c r="N969" i="4"/>
  <c r="L969" i="4"/>
  <c r="K969" i="4"/>
  <c r="M969" i="4" s="1"/>
  <c r="J969" i="4"/>
  <c r="I969" i="4"/>
  <c r="H969" i="4"/>
  <c r="G969" i="4"/>
  <c r="F969" i="4"/>
  <c r="E969" i="4"/>
  <c r="D969" i="4"/>
  <c r="C969" i="4"/>
  <c r="AZ968" i="4"/>
  <c r="AY968" i="4"/>
  <c r="AX968" i="4"/>
  <c r="AW968" i="4"/>
  <c r="AV968" i="4"/>
  <c r="AU968" i="4"/>
  <c r="AT968" i="4"/>
  <c r="AS968" i="4"/>
  <c r="AR968" i="4"/>
  <c r="AQ968" i="4"/>
  <c r="AP968" i="4"/>
  <c r="AO968" i="4"/>
  <c r="AN968" i="4"/>
  <c r="AM968" i="4"/>
  <c r="AL968" i="4"/>
  <c r="AK968" i="4"/>
  <c r="AJ968" i="4"/>
  <c r="AI968" i="4"/>
  <c r="AH968" i="4"/>
  <c r="AG968" i="4"/>
  <c r="AF968" i="4"/>
  <c r="AE968" i="4"/>
  <c r="AD968" i="4"/>
  <c r="AC968" i="4"/>
  <c r="AB968" i="4"/>
  <c r="AA968" i="4"/>
  <c r="Z968" i="4"/>
  <c r="Y968" i="4"/>
  <c r="X968" i="4"/>
  <c r="W968" i="4"/>
  <c r="V968" i="4"/>
  <c r="U968" i="4"/>
  <c r="T968" i="4"/>
  <c r="S968" i="4"/>
  <c r="R968" i="4"/>
  <c r="Q968" i="4"/>
  <c r="P968" i="4"/>
  <c r="O968" i="4"/>
  <c r="N968" i="4"/>
  <c r="M968" i="4"/>
  <c r="L968" i="4"/>
  <c r="K968" i="4"/>
  <c r="J968" i="4"/>
  <c r="I968" i="4"/>
  <c r="H968" i="4"/>
  <c r="G968" i="4"/>
  <c r="F968" i="4"/>
  <c r="E968" i="4"/>
  <c r="D968" i="4"/>
  <c r="C968" i="4"/>
  <c r="AZ967" i="4"/>
  <c r="AY967" i="4"/>
  <c r="AX967" i="4"/>
  <c r="AW967" i="4"/>
  <c r="AV967" i="4"/>
  <c r="AU967" i="4"/>
  <c r="AT967" i="4"/>
  <c r="AS967" i="4"/>
  <c r="AR967" i="4"/>
  <c r="AQ967" i="4"/>
  <c r="AP967" i="4"/>
  <c r="AO967" i="4"/>
  <c r="AN967" i="4"/>
  <c r="AM967" i="4"/>
  <c r="AL967" i="4"/>
  <c r="AK967" i="4"/>
  <c r="AJ967" i="4"/>
  <c r="AI967" i="4"/>
  <c r="AH967" i="4"/>
  <c r="AG967" i="4"/>
  <c r="AF967" i="4"/>
  <c r="AE967" i="4"/>
  <c r="AD967" i="4"/>
  <c r="AC967" i="4"/>
  <c r="AB967" i="4"/>
  <c r="AA967" i="4"/>
  <c r="Z967" i="4"/>
  <c r="Y967" i="4"/>
  <c r="X967" i="4"/>
  <c r="W967" i="4"/>
  <c r="V967" i="4"/>
  <c r="U967" i="4"/>
  <c r="T967" i="4"/>
  <c r="S967" i="4"/>
  <c r="Q967" i="4"/>
  <c r="P967" i="4"/>
  <c r="R967" i="4" s="1"/>
  <c r="O967" i="4"/>
  <c r="N967" i="4"/>
  <c r="M967" i="4"/>
  <c r="L967" i="4"/>
  <c r="K967" i="4"/>
  <c r="J967" i="4"/>
  <c r="I967" i="4"/>
  <c r="H967" i="4"/>
  <c r="G967" i="4"/>
  <c r="F967" i="4"/>
  <c r="E967" i="4"/>
  <c r="D967" i="4"/>
  <c r="C967" i="4"/>
  <c r="AZ966" i="4"/>
  <c r="AY966" i="4"/>
  <c r="AX966" i="4"/>
  <c r="AW966" i="4"/>
  <c r="AV966" i="4"/>
  <c r="AU966" i="4"/>
  <c r="AT966" i="4"/>
  <c r="AS966" i="4"/>
  <c r="AR966" i="4"/>
  <c r="AQ966" i="4"/>
  <c r="AP966" i="4"/>
  <c r="AO966" i="4"/>
  <c r="AN966" i="4"/>
  <c r="AM966" i="4"/>
  <c r="AL966" i="4"/>
  <c r="AK966" i="4"/>
  <c r="AJ966" i="4"/>
  <c r="AI966" i="4"/>
  <c r="AH966" i="4"/>
  <c r="AG966" i="4"/>
  <c r="AF966" i="4"/>
  <c r="AE966" i="4"/>
  <c r="AD966" i="4"/>
  <c r="AC966" i="4"/>
  <c r="AB966" i="4"/>
  <c r="AA966" i="4"/>
  <c r="Z966" i="4"/>
  <c r="Y966" i="4"/>
  <c r="X966" i="4"/>
  <c r="W966" i="4"/>
  <c r="V966" i="4"/>
  <c r="U966" i="4"/>
  <c r="T966" i="4"/>
  <c r="S966" i="4"/>
  <c r="R966" i="4"/>
  <c r="Q966" i="4"/>
  <c r="P966" i="4"/>
  <c r="O966" i="4"/>
  <c r="N966" i="4"/>
  <c r="L966" i="4"/>
  <c r="K966" i="4"/>
  <c r="M966" i="4" s="1"/>
  <c r="J966" i="4"/>
  <c r="I966" i="4"/>
  <c r="H966" i="4"/>
  <c r="G966" i="4"/>
  <c r="F966" i="4"/>
  <c r="E966" i="4"/>
  <c r="D966" i="4"/>
  <c r="C966" i="4"/>
  <c r="AZ965" i="4"/>
  <c r="AY965" i="4"/>
  <c r="AX965" i="4"/>
  <c r="AW965" i="4"/>
  <c r="AV965" i="4"/>
  <c r="AU965" i="4"/>
  <c r="AT965" i="4"/>
  <c r="AS965" i="4"/>
  <c r="AR965" i="4"/>
  <c r="AQ965" i="4"/>
  <c r="AP965" i="4"/>
  <c r="AO965" i="4"/>
  <c r="AN965" i="4"/>
  <c r="AM965" i="4"/>
  <c r="AL965" i="4"/>
  <c r="AK965" i="4"/>
  <c r="AJ965" i="4"/>
  <c r="AI965" i="4"/>
  <c r="AH965" i="4"/>
  <c r="AG965" i="4"/>
  <c r="AF965" i="4"/>
  <c r="AE965" i="4"/>
  <c r="AD965" i="4"/>
  <c r="AC965" i="4"/>
  <c r="AB965" i="4"/>
  <c r="AA965" i="4"/>
  <c r="Z965" i="4"/>
  <c r="Y965" i="4"/>
  <c r="X965" i="4"/>
  <c r="W965" i="4"/>
  <c r="V965" i="4"/>
  <c r="U965" i="4"/>
  <c r="T965" i="4"/>
  <c r="S965" i="4"/>
  <c r="Q965" i="4"/>
  <c r="P965" i="4"/>
  <c r="R965" i="4" s="1"/>
  <c r="O965" i="4"/>
  <c r="N965" i="4"/>
  <c r="L965" i="4"/>
  <c r="K965" i="4"/>
  <c r="M965" i="4" s="1"/>
  <c r="J965" i="4"/>
  <c r="I965" i="4"/>
  <c r="H965" i="4"/>
  <c r="G965" i="4"/>
  <c r="F965" i="4"/>
  <c r="E965" i="4"/>
  <c r="D965" i="4"/>
  <c r="C965" i="4"/>
  <c r="AZ964" i="4"/>
  <c r="AY964" i="4"/>
  <c r="AX964" i="4"/>
  <c r="AW964" i="4"/>
  <c r="AV964" i="4"/>
  <c r="AU964" i="4"/>
  <c r="AT964" i="4"/>
  <c r="AS964" i="4"/>
  <c r="AR964" i="4"/>
  <c r="AQ964" i="4"/>
  <c r="AP964" i="4"/>
  <c r="AO964" i="4"/>
  <c r="AN964" i="4"/>
  <c r="AM964" i="4"/>
  <c r="AL964" i="4"/>
  <c r="AK964" i="4"/>
  <c r="AJ964" i="4"/>
  <c r="AI964" i="4"/>
  <c r="AH964" i="4"/>
  <c r="AG964" i="4"/>
  <c r="AF964" i="4"/>
  <c r="AE964" i="4"/>
  <c r="AD964" i="4"/>
  <c r="AC964" i="4"/>
  <c r="AB964" i="4"/>
  <c r="AA964" i="4"/>
  <c r="Z964" i="4"/>
  <c r="Y964" i="4"/>
  <c r="X964" i="4"/>
  <c r="W964" i="4"/>
  <c r="V964" i="4"/>
  <c r="U964" i="4"/>
  <c r="T964" i="4"/>
  <c r="S964" i="4"/>
  <c r="R964" i="4"/>
  <c r="Q964" i="4"/>
  <c r="P964" i="4"/>
  <c r="O964" i="4"/>
  <c r="N964" i="4"/>
  <c r="M964" i="4"/>
  <c r="L964" i="4"/>
  <c r="K964" i="4"/>
  <c r="J964" i="4"/>
  <c r="I964" i="4"/>
  <c r="H964" i="4"/>
  <c r="G964" i="4"/>
  <c r="F964" i="4"/>
  <c r="E964" i="4"/>
  <c r="D964" i="4"/>
  <c r="C964" i="4"/>
  <c r="AZ963" i="4"/>
  <c r="AY963" i="4"/>
  <c r="AX963" i="4"/>
  <c r="AW963" i="4"/>
  <c r="AV963" i="4"/>
  <c r="AU963" i="4"/>
  <c r="AT963" i="4"/>
  <c r="AS963" i="4"/>
  <c r="AR963" i="4"/>
  <c r="AQ963" i="4"/>
  <c r="AP963" i="4"/>
  <c r="AO963" i="4"/>
  <c r="AN963" i="4"/>
  <c r="AM963" i="4"/>
  <c r="AL963" i="4"/>
  <c r="AK963" i="4"/>
  <c r="AJ963" i="4"/>
  <c r="AI963" i="4"/>
  <c r="AH963" i="4"/>
  <c r="AG963" i="4"/>
  <c r="AF963" i="4"/>
  <c r="AE963" i="4"/>
  <c r="AD963" i="4"/>
  <c r="AC963" i="4"/>
  <c r="AB963" i="4"/>
  <c r="AA963" i="4"/>
  <c r="Z963" i="4"/>
  <c r="Y963" i="4"/>
  <c r="X963" i="4"/>
  <c r="W963" i="4"/>
  <c r="V963" i="4"/>
  <c r="U963" i="4"/>
  <c r="T963" i="4"/>
  <c r="S963" i="4"/>
  <c r="Q963" i="4"/>
  <c r="P963" i="4"/>
  <c r="R963" i="4" s="1"/>
  <c r="O963" i="4"/>
  <c r="N963" i="4"/>
  <c r="M963" i="4"/>
  <c r="L963" i="4"/>
  <c r="K963" i="4"/>
  <c r="J963" i="4"/>
  <c r="I963" i="4"/>
  <c r="H963" i="4"/>
  <c r="G963" i="4"/>
  <c r="F963" i="4"/>
  <c r="E963" i="4"/>
  <c r="D963" i="4"/>
  <c r="C963" i="4"/>
  <c r="AZ962" i="4"/>
  <c r="AY962" i="4"/>
  <c r="AX962" i="4"/>
  <c r="AW962" i="4"/>
  <c r="AV962" i="4"/>
  <c r="AU962" i="4"/>
  <c r="AT962" i="4"/>
  <c r="AS962" i="4"/>
  <c r="AR962" i="4"/>
  <c r="AQ962" i="4"/>
  <c r="AP962" i="4"/>
  <c r="AO962" i="4"/>
  <c r="AN962" i="4"/>
  <c r="AM962" i="4"/>
  <c r="AL962" i="4"/>
  <c r="AK962" i="4"/>
  <c r="AJ962" i="4"/>
  <c r="AI962" i="4"/>
  <c r="AH962" i="4"/>
  <c r="AG962" i="4"/>
  <c r="AF962" i="4"/>
  <c r="AE962" i="4"/>
  <c r="AD962" i="4"/>
  <c r="AC962" i="4"/>
  <c r="AB962" i="4"/>
  <c r="AA962" i="4"/>
  <c r="Z962" i="4"/>
  <c r="Y962" i="4"/>
  <c r="X962" i="4"/>
  <c r="W962" i="4"/>
  <c r="V962" i="4"/>
  <c r="U962" i="4"/>
  <c r="T962" i="4"/>
  <c r="S962" i="4"/>
  <c r="R962" i="4"/>
  <c r="Q962" i="4"/>
  <c r="P962" i="4"/>
  <c r="O962" i="4"/>
  <c r="N962" i="4"/>
  <c r="L962" i="4"/>
  <c r="K962" i="4"/>
  <c r="M962" i="4" s="1"/>
  <c r="J962" i="4"/>
  <c r="I962" i="4"/>
  <c r="H962" i="4"/>
  <c r="G962" i="4"/>
  <c r="F962" i="4"/>
  <c r="E962" i="4"/>
  <c r="D962" i="4"/>
  <c r="C962" i="4"/>
  <c r="AZ961" i="4"/>
  <c r="AY961" i="4"/>
  <c r="AX961" i="4"/>
  <c r="AW961" i="4"/>
  <c r="AV961" i="4"/>
  <c r="AU961" i="4"/>
  <c r="AT961" i="4"/>
  <c r="AS961" i="4"/>
  <c r="AR961" i="4"/>
  <c r="AQ961" i="4"/>
  <c r="AP961" i="4"/>
  <c r="AO961" i="4"/>
  <c r="AN961" i="4"/>
  <c r="AM961" i="4"/>
  <c r="AL961" i="4"/>
  <c r="AK961" i="4"/>
  <c r="AJ961" i="4"/>
  <c r="AI961" i="4"/>
  <c r="AH961" i="4"/>
  <c r="AG961" i="4"/>
  <c r="AF961" i="4"/>
  <c r="AE961" i="4"/>
  <c r="AD961" i="4"/>
  <c r="AC961" i="4"/>
  <c r="AB961" i="4"/>
  <c r="AA961" i="4"/>
  <c r="Z961" i="4"/>
  <c r="Y961" i="4"/>
  <c r="X961" i="4"/>
  <c r="W961" i="4"/>
  <c r="V961" i="4"/>
  <c r="U961" i="4"/>
  <c r="T961" i="4"/>
  <c r="S961" i="4"/>
  <c r="Q961" i="4"/>
  <c r="P961" i="4"/>
  <c r="R961" i="4" s="1"/>
  <c r="O961" i="4"/>
  <c r="N961" i="4"/>
  <c r="L961" i="4"/>
  <c r="K961" i="4"/>
  <c r="M961" i="4" s="1"/>
  <c r="J961" i="4"/>
  <c r="I961" i="4"/>
  <c r="H961" i="4"/>
  <c r="G961" i="4"/>
  <c r="F961" i="4"/>
  <c r="E961" i="4"/>
  <c r="D961" i="4"/>
  <c r="C961" i="4"/>
  <c r="AZ960" i="4"/>
  <c r="AY960" i="4"/>
  <c r="AX960" i="4"/>
  <c r="AW960" i="4"/>
  <c r="AV960" i="4"/>
  <c r="AU960" i="4"/>
  <c r="AT960" i="4"/>
  <c r="AS960" i="4"/>
  <c r="AR960" i="4"/>
  <c r="AQ960" i="4"/>
  <c r="AP960" i="4"/>
  <c r="AO960" i="4"/>
  <c r="AN960" i="4"/>
  <c r="AM960" i="4"/>
  <c r="AL960" i="4"/>
  <c r="AK960" i="4"/>
  <c r="AJ960" i="4"/>
  <c r="AI960" i="4"/>
  <c r="AH960" i="4"/>
  <c r="AG960" i="4"/>
  <c r="AF960" i="4"/>
  <c r="AE960" i="4"/>
  <c r="AD960" i="4"/>
  <c r="AC960" i="4"/>
  <c r="AB960" i="4"/>
  <c r="AA960" i="4"/>
  <c r="Z960" i="4"/>
  <c r="Y960" i="4"/>
  <c r="X960" i="4"/>
  <c r="W960" i="4"/>
  <c r="V960" i="4"/>
  <c r="U960" i="4"/>
  <c r="T960" i="4"/>
  <c r="S960" i="4"/>
  <c r="R960" i="4"/>
  <c r="Q960" i="4"/>
  <c r="P960" i="4"/>
  <c r="O960" i="4"/>
  <c r="N960" i="4"/>
  <c r="M960" i="4"/>
  <c r="L960" i="4"/>
  <c r="K960" i="4"/>
  <c r="J960" i="4"/>
  <c r="I960" i="4"/>
  <c r="H960" i="4"/>
  <c r="G960" i="4"/>
  <c r="F960" i="4"/>
  <c r="E960" i="4"/>
  <c r="D960" i="4"/>
  <c r="C960" i="4"/>
  <c r="AZ959" i="4"/>
  <c r="AY959" i="4"/>
  <c r="AX959" i="4"/>
  <c r="AW959" i="4"/>
  <c r="AV959" i="4"/>
  <c r="AU959" i="4"/>
  <c r="AT959" i="4"/>
  <c r="AS959" i="4"/>
  <c r="AR959" i="4"/>
  <c r="AQ959" i="4"/>
  <c r="AP959" i="4"/>
  <c r="AO959" i="4"/>
  <c r="AN959" i="4"/>
  <c r="AM959" i="4"/>
  <c r="AL959" i="4"/>
  <c r="AK959" i="4"/>
  <c r="AJ959" i="4"/>
  <c r="AI959" i="4"/>
  <c r="AH959" i="4"/>
  <c r="AG959" i="4"/>
  <c r="AF959" i="4"/>
  <c r="AE959" i="4"/>
  <c r="AD959" i="4"/>
  <c r="AC959" i="4"/>
  <c r="AB959" i="4"/>
  <c r="AA959" i="4"/>
  <c r="Z959" i="4"/>
  <c r="Y959" i="4"/>
  <c r="X959" i="4"/>
  <c r="W959" i="4"/>
  <c r="V959" i="4"/>
  <c r="U959" i="4"/>
  <c r="T959" i="4"/>
  <c r="S959" i="4"/>
  <c r="Q959" i="4"/>
  <c r="P959" i="4"/>
  <c r="R959" i="4" s="1"/>
  <c r="O959" i="4"/>
  <c r="N959" i="4"/>
  <c r="M959" i="4"/>
  <c r="L959" i="4"/>
  <c r="K959" i="4"/>
  <c r="J959" i="4"/>
  <c r="I959" i="4"/>
  <c r="H959" i="4"/>
  <c r="G959" i="4"/>
  <c r="F959" i="4"/>
  <c r="E959" i="4"/>
  <c r="D959" i="4"/>
  <c r="C959" i="4"/>
  <c r="AZ958" i="4"/>
  <c r="AY958" i="4"/>
  <c r="AX958" i="4"/>
  <c r="AW958" i="4"/>
  <c r="AV958" i="4"/>
  <c r="AU958" i="4"/>
  <c r="AT958" i="4"/>
  <c r="AS958" i="4"/>
  <c r="AR958" i="4"/>
  <c r="AQ958" i="4"/>
  <c r="AP958" i="4"/>
  <c r="AO958" i="4"/>
  <c r="AN958" i="4"/>
  <c r="AM958" i="4"/>
  <c r="AL958" i="4"/>
  <c r="AK958" i="4"/>
  <c r="AJ958" i="4"/>
  <c r="AI958" i="4"/>
  <c r="AH958" i="4"/>
  <c r="AG958" i="4"/>
  <c r="AF958" i="4"/>
  <c r="AE958" i="4"/>
  <c r="AD958" i="4"/>
  <c r="AC958" i="4"/>
  <c r="AB958" i="4"/>
  <c r="AA958" i="4"/>
  <c r="Z958" i="4"/>
  <c r="Y958" i="4"/>
  <c r="X958" i="4"/>
  <c r="W958" i="4"/>
  <c r="V958" i="4"/>
  <c r="U958" i="4"/>
  <c r="T958" i="4"/>
  <c r="S958" i="4"/>
  <c r="R958" i="4"/>
  <c r="Q958" i="4"/>
  <c r="P958" i="4"/>
  <c r="O958" i="4"/>
  <c r="N958" i="4"/>
  <c r="L958" i="4"/>
  <c r="K958" i="4"/>
  <c r="M958" i="4" s="1"/>
  <c r="J958" i="4"/>
  <c r="I958" i="4"/>
  <c r="H958" i="4"/>
  <c r="G958" i="4"/>
  <c r="F958" i="4"/>
  <c r="E958" i="4"/>
  <c r="D958" i="4"/>
  <c r="C958" i="4"/>
  <c r="AZ957" i="4"/>
  <c r="AY957" i="4"/>
  <c r="AX957" i="4"/>
  <c r="AW957" i="4"/>
  <c r="AV957" i="4"/>
  <c r="AU957" i="4"/>
  <c r="AT957" i="4"/>
  <c r="AS957" i="4"/>
  <c r="AR957" i="4"/>
  <c r="AQ957" i="4"/>
  <c r="AP957" i="4"/>
  <c r="AO957" i="4"/>
  <c r="AN957" i="4"/>
  <c r="AM957" i="4"/>
  <c r="AL957" i="4"/>
  <c r="AK957" i="4"/>
  <c r="AJ957" i="4"/>
  <c r="AI957" i="4"/>
  <c r="AH957" i="4"/>
  <c r="AG957" i="4"/>
  <c r="AF957" i="4"/>
  <c r="AE957" i="4"/>
  <c r="AD957" i="4"/>
  <c r="AC957" i="4"/>
  <c r="AB957" i="4"/>
  <c r="AA957" i="4"/>
  <c r="Z957" i="4"/>
  <c r="Y957" i="4"/>
  <c r="X957" i="4"/>
  <c r="W957" i="4"/>
  <c r="V957" i="4"/>
  <c r="U957" i="4"/>
  <c r="T957" i="4"/>
  <c r="S957" i="4"/>
  <c r="Q957" i="4"/>
  <c r="P957" i="4"/>
  <c r="R957" i="4" s="1"/>
  <c r="O957" i="4"/>
  <c r="N957" i="4"/>
  <c r="L957" i="4"/>
  <c r="K957" i="4"/>
  <c r="M957" i="4" s="1"/>
  <c r="J957" i="4"/>
  <c r="I957" i="4"/>
  <c r="H957" i="4"/>
  <c r="G957" i="4"/>
  <c r="F957" i="4"/>
  <c r="E957" i="4"/>
  <c r="D957" i="4"/>
  <c r="C957" i="4"/>
  <c r="AZ956" i="4"/>
  <c r="AY956" i="4"/>
  <c r="AX956" i="4"/>
  <c r="AW956" i="4"/>
  <c r="AV956" i="4"/>
  <c r="AU956" i="4"/>
  <c r="AT956" i="4"/>
  <c r="AS956" i="4"/>
  <c r="AR956" i="4"/>
  <c r="AQ956" i="4"/>
  <c r="AP956" i="4"/>
  <c r="AO956" i="4"/>
  <c r="AN956" i="4"/>
  <c r="AM956" i="4"/>
  <c r="AL956" i="4"/>
  <c r="AK956" i="4"/>
  <c r="AJ956" i="4"/>
  <c r="AI956" i="4"/>
  <c r="AH956" i="4"/>
  <c r="AG956" i="4"/>
  <c r="AF956" i="4"/>
  <c r="AE956" i="4"/>
  <c r="AD956" i="4"/>
  <c r="AC956" i="4"/>
  <c r="AB956" i="4"/>
  <c r="AA956" i="4"/>
  <c r="Z956" i="4"/>
  <c r="Y956" i="4"/>
  <c r="X956" i="4"/>
  <c r="W956" i="4"/>
  <c r="V956" i="4"/>
  <c r="U956" i="4"/>
  <c r="T956" i="4"/>
  <c r="S956" i="4"/>
  <c r="R956" i="4"/>
  <c r="Q956" i="4"/>
  <c r="P956" i="4"/>
  <c r="O956" i="4"/>
  <c r="N956" i="4"/>
  <c r="M956" i="4"/>
  <c r="L956" i="4"/>
  <c r="K956" i="4"/>
  <c r="J956" i="4"/>
  <c r="I956" i="4"/>
  <c r="H956" i="4"/>
  <c r="G956" i="4"/>
  <c r="F956" i="4"/>
  <c r="E956" i="4"/>
  <c r="D956" i="4"/>
  <c r="C956" i="4"/>
  <c r="AZ955" i="4"/>
  <c r="AY955" i="4"/>
  <c r="AX955" i="4"/>
  <c r="AW955" i="4"/>
  <c r="AV955" i="4"/>
  <c r="AU955" i="4"/>
  <c r="AT955" i="4"/>
  <c r="AS955" i="4"/>
  <c r="AR955" i="4"/>
  <c r="AQ955" i="4"/>
  <c r="AP955" i="4"/>
  <c r="AO955" i="4"/>
  <c r="AN955" i="4"/>
  <c r="AM955" i="4"/>
  <c r="AL955" i="4"/>
  <c r="AK955" i="4"/>
  <c r="AJ955" i="4"/>
  <c r="AI955" i="4"/>
  <c r="AH955" i="4"/>
  <c r="AG955" i="4"/>
  <c r="AF955" i="4"/>
  <c r="AE955" i="4"/>
  <c r="AD955" i="4"/>
  <c r="AC955" i="4"/>
  <c r="AB955" i="4"/>
  <c r="AA955" i="4"/>
  <c r="Z955" i="4"/>
  <c r="Y955" i="4"/>
  <c r="X955" i="4"/>
  <c r="W955" i="4"/>
  <c r="V955" i="4"/>
  <c r="U955" i="4"/>
  <c r="T955" i="4"/>
  <c r="S955" i="4"/>
  <c r="Q955" i="4"/>
  <c r="P955" i="4"/>
  <c r="R955" i="4" s="1"/>
  <c r="O955" i="4"/>
  <c r="N955" i="4"/>
  <c r="M955" i="4"/>
  <c r="L955" i="4"/>
  <c r="K955" i="4"/>
  <c r="J955" i="4"/>
  <c r="I955" i="4"/>
  <c r="H955" i="4"/>
  <c r="G955" i="4"/>
  <c r="F955" i="4"/>
  <c r="E955" i="4"/>
  <c r="D955" i="4"/>
  <c r="C955" i="4"/>
  <c r="AZ954" i="4"/>
  <c r="AY954" i="4"/>
  <c r="AX954" i="4"/>
  <c r="AW954" i="4"/>
  <c r="AV954" i="4"/>
  <c r="AU954" i="4"/>
  <c r="AT954" i="4"/>
  <c r="AS954" i="4"/>
  <c r="AR954" i="4"/>
  <c r="AQ954" i="4"/>
  <c r="AP954" i="4"/>
  <c r="AO954" i="4"/>
  <c r="AN954" i="4"/>
  <c r="AM954" i="4"/>
  <c r="AL954" i="4"/>
  <c r="AK954" i="4"/>
  <c r="AJ954" i="4"/>
  <c r="AI954" i="4"/>
  <c r="AH954" i="4"/>
  <c r="AG954" i="4"/>
  <c r="AF954" i="4"/>
  <c r="AE954" i="4"/>
  <c r="AD954" i="4"/>
  <c r="AC954" i="4"/>
  <c r="AB954" i="4"/>
  <c r="AA954" i="4"/>
  <c r="Z954" i="4"/>
  <c r="Y954" i="4"/>
  <c r="X954" i="4"/>
  <c r="W954" i="4"/>
  <c r="V954" i="4"/>
  <c r="U954" i="4"/>
  <c r="T954" i="4"/>
  <c r="S954" i="4"/>
  <c r="R954" i="4"/>
  <c r="Q954" i="4"/>
  <c r="P954" i="4"/>
  <c r="O954" i="4"/>
  <c r="N954" i="4"/>
  <c r="L954" i="4"/>
  <c r="K954" i="4"/>
  <c r="M954" i="4" s="1"/>
  <c r="J954" i="4"/>
  <c r="I954" i="4"/>
  <c r="H954" i="4"/>
  <c r="G954" i="4"/>
  <c r="F954" i="4"/>
  <c r="E954" i="4"/>
  <c r="D954" i="4"/>
  <c r="C954" i="4"/>
  <c r="AZ953" i="4"/>
  <c r="AY953" i="4"/>
  <c r="AX953" i="4"/>
  <c r="AW953" i="4"/>
  <c r="AV953" i="4"/>
  <c r="AU953" i="4"/>
  <c r="AT953" i="4"/>
  <c r="AS953" i="4"/>
  <c r="AR953" i="4"/>
  <c r="AQ953" i="4"/>
  <c r="AP953" i="4"/>
  <c r="AO953" i="4"/>
  <c r="AN953" i="4"/>
  <c r="AM953" i="4"/>
  <c r="AL953" i="4"/>
  <c r="AK953" i="4"/>
  <c r="AJ953" i="4"/>
  <c r="AI953" i="4"/>
  <c r="AH953" i="4"/>
  <c r="AG953" i="4"/>
  <c r="AF953" i="4"/>
  <c r="AE953" i="4"/>
  <c r="AD953" i="4"/>
  <c r="AC953" i="4"/>
  <c r="AB953" i="4"/>
  <c r="AA953" i="4"/>
  <c r="Z953" i="4"/>
  <c r="Y953" i="4"/>
  <c r="X953" i="4"/>
  <c r="W953" i="4"/>
  <c r="V953" i="4"/>
  <c r="U953" i="4"/>
  <c r="T953" i="4"/>
  <c r="S953" i="4"/>
  <c r="Q953" i="4"/>
  <c r="P953" i="4"/>
  <c r="R953" i="4" s="1"/>
  <c r="O953" i="4"/>
  <c r="N953" i="4"/>
  <c r="L953" i="4"/>
  <c r="K953" i="4"/>
  <c r="M953" i="4" s="1"/>
  <c r="J953" i="4"/>
  <c r="I953" i="4"/>
  <c r="H953" i="4"/>
  <c r="G953" i="4"/>
  <c r="F953" i="4"/>
  <c r="E953" i="4"/>
  <c r="D953" i="4"/>
  <c r="C953" i="4"/>
  <c r="AZ952" i="4"/>
  <c r="AY952" i="4"/>
  <c r="AX952" i="4"/>
  <c r="AW952" i="4"/>
  <c r="AV952" i="4"/>
  <c r="AU952" i="4"/>
  <c r="AT952" i="4"/>
  <c r="AS952" i="4"/>
  <c r="AR952" i="4"/>
  <c r="AQ952" i="4"/>
  <c r="AP952" i="4"/>
  <c r="AO952" i="4"/>
  <c r="AN952" i="4"/>
  <c r="AM952" i="4"/>
  <c r="AL952" i="4"/>
  <c r="AK952" i="4"/>
  <c r="AJ952" i="4"/>
  <c r="AI952" i="4"/>
  <c r="AH952" i="4"/>
  <c r="AG952" i="4"/>
  <c r="AF952" i="4"/>
  <c r="AE952" i="4"/>
  <c r="AD952" i="4"/>
  <c r="AC952" i="4"/>
  <c r="AB952" i="4"/>
  <c r="AA952" i="4"/>
  <c r="Z952" i="4"/>
  <c r="Y952" i="4"/>
  <c r="X952" i="4"/>
  <c r="W952" i="4"/>
  <c r="V952" i="4"/>
  <c r="U952" i="4"/>
  <c r="T952" i="4"/>
  <c r="S952" i="4"/>
  <c r="R952" i="4"/>
  <c r="Q952" i="4"/>
  <c r="P952" i="4"/>
  <c r="O952" i="4"/>
  <c r="N952" i="4"/>
  <c r="M952" i="4"/>
  <c r="L952" i="4"/>
  <c r="K952" i="4"/>
  <c r="J952" i="4"/>
  <c r="I952" i="4"/>
  <c r="H952" i="4"/>
  <c r="G952" i="4"/>
  <c r="F952" i="4"/>
  <c r="E952" i="4"/>
  <c r="D952" i="4"/>
  <c r="C952" i="4"/>
  <c r="AZ951" i="4"/>
  <c r="AY951" i="4"/>
  <c r="AX951" i="4"/>
  <c r="AW951" i="4"/>
  <c r="AV951" i="4"/>
  <c r="AU951" i="4"/>
  <c r="AT951" i="4"/>
  <c r="AS951" i="4"/>
  <c r="AR951" i="4"/>
  <c r="AQ951" i="4"/>
  <c r="AP951" i="4"/>
  <c r="AO951" i="4"/>
  <c r="AN951" i="4"/>
  <c r="AM951" i="4"/>
  <c r="AL951" i="4"/>
  <c r="AK951" i="4"/>
  <c r="AJ951" i="4"/>
  <c r="AI951" i="4"/>
  <c r="AH951" i="4"/>
  <c r="AG951" i="4"/>
  <c r="AF951" i="4"/>
  <c r="AE951" i="4"/>
  <c r="AD951" i="4"/>
  <c r="AC951" i="4"/>
  <c r="AB951" i="4"/>
  <c r="AA951" i="4"/>
  <c r="Z951" i="4"/>
  <c r="Y951" i="4"/>
  <c r="X951" i="4"/>
  <c r="W951" i="4"/>
  <c r="V951" i="4"/>
  <c r="U951" i="4"/>
  <c r="T951" i="4"/>
  <c r="S951" i="4"/>
  <c r="Q951" i="4"/>
  <c r="P951" i="4"/>
  <c r="R951" i="4" s="1"/>
  <c r="O951" i="4"/>
  <c r="N951" i="4"/>
  <c r="M951" i="4"/>
  <c r="L951" i="4"/>
  <c r="K951" i="4"/>
  <c r="J951" i="4"/>
  <c r="I951" i="4"/>
  <c r="H951" i="4"/>
  <c r="G951" i="4"/>
  <c r="F951" i="4"/>
  <c r="E951" i="4"/>
  <c r="D951" i="4"/>
  <c r="C951" i="4"/>
  <c r="AZ950" i="4"/>
  <c r="AY950" i="4"/>
  <c r="AX950" i="4"/>
  <c r="AW950" i="4"/>
  <c r="AV950" i="4"/>
  <c r="AU950" i="4"/>
  <c r="AT950" i="4"/>
  <c r="AS950" i="4"/>
  <c r="AR950" i="4"/>
  <c r="AQ950" i="4"/>
  <c r="AP950" i="4"/>
  <c r="AO950" i="4"/>
  <c r="AN950" i="4"/>
  <c r="AM950" i="4"/>
  <c r="AL950" i="4"/>
  <c r="AK950" i="4"/>
  <c r="AJ950" i="4"/>
  <c r="AI950" i="4"/>
  <c r="AH950" i="4"/>
  <c r="AG950" i="4"/>
  <c r="AF950" i="4"/>
  <c r="AE950" i="4"/>
  <c r="AD950" i="4"/>
  <c r="AC950" i="4"/>
  <c r="AB950" i="4"/>
  <c r="AA950" i="4"/>
  <c r="Z950" i="4"/>
  <c r="Y950" i="4"/>
  <c r="X950" i="4"/>
  <c r="W950" i="4"/>
  <c r="V950" i="4"/>
  <c r="U950" i="4"/>
  <c r="T950" i="4"/>
  <c r="S950" i="4"/>
  <c r="R950" i="4"/>
  <c r="Q950" i="4"/>
  <c r="P950" i="4"/>
  <c r="O950" i="4"/>
  <c r="N950" i="4"/>
  <c r="L950" i="4"/>
  <c r="K950" i="4"/>
  <c r="M950" i="4" s="1"/>
  <c r="J950" i="4"/>
  <c r="I950" i="4"/>
  <c r="H950" i="4"/>
  <c r="G950" i="4"/>
  <c r="F950" i="4"/>
  <c r="E950" i="4"/>
  <c r="D950" i="4"/>
  <c r="C950" i="4"/>
  <c r="AZ949" i="4"/>
  <c r="AY949" i="4"/>
  <c r="AX949" i="4"/>
  <c r="AW949" i="4"/>
  <c r="AV949" i="4"/>
  <c r="AU949" i="4"/>
  <c r="AT949" i="4"/>
  <c r="AS949" i="4"/>
  <c r="AR949" i="4"/>
  <c r="AQ949" i="4"/>
  <c r="AP949" i="4"/>
  <c r="AO949" i="4"/>
  <c r="AN949" i="4"/>
  <c r="AM949" i="4"/>
  <c r="AL949" i="4"/>
  <c r="AK949" i="4"/>
  <c r="AJ949" i="4"/>
  <c r="AI949" i="4"/>
  <c r="AH949" i="4"/>
  <c r="AG949" i="4"/>
  <c r="AF949" i="4"/>
  <c r="AE949" i="4"/>
  <c r="AD949" i="4"/>
  <c r="AC949" i="4"/>
  <c r="AB949" i="4"/>
  <c r="AA949" i="4"/>
  <c r="Z949" i="4"/>
  <c r="Y949" i="4"/>
  <c r="X949" i="4"/>
  <c r="W949" i="4"/>
  <c r="V949" i="4"/>
  <c r="U949" i="4"/>
  <c r="T949" i="4"/>
  <c r="S949" i="4"/>
  <c r="Q949" i="4"/>
  <c r="P949" i="4"/>
  <c r="R949" i="4" s="1"/>
  <c r="O949" i="4"/>
  <c r="N949" i="4"/>
  <c r="L949" i="4"/>
  <c r="K949" i="4"/>
  <c r="M949" i="4" s="1"/>
  <c r="J949" i="4"/>
  <c r="I949" i="4"/>
  <c r="H949" i="4"/>
  <c r="G949" i="4"/>
  <c r="F949" i="4"/>
  <c r="E949" i="4"/>
  <c r="D949" i="4"/>
  <c r="C949" i="4"/>
  <c r="AZ948" i="4"/>
  <c r="AY948" i="4"/>
  <c r="AX948" i="4"/>
  <c r="AW948" i="4"/>
  <c r="AV948" i="4"/>
  <c r="AU948" i="4"/>
  <c r="AT948" i="4"/>
  <c r="AS948" i="4"/>
  <c r="AR948" i="4"/>
  <c r="AQ948" i="4"/>
  <c r="AP948" i="4"/>
  <c r="AO948" i="4"/>
  <c r="AN948" i="4"/>
  <c r="AM948" i="4"/>
  <c r="AL948" i="4"/>
  <c r="AK948" i="4"/>
  <c r="AJ948" i="4"/>
  <c r="AI948" i="4"/>
  <c r="AH948" i="4"/>
  <c r="AG948" i="4"/>
  <c r="AF948" i="4"/>
  <c r="AE948" i="4"/>
  <c r="AD948" i="4"/>
  <c r="AC948" i="4"/>
  <c r="AB948" i="4"/>
  <c r="AA948" i="4"/>
  <c r="Z948" i="4"/>
  <c r="Y948" i="4"/>
  <c r="X948" i="4"/>
  <c r="W948" i="4"/>
  <c r="V948" i="4"/>
  <c r="U948" i="4"/>
  <c r="T948" i="4"/>
  <c r="S948" i="4"/>
  <c r="R948" i="4"/>
  <c r="Q948" i="4"/>
  <c r="P948" i="4"/>
  <c r="O948" i="4"/>
  <c r="N948" i="4"/>
  <c r="M948" i="4"/>
  <c r="L948" i="4"/>
  <c r="K948" i="4"/>
  <c r="J948" i="4"/>
  <c r="I948" i="4"/>
  <c r="H948" i="4"/>
  <c r="G948" i="4"/>
  <c r="F948" i="4"/>
  <c r="E948" i="4"/>
  <c r="D948" i="4"/>
  <c r="C948" i="4"/>
  <c r="AZ947" i="4"/>
  <c r="AY947" i="4"/>
  <c r="AX947" i="4"/>
  <c r="AW947" i="4"/>
  <c r="AV947" i="4"/>
  <c r="AU947" i="4"/>
  <c r="AT947" i="4"/>
  <c r="AS947" i="4"/>
  <c r="AR947" i="4"/>
  <c r="AQ947" i="4"/>
  <c r="AP947" i="4"/>
  <c r="AO947" i="4"/>
  <c r="AN947" i="4"/>
  <c r="AM947" i="4"/>
  <c r="AL947" i="4"/>
  <c r="AK947" i="4"/>
  <c r="AJ947" i="4"/>
  <c r="AI947" i="4"/>
  <c r="AH947" i="4"/>
  <c r="AG947" i="4"/>
  <c r="AF947" i="4"/>
  <c r="AE947" i="4"/>
  <c r="AD947" i="4"/>
  <c r="AC947" i="4"/>
  <c r="AB947" i="4"/>
  <c r="AA947" i="4"/>
  <c r="Z947" i="4"/>
  <c r="Y947" i="4"/>
  <c r="X947" i="4"/>
  <c r="W947" i="4"/>
  <c r="V947" i="4"/>
  <c r="U947" i="4"/>
  <c r="T947" i="4"/>
  <c r="S947" i="4"/>
  <c r="Q947" i="4"/>
  <c r="P947" i="4"/>
  <c r="R947" i="4" s="1"/>
  <c r="O947" i="4"/>
  <c r="N947" i="4"/>
  <c r="M947" i="4"/>
  <c r="L947" i="4"/>
  <c r="K947" i="4"/>
  <c r="J947" i="4"/>
  <c r="I947" i="4"/>
  <c r="H947" i="4"/>
  <c r="G947" i="4"/>
  <c r="F947" i="4"/>
  <c r="E947" i="4"/>
  <c r="D947" i="4"/>
  <c r="C947" i="4"/>
  <c r="AZ946" i="4"/>
  <c r="AY946" i="4"/>
  <c r="AX946" i="4"/>
  <c r="AW946" i="4"/>
  <c r="AV946" i="4"/>
  <c r="AU946" i="4"/>
  <c r="AT946" i="4"/>
  <c r="AS946" i="4"/>
  <c r="AR946" i="4"/>
  <c r="AQ946" i="4"/>
  <c r="AP946" i="4"/>
  <c r="AO946" i="4"/>
  <c r="AN946" i="4"/>
  <c r="AM946" i="4"/>
  <c r="AL946" i="4"/>
  <c r="AK946" i="4"/>
  <c r="AJ946" i="4"/>
  <c r="AI946" i="4"/>
  <c r="AH946" i="4"/>
  <c r="AG946" i="4"/>
  <c r="AF946" i="4"/>
  <c r="AE946" i="4"/>
  <c r="AD946" i="4"/>
  <c r="AC946" i="4"/>
  <c r="AB946" i="4"/>
  <c r="AA946" i="4"/>
  <c r="Z946" i="4"/>
  <c r="Y946" i="4"/>
  <c r="X946" i="4"/>
  <c r="W946" i="4"/>
  <c r="V946" i="4"/>
  <c r="U946" i="4"/>
  <c r="T946" i="4"/>
  <c r="S946" i="4"/>
  <c r="R946" i="4"/>
  <c r="Q946" i="4"/>
  <c r="P946" i="4"/>
  <c r="O946" i="4"/>
  <c r="N946" i="4"/>
  <c r="L946" i="4"/>
  <c r="K946" i="4"/>
  <c r="M946" i="4" s="1"/>
  <c r="J946" i="4"/>
  <c r="I946" i="4"/>
  <c r="H946" i="4"/>
  <c r="G946" i="4"/>
  <c r="F946" i="4"/>
  <c r="E946" i="4"/>
  <c r="D946" i="4"/>
  <c r="C946" i="4"/>
  <c r="AZ945" i="4"/>
  <c r="AY945" i="4"/>
  <c r="AX945" i="4"/>
  <c r="AW945" i="4"/>
  <c r="AV945" i="4"/>
  <c r="AU945" i="4"/>
  <c r="AT945" i="4"/>
  <c r="AS945" i="4"/>
  <c r="AR945" i="4"/>
  <c r="AQ945" i="4"/>
  <c r="AP945" i="4"/>
  <c r="AO945" i="4"/>
  <c r="AN945" i="4"/>
  <c r="AM945" i="4"/>
  <c r="AL945" i="4"/>
  <c r="AK945" i="4"/>
  <c r="AJ945" i="4"/>
  <c r="AI945" i="4"/>
  <c r="AH945" i="4"/>
  <c r="AG945" i="4"/>
  <c r="AF945" i="4"/>
  <c r="AE945" i="4"/>
  <c r="AD945" i="4"/>
  <c r="AC945" i="4"/>
  <c r="AB945" i="4"/>
  <c r="AA945" i="4"/>
  <c r="Z945" i="4"/>
  <c r="Y945" i="4"/>
  <c r="X945" i="4"/>
  <c r="W945" i="4"/>
  <c r="V945" i="4"/>
  <c r="U945" i="4"/>
  <c r="T945" i="4"/>
  <c r="S945" i="4"/>
  <c r="Q945" i="4"/>
  <c r="P945" i="4"/>
  <c r="R945" i="4" s="1"/>
  <c r="O945" i="4"/>
  <c r="N945" i="4"/>
  <c r="L945" i="4"/>
  <c r="K945" i="4"/>
  <c r="M945" i="4" s="1"/>
  <c r="J945" i="4"/>
  <c r="I945" i="4"/>
  <c r="H945" i="4"/>
  <c r="G945" i="4"/>
  <c r="F945" i="4"/>
  <c r="E945" i="4"/>
  <c r="D945" i="4"/>
  <c r="C945" i="4"/>
  <c r="AZ944" i="4"/>
  <c r="AY944" i="4"/>
  <c r="AX944" i="4"/>
  <c r="AW944" i="4"/>
  <c r="AV944" i="4"/>
  <c r="AU944" i="4"/>
  <c r="AT944" i="4"/>
  <c r="AS944" i="4"/>
  <c r="AR944" i="4"/>
  <c r="AQ944" i="4"/>
  <c r="AP944" i="4"/>
  <c r="AO944" i="4"/>
  <c r="AN944" i="4"/>
  <c r="AM944" i="4"/>
  <c r="AL944" i="4"/>
  <c r="AK944" i="4"/>
  <c r="AJ944" i="4"/>
  <c r="AI944" i="4"/>
  <c r="AH944" i="4"/>
  <c r="AG944" i="4"/>
  <c r="AF944" i="4"/>
  <c r="AE944" i="4"/>
  <c r="AD944" i="4"/>
  <c r="AC944" i="4"/>
  <c r="AB944" i="4"/>
  <c r="AA944" i="4"/>
  <c r="Z944" i="4"/>
  <c r="Y944" i="4"/>
  <c r="X944" i="4"/>
  <c r="W944" i="4"/>
  <c r="V944" i="4"/>
  <c r="U944" i="4"/>
  <c r="T944" i="4"/>
  <c r="S944" i="4"/>
  <c r="R944" i="4"/>
  <c r="Q944" i="4"/>
  <c r="P944" i="4"/>
  <c r="O944" i="4"/>
  <c r="N944" i="4"/>
  <c r="M944" i="4"/>
  <c r="L944" i="4"/>
  <c r="K944" i="4"/>
  <c r="J944" i="4"/>
  <c r="I944" i="4"/>
  <c r="H944" i="4"/>
  <c r="G944" i="4"/>
  <c r="F944" i="4"/>
  <c r="E944" i="4"/>
  <c r="D944" i="4"/>
  <c r="C944" i="4"/>
  <c r="AZ943" i="4"/>
  <c r="AY943" i="4"/>
  <c r="AX943" i="4"/>
  <c r="AW943" i="4"/>
  <c r="AV943" i="4"/>
  <c r="AU943" i="4"/>
  <c r="AT943" i="4"/>
  <c r="AS943" i="4"/>
  <c r="AR943" i="4"/>
  <c r="AQ943" i="4"/>
  <c r="AP943" i="4"/>
  <c r="AO943" i="4"/>
  <c r="AN943" i="4"/>
  <c r="AM943" i="4"/>
  <c r="AL943" i="4"/>
  <c r="AK943" i="4"/>
  <c r="AJ943" i="4"/>
  <c r="AI943" i="4"/>
  <c r="AH943" i="4"/>
  <c r="AG943" i="4"/>
  <c r="AF943" i="4"/>
  <c r="AE943" i="4"/>
  <c r="AD943" i="4"/>
  <c r="AC943" i="4"/>
  <c r="AB943" i="4"/>
  <c r="AA943" i="4"/>
  <c r="Z943" i="4"/>
  <c r="Y943" i="4"/>
  <c r="X943" i="4"/>
  <c r="W943" i="4"/>
  <c r="V943" i="4"/>
  <c r="U943" i="4"/>
  <c r="T943" i="4"/>
  <c r="S943" i="4"/>
  <c r="Q943" i="4"/>
  <c r="P943" i="4"/>
  <c r="R943" i="4" s="1"/>
  <c r="O943" i="4"/>
  <c r="N943" i="4"/>
  <c r="M943" i="4"/>
  <c r="L943" i="4"/>
  <c r="K943" i="4"/>
  <c r="J943" i="4"/>
  <c r="I943" i="4"/>
  <c r="H943" i="4"/>
  <c r="G943" i="4"/>
  <c r="F943" i="4"/>
  <c r="E943" i="4"/>
  <c r="D943" i="4"/>
  <c r="C943" i="4"/>
  <c r="AZ942" i="4"/>
  <c r="AY942" i="4"/>
  <c r="AX942" i="4"/>
  <c r="AW942" i="4"/>
  <c r="AV942" i="4"/>
  <c r="AU942" i="4"/>
  <c r="AT942" i="4"/>
  <c r="AS942" i="4"/>
  <c r="AR942" i="4"/>
  <c r="AQ942" i="4"/>
  <c r="AP942" i="4"/>
  <c r="AO942" i="4"/>
  <c r="AN942" i="4"/>
  <c r="AM942" i="4"/>
  <c r="AL942" i="4"/>
  <c r="AK942" i="4"/>
  <c r="AJ942" i="4"/>
  <c r="AI942" i="4"/>
  <c r="AH942" i="4"/>
  <c r="AG942" i="4"/>
  <c r="AF942" i="4"/>
  <c r="AE942" i="4"/>
  <c r="AD942" i="4"/>
  <c r="AC942" i="4"/>
  <c r="AB942" i="4"/>
  <c r="AA942" i="4"/>
  <c r="Z942" i="4"/>
  <c r="Y942" i="4"/>
  <c r="X942" i="4"/>
  <c r="W942" i="4"/>
  <c r="V942" i="4"/>
  <c r="U942" i="4"/>
  <c r="T942" i="4"/>
  <c r="S942" i="4"/>
  <c r="R942" i="4"/>
  <c r="Q942" i="4"/>
  <c r="P942" i="4"/>
  <c r="O942" i="4"/>
  <c r="N942" i="4"/>
  <c r="L942" i="4"/>
  <c r="K942" i="4"/>
  <c r="M942" i="4" s="1"/>
  <c r="J942" i="4"/>
  <c r="I942" i="4"/>
  <c r="H942" i="4"/>
  <c r="G942" i="4"/>
  <c r="F942" i="4"/>
  <c r="E942" i="4"/>
  <c r="D942" i="4"/>
  <c r="C942" i="4"/>
  <c r="AZ941" i="4"/>
  <c r="AY941" i="4"/>
  <c r="AX941" i="4"/>
  <c r="AW941" i="4"/>
  <c r="AV941" i="4"/>
  <c r="AU941" i="4"/>
  <c r="AT941" i="4"/>
  <c r="AS941" i="4"/>
  <c r="AR941" i="4"/>
  <c r="AQ941" i="4"/>
  <c r="AP941" i="4"/>
  <c r="AO941" i="4"/>
  <c r="AN941" i="4"/>
  <c r="AM941" i="4"/>
  <c r="AL941" i="4"/>
  <c r="AK941" i="4"/>
  <c r="AJ941" i="4"/>
  <c r="AI941" i="4"/>
  <c r="AH941" i="4"/>
  <c r="AG941" i="4"/>
  <c r="AF941" i="4"/>
  <c r="AE941" i="4"/>
  <c r="AD941" i="4"/>
  <c r="AC941" i="4"/>
  <c r="AB941" i="4"/>
  <c r="AA941" i="4"/>
  <c r="Z941" i="4"/>
  <c r="Y941" i="4"/>
  <c r="X941" i="4"/>
  <c r="W941" i="4"/>
  <c r="V941" i="4"/>
  <c r="U941" i="4"/>
  <c r="T941" i="4"/>
  <c r="S941" i="4"/>
  <c r="Q941" i="4"/>
  <c r="P941" i="4"/>
  <c r="R941" i="4" s="1"/>
  <c r="O941" i="4"/>
  <c r="N941" i="4"/>
  <c r="L941" i="4"/>
  <c r="K941" i="4"/>
  <c r="M941" i="4" s="1"/>
  <c r="J941" i="4"/>
  <c r="I941" i="4"/>
  <c r="H941" i="4"/>
  <c r="G941" i="4"/>
  <c r="F941" i="4"/>
  <c r="E941" i="4"/>
  <c r="D941" i="4"/>
  <c r="C941" i="4"/>
  <c r="AZ940" i="4"/>
  <c r="AY940" i="4"/>
  <c r="AX940" i="4"/>
  <c r="AW940" i="4"/>
  <c r="AV940" i="4"/>
  <c r="AU940" i="4"/>
  <c r="AT940" i="4"/>
  <c r="AS940" i="4"/>
  <c r="AR940" i="4"/>
  <c r="AQ940" i="4"/>
  <c r="AP940" i="4"/>
  <c r="AO940" i="4"/>
  <c r="AN940" i="4"/>
  <c r="AM940" i="4"/>
  <c r="AL940" i="4"/>
  <c r="AK940" i="4"/>
  <c r="AJ940" i="4"/>
  <c r="AI940" i="4"/>
  <c r="AH940" i="4"/>
  <c r="AG940" i="4"/>
  <c r="AF940" i="4"/>
  <c r="AE940" i="4"/>
  <c r="AD940" i="4"/>
  <c r="AC940" i="4"/>
  <c r="AB940" i="4"/>
  <c r="AA940" i="4"/>
  <c r="Z940" i="4"/>
  <c r="Y940" i="4"/>
  <c r="X940" i="4"/>
  <c r="W940" i="4"/>
  <c r="V940" i="4"/>
  <c r="U940" i="4"/>
  <c r="T940" i="4"/>
  <c r="S940" i="4"/>
  <c r="R940" i="4"/>
  <c r="Q940" i="4"/>
  <c r="P940" i="4"/>
  <c r="O940" i="4"/>
  <c r="N940" i="4"/>
  <c r="M940" i="4"/>
  <c r="L940" i="4"/>
  <c r="K940" i="4"/>
  <c r="J940" i="4"/>
  <c r="I940" i="4"/>
  <c r="H940" i="4"/>
  <c r="G940" i="4"/>
  <c r="F940" i="4"/>
  <c r="E940" i="4"/>
  <c r="D940" i="4"/>
  <c r="C940" i="4"/>
  <c r="AZ939" i="4"/>
  <c r="AY939" i="4"/>
  <c r="AX939" i="4"/>
  <c r="AW939" i="4"/>
  <c r="AV939" i="4"/>
  <c r="AU939" i="4"/>
  <c r="AT939" i="4"/>
  <c r="AS939" i="4"/>
  <c r="AR939" i="4"/>
  <c r="AQ939" i="4"/>
  <c r="AP939" i="4"/>
  <c r="AO939" i="4"/>
  <c r="AN939" i="4"/>
  <c r="AM939" i="4"/>
  <c r="AL939" i="4"/>
  <c r="AK939" i="4"/>
  <c r="AJ939" i="4"/>
  <c r="AI939" i="4"/>
  <c r="AH939" i="4"/>
  <c r="AG939" i="4"/>
  <c r="AF939" i="4"/>
  <c r="AE939" i="4"/>
  <c r="AD939" i="4"/>
  <c r="AC939" i="4"/>
  <c r="AB939" i="4"/>
  <c r="AA939" i="4"/>
  <c r="Z939" i="4"/>
  <c r="Y939" i="4"/>
  <c r="X939" i="4"/>
  <c r="W939" i="4"/>
  <c r="V939" i="4"/>
  <c r="U939" i="4"/>
  <c r="T939" i="4"/>
  <c r="S939" i="4"/>
  <c r="Q939" i="4"/>
  <c r="P939" i="4"/>
  <c r="R939" i="4" s="1"/>
  <c r="O939" i="4"/>
  <c r="N939" i="4"/>
  <c r="M939" i="4"/>
  <c r="L939" i="4"/>
  <c r="K939" i="4"/>
  <c r="J939" i="4"/>
  <c r="I939" i="4"/>
  <c r="H939" i="4"/>
  <c r="G939" i="4"/>
  <c r="F939" i="4"/>
  <c r="E939" i="4"/>
  <c r="D939" i="4"/>
  <c r="C939" i="4"/>
  <c r="AZ938" i="4"/>
  <c r="AY938" i="4"/>
  <c r="AX938" i="4"/>
  <c r="AW938" i="4"/>
  <c r="AV938" i="4"/>
  <c r="AU938" i="4"/>
  <c r="AT938" i="4"/>
  <c r="AS938" i="4"/>
  <c r="AR938" i="4"/>
  <c r="AQ938" i="4"/>
  <c r="AP938" i="4"/>
  <c r="AO938" i="4"/>
  <c r="AN938" i="4"/>
  <c r="AM938" i="4"/>
  <c r="AL938" i="4"/>
  <c r="AK938" i="4"/>
  <c r="AJ938" i="4"/>
  <c r="AI938" i="4"/>
  <c r="AH938" i="4"/>
  <c r="AG938" i="4"/>
  <c r="AF938" i="4"/>
  <c r="AE938" i="4"/>
  <c r="AD938" i="4"/>
  <c r="AC938" i="4"/>
  <c r="AB938" i="4"/>
  <c r="AA938" i="4"/>
  <c r="Z938" i="4"/>
  <c r="Y938" i="4"/>
  <c r="X938" i="4"/>
  <c r="W938" i="4"/>
  <c r="V938" i="4"/>
  <c r="U938" i="4"/>
  <c r="T938" i="4"/>
  <c r="S938" i="4"/>
  <c r="R938" i="4"/>
  <c r="Q938" i="4"/>
  <c r="P938" i="4"/>
  <c r="O938" i="4"/>
  <c r="N938" i="4"/>
  <c r="L938" i="4"/>
  <c r="K938" i="4"/>
  <c r="M938" i="4" s="1"/>
  <c r="J938" i="4"/>
  <c r="I938" i="4"/>
  <c r="H938" i="4"/>
  <c r="G938" i="4"/>
  <c r="F938" i="4"/>
  <c r="E938" i="4"/>
  <c r="D938" i="4"/>
  <c r="C938" i="4"/>
  <c r="AZ937" i="4"/>
  <c r="AY937" i="4"/>
  <c r="AX937" i="4"/>
  <c r="AW937" i="4"/>
  <c r="AV937" i="4"/>
  <c r="AU937" i="4"/>
  <c r="AT937" i="4"/>
  <c r="AS937" i="4"/>
  <c r="AR937" i="4"/>
  <c r="AQ937" i="4"/>
  <c r="AP937" i="4"/>
  <c r="AO937" i="4"/>
  <c r="AN937" i="4"/>
  <c r="AM937" i="4"/>
  <c r="AL937" i="4"/>
  <c r="AK937" i="4"/>
  <c r="AJ937" i="4"/>
  <c r="AI937" i="4"/>
  <c r="AH937" i="4"/>
  <c r="AG937" i="4"/>
  <c r="AF937" i="4"/>
  <c r="AE937" i="4"/>
  <c r="AD937" i="4"/>
  <c r="AC937" i="4"/>
  <c r="AB937" i="4"/>
  <c r="AA937" i="4"/>
  <c r="Z937" i="4"/>
  <c r="Y937" i="4"/>
  <c r="X937" i="4"/>
  <c r="W937" i="4"/>
  <c r="V937" i="4"/>
  <c r="U937" i="4"/>
  <c r="T937" i="4"/>
  <c r="S937" i="4"/>
  <c r="Q937" i="4"/>
  <c r="P937" i="4"/>
  <c r="R937" i="4" s="1"/>
  <c r="O937" i="4"/>
  <c r="N937" i="4"/>
  <c r="L937" i="4"/>
  <c r="K937" i="4"/>
  <c r="M937" i="4" s="1"/>
  <c r="J937" i="4"/>
  <c r="I937" i="4"/>
  <c r="H937" i="4"/>
  <c r="G937" i="4"/>
  <c r="F937" i="4"/>
  <c r="E937" i="4"/>
  <c r="D937" i="4"/>
  <c r="C937" i="4"/>
  <c r="AZ936" i="4"/>
  <c r="AY936" i="4"/>
  <c r="AX936" i="4"/>
  <c r="AW936" i="4"/>
  <c r="AV936" i="4"/>
  <c r="AU936" i="4"/>
  <c r="AT936" i="4"/>
  <c r="AS936" i="4"/>
  <c r="AR936" i="4"/>
  <c r="AQ936" i="4"/>
  <c r="AP936" i="4"/>
  <c r="AO936" i="4"/>
  <c r="AN936" i="4"/>
  <c r="AM936" i="4"/>
  <c r="AL936" i="4"/>
  <c r="AK936" i="4"/>
  <c r="AJ936" i="4"/>
  <c r="AI936" i="4"/>
  <c r="AH936" i="4"/>
  <c r="AG936" i="4"/>
  <c r="AF936" i="4"/>
  <c r="AE936" i="4"/>
  <c r="AD936" i="4"/>
  <c r="AC936" i="4"/>
  <c r="AB936" i="4"/>
  <c r="AA936" i="4"/>
  <c r="Z936" i="4"/>
  <c r="Y936" i="4"/>
  <c r="X936" i="4"/>
  <c r="W936" i="4"/>
  <c r="V936" i="4"/>
  <c r="U936" i="4"/>
  <c r="T936" i="4"/>
  <c r="S936" i="4"/>
  <c r="R936" i="4"/>
  <c r="Q936" i="4"/>
  <c r="P936" i="4"/>
  <c r="O936" i="4"/>
  <c r="N936" i="4"/>
  <c r="M936" i="4"/>
  <c r="L936" i="4"/>
  <c r="K936" i="4"/>
  <c r="J936" i="4"/>
  <c r="I936" i="4"/>
  <c r="H936" i="4"/>
  <c r="G936" i="4"/>
  <c r="F936" i="4"/>
  <c r="E936" i="4"/>
  <c r="D936" i="4"/>
  <c r="C936" i="4"/>
  <c r="AZ935" i="4"/>
  <c r="AY935" i="4"/>
  <c r="AX935" i="4"/>
  <c r="AW935" i="4"/>
  <c r="AV935" i="4"/>
  <c r="AU935" i="4"/>
  <c r="AT935" i="4"/>
  <c r="AS935" i="4"/>
  <c r="AR935" i="4"/>
  <c r="AQ935" i="4"/>
  <c r="AP935" i="4"/>
  <c r="AO935" i="4"/>
  <c r="AN935" i="4"/>
  <c r="AM935" i="4"/>
  <c r="AL935" i="4"/>
  <c r="AK935" i="4"/>
  <c r="AJ935" i="4"/>
  <c r="AI935" i="4"/>
  <c r="AH935" i="4"/>
  <c r="AG935" i="4"/>
  <c r="AF935" i="4"/>
  <c r="AE935" i="4"/>
  <c r="AD935" i="4"/>
  <c r="AC935" i="4"/>
  <c r="AB935" i="4"/>
  <c r="AA935" i="4"/>
  <c r="Z935" i="4"/>
  <c r="Y935" i="4"/>
  <c r="X935" i="4"/>
  <c r="W935" i="4"/>
  <c r="V935" i="4"/>
  <c r="U935" i="4"/>
  <c r="T935" i="4"/>
  <c r="S935" i="4"/>
  <c r="Q935" i="4"/>
  <c r="P935" i="4"/>
  <c r="R935" i="4" s="1"/>
  <c r="O935" i="4"/>
  <c r="N935" i="4"/>
  <c r="M935" i="4"/>
  <c r="L935" i="4"/>
  <c r="K935" i="4"/>
  <c r="J935" i="4"/>
  <c r="I935" i="4"/>
  <c r="H935" i="4"/>
  <c r="G935" i="4"/>
  <c r="F935" i="4"/>
  <c r="E935" i="4"/>
  <c r="D935" i="4"/>
  <c r="C935" i="4"/>
  <c r="AZ934" i="4"/>
  <c r="AY934" i="4"/>
  <c r="AX934" i="4"/>
  <c r="AW934" i="4"/>
  <c r="AV934" i="4"/>
  <c r="AU934" i="4"/>
  <c r="AT934" i="4"/>
  <c r="AS934" i="4"/>
  <c r="AR934" i="4"/>
  <c r="AQ934" i="4"/>
  <c r="AP934" i="4"/>
  <c r="AO934" i="4"/>
  <c r="AN934" i="4"/>
  <c r="AM934" i="4"/>
  <c r="AL934" i="4"/>
  <c r="AK934" i="4"/>
  <c r="AJ934" i="4"/>
  <c r="AI934" i="4"/>
  <c r="AH934" i="4"/>
  <c r="AG934" i="4"/>
  <c r="AF934" i="4"/>
  <c r="AE934" i="4"/>
  <c r="AD934" i="4"/>
  <c r="AC934" i="4"/>
  <c r="AB934" i="4"/>
  <c r="AA934" i="4"/>
  <c r="Z934" i="4"/>
  <c r="Y934" i="4"/>
  <c r="X934" i="4"/>
  <c r="W934" i="4"/>
  <c r="V934" i="4"/>
  <c r="U934" i="4"/>
  <c r="T934" i="4"/>
  <c r="S934" i="4"/>
  <c r="R934" i="4"/>
  <c r="Q934" i="4"/>
  <c r="P934" i="4"/>
  <c r="O934" i="4"/>
  <c r="N934" i="4"/>
  <c r="L934" i="4"/>
  <c r="K934" i="4"/>
  <c r="M934" i="4" s="1"/>
  <c r="J934" i="4"/>
  <c r="I934" i="4"/>
  <c r="H934" i="4"/>
  <c r="G934" i="4"/>
  <c r="F934" i="4"/>
  <c r="E934" i="4"/>
  <c r="D934" i="4"/>
  <c r="C934" i="4"/>
  <c r="AZ933" i="4"/>
  <c r="AY933" i="4"/>
  <c r="AX933" i="4"/>
  <c r="AW933" i="4"/>
  <c r="AV933" i="4"/>
  <c r="AU933" i="4"/>
  <c r="AT933" i="4"/>
  <c r="AS933" i="4"/>
  <c r="AR933" i="4"/>
  <c r="AQ933" i="4"/>
  <c r="AP933" i="4"/>
  <c r="AO933" i="4"/>
  <c r="AN933" i="4"/>
  <c r="AM933" i="4"/>
  <c r="AL933" i="4"/>
  <c r="AK933" i="4"/>
  <c r="AJ933" i="4"/>
  <c r="AI933" i="4"/>
  <c r="AH933" i="4"/>
  <c r="AG933" i="4"/>
  <c r="AF933" i="4"/>
  <c r="AE933" i="4"/>
  <c r="AD933" i="4"/>
  <c r="AC933" i="4"/>
  <c r="AB933" i="4"/>
  <c r="AA933" i="4"/>
  <c r="Z933" i="4"/>
  <c r="Y933" i="4"/>
  <c r="X933" i="4"/>
  <c r="W933" i="4"/>
  <c r="V933" i="4"/>
  <c r="U933" i="4"/>
  <c r="T933" i="4"/>
  <c r="S933" i="4"/>
  <c r="Q933" i="4"/>
  <c r="P933" i="4"/>
  <c r="R933" i="4" s="1"/>
  <c r="O933" i="4"/>
  <c r="N933" i="4"/>
  <c r="L933" i="4"/>
  <c r="K933" i="4"/>
  <c r="M933" i="4" s="1"/>
  <c r="J933" i="4"/>
  <c r="I933" i="4"/>
  <c r="H933" i="4"/>
  <c r="G933" i="4"/>
  <c r="F933" i="4"/>
  <c r="E933" i="4"/>
  <c r="D933" i="4"/>
  <c r="C933" i="4"/>
  <c r="AZ932" i="4"/>
  <c r="AY932" i="4"/>
  <c r="AX932" i="4"/>
  <c r="AW932" i="4"/>
  <c r="AV932" i="4"/>
  <c r="AU932" i="4"/>
  <c r="AT932" i="4"/>
  <c r="AS932" i="4"/>
  <c r="AR932" i="4"/>
  <c r="AQ932" i="4"/>
  <c r="AP932" i="4"/>
  <c r="AO932" i="4"/>
  <c r="AN932" i="4"/>
  <c r="AM932" i="4"/>
  <c r="AL932" i="4"/>
  <c r="AK932" i="4"/>
  <c r="AJ932" i="4"/>
  <c r="AI932" i="4"/>
  <c r="AH932" i="4"/>
  <c r="AG932" i="4"/>
  <c r="AF932" i="4"/>
  <c r="AE932" i="4"/>
  <c r="AD932" i="4"/>
  <c r="AC932" i="4"/>
  <c r="AB932" i="4"/>
  <c r="AA932" i="4"/>
  <c r="Z932" i="4"/>
  <c r="Y932" i="4"/>
  <c r="X932" i="4"/>
  <c r="W932" i="4"/>
  <c r="V932" i="4"/>
  <c r="U932" i="4"/>
  <c r="T932" i="4"/>
  <c r="S932" i="4"/>
  <c r="R932" i="4"/>
  <c r="Q932" i="4"/>
  <c r="P932" i="4"/>
  <c r="O932" i="4"/>
  <c r="N932" i="4"/>
  <c r="M932" i="4"/>
  <c r="L932" i="4"/>
  <c r="K932" i="4"/>
  <c r="J932" i="4"/>
  <c r="I932" i="4"/>
  <c r="H932" i="4"/>
  <c r="G932" i="4"/>
  <c r="F932" i="4"/>
  <c r="E932" i="4"/>
  <c r="D932" i="4"/>
  <c r="C932" i="4"/>
  <c r="AZ931" i="4"/>
  <c r="AY931" i="4"/>
  <c r="AX931" i="4"/>
  <c r="AW931" i="4"/>
  <c r="AV931" i="4"/>
  <c r="AU931" i="4"/>
  <c r="AT931" i="4"/>
  <c r="AS931" i="4"/>
  <c r="AR931" i="4"/>
  <c r="AQ931" i="4"/>
  <c r="AP931" i="4"/>
  <c r="AO931" i="4"/>
  <c r="AN931" i="4"/>
  <c r="AM931" i="4"/>
  <c r="AL931" i="4"/>
  <c r="AK931" i="4"/>
  <c r="AJ931" i="4"/>
  <c r="AI931" i="4"/>
  <c r="AH931" i="4"/>
  <c r="AG931" i="4"/>
  <c r="AF931" i="4"/>
  <c r="AE931" i="4"/>
  <c r="AD931" i="4"/>
  <c r="AC931" i="4"/>
  <c r="AB931" i="4"/>
  <c r="AA931" i="4"/>
  <c r="Z931" i="4"/>
  <c r="Y931" i="4"/>
  <c r="X931" i="4"/>
  <c r="W931" i="4"/>
  <c r="V931" i="4"/>
  <c r="U931" i="4"/>
  <c r="T931" i="4"/>
  <c r="S931" i="4"/>
  <c r="Q931" i="4"/>
  <c r="P931" i="4"/>
  <c r="R931" i="4" s="1"/>
  <c r="O931" i="4"/>
  <c r="N931" i="4"/>
  <c r="M931" i="4"/>
  <c r="L931" i="4"/>
  <c r="K931" i="4"/>
  <c r="J931" i="4"/>
  <c r="I931" i="4"/>
  <c r="H931" i="4"/>
  <c r="G931" i="4"/>
  <c r="F931" i="4"/>
  <c r="E931" i="4"/>
  <c r="D931" i="4"/>
  <c r="C931" i="4"/>
  <c r="AZ930" i="4"/>
  <c r="AY930" i="4"/>
  <c r="AX930" i="4"/>
  <c r="AW930" i="4"/>
  <c r="AV930" i="4"/>
  <c r="AU930" i="4"/>
  <c r="AT930" i="4"/>
  <c r="AS930" i="4"/>
  <c r="AR930" i="4"/>
  <c r="AQ930" i="4"/>
  <c r="AP930" i="4"/>
  <c r="AO930" i="4"/>
  <c r="AN930" i="4"/>
  <c r="AM930" i="4"/>
  <c r="AL930" i="4"/>
  <c r="AK930" i="4"/>
  <c r="AJ930" i="4"/>
  <c r="AI930" i="4"/>
  <c r="AH930" i="4"/>
  <c r="AG930" i="4"/>
  <c r="AF930" i="4"/>
  <c r="AE930" i="4"/>
  <c r="AD930" i="4"/>
  <c r="AC930" i="4"/>
  <c r="AB930" i="4"/>
  <c r="AA930" i="4"/>
  <c r="Z930" i="4"/>
  <c r="Y930" i="4"/>
  <c r="X930" i="4"/>
  <c r="W930" i="4"/>
  <c r="V930" i="4"/>
  <c r="U930" i="4"/>
  <c r="T930" i="4"/>
  <c r="S930" i="4"/>
  <c r="R930" i="4"/>
  <c r="Q930" i="4"/>
  <c r="P930" i="4"/>
  <c r="O930" i="4"/>
  <c r="N930" i="4"/>
  <c r="L930" i="4"/>
  <c r="K930" i="4"/>
  <c r="M930" i="4" s="1"/>
  <c r="J930" i="4"/>
  <c r="I930" i="4"/>
  <c r="H930" i="4"/>
  <c r="G930" i="4"/>
  <c r="F930" i="4"/>
  <c r="E930" i="4"/>
  <c r="D930" i="4"/>
  <c r="C930" i="4"/>
  <c r="AZ929" i="4"/>
  <c r="AY929" i="4"/>
  <c r="AX929" i="4"/>
  <c r="AW929" i="4"/>
  <c r="AV929" i="4"/>
  <c r="AU929" i="4"/>
  <c r="AT929" i="4"/>
  <c r="AS929" i="4"/>
  <c r="AR929" i="4"/>
  <c r="AQ929" i="4"/>
  <c r="AP929" i="4"/>
  <c r="AO929" i="4"/>
  <c r="AN929" i="4"/>
  <c r="AM929" i="4"/>
  <c r="AL929" i="4"/>
  <c r="AK929" i="4"/>
  <c r="AJ929" i="4"/>
  <c r="AI929" i="4"/>
  <c r="AH929" i="4"/>
  <c r="AG929" i="4"/>
  <c r="AF929" i="4"/>
  <c r="AE929" i="4"/>
  <c r="AD929" i="4"/>
  <c r="AC929" i="4"/>
  <c r="AB929" i="4"/>
  <c r="AA929" i="4"/>
  <c r="Z929" i="4"/>
  <c r="Y929" i="4"/>
  <c r="X929" i="4"/>
  <c r="W929" i="4"/>
  <c r="V929" i="4"/>
  <c r="U929" i="4"/>
  <c r="T929" i="4"/>
  <c r="S929" i="4"/>
  <c r="Q929" i="4"/>
  <c r="P929" i="4"/>
  <c r="R929" i="4" s="1"/>
  <c r="O929" i="4"/>
  <c r="N929" i="4"/>
  <c r="L929" i="4"/>
  <c r="K929" i="4"/>
  <c r="M929" i="4" s="1"/>
  <c r="J929" i="4"/>
  <c r="I929" i="4"/>
  <c r="H929" i="4"/>
  <c r="G929" i="4"/>
  <c r="F929" i="4"/>
  <c r="E929" i="4"/>
  <c r="D929" i="4"/>
  <c r="C929" i="4"/>
  <c r="AZ928" i="4"/>
  <c r="AY928" i="4"/>
  <c r="AX928" i="4"/>
  <c r="AW928" i="4"/>
  <c r="AV928" i="4"/>
  <c r="AU928" i="4"/>
  <c r="AT928" i="4"/>
  <c r="AS928" i="4"/>
  <c r="AR928" i="4"/>
  <c r="AQ928" i="4"/>
  <c r="AP928" i="4"/>
  <c r="AO928" i="4"/>
  <c r="AN928" i="4"/>
  <c r="AM928" i="4"/>
  <c r="AL928" i="4"/>
  <c r="AK928" i="4"/>
  <c r="AJ928" i="4"/>
  <c r="AI928" i="4"/>
  <c r="AH928" i="4"/>
  <c r="AG928" i="4"/>
  <c r="AF928" i="4"/>
  <c r="AE928" i="4"/>
  <c r="AD928" i="4"/>
  <c r="AC928" i="4"/>
  <c r="AB928" i="4"/>
  <c r="AA928" i="4"/>
  <c r="Z928" i="4"/>
  <c r="Y928" i="4"/>
  <c r="X928" i="4"/>
  <c r="W928" i="4"/>
  <c r="V928" i="4"/>
  <c r="U928" i="4"/>
  <c r="T928" i="4"/>
  <c r="S928" i="4"/>
  <c r="R928" i="4"/>
  <c r="Q928" i="4"/>
  <c r="P928" i="4"/>
  <c r="O928" i="4"/>
  <c r="N928" i="4"/>
  <c r="M928" i="4"/>
  <c r="L928" i="4"/>
  <c r="K928" i="4"/>
  <c r="J928" i="4"/>
  <c r="I928" i="4"/>
  <c r="H928" i="4"/>
  <c r="G928" i="4"/>
  <c r="F928" i="4"/>
  <c r="E928" i="4"/>
  <c r="D928" i="4"/>
  <c r="C928" i="4"/>
  <c r="AZ927" i="4"/>
  <c r="AY927" i="4"/>
  <c r="AX927" i="4"/>
  <c r="AW927" i="4"/>
  <c r="AV927" i="4"/>
  <c r="AU927" i="4"/>
  <c r="AT927" i="4"/>
  <c r="AS927" i="4"/>
  <c r="AR927" i="4"/>
  <c r="AQ927" i="4"/>
  <c r="AP927" i="4"/>
  <c r="AO927" i="4"/>
  <c r="AN927" i="4"/>
  <c r="AM927" i="4"/>
  <c r="AL927" i="4"/>
  <c r="AK927" i="4"/>
  <c r="AJ927" i="4"/>
  <c r="AI927" i="4"/>
  <c r="AH927" i="4"/>
  <c r="AG927" i="4"/>
  <c r="AF927" i="4"/>
  <c r="AE927" i="4"/>
  <c r="AD927" i="4"/>
  <c r="AC927" i="4"/>
  <c r="AB927" i="4"/>
  <c r="AA927" i="4"/>
  <c r="Z927" i="4"/>
  <c r="Y927" i="4"/>
  <c r="X927" i="4"/>
  <c r="W927" i="4"/>
  <c r="V927" i="4"/>
  <c r="U927" i="4"/>
  <c r="T927" i="4"/>
  <c r="S927" i="4"/>
  <c r="Q927" i="4"/>
  <c r="P927" i="4"/>
  <c r="R927" i="4" s="1"/>
  <c r="O927" i="4"/>
  <c r="N927" i="4"/>
  <c r="M927" i="4"/>
  <c r="L927" i="4"/>
  <c r="K927" i="4"/>
  <c r="J927" i="4"/>
  <c r="I927" i="4"/>
  <c r="H927" i="4"/>
  <c r="G927" i="4"/>
  <c r="F927" i="4"/>
  <c r="E927" i="4"/>
  <c r="D927" i="4"/>
  <c r="C927" i="4"/>
  <c r="AZ926" i="4"/>
  <c r="AY926" i="4"/>
  <c r="AX926" i="4"/>
  <c r="AW926" i="4"/>
  <c r="AV926" i="4"/>
  <c r="AU926" i="4"/>
  <c r="AT926" i="4"/>
  <c r="AS926" i="4"/>
  <c r="AR926" i="4"/>
  <c r="AQ926" i="4"/>
  <c r="AP926" i="4"/>
  <c r="AO926" i="4"/>
  <c r="AN926" i="4"/>
  <c r="AM926" i="4"/>
  <c r="AL926" i="4"/>
  <c r="AK926" i="4"/>
  <c r="AJ926" i="4"/>
  <c r="AI926" i="4"/>
  <c r="AH926" i="4"/>
  <c r="AG926" i="4"/>
  <c r="AF926" i="4"/>
  <c r="AE926" i="4"/>
  <c r="AD926" i="4"/>
  <c r="AC926" i="4"/>
  <c r="AB926" i="4"/>
  <c r="AA926" i="4"/>
  <c r="Z926" i="4"/>
  <c r="Y926" i="4"/>
  <c r="X926" i="4"/>
  <c r="W926" i="4"/>
  <c r="V926" i="4"/>
  <c r="U926" i="4"/>
  <c r="T926" i="4"/>
  <c r="S926" i="4"/>
  <c r="R926" i="4"/>
  <c r="Q926" i="4"/>
  <c r="P926" i="4"/>
  <c r="O926" i="4"/>
  <c r="N926" i="4"/>
  <c r="L926" i="4"/>
  <c r="K926" i="4"/>
  <c r="M926" i="4" s="1"/>
  <c r="J926" i="4"/>
  <c r="I926" i="4"/>
  <c r="H926" i="4"/>
  <c r="G926" i="4"/>
  <c r="F926" i="4"/>
  <c r="E926" i="4"/>
  <c r="D926" i="4"/>
  <c r="C926" i="4"/>
  <c r="AZ925" i="4"/>
  <c r="AY925" i="4"/>
  <c r="AX925" i="4"/>
  <c r="AW925" i="4"/>
  <c r="AV925" i="4"/>
  <c r="AU925" i="4"/>
  <c r="AT925" i="4"/>
  <c r="AS925" i="4"/>
  <c r="AR925" i="4"/>
  <c r="AQ925" i="4"/>
  <c r="AP925" i="4"/>
  <c r="AO925" i="4"/>
  <c r="AN925" i="4"/>
  <c r="AM925" i="4"/>
  <c r="AL925" i="4"/>
  <c r="AK925" i="4"/>
  <c r="AJ925" i="4"/>
  <c r="AI925" i="4"/>
  <c r="AH925" i="4"/>
  <c r="AG925" i="4"/>
  <c r="AF925" i="4"/>
  <c r="AE925" i="4"/>
  <c r="AD925" i="4"/>
  <c r="AC925" i="4"/>
  <c r="AB925" i="4"/>
  <c r="AA925" i="4"/>
  <c r="Z925" i="4"/>
  <c r="Y925" i="4"/>
  <c r="X925" i="4"/>
  <c r="W925" i="4"/>
  <c r="V925" i="4"/>
  <c r="U925" i="4"/>
  <c r="T925" i="4"/>
  <c r="S925" i="4"/>
  <c r="Q925" i="4"/>
  <c r="P925" i="4"/>
  <c r="R925" i="4" s="1"/>
  <c r="O925" i="4"/>
  <c r="N925" i="4"/>
  <c r="L925" i="4"/>
  <c r="K925" i="4"/>
  <c r="M925" i="4" s="1"/>
  <c r="J925" i="4"/>
  <c r="I925" i="4"/>
  <c r="H925" i="4"/>
  <c r="G925" i="4"/>
  <c r="F925" i="4"/>
  <c r="E925" i="4"/>
  <c r="D925" i="4"/>
  <c r="C925" i="4"/>
  <c r="AZ924" i="4"/>
  <c r="AY924" i="4"/>
  <c r="AX924" i="4"/>
  <c r="AW924" i="4"/>
  <c r="AV924" i="4"/>
  <c r="AU924" i="4"/>
  <c r="AT924" i="4"/>
  <c r="AS924" i="4"/>
  <c r="AR924" i="4"/>
  <c r="AQ924" i="4"/>
  <c r="AP924" i="4"/>
  <c r="AO924" i="4"/>
  <c r="AN924" i="4"/>
  <c r="AM924" i="4"/>
  <c r="AL924" i="4"/>
  <c r="AK924" i="4"/>
  <c r="AJ924" i="4"/>
  <c r="AI924" i="4"/>
  <c r="AH924" i="4"/>
  <c r="AG924" i="4"/>
  <c r="AF924" i="4"/>
  <c r="AE924" i="4"/>
  <c r="AD924" i="4"/>
  <c r="AC924" i="4"/>
  <c r="AB924" i="4"/>
  <c r="AA924" i="4"/>
  <c r="Z924" i="4"/>
  <c r="Y924" i="4"/>
  <c r="X924" i="4"/>
  <c r="W924" i="4"/>
  <c r="V924" i="4"/>
  <c r="U924" i="4"/>
  <c r="T924" i="4"/>
  <c r="S924" i="4"/>
  <c r="R924" i="4"/>
  <c r="Q924" i="4"/>
  <c r="P924" i="4"/>
  <c r="O924" i="4"/>
  <c r="N924" i="4"/>
  <c r="M924" i="4"/>
  <c r="L924" i="4"/>
  <c r="K924" i="4"/>
  <c r="J924" i="4"/>
  <c r="I924" i="4"/>
  <c r="H924" i="4"/>
  <c r="G924" i="4"/>
  <c r="F924" i="4"/>
  <c r="E924" i="4"/>
  <c r="D924" i="4"/>
  <c r="C924" i="4"/>
  <c r="AZ923" i="4"/>
  <c r="AY923" i="4"/>
  <c r="AX923" i="4"/>
  <c r="AW923" i="4"/>
  <c r="AV923" i="4"/>
  <c r="AU923" i="4"/>
  <c r="AT923" i="4"/>
  <c r="AS923" i="4"/>
  <c r="AR923" i="4"/>
  <c r="AQ923" i="4"/>
  <c r="AP923" i="4"/>
  <c r="AO923" i="4"/>
  <c r="AN923" i="4"/>
  <c r="AM923" i="4"/>
  <c r="AL923" i="4"/>
  <c r="AK923" i="4"/>
  <c r="AJ923" i="4"/>
  <c r="AI923" i="4"/>
  <c r="AH923" i="4"/>
  <c r="AG923" i="4"/>
  <c r="AF923" i="4"/>
  <c r="AE923" i="4"/>
  <c r="AD923" i="4"/>
  <c r="AC923" i="4"/>
  <c r="AB923" i="4"/>
  <c r="AA923" i="4"/>
  <c r="Z923" i="4"/>
  <c r="Y923" i="4"/>
  <c r="X923" i="4"/>
  <c r="W923" i="4"/>
  <c r="V923" i="4"/>
  <c r="U923" i="4"/>
  <c r="T923" i="4"/>
  <c r="S923" i="4"/>
  <c r="Q923" i="4"/>
  <c r="P923" i="4"/>
  <c r="R923" i="4" s="1"/>
  <c r="O923" i="4"/>
  <c r="N923" i="4"/>
  <c r="M923" i="4"/>
  <c r="L923" i="4"/>
  <c r="K923" i="4"/>
  <c r="J923" i="4"/>
  <c r="I923" i="4"/>
  <c r="H923" i="4"/>
  <c r="G923" i="4"/>
  <c r="F923" i="4"/>
  <c r="E923" i="4"/>
  <c r="D923" i="4"/>
  <c r="C923" i="4"/>
  <c r="AZ922" i="4"/>
  <c r="AY922" i="4"/>
  <c r="AX922" i="4"/>
  <c r="AW922" i="4"/>
  <c r="AV922" i="4"/>
  <c r="AU922" i="4"/>
  <c r="AT922" i="4"/>
  <c r="AS922" i="4"/>
  <c r="AR922" i="4"/>
  <c r="AQ922" i="4"/>
  <c r="AP922" i="4"/>
  <c r="AO922" i="4"/>
  <c r="AN922" i="4"/>
  <c r="AM922" i="4"/>
  <c r="AL922" i="4"/>
  <c r="AK922" i="4"/>
  <c r="AJ922" i="4"/>
  <c r="AI922" i="4"/>
  <c r="AH922" i="4"/>
  <c r="AG922" i="4"/>
  <c r="AF922" i="4"/>
  <c r="AE922" i="4"/>
  <c r="AD922" i="4"/>
  <c r="AC922" i="4"/>
  <c r="AB922" i="4"/>
  <c r="AA922" i="4"/>
  <c r="Z922" i="4"/>
  <c r="Y922" i="4"/>
  <c r="X922" i="4"/>
  <c r="W922" i="4"/>
  <c r="V922" i="4"/>
  <c r="U922" i="4"/>
  <c r="T922" i="4"/>
  <c r="S922" i="4"/>
  <c r="R922" i="4"/>
  <c r="Q922" i="4"/>
  <c r="P922" i="4"/>
  <c r="O922" i="4"/>
  <c r="N922" i="4"/>
  <c r="L922" i="4"/>
  <c r="K922" i="4"/>
  <c r="M922" i="4" s="1"/>
  <c r="J922" i="4"/>
  <c r="I922" i="4"/>
  <c r="H922" i="4"/>
  <c r="G922" i="4"/>
  <c r="F922" i="4"/>
  <c r="E922" i="4"/>
  <c r="D922" i="4"/>
  <c r="C922" i="4"/>
  <c r="AZ921" i="4"/>
  <c r="AY921" i="4"/>
  <c r="AX921" i="4"/>
  <c r="AW921" i="4"/>
  <c r="AV921" i="4"/>
  <c r="AU921" i="4"/>
  <c r="AT921" i="4"/>
  <c r="AS921" i="4"/>
  <c r="AR921" i="4"/>
  <c r="AQ921" i="4"/>
  <c r="AP921" i="4"/>
  <c r="AO921" i="4"/>
  <c r="AN921" i="4"/>
  <c r="AM921" i="4"/>
  <c r="AL921" i="4"/>
  <c r="AK921" i="4"/>
  <c r="AJ921" i="4"/>
  <c r="AI921" i="4"/>
  <c r="AH921" i="4"/>
  <c r="AG921" i="4"/>
  <c r="AF921" i="4"/>
  <c r="AE921" i="4"/>
  <c r="AD921" i="4"/>
  <c r="AC921" i="4"/>
  <c r="AB921" i="4"/>
  <c r="AA921" i="4"/>
  <c r="Z921" i="4"/>
  <c r="Y921" i="4"/>
  <c r="X921" i="4"/>
  <c r="W921" i="4"/>
  <c r="V921" i="4"/>
  <c r="U921" i="4"/>
  <c r="T921" i="4"/>
  <c r="S921" i="4"/>
  <c r="Q921" i="4"/>
  <c r="P921" i="4"/>
  <c r="R921" i="4" s="1"/>
  <c r="O921" i="4"/>
  <c r="N921" i="4"/>
  <c r="L921" i="4"/>
  <c r="K921" i="4"/>
  <c r="M921" i="4" s="1"/>
  <c r="J921" i="4"/>
  <c r="I921" i="4"/>
  <c r="H921" i="4"/>
  <c r="G921" i="4"/>
  <c r="F921" i="4"/>
  <c r="E921" i="4"/>
  <c r="D921" i="4"/>
  <c r="C921" i="4"/>
  <c r="AZ920" i="4"/>
  <c r="AY920" i="4"/>
  <c r="AX920" i="4"/>
  <c r="AW920" i="4"/>
  <c r="AV920" i="4"/>
  <c r="AU920" i="4"/>
  <c r="AT920" i="4"/>
  <c r="AS920" i="4"/>
  <c r="AR920" i="4"/>
  <c r="AQ920" i="4"/>
  <c r="AP920" i="4"/>
  <c r="AO920" i="4"/>
  <c r="AN920" i="4"/>
  <c r="AM920" i="4"/>
  <c r="AL920" i="4"/>
  <c r="AK920" i="4"/>
  <c r="AJ920" i="4"/>
  <c r="AI920" i="4"/>
  <c r="AH920" i="4"/>
  <c r="AG920" i="4"/>
  <c r="AF920" i="4"/>
  <c r="AE920" i="4"/>
  <c r="AD920" i="4"/>
  <c r="AC920" i="4"/>
  <c r="AB920" i="4"/>
  <c r="AA920" i="4"/>
  <c r="Z920" i="4"/>
  <c r="Y920" i="4"/>
  <c r="X920" i="4"/>
  <c r="W920" i="4"/>
  <c r="V920" i="4"/>
  <c r="U920" i="4"/>
  <c r="T920" i="4"/>
  <c r="S920" i="4"/>
  <c r="R920" i="4"/>
  <c r="Q920" i="4"/>
  <c r="P920" i="4"/>
  <c r="O920" i="4"/>
  <c r="N920" i="4"/>
  <c r="M920" i="4"/>
  <c r="L920" i="4"/>
  <c r="K920" i="4"/>
  <c r="J920" i="4"/>
  <c r="I920" i="4"/>
  <c r="H920" i="4"/>
  <c r="G920" i="4"/>
  <c r="F920" i="4"/>
  <c r="E920" i="4"/>
  <c r="D920" i="4"/>
  <c r="C920" i="4"/>
  <c r="AZ919" i="4"/>
  <c r="AY919" i="4"/>
  <c r="AX919" i="4"/>
  <c r="AW919" i="4"/>
  <c r="AV919" i="4"/>
  <c r="AU919" i="4"/>
  <c r="AT919" i="4"/>
  <c r="AS919" i="4"/>
  <c r="AR919" i="4"/>
  <c r="AQ919" i="4"/>
  <c r="AP919" i="4"/>
  <c r="AO919" i="4"/>
  <c r="AN919" i="4"/>
  <c r="AM919" i="4"/>
  <c r="AL919" i="4"/>
  <c r="AK919" i="4"/>
  <c r="AJ919" i="4"/>
  <c r="AI919" i="4"/>
  <c r="AH919" i="4"/>
  <c r="AG919" i="4"/>
  <c r="AF919" i="4"/>
  <c r="AE919" i="4"/>
  <c r="AD919" i="4"/>
  <c r="AC919" i="4"/>
  <c r="AB919" i="4"/>
  <c r="AA919" i="4"/>
  <c r="Z919" i="4"/>
  <c r="Y919" i="4"/>
  <c r="X919" i="4"/>
  <c r="W919" i="4"/>
  <c r="V919" i="4"/>
  <c r="U919" i="4"/>
  <c r="T919" i="4"/>
  <c r="S919" i="4"/>
  <c r="Q919" i="4"/>
  <c r="P919" i="4"/>
  <c r="R919" i="4" s="1"/>
  <c r="O919" i="4"/>
  <c r="N919" i="4"/>
  <c r="M919" i="4"/>
  <c r="L919" i="4"/>
  <c r="K919" i="4"/>
  <c r="J919" i="4"/>
  <c r="I919" i="4"/>
  <c r="H919" i="4"/>
  <c r="G919" i="4"/>
  <c r="F919" i="4"/>
  <c r="E919" i="4"/>
  <c r="D919" i="4"/>
  <c r="C919" i="4"/>
  <c r="AZ918" i="4"/>
  <c r="AY918" i="4"/>
  <c r="AX918" i="4"/>
  <c r="AW918" i="4"/>
  <c r="AV918" i="4"/>
  <c r="AU918" i="4"/>
  <c r="AT918" i="4"/>
  <c r="AS918" i="4"/>
  <c r="AR918" i="4"/>
  <c r="AQ918" i="4"/>
  <c r="AP918" i="4"/>
  <c r="AO918" i="4"/>
  <c r="AN918" i="4"/>
  <c r="AM918" i="4"/>
  <c r="AL918" i="4"/>
  <c r="AK918" i="4"/>
  <c r="AJ918" i="4"/>
  <c r="AI918" i="4"/>
  <c r="AH918" i="4"/>
  <c r="AG918" i="4"/>
  <c r="AF918" i="4"/>
  <c r="AE918" i="4"/>
  <c r="AD918" i="4"/>
  <c r="AC918" i="4"/>
  <c r="AB918" i="4"/>
  <c r="AA918" i="4"/>
  <c r="Z918" i="4"/>
  <c r="Y918" i="4"/>
  <c r="X918" i="4"/>
  <c r="W918" i="4"/>
  <c r="V918" i="4"/>
  <c r="U918" i="4"/>
  <c r="T918" i="4"/>
  <c r="S918" i="4"/>
  <c r="R918" i="4"/>
  <c r="Q918" i="4"/>
  <c r="P918" i="4"/>
  <c r="O918" i="4"/>
  <c r="N918" i="4"/>
  <c r="L918" i="4"/>
  <c r="K918" i="4"/>
  <c r="M918" i="4" s="1"/>
  <c r="J918" i="4"/>
  <c r="I918" i="4"/>
  <c r="H918" i="4"/>
  <c r="G918" i="4"/>
  <c r="F918" i="4"/>
  <c r="E918" i="4"/>
  <c r="D918" i="4"/>
  <c r="C918" i="4"/>
  <c r="AZ917" i="4"/>
  <c r="AY917" i="4"/>
  <c r="AX917" i="4"/>
  <c r="AW917" i="4"/>
  <c r="AV917" i="4"/>
  <c r="AU917" i="4"/>
  <c r="AT917" i="4"/>
  <c r="AS917" i="4"/>
  <c r="AR917" i="4"/>
  <c r="AQ917" i="4"/>
  <c r="AP917" i="4"/>
  <c r="AO917" i="4"/>
  <c r="AN917" i="4"/>
  <c r="AM917" i="4"/>
  <c r="AL917" i="4"/>
  <c r="AK917" i="4"/>
  <c r="AJ917" i="4"/>
  <c r="AI917" i="4"/>
  <c r="AH917" i="4"/>
  <c r="AG917" i="4"/>
  <c r="AF917" i="4"/>
  <c r="AE917" i="4"/>
  <c r="AD917" i="4"/>
  <c r="AC917" i="4"/>
  <c r="AB917" i="4"/>
  <c r="AA917" i="4"/>
  <c r="Z917" i="4"/>
  <c r="Y917" i="4"/>
  <c r="X917" i="4"/>
  <c r="W917" i="4"/>
  <c r="V917" i="4"/>
  <c r="U917" i="4"/>
  <c r="T917" i="4"/>
  <c r="S917" i="4"/>
  <c r="Q917" i="4"/>
  <c r="P917" i="4"/>
  <c r="R917" i="4" s="1"/>
  <c r="O917" i="4"/>
  <c r="N917" i="4"/>
  <c r="L917" i="4"/>
  <c r="K917" i="4"/>
  <c r="M917" i="4" s="1"/>
  <c r="J917" i="4"/>
  <c r="I917" i="4"/>
  <c r="H917" i="4"/>
  <c r="G917" i="4"/>
  <c r="F917" i="4"/>
  <c r="E917" i="4"/>
  <c r="D917" i="4"/>
  <c r="C917" i="4"/>
  <c r="AZ916" i="4"/>
  <c r="AY916" i="4"/>
  <c r="AX916" i="4"/>
  <c r="AW916" i="4"/>
  <c r="AV916" i="4"/>
  <c r="AU916" i="4"/>
  <c r="AT916" i="4"/>
  <c r="AS916" i="4"/>
  <c r="AR916" i="4"/>
  <c r="AQ916" i="4"/>
  <c r="AP916" i="4"/>
  <c r="AO916" i="4"/>
  <c r="AN916" i="4"/>
  <c r="AM916" i="4"/>
  <c r="AL916" i="4"/>
  <c r="AK916" i="4"/>
  <c r="AJ916" i="4"/>
  <c r="AI916" i="4"/>
  <c r="AH916" i="4"/>
  <c r="AG916" i="4"/>
  <c r="AF916" i="4"/>
  <c r="AE916" i="4"/>
  <c r="AD916" i="4"/>
  <c r="AC916" i="4"/>
  <c r="AB916" i="4"/>
  <c r="AA916" i="4"/>
  <c r="Z916" i="4"/>
  <c r="Y916" i="4"/>
  <c r="X916" i="4"/>
  <c r="W916" i="4"/>
  <c r="V916" i="4"/>
  <c r="U916" i="4"/>
  <c r="T916" i="4"/>
  <c r="S916" i="4"/>
  <c r="R916" i="4"/>
  <c r="Q916" i="4"/>
  <c r="P916" i="4"/>
  <c r="O916" i="4"/>
  <c r="N916" i="4"/>
  <c r="M916" i="4"/>
  <c r="L916" i="4"/>
  <c r="K916" i="4"/>
  <c r="J916" i="4"/>
  <c r="I916" i="4"/>
  <c r="H916" i="4"/>
  <c r="G916" i="4"/>
  <c r="F916" i="4"/>
  <c r="E916" i="4"/>
  <c r="D916" i="4"/>
  <c r="C916" i="4"/>
  <c r="AZ915" i="4"/>
  <c r="AY915" i="4"/>
  <c r="AX915" i="4"/>
  <c r="AW915" i="4"/>
  <c r="AV915" i="4"/>
  <c r="AU915" i="4"/>
  <c r="AT915" i="4"/>
  <c r="AS915" i="4"/>
  <c r="AR915" i="4"/>
  <c r="AQ915" i="4"/>
  <c r="AP915" i="4"/>
  <c r="AO915" i="4"/>
  <c r="AN915" i="4"/>
  <c r="AM915" i="4"/>
  <c r="AL915" i="4"/>
  <c r="AK915" i="4"/>
  <c r="AJ915" i="4"/>
  <c r="AI915" i="4"/>
  <c r="AH915" i="4"/>
  <c r="AG915" i="4"/>
  <c r="AF915" i="4"/>
  <c r="AE915" i="4"/>
  <c r="AD915" i="4"/>
  <c r="AC915" i="4"/>
  <c r="AB915" i="4"/>
  <c r="AA915" i="4"/>
  <c r="Z915" i="4"/>
  <c r="Y915" i="4"/>
  <c r="X915" i="4"/>
  <c r="W915" i="4"/>
  <c r="V915" i="4"/>
  <c r="U915" i="4"/>
  <c r="T915" i="4"/>
  <c r="S915" i="4"/>
  <c r="Q915" i="4"/>
  <c r="P915" i="4"/>
  <c r="R915" i="4" s="1"/>
  <c r="O915" i="4"/>
  <c r="N915" i="4"/>
  <c r="M915" i="4"/>
  <c r="L915" i="4"/>
  <c r="K915" i="4"/>
  <c r="J915" i="4"/>
  <c r="I915" i="4"/>
  <c r="H915" i="4"/>
  <c r="G915" i="4"/>
  <c r="F915" i="4"/>
  <c r="E915" i="4"/>
  <c r="D915" i="4"/>
  <c r="C915" i="4"/>
  <c r="AZ914" i="4"/>
  <c r="AY914" i="4"/>
  <c r="AX914" i="4"/>
  <c r="AW914" i="4"/>
  <c r="AV914" i="4"/>
  <c r="AU914" i="4"/>
  <c r="AT914" i="4"/>
  <c r="AS914" i="4"/>
  <c r="AR914" i="4"/>
  <c r="AQ914" i="4"/>
  <c r="AP914" i="4"/>
  <c r="AO914" i="4"/>
  <c r="AN914" i="4"/>
  <c r="AM914" i="4"/>
  <c r="AL914" i="4"/>
  <c r="AK914" i="4"/>
  <c r="AJ914" i="4"/>
  <c r="AI914" i="4"/>
  <c r="AH914" i="4"/>
  <c r="AG914" i="4"/>
  <c r="AF914" i="4"/>
  <c r="AE914" i="4"/>
  <c r="AD914" i="4"/>
  <c r="AC914" i="4"/>
  <c r="AB914" i="4"/>
  <c r="AA914" i="4"/>
  <c r="Z914" i="4"/>
  <c r="Y914" i="4"/>
  <c r="X914" i="4"/>
  <c r="W914" i="4"/>
  <c r="V914" i="4"/>
  <c r="U914" i="4"/>
  <c r="T914" i="4"/>
  <c r="S914" i="4"/>
  <c r="R914" i="4"/>
  <c r="Q914" i="4"/>
  <c r="P914" i="4"/>
  <c r="O914" i="4"/>
  <c r="N914" i="4"/>
  <c r="L914" i="4"/>
  <c r="K914" i="4"/>
  <c r="M914" i="4" s="1"/>
  <c r="J914" i="4"/>
  <c r="I914" i="4"/>
  <c r="H914" i="4"/>
  <c r="G914" i="4"/>
  <c r="F914" i="4"/>
  <c r="E914" i="4"/>
  <c r="D914" i="4"/>
  <c r="C914" i="4"/>
  <c r="AZ913" i="4"/>
  <c r="AY913" i="4"/>
  <c r="AX913" i="4"/>
  <c r="AW913" i="4"/>
  <c r="AV913" i="4"/>
  <c r="AU913" i="4"/>
  <c r="AT913" i="4"/>
  <c r="AS913" i="4"/>
  <c r="AR913" i="4"/>
  <c r="AQ913" i="4"/>
  <c r="AP913" i="4"/>
  <c r="AO913" i="4"/>
  <c r="AN913" i="4"/>
  <c r="AM913" i="4"/>
  <c r="AL913" i="4"/>
  <c r="AK913" i="4"/>
  <c r="AJ913" i="4"/>
  <c r="AI913" i="4"/>
  <c r="AH913" i="4"/>
  <c r="AG913" i="4"/>
  <c r="AF913" i="4"/>
  <c r="AE913" i="4"/>
  <c r="AD913" i="4"/>
  <c r="AC913" i="4"/>
  <c r="AB913" i="4"/>
  <c r="AA913" i="4"/>
  <c r="Z913" i="4"/>
  <c r="Y913" i="4"/>
  <c r="X913" i="4"/>
  <c r="W913" i="4"/>
  <c r="V913" i="4"/>
  <c r="U913" i="4"/>
  <c r="T913" i="4"/>
  <c r="S913" i="4"/>
  <c r="Q913" i="4"/>
  <c r="P913" i="4"/>
  <c r="R913" i="4" s="1"/>
  <c r="O913" i="4"/>
  <c r="N913" i="4"/>
  <c r="L913" i="4"/>
  <c r="K913" i="4"/>
  <c r="M913" i="4" s="1"/>
  <c r="J913" i="4"/>
  <c r="I913" i="4"/>
  <c r="H913" i="4"/>
  <c r="G913" i="4"/>
  <c r="F913" i="4"/>
  <c r="E913" i="4"/>
  <c r="D913" i="4"/>
  <c r="C913" i="4"/>
  <c r="AZ912" i="4"/>
  <c r="AY912" i="4"/>
  <c r="AX912" i="4"/>
  <c r="AW912" i="4"/>
  <c r="AV912" i="4"/>
  <c r="AU912" i="4"/>
  <c r="AT912" i="4"/>
  <c r="AS912" i="4"/>
  <c r="AR912" i="4"/>
  <c r="AQ912" i="4"/>
  <c r="AP912" i="4"/>
  <c r="AO912" i="4"/>
  <c r="AN912" i="4"/>
  <c r="AM912" i="4"/>
  <c r="AL912" i="4"/>
  <c r="AK912" i="4"/>
  <c r="AJ912" i="4"/>
  <c r="AI912" i="4"/>
  <c r="AH912" i="4"/>
  <c r="AG912" i="4"/>
  <c r="AF912" i="4"/>
  <c r="AE912" i="4"/>
  <c r="AD912" i="4"/>
  <c r="AC912" i="4"/>
  <c r="AB912" i="4"/>
  <c r="AA912" i="4"/>
  <c r="Z912" i="4"/>
  <c r="Y912" i="4"/>
  <c r="X912" i="4"/>
  <c r="W912" i="4"/>
  <c r="V912" i="4"/>
  <c r="U912" i="4"/>
  <c r="T912" i="4"/>
  <c r="S912" i="4"/>
  <c r="R912" i="4"/>
  <c r="Q912" i="4"/>
  <c r="P912" i="4"/>
  <c r="O912" i="4"/>
  <c r="N912" i="4"/>
  <c r="M912" i="4"/>
  <c r="L912" i="4"/>
  <c r="K912" i="4"/>
  <c r="J912" i="4"/>
  <c r="I912" i="4"/>
  <c r="H912" i="4"/>
  <c r="G912" i="4"/>
  <c r="F912" i="4"/>
  <c r="E912" i="4"/>
  <c r="D912" i="4"/>
  <c r="C912" i="4"/>
  <c r="AZ911" i="4"/>
  <c r="AY911" i="4"/>
  <c r="AX911" i="4"/>
  <c r="AW911" i="4"/>
  <c r="AV911" i="4"/>
  <c r="AU911" i="4"/>
  <c r="AT911" i="4"/>
  <c r="AS911" i="4"/>
  <c r="AR911" i="4"/>
  <c r="AQ911" i="4"/>
  <c r="AP911" i="4"/>
  <c r="AO911" i="4"/>
  <c r="AN911" i="4"/>
  <c r="AM911" i="4"/>
  <c r="AL911" i="4"/>
  <c r="AK911" i="4"/>
  <c r="AJ911" i="4"/>
  <c r="AI911" i="4"/>
  <c r="AH911" i="4"/>
  <c r="AG911" i="4"/>
  <c r="AF911" i="4"/>
  <c r="AE911" i="4"/>
  <c r="AD911" i="4"/>
  <c r="AC911" i="4"/>
  <c r="AB911" i="4"/>
  <c r="AA911" i="4"/>
  <c r="Z911" i="4"/>
  <c r="Y911" i="4"/>
  <c r="X911" i="4"/>
  <c r="W911" i="4"/>
  <c r="V911" i="4"/>
  <c r="U911" i="4"/>
  <c r="T911" i="4"/>
  <c r="S911" i="4"/>
  <c r="Q911" i="4"/>
  <c r="P911" i="4"/>
  <c r="R911" i="4" s="1"/>
  <c r="O911" i="4"/>
  <c r="N911" i="4"/>
  <c r="L911" i="4"/>
  <c r="K911" i="4"/>
  <c r="M911" i="4" s="1"/>
  <c r="J911" i="4"/>
  <c r="I911" i="4"/>
  <c r="H911" i="4"/>
  <c r="G911" i="4"/>
  <c r="F911" i="4"/>
  <c r="E911" i="4"/>
  <c r="D911" i="4"/>
  <c r="C911" i="4"/>
  <c r="AZ910" i="4"/>
  <c r="AY910" i="4"/>
  <c r="AX910" i="4"/>
  <c r="AW910" i="4"/>
  <c r="AV910" i="4"/>
  <c r="AU910" i="4"/>
  <c r="AT910" i="4"/>
  <c r="AS910" i="4"/>
  <c r="AR910" i="4"/>
  <c r="AQ910" i="4"/>
  <c r="AP910" i="4"/>
  <c r="AO910" i="4"/>
  <c r="AN910" i="4"/>
  <c r="AM910" i="4"/>
  <c r="AL910" i="4"/>
  <c r="AK910" i="4"/>
  <c r="AJ910" i="4"/>
  <c r="AI910" i="4"/>
  <c r="AH910" i="4"/>
  <c r="AG910" i="4"/>
  <c r="AF910" i="4"/>
  <c r="AE910" i="4"/>
  <c r="AD910" i="4"/>
  <c r="AC910" i="4"/>
  <c r="AB910" i="4"/>
  <c r="AA910" i="4"/>
  <c r="Z910" i="4"/>
  <c r="Y910" i="4"/>
  <c r="X910" i="4"/>
  <c r="W910" i="4"/>
  <c r="V910" i="4"/>
  <c r="U910" i="4"/>
  <c r="T910" i="4"/>
  <c r="S910" i="4"/>
  <c r="R910" i="4"/>
  <c r="Q910" i="4"/>
  <c r="P910" i="4"/>
  <c r="O910" i="4"/>
  <c r="N910" i="4"/>
  <c r="L910" i="4"/>
  <c r="K910" i="4"/>
  <c r="M910" i="4" s="1"/>
  <c r="J910" i="4"/>
  <c r="I910" i="4"/>
  <c r="H910" i="4"/>
  <c r="G910" i="4"/>
  <c r="F910" i="4"/>
  <c r="E910" i="4"/>
  <c r="D910" i="4"/>
  <c r="C910" i="4"/>
  <c r="AZ909" i="4"/>
  <c r="AY909" i="4"/>
  <c r="AX909" i="4"/>
  <c r="AW909" i="4"/>
  <c r="AV909" i="4"/>
  <c r="AU909" i="4"/>
  <c r="AT909" i="4"/>
  <c r="AS909" i="4"/>
  <c r="AR909" i="4"/>
  <c r="AQ909" i="4"/>
  <c r="AP909" i="4"/>
  <c r="AO909" i="4"/>
  <c r="AN909" i="4"/>
  <c r="AM909" i="4"/>
  <c r="AL909" i="4"/>
  <c r="AK909" i="4"/>
  <c r="AJ909" i="4"/>
  <c r="AI909" i="4"/>
  <c r="AH909" i="4"/>
  <c r="AG909" i="4"/>
  <c r="AF909" i="4"/>
  <c r="AE909" i="4"/>
  <c r="AD909" i="4"/>
  <c r="AC909" i="4"/>
  <c r="AB909" i="4"/>
  <c r="AA909" i="4"/>
  <c r="Z909" i="4"/>
  <c r="Y909" i="4"/>
  <c r="X909" i="4"/>
  <c r="W909" i="4"/>
  <c r="V909" i="4"/>
  <c r="U909" i="4"/>
  <c r="T909" i="4"/>
  <c r="S909" i="4"/>
  <c r="Q909" i="4"/>
  <c r="P909" i="4"/>
  <c r="R909" i="4" s="1"/>
  <c r="O909" i="4"/>
  <c r="N909" i="4"/>
  <c r="L909" i="4"/>
  <c r="K909" i="4"/>
  <c r="M909" i="4" s="1"/>
  <c r="J909" i="4"/>
  <c r="I909" i="4"/>
  <c r="H909" i="4"/>
  <c r="G909" i="4"/>
  <c r="F909" i="4"/>
  <c r="E909" i="4"/>
  <c r="D909" i="4"/>
  <c r="C909" i="4"/>
  <c r="AZ908" i="4"/>
  <c r="AY908" i="4"/>
  <c r="AX908" i="4"/>
  <c r="AW908" i="4"/>
  <c r="AV908" i="4"/>
  <c r="AU908" i="4"/>
  <c r="AT908" i="4"/>
  <c r="AS908" i="4"/>
  <c r="AR908" i="4"/>
  <c r="AQ908" i="4"/>
  <c r="AP908" i="4"/>
  <c r="AO908" i="4"/>
  <c r="AN908" i="4"/>
  <c r="AM908" i="4"/>
  <c r="AL908" i="4"/>
  <c r="AK908" i="4"/>
  <c r="AJ908" i="4"/>
  <c r="AI908" i="4"/>
  <c r="AH908" i="4"/>
  <c r="AG908" i="4"/>
  <c r="AF908" i="4"/>
  <c r="AE908" i="4"/>
  <c r="AD908" i="4"/>
  <c r="AC908" i="4"/>
  <c r="AB908" i="4"/>
  <c r="AA908" i="4"/>
  <c r="Z908" i="4"/>
  <c r="Y908" i="4"/>
  <c r="X908" i="4"/>
  <c r="W908" i="4"/>
  <c r="V908" i="4"/>
  <c r="U908" i="4"/>
  <c r="T908" i="4"/>
  <c r="S908" i="4"/>
  <c r="R908" i="4"/>
  <c r="Q908" i="4"/>
  <c r="P908" i="4"/>
  <c r="O908" i="4"/>
  <c r="N908" i="4"/>
  <c r="M908" i="4"/>
  <c r="L908" i="4"/>
  <c r="K908" i="4"/>
  <c r="J908" i="4"/>
  <c r="I908" i="4"/>
  <c r="H908" i="4"/>
  <c r="G908" i="4"/>
  <c r="F908" i="4"/>
  <c r="E908" i="4"/>
  <c r="D908" i="4"/>
  <c r="C908" i="4"/>
  <c r="AZ907" i="4"/>
  <c r="AY907" i="4"/>
  <c r="AX907" i="4"/>
  <c r="AW907" i="4"/>
  <c r="AV907" i="4"/>
  <c r="AU907" i="4"/>
  <c r="AT907" i="4"/>
  <c r="AS907" i="4"/>
  <c r="AR907" i="4"/>
  <c r="AQ907" i="4"/>
  <c r="AP907" i="4"/>
  <c r="AO907" i="4"/>
  <c r="AN907" i="4"/>
  <c r="AM907" i="4"/>
  <c r="AL907" i="4"/>
  <c r="AK907" i="4"/>
  <c r="AJ907" i="4"/>
  <c r="AI907" i="4"/>
  <c r="AH907" i="4"/>
  <c r="AG907" i="4"/>
  <c r="AF907" i="4"/>
  <c r="AE907" i="4"/>
  <c r="AD907" i="4"/>
  <c r="AC907" i="4"/>
  <c r="AB907" i="4"/>
  <c r="AA907" i="4"/>
  <c r="Z907" i="4"/>
  <c r="Y907" i="4"/>
  <c r="X907" i="4"/>
  <c r="W907" i="4"/>
  <c r="V907" i="4"/>
  <c r="U907" i="4"/>
  <c r="T907" i="4"/>
  <c r="S907" i="4"/>
  <c r="Q907" i="4"/>
  <c r="P907" i="4"/>
  <c r="R907" i="4" s="1"/>
  <c r="O907" i="4"/>
  <c r="N907" i="4"/>
  <c r="L907" i="4"/>
  <c r="K907" i="4"/>
  <c r="M907" i="4" s="1"/>
  <c r="J907" i="4"/>
  <c r="I907" i="4"/>
  <c r="H907" i="4"/>
  <c r="G907" i="4"/>
  <c r="F907" i="4"/>
  <c r="E907" i="4"/>
  <c r="D907" i="4"/>
  <c r="C907" i="4"/>
  <c r="AZ906" i="4"/>
  <c r="AY906" i="4"/>
  <c r="AX906" i="4"/>
  <c r="AW906" i="4"/>
  <c r="AV906" i="4"/>
  <c r="AU906" i="4"/>
  <c r="AT906" i="4"/>
  <c r="AS906" i="4"/>
  <c r="AR906" i="4"/>
  <c r="AQ906" i="4"/>
  <c r="AP906" i="4"/>
  <c r="AO906" i="4"/>
  <c r="AN906" i="4"/>
  <c r="AM906" i="4"/>
  <c r="AL906" i="4"/>
  <c r="AK906" i="4"/>
  <c r="AJ906" i="4"/>
  <c r="AI906" i="4"/>
  <c r="AH906" i="4"/>
  <c r="AG906" i="4"/>
  <c r="AF906" i="4"/>
  <c r="AE906" i="4"/>
  <c r="AD906" i="4"/>
  <c r="AC906" i="4"/>
  <c r="AB906" i="4"/>
  <c r="AA906" i="4"/>
  <c r="Z906" i="4"/>
  <c r="Y906" i="4"/>
  <c r="X906" i="4"/>
  <c r="W906" i="4"/>
  <c r="V906" i="4"/>
  <c r="U906" i="4"/>
  <c r="T906" i="4"/>
  <c r="S906" i="4"/>
  <c r="R906" i="4"/>
  <c r="Q906" i="4"/>
  <c r="P906" i="4"/>
  <c r="O906" i="4"/>
  <c r="N906" i="4"/>
  <c r="L906" i="4"/>
  <c r="K906" i="4"/>
  <c r="M906" i="4" s="1"/>
  <c r="J906" i="4"/>
  <c r="I906" i="4"/>
  <c r="H906" i="4"/>
  <c r="G906" i="4"/>
  <c r="F906" i="4"/>
  <c r="E906" i="4"/>
  <c r="D906" i="4"/>
  <c r="C906" i="4"/>
  <c r="AZ905" i="4"/>
  <c r="AY905" i="4"/>
  <c r="AX905" i="4"/>
  <c r="AW905" i="4"/>
  <c r="AV905" i="4"/>
  <c r="AU905" i="4"/>
  <c r="AT905" i="4"/>
  <c r="AS905" i="4"/>
  <c r="AR905" i="4"/>
  <c r="AQ905" i="4"/>
  <c r="AP905" i="4"/>
  <c r="AO905" i="4"/>
  <c r="AN905" i="4"/>
  <c r="AM905" i="4"/>
  <c r="AL905" i="4"/>
  <c r="AK905" i="4"/>
  <c r="AJ905" i="4"/>
  <c r="AI905" i="4"/>
  <c r="AH905" i="4"/>
  <c r="AG905" i="4"/>
  <c r="AF905" i="4"/>
  <c r="AE905" i="4"/>
  <c r="AD905" i="4"/>
  <c r="AC905" i="4"/>
  <c r="AB905" i="4"/>
  <c r="AA905" i="4"/>
  <c r="Z905" i="4"/>
  <c r="Y905" i="4"/>
  <c r="X905" i="4"/>
  <c r="W905" i="4"/>
  <c r="V905" i="4"/>
  <c r="U905" i="4"/>
  <c r="T905" i="4"/>
  <c r="S905" i="4"/>
  <c r="Q905" i="4"/>
  <c r="P905" i="4"/>
  <c r="R905" i="4" s="1"/>
  <c r="O905" i="4"/>
  <c r="N905" i="4"/>
  <c r="L905" i="4"/>
  <c r="K905" i="4"/>
  <c r="M905" i="4" s="1"/>
  <c r="J905" i="4"/>
  <c r="I905" i="4"/>
  <c r="H905" i="4"/>
  <c r="G905" i="4"/>
  <c r="F905" i="4"/>
  <c r="E905" i="4"/>
  <c r="D905" i="4"/>
  <c r="C905" i="4"/>
  <c r="AZ904" i="4"/>
  <c r="AY904" i="4"/>
  <c r="AX904" i="4"/>
  <c r="AW904" i="4"/>
  <c r="AV904" i="4"/>
  <c r="AU904" i="4"/>
  <c r="AT904" i="4"/>
  <c r="AS904" i="4"/>
  <c r="AR904" i="4"/>
  <c r="AQ904" i="4"/>
  <c r="AP904" i="4"/>
  <c r="AO904" i="4"/>
  <c r="AN904" i="4"/>
  <c r="AM904" i="4"/>
  <c r="AL904" i="4"/>
  <c r="AK904" i="4"/>
  <c r="AJ904" i="4"/>
  <c r="AI904" i="4"/>
  <c r="AH904" i="4"/>
  <c r="AG904" i="4"/>
  <c r="AF904" i="4"/>
  <c r="AE904" i="4"/>
  <c r="AD904" i="4"/>
  <c r="AC904" i="4"/>
  <c r="AB904" i="4"/>
  <c r="AA904" i="4"/>
  <c r="Z904" i="4"/>
  <c r="Y904" i="4"/>
  <c r="X904" i="4"/>
  <c r="W904" i="4"/>
  <c r="V904" i="4"/>
  <c r="U904" i="4"/>
  <c r="T904" i="4"/>
  <c r="S904" i="4"/>
  <c r="R904" i="4"/>
  <c r="Q904" i="4"/>
  <c r="P904" i="4"/>
  <c r="O904" i="4"/>
  <c r="N904" i="4"/>
  <c r="M904" i="4"/>
  <c r="L904" i="4"/>
  <c r="K904" i="4"/>
  <c r="J904" i="4"/>
  <c r="I904" i="4"/>
  <c r="H904" i="4"/>
  <c r="G904" i="4"/>
  <c r="F904" i="4"/>
  <c r="E904" i="4"/>
  <c r="D904" i="4"/>
  <c r="C904" i="4"/>
  <c r="AZ903" i="4"/>
  <c r="AY903" i="4"/>
  <c r="AX903" i="4"/>
  <c r="AW903" i="4"/>
  <c r="AV903" i="4"/>
  <c r="AU903" i="4"/>
  <c r="AT903" i="4"/>
  <c r="AS903" i="4"/>
  <c r="AR903" i="4"/>
  <c r="AQ903" i="4"/>
  <c r="AP903" i="4"/>
  <c r="AO903" i="4"/>
  <c r="AN903" i="4"/>
  <c r="AM903" i="4"/>
  <c r="AL903" i="4"/>
  <c r="AK903" i="4"/>
  <c r="AJ903" i="4"/>
  <c r="AI903" i="4"/>
  <c r="AH903" i="4"/>
  <c r="AG903" i="4"/>
  <c r="AF903" i="4"/>
  <c r="AE903" i="4"/>
  <c r="AD903" i="4"/>
  <c r="AC903" i="4"/>
  <c r="AB903" i="4"/>
  <c r="AA903" i="4"/>
  <c r="Z903" i="4"/>
  <c r="Y903" i="4"/>
  <c r="X903" i="4"/>
  <c r="W903" i="4"/>
  <c r="V903" i="4"/>
  <c r="U903" i="4"/>
  <c r="T903" i="4"/>
  <c r="S903" i="4"/>
  <c r="Q903" i="4"/>
  <c r="P903" i="4"/>
  <c r="R903" i="4" s="1"/>
  <c r="O903" i="4"/>
  <c r="N903" i="4"/>
  <c r="L903" i="4"/>
  <c r="K903" i="4"/>
  <c r="M903" i="4" s="1"/>
  <c r="J903" i="4"/>
  <c r="I903" i="4"/>
  <c r="H903" i="4"/>
  <c r="G903" i="4"/>
  <c r="F903" i="4"/>
  <c r="E903" i="4"/>
  <c r="D903" i="4"/>
  <c r="C903" i="4"/>
  <c r="AZ902" i="4"/>
  <c r="AY902" i="4"/>
  <c r="AX902" i="4"/>
  <c r="AW902" i="4"/>
  <c r="AV902" i="4"/>
  <c r="AU902" i="4"/>
  <c r="AT902" i="4"/>
  <c r="AS902" i="4"/>
  <c r="AR902" i="4"/>
  <c r="AQ902" i="4"/>
  <c r="AP902" i="4"/>
  <c r="AO902" i="4"/>
  <c r="AN902" i="4"/>
  <c r="AM902" i="4"/>
  <c r="AL902" i="4"/>
  <c r="AK902" i="4"/>
  <c r="AJ902" i="4"/>
  <c r="AI902" i="4"/>
  <c r="AH902" i="4"/>
  <c r="AG902" i="4"/>
  <c r="AF902" i="4"/>
  <c r="AE902" i="4"/>
  <c r="AD902" i="4"/>
  <c r="AC902" i="4"/>
  <c r="AB902" i="4"/>
  <c r="AA902" i="4"/>
  <c r="Z902" i="4"/>
  <c r="Y902" i="4"/>
  <c r="X902" i="4"/>
  <c r="W902" i="4"/>
  <c r="V902" i="4"/>
  <c r="U902" i="4"/>
  <c r="T902" i="4"/>
  <c r="S902" i="4"/>
  <c r="R902" i="4"/>
  <c r="Q902" i="4"/>
  <c r="P902" i="4"/>
  <c r="O902" i="4"/>
  <c r="N902" i="4"/>
  <c r="L902" i="4"/>
  <c r="K902" i="4"/>
  <c r="M902" i="4" s="1"/>
  <c r="J902" i="4"/>
  <c r="I902" i="4"/>
  <c r="H902" i="4"/>
  <c r="G902" i="4"/>
  <c r="F902" i="4"/>
  <c r="E902" i="4"/>
  <c r="D902" i="4"/>
  <c r="C902" i="4"/>
  <c r="AZ901" i="4"/>
  <c r="AY901" i="4"/>
  <c r="AX901" i="4"/>
  <c r="AW901" i="4"/>
  <c r="AV901" i="4"/>
  <c r="AU901" i="4"/>
  <c r="AT901" i="4"/>
  <c r="AS901" i="4"/>
  <c r="AR901" i="4"/>
  <c r="AQ901" i="4"/>
  <c r="AP901" i="4"/>
  <c r="AO901" i="4"/>
  <c r="AN901" i="4"/>
  <c r="AM901" i="4"/>
  <c r="AL901" i="4"/>
  <c r="AK901" i="4"/>
  <c r="AJ901" i="4"/>
  <c r="AI901" i="4"/>
  <c r="AH901" i="4"/>
  <c r="AG901" i="4"/>
  <c r="AF901" i="4"/>
  <c r="AE901" i="4"/>
  <c r="AD901" i="4"/>
  <c r="AC901" i="4"/>
  <c r="AB901" i="4"/>
  <c r="AA901" i="4"/>
  <c r="Z901" i="4"/>
  <c r="Y901" i="4"/>
  <c r="X901" i="4"/>
  <c r="W901" i="4"/>
  <c r="V901" i="4"/>
  <c r="U901" i="4"/>
  <c r="T901" i="4"/>
  <c r="S901" i="4"/>
  <c r="Q901" i="4"/>
  <c r="P901" i="4"/>
  <c r="R901" i="4" s="1"/>
  <c r="O901" i="4"/>
  <c r="N901" i="4"/>
  <c r="L901" i="4"/>
  <c r="K901" i="4"/>
  <c r="M901" i="4" s="1"/>
  <c r="J901" i="4"/>
  <c r="I901" i="4"/>
  <c r="H901" i="4"/>
  <c r="G901" i="4"/>
  <c r="F901" i="4"/>
  <c r="E901" i="4"/>
  <c r="D901" i="4"/>
  <c r="C901" i="4"/>
  <c r="AZ900" i="4"/>
  <c r="AY900" i="4"/>
  <c r="AX900" i="4"/>
  <c r="AW900" i="4"/>
  <c r="AV900" i="4"/>
  <c r="AU900" i="4"/>
  <c r="AT900" i="4"/>
  <c r="AS900" i="4"/>
  <c r="AR900" i="4"/>
  <c r="AQ900" i="4"/>
  <c r="AP900" i="4"/>
  <c r="AO900" i="4"/>
  <c r="AN900" i="4"/>
  <c r="AM900" i="4"/>
  <c r="AL900" i="4"/>
  <c r="AK900" i="4"/>
  <c r="AJ900" i="4"/>
  <c r="AI900" i="4"/>
  <c r="AH900" i="4"/>
  <c r="AG900" i="4"/>
  <c r="AF900" i="4"/>
  <c r="AE900" i="4"/>
  <c r="AD900" i="4"/>
  <c r="AC900" i="4"/>
  <c r="AB900" i="4"/>
  <c r="AA900" i="4"/>
  <c r="Z900" i="4"/>
  <c r="Y900" i="4"/>
  <c r="X900" i="4"/>
  <c r="W900" i="4"/>
  <c r="V900" i="4"/>
  <c r="U900" i="4"/>
  <c r="T900" i="4"/>
  <c r="S900" i="4"/>
  <c r="R900" i="4"/>
  <c r="Q900" i="4"/>
  <c r="P900" i="4"/>
  <c r="O900" i="4"/>
  <c r="N900" i="4"/>
  <c r="M900" i="4"/>
  <c r="L900" i="4"/>
  <c r="K900" i="4"/>
  <c r="J900" i="4"/>
  <c r="I900" i="4"/>
  <c r="H900" i="4"/>
  <c r="G900" i="4"/>
  <c r="F900" i="4"/>
  <c r="E900" i="4"/>
  <c r="D900" i="4"/>
  <c r="C900" i="4"/>
  <c r="AZ899" i="4"/>
  <c r="AY899" i="4"/>
  <c r="AX899" i="4"/>
  <c r="AW899" i="4"/>
  <c r="AV899" i="4"/>
  <c r="AU899" i="4"/>
  <c r="AT899" i="4"/>
  <c r="AS899" i="4"/>
  <c r="AR899" i="4"/>
  <c r="AQ899" i="4"/>
  <c r="AP899" i="4"/>
  <c r="AO899" i="4"/>
  <c r="AN899" i="4"/>
  <c r="AM899" i="4"/>
  <c r="AL899" i="4"/>
  <c r="AK899" i="4"/>
  <c r="AJ899" i="4"/>
  <c r="AI899" i="4"/>
  <c r="AH899" i="4"/>
  <c r="AG899" i="4"/>
  <c r="AF899" i="4"/>
  <c r="AE899" i="4"/>
  <c r="AD899" i="4"/>
  <c r="AC899" i="4"/>
  <c r="AB899" i="4"/>
  <c r="AA899" i="4"/>
  <c r="Z899" i="4"/>
  <c r="Y899" i="4"/>
  <c r="X899" i="4"/>
  <c r="W899" i="4"/>
  <c r="V899" i="4"/>
  <c r="U899" i="4"/>
  <c r="T899" i="4"/>
  <c r="S899" i="4"/>
  <c r="Q899" i="4"/>
  <c r="P899" i="4"/>
  <c r="R899" i="4" s="1"/>
  <c r="O899" i="4"/>
  <c r="N899" i="4"/>
  <c r="L899" i="4"/>
  <c r="K899" i="4"/>
  <c r="M899" i="4" s="1"/>
  <c r="J899" i="4"/>
  <c r="I899" i="4"/>
  <c r="H899" i="4"/>
  <c r="G899" i="4"/>
  <c r="F899" i="4"/>
  <c r="E899" i="4"/>
  <c r="D899" i="4"/>
  <c r="C899" i="4"/>
  <c r="AZ898" i="4"/>
  <c r="AY898" i="4"/>
  <c r="AX898" i="4"/>
  <c r="AW898" i="4"/>
  <c r="AV898" i="4"/>
  <c r="AU898" i="4"/>
  <c r="AT898" i="4"/>
  <c r="AS898" i="4"/>
  <c r="AR898" i="4"/>
  <c r="AQ898" i="4"/>
  <c r="AP898" i="4"/>
  <c r="AO898" i="4"/>
  <c r="AN898" i="4"/>
  <c r="AM898" i="4"/>
  <c r="AL898" i="4"/>
  <c r="AK898" i="4"/>
  <c r="AJ898" i="4"/>
  <c r="AI898" i="4"/>
  <c r="AH898" i="4"/>
  <c r="AG898" i="4"/>
  <c r="AF898" i="4"/>
  <c r="AE898" i="4"/>
  <c r="AD898" i="4"/>
  <c r="AC898" i="4"/>
  <c r="AB898" i="4"/>
  <c r="AA898" i="4"/>
  <c r="Z898" i="4"/>
  <c r="Y898" i="4"/>
  <c r="X898" i="4"/>
  <c r="W898" i="4"/>
  <c r="V898" i="4"/>
  <c r="U898" i="4"/>
  <c r="T898" i="4"/>
  <c r="S898" i="4"/>
  <c r="R898" i="4"/>
  <c r="Q898" i="4"/>
  <c r="P898" i="4"/>
  <c r="O898" i="4"/>
  <c r="N898" i="4"/>
  <c r="L898" i="4"/>
  <c r="K898" i="4"/>
  <c r="M898" i="4" s="1"/>
  <c r="J898" i="4"/>
  <c r="I898" i="4"/>
  <c r="H898" i="4"/>
  <c r="G898" i="4"/>
  <c r="F898" i="4"/>
  <c r="E898" i="4"/>
  <c r="D898" i="4"/>
  <c r="C898" i="4"/>
  <c r="AZ897" i="4"/>
  <c r="AY897" i="4"/>
  <c r="AX897" i="4"/>
  <c r="AW897" i="4"/>
  <c r="AV897" i="4"/>
  <c r="AU897" i="4"/>
  <c r="AT897" i="4"/>
  <c r="AS897" i="4"/>
  <c r="AR897" i="4"/>
  <c r="AQ897" i="4"/>
  <c r="AP897" i="4"/>
  <c r="AO897" i="4"/>
  <c r="AN897" i="4"/>
  <c r="AM897" i="4"/>
  <c r="AL897" i="4"/>
  <c r="AK897" i="4"/>
  <c r="AJ897" i="4"/>
  <c r="AI897" i="4"/>
  <c r="AH897" i="4"/>
  <c r="AG897" i="4"/>
  <c r="AF897" i="4"/>
  <c r="AE897" i="4"/>
  <c r="AD897" i="4"/>
  <c r="AC897" i="4"/>
  <c r="AB897" i="4"/>
  <c r="AA897" i="4"/>
  <c r="Z897" i="4"/>
  <c r="Y897" i="4"/>
  <c r="X897" i="4"/>
  <c r="W897" i="4"/>
  <c r="V897" i="4"/>
  <c r="U897" i="4"/>
  <c r="T897" i="4"/>
  <c r="S897" i="4"/>
  <c r="Q897" i="4"/>
  <c r="P897" i="4"/>
  <c r="R897" i="4" s="1"/>
  <c r="O897" i="4"/>
  <c r="N897" i="4"/>
  <c r="L897" i="4"/>
  <c r="K897" i="4"/>
  <c r="M897" i="4" s="1"/>
  <c r="J897" i="4"/>
  <c r="I897" i="4"/>
  <c r="H897" i="4"/>
  <c r="G897" i="4"/>
  <c r="F897" i="4"/>
  <c r="E897" i="4"/>
  <c r="D897" i="4"/>
  <c r="C897" i="4"/>
  <c r="AZ896" i="4"/>
  <c r="AY896" i="4"/>
  <c r="AX896" i="4"/>
  <c r="AW896" i="4"/>
  <c r="AV896" i="4"/>
  <c r="AU896" i="4"/>
  <c r="AT896" i="4"/>
  <c r="AS896" i="4"/>
  <c r="AR896" i="4"/>
  <c r="AQ896" i="4"/>
  <c r="AP896" i="4"/>
  <c r="AO896" i="4"/>
  <c r="AN896" i="4"/>
  <c r="AM896" i="4"/>
  <c r="AL896" i="4"/>
  <c r="AK896" i="4"/>
  <c r="AJ896" i="4"/>
  <c r="AI896" i="4"/>
  <c r="AH896" i="4"/>
  <c r="AG896" i="4"/>
  <c r="AF896" i="4"/>
  <c r="AE896" i="4"/>
  <c r="AD896" i="4"/>
  <c r="AC896" i="4"/>
  <c r="AB896" i="4"/>
  <c r="AA896" i="4"/>
  <c r="Z896" i="4"/>
  <c r="Y896" i="4"/>
  <c r="X896" i="4"/>
  <c r="W896" i="4"/>
  <c r="V896" i="4"/>
  <c r="U896" i="4"/>
  <c r="T896" i="4"/>
  <c r="S896" i="4"/>
  <c r="R896" i="4"/>
  <c r="Q896" i="4"/>
  <c r="P896" i="4"/>
  <c r="O896" i="4"/>
  <c r="N896" i="4"/>
  <c r="M896" i="4"/>
  <c r="L896" i="4"/>
  <c r="K896" i="4"/>
  <c r="J896" i="4"/>
  <c r="I896" i="4"/>
  <c r="H896" i="4"/>
  <c r="G896" i="4"/>
  <c r="F896" i="4"/>
  <c r="E896" i="4"/>
  <c r="D896" i="4"/>
  <c r="C896" i="4"/>
  <c r="AZ895" i="4"/>
  <c r="AY895" i="4"/>
  <c r="AX895" i="4"/>
  <c r="AW895" i="4"/>
  <c r="AV895" i="4"/>
  <c r="AU895" i="4"/>
  <c r="AT895" i="4"/>
  <c r="AS895" i="4"/>
  <c r="AR895" i="4"/>
  <c r="AQ895" i="4"/>
  <c r="AP895" i="4"/>
  <c r="AO895" i="4"/>
  <c r="AN895" i="4"/>
  <c r="AM895" i="4"/>
  <c r="AL895" i="4"/>
  <c r="AK895" i="4"/>
  <c r="AJ895" i="4"/>
  <c r="AI895" i="4"/>
  <c r="AH895" i="4"/>
  <c r="AG895" i="4"/>
  <c r="AF895" i="4"/>
  <c r="AE895" i="4"/>
  <c r="AD895" i="4"/>
  <c r="AC895" i="4"/>
  <c r="AB895" i="4"/>
  <c r="AA895" i="4"/>
  <c r="Z895" i="4"/>
  <c r="Y895" i="4"/>
  <c r="X895" i="4"/>
  <c r="W895" i="4"/>
  <c r="V895" i="4"/>
  <c r="U895" i="4"/>
  <c r="T895" i="4"/>
  <c r="S895" i="4"/>
  <c r="Q895" i="4"/>
  <c r="P895" i="4"/>
  <c r="R895" i="4" s="1"/>
  <c r="O895" i="4"/>
  <c r="N895" i="4"/>
  <c r="L895" i="4"/>
  <c r="K895" i="4"/>
  <c r="M895" i="4" s="1"/>
  <c r="J895" i="4"/>
  <c r="I895" i="4"/>
  <c r="H895" i="4"/>
  <c r="G895" i="4"/>
  <c r="F895" i="4"/>
  <c r="E895" i="4"/>
  <c r="D895" i="4"/>
  <c r="C895" i="4"/>
  <c r="AZ894" i="4"/>
  <c r="AY894" i="4"/>
  <c r="AX894" i="4"/>
  <c r="AW894" i="4"/>
  <c r="AV894" i="4"/>
  <c r="AU894" i="4"/>
  <c r="AT894" i="4"/>
  <c r="AS894" i="4"/>
  <c r="AR894" i="4"/>
  <c r="AQ894" i="4"/>
  <c r="AP894" i="4"/>
  <c r="AO894" i="4"/>
  <c r="AN894" i="4"/>
  <c r="AM894" i="4"/>
  <c r="AL894" i="4"/>
  <c r="AK894" i="4"/>
  <c r="AJ894" i="4"/>
  <c r="AI894" i="4"/>
  <c r="AH894" i="4"/>
  <c r="AG894" i="4"/>
  <c r="AF894" i="4"/>
  <c r="AE894" i="4"/>
  <c r="AD894" i="4"/>
  <c r="AC894" i="4"/>
  <c r="AB894" i="4"/>
  <c r="AA894" i="4"/>
  <c r="Z894" i="4"/>
  <c r="Y894" i="4"/>
  <c r="X894" i="4"/>
  <c r="W894" i="4"/>
  <c r="V894" i="4"/>
  <c r="U894" i="4"/>
  <c r="T894" i="4"/>
  <c r="S894" i="4"/>
  <c r="R894" i="4"/>
  <c r="Q894" i="4"/>
  <c r="P894" i="4"/>
  <c r="O894" i="4"/>
  <c r="N894" i="4"/>
  <c r="L894" i="4"/>
  <c r="K894" i="4"/>
  <c r="M894" i="4" s="1"/>
  <c r="J894" i="4"/>
  <c r="I894" i="4"/>
  <c r="H894" i="4"/>
  <c r="G894" i="4"/>
  <c r="F894" i="4"/>
  <c r="E894" i="4"/>
  <c r="D894" i="4"/>
  <c r="C894" i="4"/>
  <c r="AZ893" i="4"/>
  <c r="AY893" i="4"/>
  <c r="AX893" i="4"/>
  <c r="AW893" i="4"/>
  <c r="AV893" i="4"/>
  <c r="AU893" i="4"/>
  <c r="AT893" i="4"/>
  <c r="AS893" i="4"/>
  <c r="AR893" i="4"/>
  <c r="AQ893" i="4"/>
  <c r="AP893" i="4"/>
  <c r="AO893" i="4"/>
  <c r="AN893" i="4"/>
  <c r="AM893" i="4"/>
  <c r="AL893" i="4"/>
  <c r="AK893" i="4"/>
  <c r="AJ893" i="4"/>
  <c r="AI893" i="4"/>
  <c r="AH893" i="4"/>
  <c r="AG893" i="4"/>
  <c r="AF893" i="4"/>
  <c r="AE893" i="4"/>
  <c r="AD893" i="4"/>
  <c r="AC893" i="4"/>
  <c r="AB893" i="4"/>
  <c r="AA893" i="4"/>
  <c r="Z893" i="4"/>
  <c r="Y893" i="4"/>
  <c r="X893" i="4"/>
  <c r="W893" i="4"/>
  <c r="V893" i="4"/>
  <c r="U893" i="4"/>
  <c r="T893" i="4"/>
  <c r="S893" i="4"/>
  <c r="Q893" i="4"/>
  <c r="P893" i="4"/>
  <c r="R893" i="4" s="1"/>
  <c r="O893" i="4"/>
  <c r="N893" i="4"/>
  <c r="L893" i="4"/>
  <c r="K893" i="4"/>
  <c r="M893" i="4" s="1"/>
  <c r="J893" i="4"/>
  <c r="I893" i="4"/>
  <c r="H893" i="4"/>
  <c r="G893" i="4"/>
  <c r="F893" i="4"/>
  <c r="E893" i="4"/>
  <c r="D893" i="4"/>
  <c r="C893" i="4"/>
  <c r="AZ892" i="4"/>
  <c r="AY892" i="4"/>
  <c r="AX892" i="4"/>
  <c r="AW892" i="4"/>
  <c r="AV892" i="4"/>
  <c r="AU892" i="4"/>
  <c r="AT892" i="4"/>
  <c r="AS892" i="4"/>
  <c r="AR892" i="4"/>
  <c r="AQ892" i="4"/>
  <c r="AP892" i="4"/>
  <c r="AO892" i="4"/>
  <c r="AN892" i="4"/>
  <c r="AM892" i="4"/>
  <c r="AL892" i="4"/>
  <c r="AK892" i="4"/>
  <c r="AJ892" i="4"/>
  <c r="AI892" i="4"/>
  <c r="AH892" i="4"/>
  <c r="AG892" i="4"/>
  <c r="AF892" i="4"/>
  <c r="AE892" i="4"/>
  <c r="AD892" i="4"/>
  <c r="AC892" i="4"/>
  <c r="AB892" i="4"/>
  <c r="AA892" i="4"/>
  <c r="Z892" i="4"/>
  <c r="Y892" i="4"/>
  <c r="X892" i="4"/>
  <c r="W892" i="4"/>
  <c r="V892" i="4"/>
  <c r="U892" i="4"/>
  <c r="T892" i="4"/>
  <c r="S892" i="4"/>
  <c r="R892" i="4"/>
  <c r="Q892" i="4"/>
  <c r="P892" i="4"/>
  <c r="O892" i="4"/>
  <c r="N892" i="4"/>
  <c r="M892" i="4"/>
  <c r="L892" i="4"/>
  <c r="K892" i="4"/>
  <c r="J892" i="4"/>
  <c r="I892" i="4"/>
  <c r="H892" i="4"/>
  <c r="G892" i="4"/>
  <c r="F892" i="4"/>
  <c r="E892" i="4"/>
  <c r="D892" i="4"/>
  <c r="C892" i="4"/>
  <c r="AZ891" i="4"/>
  <c r="AY891" i="4"/>
  <c r="AX891" i="4"/>
  <c r="AW891" i="4"/>
  <c r="AV891" i="4"/>
  <c r="AU891" i="4"/>
  <c r="AT891" i="4"/>
  <c r="AS891" i="4"/>
  <c r="AR891" i="4"/>
  <c r="AQ891" i="4"/>
  <c r="AP891" i="4"/>
  <c r="AO891" i="4"/>
  <c r="AN891" i="4"/>
  <c r="AM891" i="4"/>
  <c r="AL891" i="4"/>
  <c r="AK891" i="4"/>
  <c r="AJ891" i="4"/>
  <c r="AI891" i="4"/>
  <c r="AH891" i="4"/>
  <c r="AG891" i="4"/>
  <c r="AF891" i="4"/>
  <c r="AE891" i="4"/>
  <c r="AD891" i="4"/>
  <c r="AC891" i="4"/>
  <c r="AB891" i="4"/>
  <c r="AA891" i="4"/>
  <c r="Z891" i="4"/>
  <c r="Y891" i="4"/>
  <c r="X891" i="4"/>
  <c r="W891" i="4"/>
  <c r="V891" i="4"/>
  <c r="U891" i="4"/>
  <c r="T891" i="4"/>
  <c r="S891" i="4"/>
  <c r="Q891" i="4"/>
  <c r="P891" i="4"/>
  <c r="R891" i="4" s="1"/>
  <c r="O891" i="4"/>
  <c r="N891" i="4"/>
  <c r="L891" i="4"/>
  <c r="K891" i="4"/>
  <c r="M891" i="4" s="1"/>
  <c r="J891" i="4"/>
  <c r="I891" i="4"/>
  <c r="H891" i="4"/>
  <c r="G891" i="4"/>
  <c r="F891" i="4"/>
  <c r="E891" i="4"/>
  <c r="D891" i="4"/>
  <c r="C891" i="4"/>
  <c r="AZ890" i="4"/>
  <c r="AY890" i="4"/>
  <c r="AX890" i="4"/>
  <c r="AW890" i="4"/>
  <c r="AV890" i="4"/>
  <c r="AU890" i="4"/>
  <c r="AT890" i="4"/>
  <c r="AS890" i="4"/>
  <c r="AR890" i="4"/>
  <c r="AQ890" i="4"/>
  <c r="AP890" i="4"/>
  <c r="AO890" i="4"/>
  <c r="AN890" i="4"/>
  <c r="AM890" i="4"/>
  <c r="AL890" i="4"/>
  <c r="AK890" i="4"/>
  <c r="AJ890" i="4"/>
  <c r="AI890" i="4"/>
  <c r="AH890" i="4"/>
  <c r="AG890" i="4"/>
  <c r="AF890" i="4"/>
  <c r="AE890" i="4"/>
  <c r="AD890" i="4"/>
  <c r="AC890" i="4"/>
  <c r="AB890" i="4"/>
  <c r="AA890" i="4"/>
  <c r="Z890" i="4"/>
  <c r="Y890" i="4"/>
  <c r="X890" i="4"/>
  <c r="W890" i="4"/>
  <c r="V890" i="4"/>
  <c r="U890" i="4"/>
  <c r="T890" i="4"/>
  <c r="S890" i="4"/>
  <c r="R890" i="4"/>
  <c r="Q890" i="4"/>
  <c r="P890" i="4"/>
  <c r="O890" i="4"/>
  <c r="N890" i="4"/>
  <c r="L890" i="4"/>
  <c r="K890" i="4"/>
  <c r="M890" i="4" s="1"/>
  <c r="J890" i="4"/>
  <c r="I890" i="4"/>
  <c r="H890" i="4"/>
  <c r="G890" i="4"/>
  <c r="F890" i="4"/>
  <c r="E890" i="4"/>
  <c r="D890" i="4"/>
  <c r="C890" i="4"/>
  <c r="AZ889" i="4"/>
  <c r="AY889" i="4"/>
  <c r="AX889" i="4"/>
  <c r="AW889" i="4"/>
  <c r="AV889" i="4"/>
  <c r="AU889" i="4"/>
  <c r="AT889" i="4"/>
  <c r="AS889" i="4"/>
  <c r="AR889" i="4"/>
  <c r="AQ889" i="4"/>
  <c r="AP889" i="4"/>
  <c r="AO889" i="4"/>
  <c r="AN889" i="4"/>
  <c r="AM889" i="4"/>
  <c r="AL889" i="4"/>
  <c r="AK889" i="4"/>
  <c r="AJ889" i="4"/>
  <c r="AI889" i="4"/>
  <c r="AH889" i="4"/>
  <c r="AG889" i="4"/>
  <c r="AF889" i="4"/>
  <c r="AE889" i="4"/>
  <c r="AD889" i="4"/>
  <c r="AC889" i="4"/>
  <c r="AB889" i="4"/>
  <c r="AA889" i="4"/>
  <c r="Z889" i="4"/>
  <c r="Y889" i="4"/>
  <c r="X889" i="4"/>
  <c r="W889" i="4"/>
  <c r="V889" i="4"/>
  <c r="U889" i="4"/>
  <c r="T889" i="4"/>
  <c r="S889" i="4"/>
  <c r="Q889" i="4"/>
  <c r="P889" i="4"/>
  <c r="R889" i="4" s="1"/>
  <c r="O889" i="4"/>
  <c r="N889" i="4"/>
  <c r="L889" i="4"/>
  <c r="K889" i="4"/>
  <c r="M889" i="4" s="1"/>
  <c r="J889" i="4"/>
  <c r="I889" i="4"/>
  <c r="H889" i="4"/>
  <c r="G889" i="4"/>
  <c r="F889" i="4"/>
  <c r="E889" i="4"/>
  <c r="D889" i="4"/>
  <c r="C889" i="4"/>
  <c r="AZ888" i="4"/>
  <c r="AY888" i="4"/>
  <c r="AX888" i="4"/>
  <c r="AW888" i="4"/>
  <c r="AV888" i="4"/>
  <c r="AU888" i="4"/>
  <c r="AT888" i="4"/>
  <c r="AS888" i="4"/>
  <c r="AR888" i="4"/>
  <c r="AQ888" i="4"/>
  <c r="AP888" i="4"/>
  <c r="AO888" i="4"/>
  <c r="AN888" i="4"/>
  <c r="AM888" i="4"/>
  <c r="AL888" i="4"/>
  <c r="AK888" i="4"/>
  <c r="AJ888" i="4"/>
  <c r="AI888" i="4"/>
  <c r="AH888" i="4"/>
  <c r="AG888" i="4"/>
  <c r="AF888" i="4"/>
  <c r="AE888" i="4"/>
  <c r="AD888" i="4"/>
  <c r="AC888" i="4"/>
  <c r="AB888" i="4"/>
  <c r="AA888" i="4"/>
  <c r="Z888" i="4"/>
  <c r="Y888" i="4"/>
  <c r="X888" i="4"/>
  <c r="W888" i="4"/>
  <c r="V888" i="4"/>
  <c r="U888" i="4"/>
  <c r="T888" i="4"/>
  <c r="S888" i="4"/>
  <c r="R888" i="4"/>
  <c r="Q888" i="4"/>
  <c r="P888" i="4"/>
  <c r="O888" i="4"/>
  <c r="N888" i="4"/>
  <c r="M888" i="4"/>
  <c r="L888" i="4"/>
  <c r="K888" i="4"/>
  <c r="J888" i="4"/>
  <c r="I888" i="4"/>
  <c r="H888" i="4"/>
  <c r="G888" i="4"/>
  <c r="F888" i="4"/>
  <c r="E888" i="4"/>
  <c r="D888" i="4"/>
  <c r="C888" i="4"/>
  <c r="AZ887" i="4"/>
  <c r="AY887" i="4"/>
  <c r="AX887" i="4"/>
  <c r="AW887" i="4"/>
  <c r="AV887" i="4"/>
  <c r="AU887" i="4"/>
  <c r="AT887" i="4"/>
  <c r="AS887" i="4"/>
  <c r="AR887" i="4"/>
  <c r="AQ887" i="4"/>
  <c r="AP887" i="4"/>
  <c r="AO887" i="4"/>
  <c r="AN887" i="4"/>
  <c r="AM887" i="4"/>
  <c r="AL887" i="4"/>
  <c r="AK887" i="4"/>
  <c r="AJ887" i="4"/>
  <c r="AI887" i="4"/>
  <c r="AH887" i="4"/>
  <c r="AG887" i="4"/>
  <c r="AF887" i="4"/>
  <c r="AE887" i="4"/>
  <c r="AD887" i="4"/>
  <c r="AC887" i="4"/>
  <c r="AB887" i="4"/>
  <c r="AA887" i="4"/>
  <c r="Z887" i="4"/>
  <c r="Y887" i="4"/>
  <c r="X887" i="4"/>
  <c r="W887" i="4"/>
  <c r="V887" i="4"/>
  <c r="U887" i="4"/>
  <c r="T887" i="4"/>
  <c r="S887" i="4"/>
  <c r="Q887" i="4"/>
  <c r="P887" i="4"/>
  <c r="R887" i="4" s="1"/>
  <c r="O887" i="4"/>
  <c r="N887" i="4"/>
  <c r="L887" i="4"/>
  <c r="K887" i="4"/>
  <c r="M887" i="4" s="1"/>
  <c r="J887" i="4"/>
  <c r="I887" i="4"/>
  <c r="H887" i="4"/>
  <c r="G887" i="4"/>
  <c r="F887" i="4"/>
  <c r="E887" i="4"/>
  <c r="D887" i="4"/>
  <c r="C887" i="4"/>
  <c r="AZ886" i="4"/>
  <c r="AY886" i="4"/>
  <c r="AX886" i="4"/>
  <c r="AW886" i="4"/>
  <c r="AV886" i="4"/>
  <c r="AU886" i="4"/>
  <c r="AT886" i="4"/>
  <c r="AS886" i="4"/>
  <c r="AR886" i="4"/>
  <c r="AQ886" i="4"/>
  <c r="AP886" i="4"/>
  <c r="AO886" i="4"/>
  <c r="AN886" i="4"/>
  <c r="AM886" i="4"/>
  <c r="AL886" i="4"/>
  <c r="AK886" i="4"/>
  <c r="AJ886" i="4"/>
  <c r="AI886" i="4"/>
  <c r="AH886" i="4"/>
  <c r="AG886" i="4"/>
  <c r="AF886" i="4"/>
  <c r="AE886" i="4"/>
  <c r="AD886" i="4"/>
  <c r="AC886" i="4"/>
  <c r="AB886" i="4"/>
  <c r="AA886" i="4"/>
  <c r="Z886" i="4"/>
  <c r="Y886" i="4"/>
  <c r="X886" i="4"/>
  <c r="W886" i="4"/>
  <c r="V886" i="4"/>
  <c r="U886" i="4"/>
  <c r="T886" i="4"/>
  <c r="S886" i="4"/>
  <c r="R886" i="4"/>
  <c r="Q886" i="4"/>
  <c r="P886" i="4"/>
  <c r="O886" i="4"/>
  <c r="N886" i="4"/>
  <c r="L886" i="4"/>
  <c r="K886" i="4"/>
  <c r="M886" i="4" s="1"/>
  <c r="J886" i="4"/>
  <c r="I886" i="4"/>
  <c r="H886" i="4"/>
  <c r="G886" i="4"/>
  <c r="F886" i="4"/>
  <c r="E886" i="4"/>
  <c r="D886" i="4"/>
  <c r="C886" i="4"/>
  <c r="AZ885" i="4"/>
  <c r="AY885" i="4"/>
  <c r="AX885" i="4"/>
  <c r="AW885" i="4"/>
  <c r="AV885" i="4"/>
  <c r="AU885" i="4"/>
  <c r="AT885" i="4"/>
  <c r="AS885" i="4"/>
  <c r="AR885" i="4"/>
  <c r="AQ885" i="4"/>
  <c r="AP885" i="4"/>
  <c r="AO885" i="4"/>
  <c r="AN885" i="4"/>
  <c r="AM885" i="4"/>
  <c r="AL885" i="4"/>
  <c r="AK885" i="4"/>
  <c r="AJ885" i="4"/>
  <c r="AI885" i="4"/>
  <c r="AH885" i="4"/>
  <c r="AG885" i="4"/>
  <c r="AF885" i="4"/>
  <c r="AE885" i="4"/>
  <c r="AD885" i="4"/>
  <c r="AC885" i="4"/>
  <c r="AB885" i="4"/>
  <c r="AA885" i="4"/>
  <c r="Z885" i="4"/>
  <c r="Y885" i="4"/>
  <c r="X885" i="4"/>
  <c r="W885" i="4"/>
  <c r="V885" i="4"/>
  <c r="U885" i="4"/>
  <c r="T885" i="4"/>
  <c r="S885" i="4"/>
  <c r="Q885" i="4"/>
  <c r="P885" i="4"/>
  <c r="R885" i="4" s="1"/>
  <c r="O885" i="4"/>
  <c r="N885" i="4"/>
  <c r="L885" i="4"/>
  <c r="K885" i="4"/>
  <c r="M885" i="4" s="1"/>
  <c r="J885" i="4"/>
  <c r="I885" i="4"/>
  <c r="H885" i="4"/>
  <c r="G885" i="4"/>
  <c r="F885" i="4"/>
  <c r="E885" i="4"/>
  <c r="D885" i="4"/>
  <c r="C885" i="4"/>
  <c r="AZ884" i="4"/>
  <c r="AY884" i="4"/>
  <c r="AX884" i="4"/>
  <c r="AW884" i="4"/>
  <c r="AV884" i="4"/>
  <c r="AU884" i="4"/>
  <c r="AT884" i="4"/>
  <c r="AS884" i="4"/>
  <c r="AR884" i="4"/>
  <c r="AQ884" i="4"/>
  <c r="AP884" i="4"/>
  <c r="AO884" i="4"/>
  <c r="AN884" i="4"/>
  <c r="AM884" i="4"/>
  <c r="AL884" i="4"/>
  <c r="AK884" i="4"/>
  <c r="AJ884" i="4"/>
  <c r="AI884" i="4"/>
  <c r="AH884" i="4"/>
  <c r="AG884" i="4"/>
  <c r="AF884" i="4"/>
  <c r="AE884" i="4"/>
  <c r="AD884" i="4"/>
  <c r="AC884" i="4"/>
  <c r="AB884" i="4"/>
  <c r="AA884" i="4"/>
  <c r="Z884" i="4"/>
  <c r="Y884" i="4"/>
  <c r="X884" i="4"/>
  <c r="W884" i="4"/>
  <c r="V884" i="4"/>
  <c r="U884" i="4"/>
  <c r="T884" i="4"/>
  <c r="S884" i="4"/>
  <c r="R884" i="4"/>
  <c r="Q884" i="4"/>
  <c r="P884" i="4"/>
  <c r="O884" i="4"/>
  <c r="N884" i="4"/>
  <c r="M884" i="4"/>
  <c r="L884" i="4"/>
  <c r="K884" i="4"/>
  <c r="J884" i="4"/>
  <c r="I884" i="4"/>
  <c r="H884" i="4"/>
  <c r="G884" i="4"/>
  <c r="F884" i="4"/>
  <c r="E884" i="4"/>
  <c r="D884" i="4"/>
  <c r="C884" i="4"/>
  <c r="AZ883" i="4"/>
  <c r="AY883" i="4"/>
  <c r="AX883" i="4"/>
  <c r="AW883" i="4"/>
  <c r="AV883" i="4"/>
  <c r="AU883" i="4"/>
  <c r="AT883" i="4"/>
  <c r="AS883" i="4"/>
  <c r="AR883" i="4"/>
  <c r="AQ883" i="4"/>
  <c r="AP883" i="4"/>
  <c r="AO883" i="4"/>
  <c r="AN883" i="4"/>
  <c r="AM883" i="4"/>
  <c r="AL883" i="4"/>
  <c r="AK883" i="4"/>
  <c r="AJ883" i="4"/>
  <c r="AI883" i="4"/>
  <c r="AH883" i="4"/>
  <c r="AG883" i="4"/>
  <c r="AF883" i="4"/>
  <c r="AE883" i="4"/>
  <c r="AD883" i="4"/>
  <c r="AC883" i="4"/>
  <c r="AB883" i="4"/>
  <c r="AA883" i="4"/>
  <c r="Z883" i="4"/>
  <c r="Y883" i="4"/>
  <c r="X883" i="4"/>
  <c r="W883" i="4"/>
  <c r="V883" i="4"/>
  <c r="U883" i="4"/>
  <c r="T883" i="4"/>
  <c r="S883" i="4"/>
  <c r="Q883" i="4"/>
  <c r="P883" i="4"/>
  <c r="R883" i="4" s="1"/>
  <c r="O883" i="4"/>
  <c r="N883" i="4"/>
  <c r="L883" i="4"/>
  <c r="K883" i="4"/>
  <c r="M883" i="4" s="1"/>
  <c r="J883" i="4"/>
  <c r="I883" i="4"/>
  <c r="H883" i="4"/>
  <c r="G883" i="4"/>
  <c r="F883" i="4"/>
  <c r="E883" i="4"/>
  <c r="D883" i="4"/>
  <c r="C883" i="4"/>
  <c r="AZ882" i="4"/>
  <c r="AY882" i="4"/>
  <c r="AX882" i="4"/>
  <c r="AW882" i="4"/>
  <c r="AV882" i="4"/>
  <c r="AU882" i="4"/>
  <c r="AT882" i="4"/>
  <c r="AS882" i="4"/>
  <c r="AR882" i="4"/>
  <c r="AQ882" i="4"/>
  <c r="AP882" i="4"/>
  <c r="AO882" i="4"/>
  <c r="AN882" i="4"/>
  <c r="AM882" i="4"/>
  <c r="AL882" i="4"/>
  <c r="AK882" i="4"/>
  <c r="AJ882" i="4"/>
  <c r="AI882" i="4"/>
  <c r="AH882" i="4"/>
  <c r="AG882" i="4"/>
  <c r="AF882" i="4"/>
  <c r="AE882" i="4"/>
  <c r="AD882" i="4"/>
  <c r="AC882" i="4"/>
  <c r="AB882" i="4"/>
  <c r="AA882" i="4"/>
  <c r="Z882" i="4"/>
  <c r="Y882" i="4"/>
  <c r="X882" i="4"/>
  <c r="W882" i="4"/>
  <c r="V882" i="4"/>
  <c r="U882" i="4"/>
  <c r="T882" i="4"/>
  <c r="S882" i="4"/>
  <c r="R882" i="4"/>
  <c r="Q882" i="4"/>
  <c r="P882" i="4"/>
  <c r="O882" i="4"/>
  <c r="N882" i="4"/>
  <c r="L882" i="4"/>
  <c r="K882" i="4"/>
  <c r="M882" i="4" s="1"/>
  <c r="J882" i="4"/>
  <c r="I882" i="4"/>
  <c r="H882" i="4"/>
  <c r="G882" i="4"/>
  <c r="F882" i="4"/>
  <c r="E882" i="4"/>
  <c r="D882" i="4"/>
  <c r="C882" i="4"/>
  <c r="AZ881" i="4"/>
  <c r="AY881" i="4"/>
  <c r="AX881" i="4"/>
  <c r="AW881" i="4"/>
  <c r="AV881" i="4"/>
  <c r="AU881" i="4"/>
  <c r="AT881" i="4"/>
  <c r="AS881" i="4"/>
  <c r="AR881" i="4"/>
  <c r="AQ881" i="4"/>
  <c r="AP881" i="4"/>
  <c r="AO881" i="4"/>
  <c r="AN881" i="4"/>
  <c r="AM881" i="4"/>
  <c r="AL881" i="4"/>
  <c r="AK881" i="4"/>
  <c r="AJ881" i="4"/>
  <c r="AI881" i="4"/>
  <c r="AH881" i="4"/>
  <c r="AG881" i="4"/>
  <c r="AF881" i="4"/>
  <c r="AE881" i="4"/>
  <c r="AD881" i="4"/>
  <c r="AC881" i="4"/>
  <c r="AB881" i="4"/>
  <c r="AA881" i="4"/>
  <c r="Z881" i="4"/>
  <c r="Y881" i="4"/>
  <c r="X881" i="4"/>
  <c r="W881" i="4"/>
  <c r="V881" i="4"/>
  <c r="U881" i="4"/>
  <c r="T881" i="4"/>
  <c r="S881" i="4"/>
  <c r="Q881" i="4"/>
  <c r="P881" i="4"/>
  <c r="R881" i="4" s="1"/>
  <c r="O881" i="4"/>
  <c r="N881" i="4"/>
  <c r="L881" i="4"/>
  <c r="K881" i="4"/>
  <c r="M881" i="4" s="1"/>
  <c r="J881" i="4"/>
  <c r="I881" i="4"/>
  <c r="H881" i="4"/>
  <c r="G881" i="4"/>
  <c r="F881" i="4"/>
  <c r="E881" i="4"/>
  <c r="D881" i="4"/>
  <c r="C881" i="4"/>
  <c r="AZ880" i="4"/>
  <c r="AY880" i="4"/>
  <c r="AX880" i="4"/>
  <c r="AW880" i="4"/>
  <c r="AV880" i="4"/>
  <c r="AU880" i="4"/>
  <c r="AT880" i="4"/>
  <c r="AS880" i="4"/>
  <c r="AR880" i="4"/>
  <c r="AQ880" i="4"/>
  <c r="AP880" i="4"/>
  <c r="AO880" i="4"/>
  <c r="AN880" i="4"/>
  <c r="AM880" i="4"/>
  <c r="AL880" i="4"/>
  <c r="AK880" i="4"/>
  <c r="AJ880" i="4"/>
  <c r="AI880" i="4"/>
  <c r="AH880" i="4"/>
  <c r="AG880" i="4"/>
  <c r="AF880" i="4"/>
  <c r="AE880" i="4"/>
  <c r="AD880" i="4"/>
  <c r="AC880" i="4"/>
  <c r="AB880" i="4"/>
  <c r="AA880" i="4"/>
  <c r="Z880" i="4"/>
  <c r="Y880" i="4"/>
  <c r="X880" i="4"/>
  <c r="W880" i="4"/>
  <c r="V880" i="4"/>
  <c r="U880" i="4"/>
  <c r="T880" i="4"/>
  <c r="S880" i="4"/>
  <c r="R880" i="4"/>
  <c r="Q880" i="4"/>
  <c r="P880" i="4"/>
  <c r="O880" i="4"/>
  <c r="N880" i="4"/>
  <c r="M880" i="4"/>
  <c r="L880" i="4"/>
  <c r="K880" i="4"/>
  <c r="J880" i="4"/>
  <c r="I880" i="4"/>
  <c r="H880" i="4"/>
  <c r="G880" i="4"/>
  <c r="F880" i="4"/>
  <c r="E880" i="4"/>
  <c r="D880" i="4"/>
  <c r="C880" i="4"/>
  <c r="AZ879" i="4"/>
  <c r="AY879" i="4"/>
  <c r="AX879" i="4"/>
  <c r="AW879" i="4"/>
  <c r="AV879" i="4"/>
  <c r="AU879" i="4"/>
  <c r="AT879" i="4"/>
  <c r="AS879" i="4"/>
  <c r="AR879" i="4"/>
  <c r="AQ879" i="4"/>
  <c r="AP879" i="4"/>
  <c r="AO879" i="4"/>
  <c r="AN879" i="4"/>
  <c r="AM879" i="4"/>
  <c r="AL879" i="4"/>
  <c r="AK879" i="4"/>
  <c r="AJ879" i="4"/>
  <c r="AI879" i="4"/>
  <c r="AH879" i="4"/>
  <c r="AG879" i="4"/>
  <c r="AF879" i="4"/>
  <c r="AE879" i="4"/>
  <c r="AD879" i="4"/>
  <c r="AC879" i="4"/>
  <c r="AB879" i="4"/>
  <c r="AA879" i="4"/>
  <c r="Z879" i="4"/>
  <c r="Y879" i="4"/>
  <c r="X879" i="4"/>
  <c r="W879" i="4"/>
  <c r="V879" i="4"/>
  <c r="U879" i="4"/>
  <c r="T879" i="4"/>
  <c r="S879" i="4"/>
  <c r="Q879" i="4"/>
  <c r="P879" i="4"/>
  <c r="R879" i="4" s="1"/>
  <c r="O879" i="4"/>
  <c r="N879" i="4"/>
  <c r="L879" i="4"/>
  <c r="K879" i="4"/>
  <c r="M879" i="4" s="1"/>
  <c r="J879" i="4"/>
  <c r="I879" i="4"/>
  <c r="H879" i="4"/>
  <c r="G879" i="4"/>
  <c r="F879" i="4"/>
  <c r="E879" i="4"/>
  <c r="D879" i="4"/>
  <c r="C879" i="4"/>
  <c r="AZ878" i="4"/>
  <c r="AY878" i="4"/>
  <c r="AX878" i="4"/>
  <c r="AW878" i="4"/>
  <c r="AV878" i="4"/>
  <c r="AU878" i="4"/>
  <c r="AT878" i="4"/>
  <c r="AS878" i="4"/>
  <c r="AR878" i="4"/>
  <c r="AQ878" i="4"/>
  <c r="AP878" i="4"/>
  <c r="AO878" i="4"/>
  <c r="AN878" i="4"/>
  <c r="AM878" i="4"/>
  <c r="AL878" i="4"/>
  <c r="AK878" i="4"/>
  <c r="AJ878" i="4"/>
  <c r="AI878" i="4"/>
  <c r="AH878" i="4"/>
  <c r="AG878" i="4"/>
  <c r="AF878" i="4"/>
  <c r="AE878" i="4"/>
  <c r="AD878" i="4"/>
  <c r="AC878" i="4"/>
  <c r="AB878" i="4"/>
  <c r="AA878" i="4"/>
  <c r="Z878" i="4"/>
  <c r="Y878" i="4"/>
  <c r="X878" i="4"/>
  <c r="W878" i="4"/>
  <c r="V878" i="4"/>
  <c r="U878" i="4"/>
  <c r="T878" i="4"/>
  <c r="S878" i="4"/>
  <c r="R878" i="4"/>
  <c r="Q878" i="4"/>
  <c r="P878" i="4"/>
  <c r="O878" i="4"/>
  <c r="N878" i="4"/>
  <c r="M878" i="4"/>
  <c r="L878" i="4"/>
  <c r="K878" i="4"/>
  <c r="J878" i="4"/>
  <c r="I878" i="4"/>
  <c r="H878" i="4"/>
  <c r="G878" i="4"/>
  <c r="F878" i="4"/>
  <c r="E878" i="4"/>
  <c r="D878" i="4"/>
  <c r="C878" i="4"/>
  <c r="AZ877" i="4"/>
  <c r="AY877" i="4"/>
  <c r="AX877" i="4"/>
  <c r="AW877" i="4"/>
  <c r="AV877" i="4"/>
  <c r="AU877" i="4"/>
  <c r="AT877" i="4"/>
  <c r="AS877" i="4"/>
  <c r="AR877" i="4"/>
  <c r="AQ877" i="4"/>
  <c r="AP877" i="4"/>
  <c r="AO877" i="4"/>
  <c r="AN877" i="4"/>
  <c r="AM877" i="4"/>
  <c r="AL877" i="4"/>
  <c r="AK877" i="4"/>
  <c r="AJ877" i="4"/>
  <c r="AI877" i="4"/>
  <c r="AH877" i="4"/>
  <c r="AG877" i="4"/>
  <c r="AF877" i="4"/>
  <c r="AE877" i="4"/>
  <c r="AD877" i="4"/>
  <c r="AC877" i="4"/>
  <c r="AB877" i="4"/>
  <c r="AA877" i="4"/>
  <c r="Z877" i="4"/>
  <c r="Y877" i="4"/>
  <c r="X877" i="4"/>
  <c r="W877" i="4"/>
  <c r="V877" i="4"/>
  <c r="U877" i="4"/>
  <c r="T877" i="4"/>
  <c r="S877" i="4"/>
  <c r="Q877" i="4"/>
  <c r="P877" i="4"/>
  <c r="R877" i="4" s="1"/>
  <c r="O877" i="4"/>
  <c r="N877" i="4"/>
  <c r="L877" i="4"/>
  <c r="K877" i="4"/>
  <c r="M877" i="4" s="1"/>
  <c r="J877" i="4"/>
  <c r="I877" i="4"/>
  <c r="H877" i="4"/>
  <c r="G877" i="4"/>
  <c r="F877" i="4"/>
  <c r="E877" i="4"/>
  <c r="D877" i="4"/>
  <c r="C877" i="4"/>
  <c r="AZ876" i="4"/>
  <c r="AY876" i="4"/>
  <c r="AX876" i="4"/>
  <c r="AW876" i="4"/>
  <c r="AV876" i="4"/>
  <c r="AU876" i="4"/>
  <c r="AT876" i="4"/>
  <c r="AS876" i="4"/>
  <c r="AR876" i="4"/>
  <c r="AQ876" i="4"/>
  <c r="AP876" i="4"/>
  <c r="AO876" i="4"/>
  <c r="AN876" i="4"/>
  <c r="AM876" i="4"/>
  <c r="AL876" i="4"/>
  <c r="AK876" i="4"/>
  <c r="AJ876" i="4"/>
  <c r="AI876" i="4"/>
  <c r="AH876" i="4"/>
  <c r="AG876" i="4"/>
  <c r="AF876" i="4"/>
  <c r="AE876" i="4"/>
  <c r="AD876" i="4"/>
  <c r="AC876" i="4"/>
  <c r="AB876" i="4"/>
  <c r="AA876" i="4"/>
  <c r="Z876" i="4"/>
  <c r="Y876" i="4"/>
  <c r="X876" i="4"/>
  <c r="W876" i="4"/>
  <c r="V876" i="4"/>
  <c r="U876" i="4"/>
  <c r="T876" i="4"/>
  <c r="S876" i="4"/>
  <c r="R876" i="4"/>
  <c r="Q876" i="4"/>
  <c r="P876" i="4"/>
  <c r="O876" i="4"/>
  <c r="N876" i="4"/>
  <c r="M876" i="4"/>
  <c r="L876" i="4"/>
  <c r="K876" i="4"/>
  <c r="J876" i="4"/>
  <c r="I876" i="4"/>
  <c r="H876" i="4"/>
  <c r="G876" i="4"/>
  <c r="F876" i="4"/>
  <c r="E876" i="4"/>
  <c r="D876" i="4"/>
  <c r="C876" i="4"/>
  <c r="AZ875" i="4"/>
  <c r="AY875" i="4"/>
  <c r="AX875" i="4"/>
  <c r="AW875" i="4"/>
  <c r="AV875" i="4"/>
  <c r="AU875" i="4"/>
  <c r="AT875" i="4"/>
  <c r="AS875" i="4"/>
  <c r="AR875" i="4"/>
  <c r="AQ875" i="4"/>
  <c r="AP875" i="4"/>
  <c r="AO875" i="4"/>
  <c r="AN875" i="4"/>
  <c r="AM875" i="4"/>
  <c r="AL875" i="4"/>
  <c r="AK875" i="4"/>
  <c r="AJ875" i="4"/>
  <c r="AI875" i="4"/>
  <c r="AH875" i="4"/>
  <c r="AG875" i="4"/>
  <c r="AF875" i="4"/>
  <c r="AE875" i="4"/>
  <c r="AD875" i="4"/>
  <c r="AC875" i="4"/>
  <c r="AB875" i="4"/>
  <c r="AA875" i="4"/>
  <c r="Z875" i="4"/>
  <c r="Y875" i="4"/>
  <c r="X875" i="4"/>
  <c r="W875" i="4"/>
  <c r="V875" i="4"/>
  <c r="U875" i="4"/>
  <c r="T875" i="4"/>
  <c r="S875" i="4"/>
  <c r="Q875" i="4"/>
  <c r="P875" i="4"/>
  <c r="R875" i="4" s="1"/>
  <c r="O875" i="4"/>
  <c r="N875" i="4"/>
  <c r="L875" i="4"/>
  <c r="K875" i="4"/>
  <c r="M875" i="4" s="1"/>
  <c r="J875" i="4"/>
  <c r="I875" i="4"/>
  <c r="H875" i="4"/>
  <c r="G875" i="4"/>
  <c r="F875" i="4"/>
  <c r="E875" i="4"/>
  <c r="D875" i="4"/>
  <c r="C875" i="4"/>
  <c r="AZ874" i="4"/>
  <c r="AY874" i="4"/>
  <c r="AX874" i="4"/>
  <c r="AW874" i="4"/>
  <c r="AV874" i="4"/>
  <c r="AU874" i="4"/>
  <c r="AT874" i="4"/>
  <c r="AS874" i="4"/>
  <c r="AR874" i="4"/>
  <c r="AQ874" i="4"/>
  <c r="AP874" i="4"/>
  <c r="AO874" i="4"/>
  <c r="AN874" i="4"/>
  <c r="AM874" i="4"/>
  <c r="AL874" i="4"/>
  <c r="AK874" i="4"/>
  <c r="AJ874" i="4"/>
  <c r="AI874" i="4"/>
  <c r="AH874" i="4"/>
  <c r="AG874" i="4"/>
  <c r="AF874" i="4"/>
  <c r="AE874" i="4"/>
  <c r="AD874" i="4"/>
  <c r="AC874" i="4"/>
  <c r="AB874" i="4"/>
  <c r="AA874" i="4"/>
  <c r="Z874" i="4"/>
  <c r="Y874" i="4"/>
  <c r="X874" i="4"/>
  <c r="W874" i="4"/>
  <c r="V874" i="4"/>
  <c r="U874" i="4"/>
  <c r="T874" i="4"/>
  <c r="S874" i="4"/>
  <c r="R874" i="4"/>
  <c r="Q874" i="4"/>
  <c r="P874" i="4"/>
  <c r="O874" i="4"/>
  <c r="N874" i="4"/>
  <c r="M874" i="4"/>
  <c r="L874" i="4"/>
  <c r="K874" i="4"/>
  <c r="J874" i="4"/>
  <c r="I874" i="4"/>
  <c r="H874" i="4"/>
  <c r="G874" i="4"/>
  <c r="F874" i="4"/>
  <c r="E874" i="4"/>
  <c r="D874" i="4"/>
  <c r="C874" i="4"/>
  <c r="AZ873" i="4"/>
  <c r="AY873" i="4"/>
  <c r="AX873" i="4"/>
  <c r="AW873" i="4"/>
  <c r="AV873" i="4"/>
  <c r="AU873" i="4"/>
  <c r="AT873" i="4"/>
  <c r="AS873" i="4"/>
  <c r="AR873" i="4"/>
  <c r="AQ873" i="4"/>
  <c r="AP873" i="4"/>
  <c r="AO873" i="4"/>
  <c r="AN873" i="4"/>
  <c r="AM873" i="4"/>
  <c r="AL873" i="4"/>
  <c r="AK873" i="4"/>
  <c r="AJ873" i="4"/>
  <c r="AI873" i="4"/>
  <c r="AH873" i="4"/>
  <c r="AG873" i="4"/>
  <c r="AF873" i="4"/>
  <c r="AE873" i="4"/>
  <c r="AD873" i="4"/>
  <c r="AC873" i="4"/>
  <c r="AB873" i="4"/>
  <c r="AA873" i="4"/>
  <c r="Z873" i="4"/>
  <c r="Y873" i="4"/>
  <c r="X873" i="4"/>
  <c r="W873" i="4"/>
  <c r="V873" i="4"/>
  <c r="U873" i="4"/>
  <c r="T873" i="4"/>
  <c r="S873" i="4"/>
  <c r="Q873" i="4"/>
  <c r="P873" i="4"/>
  <c r="R873" i="4" s="1"/>
  <c r="O873" i="4"/>
  <c r="N873" i="4"/>
  <c r="L873" i="4"/>
  <c r="K873" i="4"/>
  <c r="M873" i="4" s="1"/>
  <c r="J873" i="4"/>
  <c r="I873" i="4"/>
  <c r="H873" i="4"/>
  <c r="G873" i="4"/>
  <c r="F873" i="4"/>
  <c r="E873" i="4"/>
  <c r="D873" i="4"/>
  <c r="C873" i="4"/>
  <c r="AZ872" i="4"/>
  <c r="AY872" i="4"/>
  <c r="AX872" i="4"/>
  <c r="AW872" i="4"/>
  <c r="AV872" i="4"/>
  <c r="AU872" i="4"/>
  <c r="AT872" i="4"/>
  <c r="AS872" i="4"/>
  <c r="AR872" i="4"/>
  <c r="AQ872" i="4"/>
  <c r="AP872" i="4"/>
  <c r="AO872" i="4"/>
  <c r="AN872" i="4"/>
  <c r="AM872" i="4"/>
  <c r="AL872" i="4"/>
  <c r="AK872" i="4"/>
  <c r="AJ872" i="4"/>
  <c r="AI872" i="4"/>
  <c r="AH872" i="4"/>
  <c r="AG872" i="4"/>
  <c r="AF872" i="4"/>
  <c r="AE872" i="4"/>
  <c r="AD872" i="4"/>
  <c r="AC872" i="4"/>
  <c r="AB872" i="4"/>
  <c r="AA872" i="4"/>
  <c r="Z872" i="4"/>
  <c r="Y872" i="4"/>
  <c r="X872" i="4"/>
  <c r="W872" i="4"/>
  <c r="V872" i="4"/>
  <c r="U872" i="4"/>
  <c r="T872" i="4"/>
  <c r="S872" i="4"/>
  <c r="R872" i="4"/>
  <c r="Q872" i="4"/>
  <c r="P872" i="4"/>
  <c r="O872" i="4"/>
  <c r="N872" i="4"/>
  <c r="M872" i="4"/>
  <c r="L872" i="4"/>
  <c r="K872" i="4"/>
  <c r="J872" i="4"/>
  <c r="I872" i="4"/>
  <c r="H872" i="4"/>
  <c r="G872" i="4"/>
  <c r="F872" i="4"/>
  <c r="E872" i="4"/>
  <c r="D872" i="4"/>
  <c r="C872" i="4"/>
  <c r="AZ871" i="4"/>
  <c r="AY871" i="4"/>
  <c r="AX871" i="4"/>
  <c r="AW871" i="4"/>
  <c r="AV871" i="4"/>
  <c r="AU871" i="4"/>
  <c r="AT871" i="4"/>
  <c r="AS871" i="4"/>
  <c r="AR871" i="4"/>
  <c r="AQ871" i="4"/>
  <c r="AP871" i="4"/>
  <c r="AO871" i="4"/>
  <c r="AN871" i="4"/>
  <c r="AM871" i="4"/>
  <c r="AL871" i="4"/>
  <c r="AK871" i="4"/>
  <c r="AJ871" i="4"/>
  <c r="AI871" i="4"/>
  <c r="AH871" i="4"/>
  <c r="AG871" i="4"/>
  <c r="AF871" i="4"/>
  <c r="AE871" i="4"/>
  <c r="AD871" i="4"/>
  <c r="AC871" i="4"/>
  <c r="AB871" i="4"/>
  <c r="AA871" i="4"/>
  <c r="Z871" i="4"/>
  <c r="Y871" i="4"/>
  <c r="X871" i="4"/>
  <c r="W871" i="4"/>
  <c r="V871" i="4"/>
  <c r="U871" i="4"/>
  <c r="T871" i="4"/>
  <c r="S871" i="4"/>
  <c r="Q871" i="4"/>
  <c r="P871" i="4"/>
  <c r="R871" i="4" s="1"/>
  <c r="O871" i="4"/>
  <c r="N871" i="4"/>
  <c r="L871" i="4"/>
  <c r="K871" i="4"/>
  <c r="M871" i="4" s="1"/>
  <c r="J871" i="4"/>
  <c r="I871" i="4"/>
  <c r="H871" i="4"/>
  <c r="G871" i="4"/>
  <c r="F871" i="4"/>
  <c r="E871" i="4"/>
  <c r="D871" i="4"/>
  <c r="C871" i="4"/>
  <c r="AZ870" i="4"/>
  <c r="AY870" i="4"/>
  <c r="AX870" i="4"/>
  <c r="AW870" i="4"/>
  <c r="AV870" i="4"/>
  <c r="AU870" i="4"/>
  <c r="AT870" i="4"/>
  <c r="AS870" i="4"/>
  <c r="AR870" i="4"/>
  <c r="AQ870" i="4"/>
  <c r="AP870" i="4"/>
  <c r="AO870" i="4"/>
  <c r="AN870" i="4"/>
  <c r="AM870" i="4"/>
  <c r="AL870" i="4"/>
  <c r="AK870" i="4"/>
  <c r="AJ870" i="4"/>
  <c r="AI870" i="4"/>
  <c r="AH870" i="4"/>
  <c r="AG870" i="4"/>
  <c r="AF870" i="4"/>
  <c r="AE870" i="4"/>
  <c r="AD870" i="4"/>
  <c r="AC870" i="4"/>
  <c r="AB870" i="4"/>
  <c r="AA870" i="4"/>
  <c r="Z870" i="4"/>
  <c r="Y870" i="4"/>
  <c r="X870" i="4"/>
  <c r="W870" i="4"/>
  <c r="V870" i="4"/>
  <c r="U870" i="4"/>
  <c r="T870" i="4"/>
  <c r="S870" i="4"/>
  <c r="R870" i="4"/>
  <c r="Q870" i="4"/>
  <c r="P870" i="4"/>
  <c r="O870" i="4"/>
  <c r="N870" i="4"/>
  <c r="M870" i="4"/>
  <c r="L870" i="4"/>
  <c r="K870" i="4"/>
  <c r="J870" i="4"/>
  <c r="I870" i="4"/>
  <c r="H870" i="4"/>
  <c r="G870" i="4"/>
  <c r="F870" i="4"/>
  <c r="E870" i="4"/>
  <c r="D870" i="4"/>
  <c r="C870" i="4"/>
  <c r="AZ869" i="4"/>
  <c r="AY869" i="4"/>
  <c r="AX869" i="4"/>
  <c r="AW869" i="4"/>
  <c r="AV869" i="4"/>
  <c r="AU869" i="4"/>
  <c r="AT869" i="4"/>
  <c r="AS869" i="4"/>
  <c r="AR869" i="4"/>
  <c r="AQ869" i="4"/>
  <c r="AP869" i="4"/>
  <c r="AO869" i="4"/>
  <c r="AN869" i="4"/>
  <c r="AM869" i="4"/>
  <c r="AL869" i="4"/>
  <c r="AK869" i="4"/>
  <c r="AJ869" i="4"/>
  <c r="AI869" i="4"/>
  <c r="AH869" i="4"/>
  <c r="AG869" i="4"/>
  <c r="AF869" i="4"/>
  <c r="AE869" i="4"/>
  <c r="AD869" i="4"/>
  <c r="AC869" i="4"/>
  <c r="AB869" i="4"/>
  <c r="AA869" i="4"/>
  <c r="Z869" i="4"/>
  <c r="Y869" i="4"/>
  <c r="X869" i="4"/>
  <c r="W869" i="4"/>
  <c r="V869" i="4"/>
  <c r="U869" i="4"/>
  <c r="T869" i="4"/>
  <c r="S869" i="4"/>
  <c r="Q869" i="4"/>
  <c r="P869" i="4"/>
  <c r="R869" i="4" s="1"/>
  <c r="O869" i="4"/>
  <c r="N869" i="4"/>
  <c r="L869" i="4"/>
  <c r="K869" i="4"/>
  <c r="M869" i="4" s="1"/>
  <c r="J869" i="4"/>
  <c r="I869" i="4"/>
  <c r="H869" i="4"/>
  <c r="G869" i="4"/>
  <c r="F869" i="4"/>
  <c r="E869" i="4"/>
  <c r="D869" i="4"/>
  <c r="C869" i="4"/>
  <c r="AZ868" i="4"/>
  <c r="AY868" i="4"/>
  <c r="AX868" i="4"/>
  <c r="AW868" i="4"/>
  <c r="AV868" i="4"/>
  <c r="AU868" i="4"/>
  <c r="AT868" i="4"/>
  <c r="AS868" i="4"/>
  <c r="AR868" i="4"/>
  <c r="AQ868" i="4"/>
  <c r="AP868" i="4"/>
  <c r="AO868" i="4"/>
  <c r="AN868" i="4"/>
  <c r="AM868" i="4"/>
  <c r="AL868" i="4"/>
  <c r="AK868" i="4"/>
  <c r="AJ868" i="4"/>
  <c r="AI868" i="4"/>
  <c r="AH868" i="4"/>
  <c r="AG868" i="4"/>
  <c r="AF868" i="4"/>
  <c r="AE868" i="4"/>
  <c r="AD868" i="4"/>
  <c r="AC868" i="4"/>
  <c r="AB868" i="4"/>
  <c r="AA868" i="4"/>
  <c r="Z868" i="4"/>
  <c r="Y868" i="4"/>
  <c r="X868" i="4"/>
  <c r="W868" i="4"/>
  <c r="V868" i="4"/>
  <c r="U868" i="4"/>
  <c r="T868" i="4"/>
  <c r="S868" i="4"/>
  <c r="R868" i="4"/>
  <c r="Q868" i="4"/>
  <c r="P868" i="4"/>
  <c r="O868" i="4"/>
  <c r="N868" i="4"/>
  <c r="M868" i="4"/>
  <c r="L868" i="4"/>
  <c r="K868" i="4"/>
  <c r="J868" i="4"/>
  <c r="I868" i="4"/>
  <c r="H868" i="4"/>
  <c r="G868" i="4"/>
  <c r="F868" i="4"/>
  <c r="E868" i="4"/>
  <c r="D868" i="4"/>
  <c r="C868" i="4"/>
  <c r="AZ867" i="4"/>
  <c r="AY867" i="4"/>
  <c r="AX867" i="4"/>
  <c r="AW867" i="4"/>
  <c r="AV867" i="4"/>
  <c r="AU867" i="4"/>
  <c r="AT867" i="4"/>
  <c r="AS867" i="4"/>
  <c r="AR867" i="4"/>
  <c r="AQ867" i="4"/>
  <c r="AP867" i="4"/>
  <c r="AO867" i="4"/>
  <c r="AN867" i="4"/>
  <c r="AM867" i="4"/>
  <c r="AL867" i="4"/>
  <c r="AK867" i="4"/>
  <c r="AJ867" i="4"/>
  <c r="AI867" i="4"/>
  <c r="AH867" i="4"/>
  <c r="AG867" i="4"/>
  <c r="AF867" i="4"/>
  <c r="AE867" i="4"/>
  <c r="AD867" i="4"/>
  <c r="AC867" i="4"/>
  <c r="AB867" i="4"/>
  <c r="AA867" i="4"/>
  <c r="Z867" i="4"/>
  <c r="Y867" i="4"/>
  <c r="X867" i="4"/>
  <c r="W867" i="4"/>
  <c r="V867" i="4"/>
  <c r="U867" i="4"/>
  <c r="T867" i="4"/>
  <c r="S867" i="4"/>
  <c r="Q867" i="4"/>
  <c r="P867" i="4"/>
  <c r="R867" i="4" s="1"/>
  <c r="O867" i="4"/>
  <c r="N867" i="4"/>
  <c r="L867" i="4"/>
  <c r="K867" i="4"/>
  <c r="M867" i="4" s="1"/>
  <c r="J867" i="4"/>
  <c r="I867" i="4"/>
  <c r="H867" i="4"/>
  <c r="G867" i="4"/>
  <c r="F867" i="4"/>
  <c r="E867" i="4"/>
  <c r="D867" i="4"/>
  <c r="C867" i="4"/>
  <c r="AZ866" i="4"/>
  <c r="AY866" i="4"/>
  <c r="AX866" i="4"/>
  <c r="AW866" i="4"/>
  <c r="AV866" i="4"/>
  <c r="AU866" i="4"/>
  <c r="AT866" i="4"/>
  <c r="AS866" i="4"/>
  <c r="AR866" i="4"/>
  <c r="AQ866" i="4"/>
  <c r="AP866" i="4"/>
  <c r="AO866" i="4"/>
  <c r="AN866" i="4"/>
  <c r="AM866" i="4"/>
  <c r="AL866" i="4"/>
  <c r="AK866" i="4"/>
  <c r="AJ866" i="4"/>
  <c r="AI866" i="4"/>
  <c r="AH866" i="4"/>
  <c r="AG866" i="4"/>
  <c r="AF866" i="4"/>
  <c r="AE866" i="4"/>
  <c r="AD866" i="4"/>
  <c r="AC866" i="4"/>
  <c r="AB866" i="4"/>
  <c r="AA866" i="4"/>
  <c r="Z866" i="4"/>
  <c r="Y866" i="4"/>
  <c r="X866" i="4"/>
  <c r="W866" i="4"/>
  <c r="V866" i="4"/>
  <c r="U866" i="4"/>
  <c r="T866" i="4"/>
  <c r="S866" i="4"/>
  <c r="R866" i="4"/>
  <c r="Q866" i="4"/>
  <c r="P866" i="4"/>
  <c r="O866" i="4"/>
  <c r="N866" i="4"/>
  <c r="M866" i="4"/>
  <c r="L866" i="4"/>
  <c r="K866" i="4"/>
  <c r="J866" i="4"/>
  <c r="I866" i="4"/>
  <c r="H866" i="4"/>
  <c r="G866" i="4"/>
  <c r="F866" i="4"/>
  <c r="E866" i="4"/>
  <c r="D866" i="4"/>
  <c r="C866" i="4"/>
  <c r="AZ865" i="4"/>
  <c r="AY865" i="4"/>
  <c r="AX865" i="4"/>
  <c r="AW865" i="4"/>
  <c r="AV865" i="4"/>
  <c r="AU865" i="4"/>
  <c r="AT865" i="4"/>
  <c r="AS865" i="4"/>
  <c r="AR865" i="4"/>
  <c r="AQ865" i="4"/>
  <c r="AP865" i="4"/>
  <c r="AO865" i="4"/>
  <c r="AN865" i="4"/>
  <c r="AM865" i="4"/>
  <c r="AL865" i="4"/>
  <c r="AK865" i="4"/>
  <c r="AJ865" i="4"/>
  <c r="AI865" i="4"/>
  <c r="AH865" i="4"/>
  <c r="AG865" i="4"/>
  <c r="AF865" i="4"/>
  <c r="AE865" i="4"/>
  <c r="AD865" i="4"/>
  <c r="AC865" i="4"/>
  <c r="AB865" i="4"/>
  <c r="AA865" i="4"/>
  <c r="Z865" i="4"/>
  <c r="Y865" i="4"/>
  <c r="X865" i="4"/>
  <c r="W865" i="4"/>
  <c r="V865" i="4"/>
  <c r="U865" i="4"/>
  <c r="T865" i="4"/>
  <c r="S865" i="4"/>
  <c r="Q865" i="4"/>
  <c r="P865" i="4"/>
  <c r="R865" i="4" s="1"/>
  <c r="O865" i="4"/>
  <c r="N865" i="4"/>
  <c r="L865" i="4"/>
  <c r="K865" i="4"/>
  <c r="M865" i="4" s="1"/>
  <c r="J865" i="4"/>
  <c r="I865" i="4"/>
  <c r="H865" i="4"/>
  <c r="G865" i="4"/>
  <c r="F865" i="4"/>
  <c r="E865" i="4"/>
  <c r="D865" i="4"/>
  <c r="C865" i="4"/>
  <c r="AZ864" i="4"/>
  <c r="AY864" i="4"/>
  <c r="AX864" i="4"/>
  <c r="AW864" i="4"/>
  <c r="AV864" i="4"/>
  <c r="AU864" i="4"/>
  <c r="AT864" i="4"/>
  <c r="AS864" i="4"/>
  <c r="AR864" i="4"/>
  <c r="AQ864" i="4"/>
  <c r="AP864" i="4"/>
  <c r="AO864" i="4"/>
  <c r="AN864" i="4"/>
  <c r="AM864" i="4"/>
  <c r="AL864" i="4"/>
  <c r="AK864" i="4"/>
  <c r="AJ864" i="4"/>
  <c r="AI864" i="4"/>
  <c r="AH864" i="4"/>
  <c r="AG864" i="4"/>
  <c r="AF864" i="4"/>
  <c r="AE864" i="4"/>
  <c r="AD864" i="4"/>
  <c r="AC864" i="4"/>
  <c r="AB864" i="4"/>
  <c r="AA864" i="4"/>
  <c r="Z864" i="4"/>
  <c r="Y864" i="4"/>
  <c r="X864" i="4"/>
  <c r="W864" i="4"/>
  <c r="V864" i="4"/>
  <c r="U864" i="4"/>
  <c r="T864" i="4"/>
  <c r="S864" i="4"/>
  <c r="R864" i="4"/>
  <c r="Q864" i="4"/>
  <c r="P864" i="4"/>
  <c r="O864" i="4"/>
  <c r="N864" i="4"/>
  <c r="M864" i="4"/>
  <c r="L864" i="4"/>
  <c r="K864" i="4"/>
  <c r="J864" i="4"/>
  <c r="I864" i="4"/>
  <c r="H864" i="4"/>
  <c r="G864" i="4"/>
  <c r="F864" i="4"/>
  <c r="E864" i="4"/>
  <c r="D864" i="4"/>
  <c r="C864" i="4"/>
  <c r="AZ863" i="4"/>
  <c r="AY863" i="4"/>
  <c r="AX863" i="4"/>
  <c r="AW863" i="4"/>
  <c r="AV863" i="4"/>
  <c r="AU863" i="4"/>
  <c r="AT863" i="4"/>
  <c r="AS863" i="4"/>
  <c r="AR863" i="4"/>
  <c r="AQ863" i="4"/>
  <c r="AP863" i="4"/>
  <c r="AO863" i="4"/>
  <c r="AN863" i="4"/>
  <c r="AM863" i="4"/>
  <c r="AL863" i="4"/>
  <c r="AK863" i="4"/>
  <c r="AJ863" i="4"/>
  <c r="AI863" i="4"/>
  <c r="AH863" i="4"/>
  <c r="AG863" i="4"/>
  <c r="AF863" i="4"/>
  <c r="AE863" i="4"/>
  <c r="AD863" i="4"/>
  <c r="AC863" i="4"/>
  <c r="AB863" i="4"/>
  <c r="AA863" i="4"/>
  <c r="Z863" i="4"/>
  <c r="Y863" i="4"/>
  <c r="X863" i="4"/>
  <c r="W863" i="4"/>
  <c r="V863" i="4"/>
  <c r="U863" i="4"/>
  <c r="T863" i="4"/>
  <c r="S863" i="4"/>
  <c r="Q863" i="4"/>
  <c r="P863" i="4"/>
  <c r="R863" i="4" s="1"/>
  <c r="O863" i="4"/>
  <c r="N863" i="4"/>
  <c r="L863" i="4"/>
  <c r="K863" i="4"/>
  <c r="M863" i="4" s="1"/>
  <c r="J863" i="4"/>
  <c r="I863" i="4"/>
  <c r="H863" i="4"/>
  <c r="G863" i="4"/>
  <c r="F863" i="4"/>
  <c r="E863" i="4"/>
  <c r="D863" i="4"/>
  <c r="C863" i="4"/>
  <c r="AZ862" i="4"/>
  <c r="AY862" i="4"/>
  <c r="AX862" i="4"/>
  <c r="AW862" i="4"/>
  <c r="AV862" i="4"/>
  <c r="AU862" i="4"/>
  <c r="AT862" i="4"/>
  <c r="AS862" i="4"/>
  <c r="AR862" i="4"/>
  <c r="AQ862" i="4"/>
  <c r="AP862" i="4"/>
  <c r="AO862" i="4"/>
  <c r="AN862" i="4"/>
  <c r="AM862" i="4"/>
  <c r="AL862" i="4"/>
  <c r="AK862" i="4"/>
  <c r="AJ862" i="4"/>
  <c r="AI862" i="4"/>
  <c r="AH862" i="4"/>
  <c r="AG862" i="4"/>
  <c r="AF862" i="4"/>
  <c r="AE862" i="4"/>
  <c r="AD862" i="4"/>
  <c r="AC862" i="4"/>
  <c r="AB862" i="4"/>
  <c r="AA862" i="4"/>
  <c r="Z862" i="4"/>
  <c r="Y862" i="4"/>
  <c r="X862" i="4"/>
  <c r="W862" i="4"/>
  <c r="V862" i="4"/>
  <c r="U862" i="4"/>
  <c r="T862" i="4"/>
  <c r="S862" i="4"/>
  <c r="R862" i="4"/>
  <c r="Q862" i="4"/>
  <c r="P862" i="4"/>
  <c r="O862" i="4"/>
  <c r="N862" i="4"/>
  <c r="M862" i="4"/>
  <c r="L862" i="4"/>
  <c r="K862" i="4"/>
  <c r="J862" i="4"/>
  <c r="I862" i="4"/>
  <c r="H862" i="4"/>
  <c r="G862" i="4"/>
  <c r="F862" i="4"/>
  <c r="E862" i="4"/>
  <c r="D862" i="4"/>
  <c r="C862" i="4"/>
  <c r="AZ861" i="4"/>
  <c r="AY861" i="4"/>
  <c r="AX861" i="4"/>
  <c r="AW861" i="4"/>
  <c r="AV861" i="4"/>
  <c r="AU861" i="4"/>
  <c r="AT861" i="4"/>
  <c r="AS861" i="4"/>
  <c r="AR861" i="4"/>
  <c r="AQ861" i="4"/>
  <c r="AP861" i="4"/>
  <c r="AO861" i="4"/>
  <c r="AN861" i="4"/>
  <c r="AM861" i="4"/>
  <c r="AL861" i="4"/>
  <c r="AK861" i="4"/>
  <c r="AJ861" i="4"/>
  <c r="AI861" i="4"/>
  <c r="AH861" i="4"/>
  <c r="AG861" i="4"/>
  <c r="AF861" i="4"/>
  <c r="AE861" i="4"/>
  <c r="AD861" i="4"/>
  <c r="AC861" i="4"/>
  <c r="AB861" i="4"/>
  <c r="AA861" i="4"/>
  <c r="Z861" i="4"/>
  <c r="Y861" i="4"/>
  <c r="X861" i="4"/>
  <c r="W861" i="4"/>
  <c r="V861" i="4"/>
  <c r="U861" i="4"/>
  <c r="T861" i="4"/>
  <c r="S861" i="4"/>
  <c r="Q861" i="4"/>
  <c r="P861" i="4"/>
  <c r="R861" i="4" s="1"/>
  <c r="O861" i="4"/>
  <c r="N861" i="4"/>
  <c r="L861" i="4"/>
  <c r="K861" i="4"/>
  <c r="M861" i="4" s="1"/>
  <c r="J861" i="4"/>
  <c r="I861" i="4"/>
  <c r="H861" i="4"/>
  <c r="G861" i="4"/>
  <c r="F861" i="4"/>
  <c r="E861" i="4"/>
  <c r="D861" i="4"/>
  <c r="C861" i="4"/>
  <c r="AZ860" i="4"/>
  <c r="AY860" i="4"/>
  <c r="AX860" i="4"/>
  <c r="AW860" i="4"/>
  <c r="AV860" i="4"/>
  <c r="AU860" i="4"/>
  <c r="AT860" i="4"/>
  <c r="AS860" i="4"/>
  <c r="AR860" i="4"/>
  <c r="AQ860" i="4"/>
  <c r="AP860" i="4"/>
  <c r="AO860" i="4"/>
  <c r="AN860" i="4"/>
  <c r="AM860" i="4"/>
  <c r="AL860" i="4"/>
  <c r="AK860" i="4"/>
  <c r="AJ860" i="4"/>
  <c r="AI860" i="4"/>
  <c r="AH860" i="4"/>
  <c r="AG860" i="4"/>
  <c r="AF860" i="4"/>
  <c r="AE860" i="4"/>
  <c r="AD860" i="4"/>
  <c r="AC860" i="4"/>
  <c r="AB860" i="4"/>
  <c r="AA860" i="4"/>
  <c r="Z860" i="4"/>
  <c r="Y860" i="4"/>
  <c r="X860" i="4"/>
  <c r="W860" i="4"/>
  <c r="V860" i="4"/>
  <c r="U860" i="4"/>
  <c r="T860" i="4"/>
  <c r="S860" i="4"/>
  <c r="R860" i="4"/>
  <c r="Q860" i="4"/>
  <c r="P860" i="4"/>
  <c r="O860" i="4"/>
  <c r="N860" i="4"/>
  <c r="M860" i="4"/>
  <c r="L860" i="4"/>
  <c r="K860" i="4"/>
  <c r="J860" i="4"/>
  <c r="I860" i="4"/>
  <c r="H860" i="4"/>
  <c r="G860" i="4"/>
  <c r="F860" i="4"/>
  <c r="E860" i="4"/>
  <c r="D860" i="4"/>
  <c r="C860" i="4"/>
  <c r="AZ859" i="4"/>
  <c r="AY859" i="4"/>
  <c r="AX859" i="4"/>
  <c r="AW859" i="4"/>
  <c r="AV859" i="4"/>
  <c r="AU859" i="4"/>
  <c r="AT859" i="4"/>
  <c r="AS859" i="4"/>
  <c r="AR859" i="4"/>
  <c r="AQ859" i="4"/>
  <c r="AP859" i="4"/>
  <c r="AO859" i="4"/>
  <c r="AN859" i="4"/>
  <c r="AM859" i="4"/>
  <c r="AL859" i="4"/>
  <c r="AK859" i="4"/>
  <c r="AJ859" i="4"/>
  <c r="AI859" i="4"/>
  <c r="AH859" i="4"/>
  <c r="AG859" i="4"/>
  <c r="AF859" i="4"/>
  <c r="AE859" i="4"/>
  <c r="AD859" i="4"/>
  <c r="AC859" i="4"/>
  <c r="AB859" i="4"/>
  <c r="AA859" i="4"/>
  <c r="Z859" i="4"/>
  <c r="Y859" i="4"/>
  <c r="X859" i="4"/>
  <c r="W859" i="4"/>
  <c r="V859" i="4"/>
  <c r="U859" i="4"/>
  <c r="T859" i="4"/>
  <c r="S859" i="4"/>
  <c r="Q859" i="4"/>
  <c r="P859" i="4"/>
  <c r="R859" i="4" s="1"/>
  <c r="O859" i="4"/>
  <c r="N859" i="4"/>
  <c r="L859" i="4"/>
  <c r="K859" i="4"/>
  <c r="M859" i="4" s="1"/>
  <c r="J859" i="4"/>
  <c r="I859" i="4"/>
  <c r="H859" i="4"/>
  <c r="G859" i="4"/>
  <c r="F859" i="4"/>
  <c r="E859" i="4"/>
  <c r="D859" i="4"/>
  <c r="C859" i="4"/>
  <c r="AZ858" i="4"/>
  <c r="AY858" i="4"/>
  <c r="AX858" i="4"/>
  <c r="AW858" i="4"/>
  <c r="AV858" i="4"/>
  <c r="AU858" i="4"/>
  <c r="AT858" i="4"/>
  <c r="AS858" i="4"/>
  <c r="AR858" i="4"/>
  <c r="AQ858" i="4"/>
  <c r="AP858" i="4"/>
  <c r="AO858" i="4"/>
  <c r="AN858" i="4"/>
  <c r="AM858" i="4"/>
  <c r="AL858" i="4"/>
  <c r="AK858" i="4"/>
  <c r="AJ858" i="4"/>
  <c r="AI858" i="4"/>
  <c r="AH858" i="4"/>
  <c r="AG858" i="4"/>
  <c r="AF858" i="4"/>
  <c r="AE858" i="4"/>
  <c r="AD858" i="4"/>
  <c r="AC858" i="4"/>
  <c r="AB858" i="4"/>
  <c r="AA858" i="4"/>
  <c r="Z858" i="4"/>
  <c r="Y858" i="4"/>
  <c r="X858" i="4"/>
  <c r="W858" i="4"/>
  <c r="V858" i="4"/>
  <c r="U858" i="4"/>
  <c r="T858" i="4"/>
  <c r="S858" i="4"/>
  <c r="R858" i="4"/>
  <c r="Q858" i="4"/>
  <c r="P858" i="4"/>
  <c r="O858" i="4"/>
  <c r="N858" i="4"/>
  <c r="M858" i="4"/>
  <c r="L858" i="4"/>
  <c r="K858" i="4"/>
  <c r="J858" i="4"/>
  <c r="I858" i="4"/>
  <c r="H858" i="4"/>
  <c r="G858" i="4"/>
  <c r="F858" i="4"/>
  <c r="E858" i="4"/>
  <c r="D858" i="4"/>
  <c r="C858" i="4"/>
  <c r="AZ857" i="4"/>
  <c r="AY857" i="4"/>
  <c r="AX857" i="4"/>
  <c r="AW857" i="4"/>
  <c r="AV857" i="4"/>
  <c r="AU857" i="4"/>
  <c r="AT857" i="4"/>
  <c r="AS857" i="4"/>
  <c r="AR857" i="4"/>
  <c r="AQ857" i="4"/>
  <c r="AP857" i="4"/>
  <c r="AO857" i="4"/>
  <c r="AN857" i="4"/>
  <c r="AM857" i="4"/>
  <c r="AL857" i="4"/>
  <c r="AK857" i="4"/>
  <c r="AJ857" i="4"/>
  <c r="AI857" i="4"/>
  <c r="AH857" i="4"/>
  <c r="AG857" i="4"/>
  <c r="AF857" i="4"/>
  <c r="AE857" i="4"/>
  <c r="AD857" i="4"/>
  <c r="AC857" i="4"/>
  <c r="AB857" i="4"/>
  <c r="AA857" i="4"/>
  <c r="Z857" i="4"/>
  <c r="Y857" i="4"/>
  <c r="X857" i="4"/>
  <c r="W857" i="4"/>
  <c r="V857" i="4"/>
  <c r="U857" i="4"/>
  <c r="T857" i="4"/>
  <c r="S857" i="4"/>
  <c r="Q857" i="4"/>
  <c r="P857" i="4"/>
  <c r="R857" i="4" s="1"/>
  <c r="O857" i="4"/>
  <c r="N857" i="4"/>
  <c r="L857" i="4"/>
  <c r="K857" i="4"/>
  <c r="M857" i="4" s="1"/>
  <c r="J857" i="4"/>
  <c r="I857" i="4"/>
  <c r="H857" i="4"/>
  <c r="G857" i="4"/>
  <c r="F857" i="4"/>
  <c r="E857" i="4"/>
  <c r="D857" i="4"/>
  <c r="C857" i="4"/>
  <c r="AZ856" i="4"/>
  <c r="AY856" i="4"/>
  <c r="AX856" i="4"/>
  <c r="AW856" i="4"/>
  <c r="AV856" i="4"/>
  <c r="AU856" i="4"/>
  <c r="AT856" i="4"/>
  <c r="AS856" i="4"/>
  <c r="AR856" i="4"/>
  <c r="AQ856" i="4"/>
  <c r="AP856" i="4"/>
  <c r="AO856" i="4"/>
  <c r="AN856" i="4"/>
  <c r="AM856" i="4"/>
  <c r="AL856" i="4"/>
  <c r="AK856" i="4"/>
  <c r="AJ856" i="4"/>
  <c r="AI856" i="4"/>
  <c r="AH856" i="4"/>
  <c r="AG856" i="4"/>
  <c r="AF856" i="4"/>
  <c r="AE856" i="4"/>
  <c r="AD856" i="4"/>
  <c r="AC856" i="4"/>
  <c r="AB856" i="4"/>
  <c r="AA856" i="4"/>
  <c r="Z856" i="4"/>
  <c r="Y856" i="4"/>
  <c r="X856" i="4"/>
  <c r="W856" i="4"/>
  <c r="V856" i="4"/>
  <c r="U856" i="4"/>
  <c r="T856" i="4"/>
  <c r="S856" i="4"/>
  <c r="R856" i="4"/>
  <c r="Q856" i="4"/>
  <c r="P856" i="4"/>
  <c r="O856" i="4"/>
  <c r="N856" i="4"/>
  <c r="M856" i="4"/>
  <c r="L856" i="4"/>
  <c r="K856" i="4"/>
  <c r="J856" i="4"/>
  <c r="I856" i="4"/>
  <c r="H856" i="4"/>
  <c r="G856" i="4"/>
  <c r="F856" i="4"/>
  <c r="E856" i="4"/>
  <c r="D856" i="4"/>
  <c r="C856" i="4"/>
  <c r="AZ855" i="4"/>
  <c r="AY855" i="4"/>
  <c r="AX855" i="4"/>
  <c r="AW855" i="4"/>
  <c r="AV855" i="4"/>
  <c r="AU855" i="4"/>
  <c r="AT855" i="4"/>
  <c r="AS855" i="4"/>
  <c r="AR855" i="4"/>
  <c r="AQ855" i="4"/>
  <c r="AP855" i="4"/>
  <c r="AO855" i="4"/>
  <c r="AN855" i="4"/>
  <c r="AM855" i="4"/>
  <c r="AL855" i="4"/>
  <c r="AK855" i="4"/>
  <c r="AJ855" i="4"/>
  <c r="AI855" i="4"/>
  <c r="AH855" i="4"/>
  <c r="AG855" i="4"/>
  <c r="AF855" i="4"/>
  <c r="AE855" i="4"/>
  <c r="AD855" i="4"/>
  <c r="AC855" i="4"/>
  <c r="AB855" i="4"/>
  <c r="AA855" i="4"/>
  <c r="Z855" i="4"/>
  <c r="Y855" i="4"/>
  <c r="X855" i="4"/>
  <c r="W855" i="4"/>
  <c r="V855" i="4"/>
  <c r="U855" i="4"/>
  <c r="T855" i="4"/>
  <c r="S855" i="4"/>
  <c r="Q855" i="4"/>
  <c r="P855" i="4"/>
  <c r="R855" i="4" s="1"/>
  <c r="O855" i="4"/>
  <c r="N855" i="4"/>
  <c r="L855" i="4"/>
  <c r="K855" i="4"/>
  <c r="M855" i="4" s="1"/>
  <c r="J855" i="4"/>
  <c r="I855" i="4"/>
  <c r="H855" i="4"/>
  <c r="G855" i="4"/>
  <c r="F855" i="4"/>
  <c r="E855" i="4"/>
  <c r="D855" i="4"/>
  <c r="C855" i="4"/>
  <c r="AZ854" i="4"/>
  <c r="AY854" i="4"/>
  <c r="AX854" i="4"/>
  <c r="AW854" i="4"/>
  <c r="AV854" i="4"/>
  <c r="AU854" i="4"/>
  <c r="AT854" i="4"/>
  <c r="AS854" i="4"/>
  <c r="AR854" i="4"/>
  <c r="AQ854" i="4"/>
  <c r="AP854" i="4"/>
  <c r="AO854" i="4"/>
  <c r="AN854" i="4"/>
  <c r="AM854" i="4"/>
  <c r="AL854" i="4"/>
  <c r="AK854" i="4"/>
  <c r="AJ854" i="4"/>
  <c r="AI854" i="4"/>
  <c r="AH854" i="4"/>
  <c r="AG854" i="4"/>
  <c r="AF854" i="4"/>
  <c r="AE854" i="4"/>
  <c r="AD854" i="4"/>
  <c r="AC854" i="4"/>
  <c r="AB854" i="4"/>
  <c r="AA854" i="4"/>
  <c r="Z854" i="4"/>
  <c r="Y854" i="4"/>
  <c r="X854" i="4"/>
  <c r="W854" i="4"/>
  <c r="V854" i="4"/>
  <c r="U854" i="4"/>
  <c r="T854" i="4"/>
  <c r="S854" i="4"/>
  <c r="R854" i="4"/>
  <c r="Q854" i="4"/>
  <c r="P854" i="4"/>
  <c r="O854" i="4"/>
  <c r="N854" i="4"/>
  <c r="M854" i="4"/>
  <c r="L854" i="4"/>
  <c r="K854" i="4"/>
  <c r="J854" i="4"/>
  <c r="I854" i="4"/>
  <c r="H854" i="4"/>
  <c r="G854" i="4"/>
  <c r="F854" i="4"/>
  <c r="E854" i="4"/>
  <c r="D854" i="4"/>
  <c r="C854" i="4"/>
  <c r="AZ853" i="4"/>
  <c r="AY853" i="4"/>
  <c r="AX853" i="4"/>
  <c r="AW853" i="4"/>
  <c r="AV853" i="4"/>
  <c r="AU853" i="4"/>
  <c r="AT853" i="4"/>
  <c r="AS853" i="4"/>
  <c r="AR853" i="4"/>
  <c r="AQ853" i="4"/>
  <c r="AP853" i="4"/>
  <c r="AO853" i="4"/>
  <c r="AN853" i="4"/>
  <c r="AM853" i="4"/>
  <c r="AL853" i="4"/>
  <c r="AK853" i="4"/>
  <c r="AJ853" i="4"/>
  <c r="AI853" i="4"/>
  <c r="AH853" i="4"/>
  <c r="AG853" i="4"/>
  <c r="AF853" i="4"/>
  <c r="AE853" i="4"/>
  <c r="AD853" i="4"/>
  <c r="AC853" i="4"/>
  <c r="AB853" i="4"/>
  <c r="AA853" i="4"/>
  <c r="Z853" i="4"/>
  <c r="Y853" i="4"/>
  <c r="X853" i="4"/>
  <c r="W853" i="4"/>
  <c r="V853" i="4"/>
  <c r="U853" i="4"/>
  <c r="T853" i="4"/>
  <c r="S853" i="4"/>
  <c r="Q853" i="4"/>
  <c r="P853" i="4"/>
  <c r="R853" i="4" s="1"/>
  <c r="O853" i="4"/>
  <c r="N853" i="4"/>
  <c r="L853" i="4"/>
  <c r="K853" i="4"/>
  <c r="M853" i="4" s="1"/>
  <c r="J853" i="4"/>
  <c r="I853" i="4"/>
  <c r="H853" i="4"/>
  <c r="G853" i="4"/>
  <c r="F853" i="4"/>
  <c r="E853" i="4"/>
  <c r="D853" i="4"/>
  <c r="C853" i="4"/>
  <c r="AZ852" i="4"/>
  <c r="AY852" i="4"/>
  <c r="AX852" i="4"/>
  <c r="AW852" i="4"/>
  <c r="AV852" i="4"/>
  <c r="AU852" i="4"/>
  <c r="AT852" i="4"/>
  <c r="AS852" i="4"/>
  <c r="AR852" i="4"/>
  <c r="AQ852" i="4"/>
  <c r="AP852" i="4"/>
  <c r="AO852" i="4"/>
  <c r="AN852" i="4"/>
  <c r="AM852" i="4"/>
  <c r="AL852" i="4"/>
  <c r="AK852" i="4"/>
  <c r="AJ852" i="4"/>
  <c r="AI852" i="4"/>
  <c r="AH852" i="4"/>
  <c r="AG852" i="4"/>
  <c r="AF852" i="4"/>
  <c r="AE852" i="4"/>
  <c r="AD852" i="4"/>
  <c r="AC852" i="4"/>
  <c r="AB852" i="4"/>
  <c r="AA852" i="4"/>
  <c r="Z852" i="4"/>
  <c r="Y852" i="4"/>
  <c r="X852" i="4"/>
  <c r="W852" i="4"/>
  <c r="V852" i="4"/>
  <c r="U852" i="4"/>
  <c r="T852" i="4"/>
  <c r="S852" i="4"/>
  <c r="R852" i="4"/>
  <c r="Q852" i="4"/>
  <c r="P852" i="4"/>
  <c r="O852" i="4"/>
  <c r="N852" i="4"/>
  <c r="M852" i="4"/>
  <c r="L852" i="4"/>
  <c r="K852" i="4"/>
  <c r="J852" i="4"/>
  <c r="I852" i="4"/>
  <c r="H852" i="4"/>
  <c r="G852" i="4"/>
  <c r="F852" i="4"/>
  <c r="E852" i="4"/>
  <c r="D852" i="4"/>
  <c r="C852" i="4"/>
  <c r="AZ851" i="4"/>
  <c r="AY851" i="4"/>
  <c r="AX851" i="4"/>
  <c r="AW851" i="4"/>
  <c r="AV851" i="4"/>
  <c r="AU851" i="4"/>
  <c r="AT851" i="4"/>
  <c r="AS851" i="4"/>
  <c r="AR851" i="4"/>
  <c r="AQ851" i="4"/>
  <c r="AP851" i="4"/>
  <c r="AO851" i="4"/>
  <c r="AN851" i="4"/>
  <c r="AM851" i="4"/>
  <c r="AL851" i="4"/>
  <c r="AK851" i="4"/>
  <c r="AJ851" i="4"/>
  <c r="AI851" i="4"/>
  <c r="AH851" i="4"/>
  <c r="AG851" i="4"/>
  <c r="AF851" i="4"/>
  <c r="AE851" i="4"/>
  <c r="AD851" i="4"/>
  <c r="AC851" i="4"/>
  <c r="AB851" i="4"/>
  <c r="AA851" i="4"/>
  <c r="Z851" i="4"/>
  <c r="Y851" i="4"/>
  <c r="X851" i="4"/>
  <c r="W851" i="4"/>
  <c r="V851" i="4"/>
  <c r="U851" i="4"/>
  <c r="T851" i="4"/>
  <c r="S851" i="4"/>
  <c r="Q851" i="4"/>
  <c r="P851" i="4"/>
  <c r="R851" i="4" s="1"/>
  <c r="O851" i="4"/>
  <c r="N851" i="4"/>
  <c r="L851" i="4"/>
  <c r="K851" i="4"/>
  <c r="M851" i="4" s="1"/>
  <c r="J851" i="4"/>
  <c r="I851" i="4"/>
  <c r="H851" i="4"/>
  <c r="G851" i="4"/>
  <c r="F851" i="4"/>
  <c r="E851" i="4"/>
  <c r="D851" i="4"/>
  <c r="C851" i="4"/>
  <c r="AZ850" i="4"/>
  <c r="AY850" i="4"/>
  <c r="AX850" i="4"/>
  <c r="AW850" i="4"/>
  <c r="AV850" i="4"/>
  <c r="AU850" i="4"/>
  <c r="AT850" i="4"/>
  <c r="AS850" i="4"/>
  <c r="AR850" i="4"/>
  <c r="AQ850" i="4"/>
  <c r="AP850" i="4"/>
  <c r="AO850" i="4"/>
  <c r="AN850" i="4"/>
  <c r="AM850" i="4"/>
  <c r="AL850" i="4"/>
  <c r="AK850" i="4"/>
  <c r="AJ850" i="4"/>
  <c r="AI850" i="4"/>
  <c r="AH850" i="4"/>
  <c r="AG850" i="4"/>
  <c r="AF850" i="4"/>
  <c r="AE850" i="4"/>
  <c r="AD850" i="4"/>
  <c r="AC850" i="4"/>
  <c r="AB850" i="4"/>
  <c r="AA850" i="4"/>
  <c r="Z850" i="4"/>
  <c r="Y850" i="4"/>
  <c r="X850" i="4"/>
  <c r="W850" i="4"/>
  <c r="V850" i="4"/>
  <c r="U850" i="4"/>
  <c r="T850" i="4"/>
  <c r="S850" i="4"/>
  <c r="R850" i="4"/>
  <c r="Q850" i="4"/>
  <c r="P850" i="4"/>
  <c r="O850" i="4"/>
  <c r="N850" i="4"/>
  <c r="M850" i="4"/>
  <c r="L850" i="4"/>
  <c r="K850" i="4"/>
  <c r="J850" i="4"/>
  <c r="I850" i="4"/>
  <c r="H850" i="4"/>
  <c r="G850" i="4"/>
  <c r="F850" i="4"/>
  <c r="E850" i="4"/>
  <c r="D850" i="4"/>
  <c r="C850" i="4"/>
  <c r="AZ849" i="4"/>
  <c r="AY849" i="4"/>
  <c r="AX849" i="4"/>
  <c r="AW849" i="4"/>
  <c r="AV849" i="4"/>
  <c r="AU849" i="4"/>
  <c r="AT849" i="4"/>
  <c r="AS849" i="4"/>
  <c r="AR849" i="4"/>
  <c r="AQ849" i="4"/>
  <c r="AP849" i="4"/>
  <c r="AO849" i="4"/>
  <c r="AN849" i="4"/>
  <c r="AM849" i="4"/>
  <c r="AL849" i="4"/>
  <c r="AK849" i="4"/>
  <c r="AJ849" i="4"/>
  <c r="AI849" i="4"/>
  <c r="AH849" i="4"/>
  <c r="AG849" i="4"/>
  <c r="AF849" i="4"/>
  <c r="AE849" i="4"/>
  <c r="AD849" i="4"/>
  <c r="AC849" i="4"/>
  <c r="AB849" i="4"/>
  <c r="AA849" i="4"/>
  <c r="Z849" i="4"/>
  <c r="Y849" i="4"/>
  <c r="X849" i="4"/>
  <c r="W849" i="4"/>
  <c r="V849" i="4"/>
  <c r="U849" i="4"/>
  <c r="T849" i="4"/>
  <c r="S849" i="4"/>
  <c r="Q849" i="4"/>
  <c r="P849" i="4"/>
  <c r="R849" i="4" s="1"/>
  <c r="O849" i="4"/>
  <c r="N849" i="4"/>
  <c r="L849" i="4"/>
  <c r="K849" i="4"/>
  <c r="M849" i="4" s="1"/>
  <c r="J849" i="4"/>
  <c r="I849" i="4"/>
  <c r="H849" i="4"/>
  <c r="G849" i="4"/>
  <c r="F849" i="4"/>
  <c r="E849" i="4"/>
  <c r="D849" i="4"/>
  <c r="C849" i="4"/>
  <c r="AZ848" i="4"/>
  <c r="AY848" i="4"/>
  <c r="AX848" i="4"/>
  <c r="AW848" i="4"/>
  <c r="AV848" i="4"/>
  <c r="AU848" i="4"/>
  <c r="AT848" i="4"/>
  <c r="AS848" i="4"/>
  <c r="AR848" i="4"/>
  <c r="AQ848" i="4"/>
  <c r="AP848" i="4"/>
  <c r="AO848" i="4"/>
  <c r="AN848" i="4"/>
  <c r="AM848" i="4"/>
  <c r="AL848" i="4"/>
  <c r="AK848" i="4"/>
  <c r="AJ848" i="4"/>
  <c r="AI848" i="4"/>
  <c r="AH848" i="4"/>
  <c r="AG848" i="4"/>
  <c r="AF848" i="4"/>
  <c r="AE848" i="4"/>
  <c r="AD848" i="4"/>
  <c r="AC848" i="4"/>
  <c r="AB848" i="4"/>
  <c r="AA848" i="4"/>
  <c r="Z848" i="4"/>
  <c r="Y848" i="4"/>
  <c r="X848" i="4"/>
  <c r="W848" i="4"/>
  <c r="V848" i="4"/>
  <c r="U848" i="4"/>
  <c r="T848" i="4"/>
  <c r="S848" i="4"/>
  <c r="R848" i="4"/>
  <c r="Q848" i="4"/>
  <c r="P848" i="4"/>
  <c r="O848" i="4"/>
  <c r="N848" i="4"/>
  <c r="M848" i="4"/>
  <c r="L848" i="4"/>
  <c r="K848" i="4"/>
  <c r="J848" i="4"/>
  <c r="I848" i="4"/>
  <c r="H848" i="4"/>
  <c r="G848" i="4"/>
  <c r="F848" i="4"/>
  <c r="E848" i="4"/>
  <c r="D848" i="4"/>
  <c r="C848" i="4"/>
  <c r="AZ847" i="4"/>
  <c r="AY847" i="4"/>
  <c r="AX847" i="4"/>
  <c r="AW847" i="4"/>
  <c r="AV847" i="4"/>
  <c r="AU847" i="4"/>
  <c r="AT847" i="4"/>
  <c r="AS847" i="4"/>
  <c r="AR847" i="4"/>
  <c r="AQ847" i="4"/>
  <c r="AP847" i="4"/>
  <c r="AO847" i="4"/>
  <c r="AN847" i="4"/>
  <c r="AM847" i="4"/>
  <c r="AL847" i="4"/>
  <c r="AK847" i="4"/>
  <c r="AJ847" i="4"/>
  <c r="AI847" i="4"/>
  <c r="AH847" i="4"/>
  <c r="AG847" i="4"/>
  <c r="AF847" i="4"/>
  <c r="AE847" i="4"/>
  <c r="AD847" i="4"/>
  <c r="AC847" i="4"/>
  <c r="AB847" i="4"/>
  <c r="AA847" i="4"/>
  <c r="Z847" i="4"/>
  <c r="Y847" i="4"/>
  <c r="X847" i="4"/>
  <c r="W847" i="4"/>
  <c r="V847" i="4"/>
  <c r="U847" i="4"/>
  <c r="T847" i="4"/>
  <c r="S847" i="4"/>
  <c r="Q847" i="4"/>
  <c r="P847" i="4"/>
  <c r="R847" i="4" s="1"/>
  <c r="O847" i="4"/>
  <c r="N847" i="4"/>
  <c r="L847" i="4"/>
  <c r="K847" i="4"/>
  <c r="M847" i="4" s="1"/>
  <c r="J847" i="4"/>
  <c r="I847" i="4"/>
  <c r="H847" i="4"/>
  <c r="G847" i="4"/>
  <c r="F847" i="4"/>
  <c r="E847" i="4"/>
  <c r="D847" i="4"/>
  <c r="C847" i="4"/>
  <c r="AZ846" i="4"/>
  <c r="AY846" i="4"/>
  <c r="AX846" i="4"/>
  <c r="AW846" i="4"/>
  <c r="AV846" i="4"/>
  <c r="AU846" i="4"/>
  <c r="AT846" i="4"/>
  <c r="AS846" i="4"/>
  <c r="AR846" i="4"/>
  <c r="AQ846" i="4"/>
  <c r="AP846" i="4"/>
  <c r="AO846" i="4"/>
  <c r="AN846" i="4"/>
  <c r="AM846" i="4"/>
  <c r="AL846" i="4"/>
  <c r="AK846" i="4"/>
  <c r="AJ846" i="4"/>
  <c r="AI846" i="4"/>
  <c r="AH846" i="4"/>
  <c r="AG846" i="4"/>
  <c r="AF846" i="4"/>
  <c r="AE846" i="4"/>
  <c r="AD846" i="4"/>
  <c r="AC846" i="4"/>
  <c r="AB846" i="4"/>
  <c r="AA846" i="4"/>
  <c r="Z846" i="4"/>
  <c r="Y846" i="4"/>
  <c r="X846" i="4"/>
  <c r="W846" i="4"/>
  <c r="V846" i="4"/>
  <c r="U846" i="4"/>
  <c r="T846" i="4"/>
  <c r="S846" i="4"/>
  <c r="R846" i="4"/>
  <c r="Q846" i="4"/>
  <c r="P846" i="4"/>
  <c r="O846" i="4"/>
  <c r="N846" i="4"/>
  <c r="M846" i="4"/>
  <c r="L846" i="4"/>
  <c r="K846" i="4"/>
  <c r="J846" i="4"/>
  <c r="I846" i="4"/>
  <c r="H846" i="4"/>
  <c r="G846" i="4"/>
  <c r="F846" i="4"/>
  <c r="E846" i="4"/>
  <c r="D846" i="4"/>
  <c r="C846" i="4"/>
  <c r="AZ845" i="4"/>
  <c r="AY845" i="4"/>
  <c r="AX845" i="4"/>
  <c r="AW845" i="4"/>
  <c r="AV845" i="4"/>
  <c r="AU845" i="4"/>
  <c r="AT845" i="4"/>
  <c r="AS845" i="4"/>
  <c r="AR845" i="4"/>
  <c r="AQ845" i="4"/>
  <c r="AP845" i="4"/>
  <c r="AO845" i="4"/>
  <c r="AN845" i="4"/>
  <c r="AM845" i="4"/>
  <c r="AL845" i="4"/>
  <c r="AK845" i="4"/>
  <c r="AJ845" i="4"/>
  <c r="AI845" i="4"/>
  <c r="AH845" i="4"/>
  <c r="AG845" i="4"/>
  <c r="AF845" i="4"/>
  <c r="AE845" i="4"/>
  <c r="AD845" i="4"/>
  <c r="AC845" i="4"/>
  <c r="AB845" i="4"/>
  <c r="AA845" i="4"/>
  <c r="Z845" i="4"/>
  <c r="Y845" i="4"/>
  <c r="X845" i="4"/>
  <c r="W845" i="4"/>
  <c r="V845" i="4"/>
  <c r="U845" i="4"/>
  <c r="T845" i="4"/>
  <c r="S845" i="4"/>
  <c r="Q845" i="4"/>
  <c r="P845" i="4"/>
  <c r="R845" i="4" s="1"/>
  <c r="O845" i="4"/>
  <c r="N845" i="4"/>
  <c r="L845" i="4"/>
  <c r="K845" i="4"/>
  <c r="M845" i="4" s="1"/>
  <c r="J845" i="4"/>
  <c r="I845" i="4"/>
  <c r="H845" i="4"/>
  <c r="G845" i="4"/>
  <c r="F845" i="4"/>
  <c r="E845" i="4"/>
  <c r="D845" i="4"/>
  <c r="C845" i="4"/>
  <c r="AZ844" i="4"/>
  <c r="AY844" i="4"/>
  <c r="AX844" i="4"/>
  <c r="AW844" i="4"/>
  <c r="AV844" i="4"/>
  <c r="AU844" i="4"/>
  <c r="AT844" i="4"/>
  <c r="AS844" i="4"/>
  <c r="AR844" i="4"/>
  <c r="AQ844" i="4"/>
  <c r="AP844" i="4"/>
  <c r="AO844" i="4"/>
  <c r="AN844" i="4"/>
  <c r="AM844" i="4"/>
  <c r="AL844" i="4"/>
  <c r="AK844" i="4"/>
  <c r="AJ844" i="4"/>
  <c r="AI844" i="4"/>
  <c r="AH844" i="4"/>
  <c r="AG844" i="4"/>
  <c r="AF844" i="4"/>
  <c r="AE844" i="4"/>
  <c r="AD844" i="4"/>
  <c r="AC844" i="4"/>
  <c r="AB844" i="4"/>
  <c r="AA844" i="4"/>
  <c r="Z844" i="4"/>
  <c r="Y844" i="4"/>
  <c r="X844" i="4"/>
  <c r="W844" i="4"/>
  <c r="V844" i="4"/>
  <c r="U844" i="4"/>
  <c r="T844" i="4"/>
  <c r="S844" i="4"/>
  <c r="R844" i="4"/>
  <c r="Q844" i="4"/>
  <c r="P844" i="4"/>
  <c r="O844" i="4"/>
  <c r="N844" i="4"/>
  <c r="M844" i="4"/>
  <c r="L844" i="4"/>
  <c r="K844" i="4"/>
  <c r="J844" i="4"/>
  <c r="I844" i="4"/>
  <c r="H844" i="4"/>
  <c r="G844" i="4"/>
  <c r="F844" i="4"/>
  <c r="E844" i="4"/>
  <c r="D844" i="4"/>
  <c r="C844" i="4"/>
  <c r="AZ843" i="4"/>
  <c r="AY843" i="4"/>
  <c r="AX843" i="4"/>
  <c r="AW843" i="4"/>
  <c r="AV843" i="4"/>
  <c r="AU843" i="4"/>
  <c r="AT843" i="4"/>
  <c r="AS843" i="4"/>
  <c r="AR843" i="4"/>
  <c r="AQ843" i="4"/>
  <c r="AP843" i="4"/>
  <c r="AO843" i="4"/>
  <c r="AN843" i="4"/>
  <c r="AM843" i="4"/>
  <c r="AL843" i="4"/>
  <c r="AK843" i="4"/>
  <c r="AJ843" i="4"/>
  <c r="AI843" i="4"/>
  <c r="AH843" i="4"/>
  <c r="AG843" i="4"/>
  <c r="AF843" i="4"/>
  <c r="AE843" i="4"/>
  <c r="AD843" i="4"/>
  <c r="AC843" i="4"/>
  <c r="AB843" i="4"/>
  <c r="AA843" i="4"/>
  <c r="Z843" i="4"/>
  <c r="Y843" i="4"/>
  <c r="X843" i="4"/>
  <c r="W843" i="4"/>
  <c r="V843" i="4"/>
  <c r="U843" i="4"/>
  <c r="T843" i="4"/>
  <c r="S843" i="4"/>
  <c r="Q843" i="4"/>
  <c r="P843" i="4"/>
  <c r="R843" i="4" s="1"/>
  <c r="O843" i="4"/>
  <c r="N843" i="4"/>
  <c r="L843" i="4"/>
  <c r="K843" i="4"/>
  <c r="M843" i="4" s="1"/>
  <c r="J843" i="4"/>
  <c r="I843" i="4"/>
  <c r="H843" i="4"/>
  <c r="G843" i="4"/>
  <c r="F843" i="4"/>
  <c r="E843" i="4"/>
  <c r="D843" i="4"/>
  <c r="C843" i="4"/>
  <c r="AZ842" i="4"/>
  <c r="AY842" i="4"/>
  <c r="AX842" i="4"/>
  <c r="AW842" i="4"/>
  <c r="AV842" i="4"/>
  <c r="AU842" i="4"/>
  <c r="AT842" i="4"/>
  <c r="AS842" i="4"/>
  <c r="AR842" i="4"/>
  <c r="AQ842" i="4"/>
  <c r="AP842" i="4"/>
  <c r="AO842" i="4"/>
  <c r="AN842" i="4"/>
  <c r="AM842" i="4"/>
  <c r="AL842" i="4"/>
  <c r="AK842" i="4"/>
  <c r="AJ842" i="4"/>
  <c r="AI842" i="4"/>
  <c r="AH842" i="4"/>
  <c r="AG842" i="4"/>
  <c r="AF842" i="4"/>
  <c r="AE842" i="4"/>
  <c r="AD842" i="4"/>
  <c r="AC842" i="4"/>
  <c r="AB842" i="4"/>
  <c r="AA842" i="4"/>
  <c r="Z842" i="4"/>
  <c r="Y842" i="4"/>
  <c r="X842" i="4"/>
  <c r="W842" i="4"/>
  <c r="V842" i="4"/>
  <c r="U842" i="4"/>
  <c r="T842" i="4"/>
  <c r="S842" i="4"/>
  <c r="R842" i="4"/>
  <c r="Q842" i="4"/>
  <c r="P842" i="4"/>
  <c r="O842" i="4"/>
  <c r="N842" i="4"/>
  <c r="M842" i="4"/>
  <c r="L842" i="4"/>
  <c r="K842" i="4"/>
  <c r="J842" i="4"/>
  <c r="I842" i="4"/>
  <c r="H842" i="4"/>
  <c r="G842" i="4"/>
  <c r="F842" i="4"/>
  <c r="E842" i="4"/>
  <c r="D842" i="4"/>
  <c r="C842" i="4"/>
  <c r="AZ841" i="4"/>
  <c r="AY841" i="4"/>
  <c r="AX841" i="4"/>
  <c r="AW841" i="4"/>
  <c r="AV841" i="4"/>
  <c r="AU841" i="4"/>
  <c r="AT841" i="4"/>
  <c r="AS841" i="4"/>
  <c r="AR841" i="4"/>
  <c r="AQ841" i="4"/>
  <c r="AP841" i="4"/>
  <c r="AO841" i="4"/>
  <c r="AN841" i="4"/>
  <c r="AM841" i="4"/>
  <c r="AL841" i="4"/>
  <c r="AK841" i="4"/>
  <c r="AJ841" i="4"/>
  <c r="AI841" i="4"/>
  <c r="AH841" i="4"/>
  <c r="AG841" i="4"/>
  <c r="AF841" i="4"/>
  <c r="AE841" i="4"/>
  <c r="AD841" i="4"/>
  <c r="AC841" i="4"/>
  <c r="AB841" i="4"/>
  <c r="AA841" i="4"/>
  <c r="Z841" i="4"/>
  <c r="Y841" i="4"/>
  <c r="X841" i="4"/>
  <c r="W841" i="4"/>
  <c r="V841" i="4"/>
  <c r="U841" i="4"/>
  <c r="T841" i="4"/>
  <c r="S841" i="4"/>
  <c r="Q841" i="4"/>
  <c r="P841" i="4"/>
  <c r="R841" i="4" s="1"/>
  <c r="O841" i="4"/>
  <c r="N841" i="4"/>
  <c r="L841" i="4"/>
  <c r="K841" i="4"/>
  <c r="M841" i="4" s="1"/>
  <c r="J841" i="4"/>
  <c r="I841" i="4"/>
  <c r="H841" i="4"/>
  <c r="G841" i="4"/>
  <c r="F841" i="4"/>
  <c r="E841" i="4"/>
  <c r="D841" i="4"/>
  <c r="C841" i="4"/>
  <c r="AZ840" i="4"/>
  <c r="AY840" i="4"/>
  <c r="AX840" i="4"/>
  <c r="AW840" i="4"/>
  <c r="AV840" i="4"/>
  <c r="AU840" i="4"/>
  <c r="AT840" i="4"/>
  <c r="AS840" i="4"/>
  <c r="AR840" i="4"/>
  <c r="AQ840" i="4"/>
  <c r="AP840" i="4"/>
  <c r="AO840" i="4"/>
  <c r="AN840" i="4"/>
  <c r="AM840" i="4"/>
  <c r="AL840" i="4"/>
  <c r="AK840" i="4"/>
  <c r="AJ840" i="4"/>
  <c r="AI840" i="4"/>
  <c r="AH840" i="4"/>
  <c r="AG840" i="4"/>
  <c r="AF840" i="4"/>
  <c r="AE840" i="4"/>
  <c r="AD840" i="4"/>
  <c r="AC840" i="4"/>
  <c r="AB840" i="4"/>
  <c r="AA840" i="4"/>
  <c r="Z840" i="4"/>
  <c r="Y840" i="4"/>
  <c r="X840" i="4"/>
  <c r="W840" i="4"/>
  <c r="V840" i="4"/>
  <c r="U840" i="4"/>
  <c r="T840" i="4"/>
  <c r="S840" i="4"/>
  <c r="R840" i="4"/>
  <c r="Q840" i="4"/>
  <c r="P840" i="4"/>
  <c r="O840" i="4"/>
  <c r="N840" i="4"/>
  <c r="M840" i="4"/>
  <c r="L840" i="4"/>
  <c r="K840" i="4"/>
  <c r="J840" i="4"/>
  <c r="I840" i="4"/>
  <c r="H840" i="4"/>
  <c r="G840" i="4"/>
  <c r="F840" i="4"/>
  <c r="E840" i="4"/>
  <c r="D840" i="4"/>
  <c r="C840" i="4"/>
  <c r="AZ839" i="4"/>
  <c r="AY839" i="4"/>
  <c r="AX839" i="4"/>
  <c r="AW839" i="4"/>
  <c r="AV839" i="4"/>
  <c r="AU839" i="4"/>
  <c r="AT839" i="4"/>
  <c r="AS839" i="4"/>
  <c r="AR839" i="4"/>
  <c r="AQ839" i="4"/>
  <c r="AP839" i="4"/>
  <c r="AO839" i="4"/>
  <c r="AN839" i="4"/>
  <c r="AM839" i="4"/>
  <c r="AL839" i="4"/>
  <c r="AK839" i="4"/>
  <c r="AJ839" i="4"/>
  <c r="AI839" i="4"/>
  <c r="AH839" i="4"/>
  <c r="AG839" i="4"/>
  <c r="AF839" i="4"/>
  <c r="AE839" i="4"/>
  <c r="AD839" i="4"/>
  <c r="AC839" i="4"/>
  <c r="AB839" i="4"/>
  <c r="AA839" i="4"/>
  <c r="Z839" i="4"/>
  <c r="Y839" i="4"/>
  <c r="X839" i="4"/>
  <c r="W839" i="4"/>
  <c r="V839" i="4"/>
  <c r="U839" i="4"/>
  <c r="T839" i="4"/>
  <c r="S839" i="4"/>
  <c r="Q839" i="4"/>
  <c r="P839" i="4"/>
  <c r="R839" i="4" s="1"/>
  <c r="O839" i="4"/>
  <c r="N839" i="4"/>
  <c r="L839" i="4"/>
  <c r="K839" i="4"/>
  <c r="M839" i="4" s="1"/>
  <c r="J839" i="4"/>
  <c r="I839" i="4"/>
  <c r="H839" i="4"/>
  <c r="G839" i="4"/>
  <c r="F839" i="4"/>
  <c r="E839" i="4"/>
  <c r="D839" i="4"/>
  <c r="C839" i="4"/>
  <c r="AZ838" i="4"/>
  <c r="AY838" i="4"/>
  <c r="AX838" i="4"/>
  <c r="AW838" i="4"/>
  <c r="AV838" i="4"/>
  <c r="AU838" i="4"/>
  <c r="AT838" i="4"/>
  <c r="AS838" i="4"/>
  <c r="AR838" i="4"/>
  <c r="AQ838" i="4"/>
  <c r="AP838" i="4"/>
  <c r="AO838" i="4"/>
  <c r="AN838" i="4"/>
  <c r="AM838" i="4"/>
  <c r="AL838" i="4"/>
  <c r="AK838" i="4"/>
  <c r="AJ838" i="4"/>
  <c r="AI838" i="4"/>
  <c r="AH838" i="4"/>
  <c r="AG838" i="4"/>
  <c r="AF838" i="4"/>
  <c r="AE838" i="4"/>
  <c r="AD838" i="4"/>
  <c r="AC838" i="4"/>
  <c r="AB838" i="4"/>
  <c r="AA838" i="4"/>
  <c r="Z838" i="4"/>
  <c r="Y838" i="4"/>
  <c r="X838" i="4"/>
  <c r="W838" i="4"/>
  <c r="V838" i="4"/>
  <c r="U838" i="4"/>
  <c r="T838" i="4"/>
  <c r="S838" i="4"/>
  <c r="R838" i="4"/>
  <c r="Q838" i="4"/>
  <c r="P838" i="4"/>
  <c r="O838" i="4"/>
  <c r="N838" i="4"/>
  <c r="M838" i="4"/>
  <c r="L838" i="4"/>
  <c r="K838" i="4"/>
  <c r="J838" i="4"/>
  <c r="I838" i="4"/>
  <c r="H838" i="4"/>
  <c r="G838" i="4"/>
  <c r="F838" i="4"/>
  <c r="E838" i="4"/>
  <c r="D838" i="4"/>
  <c r="C838" i="4"/>
  <c r="AZ837" i="4"/>
  <c r="AY837" i="4"/>
  <c r="AX837" i="4"/>
  <c r="AW837" i="4"/>
  <c r="AV837" i="4"/>
  <c r="AU837" i="4"/>
  <c r="AT837" i="4"/>
  <c r="AS837" i="4"/>
  <c r="AR837" i="4"/>
  <c r="AQ837" i="4"/>
  <c r="AP837" i="4"/>
  <c r="AO837" i="4"/>
  <c r="AN837" i="4"/>
  <c r="AM837" i="4"/>
  <c r="AL837" i="4"/>
  <c r="AK837" i="4"/>
  <c r="AJ837" i="4"/>
  <c r="AI837" i="4"/>
  <c r="AH837" i="4"/>
  <c r="AG837" i="4"/>
  <c r="AF837" i="4"/>
  <c r="AE837" i="4"/>
  <c r="AD837" i="4"/>
  <c r="AC837" i="4"/>
  <c r="AB837" i="4"/>
  <c r="AA837" i="4"/>
  <c r="Z837" i="4"/>
  <c r="Y837" i="4"/>
  <c r="X837" i="4"/>
  <c r="W837" i="4"/>
  <c r="V837" i="4"/>
  <c r="U837" i="4"/>
  <c r="T837" i="4"/>
  <c r="S837" i="4"/>
  <c r="Q837" i="4"/>
  <c r="P837" i="4"/>
  <c r="R837" i="4" s="1"/>
  <c r="O837" i="4"/>
  <c r="N837" i="4"/>
  <c r="L837" i="4"/>
  <c r="K837" i="4"/>
  <c r="M837" i="4" s="1"/>
  <c r="J837" i="4"/>
  <c r="I837" i="4"/>
  <c r="H837" i="4"/>
  <c r="G837" i="4"/>
  <c r="F837" i="4"/>
  <c r="E837" i="4"/>
  <c r="D837" i="4"/>
  <c r="C837" i="4"/>
  <c r="AZ836" i="4"/>
  <c r="AY836" i="4"/>
  <c r="AX836" i="4"/>
  <c r="AW836" i="4"/>
  <c r="AV836" i="4"/>
  <c r="AU836" i="4"/>
  <c r="AT836" i="4"/>
  <c r="AS836" i="4"/>
  <c r="AR836" i="4"/>
  <c r="AQ836" i="4"/>
  <c r="AP836" i="4"/>
  <c r="AO836" i="4"/>
  <c r="AN836" i="4"/>
  <c r="AM836" i="4"/>
  <c r="AL836" i="4"/>
  <c r="AK836" i="4"/>
  <c r="AJ836" i="4"/>
  <c r="AI836" i="4"/>
  <c r="AH836" i="4"/>
  <c r="AG836" i="4"/>
  <c r="AF836" i="4"/>
  <c r="AE836" i="4"/>
  <c r="AD836" i="4"/>
  <c r="AC836" i="4"/>
  <c r="AB836" i="4"/>
  <c r="AA836" i="4"/>
  <c r="Z836" i="4"/>
  <c r="Y836" i="4"/>
  <c r="X836" i="4"/>
  <c r="W836" i="4"/>
  <c r="V836" i="4"/>
  <c r="U836" i="4"/>
  <c r="T836" i="4"/>
  <c r="S836" i="4"/>
  <c r="R836" i="4"/>
  <c r="Q836" i="4"/>
  <c r="P836" i="4"/>
  <c r="O836" i="4"/>
  <c r="N836" i="4"/>
  <c r="M836" i="4"/>
  <c r="L836" i="4"/>
  <c r="K836" i="4"/>
  <c r="J836" i="4"/>
  <c r="I836" i="4"/>
  <c r="H836" i="4"/>
  <c r="G836" i="4"/>
  <c r="F836" i="4"/>
  <c r="E836" i="4"/>
  <c r="D836" i="4"/>
  <c r="C836" i="4"/>
  <c r="AZ835" i="4"/>
  <c r="AY835" i="4"/>
  <c r="AX835" i="4"/>
  <c r="AW835" i="4"/>
  <c r="AV835" i="4"/>
  <c r="AU835" i="4"/>
  <c r="AT835" i="4"/>
  <c r="AS835" i="4"/>
  <c r="AR835" i="4"/>
  <c r="AQ835" i="4"/>
  <c r="AP835" i="4"/>
  <c r="AO835" i="4"/>
  <c r="AN835" i="4"/>
  <c r="AM835" i="4"/>
  <c r="AL835" i="4"/>
  <c r="AK835" i="4"/>
  <c r="AJ835" i="4"/>
  <c r="AI835" i="4"/>
  <c r="AH835" i="4"/>
  <c r="AG835" i="4"/>
  <c r="AF835" i="4"/>
  <c r="AE835" i="4"/>
  <c r="AD835" i="4"/>
  <c r="AC835" i="4"/>
  <c r="AB835" i="4"/>
  <c r="AA835" i="4"/>
  <c r="Z835" i="4"/>
  <c r="Y835" i="4"/>
  <c r="X835" i="4"/>
  <c r="W835" i="4"/>
  <c r="V835" i="4"/>
  <c r="U835" i="4"/>
  <c r="T835" i="4"/>
  <c r="S835" i="4"/>
  <c r="Q835" i="4"/>
  <c r="P835" i="4"/>
  <c r="R835" i="4" s="1"/>
  <c r="O835" i="4"/>
  <c r="N835" i="4"/>
  <c r="L835" i="4"/>
  <c r="K835" i="4"/>
  <c r="M835" i="4" s="1"/>
  <c r="J835" i="4"/>
  <c r="I835" i="4"/>
  <c r="H835" i="4"/>
  <c r="G835" i="4"/>
  <c r="F835" i="4"/>
  <c r="E835" i="4"/>
  <c r="D835" i="4"/>
  <c r="C835" i="4"/>
  <c r="AZ834" i="4"/>
  <c r="AY834" i="4"/>
  <c r="AX834" i="4"/>
  <c r="AW834" i="4"/>
  <c r="AV834" i="4"/>
  <c r="AU834" i="4"/>
  <c r="AT834" i="4"/>
  <c r="AS834" i="4"/>
  <c r="AR834" i="4"/>
  <c r="AQ834" i="4"/>
  <c r="AP834" i="4"/>
  <c r="AO834" i="4"/>
  <c r="AN834" i="4"/>
  <c r="AM834" i="4"/>
  <c r="AL834" i="4"/>
  <c r="AK834" i="4"/>
  <c r="AJ834" i="4"/>
  <c r="AI834" i="4"/>
  <c r="AH834" i="4"/>
  <c r="AG834" i="4"/>
  <c r="AF834" i="4"/>
  <c r="AE834" i="4"/>
  <c r="AD834" i="4"/>
  <c r="AC834" i="4"/>
  <c r="AB834" i="4"/>
  <c r="AA834" i="4"/>
  <c r="Z834" i="4"/>
  <c r="Y834" i="4"/>
  <c r="X834" i="4"/>
  <c r="W834" i="4"/>
  <c r="V834" i="4"/>
  <c r="U834" i="4"/>
  <c r="T834" i="4"/>
  <c r="S834" i="4"/>
  <c r="R834" i="4"/>
  <c r="Q834" i="4"/>
  <c r="P834" i="4"/>
  <c r="O834" i="4"/>
  <c r="N834" i="4"/>
  <c r="M834" i="4"/>
  <c r="L834" i="4"/>
  <c r="K834" i="4"/>
  <c r="J834" i="4"/>
  <c r="I834" i="4"/>
  <c r="H834" i="4"/>
  <c r="G834" i="4"/>
  <c r="F834" i="4"/>
  <c r="E834" i="4"/>
  <c r="D834" i="4"/>
  <c r="C834" i="4"/>
  <c r="AZ833" i="4"/>
  <c r="AY833" i="4"/>
  <c r="AX833" i="4"/>
  <c r="AW833" i="4"/>
  <c r="AV833" i="4"/>
  <c r="AU833" i="4"/>
  <c r="AT833" i="4"/>
  <c r="AS833" i="4"/>
  <c r="AR833" i="4"/>
  <c r="AQ833" i="4"/>
  <c r="AP833" i="4"/>
  <c r="AO833" i="4"/>
  <c r="AN833" i="4"/>
  <c r="AM833" i="4"/>
  <c r="AL833" i="4"/>
  <c r="AK833" i="4"/>
  <c r="AJ833" i="4"/>
  <c r="AI833" i="4"/>
  <c r="AH833" i="4"/>
  <c r="AG833" i="4"/>
  <c r="AF833" i="4"/>
  <c r="AE833" i="4"/>
  <c r="AD833" i="4"/>
  <c r="AC833" i="4"/>
  <c r="AB833" i="4"/>
  <c r="AA833" i="4"/>
  <c r="Z833" i="4"/>
  <c r="Y833" i="4"/>
  <c r="X833" i="4"/>
  <c r="W833" i="4"/>
  <c r="V833" i="4"/>
  <c r="U833" i="4"/>
  <c r="T833" i="4"/>
  <c r="S833" i="4"/>
  <c r="Q833" i="4"/>
  <c r="P833" i="4"/>
  <c r="R833" i="4" s="1"/>
  <c r="O833" i="4"/>
  <c r="N833" i="4"/>
  <c r="L833" i="4"/>
  <c r="K833" i="4"/>
  <c r="M833" i="4" s="1"/>
  <c r="J833" i="4"/>
  <c r="I833" i="4"/>
  <c r="H833" i="4"/>
  <c r="G833" i="4"/>
  <c r="F833" i="4"/>
  <c r="E833" i="4"/>
  <c r="D833" i="4"/>
  <c r="C833" i="4"/>
  <c r="AZ832" i="4"/>
  <c r="AY832" i="4"/>
  <c r="AX832" i="4"/>
  <c r="AW832" i="4"/>
  <c r="AV832" i="4"/>
  <c r="AU832" i="4"/>
  <c r="AT832" i="4"/>
  <c r="AS832" i="4"/>
  <c r="AR832" i="4"/>
  <c r="AQ832" i="4"/>
  <c r="AP832" i="4"/>
  <c r="AO832" i="4"/>
  <c r="AN832" i="4"/>
  <c r="AM832" i="4"/>
  <c r="AL832" i="4"/>
  <c r="AK832" i="4"/>
  <c r="AJ832" i="4"/>
  <c r="AI832" i="4"/>
  <c r="AH832" i="4"/>
  <c r="AG832" i="4"/>
  <c r="AF832" i="4"/>
  <c r="AE832" i="4"/>
  <c r="AD832" i="4"/>
  <c r="AC832" i="4"/>
  <c r="AB832" i="4"/>
  <c r="AA832" i="4"/>
  <c r="Z832" i="4"/>
  <c r="Y832" i="4"/>
  <c r="X832" i="4"/>
  <c r="W832" i="4"/>
  <c r="V832" i="4"/>
  <c r="U832" i="4"/>
  <c r="T832" i="4"/>
  <c r="S832" i="4"/>
  <c r="R832" i="4"/>
  <c r="Q832" i="4"/>
  <c r="P832" i="4"/>
  <c r="O832" i="4"/>
  <c r="N832" i="4"/>
  <c r="M832" i="4"/>
  <c r="L832" i="4"/>
  <c r="K832" i="4"/>
  <c r="J832" i="4"/>
  <c r="I832" i="4"/>
  <c r="H832" i="4"/>
  <c r="G832" i="4"/>
  <c r="F832" i="4"/>
  <c r="E832" i="4"/>
  <c r="D832" i="4"/>
  <c r="C832" i="4"/>
  <c r="AZ831" i="4"/>
  <c r="AY831" i="4"/>
  <c r="AX831" i="4"/>
  <c r="AW831" i="4"/>
  <c r="AV831" i="4"/>
  <c r="AU831" i="4"/>
  <c r="AT831" i="4"/>
  <c r="AS831" i="4"/>
  <c r="AR831" i="4"/>
  <c r="AQ831" i="4"/>
  <c r="AP831" i="4"/>
  <c r="AO831" i="4"/>
  <c r="AN831" i="4"/>
  <c r="AM831" i="4"/>
  <c r="AL831" i="4"/>
  <c r="AK831" i="4"/>
  <c r="AJ831" i="4"/>
  <c r="AI831" i="4"/>
  <c r="AH831" i="4"/>
  <c r="AG831" i="4"/>
  <c r="AF831" i="4"/>
  <c r="AE831" i="4"/>
  <c r="AD831" i="4"/>
  <c r="AC831" i="4"/>
  <c r="AB831" i="4"/>
  <c r="AA831" i="4"/>
  <c r="Z831" i="4"/>
  <c r="Y831" i="4"/>
  <c r="X831" i="4"/>
  <c r="W831" i="4"/>
  <c r="V831" i="4"/>
  <c r="U831" i="4"/>
  <c r="T831" i="4"/>
  <c r="S831" i="4"/>
  <c r="Q831" i="4"/>
  <c r="P831" i="4"/>
  <c r="R831" i="4" s="1"/>
  <c r="O831" i="4"/>
  <c r="N831" i="4"/>
  <c r="L831" i="4"/>
  <c r="K831" i="4"/>
  <c r="M831" i="4" s="1"/>
  <c r="J831" i="4"/>
  <c r="I831" i="4"/>
  <c r="H831" i="4"/>
  <c r="G831" i="4"/>
  <c r="F831" i="4"/>
  <c r="E831" i="4"/>
  <c r="D831" i="4"/>
  <c r="C831" i="4"/>
  <c r="AZ830" i="4"/>
  <c r="AY830" i="4"/>
  <c r="AX830" i="4"/>
  <c r="AW830" i="4"/>
  <c r="AV830" i="4"/>
  <c r="AU830" i="4"/>
  <c r="AT830" i="4"/>
  <c r="AS830" i="4"/>
  <c r="AR830" i="4"/>
  <c r="AQ830" i="4"/>
  <c r="AP830" i="4"/>
  <c r="AO830" i="4"/>
  <c r="AN830" i="4"/>
  <c r="AM830" i="4"/>
  <c r="AL830" i="4"/>
  <c r="AK830" i="4"/>
  <c r="AJ830" i="4"/>
  <c r="AI830" i="4"/>
  <c r="AH830" i="4"/>
  <c r="AG830" i="4"/>
  <c r="AF830" i="4"/>
  <c r="AE830" i="4"/>
  <c r="AD830" i="4"/>
  <c r="AC830" i="4"/>
  <c r="AB830" i="4"/>
  <c r="AA830" i="4"/>
  <c r="Z830" i="4"/>
  <c r="Y830" i="4"/>
  <c r="X830" i="4"/>
  <c r="W830" i="4"/>
  <c r="V830" i="4"/>
  <c r="U830" i="4"/>
  <c r="T830" i="4"/>
  <c r="S830" i="4"/>
  <c r="R830" i="4"/>
  <c r="Q830" i="4"/>
  <c r="P830" i="4"/>
  <c r="O830" i="4"/>
  <c r="N830" i="4"/>
  <c r="M830" i="4"/>
  <c r="L830" i="4"/>
  <c r="K830" i="4"/>
  <c r="J830" i="4"/>
  <c r="I830" i="4"/>
  <c r="H830" i="4"/>
  <c r="G830" i="4"/>
  <c r="F830" i="4"/>
  <c r="E830" i="4"/>
  <c r="D830" i="4"/>
  <c r="C830" i="4"/>
  <c r="AZ829" i="4"/>
  <c r="AY829" i="4"/>
  <c r="AX829" i="4"/>
  <c r="AW829" i="4"/>
  <c r="AV829" i="4"/>
  <c r="AU829" i="4"/>
  <c r="AT829" i="4"/>
  <c r="AS829" i="4"/>
  <c r="AR829" i="4"/>
  <c r="AQ829" i="4"/>
  <c r="AP829" i="4"/>
  <c r="AO829" i="4"/>
  <c r="AN829" i="4"/>
  <c r="AM829" i="4"/>
  <c r="AL829" i="4"/>
  <c r="AK829" i="4"/>
  <c r="AJ829" i="4"/>
  <c r="AI829" i="4"/>
  <c r="AH829" i="4"/>
  <c r="AG829" i="4"/>
  <c r="AF829" i="4"/>
  <c r="AE829" i="4"/>
  <c r="AD829" i="4"/>
  <c r="AC829" i="4"/>
  <c r="AB829" i="4"/>
  <c r="AA829" i="4"/>
  <c r="Z829" i="4"/>
  <c r="Y829" i="4"/>
  <c r="X829" i="4"/>
  <c r="W829" i="4"/>
  <c r="V829" i="4"/>
  <c r="U829" i="4"/>
  <c r="T829" i="4"/>
  <c r="S829" i="4"/>
  <c r="Q829" i="4"/>
  <c r="P829" i="4"/>
  <c r="R829" i="4" s="1"/>
  <c r="O829" i="4"/>
  <c r="N829" i="4"/>
  <c r="L829" i="4"/>
  <c r="K829" i="4"/>
  <c r="M829" i="4" s="1"/>
  <c r="J829" i="4"/>
  <c r="I829" i="4"/>
  <c r="H829" i="4"/>
  <c r="G829" i="4"/>
  <c r="F829" i="4"/>
  <c r="E829" i="4"/>
  <c r="D829" i="4"/>
  <c r="C829" i="4"/>
  <c r="AZ828" i="4"/>
  <c r="AY828" i="4"/>
  <c r="AX828" i="4"/>
  <c r="AW828" i="4"/>
  <c r="AV828" i="4"/>
  <c r="AU828" i="4"/>
  <c r="AT828" i="4"/>
  <c r="AS828" i="4"/>
  <c r="AR828" i="4"/>
  <c r="AQ828" i="4"/>
  <c r="AP828" i="4"/>
  <c r="AO828" i="4"/>
  <c r="AN828" i="4"/>
  <c r="AM828" i="4"/>
  <c r="AL828" i="4"/>
  <c r="AK828" i="4"/>
  <c r="AJ828" i="4"/>
  <c r="AI828" i="4"/>
  <c r="AH828" i="4"/>
  <c r="AG828" i="4"/>
  <c r="AF828" i="4"/>
  <c r="AE828" i="4"/>
  <c r="AD828" i="4"/>
  <c r="AC828" i="4"/>
  <c r="AB828" i="4"/>
  <c r="AA828" i="4"/>
  <c r="Z828" i="4"/>
  <c r="Y828" i="4"/>
  <c r="X828" i="4"/>
  <c r="W828" i="4"/>
  <c r="V828" i="4"/>
  <c r="U828" i="4"/>
  <c r="T828" i="4"/>
  <c r="S828" i="4"/>
  <c r="R828" i="4"/>
  <c r="Q828" i="4"/>
  <c r="P828" i="4"/>
  <c r="O828" i="4"/>
  <c r="N828" i="4"/>
  <c r="M828" i="4"/>
  <c r="L828" i="4"/>
  <c r="K828" i="4"/>
  <c r="J828" i="4"/>
  <c r="I828" i="4"/>
  <c r="H828" i="4"/>
  <c r="G828" i="4"/>
  <c r="F828" i="4"/>
  <c r="E828" i="4"/>
  <c r="D828" i="4"/>
  <c r="C828" i="4"/>
  <c r="AZ827" i="4"/>
  <c r="AY827" i="4"/>
  <c r="AX827" i="4"/>
  <c r="AW827" i="4"/>
  <c r="AV827" i="4"/>
  <c r="AU827" i="4"/>
  <c r="AT827" i="4"/>
  <c r="AS827" i="4"/>
  <c r="AR827" i="4"/>
  <c r="AQ827" i="4"/>
  <c r="AP827" i="4"/>
  <c r="AO827" i="4"/>
  <c r="AN827" i="4"/>
  <c r="AM827" i="4"/>
  <c r="AL827" i="4"/>
  <c r="AK827" i="4"/>
  <c r="AJ827" i="4"/>
  <c r="AI827" i="4"/>
  <c r="AH827" i="4"/>
  <c r="AG827" i="4"/>
  <c r="AF827" i="4"/>
  <c r="AE827" i="4"/>
  <c r="AD827" i="4"/>
  <c r="AC827" i="4"/>
  <c r="AB827" i="4"/>
  <c r="AA827" i="4"/>
  <c r="Z827" i="4"/>
  <c r="Y827" i="4"/>
  <c r="X827" i="4"/>
  <c r="W827" i="4"/>
  <c r="V827" i="4"/>
  <c r="U827" i="4"/>
  <c r="T827" i="4"/>
  <c r="S827" i="4"/>
  <c r="Q827" i="4"/>
  <c r="P827" i="4"/>
  <c r="R827" i="4" s="1"/>
  <c r="O827" i="4"/>
  <c r="N827" i="4"/>
  <c r="L827" i="4"/>
  <c r="K827" i="4"/>
  <c r="M827" i="4" s="1"/>
  <c r="J827" i="4"/>
  <c r="I827" i="4"/>
  <c r="H827" i="4"/>
  <c r="G827" i="4"/>
  <c r="F827" i="4"/>
  <c r="E827" i="4"/>
  <c r="D827" i="4"/>
  <c r="C827" i="4"/>
  <c r="AZ826" i="4"/>
  <c r="AY826" i="4"/>
  <c r="AX826" i="4"/>
  <c r="AW826" i="4"/>
  <c r="AV826" i="4"/>
  <c r="AU826" i="4"/>
  <c r="AT826" i="4"/>
  <c r="AS826" i="4"/>
  <c r="AR826" i="4"/>
  <c r="AQ826" i="4"/>
  <c r="AP826" i="4"/>
  <c r="AO826" i="4"/>
  <c r="AN826" i="4"/>
  <c r="AM826" i="4"/>
  <c r="AL826" i="4"/>
  <c r="AK826" i="4"/>
  <c r="AJ826" i="4"/>
  <c r="AI826" i="4"/>
  <c r="AH826" i="4"/>
  <c r="AG826" i="4"/>
  <c r="AF826" i="4"/>
  <c r="AE826" i="4"/>
  <c r="AD826" i="4"/>
  <c r="AC826" i="4"/>
  <c r="AB826" i="4"/>
  <c r="AA826" i="4"/>
  <c r="Z826" i="4"/>
  <c r="Y826" i="4"/>
  <c r="X826" i="4"/>
  <c r="W826" i="4"/>
  <c r="V826" i="4"/>
  <c r="U826" i="4"/>
  <c r="T826" i="4"/>
  <c r="S826" i="4"/>
  <c r="R826" i="4"/>
  <c r="Q826" i="4"/>
  <c r="P826" i="4"/>
  <c r="O826" i="4"/>
  <c r="N826" i="4"/>
  <c r="M826" i="4"/>
  <c r="L826" i="4"/>
  <c r="K826" i="4"/>
  <c r="J826" i="4"/>
  <c r="I826" i="4"/>
  <c r="H826" i="4"/>
  <c r="G826" i="4"/>
  <c r="F826" i="4"/>
  <c r="E826" i="4"/>
  <c r="D826" i="4"/>
  <c r="C826" i="4"/>
  <c r="AZ825" i="4"/>
  <c r="AY825" i="4"/>
  <c r="AX825" i="4"/>
  <c r="AW825" i="4"/>
  <c r="AV825" i="4"/>
  <c r="AU825" i="4"/>
  <c r="AT825" i="4"/>
  <c r="AS825" i="4"/>
  <c r="AR825" i="4"/>
  <c r="AQ825" i="4"/>
  <c r="AP825" i="4"/>
  <c r="AO825" i="4"/>
  <c r="AN825" i="4"/>
  <c r="AM825" i="4"/>
  <c r="AL825" i="4"/>
  <c r="AK825" i="4"/>
  <c r="AJ825" i="4"/>
  <c r="AI825" i="4"/>
  <c r="AH825" i="4"/>
  <c r="AG825" i="4"/>
  <c r="AF825" i="4"/>
  <c r="AE825" i="4"/>
  <c r="AD825" i="4"/>
  <c r="AC825" i="4"/>
  <c r="AB825" i="4"/>
  <c r="AA825" i="4"/>
  <c r="Z825" i="4"/>
  <c r="Y825" i="4"/>
  <c r="X825" i="4"/>
  <c r="W825" i="4"/>
  <c r="V825" i="4"/>
  <c r="U825" i="4"/>
  <c r="T825" i="4"/>
  <c r="S825" i="4"/>
  <c r="Q825" i="4"/>
  <c r="P825" i="4"/>
  <c r="R825" i="4" s="1"/>
  <c r="O825" i="4"/>
  <c r="N825" i="4"/>
  <c r="L825" i="4"/>
  <c r="K825" i="4"/>
  <c r="M825" i="4" s="1"/>
  <c r="J825" i="4"/>
  <c r="I825" i="4"/>
  <c r="H825" i="4"/>
  <c r="G825" i="4"/>
  <c r="F825" i="4"/>
  <c r="E825" i="4"/>
  <c r="D825" i="4"/>
  <c r="C825" i="4"/>
  <c r="AZ824" i="4"/>
  <c r="AY824" i="4"/>
  <c r="AX824" i="4"/>
  <c r="AW824" i="4"/>
  <c r="AV824" i="4"/>
  <c r="AU824" i="4"/>
  <c r="AT824" i="4"/>
  <c r="AS824" i="4"/>
  <c r="AR824" i="4"/>
  <c r="AQ824" i="4"/>
  <c r="AP824" i="4"/>
  <c r="AO824" i="4"/>
  <c r="AN824" i="4"/>
  <c r="AM824" i="4"/>
  <c r="AL824" i="4"/>
  <c r="AK824" i="4"/>
  <c r="AJ824" i="4"/>
  <c r="AI824" i="4"/>
  <c r="AH824" i="4"/>
  <c r="AG824" i="4"/>
  <c r="AF824" i="4"/>
  <c r="AE824" i="4"/>
  <c r="AD824" i="4"/>
  <c r="AC824" i="4"/>
  <c r="AB824" i="4"/>
  <c r="AA824" i="4"/>
  <c r="Z824" i="4"/>
  <c r="Y824" i="4"/>
  <c r="X824" i="4"/>
  <c r="W824" i="4"/>
  <c r="V824" i="4"/>
  <c r="U824" i="4"/>
  <c r="T824" i="4"/>
  <c r="S824" i="4"/>
  <c r="R824" i="4"/>
  <c r="Q824" i="4"/>
  <c r="P824" i="4"/>
  <c r="O824" i="4"/>
  <c r="N824" i="4"/>
  <c r="M824" i="4"/>
  <c r="L824" i="4"/>
  <c r="K824" i="4"/>
  <c r="J824" i="4"/>
  <c r="I824" i="4"/>
  <c r="H824" i="4"/>
  <c r="G824" i="4"/>
  <c r="F824" i="4"/>
  <c r="E824" i="4"/>
  <c r="D824" i="4"/>
  <c r="C824" i="4"/>
  <c r="AZ823" i="4"/>
  <c r="AY823" i="4"/>
  <c r="AX823" i="4"/>
  <c r="AW823" i="4"/>
  <c r="AV823" i="4"/>
  <c r="AU823" i="4"/>
  <c r="AT823" i="4"/>
  <c r="AS823" i="4"/>
  <c r="AR823" i="4"/>
  <c r="AQ823" i="4"/>
  <c r="AP823" i="4"/>
  <c r="AO823" i="4"/>
  <c r="AN823" i="4"/>
  <c r="AM823" i="4"/>
  <c r="AL823" i="4"/>
  <c r="AK823" i="4"/>
  <c r="AJ823" i="4"/>
  <c r="AI823" i="4"/>
  <c r="AH823" i="4"/>
  <c r="AG823" i="4"/>
  <c r="AF823" i="4"/>
  <c r="AE823" i="4"/>
  <c r="AD823" i="4"/>
  <c r="AC823" i="4"/>
  <c r="AB823" i="4"/>
  <c r="AA823" i="4"/>
  <c r="Z823" i="4"/>
  <c r="Y823" i="4"/>
  <c r="X823" i="4"/>
  <c r="W823" i="4"/>
  <c r="V823" i="4"/>
  <c r="U823" i="4"/>
  <c r="T823" i="4"/>
  <c r="S823" i="4"/>
  <c r="Q823" i="4"/>
  <c r="P823" i="4"/>
  <c r="R823" i="4" s="1"/>
  <c r="O823" i="4"/>
  <c r="N823" i="4"/>
  <c r="L823" i="4"/>
  <c r="K823" i="4"/>
  <c r="M823" i="4" s="1"/>
  <c r="J823" i="4"/>
  <c r="I823" i="4"/>
  <c r="H823" i="4"/>
  <c r="G823" i="4"/>
  <c r="F823" i="4"/>
  <c r="E823" i="4"/>
  <c r="D823" i="4"/>
  <c r="C823" i="4"/>
  <c r="AZ822" i="4"/>
  <c r="AY822" i="4"/>
  <c r="AX822" i="4"/>
  <c r="AW822" i="4"/>
  <c r="AV822" i="4"/>
  <c r="AU822" i="4"/>
  <c r="AT822" i="4"/>
  <c r="AS822" i="4"/>
  <c r="AR822" i="4"/>
  <c r="AQ822" i="4"/>
  <c r="AP822" i="4"/>
  <c r="AO822" i="4"/>
  <c r="AN822" i="4"/>
  <c r="AM822" i="4"/>
  <c r="AL822" i="4"/>
  <c r="AK822" i="4"/>
  <c r="AJ822" i="4"/>
  <c r="AI822" i="4"/>
  <c r="AH822" i="4"/>
  <c r="AG822" i="4"/>
  <c r="AF822" i="4"/>
  <c r="AE822" i="4"/>
  <c r="AD822" i="4"/>
  <c r="AC822" i="4"/>
  <c r="AB822" i="4"/>
  <c r="AA822" i="4"/>
  <c r="Z822" i="4"/>
  <c r="Y822" i="4"/>
  <c r="X822" i="4"/>
  <c r="W822" i="4"/>
  <c r="V822" i="4"/>
  <c r="U822" i="4"/>
  <c r="T822" i="4"/>
  <c r="S822" i="4"/>
  <c r="R822" i="4"/>
  <c r="Q822" i="4"/>
  <c r="P822" i="4"/>
  <c r="O822" i="4"/>
  <c r="N822" i="4"/>
  <c r="M822" i="4"/>
  <c r="L822" i="4"/>
  <c r="K822" i="4"/>
  <c r="J822" i="4"/>
  <c r="I822" i="4"/>
  <c r="H822" i="4"/>
  <c r="G822" i="4"/>
  <c r="F822" i="4"/>
  <c r="E822" i="4"/>
  <c r="D822" i="4"/>
  <c r="C822" i="4"/>
  <c r="AZ821" i="4"/>
  <c r="AY821" i="4"/>
  <c r="AX821" i="4"/>
  <c r="AW821" i="4"/>
  <c r="AV821" i="4"/>
  <c r="AU821" i="4"/>
  <c r="AT821" i="4"/>
  <c r="AS821" i="4"/>
  <c r="AR821" i="4"/>
  <c r="AQ821" i="4"/>
  <c r="AP821" i="4"/>
  <c r="AO821" i="4"/>
  <c r="AN821" i="4"/>
  <c r="AM821" i="4"/>
  <c r="AL821" i="4"/>
  <c r="AK821" i="4"/>
  <c r="AJ821" i="4"/>
  <c r="AI821" i="4"/>
  <c r="AH821" i="4"/>
  <c r="AG821" i="4"/>
  <c r="AF821" i="4"/>
  <c r="AE821" i="4"/>
  <c r="AD821" i="4"/>
  <c r="AC821" i="4"/>
  <c r="AB821" i="4"/>
  <c r="AA821" i="4"/>
  <c r="Z821" i="4"/>
  <c r="Y821" i="4"/>
  <c r="X821" i="4"/>
  <c r="W821" i="4"/>
  <c r="V821" i="4"/>
  <c r="U821" i="4"/>
  <c r="T821" i="4"/>
  <c r="S821" i="4"/>
  <c r="Q821" i="4"/>
  <c r="P821" i="4"/>
  <c r="R821" i="4" s="1"/>
  <c r="O821" i="4"/>
  <c r="N821" i="4"/>
  <c r="L821" i="4"/>
  <c r="K821" i="4"/>
  <c r="M821" i="4" s="1"/>
  <c r="J821" i="4"/>
  <c r="I821" i="4"/>
  <c r="H821" i="4"/>
  <c r="G821" i="4"/>
  <c r="F821" i="4"/>
  <c r="E821" i="4"/>
  <c r="D821" i="4"/>
  <c r="C821" i="4"/>
  <c r="AZ820" i="4"/>
  <c r="AY820" i="4"/>
  <c r="AX820" i="4"/>
  <c r="AW820" i="4"/>
  <c r="AV820" i="4"/>
  <c r="AU820" i="4"/>
  <c r="AT820" i="4"/>
  <c r="AS820" i="4"/>
  <c r="AR820" i="4"/>
  <c r="AQ820" i="4"/>
  <c r="AP820" i="4"/>
  <c r="AO820" i="4"/>
  <c r="AN820" i="4"/>
  <c r="AM820" i="4"/>
  <c r="AL820" i="4"/>
  <c r="AK820" i="4"/>
  <c r="AJ820" i="4"/>
  <c r="AI820" i="4"/>
  <c r="AH820" i="4"/>
  <c r="AG820" i="4"/>
  <c r="AF820" i="4"/>
  <c r="AE820" i="4"/>
  <c r="AD820" i="4"/>
  <c r="AC820" i="4"/>
  <c r="AB820" i="4"/>
  <c r="AA820" i="4"/>
  <c r="Z820" i="4"/>
  <c r="Y820" i="4"/>
  <c r="X820" i="4"/>
  <c r="W820" i="4"/>
  <c r="V820" i="4"/>
  <c r="U820" i="4"/>
  <c r="T820" i="4"/>
  <c r="S820" i="4"/>
  <c r="R820" i="4"/>
  <c r="Q820" i="4"/>
  <c r="P820" i="4"/>
  <c r="O820" i="4"/>
  <c r="N820" i="4"/>
  <c r="M820" i="4"/>
  <c r="L820" i="4"/>
  <c r="K820" i="4"/>
  <c r="J820" i="4"/>
  <c r="I820" i="4"/>
  <c r="H820" i="4"/>
  <c r="G820" i="4"/>
  <c r="F820" i="4"/>
  <c r="E820" i="4"/>
  <c r="D820" i="4"/>
  <c r="C820" i="4"/>
  <c r="AZ819" i="4"/>
  <c r="AY819" i="4"/>
  <c r="AX819" i="4"/>
  <c r="AW819" i="4"/>
  <c r="AV819" i="4"/>
  <c r="AU819" i="4"/>
  <c r="AT819" i="4"/>
  <c r="AS819" i="4"/>
  <c r="AR819" i="4"/>
  <c r="AQ819" i="4"/>
  <c r="AP819" i="4"/>
  <c r="AO819" i="4"/>
  <c r="AN819" i="4"/>
  <c r="AM819" i="4"/>
  <c r="AL819" i="4"/>
  <c r="AK819" i="4"/>
  <c r="AJ819" i="4"/>
  <c r="AI819" i="4"/>
  <c r="AH819" i="4"/>
  <c r="AG819" i="4"/>
  <c r="AF819" i="4"/>
  <c r="AE819" i="4"/>
  <c r="AD819" i="4"/>
  <c r="AC819" i="4"/>
  <c r="AB819" i="4"/>
  <c r="AA819" i="4"/>
  <c r="Z819" i="4"/>
  <c r="Y819" i="4"/>
  <c r="X819" i="4"/>
  <c r="W819" i="4"/>
  <c r="V819" i="4"/>
  <c r="U819" i="4"/>
  <c r="T819" i="4"/>
  <c r="S819" i="4"/>
  <c r="Q819" i="4"/>
  <c r="P819" i="4"/>
  <c r="R819" i="4" s="1"/>
  <c r="O819" i="4"/>
  <c r="N819" i="4"/>
  <c r="L819" i="4"/>
  <c r="K819" i="4"/>
  <c r="M819" i="4" s="1"/>
  <c r="J819" i="4"/>
  <c r="I819" i="4"/>
  <c r="H819" i="4"/>
  <c r="G819" i="4"/>
  <c r="F819" i="4"/>
  <c r="E819" i="4"/>
  <c r="D819" i="4"/>
  <c r="C819" i="4"/>
  <c r="AZ818" i="4"/>
  <c r="AY818" i="4"/>
  <c r="AX818" i="4"/>
  <c r="AW818" i="4"/>
  <c r="AV818" i="4"/>
  <c r="AU818" i="4"/>
  <c r="AT818" i="4"/>
  <c r="AS818" i="4"/>
  <c r="AR818" i="4"/>
  <c r="AQ818" i="4"/>
  <c r="AP818" i="4"/>
  <c r="AO818" i="4"/>
  <c r="AN818" i="4"/>
  <c r="AM818" i="4"/>
  <c r="AL818" i="4"/>
  <c r="AK818" i="4"/>
  <c r="AJ818" i="4"/>
  <c r="AI818" i="4"/>
  <c r="AH818" i="4"/>
  <c r="AG818" i="4"/>
  <c r="AF818" i="4"/>
  <c r="AE818" i="4"/>
  <c r="AD818" i="4"/>
  <c r="AC818" i="4"/>
  <c r="AB818" i="4"/>
  <c r="AA818" i="4"/>
  <c r="Z818" i="4"/>
  <c r="Y818" i="4"/>
  <c r="X818" i="4"/>
  <c r="W818" i="4"/>
  <c r="V818" i="4"/>
  <c r="U818" i="4"/>
  <c r="T818" i="4"/>
  <c r="S818" i="4"/>
  <c r="R818" i="4"/>
  <c r="Q818" i="4"/>
  <c r="P818" i="4"/>
  <c r="O818" i="4"/>
  <c r="N818" i="4"/>
  <c r="M818" i="4"/>
  <c r="L818" i="4"/>
  <c r="K818" i="4"/>
  <c r="J818" i="4"/>
  <c r="I818" i="4"/>
  <c r="H818" i="4"/>
  <c r="G818" i="4"/>
  <c r="F818" i="4"/>
  <c r="E818" i="4"/>
  <c r="D818" i="4"/>
  <c r="C818" i="4"/>
  <c r="AZ817" i="4"/>
  <c r="AY817" i="4"/>
  <c r="AX817" i="4"/>
  <c r="AW817" i="4"/>
  <c r="AV817" i="4"/>
  <c r="AU817" i="4"/>
  <c r="AT817" i="4"/>
  <c r="AS817" i="4"/>
  <c r="AR817" i="4"/>
  <c r="AQ817" i="4"/>
  <c r="AP817" i="4"/>
  <c r="AO817" i="4"/>
  <c r="AN817" i="4"/>
  <c r="AM817" i="4"/>
  <c r="AL817" i="4"/>
  <c r="AK817" i="4"/>
  <c r="AJ817" i="4"/>
  <c r="AI817" i="4"/>
  <c r="AH817" i="4"/>
  <c r="AG817" i="4"/>
  <c r="AF817" i="4"/>
  <c r="AE817" i="4"/>
  <c r="AD817" i="4"/>
  <c r="AC817" i="4"/>
  <c r="AB817" i="4"/>
  <c r="AA817" i="4"/>
  <c r="Z817" i="4"/>
  <c r="Y817" i="4"/>
  <c r="X817" i="4"/>
  <c r="W817" i="4"/>
  <c r="V817" i="4"/>
  <c r="U817" i="4"/>
  <c r="T817" i="4"/>
  <c r="S817" i="4"/>
  <c r="Q817" i="4"/>
  <c r="P817" i="4"/>
  <c r="R817" i="4" s="1"/>
  <c r="O817" i="4"/>
  <c r="N817" i="4"/>
  <c r="L817" i="4"/>
  <c r="K817" i="4"/>
  <c r="M817" i="4" s="1"/>
  <c r="J817" i="4"/>
  <c r="I817" i="4"/>
  <c r="H817" i="4"/>
  <c r="G817" i="4"/>
  <c r="F817" i="4"/>
  <c r="E817" i="4"/>
  <c r="D817" i="4"/>
  <c r="C817" i="4"/>
  <c r="AZ816" i="4"/>
  <c r="AY816" i="4"/>
  <c r="AX816" i="4"/>
  <c r="AW816" i="4"/>
  <c r="AV816" i="4"/>
  <c r="AU816" i="4"/>
  <c r="AT816" i="4"/>
  <c r="AS816" i="4"/>
  <c r="AR816" i="4"/>
  <c r="AQ816" i="4"/>
  <c r="AP816" i="4"/>
  <c r="AO816" i="4"/>
  <c r="AN816" i="4"/>
  <c r="AM816" i="4"/>
  <c r="AL816" i="4"/>
  <c r="AK816" i="4"/>
  <c r="AJ816" i="4"/>
  <c r="AI816" i="4"/>
  <c r="AH816" i="4"/>
  <c r="AG816" i="4"/>
  <c r="AF816" i="4"/>
  <c r="AE816" i="4"/>
  <c r="AD816" i="4"/>
  <c r="AC816" i="4"/>
  <c r="AB816" i="4"/>
  <c r="AA816" i="4"/>
  <c r="Z816" i="4"/>
  <c r="Y816" i="4"/>
  <c r="X816" i="4"/>
  <c r="W816" i="4"/>
  <c r="V816" i="4"/>
  <c r="U816" i="4"/>
  <c r="T816" i="4"/>
  <c r="S816" i="4"/>
  <c r="R816" i="4"/>
  <c r="Q816" i="4"/>
  <c r="P816" i="4"/>
  <c r="O816" i="4"/>
  <c r="N816" i="4"/>
  <c r="M816" i="4"/>
  <c r="L816" i="4"/>
  <c r="K816" i="4"/>
  <c r="J816" i="4"/>
  <c r="I816" i="4"/>
  <c r="H816" i="4"/>
  <c r="G816" i="4"/>
  <c r="F816" i="4"/>
  <c r="E816" i="4"/>
  <c r="D816" i="4"/>
  <c r="C816" i="4"/>
  <c r="AZ815" i="4"/>
  <c r="AY815" i="4"/>
  <c r="AX815" i="4"/>
  <c r="AW815" i="4"/>
  <c r="AV815" i="4"/>
  <c r="AU815" i="4"/>
  <c r="AT815" i="4"/>
  <c r="AS815" i="4"/>
  <c r="AR815" i="4"/>
  <c r="AQ815" i="4"/>
  <c r="AP815" i="4"/>
  <c r="AO815" i="4"/>
  <c r="AN815" i="4"/>
  <c r="AM815" i="4"/>
  <c r="AL815" i="4"/>
  <c r="AK815" i="4"/>
  <c r="AJ815" i="4"/>
  <c r="AI815" i="4"/>
  <c r="AH815" i="4"/>
  <c r="AG815" i="4"/>
  <c r="AF815" i="4"/>
  <c r="AE815" i="4"/>
  <c r="AD815" i="4"/>
  <c r="AC815" i="4"/>
  <c r="AB815" i="4"/>
  <c r="AA815" i="4"/>
  <c r="Z815" i="4"/>
  <c r="Y815" i="4"/>
  <c r="X815" i="4"/>
  <c r="W815" i="4"/>
  <c r="V815" i="4"/>
  <c r="U815" i="4"/>
  <c r="T815" i="4"/>
  <c r="S815" i="4"/>
  <c r="Q815" i="4"/>
  <c r="P815" i="4"/>
  <c r="R815" i="4" s="1"/>
  <c r="O815" i="4"/>
  <c r="N815" i="4"/>
  <c r="L815" i="4"/>
  <c r="K815" i="4"/>
  <c r="M815" i="4" s="1"/>
  <c r="J815" i="4"/>
  <c r="I815" i="4"/>
  <c r="H815" i="4"/>
  <c r="G815" i="4"/>
  <c r="F815" i="4"/>
  <c r="E815" i="4"/>
  <c r="D815" i="4"/>
  <c r="C815" i="4"/>
  <c r="AZ814" i="4"/>
  <c r="AY814" i="4"/>
  <c r="AX814" i="4"/>
  <c r="AW814" i="4"/>
  <c r="AV814" i="4"/>
  <c r="AU814" i="4"/>
  <c r="AT814" i="4"/>
  <c r="AS814" i="4"/>
  <c r="AR814" i="4"/>
  <c r="AQ814" i="4"/>
  <c r="AP814" i="4"/>
  <c r="AO814" i="4"/>
  <c r="AN814" i="4"/>
  <c r="AM814" i="4"/>
  <c r="AL814" i="4"/>
  <c r="AK814" i="4"/>
  <c r="AJ814" i="4"/>
  <c r="AI814" i="4"/>
  <c r="AH814" i="4"/>
  <c r="AG814" i="4"/>
  <c r="AF814" i="4"/>
  <c r="AE814" i="4"/>
  <c r="AD814" i="4"/>
  <c r="AC814" i="4"/>
  <c r="AB814" i="4"/>
  <c r="AA814" i="4"/>
  <c r="Z814" i="4"/>
  <c r="Y814" i="4"/>
  <c r="X814" i="4"/>
  <c r="W814" i="4"/>
  <c r="V814" i="4"/>
  <c r="U814" i="4"/>
  <c r="T814" i="4"/>
  <c r="S814" i="4"/>
  <c r="R814" i="4"/>
  <c r="Q814" i="4"/>
  <c r="P814" i="4"/>
  <c r="O814" i="4"/>
  <c r="N814" i="4"/>
  <c r="M814" i="4"/>
  <c r="L814" i="4"/>
  <c r="K814" i="4"/>
  <c r="J814" i="4"/>
  <c r="I814" i="4"/>
  <c r="H814" i="4"/>
  <c r="G814" i="4"/>
  <c r="F814" i="4"/>
  <c r="E814" i="4"/>
  <c r="D814" i="4"/>
  <c r="C814" i="4"/>
  <c r="AZ813" i="4"/>
  <c r="AY813" i="4"/>
  <c r="AX813" i="4"/>
  <c r="AW813" i="4"/>
  <c r="AV813" i="4"/>
  <c r="AU813" i="4"/>
  <c r="AT813" i="4"/>
  <c r="AS813" i="4"/>
  <c r="AR813" i="4"/>
  <c r="AQ813" i="4"/>
  <c r="AP813" i="4"/>
  <c r="AO813" i="4"/>
  <c r="AN813" i="4"/>
  <c r="AM813" i="4"/>
  <c r="AL813" i="4"/>
  <c r="AK813" i="4"/>
  <c r="AJ813" i="4"/>
  <c r="AI813" i="4"/>
  <c r="AH813" i="4"/>
  <c r="AG813" i="4"/>
  <c r="AF813" i="4"/>
  <c r="AE813" i="4"/>
  <c r="AD813" i="4"/>
  <c r="AC813" i="4"/>
  <c r="AB813" i="4"/>
  <c r="AA813" i="4"/>
  <c r="Z813" i="4"/>
  <c r="Y813" i="4"/>
  <c r="X813" i="4"/>
  <c r="W813" i="4"/>
  <c r="V813" i="4"/>
  <c r="U813" i="4"/>
  <c r="T813" i="4"/>
  <c r="S813" i="4"/>
  <c r="Q813" i="4"/>
  <c r="P813" i="4"/>
  <c r="R813" i="4" s="1"/>
  <c r="O813" i="4"/>
  <c r="N813" i="4"/>
  <c r="L813" i="4"/>
  <c r="K813" i="4"/>
  <c r="M813" i="4" s="1"/>
  <c r="J813" i="4"/>
  <c r="I813" i="4"/>
  <c r="H813" i="4"/>
  <c r="G813" i="4"/>
  <c r="F813" i="4"/>
  <c r="E813" i="4"/>
  <c r="D813" i="4"/>
  <c r="C813" i="4"/>
  <c r="AZ812" i="4"/>
  <c r="AY812" i="4"/>
  <c r="AX812" i="4"/>
  <c r="AW812" i="4"/>
  <c r="AV812" i="4"/>
  <c r="AU812" i="4"/>
  <c r="AT812" i="4"/>
  <c r="AS812" i="4"/>
  <c r="AR812" i="4"/>
  <c r="AQ812" i="4"/>
  <c r="AP812" i="4"/>
  <c r="AO812" i="4"/>
  <c r="AN812" i="4"/>
  <c r="AM812" i="4"/>
  <c r="AL812" i="4"/>
  <c r="AK812" i="4"/>
  <c r="AJ812" i="4"/>
  <c r="AI812" i="4"/>
  <c r="AH812" i="4"/>
  <c r="AG812" i="4"/>
  <c r="AF812" i="4"/>
  <c r="AE812" i="4"/>
  <c r="AD812" i="4"/>
  <c r="AC812" i="4"/>
  <c r="AB812" i="4"/>
  <c r="AA812" i="4"/>
  <c r="Z812" i="4"/>
  <c r="Y812" i="4"/>
  <c r="X812" i="4"/>
  <c r="W812" i="4"/>
  <c r="V812" i="4"/>
  <c r="U812" i="4"/>
  <c r="T812" i="4"/>
  <c r="S812" i="4"/>
  <c r="R812" i="4"/>
  <c r="Q812" i="4"/>
  <c r="P812" i="4"/>
  <c r="O812" i="4"/>
  <c r="N812" i="4"/>
  <c r="M812" i="4"/>
  <c r="L812" i="4"/>
  <c r="K812" i="4"/>
  <c r="J812" i="4"/>
  <c r="I812" i="4"/>
  <c r="H812" i="4"/>
  <c r="G812" i="4"/>
  <c r="F812" i="4"/>
  <c r="E812" i="4"/>
  <c r="D812" i="4"/>
  <c r="C812" i="4"/>
  <c r="AZ811" i="4"/>
  <c r="AY811" i="4"/>
  <c r="AX811" i="4"/>
  <c r="AW811" i="4"/>
  <c r="AV811" i="4"/>
  <c r="AU811" i="4"/>
  <c r="AT811" i="4"/>
  <c r="AS811" i="4"/>
  <c r="AR811" i="4"/>
  <c r="AQ811" i="4"/>
  <c r="AP811" i="4"/>
  <c r="AO811" i="4"/>
  <c r="AN811" i="4"/>
  <c r="AM811" i="4"/>
  <c r="AL811" i="4"/>
  <c r="AK811" i="4"/>
  <c r="AJ811" i="4"/>
  <c r="AI811" i="4"/>
  <c r="AH811" i="4"/>
  <c r="AG811" i="4"/>
  <c r="AF811" i="4"/>
  <c r="AE811" i="4"/>
  <c r="AD811" i="4"/>
  <c r="AC811" i="4"/>
  <c r="AB811" i="4"/>
  <c r="AA811" i="4"/>
  <c r="Z811" i="4"/>
  <c r="Y811" i="4"/>
  <c r="X811" i="4"/>
  <c r="W811" i="4"/>
  <c r="V811" i="4"/>
  <c r="U811" i="4"/>
  <c r="T811" i="4"/>
  <c r="S811" i="4"/>
  <c r="Q811" i="4"/>
  <c r="P811" i="4"/>
  <c r="R811" i="4" s="1"/>
  <c r="O811" i="4"/>
  <c r="N811" i="4"/>
  <c r="L811" i="4"/>
  <c r="K811" i="4"/>
  <c r="M811" i="4" s="1"/>
  <c r="J811" i="4"/>
  <c r="I811" i="4"/>
  <c r="H811" i="4"/>
  <c r="G811" i="4"/>
  <c r="F811" i="4"/>
  <c r="E811" i="4"/>
  <c r="D811" i="4"/>
  <c r="C811" i="4"/>
  <c r="AZ810" i="4"/>
  <c r="AY810" i="4"/>
  <c r="AX810" i="4"/>
  <c r="AW810" i="4"/>
  <c r="AV810" i="4"/>
  <c r="AU810" i="4"/>
  <c r="AT810" i="4"/>
  <c r="AS810" i="4"/>
  <c r="AR810" i="4"/>
  <c r="AQ810" i="4"/>
  <c r="AP810" i="4"/>
  <c r="AO810" i="4"/>
  <c r="AN810" i="4"/>
  <c r="AM810" i="4"/>
  <c r="AL810" i="4"/>
  <c r="AK810" i="4"/>
  <c r="AJ810" i="4"/>
  <c r="AI810" i="4"/>
  <c r="AH810" i="4"/>
  <c r="AG810" i="4"/>
  <c r="AF810" i="4"/>
  <c r="AE810" i="4"/>
  <c r="AD810" i="4"/>
  <c r="AC810" i="4"/>
  <c r="AB810" i="4"/>
  <c r="AA810" i="4"/>
  <c r="Z810" i="4"/>
  <c r="Y810" i="4"/>
  <c r="X810" i="4"/>
  <c r="W810" i="4"/>
  <c r="V810" i="4"/>
  <c r="U810" i="4"/>
  <c r="T810" i="4"/>
  <c r="S810" i="4"/>
  <c r="R810" i="4"/>
  <c r="Q810" i="4"/>
  <c r="P810" i="4"/>
  <c r="O810" i="4"/>
  <c r="N810" i="4"/>
  <c r="M810" i="4"/>
  <c r="L810" i="4"/>
  <c r="K810" i="4"/>
  <c r="J810" i="4"/>
  <c r="I810" i="4"/>
  <c r="H810" i="4"/>
  <c r="G810" i="4"/>
  <c r="F810" i="4"/>
  <c r="E810" i="4"/>
  <c r="D810" i="4"/>
  <c r="C810" i="4"/>
  <c r="AZ809" i="4"/>
  <c r="AY809" i="4"/>
  <c r="AX809" i="4"/>
  <c r="AW809" i="4"/>
  <c r="AV809" i="4"/>
  <c r="AU809" i="4"/>
  <c r="AT809" i="4"/>
  <c r="AS809" i="4"/>
  <c r="AR809" i="4"/>
  <c r="AQ809" i="4"/>
  <c r="AP809" i="4"/>
  <c r="AO809" i="4"/>
  <c r="AN809" i="4"/>
  <c r="AM809" i="4"/>
  <c r="AL809" i="4"/>
  <c r="AK809" i="4"/>
  <c r="AJ809" i="4"/>
  <c r="AI809" i="4"/>
  <c r="AH809" i="4"/>
  <c r="AG809" i="4"/>
  <c r="AF809" i="4"/>
  <c r="AE809" i="4"/>
  <c r="AD809" i="4"/>
  <c r="AC809" i="4"/>
  <c r="AB809" i="4"/>
  <c r="AA809" i="4"/>
  <c r="Z809" i="4"/>
  <c r="Y809" i="4"/>
  <c r="X809" i="4"/>
  <c r="W809" i="4"/>
  <c r="V809" i="4"/>
  <c r="U809" i="4"/>
  <c r="T809" i="4"/>
  <c r="S809" i="4"/>
  <c r="Q809" i="4"/>
  <c r="P809" i="4"/>
  <c r="R809" i="4" s="1"/>
  <c r="O809" i="4"/>
  <c r="N809" i="4"/>
  <c r="L809" i="4"/>
  <c r="K809" i="4"/>
  <c r="M809" i="4" s="1"/>
  <c r="J809" i="4"/>
  <c r="I809" i="4"/>
  <c r="H809" i="4"/>
  <c r="G809" i="4"/>
  <c r="F809" i="4"/>
  <c r="E809" i="4"/>
  <c r="D809" i="4"/>
  <c r="C809" i="4"/>
  <c r="AZ808" i="4"/>
  <c r="AY808" i="4"/>
  <c r="AX808" i="4"/>
  <c r="AW808" i="4"/>
  <c r="AV808" i="4"/>
  <c r="AU808" i="4"/>
  <c r="AT808" i="4"/>
  <c r="AS808" i="4"/>
  <c r="AR808" i="4"/>
  <c r="AQ808" i="4"/>
  <c r="AP808" i="4"/>
  <c r="AO808" i="4"/>
  <c r="AN808" i="4"/>
  <c r="AM808" i="4"/>
  <c r="AL808" i="4"/>
  <c r="AK808" i="4"/>
  <c r="AJ808" i="4"/>
  <c r="AI808" i="4"/>
  <c r="AH808" i="4"/>
  <c r="AG808" i="4"/>
  <c r="AF808" i="4"/>
  <c r="AE808" i="4"/>
  <c r="AD808" i="4"/>
  <c r="AC808" i="4"/>
  <c r="AB808" i="4"/>
  <c r="AA808" i="4"/>
  <c r="Z808" i="4"/>
  <c r="Y808" i="4"/>
  <c r="X808" i="4"/>
  <c r="W808" i="4"/>
  <c r="V808" i="4"/>
  <c r="U808" i="4"/>
  <c r="T808" i="4"/>
  <c r="S808" i="4"/>
  <c r="R808" i="4"/>
  <c r="Q808" i="4"/>
  <c r="P808" i="4"/>
  <c r="O808" i="4"/>
  <c r="N808" i="4"/>
  <c r="M808" i="4"/>
  <c r="L808" i="4"/>
  <c r="K808" i="4"/>
  <c r="J808" i="4"/>
  <c r="I808" i="4"/>
  <c r="H808" i="4"/>
  <c r="G808" i="4"/>
  <c r="F808" i="4"/>
  <c r="E808" i="4"/>
  <c r="D808" i="4"/>
  <c r="C808" i="4"/>
  <c r="AZ807" i="4"/>
  <c r="AY807" i="4"/>
  <c r="AX807" i="4"/>
  <c r="AW807" i="4"/>
  <c r="AV807" i="4"/>
  <c r="AU807" i="4"/>
  <c r="AT807" i="4"/>
  <c r="AS807" i="4"/>
  <c r="AR807" i="4"/>
  <c r="AQ807" i="4"/>
  <c r="AP807" i="4"/>
  <c r="AO807" i="4"/>
  <c r="AN807" i="4"/>
  <c r="AM807" i="4"/>
  <c r="AL807" i="4"/>
  <c r="AK807" i="4"/>
  <c r="AJ807" i="4"/>
  <c r="AI807" i="4"/>
  <c r="AH807" i="4"/>
  <c r="AG807" i="4"/>
  <c r="AF807" i="4"/>
  <c r="AE807" i="4"/>
  <c r="AD807" i="4"/>
  <c r="AC807" i="4"/>
  <c r="AB807" i="4"/>
  <c r="AA807" i="4"/>
  <c r="Z807" i="4"/>
  <c r="Y807" i="4"/>
  <c r="X807" i="4"/>
  <c r="W807" i="4"/>
  <c r="V807" i="4"/>
  <c r="U807" i="4"/>
  <c r="T807" i="4"/>
  <c r="S807" i="4"/>
  <c r="Q807" i="4"/>
  <c r="P807" i="4"/>
  <c r="R807" i="4" s="1"/>
  <c r="O807" i="4"/>
  <c r="N807" i="4"/>
  <c r="L807" i="4"/>
  <c r="K807" i="4"/>
  <c r="M807" i="4" s="1"/>
  <c r="J807" i="4"/>
  <c r="I807" i="4"/>
  <c r="H807" i="4"/>
  <c r="G807" i="4"/>
  <c r="F807" i="4"/>
  <c r="E807" i="4"/>
  <c r="D807" i="4"/>
  <c r="C807" i="4"/>
  <c r="AZ806" i="4"/>
  <c r="AY806" i="4"/>
  <c r="AX806" i="4"/>
  <c r="AW806" i="4"/>
  <c r="AV806" i="4"/>
  <c r="AU806" i="4"/>
  <c r="AT806" i="4"/>
  <c r="AS806" i="4"/>
  <c r="AR806" i="4"/>
  <c r="AQ806" i="4"/>
  <c r="AP806" i="4"/>
  <c r="AO806" i="4"/>
  <c r="AN806" i="4"/>
  <c r="AM806" i="4"/>
  <c r="AL806" i="4"/>
  <c r="AK806" i="4"/>
  <c r="AJ806" i="4"/>
  <c r="AI806" i="4"/>
  <c r="AH806" i="4"/>
  <c r="AG806" i="4"/>
  <c r="AF806" i="4"/>
  <c r="AE806" i="4"/>
  <c r="AD806" i="4"/>
  <c r="AC806" i="4"/>
  <c r="AB806" i="4"/>
  <c r="AA806" i="4"/>
  <c r="Z806" i="4"/>
  <c r="Y806" i="4"/>
  <c r="X806" i="4"/>
  <c r="W806" i="4"/>
  <c r="V806" i="4"/>
  <c r="U806" i="4"/>
  <c r="T806" i="4"/>
  <c r="S806" i="4"/>
  <c r="R806" i="4"/>
  <c r="Q806" i="4"/>
  <c r="P806" i="4"/>
  <c r="O806" i="4"/>
  <c r="N806" i="4"/>
  <c r="M806" i="4"/>
  <c r="L806" i="4"/>
  <c r="K806" i="4"/>
  <c r="J806" i="4"/>
  <c r="I806" i="4"/>
  <c r="H806" i="4"/>
  <c r="G806" i="4"/>
  <c r="F806" i="4"/>
  <c r="E806" i="4"/>
  <c r="D806" i="4"/>
  <c r="C806" i="4"/>
  <c r="AZ805" i="4"/>
  <c r="AY805" i="4"/>
  <c r="AX805" i="4"/>
  <c r="AW805" i="4"/>
  <c r="AV805" i="4"/>
  <c r="AU805" i="4"/>
  <c r="AT805" i="4"/>
  <c r="AS805" i="4"/>
  <c r="AR805" i="4"/>
  <c r="AQ805" i="4"/>
  <c r="AP805" i="4"/>
  <c r="AO805" i="4"/>
  <c r="AN805" i="4"/>
  <c r="AM805" i="4"/>
  <c r="AL805" i="4"/>
  <c r="AK805" i="4"/>
  <c r="AJ805" i="4"/>
  <c r="AI805" i="4"/>
  <c r="AH805" i="4"/>
  <c r="AG805" i="4"/>
  <c r="AF805" i="4"/>
  <c r="AE805" i="4"/>
  <c r="AD805" i="4"/>
  <c r="AC805" i="4"/>
  <c r="AB805" i="4"/>
  <c r="AA805" i="4"/>
  <c r="Z805" i="4"/>
  <c r="Y805" i="4"/>
  <c r="X805" i="4"/>
  <c r="W805" i="4"/>
  <c r="V805" i="4"/>
  <c r="U805" i="4"/>
  <c r="T805" i="4"/>
  <c r="S805" i="4"/>
  <c r="Q805" i="4"/>
  <c r="P805" i="4"/>
  <c r="R805" i="4" s="1"/>
  <c r="O805" i="4"/>
  <c r="N805" i="4"/>
  <c r="L805" i="4"/>
  <c r="K805" i="4"/>
  <c r="M805" i="4" s="1"/>
  <c r="J805" i="4"/>
  <c r="I805" i="4"/>
  <c r="H805" i="4"/>
  <c r="G805" i="4"/>
  <c r="F805" i="4"/>
  <c r="E805" i="4"/>
  <c r="D805" i="4"/>
  <c r="C805" i="4"/>
  <c r="AZ804" i="4"/>
  <c r="AY804" i="4"/>
  <c r="AX804" i="4"/>
  <c r="AW804" i="4"/>
  <c r="AV804" i="4"/>
  <c r="AU804" i="4"/>
  <c r="AT804" i="4"/>
  <c r="AS804" i="4"/>
  <c r="AR804" i="4"/>
  <c r="AQ804" i="4"/>
  <c r="AP804" i="4"/>
  <c r="AO804" i="4"/>
  <c r="AN804" i="4"/>
  <c r="AM804" i="4"/>
  <c r="AL804" i="4"/>
  <c r="AK804" i="4"/>
  <c r="AJ804" i="4"/>
  <c r="AI804" i="4"/>
  <c r="AH804" i="4"/>
  <c r="AG804" i="4"/>
  <c r="AF804" i="4"/>
  <c r="AE804" i="4"/>
  <c r="AD804" i="4"/>
  <c r="AC804" i="4"/>
  <c r="AB804" i="4"/>
  <c r="AA804" i="4"/>
  <c r="Z804" i="4"/>
  <c r="Y804" i="4"/>
  <c r="X804" i="4"/>
  <c r="W804" i="4"/>
  <c r="V804" i="4"/>
  <c r="U804" i="4"/>
  <c r="T804" i="4"/>
  <c r="S804" i="4"/>
  <c r="R804" i="4"/>
  <c r="Q804" i="4"/>
  <c r="P804" i="4"/>
  <c r="O804" i="4"/>
  <c r="N804" i="4"/>
  <c r="M804" i="4"/>
  <c r="L804" i="4"/>
  <c r="K804" i="4"/>
  <c r="J804" i="4"/>
  <c r="I804" i="4"/>
  <c r="H804" i="4"/>
  <c r="G804" i="4"/>
  <c r="F804" i="4"/>
  <c r="E804" i="4"/>
  <c r="D804" i="4"/>
  <c r="C804" i="4"/>
  <c r="AZ803" i="4"/>
  <c r="AY803" i="4"/>
  <c r="AX803" i="4"/>
  <c r="AW803" i="4"/>
  <c r="AV803" i="4"/>
  <c r="AU803" i="4"/>
  <c r="AT803" i="4"/>
  <c r="AS803" i="4"/>
  <c r="AR803" i="4"/>
  <c r="AQ803" i="4"/>
  <c r="AP803" i="4"/>
  <c r="AO803" i="4"/>
  <c r="AN803" i="4"/>
  <c r="AM803" i="4"/>
  <c r="AL803" i="4"/>
  <c r="AK803" i="4"/>
  <c r="AJ803" i="4"/>
  <c r="AI803" i="4"/>
  <c r="AH803" i="4"/>
  <c r="AG803" i="4"/>
  <c r="AF803" i="4"/>
  <c r="AE803" i="4"/>
  <c r="AD803" i="4"/>
  <c r="AC803" i="4"/>
  <c r="AB803" i="4"/>
  <c r="AA803" i="4"/>
  <c r="Z803" i="4"/>
  <c r="Y803" i="4"/>
  <c r="X803" i="4"/>
  <c r="W803" i="4"/>
  <c r="V803" i="4"/>
  <c r="U803" i="4"/>
  <c r="T803" i="4"/>
  <c r="S803" i="4"/>
  <c r="Q803" i="4"/>
  <c r="P803" i="4"/>
  <c r="R803" i="4" s="1"/>
  <c r="O803" i="4"/>
  <c r="N803" i="4"/>
  <c r="L803" i="4"/>
  <c r="K803" i="4"/>
  <c r="M803" i="4" s="1"/>
  <c r="J803" i="4"/>
  <c r="I803" i="4"/>
  <c r="H803" i="4"/>
  <c r="G803" i="4"/>
  <c r="F803" i="4"/>
  <c r="E803" i="4"/>
  <c r="D803" i="4"/>
  <c r="C803" i="4"/>
  <c r="AZ802" i="4"/>
  <c r="AY802" i="4"/>
  <c r="AX802" i="4"/>
  <c r="AW802" i="4"/>
  <c r="AV802" i="4"/>
  <c r="AU802" i="4"/>
  <c r="AT802" i="4"/>
  <c r="AS802" i="4"/>
  <c r="AR802" i="4"/>
  <c r="AQ802" i="4"/>
  <c r="AP802" i="4"/>
  <c r="AO802" i="4"/>
  <c r="AN802" i="4"/>
  <c r="AM802" i="4"/>
  <c r="AL802" i="4"/>
  <c r="AK802" i="4"/>
  <c r="AJ802" i="4"/>
  <c r="AI802" i="4"/>
  <c r="AH802" i="4"/>
  <c r="AG802" i="4"/>
  <c r="AF802" i="4"/>
  <c r="AE802" i="4"/>
  <c r="AD802" i="4"/>
  <c r="AC802" i="4"/>
  <c r="AB802" i="4"/>
  <c r="AA802" i="4"/>
  <c r="Z802" i="4"/>
  <c r="Y802" i="4"/>
  <c r="X802" i="4"/>
  <c r="W802" i="4"/>
  <c r="V802" i="4"/>
  <c r="U802" i="4"/>
  <c r="T802" i="4"/>
  <c r="S802" i="4"/>
  <c r="R802" i="4"/>
  <c r="Q802" i="4"/>
  <c r="P802" i="4"/>
  <c r="O802" i="4"/>
  <c r="N802" i="4"/>
  <c r="M802" i="4"/>
  <c r="L802" i="4"/>
  <c r="K802" i="4"/>
  <c r="J802" i="4"/>
  <c r="I802" i="4"/>
  <c r="H802" i="4"/>
  <c r="G802" i="4"/>
  <c r="F802" i="4"/>
  <c r="E802" i="4"/>
  <c r="D802" i="4"/>
  <c r="C802" i="4"/>
  <c r="AZ801" i="4"/>
  <c r="AY801" i="4"/>
  <c r="AX801" i="4"/>
  <c r="AW801" i="4"/>
  <c r="AV801" i="4"/>
  <c r="AU801" i="4"/>
  <c r="AT801" i="4"/>
  <c r="AS801" i="4"/>
  <c r="AR801" i="4"/>
  <c r="AQ801" i="4"/>
  <c r="AP801" i="4"/>
  <c r="AO801" i="4"/>
  <c r="AN801" i="4"/>
  <c r="AM801" i="4"/>
  <c r="AL801" i="4"/>
  <c r="AK801" i="4"/>
  <c r="AJ801" i="4"/>
  <c r="AI801" i="4"/>
  <c r="AH801" i="4"/>
  <c r="AG801" i="4"/>
  <c r="AF801" i="4"/>
  <c r="AE801" i="4"/>
  <c r="AD801" i="4"/>
  <c r="AC801" i="4"/>
  <c r="AB801" i="4"/>
  <c r="AA801" i="4"/>
  <c r="Z801" i="4"/>
  <c r="Y801" i="4"/>
  <c r="X801" i="4"/>
  <c r="W801" i="4"/>
  <c r="V801" i="4"/>
  <c r="U801" i="4"/>
  <c r="T801" i="4"/>
  <c r="S801" i="4"/>
  <c r="Q801" i="4"/>
  <c r="P801" i="4"/>
  <c r="R801" i="4" s="1"/>
  <c r="O801" i="4"/>
  <c r="N801" i="4"/>
  <c r="L801" i="4"/>
  <c r="K801" i="4"/>
  <c r="M801" i="4" s="1"/>
  <c r="J801" i="4"/>
  <c r="I801" i="4"/>
  <c r="H801" i="4"/>
  <c r="G801" i="4"/>
  <c r="F801" i="4"/>
  <c r="E801" i="4"/>
  <c r="D801" i="4"/>
  <c r="C801" i="4"/>
  <c r="AZ800" i="4"/>
  <c r="AY800" i="4"/>
  <c r="AX800" i="4"/>
  <c r="AW800" i="4"/>
  <c r="AV800" i="4"/>
  <c r="AU800" i="4"/>
  <c r="AT800" i="4"/>
  <c r="AS800" i="4"/>
  <c r="AR800" i="4"/>
  <c r="AQ800" i="4"/>
  <c r="AP800" i="4"/>
  <c r="AO800" i="4"/>
  <c r="AN800" i="4"/>
  <c r="AM800" i="4"/>
  <c r="AL800" i="4"/>
  <c r="AK800" i="4"/>
  <c r="AJ800" i="4"/>
  <c r="AI800" i="4"/>
  <c r="AH800" i="4"/>
  <c r="AG800" i="4"/>
  <c r="AF800" i="4"/>
  <c r="AE800" i="4"/>
  <c r="AD800" i="4"/>
  <c r="AC800" i="4"/>
  <c r="AB800" i="4"/>
  <c r="AA800" i="4"/>
  <c r="Z800" i="4"/>
  <c r="Y800" i="4"/>
  <c r="X800" i="4"/>
  <c r="W800" i="4"/>
  <c r="V800" i="4"/>
  <c r="U800" i="4"/>
  <c r="T800" i="4"/>
  <c r="S800" i="4"/>
  <c r="R800" i="4"/>
  <c r="Q800" i="4"/>
  <c r="P800" i="4"/>
  <c r="O800" i="4"/>
  <c r="N800" i="4"/>
  <c r="M800" i="4"/>
  <c r="L800" i="4"/>
  <c r="K800" i="4"/>
  <c r="J800" i="4"/>
  <c r="I800" i="4"/>
  <c r="H800" i="4"/>
  <c r="G800" i="4"/>
  <c r="F800" i="4"/>
  <c r="E800" i="4"/>
  <c r="D800" i="4"/>
  <c r="C800" i="4"/>
  <c r="AZ799" i="4"/>
  <c r="AY799" i="4"/>
  <c r="AX799" i="4"/>
  <c r="AW799" i="4"/>
  <c r="AV799" i="4"/>
  <c r="AU799" i="4"/>
  <c r="AT799" i="4"/>
  <c r="AS799" i="4"/>
  <c r="AR799" i="4"/>
  <c r="AQ799" i="4"/>
  <c r="AP799" i="4"/>
  <c r="AO799" i="4"/>
  <c r="AN799" i="4"/>
  <c r="AM799" i="4"/>
  <c r="AL799" i="4"/>
  <c r="AK799" i="4"/>
  <c r="AJ799" i="4"/>
  <c r="AI799" i="4"/>
  <c r="AH799" i="4"/>
  <c r="AG799" i="4"/>
  <c r="AF799" i="4"/>
  <c r="AE799" i="4"/>
  <c r="AD799" i="4"/>
  <c r="AC799" i="4"/>
  <c r="AB799" i="4"/>
  <c r="AA799" i="4"/>
  <c r="Z799" i="4"/>
  <c r="Y799" i="4"/>
  <c r="X799" i="4"/>
  <c r="W799" i="4"/>
  <c r="V799" i="4"/>
  <c r="U799" i="4"/>
  <c r="T799" i="4"/>
  <c r="S799" i="4"/>
  <c r="Q799" i="4"/>
  <c r="P799" i="4"/>
  <c r="R799" i="4" s="1"/>
  <c r="O799" i="4"/>
  <c r="N799" i="4"/>
  <c r="L799" i="4"/>
  <c r="K799" i="4"/>
  <c r="M799" i="4" s="1"/>
  <c r="J799" i="4"/>
  <c r="I799" i="4"/>
  <c r="H799" i="4"/>
  <c r="G799" i="4"/>
  <c r="F799" i="4"/>
  <c r="E799" i="4"/>
  <c r="D799" i="4"/>
  <c r="C799" i="4"/>
  <c r="AZ798" i="4"/>
  <c r="AY798" i="4"/>
  <c r="AX798" i="4"/>
  <c r="AW798" i="4"/>
  <c r="AV798" i="4"/>
  <c r="AU798" i="4"/>
  <c r="AT798" i="4"/>
  <c r="AS798" i="4"/>
  <c r="AR798" i="4"/>
  <c r="AQ798" i="4"/>
  <c r="AP798" i="4"/>
  <c r="AO798" i="4"/>
  <c r="AN798" i="4"/>
  <c r="AM798" i="4"/>
  <c r="AL798" i="4"/>
  <c r="AK798" i="4"/>
  <c r="AJ798" i="4"/>
  <c r="AI798" i="4"/>
  <c r="AH798" i="4"/>
  <c r="AG798" i="4"/>
  <c r="AF798" i="4"/>
  <c r="AE798" i="4"/>
  <c r="AD798" i="4"/>
  <c r="AC798" i="4"/>
  <c r="AB798" i="4"/>
  <c r="AA798" i="4"/>
  <c r="Z798" i="4"/>
  <c r="Y798" i="4"/>
  <c r="X798" i="4"/>
  <c r="W798" i="4"/>
  <c r="V798" i="4"/>
  <c r="U798" i="4"/>
  <c r="T798" i="4"/>
  <c r="S798" i="4"/>
  <c r="R798" i="4"/>
  <c r="Q798" i="4"/>
  <c r="P798" i="4"/>
  <c r="O798" i="4"/>
  <c r="N798" i="4"/>
  <c r="M798" i="4"/>
  <c r="L798" i="4"/>
  <c r="K798" i="4"/>
  <c r="J798" i="4"/>
  <c r="I798" i="4"/>
  <c r="H798" i="4"/>
  <c r="G798" i="4"/>
  <c r="F798" i="4"/>
  <c r="E798" i="4"/>
  <c r="D798" i="4"/>
  <c r="C798" i="4"/>
  <c r="AZ797" i="4"/>
  <c r="AY797" i="4"/>
  <c r="AX797" i="4"/>
  <c r="AW797" i="4"/>
  <c r="AV797" i="4"/>
  <c r="AU797" i="4"/>
  <c r="AT797" i="4"/>
  <c r="AS797" i="4"/>
  <c r="AR797" i="4"/>
  <c r="AQ797" i="4"/>
  <c r="AP797" i="4"/>
  <c r="AO797" i="4"/>
  <c r="AN797" i="4"/>
  <c r="AM797" i="4"/>
  <c r="AL797" i="4"/>
  <c r="AK797" i="4"/>
  <c r="AJ797" i="4"/>
  <c r="AI797" i="4"/>
  <c r="AH797" i="4"/>
  <c r="AG797" i="4"/>
  <c r="AF797" i="4"/>
  <c r="AE797" i="4"/>
  <c r="AD797" i="4"/>
  <c r="AC797" i="4"/>
  <c r="AB797" i="4"/>
  <c r="AA797" i="4"/>
  <c r="Z797" i="4"/>
  <c r="Y797" i="4"/>
  <c r="X797" i="4"/>
  <c r="W797" i="4"/>
  <c r="V797" i="4"/>
  <c r="U797" i="4"/>
  <c r="T797" i="4"/>
  <c r="S797" i="4"/>
  <c r="Q797" i="4"/>
  <c r="P797" i="4"/>
  <c r="R797" i="4" s="1"/>
  <c r="O797" i="4"/>
  <c r="N797" i="4"/>
  <c r="L797" i="4"/>
  <c r="K797" i="4"/>
  <c r="M797" i="4" s="1"/>
  <c r="J797" i="4"/>
  <c r="I797" i="4"/>
  <c r="H797" i="4"/>
  <c r="G797" i="4"/>
  <c r="F797" i="4"/>
  <c r="E797" i="4"/>
  <c r="D797" i="4"/>
  <c r="C797" i="4"/>
  <c r="AZ796" i="4"/>
  <c r="AY796" i="4"/>
  <c r="AX796" i="4"/>
  <c r="AW796" i="4"/>
  <c r="AV796" i="4"/>
  <c r="AU796" i="4"/>
  <c r="AT796" i="4"/>
  <c r="AS796" i="4"/>
  <c r="AR796" i="4"/>
  <c r="AQ796" i="4"/>
  <c r="AP796" i="4"/>
  <c r="AO796" i="4"/>
  <c r="AN796" i="4"/>
  <c r="AM796" i="4"/>
  <c r="AL796" i="4"/>
  <c r="AK796" i="4"/>
  <c r="AJ796" i="4"/>
  <c r="AI796" i="4"/>
  <c r="AH796" i="4"/>
  <c r="AG796" i="4"/>
  <c r="AF796" i="4"/>
  <c r="AE796" i="4"/>
  <c r="AD796" i="4"/>
  <c r="AC796" i="4"/>
  <c r="AB796" i="4"/>
  <c r="AA796" i="4"/>
  <c r="Z796" i="4"/>
  <c r="Y796" i="4"/>
  <c r="X796" i="4"/>
  <c r="W796" i="4"/>
  <c r="V796" i="4"/>
  <c r="U796" i="4"/>
  <c r="T796" i="4"/>
  <c r="S796" i="4"/>
  <c r="R796" i="4"/>
  <c r="Q796" i="4"/>
  <c r="P796" i="4"/>
  <c r="O796" i="4"/>
  <c r="N796" i="4"/>
  <c r="M796" i="4"/>
  <c r="L796" i="4"/>
  <c r="K796" i="4"/>
  <c r="J796" i="4"/>
  <c r="I796" i="4"/>
  <c r="H796" i="4"/>
  <c r="G796" i="4"/>
  <c r="F796" i="4"/>
  <c r="E796" i="4"/>
  <c r="D796" i="4"/>
  <c r="C796" i="4"/>
  <c r="AZ795" i="4"/>
  <c r="AY795" i="4"/>
  <c r="AX795" i="4"/>
  <c r="AW795" i="4"/>
  <c r="AV795" i="4"/>
  <c r="AU795" i="4"/>
  <c r="AT795" i="4"/>
  <c r="AS795" i="4"/>
  <c r="AR795" i="4"/>
  <c r="AQ795" i="4"/>
  <c r="AP795" i="4"/>
  <c r="AO795" i="4"/>
  <c r="AN795" i="4"/>
  <c r="AM795" i="4"/>
  <c r="AL795" i="4"/>
  <c r="AK795" i="4"/>
  <c r="AJ795" i="4"/>
  <c r="AI795" i="4"/>
  <c r="AH795" i="4"/>
  <c r="AG795" i="4"/>
  <c r="AF795" i="4"/>
  <c r="AE795" i="4"/>
  <c r="AD795" i="4"/>
  <c r="AC795" i="4"/>
  <c r="AB795" i="4"/>
  <c r="AA795" i="4"/>
  <c r="Z795" i="4"/>
  <c r="Y795" i="4"/>
  <c r="X795" i="4"/>
  <c r="W795" i="4"/>
  <c r="V795" i="4"/>
  <c r="U795" i="4"/>
  <c r="T795" i="4"/>
  <c r="S795" i="4"/>
  <c r="Q795" i="4"/>
  <c r="P795" i="4"/>
  <c r="R795" i="4" s="1"/>
  <c r="O795" i="4"/>
  <c r="N795" i="4"/>
  <c r="L795" i="4"/>
  <c r="K795" i="4"/>
  <c r="M795" i="4" s="1"/>
  <c r="J795" i="4"/>
  <c r="I795" i="4"/>
  <c r="H795" i="4"/>
  <c r="G795" i="4"/>
  <c r="F795" i="4"/>
  <c r="E795" i="4"/>
  <c r="D795" i="4"/>
  <c r="C795" i="4"/>
  <c r="AZ794" i="4"/>
  <c r="AY794" i="4"/>
  <c r="AX794" i="4"/>
  <c r="AW794" i="4"/>
  <c r="AV794" i="4"/>
  <c r="AU794" i="4"/>
  <c r="AT794" i="4"/>
  <c r="AS794" i="4"/>
  <c r="AR794" i="4"/>
  <c r="AQ794" i="4"/>
  <c r="AP794" i="4"/>
  <c r="AO794" i="4"/>
  <c r="AN794" i="4"/>
  <c r="AM794" i="4"/>
  <c r="AL794" i="4"/>
  <c r="AK794" i="4"/>
  <c r="AJ794" i="4"/>
  <c r="AI794" i="4"/>
  <c r="AH794" i="4"/>
  <c r="AG794" i="4"/>
  <c r="AF794" i="4"/>
  <c r="AE794" i="4"/>
  <c r="AD794" i="4"/>
  <c r="AC794" i="4"/>
  <c r="AB794" i="4"/>
  <c r="AA794" i="4"/>
  <c r="Z794" i="4"/>
  <c r="Y794" i="4"/>
  <c r="X794" i="4"/>
  <c r="W794" i="4"/>
  <c r="V794" i="4"/>
  <c r="U794" i="4"/>
  <c r="T794" i="4"/>
  <c r="S794" i="4"/>
  <c r="R794" i="4"/>
  <c r="Q794" i="4"/>
  <c r="P794" i="4"/>
  <c r="O794" i="4"/>
  <c r="N794" i="4"/>
  <c r="M794" i="4"/>
  <c r="L794" i="4"/>
  <c r="K794" i="4"/>
  <c r="J794" i="4"/>
  <c r="I794" i="4"/>
  <c r="H794" i="4"/>
  <c r="G794" i="4"/>
  <c r="F794" i="4"/>
  <c r="E794" i="4"/>
  <c r="D794" i="4"/>
  <c r="C794" i="4"/>
  <c r="AZ793" i="4"/>
  <c r="AY793" i="4"/>
  <c r="AX793" i="4"/>
  <c r="AW793" i="4"/>
  <c r="AV793" i="4"/>
  <c r="AU793" i="4"/>
  <c r="AT793" i="4"/>
  <c r="AS793" i="4"/>
  <c r="AR793" i="4"/>
  <c r="AQ793" i="4"/>
  <c r="AP793" i="4"/>
  <c r="AO793" i="4"/>
  <c r="AN793" i="4"/>
  <c r="AM793" i="4"/>
  <c r="AL793" i="4"/>
  <c r="AK793" i="4"/>
  <c r="AJ793" i="4"/>
  <c r="AI793" i="4"/>
  <c r="AH793" i="4"/>
  <c r="AG793" i="4"/>
  <c r="AF793" i="4"/>
  <c r="AE793" i="4"/>
  <c r="AD793" i="4"/>
  <c r="AC793" i="4"/>
  <c r="AB793" i="4"/>
  <c r="AA793" i="4"/>
  <c r="Z793" i="4"/>
  <c r="Y793" i="4"/>
  <c r="X793" i="4"/>
  <c r="W793" i="4"/>
  <c r="V793" i="4"/>
  <c r="U793" i="4"/>
  <c r="T793" i="4"/>
  <c r="S793" i="4"/>
  <c r="Q793" i="4"/>
  <c r="P793" i="4"/>
  <c r="R793" i="4" s="1"/>
  <c r="O793" i="4"/>
  <c r="N793" i="4"/>
  <c r="L793" i="4"/>
  <c r="K793" i="4"/>
  <c r="M793" i="4" s="1"/>
  <c r="J793" i="4"/>
  <c r="I793" i="4"/>
  <c r="H793" i="4"/>
  <c r="G793" i="4"/>
  <c r="F793" i="4"/>
  <c r="E793" i="4"/>
  <c r="D793" i="4"/>
  <c r="C793" i="4"/>
  <c r="AZ792" i="4"/>
  <c r="AY792" i="4"/>
  <c r="AX792" i="4"/>
  <c r="AW792" i="4"/>
  <c r="AV792" i="4"/>
  <c r="AU792" i="4"/>
  <c r="AT792" i="4"/>
  <c r="AS792" i="4"/>
  <c r="AR792" i="4"/>
  <c r="AQ792" i="4"/>
  <c r="AP792" i="4"/>
  <c r="AO792" i="4"/>
  <c r="AN792" i="4"/>
  <c r="AM792" i="4"/>
  <c r="AL792" i="4"/>
  <c r="AK792" i="4"/>
  <c r="AJ792" i="4"/>
  <c r="AI792" i="4"/>
  <c r="AH792" i="4"/>
  <c r="AG792" i="4"/>
  <c r="AF792" i="4"/>
  <c r="AE792" i="4"/>
  <c r="AD792" i="4"/>
  <c r="AC792" i="4"/>
  <c r="AB792" i="4"/>
  <c r="AA792" i="4"/>
  <c r="Z792" i="4"/>
  <c r="Y792" i="4"/>
  <c r="X792" i="4"/>
  <c r="W792" i="4"/>
  <c r="V792" i="4"/>
  <c r="U792" i="4"/>
  <c r="T792" i="4"/>
  <c r="S792" i="4"/>
  <c r="R792" i="4"/>
  <c r="Q792" i="4"/>
  <c r="P792" i="4"/>
  <c r="O792" i="4"/>
  <c r="N792" i="4"/>
  <c r="M792" i="4"/>
  <c r="L792" i="4"/>
  <c r="K792" i="4"/>
  <c r="J792" i="4"/>
  <c r="I792" i="4"/>
  <c r="H792" i="4"/>
  <c r="G792" i="4"/>
  <c r="F792" i="4"/>
  <c r="E792" i="4"/>
  <c r="D792" i="4"/>
  <c r="C792" i="4"/>
  <c r="AZ791" i="4"/>
  <c r="AY791" i="4"/>
  <c r="AX791" i="4"/>
  <c r="AW791" i="4"/>
  <c r="AV791" i="4"/>
  <c r="AU791" i="4"/>
  <c r="AT791" i="4"/>
  <c r="AS791" i="4"/>
  <c r="AR791" i="4"/>
  <c r="AQ791" i="4"/>
  <c r="AP791" i="4"/>
  <c r="AO791" i="4"/>
  <c r="AN791" i="4"/>
  <c r="AM791" i="4"/>
  <c r="AL791" i="4"/>
  <c r="AK791" i="4"/>
  <c r="AJ791" i="4"/>
  <c r="AI791" i="4"/>
  <c r="AH791" i="4"/>
  <c r="AG791" i="4"/>
  <c r="AF791" i="4"/>
  <c r="AE791" i="4"/>
  <c r="AD791" i="4"/>
  <c r="AC791" i="4"/>
  <c r="AB791" i="4"/>
  <c r="AA791" i="4"/>
  <c r="Z791" i="4"/>
  <c r="Y791" i="4"/>
  <c r="X791" i="4"/>
  <c r="W791" i="4"/>
  <c r="V791" i="4"/>
  <c r="U791" i="4"/>
  <c r="T791" i="4"/>
  <c r="S791" i="4"/>
  <c r="Q791" i="4"/>
  <c r="P791" i="4"/>
  <c r="R791" i="4" s="1"/>
  <c r="O791" i="4"/>
  <c r="N791" i="4"/>
  <c r="L791" i="4"/>
  <c r="K791" i="4"/>
  <c r="M791" i="4" s="1"/>
  <c r="J791" i="4"/>
  <c r="I791" i="4"/>
  <c r="H791" i="4"/>
  <c r="G791" i="4"/>
  <c r="F791" i="4"/>
  <c r="E791" i="4"/>
  <c r="D791" i="4"/>
  <c r="C791" i="4"/>
  <c r="AZ790" i="4"/>
  <c r="AY790" i="4"/>
  <c r="AX790" i="4"/>
  <c r="AW790" i="4"/>
  <c r="AV790" i="4"/>
  <c r="AU790" i="4"/>
  <c r="AT790" i="4"/>
  <c r="AS790" i="4"/>
  <c r="AR790" i="4"/>
  <c r="AQ790" i="4"/>
  <c r="AP790" i="4"/>
  <c r="AO790" i="4"/>
  <c r="AN790" i="4"/>
  <c r="AM790" i="4"/>
  <c r="AL790" i="4"/>
  <c r="AK790" i="4"/>
  <c r="AJ790" i="4"/>
  <c r="AI790" i="4"/>
  <c r="AH790" i="4"/>
  <c r="AG790" i="4"/>
  <c r="AF790" i="4"/>
  <c r="AE790" i="4"/>
  <c r="AD790" i="4"/>
  <c r="AC790" i="4"/>
  <c r="AB790" i="4"/>
  <c r="AA790" i="4"/>
  <c r="Z790" i="4"/>
  <c r="Y790" i="4"/>
  <c r="X790" i="4"/>
  <c r="W790" i="4"/>
  <c r="V790" i="4"/>
  <c r="U790" i="4"/>
  <c r="T790" i="4"/>
  <c r="S790" i="4"/>
  <c r="R790" i="4"/>
  <c r="Q790" i="4"/>
  <c r="P790" i="4"/>
  <c r="O790" i="4"/>
  <c r="N790" i="4"/>
  <c r="M790" i="4"/>
  <c r="L790" i="4"/>
  <c r="K790" i="4"/>
  <c r="J790" i="4"/>
  <c r="I790" i="4"/>
  <c r="H790" i="4"/>
  <c r="G790" i="4"/>
  <c r="F790" i="4"/>
  <c r="E790" i="4"/>
  <c r="D790" i="4"/>
  <c r="C790" i="4"/>
  <c r="AZ789" i="4"/>
  <c r="AY789" i="4"/>
  <c r="AX789" i="4"/>
  <c r="AW789" i="4"/>
  <c r="AV789" i="4"/>
  <c r="AU789" i="4"/>
  <c r="AT789" i="4"/>
  <c r="AS789" i="4"/>
  <c r="AR789" i="4"/>
  <c r="AQ789" i="4"/>
  <c r="AP789" i="4"/>
  <c r="AO789" i="4"/>
  <c r="AN789" i="4"/>
  <c r="AM789" i="4"/>
  <c r="AL789" i="4"/>
  <c r="AK789" i="4"/>
  <c r="AJ789" i="4"/>
  <c r="AI789" i="4"/>
  <c r="AH789" i="4"/>
  <c r="AG789" i="4"/>
  <c r="AF789" i="4"/>
  <c r="AE789" i="4"/>
  <c r="AD789" i="4"/>
  <c r="AC789" i="4"/>
  <c r="AB789" i="4"/>
  <c r="AA789" i="4"/>
  <c r="Z789" i="4"/>
  <c r="Y789" i="4"/>
  <c r="X789" i="4"/>
  <c r="W789" i="4"/>
  <c r="V789" i="4"/>
  <c r="U789" i="4"/>
  <c r="T789" i="4"/>
  <c r="S789" i="4"/>
  <c r="Q789" i="4"/>
  <c r="P789" i="4"/>
  <c r="R789" i="4" s="1"/>
  <c r="O789" i="4"/>
  <c r="N789" i="4"/>
  <c r="L789" i="4"/>
  <c r="K789" i="4"/>
  <c r="M789" i="4" s="1"/>
  <c r="J789" i="4"/>
  <c r="I789" i="4"/>
  <c r="H789" i="4"/>
  <c r="G789" i="4"/>
  <c r="F789" i="4"/>
  <c r="E789" i="4"/>
  <c r="D789" i="4"/>
  <c r="C789" i="4"/>
  <c r="AZ788" i="4"/>
  <c r="AY788" i="4"/>
  <c r="AX788" i="4"/>
  <c r="AW788" i="4"/>
  <c r="AV788" i="4"/>
  <c r="AU788" i="4"/>
  <c r="AT788" i="4"/>
  <c r="AS788" i="4"/>
  <c r="AR788" i="4"/>
  <c r="AQ788" i="4"/>
  <c r="AP788" i="4"/>
  <c r="AO788" i="4"/>
  <c r="AN788" i="4"/>
  <c r="AM788" i="4"/>
  <c r="AL788" i="4"/>
  <c r="AK788" i="4"/>
  <c r="AJ788" i="4"/>
  <c r="AI788" i="4"/>
  <c r="AH788" i="4"/>
  <c r="AG788" i="4"/>
  <c r="AF788" i="4"/>
  <c r="AE788" i="4"/>
  <c r="AD788" i="4"/>
  <c r="AC788" i="4"/>
  <c r="AB788" i="4"/>
  <c r="AA788" i="4"/>
  <c r="Z788" i="4"/>
  <c r="Y788" i="4"/>
  <c r="X788" i="4"/>
  <c r="W788" i="4"/>
  <c r="V788" i="4"/>
  <c r="U788" i="4"/>
  <c r="T788" i="4"/>
  <c r="S788" i="4"/>
  <c r="R788" i="4"/>
  <c r="Q788" i="4"/>
  <c r="P788" i="4"/>
  <c r="O788" i="4"/>
  <c r="N788" i="4"/>
  <c r="M788" i="4"/>
  <c r="L788" i="4"/>
  <c r="K788" i="4"/>
  <c r="J788" i="4"/>
  <c r="I788" i="4"/>
  <c r="H788" i="4"/>
  <c r="G788" i="4"/>
  <c r="F788" i="4"/>
  <c r="E788" i="4"/>
  <c r="D788" i="4"/>
  <c r="C788" i="4"/>
  <c r="AZ787" i="4"/>
  <c r="AY787" i="4"/>
  <c r="AX787" i="4"/>
  <c r="AW787" i="4"/>
  <c r="AV787" i="4"/>
  <c r="AU787" i="4"/>
  <c r="AT787" i="4"/>
  <c r="AS787" i="4"/>
  <c r="AR787" i="4"/>
  <c r="AQ787" i="4"/>
  <c r="AP787" i="4"/>
  <c r="AO787" i="4"/>
  <c r="AN787" i="4"/>
  <c r="AM787" i="4"/>
  <c r="AL787" i="4"/>
  <c r="AK787" i="4"/>
  <c r="AJ787" i="4"/>
  <c r="AI787" i="4"/>
  <c r="AH787" i="4"/>
  <c r="AG787" i="4"/>
  <c r="AF787" i="4"/>
  <c r="AE787" i="4"/>
  <c r="AD787" i="4"/>
  <c r="AC787" i="4"/>
  <c r="AB787" i="4"/>
  <c r="AA787" i="4"/>
  <c r="Z787" i="4"/>
  <c r="Y787" i="4"/>
  <c r="X787" i="4"/>
  <c r="W787" i="4"/>
  <c r="V787" i="4"/>
  <c r="U787" i="4"/>
  <c r="T787" i="4"/>
  <c r="S787" i="4"/>
  <c r="Q787" i="4"/>
  <c r="P787" i="4"/>
  <c r="R787" i="4" s="1"/>
  <c r="O787" i="4"/>
  <c r="N787" i="4"/>
  <c r="L787" i="4"/>
  <c r="K787" i="4"/>
  <c r="M787" i="4" s="1"/>
  <c r="J787" i="4"/>
  <c r="I787" i="4"/>
  <c r="H787" i="4"/>
  <c r="G787" i="4"/>
  <c r="F787" i="4"/>
  <c r="E787" i="4"/>
  <c r="D787" i="4"/>
  <c r="C787" i="4"/>
  <c r="AZ786" i="4"/>
  <c r="AY786" i="4"/>
  <c r="AX786" i="4"/>
  <c r="AW786" i="4"/>
  <c r="AV786" i="4"/>
  <c r="AU786" i="4"/>
  <c r="AT786" i="4"/>
  <c r="AS786" i="4"/>
  <c r="AR786" i="4"/>
  <c r="AQ786" i="4"/>
  <c r="AP786" i="4"/>
  <c r="AO786" i="4"/>
  <c r="AN786" i="4"/>
  <c r="AM786" i="4"/>
  <c r="AL786" i="4"/>
  <c r="AK786" i="4"/>
  <c r="AJ786" i="4"/>
  <c r="AI786" i="4"/>
  <c r="AH786" i="4"/>
  <c r="AG786" i="4"/>
  <c r="AF786" i="4"/>
  <c r="AE786" i="4"/>
  <c r="AD786" i="4"/>
  <c r="AC786" i="4"/>
  <c r="AB786" i="4"/>
  <c r="AA786" i="4"/>
  <c r="Z786" i="4"/>
  <c r="Y786" i="4"/>
  <c r="X786" i="4"/>
  <c r="W786" i="4"/>
  <c r="V786" i="4"/>
  <c r="U786" i="4"/>
  <c r="T786" i="4"/>
  <c r="S786" i="4"/>
  <c r="R786" i="4"/>
  <c r="Q786" i="4"/>
  <c r="P786" i="4"/>
  <c r="O786" i="4"/>
  <c r="N786" i="4"/>
  <c r="M786" i="4"/>
  <c r="L786" i="4"/>
  <c r="K786" i="4"/>
  <c r="J786" i="4"/>
  <c r="I786" i="4"/>
  <c r="H786" i="4"/>
  <c r="G786" i="4"/>
  <c r="F786" i="4"/>
  <c r="E786" i="4"/>
  <c r="D786" i="4"/>
  <c r="C786" i="4"/>
  <c r="AZ785" i="4"/>
  <c r="AY785" i="4"/>
  <c r="AX785" i="4"/>
  <c r="AW785" i="4"/>
  <c r="AV785" i="4"/>
  <c r="AU785" i="4"/>
  <c r="AT785" i="4"/>
  <c r="AS785" i="4"/>
  <c r="AR785" i="4"/>
  <c r="AQ785" i="4"/>
  <c r="AP785" i="4"/>
  <c r="AO785" i="4"/>
  <c r="AN785" i="4"/>
  <c r="AM785" i="4"/>
  <c r="AL785" i="4"/>
  <c r="AK785" i="4"/>
  <c r="AJ785" i="4"/>
  <c r="AI785" i="4"/>
  <c r="AH785" i="4"/>
  <c r="AG785" i="4"/>
  <c r="AF785" i="4"/>
  <c r="AE785" i="4"/>
  <c r="AD785" i="4"/>
  <c r="AC785" i="4"/>
  <c r="AB785" i="4"/>
  <c r="AA785" i="4"/>
  <c r="Z785" i="4"/>
  <c r="Y785" i="4"/>
  <c r="X785" i="4"/>
  <c r="W785" i="4"/>
  <c r="V785" i="4"/>
  <c r="U785" i="4"/>
  <c r="T785" i="4"/>
  <c r="S785" i="4"/>
  <c r="Q785" i="4"/>
  <c r="P785" i="4"/>
  <c r="R785" i="4" s="1"/>
  <c r="O785" i="4"/>
  <c r="N785" i="4"/>
  <c r="L785" i="4"/>
  <c r="K785" i="4"/>
  <c r="M785" i="4" s="1"/>
  <c r="J785" i="4"/>
  <c r="I785" i="4"/>
  <c r="H785" i="4"/>
  <c r="G785" i="4"/>
  <c r="F785" i="4"/>
  <c r="E785" i="4"/>
  <c r="D785" i="4"/>
  <c r="C785" i="4"/>
  <c r="AZ784" i="4"/>
  <c r="AY784" i="4"/>
  <c r="AX784" i="4"/>
  <c r="AW784" i="4"/>
  <c r="AV784" i="4"/>
  <c r="AU784" i="4"/>
  <c r="AT784" i="4"/>
  <c r="AS784" i="4"/>
  <c r="AR784" i="4"/>
  <c r="AQ784" i="4"/>
  <c r="AP784" i="4"/>
  <c r="AO784" i="4"/>
  <c r="AN784" i="4"/>
  <c r="AM784" i="4"/>
  <c r="AL784" i="4"/>
  <c r="AK784" i="4"/>
  <c r="AJ784" i="4"/>
  <c r="AI784" i="4"/>
  <c r="AH784" i="4"/>
  <c r="AG784" i="4"/>
  <c r="AF784" i="4"/>
  <c r="AE784" i="4"/>
  <c r="AD784" i="4"/>
  <c r="AC784" i="4"/>
  <c r="AB784" i="4"/>
  <c r="AA784" i="4"/>
  <c r="Z784" i="4"/>
  <c r="Y784" i="4"/>
  <c r="X784" i="4"/>
  <c r="W784" i="4"/>
  <c r="V784" i="4"/>
  <c r="U784" i="4"/>
  <c r="T784" i="4"/>
  <c r="S784" i="4"/>
  <c r="R784" i="4"/>
  <c r="Q784" i="4"/>
  <c r="P784" i="4"/>
  <c r="O784" i="4"/>
  <c r="N784" i="4"/>
  <c r="M784" i="4"/>
  <c r="L784" i="4"/>
  <c r="K784" i="4"/>
  <c r="J784" i="4"/>
  <c r="I784" i="4"/>
  <c r="H784" i="4"/>
  <c r="G784" i="4"/>
  <c r="F784" i="4"/>
  <c r="E784" i="4"/>
  <c r="D784" i="4"/>
  <c r="C784" i="4"/>
  <c r="AZ783" i="4"/>
  <c r="AY783" i="4"/>
  <c r="AX783" i="4"/>
  <c r="AW783" i="4"/>
  <c r="AV783" i="4"/>
  <c r="AU783" i="4"/>
  <c r="AT783" i="4"/>
  <c r="AS783" i="4"/>
  <c r="AR783" i="4"/>
  <c r="AQ783" i="4"/>
  <c r="AP783" i="4"/>
  <c r="AO783" i="4"/>
  <c r="AN783" i="4"/>
  <c r="AM783" i="4"/>
  <c r="AL783" i="4"/>
  <c r="AK783" i="4"/>
  <c r="AJ783" i="4"/>
  <c r="AI783" i="4"/>
  <c r="AH783" i="4"/>
  <c r="AG783" i="4"/>
  <c r="AF783" i="4"/>
  <c r="AE783" i="4"/>
  <c r="AD783" i="4"/>
  <c r="AC783" i="4"/>
  <c r="AB783" i="4"/>
  <c r="AA783" i="4"/>
  <c r="Z783" i="4"/>
  <c r="Y783" i="4"/>
  <c r="X783" i="4"/>
  <c r="W783" i="4"/>
  <c r="V783" i="4"/>
  <c r="U783" i="4"/>
  <c r="T783" i="4"/>
  <c r="S783" i="4"/>
  <c r="Q783" i="4"/>
  <c r="P783" i="4"/>
  <c r="R783" i="4" s="1"/>
  <c r="O783" i="4"/>
  <c r="N783" i="4"/>
  <c r="L783" i="4"/>
  <c r="K783" i="4"/>
  <c r="M783" i="4" s="1"/>
  <c r="J783" i="4"/>
  <c r="I783" i="4"/>
  <c r="H783" i="4"/>
  <c r="G783" i="4"/>
  <c r="F783" i="4"/>
  <c r="E783" i="4"/>
  <c r="D783" i="4"/>
  <c r="C783" i="4"/>
  <c r="AZ782" i="4"/>
  <c r="AY782" i="4"/>
  <c r="AX782" i="4"/>
  <c r="AW782" i="4"/>
  <c r="AV782" i="4"/>
  <c r="AU782" i="4"/>
  <c r="AT782" i="4"/>
  <c r="AS782" i="4"/>
  <c r="AR782" i="4"/>
  <c r="AQ782" i="4"/>
  <c r="AP782" i="4"/>
  <c r="AO782" i="4"/>
  <c r="AN782" i="4"/>
  <c r="AM782" i="4"/>
  <c r="AL782" i="4"/>
  <c r="AK782" i="4"/>
  <c r="AJ782" i="4"/>
  <c r="AI782" i="4"/>
  <c r="AH782" i="4"/>
  <c r="AG782" i="4"/>
  <c r="AF782" i="4"/>
  <c r="AE782" i="4"/>
  <c r="AD782" i="4"/>
  <c r="AC782" i="4"/>
  <c r="AB782" i="4"/>
  <c r="AA782" i="4"/>
  <c r="Z782" i="4"/>
  <c r="Y782" i="4"/>
  <c r="X782" i="4"/>
  <c r="W782" i="4"/>
  <c r="V782" i="4"/>
  <c r="U782" i="4"/>
  <c r="T782" i="4"/>
  <c r="S782" i="4"/>
  <c r="R782" i="4"/>
  <c r="Q782" i="4"/>
  <c r="P782" i="4"/>
  <c r="O782" i="4"/>
  <c r="N782" i="4"/>
  <c r="M782" i="4"/>
  <c r="L782" i="4"/>
  <c r="K782" i="4"/>
  <c r="J782" i="4"/>
  <c r="I782" i="4"/>
  <c r="H782" i="4"/>
  <c r="G782" i="4"/>
  <c r="F782" i="4"/>
  <c r="E782" i="4"/>
  <c r="D782" i="4"/>
  <c r="C782" i="4"/>
  <c r="AZ781" i="4"/>
  <c r="AY781" i="4"/>
  <c r="AX781" i="4"/>
  <c r="AW781" i="4"/>
  <c r="AV781" i="4"/>
  <c r="AU781" i="4"/>
  <c r="AT781" i="4"/>
  <c r="AS781" i="4"/>
  <c r="AR781" i="4"/>
  <c r="AQ781" i="4"/>
  <c r="AP781" i="4"/>
  <c r="AO781" i="4"/>
  <c r="AN781" i="4"/>
  <c r="AM781" i="4"/>
  <c r="AL781" i="4"/>
  <c r="AK781" i="4"/>
  <c r="AJ781" i="4"/>
  <c r="AI781" i="4"/>
  <c r="AH781" i="4"/>
  <c r="AG781" i="4"/>
  <c r="AF781" i="4"/>
  <c r="AE781" i="4"/>
  <c r="AD781" i="4"/>
  <c r="AC781" i="4"/>
  <c r="AB781" i="4"/>
  <c r="AA781" i="4"/>
  <c r="Z781" i="4"/>
  <c r="Y781" i="4"/>
  <c r="X781" i="4"/>
  <c r="W781" i="4"/>
  <c r="V781" i="4"/>
  <c r="U781" i="4"/>
  <c r="T781" i="4"/>
  <c r="S781" i="4"/>
  <c r="Q781" i="4"/>
  <c r="P781" i="4"/>
  <c r="R781" i="4" s="1"/>
  <c r="O781" i="4"/>
  <c r="N781" i="4"/>
  <c r="L781" i="4"/>
  <c r="K781" i="4"/>
  <c r="M781" i="4" s="1"/>
  <c r="J781" i="4"/>
  <c r="I781" i="4"/>
  <c r="H781" i="4"/>
  <c r="G781" i="4"/>
  <c r="F781" i="4"/>
  <c r="E781" i="4"/>
  <c r="D781" i="4"/>
  <c r="C781" i="4"/>
  <c r="AZ780" i="4"/>
  <c r="AY780" i="4"/>
  <c r="AX780" i="4"/>
  <c r="AW780" i="4"/>
  <c r="AV780" i="4"/>
  <c r="AU780" i="4"/>
  <c r="AT780" i="4"/>
  <c r="AS780" i="4"/>
  <c r="AR780" i="4"/>
  <c r="AQ780" i="4"/>
  <c r="AP780" i="4"/>
  <c r="AO780" i="4"/>
  <c r="AN780" i="4"/>
  <c r="AM780" i="4"/>
  <c r="AL780" i="4"/>
  <c r="AK780" i="4"/>
  <c r="AJ780" i="4"/>
  <c r="AI780" i="4"/>
  <c r="AH780" i="4"/>
  <c r="AG780" i="4"/>
  <c r="AF780" i="4"/>
  <c r="AE780" i="4"/>
  <c r="AD780" i="4"/>
  <c r="AC780" i="4"/>
  <c r="AB780" i="4"/>
  <c r="AA780" i="4"/>
  <c r="Z780" i="4"/>
  <c r="Y780" i="4"/>
  <c r="X780" i="4"/>
  <c r="W780" i="4"/>
  <c r="V780" i="4"/>
  <c r="U780" i="4"/>
  <c r="T780" i="4"/>
  <c r="S780" i="4"/>
  <c r="R780" i="4"/>
  <c r="Q780" i="4"/>
  <c r="P780" i="4"/>
  <c r="O780" i="4"/>
  <c r="N780" i="4"/>
  <c r="M780" i="4"/>
  <c r="L780" i="4"/>
  <c r="K780" i="4"/>
  <c r="J780" i="4"/>
  <c r="I780" i="4"/>
  <c r="H780" i="4"/>
  <c r="G780" i="4"/>
  <c r="F780" i="4"/>
  <c r="E780" i="4"/>
  <c r="D780" i="4"/>
  <c r="C780" i="4"/>
  <c r="AZ779" i="4"/>
  <c r="AY779" i="4"/>
  <c r="AX779" i="4"/>
  <c r="AW779" i="4"/>
  <c r="AV779" i="4"/>
  <c r="AU779" i="4"/>
  <c r="AT779" i="4"/>
  <c r="AS779" i="4"/>
  <c r="AR779" i="4"/>
  <c r="AQ779" i="4"/>
  <c r="AP779" i="4"/>
  <c r="AO779" i="4"/>
  <c r="AN779" i="4"/>
  <c r="AM779" i="4"/>
  <c r="AL779" i="4"/>
  <c r="AK779" i="4"/>
  <c r="AJ779" i="4"/>
  <c r="AI779" i="4"/>
  <c r="AH779" i="4"/>
  <c r="AG779" i="4"/>
  <c r="AF779" i="4"/>
  <c r="AE779" i="4"/>
  <c r="AD779" i="4"/>
  <c r="AC779" i="4"/>
  <c r="AB779" i="4"/>
  <c r="AA779" i="4"/>
  <c r="Z779" i="4"/>
  <c r="Y779" i="4"/>
  <c r="X779" i="4"/>
  <c r="W779" i="4"/>
  <c r="V779" i="4"/>
  <c r="U779" i="4"/>
  <c r="T779" i="4"/>
  <c r="S779" i="4"/>
  <c r="Q779" i="4"/>
  <c r="P779" i="4"/>
  <c r="R779" i="4" s="1"/>
  <c r="O779" i="4"/>
  <c r="N779" i="4"/>
  <c r="L779" i="4"/>
  <c r="K779" i="4"/>
  <c r="M779" i="4" s="1"/>
  <c r="J779" i="4"/>
  <c r="I779" i="4"/>
  <c r="H779" i="4"/>
  <c r="G779" i="4"/>
  <c r="F779" i="4"/>
  <c r="E779" i="4"/>
  <c r="D779" i="4"/>
  <c r="C779" i="4"/>
  <c r="AZ778" i="4"/>
  <c r="AY778" i="4"/>
  <c r="AX778" i="4"/>
  <c r="AW778" i="4"/>
  <c r="AV778" i="4"/>
  <c r="AU778" i="4"/>
  <c r="AT778" i="4"/>
  <c r="AS778" i="4"/>
  <c r="AR778" i="4"/>
  <c r="AQ778" i="4"/>
  <c r="AP778" i="4"/>
  <c r="AO778" i="4"/>
  <c r="AN778" i="4"/>
  <c r="AM778" i="4"/>
  <c r="AL778" i="4"/>
  <c r="AK778" i="4"/>
  <c r="AJ778" i="4"/>
  <c r="AI778" i="4"/>
  <c r="AH778" i="4"/>
  <c r="AG778" i="4"/>
  <c r="AF778" i="4"/>
  <c r="AE778" i="4"/>
  <c r="AD778" i="4"/>
  <c r="AC778" i="4"/>
  <c r="AB778" i="4"/>
  <c r="AA778" i="4"/>
  <c r="Z778" i="4"/>
  <c r="Y778" i="4"/>
  <c r="X778" i="4"/>
  <c r="W778" i="4"/>
  <c r="V778" i="4"/>
  <c r="U778" i="4"/>
  <c r="T778" i="4"/>
  <c r="S778" i="4"/>
  <c r="R778" i="4"/>
  <c r="Q778" i="4"/>
  <c r="P778" i="4"/>
  <c r="O778" i="4"/>
  <c r="N778" i="4"/>
  <c r="M778" i="4"/>
  <c r="L778" i="4"/>
  <c r="K778" i="4"/>
  <c r="J778" i="4"/>
  <c r="I778" i="4"/>
  <c r="H778" i="4"/>
  <c r="G778" i="4"/>
  <c r="F778" i="4"/>
  <c r="E778" i="4"/>
  <c r="D778" i="4"/>
  <c r="C778" i="4"/>
  <c r="AZ777" i="4"/>
  <c r="AY777" i="4"/>
  <c r="AX777" i="4"/>
  <c r="AW777" i="4"/>
  <c r="AV777" i="4"/>
  <c r="AU777" i="4"/>
  <c r="AT777" i="4"/>
  <c r="AS777" i="4"/>
  <c r="AR777" i="4"/>
  <c r="AQ777" i="4"/>
  <c r="AP777" i="4"/>
  <c r="AO777" i="4"/>
  <c r="AN777" i="4"/>
  <c r="AM777" i="4"/>
  <c r="AL777" i="4"/>
  <c r="AK777" i="4"/>
  <c r="AJ777" i="4"/>
  <c r="AI777" i="4"/>
  <c r="AH777" i="4"/>
  <c r="AG777" i="4"/>
  <c r="AF777" i="4"/>
  <c r="AE777" i="4"/>
  <c r="AD777" i="4"/>
  <c r="AC777" i="4"/>
  <c r="AB777" i="4"/>
  <c r="AA777" i="4"/>
  <c r="Z777" i="4"/>
  <c r="Y777" i="4"/>
  <c r="X777" i="4"/>
  <c r="W777" i="4"/>
  <c r="V777" i="4"/>
  <c r="U777" i="4"/>
  <c r="T777" i="4"/>
  <c r="S777" i="4"/>
  <c r="Q777" i="4"/>
  <c r="P777" i="4"/>
  <c r="R777" i="4" s="1"/>
  <c r="O777" i="4"/>
  <c r="N777" i="4"/>
  <c r="L777" i="4"/>
  <c r="K777" i="4"/>
  <c r="M777" i="4" s="1"/>
  <c r="J777" i="4"/>
  <c r="I777" i="4"/>
  <c r="H777" i="4"/>
  <c r="G777" i="4"/>
  <c r="F777" i="4"/>
  <c r="E777" i="4"/>
  <c r="D777" i="4"/>
  <c r="C777" i="4"/>
  <c r="AZ776" i="4"/>
  <c r="AY776" i="4"/>
  <c r="AX776" i="4"/>
  <c r="AW776" i="4"/>
  <c r="AV776" i="4"/>
  <c r="AU776" i="4"/>
  <c r="AT776" i="4"/>
  <c r="AS776" i="4"/>
  <c r="AR776" i="4"/>
  <c r="AQ776" i="4"/>
  <c r="AP776" i="4"/>
  <c r="AO776" i="4"/>
  <c r="AN776" i="4"/>
  <c r="AM776" i="4"/>
  <c r="AL776" i="4"/>
  <c r="AK776" i="4"/>
  <c r="AJ776" i="4"/>
  <c r="AI776" i="4"/>
  <c r="AH776" i="4"/>
  <c r="AG776" i="4"/>
  <c r="AF776" i="4"/>
  <c r="AE776" i="4"/>
  <c r="AD776" i="4"/>
  <c r="AC776" i="4"/>
  <c r="AB776" i="4"/>
  <c r="AA776" i="4"/>
  <c r="Z776" i="4"/>
  <c r="Y776" i="4"/>
  <c r="X776" i="4"/>
  <c r="W776" i="4"/>
  <c r="V776" i="4"/>
  <c r="U776" i="4"/>
  <c r="T776" i="4"/>
  <c r="S776" i="4"/>
  <c r="R776" i="4"/>
  <c r="Q776" i="4"/>
  <c r="P776" i="4"/>
  <c r="O776" i="4"/>
  <c r="N776" i="4"/>
  <c r="M776" i="4"/>
  <c r="L776" i="4"/>
  <c r="K776" i="4"/>
  <c r="J776" i="4"/>
  <c r="I776" i="4"/>
  <c r="H776" i="4"/>
  <c r="G776" i="4"/>
  <c r="F776" i="4"/>
  <c r="E776" i="4"/>
  <c r="D776" i="4"/>
  <c r="C776" i="4"/>
  <c r="AZ775" i="4"/>
  <c r="AY775" i="4"/>
  <c r="AX775" i="4"/>
  <c r="AW775" i="4"/>
  <c r="AV775" i="4"/>
  <c r="AU775" i="4"/>
  <c r="AT775" i="4"/>
  <c r="AS775" i="4"/>
  <c r="AR775" i="4"/>
  <c r="AQ775" i="4"/>
  <c r="AP775" i="4"/>
  <c r="AO775" i="4"/>
  <c r="AN775" i="4"/>
  <c r="AM775" i="4"/>
  <c r="AL775" i="4"/>
  <c r="AK775" i="4"/>
  <c r="AJ775" i="4"/>
  <c r="AI775" i="4"/>
  <c r="AH775" i="4"/>
  <c r="AG775" i="4"/>
  <c r="AF775" i="4"/>
  <c r="AE775" i="4"/>
  <c r="AD775" i="4"/>
  <c r="AC775" i="4"/>
  <c r="AB775" i="4"/>
  <c r="AA775" i="4"/>
  <c r="Z775" i="4"/>
  <c r="Y775" i="4"/>
  <c r="X775" i="4"/>
  <c r="W775" i="4"/>
  <c r="V775" i="4"/>
  <c r="U775" i="4"/>
  <c r="T775" i="4"/>
  <c r="S775" i="4"/>
  <c r="Q775" i="4"/>
  <c r="P775" i="4"/>
  <c r="R775" i="4" s="1"/>
  <c r="O775" i="4"/>
  <c r="N775" i="4"/>
  <c r="L775" i="4"/>
  <c r="K775" i="4"/>
  <c r="M775" i="4" s="1"/>
  <c r="J775" i="4"/>
  <c r="I775" i="4"/>
  <c r="H775" i="4"/>
  <c r="G775" i="4"/>
  <c r="F775" i="4"/>
  <c r="E775" i="4"/>
  <c r="D775" i="4"/>
  <c r="C775" i="4"/>
  <c r="AZ774" i="4"/>
  <c r="AY774" i="4"/>
  <c r="AX774" i="4"/>
  <c r="AW774" i="4"/>
  <c r="AV774" i="4"/>
  <c r="AU774" i="4"/>
  <c r="AT774" i="4"/>
  <c r="AS774" i="4"/>
  <c r="AR774" i="4"/>
  <c r="AQ774" i="4"/>
  <c r="AP774" i="4"/>
  <c r="AO774" i="4"/>
  <c r="AN774" i="4"/>
  <c r="AM774" i="4"/>
  <c r="AL774" i="4"/>
  <c r="AK774" i="4"/>
  <c r="AJ774" i="4"/>
  <c r="AI774" i="4"/>
  <c r="AH774" i="4"/>
  <c r="AG774" i="4"/>
  <c r="AF774" i="4"/>
  <c r="AE774" i="4"/>
  <c r="AD774" i="4"/>
  <c r="AC774" i="4"/>
  <c r="AB774" i="4"/>
  <c r="AA774" i="4"/>
  <c r="Z774" i="4"/>
  <c r="Y774" i="4"/>
  <c r="X774" i="4"/>
  <c r="W774" i="4"/>
  <c r="V774" i="4"/>
  <c r="U774" i="4"/>
  <c r="T774" i="4"/>
  <c r="S774" i="4"/>
  <c r="R774" i="4"/>
  <c r="Q774" i="4"/>
  <c r="P774" i="4"/>
  <c r="O774" i="4"/>
  <c r="N774" i="4"/>
  <c r="M774" i="4"/>
  <c r="L774" i="4"/>
  <c r="K774" i="4"/>
  <c r="J774" i="4"/>
  <c r="I774" i="4"/>
  <c r="H774" i="4"/>
  <c r="G774" i="4"/>
  <c r="F774" i="4"/>
  <c r="E774" i="4"/>
  <c r="D774" i="4"/>
  <c r="C774" i="4"/>
  <c r="AZ773" i="4"/>
  <c r="AY773" i="4"/>
  <c r="AX773" i="4"/>
  <c r="AW773" i="4"/>
  <c r="AV773" i="4"/>
  <c r="AU773" i="4"/>
  <c r="AT773" i="4"/>
  <c r="AS773" i="4"/>
  <c r="AR773" i="4"/>
  <c r="AQ773" i="4"/>
  <c r="AP773" i="4"/>
  <c r="AO773" i="4"/>
  <c r="AN773" i="4"/>
  <c r="AM773" i="4"/>
  <c r="AL773" i="4"/>
  <c r="AK773" i="4"/>
  <c r="AJ773" i="4"/>
  <c r="AI773" i="4"/>
  <c r="AH773" i="4"/>
  <c r="AG773" i="4"/>
  <c r="AF773" i="4"/>
  <c r="AE773" i="4"/>
  <c r="AD773" i="4"/>
  <c r="AC773" i="4"/>
  <c r="AB773" i="4"/>
  <c r="AA773" i="4"/>
  <c r="Z773" i="4"/>
  <c r="Y773" i="4"/>
  <c r="X773" i="4"/>
  <c r="W773" i="4"/>
  <c r="V773" i="4"/>
  <c r="U773" i="4"/>
  <c r="T773" i="4"/>
  <c r="S773" i="4"/>
  <c r="Q773" i="4"/>
  <c r="P773" i="4"/>
  <c r="R773" i="4" s="1"/>
  <c r="O773" i="4"/>
  <c r="N773" i="4"/>
  <c r="L773" i="4"/>
  <c r="K773" i="4"/>
  <c r="M773" i="4" s="1"/>
  <c r="J773" i="4"/>
  <c r="I773" i="4"/>
  <c r="H773" i="4"/>
  <c r="G773" i="4"/>
  <c r="F773" i="4"/>
  <c r="E773" i="4"/>
  <c r="D773" i="4"/>
  <c r="C773" i="4"/>
  <c r="AZ772" i="4"/>
  <c r="AY772" i="4"/>
  <c r="AX772" i="4"/>
  <c r="AW772" i="4"/>
  <c r="AV772" i="4"/>
  <c r="AU772" i="4"/>
  <c r="AT772" i="4"/>
  <c r="AS772" i="4"/>
  <c r="AR772" i="4"/>
  <c r="AQ772" i="4"/>
  <c r="AP772" i="4"/>
  <c r="AO772" i="4"/>
  <c r="AN772" i="4"/>
  <c r="AM772" i="4"/>
  <c r="AL772" i="4"/>
  <c r="AK772" i="4"/>
  <c r="AJ772" i="4"/>
  <c r="AI772" i="4"/>
  <c r="AH772" i="4"/>
  <c r="AG772" i="4"/>
  <c r="AF772" i="4"/>
  <c r="AE772" i="4"/>
  <c r="AD772" i="4"/>
  <c r="AC772" i="4"/>
  <c r="AB772" i="4"/>
  <c r="AA772" i="4"/>
  <c r="Z772" i="4"/>
  <c r="Y772" i="4"/>
  <c r="X772" i="4"/>
  <c r="W772" i="4"/>
  <c r="V772" i="4"/>
  <c r="U772" i="4"/>
  <c r="T772" i="4"/>
  <c r="S772" i="4"/>
  <c r="R772" i="4"/>
  <c r="Q772" i="4"/>
  <c r="P772" i="4"/>
  <c r="O772" i="4"/>
  <c r="N772" i="4"/>
  <c r="M772" i="4"/>
  <c r="L772" i="4"/>
  <c r="K772" i="4"/>
  <c r="J772" i="4"/>
  <c r="I772" i="4"/>
  <c r="H772" i="4"/>
  <c r="G772" i="4"/>
  <c r="F772" i="4"/>
  <c r="E772" i="4"/>
  <c r="D772" i="4"/>
  <c r="C772" i="4"/>
  <c r="AZ771" i="4"/>
  <c r="AY771" i="4"/>
  <c r="AX771" i="4"/>
  <c r="AW771" i="4"/>
  <c r="AV771" i="4"/>
  <c r="AU771" i="4"/>
  <c r="AT771" i="4"/>
  <c r="AS771" i="4"/>
  <c r="AR771" i="4"/>
  <c r="AQ771" i="4"/>
  <c r="AP771" i="4"/>
  <c r="AO771" i="4"/>
  <c r="AN771" i="4"/>
  <c r="AM771" i="4"/>
  <c r="AL771" i="4"/>
  <c r="AK771" i="4"/>
  <c r="AJ771" i="4"/>
  <c r="AI771" i="4"/>
  <c r="AH771" i="4"/>
  <c r="AG771" i="4"/>
  <c r="AF771" i="4"/>
  <c r="AE771" i="4"/>
  <c r="AD771" i="4"/>
  <c r="AC771" i="4"/>
  <c r="AB771" i="4"/>
  <c r="AA771" i="4"/>
  <c r="Z771" i="4"/>
  <c r="Y771" i="4"/>
  <c r="X771" i="4"/>
  <c r="W771" i="4"/>
  <c r="V771" i="4"/>
  <c r="U771" i="4"/>
  <c r="T771" i="4"/>
  <c r="S771" i="4"/>
  <c r="Q771" i="4"/>
  <c r="P771" i="4"/>
  <c r="R771" i="4" s="1"/>
  <c r="O771" i="4"/>
  <c r="N771" i="4"/>
  <c r="L771" i="4"/>
  <c r="K771" i="4"/>
  <c r="M771" i="4" s="1"/>
  <c r="J771" i="4"/>
  <c r="I771" i="4"/>
  <c r="H771" i="4"/>
  <c r="G771" i="4"/>
  <c r="F771" i="4"/>
  <c r="E771" i="4"/>
  <c r="D771" i="4"/>
  <c r="C771" i="4"/>
  <c r="AZ770" i="4"/>
  <c r="AY770" i="4"/>
  <c r="AX770" i="4"/>
  <c r="AW770" i="4"/>
  <c r="AV770" i="4"/>
  <c r="AU770" i="4"/>
  <c r="AT770" i="4"/>
  <c r="AS770" i="4"/>
  <c r="AR770" i="4"/>
  <c r="AQ770" i="4"/>
  <c r="AP770" i="4"/>
  <c r="AO770" i="4"/>
  <c r="AN770" i="4"/>
  <c r="AM770" i="4"/>
  <c r="AL770" i="4"/>
  <c r="AK770" i="4"/>
  <c r="AJ770" i="4"/>
  <c r="AI770" i="4"/>
  <c r="AH770" i="4"/>
  <c r="AG770" i="4"/>
  <c r="AF770" i="4"/>
  <c r="AE770" i="4"/>
  <c r="AD770" i="4"/>
  <c r="AC770" i="4"/>
  <c r="AB770" i="4"/>
  <c r="AA770" i="4"/>
  <c r="Z770" i="4"/>
  <c r="Y770" i="4"/>
  <c r="X770" i="4"/>
  <c r="W770" i="4"/>
  <c r="V770" i="4"/>
  <c r="U770" i="4"/>
  <c r="T770" i="4"/>
  <c r="S770" i="4"/>
  <c r="R770" i="4"/>
  <c r="Q770" i="4"/>
  <c r="P770" i="4"/>
  <c r="O770" i="4"/>
  <c r="N770" i="4"/>
  <c r="M770" i="4"/>
  <c r="L770" i="4"/>
  <c r="K770" i="4"/>
  <c r="J770" i="4"/>
  <c r="I770" i="4"/>
  <c r="H770" i="4"/>
  <c r="G770" i="4"/>
  <c r="F770" i="4"/>
  <c r="E770" i="4"/>
  <c r="D770" i="4"/>
  <c r="C770" i="4"/>
  <c r="AZ769" i="4"/>
  <c r="AY769" i="4"/>
  <c r="AX769" i="4"/>
  <c r="AW769" i="4"/>
  <c r="AV769" i="4"/>
  <c r="AU769" i="4"/>
  <c r="AT769" i="4"/>
  <c r="AS769" i="4"/>
  <c r="AR769" i="4"/>
  <c r="AQ769" i="4"/>
  <c r="AP769" i="4"/>
  <c r="AO769" i="4"/>
  <c r="AN769" i="4"/>
  <c r="AM769" i="4"/>
  <c r="AL769" i="4"/>
  <c r="AK769" i="4"/>
  <c r="AJ769" i="4"/>
  <c r="AI769" i="4"/>
  <c r="AH769" i="4"/>
  <c r="AG769" i="4"/>
  <c r="AF769" i="4"/>
  <c r="AE769" i="4"/>
  <c r="AD769" i="4"/>
  <c r="AC769" i="4"/>
  <c r="AB769" i="4"/>
  <c r="AA769" i="4"/>
  <c r="Z769" i="4"/>
  <c r="Y769" i="4"/>
  <c r="X769" i="4"/>
  <c r="W769" i="4"/>
  <c r="V769" i="4"/>
  <c r="U769" i="4"/>
  <c r="T769" i="4"/>
  <c r="S769" i="4"/>
  <c r="Q769" i="4"/>
  <c r="P769" i="4"/>
  <c r="R769" i="4" s="1"/>
  <c r="O769" i="4"/>
  <c r="N769" i="4"/>
  <c r="L769" i="4"/>
  <c r="K769" i="4"/>
  <c r="M769" i="4" s="1"/>
  <c r="J769" i="4"/>
  <c r="I769" i="4"/>
  <c r="H769" i="4"/>
  <c r="G769" i="4"/>
  <c r="F769" i="4"/>
  <c r="E769" i="4"/>
  <c r="D769" i="4"/>
  <c r="C769" i="4"/>
  <c r="AZ768" i="4"/>
  <c r="AY768" i="4"/>
  <c r="AX768" i="4"/>
  <c r="AW768" i="4"/>
  <c r="AV768" i="4"/>
  <c r="AU768" i="4"/>
  <c r="AT768" i="4"/>
  <c r="AS768" i="4"/>
  <c r="AR768" i="4"/>
  <c r="AQ768" i="4"/>
  <c r="AP768" i="4"/>
  <c r="AO768" i="4"/>
  <c r="AN768" i="4"/>
  <c r="AM768" i="4"/>
  <c r="AL768" i="4"/>
  <c r="AK768" i="4"/>
  <c r="AJ768" i="4"/>
  <c r="AI768" i="4"/>
  <c r="AH768" i="4"/>
  <c r="AG768" i="4"/>
  <c r="AF768" i="4"/>
  <c r="AE768" i="4"/>
  <c r="AD768" i="4"/>
  <c r="AC768" i="4"/>
  <c r="AB768" i="4"/>
  <c r="AA768" i="4"/>
  <c r="Z768" i="4"/>
  <c r="Y768" i="4"/>
  <c r="X768" i="4"/>
  <c r="W768" i="4"/>
  <c r="V768" i="4"/>
  <c r="U768" i="4"/>
  <c r="T768" i="4"/>
  <c r="S768" i="4"/>
  <c r="R768" i="4"/>
  <c r="Q768" i="4"/>
  <c r="P768" i="4"/>
  <c r="O768" i="4"/>
  <c r="N768" i="4"/>
  <c r="M768" i="4"/>
  <c r="L768" i="4"/>
  <c r="K768" i="4"/>
  <c r="J768" i="4"/>
  <c r="I768" i="4"/>
  <c r="H768" i="4"/>
  <c r="G768" i="4"/>
  <c r="F768" i="4"/>
  <c r="E768" i="4"/>
  <c r="D768" i="4"/>
  <c r="C768" i="4"/>
  <c r="AZ767" i="4"/>
  <c r="AY767" i="4"/>
  <c r="AX767" i="4"/>
  <c r="AW767" i="4"/>
  <c r="AV767" i="4"/>
  <c r="AU767" i="4"/>
  <c r="AT767" i="4"/>
  <c r="AS767" i="4"/>
  <c r="AR767" i="4"/>
  <c r="AQ767" i="4"/>
  <c r="AP767" i="4"/>
  <c r="AO767" i="4"/>
  <c r="AN767" i="4"/>
  <c r="AM767" i="4"/>
  <c r="AL767" i="4"/>
  <c r="AK767" i="4"/>
  <c r="AJ767" i="4"/>
  <c r="AI767" i="4"/>
  <c r="AH767" i="4"/>
  <c r="AG767" i="4"/>
  <c r="AF767" i="4"/>
  <c r="AE767" i="4"/>
  <c r="AD767" i="4"/>
  <c r="AC767" i="4"/>
  <c r="AB767" i="4"/>
  <c r="AA767" i="4"/>
  <c r="Z767" i="4"/>
  <c r="Y767" i="4"/>
  <c r="X767" i="4"/>
  <c r="W767" i="4"/>
  <c r="V767" i="4"/>
  <c r="U767" i="4"/>
  <c r="T767" i="4"/>
  <c r="S767" i="4"/>
  <c r="Q767" i="4"/>
  <c r="P767" i="4"/>
  <c r="R767" i="4" s="1"/>
  <c r="O767" i="4"/>
  <c r="N767" i="4"/>
  <c r="L767" i="4"/>
  <c r="K767" i="4"/>
  <c r="M767" i="4" s="1"/>
  <c r="J767" i="4"/>
  <c r="I767" i="4"/>
  <c r="H767" i="4"/>
  <c r="G767" i="4"/>
  <c r="F767" i="4"/>
  <c r="E767" i="4"/>
  <c r="D767" i="4"/>
  <c r="C767" i="4"/>
  <c r="AZ766" i="4"/>
  <c r="AY766" i="4"/>
  <c r="AX766" i="4"/>
  <c r="AW766" i="4"/>
  <c r="AV766" i="4"/>
  <c r="AU766" i="4"/>
  <c r="AT766" i="4"/>
  <c r="AS766" i="4"/>
  <c r="AR766" i="4"/>
  <c r="AQ766" i="4"/>
  <c r="AP766" i="4"/>
  <c r="AO766" i="4"/>
  <c r="AN766" i="4"/>
  <c r="AM766" i="4"/>
  <c r="AL766" i="4"/>
  <c r="AK766" i="4"/>
  <c r="AJ766" i="4"/>
  <c r="AI766" i="4"/>
  <c r="AH766" i="4"/>
  <c r="AG766" i="4"/>
  <c r="AF766" i="4"/>
  <c r="AE766" i="4"/>
  <c r="AD766" i="4"/>
  <c r="AC766" i="4"/>
  <c r="AB766" i="4"/>
  <c r="AA766" i="4"/>
  <c r="Z766" i="4"/>
  <c r="Y766" i="4"/>
  <c r="X766" i="4"/>
  <c r="W766" i="4"/>
  <c r="V766" i="4"/>
  <c r="U766" i="4"/>
  <c r="T766" i="4"/>
  <c r="S766" i="4"/>
  <c r="R766" i="4"/>
  <c r="Q766" i="4"/>
  <c r="P766" i="4"/>
  <c r="O766" i="4"/>
  <c r="N766" i="4"/>
  <c r="M766" i="4"/>
  <c r="L766" i="4"/>
  <c r="K766" i="4"/>
  <c r="J766" i="4"/>
  <c r="I766" i="4"/>
  <c r="H766" i="4"/>
  <c r="G766" i="4"/>
  <c r="F766" i="4"/>
  <c r="E766" i="4"/>
  <c r="D766" i="4"/>
  <c r="C766" i="4"/>
  <c r="AZ765" i="4"/>
  <c r="AY765" i="4"/>
  <c r="AX765" i="4"/>
  <c r="AW765" i="4"/>
  <c r="AV765" i="4"/>
  <c r="AU765" i="4"/>
  <c r="AT765" i="4"/>
  <c r="AS765" i="4"/>
  <c r="AR765" i="4"/>
  <c r="AQ765" i="4"/>
  <c r="AP765" i="4"/>
  <c r="AO765" i="4"/>
  <c r="AN765" i="4"/>
  <c r="AM765" i="4"/>
  <c r="AL765" i="4"/>
  <c r="AK765" i="4"/>
  <c r="AJ765" i="4"/>
  <c r="AI765" i="4"/>
  <c r="AH765" i="4"/>
  <c r="AG765" i="4"/>
  <c r="AF765" i="4"/>
  <c r="AE765" i="4"/>
  <c r="AD765" i="4"/>
  <c r="AC765" i="4"/>
  <c r="AB765" i="4"/>
  <c r="AA765" i="4"/>
  <c r="Z765" i="4"/>
  <c r="Y765" i="4"/>
  <c r="X765" i="4"/>
  <c r="W765" i="4"/>
  <c r="V765" i="4"/>
  <c r="U765" i="4"/>
  <c r="T765" i="4"/>
  <c r="S765" i="4"/>
  <c r="Q765" i="4"/>
  <c r="P765" i="4"/>
  <c r="R765" i="4" s="1"/>
  <c r="O765" i="4"/>
  <c r="N765" i="4"/>
  <c r="L765" i="4"/>
  <c r="K765" i="4"/>
  <c r="M765" i="4" s="1"/>
  <c r="J765" i="4"/>
  <c r="I765" i="4"/>
  <c r="H765" i="4"/>
  <c r="G765" i="4"/>
  <c r="F765" i="4"/>
  <c r="E765" i="4"/>
  <c r="D765" i="4"/>
  <c r="C765" i="4"/>
  <c r="AZ764" i="4"/>
  <c r="AY764" i="4"/>
  <c r="AX764" i="4"/>
  <c r="AW764" i="4"/>
  <c r="AV764" i="4"/>
  <c r="AU764" i="4"/>
  <c r="AT764" i="4"/>
  <c r="AS764" i="4"/>
  <c r="AR764" i="4"/>
  <c r="AQ764" i="4"/>
  <c r="AP764" i="4"/>
  <c r="AO764" i="4"/>
  <c r="AN764" i="4"/>
  <c r="AM764" i="4"/>
  <c r="AL764" i="4"/>
  <c r="AK764" i="4"/>
  <c r="AJ764" i="4"/>
  <c r="AI764" i="4"/>
  <c r="AH764" i="4"/>
  <c r="AG764" i="4"/>
  <c r="AF764" i="4"/>
  <c r="AE764" i="4"/>
  <c r="AD764" i="4"/>
  <c r="AC764" i="4"/>
  <c r="AB764" i="4"/>
  <c r="AA764" i="4"/>
  <c r="Z764" i="4"/>
  <c r="Y764" i="4"/>
  <c r="X764" i="4"/>
  <c r="W764" i="4"/>
  <c r="V764" i="4"/>
  <c r="U764" i="4"/>
  <c r="T764" i="4"/>
  <c r="S764" i="4"/>
  <c r="R764" i="4"/>
  <c r="Q764" i="4"/>
  <c r="P764" i="4"/>
  <c r="O764" i="4"/>
  <c r="N764" i="4"/>
  <c r="M764" i="4"/>
  <c r="L764" i="4"/>
  <c r="K764" i="4"/>
  <c r="J764" i="4"/>
  <c r="I764" i="4"/>
  <c r="H764" i="4"/>
  <c r="G764" i="4"/>
  <c r="F764" i="4"/>
  <c r="E764" i="4"/>
  <c r="D764" i="4"/>
  <c r="C764" i="4"/>
  <c r="AZ763" i="4"/>
  <c r="AY763" i="4"/>
  <c r="AX763" i="4"/>
  <c r="AW763" i="4"/>
  <c r="AV763" i="4"/>
  <c r="AU763" i="4"/>
  <c r="AT763" i="4"/>
  <c r="AS763" i="4"/>
  <c r="AR763" i="4"/>
  <c r="AQ763" i="4"/>
  <c r="AP763" i="4"/>
  <c r="AO763" i="4"/>
  <c r="AN763" i="4"/>
  <c r="AM763" i="4"/>
  <c r="AL763" i="4"/>
  <c r="AK763" i="4"/>
  <c r="AJ763" i="4"/>
  <c r="AI763" i="4"/>
  <c r="AH763" i="4"/>
  <c r="AG763" i="4"/>
  <c r="AF763" i="4"/>
  <c r="AE763" i="4"/>
  <c r="AD763" i="4"/>
  <c r="AC763" i="4"/>
  <c r="AB763" i="4"/>
  <c r="AA763" i="4"/>
  <c r="Z763" i="4"/>
  <c r="Y763" i="4"/>
  <c r="X763" i="4"/>
  <c r="W763" i="4"/>
  <c r="V763" i="4"/>
  <c r="U763" i="4"/>
  <c r="T763" i="4"/>
  <c r="S763" i="4"/>
  <c r="Q763" i="4"/>
  <c r="P763" i="4"/>
  <c r="R763" i="4" s="1"/>
  <c r="O763" i="4"/>
  <c r="N763" i="4"/>
  <c r="L763" i="4"/>
  <c r="K763" i="4"/>
  <c r="M763" i="4" s="1"/>
  <c r="J763" i="4"/>
  <c r="I763" i="4"/>
  <c r="H763" i="4"/>
  <c r="G763" i="4"/>
  <c r="F763" i="4"/>
  <c r="E763" i="4"/>
  <c r="D763" i="4"/>
  <c r="C763" i="4"/>
  <c r="AZ762" i="4"/>
  <c r="AY762" i="4"/>
  <c r="AX762" i="4"/>
  <c r="AW762" i="4"/>
  <c r="AV762" i="4"/>
  <c r="AU762" i="4"/>
  <c r="AT762" i="4"/>
  <c r="AS762" i="4"/>
  <c r="AR762" i="4"/>
  <c r="AQ762" i="4"/>
  <c r="AP762" i="4"/>
  <c r="AO762" i="4"/>
  <c r="AN762" i="4"/>
  <c r="AM762" i="4"/>
  <c r="AL762" i="4"/>
  <c r="AK762" i="4"/>
  <c r="AJ762" i="4"/>
  <c r="AI762" i="4"/>
  <c r="AH762" i="4"/>
  <c r="AG762" i="4"/>
  <c r="AF762" i="4"/>
  <c r="AE762" i="4"/>
  <c r="AD762" i="4"/>
  <c r="AC762" i="4"/>
  <c r="AB762" i="4"/>
  <c r="AA762" i="4"/>
  <c r="Z762" i="4"/>
  <c r="Y762" i="4"/>
  <c r="X762" i="4"/>
  <c r="W762" i="4"/>
  <c r="V762" i="4"/>
  <c r="U762" i="4"/>
  <c r="T762" i="4"/>
  <c r="S762" i="4"/>
  <c r="R762" i="4"/>
  <c r="Q762" i="4"/>
  <c r="P762" i="4"/>
  <c r="O762" i="4"/>
  <c r="N762" i="4"/>
  <c r="M762" i="4"/>
  <c r="L762" i="4"/>
  <c r="K762" i="4"/>
  <c r="J762" i="4"/>
  <c r="I762" i="4"/>
  <c r="H762" i="4"/>
  <c r="G762" i="4"/>
  <c r="F762" i="4"/>
  <c r="E762" i="4"/>
  <c r="D762" i="4"/>
  <c r="C762" i="4"/>
  <c r="AZ761" i="4"/>
  <c r="AY761" i="4"/>
  <c r="AX761" i="4"/>
  <c r="AW761" i="4"/>
  <c r="AV761" i="4"/>
  <c r="AU761" i="4"/>
  <c r="AT761" i="4"/>
  <c r="AS761" i="4"/>
  <c r="AR761" i="4"/>
  <c r="AQ761" i="4"/>
  <c r="AP761" i="4"/>
  <c r="AO761" i="4"/>
  <c r="AN761" i="4"/>
  <c r="AM761" i="4"/>
  <c r="AL761" i="4"/>
  <c r="AK761" i="4"/>
  <c r="AJ761" i="4"/>
  <c r="AI761" i="4"/>
  <c r="AH761" i="4"/>
  <c r="AG761" i="4"/>
  <c r="AF761" i="4"/>
  <c r="AE761" i="4"/>
  <c r="AD761" i="4"/>
  <c r="AC761" i="4"/>
  <c r="AB761" i="4"/>
  <c r="AA761" i="4"/>
  <c r="Z761" i="4"/>
  <c r="Y761" i="4"/>
  <c r="X761" i="4"/>
  <c r="W761" i="4"/>
  <c r="V761" i="4"/>
  <c r="U761" i="4"/>
  <c r="T761" i="4"/>
  <c r="S761" i="4"/>
  <c r="Q761" i="4"/>
  <c r="P761" i="4"/>
  <c r="R761" i="4" s="1"/>
  <c r="O761" i="4"/>
  <c r="N761" i="4"/>
  <c r="L761" i="4"/>
  <c r="K761" i="4"/>
  <c r="M761" i="4" s="1"/>
  <c r="J761" i="4"/>
  <c r="I761" i="4"/>
  <c r="H761" i="4"/>
  <c r="G761" i="4"/>
  <c r="F761" i="4"/>
  <c r="E761" i="4"/>
  <c r="D761" i="4"/>
  <c r="C761" i="4"/>
  <c r="AZ760" i="4"/>
  <c r="AY760" i="4"/>
  <c r="AX760" i="4"/>
  <c r="AW760" i="4"/>
  <c r="AV760" i="4"/>
  <c r="AU760" i="4"/>
  <c r="AT760" i="4"/>
  <c r="AS760" i="4"/>
  <c r="AR760" i="4"/>
  <c r="AQ760" i="4"/>
  <c r="AP760" i="4"/>
  <c r="AO760" i="4"/>
  <c r="AN760" i="4"/>
  <c r="AM760" i="4"/>
  <c r="AL760" i="4"/>
  <c r="AK760" i="4"/>
  <c r="AJ760" i="4"/>
  <c r="AI760" i="4"/>
  <c r="AH760" i="4"/>
  <c r="AG760" i="4"/>
  <c r="AF760" i="4"/>
  <c r="AE760" i="4"/>
  <c r="AD760" i="4"/>
  <c r="AC760" i="4"/>
  <c r="AB760" i="4"/>
  <c r="AA760" i="4"/>
  <c r="Z760" i="4"/>
  <c r="Y760" i="4"/>
  <c r="X760" i="4"/>
  <c r="W760" i="4"/>
  <c r="V760" i="4"/>
  <c r="U760" i="4"/>
  <c r="T760" i="4"/>
  <c r="S760" i="4"/>
  <c r="R760" i="4"/>
  <c r="Q760" i="4"/>
  <c r="P760" i="4"/>
  <c r="O760" i="4"/>
  <c r="N760" i="4"/>
  <c r="M760" i="4"/>
  <c r="L760" i="4"/>
  <c r="K760" i="4"/>
  <c r="J760" i="4"/>
  <c r="I760" i="4"/>
  <c r="H760" i="4"/>
  <c r="G760" i="4"/>
  <c r="F760" i="4"/>
  <c r="E760" i="4"/>
  <c r="D760" i="4"/>
  <c r="C760" i="4"/>
  <c r="AZ759" i="4"/>
  <c r="AY759" i="4"/>
  <c r="AX759" i="4"/>
  <c r="AW759" i="4"/>
  <c r="AV759" i="4"/>
  <c r="AU759" i="4"/>
  <c r="AT759" i="4"/>
  <c r="AS759" i="4"/>
  <c r="AR759" i="4"/>
  <c r="AQ759" i="4"/>
  <c r="AP759" i="4"/>
  <c r="AO759" i="4"/>
  <c r="AN759" i="4"/>
  <c r="AM759" i="4"/>
  <c r="AL759" i="4"/>
  <c r="AK759" i="4"/>
  <c r="AJ759" i="4"/>
  <c r="AI759" i="4"/>
  <c r="AH759" i="4"/>
  <c r="AG759" i="4"/>
  <c r="AF759" i="4"/>
  <c r="AE759" i="4"/>
  <c r="AD759" i="4"/>
  <c r="AC759" i="4"/>
  <c r="AB759" i="4"/>
  <c r="AA759" i="4"/>
  <c r="Z759" i="4"/>
  <c r="Y759" i="4"/>
  <c r="X759" i="4"/>
  <c r="W759" i="4"/>
  <c r="V759" i="4"/>
  <c r="U759" i="4"/>
  <c r="T759" i="4"/>
  <c r="S759" i="4"/>
  <c r="Q759" i="4"/>
  <c r="P759" i="4"/>
  <c r="R759" i="4" s="1"/>
  <c r="O759" i="4"/>
  <c r="N759" i="4"/>
  <c r="L759" i="4"/>
  <c r="K759" i="4"/>
  <c r="M759" i="4" s="1"/>
  <c r="J759" i="4"/>
  <c r="I759" i="4"/>
  <c r="H759" i="4"/>
  <c r="G759" i="4"/>
  <c r="F759" i="4"/>
  <c r="E759" i="4"/>
  <c r="D759" i="4"/>
  <c r="C759" i="4"/>
  <c r="AZ758" i="4"/>
  <c r="AY758" i="4"/>
  <c r="AX758" i="4"/>
  <c r="AW758" i="4"/>
  <c r="AV758" i="4"/>
  <c r="AU758" i="4"/>
  <c r="AT758" i="4"/>
  <c r="AS758" i="4"/>
  <c r="AR758" i="4"/>
  <c r="AQ758" i="4"/>
  <c r="AP758" i="4"/>
  <c r="AO758" i="4"/>
  <c r="AN758" i="4"/>
  <c r="AM758" i="4"/>
  <c r="AL758" i="4"/>
  <c r="AK758" i="4"/>
  <c r="AJ758" i="4"/>
  <c r="AI758" i="4"/>
  <c r="AH758" i="4"/>
  <c r="AG758" i="4"/>
  <c r="AF758" i="4"/>
  <c r="AE758" i="4"/>
  <c r="AD758" i="4"/>
  <c r="AC758" i="4"/>
  <c r="AB758" i="4"/>
  <c r="AA758" i="4"/>
  <c r="Z758" i="4"/>
  <c r="Y758" i="4"/>
  <c r="X758" i="4"/>
  <c r="W758" i="4"/>
  <c r="V758" i="4"/>
  <c r="U758" i="4"/>
  <c r="T758" i="4"/>
  <c r="S758" i="4"/>
  <c r="R758" i="4"/>
  <c r="Q758" i="4"/>
  <c r="P758" i="4"/>
  <c r="O758" i="4"/>
  <c r="N758" i="4"/>
  <c r="M758" i="4"/>
  <c r="L758" i="4"/>
  <c r="K758" i="4"/>
  <c r="J758" i="4"/>
  <c r="I758" i="4"/>
  <c r="H758" i="4"/>
  <c r="G758" i="4"/>
  <c r="F758" i="4"/>
  <c r="E758" i="4"/>
  <c r="D758" i="4"/>
  <c r="C758" i="4"/>
  <c r="AZ757" i="4"/>
  <c r="AY757" i="4"/>
  <c r="AX757" i="4"/>
  <c r="AW757" i="4"/>
  <c r="AV757" i="4"/>
  <c r="AU757" i="4"/>
  <c r="AT757" i="4"/>
  <c r="AS757" i="4"/>
  <c r="AR757" i="4"/>
  <c r="AQ757" i="4"/>
  <c r="AP757" i="4"/>
  <c r="AO757" i="4"/>
  <c r="AN757" i="4"/>
  <c r="AM757" i="4"/>
  <c r="AL757" i="4"/>
  <c r="AK757" i="4"/>
  <c r="AJ757" i="4"/>
  <c r="AI757" i="4"/>
  <c r="AH757" i="4"/>
  <c r="AG757" i="4"/>
  <c r="AF757" i="4"/>
  <c r="AE757" i="4"/>
  <c r="AD757" i="4"/>
  <c r="AC757" i="4"/>
  <c r="AB757" i="4"/>
  <c r="AA757" i="4"/>
  <c r="Z757" i="4"/>
  <c r="Y757" i="4"/>
  <c r="X757" i="4"/>
  <c r="W757" i="4"/>
  <c r="V757" i="4"/>
  <c r="U757" i="4"/>
  <c r="T757" i="4"/>
  <c r="S757" i="4"/>
  <c r="Q757" i="4"/>
  <c r="P757" i="4"/>
  <c r="R757" i="4" s="1"/>
  <c r="O757" i="4"/>
  <c r="N757" i="4"/>
  <c r="L757" i="4"/>
  <c r="K757" i="4"/>
  <c r="M757" i="4" s="1"/>
  <c r="J757" i="4"/>
  <c r="I757" i="4"/>
  <c r="H757" i="4"/>
  <c r="G757" i="4"/>
  <c r="F757" i="4"/>
  <c r="E757" i="4"/>
  <c r="D757" i="4"/>
  <c r="C757" i="4"/>
  <c r="AZ756" i="4"/>
  <c r="AY756" i="4"/>
  <c r="AX756" i="4"/>
  <c r="AW756" i="4"/>
  <c r="AV756" i="4"/>
  <c r="AU756" i="4"/>
  <c r="AT756" i="4"/>
  <c r="AS756" i="4"/>
  <c r="AR756" i="4"/>
  <c r="AQ756" i="4"/>
  <c r="AP756" i="4"/>
  <c r="AO756" i="4"/>
  <c r="AN756" i="4"/>
  <c r="AM756" i="4"/>
  <c r="AL756" i="4"/>
  <c r="AK756" i="4"/>
  <c r="AJ756" i="4"/>
  <c r="AI756" i="4"/>
  <c r="AH756" i="4"/>
  <c r="AG756" i="4"/>
  <c r="AF756" i="4"/>
  <c r="AE756" i="4"/>
  <c r="AD756" i="4"/>
  <c r="AC756" i="4"/>
  <c r="AB756" i="4"/>
  <c r="AA756" i="4"/>
  <c r="Z756" i="4"/>
  <c r="Y756" i="4"/>
  <c r="X756" i="4"/>
  <c r="W756" i="4"/>
  <c r="V756" i="4"/>
  <c r="U756" i="4"/>
  <c r="T756" i="4"/>
  <c r="S756" i="4"/>
  <c r="R756" i="4"/>
  <c r="Q756" i="4"/>
  <c r="P756" i="4"/>
  <c r="O756" i="4"/>
  <c r="N756" i="4"/>
  <c r="M756" i="4"/>
  <c r="L756" i="4"/>
  <c r="K756" i="4"/>
  <c r="J756" i="4"/>
  <c r="I756" i="4"/>
  <c r="H756" i="4"/>
  <c r="G756" i="4"/>
  <c r="F756" i="4"/>
  <c r="E756" i="4"/>
  <c r="D756" i="4"/>
  <c r="C756" i="4"/>
  <c r="AZ755" i="4"/>
  <c r="AY755" i="4"/>
  <c r="AX755" i="4"/>
  <c r="AW755" i="4"/>
  <c r="AV755" i="4"/>
  <c r="AU755" i="4"/>
  <c r="AT755" i="4"/>
  <c r="AS755" i="4"/>
  <c r="AR755" i="4"/>
  <c r="AQ755" i="4"/>
  <c r="AP755" i="4"/>
  <c r="AO755" i="4"/>
  <c r="AN755" i="4"/>
  <c r="AM755" i="4"/>
  <c r="AL755" i="4"/>
  <c r="AK755" i="4"/>
  <c r="AJ755" i="4"/>
  <c r="AI755" i="4"/>
  <c r="AH755" i="4"/>
  <c r="AG755" i="4"/>
  <c r="AF755" i="4"/>
  <c r="AE755" i="4"/>
  <c r="AD755" i="4"/>
  <c r="AC755" i="4"/>
  <c r="AB755" i="4"/>
  <c r="AA755" i="4"/>
  <c r="Z755" i="4"/>
  <c r="Y755" i="4"/>
  <c r="X755" i="4"/>
  <c r="W755" i="4"/>
  <c r="V755" i="4"/>
  <c r="U755" i="4"/>
  <c r="T755" i="4"/>
  <c r="S755" i="4"/>
  <c r="Q755" i="4"/>
  <c r="P755" i="4"/>
  <c r="R755" i="4" s="1"/>
  <c r="O755" i="4"/>
  <c r="N755" i="4"/>
  <c r="L755" i="4"/>
  <c r="K755" i="4"/>
  <c r="M755" i="4" s="1"/>
  <c r="J755" i="4"/>
  <c r="I755" i="4"/>
  <c r="H755" i="4"/>
  <c r="G755" i="4"/>
  <c r="F755" i="4"/>
  <c r="E755" i="4"/>
  <c r="D755" i="4"/>
  <c r="C755" i="4"/>
  <c r="AZ754" i="4"/>
  <c r="AY754" i="4"/>
  <c r="AX754" i="4"/>
  <c r="AW754" i="4"/>
  <c r="AV754" i="4"/>
  <c r="AU754" i="4"/>
  <c r="AT754" i="4"/>
  <c r="AS754" i="4"/>
  <c r="AR754" i="4"/>
  <c r="AQ754" i="4"/>
  <c r="AP754" i="4"/>
  <c r="AO754" i="4"/>
  <c r="AN754" i="4"/>
  <c r="AM754" i="4"/>
  <c r="AL754" i="4"/>
  <c r="AK754" i="4"/>
  <c r="AJ754" i="4"/>
  <c r="AI754" i="4"/>
  <c r="AH754" i="4"/>
  <c r="AG754" i="4"/>
  <c r="AF754" i="4"/>
  <c r="AE754" i="4"/>
  <c r="AD754" i="4"/>
  <c r="AC754" i="4"/>
  <c r="AB754" i="4"/>
  <c r="AA754" i="4"/>
  <c r="Z754" i="4"/>
  <c r="Y754" i="4"/>
  <c r="X754" i="4"/>
  <c r="W754" i="4"/>
  <c r="V754" i="4"/>
  <c r="U754" i="4"/>
  <c r="T754" i="4"/>
  <c r="S754" i="4"/>
  <c r="R754" i="4"/>
  <c r="Q754" i="4"/>
  <c r="P754" i="4"/>
  <c r="O754" i="4"/>
  <c r="N754" i="4"/>
  <c r="M754" i="4"/>
  <c r="L754" i="4"/>
  <c r="K754" i="4"/>
  <c r="J754" i="4"/>
  <c r="I754" i="4"/>
  <c r="H754" i="4"/>
  <c r="G754" i="4"/>
  <c r="F754" i="4"/>
  <c r="E754" i="4"/>
  <c r="D754" i="4"/>
  <c r="C754" i="4"/>
  <c r="AZ753" i="4"/>
  <c r="AY753" i="4"/>
  <c r="AX753" i="4"/>
  <c r="AW753" i="4"/>
  <c r="AV753" i="4"/>
  <c r="AU753" i="4"/>
  <c r="AT753" i="4"/>
  <c r="AS753" i="4"/>
  <c r="AR753" i="4"/>
  <c r="AQ753" i="4"/>
  <c r="AP753" i="4"/>
  <c r="AO753" i="4"/>
  <c r="AN753" i="4"/>
  <c r="AM753" i="4"/>
  <c r="AL753" i="4"/>
  <c r="AK753" i="4"/>
  <c r="AJ753" i="4"/>
  <c r="AI753" i="4"/>
  <c r="AH753" i="4"/>
  <c r="AG753" i="4"/>
  <c r="AF753" i="4"/>
  <c r="AE753" i="4"/>
  <c r="AD753" i="4"/>
  <c r="AC753" i="4"/>
  <c r="AB753" i="4"/>
  <c r="AA753" i="4"/>
  <c r="Z753" i="4"/>
  <c r="Y753" i="4"/>
  <c r="X753" i="4"/>
  <c r="W753" i="4"/>
  <c r="V753" i="4"/>
  <c r="U753" i="4"/>
  <c r="T753" i="4"/>
  <c r="S753" i="4"/>
  <c r="Q753" i="4"/>
  <c r="P753" i="4"/>
  <c r="R753" i="4" s="1"/>
  <c r="O753" i="4"/>
  <c r="N753" i="4"/>
  <c r="L753" i="4"/>
  <c r="K753" i="4"/>
  <c r="M753" i="4" s="1"/>
  <c r="J753" i="4"/>
  <c r="I753" i="4"/>
  <c r="H753" i="4"/>
  <c r="G753" i="4"/>
  <c r="F753" i="4"/>
  <c r="E753" i="4"/>
  <c r="D753" i="4"/>
  <c r="C753" i="4"/>
  <c r="AZ752" i="4"/>
  <c r="AY752" i="4"/>
  <c r="AX752" i="4"/>
  <c r="AW752" i="4"/>
  <c r="AV752" i="4"/>
  <c r="AU752" i="4"/>
  <c r="AT752" i="4"/>
  <c r="AS752" i="4"/>
  <c r="AR752" i="4"/>
  <c r="AQ752" i="4"/>
  <c r="AP752" i="4"/>
  <c r="AO752" i="4"/>
  <c r="AN752" i="4"/>
  <c r="AM752" i="4"/>
  <c r="AL752" i="4"/>
  <c r="AK752" i="4"/>
  <c r="AJ752" i="4"/>
  <c r="AI752" i="4"/>
  <c r="AH752" i="4"/>
  <c r="AG752" i="4"/>
  <c r="AF752" i="4"/>
  <c r="AE752" i="4"/>
  <c r="AD752" i="4"/>
  <c r="AC752" i="4"/>
  <c r="AB752" i="4"/>
  <c r="AA752" i="4"/>
  <c r="Z752" i="4"/>
  <c r="Y752" i="4"/>
  <c r="X752" i="4"/>
  <c r="W752" i="4"/>
  <c r="V752" i="4"/>
  <c r="U752" i="4"/>
  <c r="T752" i="4"/>
  <c r="S752" i="4"/>
  <c r="R752" i="4"/>
  <c r="Q752" i="4"/>
  <c r="P752" i="4"/>
  <c r="O752" i="4"/>
  <c r="N752" i="4"/>
  <c r="M752" i="4"/>
  <c r="L752" i="4"/>
  <c r="K752" i="4"/>
  <c r="J752" i="4"/>
  <c r="I752" i="4"/>
  <c r="H752" i="4"/>
  <c r="G752" i="4"/>
  <c r="F752" i="4"/>
  <c r="E752" i="4"/>
  <c r="D752" i="4"/>
  <c r="C752" i="4"/>
  <c r="AZ751" i="4"/>
  <c r="AY751" i="4"/>
  <c r="AX751" i="4"/>
  <c r="AW751" i="4"/>
  <c r="AV751" i="4"/>
  <c r="AU751" i="4"/>
  <c r="AT751" i="4"/>
  <c r="AS751" i="4"/>
  <c r="AR751" i="4"/>
  <c r="AQ751" i="4"/>
  <c r="AP751" i="4"/>
  <c r="AO751" i="4"/>
  <c r="AN751" i="4"/>
  <c r="AM751" i="4"/>
  <c r="AL751" i="4"/>
  <c r="AK751" i="4"/>
  <c r="AJ751" i="4"/>
  <c r="AI751" i="4"/>
  <c r="AH751" i="4"/>
  <c r="AG751" i="4"/>
  <c r="AF751" i="4"/>
  <c r="AE751" i="4"/>
  <c r="AD751" i="4"/>
  <c r="AC751" i="4"/>
  <c r="AB751" i="4"/>
  <c r="AA751" i="4"/>
  <c r="Z751" i="4"/>
  <c r="Y751" i="4"/>
  <c r="X751" i="4"/>
  <c r="W751" i="4"/>
  <c r="V751" i="4"/>
  <c r="U751" i="4"/>
  <c r="T751" i="4"/>
  <c r="S751" i="4"/>
  <c r="Q751" i="4"/>
  <c r="P751" i="4"/>
  <c r="R751" i="4" s="1"/>
  <c r="O751" i="4"/>
  <c r="N751" i="4"/>
  <c r="L751" i="4"/>
  <c r="K751" i="4"/>
  <c r="M751" i="4" s="1"/>
  <c r="J751" i="4"/>
  <c r="I751" i="4"/>
  <c r="H751" i="4"/>
  <c r="G751" i="4"/>
  <c r="F751" i="4"/>
  <c r="E751" i="4"/>
  <c r="D751" i="4"/>
  <c r="C751" i="4"/>
  <c r="AZ750" i="4"/>
  <c r="AY750" i="4"/>
  <c r="AX750" i="4"/>
  <c r="AW750" i="4"/>
  <c r="AV750" i="4"/>
  <c r="AU750" i="4"/>
  <c r="AT750" i="4"/>
  <c r="AS750" i="4"/>
  <c r="AR750" i="4"/>
  <c r="AQ750" i="4"/>
  <c r="AP750" i="4"/>
  <c r="AO750" i="4"/>
  <c r="AN750" i="4"/>
  <c r="AM750" i="4"/>
  <c r="AL750" i="4"/>
  <c r="AK750" i="4"/>
  <c r="AJ750" i="4"/>
  <c r="AI750" i="4"/>
  <c r="AH750" i="4"/>
  <c r="AG750" i="4"/>
  <c r="AF750" i="4"/>
  <c r="AE750" i="4"/>
  <c r="AD750" i="4"/>
  <c r="AC750" i="4"/>
  <c r="AB750" i="4"/>
  <c r="AA750" i="4"/>
  <c r="Z750" i="4"/>
  <c r="Y750" i="4"/>
  <c r="X750" i="4"/>
  <c r="W750" i="4"/>
  <c r="V750" i="4"/>
  <c r="U750" i="4"/>
  <c r="T750" i="4"/>
  <c r="S750" i="4"/>
  <c r="R750" i="4"/>
  <c r="Q750" i="4"/>
  <c r="P750" i="4"/>
  <c r="O750" i="4"/>
  <c r="N750" i="4"/>
  <c r="M750" i="4"/>
  <c r="L750" i="4"/>
  <c r="K750" i="4"/>
  <c r="J750" i="4"/>
  <c r="I750" i="4"/>
  <c r="H750" i="4"/>
  <c r="G750" i="4"/>
  <c r="F750" i="4"/>
  <c r="E750" i="4"/>
  <c r="D750" i="4"/>
  <c r="C750" i="4"/>
  <c r="AZ749" i="4"/>
  <c r="AY749" i="4"/>
  <c r="AX749" i="4"/>
  <c r="AW749" i="4"/>
  <c r="AV749" i="4"/>
  <c r="AU749" i="4"/>
  <c r="AT749" i="4"/>
  <c r="AS749" i="4"/>
  <c r="AR749" i="4"/>
  <c r="AQ749" i="4"/>
  <c r="AP749" i="4"/>
  <c r="AO749" i="4"/>
  <c r="AN749" i="4"/>
  <c r="AM749" i="4"/>
  <c r="AL749" i="4"/>
  <c r="AK749" i="4"/>
  <c r="AJ749" i="4"/>
  <c r="AI749" i="4"/>
  <c r="AH749" i="4"/>
  <c r="AG749" i="4"/>
  <c r="AF749" i="4"/>
  <c r="AE749" i="4"/>
  <c r="AD749" i="4"/>
  <c r="AC749" i="4"/>
  <c r="AB749" i="4"/>
  <c r="AA749" i="4"/>
  <c r="Z749" i="4"/>
  <c r="Y749" i="4"/>
  <c r="X749" i="4"/>
  <c r="W749" i="4"/>
  <c r="V749" i="4"/>
  <c r="U749" i="4"/>
  <c r="T749" i="4"/>
  <c r="S749" i="4"/>
  <c r="Q749" i="4"/>
  <c r="P749" i="4"/>
  <c r="R749" i="4" s="1"/>
  <c r="O749" i="4"/>
  <c r="N749" i="4"/>
  <c r="L749" i="4"/>
  <c r="K749" i="4"/>
  <c r="M749" i="4" s="1"/>
  <c r="J749" i="4"/>
  <c r="I749" i="4"/>
  <c r="H749" i="4"/>
  <c r="G749" i="4"/>
  <c r="F749" i="4"/>
  <c r="E749" i="4"/>
  <c r="D749" i="4"/>
  <c r="C749" i="4"/>
  <c r="AZ748" i="4"/>
  <c r="AY748" i="4"/>
  <c r="AX748" i="4"/>
  <c r="AW748" i="4"/>
  <c r="AV748" i="4"/>
  <c r="AU748" i="4"/>
  <c r="AT748" i="4"/>
  <c r="AS748" i="4"/>
  <c r="AR748" i="4"/>
  <c r="AQ748" i="4"/>
  <c r="AP748" i="4"/>
  <c r="AO748" i="4"/>
  <c r="AN748" i="4"/>
  <c r="AM748" i="4"/>
  <c r="AL748" i="4"/>
  <c r="AK748" i="4"/>
  <c r="AJ748" i="4"/>
  <c r="AI748" i="4"/>
  <c r="AH748" i="4"/>
  <c r="AG748" i="4"/>
  <c r="AF748" i="4"/>
  <c r="AE748" i="4"/>
  <c r="AD748" i="4"/>
  <c r="AC748" i="4"/>
  <c r="AB748" i="4"/>
  <c r="AA748" i="4"/>
  <c r="Z748" i="4"/>
  <c r="Y748" i="4"/>
  <c r="X748" i="4"/>
  <c r="W748" i="4"/>
  <c r="V748" i="4"/>
  <c r="U748" i="4"/>
  <c r="T748" i="4"/>
  <c r="S748" i="4"/>
  <c r="R748" i="4"/>
  <c r="Q748" i="4"/>
  <c r="P748" i="4"/>
  <c r="O748" i="4"/>
  <c r="N748" i="4"/>
  <c r="M748" i="4"/>
  <c r="L748" i="4"/>
  <c r="K748" i="4"/>
  <c r="J748" i="4"/>
  <c r="I748" i="4"/>
  <c r="H748" i="4"/>
  <c r="G748" i="4"/>
  <c r="F748" i="4"/>
  <c r="E748" i="4"/>
  <c r="D748" i="4"/>
  <c r="C748" i="4"/>
  <c r="AZ747" i="4"/>
  <c r="AY747" i="4"/>
  <c r="AX747" i="4"/>
  <c r="AW747" i="4"/>
  <c r="AV747" i="4"/>
  <c r="AU747" i="4"/>
  <c r="AT747" i="4"/>
  <c r="AS747" i="4"/>
  <c r="AR747" i="4"/>
  <c r="AQ747" i="4"/>
  <c r="AP747" i="4"/>
  <c r="AO747" i="4"/>
  <c r="AN747" i="4"/>
  <c r="AM747" i="4"/>
  <c r="AL747" i="4"/>
  <c r="AK747" i="4"/>
  <c r="AJ747" i="4"/>
  <c r="AI747" i="4"/>
  <c r="AH747" i="4"/>
  <c r="AG747" i="4"/>
  <c r="AF747" i="4"/>
  <c r="AE747" i="4"/>
  <c r="AD747" i="4"/>
  <c r="AC747" i="4"/>
  <c r="AB747" i="4"/>
  <c r="AA747" i="4"/>
  <c r="Z747" i="4"/>
  <c r="Y747" i="4"/>
  <c r="X747" i="4"/>
  <c r="W747" i="4"/>
  <c r="V747" i="4"/>
  <c r="U747" i="4"/>
  <c r="T747" i="4"/>
  <c r="S747" i="4"/>
  <c r="Q747" i="4"/>
  <c r="P747" i="4"/>
  <c r="R747" i="4" s="1"/>
  <c r="O747" i="4"/>
  <c r="N747" i="4"/>
  <c r="L747" i="4"/>
  <c r="K747" i="4"/>
  <c r="M747" i="4" s="1"/>
  <c r="J747" i="4"/>
  <c r="I747" i="4"/>
  <c r="H747" i="4"/>
  <c r="G747" i="4"/>
  <c r="F747" i="4"/>
  <c r="E747" i="4"/>
  <c r="D747" i="4"/>
  <c r="C747" i="4"/>
  <c r="AZ746" i="4"/>
  <c r="AY746" i="4"/>
  <c r="AX746" i="4"/>
  <c r="AW746" i="4"/>
  <c r="AV746" i="4"/>
  <c r="AU746" i="4"/>
  <c r="AT746" i="4"/>
  <c r="AS746" i="4"/>
  <c r="AR746" i="4"/>
  <c r="AQ746" i="4"/>
  <c r="AP746" i="4"/>
  <c r="AO746" i="4"/>
  <c r="AN746" i="4"/>
  <c r="AM746" i="4"/>
  <c r="AL746" i="4"/>
  <c r="AK746" i="4"/>
  <c r="AJ746" i="4"/>
  <c r="AI746" i="4"/>
  <c r="AH746" i="4"/>
  <c r="AG746" i="4"/>
  <c r="AF746" i="4"/>
  <c r="AE746" i="4"/>
  <c r="AD746" i="4"/>
  <c r="AC746" i="4"/>
  <c r="AB746" i="4"/>
  <c r="AA746" i="4"/>
  <c r="Z746" i="4"/>
  <c r="Y746" i="4"/>
  <c r="X746" i="4"/>
  <c r="W746" i="4"/>
  <c r="V746" i="4"/>
  <c r="U746" i="4"/>
  <c r="T746" i="4"/>
  <c r="S746" i="4"/>
  <c r="R746" i="4"/>
  <c r="Q746" i="4"/>
  <c r="P746" i="4"/>
  <c r="O746" i="4"/>
  <c r="N746" i="4"/>
  <c r="M746" i="4"/>
  <c r="L746" i="4"/>
  <c r="K746" i="4"/>
  <c r="J746" i="4"/>
  <c r="I746" i="4"/>
  <c r="H746" i="4"/>
  <c r="G746" i="4"/>
  <c r="F746" i="4"/>
  <c r="E746" i="4"/>
  <c r="D746" i="4"/>
  <c r="C746" i="4"/>
  <c r="AZ745" i="4"/>
  <c r="AY745" i="4"/>
  <c r="AX745" i="4"/>
  <c r="AW745" i="4"/>
  <c r="AV745" i="4"/>
  <c r="AU745" i="4"/>
  <c r="AT745" i="4"/>
  <c r="AS745" i="4"/>
  <c r="AR745" i="4"/>
  <c r="AQ745" i="4"/>
  <c r="AP745" i="4"/>
  <c r="AO745" i="4"/>
  <c r="AN745" i="4"/>
  <c r="AM745" i="4"/>
  <c r="AL745" i="4"/>
  <c r="AK745" i="4"/>
  <c r="AJ745" i="4"/>
  <c r="AI745" i="4"/>
  <c r="AH745" i="4"/>
  <c r="AG745" i="4"/>
  <c r="AF745" i="4"/>
  <c r="AE745" i="4"/>
  <c r="AD745" i="4"/>
  <c r="AC745" i="4"/>
  <c r="AB745" i="4"/>
  <c r="AA745" i="4"/>
  <c r="Z745" i="4"/>
  <c r="Y745" i="4"/>
  <c r="X745" i="4"/>
  <c r="W745" i="4"/>
  <c r="V745" i="4"/>
  <c r="U745" i="4"/>
  <c r="T745" i="4"/>
  <c r="S745" i="4"/>
  <c r="Q745" i="4"/>
  <c r="P745" i="4"/>
  <c r="R745" i="4" s="1"/>
  <c r="O745" i="4"/>
  <c r="N745" i="4"/>
  <c r="L745" i="4"/>
  <c r="K745" i="4"/>
  <c r="M745" i="4" s="1"/>
  <c r="J745" i="4"/>
  <c r="I745" i="4"/>
  <c r="H745" i="4"/>
  <c r="G745" i="4"/>
  <c r="F745" i="4"/>
  <c r="E745" i="4"/>
  <c r="D745" i="4"/>
  <c r="C745" i="4"/>
  <c r="AZ744" i="4"/>
  <c r="AY744" i="4"/>
  <c r="AX744" i="4"/>
  <c r="AW744" i="4"/>
  <c r="AV744" i="4"/>
  <c r="AU744" i="4"/>
  <c r="AT744" i="4"/>
  <c r="AS744" i="4"/>
  <c r="AR744" i="4"/>
  <c r="AQ744" i="4"/>
  <c r="AP744" i="4"/>
  <c r="AO744" i="4"/>
  <c r="AN744" i="4"/>
  <c r="AM744" i="4"/>
  <c r="AL744" i="4"/>
  <c r="AK744" i="4"/>
  <c r="AJ744" i="4"/>
  <c r="AI744" i="4"/>
  <c r="AH744" i="4"/>
  <c r="AG744" i="4"/>
  <c r="AF744" i="4"/>
  <c r="AE744" i="4"/>
  <c r="AD744" i="4"/>
  <c r="AC744" i="4"/>
  <c r="AB744" i="4"/>
  <c r="AA744" i="4"/>
  <c r="Z744" i="4"/>
  <c r="Y744" i="4"/>
  <c r="X744" i="4"/>
  <c r="W744" i="4"/>
  <c r="V744" i="4"/>
  <c r="U744" i="4"/>
  <c r="T744" i="4"/>
  <c r="S744" i="4"/>
  <c r="R744" i="4"/>
  <c r="Q744" i="4"/>
  <c r="P744" i="4"/>
  <c r="O744" i="4"/>
  <c r="N744" i="4"/>
  <c r="M744" i="4"/>
  <c r="L744" i="4"/>
  <c r="K744" i="4"/>
  <c r="J744" i="4"/>
  <c r="I744" i="4"/>
  <c r="H744" i="4"/>
  <c r="G744" i="4"/>
  <c r="F744" i="4"/>
  <c r="E744" i="4"/>
  <c r="D744" i="4"/>
  <c r="C744" i="4"/>
  <c r="AZ743" i="4"/>
  <c r="AY743" i="4"/>
  <c r="AX743" i="4"/>
  <c r="AW743" i="4"/>
  <c r="AV743" i="4"/>
  <c r="AU743" i="4"/>
  <c r="AT743" i="4"/>
  <c r="AS743" i="4"/>
  <c r="AR743" i="4"/>
  <c r="AQ743" i="4"/>
  <c r="AP743" i="4"/>
  <c r="AO743" i="4"/>
  <c r="AN743" i="4"/>
  <c r="AM743" i="4"/>
  <c r="AL743" i="4"/>
  <c r="AK743" i="4"/>
  <c r="AJ743" i="4"/>
  <c r="AI743" i="4"/>
  <c r="AH743" i="4"/>
  <c r="AG743" i="4"/>
  <c r="AF743" i="4"/>
  <c r="AE743" i="4"/>
  <c r="AD743" i="4"/>
  <c r="AC743" i="4"/>
  <c r="AB743" i="4"/>
  <c r="AA743" i="4"/>
  <c r="Z743" i="4"/>
  <c r="Y743" i="4"/>
  <c r="X743" i="4"/>
  <c r="W743" i="4"/>
  <c r="V743" i="4"/>
  <c r="U743" i="4"/>
  <c r="T743" i="4"/>
  <c r="S743" i="4"/>
  <c r="Q743" i="4"/>
  <c r="P743" i="4"/>
  <c r="R743" i="4" s="1"/>
  <c r="O743" i="4"/>
  <c r="N743" i="4"/>
  <c r="L743" i="4"/>
  <c r="K743" i="4"/>
  <c r="M743" i="4" s="1"/>
  <c r="J743" i="4"/>
  <c r="I743" i="4"/>
  <c r="H743" i="4"/>
  <c r="G743" i="4"/>
  <c r="F743" i="4"/>
  <c r="E743" i="4"/>
  <c r="D743" i="4"/>
  <c r="C743" i="4"/>
  <c r="AZ742" i="4"/>
  <c r="AY742" i="4"/>
  <c r="AX742" i="4"/>
  <c r="AW742" i="4"/>
  <c r="AV742" i="4"/>
  <c r="AU742" i="4"/>
  <c r="AT742" i="4"/>
  <c r="AS742" i="4"/>
  <c r="AR742" i="4"/>
  <c r="AQ742" i="4"/>
  <c r="AP742" i="4"/>
  <c r="AO742" i="4"/>
  <c r="AN742" i="4"/>
  <c r="AM742" i="4"/>
  <c r="AL742" i="4"/>
  <c r="AK742" i="4"/>
  <c r="AJ742" i="4"/>
  <c r="AI742" i="4"/>
  <c r="AH742" i="4"/>
  <c r="AG742" i="4"/>
  <c r="AF742" i="4"/>
  <c r="AE742" i="4"/>
  <c r="AD742" i="4"/>
  <c r="AC742" i="4"/>
  <c r="AB742" i="4"/>
  <c r="AA742" i="4"/>
  <c r="Z742" i="4"/>
  <c r="Y742" i="4"/>
  <c r="X742" i="4"/>
  <c r="W742" i="4"/>
  <c r="V742" i="4"/>
  <c r="U742" i="4"/>
  <c r="T742" i="4"/>
  <c r="S742" i="4"/>
  <c r="R742" i="4"/>
  <c r="Q742" i="4"/>
  <c r="P742" i="4"/>
  <c r="O742" i="4"/>
  <c r="N742" i="4"/>
  <c r="M742" i="4"/>
  <c r="L742" i="4"/>
  <c r="K742" i="4"/>
  <c r="J742" i="4"/>
  <c r="I742" i="4"/>
  <c r="H742" i="4"/>
  <c r="G742" i="4"/>
  <c r="F742" i="4"/>
  <c r="E742" i="4"/>
  <c r="D742" i="4"/>
  <c r="C742" i="4"/>
  <c r="AZ741" i="4"/>
  <c r="AY741" i="4"/>
  <c r="AX741" i="4"/>
  <c r="AW741" i="4"/>
  <c r="AV741" i="4"/>
  <c r="AU741" i="4"/>
  <c r="AT741" i="4"/>
  <c r="AS741" i="4"/>
  <c r="AR741" i="4"/>
  <c r="AQ741" i="4"/>
  <c r="AP741" i="4"/>
  <c r="AO741" i="4"/>
  <c r="AN741" i="4"/>
  <c r="AM741" i="4"/>
  <c r="AL741" i="4"/>
  <c r="AK741" i="4"/>
  <c r="AJ741" i="4"/>
  <c r="AI741" i="4"/>
  <c r="AH741" i="4"/>
  <c r="AG741" i="4"/>
  <c r="AF741" i="4"/>
  <c r="AE741" i="4"/>
  <c r="AD741" i="4"/>
  <c r="AC741" i="4"/>
  <c r="AB741" i="4"/>
  <c r="AA741" i="4"/>
  <c r="Z741" i="4"/>
  <c r="Y741" i="4"/>
  <c r="X741" i="4"/>
  <c r="W741" i="4"/>
  <c r="V741" i="4"/>
  <c r="U741" i="4"/>
  <c r="T741" i="4"/>
  <c r="S741" i="4"/>
  <c r="Q741" i="4"/>
  <c r="P741" i="4"/>
  <c r="R741" i="4" s="1"/>
  <c r="O741" i="4"/>
  <c r="N741" i="4"/>
  <c r="L741" i="4"/>
  <c r="K741" i="4"/>
  <c r="M741" i="4" s="1"/>
  <c r="J741" i="4"/>
  <c r="I741" i="4"/>
  <c r="H741" i="4"/>
  <c r="G741" i="4"/>
  <c r="F741" i="4"/>
  <c r="E741" i="4"/>
  <c r="D741" i="4"/>
  <c r="C741" i="4"/>
  <c r="AZ740" i="4"/>
  <c r="AY740" i="4"/>
  <c r="AX740" i="4"/>
  <c r="AW740" i="4"/>
  <c r="AV740" i="4"/>
  <c r="AU740" i="4"/>
  <c r="AT740" i="4"/>
  <c r="AS740" i="4"/>
  <c r="AR740" i="4"/>
  <c r="AQ740" i="4"/>
  <c r="AP740" i="4"/>
  <c r="AO740" i="4"/>
  <c r="AN740" i="4"/>
  <c r="AM740" i="4"/>
  <c r="AL740" i="4"/>
  <c r="AK740" i="4"/>
  <c r="AJ740" i="4"/>
  <c r="AI740" i="4"/>
  <c r="AH740" i="4"/>
  <c r="AG740" i="4"/>
  <c r="AF740" i="4"/>
  <c r="AE740" i="4"/>
  <c r="AD740" i="4"/>
  <c r="AC740" i="4"/>
  <c r="AB740" i="4"/>
  <c r="AA740" i="4"/>
  <c r="Z740" i="4"/>
  <c r="Y740" i="4"/>
  <c r="X740" i="4"/>
  <c r="W740" i="4"/>
  <c r="V740" i="4"/>
  <c r="U740" i="4"/>
  <c r="T740" i="4"/>
  <c r="S740" i="4"/>
  <c r="R740" i="4"/>
  <c r="Q740" i="4"/>
  <c r="P740" i="4"/>
  <c r="O740" i="4"/>
  <c r="N740" i="4"/>
  <c r="M740" i="4"/>
  <c r="L740" i="4"/>
  <c r="K740" i="4"/>
  <c r="J740" i="4"/>
  <c r="I740" i="4"/>
  <c r="H740" i="4"/>
  <c r="G740" i="4"/>
  <c r="F740" i="4"/>
  <c r="E740" i="4"/>
  <c r="D740" i="4"/>
  <c r="C740" i="4"/>
  <c r="AZ739" i="4"/>
  <c r="AY739" i="4"/>
  <c r="AX739" i="4"/>
  <c r="AW739" i="4"/>
  <c r="AV739" i="4"/>
  <c r="AU739" i="4"/>
  <c r="AT739" i="4"/>
  <c r="AS739" i="4"/>
  <c r="AR739" i="4"/>
  <c r="AQ739" i="4"/>
  <c r="AP739" i="4"/>
  <c r="AO739" i="4"/>
  <c r="AN739" i="4"/>
  <c r="AM739" i="4"/>
  <c r="AL739" i="4"/>
  <c r="AK739" i="4"/>
  <c r="AJ739" i="4"/>
  <c r="AI739" i="4"/>
  <c r="AH739" i="4"/>
  <c r="AG739" i="4"/>
  <c r="AF739" i="4"/>
  <c r="AE739" i="4"/>
  <c r="AD739" i="4"/>
  <c r="AC739" i="4"/>
  <c r="AB739" i="4"/>
  <c r="AA739" i="4"/>
  <c r="Z739" i="4"/>
  <c r="Y739" i="4"/>
  <c r="X739" i="4"/>
  <c r="W739" i="4"/>
  <c r="V739" i="4"/>
  <c r="U739" i="4"/>
  <c r="T739" i="4"/>
  <c r="S739" i="4"/>
  <c r="Q739" i="4"/>
  <c r="P739" i="4"/>
  <c r="R739" i="4" s="1"/>
  <c r="O739" i="4"/>
  <c r="N739" i="4"/>
  <c r="L739" i="4"/>
  <c r="K739" i="4"/>
  <c r="M739" i="4" s="1"/>
  <c r="J739" i="4"/>
  <c r="I739" i="4"/>
  <c r="H739" i="4"/>
  <c r="G739" i="4"/>
  <c r="F739" i="4"/>
  <c r="E739" i="4"/>
  <c r="D739" i="4"/>
  <c r="C739" i="4"/>
  <c r="AZ738" i="4"/>
  <c r="AY738" i="4"/>
  <c r="AX738" i="4"/>
  <c r="AW738" i="4"/>
  <c r="AV738" i="4"/>
  <c r="AU738" i="4"/>
  <c r="AT738" i="4"/>
  <c r="AS738" i="4"/>
  <c r="AR738" i="4"/>
  <c r="AQ738" i="4"/>
  <c r="AP738" i="4"/>
  <c r="AO738" i="4"/>
  <c r="AN738" i="4"/>
  <c r="AM738" i="4"/>
  <c r="AL738" i="4"/>
  <c r="AK738" i="4"/>
  <c r="AJ738" i="4"/>
  <c r="AI738" i="4"/>
  <c r="AH738" i="4"/>
  <c r="AG738" i="4"/>
  <c r="AF738" i="4"/>
  <c r="AE738" i="4"/>
  <c r="AD738" i="4"/>
  <c r="AC738" i="4"/>
  <c r="AB738" i="4"/>
  <c r="AA738" i="4"/>
  <c r="Z738" i="4"/>
  <c r="Y738" i="4"/>
  <c r="X738" i="4"/>
  <c r="W738" i="4"/>
  <c r="V738" i="4"/>
  <c r="U738" i="4"/>
  <c r="T738" i="4"/>
  <c r="S738" i="4"/>
  <c r="R738" i="4"/>
  <c r="Q738" i="4"/>
  <c r="P738" i="4"/>
  <c r="O738" i="4"/>
  <c r="N738" i="4"/>
  <c r="M738" i="4"/>
  <c r="L738" i="4"/>
  <c r="K738" i="4"/>
  <c r="J738" i="4"/>
  <c r="I738" i="4"/>
  <c r="H738" i="4"/>
  <c r="G738" i="4"/>
  <c r="F738" i="4"/>
  <c r="E738" i="4"/>
  <c r="D738" i="4"/>
  <c r="C738" i="4"/>
  <c r="AZ737" i="4"/>
  <c r="AY737" i="4"/>
  <c r="AX737" i="4"/>
  <c r="AW737" i="4"/>
  <c r="AV737" i="4"/>
  <c r="AU737" i="4"/>
  <c r="AT737" i="4"/>
  <c r="AS737" i="4"/>
  <c r="AR737" i="4"/>
  <c r="AQ737" i="4"/>
  <c r="AP737" i="4"/>
  <c r="AO737" i="4"/>
  <c r="AN737" i="4"/>
  <c r="AM737" i="4"/>
  <c r="AL737" i="4"/>
  <c r="AK737" i="4"/>
  <c r="AJ737" i="4"/>
  <c r="AI737" i="4"/>
  <c r="AH737" i="4"/>
  <c r="AG737" i="4"/>
  <c r="AF737" i="4"/>
  <c r="AE737" i="4"/>
  <c r="AD737" i="4"/>
  <c r="AC737" i="4"/>
  <c r="AB737" i="4"/>
  <c r="AA737" i="4"/>
  <c r="Z737" i="4"/>
  <c r="Y737" i="4"/>
  <c r="X737" i="4"/>
  <c r="W737" i="4"/>
  <c r="V737" i="4"/>
  <c r="U737" i="4"/>
  <c r="T737" i="4"/>
  <c r="S737" i="4"/>
  <c r="Q737" i="4"/>
  <c r="P737" i="4"/>
  <c r="R737" i="4" s="1"/>
  <c r="O737" i="4"/>
  <c r="N737" i="4"/>
  <c r="L737" i="4"/>
  <c r="K737" i="4"/>
  <c r="M737" i="4" s="1"/>
  <c r="J737" i="4"/>
  <c r="I737" i="4"/>
  <c r="H737" i="4"/>
  <c r="G737" i="4"/>
  <c r="F737" i="4"/>
  <c r="E737" i="4"/>
  <c r="D737" i="4"/>
  <c r="C737" i="4"/>
  <c r="AZ736" i="4"/>
  <c r="AY736" i="4"/>
  <c r="AX736" i="4"/>
  <c r="AW736" i="4"/>
  <c r="AV736" i="4"/>
  <c r="AU736" i="4"/>
  <c r="AT736" i="4"/>
  <c r="AS736" i="4"/>
  <c r="AR736" i="4"/>
  <c r="AQ736" i="4"/>
  <c r="AP736" i="4"/>
  <c r="AO736" i="4"/>
  <c r="AN736" i="4"/>
  <c r="AM736" i="4"/>
  <c r="AL736" i="4"/>
  <c r="AK736" i="4"/>
  <c r="AJ736" i="4"/>
  <c r="AI736" i="4"/>
  <c r="AH736" i="4"/>
  <c r="AG736" i="4"/>
  <c r="AF736" i="4"/>
  <c r="AE736" i="4"/>
  <c r="AD736" i="4"/>
  <c r="AC736" i="4"/>
  <c r="AB736" i="4"/>
  <c r="AA736" i="4"/>
  <c r="Z736" i="4"/>
  <c r="Y736" i="4"/>
  <c r="X736" i="4"/>
  <c r="W736" i="4"/>
  <c r="V736" i="4"/>
  <c r="U736" i="4"/>
  <c r="T736" i="4"/>
  <c r="S736" i="4"/>
  <c r="R736" i="4"/>
  <c r="Q736" i="4"/>
  <c r="P736" i="4"/>
  <c r="O736" i="4"/>
  <c r="N736" i="4"/>
  <c r="M736" i="4"/>
  <c r="L736" i="4"/>
  <c r="K736" i="4"/>
  <c r="J736" i="4"/>
  <c r="I736" i="4"/>
  <c r="H736" i="4"/>
  <c r="G736" i="4"/>
  <c r="F736" i="4"/>
  <c r="E736" i="4"/>
  <c r="D736" i="4"/>
  <c r="C736" i="4"/>
  <c r="AZ735" i="4"/>
  <c r="AY735" i="4"/>
  <c r="AX735" i="4"/>
  <c r="AW735" i="4"/>
  <c r="AV735" i="4"/>
  <c r="AU735" i="4"/>
  <c r="AT735" i="4"/>
  <c r="AS735" i="4"/>
  <c r="AR735" i="4"/>
  <c r="AQ735" i="4"/>
  <c r="AP735" i="4"/>
  <c r="AO735" i="4"/>
  <c r="AN735" i="4"/>
  <c r="AM735" i="4"/>
  <c r="AL735" i="4"/>
  <c r="AK735" i="4"/>
  <c r="AJ735" i="4"/>
  <c r="AI735" i="4"/>
  <c r="AH735" i="4"/>
  <c r="AG735" i="4"/>
  <c r="AF735" i="4"/>
  <c r="AE735" i="4"/>
  <c r="AD735" i="4"/>
  <c r="AC735" i="4"/>
  <c r="AB735" i="4"/>
  <c r="AA735" i="4"/>
  <c r="Z735" i="4"/>
  <c r="Y735" i="4"/>
  <c r="X735" i="4"/>
  <c r="W735" i="4"/>
  <c r="V735" i="4"/>
  <c r="U735" i="4"/>
  <c r="T735" i="4"/>
  <c r="S735" i="4"/>
  <c r="Q735" i="4"/>
  <c r="P735" i="4"/>
  <c r="R735" i="4" s="1"/>
  <c r="O735" i="4"/>
  <c r="N735" i="4"/>
  <c r="L735" i="4"/>
  <c r="K735" i="4"/>
  <c r="M735" i="4" s="1"/>
  <c r="J735" i="4"/>
  <c r="I735" i="4"/>
  <c r="H735" i="4"/>
  <c r="G735" i="4"/>
  <c r="F735" i="4"/>
  <c r="E735" i="4"/>
  <c r="D735" i="4"/>
  <c r="C735" i="4"/>
  <c r="AZ734" i="4"/>
  <c r="AY734" i="4"/>
  <c r="AX734" i="4"/>
  <c r="AW734" i="4"/>
  <c r="AV734" i="4"/>
  <c r="AU734" i="4"/>
  <c r="AT734" i="4"/>
  <c r="AS734" i="4"/>
  <c r="AR734" i="4"/>
  <c r="AQ734" i="4"/>
  <c r="AP734" i="4"/>
  <c r="AO734" i="4"/>
  <c r="AN734" i="4"/>
  <c r="AM734" i="4"/>
  <c r="AL734" i="4"/>
  <c r="AK734" i="4"/>
  <c r="AJ734" i="4"/>
  <c r="AI734" i="4"/>
  <c r="AH734" i="4"/>
  <c r="AG734" i="4"/>
  <c r="AF734" i="4"/>
  <c r="AE734" i="4"/>
  <c r="AD734" i="4"/>
  <c r="AC734" i="4"/>
  <c r="AB734" i="4"/>
  <c r="AA734" i="4"/>
  <c r="Z734" i="4"/>
  <c r="Y734" i="4"/>
  <c r="X734" i="4"/>
  <c r="W734" i="4"/>
  <c r="V734" i="4"/>
  <c r="U734" i="4"/>
  <c r="T734" i="4"/>
  <c r="S734" i="4"/>
  <c r="R734" i="4"/>
  <c r="Q734" i="4"/>
  <c r="P734" i="4"/>
  <c r="O734" i="4"/>
  <c r="N734" i="4"/>
  <c r="M734" i="4"/>
  <c r="L734" i="4"/>
  <c r="K734" i="4"/>
  <c r="J734" i="4"/>
  <c r="I734" i="4"/>
  <c r="H734" i="4"/>
  <c r="G734" i="4"/>
  <c r="F734" i="4"/>
  <c r="E734" i="4"/>
  <c r="D734" i="4"/>
  <c r="C734" i="4"/>
  <c r="AZ733" i="4"/>
  <c r="AY733" i="4"/>
  <c r="AX733" i="4"/>
  <c r="AW733" i="4"/>
  <c r="AV733" i="4"/>
  <c r="AU733" i="4"/>
  <c r="AT733" i="4"/>
  <c r="AS733" i="4"/>
  <c r="AR733" i="4"/>
  <c r="AQ733" i="4"/>
  <c r="AP733" i="4"/>
  <c r="AO733" i="4"/>
  <c r="AN733" i="4"/>
  <c r="AM733" i="4"/>
  <c r="AL733" i="4"/>
  <c r="AK733" i="4"/>
  <c r="AJ733" i="4"/>
  <c r="AI733" i="4"/>
  <c r="AH733" i="4"/>
  <c r="AG733" i="4"/>
  <c r="AF733" i="4"/>
  <c r="AE733" i="4"/>
  <c r="AD733" i="4"/>
  <c r="AC733" i="4"/>
  <c r="AB733" i="4"/>
  <c r="AA733" i="4"/>
  <c r="Z733" i="4"/>
  <c r="Y733" i="4"/>
  <c r="X733" i="4"/>
  <c r="W733" i="4"/>
  <c r="V733" i="4"/>
  <c r="U733" i="4"/>
  <c r="T733" i="4"/>
  <c r="S733" i="4"/>
  <c r="Q733" i="4"/>
  <c r="P733" i="4"/>
  <c r="R733" i="4" s="1"/>
  <c r="O733" i="4"/>
  <c r="N733" i="4"/>
  <c r="L733" i="4"/>
  <c r="K733" i="4"/>
  <c r="M733" i="4" s="1"/>
  <c r="J733" i="4"/>
  <c r="I733" i="4"/>
  <c r="H733" i="4"/>
  <c r="G733" i="4"/>
  <c r="F733" i="4"/>
  <c r="E733" i="4"/>
  <c r="D733" i="4"/>
  <c r="C733" i="4"/>
  <c r="AZ732" i="4"/>
  <c r="AY732" i="4"/>
  <c r="AX732" i="4"/>
  <c r="AW732" i="4"/>
  <c r="AV732" i="4"/>
  <c r="AU732" i="4"/>
  <c r="AT732" i="4"/>
  <c r="AS732" i="4"/>
  <c r="AR732" i="4"/>
  <c r="AQ732" i="4"/>
  <c r="AP732" i="4"/>
  <c r="AO732" i="4"/>
  <c r="AN732" i="4"/>
  <c r="AM732" i="4"/>
  <c r="AL732" i="4"/>
  <c r="AK732" i="4"/>
  <c r="AJ732" i="4"/>
  <c r="AI732" i="4"/>
  <c r="AH732" i="4"/>
  <c r="AG732" i="4"/>
  <c r="AF732" i="4"/>
  <c r="AE732" i="4"/>
  <c r="AD732" i="4"/>
  <c r="AC732" i="4"/>
  <c r="AB732" i="4"/>
  <c r="AA732" i="4"/>
  <c r="Z732" i="4"/>
  <c r="Y732" i="4"/>
  <c r="X732" i="4"/>
  <c r="W732" i="4"/>
  <c r="V732" i="4"/>
  <c r="U732" i="4"/>
  <c r="T732" i="4"/>
  <c r="S732" i="4"/>
  <c r="R732" i="4"/>
  <c r="Q732" i="4"/>
  <c r="P732" i="4"/>
  <c r="O732" i="4"/>
  <c r="N732" i="4"/>
  <c r="M732" i="4"/>
  <c r="L732" i="4"/>
  <c r="K732" i="4"/>
  <c r="J732" i="4"/>
  <c r="I732" i="4"/>
  <c r="H732" i="4"/>
  <c r="G732" i="4"/>
  <c r="F732" i="4"/>
  <c r="E732" i="4"/>
  <c r="D732" i="4"/>
  <c r="C732" i="4"/>
  <c r="AZ731" i="4"/>
  <c r="AY731" i="4"/>
  <c r="AX731" i="4"/>
  <c r="AW731" i="4"/>
  <c r="AV731" i="4"/>
  <c r="AU731" i="4"/>
  <c r="AT731" i="4"/>
  <c r="AS731" i="4"/>
  <c r="AR731" i="4"/>
  <c r="AQ731" i="4"/>
  <c r="AP731" i="4"/>
  <c r="AO731" i="4"/>
  <c r="AN731" i="4"/>
  <c r="AM731" i="4"/>
  <c r="AL731" i="4"/>
  <c r="AK731" i="4"/>
  <c r="AJ731" i="4"/>
  <c r="AI731" i="4"/>
  <c r="AH731" i="4"/>
  <c r="AG731" i="4"/>
  <c r="AF731" i="4"/>
  <c r="AE731" i="4"/>
  <c r="AD731" i="4"/>
  <c r="AC731" i="4"/>
  <c r="AB731" i="4"/>
  <c r="AA731" i="4"/>
  <c r="Z731" i="4"/>
  <c r="Y731" i="4"/>
  <c r="X731" i="4"/>
  <c r="W731" i="4"/>
  <c r="V731" i="4"/>
  <c r="U731" i="4"/>
  <c r="T731" i="4"/>
  <c r="S731" i="4"/>
  <c r="Q731" i="4"/>
  <c r="P731" i="4"/>
  <c r="R731" i="4" s="1"/>
  <c r="O731" i="4"/>
  <c r="N731" i="4"/>
  <c r="L731" i="4"/>
  <c r="K731" i="4"/>
  <c r="M731" i="4" s="1"/>
  <c r="J731" i="4"/>
  <c r="I731" i="4"/>
  <c r="H731" i="4"/>
  <c r="G731" i="4"/>
  <c r="F731" i="4"/>
  <c r="E731" i="4"/>
  <c r="D731" i="4"/>
  <c r="C731" i="4"/>
  <c r="AZ730" i="4"/>
  <c r="AY730" i="4"/>
  <c r="AX730" i="4"/>
  <c r="AW730" i="4"/>
  <c r="AV730" i="4"/>
  <c r="AU730" i="4"/>
  <c r="AT730" i="4"/>
  <c r="AS730" i="4"/>
  <c r="AR730" i="4"/>
  <c r="AQ730" i="4"/>
  <c r="AP730" i="4"/>
  <c r="AO730" i="4"/>
  <c r="AN730" i="4"/>
  <c r="AM730" i="4"/>
  <c r="AL730" i="4"/>
  <c r="AK730" i="4"/>
  <c r="AJ730" i="4"/>
  <c r="AI730" i="4"/>
  <c r="AH730" i="4"/>
  <c r="AG730" i="4"/>
  <c r="AF730" i="4"/>
  <c r="AE730" i="4"/>
  <c r="AD730" i="4"/>
  <c r="AC730" i="4"/>
  <c r="AB730" i="4"/>
  <c r="AA730" i="4"/>
  <c r="Z730" i="4"/>
  <c r="Y730" i="4"/>
  <c r="X730" i="4"/>
  <c r="W730" i="4"/>
  <c r="V730" i="4"/>
  <c r="U730" i="4"/>
  <c r="T730" i="4"/>
  <c r="S730" i="4"/>
  <c r="R730" i="4"/>
  <c r="Q730" i="4"/>
  <c r="P730" i="4"/>
  <c r="O730" i="4"/>
  <c r="N730" i="4"/>
  <c r="M730" i="4"/>
  <c r="L730" i="4"/>
  <c r="K730" i="4"/>
  <c r="J730" i="4"/>
  <c r="I730" i="4"/>
  <c r="H730" i="4"/>
  <c r="G730" i="4"/>
  <c r="F730" i="4"/>
  <c r="E730" i="4"/>
  <c r="D730" i="4"/>
  <c r="C730" i="4"/>
  <c r="AZ729" i="4"/>
  <c r="AY729" i="4"/>
  <c r="AX729" i="4"/>
  <c r="AW729" i="4"/>
  <c r="AV729" i="4"/>
  <c r="AU729" i="4"/>
  <c r="AT729" i="4"/>
  <c r="AS729" i="4"/>
  <c r="AR729" i="4"/>
  <c r="AQ729" i="4"/>
  <c r="AP729" i="4"/>
  <c r="AO729" i="4"/>
  <c r="AN729" i="4"/>
  <c r="AM729" i="4"/>
  <c r="AL729" i="4"/>
  <c r="AK729" i="4"/>
  <c r="AJ729" i="4"/>
  <c r="AI729" i="4"/>
  <c r="AH729" i="4"/>
  <c r="AG729" i="4"/>
  <c r="AF729" i="4"/>
  <c r="AE729" i="4"/>
  <c r="AD729" i="4"/>
  <c r="AC729" i="4"/>
  <c r="AB729" i="4"/>
  <c r="AA729" i="4"/>
  <c r="Z729" i="4"/>
  <c r="Y729" i="4"/>
  <c r="X729" i="4"/>
  <c r="W729" i="4"/>
  <c r="V729" i="4"/>
  <c r="U729" i="4"/>
  <c r="T729" i="4"/>
  <c r="S729" i="4"/>
  <c r="Q729" i="4"/>
  <c r="P729" i="4"/>
  <c r="R729" i="4" s="1"/>
  <c r="O729" i="4"/>
  <c r="N729" i="4"/>
  <c r="L729" i="4"/>
  <c r="K729" i="4"/>
  <c r="M729" i="4" s="1"/>
  <c r="J729" i="4"/>
  <c r="I729" i="4"/>
  <c r="H729" i="4"/>
  <c r="G729" i="4"/>
  <c r="F729" i="4"/>
  <c r="E729" i="4"/>
  <c r="D729" i="4"/>
  <c r="C729" i="4"/>
  <c r="AZ728" i="4"/>
  <c r="AY728" i="4"/>
  <c r="AX728" i="4"/>
  <c r="AW728" i="4"/>
  <c r="AV728" i="4"/>
  <c r="AU728" i="4"/>
  <c r="AT728" i="4"/>
  <c r="AS728" i="4"/>
  <c r="AR728" i="4"/>
  <c r="AQ728" i="4"/>
  <c r="AP728" i="4"/>
  <c r="AO728" i="4"/>
  <c r="AN728" i="4"/>
  <c r="AM728" i="4"/>
  <c r="AL728" i="4"/>
  <c r="AK728" i="4"/>
  <c r="AJ728" i="4"/>
  <c r="AI728" i="4"/>
  <c r="AH728" i="4"/>
  <c r="AG728" i="4"/>
  <c r="AF728" i="4"/>
  <c r="AE728" i="4"/>
  <c r="AD728" i="4"/>
  <c r="AC728" i="4"/>
  <c r="AB728" i="4"/>
  <c r="AA728" i="4"/>
  <c r="Z728" i="4"/>
  <c r="Y728" i="4"/>
  <c r="X728" i="4"/>
  <c r="W728" i="4"/>
  <c r="V728" i="4"/>
  <c r="U728" i="4"/>
  <c r="T728" i="4"/>
  <c r="S728" i="4"/>
  <c r="R728" i="4"/>
  <c r="Q728" i="4"/>
  <c r="P728" i="4"/>
  <c r="O728" i="4"/>
  <c r="N728" i="4"/>
  <c r="M728" i="4"/>
  <c r="L728" i="4"/>
  <c r="K728" i="4"/>
  <c r="J728" i="4"/>
  <c r="I728" i="4"/>
  <c r="H728" i="4"/>
  <c r="G728" i="4"/>
  <c r="F728" i="4"/>
  <c r="E728" i="4"/>
  <c r="D728" i="4"/>
  <c r="C728" i="4"/>
  <c r="AZ727" i="4"/>
  <c r="AY727" i="4"/>
  <c r="AX727" i="4"/>
  <c r="AW727" i="4"/>
  <c r="AV727" i="4"/>
  <c r="AU727" i="4"/>
  <c r="AT727" i="4"/>
  <c r="AS727" i="4"/>
  <c r="AR727" i="4"/>
  <c r="AQ727" i="4"/>
  <c r="AP727" i="4"/>
  <c r="AO727" i="4"/>
  <c r="AN727" i="4"/>
  <c r="AM727" i="4"/>
  <c r="AL727" i="4"/>
  <c r="AK727" i="4"/>
  <c r="AJ727" i="4"/>
  <c r="AI727" i="4"/>
  <c r="AH727" i="4"/>
  <c r="AG727" i="4"/>
  <c r="AF727" i="4"/>
  <c r="AE727" i="4"/>
  <c r="AD727" i="4"/>
  <c r="AC727" i="4"/>
  <c r="AB727" i="4"/>
  <c r="AA727" i="4"/>
  <c r="Z727" i="4"/>
  <c r="Y727" i="4"/>
  <c r="X727" i="4"/>
  <c r="W727" i="4"/>
  <c r="V727" i="4"/>
  <c r="U727" i="4"/>
  <c r="T727" i="4"/>
  <c r="S727" i="4"/>
  <c r="Q727" i="4"/>
  <c r="P727" i="4"/>
  <c r="R727" i="4" s="1"/>
  <c r="O727" i="4"/>
  <c r="N727" i="4"/>
  <c r="L727" i="4"/>
  <c r="K727" i="4"/>
  <c r="M727" i="4" s="1"/>
  <c r="J727" i="4"/>
  <c r="I727" i="4"/>
  <c r="H727" i="4"/>
  <c r="G727" i="4"/>
  <c r="F727" i="4"/>
  <c r="E727" i="4"/>
  <c r="D727" i="4"/>
  <c r="C727" i="4"/>
  <c r="AZ726" i="4"/>
  <c r="AY726" i="4"/>
  <c r="AX726" i="4"/>
  <c r="AW726" i="4"/>
  <c r="AV726" i="4"/>
  <c r="AU726" i="4"/>
  <c r="AT726" i="4"/>
  <c r="AS726" i="4"/>
  <c r="AR726" i="4"/>
  <c r="AQ726" i="4"/>
  <c r="AP726" i="4"/>
  <c r="AO726" i="4"/>
  <c r="AN726" i="4"/>
  <c r="AM726" i="4"/>
  <c r="AL726" i="4"/>
  <c r="AK726" i="4"/>
  <c r="AJ726" i="4"/>
  <c r="AI726" i="4"/>
  <c r="AH726" i="4"/>
  <c r="AG726" i="4"/>
  <c r="AF726" i="4"/>
  <c r="AE726" i="4"/>
  <c r="AD726" i="4"/>
  <c r="AC726" i="4"/>
  <c r="AB726" i="4"/>
  <c r="AA726" i="4"/>
  <c r="Z726" i="4"/>
  <c r="Y726" i="4"/>
  <c r="X726" i="4"/>
  <c r="W726" i="4"/>
  <c r="V726" i="4"/>
  <c r="U726" i="4"/>
  <c r="T726" i="4"/>
  <c r="S726" i="4"/>
  <c r="R726" i="4"/>
  <c r="Q726" i="4"/>
  <c r="P726" i="4"/>
  <c r="O726" i="4"/>
  <c r="N726" i="4"/>
  <c r="M726" i="4"/>
  <c r="L726" i="4"/>
  <c r="K726" i="4"/>
  <c r="J726" i="4"/>
  <c r="I726" i="4"/>
  <c r="H726" i="4"/>
  <c r="G726" i="4"/>
  <c r="F726" i="4"/>
  <c r="E726" i="4"/>
  <c r="D726" i="4"/>
  <c r="C726" i="4"/>
  <c r="AZ725" i="4"/>
  <c r="AY725" i="4"/>
  <c r="AX725" i="4"/>
  <c r="AW725" i="4"/>
  <c r="AV725" i="4"/>
  <c r="AU725" i="4"/>
  <c r="AT725" i="4"/>
  <c r="AS725" i="4"/>
  <c r="AR725" i="4"/>
  <c r="AQ725" i="4"/>
  <c r="AP725" i="4"/>
  <c r="AO725" i="4"/>
  <c r="AN725" i="4"/>
  <c r="AM725" i="4"/>
  <c r="AL725" i="4"/>
  <c r="AK725" i="4"/>
  <c r="AJ725" i="4"/>
  <c r="AI725" i="4"/>
  <c r="AH725" i="4"/>
  <c r="AG725" i="4"/>
  <c r="AF725" i="4"/>
  <c r="AE725" i="4"/>
  <c r="AD725" i="4"/>
  <c r="AC725" i="4"/>
  <c r="AB725" i="4"/>
  <c r="AA725" i="4"/>
  <c r="Z725" i="4"/>
  <c r="Y725" i="4"/>
  <c r="X725" i="4"/>
  <c r="W725" i="4"/>
  <c r="V725" i="4"/>
  <c r="U725" i="4"/>
  <c r="T725" i="4"/>
  <c r="S725" i="4"/>
  <c r="Q725" i="4"/>
  <c r="P725" i="4"/>
  <c r="R725" i="4" s="1"/>
  <c r="O725" i="4"/>
  <c r="N725" i="4"/>
  <c r="L725" i="4"/>
  <c r="K725" i="4"/>
  <c r="M725" i="4" s="1"/>
  <c r="J725" i="4"/>
  <c r="I725" i="4"/>
  <c r="H725" i="4"/>
  <c r="G725" i="4"/>
  <c r="F725" i="4"/>
  <c r="E725" i="4"/>
  <c r="D725" i="4"/>
  <c r="C725" i="4"/>
  <c r="AZ724" i="4"/>
  <c r="AY724" i="4"/>
  <c r="AX724" i="4"/>
  <c r="AW724" i="4"/>
  <c r="AV724" i="4"/>
  <c r="AU724" i="4"/>
  <c r="AT724" i="4"/>
  <c r="AS724" i="4"/>
  <c r="AR724" i="4"/>
  <c r="AQ724" i="4"/>
  <c r="AP724" i="4"/>
  <c r="AO724" i="4"/>
  <c r="AN724" i="4"/>
  <c r="AM724" i="4"/>
  <c r="AL724" i="4"/>
  <c r="AK724" i="4"/>
  <c r="AJ724" i="4"/>
  <c r="AI724" i="4"/>
  <c r="AH724" i="4"/>
  <c r="AG724" i="4"/>
  <c r="AF724" i="4"/>
  <c r="AE724" i="4"/>
  <c r="AD724" i="4"/>
  <c r="AC724" i="4"/>
  <c r="AB724" i="4"/>
  <c r="AA724" i="4"/>
  <c r="Z724" i="4"/>
  <c r="Y724" i="4"/>
  <c r="X724" i="4"/>
  <c r="W724" i="4"/>
  <c r="V724" i="4"/>
  <c r="U724" i="4"/>
  <c r="T724" i="4"/>
  <c r="S724" i="4"/>
  <c r="R724" i="4"/>
  <c r="Q724" i="4"/>
  <c r="P724" i="4"/>
  <c r="O724" i="4"/>
  <c r="N724" i="4"/>
  <c r="M724" i="4"/>
  <c r="L724" i="4"/>
  <c r="K724" i="4"/>
  <c r="J724" i="4"/>
  <c r="I724" i="4"/>
  <c r="H724" i="4"/>
  <c r="G724" i="4"/>
  <c r="F724" i="4"/>
  <c r="E724" i="4"/>
  <c r="D724" i="4"/>
  <c r="C724" i="4"/>
  <c r="AZ723" i="4"/>
  <c r="AY723" i="4"/>
  <c r="AX723" i="4"/>
  <c r="AW723" i="4"/>
  <c r="AV723" i="4"/>
  <c r="AU723" i="4"/>
  <c r="AT723" i="4"/>
  <c r="AS723" i="4"/>
  <c r="AR723" i="4"/>
  <c r="AQ723" i="4"/>
  <c r="AP723" i="4"/>
  <c r="AO723" i="4"/>
  <c r="AN723" i="4"/>
  <c r="AM723" i="4"/>
  <c r="AL723" i="4"/>
  <c r="AK723" i="4"/>
  <c r="AJ723" i="4"/>
  <c r="AI723" i="4"/>
  <c r="AH723" i="4"/>
  <c r="AG723" i="4"/>
  <c r="AF723" i="4"/>
  <c r="AE723" i="4"/>
  <c r="AD723" i="4"/>
  <c r="AC723" i="4"/>
  <c r="AB723" i="4"/>
  <c r="AA723" i="4"/>
  <c r="Z723" i="4"/>
  <c r="Y723" i="4"/>
  <c r="X723" i="4"/>
  <c r="W723" i="4"/>
  <c r="V723" i="4"/>
  <c r="U723" i="4"/>
  <c r="T723" i="4"/>
  <c r="S723" i="4"/>
  <c r="Q723" i="4"/>
  <c r="P723" i="4"/>
  <c r="R723" i="4" s="1"/>
  <c r="O723" i="4"/>
  <c r="N723" i="4"/>
  <c r="L723" i="4"/>
  <c r="K723" i="4"/>
  <c r="M723" i="4" s="1"/>
  <c r="J723" i="4"/>
  <c r="I723" i="4"/>
  <c r="H723" i="4"/>
  <c r="G723" i="4"/>
  <c r="F723" i="4"/>
  <c r="E723" i="4"/>
  <c r="D723" i="4"/>
  <c r="C723" i="4"/>
  <c r="AZ722" i="4"/>
  <c r="AY722" i="4"/>
  <c r="AX722" i="4"/>
  <c r="AW722" i="4"/>
  <c r="AV722" i="4"/>
  <c r="AU722" i="4"/>
  <c r="AT722" i="4"/>
  <c r="AS722" i="4"/>
  <c r="AR722" i="4"/>
  <c r="AQ722" i="4"/>
  <c r="AP722" i="4"/>
  <c r="AO722" i="4"/>
  <c r="AN722" i="4"/>
  <c r="AM722" i="4"/>
  <c r="AL722" i="4"/>
  <c r="AK722" i="4"/>
  <c r="AJ722" i="4"/>
  <c r="AI722" i="4"/>
  <c r="AH722" i="4"/>
  <c r="AG722" i="4"/>
  <c r="AF722" i="4"/>
  <c r="AE722" i="4"/>
  <c r="AD722" i="4"/>
  <c r="AC722" i="4"/>
  <c r="AB722" i="4"/>
  <c r="AA722" i="4"/>
  <c r="Z722" i="4"/>
  <c r="Y722" i="4"/>
  <c r="X722" i="4"/>
  <c r="W722" i="4"/>
  <c r="V722" i="4"/>
  <c r="U722" i="4"/>
  <c r="T722" i="4"/>
  <c r="S722" i="4"/>
  <c r="R722" i="4"/>
  <c r="Q722" i="4"/>
  <c r="P722" i="4"/>
  <c r="O722" i="4"/>
  <c r="N722" i="4"/>
  <c r="M722" i="4"/>
  <c r="L722" i="4"/>
  <c r="K722" i="4"/>
  <c r="J722" i="4"/>
  <c r="I722" i="4"/>
  <c r="H722" i="4"/>
  <c r="G722" i="4"/>
  <c r="F722" i="4"/>
  <c r="E722" i="4"/>
  <c r="D722" i="4"/>
  <c r="C722" i="4"/>
  <c r="AZ721" i="4"/>
  <c r="AY721" i="4"/>
  <c r="AX721" i="4"/>
  <c r="AW721" i="4"/>
  <c r="AV721" i="4"/>
  <c r="AU721" i="4"/>
  <c r="AT721" i="4"/>
  <c r="AS721" i="4"/>
  <c r="AR721" i="4"/>
  <c r="AQ721" i="4"/>
  <c r="AP721" i="4"/>
  <c r="AO721" i="4"/>
  <c r="AN721" i="4"/>
  <c r="AM721" i="4"/>
  <c r="AL721" i="4"/>
  <c r="AK721" i="4"/>
  <c r="AJ721" i="4"/>
  <c r="AI721" i="4"/>
  <c r="AH721" i="4"/>
  <c r="AG721" i="4"/>
  <c r="AF721" i="4"/>
  <c r="AE721" i="4"/>
  <c r="AD721" i="4"/>
  <c r="AC721" i="4"/>
  <c r="AB721" i="4"/>
  <c r="AA721" i="4"/>
  <c r="Z721" i="4"/>
  <c r="Y721" i="4"/>
  <c r="X721" i="4"/>
  <c r="W721" i="4"/>
  <c r="V721" i="4"/>
  <c r="U721" i="4"/>
  <c r="T721" i="4"/>
  <c r="S721" i="4"/>
  <c r="Q721" i="4"/>
  <c r="P721" i="4"/>
  <c r="R721" i="4" s="1"/>
  <c r="O721" i="4"/>
  <c r="N721" i="4"/>
  <c r="L721" i="4"/>
  <c r="K721" i="4"/>
  <c r="M721" i="4" s="1"/>
  <c r="J721" i="4"/>
  <c r="I721" i="4"/>
  <c r="H721" i="4"/>
  <c r="G721" i="4"/>
  <c r="F721" i="4"/>
  <c r="E721" i="4"/>
  <c r="D721" i="4"/>
  <c r="C721" i="4"/>
  <c r="AZ720" i="4"/>
  <c r="AY720" i="4"/>
  <c r="AX720" i="4"/>
  <c r="AW720" i="4"/>
  <c r="AV720" i="4"/>
  <c r="AU720" i="4"/>
  <c r="AT720" i="4"/>
  <c r="AS720" i="4"/>
  <c r="AR720" i="4"/>
  <c r="AQ720" i="4"/>
  <c r="AP720" i="4"/>
  <c r="AO720" i="4"/>
  <c r="AN720" i="4"/>
  <c r="AM720" i="4"/>
  <c r="AL720" i="4"/>
  <c r="AK720" i="4"/>
  <c r="AJ720" i="4"/>
  <c r="AI720" i="4"/>
  <c r="AH720" i="4"/>
  <c r="AG720" i="4"/>
  <c r="AF720" i="4"/>
  <c r="AE720" i="4"/>
  <c r="AD720" i="4"/>
  <c r="AC720" i="4"/>
  <c r="AB720" i="4"/>
  <c r="AA720" i="4"/>
  <c r="Z720" i="4"/>
  <c r="Y720" i="4"/>
  <c r="X720" i="4"/>
  <c r="W720" i="4"/>
  <c r="V720" i="4"/>
  <c r="U720" i="4"/>
  <c r="T720" i="4"/>
  <c r="S720" i="4"/>
  <c r="R720" i="4"/>
  <c r="Q720" i="4"/>
  <c r="P720" i="4"/>
  <c r="O720" i="4"/>
  <c r="N720" i="4"/>
  <c r="M720" i="4"/>
  <c r="L720" i="4"/>
  <c r="K720" i="4"/>
  <c r="J720" i="4"/>
  <c r="I720" i="4"/>
  <c r="H720" i="4"/>
  <c r="G720" i="4"/>
  <c r="F720" i="4"/>
  <c r="E720" i="4"/>
  <c r="D720" i="4"/>
  <c r="C720" i="4"/>
  <c r="AZ719" i="4"/>
  <c r="AY719" i="4"/>
  <c r="AX719" i="4"/>
  <c r="AW719" i="4"/>
  <c r="AV719" i="4"/>
  <c r="AU719" i="4"/>
  <c r="AT719" i="4"/>
  <c r="AS719" i="4"/>
  <c r="AR719" i="4"/>
  <c r="AQ719" i="4"/>
  <c r="AP719" i="4"/>
  <c r="AO719" i="4"/>
  <c r="AN719" i="4"/>
  <c r="AM719" i="4"/>
  <c r="AL719" i="4"/>
  <c r="AK719" i="4"/>
  <c r="AJ719" i="4"/>
  <c r="AI719" i="4"/>
  <c r="AH719" i="4"/>
  <c r="AG719" i="4"/>
  <c r="AF719" i="4"/>
  <c r="AE719" i="4"/>
  <c r="AD719" i="4"/>
  <c r="AC719" i="4"/>
  <c r="AB719" i="4"/>
  <c r="AA719" i="4"/>
  <c r="Z719" i="4"/>
  <c r="Y719" i="4"/>
  <c r="X719" i="4"/>
  <c r="W719" i="4"/>
  <c r="V719" i="4"/>
  <c r="U719" i="4"/>
  <c r="T719" i="4"/>
  <c r="S719" i="4"/>
  <c r="Q719" i="4"/>
  <c r="P719" i="4"/>
  <c r="R719" i="4" s="1"/>
  <c r="O719" i="4"/>
  <c r="N719" i="4"/>
  <c r="L719" i="4"/>
  <c r="K719" i="4"/>
  <c r="M719" i="4" s="1"/>
  <c r="J719" i="4"/>
  <c r="I719" i="4"/>
  <c r="H719" i="4"/>
  <c r="G719" i="4"/>
  <c r="F719" i="4"/>
  <c r="E719" i="4"/>
  <c r="D719" i="4"/>
  <c r="C719" i="4"/>
  <c r="AZ718" i="4"/>
  <c r="AY718" i="4"/>
  <c r="AX718" i="4"/>
  <c r="AW718" i="4"/>
  <c r="AV718" i="4"/>
  <c r="AU718" i="4"/>
  <c r="AT718" i="4"/>
  <c r="AS718" i="4"/>
  <c r="AR718" i="4"/>
  <c r="AQ718" i="4"/>
  <c r="AP718" i="4"/>
  <c r="AO718" i="4"/>
  <c r="AN718" i="4"/>
  <c r="AM718" i="4"/>
  <c r="AL718" i="4"/>
  <c r="AK718" i="4"/>
  <c r="AJ718" i="4"/>
  <c r="AI718" i="4"/>
  <c r="AH718" i="4"/>
  <c r="AG718" i="4"/>
  <c r="AF718" i="4"/>
  <c r="AE718" i="4"/>
  <c r="AD718" i="4"/>
  <c r="AC718" i="4"/>
  <c r="AB718" i="4"/>
  <c r="AA718" i="4"/>
  <c r="Z718" i="4"/>
  <c r="Y718" i="4"/>
  <c r="X718" i="4"/>
  <c r="W718" i="4"/>
  <c r="V718" i="4"/>
  <c r="U718" i="4"/>
  <c r="T718" i="4"/>
  <c r="S718" i="4"/>
  <c r="R718" i="4"/>
  <c r="Q718" i="4"/>
  <c r="P718" i="4"/>
  <c r="O718" i="4"/>
  <c r="N718" i="4"/>
  <c r="M718" i="4"/>
  <c r="L718" i="4"/>
  <c r="K718" i="4"/>
  <c r="J718" i="4"/>
  <c r="I718" i="4"/>
  <c r="H718" i="4"/>
  <c r="G718" i="4"/>
  <c r="F718" i="4"/>
  <c r="E718" i="4"/>
  <c r="D718" i="4"/>
  <c r="C718" i="4"/>
  <c r="AZ717" i="4"/>
  <c r="AY717" i="4"/>
  <c r="AX717" i="4"/>
  <c r="AW717" i="4"/>
  <c r="AV717" i="4"/>
  <c r="AU717" i="4"/>
  <c r="AT717" i="4"/>
  <c r="AS717" i="4"/>
  <c r="AR717" i="4"/>
  <c r="AQ717" i="4"/>
  <c r="AP717" i="4"/>
  <c r="AO717" i="4"/>
  <c r="AN717" i="4"/>
  <c r="AM717" i="4"/>
  <c r="AL717" i="4"/>
  <c r="AK717" i="4"/>
  <c r="AJ717" i="4"/>
  <c r="AI717" i="4"/>
  <c r="AH717" i="4"/>
  <c r="AG717" i="4"/>
  <c r="AF717" i="4"/>
  <c r="AE717" i="4"/>
  <c r="AD717" i="4"/>
  <c r="AC717" i="4"/>
  <c r="AB717" i="4"/>
  <c r="AA717" i="4"/>
  <c r="Z717" i="4"/>
  <c r="Y717" i="4"/>
  <c r="X717" i="4"/>
  <c r="W717" i="4"/>
  <c r="V717" i="4"/>
  <c r="U717" i="4"/>
  <c r="T717" i="4"/>
  <c r="S717" i="4"/>
  <c r="Q717" i="4"/>
  <c r="P717" i="4"/>
  <c r="R717" i="4" s="1"/>
  <c r="O717" i="4"/>
  <c r="N717" i="4"/>
  <c r="L717" i="4"/>
  <c r="K717" i="4"/>
  <c r="M717" i="4" s="1"/>
  <c r="J717" i="4"/>
  <c r="I717" i="4"/>
  <c r="H717" i="4"/>
  <c r="G717" i="4"/>
  <c r="F717" i="4"/>
  <c r="E717" i="4"/>
  <c r="D717" i="4"/>
  <c r="C717" i="4"/>
  <c r="AZ716" i="4"/>
  <c r="AY716" i="4"/>
  <c r="AX716" i="4"/>
  <c r="AW716" i="4"/>
  <c r="AV716" i="4"/>
  <c r="AU716" i="4"/>
  <c r="AT716" i="4"/>
  <c r="AS716" i="4"/>
  <c r="AR716" i="4"/>
  <c r="AQ716" i="4"/>
  <c r="AP716" i="4"/>
  <c r="AO716" i="4"/>
  <c r="AN716" i="4"/>
  <c r="AM716" i="4"/>
  <c r="AL716" i="4"/>
  <c r="AK716" i="4"/>
  <c r="AJ716" i="4"/>
  <c r="AI716" i="4"/>
  <c r="AH716" i="4"/>
  <c r="AG716" i="4"/>
  <c r="AF716" i="4"/>
  <c r="AE716" i="4"/>
  <c r="AD716" i="4"/>
  <c r="AC716" i="4"/>
  <c r="AB716" i="4"/>
  <c r="AA716" i="4"/>
  <c r="Z716" i="4"/>
  <c r="Y716" i="4"/>
  <c r="X716" i="4"/>
  <c r="W716" i="4"/>
  <c r="V716" i="4"/>
  <c r="U716" i="4"/>
  <c r="T716" i="4"/>
  <c r="S716" i="4"/>
  <c r="R716" i="4"/>
  <c r="Q716" i="4"/>
  <c r="P716" i="4"/>
  <c r="O716" i="4"/>
  <c r="N716" i="4"/>
  <c r="M716" i="4"/>
  <c r="L716" i="4"/>
  <c r="K716" i="4"/>
  <c r="J716" i="4"/>
  <c r="I716" i="4"/>
  <c r="H716" i="4"/>
  <c r="G716" i="4"/>
  <c r="F716" i="4"/>
  <c r="E716" i="4"/>
  <c r="D716" i="4"/>
  <c r="C716" i="4"/>
  <c r="AZ715" i="4"/>
  <c r="AY715" i="4"/>
  <c r="AX715" i="4"/>
  <c r="AW715" i="4"/>
  <c r="AV715" i="4"/>
  <c r="AU715" i="4"/>
  <c r="AT715" i="4"/>
  <c r="AS715" i="4"/>
  <c r="AR715" i="4"/>
  <c r="AQ715" i="4"/>
  <c r="AP715" i="4"/>
  <c r="AO715" i="4"/>
  <c r="AN715" i="4"/>
  <c r="AM715" i="4"/>
  <c r="AL715" i="4"/>
  <c r="AK715" i="4"/>
  <c r="AJ715" i="4"/>
  <c r="AI715" i="4"/>
  <c r="AH715" i="4"/>
  <c r="AG715" i="4"/>
  <c r="AF715" i="4"/>
  <c r="AE715" i="4"/>
  <c r="AD715" i="4"/>
  <c r="AC715" i="4"/>
  <c r="AB715" i="4"/>
  <c r="AA715" i="4"/>
  <c r="Z715" i="4"/>
  <c r="Y715" i="4"/>
  <c r="X715" i="4"/>
  <c r="W715" i="4"/>
  <c r="V715" i="4"/>
  <c r="U715" i="4"/>
  <c r="T715" i="4"/>
  <c r="S715" i="4"/>
  <c r="Q715" i="4"/>
  <c r="P715" i="4"/>
  <c r="R715" i="4" s="1"/>
  <c r="O715" i="4"/>
  <c r="N715" i="4"/>
  <c r="L715" i="4"/>
  <c r="K715" i="4"/>
  <c r="M715" i="4" s="1"/>
  <c r="J715" i="4"/>
  <c r="I715" i="4"/>
  <c r="H715" i="4"/>
  <c r="G715" i="4"/>
  <c r="F715" i="4"/>
  <c r="E715" i="4"/>
  <c r="D715" i="4"/>
  <c r="C715" i="4"/>
  <c r="AZ714" i="4"/>
  <c r="AY714" i="4"/>
  <c r="AX714" i="4"/>
  <c r="AW714" i="4"/>
  <c r="AV714" i="4"/>
  <c r="AU714" i="4"/>
  <c r="AT714" i="4"/>
  <c r="AS714" i="4"/>
  <c r="AR714" i="4"/>
  <c r="AQ714" i="4"/>
  <c r="AP714" i="4"/>
  <c r="AO714" i="4"/>
  <c r="AN714" i="4"/>
  <c r="AM714" i="4"/>
  <c r="AL714" i="4"/>
  <c r="AK714" i="4"/>
  <c r="AJ714" i="4"/>
  <c r="AI714" i="4"/>
  <c r="AH714" i="4"/>
  <c r="AG714" i="4"/>
  <c r="AF714" i="4"/>
  <c r="AE714" i="4"/>
  <c r="AD714" i="4"/>
  <c r="AC714" i="4"/>
  <c r="AB714" i="4"/>
  <c r="AA714" i="4"/>
  <c r="Z714" i="4"/>
  <c r="Y714" i="4"/>
  <c r="X714" i="4"/>
  <c r="W714" i="4"/>
  <c r="V714" i="4"/>
  <c r="U714" i="4"/>
  <c r="T714" i="4"/>
  <c r="S714" i="4"/>
  <c r="R714" i="4"/>
  <c r="Q714" i="4"/>
  <c r="P714" i="4"/>
  <c r="O714" i="4"/>
  <c r="N714" i="4"/>
  <c r="M714" i="4"/>
  <c r="L714" i="4"/>
  <c r="K714" i="4"/>
  <c r="J714" i="4"/>
  <c r="I714" i="4"/>
  <c r="H714" i="4"/>
  <c r="G714" i="4"/>
  <c r="F714" i="4"/>
  <c r="E714" i="4"/>
  <c r="D714" i="4"/>
  <c r="C714" i="4"/>
  <c r="AZ713" i="4"/>
  <c r="AY713" i="4"/>
  <c r="AX713" i="4"/>
  <c r="AW713" i="4"/>
  <c r="AV713" i="4"/>
  <c r="AU713" i="4"/>
  <c r="AT713" i="4"/>
  <c r="AS713" i="4"/>
  <c r="AR713" i="4"/>
  <c r="AQ713" i="4"/>
  <c r="AP713" i="4"/>
  <c r="AO713" i="4"/>
  <c r="AN713" i="4"/>
  <c r="AM713" i="4"/>
  <c r="AL713" i="4"/>
  <c r="AK713" i="4"/>
  <c r="AJ713" i="4"/>
  <c r="AI713" i="4"/>
  <c r="AH713" i="4"/>
  <c r="AG713" i="4"/>
  <c r="AF713" i="4"/>
  <c r="AE713" i="4"/>
  <c r="AD713" i="4"/>
  <c r="AC713" i="4"/>
  <c r="AB713" i="4"/>
  <c r="AA713" i="4"/>
  <c r="Z713" i="4"/>
  <c r="Y713" i="4"/>
  <c r="X713" i="4"/>
  <c r="W713" i="4"/>
  <c r="V713" i="4"/>
  <c r="U713" i="4"/>
  <c r="T713" i="4"/>
  <c r="S713" i="4"/>
  <c r="Q713" i="4"/>
  <c r="P713" i="4"/>
  <c r="R713" i="4" s="1"/>
  <c r="O713" i="4"/>
  <c r="N713" i="4"/>
  <c r="L713" i="4"/>
  <c r="K713" i="4"/>
  <c r="M713" i="4" s="1"/>
  <c r="J713" i="4"/>
  <c r="I713" i="4"/>
  <c r="H713" i="4"/>
  <c r="G713" i="4"/>
  <c r="F713" i="4"/>
  <c r="E713" i="4"/>
  <c r="D713" i="4"/>
  <c r="C713" i="4"/>
  <c r="AZ712" i="4"/>
  <c r="AY712" i="4"/>
  <c r="AX712" i="4"/>
  <c r="AW712" i="4"/>
  <c r="AV712" i="4"/>
  <c r="AU712" i="4"/>
  <c r="AT712" i="4"/>
  <c r="AS712" i="4"/>
  <c r="AR712" i="4"/>
  <c r="AQ712" i="4"/>
  <c r="AP712" i="4"/>
  <c r="AO712" i="4"/>
  <c r="AN712" i="4"/>
  <c r="AM712" i="4"/>
  <c r="AL712" i="4"/>
  <c r="AK712" i="4"/>
  <c r="AJ712" i="4"/>
  <c r="AI712" i="4"/>
  <c r="AH712" i="4"/>
  <c r="AG712" i="4"/>
  <c r="AF712" i="4"/>
  <c r="AE712" i="4"/>
  <c r="AD712" i="4"/>
  <c r="AC712" i="4"/>
  <c r="AB712" i="4"/>
  <c r="AA712" i="4"/>
  <c r="Z712" i="4"/>
  <c r="Y712" i="4"/>
  <c r="X712" i="4"/>
  <c r="W712" i="4"/>
  <c r="V712" i="4"/>
  <c r="U712" i="4"/>
  <c r="T712" i="4"/>
  <c r="S712" i="4"/>
  <c r="R712" i="4"/>
  <c r="Q712" i="4"/>
  <c r="P712" i="4"/>
  <c r="O712" i="4"/>
  <c r="N712" i="4"/>
  <c r="M712" i="4"/>
  <c r="L712" i="4"/>
  <c r="K712" i="4"/>
  <c r="J712" i="4"/>
  <c r="I712" i="4"/>
  <c r="H712" i="4"/>
  <c r="G712" i="4"/>
  <c r="F712" i="4"/>
  <c r="E712" i="4"/>
  <c r="D712" i="4"/>
  <c r="C712" i="4"/>
  <c r="AZ711" i="4"/>
  <c r="AY711" i="4"/>
  <c r="AX711" i="4"/>
  <c r="AW711" i="4"/>
  <c r="AV711" i="4"/>
  <c r="AU711" i="4"/>
  <c r="AT711" i="4"/>
  <c r="AS711" i="4"/>
  <c r="AR711" i="4"/>
  <c r="AQ711" i="4"/>
  <c r="AP711" i="4"/>
  <c r="AO711" i="4"/>
  <c r="AN711" i="4"/>
  <c r="AM711" i="4"/>
  <c r="AL711" i="4"/>
  <c r="AK711" i="4"/>
  <c r="AJ711" i="4"/>
  <c r="AI711" i="4"/>
  <c r="AH711" i="4"/>
  <c r="AG711" i="4"/>
  <c r="AF711" i="4"/>
  <c r="AE711" i="4"/>
  <c r="AD711" i="4"/>
  <c r="AC711" i="4"/>
  <c r="AB711" i="4"/>
  <c r="AA711" i="4"/>
  <c r="Z711" i="4"/>
  <c r="Y711" i="4"/>
  <c r="X711" i="4"/>
  <c r="W711" i="4"/>
  <c r="V711" i="4"/>
  <c r="U711" i="4"/>
  <c r="T711" i="4"/>
  <c r="S711" i="4"/>
  <c r="Q711" i="4"/>
  <c r="P711" i="4"/>
  <c r="R711" i="4" s="1"/>
  <c r="O711" i="4"/>
  <c r="N711" i="4"/>
  <c r="L711" i="4"/>
  <c r="K711" i="4"/>
  <c r="M711" i="4" s="1"/>
  <c r="J711" i="4"/>
  <c r="I711" i="4"/>
  <c r="H711" i="4"/>
  <c r="G711" i="4"/>
  <c r="F711" i="4"/>
  <c r="E711" i="4"/>
  <c r="D711" i="4"/>
  <c r="C711" i="4"/>
  <c r="AZ710" i="4"/>
  <c r="AY710" i="4"/>
  <c r="AX710" i="4"/>
  <c r="AW710" i="4"/>
  <c r="AV710" i="4"/>
  <c r="AU710" i="4"/>
  <c r="AT710" i="4"/>
  <c r="AS710" i="4"/>
  <c r="AR710" i="4"/>
  <c r="AQ710" i="4"/>
  <c r="AP710" i="4"/>
  <c r="AO710" i="4"/>
  <c r="AN710" i="4"/>
  <c r="AM710" i="4"/>
  <c r="AL710" i="4"/>
  <c r="AK710" i="4"/>
  <c r="AJ710" i="4"/>
  <c r="AI710" i="4"/>
  <c r="AH710" i="4"/>
  <c r="AG710" i="4"/>
  <c r="AF710" i="4"/>
  <c r="AE710" i="4"/>
  <c r="AD710" i="4"/>
  <c r="AC710" i="4"/>
  <c r="AB710" i="4"/>
  <c r="AA710" i="4"/>
  <c r="Z710" i="4"/>
  <c r="Y710" i="4"/>
  <c r="X710" i="4"/>
  <c r="W710" i="4"/>
  <c r="V710" i="4"/>
  <c r="U710" i="4"/>
  <c r="T710" i="4"/>
  <c r="S710" i="4"/>
  <c r="R710" i="4"/>
  <c r="Q710" i="4"/>
  <c r="P710" i="4"/>
  <c r="O710" i="4"/>
  <c r="N710" i="4"/>
  <c r="M710" i="4"/>
  <c r="L710" i="4"/>
  <c r="K710" i="4"/>
  <c r="J710" i="4"/>
  <c r="I710" i="4"/>
  <c r="H710" i="4"/>
  <c r="G710" i="4"/>
  <c r="F710" i="4"/>
  <c r="E710" i="4"/>
  <c r="D710" i="4"/>
  <c r="C710" i="4"/>
  <c r="AZ709" i="4"/>
  <c r="AY709" i="4"/>
  <c r="AX709" i="4"/>
  <c r="AW709" i="4"/>
  <c r="AV709" i="4"/>
  <c r="AU709" i="4"/>
  <c r="AT709" i="4"/>
  <c r="AS709" i="4"/>
  <c r="AR709" i="4"/>
  <c r="AQ709" i="4"/>
  <c r="AP709" i="4"/>
  <c r="AO709" i="4"/>
  <c r="AN709" i="4"/>
  <c r="AM709" i="4"/>
  <c r="AL709" i="4"/>
  <c r="AK709" i="4"/>
  <c r="AJ709" i="4"/>
  <c r="AI709" i="4"/>
  <c r="AH709" i="4"/>
  <c r="AG709" i="4"/>
  <c r="AF709" i="4"/>
  <c r="AE709" i="4"/>
  <c r="AD709" i="4"/>
  <c r="AC709" i="4"/>
  <c r="AB709" i="4"/>
  <c r="AA709" i="4"/>
  <c r="Z709" i="4"/>
  <c r="Y709" i="4"/>
  <c r="X709" i="4"/>
  <c r="W709" i="4"/>
  <c r="V709" i="4"/>
  <c r="U709" i="4"/>
  <c r="T709" i="4"/>
  <c r="S709" i="4"/>
  <c r="Q709" i="4"/>
  <c r="P709" i="4"/>
  <c r="R709" i="4" s="1"/>
  <c r="O709" i="4"/>
  <c r="N709" i="4"/>
  <c r="L709" i="4"/>
  <c r="K709" i="4"/>
  <c r="M709" i="4" s="1"/>
  <c r="J709" i="4"/>
  <c r="I709" i="4"/>
  <c r="H709" i="4"/>
  <c r="G709" i="4"/>
  <c r="F709" i="4"/>
  <c r="E709" i="4"/>
  <c r="D709" i="4"/>
  <c r="C709" i="4"/>
  <c r="AZ708" i="4"/>
  <c r="AY708" i="4"/>
  <c r="AX708" i="4"/>
  <c r="AW708" i="4"/>
  <c r="AV708" i="4"/>
  <c r="AU708" i="4"/>
  <c r="AT708" i="4"/>
  <c r="AS708" i="4"/>
  <c r="AR708" i="4"/>
  <c r="AQ708" i="4"/>
  <c r="AP708" i="4"/>
  <c r="AO708" i="4"/>
  <c r="AN708" i="4"/>
  <c r="AM708" i="4"/>
  <c r="AL708" i="4"/>
  <c r="AK708" i="4"/>
  <c r="AJ708" i="4"/>
  <c r="AI708" i="4"/>
  <c r="AH708" i="4"/>
  <c r="AG708" i="4"/>
  <c r="AF708" i="4"/>
  <c r="AE708" i="4"/>
  <c r="AD708" i="4"/>
  <c r="AC708" i="4"/>
  <c r="AB708" i="4"/>
  <c r="AA708" i="4"/>
  <c r="Z708" i="4"/>
  <c r="Y708" i="4"/>
  <c r="X708" i="4"/>
  <c r="W708" i="4"/>
  <c r="V708" i="4"/>
  <c r="U708" i="4"/>
  <c r="T708" i="4"/>
  <c r="S708" i="4"/>
  <c r="R708" i="4"/>
  <c r="Q708" i="4"/>
  <c r="P708" i="4"/>
  <c r="O708" i="4"/>
  <c r="N708" i="4"/>
  <c r="M708" i="4"/>
  <c r="L708" i="4"/>
  <c r="K708" i="4"/>
  <c r="J708" i="4"/>
  <c r="I708" i="4"/>
  <c r="H708" i="4"/>
  <c r="G708" i="4"/>
  <c r="F708" i="4"/>
  <c r="E708" i="4"/>
  <c r="D708" i="4"/>
  <c r="C708" i="4"/>
  <c r="AZ707" i="4"/>
  <c r="AY707" i="4"/>
  <c r="AX707" i="4"/>
  <c r="AW707" i="4"/>
  <c r="AV707" i="4"/>
  <c r="AU707" i="4"/>
  <c r="AT707" i="4"/>
  <c r="AS707" i="4"/>
  <c r="AR707" i="4"/>
  <c r="AQ707" i="4"/>
  <c r="AP707" i="4"/>
  <c r="AO707" i="4"/>
  <c r="AN707" i="4"/>
  <c r="AM707" i="4"/>
  <c r="AL707" i="4"/>
  <c r="AK707" i="4"/>
  <c r="AJ707" i="4"/>
  <c r="AI707" i="4"/>
  <c r="AH707" i="4"/>
  <c r="AG707" i="4"/>
  <c r="AF707" i="4"/>
  <c r="AE707" i="4"/>
  <c r="AD707" i="4"/>
  <c r="AC707" i="4"/>
  <c r="AB707" i="4"/>
  <c r="AA707" i="4"/>
  <c r="Z707" i="4"/>
  <c r="Y707" i="4"/>
  <c r="X707" i="4"/>
  <c r="W707" i="4"/>
  <c r="V707" i="4"/>
  <c r="U707" i="4"/>
  <c r="T707" i="4"/>
  <c r="S707" i="4"/>
  <c r="Q707" i="4"/>
  <c r="P707" i="4"/>
  <c r="R707" i="4" s="1"/>
  <c r="O707" i="4"/>
  <c r="N707" i="4"/>
  <c r="L707" i="4"/>
  <c r="K707" i="4"/>
  <c r="M707" i="4" s="1"/>
  <c r="J707" i="4"/>
  <c r="I707" i="4"/>
  <c r="H707" i="4"/>
  <c r="G707" i="4"/>
  <c r="F707" i="4"/>
  <c r="E707" i="4"/>
  <c r="D707" i="4"/>
  <c r="C707" i="4"/>
  <c r="AZ706" i="4"/>
  <c r="AY706" i="4"/>
  <c r="AX706" i="4"/>
  <c r="AW706" i="4"/>
  <c r="AV706" i="4"/>
  <c r="AU706" i="4"/>
  <c r="AT706" i="4"/>
  <c r="AS706" i="4"/>
  <c r="AR706" i="4"/>
  <c r="AQ706" i="4"/>
  <c r="AP706" i="4"/>
  <c r="AO706" i="4"/>
  <c r="AN706" i="4"/>
  <c r="AM706" i="4"/>
  <c r="AL706" i="4"/>
  <c r="AK706" i="4"/>
  <c r="AJ706" i="4"/>
  <c r="AI706" i="4"/>
  <c r="AH706" i="4"/>
  <c r="AG706" i="4"/>
  <c r="AF706" i="4"/>
  <c r="AE706" i="4"/>
  <c r="AD706" i="4"/>
  <c r="AC706" i="4"/>
  <c r="AB706" i="4"/>
  <c r="AA706" i="4"/>
  <c r="Z706" i="4"/>
  <c r="Y706" i="4"/>
  <c r="X706" i="4"/>
  <c r="W706" i="4"/>
  <c r="V706" i="4"/>
  <c r="U706" i="4"/>
  <c r="T706" i="4"/>
  <c r="S706" i="4"/>
  <c r="R706" i="4"/>
  <c r="Q706" i="4"/>
  <c r="P706" i="4"/>
  <c r="O706" i="4"/>
  <c r="N706" i="4"/>
  <c r="M706" i="4"/>
  <c r="L706" i="4"/>
  <c r="K706" i="4"/>
  <c r="J706" i="4"/>
  <c r="I706" i="4"/>
  <c r="H706" i="4"/>
  <c r="G706" i="4"/>
  <c r="F706" i="4"/>
  <c r="E706" i="4"/>
  <c r="D706" i="4"/>
  <c r="C706" i="4"/>
  <c r="AZ705" i="4"/>
  <c r="AY705" i="4"/>
  <c r="AX705" i="4"/>
  <c r="AW705" i="4"/>
  <c r="AV705" i="4"/>
  <c r="AU705" i="4"/>
  <c r="AT705" i="4"/>
  <c r="AS705" i="4"/>
  <c r="AR705" i="4"/>
  <c r="AQ705" i="4"/>
  <c r="AP705" i="4"/>
  <c r="AO705" i="4"/>
  <c r="AN705" i="4"/>
  <c r="AM705" i="4"/>
  <c r="AL705" i="4"/>
  <c r="AK705" i="4"/>
  <c r="AJ705" i="4"/>
  <c r="AI705" i="4"/>
  <c r="AH705" i="4"/>
  <c r="AG705" i="4"/>
  <c r="AF705" i="4"/>
  <c r="AE705" i="4"/>
  <c r="AD705" i="4"/>
  <c r="AC705" i="4"/>
  <c r="AB705" i="4"/>
  <c r="AA705" i="4"/>
  <c r="Z705" i="4"/>
  <c r="Y705" i="4"/>
  <c r="X705" i="4"/>
  <c r="W705" i="4"/>
  <c r="V705" i="4"/>
  <c r="U705" i="4"/>
  <c r="T705" i="4"/>
  <c r="S705" i="4"/>
  <c r="Q705" i="4"/>
  <c r="P705" i="4"/>
  <c r="R705" i="4" s="1"/>
  <c r="O705" i="4"/>
  <c r="N705" i="4"/>
  <c r="L705" i="4"/>
  <c r="K705" i="4"/>
  <c r="M705" i="4" s="1"/>
  <c r="J705" i="4"/>
  <c r="I705" i="4"/>
  <c r="H705" i="4"/>
  <c r="G705" i="4"/>
  <c r="F705" i="4"/>
  <c r="E705" i="4"/>
  <c r="D705" i="4"/>
  <c r="C705" i="4"/>
  <c r="AZ704" i="4"/>
  <c r="AY704" i="4"/>
  <c r="AX704" i="4"/>
  <c r="AW704" i="4"/>
  <c r="AV704" i="4"/>
  <c r="AU704" i="4"/>
  <c r="AT704" i="4"/>
  <c r="AS704" i="4"/>
  <c r="AR704" i="4"/>
  <c r="AQ704" i="4"/>
  <c r="AP704" i="4"/>
  <c r="AO704" i="4"/>
  <c r="AN704" i="4"/>
  <c r="AM704" i="4"/>
  <c r="AL704" i="4"/>
  <c r="AK704" i="4"/>
  <c r="AJ704" i="4"/>
  <c r="AI704" i="4"/>
  <c r="AH704" i="4"/>
  <c r="AG704" i="4"/>
  <c r="AF704" i="4"/>
  <c r="AE704" i="4"/>
  <c r="AD704" i="4"/>
  <c r="AC704" i="4"/>
  <c r="AB704" i="4"/>
  <c r="AA704" i="4"/>
  <c r="Z704" i="4"/>
  <c r="Y704" i="4"/>
  <c r="X704" i="4"/>
  <c r="W704" i="4"/>
  <c r="V704" i="4"/>
  <c r="U704" i="4"/>
  <c r="T704" i="4"/>
  <c r="S704" i="4"/>
  <c r="R704" i="4"/>
  <c r="Q704" i="4"/>
  <c r="P704" i="4"/>
  <c r="O704" i="4"/>
  <c r="N704" i="4"/>
  <c r="M704" i="4"/>
  <c r="L704" i="4"/>
  <c r="K704" i="4"/>
  <c r="J704" i="4"/>
  <c r="I704" i="4"/>
  <c r="H704" i="4"/>
  <c r="G704" i="4"/>
  <c r="F704" i="4"/>
  <c r="E704" i="4"/>
  <c r="D704" i="4"/>
  <c r="C704" i="4"/>
  <c r="AZ703" i="4"/>
  <c r="AY703" i="4"/>
  <c r="AX703" i="4"/>
  <c r="AW703" i="4"/>
  <c r="AV703" i="4"/>
  <c r="AU703" i="4"/>
  <c r="AT703" i="4"/>
  <c r="AS703" i="4"/>
  <c r="AR703" i="4"/>
  <c r="AQ703" i="4"/>
  <c r="AP703" i="4"/>
  <c r="AO703" i="4"/>
  <c r="AN703" i="4"/>
  <c r="AM703" i="4"/>
  <c r="AL703" i="4"/>
  <c r="AK703" i="4"/>
  <c r="AJ703" i="4"/>
  <c r="AI703" i="4"/>
  <c r="AH703" i="4"/>
  <c r="AG703" i="4"/>
  <c r="AF703" i="4"/>
  <c r="AE703" i="4"/>
  <c r="AD703" i="4"/>
  <c r="AC703" i="4"/>
  <c r="AB703" i="4"/>
  <c r="AA703" i="4"/>
  <c r="Z703" i="4"/>
  <c r="Y703" i="4"/>
  <c r="X703" i="4"/>
  <c r="W703" i="4"/>
  <c r="V703" i="4"/>
  <c r="U703" i="4"/>
  <c r="T703" i="4"/>
  <c r="S703" i="4"/>
  <c r="Q703" i="4"/>
  <c r="P703" i="4"/>
  <c r="R703" i="4" s="1"/>
  <c r="O703" i="4"/>
  <c r="N703" i="4"/>
  <c r="L703" i="4"/>
  <c r="K703" i="4"/>
  <c r="M703" i="4" s="1"/>
  <c r="J703" i="4"/>
  <c r="I703" i="4"/>
  <c r="H703" i="4"/>
  <c r="G703" i="4"/>
  <c r="F703" i="4"/>
  <c r="E703" i="4"/>
  <c r="D703" i="4"/>
  <c r="C703" i="4"/>
  <c r="AZ702" i="4"/>
  <c r="AY702" i="4"/>
  <c r="AX702" i="4"/>
  <c r="AW702" i="4"/>
  <c r="AV702" i="4"/>
  <c r="AU702" i="4"/>
  <c r="AT702" i="4"/>
  <c r="AS702" i="4"/>
  <c r="AR702" i="4"/>
  <c r="AQ702" i="4"/>
  <c r="AP702" i="4"/>
  <c r="AO702" i="4"/>
  <c r="AN702" i="4"/>
  <c r="AM702" i="4"/>
  <c r="AL702" i="4"/>
  <c r="AK702" i="4"/>
  <c r="AJ702" i="4"/>
  <c r="AI702" i="4"/>
  <c r="AH702" i="4"/>
  <c r="AG702" i="4"/>
  <c r="AF702" i="4"/>
  <c r="AE702" i="4"/>
  <c r="AD702" i="4"/>
  <c r="AC702" i="4"/>
  <c r="AB702" i="4"/>
  <c r="AA702" i="4"/>
  <c r="Z702" i="4"/>
  <c r="Y702" i="4"/>
  <c r="X702" i="4"/>
  <c r="W702" i="4"/>
  <c r="V702" i="4"/>
  <c r="U702" i="4"/>
  <c r="T702" i="4"/>
  <c r="S702" i="4"/>
  <c r="R702" i="4"/>
  <c r="Q702" i="4"/>
  <c r="P702" i="4"/>
  <c r="O702" i="4"/>
  <c r="N702" i="4"/>
  <c r="M702" i="4"/>
  <c r="L702" i="4"/>
  <c r="K702" i="4"/>
  <c r="J702" i="4"/>
  <c r="I702" i="4"/>
  <c r="H702" i="4"/>
  <c r="G702" i="4"/>
  <c r="F702" i="4"/>
  <c r="E702" i="4"/>
  <c r="D702" i="4"/>
  <c r="C702" i="4"/>
  <c r="AZ701" i="4"/>
  <c r="AY701" i="4"/>
  <c r="AX701" i="4"/>
  <c r="AW701" i="4"/>
  <c r="AV701" i="4"/>
  <c r="AU701" i="4"/>
  <c r="AT701" i="4"/>
  <c r="AS701" i="4"/>
  <c r="AR701" i="4"/>
  <c r="AQ701" i="4"/>
  <c r="AP701" i="4"/>
  <c r="AO701" i="4"/>
  <c r="AN701" i="4"/>
  <c r="AM701" i="4"/>
  <c r="AL701" i="4"/>
  <c r="AK701" i="4"/>
  <c r="AJ701" i="4"/>
  <c r="AI701" i="4"/>
  <c r="AH701" i="4"/>
  <c r="AG701" i="4"/>
  <c r="AF701" i="4"/>
  <c r="AE701" i="4"/>
  <c r="AD701" i="4"/>
  <c r="AC701" i="4"/>
  <c r="AB701" i="4"/>
  <c r="AA701" i="4"/>
  <c r="Z701" i="4"/>
  <c r="Y701" i="4"/>
  <c r="X701" i="4"/>
  <c r="W701" i="4"/>
  <c r="V701" i="4"/>
  <c r="U701" i="4"/>
  <c r="T701" i="4"/>
  <c r="S701" i="4"/>
  <c r="Q701" i="4"/>
  <c r="P701" i="4"/>
  <c r="R701" i="4" s="1"/>
  <c r="O701" i="4"/>
  <c r="N701" i="4"/>
  <c r="L701" i="4"/>
  <c r="K701" i="4"/>
  <c r="M701" i="4" s="1"/>
  <c r="J701" i="4"/>
  <c r="I701" i="4"/>
  <c r="H701" i="4"/>
  <c r="G701" i="4"/>
  <c r="F701" i="4"/>
  <c r="E701" i="4"/>
  <c r="D701" i="4"/>
  <c r="C701" i="4"/>
  <c r="AZ700" i="4"/>
  <c r="AY700" i="4"/>
  <c r="AX700" i="4"/>
  <c r="AW700" i="4"/>
  <c r="AV700" i="4"/>
  <c r="AU700" i="4"/>
  <c r="AT700" i="4"/>
  <c r="AS700" i="4"/>
  <c r="AR700" i="4"/>
  <c r="AQ700" i="4"/>
  <c r="AP700" i="4"/>
  <c r="AO700" i="4"/>
  <c r="AN700" i="4"/>
  <c r="AM700" i="4"/>
  <c r="AL700" i="4"/>
  <c r="AK700" i="4"/>
  <c r="AJ700" i="4"/>
  <c r="AI700" i="4"/>
  <c r="AH700" i="4"/>
  <c r="AG700" i="4"/>
  <c r="AF700" i="4"/>
  <c r="AE700" i="4"/>
  <c r="AD700" i="4"/>
  <c r="AC700" i="4"/>
  <c r="AB700" i="4"/>
  <c r="AA700" i="4"/>
  <c r="Z700" i="4"/>
  <c r="Y700" i="4"/>
  <c r="X700" i="4"/>
  <c r="W700" i="4"/>
  <c r="V700" i="4"/>
  <c r="U700" i="4"/>
  <c r="T700" i="4"/>
  <c r="S700" i="4"/>
  <c r="R700" i="4"/>
  <c r="Q700" i="4"/>
  <c r="P700" i="4"/>
  <c r="O700" i="4"/>
  <c r="N700" i="4"/>
  <c r="M700" i="4"/>
  <c r="L700" i="4"/>
  <c r="K700" i="4"/>
  <c r="J700" i="4"/>
  <c r="I700" i="4"/>
  <c r="H700" i="4"/>
  <c r="G700" i="4"/>
  <c r="F700" i="4"/>
  <c r="E700" i="4"/>
  <c r="D700" i="4"/>
  <c r="C700" i="4"/>
  <c r="AZ699" i="4"/>
  <c r="AY699" i="4"/>
  <c r="AX699" i="4"/>
  <c r="AW699" i="4"/>
  <c r="AV699" i="4"/>
  <c r="AU699" i="4"/>
  <c r="AT699" i="4"/>
  <c r="AS699" i="4"/>
  <c r="AR699" i="4"/>
  <c r="AQ699" i="4"/>
  <c r="AP699" i="4"/>
  <c r="AO699" i="4"/>
  <c r="AN699" i="4"/>
  <c r="AM699" i="4"/>
  <c r="AL699" i="4"/>
  <c r="AK699" i="4"/>
  <c r="AJ699" i="4"/>
  <c r="AI699" i="4"/>
  <c r="AH699" i="4"/>
  <c r="AG699" i="4"/>
  <c r="AF699" i="4"/>
  <c r="AE699" i="4"/>
  <c r="AD699" i="4"/>
  <c r="AC699" i="4"/>
  <c r="AB699" i="4"/>
  <c r="AA699" i="4"/>
  <c r="Z699" i="4"/>
  <c r="Y699" i="4"/>
  <c r="X699" i="4"/>
  <c r="W699" i="4"/>
  <c r="V699" i="4"/>
  <c r="U699" i="4"/>
  <c r="T699" i="4"/>
  <c r="S699" i="4"/>
  <c r="Q699" i="4"/>
  <c r="P699" i="4"/>
  <c r="R699" i="4" s="1"/>
  <c r="O699" i="4"/>
  <c r="N699" i="4"/>
  <c r="L699" i="4"/>
  <c r="K699" i="4"/>
  <c r="M699" i="4" s="1"/>
  <c r="J699" i="4"/>
  <c r="I699" i="4"/>
  <c r="H699" i="4"/>
  <c r="G699" i="4"/>
  <c r="F699" i="4"/>
  <c r="E699" i="4"/>
  <c r="D699" i="4"/>
  <c r="C699" i="4"/>
  <c r="AZ698" i="4"/>
  <c r="AY698" i="4"/>
  <c r="AX698" i="4"/>
  <c r="AW698" i="4"/>
  <c r="AV698" i="4"/>
  <c r="AU698" i="4"/>
  <c r="AT698" i="4"/>
  <c r="AS698" i="4"/>
  <c r="AR698" i="4"/>
  <c r="AQ698" i="4"/>
  <c r="AP698" i="4"/>
  <c r="AO698" i="4"/>
  <c r="AN698" i="4"/>
  <c r="AM698" i="4"/>
  <c r="AL698" i="4"/>
  <c r="AK698" i="4"/>
  <c r="AJ698" i="4"/>
  <c r="AI698" i="4"/>
  <c r="AH698" i="4"/>
  <c r="AG698" i="4"/>
  <c r="AF698" i="4"/>
  <c r="AE698" i="4"/>
  <c r="AD698" i="4"/>
  <c r="AC698" i="4"/>
  <c r="AB698" i="4"/>
  <c r="AA698" i="4"/>
  <c r="Z698" i="4"/>
  <c r="Y698" i="4"/>
  <c r="X698" i="4"/>
  <c r="W698" i="4"/>
  <c r="V698" i="4"/>
  <c r="U698" i="4"/>
  <c r="T698" i="4"/>
  <c r="S698" i="4"/>
  <c r="R698" i="4"/>
  <c r="Q698" i="4"/>
  <c r="P698" i="4"/>
  <c r="O698" i="4"/>
  <c r="N698" i="4"/>
  <c r="M698" i="4"/>
  <c r="L698" i="4"/>
  <c r="K698" i="4"/>
  <c r="J698" i="4"/>
  <c r="I698" i="4"/>
  <c r="H698" i="4"/>
  <c r="G698" i="4"/>
  <c r="F698" i="4"/>
  <c r="E698" i="4"/>
  <c r="D698" i="4"/>
  <c r="C698" i="4"/>
  <c r="AZ697" i="4"/>
  <c r="AY697" i="4"/>
  <c r="AX697" i="4"/>
  <c r="AW697" i="4"/>
  <c r="AV697" i="4"/>
  <c r="AU697" i="4"/>
  <c r="AT697" i="4"/>
  <c r="AS697" i="4"/>
  <c r="AR697" i="4"/>
  <c r="AQ697" i="4"/>
  <c r="AP697" i="4"/>
  <c r="AO697" i="4"/>
  <c r="AN697" i="4"/>
  <c r="AM697" i="4"/>
  <c r="AL697" i="4"/>
  <c r="AK697" i="4"/>
  <c r="AJ697" i="4"/>
  <c r="AI697" i="4"/>
  <c r="AH697" i="4"/>
  <c r="AG697" i="4"/>
  <c r="AF697" i="4"/>
  <c r="AE697" i="4"/>
  <c r="AD697" i="4"/>
  <c r="AC697" i="4"/>
  <c r="AB697" i="4"/>
  <c r="AA697" i="4"/>
  <c r="Z697" i="4"/>
  <c r="Y697" i="4"/>
  <c r="X697" i="4"/>
  <c r="W697" i="4"/>
  <c r="V697" i="4"/>
  <c r="U697" i="4"/>
  <c r="T697" i="4"/>
  <c r="S697" i="4"/>
  <c r="Q697" i="4"/>
  <c r="P697" i="4"/>
  <c r="R697" i="4" s="1"/>
  <c r="O697" i="4"/>
  <c r="N697" i="4"/>
  <c r="L697" i="4"/>
  <c r="K697" i="4"/>
  <c r="M697" i="4" s="1"/>
  <c r="J697" i="4"/>
  <c r="I697" i="4"/>
  <c r="H697" i="4"/>
  <c r="G697" i="4"/>
  <c r="F697" i="4"/>
  <c r="E697" i="4"/>
  <c r="D697" i="4"/>
  <c r="C697" i="4"/>
  <c r="AZ696" i="4"/>
  <c r="AY696" i="4"/>
  <c r="AX696" i="4"/>
  <c r="AW696" i="4"/>
  <c r="AV696" i="4"/>
  <c r="AU696" i="4"/>
  <c r="AT696" i="4"/>
  <c r="AS696" i="4"/>
  <c r="AR696" i="4"/>
  <c r="AQ696" i="4"/>
  <c r="AP696" i="4"/>
  <c r="AO696" i="4"/>
  <c r="AN696" i="4"/>
  <c r="AM696" i="4"/>
  <c r="AL696" i="4"/>
  <c r="AK696" i="4"/>
  <c r="AJ696" i="4"/>
  <c r="AI696" i="4"/>
  <c r="AH696" i="4"/>
  <c r="AG696" i="4"/>
  <c r="AF696" i="4"/>
  <c r="AE696" i="4"/>
  <c r="AD696" i="4"/>
  <c r="AC696" i="4"/>
  <c r="AB696" i="4"/>
  <c r="AA696" i="4"/>
  <c r="Z696" i="4"/>
  <c r="Y696" i="4"/>
  <c r="X696" i="4"/>
  <c r="W696" i="4"/>
  <c r="V696" i="4"/>
  <c r="U696" i="4"/>
  <c r="T696" i="4"/>
  <c r="S696" i="4"/>
  <c r="R696" i="4"/>
  <c r="Q696" i="4"/>
  <c r="P696" i="4"/>
  <c r="O696" i="4"/>
  <c r="N696" i="4"/>
  <c r="M696" i="4"/>
  <c r="L696" i="4"/>
  <c r="K696" i="4"/>
  <c r="J696" i="4"/>
  <c r="I696" i="4"/>
  <c r="H696" i="4"/>
  <c r="G696" i="4"/>
  <c r="F696" i="4"/>
  <c r="E696" i="4"/>
  <c r="D696" i="4"/>
  <c r="C696" i="4"/>
  <c r="AZ695" i="4"/>
  <c r="AY695" i="4"/>
  <c r="AX695" i="4"/>
  <c r="AW695" i="4"/>
  <c r="AV695" i="4"/>
  <c r="AU695" i="4"/>
  <c r="AT695" i="4"/>
  <c r="AS695" i="4"/>
  <c r="AR695" i="4"/>
  <c r="AQ695" i="4"/>
  <c r="AP695" i="4"/>
  <c r="AO695" i="4"/>
  <c r="AN695" i="4"/>
  <c r="AM695" i="4"/>
  <c r="AL695" i="4"/>
  <c r="AK695" i="4"/>
  <c r="AJ695" i="4"/>
  <c r="AI695" i="4"/>
  <c r="AH695" i="4"/>
  <c r="AG695" i="4"/>
  <c r="AF695" i="4"/>
  <c r="AE695" i="4"/>
  <c r="AD695" i="4"/>
  <c r="AC695" i="4"/>
  <c r="AB695" i="4"/>
  <c r="AA695" i="4"/>
  <c r="Z695" i="4"/>
  <c r="Y695" i="4"/>
  <c r="X695" i="4"/>
  <c r="W695" i="4"/>
  <c r="V695" i="4"/>
  <c r="U695" i="4"/>
  <c r="T695" i="4"/>
  <c r="S695" i="4"/>
  <c r="Q695" i="4"/>
  <c r="P695" i="4"/>
  <c r="R695" i="4" s="1"/>
  <c r="O695" i="4"/>
  <c r="N695" i="4"/>
  <c r="L695" i="4"/>
  <c r="K695" i="4"/>
  <c r="M695" i="4" s="1"/>
  <c r="J695" i="4"/>
  <c r="I695" i="4"/>
  <c r="H695" i="4"/>
  <c r="G695" i="4"/>
  <c r="F695" i="4"/>
  <c r="E695" i="4"/>
  <c r="D695" i="4"/>
  <c r="C695" i="4"/>
  <c r="AZ694" i="4"/>
  <c r="AY694" i="4"/>
  <c r="AX694" i="4"/>
  <c r="AW694" i="4"/>
  <c r="AV694" i="4"/>
  <c r="AU694" i="4"/>
  <c r="AT694" i="4"/>
  <c r="AS694" i="4"/>
  <c r="AR694" i="4"/>
  <c r="AQ694" i="4"/>
  <c r="AP694" i="4"/>
  <c r="AO694" i="4"/>
  <c r="AN694" i="4"/>
  <c r="AM694" i="4"/>
  <c r="AL694" i="4"/>
  <c r="AK694" i="4"/>
  <c r="AJ694" i="4"/>
  <c r="AI694" i="4"/>
  <c r="AH694" i="4"/>
  <c r="AG694" i="4"/>
  <c r="AF694" i="4"/>
  <c r="AE694" i="4"/>
  <c r="AD694" i="4"/>
  <c r="AC694" i="4"/>
  <c r="AB694" i="4"/>
  <c r="AA694" i="4"/>
  <c r="Z694" i="4"/>
  <c r="Y694" i="4"/>
  <c r="X694" i="4"/>
  <c r="W694" i="4"/>
  <c r="V694" i="4"/>
  <c r="U694" i="4"/>
  <c r="T694" i="4"/>
  <c r="S694" i="4"/>
  <c r="R694" i="4"/>
  <c r="Q694" i="4"/>
  <c r="P694" i="4"/>
  <c r="O694" i="4"/>
  <c r="N694" i="4"/>
  <c r="M694" i="4"/>
  <c r="L694" i="4"/>
  <c r="K694" i="4"/>
  <c r="J694" i="4"/>
  <c r="I694" i="4"/>
  <c r="H694" i="4"/>
  <c r="G694" i="4"/>
  <c r="F694" i="4"/>
  <c r="E694" i="4"/>
  <c r="D694" i="4"/>
  <c r="C694" i="4"/>
  <c r="AZ693" i="4"/>
  <c r="AY693" i="4"/>
  <c r="AX693" i="4"/>
  <c r="AW693" i="4"/>
  <c r="AV693" i="4"/>
  <c r="AU693" i="4"/>
  <c r="AT693" i="4"/>
  <c r="AS693" i="4"/>
  <c r="AR693" i="4"/>
  <c r="AQ693" i="4"/>
  <c r="AP693" i="4"/>
  <c r="AO693" i="4"/>
  <c r="AN693" i="4"/>
  <c r="AM693" i="4"/>
  <c r="AL693" i="4"/>
  <c r="AK693" i="4"/>
  <c r="AJ693" i="4"/>
  <c r="AI693" i="4"/>
  <c r="AH693" i="4"/>
  <c r="AG693" i="4"/>
  <c r="AF693" i="4"/>
  <c r="AE693" i="4"/>
  <c r="AD693" i="4"/>
  <c r="AC693" i="4"/>
  <c r="AB693" i="4"/>
  <c r="AA693" i="4"/>
  <c r="Z693" i="4"/>
  <c r="Y693" i="4"/>
  <c r="X693" i="4"/>
  <c r="W693" i="4"/>
  <c r="V693" i="4"/>
  <c r="U693" i="4"/>
  <c r="T693" i="4"/>
  <c r="S693" i="4"/>
  <c r="Q693" i="4"/>
  <c r="P693" i="4"/>
  <c r="R693" i="4" s="1"/>
  <c r="O693" i="4"/>
  <c r="N693" i="4"/>
  <c r="L693" i="4"/>
  <c r="K693" i="4"/>
  <c r="M693" i="4" s="1"/>
  <c r="J693" i="4"/>
  <c r="I693" i="4"/>
  <c r="H693" i="4"/>
  <c r="G693" i="4"/>
  <c r="F693" i="4"/>
  <c r="E693" i="4"/>
  <c r="D693" i="4"/>
  <c r="C693" i="4"/>
  <c r="AZ692" i="4"/>
  <c r="AY692" i="4"/>
  <c r="AX692" i="4"/>
  <c r="AW692" i="4"/>
  <c r="AV692" i="4"/>
  <c r="AU692" i="4"/>
  <c r="AT692" i="4"/>
  <c r="AS692" i="4"/>
  <c r="AR692" i="4"/>
  <c r="AQ692" i="4"/>
  <c r="AP692" i="4"/>
  <c r="AO692" i="4"/>
  <c r="AN692" i="4"/>
  <c r="AM692" i="4"/>
  <c r="AL692" i="4"/>
  <c r="AK692" i="4"/>
  <c r="AJ692" i="4"/>
  <c r="AI692" i="4"/>
  <c r="AH692" i="4"/>
  <c r="AG692" i="4"/>
  <c r="AF692" i="4"/>
  <c r="AE692" i="4"/>
  <c r="AD692" i="4"/>
  <c r="AC692" i="4"/>
  <c r="AB692" i="4"/>
  <c r="AA692" i="4"/>
  <c r="Z692" i="4"/>
  <c r="Y692" i="4"/>
  <c r="X692" i="4"/>
  <c r="W692" i="4"/>
  <c r="V692" i="4"/>
  <c r="U692" i="4"/>
  <c r="T692" i="4"/>
  <c r="S692" i="4"/>
  <c r="R692" i="4"/>
  <c r="Q692" i="4"/>
  <c r="P692" i="4"/>
  <c r="O692" i="4"/>
  <c r="N692" i="4"/>
  <c r="M692" i="4"/>
  <c r="L692" i="4"/>
  <c r="K692" i="4"/>
  <c r="J692" i="4"/>
  <c r="I692" i="4"/>
  <c r="H692" i="4"/>
  <c r="G692" i="4"/>
  <c r="F692" i="4"/>
  <c r="E692" i="4"/>
  <c r="D692" i="4"/>
  <c r="C692" i="4"/>
  <c r="AZ691" i="4"/>
  <c r="AY691" i="4"/>
  <c r="AX691" i="4"/>
  <c r="AW691" i="4"/>
  <c r="AV691" i="4"/>
  <c r="AU691" i="4"/>
  <c r="AT691" i="4"/>
  <c r="AS691" i="4"/>
  <c r="AR691" i="4"/>
  <c r="AQ691" i="4"/>
  <c r="AP691" i="4"/>
  <c r="AO691" i="4"/>
  <c r="AN691" i="4"/>
  <c r="AM691" i="4"/>
  <c r="AL691" i="4"/>
  <c r="AK691" i="4"/>
  <c r="AJ691" i="4"/>
  <c r="AI691" i="4"/>
  <c r="AH691" i="4"/>
  <c r="AG691" i="4"/>
  <c r="AF691" i="4"/>
  <c r="AE691" i="4"/>
  <c r="AD691" i="4"/>
  <c r="AC691" i="4"/>
  <c r="AB691" i="4"/>
  <c r="AA691" i="4"/>
  <c r="Z691" i="4"/>
  <c r="Y691" i="4"/>
  <c r="X691" i="4"/>
  <c r="W691" i="4"/>
  <c r="V691" i="4"/>
  <c r="U691" i="4"/>
  <c r="T691" i="4"/>
  <c r="S691" i="4"/>
  <c r="Q691" i="4"/>
  <c r="P691" i="4"/>
  <c r="R691" i="4" s="1"/>
  <c r="O691" i="4"/>
  <c r="N691" i="4"/>
  <c r="L691" i="4"/>
  <c r="K691" i="4"/>
  <c r="M691" i="4" s="1"/>
  <c r="J691" i="4"/>
  <c r="I691" i="4"/>
  <c r="H691" i="4"/>
  <c r="G691" i="4"/>
  <c r="F691" i="4"/>
  <c r="E691" i="4"/>
  <c r="D691" i="4"/>
  <c r="C691" i="4"/>
  <c r="AZ690" i="4"/>
  <c r="AY690" i="4"/>
  <c r="AX690" i="4"/>
  <c r="AW690" i="4"/>
  <c r="AV690" i="4"/>
  <c r="AU690" i="4"/>
  <c r="AT690" i="4"/>
  <c r="AS690" i="4"/>
  <c r="AR690" i="4"/>
  <c r="AQ690" i="4"/>
  <c r="AP690" i="4"/>
  <c r="AO690" i="4"/>
  <c r="AN690" i="4"/>
  <c r="AM690" i="4"/>
  <c r="AL690" i="4"/>
  <c r="AK690" i="4"/>
  <c r="AJ690" i="4"/>
  <c r="AI690" i="4"/>
  <c r="AH690" i="4"/>
  <c r="AG690" i="4"/>
  <c r="AF690" i="4"/>
  <c r="AE690" i="4"/>
  <c r="AD690" i="4"/>
  <c r="AC690" i="4"/>
  <c r="AB690" i="4"/>
  <c r="AA690" i="4"/>
  <c r="Z690" i="4"/>
  <c r="Y690" i="4"/>
  <c r="X690" i="4"/>
  <c r="W690" i="4"/>
  <c r="V690" i="4"/>
  <c r="U690" i="4"/>
  <c r="T690" i="4"/>
  <c r="S690" i="4"/>
  <c r="R690" i="4"/>
  <c r="Q690" i="4"/>
  <c r="P690" i="4"/>
  <c r="O690" i="4"/>
  <c r="N690" i="4"/>
  <c r="M690" i="4"/>
  <c r="L690" i="4"/>
  <c r="K690" i="4"/>
  <c r="J690" i="4"/>
  <c r="I690" i="4"/>
  <c r="H690" i="4"/>
  <c r="G690" i="4"/>
  <c r="F690" i="4"/>
  <c r="E690" i="4"/>
  <c r="D690" i="4"/>
  <c r="C690" i="4"/>
  <c r="AZ689" i="4"/>
  <c r="AY689" i="4"/>
  <c r="AX689" i="4"/>
  <c r="AW689" i="4"/>
  <c r="AV689" i="4"/>
  <c r="AU689" i="4"/>
  <c r="AT689" i="4"/>
  <c r="AS689" i="4"/>
  <c r="AR689" i="4"/>
  <c r="AQ689" i="4"/>
  <c r="AP689" i="4"/>
  <c r="AO689" i="4"/>
  <c r="AN689" i="4"/>
  <c r="AM689" i="4"/>
  <c r="AL689" i="4"/>
  <c r="AK689" i="4"/>
  <c r="AJ689" i="4"/>
  <c r="AI689" i="4"/>
  <c r="AH689" i="4"/>
  <c r="AG689" i="4"/>
  <c r="AF689" i="4"/>
  <c r="AE689" i="4"/>
  <c r="AD689" i="4"/>
  <c r="AC689" i="4"/>
  <c r="AB689" i="4"/>
  <c r="AA689" i="4"/>
  <c r="Z689" i="4"/>
  <c r="Y689" i="4"/>
  <c r="X689" i="4"/>
  <c r="W689" i="4"/>
  <c r="V689" i="4"/>
  <c r="U689" i="4"/>
  <c r="T689" i="4"/>
  <c r="S689" i="4"/>
  <c r="Q689" i="4"/>
  <c r="P689" i="4"/>
  <c r="R689" i="4" s="1"/>
  <c r="O689" i="4"/>
  <c r="N689" i="4"/>
  <c r="L689" i="4"/>
  <c r="K689" i="4"/>
  <c r="M689" i="4" s="1"/>
  <c r="J689" i="4"/>
  <c r="I689" i="4"/>
  <c r="H689" i="4"/>
  <c r="G689" i="4"/>
  <c r="F689" i="4"/>
  <c r="E689" i="4"/>
  <c r="D689" i="4"/>
  <c r="C689" i="4"/>
  <c r="AZ688" i="4"/>
  <c r="AY688" i="4"/>
  <c r="AX688" i="4"/>
  <c r="AW688" i="4"/>
  <c r="AV688" i="4"/>
  <c r="AU688" i="4"/>
  <c r="AT688" i="4"/>
  <c r="AS688" i="4"/>
  <c r="AR688" i="4"/>
  <c r="AQ688" i="4"/>
  <c r="AP688" i="4"/>
  <c r="AO688" i="4"/>
  <c r="AN688" i="4"/>
  <c r="AM688" i="4"/>
  <c r="AL688" i="4"/>
  <c r="AK688" i="4"/>
  <c r="AJ688" i="4"/>
  <c r="AI688" i="4"/>
  <c r="AH688" i="4"/>
  <c r="AG688" i="4"/>
  <c r="AF688" i="4"/>
  <c r="AE688" i="4"/>
  <c r="AD688" i="4"/>
  <c r="AC688" i="4"/>
  <c r="AB688" i="4"/>
  <c r="AA688" i="4"/>
  <c r="Z688" i="4"/>
  <c r="Y688" i="4"/>
  <c r="X688" i="4"/>
  <c r="W688" i="4"/>
  <c r="V688" i="4"/>
  <c r="U688" i="4"/>
  <c r="T688" i="4"/>
  <c r="S688" i="4"/>
  <c r="R688" i="4"/>
  <c r="Q688" i="4"/>
  <c r="P688" i="4"/>
  <c r="O688" i="4"/>
  <c r="N688" i="4"/>
  <c r="M688" i="4"/>
  <c r="L688" i="4"/>
  <c r="K688" i="4"/>
  <c r="J688" i="4"/>
  <c r="I688" i="4"/>
  <c r="H688" i="4"/>
  <c r="G688" i="4"/>
  <c r="F688" i="4"/>
  <c r="E688" i="4"/>
  <c r="D688" i="4"/>
  <c r="C688" i="4"/>
  <c r="AZ687" i="4"/>
  <c r="AY687" i="4"/>
  <c r="AX687" i="4"/>
  <c r="AW687" i="4"/>
  <c r="AV687" i="4"/>
  <c r="AU687" i="4"/>
  <c r="AT687" i="4"/>
  <c r="AS687" i="4"/>
  <c r="AR687" i="4"/>
  <c r="AQ687" i="4"/>
  <c r="AP687" i="4"/>
  <c r="AO687" i="4"/>
  <c r="AN687" i="4"/>
  <c r="AM687" i="4"/>
  <c r="AL687" i="4"/>
  <c r="AK687" i="4"/>
  <c r="AJ687" i="4"/>
  <c r="AI687" i="4"/>
  <c r="AH687" i="4"/>
  <c r="AG687" i="4"/>
  <c r="AF687" i="4"/>
  <c r="AE687" i="4"/>
  <c r="AD687" i="4"/>
  <c r="AC687" i="4"/>
  <c r="AB687" i="4"/>
  <c r="AA687" i="4"/>
  <c r="Z687" i="4"/>
  <c r="Y687" i="4"/>
  <c r="X687" i="4"/>
  <c r="W687" i="4"/>
  <c r="V687" i="4"/>
  <c r="U687" i="4"/>
  <c r="T687" i="4"/>
  <c r="S687" i="4"/>
  <c r="Q687" i="4"/>
  <c r="P687" i="4"/>
  <c r="R687" i="4" s="1"/>
  <c r="O687" i="4"/>
  <c r="N687" i="4"/>
  <c r="L687" i="4"/>
  <c r="K687" i="4"/>
  <c r="M687" i="4" s="1"/>
  <c r="J687" i="4"/>
  <c r="I687" i="4"/>
  <c r="H687" i="4"/>
  <c r="G687" i="4"/>
  <c r="F687" i="4"/>
  <c r="E687" i="4"/>
  <c r="D687" i="4"/>
  <c r="C687" i="4"/>
  <c r="AZ686" i="4"/>
  <c r="AY686" i="4"/>
  <c r="AX686" i="4"/>
  <c r="AW686" i="4"/>
  <c r="AV686" i="4"/>
  <c r="AU686" i="4"/>
  <c r="AT686" i="4"/>
  <c r="AS686" i="4"/>
  <c r="AR686" i="4"/>
  <c r="AQ686" i="4"/>
  <c r="AP686" i="4"/>
  <c r="AO686" i="4"/>
  <c r="AN686" i="4"/>
  <c r="AM686" i="4"/>
  <c r="AL686" i="4"/>
  <c r="AK686" i="4"/>
  <c r="AJ686" i="4"/>
  <c r="AI686" i="4"/>
  <c r="AH686" i="4"/>
  <c r="AG686" i="4"/>
  <c r="AF686" i="4"/>
  <c r="AE686" i="4"/>
  <c r="AD686" i="4"/>
  <c r="AC686" i="4"/>
  <c r="AB686" i="4"/>
  <c r="AA686" i="4"/>
  <c r="Z686" i="4"/>
  <c r="Y686" i="4"/>
  <c r="X686" i="4"/>
  <c r="W686" i="4"/>
  <c r="V686" i="4"/>
  <c r="U686" i="4"/>
  <c r="T686" i="4"/>
  <c r="S686" i="4"/>
  <c r="R686" i="4"/>
  <c r="Q686" i="4"/>
  <c r="P686" i="4"/>
  <c r="O686" i="4"/>
  <c r="N686" i="4"/>
  <c r="M686" i="4"/>
  <c r="L686" i="4"/>
  <c r="K686" i="4"/>
  <c r="J686" i="4"/>
  <c r="I686" i="4"/>
  <c r="H686" i="4"/>
  <c r="G686" i="4"/>
  <c r="F686" i="4"/>
  <c r="E686" i="4"/>
  <c r="D686" i="4"/>
  <c r="C686" i="4"/>
  <c r="AZ685" i="4"/>
  <c r="AY685" i="4"/>
  <c r="AX685" i="4"/>
  <c r="AW685" i="4"/>
  <c r="AV685" i="4"/>
  <c r="AU685" i="4"/>
  <c r="AT685" i="4"/>
  <c r="AS685" i="4"/>
  <c r="AR685" i="4"/>
  <c r="AQ685" i="4"/>
  <c r="AP685" i="4"/>
  <c r="AO685" i="4"/>
  <c r="AN685" i="4"/>
  <c r="AM685" i="4"/>
  <c r="AL685" i="4"/>
  <c r="AK685" i="4"/>
  <c r="AJ685" i="4"/>
  <c r="AI685" i="4"/>
  <c r="AH685" i="4"/>
  <c r="AG685" i="4"/>
  <c r="AF685" i="4"/>
  <c r="AE685" i="4"/>
  <c r="AD685" i="4"/>
  <c r="AC685" i="4"/>
  <c r="AB685" i="4"/>
  <c r="AA685" i="4"/>
  <c r="Z685" i="4"/>
  <c r="Y685" i="4"/>
  <c r="X685" i="4"/>
  <c r="W685" i="4"/>
  <c r="V685" i="4"/>
  <c r="U685" i="4"/>
  <c r="T685" i="4"/>
  <c r="S685" i="4"/>
  <c r="Q685" i="4"/>
  <c r="P685" i="4"/>
  <c r="R685" i="4" s="1"/>
  <c r="O685" i="4"/>
  <c r="N685" i="4"/>
  <c r="L685" i="4"/>
  <c r="K685" i="4"/>
  <c r="M685" i="4" s="1"/>
  <c r="J685" i="4"/>
  <c r="I685" i="4"/>
  <c r="H685" i="4"/>
  <c r="G685" i="4"/>
  <c r="F685" i="4"/>
  <c r="E685" i="4"/>
  <c r="D685" i="4"/>
  <c r="C685" i="4"/>
  <c r="AZ684" i="4"/>
  <c r="AY684" i="4"/>
  <c r="AX684" i="4"/>
  <c r="AW684" i="4"/>
  <c r="AV684" i="4"/>
  <c r="AU684" i="4"/>
  <c r="AT684" i="4"/>
  <c r="AS684" i="4"/>
  <c r="AR684" i="4"/>
  <c r="AQ684" i="4"/>
  <c r="AP684" i="4"/>
  <c r="AO684" i="4"/>
  <c r="AN684" i="4"/>
  <c r="AM684" i="4"/>
  <c r="AL684" i="4"/>
  <c r="AK684" i="4"/>
  <c r="AJ684" i="4"/>
  <c r="AI684" i="4"/>
  <c r="AH684" i="4"/>
  <c r="AG684" i="4"/>
  <c r="AF684" i="4"/>
  <c r="AE684" i="4"/>
  <c r="AD684" i="4"/>
  <c r="AC684" i="4"/>
  <c r="AB684" i="4"/>
  <c r="AA684" i="4"/>
  <c r="Z684" i="4"/>
  <c r="Y684" i="4"/>
  <c r="X684" i="4"/>
  <c r="W684" i="4"/>
  <c r="V684" i="4"/>
  <c r="U684" i="4"/>
  <c r="T684" i="4"/>
  <c r="S684" i="4"/>
  <c r="R684" i="4"/>
  <c r="Q684" i="4"/>
  <c r="P684" i="4"/>
  <c r="O684" i="4"/>
  <c r="N684" i="4"/>
  <c r="M684" i="4"/>
  <c r="L684" i="4"/>
  <c r="K684" i="4"/>
  <c r="J684" i="4"/>
  <c r="I684" i="4"/>
  <c r="H684" i="4"/>
  <c r="G684" i="4"/>
  <c r="F684" i="4"/>
  <c r="E684" i="4"/>
  <c r="D684" i="4"/>
  <c r="C684" i="4"/>
  <c r="AZ683" i="4"/>
  <c r="AY683" i="4"/>
  <c r="AX683" i="4"/>
  <c r="AW683" i="4"/>
  <c r="AV683" i="4"/>
  <c r="AU683" i="4"/>
  <c r="AT683" i="4"/>
  <c r="AS683" i="4"/>
  <c r="AR683" i="4"/>
  <c r="AQ683" i="4"/>
  <c r="AP683" i="4"/>
  <c r="AO683" i="4"/>
  <c r="AN683" i="4"/>
  <c r="AM683" i="4"/>
  <c r="AL683" i="4"/>
  <c r="AK683" i="4"/>
  <c r="AJ683" i="4"/>
  <c r="AI683" i="4"/>
  <c r="AH683" i="4"/>
  <c r="AG683" i="4"/>
  <c r="AF683" i="4"/>
  <c r="AE683" i="4"/>
  <c r="AD683" i="4"/>
  <c r="AC683" i="4"/>
  <c r="AB683" i="4"/>
  <c r="AA683" i="4"/>
  <c r="Z683" i="4"/>
  <c r="Y683" i="4"/>
  <c r="X683" i="4"/>
  <c r="W683" i="4"/>
  <c r="V683" i="4"/>
  <c r="U683" i="4"/>
  <c r="T683" i="4"/>
  <c r="S683" i="4"/>
  <c r="Q683" i="4"/>
  <c r="P683" i="4"/>
  <c r="R683" i="4" s="1"/>
  <c r="O683" i="4"/>
  <c r="N683" i="4"/>
  <c r="L683" i="4"/>
  <c r="K683" i="4"/>
  <c r="M683" i="4" s="1"/>
  <c r="J683" i="4"/>
  <c r="I683" i="4"/>
  <c r="H683" i="4"/>
  <c r="G683" i="4"/>
  <c r="F683" i="4"/>
  <c r="E683" i="4"/>
  <c r="D683" i="4"/>
  <c r="C683" i="4"/>
  <c r="AZ682" i="4"/>
  <c r="AY682" i="4"/>
  <c r="AX682" i="4"/>
  <c r="AW682" i="4"/>
  <c r="AV682" i="4"/>
  <c r="AU682" i="4"/>
  <c r="AT682" i="4"/>
  <c r="AS682" i="4"/>
  <c r="AR682" i="4"/>
  <c r="AQ682" i="4"/>
  <c r="AP682" i="4"/>
  <c r="AO682" i="4"/>
  <c r="AN682" i="4"/>
  <c r="AM682" i="4"/>
  <c r="AL682" i="4"/>
  <c r="AK682" i="4"/>
  <c r="AJ682" i="4"/>
  <c r="AI682" i="4"/>
  <c r="AH682" i="4"/>
  <c r="AG682" i="4"/>
  <c r="AF682" i="4"/>
  <c r="AE682" i="4"/>
  <c r="AD682" i="4"/>
  <c r="AC682" i="4"/>
  <c r="AB682" i="4"/>
  <c r="AA682" i="4"/>
  <c r="Z682" i="4"/>
  <c r="Y682" i="4"/>
  <c r="X682" i="4"/>
  <c r="W682" i="4"/>
  <c r="V682" i="4"/>
  <c r="U682" i="4"/>
  <c r="T682" i="4"/>
  <c r="S682" i="4"/>
  <c r="R682" i="4"/>
  <c r="Q682" i="4"/>
  <c r="P682" i="4"/>
  <c r="O682" i="4"/>
  <c r="N682" i="4"/>
  <c r="M682" i="4"/>
  <c r="L682" i="4"/>
  <c r="K682" i="4"/>
  <c r="J682" i="4"/>
  <c r="I682" i="4"/>
  <c r="H682" i="4"/>
  <c r="G682" i="4"/>
  <c r="F682" i="4"/>
  <c r="E682" i="4"/>
  <c r="D682" i="4"/>
  <c r="C682" i="4"/>
  <c r="AZ681" i="4"/>
  <c r="AY681" i="4"/>
  <c r="AX681" i="4"/>
  <c r="AW681" i="4"/>
  <c r="AV681" i="4"/>
  <c r="AU681" i="4"/>
  <c r="AT681" i="4"/>
  <c r="AS681" i="4"/>
  <c r="AR681" i="4"/>
  <c r="AQ681" i="4"/>
  <c r="AP681" i="4"/>
  <c r="AO681" i="4"/>
  <c r="AN681" i="4"/>
  <c r="AM681" i="4"/>
  <c r="AL681" i="4"/>
  <c r="AK681" i="4"/>
  <c r="AJ681" i="4"/>
  <c r="AI681" i="4"/>
  <c r="AH681" i="4"/>
  <c r="AG681" i="4"/>
  <c r="AF681" i="4"/>
  <c r="AE681" i="4"/>
  <c r="AD681" i="4"/>
  <c r="AC681" i="4"/>
  <c r="AB681" i="4"/>
  <c r="AA681" i="4"/>
  <c r="Z681" i="4"/>
  <c r="Y681" i="4"/>
  <c r="X681" i="4"/>
  <c r="W681" i="4"/>
  <c r="V681" i="4"/>
  <c r="U681" i="4"/>
  <c r="T681" i="4"/>
  <c r="S681" i="4"/>
  <c r="Q681" i="4"/>
  <c r="P681" i="4"/>
  <c r="R681" i="4" s="1"/>
  <c r="O681" i="4"/>
  <c r="N681" i="4"/>
  <c r="L681" i="4"/>
  <c r="K681" i="4"/>
  <c r="M681" i="4" s="1"/>
  <c r="J681" i="4"/>
  <c r="I681" i="4"/>
  <c r="H681" i="4"/>
  <c r="G681" i="4"/>
  <c r="F681" i="4"/>
  <c r="E681" i="4"/>
  <c r="D681" i="4"/>
  <c r="C681" i="4"/>
  <c r="AZ680" i="4"/>
  <c r="AY680" i="4"/>
  <c r="AX680" i="4"/>
  <c r="AW680" i="4"/>
  <c r="AV680" i="4"/>
  <c r="AU680" i="4"/>
  <c r="AT680" i="4"/>
  <c r="AS680" i="4"/>
  <c r="AR680" i="4"/>
  <c r="AQ680" i="4"/>
  <c r="AP680" i="4"/>
  <c r="AO680" i="4"/>
  <c r="AN680" i="4"/>
  <c r="AM680" i="4"/>
  <c r="AL680" i="4"/>
  <c r="AK680" i="4"/>
  <c r="AJ680" i="4"/>
  <c r="AI680" i="4"/>
  <c r="AH680" i="4"/>
  <c r="AG680" i="4"/>
  <c r="AF680" i="4"/>
  <c r="AE680" i="4"/>
  <c r="AD680" i="4"/>
  <c r="AC680" i="4"/>
  <c r="AB680" i="4"/>
  <c r="AA680" i="4"/>
  <c r="Z680" i="4"/>
  <c r="Y680" i="4"/>
  <c r="X680" i="4"/>
  <c r="W680" i="4"/>
  <c r="V680" i="4"/>
  <c r="U680" i="4"/>
  <c r="T680" i="4"/>
  <c r="S680" i="4"/>
  <c r="R680" i="4"/>
  <c r="Q680" i="4"/>
  <c r="P680" i="4"/>
  <c r="O680" i="4"/>
  <c r="N680" i="4"/>
  <c r="M680" i="4"/>
  <c r="L680" i="4"/>
  <c r="K680" i="4"/>
  <c r="J680" i="4"/>
  <c r="I680" i="4"/>
  <c r="H680" i="4"/>
  <c r="G680" i="4"/>
  <c r="F680" i="4"/>
  <c r="E680" i="4"/>
  <c r="D680" i="4"/>
  <c r="C680" i="4"/>
  <c r="AZ679" i="4"/>
  <c r="AY679" i="4"/>
  <c r="AX679" i="4"/>
  <c r="AW679" i="4"/>
  <c r="AV679" i="4"/>
  <c r="AU679" i="4"/>
  <c r="AT679" i="4"/>
  <c r="AS679" i="4"/>
  <c r="AR679" i="4"/>
  <c r="AQ679" i="4"/>
  <c r="AP679" i="4"/>
  <c r="AO679" i="4"/>
  <c r="AN679" i="4"/>
  <c r="AM679" i="4"/>
  <c r="AL679" i="4"/>
  <c r="AK679" i="4"/>
  <c r="AJ679" i="4"/>
  <c r="AI679" i="4"/>
  <c r="AH679" i="4"/>
  <c r="AG679" i="4"/>
  <c r="AF679" i="4"/>
  <c r="AE679" i="4"/>
  <c r="AD679" i="4"/>
  <c r="AC679" i="4"/>
  <c r="AB679" i="4"/>
  <c r="AA679" i="4"/>
  <c r="Z679" i="4"/>
  <c r="Y679" i="4"/>
  <c r="X679" i="4"/>
  <c r="W679" i="4"/>
  <c r="V679" i="4"/>
  <c r="U679" i="4"/>
  <c r="T679" i="4"/>
  <c r="S679" i="4"/>
  <c r="Q679" i="4"/>
  <c r="P679" i="4"/>
  <c r="R679" i="4" s="1"/>
  <c r="O679" i="4"/>
  <c r="N679" i="4"/>
  <c r="L679" i="4"/>
  <c r="K679" i="4"/>
  <c r="M679" i="4" s="1"/>
  <c r="J679" i="4"/>
  <c r="I679" i="4"/>
  <c r="H679" i="4"/>
  <c r="G679" i="4"/>
  <c r="F679" i="4"/>
  <c r="E679" i="4"/>
  <c r="D679" i="4"/>
  <c r="C679" i="4"/>
  <c r="AZ678" i="4"/>
  <c r="AY678" i="4"/>
  <c r="AX678" i="4"/>
  <c r="AW678" i="4"/>
  <c r="AV678" i="4"/>
  <c r="AU678" i="4"/>
  <c r="AT678" i="4"/>
  <c r="AS678" i="4"/>
  <c r="AR678" i="4"/>
  <c r="AQ678" i="4"/>
  <c r="AP678" i="4"/>
  <c r="AO678" i="4"/>
  <c r="AN678" i="4"/>
  <c r="AM678" i="4"/>
  <c r="AL678" i="4"/>
  <c r="AK678" i="4"/>
  <c r="AJ678" i="4"/>
  <c r="AI678" i="4"/>
  <c r="AH678" i="4"/>
  <c r="AG678" i="4"/>
  <c r="AF678" i="4"/>
  <c r="AE678" i="4"/>
  <c r="AD678" i="4"/>
  <c r="AC678" i="4"/>
  <c r="AB678" i="4"/>
  <c r="AA678" i="4"/>
  <c r="Z678" i="4"/>
  <c r="Y678" i="4"/>
  <c r="X678" i="4"/>
  <c r="W678" i="4"/>
  <c r="V678" i="4"/>
  <c r="U678" i="4"/>
  <c r="T678" i="4"/>
  <c r="S678" i="4"/>
  <c r="R678" i="4"/>
  <c r="Q678" i="4"/>
  <c r="P678" i="4"/>
  <c r="O678" i="4"/>
  <c r="N678" i="4"/>
  <c r="M678" i="4"/>
  <c r="L678" i="4"/>
  <c r="K678" i="4"/>
  <c r="J678" i="4"/>
  <c r="I678" i="4"/>
  <c r="H678" i="4"/>
  <c r="G678" i="4"/>
  <c r="F678" i="4"/>
  <c r="E678" i="4"/>
  <c r="D678" i="4"/>
  <c r="C678" i="4"/>
  <c r="AZ677" i="4"/>
  <c r="AY677" i="4"/>
  <c r="AX677" i="4"/>
  <c r="AW677" i="4"/>
  <c r="AV677" i="4"/>
  <c r="AU677" i="4"/>
  <c r="AT677" i="4"/>
  <c r="AS677" i="4"/>
  <c r="AR677" i="4"/>
  <c r="AQ677" i="4"/>
  <c r="AP677" i="4"/>
  <c r="AO677" i="4"/>
  <c r="AN677" i="4"/>
  <c r="AM677" i="4"/>
  <c r="AL677" i="4"/>
  <c r="AK677" i="4"/>
  <c r="AJ677" i="4"/>
  <c r="AI677" i="4"/>
  <c r="AH677" i="4"/>
  <c r="AG677" i="4"/>
  <c r="AF677" i="4"/>
  <c r="AE677" i="4"/>
  <c r="AD677" i="4"/>
  <c r="AC677" i="4"/>
  <c r="AB677" i="4"/>
  <c r="AA677" i="4"/>
  <c r="Z677" i="4"/>
  <c r="Y677" i="4"/>
  <c r="X677" i="4"/>
  <c r="W677" i="4"/>
  <c r="V677" i="4"/>
  <c r="U677" i="4"/>
  <c r="T677" i="4"/>
  <c r="S677" i="4"/>
  <c r="Q677" i="4"/>
  <c r="P677" i="4"/>
  <c r="R677" i="4" s="1"/>
  <c r="O677" i="4"/>
  <c r="N677" i="4"/>
  <c r="L677" i="4"/>
  <c r="K677" i="4"/>
  <c r="M677" i="4" s="1"/>
  <c r="J677" i="4"/>
  <c r="I677" i="4"/>
  <c r="H677" i="4"/>
  <c r="G677" i="4"/>
  <c r="F677" i="4"/>
  <c r="E677" i="4"/>
  <c r="D677" i="4"/>
  <c r="C677" i="4"/>
  <c r="AZ676" i="4"/>
  <c r="AY676" i="4"/>
  <c r="AX676" i="4"/>
  <c r="AW676" i="4"/>
  <c r="AV676" i="4"/>
  <c r="AU676" i="4"/>
  <c r="AT676" i="4"/>
  <c r="AS676" i="4"/>
  <c r="AR676" i="4"/>
  <c r="AQ676" i="4"/>
  <c r="AP676" i="4"/>
  <c r="AO676" i="4"/>
  <c r="AN676" i="4"/>
  <c r="AM676" i="4"/>
  <c r="AL676" i="4"/>
  <c r="AK676" i="4"/>
  <c r="AJ676" i="4"/>
  <c r="AI676" i="4"/>
  <c r="AH676" i="4"/>
  <c r="AG676" i="4"/>
  <c r="AF676" i="4"/>
  <c r="AE676" i="4"/>
  <c r="AD676" i="4"/>
  <c r="AC676" i="4"/>
  <c r="AB676" i="4"/>
  <c r="AA676" i="4"/>
  <c r="Z676" i="4"/>
  <c r="Y676" i="4"/>
  <c r="X676" i="4"/>
  <c r="W676" i="4"/>
  <c r="V676" i="4"/>
  <c r="U676" i="4"/>
  <c r="T676" i="4"/>
  <c r="S676" i="4"/>
  <c r="R676" i="4"/>
  <c r="Q676" i="4"/>
  <c r="P676" i="4"/>
  <c r="O676" i="4"/>
  <c r="N676" i="4"/>
  <c r="M676" i="4"/>
  <c r="L676" i="4"/>
  <c r="K676" i="4"/>
  <c r="J676" i="4"/>
  <c r="I676" i="4"/>
  <c r="H676" i="4"/>
  <c r="G676" i="4"/>
  <c r="F676" i="4"/>
  <c r="E676" i="4"/>
  <c r="D676" i="4"/>
  <c r="C676" i="4"/>
  <c r="AZ675" i="4"/>
  <c r="AY675" i="4"/>
  <c r="AX675" i="4"/>
  <c r="AW675" i="4"/>
  <c r="AV675" i="4"/>
  <c r="AU675" i="4"/>
  <c r="AT675" i="4"/>
  <c r="AS675" i="4"/>
  <c r="AR675" i="4"/>
  <c r="AQ675" i="4"/>
  <c r="AP675" i="4"/>
  <c r="AO675" i="4"/>
  <c r="AN675" i="4"/>
  <c r="AM675" i="4"/>
  <c r="AL675" i="4"/>
  <c r="AK675" i="4"/>
  <c r="AJ675" i="4"/>
  <c r="AI675" i="4"/>
  <c r="AH675" i="4"/>
  <c r="AG675" i="4"/>
  <c r="AF675" i="4"/>
  <c r="AE675" i="4"/>
  <c r="AD675" i="4"/>
  <c r="AC675" i="4"/>
  <c r="AB675" i="4"/>
  <c r="AA675" i="4"/>
  <c r="Z675" i="4"/>
  <c r="Y675" i="4"/>
  <c r="X675" i="4"/>
  <c r="W675" i="4"/>
  <c r="V675" i="4"/>
  <c r="U675" i="4"/>
  <c r="T675" i="4"/>
  <c r="S675" i="4"/>
  <c r="Q675" i="4"/>
  <c r="P675" i="4"/>
  <c r="R675" i="4" s="1"/>
  <c r="O675" i="4"/>
  <c r="N675" i="4"/>
  <c r="L675" i="4"/>
  <c r="K675" i="4"/>
  <c r="M675" i="4" s="1"/>
  <c r="J675" i="4"/>
  <c r="I675" i="4"/>
  <c r="H675" i="4"/>
  <c r="G675" i="4"/>
  <c r="F675" i="4"/>
  <c r="E675" i="4"/>
  <c r="D675" i="4"/>
  <c r="C675" i="4"/>
  <c r="AZ674" i="4"/>
  <c r="AY674" i="4"/>
  <c r="AX674" i="4"/>
  <c r="AW674" i="4"/>
  <c r="AV674" i="4"/>
  <c r="AU674" i="4"/>
  <c r="AT674" i="4"/>
  <c r="AS674" i="4"/>
  <c r="AR674" i="4"/>
  <c r="AQ674" i="4"/>
  <c r="AP674" i="4"/>
  <c r="AO674" i="4"/>
  <c r="AN674" i="4"/>
  <c r="AM674" i="4"/>
  <c r="AL674" i="4"/>
  <c r="AK674" i="4"/>
  <c r="AJ674" i="4"/>
  <c r="AI674" i="4"/>
  <c r="AH674" i="4"/>
  <c r="AG674" i="4"/>
  <c r="AF674" i="4"/>
  <c r="AE674" i="4"/>
  <c r="AD674" i="4"/>
  <c r="AC674" i="4"/>
  <c r="AB674" i="4"/>
  <c r="AA674" i="4"/>
  <c r="Z674" i="4"/>
  <c r="Y674" i="4"/>
  <c r="X674" i="4"/>
  <c r="W674" i="4"/>
  <c r="V674" i="4"/>
  <c r="U674" i="4"/>
  <c r="T674" i="4"/>
  <c r="S674" i="4"/>
  <c r="R674" i="4"/>
  <c r="Q674" i="4"/>
  <c r="P674" i="4"/>
  <c r="O674" i="4"/>
  <c r="N674" i="4"/>
  <c r="M674" i="4"/>
  <c r="L674" i="4"/>
  <c r="K674" i="4"/>
  <c r="J674" i="4"/>
  <c r="I674" i="4"/>
  <c r="H674" i="4"/>
  <c r="G674" i="4"/>
  <c r="F674" i="4"/>
  <c r="E674" i="4"/>
  <c r="D674" i="4"/>
  <c r="C674" i="4"/>
  <c r="AZ673" i="4"/>
  <c r="AY673" i="4"/>
  <c r="AX673" i="4"/>
  <c r="AW673" i="4"/>
  <c r="AV673" i="4"/>
  <c r="AU673" i="4"/>
  <c r="AT673" i="4"/>
  <c r="AS673" i="4"/>
  <c r="AR673" i="4"/>
  <c r="AQ673" i="4"/>
  <c r="AP673" i="4"/>
  <c r="AO673" i="4"/>
  <c r="AN673" i="4"/>
  <c r="AM673" i="4"/>
  <c r="AL673" i="4"/>
  <c r="AK673" i="4"/>
  <c r="AJ673" i="4"/>
  <c r="AI673" i="4"/>
  <c r="AH673" i="4"/>
  <c r="AG673" i="4"/>
  <c r="AF673" i="4"/>
  <c r="AE673" i="4"/>
  <c r="AD673" i="4"/>
  <c r="AC673" i="4"/>
  <c r="AB673" i="4"/>
  <c r="AA673" i="4"/>
  <c r="Z673" i="4"/>
  <c r="Y673" i="4"/>
  <c r="X673" i="4"/>
  <c r="W673" i="4"/>
  <c r="V673" i="4"/>
  <c r="U673" i="4"/>
  <c r="T673" i="4"/>
  <c r="S673" i="4"/>
  <c r="Q673" i="4"/>
  <c r="P673" i="4"/>
  <c r="R673" i="4" s="1"/>
  <c r="O673" i="4"/>
  <c r="N673" i="4"/>
  <c r="L673" i="4"/>
  <c r="K673" i="4"/>
  <c r="M673" i="4" s="1"/>
  <c r="J673" i="4"/>
  <c r="I673" i="4"/>
  <c r="H673" i="4"/>
  <c r="G673" i="4"/>
  <c r="F673" i="4"/>
  <c r="E673" i="4"/>
  <c r="D673" i="4"/>
  <c r="C673" i="4"/>
  <c r="AZ672" i="4"/>
  <c r="AY672" i="4"/>
  <c r="AX672" i="4"/>
  <c r="AW672" i="4"/>
  <c r="AV672" i="4"/>
  <c r="AU672" i="4"/>
  <c r="AT672" i="4"/>
  <c r="AS672" i="4"/>
  <c r="AR672" i="4"/>
  <c r="AQ672" i="4"/>
  <c r="AP672" i="4"/>
  <c r="AO672" i="4"/>
  <c r="AN672" i="4"/>
  <c r="AM672" i="4"/>
  <c r="AL672" i="4"/>
  <c r="AK672" i="4"/>
  <c r="AJ672" i="4"/>
  <c r="AI672" i="4"/>
  <c r="AH672" i="4"/>
  <c r="AG672" i="4"/>
  <c r="AF672" i="4"/>
  <c r="AE672" i="4"/>
  <c r="AD672" i="4"/>
  <c r="AC672" i="4"/>
  <c r="AB672" i="4"/>
  <c r="AA672" i="4"/>
  <c r="Z672" i="4"/>
  <c r="Y672" i="4"/>
  <c r="X672" i="4"/>
  <c r="W672" i="4"/>
  <c r="V672" i="4"/>
  <c r="U672" i="4"/>
  <c r="T672" i="4"/>
  <c r="S672" i="4"/>
  <c r="R672" i="4"/>
  <c r="Q672" i="4"/>
  <c r="P672" i="4"/>
  <c r="O672" i="4"/>
  <c r="N672" i="4"/>
  <c r="M672" i="4"/>
  <c r="L672" i="4"/>
  <c r="K672" i="4"/>
  <c r="J672" i="4"/>
  <c r="I672" i="4"/>
  <c r="H672" i="4"/>
  <c r="G672" i="4"/>
  <c r="F672" i="4"/>
  <c r="E672" i="4"/>
  <c r="D672" i="4"/>
  <c r="C672" i="4"/>
  <c r="AZ671" i="4"/>
  <c r="AY671" i="4"/>
  <c r="AX671" i="4"/>
  <c r="AW671" i="4"/>
  <c r="AV671" i="4"/>
  <c r="AU671" i="4"/>
  <c r="AT671" i="4"/>
  <c r="AS671" i="4"/>
  <c r="AR671" i="4"/>
  <c r="AQ671" i="4"/>
  <c r="AP671" i="4"/>
  <c r="AO671" i="4"/>
  <c r="AN671" i="4"/>
  <c r="AM671" i="4"/>
  <c r="AL671" i="4"/>
  <c r="AK671" i="4"/>
  <c r="AJ671" i="4"/>
  <c r="AI671" i="4"/>
  <c r="AH671" i="4"/>
  <c r="AG671" i="4"/>
  <c r="AF671" i="4"/>
  <c r="AE671" i="4"/>
  <c r="AD671" i="4"/>
  <c r="AC671" i="4"/>
  <c r="AB671" i="4"/>
  <c r="AA671" i="4"/>
  <c r="Z671" i="4"/>
  <c r="Y671" i="4"/>
  <c r="X671" i="4"/>
  <c r="W671" i="4"/>
  <c r="V671" i="4"/>
  <c r="U671" i="4"/>
  <c r="T671" i="4"/>
  <c r="S671" i="4"/>
  <c r="Q671" i="4"/>
  <c r="P671" i="4"/>
  <c r="R671" i="4" s="1"/>
  <c r="O671" i="4"/>
  <c r="N671" i="4"/>
  <c r="L671" i="4"/>
  <c r="K671" i="4"/>
  <c r="M671" i="4" s="1"/>
  <c r="J671" i="4"/>
  <c r="I671" i="4"/>
  <c r="H671" i="4"/>
  <c r="G671" i="4"/>
  <c r="F671" i="4"/>
  <c r="E671" i="4"/>
  <c r="D671" i="4"/>
  <c r="C671" i="4"/>
  <c r="AZ670" i="4"/>
  <c r="AY670" i="4"/>
  <c r="AX670" i="4"/>
  <c r="AW670" i="4"/>
  <c r="AV670" i="4"/>
  <c r="AU670" i="4"/>
  <c r="AT670" i="4"/>
  <c r="AS670" i="4"/>
  <c r="AR670" i="4"/>
  <c r="AQ670" i="4"/>
  <c r="AP670" i="4"/>
  <c r="AO670" i="4"/>
  <c r="AN670" i="4"/>
  <c r="AM670" i="4"/>
  <c r="AL670" i="4"/>
  <c r="AK670" i="4"/>
  <c r="AJ670" i="4"/>
  <c r="AI670" i="4"/>
  <c r="AH670" i="4"/>
  <c r="AG670" i="4"/>
  <c r="AF670" i="4"/>
  <c r="AE670" i="4"/>
  <c r="AD670" i="4"/>
  <c r="AC670" i="4"/>
  <c r="AB670" i="4"/>
  <c r="AA670" i="4"/>
  <c r="Z670" i="4"/>
  <c r="Y670" i="4"/>
  <c r="X670" i="4"/>
  <c r="W670" i="4"/>
  <c r="V670" i="4"/>
  <c r="U670" i="4"/>
  <c r="T670" i="4"/>
  <c r="S670" i="4"/>
  <c r="R670" i="4"/>
  <c r="Q670" i="4"/>
  <c r="P670" i="4"/>
  <c r="O670" i="4"/>
  <c r="N670" i="4"/>
  <c r="M670" i="4"/>
  <c r="L670" i="4"/>
  <c r="K670" i="4"/>
  <c r="J670" i="4"/>
  <c r="I670" i="4"/>
  <c r="H670" i="4"/>
  <c r="G670" i="4"/>
  <c r="F670" i="4"/>
  <c r="E670" i="4"/>
  <c r="D670" i="4"/>
  <c r="C670" i="4"/>
  <c r="AZ669" i="4"/>
  <c r="AY669" i="4"/>
  <c r="AX669" i="4"/>
  <c r="AW669" i="4"/>
  <c r="AV669" i="4"/>
  <c r="AU669" i="4"/>
  <c r="AT669" i="4"/>
  <c r="AS669" i="4"/>
  <c r="AR669" i="4"/>
  <c r="AQ669" i="4"/>
  <c r="AP669" i="4"/>
  <c r="AO669" i="4"/>
  <c r="AN669" i="4"/>
  <c r="AM669" i="4"/>
  <c r="AL669" i="4"/>
  <c r="AK669" i="4"/>
  <c r="AJ669" i="4"/>
  <c r="AI669" i="4"/>
  <c r="AH669" i="4"/>
  <c r="AG669" i="4"/>
  <c r="AF669" i="4"/>
  <c r="AE669" i="4"/>
  <c r="AD669" i="4"/>
  <c r="AC669" i="4"/>
  <c r="AB669" i="4"/>
  <c r="AA669" i="4"/>
  <c r="Z669" i="4"/>
  <c r="Y669" i="4"/>
  <c r="X669" i="4"/>
  <c r="W669" i="4"/>
  <c r="V669" i="4"/>
  <c r="U669" i="4"/>
  <c r="T669" i="4"/>
  <c r="S669" i="4"/>
  <c r="Q669" i="4"/>
  <c r="P669" i="4"/>
  <c r="R669" i="4" s="1"/>
  <c r="O669" i="4"/>
  <c r="N669" i="4"/>
  <c r="L669" i="4"/>
  <c r="K669" i="4"/>
  <c r="M669" i="4" s="1"/>
  <c r="J669" i="4"/>
  <c r="I669" i="4"/>
  <c r="H669" i="4"/>
  <c r="G669" i="4"/>
  <c r="F669" i="4"/>
  <c r="E669" i="4"/>
  <c r="D669" i="4"/>
  <c r="C669" i="4"/>
  <c r="AZ668" i="4"/>
  <c r="AY668" i="4"/>
  <c r="AX668" i="4"/>
  <c r="AW668" i="4"/>
  <c r="AV668" i="4"/>
  <c r="AU668" i="4"/>
  <c r="AT668" i="4"/>
  <c r="AS668" i="4"/>
  <c r="AR668" i="4"/>
  <c r="AQ668" i="4"/>
  <c r="AP668" i="4"/>
  <c r="AO668" i="4"/>
  <c r="AN668" i="4"/>
  <c r="AM668" i="4"/>
  <c r="AL668" i="4"/>
  <c r="AK668" i="4"/>
  <c r="AJ668" i="4"/>
  <c r="AI668" i="4"/>
  <c r="AH668" i="4"/>
  <c r="AG668" i="4"/>
  <c r="AF668" i="4"/>
  <c r="AE668" i="4"/>
  <c r="AD668" i="4"/>
  <c r="AC668" i="4"/>
  <c r="AB668" i="4"/>
  <c r="AA668" i="4"/>
  <c r="Z668" i="4"/>
  <c r="Y668" i="4"/>
  <c r="X668" i="4"/>
  <c r="W668" i="4"/>
  <c r="V668" i="4"/>
  <c r="U668" i="4"/>
  <c r="T668" i="4"/>
  <c r="S668" i="4"/>
  <c r="R668" i="4"/>
  <c r="Q668" i="4"/>
  <c r="P668" i="4"/>
  <c r="O668" i="4"/>
  <c r="N668" i="4"/>
  <c r="M668" i="4"/>
  <c r="L668" i="4"/>
  <c r="K668" i="4"/>
  <c r="J668" i="4"/>
  <c r="I668" i="4"/>
  <c r="H668" i="4"/>
  <c r="G668" i="4"/>
  <c r="F668" i="4"/>
  <c r="E668" i="4"/>
  <c r="D668" i="4"/>
  <c r="C668" i="4"/>
  <c r="AZ667" i="4"/>
  <c r="AY667" i="4"/>
  <c r="AX667" i="4"/>
  <c r="AW667" i="4"/>
  <c r="AV667" i="4"/>
  <c r="AU667" i="4"/>
  <c r="AT667" i="4"/>
  <c r="AS667" i="4"/>
  <c r="AR667" i="4"/>
  <c r="AQ667" i="4"/>
  <c r="AP667" i="4"/>
  <c r="AO667" i="4"/>
  <c r="AN667" i="4"/>
  <c r="AM667" i="4"/>
  <c r="AL667" i="4"/>
  <c r="AK667" i="4"/>
  <c r="AJ667" i="4"/>
  <c r="AI667" i="4"/>
  <c r="AH667" i="4"/>
  <c r="AG667" i="4"/>
  <c r="AF667" i="4"/>
  <c r="AE667" i="4"/>
  <c r="AD667" i="4"/>
  <c r="AC667" i="4"/>
  <c r="AB667" i="4"/>
  <c r="AA667" i="4"/>
  <c r="Z667" i="4"/>
  <c r="Y667" i="4"/>
  <c r="X667" i="4"/>
  <c r="W667" i="4"/>
  <c r="V667" i="4"/>
  <c r="U667" i="4"/>
  <c r="T667" i="4"/>
  <c r="S667" i="4"/>
  <c r="Q667" i="4"/>
  <c r="P667" i="4"/>
  <c r="R667" i="4" s="1"/>
  <c r="O667" i="4"/>
  <c r="N667" i="4"/>
  <c r="L667" i="4"/>
  <c r="K667" i="4"/>
  <c r="M667" i="4" s="1"/>
  <c r="J667" i="4"/>
  <c r="I667" i="4"/>
  <c r="H667" i="4"/>
  <c r="G667" i="4"/>
  <c r="F667" i="4"/>
  <c r="E667" i="4"/>
  <c r="D667" i="4"/>
  <c r="C667" i="4"/>
  <c r="AZ666" i="4"/>
  <c r="AY666" i="4"/>
  <c r="AX666" i="4"/>
  <c r="AW666" i="4"/>
  <c r="AV666" i="4"/>
  <c r="AU666" i="4"/>
  <c r="AT666" i="4"/>
  <c r="AS666" i="4"/>
  <c r="AR666" i="4"/>
  <c r="AQ666" i="4"/>
  <c r="AP666" i="4"/>
  <c r="AO666" i="4"/>
  <c r="AN666" i="4"/>
  <c r="AM666" i="4"/>
  <c r="AL666" i="4"/>
  <c r="AK666" i="4"/>
  <c r="AJ666" i="4"/>
  <c r="AI666" i="4"/>
  <c r="AH666" i="4"/>
  <c r="AG666" i="4"/>
  <c r="AF666" i="4"/>
  <c r="AE666" i="4"/>
  <c r="AD666" i="4"/>
  <c r="AC666" i="4"/>
  <c r="AB666" i="4"/>
  <c r="AA666" i="4"/>
  <c r="Z666" i="4"/>
  <c r="Y666" i="4"/>
  <c r="X666" i="4"/>
  <c r="W666" i="4"/>
  <c r="V666" i="4"/>
  <c r="U666" i="4"/>
  <c r="T666" i="4"/>
  <c r="S666" i="4"/>
  <c r="R666" i="4"/>
  <c r="Q666" i="4"/>
  <c r="P666" i="4"/>
  <c r="O666" i="4"/>
  <c r="N666" i="4"/>
  <c r="M666" i="4"/>
  <c r="L666" i="4"/>
  <c r="K666" i="4"/>
  <c r="J666" i="4"/>
  <c r="I666" i="4"/>
  <c r="H666" i="4"/>
  <c r="G666" i="4"/>
  <c r="F666" i="4"/>
  <c r="E666" i="4"/>
  <c r="D666" i="4"/>
  <c r="C666" i="4"/>
  <c r="AZ665" i="4"/>
  <c r="AY665" i="4"/>
  <c r="AX665" i="4"/>
  <c r="AW665" i="4"/>
  <c r="AV665" i="4"/>
  <c r="AU665" i="4"/>
  <c r="AT665" i="4"/>
  <c r="AS665" i="4"/>
  <c r="AR665" i="4"/>
  <c r="AQ665" i="4"/>
  <c r="AP665" i="4"/>
  <c r="AO665" i="4"/>
  <c r="AN665" i="4"/>
  <c r="AM665" i="4"/>
  <c r="AL665" i="4"/>
  <c r="AK665" i="4"/>
  <c r="AJ665" i="4"/>
  <c r="AI665" i="4"/>
  <c r="AH665" i="4"/>
  <c r="AG665" i="4"/>
  <c r="AF665" i="4"/>
  <c r="AE665" i="4"/>
  <c r="AD665" i="4"/>
  <c r="AC665" i="4"/>
  <c r="AB665" i="4"/>
  <c r="AA665" i="4"/>
  <c r="Z665" i="4"/>
  <c r="Y665" i="4"/>
  <c r="X665" i="4"/>
  <c r="W665" i="4"/>
  <c r="V665" i="4"/>
  <c r="U665" i="4"/>
  <c r="T665" i="4"/>
  <c r="S665" i="4"/>
  <c r="Q665" i="4"/>
  <c r="P665" i="4"/>
  <c r="R665" i="4" s="1"/>
  <c r="O665" i="4"/>
  <c r="N665" i="4"/>
  <c r="L665" i="4"/>
  <c r="K665" i="4"/>
  <c r="M665" i="4" s="1"/>
  <c r="J665" i="4"/>
  <c r="I665" i="4"/>
  <c r="H665" i="4"/>
  <c r="G665" i="4"/>
  <c r="F665" i="4"/>
  <c r="E665" i="4"/>
  <c r="D665" i="4"/>
  <c r="C665" i="4"/>
  <c r="AZ664" i="4"/>
  <c r="AY664" i="4"/>
  <c r="AX664" i="4"/>
  <c r="AW664" i="4"/>
  <c r="AV664" i="4"/>
  <c r="AU664" i="4"/>
  <c r="AT664" i="4"/>
  <c r="AS664" i="4"/>
  <c r="AR664" i="4"/>
  <c r="AQ664" i="4"/>
  <c r="AP664" i="4"/>
  <c r="AO664" i="4"/>
  <c r="AN664" i="4"/>
  <c r="AM664" i="4"/>
  <c r="AL664" i="4"/>
  <c r="AK664" i="4"/>
  <c r="AJ664" i="4"/>
  <c r="AI664" i="4"/>
  <c r="AH664" i="4"/>
  <c r="AG664" i="4"/>
  <c r="AF664" i="4"/>
  <c r="AE664" i="4"/>
  <c r="AD664" i="4"/>
  <c r="AC664" i="4"/>
  <c r="AB664" i="4"/>
  <c r="AA664" i="4"/>
  <c r="Z664" i="4"/>
  <c r="Y664" i="4"/>
  <c r="X664" i="4"/>
  <c r="W664" i="4"/>
  <c r="V664" i="4"/>
  <c r="U664" i="4"/>
  <c r="T664" i="4"/>
  <c r="S664" i="4"/>
  <c r="R664" i="4"/>
  <c r="Q664" i="4"/>
  <c r="P664" i="4"/>
  <c r="O664" i="4"/>
  <c r="N664" i="4"/>
  <c r="M664" i="4"/>
  <c r="L664" i="4"/>
  <c r="K664" i="4"/>
  <c r="J664" i="4"/>
  <c r="I664" i="4"/>
  <c r="H664" i="4"/>
  <c r="G664" i="4"/>
  <c r="F664" i="4"/>
  <c r="E664" i="4"/>
  <c r="D664" i="4"/>
  <c r="C664" i="4"/>
  <c r="AZ663" i="4"/>
  <c r="AY663" i="4"/>
  <c r="AX663" i="4"/>
  <c r="AW663" i="4"/>
  <c r="AV663" i="4"/>
  <c r="AU663" i="4"/>
  <c r="AT663" i="4"/>
  <c r="AS663" i="4"/>
  <c r="AR663" i="4"/>
  <c r="AQ663" i="4"/>
  <c r="AP663" i="4"/>
  <c r="AO663" i="4"/>
  <c r="AN663" i="4"/>
  <c r="AM663" i="4"/>
  <c r="AL663" i="4"/>
  <c r="AK663" i="4"/>
  <c r="AJ663" i="4"/>
  <c r="AI663" i="4"/>
  <c r="AH663" i="4"/>
  <c r="AG663" i="4"/>
  <c r="AF663" i="4"/>
  <c r="AE663" i="4"/>
  <c r="AD663" i="4"/>
  <c r="AC663" i="4"/>
  <c r="AB663" i="4"/>
  <c r="AA663" i="4"/>
  <c r="Z663" i="4"/>
  <c r="Y663" i="4"/>
  <c r="X663" i="4"/>
  <c r="W663" i="4"/>
  <c r="V663" i="4"/>
  <c r="U663" i="4"/>
  <c r="T663" i="4"/>
  <c r="S663" i="4"/>
  <c r="Q663" i="4"/>
  <c r="P663" i="4"/>
  <c r="R663" i="4" s="1"/>
  <c r="O663" i="4"/>
  <c r="N663" i="4"/>
  <c r="L663" i="4"/>
  <c r="K663" i="4"/>
  <c r="M663" i="4" s="1"/>
  <c r="J663" i="4"/>
  <c r="I663" i="4"/>
  <c r="H663" i="4"/>
  <c r="G663" i="4"/>
  <c r="F663" i="4"/>
  <c r="E663" i="4"/>
  <c r="D663" i="4"/>
  <c r="C663" i="4"/>
  <c r="AZ662" i="4"/>
  <c r="AY662" i="4"/>
  <c r="AX662" i="4"/>
  <c r="AW662" i="4"/>
  <c r="AV662" i="4"/>
  <c r="AU662" i="4"/>
  <c r="AT662" i="4"/>
  <c r="AS662" i="4"/>
  <c r="AR662" i="4"/>
  <c r="AQ662" i="4"/>
  <c r="AP662" i="4"/>
  <c r="AO662" i="4"/>
  <c r="AN662" i="4"/>
  <c r="AM662" i="4"/>
  <c r="AL662" i="4"/>
  <c r="AK662" i="4"/>
  <c r="AJ662" i="4"/>
  <c r="AI662" i="4"/>
  <c r="AH662" i="4"/>
  <c r="AG662" i="4"/>
  <c r="AF662" i="4"/>
  <c r="AE662" i="4"/>
  <c r="AD662" i="4"/>
  <c r="AC662" i="4"/>
  <c r="AB662" i="4"/>
  <c r="AA662" i="4"/>
  <c r="Z662" i="4"/>
  <c r="Y662" i="4"/>
  <c r="X662" i="4"/>
  <c r="W662" i="4"/>
  <c r="V662" i="4"/>
  <c r="U662" i="4"/>
  <c r="T662" i="4"/>
  <c r="S662" i="4"/>
  <c r="R662" i="4"/>
  <c r="Q662" i="4"/>
  <c r="P662" i="4"/>
  <c r="O662" i="4"/>
  <c r="N662" i="4"/>
  <c r="M662" i="4"/>
  <c r="L662" i="4"/>
  <c r="K662" i="4"/>
  <c r="J662" i="4"/>
  <c r="I662" i="4"/>
  <c r="H662" i="4"/>
  <c r="G662" i="4"/>
  <c r="F662" i="4"/>
  <c r="E662" i="4"/>
  <c r="D662" i="4"/>
  <c r="C662" i="4"/>
  <c r="AZ661" i="4"/>
  <c r="AY661" i="4"/>
  <c r="AX661" i="4"/>
  <c r="AW661" i="4"/>
  <c r="AV661" i="4"/>
  <c r="AU661" i="4"/>
  <c r="AT661" i="4"/>
  <c r="AS661" i="4"/>
  <c r="AR661" i="4"/>
  <c r="AQ661" i="4"/>
  <c r="AP661" i="4"/>
  <c r="AO661" i="4"/>
  <c r="AN661" i="4"/>
  <c r="AM661" i="4"/>
  <c r="AL661" i="4"/>
  <c r="AK661" i="4"/>
  <c r="AJ661" i="4"/>
  <c r="AI661" i="4"/>
  <c r="AH661" i="4"/>
  <c r="AG661" i="4"/>
  <c r="AF661" i="4"/>
  <c r="AE661" i="4"/>
  <c r="AD661" i="4"/>
  <c r="AC661" i="4"/>
  <c r="AB661" i="4"/>
  <c r="AA661" i="4"/>
  <c r="Z661" i="4"/>
  <c r="Y661" i="4"/>
  <c r="X661" i="4"/>
  <c r="W661" i="4"/>
  <c r="V661" i="4"/>
  <c r="U661" i="4"/>
  <c r="T661" i="4"/>
  <c r="S661" i="4"/>
  <c r="Q661" i="4"/>
  <c r="P661" i="4"/>
  <c r="R661" i="4" s="1"/>
  <c r="O661" i="4"/>
  <c r="N661" i="4"/>
  <c r="L661" i="4"/>
  <c r="K661" i="4"/>
  <c r="M661" i="4" s="1"/>
  <c r="J661" i="4"/>
  <c r="I661" i="4"/>
  <c r="H661" i="4"/>
  <c r="G661" i="4"/>
  <c r="F661" i="4"/>
  <c r="E661" i="4"/>
  <c r="D661" i="4"/>
  <c r="C661" i="4"/>
  <c r="AZ660" i="4"/>
  <c r="AY660" i="4"/>
  <c r="AX660" i="4"/>
  <c r="AW660" i="4"/>
  <c r="AV660" i="4"/>
  <c r="AU660" i="4"/>
  <c r="AT660" i="4"/>
  <c r="AS660" i="4"/>
  <c r="AR660" i="4"/>
  <c r="AQ660" i="4"/>
  <c r="AP660" i="4"/>
  <c r="AO660" i="4"/>
  <c r="AN660" i="4"/>
  <c r="AM660" i="4"/>
  <c r="AL660" i="4"/>
  <c r="AK660" i="4"/>
  <c r="AJ660" i="4"/>
  <c r="AI660" i="4"/>
  <c r="AH660" i="4"/>
  <c r="AG660" i="4"/>
  <c r="AF660" i="4"/>
  <c r="AE660" i="4"/>
  <c r="AD660" i="4"/>
  <c r="AC660" i="4"/>
  <c r="AB660" i="4"/>
  <c r="AA660" i="4"/>
  <c r="Z660" i="4"/>
  <c r="Y660" i="4"/>
  <c r="X660" i="4"/>
  <c r="W660" i="4"/>
  <c r="V660" i="4"/>
  <c r="U660" i="4"/>
  <c r="T660" i="4"/>
  <c r="S660" i="4"/>
  <c r="R660" i="4"/>
  <c r="Q660" i="4"/>
  <c r="P660" i="4"/>
  <c r="O660" i="4"/>
  <c r="N660" i="4"/>
  <c r="M660" i="4"/>
  <c r="L660" i="4"/>
  <c r="K660" i="4"/>
  <c r="J660" i="4"/>
  <c r="I660" i="4"/>
  <c r="H660" i="4"/>
  <c r="G660" i="4"/>
  <c r="F660" i="4"/>
  <c r="E660" i="4"/>
  <c r="D660" i="4"/>
  <c r="C660" i="4"/>
  <c r="AZ659" i="4"/>
  <c r="AY659" i="4"/>
  <c r="AX659" i="4"/>
  <c r="AW659" i="4"/>
  <c r="AV659" i="4"/>
  <c r="AU659" i="4"/>
  <c r="AT659" i="4"/>
  <c r="AS659" i="4"/>
  <c r="AR659" i="4"/>
  <c r="AQ659" i="4"/>
  <c r="AP659" i="4"/>
  <c r="AO659" i="4"/>
  <c r="AN659" i="4"/>
  <c r="AM659" i="4"/>
  <c r="AL659" i="4"/>
  <c r="AK659" i="4"/>
  <c r="AJ659" i="4"/>
  <c r="AI659" i="4"/>
  <c r="AH659" i="4"/>
  <c r="AG659" i="4"/>
  <c r="AF659" i="4"/>
  <c r="AE659" i="4"/>
  <c r="AD659" i="4"/>
  <c r="AC659" i="4"/>
  <c r="AB659" i="4"/>
  <c r="AA659" i="4"/>
  <c r="Z659" i="4"/>
  <c r="Y659" i="4"/>
  <c r="X659" i="4"/>
  <c r="W659" i="4"/>
  <c r="V659" i="4"/>
  <c r="U659" i="4"/>
  <c r="T659" i="4"/>
  <c r="S659" i="4"/>
  <c r="Q659" i="4"/>
  <c r="P659" i="4"/>
  <c r="R659" i="4" s="1"/>
  <c r="O659" i="4"/>
  <c r="N659" i="4"/>
  <c r="L659" i="4"/>
  <c r="K659" i="4"/>
  <c r="M659" i="4" s="1"/>
  <c r="J659" i="4"/>
  <c r="I659" i="4"/>
  <c r="H659" i="4"/>
  <c r="G659" i="4"/>
  <c r="F659" i="4"/>
  <c r="E659" i="4"/>
  <c r="D659" i="4"/>
  <c r="C659" i="4"/>
  <c r="AZ658" i="4"/>
  <c r="AY658" i="4"/>
  <c r="AX658" i="4"/>
  <c r="AW658" i="4"/>
  <c r="AV658" i="4"/>
  <c r="AU658" i="4"/>
  <c r="AT658" i="4"/>
  <c r="AS658" i="4"/>
  <c r="AR658" i="4"/>
  <c r="AQ658" i="4"/>
  <c r="AP658" i="4"/>
  <c r="AO658" i="4"/>
  <c r="AN658" i="4"/>
  <c r="AM658" i="4"/>
  <c r="AL658" i="4"/>
  <c r="AK658" i="4"/>
  <c r="AJ658" i="4"/>
  <c r="AI658" i="4"/>
  <c r="AH658" i="4"/>
  <c r="AG658" i="4"/>
  <c r="AF658" i="4"/>
  <c r="AE658" i="4"/>
  <c r="AD658" i="4"/>
  <c r="AC658" i="4"/>
  <c r="AB658" i="4"/>
  <c r="AA658" i="4"/>
  <c r="Z658" i="4"/>
  <c r="Y658" i="4"/>
  <c r="X658" i="4"/>
  <c r="W658" i="4"/>
  <c r="V658" i="4"/>
  <c r="U658" i="4"/>
  <c r="T658" i="4"/>
  <c r="S658" i="4"/>
  <c r="R658" i="4"/>
  <c r="Q658" i="4"/>
  <c r="P658" i="4"/>
  <c r="O658" i="4"/>
  <c r="N658" i="4"/>
  <c r="M658" i="4"/>
  <c r="L658" i="4"/>
  <c r="K658" i="4"/>
  <c r="J658" i="4"/>
  <c r="I658" i="4"/>
  <c r="H658" i="4"/>
  <c r="G658" i="4"/>
  <c r="F658" i="4"/>
  <c r="E658" i="4"/>
  <c r="D658" i="4"/>
  <c r="C658" i="4"/>
  <c r="AZ657" i="4"/>
  <c r="AY657" i="4"/>
  <c r="AX657" i="4"/>
  <c r="AW657" i="4"/>
  <c r="AV657" i="4"/>
  <c r="AU657" i="4"/>
  <c r="AT657" i="4"/>
  <c r="AS657" i="4"/>
  <c r="AR657" i="4"/>
  <c r="AQ657" i="4"/>
  <c r="AP657" i="4"/>
  <c r="AO657" i="4"/>
  <c r="AN657" i="4"/>
  <c r="AM657" i="4"/>
  <c r="AL657" i="4"/>
  <c r="AK657" i="4"/>
  <c r="AJ657" i="4"/>
  <c r="AI657" i="4"/>
  <c r="AH657" i="4"/>
  <c r="AG657" i="4"/>
  <c r="AF657" i="4"/>
  <c r="AE657" i="4"/>
  <c r="AD657" i="4"/>
  <c r="AC657" i="4"/>
  <c r="AB657" i="4"/>
  <c r="AA657" i="4"/>
  <c r="Z657" i="4"/>
  <c r="Y657" i="4"/>
  <c r="X657" i="4"/>
  <c r="W657" i="4"/>
  <c r="V657" i="4"/>
  <c r="U657" i="4"/>
  <c r="T657" i="4"/>
  <c r="S657" i="4"/>
  <c r="Q657" i="4"/>
  <c r="P657" i="4"/>
  <c r="R657" i="4" s="1"/>
  <c r="O657" i="4"/>
  <c r="N657" i="4"/>
  <c r="L657" i="4"/>
  <c r="K657" i="4"/>
  <c r="M657" i="4" s="1"/>
  <c r="J657" i="4"/>
  <c r="I657" i="4"/>
  <c r="H657" i="4"/>
  <c r="G657" i="4"/>
  <c r="F657" i="4"/>
  <c r="E657" i="4"/>
  <c r="D657" i="4"/>
  <c r="C657" i="4"/>
  <c r="AZ656" i="4"/>
  <c r="AY656" i="4"/>
  <c r="AX656" i="4"/>
  <c r="AW656" i="4"/>
  <c r="AV656" i="4"/>
  <c r="AU656" i="4"/>
  <c r="AT656" i="4"/>
  <c r="AS656" i="4"/>
  <c r="AR656" i="4"/>
  <c r="AQ656" i="4"/>
  <c r="AP656" i="4"/>
  <c r="AO656" i="4"/>
  <c r="AN656" i="4"/>
  <c r="AM656" i="4"/>
  <c r="AL656" i="4"/>
  <c r="AK656" i="4"/>
  <c r="AJ656" i="4"/>
  <c r="AI656" i="4"/>
  <c r="AH656" i="4"/>
  <c r="AG656" i="4"/>
  <c r="AF656" i="4"/>
  <c r="AE656" i="4"/>
  <c r="AD656" i="4"/>
  <c r="AC656" i="4"/>
  <c r="AB656" i="4"/>
  <c r="AA656" i="4"/>
  <c r="Z656" i="4"/>
  <c r="Y656" i="4"/>
  <c r="X656" i="4"/>
  <c r="W656" i="4"/>
  <c r="V656" i="4"/>
  <c r="U656" i="4"/>
  <c r="T656" i="4"/>
  <c r="S656" i="4"/>
  <c r="R656" i="4"/>
  <c r="Q656" i="4"/>
  <c r="P656" i="4"/>
  <c r="O656" i="4"/>
  <c r="N656" i="4"/>
  <c r="M656" i="4"/>
  <c r="L656" i="4"/>
  <c r="K656" i="4"/>
  <c r="J656" i="4"/>
  <c r="I656" i="4"/>
  <c r="H656" i="4"/>
  <c r="G656" i="4"/>
  <c r="F656" i="4"/>
  <c r="E656" i="4"/>
  <c r="D656" i="4"/>
  <c r="C656" i="4"/>
  <c r="AZ655" i="4"/>
  <c r="AY655" i="4"/>
  <c r="AX655" i="4"/>
  <c r="AW655" i="4"/>
  <c r="AV655" i="4"/>
  <c r="AU655" i="4"/>
  <c r="AT655" i="4"/>
  <c r="AS655" i="4"/>
  <c r="AR655" i="4"/>
  <c r="AQ655" i="4"/>
  <c r="AP655" i="4"/>
  <c r="AO655" i="4"/>
  <c r="AN655" i="4"/>
  <c r="AM655" i="4"/>
  <c r="AL655" i="4"/>
  <c r="AK655" i="4"/>
  <c r="AJ655" i="4"/>
  <c r="AI655" i="4"/>
  <c r="AH655" i="4"/>
  <c r="AG655" i="4"/>
  <c r="AF655" i="4"/>
  <c r="AE655" i="4"/>
  <c r="AD655" i="4"/>
  <c r="AC655" i="4"/>
  <c r="AB655" i="4"/>
  <c r="AA655" i="4"/>
  <c r="Z655" i="4"/>
  <c r="Y655" i="4"/>
  <c r="X655" i="4"/>
  <c r="W655" i="4"/>
  <c r="V655" i="4"/>
  <c r="U655" i="4"/>
  <c r="T655" i="4"/>
  <c r="S655" i="4"/>
  <c r="Q655" i="4"/>
  <c r="P655" i="4"/>
  <c r="R655" i="4" s="1"/>
  <c r="O655" i="4"/>
  <c r="N655" i="4"/>
  <c r="L655" i="4"/>
  <c r="K655" i="4"/>
  <c r="M655" i="4" s="1"/>
  <c r="J655" i="4"/>
  <c r="I655" i="4"/>
  <c r="H655" i="4"/>
  <c r="G655" i="4"/>
  <c r="F655" i="4"/>
  <c r="E655" i="4"/>
  <c r="D655" i="4"/>
  <c r="C655" i="4"/>
  <c r="AZ654" i="4"/>
  <c r="AY654" i="4"/>
  <c r="AX654" i="4"/>
  <c r="AW654" i="4"/>
  <c r="AV654" i="4"/>
  <c r="AU654" i="4"/>
  <c r="AT654" i="4"/>
  <c r="AS654" i="4"/>
  <c r="AR654" i="4"/>
  <c r="AQ654" i="4"/>
  <c r="AP654" i="4"/>
  <c r="AO654" i="4"/>
  <c r="AN654" i="4"/>
  <c r="AM654" i="4"/>
  <c r="AL654" i="4"/>
  <c r="AK654" i="4"/>
  <c r="AJ654" i="4"/>
  <c r="AI654" i="4"/>
  <c r="AH654" i="4"/>
  <c r="AG654" i="4"/>
  <c r="AF654" i="4"/>
  <c r="AE654" i="4"/>
  <c r="AD654" i="4"/>
  <c r="AC654" i="4"/>
  <c r="AB654" i="4"/>
  <c r="AA654" i="4"/>
  <c r="Z654" i="4"/>
  <c r="Y654" i="4"/>
  <c r="X654" i="4"/>
  <c r="W654" i="4"/>
  <c r="V654" i="4"/>
  <c r="U654" i="4"/>
  <c r="T654" i="4"/>
  <c r="S654" i="4"/>
  <c r="R654" i="4"/>
  <c r="Q654" i="4"/>
  <c r="P654" i="4"/>
  <c r="O654" i="4"/>
  <c r="N654" i="4"/>
  <c r="M654" i="4"/>
  <c r="L654" i="4"/>
  <c r="K654" i="4"/>
  <c r="J654" i="4"/>
  <c r="I654" i="4"/>
  <c r="H654" i="4"/>
  <c r="G654" i="4"/>
  <c r="F654" i="4"/>
  <c r="E654" i="4"/>
  <c r="D654" i="4"/>
  <c r="C654" i="4"/>
  <c r="AZ653" i="4"/>
  <c r="AY653" i="4"/>
  <c r="AX653" i="4"/>
  <c r="AW653" i="4"/>
  <c r="AV653" i="4"/>
  <c r="AU653" i="4"/>
  <c r="AT653" i="4"/>
  <c r="AS653" i="4"/>
  <c r="AR653" i="4"/>
  <c r="AQ653" i="4"/>
  <c r="AP653" i="4"/>
  <c r="AO653" i="4"/>
  <c r="AN653" i="4"/>
  <c r="AM653" i="4"/>
  <c r="AL653" i="4"/>
  <c r="AK653" i="4"/>
  <c r="AJ653" i="4"/>
  <c r="AI653" i="4"/>
  <c r="AH653" i="4"/>
  <c r="AG653" i="4"/>
  <c r="AF653" i="4"/>
  <c r="AE653" i="4"/>
  <c r="AD653" i="4"/>
  <c r="AC653" i="4"/>
  <c r="AB653" i="4"/>
  <c r="AA653" i="4"/>
  <c r="Z653" i="4"/>
  <c r="Y653" i="4"/>
  <c r="X653" i="4"/>
  <c r="W653" i="4"/>
  <c r="V653" i="4"/>
  <c r="U653" i="4"/>
  <c r="T653" i="4"/>
  <c r="S653" i="4"/>
  <c r="Q653" i="4"/>
  <c r="P653" i="4"/>
  <c r="R653" i="4" s="1"/>
  <c r="O653" i="4"/>
  <c r="N653" i="4"/>
  <c r="L653" i="4"/>
  <c r="K653" i="4"/>
  <c r="M653" i="4" s="1"/>
  <c r="J653" i="4"/>
  <c r="I653" i="4"/>
  <c r="H653" i="4"/>
  <c r="G653" i="4"/>
  <c r="F653" i="4"/>
  <c r="E653" i="4"/>
  <c r="D653" i="4"/>
  <c r="C653" i="4"/>
  <c r="AZ652" i="4"/>
  <c r="AY652" i="4"/>
  <c r="AX652" i="4"/>
  <c r="AW652" i="4"/>
  <c r="AV652" i="4"/>
  <c r="AU652" i="4"/>
  <c r="AT652" i="4"/>
  <c r="AS652" i="4"/>
  <c r="AR652" i="4"/>
  <c r="AQ652" i="4"/>
  <c r="AP652" i="4"/>
  <c r="AO652" i="4"/>
  <c r="AN652" i="4"/>
  <c r="AM652" i="4"/>
  <c r="AL652" i="4"/>
  <c r="AK652" i="4"/>
  <c r="AJ652" i="4"/>
  <c r="AI652" i="4"/>
  <c r="AH652" i="4"/>
  <c r="AG652" i="4"/>
  <c r="AF652" i="4"/>
  <c r="AE652" i="4"/>
  <c r="AD652" i="4"/>
  <c r="AC652" i="4"/>
  <c r="AB652" i="4"/>
  <c r="AA652" i="4"/>
  <c r="Z652" i="4"/>
  <c r="Y652" i="4"/>
  <c r="X652" i="4"/>
  <c r="W652" i="4"/>
  <c r="V652" i="4"/>
  <c r="U652" i="4"/>
  <c r="T652" i="4"/>
  <c r="S652" i="4"/>
  <c r="R652" i="4"/>
  <c r="Q652" i="4"/>
  <c r="P652" i="4"/>
  <c r="O652" i="4"/>
  <c r="N652" i="4"/>
  <c r="M652" i="4"/>
  <c r="L652" i="4"/>
  <c r="K652" i="4"/>
  <c r="J652" i="4"/>
  <c r="I652" i="4"/>
  <c r="H652" i="4"/>
  <c r="G652" i="4"/>
  <c r="F652" i="4"/>
  <c r="E652" i="4"/>
  <c r="D652" i="4"/>
  <c r="C652" i="4"/>
  <c r="AZ651" i="4"/>
  <c r="AY651" i="4"/>
  <c r="AX651" i="4"/>
  <c r="AW651" i="4"/>
  <c r="AV651" i="4"/>
  <c r="AU651" i="4"/>
  <c r="AT651" i="4"/>
  <c r="AS651" i="4"/>
  <c r="AR651" i="4"/>
  <c r="AQ651" i="4"/>
  <c r="AP651" i="4"/>
  <c r="AO651" i="4"/>
  <c r="AN651" i="4"/>
  <c r="AM651" i="4"/>
  <c r="AL651" i="4"/>
  <c r="AK651" i="4"/>
  <c r="AJ651" i="4"/>
  <c r="AI651" i="4"/>
  <c r="AH651" i="4"/>
  <c r="AG651" i="4"/>
  <c r="AF651" i="4"/>
  <c r="AE651" i="4"/>
  <c r="AD651" i="4"/>
  <c r="AC651" i="4"/>
  <c r="AB651" i="4"/>
  <c r="AA651" i="4"/>
  <c r="Z651" i="4"/>
  <c r="Y651" i="4"/>
  <c r="X651" i="4"/>
  <c r="W651" i="4"/>
  <c r="V651" i="4"/>
  <c r="U651" i="4"/>
  <c r="T651" i="4"/>
  <c r="S651" i="4"/>
  <c r="Q651" i="4"/>
  <c r="P651" i="4"/>
  <c r="R651" i="4" s="1"/>
  <c r="O651" i="4"/>
  <c r="N651" i="4"/>
  <c r="L651" i="4"/>
  <c r="K651" i="4"/>
  <c r="M651" i="4" s="1"/>
  <c r="J651" i="4"/>
  <c r="I651" i="4"/>
  <c r="H651" i="4"/>
  <c r="G651" i="4"/>
  <c r="F651" i="4"/>
  <c r="E651" i="4"/>
  <c r="D651" i="4"/>
  <c r="C651" i="4"/>
  <c r="AZ650" i="4"/>
  <c r="AY650" i="4"/>
  <c r="AX650" i="4"/>
  <c r="AW650" i="4"/>
  <c r="AV650" i="4"/>
  <c r="AU650" i="4"/>
  <c r="AT650" i="4"/>
  <c r="AS650" i="4"/>
  <c r="AR650" i="4"/>
  <c r="AQ650" i="4"/>
  <c r="AP650" i="4"/>
  <c r="AO650" i="4"/>
  <c r="AN650" i="4"/>
  <c r="AM650" i="4"/>
  <c r="AL650" i="4"/>
  <c r="AK650" i="4"/>
  <c r="AJ650" i="4"/>
  <c r="AI650" i="4"/>
  <c r="AH650" i="4"/>
  <c r="AG650" i="4"/>
  <c r="AF650" i="4"/>
  <c r="AE650" i="4"/>
  <c r="AD650" i="4"/>
  <c r="AC650" i="4"/>
  <c r="AB650" i="4"/>
  <c r="AA650" i="4"/>
  <c r="Z650" i="4"/>
  <c r="Y650" i="4"/>
  <c r="X650" i="4"/>
  <c r="W650" i="4"/>
  <c r="V650" i="4"/>
  <c r="U650" i="4"/>
  <c r="T650" i="4"/>
  <c r="S650" i="4"/>
  <c r="R650" i="4"/>
  <c r="Q650" i="4"/>
  <c r="P650" i="4"/>
  <c r="O650" i="4"/>
  <c r="N650" i="4"/>
  <c r="M650" i="4"/>
  <c r="L650" i="4"/>
  <c r="K650" i="4"/>
  <c r="J650" i="4"/>
  <c r="I650" i="4"/>
  <c r="H650" i="4"/>
  <c r="G650" i="4"/>
  <c r="F650" i="4"/>
  <c r="E650" i="4"/>
  <c r="D650" i="4"/>
  <c r="C650" i="4"/>
  <c r="AZ649" i="4"/>
  <c r="AY649" i="4"/>
  <c r="AX649" i="4"/>
  <c r="AW649" i="4"/>
  <c r="AV649" i="4"/>
  <c r="AU649" i="4"/>
  <c r="AT649" i="4"/>
  <c r="AS649" i="4"/>
  <c r="AR649" i="4"/>
  <c r="AQ649" i="4"/>
  <c r="AP649" i="4"/>
  <c r="AO649" i="4"/>
  <c r="AN649" i="4"/>
  <c r="AM649" i="4"/>
  <c r="AL649" i="4"/>
  <c r="AK649" i="4"/>
  <c r="AJ649" i="4"/>
  <c r="AI649" i="4"/>
  <c r="AH649" i="4"/>
  <c r="AG649" i="4"/>
  <c r="AF649" i="4"/>
  <c r="AE649" i="4"/>
  <c r="AD649" i="4"/>
  <c r="AC649" i="4"/>
  <c r="AB649" i="4"/>
  <c r="AA649" i="4"/>
  <c r="Z649" i="4"/>
  <c r="Y649" i="4"/>
  <c r="X649" i="4"/>
  <c r="W649" i="4"/>
  <c r="V649" i="4"/>
  <c r="U649" i="4"/>
  <c r="T649" i="4"/>
  <c r="S649" i="4"/>
  <c r="Q649" i="4"/>
  <c r="P649" i="4"/>
  <c r="R649" i="4" s="1"/>
  <c r="O649" i="4"/>
  <c r="N649" i="4"/>
  <c r="L649" i="4"/>
  <c r="K649" i="4"/>
  <c r="M649" i="4" s="1"/>
  <c r="J649" i="4"/>
  <c r="I649" i="4"/>
  <c r="H649" i="4"/>
  <c r="G649" i="4"/>
  <c r="F649" i="4"/>
  <c r="E649" i="4"/>
  <c r="D649" i="4"/>
  <c r="C649" i="4"/>
  <c r="AZ648" i="4"/>
  <c r="AY648" i="4"/>
  <c r="AX648" i="4"/>
  <c r="AW648" i="4"/>
  <c r="AV648" i="4"/>
  <c r="AU648" i="4"/>
  <c r="AT648" i="4"/>
  <c r="AS648" i="4"/>
  <c r="AR648" i="4"/>
  <c r="AQ648" i="4"/>
  <c r="AP648" i="4"/>
  <c r="AO648" i="4"/>
  <c r="AN648" i="4"/>
  <c r="AM648" i="4"/>
  <c r="AL648" i="4"/>
  <c r="AK648" i="4"/>
  <c r="AJ648" i="4"/>
  <c r="AI648" i="4"/>
  <c r="AH648" i="4"/>
  <c r="AG648" i="4"/>
  <c r="AF648" i="4"/>
  <c r="AE648" i="4"/>
  <c r="AD648" i="4"/>
  <c r="AC648" i="4"/>
  <c r="AB648" i="4"/>
  <c r="AA648" i="4"/>
  <c r="Z648" i="4"/>
  <c r="Y648" i="4"/>
  <c r="X648" i="4"/>
  <c r="W648" i="4"/>
  <c r="V648" i="4"/>
  <c r="U648" i="4"/>
  <c r="T648" i="4"/>
  <c r="S648" i="4"/>
  <c r="R648" i="4"/>
  <c r="Q648" i="4"/>
  <c r="P648" i="4"/>
  <c r="O648" i="4"/>
  <c r="N648" i="4"/>
  <c r="M648" i="4"/>
  <c r="L648" i="4"/>
  <c r="K648" i="4"/>
  <c r="J648" i="4"/>
  <c r="I648" i="4"/>
  <c r="H648" i="4"/>
  <c r="G648" i="4"/>
  <c r="F648" i="4"/>
  <c r="E648" i="4"/>
  <c r="D648" i="4"/>
  <c r="C648" i="4"/>
  <c r="AZ647" i="4"/>
  <c r="AY647" i="4"/>
  <c r="AX647" i="4"/>
  <c r="AW647" i="4"/>
  <c r="AV647" i="4"/>
  <c r="AU647" i="4"/>
  <c r="AT647" i="4"/>
  <c r="AS647" i="4"/>
  <c r="AR647" i="4"/>
  <c r="AQ647" i="4"/>
  <c r="AP647" i="4"/>
  <c r="AO647" i="4"/>
  <c r="AN647" i="4"/>
  <c r="AM647" i="4"/>
  <c r="AL647" i="4"/>
  <c r="AK647" i="4"/>
  <c r="AJ647" i="4"/>
  <c r="AI647" i="4"/>
  <c r="AH647" i="4"/>
  <c r="AG647" i="4"/>
  <c r="AF647" i="4"/>
  <c r="AE647" i="4"/>
  <c r="AD647" i="4"/>
  <c r="AC647" i="4"/>
  <c r="AB647" i="4"/>
  <c r="AA647" i="4"/>
  <c r="Z647" i="4"/>
  <c r="Y647" i="4"/>
  <c r="X647" i="4"/>
  <c r="W647" i="4"/>
  <c r="V647" i="4"/>
  <c r="U647" i="4"/>
  <c r="T647" i="4"/>
  <c r="S647" i="4"/>
  <c r="Q647" i="4"/>
  <c r="P647" i="4"/>
  <c r="R647" i="4" s="1"/>
  <c r="O647" i="4"/>
  <c r="N647" i="4"/>
  <c r="L647" i="4"/>
  <c r="K647" i="4"/>
  <c r="M647" i="4" s="1"/>
  <c r="J647" i="4"/>
  <c r="I647" i="4"/>
  <c r="H647" i="4"/>
  <c r="G647" i="4"/>
  <c r="F647" i="4"/>
  <c r="E647" i="4"/>
  <c r="D647" i="4"/>
  <c r="C647" i="4"/>
  <c r="AZ646" i="4"/>
  <c r="AY646" i="4"/>
  <c r="AX646" i="4"/>
  <c r="AW646" i="4"/>
  <c r="AV646" i="4"/>
  <c r="AU646" i="4"/>
  <c r="AT646" i="4"/>
  <c r="AS646" i="4"/>
  <c r="AR646" i="4"/>
  <c r="AQ646" i="4"/>
  <c r="AP646" i="4"/>
  <c r="AO646" i="4"/>
  <c r="AN646" i="4"/>
  <c r="AM646" i="4"/>
  <c r="AL646" i="4"/>
  <c r="AK646" i="4"/>
  <c r="AJ646" i="4"/>
  <c r="AI646" i="4"/>
  <c r="AH646" i="4"/>
  <c r="AG646" i="4"/>
  <c r="AF646" i="4"/>
  <c r="AE646" i="4"/>
  <c r="AD646" i="4"/>
  <c r="AC646" i="4"/>
  <c r="AB646" i="4"/>
  <c r="AA646" i="4"/>
  <c r="Z646" i="4"/>
  <c r="Y646" i="4"/>
  <c r="X646" i="4"/>
  <c r="W646" i="4"/>
  <c r="V646" i="4"/>
  <c r="U646" i="4"/>
  <c r="T646" i="4"/>
  <c r="S646" i="4"/>
  <c r="R646" i="4"/>
  <c r="Q646" i="4"/>
  <c r="P646" i="4"/>
  <c r="O646" i="4"/>
  <c r="N646" i="4"/>
  <c r="M646" i="4"/>
  <c r="L646" i="4"/>
  <c r="K646" i="4"/>
  <c r="J646" i="4"/>
  <c r="I646" i="4"/>
  <c r="H646" i="4"/>
  <c r="G646" i="4"/>
  <c r="F646" i="4"/>
  <c r="E646" i="4"/>
  <c r="D646" i="4"/>
  <c r="C646" i="4"/>
  <c r="AZ645" i="4"/>
  <c r="AY645" i="4"/>
  <c r="AX645" i="4"/>
  <c r="AW645" i="4"/>
  <c r="AV645" i="4"/>
  <c r="AU645" i="4"/>
  <c r="AT645" i="4"/>
  <c r="AS645" i="4"/>
  <c r="AR645" i="4"/>
  <c r="AQ645" i="4"/>
  <c r="AP645" i="4"/>
  <c r="AO645" i="4"/>
  <c r="AN645" i="4"/>
  <c r="AM645" i="4"/>
  <c r="AL645" i="4"/>
  <c r="AK645" i="4"/>
  <c r="AJ645" i="4"/>
  <c r="AI645" i="4"/>
  <c r="AH645" i="4"/>
  <c r="AG645" i="4"/>
  <c r="AF645" i="4"/>
  <c r="AE645" i="4"/>
  <c r="AD645" i="4"/>
  <c r="AC645" i="4"/>
  <c r="AB645" i="4"/>
  <c r="AA645" i="4"/>
  <c r="Z645" i="4"/>
  <c r="Y645" i="4"/>
  <c r="X645" i="4"/>
  <c r="W645" i="4"/>
  <c r="V645" i="4"/>
  <c r="U645" i="4"/>
  <c r="T645" i="4"/>
  <c r="S645" i="4"/>
  <c r="Q645" i="4"/>
  <c r="P645" i="4"/>
  <c r="R645" i="4" s="1"/>
  <c r="O645" i="4"/>
  <c r="N645" i="4"/>
  <c r="L645" i="4"/>
  <c r="K645" i="4"/>
  <c r="M645" i="4" s="1"/>
  <c r="J645" i="4"/>
  <c r="I645" i="4"/>
  <c r="H645" i="4"/>
  <c r="G645" i="4"/>
  <c r="F645" i="4"/>
  <c r="E645" i="4"/>
  <c r="D645" i="4"/>
  <c r="C645" i="4"/>
  <c r="AZ644" i="4"/>
  <c r="AY644" i="4"/>
  <c r="AX644" i="4"/>
  <c r="AW644" i="4"/>
  <c r="AV644" i="4"/>
  <c r="AU644" i="4"/>
  <c r="AT644" i="4"/>
  <c r="AS644" i="4"/>
  <c r="AR644" i="4"/>
  <c r="AQ644" i="4"/>
  <c r="AP644" i="4"/>
  <c r="AO644" i="4"/>
  <c r="AN644" i="4"/>
  <c r="AM644" i="4"/>
  <c r="AL644" i="4"/>
  <c r="AK644" i="4"/>
  <c r="AJ644" i="4"/>
  <c r="AI644" i="4"/>
  <c r="AH644" i="4"/>
  <c r="AG644" i="4"/>
  <c r="AF644" i="4"/>
  <c r="AE644" i="4"/>
  <c r="AD644" i="4"/>
  <c r="AC644" i="4"/>
  <c r="AB644" i="4"/>
  <c r="AA644" i="4"/>
  <c r="Z644" i="4"/>
  <c r="Y644" i="4"/>
  <c r="X644" i="4"/>
  <c r="W644" i="4"/>
  <c r="V644" i="4"/>
  <c r="U644" i="4"/>
  <c r="T644" i="4"/>
  <c r="S644" i="4"/>
  <c r="R644" i="4"/>
  <c r="Q644" i="4"/>
  <c r="P644" i="4"/>
  <c r="O644" i="4"/>
  <c r="N644" i="4"/>
  <c r="M644" i="4"/>
  <c r="L644" i="4"/>
  <c r="K644" i="4"/>
  <c r="J644" i="4"/>
  <c r="I644" i="4"/>
  <c r="H644" i="4"/>
  <c r="G644" i="4"/>
  <c r="F644" i="4"/>
  <c r="E644" i="4"/>
  <c r="D644" i="4"/>
  <c r="C644" i="4"/>
  <c r="AZ643" i="4"/>
  <c r="AY643" i="4"/>
  <c r="AX643" i="4"/>
  <c r="AW643" i="4"/>
  <c r="AV643" i="4"/>
  <c r="AU643" i="4"/>
  <c r="AT643" i="4"/>
  <c r="AS643" i="4"/>
  <c r="AR643" i="4"/>
  <c r="AQ643" i="4"/>
  <c r="AP643" i="4"/>
  <c r="AO643" i="4"/>
  <c r="AN643" i="4"/>
  <c r="AM643" i="4"/>
  <c r="AL643" i="4"/>
  <c r="AK643" i="4"/>
  <c r="AJ643" i="4"/>
  <c r="AI643" i="4"/>
  <c r="AH643" i="4"/>
  <c r="AG643" i="4"/>
  <c r="AF643" i="4"/>
  <c r="AE643" i="4"/>
  <c r="AD643" i="4"/>
  <c r="AC643" i="4"/>
  <c r="AB643" i="4"/>
  <c r="AA643" i="4"/>
  <c r="Z643" i="4"/>
  <c r="Y643" i="4"/>
  <c r="X643" i="4"/>
  <c r="W643" i="4"/>
  <c r="V643" i="4"/>
  <c r="U643" i="4"/>
  <c r="T643" i="4"/>
  <c r="S643" i="4"/>
  <c r="Q643" i="4"/>
  <c r="P643" i="4"/>
  <c r="R643" i="4" s="1"/>
  <c r="O643" i="4"/>
  <c r="N643" i="4"/>
  <c r="L643" i="4"/>
  <c r="K643" i="4"/>
  <c r="M643" i="4" s="1"/>
  <c r="J643" i="4"/>
  <c r="I643" i="4"/>
  <c r="H643" i="4"/>
  <c r="G643" i="4"/>
  <c r="F643" i="4"/>
  <c r="E643" i="4"/>
  <c r="D643" i="4"/>
  <c r="C643" i="4"/>
  <c r="AZ642" i="4"/>
  <c r="AY642" i="4"/>
  <c r="AX642" i="4"/>
  <c r="AW642" i="4"/>
  <c r="AV642" i="4"/>
  <c r="AU642" i="4"/>
  <c r="AT642" i="4"/>
  <c r="AS642" i="4"/>
  <c r="AR642" i="4"/>
  <c r="AQ642" i="4"/>
  <c r="AP642" i="4"/>
  <c r="AO642" i="4"/>
  <c r="AN642" i="4"/>
  <c r="AM642" i="4"/>
  <c r="AL642" i="4"/>
  <c r="AK642" i="4"/>
  <c r="AJ642" i="4"/>
  <c r="AI642" i="4"/>
  <c r="AH642" i="4"/>
  <c r="AG642" i="4"/>
  <c r="AF642" i="4"/>
  <c r="AE642" i="4"/>
  <c r="AD642" i="4"/>
  <c r="AC642" i="4"/>
  <c r="AB642" i="4"/>
  <c r="AA642" i="4"/>
  <c r="Z642" i="4"/>
  <c r="Y642" i="4"/>
  <c r="X642" i="4"/>
  <c r="W642" i="4"/>
  <c r="V642" i="4"/>
  <c r="U642" i="4"/>
  <c r="T642" i="4"/>
  <c r="S642" i="4"/>
  <c r="R642" i="4"/>
  <c r="Q642" i="4"/>
  <c r="P642" i="4"/>
  <c r="O642" i="4"/>
  <c r="N642" i="4"/>
  <c r="M642" i="4"/>
  <c r="L642" i="4"/>
  <c r="K642" i="4"/>
  <c r="J642" i="4"/>
  <c r="I642" i="4"/>
  <c r="H642" i="4"/>
  <c r="G642" i="4"/>
  <c r="F642" i="4"/>
  <c r="E642" i="4"/>
  <c r="D642" i="4"/>
  <c r="C642" i="4"/>
  <c r="AZ641" i="4"/>
  <c r="AY641" i="4"/>
  <c r="AX641" i="4"/>
  <c r="AW641" i="4"/>
  <c r="AV641" i="4"/>
  <c r="AU641" i="4"/>
  <c r="AT641" i="4"/>
  <c r="AS641" i="4"/>
  <c r="AR641" i="4"/>
  <c r="AQ641" i="4"/>
  <c r="AP641" i="4"/>
  <c r="AO641" i="4"/>
  <c r="AN641" i="4"/>
  <c r="AM641" i="4"/>
  <c r="AL641" i="4"/>
  <c r="AK641" i="4"/>
  <c r="AJ641" i="4"/>
  <c r="AI641" i="4"/>
  <c r="AH641" i="4"/>
  <c r="AG641" i="4"/>
  <c r="AF641" i="4"/>
  <c r="AE641" i="4"/>
  <c r="AD641" i="4"/>
  <c r="AC641" i="4"/>
  <c r="AB641" i="4"/>
  <c r="AA641" i="4"/>
  <c r="Z641" i="4"/>
  <c r="Y641" i="4"/>
  <c r="X641" i="4"/>
  <c r="W641" i="4"/>
  <c r="V641" i="4"/>
  <c r="U641" i="4"/>
  <c r="T641" i="4"/>
  <c r="S641" i="4"/>
  <c r="Q641" i="4"/>
  <c r="P641" i="4"/>
  <c r="R641" i="4" s="1"/>
  <c r="O641" i="4"/>
  <c r="N641" i="4"/>
  <c r="L641" i="4"/>
  <c r="K641" i="4"/>
  <c r="M641" i="4" s="1"/>
  <c r="J641" i="4"/>
  <c r="I641" i="4"/>
  <c r="H641" i="4"/>
  <c r="G641" i="4"/>
  <c r="F641" i="4"/>
  <c r="E641" i="4"/>
  <c r="D641" i="4"/>
  <c r="C641" i="4"/>
  <c r="AZ640" i="4"/>
  <c r="AY640" i="4"/>
  <c r="AX640" i="4"/>
  <c r="AW640" i="4"/>
  <c r="AV640" i="4"/>
  <c r="AU640" i="4"/>
  <c r="AT640" i="4"/>
  <c r="AS640" i="4"/>
  <c r="AR640" i="4"/>
  <c r="AQ640" i="4"/>
  <c r="AP640" i="4"/>
  <c r="AO640" i="4"/>
  <c r="AN640" i="4"/>
  <c r="AM640" i="4"/>
  <c r="AL640" i="4"/>
  <c r="AK640" i="4"/>
  <c r="AJ640" i="4"/>
  <c r="AI640" i="4"/>
  <c r="AH640" i="4"/>
  <c r="AG640" i="4"/>
  <c r="AF640" i="4"/>
  <c r="AE640" i="4"/>
  <c r="AD640" i="4"/>
  <c r="AC640" i="4"/>
  <c r="AB640" i="4"/>
  <c r="AA640" i="4"/>
  <c r="Z640" i="4"/>
  <c r="Y640" i="4"/>
  <c r="X640" i="4"/>
  <c r="W640" i="4"/>
  <c r="V640" i="4"/>
  <c r="U640" i="4"/>
  <c r="T640" i="4"/>
  <c r="S640" i="4"/>
  <c r="R640" i="4"/>
  <c r="Q640" i="4"/>
  <c r="P640" i="4"/>
  <c r="O640" i="4"/>
  <c r="N640" i="4"/>
  <c r="M640" i="4"/>
  <c r="L640" i="4"/>
  <c r="K640" i="4"/>
  <c r="J640" i="4"/>
  <c r="I640" i="4"/>
  <c r="H640" i="4"/>
  <c r="G640" i="4"/>
  <c r="F640" i="4"/>
  <c r="E640" i="4"/>
  <c r="D640" i="4"/>
  <c r="C640" i="4"/>
  <c r="AZ639" i="4"/>
  <c r="AY639" i="4"/>
  <c r="AX639" i="4"/>
  <c r="AW639" i="4"/>
  <c r="AV639" i="4"/>
  <c r="AU639" i="4"/>
  <c r="AT639" i="4"/>
  <c r="AS639" i="4"/>
  <c r="AR639" i="4"/>
  <c r="AQ639" i="4"/>
  <c r="AP639" i="4"/>
  <c r="AO639" i="4"/>
  <c r="AN639" i="4"/>
  <c r="AM639" i="4"/>
  <c r="AL639" i="4"/>
  <c r="AK639" i="4"/>
  <c r="AJ639" i="4"/>
  <c r="AI639" i="4"/>
  <c r="AH639" i="4"/>
  <c r="AG639" i="4"/>
  <c r="AF639" i="4"/>
  <c r="AE639" i="4"/>
  <c r="AD639" i="4"/>
  <c r="AC639" i="4"/>
  <c r="AB639" i="4"/>
  <c r="AA639" i="4"/>
  <c r="Z639" i="4"/>
  <c r="Y639" i="4"/>
  <c r="X639" i="4"/>
  <c r="W639" i="4"/>
  <c r="V639" i="4"/>
  <c r="U639" i="4"/>
  <c r="T639" i="4"/>
  <c r="S639" i="4"/>
  <c r="R639" i="4"/>
  <c r="Q639" i="4"/>
  <c r="P639" i="4"/>
  <c r="O639" i="4"/>
  <c r="N639" i="4"/>
  <c r="L639" i="4"/>
  <c r="K639" i="4"/>
  <c r="M639" i="4" s="1"/>
  <c r="J639" i="4"/>
  <c r="I639" i="4"/>
  <c r="H639" i="4"/>
  <c r="G639" i="4"/>
  <c r="F639" i="4"/>
  <c r="E639" i="4"/>
  <c r="D639" i="4"/>
  <c r="C639" i="4"/>
  <c r="AZ638" i="4"/>
  <c r="AY638" i="4"/>
  <c r="AX638" i="4"/>
  <c r="AW638" i="4"/>
  <c r="AV638" i="4"/>
  <c r="AU638" i="4"/>
  <c r="AT638" i="4"/>
  <c r="AS638" i="4"/>
  <c r="AR638" i="4"/>
  <c r="AQ638" i="4"/>
  <c r="AP638" i="4"/>
  <c r="AO638" i="4"/>
  <c r="AN638" i="4"/>
  <c r="AM638" i="4"/>
  <c r="AL638" i="4"/>
  <c r="AK638" i="4"/>
  <c r="AJ638" i="4"/>
  <c r="AI638" i="4"/>
  <c r="AH638" i="4"/>
  <c r="AG638" i="4"/>
  <c r="AF638" i="4"/>
  <c r="AE638" i="4"/>
  <c r="AD638" i="4"/>
  <c r="AC638" i="4"/>
  <c r="AB638" i="4"/>
  <c r="AA638" i="4"/>
  <c r="Z638" i="4"/>
  <c r="Y638" i="4"/>
  <c r="X638" i="4"/>
  <c r="W638" i="4"/>
  <c r="V638" i="4"/>
  <c r="U638" i="4"/>
  <c r="T638" i="4"/>
  <c r="S638" i="4"/>
  <c r="R638" i="4"/>
  <c r="Q638" i="4"/>
  <c r="P638" i="4"/>
  <c r="O638" i="4"/>
  <c r="N638" i="4"/>
  <c r="M638" i="4"/>
  <c r="L638" i="4"/>
  <c r="K638" i="4"/>
  <c r="J638" i="4"/>
  <c r="I638" i="4"/>
  <c r="H638" i="4"/>
  <c r="G638" i="4"/>
  <c r="F638" i="4"/>
  <c r="E638" i="4"/>
  <c r="D638" i="4"/>
  <c r="C638" i="4"/>
  <c r="AZ637" i="4"/>
  <c r="AY637" i="4"/>
  <c r="AX637" i="4"/>
  <c r="AW637" i="4"/>
  <c r="AV637" i="4"/>
  <c r="AU637" i="4"/>
  <c r="AT637" i="4"/>
  <c r="AS637" i="4"/>
  <c r="AR637" i="4"/>
  <c r="AQ637" i="4"/>
  <c r="AP637" i="4"/>
  <c r="AO637" i="4"/>
  <c r="AN637" i="4"/>
  <c r="AM637" i="4"/>
  <c r="AL637" i="4"/>
  <c r="AK637" i="4"/>
  <c r="AJ637" i="4"/>
  <c r="AI637" i="4"/>
  <c r="AH637" i="4"/>
  <c r="AG637" i="4"/>
  <c r="AF637" i="4"/>
  <c r="AE637" i="4"/>
  <c r="AD637" i="4"/>
  <c r="AC637" i="4"/>
  <c r="AB637" i="4"/>
  <c r="AA637" i="4"/>
  <c r="Z637" i="4"/>
  <c r="Y637" i="4"/>
  <c r="X637" i="4"/>
  <c r="W637" i="4"/>
  <c r="V637" i="4"/>
  <c r="U637" i="4"/>
  <c r="T637" i="4"/>
  <c r="S637" i="4"/>
  <c r="Q637" i="4"/>
  <c r="P637" i="4"/>
  <c r="R637" i="4" s="1"/>
  <c r="O637" i="4"/>
  <c r="N637" i="4"/>
  <c r="M637" i="4"/>
  <c r="L637" i="4"/>
  <c r="K637" i="4"/>
  <c r="J637" i="4"/>
  <c r="I637" i="4"/>
  <c r="H637" i="4"/>
  <c r="G637" i="4"/>
  <c r="F637" i="4"/>
  <c r="E637" i="4"/>
  <c r="D637" i="4"/>
  <c r="C637" i="4"/>
  <c r="AZ636" i="4"/>
  <c r="AY636" i="4"/>
  <c r="AX636" i="4"/>
  <c r="AW636" i="4"/>
  <c r="AV636" i="4"/>
  <c r="AU636" i="4"/>
  <c r="AT636" i="4"/>
  <c r="AS636" i="4"/>
  <c r="AR636" i="4"/>
  <c r="AQ636" i="4"/>
  <c r="AP636" i="4"/>
  <c r="AO636" i="4"/>
  <c r="AN636" i="4"/>
  <c r="AM636" i="4"/>
  <c r="AL636" i="4"/>
  <c r="AK636" i="4"/>
  <c r="AJ636" i="4"/>
  <c r="AI636" i="4"/>
  <c r="AH636" i="4"/>
  <c r="AG636" i="4"/>
  <c r="AF636" i="4"/>
  <c r="AE636" i="4"/>
  <c r="AD636" i="4"/>
  <c r="AC636" i="4"/>
  <c r="AB636" i="4"/>
  <c r="AA636" i="4"/>
  <c r="Z636" i="4"/>
  <c r="Y636" i="4"/>
  <c r="X636" i="4"/>
  <c r="W636" i="4"/>
  <c r="V636" i="4"/>
  <c r="U636" i="4"/>
  <c r="T636" i="4"/>
  <c r="S636" i="4"/>
  <c r="Q636" i="4"/>
  <c r="P636" i="4"/>
  <c r="R636" i="4" s="1"/>
  <c r="O636" i="4"/>
  <c r="N636" i="4"/>
  <c r="L636" i="4"/>
  <c r="K636" i="4"/>
  <c r="M636" i="4" s="1"/>
  <c r="J636" i="4"/>
  <c r="I636" i="4"/>
  <c r="H636" i="4"/>
  <c r="G636" i="4"/>
  <c r="F636" i="4"/>
  <c r="E636" i="4"/>
  <c r="D636" i="4"/>
  <c r="C636" i="4"/>
  <c r="AZ635" i="4"/>
  <c r="AY635" i="4"/>
  <c r="AX635" i="4"/>
  <c r="AW635" i="4"/>
  <c r="AV635" i="4"/>
  <c r="AU635" i="4"/>
  <c r="AT635" i="4"/>
  <c r="AS635" i="4"/>
  <c r="AR635" i="4"/>
  <c r="AQ635" i="4"/>
  <c r="AP635" i="4"/>
  <c r="AO635" i="4"/>
  <c r="AN635" i="4"/>
  <c r="AM635" i="4"/>
  <c r="AL635" i="4"/>
  <c r="AK635" i="4"/>
  <c r="AJ635" i="4"/>
  <c r="AI635" i="4"/>
  <c r="AH635" i="4"/>
  <c r="AG635" i="4"/>
  <c r="AF635" i="4"/>
  <c r="AE635" i="4"/>
  <c r="AD635" i="4"/>
  <c r="AC635" i="4"/>
  <c r="AB635" i="4"/>
  <c r="AA635" i="4"/>
  <c r="Z635" i="4"/>
  <c r="Y635" i="4"/>
  <c r="X635" i="4"/>
  <c r="W635" i="4"/>
  <c r="V635" i="4"/>
  <c r="U635" i="4"/>
  <c r="T635" i="4"/>
  <c r="S635" i="4"/>
  <c r="R635" i="4"/>
  <c r="Q635" i="4"/>
  <c r="P635" i="4"/>
  <c r="O635" i="4"/>
  <c r="N635" i="4"/>
  <c r="M635" i="4"/>
  <c r="L635" i="4"/>
  <c r="K635" i="4"/>
  <c r="J635" i="4"/>
  <c r="I635" i="4"/>
  <c r="H635" i="4"/>
  <c r="G635" i="4"/>
  <c r="F635" i="4"/>
  <c r="E635" i="4"/>
  <c r="D635" i="4"/>
  <c r="C635" i="4"/>
  <c r="AZ634" i="4"/>
  <c r="AY634" i="4"/>
  <c r="AX634" i="4"/>
  <c r="AW634" i="4"/>
  <c r="AV634" i="4"/>
  <c r="AU634" i="4"/>
  <c r="AT634" i="4"/>
  <c r="AS634" i="4"/>
  <c r="AR634" i="4"/>
  <c r="AQ634" i="4"/>
  <c r="AP634" i="4"/>
  <c r="AO634" i="4"/>
  <c r="AN634" i="4"/>
  <c r="AM634" i="4"/>
  <c r="AL634" i="4"/>
  <c r="AK634" i="4"/>
  <c r="AJ634" i="4"/>
  <c r="AI634" i="4"/>
  <c r="AH634" i="4"/>
  <c r="AG634" i="4"/>
  <c r="AF634" i="4"/>
  <c r="AE634" i="4"/>
  <c r="AD634" i="4"/>
  <c r="AC634" i="4"/>
  <c r="AB634" i="4"/>
  <c r="AA634" i="4"/>
  <c r="Z634" i="4"/>
  <c r="Y634" i="4"/>
  <c r="X634" i="4"/>
  <c r="W634" i="4"/>
  <c r="V634" i="4"/>
  <c r="U634" i="4"/>
  <c r="T634" i="4"/>
  <c r="S634" i="4"/>
  <c r="R634" i="4"/>
  <c r="Q634" i="4"/>
  <c r="P634" i="4"/>
  <c r="O634" i="4"/>
  <c r="N634" i="4"/>
  <c r="L634" i="4"/>
  <c r="K634" i="4"/>
  <c r="M634" i="4" s="1"/>
  <c r="J634" i="4"/>
  <c r="I634" i="4"/>
  <c r="H634" i="4"/>
  <c r="G634" i="4"/>
  <c r="F634" i="4"/>
  <c r="E634" i="4"/>
  <c r="D634" i="4"/>
  <c r="C634" i="4"/>
  <c r="AZ633" i="4"/>
  <c r="AY633" i="4"/>
  <c r="AX633" i="4"/>
  <c r="AW633" i="4"/>
  <c r="AV633" i="4"/>
  <c r="AU633" i="4"/>
  <c r="AT633" i="4"/>
  <c r="AS633" i="4"/>
  <c r="AR633" i="4"/>
  <c r="AQ633" i="4"/>
  <c r="AP633" i="4"/>
  <c r="AO633" i="4"/>
  <c r="AN633" i="4"/>
  <c r="AM633" i="4"/>
  <c r="AL633" i="4"/>
  <c r="AK633" i="4"/>
  <c r="AJ633" i="4"/>
  <c r="AI633" i="4"/>
  <c r="AH633" i="4"/>
  <c r="AG633" i="4"/>
  <c r="AF633" i="4"/>
  <c r="AE633" i="4"/>
  <c r="AD633" i="4"/>
  <c r="AC633" i="4"/>
  <c r="AB633" i="4"/>
  <c r="AA633" i="4"/>
  <c r="Z633" i="4"/>
  <c r="Y633" i="4"/>
  <c r="X633" i="4"/>
  <c r="W633" i="4"/>
  <c r="V633" i="4"/>
  <c r="U633" i="4"/>
  <c r="T633" i="4"/>
  <c r="S633" i="4"/>
  <c r="R633" i="4"/>
  <c r="Q633" i="4"/>
  <c r="P633" i="4"/>
  <c r="O633" i="4"/>
  <c r="N633" i="4"/>
  <c r="M633" i="4"/>
  <c r="L633" i="4"/>
  <c r="K633" i="4"/>
  <c r="J633" i="4"/>
  <c r="I633" i="4"/>
  <c r="H633" i="4"/>
  <c r="G633" i="4"/>
  <c r="F633" i="4"/>
  <c r="E633" i="4"/>
  <c r="D633" i="4"/>
  <c r="C633" i="4"/>
  <c r="AZ632" i="4"/>
  <c r="AY632" i="4"/>
  <c r="AX632" i="4"/>
  <c r="AW632" i="4"/>
  <c r="AV632" i="4"/>
  <c r="AU632" i="4"/>
  <c r="AT632" i="4"/>
  <c r="AS632" i="4"/>
  <c r="AR632" i="4"/>
  <c r="AQ632" i="4"/>
  <c r="AP632" i="4"/>
  <c r="AO632" i="4"/>
  <c r="AN632" i="4"/>
  <c r="AM632" i="4"/>
  <c r="AL632" i="4"/>
  <c r="AK632" i="4"/>
  <c r="AJ632" i="4"/>
  <c r="AI632" i="4"/>
  <c r="AH632" i="4"/>
  <c r="AG632" i="4"/>
  <c r="AF632" i="4"/>
  <c r="AE632" i="4"/>
  <c r="AD632" i="4"/>
  <c r="AC632" i="4"/>
  <c r="AB632" i="4"/>
  <c r="AA632" i="4"/>
  <c r="Z632" i="4"/>
  <c r="Y632" i="4"/>
  <c r="X632" i="4"/>
  <c r="W632" i="4"/>
  <c r="V632" i="4"/>
  <c r="U632" i="4"/>
  <c r="T632" i="4"/>
  <c r="S632" i="4"/>
  <c r="Q632" i="4"/>
  <c r="P632" i="4"/>
  <c r="R632" i="4" s="1"/>
  <c r="O632" i="4"/>
  <c r="N632" i="4"/>
  <c r="L632" i="4"/>
  <c r="K632" i="4"/>
  <c r="M632" i="4" s="1"/>
  <c r="J632" i="4"/>
  <c r="I632" i="4"/>
  <c r="H632" i="4"/>
  <c r="G632" i="4"/>
  <c r="F632" i="4"/>
  <c r="E632" i="4"/>
  <c r="D632" i="4"/>
  <c r="C632" i="4"/>
  <c r="AZ631" i="4"/>
  <c r="AY631" i="4"/>
  <c r="AX631" i="4"/>
  <c r="AW631" i="4"/>
  <c r="AV631" i="4"/>
  <c r="AU631" i="4"/>
  <c r="AT631" i="4"/>
  <c r="AS631" i="4"/>
  <c r="AR631" i="4"/>
  <c r="AQ631" i="4"/>
  <c r="AP631" i="4"/>
  <c r="AO631" i="4"/>
  <c r="AN631" i="4"/>
  <c r="AM631" i="4"/>
  <c r="AL631" i="4"/>
  <c r="AK631" i="4"/>
  <c r="AJ631" i="4"/>
  <c r="AI631" i="4"/>
  <c r="AH631" i="4"/>
  <c r="AG631" i="4"/>
  <c r="AF631" i="4"/>
  <c r="AE631" i="4"/>
  <c r="AD631" i="4"/>
  <c r="AC631" i="4"/>
  <c r="AB631" i="4"/>
  <c r="AA631" i="4"/>
  <c r="Z631" i="4"/>
  <c r="Y631" i="4"/>
  <c r="X631" i="4"/>
  <c r="W631" i="4"/>
  <c r="V631" i="4"/>
  <c r="U631" i="4"/>
  <c r="T631" i="4"/>
  <c r="S631" i="4"/>
  <c r="R631" i="4"/>
  <c r="Q631" i="4"/>
  <c r="P631" i="4"/>
  <c r="O631" i="4"/>
  <c r="N631" i="4"/>
  <c r="M631" i="4"/>
  <c r="L631" i="4"/>
  <c r="K631" i="4"/>
  <c r="J631" i="4"/>
  <c r="I631" i="4"/>
  <c r="H631" i="4"/>
  <c r="G631" i="4"/>
  <c r="F631" i="4"/>
  <c r="E631" i="4"/>
  <c r="D631" i="4"/>
  <c r="C631" i="4"/>
  <c r="AZ630" i="4"/>
  <c r="AY630" i="4"/>
  <c r="AX630" i="4"/>
  <c r="AW630" i="4"/>
  <c r="AV630" i="4"/>
  <c r="AU630" i="4"/>
  <c r="AT630" i="4"/>
  <c r="AS630" i="4"/>
  <c r="AR630" i="4"/>
  <c r="AQ630" i="4"/>
  <c r="AP630" i="4"/>
  <c r="AO630" i="4"/>
  <c r="AN630" i="4"/>
  <c r="AM630" i="4"/>
  <c r="AL630" i="4"/>
  <c r="AK630" i="4"/>
  <c r="AJ630" i="4"/>
  <c r="AI630" i="4"/>
  <c r="AH630" i="4"/>
  <c r="AG630" i="4"/>
  <c r="AF630" i="4"/>
  <c r="AE630" i="4"/>
  <c r="AD630" i="4"/>
  <c r="AC630" i="4"/>
  <c r="AB630" i="4"/>
  <c r="AA630" i="4"/>
  <c r="Z630" i="4"/>
  <c r="Y630" i="4"/>
  <c r="X630" i="4"/>
  <c r="W630" i="4"/>
  <c r="V630" i="4"/>
  <c r="U630" i="4"/>
  <c r="T630" i="4"/>
  <c r="S630" i="4"/>
  <c r="R630" i="4"/>
  <c r="Q630" i="4"/>
  <c r="P630" i="4"/>
  <c r="O630" i="4"/>
  <c r="N630" i="4"/>
  <c r="L630" i="4"/>
  <c r="K630" i="4"/>
  <c r="M630" i="4" s="1"/>
  <c r="J630" i="4"/>
  <c r="I630" i="4"/>
  <c r="H630" i="4"/>
  <c r="G630" i="4"/>
  <c r="F630" i="4"/>
  <c r="E630" i="4"/>
  <c r="D630" i="4"/>
  <c r="C630" i="4"/>
  <c r="AZ629" i="4"/>
  <c r="AY629" i="4"/>
  <c r="AX629" i="4"/>
  <c r="AW629" i="4"/>
  <c r="AV629" i="4"/>
  <c r="AU629" i="4"/>
  <c r="AT629" i="4"/>
  <c r="AS629" i="4"/>
  <c r="AR629" i="4"/>
  <c r="AQ629" i="4"/>
  <c r="AP629" i="4"/>
  <c r="AO629" i="4"/>
  <c r="AN629" i="4"/>
  <c r="AM629" i="4"/>
  <c r="AL629" i="4"/>
  <c r="AK629" i="4"/>
  <c r="AJ629" i="4"/>
  <c r="AI629" i="4"/>
  <c r="AH629" i="4"/>
  <c r="AG629" i="4"/>
  <c r="AF629" i="4"/>
  <c r="AE629" i="4"/>
  <c r="AD629" i="4"/>
  <c r="AC629" i="4"/>
  <c r="AB629" i="4"/>
  <c r="AA629" i="4"/>
  <c r="Z629" i="4"/>
  <c r="Y629" i="4"/>
  <c r="X629" i="4"/>
  <c r="W629" i="4"/>
  <c r="V629" i="4"/>
  <c r="U629" i="4"/>
  <c r="T629" i="4"/>
  <c r="S629" i="4"/>
  <c r="Q629" i="4"/>
  <c r="P629" i="4"/>
  <c r="R629" i="4" s="1"/>
  <c r="O629" i="4"/>
  <c r="N629" i="4"/>
  <c r="M629" i="4"/>
  <c r="L629" i="4"/>
  <c r="K629" i="4"/>
  <c r="J629" i="4"/>
  <c r="I629" i="4"/>
  <c r="H629" i="4"/>
  <c r="G629" i="4"/>
  <c r="F629" i="4"/>
  <c r="E629" i="4"/>
  <c r="D629" i="4"/>
  <c r="C629" i="4"/>
  <c r="AZ628" i="4"/>
  <c r="AY628" i="4"/>
  <c r="AX628" i="4"/>
  <c r="AW628" i="4"/>
  <c r="AV628" i="4"/>
  <c r="AU628" i="4"/>
  <c r="AT628" i="4"/>
  <c r="AS628" i="4"/>
  <c r="AR628" i="4"/>
  <c r="AQ628" i="4"/>
  <c r="AP628" i="4"/>
  <c r="AO628" i="4"/>
  <c r="AN628" i="4"/>
  <c r="AM628" i="4"/>
  <c r="AL628" i="4"/>
  <c r="AK628" i="4"/>
  <c r="AJ628" i="4"/>
  <c r="AI628" i="4"/>
  <c r="AH628" i="4"/>
  <c r="AG628" i="4"/>
  <c r="AF628" i="4"/>
  <c r="AE628" i="4"/>
  <c r="AD628" i="4"/>
  <c r="AC628" i="4"/>
  <c r="AB628" i="4"/>
  <c r="AA628" i="4"/>
  <c r="Z628" i="4"/>
  <c r="Y628" i="4"/>
  <c r="X628" i="4"/>
  <c r="W628" i="4"/>
  <c r="V628" i="4"/>
  <c r="U628" i="4"/>
  <c r="T628" i="4"/>
  <c r="S628" i="4"/>
  <c r="Q628" i="4"/>
  <c r="P628" i="4"/>
  <c r="R628" i="4" s="1"/>
  <c r="O628" i="4"/>
  <c r="N628" i="4"/>
  <c r="L628" i="4"/>
  <c r="K628" i="4"/>
  <c r="M628" i="4" s="1"/>
  <c r="J628" i="4"/>
  <c r="I628" i="4"/>
  <c r="H628" i="4"/>
  <c r="G628" i="4"/>
  <c r="F628" i="4"/>
  <c r="E628" i="4"/>
  <c r="D628" i="4"/>
  <c r="C628" i="4"/>
  <c r="AZ627" i="4"/>
  <c r="AY627" i="4"/>
  <c r="AX627" i="4"/>
  <c r="AW627" i="4"/>
  <c r="AV627" i="4"/>
  <c r="AU627" i="4"/>
  <c r="AT627" i="4"/>
  <c r="AS627" i="4"/>
  <c r="AR627" i="4"/>
  <c r="AQ627" i="4"/>
  <c r="AP627" i="4"/>
  <c r="AO627" i="4"/>
  <c r="AN627" i="4"/>
  <c r="AM627" i="4"/>
  <c r="AL627" i="4"/>
  <c r="AK627" i="4"/>
  <c r="AJ627" i="4"/>
  <c r="AI627" i="4"/>
  <c r="AH627" i="4"/>
  <c r="AG627" i="4"/>
  <c r="AF627" i="4"/>
  <c r="AE627" i="4"/>
  <c r="AD627" i="4"/>
  <c r="AC627" i="4"/>
  <c r="AB627" i="4"/>
  <c r="AA627" i="4"/>
  <c r="Z627" i="4"/>
  <c r="Y627" i="4"/>
  <c r="X627" i="4"/>
  <c r="W627" i="4"/>
  <c r="V627" i="4"/>
  <c r="U627" i="4"/>
  <c r="T627" i="4"/>
  <c r="S627" i="4"/>
  <c r="R627" i="4"/>
  <c r="Q627" i="4"/>
  <c r="P627" i="4"/>
  <c r="O627" i="4"/>
  <c r="N627" i="4"/>
  <c r="M627" i="4"/>
  <c r="L627" i="4"/>
  <c r="K627" i="4"/>
  <c r="J627" i="4"/>
  <c r="I627" i="4"/>
  <c r="H627" i="4"/>
  <c r="G627" i="4"/>
  <c r="F627" i="4"/>
  <c r="E627" i="4"/>
  <c r="D627" i="4"/>
  <c r="C627" i="4"/>
  <c r="AZ626" i="4"/>
  <c r="AY626" i="4"/>
  <c r="AX626" i="4"/>
  <c r="AW626" i="4"/>
  <c r="AV626" i="4"/>
  <c r="AU626" i="4"/>
  <c r="AT626" i="4"/>
  <c r="AS626" i="4"/>
  <c r="AR626" i="4"/>
  <c r="AQ626" i="4"/>
  <c r="AP626" i="4"/>
  <c r="AO626" i="4"/>
  <c r="AN626" i="4"/>
  <c r="AM626" i="4"/>
  <c r="AL626" i="4"/>
  <c r="AK626" i="4"/>
  <c r="AJ626" i="4"/>
  <c r="AI626" i="4"/>
  <c r="AH626" i="4"/>
  <c r="AG626" i="4"/>
  <c r="AF626" i="4"/>
  <c r="AE626" i="4"/>
  <c r="AD626" i="4"/>
  <c r="AC626" i="4"/>
  <c r="AB626" i="4"/>
  <c r="AA626" i="4"/>
  <c r="Z626" i="4"/>
  <c r="Y626" i="4"/>
  <c r="X626" i="4"/>
  <c r="W626" i="4"/>
  <c r="V626" i="4"/>
  <c r="U626" i="4"/>
  <c r="T626" i="4"/>
  <c r="S626" i="4"/>
  <c r="R626" i="4"/>
  <c r="Q626" i="4"/>
  <c r="P626" i="4"/>
  <c r="O626" i="4"/>
  <c r="N626" i="4"/>
  <c r="L626" i="4"/>
  <c r="K626" i="4"/>
  <c r="M626" i="4" s="1"/>
  <c r="J626" i="4"/>
  <c r="I626" i="4"/>
  <c r="H626" i="4"/>
  <c r="G626" i="4"/>
  <c r="F626" i="4"/>
  <c r="E626" i="4"/>
  <c r="D626" i="4"/>
  <c r="C626" i="4"/>
  <c r="AZ625" i="4"/>
  <c r="AY625" i="4"/>
  <c r="AX625" i="4"/>
  <c r="AW625" i="4"/>
  <c r="AV625" i="4"/>
  <c r="AU625" i="4"/>
  <c r="AT625" i="4"/>
  <c r="AS625" i="4"/>
  <c r="AR625" i="4"/>
  <c r="AQ625" i="4"/>
  <c r="AP625" i="4"/>
  <c r="AO625" i="4"/>
  <c r="AN625" i="4"/>
  <c r="AM625" i="4"/>
  <c r="AL625" i="4"/>
  <c r="AK625" i="4"/>
  <c r="AJ625" i="4"/>
  <c r="AI625" i="4"/>
  <c r="AH625" i="4"/>
  <c r="AG625" i="4"/>
  <c r="AF625" i="4"/>
  <c r="AE625" i="4"/>
  <c r="AD625" i="4"/>
  <c r="AC625" i="4"/>
  <c r="AB625" i="4"/>
  <c r="AA625" i="4"/>
  <c r="Z625" i="4"/>
  <c r="Y625" i="4"/>
  <c r="X625" i="4"/>
  <c r="W625" i="4"/>
  <c r="V625" i="4"/>
  <c r="U625" i="4"/>
  <c r="T625" i="4"/>
  <c r="S625" i="4"/>
  <c r="Q625" i="4"/>
  <c r="P625" i="4"/>
  <c r="R625" i="4" s="1"/>
  <c r="O625" i="4"/>
  <c r="N625" i="4"/>
  <c r="M625" i="4"/>
  <c r="L625" i="4"/>
  <c r="K625" i="4"/>
  <c r="J625" i="4"/>
  <c r="I625" i="4"/>
  <c r="H625" i="4"/>
  <c r="G625" i="4"/>
  <c r="F625" i="4"/>
  <c r="E625" i="4"/>
  <c r="D625" i="4"/>
  <c r="C625" i="4"/>
  <c r="AZ624" i="4"/>
  <c r="AY624" i="4"/>
  <c r="AX624" i="4"/>
  <c r="AW624" i="4"/>
  <c r="AV624" i="4"/>
  <c r="AU624" i="4"/>
  <c r="AT624" i="4"/>
  <c r="AS624" i="4"/>
  <c r="AR624" i="4"/>
  <c r="AQ624" i="4"/>
  <c r="AP624" i="4"/>
  <c r="AO624" i="4"/>
  <c r="AN624" i="4"/>
  <c r="AM624" i="4"/>
  <c r="AL624" i="4"/>
  <c r="AK624" i="4"/>
  <c r="AJ624" i="4"/>
  <c r="AI624" i="4"/>
  <c r="AH624" i="4"/>
  <c r="AG624" i="4"/>
  <c r="AF624" i="4"/>
  <c r="AE624" i="4"/>
  <c r="AD624" i="4"/>
  <c r="AC624" i="4"/>
  <c r="AB624" i="4"/>
  <c r="AA624" i="4"/>
  <c r="Z624" i="4"/>
  <c r="Y624" i="4"/>
  <c r="X624" i="4"/>
  <c r="W624" i="4"/>
  <c r="V624" i="4"/>
  <c r="U624" i="4"/>
  <c r="T624" i="4"/>
  <c r="S624" i="4"/>
  <c r="Q624" i="4"/>
  <c r="P624" i="4"/>
  <c r="R624" i="4" s="1"/>
  <c r="O624" i="4"/>
  <c r="N624" i="4"/>
  <c r="L624" i="4"/>
  <c r="K624" i="4"/>
  <c r="M624" i="4" s="1"/>
  <c r="J624" i="4"/>
  <c r="I624" i="4"/>
  <c r="H624" i="4"/>
  <c r="G624" i="4"/>
  <c r="F624" i="4"/>
  <c r="E624" i="4"/>
  <c r="D624" i="4"/>
  <c r="C624" i="4"/>
  <c r="AZ623" i="4"/>
  <c r="AY623" i="4"/>
  <c r="AX623" i="4"/>
  <c r="AW623" i="4"/>
  <c r="AV623" i="4"/>
  <c r="AU623" i="4"/>
  <c r="AT623" i="4"/>
  <c r="AS623" i="4"/>
  <c r="AR623" i="4"/>
  <c r="AQ623" i="4"/>
  <c r="AP623" i="4"/>
  <c r="AO623" i="4"/>
  <c r="AN623" i="4"/>
  <c r="AM623" i="4"/>
  <c r="AL623" i="4"/>
  <c r="AK623" i="4"/>
  <c r="AJ623" i="4"/>
  <c r="AI623" i="4"/>
  <c r="AH623" i="4"/>
  <c r="AG623" i="4"/>
  <c r="AF623" i="4"/>
  <c r="AE623" i="4"/>
  <c r="AD623" i="4"/>
  <c r="AC623" i="4"/>
  <c r="AB623" i="4"/>
  <c r="AA623" i="4"/>
  <c r="Z623" i="4"/>
  <c r="Y623" i="4"/>
  <c r="X623" i="4"/>
  <c r="W623" i="4"/>
  <c r="V623" i="4"/>
  <c r="U623" i="4"/>
  <c r="T623" i="4"/>
  <c r="S623" i="4"/>
  <c r="R623" i="4"/>
  <c r="Q623" i="4"/>
  <c r="P623" i="4"/>
  <c r="O623" i="4"/>
  <c r="N623" i="4"/>
  <c r="M623" i="4"/>
  <c r="L623" i="4"/>
  <c r="K623" i="4"/>
  <c r="J623" i="4"/>
  <c r="I623" i="4"/>
  <c r="H623" i="4"/>
  <c r="G623" i="4"/>
  <c r="F623" i="4"/>
  <c r="E623" i="4"/>
  <c r="D623" i="4"/>
  <c r="C623" i="4"/>
  <c r="AZ622" i="4"/>
  <c r="AY622" i="4"/>
  <c r="AX622" i="4"/>
  <c r="AW622" i="4"/>
  <c r="AV622" i="4"/>
  <c r="AU622" i="4"/>
  <c r="AT622" i="4"/>
  <c r="AS622" i="4"/>
  <c r="AR622" i="4"/>
  <c r="AQ622" i="4"/>
  <c r="AP622" i="4"/>
  <c r="AO622" i="4"/>
  <c r="AN622" i="4"/>
  <c r="AM622" i="4"/>
  <c r="AL622" i="4"/>
  <c r="AK622" i="4"/>
  <c r="AJ622" i="4"/>
  <c r="AI622" i="4"/>
  <c r="AH622" i="4"/>
  <c r="AG622" i="4"/>
  <c r="AF622" i="4"/>
  <c r="AE622" i="4"/>
  <c r="AD622" i="4"/>
  <c r="AC622" i="4"/>
  <c r="AB622" i="4"/>
  <c r="AA622" i="4"/>
  <c r="Z622" i="4"/>
  <c r="Y622" i="4"/>
  <c r="X622" i="4"/>
  <c r="W622" i="4"/>
  <c r="V622" i="4"/>
  <c r="U622" i="4"/>
  <c r="T622" i="4"/>
  <c r="S622" i="4"/>
  <c r="R622" i="4"/>
  <c r="Q622" i="4"/>
  <c r="P622" i="4"/>
  <c r="O622" i="4"/>
  <c r="N622" i="4"/>
  <c r="L622" i="4"/>
  <c r="K622" i="4"/>
  <c r="M622" i="4" s="1"/>
  <c r="J622" i="4"/>
  <c r="I622" i="4"/>
  <c r="H622" i="4"/>
  <c r="G622" i="4"/>
  <c r="F622" i="4"/>
  <c r="E622" i="4"/>
  <c r="D622" i="4"/>
  <c r="C622" i="4"/>
  <c r="AZ621" i="4"/>
  <c r="AY621" i="4"/>
  <c r="AX621" i="4"/>
  <c r="AW621" i="4"/>
  <c r="AV621" i="4"/>
  <c r="AU621" i="4"/>
  <c r="AT621" i="4"/>
  <c r="AS621" i="4"/>
  <c r="AR621" i="4"/>
  <c r="AQ621" i="4"/>
  <c r="AP621" i="4"/>
  <c r="AO621" i="4"/>
  <c r="AN621" i="4"/>
  <c r="AM621" i="4"/>
  <c r="AL621" i="4"/>
  <c r="AK621" i="4"/>
  <c r="AJ621" i="4"/>
  <c r="AI621" i="4"/>
  <c r="AH621" i="4"/>
  <c r="AG621" i="4"/>
  <c r="AF621" i="4"/>
  <c r="AE621" i="4"/>
  <c r="AD621" i="4"/>
  <c r="AC621" i="4"/>
  <c r="AB621" i="4"/>
  <c r="AA621" i="4"/>
  <c r="Z621" i="4"/>
  <c r="Y621" i="4"/>
  <c r="X621" i="4"/>
  <c r="W621" i="4"/>
  <c r="V621" i="4"/>
  <c r="U621" i="4"/>
  <c r="T621" i="4"/>
  <c r="S621" i="4"/>
  <c r="Q621" i="4"/>
  <c r="P621" i="4"/>
  <c r="R621" i="4" s="1"/>
  <c r="O621" i="4"/>
  <c r="N621" i="4"/>
  <c r="M621" i="4"/>
  <c r="L621" i="4"/>
  <c r="K621" i="4"/>
  <c r="J621" i="4"/>
  <c r="I621" i="4"/>
  <c r="H621" i="4"/>
  <c r="G621" i="4"/>
  <c r="F621" i="4"/>
  <c r="E621" i="4"/>
  <c r="D621" i="4"/>
  <c r="C621" i="4"/>
  <c r="AZ620" i="4"/>
  <c r="AY620" i="4"/>
  <c r="AX620" i="4"/>
  <c r="AW620" i="4"/>
  <c r="AV620" i="4"/>
  <c r="AU620" i="4"/>
  <c r="AT620" i="4"/>
  <c r="AS620" i="4"/>
  <c r="AR620" i="4"/>
  <c r="AQ620" i="4"/>
  <c r="AP620" i="4"/>
  <c r="AO620" i="4"/>
  <c r="AN620" i="4"/>
  <c r="AM620" i="4"/>
  <c r="AL620" i="4"/>
  <c r="AK620" i="4"/>
  <c r="AJ620" i="4"/>
  <c r="AI620" i="4"/>
  <c r="AH620" i="4"/>
  <c r="AG620" i="4"/>
  <c r="AF620" i="4"/>
  <c r="AE620" i="4"/>
  <c r="AD620" i="4"/>
  <c r="AC620" i="4"/>
  <c r="AB620" i="4"/>
  <c r="AA620" i="4"/>
  <c r="Z620" i="4"/>
  <c r="Y620" i="4"/>
  <c r="X620" i="4"/>
  <c r="W620" i="4"/>
  <c r="V620" i="4"/>
  <c r="U620" i="4"/>
  <c r="T620" i="4"/>
  <c r="S620" i="4"/>
  <c r="Q620" i="4"/>
  <c r="P620" i="4"/>
  <c r="R620" i="4" s="1"/>
  <c r="O620" i="4"/>
  <c r="N620" i="4"/>
  <c r="L620" i="4"/>
  <c r="K620" i="4"/>
  <c r="M620" i="4" s="1"/>
  <c r="J620" i="4"/>
  <c r="I620" i="4"/>
  <c r="H620" i="4"/>
  <c r="G620" i="4"/>
  <c r="F620" i="4"/>
  <c r="E620" i="4"/>
  <c r="D620" i="4"/>
  <c r="C620" i="4"/>
  <c r="AZ619" i="4"/>
  <c r="AY619" i="4"/>
  <c r="AX619" i="4"/>
  <c r="AW619" i="4"/>
  <c r="AV619" i="4"/>
  <c r="AU619" i="4"/>
  <c r="AT619" i="4"/>
  <c r="AS619" i="4"/>
  <c r="AR619" i="4"/>
  <c r="AQ619" i="4"/>
  <c r="AP619" i="4"/>
  <c r="AO619" i="4"/>
  <c r="AN619" i="4"/>
  <c r="AM619" i="4"/>
  <c r="AL619" i="4"/>
  <c r="AK619" i="4"/>
  <c r="AJ619" i="4"/>
  <c r="AI619" i="4"/>
  <c r="AH619" i="4"/>
  <c r="AG619" i="4"/>
  <c r="AF619" i="4"/>
  <c r="AE619" i="4"/>
  <c r="AD619" i="4"/>
  <c r="AC619" i="4"/>
  <c r="AB619" i="4"/>
  <c r="AA619" i="4"/>
  <c r="Z619" i="4"/>
  <c r="Y619" i="4"/>
  <c r="X619" i="4"/>
  <c r="W619" i="4"/>
  <c r="V619" i="4"/>
  <c r="U619" i="4"/>
  <c r="T619" i="4"/>
  <c r="S619" i="4"/>
  <c r="R619" i="4"/>
  <c r="Q619" i="4"/>
  <c r="P619" i="4"/>
  <c r="O619" i="4"/>
  <c r="N619" i="4"/>
  <c r="M619" i="4"/>
  <c r="L619" i="4"/>
  <c r="K619" i="4"/>
  <c r="J619" i="4"/>
  <c r="I619" i="4"/>
  <c r="H619" i="4"/>
  <c r="G619" i="4"/>
  <c r="F619" i="4"/>
  <c r="E619" i="4"/>
  <c r="D619" i="4"/>
  <c r="C619" i="4"/>
  <c r="AZ618" i="4"/>
  <c r="AY618" i="4"/>
  <c r="AX618" i="4"/>
  <c r="AW618" i="4"/>
  <c r="AV618" i="4"/>
  <c r="AU618" i="4"/>
  <c r="AT618" i="4"/>
  <c r="AS618" i="4"/>
  <c r="AR618" i="4"/>
  <c r="AQ618" i="4"/>
  <c r="AP618" i="4"/>
  <c r="AO618" i="4"/>
  <c r="AN618" i="4"/>
  <c r="AM618" i="4"/>
  <c r="AL618" i="4"/>
  <c r="AK618" i="4"/>
  <c r="AJ618" i="4"/>
  <c r="AI618" i="4"/>
  <c r="AH618" i="4"/>
  <c r="AG618" i="4"/>
  <c r="AF618" i="4"/>
  <c r="AE618" i="4"/>
  <c r="AD618" i="4"/>
  <c r="AC618" i="4"/>
  <c r="AB618" i="4"/>
  <c r="AA618" i="4"/>
  <c r="Z618" i="4"/>
  <c r="Y618" i="4"/>
  <c r="X618" i="4"/>
  <c r="W618" i="4"/>
  <c r="V618" i="4"/>
  <c r="U618" i="4"/>
  <c r="T618" i="4"/>
  <c r="S618" i="4"/>
  <c r="R618" i="4"/>
  <c r="Q618" i="4"/>
  <c r="P618" i="4"/>
  <c r="O618" i="4"/>
  <c r="N618" i="4"/>
  <c r="L618" i="4"/>
  <c r="K618" i="4"/>
  <c r="M618" i="4" s="1"/>
  <c r="J618" i="4"/>
  <c r="I618" i="4"/>
  <c r="H618" i="4"/>
  <c r="G618" i="4"/>
  <c r="F618" i="4"/>
  <c r="E618" i="4"/>
  <c r="D618" i="4"/>
  <c r="C618" i="4"/>
  <c r="AZ617" i="4"/>
  <c r="AY617" i="4"/>
  <c r="AX617" i="4"/>
  <c r="AW617" i="4"/>
  <c r="AV617" i="4"/>
  <c r="AU617" i="4"/>
  <c r="AT617" i="4"/>
  <c r="AS617" i="4"/>
  <c r="AR617" i="4"/>
  <c r="AQ617" i="4"/>
  <c r="AP617" i="4"/>
  <c r="AO617" i="4"/>
  <c r="AN617" i="4"/>
  <c r="AM617" i="4"/>
  <c r="AL617" i="4"/>
  <c r="AK617" i="4"/>
  <c r="AJ617" i="4"/>
  <c r="AI617" i="4"/>
  <c r="AH617" i="4"/>
  <c r="AG617" i="4"/>
  <c r="AF617" i="4"/>
  <c r="AE617" i="4"/>
  <c r="AD617" i="4"/>
  <c r="AC617" i="4"/>
  <c r="AB617" i="4"/>
  <c r="AA617" i="4"/>
  <c r="Z617" i="4"/>
  <c r="Y617" i="4"/>
  <c r="X617" i="4"/>
  <c r="W617" i="4"/>
  <c r="V617" i="4"/>
  <c r="U617" i="4"/>
  <c r="T617" i="4"/>
  <c r="S617" i="4"/>
  <c r="Q617" i="4"/>
  <c r="P617" i="4"/>
  <c r="R617" i="4" s="1"/>
  <c r="O617" i="4"/>
  <c r="N617" i="4"/>
  <c r="M617" i="4"/>
  <c r="L617" i="4"/>
  <c r="K617" i="4"/>
  <c r="J617" i="4"/>
  <c r="I617" i="4"/>
  <c r="H617" i="4"/>
  <c r="G617" i="4"/>
  <c r="F617" i="4"/>
  <c r="E617" i="4"/>
  <c r="D617" i="4"/>
  <c r="C617" i="4"/>
  <c r="AZ616" i="4"/>
  <c r="AY616" i="4"/>
  <c r="AX616" i="4"/>
  <c r="AW616" i="4"/>
  <c r="AV616" i="4"/>
  <c r="AU616" i="4"/>
  <c r="AT616" i="4"/>
  <c r="AS616" i="4"/>
  <c r="AR616" i="4"/>
  <c r="AQ616" i="4"/>
  <c r="AP616" i="4"/>
  <c r="AO616" i="4"/>
  <c r="AN616" i="4"/>
  <c r="AM616" i="4"/>
  <c r="AL616" i="4"/>
  <c r="AK616" i="4"/>
  <c r="AJ616" i="4"/>
  <c r="AI616" i="4"/>
  <c r="AH616" i="4"/>
  <c r="AG616" i="4"/>
  <c r="AF616" i="4"/>
  <c r="AE616" i="4"/>
  <c r="AD616" i="4"/>
  <c r="AC616" i="4"/>
  <c r="AB616" i="4"/>
  <c r="AA616" i="4"/>
  <c r="Z616" i="4"/>
  <c r="Y616" i="4"/>
  <c r="X616" i="4"/>
  <c r="W616" i="4"/>
  <c r="V616" i="4"/>
  <c r="U616" i="4"/>
  <c r="T616" i="4"/>
  <c r="S616" i="4"/>
  <c r="Q616" i="4"/>
  <c r="P616" i="4"/>
  <c r="R616" i="4" s="1"/>
  <c r="O616" i="4"/>
  <c r="N616" i="4"/>
  <c r="L616" i="4"/>
  <c r="K616" i="4"/>
  <c r="M616" i="4" s="1"/>
  <c r="J616" i="4"/>
  <c r="I616" i="4"/>
  <c r="H616" i="4"/>
  <c r="G616" i="4"/>
  <c r="F616" i="4"/>
  <c r="E616" i="4"/>
  <c r="D616" i="4"/>
  <c r="C616" i="4"/>
  <c r="AZ615" i="4"/>
  <c r="AY615" i="4"/>
  <c r="AX615" i="4"/>
  <c r="AW615" i="4"/>
  <c r="AV615" i="4"/>
  <c r="AU615" i="4"/>
  <c r="AT615" i="4"/>
  <c r="AS615" i="4"/>
  <c r="AR615" i="4"/>
  <c r="AQ615" i="4"/>
  <c r="AP615" i="4"/>
  <c r="AO615" i="4"/>
  <c r="AN615" i="4"/>
  <c r="AM615" i="4"/>
  <c r="AL615" i="4"/>
  <c r="AK615" i="4"/>
  <c r="AJ615" i="4"/>
  <c r="AI615" i="4"/>
  <c r="AH615" i="4"/>
  <c r="AG615" i="4"/>
  <c r="AF615" i="4"/>
  <c r="AE615" i="4"/>
  <c r="AD615" i="4"/>
  <c r="AC615" i="4"/>
  <c r="AB615" i="4"/>
  <c r="AA615" i="4"/>
  <c r="Z615" i="4"/>
  <c r="Y615" i="4"/>
  <c r="X615" i="4"/>
  <c r="W615" i="4"/>
  <c r="V615" i="4"/>
  <c r="U615" i="4"/>
  <c r="T615" i="4"/>
  <c r="S615" i="4"/>
  <c r="R615" i="4"/>
  <c r="Q615" i="4"/>
  <c r="P615" i="4"/>
  <c r="O615" i="4"/>
  <c r="N615" i="4"/>
  <c r="M615" i="4"/>
  <c r="L615" i="4"/>
  <c r="K615" i="4"/>
  <c r="J615" i="4"/>
  <c r="I615" i="4"/>
  <c r="H615" i="4"/>
  <c r="G615" i="4"/>
  <c r="F615" i="4"/>
  <c r="E615" i="4"/>
  <c r="D615" i="4"/>
  <c r="C615" i="4"/>
  <c r="AZ614" i="4"/>
  <c r="AY614" i="4"/>
  <c r="AX614" i="4"/>
  <c r="AW614" i="4"/>
  <c r="AV614" i="4"/>
  <c r="AU614" i="4"/>
  <c r="AT614" i="4"/>
  <c r="AS614" i="4"/>
  <c r="AR614" i="4"/>
  <c r="AQ614" i="4"/>
  <c r="AP614" i="4"/>
  <c r="AO614" i="4"/>
  <c r="AN614" i="4"/>
  <c r="AM614" i="4"/>
  <c r="AL614" i="4"/>
  <c r="AK614" i="4"/>
  <c r="AJ614" i="4"/>
  <c r="AI614" i="4"/>
  <c r="AH614" i="4"/>
  <c r="AG614" i="4"/>
  <c r="AF614" i="4"/>
  <c r="AE614" i="4"/>
  <c r="AD614" i="4"/>
  <c r="AC614" i="4"/>
  <c r="AB614" i="4"/>
  <c r="AA614" i="4"/>
  <c r="Z614" i="4"/>
  <c r="Y614" i="4"/>
  <c r="X614" i="4"/>
  <c r="W614" i="4"/>
  <c r="V614" i="4"/>
  <c r="U614" i="4"/>
  <c r="T614" i="4"/>
  <c r="S614" i="4"/>
  <c r="R614" i="4"/>
  <c r="Q614" i="4"/>
  <c r="P614" i="4"/>
  <c r="O614" i="4"/>
  <c r="N614" i="4"/>
  <c r="L614" i="4"/>
  <c r="K614" i="4"/>
  <c r="M614" i="4" s="1"/>
  <c r="J614" i="4"/>
  <c r="I614" i="4"/>
  <c r="H614" i="4"/>
  <c r="G614" i="4"/>
  <c r="F614" i="4"/>
  <c r="E614" i="4"/>
  <c r="D614" i="4"/>
  <c r="C614" i="4"/>
  <c r="AZ613" i="4"/>
  <c r="AY613" i="4"/>
  <c r="AX613" i="4"/>
  <c r="AW613" i="4"/>
  <c r="AV613" i="4"/>
  <c r="AU613" i="4"/>
  <c r="AT613" i="4"/>
  <c r="AS613" i="4"/>
  <c r="AR613" i="4"/>
  <c r="AQ613" i="4"/>
  <c r="AP613" i="4"/>
  <c r="AO613" i="4"/>
  <c r="AN613" i="4"/>
  <c r="AM613" i="4"/>
  <c r="AL613" i="4"/>
  <c r="AK613" i="4"/>
  <c r="AJ613" i="4"/>
  <c r="AI613" i="4"/>
  <c r="AH613" i="4"/>
  <c r="AG613" i="4"/>
  <c r="AF613" i="4"/>
  <c r="AE613" i="4"/>
  <c r="AD613" i="4"/>
  <c r="AC613" i="4"/>
  <c r="AB613" i="4"/>
  <c r="AA613" i="4"/>
  <c r="Z613" i="4"/>
  <c r="Y613" i="4"/>
  <c r="X613" i="4"/>
  <c r="W613" i="4"/>
  <c r="V613" i="4"/>
  <c r="U613" i="4"/>
  <c r="T613" i="4"/>
  <c r="S613" i="4"/>
  <c r="Q613" i="4"/>
  <c r="P613" i="4"/>
  <c r="R613" i="4" s="1"/>
  <c r="O613" i="4"/>
  <c r="N613" i="4"/>
  <c r="M613" i="4"/>
  <c r="L613" i="4"/>
  <c r="K613" i="4"/>
  <c r="J613" i="4"/>
  <c r="I613" i="4"/>
  <c r="H613" i="4"/>
  <c r="G613" i="4"/>
  <c r="F613" i="4"/>
  <c r="E613" i="4"/>
  <c r="D613" i="4"/>
  <c r="C613" i="4"/>
  <c r="AZ612" i="4"/>
  <c r="AY612" i="4"/>
  <c r="AX612" i="4"/>
  <c r="AW612" i="4"/>
  <c r="AV612" i="4"/>
  <c r="AU612" i="4"/>
  <c r="AT612" i="4"/>
  <c r="AS612" i="4"/>
  <c r="AR612" i="4"/>
  <c r="AQ612" i="4"/>
  <c r="AP612" i="4"/>
  <c r="AO612" i="4"/>
  <c r="AN612" i="4"/>
  <c r="AM612" i="4"/>
  <c r="AL612" i="4"/>
  <c r="AK612" i="4"/>
  <c r="AJ612" i="4"/>
  <c r="AI612" i="4"/>
  <c r="AH612" i="4"/>
  <c r="AG612" i="4"/>
  <c r="AF612" i="4"/>
  <c r="AE612" i="4"/>
  <c r="AD612" i="4"/>
  <c r="AC612" i="4"/>
  <c r="AB612" i="4"/>
  <c r="AA612" i="4"/>
  <c r="Z612" i="4"/>
  <c r="Y612" i="4"/>
  <c r="X612" i="4"/>
  <c r="W612" i="4"/>
  <c r="V612" i="4"/>
  <c r="U612" i="4"/>
  <c r="T612" i="4"/>
  <c r="S612" i="4"/>
  <c r="Q612" i="4"/>
  <c r="P612" i="4"/>
  <c r="R612" i="4" s="1"/>
  <c r="O612" i="4"/>
  <c r="N612" i="4"/>
  <c r="L612" i="4"/>
  <c r="K612" i="4"/>
  <c r="M612" i="4" s="1"/>
  <c r="J612" i="4"/>
  <c r="I612" i="4"/>
  <c r="H612" i="4"/>
  <c r="G612" i="4"/>
  <c r="F612" i="4"/>
  <c r="E612" i="4"/>
  <c r="D612" i="4"/>
  <c r="C612" i="4"/>
  <c r="AZ611" i="4"/>
  <c r="AY611" i="4"/>
  <c r="AX611" i="4"/>
  <c r="AW611" i="4"/>
  <c r="AV611" i="4"/>
  <c r="AU611" i="4"/>
  <c r="AT611" i="4"/>
  <c r="AS611" i="4"/>
  <c r="AR611" i="4"/>
  <c r="AQ611" i="4"/>
  <c r="AP611" i="4"/>
  <c r="AO611" i="4"/>
  <c r="AN611" i="4"/>
  <c r="AM611" i="4"/>
  <c r="AL611" i="4"/>
  <c r="AK611" i="4"/>
  <c r="AJ611" i="4"/>
  <c r="AI611" i="4"/>
  <c r="AH611" i="4"/>
  <c r="AG611" i="4"/>
  <c r="AF611" i="4"/>
  <c r="AE611" i="4"/>
  <c r="AD611" i="4"/>
  <c r="AC611" i="4"/>
  <c r="AB611" i="4"/>
  <c r="AA611" i="4"/>
  <c r="Z611" i="4"/>
  <c r="Y611" i="4"/>
  <c r="X611" i="4"/>
  <c r="W611" i="4"/>
  <c r="V611" i="4"/>
  <c r="U611" i="4"/>
  <c r="T611" i="4"/>
  <c r="S611" i="4"/>
  <c r="R611" i="4"/>
  <c r="Q611" i="4"/>
  <c r="P611" i="4"/>
  <c r="O611" i="4"/>
  <c r="N611" i="4"/>
  <c r="M611" i="4"/>
  <c r="L611" i="4"/>
  <c r="K611" i="4"/>
  <c r="J611" i="4"/>
  <c r="I611" i="4"/>
  <c r="H611" i="4"/>
  <c r="G611" i="4"/>
  <c r="F611" i="4"/>
  <c r="E611" i="4"/>
  <c r="D611" i="4"/>
  <c r="C611" i="4"/>
  <c r="AZ610" i="4"/>
  <c r="AY610" i="4"/>
  <c r="AX610" i="4"/>
  <c r="AW610" i="4"/>
  <c r="AV610" i="4"/>
  <c r="AU610" i="4"/>
  <c r="AT610" i="4"/>
  <c r="AS610" i="4"/>
  <c r="AR610" i="4"/>
  <c r="AQ610" i="4"/>
  <c r="AP610" i="4"/>
  <c r="AO610" i="4"/>
  <c r="AN610" i="4"/>
  <c r="AM610" i="4"/>
  <c r="AL610" i="4"/>
  <c r="AK610" i="4"/>
  <c r="AJ610" i="4"/>
  <c r="AI610" i="4"/>
  <c r="AH610" i="4"/>
  <c r="AG610" i="4"/>
  <c r="AF610" i="4"/>
  <c r="AE610" i="4"/>
  <c r="AD610" i="4"/>
  <c r="AC610" i="4"/>
  <c r="AB610" i="4"/>
  <c r="AA610" i="4"/>
  <c r="Z610" i="4"/>
  <c r="Y610" i="4"/>
  <c r="X610" i="4"/>
  <c r="W610" i="4"/>
  <c r="V610" i="4"/>
  <c r="U610" i="4"/>
  <c r="T610" i="4"/>
  <c r="S610" i="4"/>
  <c r="R610" i="4"/>
  <c r="Q610" i="4"/>
  <c r="P610" i="4"/>
  <c r="O610" i="4"/>
  <c r="N610" i="4"/>
  <c r="L610" i="4"/>
  <c r="K610" i="4"/>
  <c r="M610" i="4" s="1"/>
  <c r="J610" i="4"/>
  <c r="I610" i="4"/>
  <c r="H610" i="4"/>
  <c r="G610" i="4"/>
  <c r="F610" i="4"/>
  <c r="E610" i="4"/>
  <c r="D610" i="4"/>
  <c r="C610" i="4"/>
  <c r="AZ609" i="4"/>
  <c r="AY609" i="4"/>
  <c r="AX609" i="4"/>
  <c r="AW609" i="4"/>
  <c r="AV609" i="4"/>
  <c r="AU609" i="4"/>
  <c r="AT609" i="4"/>
  <c r="AS609" i="4"/>
  <c r="AR609" i="4"/>
  <c r="AQ609" i="4"/>
  <c r="AP609" i="4"/>
  <c r="AO609" i="4"/>
  <c r="AN609" i="4"/>
  <c r="AM609" i="4"/>
  <c r="AL609" i="4"/>
  <c r="AK609" i="4"/>
  <c r="AJ609" i="4"/>
  <c r="AI609" i="4"/>
  <c r="AH609" i="4"/>
  <c r="AG609" i="4"/>
  <c r="AF609" i="4"/>
  <c r="AE609" i="4"/>
  <c r="AD609" i="4"/>
  <c r="AC609" i="4"/>
  <c r="AB609" i="4"/>
  <c r="AA609" i="4"/>
  <c r="Z609" i="4"/>
  <c r="Y609" i="4"/>
  <c r="X609" i="4"/>
  <c r="W609" i="4"/>
  <c r="V609" i="4"/>
  <c r="U609" i="4"/>
  <c r="T609" i="4"/>
  <c r="S609" i="4"/>
  <c r="Q609" i="4"/>
  <c r="P609" i="4"/>
  <c r="R609" i="4" s="1"/>
  <c r="O609" i="4"/>
  <c r="N609" i="4"/>
  <c r="M609" i="4"/>
  <c r="L609" i="4"/>
  <c r="K609" i="4"/>
  <c r="J609" i="4"/>
  <c r="I609" i="4"/>
  <c r="H609" i="4"/>
  <c r="G609" i="4"/>
  <c r="F609" i="4"/>
  <c r="E609" i="4"/>
  <c r="D609" i="4"/>
  <c r="C609" i="4"/>
  <c r="AZ608" i="4"/>
  <c r="AY608" i="4"/>
  <c r="AX608" i="4"/>
  <c r="AW608" i="4"/>
  <c r="AV608" i="4"/>
  <c r="AU608" i="4"/>
  <c r="AT608" i="4"/>
  <c r="AS608" i="4"/>
  <c r="AR608" i="4"/>
  <c r="AQ608" i="4"/>
  <c r="AP608" i="4"/>
  <c r="AO608" i="4"/>
  <c r="AN608" i="4"/>
  <c r="AM608" i="4"/>
  <c r="AL608" i="4"/>
  <c r="AK608" i="4"/>
  <c r="AJ608" i="4"/>
  <c r="AI608" i="4"/>
  <c r="AH608" i="4"/>
  <c r="AG608" i="4"/>
  <c r="AF608" i="4"/>
  <c r="AE608" i="4"/>
  <c r="AD608" i="4"/>
  <c r="AC608" i="4"/>
  <c r="AB608" i="4"/>
  <c r="AA608" i="4"/>
  <c r="Z608" i="4"/>
  <c r="Y608" i="4"/>
  <c r="X608" i="4"/>
  <c r="W608" i="4"/>
  <c r="V608" i="4"/>
  <c r="U608" i="4"/>
  <c r="T608" i="4"/>
  <c r="S608" i="4"/>
  <c r="Q608" i="4"/>
  <c r="P608" i="4"/>
  <c r="R608" i="4" s="1"/>
  <c r="O608" i="4"/>
  <c r="N608" i="4"/>
  <c r="L608" i="4"/>
  <c r="K608" i="4"/>
  <c r="M608" i="4" s="1"/>
  <c r="J608" i="4"/>
  <c r="I608" i="4"/>
  <c r="H608" i="4"/>
  <c r="G608" i="4"/>
  <c r="F608" i="4"/>
  <c r="E608" i="4"/>
  <c r="D608" i="4"/>
  <c r="C608" i="4"/>
  <c r="AZ607" i="4"/>
  <c r="AY607" i="4"/>
  <c r="AX607" i="4"/>
  <c r="AW607" i="4"/>
  <c r="AV607" i="4"/>
  <c r="AU607" i="4"/>
  <c r="AT607" i="4"/>
  <c r="AS607" i="4"/>
  <c r="AR607" i="4"/>
  <c r="AQ607" i="4"/>
  <c r="AP607" i="4"/>
  <c r="AO607" i="4"/>
  <c r="AN607" i="4"/>
  <c r="AM607" i="4"/>
  <c r="AL607" i="4"/>
  <c r="AK607" i="4"/>
  <c r="AJ607" i="4"/>
  <c r="AI607" i="4"/>
  <c r="AH607" i="4"/>
  <c r="AG607" i="4"/>
  <c r="AF607" i="4"/>
  <c r="AE607" i="4"/>
  <c r="AD607" i="4"/>
  <c r="AC607" i="4"/>
  <c r="AB607" i="4"/>
  <c r="AA607" i="4"/>
  <c r="Z607" i="4"/>
  <c r="Y607" i="4"/>
  <c r="X607" i="4"/>
  <c r="W607" i="4"/>
  <c r="V607" i="4"/>
  <c r="U607" i="4"/>
  <c r="T607" i="4"/>
  <c r="S607" i="4"/>
  <c r="R607" i="4"/>
  <c r="Q607" i="4"/>
  <c r="P607" i="4"/>
  <c r="O607" i="4"/>
  <c r="N607" i="4"/>
  <c r="M607" i="4"/>
  <c r="L607" i="4"/>
  <c r="K607" i="4"/>
  <c r="J607" i="4"/>
  <c r="I607" i="4"/>
  <c r="H607" i="4"/>
  <c r="G607" i="4"/>
  <c r="F607" i="4"/>
  <c r="E607" i="4"/>
  <c r="D607" i="4"/>
  <c r="C607" i="4"/>
  <c r="AZ606" i="4"/>
  <c r="AY606" i="4"/>
  <c r="AX606" i="4"/>
  <c r="AW606" i="4"/>
  <c r="AV606" i="4"/>
  <c r="AU606" i="4"/>
  <c r="AT606" i="4"/>
  <c r="AS606" i="4"/>
  <c r="AR606" i="4"/>
  <c r="AQ606" i="4"/>
  <c r="AP606" i="4"/>
  <c r="AO606" i="4"/>
  <c r="AN606" i="4"/>
  <c r="AM606" i="4"/>
  <c r="AL606" i="4"/>
  <c r="AK606" i="4"/>
  <c r="AJ606" i="4"/>
  <c r="AI606" i="4"/>
  <c r="AH606" i="4"/>
  <c r="AG606" i="4"/>
  <c r="AF606" i="4"/>
  <c r="AE606" i="4"/>
  <c r="AD606" i="4"/>
  <c r="AC606" i="4"/>
  <c r="AB606" i="4"/>
  <c r="AA606" i="4"/>
  <c r="Z606" i="4"/>
  <c r="Y606" i="4"/>
  <c r="X606" i="4"/>
  <c r="W606" i="4"/>
  <c r="V606" i="4"/>
  <c r="U606" i="4"/>
  <c r="T606" i="4"/>
  <c r="S606" i="4"/>
  <c r="R606" i="4"/>
  <c r="Q606" i="4"/>
  <c r="P606" i="4"/>
  <c r="O606" i="4"/>
  <c r="N606" i="4"/>
  <c r="L606" i="4"/>
  <c r="K606" i="4"/>
  <c r="M606" i="4" s="1"/>
  <c r="J606" i="4"/>
  <c r="I606" i="4"/>
  <c r="H606" i="4"/>
  <c r="G606" i="4"/>
  <c r="F606" i="4"/>
  <c r="E606" i="4"/>
  <c r="D606" i="4"/>
  <c r="C606" i="4"/>
  <c r="AZ605" i="4"/>
  <c r="AY605" i="4"/>
  <c r="AX605" i="4"/>
  <c r="AW605" i="4"/>
  <c r="AV605" i="4"/>
  <c r="AU605" i="4"/>
  <c r="AT605" i="4"/>
  <c r="AS605" i="4"/>
  <c r="AR605" i="4"/>
  <c r="AQ605" i="4"/>
  <c r="AP605" i="4"/>
  <c r="AO605" i="4"/>
  <c r="AN605" i="4"/>
  <c r="AM605" i="4"/>
  <c r="AL605" i="4"/>
  <c r="AK605" i="4"/>
  <c r="AJ605" i="4"/>
  <c r="AI605" i="4"/>
  <c r="AH605" i="4"/>
  <c r="AG605" i="4"/>
  <c r="AF605" i="4"/>
  <c r="AE605" i="4"/>
  <c r="AD605" i="4"/>
  <c r="AC605" i="4"/>
  <c r="AB605" i="4"/>
  <c r="AA605" i="4"/>
  <c r="Z605" i="4"/>
  <c r="Y605" i="4"/>
  <c r="X605" i="4"/>
  <c r="W605" i="4"/>
  <c r="V605" i="4"/>
  <c r="U605" i="4"/>
  <c r="T605" i="4"/>
  <c r="S605" i="4"/>
  <c r="Q605" i="4"/>
  <c r="P605" i="4"/>
  <c r="R605" i="4" s="1"/>
  <c r="O605" i="4"/>
  <c r="N605" i="4"/>
  <c r="M605" i="4"/>
  <c r="L605" i="4"/>
  <c r="K605" i="4"/>
  <c r="J605" i="4"/>
  <c r="I605" i="4"/>
  <c r="H605" i="4"/>
  <c r="G605" i="4"/>
  <c r="F605" i="4"/>
  <c r="E605" i="4"/>
  <c r="D605" i="4"/>
  <c r="C605" i="4"/>
  <c r="AZ604" i="4"/>
  <c r="AY604" i="4"/>
  <c r="AX604" i="4"/>
  <c r="AW604" i="4"/>
  <c r="AV604" i="4"/>
  <c r="AU604" i="4"/>
  <c r="AT604" i="4"/>
  <c r="AS604" i="4"/>
  <c r="AR604" i="4"/>
  <c r="AQ604" i="4"/>
  <c r="AP604" i="4"/>
  <c r="AO604" i="4"/>
  <c r="AN604" i="4"/>
  <c r="AM604" i="4"/>
  <c r="AL604" i="4"/>
  <c r="AK604" i="4"/>
  <c r="AJ604" i="4"/>
  <c r="AI604" i="4"/>
  <c r="AH604" i="4"/>
  <c r="AG604" i="4"/>
  <c r="AF604" i="4"/>
  <c r="AE604" i="4"/>
  <c r="AD604" i="4"/>
  <c r="AC604" i="4"/>
  <c r="AB604" i="4"/>
  <c r="AA604" i="4"/>
  <c r="Z604" i="4"/>
  <c r="Y604" i="4"/>
  <c r="X604" i="4"/>
  <c r="W604" i="4"/>
  <c r="V604" i="4"/>
  <c r="U604" i="4"/>
  <c r="T604" i="4"/>
  <c r="S604" i="4"/>
  <c r="Q604" i="4"/>
  <c r="P604" i="4"/>
  <c r="R604" i="4" s="1"/>
  <c r="O604" i="4"/>
  <c r="N604" i="4"/>
  <c r="L604" i="4"/>
  <c r="K604" i="4"/>
  <c r="M604" i="4" s="1"/>
  <c r="J604" i="4"/>
  <c r="I604" i="4"/>
  <c r="H604" i="4"/>
  <c r="G604" i="4"/>
  <c r="F604" i="4"/>
  <c r="E604" i="4"/>
  <c r="D604" i="4"/>
  <c r="C604" i="4"/>
  <c r="AZ603" i="4"/>
  <c r="AY603" i="4"/>
  <c r="AX603" i="4"/>
  <c r="AW603" i="4"/>
  <c r="AV603" i="4"/>
  <c r="AU603" i="4"/>
  <c r="AT603" i="4"/>
  <c r="AS603" i="4"/>
  <c r="AR603" i="4"/>
  <c r="AQ603" i="4"/>
  <c r="AP603" i="4"/>
  <c r="AO603" i="4"/>
  <c r="AN603" i="4"/>
  <c r="AM603" i="4"/>
  <c r="AL603" i="4"/>
  <c r="AK603" i="4"/>
  <c r="AJ603" i="4"/>
  <c r="AI603" i="4"/>
  <c r="AH603" i="4"/>
  <c r="AG603" i="4"/>
  <c r="AF603" i="4"/>
  <c r="AE603" i="4"/>
  <c r="AD603" i="4"/>
  <c r="AC603" i="4"/>
  <c r="AB603" i="4"/>
  <c r="AA603" i="4"/>
  <c r="Z603" i="4"/>
  <c r="Y603" i="4"/>
  <c r="X603" i="4"/>
  <c r="W603" i="4"/>
  <c r="V603" i="4"/>
  <c r="U603" i="4"/>
  <c r="T603" i="4"/>
  <c r="S603" i="4"/>
  <c r="R603" i="4"/>
  <c r="Q603" i="4"/>
  <c r="P603" i="4"/>
  <c r="O603" i="4"/>
  <c r="N603" i="4"/>
  <c r="M603" i="4"/>
  <c r="L603" i="4"/>
  <c r="K603" i="4"/>
  <c r="J603" i="4"/>
  <c r="I603" i="4"/>
  <c r="H603" i="4"/>
  <c r="G603" i="4"/>
  <c r="F603" i="4"/>
  <c r="E603" i="4"/>
  <c r="D603" i="4"/>
  <c r="C603" i="4"/>
  <c r="AZ602" i="4"/>
  <c r="AY602" i="4"/>
  <c r="AX602" i="4"/>
  <c r="AW602" i="4"/>
  <c r="AV602" i="4"/>
  <c r="AU602" i="4"/>
  <c r="AT602" i="4"/>
  <c r="AS602" i="4"/>
  <c r="AR602" i="4"/>
  <c r="AQ602" i="4"/>
  <c r="AP602" i="4"/>
  <c r="AO602" i="4"/>
  <c r="AN602" i="4"/>
  <c r="AM602" i="4"/>
  <c r="AL602" i="4"/>
  <c r="AK602" i="4"/>
  <c r="AJ602" i="4"/>
  <c r="AI602" i="4"/>
  <c r="AH602" i="4"/>
  <c r="AG602" i="4"/>
  <c r="AF602" i="4"/>
  <c r="AE602" i="4"/>
  <c r="AD602" i="4"/>
  <c r="AC602" i="4"/>
  <c r="AB602" i="4"/>
  <c r="AA602" i="4"/>
  <c r="Z602" i="4"/>
  <c r="Y602" i="4"/>
  <c r="X602" i="4"/>
  <c r="W602" i="4"/>
  <c r="V602" i="4"/>
  <c r="U602" i="4"/>
  <c r="T602" i="4"/>
  <c r="S602" i="4"/>
  <c r="R602" i="4"/>
  <c r="Q602" i="4"/>
  <c r="P602" i="4"/>
  <c r="O602" i="4"/>
  <c r="N602" i="4"/>
  <c r="L602" i="4"/>
  <c r="K602" i="4"/>
  <c r="M602" i="4" s="1"/>
  <c r="J602" i="4"/>
  <c r="I602" i="4"/>
  <c r="H602" i="4"/>
  <c r="G602" i="4"/>
  <c r="F602" i="4"/>
  <c r="E602" i="4"/>
  <c r="D602" i="4"/>
  <c r="C602" i="4"/>
  <c r="AZ601" i="4"/>
  <c r="AY601" i="4"/>
  <c r="AX601" i="4"/>
  <c r="AW601" i="4"/>
  <c r="AV601" i="4"/>
  <c r="AU601" i="4"/>
  <c r="AT601" i="4"/>
  <c r="AS601" i="4"/>
  <c r="AR601" i="4"/>
  <c r="AQ601" i="4"/>
  <c r="AP601" i="4"/>
  <c r="AO601" i="4"/>
  <c r="AN601" i="4"/>
  <c r="AM601" i="4"/>
  <c r="AL601" i="4"/>
  <c r="AK601" i="4"/>
  <c r="AJ601" i="4"/>
  <c r="AI601" i="4"/>
  <c r="AH601" i="4"/>
  <c r="AG601" i="4"/>
  <c r="AF601" i="4"/>
  <c r="AE601" i="4"/>
  <c r="AD601" i="4"/>
  <c r="AC601" i="4"/>
  <c r="AB601" i="4"/>
  <c r="AA601" i="4"/>
  <c r="Z601" i="4"/>
  <c r="Y601" i="4"/>
  <c r="X601" i="4"/>
  <c r="W601" i="4"/>
  <c r="V601" i="4"/>
  <c r="U601" i="4"/>
  <c r="T601" i="4"/>
  <c r="S601" i="4"/>
  <c r="Q601" i="4"/>
  <c r="P601" i="4"/>
  <c r="R601" i="4" s="1"/>
  <c r="O601" i="4"/>
  <c r="N601" i="4"/>
  <c r="M601" i="4"/>
  <c r="L601" i="4"/>
  <c r="K601" i="4"/>
  <c r="J601" i="4"/>
  <c r="I601" i="4"/>
  <c r="H601" i="4"/>
  <c r="G601" i="4"/>
  <c r="F601" i="4"/>
  <c r="E601" i="4"/>
  <c r="D601" i="4"/>
  <c r="C601" i="4"/>
  <c r="AZ600" i="4"/>
  <c r="AY600" i="4"/>
  <c r="AX600" i="4"/>
  <c r="AW600" i="4"/>
  <c r="AV600" i="4"/>
  <c r="AU600" i="4"/>
  <c r="AT600" i="4"/>
  <c r="AS600" i="4"/>
  <c r="AR600" i="4"/>
  <c r="AQ600" i="4"/>
  <c r="AP600" i="4"/>
  <c r="AO600" i="4"/>
  <c r="AN600" i="4"/>
  <c r="AM600" i="4"/>
  <c r="AL600" i="4"/>
  <c r="AK600" i="4"/>
  <c r="AJ600" i="4"/>
  <c r="AI600" i="4"/>
  <c r="AH600" i="4"/>
  <c r="AG600" i="4"/>
  <c r="AF600" i="4"/>
  <c r="AE600" i="4"/>
  <c r="AD600" i="4"/>
  <c r="AC600" i="4"/>
  <c r="AB600" i="4"/>
  <c r="AA600" i="4"/>
  <c r="Z600" i="4"/>
  <c r="Y600" i="4"/>
  <c r="X600" i="4"/>
  <c r="W600" i="4"/>
  <c r="V600" i="4"/>
  <c r="U600" i="4"/>
  <c r="T600" i="4"/>
  <c r="S600" i="4"/>
  <c r="Q600" i="4"/>
  <c r="P600" i="4"/>
  <c r="R600" i="4" s="1"/>
  <c r="O600" i="4"/>
  <c r="N600" i="4"/>
  <c r="L600" i="4"/>
  <c r="K600" i="4"/>
  <c r="M600" i="4" s="1"/>
  <c r="J600" i="4"/>
  <c r="I600" i="4"/>
  <c r="H600" i="4"/>
  <c r="G600" i="4"/>
  <c r="F600" i="4"/>
  <c r="E600" i="4"/>
  <c r="D600" i="4"/>
  <c r="C600" i="4"/>
  <c r="AZ599" i="4"/>
  <c r="AY599" i="4"/>
  <c r="AX599" i="4"/>
  <c r="AW599" i="4"/>
  <c r="AV599" i="4"/>
  <c r="AU599" i="4"/>
  <c r="AT599" i="4"/>
  <c r="AS599" i="4"/>
  <c r="AR599" i="4"/>
  <c r="AQ599" i="4"/>
  <c r="AP599" i="4"/>
  <c r="AO599" i="4"/>
  <c r="AN599" i="4"/>
  <c r="AM599" i="4"/>
  <c r="AL599" i="4"/>
  <c r="AK599" i="4"/>
  <c r="AJ599" i="4"/>
  <c r="AI599" i="4"/>
  <c r="AH599" i="4"/>
  <c r="AG599" i="4"/>
  <c r="AF599" i="4"/>
  <c r="AE599" i="4"/>
  <c r="AD599" i="4"/>
  <c r="AC599" i="4"/>
  <c r="AB599" i="4"/>
  <c r="AA599" i="4"/>
  <c r="Z599" i="4"/>
  <c r="Y599" i="4"/>
  <c r="X599" i="4"/>
  <c r="W599" i="4"/>
  <c r="V599" i="4"/>
  <c r="U599" i="4"/>
  <c r="T599" i="4"/>
  <c r="S599" i="4"/>
  <c r="R599" i="4"/>
  <c r="Q599" i="4"/>
  <c r="P599" i="4"/>
  <c r="O599" i="4"/>
  <c r="N599" i="4"/>
  <c r="M599" i="4"/>
  <c r="L599" i="4"/>
  <c r="K599" i="4"/>
  <c r="J599" i="4"/>
  <c r="I599" i="4"/>
  <c r="H599" i="4"/>
  <c r="G599" i="4"/>
  <c r="F599" i="4"/>
  <c r="E599" i="4"/>
  <c r="D599" i="4"/>
  <c r="C599" i="4"/>
  <c r="AZ598" i="4"/>
  <c r="AY598" i="4"/>
  <c r="AX598" i="4"/>
  <c r="AW598" i="4"/>
  <c r="AV598" i="4"/>
  <c r="AU598" i="4"/>
  <c r="AT598" i="4"/>
  <c r="AS598" i="4"/>
  <c r="AR598" i="4"/>
  <c r="AQ598" i="4"/>
  <c r="AP598" i="4"/>
  <c r="AO598" i="4"/>
  <c r="AN598" i="4"/>
  <c r="AM598" i="4"/>
  <c r="AL598" i="4"/>
  <c r="AK598" i="4"/>
  <c r="AJ598" i="4"/>
  <c r="AI598" i="4"/>
  <c r="AH598" i="4"/>
  <c r="AG598" i="4"/>
  <c r="AF598" i="4"/>
  <c r="AE598" i="4"/>
  <c r="AD598" i="4"/>
  <c r="AC598" i="4"/>
  <c r="AB598" i="4"/>
  <c r="AA598" i="4"/>
  <c r="Z598" i="4"/>
  <c r="Y598" i="4"/>
  <c r="X598" i="4"/>
  <c r="W598" i="4"/>
  <c r="V598" i="4"/>
  <c r="U598" i="4"/>
  <c r="T598" i="4"/>
  <c r="S598" i="4"/>
  <c r="R598" i="4"/>
  <c r="Q598" i="4"/>
  <c r="P598" i="4"/>
  <c r="O598" i="4"/>
  <c r="N598" i="4"/>
  <c r="L598" i="4"/>
  <c r="K598" i="4"/>
  <c r="M598" i="4" s="1"/>
  <c r="J598" i="4"/>
  <c r="I598" i="4"/>
  <c r="H598" i="4"/>
  <c r="G598" i="4"/>
  <c r="F598" i="4"/>
  <c r="E598" i="4"/>
  <c r="D598" i="4"/>
  <c r="C598" i="4"/>
  <c r="AZ597" i="4"/>
  <c r="AY597" i="4"/>
  <c r="AX597" i="4"/>
  <c r="AW597" i="4"/>
  <c r="AV597" i="4"/>
  <c r="AU597" i="4"/>
  <c r="AT597" i="4"/>
  <c r="AS597" i="4"/>
  <c r="AR597" i="4"/>
  <c r="AQ597" i="4"/>
  <c r="AP597" i="4"/>
  <c r="AO597" i="4"/>
  <c r="AN597" i="4"/>
  <c r="AM597" i="4"/>
  <c r="AL597" i="4"/>
  <c r="AK597" i="4"/>
  <c r="AJ597" i="4"/>
  <c r="AI597" i="4"/>
  <c r="AH597" i="4"/>
  <c r="AG597" i="4"/>
  <c r="AF597" i="4"/>
  <c r="AE597" i="4"/>
  <c r="AD597" i="4"/>
  <c r="AC597" i="4"/>
  <c r="AB597" i="4"/>
  <c r="AA597" i="4"/>
  <c r="Z597" i="4"/>
  <c r="Y597" i="4"/>
  <c r="X597" i="4"/>
  <c r="W597" i="4"/>
  <c r="V597" i="4"/>
  <c r="U597" i="4"/>
  <c r="T597" i="4"/>
  <c r="S597" i="4"/>
  <c r="Q597" i="4"/>
  <c r="P597" i="4"/>
  <c r="R597" i="4" s="1"/>
  <c r="O597" i="4"/>
  <c r="N597" i="4"/>
  <c r="M597" i="4"/>
  <c r="L597" i="4"/>
  <c r="K597" i="4"/>
  <c r="J597" i="4"/>
  <c r="I597" i="4"/>
  <c r="H597" i="4"/>
  <c r="G597" i="4"/>
  <c r="F597" i="4"/>
  <c r="E597" i="4"/>
  <c r="D597" i="4"/>
  <c r="C597" i="4"/>
  <c r="AZ596" i="4"/>
  <c r="AY596" i="4"/>
  <c r="AX596" i="4"/>
  <c r="AW596" i="4"/>
  <c r="AV596" i="4"/>
  <c r="AU596" i="4"/>
  <c r="AT596" i="4"/>
  <c r="AS596" i="4"/>
  <c r="AR596" i="4"/>
  <c r="AQ596" i="4"/>
  <c r="AP596" i="4"/>
  <c r="AO596" i="4"/>
  <c r="AN596" i="4"/>
  <c r="AM596" i="4"/>
  <c r="AL596" i="4"/>
  <c r="AK596" i="4"/>
  <c r="AJ596" i="4"/>
  <c r="AI596" i="4"/>
  <c r="AH596" i="4"/>
  <c r="AG596" i="4"/>
  <c r="AF596" i="4"/>
  <c r="AE596" i="4"/>
  <c r="AD596" i="4"/>
  <c r="AC596" i="4"/>
  <c r="AB596" i="4"/>
  <c r="AA596" i="4"/>
  <c r="Z596" i="4"/>
  <c r="Y596" i="4"/>
  <c r="X596" i="4"/>
  <c r="W596" i="4"/>
  <c r="V596" i="4"/>
  <c r="U596" i="4"/>
  <c r="T596" i="4"/>
  <c r="S596" i="4"/>
  <c r="Q596" i="4"/>
  <c r="P596" i="4"/>
  <c r="R596" i="4" s="1"/>
  <c r="O596" i="4"/>
  <c r="N596" i="4"/>
  <c r="L596" i="4"/>
  <c r="K596" i="4"/>
  <c r="M596" i="4" s="1"/>
  <c r="J596" i="4"/>
  <c r="I596" i="4"/>
  <c r="H596" i="4"/>
  <c r="G596" i="4"/>
  <c r="F596" i="4"/>
  <c r="E596" i="4"/>
  <c r="D596" i="4"/>
  <c r="C596" i="4"/>
  <c r="AZ595" i="4"/>
  <c r="AY595" i="4"/>
  <c r="AX595" i="4"/>
  <c r="AW595" i="4"/>
  <c r="AV595" i="4"/>
  <c r="AU595" i="4"/>
  <c r="AT595" i="4"/>
  <c r="AS595" i="4"/>
  <c r="AR595" i="4"/>
  <c r="AQ595" i="4"/>
  <c r="AP595" i="4"/>
  <c r="AO595" i="4"/>
  <c r="AN595" i="4"/>
  <c r="AM595" i="4"/>
  <c r="AL595" i="4"/>
  <c r="AK595" i="4"/>
  <c r="AJ595" i="4"/>
  <c r="AI595" i="4"/>
  <c r="AH595" i="4"/>
  <c r="AG595" i="4"/>
  <c r="AF595" i="4"/>
  <c r="AE595" i="4"/>
  <c r="AD595" i="4"/>
  <c r="AC595" i="4"/>
  <c r="AB595" i="4"/>
  <c r="AA595" i="4"/>
  <c r="Z595" i="4"/>
  <c r="Y595" i="4"/>
  <c r="X595" i="4"/>
  <c r="W595" i="4"/>
  <c r="V595" i="4"/>
  <c r="U595" i="4"/>
  <c r="T595" i="4"/>
  <c r="S595" i="4"/>
  <c r="R595" i="4"/>
  <c r="Q595" i="4"/>
  <c r="P595" i="4"/>
  <c r="O595" i="4"/>
  <c r="N595" i="4"/>
  <c r="M595" i="4"/>
  <c r="L595" i="4"/>
  <c r="K595" i="4"/>
  <c r="J595" i="4"/>
  <c r="I595" i="4"/>
  <c r="H595" i="4"/>
  <c r="G595" i="4"/>
  <c r="F595" i="4"/>
  <c r="E595" i="4"/>
  <c r="D595" i="4"/>
  <c r="C595" i="4"/>
  <c r="AZ594" i="4"/>
  <c r="AY594" i="4"/>
  <c r="AX594" i="4"/>
  <c r="AW594" i="4"/>
  <c r="AV594" i="4"/>
  <c r="AU594" i="4"/>
  <c r="AT594" i="4"/>
  <c r="AS594" i="4"/>
  <c r="AR594" i="4"/>
  <c r="AQ594" i="4"/>
  <c r="AP594" i="4"/>
  <c r="AO594" i="4"/>
  <c r="AN594" i="4"/>
  <c r="AM594" i="4"/>
  <c r="AL594" i="4"/>
  <c r="AK594" i="4"/>
  <c r="AJ594" i="4"/>
  <c r="AI594" i="4"/>
  <c r="AH594" i="4"/>
  <c r="AG594" i="4"/>
  <c r="AF594" i="4"/>
  <c r="AE594" i="4"/>
  <c r="AD594" i="4"/>
  <c r="AC594" i="4"/>
  <c r="AB594" i="4"/>
  <c r="AA594" i="4"/>
  <c r="Z594" i="4"/>
  <c r="Y594" i="4"/>
  <c r="X594" i="4"/>
  <c r="W594" i="4"/>
  <c r="V594" i="4"/>
  <c r="U594" i="4"/>
  <c r="T594" i="4"/>
  <c r="S594" i="4"/>
  <c r="R594" i="4"/>
  <c r="Q594" i="4"/>
  <c r="P594" i="4"/>
  <c r="O594" i="4"/>
  <c r="N594" i="4"/>
  <c r="L594" i="4"/>
  <c r="K594" i="4"/>
  <c r="M594" i="4" s="1"/>
  <c r="J594" i="4"/>
  <c r="I594" i="4"/>
  <c r="H594" i="4"/>
  <c r="G594" i="4"/>
  <c r="F594" i="4"/>
  <c r="E594" i="4"/>
  <c r="D594" i="4"/>
  <c r="C594" i="4"/>
  <c r="AZ593" i="4"/>
  <c r="AY593" i="4"/>
  <c r="AX593" i="4"/>
  <c r="AW593" i="4"/>
  <c r="AV593" i="4"/>
  <c r="AU593" i="4"/>
  <c r="AT593" i="4"/>
  <c r="AS593" i="4"/>
  <c r="AR593" i="4"/>
  <c r="AQ593" i="4"/>
  <c r="AP593" i="4"/>
  <c r="AO593" i="4"/>
  <c r="AN593" i="4"/>
  <c r="AM593" i="4"/>
  <c r="AL593" i="4"/>
  <c r="AK593" i="4"/>
  <c r="AJ593" i="4"/>
  <c r="AI593" i="4"/>
  <c r="AH593" i="4"/>
  <c r="AG593" i="4"/>
  <c r="AF593" i="4"/>
  <c r="AE593" i="4"/>
  <c r="AD593" i="4"/>
  <c r="AC593" i="4"/>
  <c r="AB593" i="4"/>
  <c r="AA593" i="4"/>
  <c r="Z593" i="4"/>
  <c r="Y593" i="4"/>
  <c r="X593" i="4"/>
  <c r="W593" i="4"/>
  <c r="V593" i="4"/>
  <c r="U593" i="4"/>
  <c r="T593" i="4"/>
  <c r="S593" i="4"/>
  <c r="Q593" i="4"/>
  <c r="P593" i="4"/>
  <c r="R593" i="4" s="1"/>
  <c r="O593" i="4"/>
  <c r="N593" i="4"/>
  <c r="M593" i="4"/>
  <c r="L593" i="4"/>
  <c r="K593" i="4"/>
  <c r="J593" i="4"/>
  <c r="I593" i="4"/>
  <c r="H593" i="4"/>
  <c r="G593" i="4"/>
  <c r="F593" i="4"/>
  <c r="E593" i="4"/>
  <c r="D593" i="4"/>
  <c r="C593" i="4"/>
  <c r="AZ592" i="4"/>
  <c r="AY592" i="4"/>
  <c r="AX592" i="4"/>
  <c r="AW592" i="4"/>
  <c r="AV592" i="4"/>
  <c r="AU592" i="4"/>
  <c r="AT592" i="4"/>
  <c r="AS592" i="4"/>
  <c r="AR592" i="4"/>
  <c r="AQ592" i="4"/>
  <c r="AP592" i="4"/>
  <c r="AO592" i="4"/>
  <c r="AN592" i="4"/>
  <c r="AM592" i="4"/>
  <c r="AL592" i="4"/>
  <c r="AK592" i="4"/>
  <c r="AJ592" i="4"/>
  <c r="AI592" i="4"/>
  <c r="AH592" i="4"/>
  <c r="AG592" i="4"/>
  <c r="AF592" i="4"/>
  <c r="AE592" i="4"/>
  <c r="AD592" i="4"/>
  <c r="AC592" i="4"/>
  <c r="AB592" i="4"/>
  <c r="AA592" i="4"/>
  <c r="Z592" i="4"/>
  <c r="Y592" i="4"/>
  <c r="X592" i="4"/>
  <c r="W592" i="4"/>
  <c r="V592" i="4"/>
  <c r="U592" i="4"/>
  <c r="T592" i="4"/>
  <c r="S592" i="4"/>
  <c r="Q592" i="4"/>
  <c r="P592" i="4"/>
  <c r="R592" i="4" s="1"/>
  <c r="O592" i="4"/>
  <c r="N592" i="4"/>
  <c r="L592" i="4"/>
  <c r="K592" i="4"/>
  <c r="M592" i="4" s="1"/>
  <c r="J592" i="4"/>
  <c r="I592" i="4"/>
  <c r="H592" i="4"/>
  <c r="G592" i="4"/>
  <c r="F592" i="4"/>
  <c r="E592" i="4"/>
  <c r="D592" i="4"/>
  <c r="C592" i="4"/>
  <c r="AZ591" i="4"/>
  <c r="AY591" i="4"/>
  <c r="AX591" i="4"/>
  <c r="AW591" i="4"/>
  <c r="AV591" i="4"/>
  <c r="AU591" i="4"/>
  <c r="AT591" i="4"/>
  <c r="AS591" i="4"/>
  <c r="AR591" i="4"/>
  <c r="AQ591" i="4"/>
  <c r="AP591" i="4"/>
  <c r="AO591" i="4"/>
  <c r="AN591" i="4"/>
  <c r="AM591" i="4"/>
  <c r="AL591" i="4"/>
  <c r="AK591" i="4"/>
  <c r="AJ591" i="4"/>
  <c r="AI591" i="4"/>
  <c r="AH591" i="4"/>
  <c r="AG591" i="4"/>
  <c r="AF591" i="4"/>
  <c r="AE591" i="4"/>
  <c r="AD591" i="4"/>
  <c r="AC591" i="4"/>
  <c r="AB591" i="4"/>
  <c r="AA591" i="4"/>
  <c r="Z591" i="4"/>
  <c r="Y591" i="4"/>
  <c r="X591" i="4"/>
  <c r="W591" i="4"/>
  <c r="V591" i="4"/>
  <c r="U591" i="4"/>
  <c r="T591" i="4"/>
  <c r="S591" i="4"/>
  <c r="R591" i="4"/>
  <c r="Q591" i="4"/>
  <c r="P591" i="4"/>
  <c r="O591" i="4"/>
  <c r="N591" i="4"/>
  <c r="M591" i="4"/>
  <c r="L591" i="4"/>
  <c r="K591" i="4"/>
  <c r="J591" i="4"/>
  <c r="I591" i="4"/>
  <c r="H591" i="4"/>
  <c r="G591" i="4"/>
  <c r="F591" i="4"/>
  <c r="E591" i="4"/>
  <c r="D591" i="4"/>
  <c r="C591" i="4"/>
  <c r="AZ590" i="4"/>
  <c r="AY590" i="4"/>
  <c r="AX590" i="4"/>
  <c r="AW590" i="4"/>
  <c r="AV590" i="4"/>
  <c r="AU590" i="4"/>
  <c r="AT590" i="4"/>
  <c r="AS590" i="4"/>
  <c r="AR590" i="4"/>
  <c r="AQ590" i="4"/>
  <c r="AP590" i="4"/>
  <c r="AO590" i="4"/>
  <c r="AN590" i="4"/>
  <c r="AM590" i="4"/>
  <c r="AL590" i="4"/>
  <c r="AK590" i="4"/>
  <c r="AJ590" i="4"/>
  <c r="AI590" i="4"/>
  <c r="AH590" i="4"/>
  <c r="AG590" i="4"/>
  <c r="AF590" i="4"/>
  <c r="AE590" i="4"/>
  <c r="AD590" i="4"/>
  <c r="AC590" i="4"/>
  <c r="AB590" i="4"/>
  <c r="AA590" i="4"/>
  <c r="Z590" i="4"/>
  <c r="Y590" i="4"/>
  <c r="X590" i="4"/>
  <c r="W590" i="4"/>
  <c r="V590" i="4"/>
  <c r="U590" i="4"/>
  <c r="T590" i="4"/>
  <c r="S590" i="4"/>
  <c r="R590" i="4"/>
  <c r="Q590" i="4"/>
  <c r="P590" i="4"/>
  <c r="O590" i="4"/>
  <c r="N590" i="4"/>
  <c r="L590" i="4"/>
  <c r="K590" i="4"/>
  <c r="M590" i="4" s="1"/>
  <c r="J590" i="4"/>
  <c r="I590" i="4"/>
  <c r="H590" i="4"/>
  <c r="G590" i="4"/>
  <c r="F590" i="4"/>
  <c r="E590" i="4"/>
  <c r="D590" i="4"/>
  <c r="C590" i="4"/>
  <c r="AZ589" i="4"/>
  <c r="AY589" i="4"/>
  <c r="AX589" i="4"/>
  <c r="AW589" i="4"/>
  <c r="AV589" i="4"/>
  <c r="AU589" i="4"/>
  <c r="AT589" i="4"/>
  <c r="AS589" i="4"/>
  <c r="AR589" i="4"/>
  <c r="AQ589" i="4"/>
  <c r="AP589" i="4"/>
  <c r="AO589" i="4"/>
  <c r="AN589" i="4"/>
  <c r="AM589" i="4"/>
  <c r="AL589" i="4"/>
  <c r="AK589" i="4"/>
  <c r="AJ589" i="4"/>
  <c r="AI589" i="4"/>
  <c r="AH589" i="4"/>
  <c r="AG589" i="4"/>
  <c r="AF589" i="4"/>
  <c r="AE589" i="4"/>
  <c r="AD589" i="4"/>
  <c r="AC589" i="4"/>
  <c r="AB589" i="4"/>
  <c r="AA589" i="4"/>
  <c r="Z589" i="4"/>
  <c r="Y589" i="4"/>
  <c r="X589" i="4"/>
  <c r="W589" i="4"/>
  <c r="V589" i="4"/>
  <c r="U589" i="4"/>
  <c r="T589" i="4"/>
  <c r="S589" i="4"/>
  <c r="Q589" i="4"/>
  <c r="P589" i="4"/>
  <c r="R589" i="4" s="1"/>
  <c r="O589" i="4"/>
  <c r="N589" i="4"/>
  <c r="M589" i="4"/>
  <c r="L589" i="4"/>
  <c r="K589" i="4"/>
  <c r="J589" i="4"/>
  <c r="I589" i="4"/>
  <c r="H589" i="4"/>
  <c r="G589" i="4"/>
  <c r="F589" i="4"/>
  <c r="E589" i="4"/>
  <c r="D589" i="4"/>
  <c r="C589" i="4"/>
  <c r="AZ588" i="4"/>
  <c r="AY588" i="4"/>
  <c r="AX588" i="4"/>
  <c r="AW588" i="4"/>
  <c r="AV588" i="4"/>
  <c r="AU588" i="4"/>
  <c r="AT588" i="4"/>
  <c r="AS588" i="4"/>
  <c r="AR588" i="4"/>
  <c r="AQ588" i="4"/>
  <c r="AP588" i="4"/>
  <c r="AO588" i="4"/>
  <c r="AN588" i="4"/>
  <c r="AM588" i="4"/>
  <c r="AL588" i="4"/>
  <c r="AK588" i="4"/>
  <c r="AJ588" i="4"/>
  <c r="AI588" i="4"/>
  <c r="AH588" i="4"/>
  <c r="AG588" i="4"/>
  <c r="AF588" i="4"/>
  <c r="AE588" i="4"/>
  <c r="AD588" i="4"/>
  <c r="AC588" i="4"/>
  <c r="AB588" i="4"/>
  <c r="AA588" i="4"/>
  <c r="Z588" i="4"/>
  <c r="Y588" i="4"/>
  <c r="X588" i="4"/>
  <c r="W588" i="4"/>
  <c r="V588" i="4"/>
  <c r="U588" i="4"/>
  <c r="T588" i="4"/>
  <c r="S588" i="4"/>
  <c r="Q588" i="4"/>
  <c r="P588" i="4"/>
  <c r="R588" i="4" s="1"/>
  <c r="O588" i="4"/>
  <c r="N588" i="4"/>
  <c r="L588" i="4"/>
  <c r="K588" i="4"/>
  <c r="M588" i="4" s="1"/>
  <c r="J588" i="4"/>
  <c r="I588" i="4"/>
  <c r="H588" i="4"/>
  <c r="G588" i="4"/>
  <c r="F588" i="4"/>
  <c r="E588" i="4"/>
  <c r="D588" i="4"/>
  <c r="C588" i="4"/>
  <c r="AZ587" i="4"/>
  <c r="AY587" i="4"/>
  <c r="AX587" i="4"/>
  <c r="AW587" i="4"/>
  <c r="AV587" i="4"/>
  <c r="AU587" i="4"/>
  <c r="AT587" i="4"/>
  <c r="AS587" i="4"/>
  <c r="AR587" i="4"/>
  <c r="AQ587" i="4"/>
  <c r="AP587" i="4"/>
  <c r="AO587" i="4"/>
  <c r="AN587" i="4"/>
  <c r="AM587" i="4"/>
  <c r="AL587" i="4"/>
  <c r="AK587" i="4"/>
  <c r="AJ587" i="4"/>
  <c r="AI587" i="4"/>
  <c r="AH587" i="4"/>
  <c r="AG587" i="4"/>
  <c r="AF587" i="4"/>
  <c r="AE587" i="4"/>
  <c r="AD587" i="4"/>
  <c r="AC587" i="4"/>
  <c r="AB587" i="4"/>
  <c r="AA587" i="4"/>
  <c r="Z587" i="4"/>
  <c r="Y587" i="4"/>
  <c r="X587" i="4"/>
  <c r="W587" i="4"/>
  <c r="V587" i="4"/>
  <c r="U587" i="4"/>
  <c r="T587" i="4"/>
  <c r="S587" i="4"/>
  <c r="R587" i="4"/>
  <c r="Q587" i="4"/>
  <c r="P587" i="4"/>
  <c r="O587" i="4"/>
  <c r="N587" i="4"/>
  <c r="M587" i="4"/>
  <c r="L587" i="4"/>
  <c r="K587" i="4"/>
  <c r="J587" i="4"/>
  <c r="I587" i="4"/>
  <c r="H587" i="4"/>
  <c r="G587" i="4"/>
  <c r="F587" i="4"/>
  <c r="E587" i="4"/>
  <c r="D587" i="4"/>
  <c r="C587" i="4"/>
  <c r="AZ586" i="4"/>
  <c r="AY586" i="4"/>
  <c r="AX586" i="4"/>
  <c r="AW586" i="4"/>
  <c r="AV586" i="4"/>
  <c r="AU586" i="4"/>
  <c r="AT586" i="4"/>
  <c r="AS586" i="4"/>
  <c r="AR586" i="4"/>
  <c r="AQ586" i="4"/>
  <c r="AP586" i="4"/>
  <c r="AO586" i="4"/>
  <c r="AN586" i="4"/>
  <c r="AM586" i="4"/>
  <c r="AL586" i="4"/>
  <c r="AK586" i="4"/>
  <c r="AJ586" i="4"/>
  <c r="AI586" i="4"/>
  <c r="AH586" i="4"/>
  <c r="AG586" i="4"/>
  <c r="AF586" i="4"/>
  <c r="AE586" i="4"/>
  <c r="AD586" i="4"/>
  <c r="AC586" i="4"/>
  <c r="AB586" i="4"/>
  <c r="AA586" i="4"/>
  <c r="Z586" i="4"/>
  <c r="Y586" i="4"/>
  <c r="X586" i="4"/>
  <c r="W586" i="4"/>
  <c r="V586" i="4"/>
  <c r="U586" i="4"/>
  <c r="T586" i="4"/>
  <c r="S586" i="4"/>
  <c r="R586" i="4"/>
  <c r="Q586" i="4"/>
  <c r="P586" i="4"/>
  <c r="O586" i="4"/>
  <c r="N586" i="4"/>
  <c r="L586" i="4"/>
  <c r="K586" i="4"/>
  <c r="M586" i="4" s="1"/>
  <c r="J586" i="4"/>
  <c r="I586" i="4"/>
  <c r="H586" i="4"/>
  <c r="G586" i="4"/>
  <c r="F586" i="4"/>
  <c r="E586" i="4"/>
  <c r="D586" i="4"/>
  <c r="C586" i="4"/>
  <c r="AZ585" i="4"/>
  <c r="AY585" i="4"/>
  <c r="AX585" i="4"/>
  <c r="AW585" i="4"/>
  <c r="AV585" i="4"/>
  <c r="AU585" i="4"/>
  <c r="AT585" i="4"/>
  <c r="AS585" i="4"/>
  <c r="AR585" i="4"/>
  <c r="AQ585" i="4"/>
  <c r="AP585" i="4"/>
  <c r="AO585" i="4"/>
  <c r="AN585" i="4"/>
  <c r="AM585" i="4"/>
  <c r="AL585" i="4"/>
  <c r="AK585" i="4"/>
  <c r="AJ585" i="4"/>
  <c r="AI585" i="4"/>
  <c r="AH585" i="4"/>
  <c r="AG585" i="4"/>
  <c r="AF585" i="4"/>
  <c r="AE585" i="4"/>
  <c r="AD585" i="4"/>
  <c r="AC585" i="4"/>
  <c r="AB585" i="4"/>
  <c r="AA585" i="4"/>
  <c r="Z585" i="4"/>
  <c r="Y585" i="4"/>
  <c r="X585" i="4"/>
  <c r="W585" i="4"/>
  <c r="V585" i="4"/>
  <c r="U585" i="4"/>
  <c r="T585" i="4"/>
  <c r="S585" i="4"/>
  <c r="Q585" i="4"/>
  <c r="P585" i="4"/>
  <c r="R585" i="4" s="1"/>
  <c r="O585" i="4"/>
  <c r="N585" i="4"/>
  <c r="M585" i="4"/>
  <c r="L585" i="4"/>
  <c r="K585" i="4"/>
  <c r="J585" i="4"/>
  <c r="I585" i="4"/>
  <c r="H585" i="4"/>
  <c r="G585" i="4"/>
  <c r="F585" i="4"/>
  <c r="E585" i="4"/>
  <c r="D585" i="4"/>
  <c r="C585" i="4"/>
  <c r="AZ584" i="4"/>
  <c r="AY584" i="4"/>
  <c r="AX584" i="4"/>
  <c r="AW584" i="4"/>
  <c r="AV584" i="4"/>
  <c r="AU584" i="4"/>
  <c r="AT584" i="4"/>
  <c r="AS584" i="4"/>
  <c r="AR584" i="4"/>
  <c r="AQ584" i="4"/>
  <c r="AP584" i="4"/>
  <c r="AO584" i="4"/>
  <c r="AN584" i="4"/>
  <c r="AM584" i="4"/>
  <c r="AL584" i="4"/>
  <c r="AK584" i="4"/>
  <c r="AJ584" i="4"/>
  <c r="AI584" i="4"/>
  <c r="AH584" i="4"/>
  <c r="AG584" i="4"/>
  <c r="AF584" i="4"/>
  <c r="AE584" i="4"/>
  <c r="AD584" i="4"/>
  <c r="AC584" i="4"/>
  <c r="AB584" i="4"/>
  <c r="AA584" i="4"/>
  <c r="Z584" i="4"/>
  <c r="Y584" i="4"/>
  <c r="X584" i="4"/>
  <c r="W584" i="4"/>
  <c r="V584" i="4"/>
  <c r="U584" i="4"/>
  <c r="T584" i="4"/>
  <c r="S584" i="4"/>
  <c r="Q584" i="4"/>
  <c r="P584" i="4"/>
  <c r="R584" i="4" s="1"/>
  <c r="O584" i="4"/>
  <c r="N584" i="4"/>
  <c r="L584" i="4"/>
  <c r="K584" i="4"/>
  <c r="M584" i="4" s="1"/>
  <c r="J584" i="4"/>
  <c r="I584" i="4"/>
  <c r="H584" i="4"/>
  <c r="G584" i="4"/>
  <c r="F584" i="4"/>
  <c r="E584" i="4"/>
  <c r="D584" i="4"/>
  <c r="C584" i="4"/>
  <c r="AZ583" i="4"/>
  <c r="AY583" i="4"/>
  <c r="AX583" i="4"/>
  <c r="AW583" i="4"/>
  <c r="AV583" i="4"/>
  <c r="AU583" i="4"/>
  <c r="AT583" i="4"/>
  <c r="AS583" i="4"/>
  <c r="AR583" i="4"/>
  <c r="AQ583" i="4"/>
  <c r="AP583" i="4"/>
  <c r="AO583" i="4"/>
  <c r="AN583" i="4"/>
  <c r="AM583" i="4"/>
  <c r="AL583" i="4"/>
  <c r="AK583" i="4"/>
  <c r="AJ583" i="4"/>
  <c r="AI583" i="4"/>
  <c r="AH583" i="4"/>
  <c r="AG583" i="4"/>
  <c r="AF583" i="4"/>
  <c r="AE583" i="4"/>
  <c r="AD583" i="4"/>
  <c r="AC583" i="4"/>
  <c r="AB583" i="4"/>
  <c r="AA583" i="4"/>
  <c r="Z583" i="4"/>
  <c r="Y583" i="4"/>
  <c r="X583" i="4"/>
  <c r="W583" i="4"/>
  <c r="V583" i="4"/>
  <c r="U583" i="4"/>
  <c r="T583" i="4"/>
  <c r="S583" i="4"/>
  <c r="R583" i="4"/>
  <c r="Q583" i="4"/>
  <c r="P583" i="4"/>
  <c r="O583" i="4"/>
  <c r="N583" i="4"/>
  <c r="M583" i="4"/>
  <c r="L583" i="4"/>
  <c r="K583" i="4"/>
  <c r="J583" i="4"/>
  <c r="I583" i="4"/>
  <c r="H583" i="4"/>
  <c r="G583" i="4"/>
  <c r="F583" i="4"/>
  <c r="E583" i="4"/>
  <c r="D583" i="4"/>
  <c r="C583" i="4"/>
  <c r="AZ582" i="4"/>
  <c r="AY582" i="4"/>
  <c r="AX582" i="4"/>
  <c r="AW582" i="4"/>
  <c r="AV582" i="4"/>
  <c r="AU582" i="4"/>
  <c r="AT582" i="4"/>
  <c r="AS582" i="4"/>
  <c r="AR582" i="4"/>
  <c r="AQ582" i="4"/>
  <c r="AP582" i="4"/>
  <c r="AO582" i="4"/>
  <c r="AN582" i="4"/>
  <c r="AM582" i="4"/>
  <c r="AL582" i="4"/>
  <c r="AK582" i="4"/>
  <c r="AJ582" i="4"/>
  <c r="AI582" i="4"/>
  <c r="AH582" i="4"/>
  <c r="AG582" i="4"/>
  <c r="AF582" i="4"/>
  <c r="AE582" i="4"/>
  <c r="AD582" i="4"/>
  <c r="AC582" i="4"/>
  <c r="AB582" i="4"/>
  <c r="AA582" i="4"/>
  <c r="Z582" i="4"/>
  <c r="Y582" i="4"/>
  <c r="X582" i="4"/>
  <c r="W582" i="4"/>
  <c r="V582" i="4"/>
  <c r="U582" i="4"/>
  <c r="T582" i="4"/>
  <c r="S582" i="4"/>
  <c r="R582" i="4"/>
  <c r="Q582" i="4"/>
  <c r="P582" i="4"/>
  <c r="O582" i="4"/>
  <c r="N582" i="4"/>
  <c r="L582" i="4"/>
  <c r="K582" i="4"/>
  <c r="M582" i="4" s="1"/>
  <c r="J582" i="4"/>
  <c r="I582" i="4"/>
  <c r="H582" i="4"/>
  <c r="G582" i="4"/>
  <c r="F582" i="4"/>
  <c r="E582" i="4"/>
  <c r="D582" i="4"/>
  <c r="C582" i="4"/>
  <c r="AZ581" i="4"/>
  <c r="AY581" i="4"/>
  <c r="AX581" i="4"/>
  <c r="AW581" i="4"/>
  <c r="AV581" i="4"/>
  <c r="AU581" i="4"/>
  <c r="AT581" i="4"/>
  <c r="AS581" i="4"/>
  <c r="AR581" i="4"/>
  <c r="AQ581" i="4"/>
  <c r="AP581" i="4"/>
  <c r="AO581" i="4"/>
  <c r="AN581" i="4"/>
  <c r="AM581" i="4"/>
  <c r="AL581" i="4"/>
  <c r="AK581" i="4"/>
  <c r="AJ581" i="4"/>
  <c r="AI581" i="4"/>
  <c r="AH581" i="4"/>
  <c r="AG581" i="4"/>
  <c r="AF581" i="4"/>
  <c r="AE581" i="4"/>
  <c r="AD581" i="4"/>
  <c r="AC581" i="4"/>
  <c r="AB581" i="4"/>
  <c r="AA581" i="4"/>
  <c r="Z581" i="4"/>
  <c r="Y581" i="4"/>
  <c r="X581" i="4"/>
  <c r="W581" i="4"/>
  <c r="V581" i="4"/>
  <c r="U581" i="4"/>
  <c r="T581" i="4"/>
  <c r="S581" i="4"/>
  <c r="Q581" i="4"/>
  <c r="P581" i="4"/>
  <c r="R581" i="4" s="1"/>
  <c r="O581" i="4"/>
  <c r="N581" i="4"/>
  <c r="M581" i="4"/>
  <c r="L581" i="4"/>
  <c r="K581" i="4"/>
  <c r="J581" i="4"/>
  <c r="I581" i="4"/>
  <c r="H581" i="4"/>
  <c r="G581" i="4"/>
  <c r="F581" i="4"/>
  <c r="E581" i="4"/>
  <c r="D581" i="4"/>
  <c r="C581" i="4"/>
  <c r="AZ580" i="4"/>
  <c r="AY580" i="4"/>
  <c r="AX580" i="4"/>
  <c r="AW580" i="4"/>
  <c r="AV580" i="4"/>
  <c r="AU580" i="4"/>
  <c r="AT580" i="4"/>
  <c r="AS580" i="4"/>
  <c r="AR580" i="4"/>
  <c r="AQ580" i="4"/>
  <c r="AP580" i="4"/>
  <c r="AO580" i="4"/>
  <c r="AN580" i="4"/>
  <c r="AM580" i="4"/>
  <c r="AL580" i="4"/>
  <c r="AK580" i="4"/>
  <c r="AJ580" i="4"/>
  <c r="AI580" i="4"/>
  <c r="AH580" i="4"/>
  <c r="AG580" i="4"/>
  <c r="AF580" i="4"/>
  <c r="AE580" i="4"/>
  <c r="AD580" i="4"/>
  <c r="AC580" i="4"/>
  <c r="AB580" i="4"/>
  <c r="AA580" i="4"/>
  <c r="Z580" i="4"/>
  <c r="Y580" i="4"/>
  <c r="X580" i="4"/>
  <c r="W580" i="4"/>
  <c r="V580" i="4"/>
  <c r="U580" i="4"/>
  <c r="T580" i="4"/>
  <c r="S580" i="4"/>
  <c r="Q580" i="4"/>
  <c r="P580" i="4"/>
  <c r="R580" i="4" s="1"/>
  <c r="O580" i="4"/>
  <c r="N580" i="4"/>
  <c r="L580" i="4"/>
  <c r="K580" i="4"/>
  <c r="M580" i="4" s="1"/>
  <c r="J580" i="4"/>
  <c r="I580" i="4"/>
  <c r="H580" i="4"/>
  <c r="G580" i="4"/>
  <c r="F580" i="4"/>
  <c r="E580" i="4"/>
  <c r="D580" i="4"/>
  <c r="C580" i="4"/>
  <c r="AZ579" i="4"/>
  <c r="AY579" i="4"/>
  <c r="AX579" i="4"/>
  <c r="AW579" i="4"/>
  <c r="AV579" i="4"/>
  <c r="AU579" i="4"/>
  <c r="AT579" i="4"/>
  <c r="AS579" i="4"/>
  <c r="AR579" i="4"/>
  <c r="AQ579" i="4"/>
  <c r="AP579" i="4"/>
  <c r="AO579" i="4"/>
  <c r="AN579" i="4"/>
  <c r="AM579" i="4"/>
  <c r="AL579" i="4"/>
  <c r="AK579" i="4"/>
  <c r="AJ579" i="4"/>
  <c r="AI579" i="4"/>
  <c r="AH579" i="4"/>
  <c r="AG579" i="4"/>
  <c r="AF579" i="4"/>
  <c r="AE579" i="4"/>
  <c r="AD579" i="4"/>
  <c r="AC579" i="4"/>
  <c r="AB579" i="4"/>
  <c r="AA579" i="4"/>
  <c r="Z579" i="4"/>
  <c r="Y579" i="4"/>
  <c r="X579" i="4"/>
  <c r="W579" i="4"/>
  <c r="V579" i="4"/>
  <c r="U579" i="4"/>
  <c r="T579" i="4"/>
  <c r="S579" i="4"/>
  <c r="R579" i="4"/>
  <c r="Q579" i="4"/>
  <c r="P579" i="4"/>
  <c r="O579" i="4"/>
  <c r="N579" i="4"/>
  <c r="M579" i="4"/>
  <c r="L579" i="4"/>
  <c r="K579" i="4"/>
  <c r="J579" i="4"/>
  <c r="I579" i="4"/>
  <c r="H579" i="4"/>
  <c r="G579" i="4"/>
  <c r="F579" i="4"/>
  <c r="E579" i="4"/>
  <c r="D579" i="4"/>
  <c r="C579" i="4"/>
  <c r="AZ578" i="4"/>
  <c r="AY578" i="4"/>
  <c r="AX578" i="4"/>
  <c r="AW578" i="4"/>
  <c r="AV578" i="4"/>
  <c r="AU578" i="4"/>
  <c r="AT578" i="4"/>
  <c r="AS578" i="4"/>
  <c r="AR578" i="4"/>
  <c r="AQ578" i="4"/>
  <c r="AP578" i="4"/>
  <c r="AO578" i="4"/>
  <c r="AN578" i="4"/>
  <c r="AM578" i="4"/>
  <c r="AL578" i="4"/>
  <c r="AK578" i="4"/>
  <c r="AJ578" i="4"/>
  <c r="AI578" i="4"/>
  <c r="AH578" i="4"/>
  <c r="AG578" i="4"/>
  <c r="AF578" i="4"/>
  <c r="AE578" i="4"/>
  <c r="AD578" i="4"/>
  <c r="AC578" i="4"/>
  <c r="AB578" i="4"/>
  <c r="AA578" i="4"/>
  <c r="Z578" i="4"/>
  <c r="Y578" i="4"/>
  <c r="X578" i="4"/>
  <c r="W578" i="4"/>
  <c r="V578" i="4"/>
  <c r="U578" i="4"/>
  <c r="T578" i="4"/>
  <c r="S578" i="4"/>
  <c r="R578" i="4"/>
  <c r="Q578" i="4"/>
  <c r="P578" i="4"/>
  <c r="O578" i="4"/>
  <c r="N578" i="4"/>
  <c r="L578" i="4"/>
  <c r="K578" i="4"/>
  <c r="M578" i="4" s="1"/>
  <c r="J578" i="4"/>
  <c r="I578" i="4"/>
  <c r="H578" i="4"/>
  <c r="G578" i="4"/>
  <c r="F578" i="4"/>
  <c r="E578" i="4"/>
  <c r="D578" i="4"/>
  <c r="C578" i="4"/>
  <c r="AZ577" i="4"/>
  <c r="AY577" i="4"/>
  <c r="AX577" i="4"/>
  <c r="AW577" i="4"/>
  <c r="AV577" i="4"/>
  <c r="AU577" i="4"/>
  <c r="AT577" i="4"/>
  <c r="AS577" i="4"/>
  <c r="AR577" i="4"/>
  <c r="AQ577" i="4"/>
  <c r="AP577" i="4"/>
  <c r="AO577" i="4"/>
  <c r="AN577" i="4"/>
  <c r="AM577" i="4"/>
  <c r="AL577" i="4"/>
  <c r="AK577" i="4"/>
  <c r="AJ577" i="4"/>
  <c r="AI577" i="4"/>
  <c r="AH577" i="4"/>
  <c r="AG577" i="4"/>
  <c r="AF577" i="4"/>
  <c r="AE577" i="4"/>
  <c r="AD577" i="4"/>
  <c r="AC577" i="4"/>
  <c r="AB577" i="4"/>
  <c r="AA577" i="4"/>
  <c r="Z577" i="4"/>
  <c r="Y577" i="4"/>
  <c r="X577" i="4"/>
  <c r="W577" i="4"/>
  <c r="V577" i="4"/>
  <c r="U577" i="4"/>
  <c r="T577" i="4"/>
  <c r="S577" i="4"/>
  <c r="Q577" i="4"/>
  <c r="P577" i="4"/>
  <c r="R577" i="4" s="1"/>
  <c r="O577" i="4"/>
  <c r="N577" i="4"/>
  <c r="M577" i="4"/>
  <c r="L577" i="4"/>
  <c r="K577" i="4"/>
  <c r="J577" i="4"/>
  <c r="I577" i="4"/>
  <c r="H577" i="4"/>
  <c r="G577" i="4"/>
  <c r="F577" i="4"/>
  <c r="E577" i="4"/>
  <c r="D577" i="4"/>
  <c r="C577" i="4"/>
  <c r="AZ576" i="4"/>
  <c r="AY576" i="4"/>
  <c r="AX576" i="4"/>
  <c r="AW576" i="4"/>
  <c r="AV576" i="4"/>
  <c r="AU576" i="4"/>
  <c r="AT576" i="4"/>
  <c r="AS576" i="4"/>
  <c r="AR576" i="4"/>
  <c r="AQ576" i="4"/>
  <c r="AP576" i="4"/>
  <c r="AO576" i="4"/>
  <c r="AN576" i="4"/>
  <c r="AM576" i="4"/>
  <c r="AL576" i="4"/>
  <c r="AK576" i="4"/>
  <c r="AJ576" i="4"/>
  <c r="AI576" i="4"/>
  <c r="AH576" i="4"/>
  <c r="AG576" i="4"/>
  <c r="AF576" i="4"/>
  <c r="AE576" i="4"/>
  <c r="AD576" i="4"/>
  <c r="AC576" i="4"/>
  <c r="AB576" i="4"/>
  <c r="AA576" i="4"/>
  <c r="Z576" i="4"/>
  <c r="Y576" i="4"/>
  <c r="X576" i="4"/>
  <c r="W576" i="4"/>
  <c r="V576" i="4"/>
  <c r="U576" i="4"/>
  <c r="T576" i="4"/>
  <c r="S576" i="4"/>
  <c r="Q576" i="4"/>
  <c r="P576" i="4"/>
  <c r="R576" i="4" s="1"/>
  <c r="O576" i="4"/>
  <c r="N576" i="4"/>
  <c r="L576" i="4"/>
  <c r="K576" i="4"/>
  <c r="M576" i="4" s="1"/>
  <c r="J576" i="4"/>
  <c r="I576" i="4"/>
  <c r="H576" i="4"/>
  <c r="G576" i="4"/>
  <c r="F576" i="4"/>
  <c r="E576" i="4"/>
  <c r="D576" i="4"/>
  <c r="C576" i="4"/>
  <c r="AZ575" i="4"/>
  <c r="AY575" i="4"/>
  <c r="AX575" i="4"/>
  <c r="AW575" i="4"/>
  <c r="AV575" i="4"/>
  <c r="AU575" i="4"/>
  <c r="AT575" i="4"/>
  <c r="AS575" i="4"/>
  <c r="AR575" i="4"/>
  <c r="AQ575" i="4"/>
  <c r="AP575" i="4"/>
  <c r="AO575" i="4"/>
  <c r="AN575" i="4"/>
  <c r="AM575" i="4"/>
  <c r="AL575" i="4"/>
  <c r="AK575" i="4"/>
  <c r="AJ575" i="4"/>
  <c r="AI575" i="4"/>
  <c r="AH575" i="4"/>
  <c r="AG575" i="4"/>
  <c r="AF575" i="4"/>
  <c r="AE575" i="4"/>
  <c r="AD575" i="4"/>
  <c r="AC575" i="4"/>
  <c r="AB575" i="4"/>
  <c r="AA575" i="4"/>
  <c r="Z575" i="4"/>
  <c r="Y575" i="4"/>
  <c r="X575" i="4"/>
  <c r="W575" i="4"/>
  <c r="V575" i="4"/>
  <c r="U575" i="4"/>
  <c r="T575" i="4"/>
  <c r="S575" i="4"/>
  <c r="R575" i="4"/>
  <c r="Q575" i="4"/>
  <c r="P575" i="4"/>
  <c r="O575" i="4"/>
  <c r="N575" i="4"/>
  <c r="M575" i="4"/>
  <c r="L575" i="4"/>
  <c r="K575" i="4"/>
  <c r="J575" i="4"/>
  <c r="I575" i="4"/>
  <c r="H575" i="4"/>
  <c r="G575" i="4"/>
  <c r="F575" i="4"/>
  <c r="E575" i="4"/>
  <c r="D575" i="4"/>
  <c r="C575" i="4"/>
  <c r="AZ574" i="4"/>
  <c r="AY574" i="4"/>
  <c r="AX574" i="4"/>
  <c r="AW574" i="4"/>
  <c r="AV574" i="4"/>
  <c r="AU574" i="4"/>
  <c r="AT574" i="4"/>
  <c r="AS574" i="4"/>
  <c r="AR574" i="4"/>
  <c r="AQ574" i="4"/>
  <c r="AP574" i="4"/>
  <c r="AO574" i="4"/>
  <c r="AN574" i="4"/>
  <c r="AM574" i="4"/>
  <c r="AL574" i="4"/>
  <c r="AK574" i="4"/>
  <c r="AJ574" i="4"/>
  <c r="AI574" i="4"/>
  <c r="AH574" i="4"/>
  <c r="AG574" i="4"/>
  <c r="AF574" i="4"/>
  <c r="AE574" i="4"/>
  <c r="AD574" i="4"/>
  <c r="AC574" i="4"/>
  <c r="AB574" i="4"/>
  <c r="AA574" i="4"/>
  <c r="Z574" i="4"/>
  <c r="Y574" i="4"/>
  <c r="X574" i="4"/>
  <c r="W574" i="4"/>
  <c r="V574" i="4"/>
  <c r="U574" i="4"/>
  <c r="T574" i="4"/>
  <c r="S574" i="4"/>
  <c r="R574" i="4"/>
  <c r="Q574" i="4"/>
  <c r="P574" i="4"/>
  <c r="O574" i="4"/>
  <c r="N574" i="4"/>
  <c r="L574" i="4"/>
  <c r="K574" i="4"/>
  <c r="M574" i="4" s="1"/>
  <c r="J574" i="4"/>
  <c r="I574" i="4"/>
  <c r="H574" i="4"/>
  <c r="G574" i="4"/>
  <c r="F574" i="4"/>
  <c r="E574" i="4"/>
  <c r="D574" i="4"/>
  <c r="C574" i="4"/>
  <c r="AZ573" i="4"/>
  <c r="AY573" i="4"/>
  <c r="AX573" i="4"/>
  <c r="AW573" i="4"/>
  <c r="AV573" i="4"/>
  <c r="AU573" i="4"/>
  <c r="AT573" i="4"/>
  <c r="AS573" i="4"/>
  <c r="AR573" i="4"/>
  <c r="AQ573" i="4"/>
  <c r="AP573" i="4"/>
  <c r="AO573" i="4"/>
  <c r="AN573" i="4"/>
  <c r="AM573" i="4"/>
  <c r="AL573" i="4"/>
  <c r="AK573" i="4"/>
  <c r="AJ573" i="4"/>
  <c r="AI573" i="4"/>
  <c r="AH573" i="4"/>
  <c r="AG573" i="4"/>
  <c r="AF573" i="4"/>
  <c r="AE573" i="4"/>
  <c r="AD573" i="4"/>
  <c r="AC573" i="4"/>
  <c r="AB573" i="4"/>
  <c r="AA573" i="4"/>
  <c r="Z573" i="4"/>
  <c r="Y573" i="4"/>
  <c r="X573" i="4"/>
  <c r="W573" i="4"/>
  <c r="V573" i="4"/>
  <c r="U573" i="4"/>
  <c r="T573" i="4"/>
  <c r="S573" i="4"/>
  <c r="Q573" i="4"/>
  <c r="P573" i="4"/>
  <c r="R573" i="4" s="1"/>
  <c r="O573" i="4"/>
  <c r="N573" i="4"/>
  <c r="M573" i="4"/>
  <c r="L573" i="4"/>
  <c r="K573" i="4"/>
  <c r="J573" i="4"/>
  <c r="I573" i="4"/>
  <c r="H573" i="4"/>
  <c r="G573" i="4"/>
  <c r="F573" i="4"/>
  <c r="E573" i="4"/>
  <c r="D573" i="4"/>
  <c r="C573" i="4"/>
  <c r="AZ572" i="4"/>
  <c r="AY572" i="4"/>
  <c r="AX572" i="4"/>
  <c r="AW572" i="4"/>
  <c r="AV572" i="4"/>
  <c r="AU572" i="4"/>
  <c r="AT572" i="4"/>
  <c r="AS572" i="4"/>
  <c r="AR572" i="4"/>
  <c r="AQ572" i="4"/>
  <c r="AP572" i="4"/>
  <c r="AO572" i="4"/>
  <c r="AN572" i="4"/>
  <c r="AM572" i="4"/>
  <c r="AL572" i="4"/>
  <c r="AK572" i="4"/>
  <c r="AJ572" i="4"/>
  <c r="AI572" i="4"/>
  <c r="AH572" i="4"/>
  <c r="AG572" i="4"/>
  <c r="AF572" i="4"/>
  <c r="AE572" i="4"/>
  <c r="AD572" i="4"/>
  <c r="AC572" i="4"/>
  <c r="AB572" i="4"/>
  <c r="AA572" i="4"/>
  <c r="Z572" i="4"/>
  <c r="Y572" i="4"/>
  <c r="X572" i="4"/>
  <c r="W572" i="4"/>
  <c r="V572" i="4"/>
  <c r="U572" i="4"/>
  <c r="T572" i="4"/>
  <c r="S572" i="4"/>
  <c r="Q572" i="4"/>
  <c r="P572" i="4"/>
  <c r="R572" i="4" s="1"/>
  <c r="O572" i="4"/>
  <c r="N572" i="4"/>
  <c r="L572" i="4"/>
  <c r="K572" i="4"/>
  <c r="M572" i="4" s="1"/>
  <c r="J572" i="4"/>
  <c r="I572" i="4"/>
  <c r="H572" i="4"/>
  <c r="G572" i="4"/>
  <c r="F572" i="4"/>
  <c r="E572" i="4"/>
  <c r="D572" i="4"/>
  <c r="C572" i="4"/>
  <c r="AZ571" i="4"/>
  <c r="AY571" i="4"/>
  <c r="AX571" i="4"/>
  <c r="AW571" i="4"/>
  <c r="AV571" i="4"/>
  <c r="AU571" i="4"/>
  <c r="AT571" i="4"/>
  <c r="AS571" i="4"/>
  <c r="AR571" i="4"/>
  <c r="AQ571" i="4"/>
  <c r="AP571" i="4"/>
  <c r="AO571" i="4"/>
  <c r="AN571" i="4"/>
  <c r="AM571" i="4"/>
  <c r="AL571" i="4"/>
  <c r="AK571" i="4"/>
  <c r="AJ571" i="4"/>
  <c r="AI571" i="4"/>
  <c r="AH571" i="4"/>
  <c r="AG571" i="4"/>
  <c r="AF571" i="4"/>
  <c r="AE571" i="4"/>
  <c r="AD571" i="4"/>
  <c r="AC571" i="4"/>
  <c r="AB571" i="4"/>
  <c r="AA571" i="4"/>
  <c r="Z571" i="4"/>
  <c r="Y571" i="4"/>
  <c r="X571" i="4"/>
  <c r="W571" i="4"/>
  <c r="V571" i="4"/>
  <c r="U571" i="4"/>
  <c r="T571" i="4"/>
  <c r="S571" i="4"/>
  <c r="R571" i="4"/>
  <c r="Q571" i="4"/>
  <c r="P571" i="4"/>
  <c r="O571" i="4"/>
  <c r="N571" i="4"/>
  <c r="M571" i="4"/>
  <c r="L571" i="4"/>
  <c r="K571" i="4"/>
  <c r="J571" i="4"/>
  <c r="I571" i="4"/>
  <c r="H571" i="4"/>
  <c r="G571" i="4"/>
  <c r="F571" i="4"/>
  <c r="E571" i="4"/>
  <c r="D571" i="4"/>
  <c r="C571" i="4"/>
  <c r="AZ570" i="4"/>
  <c r="AY570" i="4"/>
  <c r="AX570" i="4"/>
  <c r="AW570" i="4"/>
  <c r="AV570" i="4"/>
  <c r="AU570" i="4"/>
  <c r="AT570" i="4"/>
  <c r="AS570" i="4"/>
  <c r="AR570" i="4"/>
  <c r="AQ570" i="4"/>
  <c r="AP570" i="4"/>
  <c r="AO570" i="4"/>
  <c r="AN570" i="4"/>
  <c r="AM570" i="4"/>
  <c r="AL570" i="4"/>
  <c r="AK570" i="4"/>
  <c r="AJ570" i="4"/>
  <c r="AI570" i="4"/>
  <c r="AH570" i="4"/>
  <c r="AG570" i="4"/>
  <c r="AF570" i="4"/>
  <c r="AE570" i="4"/>
  <c r="AD570" i="4"/>
  <c r="AC570" i="4"/>
  <c r="AB570" i="4"/>
  <c r="AA570" i="4"/>
  <c r="Z570" i="4"/>
  <c r="Y570" i="4"/>
  <c r="X570" i="4"/>
  <c r="W570" i="4"/>
  <c r="V570" i="4"/>
  <c r="U570" i="4"/>
  <c r="T570" i="4"/>
  <c r="S570" i="4"/>
  <c r="R570" i="4"/>
  <c r="Q570" i="4"/>
  <c r="P570" i="4"/>
  <c r="O570" i="4"/>
  <c r="N570" i="4"/>
  <c r="L570" i="4"/>
  <c r="K570" i="4"/>
  <c r="M570" i="4" s="1"/>
  <c r="J570" i="4"/>
  <c r="I570" i="4"/>
  <c r="H570" i="4"/>
  <c r="G570" i="4"/>
  <c r="F570" i="4"/>
  <c r="E570" i="4"/>
  <c r="D570" i="4"/>
  <c r="C570" i="4"/>
  <c r="AZ569" i="4"/>
  <c r="AY569" i="4"/>
  <c r="AX569" i="4"/>
  <c r="AW569" i="4"/>
  <c r="AV569" i="4"/>
  <c r="AU569" i="4"/>
  <c r="AT569" i="4"/>
  <c r="AS569" i="4"/>
  <c r="AR569" i="4"/>
  <c r="AQ569" i="4"/>
  <c r="AP569" i="4"/>
  <c r="AO569" i="4"/>
  <c r="AN569" i="4"/>
  <c r="AM569" i="4"/>
  <c r="AL569" i="4"/>
  <c r="AK569" i="4"/>
  <c r="AJ569" i="4"/>
  <c r="AI569" i="4"/>
  <c r="AH569" i="4"/>
  <c r="AG569" i="4"/>
  <c r="AF569" i="4"/>
  <c r="AE569" i="4"/>
  <c r="AD569" i="4"/>
  <c r="AC569" i="4"/>
  <c r="AB569" i="4"/>
  <c r="AA569" i="4"/>
  <c r="Z569" i="4"/>
  <c r="Y569" i="4"/>
  <c r="X569" i="4"/>
  <c r="W569" i="4"/>
  <c r="V569" i="4"/>
  <c r="U569" i="4"/>
  <c r="T569" i="4"/>
  <c r="S569" i="4"/>
  <c r="Q569" i="4"/>
  <c r="P569" i="4"/>
  <c r="R569" i="4" s="1"/>
  <c r="O569" i="4"/>
  <c r="N569" i="4"/>
  <c r="M569" i="4"/>
  <c r="L569" i="4"/>
  <c r="K569" i="4"/>
  <c r="J569" i="4"/>
  <c r="I569" i="4"/>
  <c r="H569" i="4"/>
  <c r="G569" i="4"/>
  <c r="F569" i="4"/>
  <c r="E569" i="4"/>
  <c r="D569" i="4"/>
  <c r="C569" i="4"/>
  <c r="AZ568" i="4"/>
  <c r="AY568" i="4"/>
  <c r="AX568" i="4"/>
  <c r="AW568" i="4"/>
  <c r="AV568" i="4"/>
  <c r="AU568" i="4"/>
  <c r="AT568" i="4"/>
  <c r="AS568" i="4"/>
  <c r="AR568" i="4"/>
  <c r="AQ568" i="4"/>
  <c r="AP568" i="4"/>
  <c r="AO568" i="4"/>
  <c r="AN568" i="4"/>
  <c r="AM568" i="4"/>
  <c r="AL568" i="4"/>
  <c r="AK568" i="4"/>
  <c r="AJ568" i="4"/>
  <c r="AI568" i="4"/>
  <c r="AH568" i="4"/>
  <c r="AG568" i="4"/>
  <c r="AF568" i="4"/>
  <c r="AE568" i="4"/>
  <c r="AD568" i="4"/>
  <c r="AC568" i="4"/>
  <c r="AB568" i="4"/>
  <c r="AA568" i="4"/>
  <c r="Z568" i="4"/>
  <c r="Y568" i="4"/>
  <c r="X568" i="4"/>
  <c r="W568" i="4"/>
  <c r="V568" i="4"/>
  <c r="U568" i="4"/>
  <c r="T568" i="4"/>
  <c r="S568" i="4"/>
  <c r="Q568" i="4"/>
  <c r="P568" i="4"/>
  <c r="R568" i="4" s="1"/>
  <c r="O568" i="4"/>
  <c r="N568" i="4"/>
  <c r="L568" i="4"/>
  <c r="K568" i="4"/>
  <c r="M568" i="4" s="1"/>
  <c r="J568" i="4"/>
  <c r="I568" i="4"/>
  <c r="H568" i="4"/>
  <c r="G568" i="4"/>
  <c r="F568" i="4"/>
  <c r="E568" i="4"/>
  <c r="D568" i="4"/>
  <c r="C568" i="4"/>
  <c r="AZ567" i="4"/>
  <c r="AY567" i="4"/>
  <c r="AX567" i="4"/>
  <c r="AW567" i="4"/>
  <c r="AV567" i="4"/>
  <c r="AU567" i="4"/>
  <c r="AT567" i="4"/>
  <c r="AS567" i="4"/>
  <c r="AR567" i="4"/>
  <c r="AQ567" i="4"/>
  <c r="AP567" i="4"/>
  <c r="AO567" i="4"/>
  <c r="AN567" i="4"/>
  <c r="AM567" i="4"/>
  <c r="AL567" i="4"/>
  <c r="AK567" i="4"/>
  <c r="AJ567" i="4"/>
  <c r="AI567" i="4"/>
  <c r="AH567" i="4"/>
  <c r="AG567" i="4"/>
  <c r="AF567" i="4"/>
  <c r="AE567" i="4"/>
  <c r="AD567" i="4"/>
  <c r="AC567" i="4"/>
  <c r="AB567" i="4"/>
  <c r="AA567" i="4"/>
  <c r="Z567" i="4"/>
  <c r="Y567" i="4"/>
  <c r="X567" i="4"/>
  <c r="W567" i="4"/>
  <c r="V567" i="4"/>
  <c r="U567" i="4"/>
  <c r="T567" i="4"/>
  <c r="S567" i="4"/>
  <c r="R567" i="4"/>
  <c r="Q567" i="4"/>
  <c r="P567" i="4"/>
  <c r="O567" i="4"/>
  <c r="N567" i="4"/>
  <c r="M567" i="4"/>
  <c r="L567" i="4"/>
  <c r="K567" i="4"/>
  <c r="J567" i="4"/>
  <c r="I567" i="4"/>
  <c r="H567" i="4"/>
  <c r="G567" i="4"/>
  <c r="F567" i="4"/>
  <c r="E567" i="4"/>
  <c r="D567" i="4"/>
  <c r="C567" i="4"/>
  <c r="AZ566" i="4"/>
  <c r="AY566" i="4"/>
  <c r="AX566" i="4"/>
  <c r="AW566" i="4"/>
  <c r="AV566" i="4"/>
  <c r="AU566" i="4"/>
  <c r="AT566" i="4"/>
  <c r="AS566" i="4"/>
  <c r="AR566" i="4"/>
  <c r="AQ566" i="4"/>
  <c r="AP566" i="4"/>
  <c r="AO566" i="4"/>
  <c r="AN566" i="4"/>
  <c r="AM566" i="4"/>
  <c r="AL566" i="4"/>
  <c r="AK566" i="4"/>
  <c r="AJ566" i="4"/>
  <c r="AI566" i="4"/>
  <c r="AH566" i="4"/>
  <c r="AG566" i="4"/>
  <c r="AF566" i="4"/>
  <c r="AE566" i="4"/>
  <c r="AD566" i="4"/>
  <c r="AC566" i="4"/>
  <c r="AB566" i="4"/>
  <c r="AA566" i="4"/>
  <c r="Z566" i="4"/>
  <c r="Y566" i="4"/>
  <c r="X566" i="4"/>
  <c r="W566" i="4"/>
  <c r="V566" i="4"/>
  <c r="U566" i="4"/>
  <c r="T566" i="4"/>
  <c r="S566" i="4"/>
  <c r="R566" i="4"/>
  <c r="Q566" i="4"/>
  <c r="P566" i="4"/>
  <c r="O566" i="4"/>
  <c r="N566" i="4"/>
  <c r="L566" i="4"/>
  <c r="K566" i="4"/>
  <c r="M566" i="4" s="1"/>
  <c r="J566" i="4"/>
  <c r="I566" i="4"/>
  <c r="H566" i="4"/>
  <c r="G566" i="4"/>
  <c r="F566" i="4"/>
  <c r="E566" i="4"/>
  <c r="D566" i="4"/>
  <c r="C566" i="4"/>
  <c r="AZ565" i="4"/>
  <c r="AY565" i="4"/>
  <c r="AX565" i="4"/>
  <c r="AW565" i="4"/>
  <c r="AV565" i="4"/>
  <c r="AU565" i="4"/>
  <c r="AT565" i="4"/>
  <c r="AS565" i="4"/>
  <c r="AR565" i="4"/>
  <c r="AQ565" i="4"/>
  <c r="AP565" i="4"/>
  <c r="AO565" i="4"/>
  <c r="AN565" i="4"/>
  <c r="AM565" i="4"/>
  <c r="AL565" i="4"/>
  <c r="AK565" i="4"/>
  <c r="AJ565" i="4"/>
  <c r="AI565" i="4"/>
  <c r="AH565" i="4"/>
  <c r="AG565" i="4"/>
  <c r="AF565" i="4"/>
  <c r="AE565" i="4"/>
  <c r="AD565" i="4"/>
  <c r="AC565" i="4"/>
  <c r="AB565" i="4"/>
  <c r="AA565" i="4"/>
  <c r="Z565" i="4"/>
  <c r="Y565" i="4"/>
  <c r="X565" i="4"/>
  <c r="W565" i="4"/>
  <c r="V565" i="4"/>
  <c r="U565" i="4"/>
  <c r="T565" i="4"/>
  <c r="S565" i="4"/>
  <c r="Q565" i="4"/>
  <c r="P565" i="4"/>
  <c r="R565" i="4" s="1"/>
  <c r="O565" i="4"/>
  <c r="N565" i="4"/>
  <c r="M565" i="4"/>
  <c r="L565" i="4"/>
  <c r="K565" i="4"/>
  <c r="J565" i="4"/>
  <c r="I565" i="4"/>
  <c r="H565" i="4"/>
  <c r="G565" i="4"/>
  <c r="F565" i="4"/>
  <c r="E565" i="4"/>
  <c r="D565" i="4"/>
  <c r="C565" i="4"/>
  <c r="AZ564" i="4"/>
  <c r="AY564" i="4"/>
  <c r="AX564" i="4"/>
  <c r="AW564" i="4"/>
  <c r="AV564" i="4"/>
  <c r="AU564" i="4"/>
  <c r="AT564" i="4"/>
  <c r="AS564" i="4"/>
  <c r="AR564" i="4"/>
  <c r="AQ564" i="4"/>
  <c r="AP564" i="4"/>
  <c r="AO564" i="4"/>
  <c r="AN564" i="4"/>
  <c r="AM564" i="4"/>
  <c r="AL564" i="4"/>
  <c r="AK564" i="4"/>
  <c r="AJ564" i="4"/>
  <c r="AI564" i="4"/>
  <c r="AH564" i="4"/>
  <c r="AG564" i="4"/>
  <c r="AF564" i="4"/>
  <c r="AE564" i="4"/>
  <c r="AD564" i="4"/>
  <c r="AC564" i="4"/>
  <c r="AB564" i="4"/>
  <c r="AA564" i="4"/>
  <c r="Z564" i="4"/>
  <c r="Y564" i="4"/>
  <c r="X564" i="4"/>
  <c r="W564" i="4"/>
  <c r="V564" i="4"/>
  <c r="U564" i="4"/>
  <c r="T564" i="4"/>
  <c r="S564" i="4"/>
  <c r="Q564" i="4"/>
  <c r="P564" i="4"/>
  <c r="R564" i="4" s="1"/>
  <c r="O564" i="4"/>
  <c r="N564" i="4"/>
  <c r="L564" i="4"/>
  <c r="K564" i="4"/>
  <c r="M564" i="4" s="1"/>
  <c r="J564" i="4"/>
  <c r="I564" i="4"/>
  <c r="H564" i="4"/>
  <c r="G564" i="4"/>
  <c r="F564" i="4"/>
  <c r="E564" i="4"/>
  <c r="D564" i="4"/>
  <c r="C564" i="4"/>
  <c r="AZ563" i="4"/>
  <c r="AY563" i="4"/>
  <c r="AX563" i="4"/>
  <c r="AW563" i="4"/>
  <c r="AV563" i="4"/>
  <c r="AU563" i="4"/>
  <c r="AT563" i="4"/>
  <c r="AS563" i="4"/>
  <c r="AR563" i="4"/>
  <c r="AQ563" i="4"/>
  <c r="AP563" i="4"/>
  <c r="AO563" i="4"/>
  <c r="AN563" i="4"/>
  <c r="AM563" i="4"/>
  <c r="AL563" i="4"/>
  <c r="AK563" i="4"/>
  <c r="AJ563" i="4"/>
  <c r="AI563" i="4"/>
  <c r="AH563" i="4"/>
  <c r="AG563" i="4"/>
  <c r="AF563" i="4"/>
  <c r="AE563" i="4"/>
  <c r="AD563" i="4"/>
  <c r="AC563" i="4"/>
  <c r="AB563" i="4"/>
  <c r="AA563" i="4"/>
  <c r="Z563" i="4"/>
  <c r="Y563" i="4"/>
  <c r="X563" i="4"/>
  <c r="W563" i="4"/>
  <c r="V563" i="4"/>
  <c r="U563" i="4"/>
  <c r="T563" i="4"/>
  <c r="S563" i="4"/>
  <c r="R563" i="4"/>
  <c r="Q563" i="4"/>
  <c r="P563" i="4"/>
  <c r="O563" i="4"/>
  <c r="N563" i="4"/>
  <c r="M563" i="4"/>
  <c r="L563" i="4"/>
  <c r="K563" i="4"/>
  <c r="J563" i="4"/>
  <c r="I563" i="4"/>
  <c r="H563" i="4"/>
  <c r="G563" i="4"/>
  <c r="F563" i="4"/>
  <c r="E563" i="4"/>
  <c r="D563" i="4"/>
  <c r="C563" i="4"/>
  <c r="AZ562" i="4"/>
  <c r="AY562" i="4"/>
  <c r="AX562" i="4"/>
  <c r="AW562" i="4"/>
  <c r="AV562" i="4"/>
  <c r="AU562" i="4"/>
  <c r="AT562" i="4"/>
  <c r="AS562" i="4"/>
  <c r="AR562" i="4"/>
  <c r="AQ562" i="4"/>
  <c r="AP562" i="4"/>
  <c r="AO562" i="4"/>
  <c r="AN562" i="4"/>
  <c r="AM562" i="4"/>
  <c r="AL562" i="4"/>
  <c r="AK562" i="4"/>
  <c r="AJ562" i="4"/>
  <c r="AI562" i="4"/>
  <c r="AH562" i="4"/>
  <c r="AG562" i="4"/>
  <c r="AF562" i="4"/>
  <c r="AE562" i="4"/>
  <c r="AD562" i="4"/>
  <c r="AC562" i="4"/>
  <c r="AB562" i="4"/>
  <c r="AA562" i="4"/>
  <c r="Z562" i="4"/>
  <c r="Y562" i="4"/>
  <c r="X562" i="4"/>
  <c r="W562" i="4"/>
  <c r="V562" i="4"/>
  <c r="U562" i="4"/>
  <c r="T562" i="4"/>
  <c r="S562" i="4"/>
  <c r="R562" i="4"/>
  <c r="Q562" i="4"/>
  <c r="P562" i="4"/>
  <c r="O562" i="4"/>
  <c r="N562" i="4"/>
  <c r="L562" i="4"/>
  <c r="K562" i="4"/>
  <c r="M562" i="4" s="1"/>
  <c r="J562" i="4"/>
  <c r="I562" i="4"/>
  <c r="H562" i="4"/>
  <c r="G562" i="4"/>
  <c r="F562" i="4"/>
  <c r="E562" i="4"/>
  <c r="D562" i="4"/>
  <c r="C562" i="4"/>
  <c r="AZ561" i="4"/>
  <c r="AY561" i="4"/>
  <c r="AX561" i="4"/>
  <c r="AW561" i="4"/>
  <c r="AV561" i="4"/>
  <c r="AU561" i="4"/>
  <c r="AT561" i="4"/>
  <c r="AS561" i="4"/>
  <c r="AR561" i="4"/>
  <c r="AQ561" i="4"/>
  <c r="AP561" i="4"/>
  <c r="AO561" i="4"/>
  <c r="AN561" i="4"/>
  <c r="AM561" i="4"/>
  <c r="AL561" i="4"/>
  <c r="AK561" i="4"/>
  <c r="AJ561" i="4"/>
  <c r="AI561" i="4"/>
  <c r="AH561" i="4"/>
  <c r="AG561" i="4"/>
  <c r="AF561" i="4"/>
  <c r="AE561" i="4"/>
  <c r="AD561" i="4"/>
  <c r="AC561" i="4"/>
  <c r="AB561" i="4"/>
  <c r="AA561" i="4"/>
  <c r="Z561" i="4"/>
  <c r="Y561" i="4"/>
  <c r="X561" i="4"/>
  <c r="W561" i="4"/>
  <c r="V561" i="4"/>
  <c r="U561" i="4"/>
  <c r="T561" i="4"/>
  <c r="S561" i="4"/>
  <c r="Q561" i="4"/>
  <c r="P561" i="4"/>
  <c r="R561" i="4" s="1"/>
  <c r="O561" i="4"/>
  <c r="N561" i="4"/>
  <c r="M561" i="4"/>
  <c r="L561" i="4"/>
  <c r="K561" i="4"/>
  <c r="J561" i="4"/>
  <c r="I561" i="4"/>
  <c r="H561" i="4"/>
  <c r="G561" i="4"/>
  <c r="F561" i="4"/>
  <c r="E561" i="4"/>
  <c r="D561" i="4"/>
  <c r="C561" i="4"/>
  <c r="AZ560" i="4"/>
  <c r="AY560" i="4"/>
  <c r="AX560" i="4"/>
  <c r="AW560" i="4"/>
  <c r="AV560" i="4"/>
  <c r="AU560" i="4"/>
  <c r="AT560" i="4"/>
  <c r="AS560" i="4"/>
  <c r="AR560" i="4"/>
  <c r="AQ560" i="4"/>
  <c r="AP560" i="4"/>
  <c r="AO560" i="4"/>
  <c r="AN560" i="4"/>
  <c r="AM560" i="4"/>
  <c r="AL560" i="4"/>
  <c r="AK560" i="4"/>
  <c r="AJ560" i="4"/>
  <c r="AI560" i="4"/>
  <c r="AH560" i="4"/>
  <c r="AG560" i="4"/>
  <c r="AF560" i="4"/>
  <c r="AE560" i="4"/>
  <c r="AD560" i="4"/>
  <c r="AC560" i="4"/>
  <c r="AB560" i="4"/>
  <c r="AA560" i="4"/>
  <c r="Z560" i="4"/>
  <c r="Y560" i="4"/>
  <c r="X560" i="4"/>
  <c r="W560" i="4"/>
  <c r="V560" i="4"/>
  <c r="U560" i="4"/>
  <c r="T560" i="4"/>
  <c r="S560" i="4"/>
  <c r="Q560" i="4"/>
  <c r="P560" i="4"/>
  <c r="R560" i="4" s="1"/>
  <c r="O560" i="4"/>
  <c r="N560" i="4"/>
  <c r="L560" i="4"/>
  <c r="K560" i="4"/>
  <c r="M560" i="4" s="1"/>
  <c r="J560" i="4"/>
  <c r="I560" i="4"/>
  <c r="H560" i="4"/>
  <c r="G560" i="4"/>
  <c r="F560" i="4"/>
  <c r="E560" i="4"/>
  <c r="D560" i="4"/>
  <c r="C560" i="4"/>
  <c r="AZ559" i="4"/>
  <c r="AY559" i="4"/>
  <c r="AX559" i="4"/>
  <c r="AW559" i="4"/>
  <c r="AV559" i="4"/>
  <c r="AU559" i="4"/>
  <c r="AT559" i="4"/>
  <c r="AS559" i="4"/>
  <c r="AR559" i="4"/>
  <c r="AQ559" i="4"/>
  <c r="AP559" i="4"/>
  <c r="AO559" i="4"/>
  <c r="AN559" i="4"/>
  <c r="AM559" i="4"/>
  <c r="AL559" i="4"/>
  <c r="AK559" i="4"/>
  <c r="AJ559" i="4"/>
  <c r="AI559" i="4"/>
  <c r="AH559" i="4"/>
  <c r="AG559" i="4"/>
  <c r="AF559" i="4"/>
  <c r="AE559" i="4"/>
  <c r="AD559" i="4"/>
  <c r="AC559" i="4"/>
  <c r="AB559" i="4"/>
  <c r="AA559" i="4"/>
  <c r="Z559" i="4"/>
  <c r="Y559" i="4"/>
  <c r="X559" i="4"/>
  <c r="W559" i="4"/>
  <c r="V559" i="4"/>
  <c r="U559" i="4"/>
  <c r="T559" i="4"/>
  <c r="S559" i="4"/>
  <c r="R559" i="4"/>
  <c r="Q559" i="4"/>
  <c r="P559" i="4"/>
  <c r="O559" i="4"/>
  <c r="N559" i="4"/>
  <c r="M559" i="4"/>
  <c r="L559" i="4"/>
  <c r="K559" i="4"/>
  <c r="J559" i="4"/>
  <c r="I559" i="4"/>
  <c r="H559" i="4"/>
  <c r="G559" i="4"/>
  <c r="F559" i="4"/>
  <c r="E559" i="4"/>
  <c r="D559" i="4"/>
  <c r="C559" i="4"/>
  <c r="AZ558" i="4"/>
  <c r="AY558" i="4"/>
  <c r="AX558" i="4"/>
  <c r="AW558" i="4"/>
  <c r="AV558" i="4"/>
  <c r="AU558" i="4"/>
  <c r="AT558" i="4"/>
  <c r="AS558" i="4"/>
  <c r="AR558" i="4"/>
  <c r="AQ558" i="4"/>
  <c r="AP558" i="4"/>
  <c r="AO558" i="4"/>
  <c r="AN558" i="4"/>
  <c r="AM558" i="4"/>
  <c r="AL558" i="4"/>
  <c r="AK558" i="4"/>
  <c r="AJ558" i="4"/>
  <c r="AI558" i="4"/>
  <c r="AH558" i="4"/>
  <c r="AG558" i="4"/>
  <c r="AF558" i="4"/>
  <c r="AE558" i="4"/>
  <c r="AD558" i="4"/>
  <c r="AC558" i="4"/>
  <c r="AB558" i="4"/>
  <c r="AA558" i="4"/>
  <c r="Z558" i="4"/>
  <c r="Y558" i="4"/>
  <c r="X558" i="4"/>
  <c r="W558" i="4"/>
  <c r="V558" i="4"/>
  <c r="U558" i="4"/>
  <c r="T558" i="4"/>
  <c r="S558" i="4"/>
  <c r="R558" i="4"/>
  <c r="Q558" i="4"/>
  <c r="P558" i="4"/>
  <c r="O558" i="4"/>
  <c r="N558" i="4"/>
  <c r="L558" i="4"/>
  <c r="K558" i="4"/>
  <c r="M558" i="4" s="1"/>
  <c r="J558" i="4"/>
  <c r="I558" i="4"/>
  <c r="H558" i="4"/>
  <c r="G558" i="4"/>
  <c r="F558" i="4"/>
  <c r="E558" i="4"/>
  <c r="D558" i="4"/>
  <c r="C558" i="4"/>
  <c r="AZ557" i="4"/>
  <c r="AY557" i="4"/>
  <c r="AX557" i="4"/>
  <c r="AW557" i="4"/>
  <c r="AV557" i="4"/>
  <c r="AU557" i="4"/>
  <c r="AT557" i="4"/>
  <c r="AS557" i="4"/>
  <c r="AR557" i="4"/>
  <c r="AQ557" i="4"/>
  <c r="AP557" i="4"/>
  <c r="AO557" i="4"/>
  <c r="AN557" i="4"/>
  <c r="AM557" i="4"/>
  <c r="AL557" i="4"/>
  <c r="AK557" i="4"/>
  <c r="AJ557" i="4"/>
  <c r="AI557" i="4"/>
  <c r="AH557" i="4"/>
  <c r="AG557" i="4"/>
  <c r="AF557" i="4"/>
  <c r="AE557" i="4"/>
  <c r="AD557" i="4"/>
  <c r="AC557" i="4"/>
  <c r="AB557" i="4"/>
  <c r="AA557" i="4"/>
  <c r="Z557" i="4"/>
  <c r="Y557" i="4"/>
  <c r="X557" i="4"/>
  <c r="W557" i="4"/>
  <c r="V557" i="4"/>
  <c r="U557" i="4"/>
  <c r="T557" i="4"/>
  <c r="S557" i="4"/>
  <c r="Q557" i="4"/>
  <c r="P557" i="4"/>
  <c r="R557" i="4" s="1"/>
  <c r="O557" i="4"/>
  <c r="N557" i="4"/>
  <c r="M557" i="4"/>
  <c r="L557" i="4"/>
  <c r="K557" i="4"/>
  <c r="J557" i="4"/>
  <c r="I557" i="4"/>
  <c r="H557" i="4"/>
  <c r="G557" i="4"/>
  <c r="F557" i="4"/>
  <c r="E557" i="4"/>
  <c r="D557" i="4"/>
  <c r="C557" i="4"/>
  <c r="AZ556" i="4"/>
  <c r="AY556" i="4"/>
  <c r="AX556" i="4"/>
  <c r="AW556" i="4"/>
  <c r="AV556" i="4"/>
  <c r="AU556" i="4"/>
  <c r="AT556" i="4"/>
  <c r="AS556" i="4"/>
  <c r="AR556" i="4"/>
  <c r="AQ556" i="4"/>
  <c r="AP556" i="4"/>
  <c r="AO556" i="4"/>
  <c r="AN556" i="4"/>
  <c r="AM556" i="4"/>
  <c r="AL556" i="4"/>
  <c r="AK556" i="4"/>
  <c r="AJ556" i="4"/>
  <c r="AI556" i="4"/>
  <c r="AH556" i="4"/>
  <c r="AG556" i="4"/>
  <c r="AF556" i="4"/>
  <c r="AE556" i="4"/>
  <c r="AD556" i="4"/>
  <c r="AC556" i="4"/>
  <c r="AB556" i="4"/>
  <c r="AA556" i="4"/>
  <c r="Z556" i="4"/>
  <c r="Y556" i="4"/>
  <c r="X556" i="4"/>
  <c r="W556" i="4"/>
  <c r="V556" i="4"/>
  <c r="U556" i="4"/>
  <c r="T556" i="4"/>
  <c r="S556" i="4"/>
  <c r="Q556" i="4"/>
  <c r="P556" i="4"/>
  <c r="R556" i="4" s="1"/>
  <c r="O556" i="4"/>
  <c r="N556" i="4"/>
  <c r="L556" i="4"/>
  <c r="K556" i="4"/>
  <c r="M556" i="4" s="1"/>
  <c r="J556" i="4"/>
  <c r="I556" i="4"/>
  <c r="H556" i="4"/>
  <c r="G556" i="4"/>
  <c r="F556" i="4"/>
  <c r="E556" i="4"/>
  <c r="D556" i="4"/>
  <c r="C556" i="4"/>
  <c r="AZ555" i="4"/>
  <c r="AY555" i="4"/>
  <c r="AX555" i="4"/>
  <c r="AW555" i="4"/>
  <c r="AV555" i="4"/>
  <c r="AU555" i="4"/>
  <c r="AT555" i="4"/>
  <c r="AS555" i="4"/>
  <c r="AR555" i="4"/>
  <c r="AQ555" i="4"/>
  <c r="AP555" i="4"/>
  <c r="AO555" i="4"/>
  <c r="AN555" i="4"/>
  <c r="AM555" i="4"/>
  <c r="AL555" i="4"/>
  <c r="AK555" i="4"/>
  <c r="AJ555" i="4"/>
  <c r="AI555" i="4"/>
  <c r="AH555" i="4"/>
  <c r="AG555" i="4"/>
  <c r="AF555" i="4"/>
  <c r="AE555" i="4"/>
  <c r="AD555" i="4"/>
  <c r="AC555" i="4"/>
  <c r="AB555" i="4"/>
  <c r="AA555" i="4"/>
  <c r="Z555" i="4"/>
  <c r="Y555" i="4"/>
  <c r="X555" i="4"/>
  <c r="W555" i="4"/>
  <c r="V555" i="4"/>
  <c r="U555" i="4"/>
  <c r="T555" i="4"/>
  <c r="S555" i="4"/>
  <c r="R555" i="4"/>
  <c r="Q555" i="4"/>
  <c r="P555" i="4"/>
  <c r="O555" i="4"/>
  <c r="N555" i="4"/>
  <c r="M555" i="4"/>
  <c r="L555" i="4"/>
  <c r="K555" i="4"/>
  <c r="J555" i="4"/>
  <c r="I555" i="4"/>
  <c r="H555" i="4"/>
  <c r="G555" i="4"/>
  <c r="F555" i="4"/>
  <c r="E555" i="4"/>
  <c r="D555" i="4"/>
  <c r="C555" i="4"/>
  <c r="AZ554" i="4"/>
  <c r="AY554" i="4"/>
  <c r="AX554" i="4"/>
  <c r="AW554" i="4"/>
  <c r="AV554" i="4"/>
  <c r="AU554" i="4"/>
  <c r="AT554" i="4"/>
  <c r="AS554" i="4"/>
  <c r="AR554" i="4"/>
  <c r="AQ554" i="4"/>
  <c r="AP554" i="4"/>
  <c r="AO554" i="4"/>
  <c r="AN554" i="4"/>
  <c r="AM554" i="4"/>
  <c r="AL554" i="4"/>
  <c r="AK554" i="4"/>
  <c r="AJ554" i="4"/>
  <c r="AI554" i="4"/>
  <c r="AH554" i="4"/>
  <c r="AG554" i="4"/>
  <c r="AF554" i="4"/>
  <c r="AE554" i="4"/>
  <c r="AD554" i="4"/>
  <c r="AC554" i="4"/>
  <c r="AB554" i="4"/>
  <c r="AA554" i="4"/>
  <c r="Z554" i="4"/>
  <c r="Y554" i="4"/>
  <c r="X554" i="4"/>
  <c r="W554" i="4"/>
  <c r="V554" i="4"/>
  <c r="U554" i="4"/>
  <c r="T554" i="4"/>
  <c r="S554" i="4"/>
  <c r="R554" i="4"/>
  <c r="Q554" i="4"/>
  <c r="P554" i="4"/>
  <c r="O554" i="4"/>
  <c r="N554" i="4"/>
  <c r="L554" i="4"/>
  <c r="K554" i="4"/>
  <c r="M554" i="4" s="1"/>
  <c r="J554" i="4"/>
  <c r="I554" i="4"/>
  <c r="H554" i="4"/>
  <c r="G554" i="4"/>
  <c r="F554" i="4"/>
  <c r="E554" i="4"/>
  <c r="D554" i="4"/>
  <c r="C554" i="4"/>
  <c r="AZ553" i="4"/>
  <c r="AY553" i="4"/>
  <c r="AX553" i="4"/>
  <c r="AW553" i="4"/>
  <c r="AV553" i="4"/>
  <c r="AU553" i="4"/>
  <c r="AT553" i="4"/>
  <c r="AS553" i="4"/>
  <c r="AR553" i="4"/>
  <c r="AQ553" i="4"/>
  <c r="AP553" i="4"/>
  <c r="AO553" i="4"/>
  <c r="AN553" i="4"/>
  <c r="AM553" i="4"/>
  <c r="AL553" i="4"/>
  <c r="AK553" i="4"/>
  <c r="AJ553" i="4"/>
  <c r="AI553" i="4"/>
  <c r="AH553" i="4"/>
  <c r="AG553" i="4"/>
  <c r="AF553" i="4"/>
  <c r="AE553" i="4"/>
  <c r="AD553" i="4"/>
  <c r="AC553" i="4"/>
  <c r="AB553" i="4"/>
  <c r="AA553" i="4"/>
  <c r="Z553" i="4"/>
  <c r="Y553" i="4"/>
  <c r="X553" i="4"/>
  <c r="W553" i="4"/>
  <c r="V553" i="4"/>
  <c r="U553" i="4"/>
  <c r="T553" i="4"/>
  <c r="S553" i="4"/>
  <c r="Q553" i="4"/>
  <c r="P553" i="4"/>
  <c r="R553" i="4" s="1"/>
  <c r="O553" i="4"/>
  <c r="N553" i="4"/>
  <c r="M553" i="4"/>
  <c r="L553" i="4"/>
  <c r="K553" i="4"/>
  <c r="J553" i="4"/>
  <c r="I553" i="4"/>
  <c r="H553" i="4"/>
  <c r="G553" i="4"/>
  <c r="F553" i="4"/>
  <c r="E553" i="4"/>
  <c r="D553" i="4"/>
  <c r="C553" i="4"/>
  <c r="AZ552" i="4"/>
  <c r="AY552" i="4"/>
  <c r="AX552" i="4"/>
  <c r="AW552" i="4"/>
  <c r="AV552" i="4"/>
  <c r="AU552" i="4"/>
  <c r="AT552" i="4"/>
  <c r="AS552" i="4"/>
  <c r="AR552" i="4"/>
  <c r="AQ552" i="4"/>
  <c r="AP552" i="4"/>
  <c r="AO552" i="4"/>
  <c r="AN552" i="4"/>
  <c r="AM552" i="4"/>
  <c r="AL552" i="4"/>
  <c r="AK552" i="4"/>
  <c r="AJ552" i="4"/>
  <c r="AI552" i="4"/>
  <c r="AH552" i="4"/>
  <c r="AG552" i="4"/>
  <c r="AF552" i="4"/>
  <c r="AE552" i="4"/>
  <c r="AD552" i="4"/>
  <c r="AC552" i="4"/>
  <c r="AB552" i="4"/>
  <c r="AA552" i="4"/>
  <c r="Z552" i="4"/>
  <c r="Y552" i="4"/>
  <c r="X552" i="4"/>
  <c r="W552" i="4"/>
  <c r="V552" i="4"/>
  <c r="U552" i="4"/>
  <c r="T552" i="4"/>
  <c r="S552" i="4"/>
  <c r="Q552" i="4"/>
  <c r="P552" i="4"/>
  <c r="R552" i="4" s="1"/>
  <c r="O552" i="4"/>
  <c r="N552" i="4"/>
  <c r="L552" i="4"/>
  <c r="K552" i="4"/>
  <c r="M552" i="4" s="1"/>
  <c r="J552" i="4"/>
  <c r="I552" i="4"/>
  <c r="H552" i="4"/>
  <c r="G552" i="4"/>
  <c r="F552" i="4"/>
  <c r="E552" i="4"/>
  <c r="D552" i="4"/>
  <c r="C552" i="4"/>
  <c r="AZ551" i="4"/>
  <c r="AY551" i="4"/>
  <c r="AX551" i="4"/>
  <c r="AW551" i="4"/>
  <c r="AV551" i="4"/>
  <c r="AU551" i="4"/>
  <c r="AT551" i="4"/>
  <c r="AS551" i="4"/>
  <c r="AR551" i="4"/>
  <c r="AQ551" i="4"/>
  <c r="AP551" i="4"/>
  <c r="AO551" i="4"/>
  <c r="AN551" i="4"/>
  <c r="AM551" i="4"/>
  <c r="AL551" i="4"/>
  <c r="AK551" i="4"/>
  <c r="AJ551" i="4"/>
  <c r="AI551" i="4"/>
  <c r="AH551" i="4"/>
  <c r="AG551" i="4"/>
  <c r="AF551" i="4"/>
  <c r="AE551" i="4"/>
  <c r="AD551" i="4"/>
  <c r="AC551" i="4"/>
  <c r="AB551" i="4"/>
  <c r="AA551" i="4"/>
  <c r="Z551" i="4"/>
  <c r="Y551" i="4"/>
  <c r="X551" i="4"/>
  <c r="W551" i="4"/>
  <c r="V551" i="4"/>
  <c r="U551" i="4"/>
  <c r="T551" i="4"/>
  <c r="S551" i="4"/>
  <c r="R551" i="4"/>
  <c r="Q551" i="4"/>
  <c r="P551" i="4"/>
  <c r="O551" i="4"/>
  <c r="N551" i="4"/>
  <c r="M551" i="4"/>
  <c r="L551" i="4"/>
  <c r="K551" i="4"/>
  <c r="J551" i="4"/>
  <c r="I551" i="4"/>
  <c r="H551" i="4"/>
  <c r="G551" i="4"/>
  <c r="F551" i="4"/>
  <c r="E551" i="4"/>
  <c r="D551" i="4"/>
  <c r="C551" i="4"/>
  <c r="AZ550" i="4"/>
  <c r="AY550" i="4"/>
  <c r="AX550" i="4"/>
  <c r="AW550" i="4"/>
  <c r="AV550" i="4"/>
  <c r="AU550" i="4"/>
  <c r="AT550" i="4"/>
  <c r="AS550" i="4"/>
  <c r="AR550" i="4"/>
  <c r="AQ550" i="4"/>
  <c r="AP550" i="4"/>
  <c r="AO550" i="4"/>
  <c r="AN550" i="4"/>
  <c r="AM550" i="4"/>
  <c r="AL550" i="4"/>
  <c r="AK550" i="4"/>
  <c r="AJ550" i="4"/>
  <c r="AI550" i="4"/>
  <c r="AH550" i="4"/>
  <c r="AG550" i="4"/>
  <c r="AF550" i="4"/>
  <c r="AE550" i="4"/>
  <c r="AD550" i="4"/>
  <c r="AC550" i="4"/>
  <c r="AB550" i="4"/>
  <c r="AA550" i="4"/>
  <c r="Z550" i="4"/>
  <c r="Y550" i="4"/>
  <c r="X550" i="4"/>
  <c r="W550" i="4"/>
  <c r="V550" i="4"/>
  <c r="U550" i="4"/>
  <c r="T550" i="4"/>
  <c r="S550" i="4"/>
  <c r="R550" i="4"/>
  <c r="Q550" i="4"/>
  <c r="P550" i="4"/>
  <c r="O550" i="4"/>
  <c r="N550" i="4"/>
  <c r="L550" i="4"/>
  <c r="K550" i="4"/>
  <c r="M550" i="4" s="1"/>
  <c r="J550" i="4"/>
  <c r="I550" i="4"/>
  <c r="H550" i="4"/>
  <c r="G550" i="4"/>
  <c r="F550" i="4"/>
  <c r="E550" i="4"/>
  <c r="D550" i="4"/>
  <c r="C550" i="4"/>
  <c r="AZ549" i="4"/>
  <c r="AY549" i="4"/>
  <c r="AX549" i="4"/>
  <c r="AW549" i="4"/>
  <c r="AV549" i="4"/>
  <c r="AU549" i="4"/>
  <c r="AT549" i="4"/>
  <c r="AS549" i="4"/>
  <c r="AR549" i="4"/>
  <c r="AQ549" i="4"/>
  <c r="AP549" i="4"/>
  <c r="AO549" i="4"/>
  <c r="AN549" i="4"/>
  <c r="AM549" i="4"/>
  <c r="AL549" i="4"/>
  <c r="AK549" i="4"/>
  <c r="AJ549" i="4"/>
  <c r="AI549" i="4"/>
  <c r="AH549" i="4"/>
  <c r="AG549" i="4"/>
  <c r="AF549" i="4"/>
  <c r="AE549" i="4"/>
  <c r="AD549" i="4"/>
  <c r="AC549" i="4"/>
  <c r="AB549" i="4"/>
  <c r="AA549" i="4"/>
  <c r="Z549" i="4"/>
  <c r="Y549" i="4"/>
  <c r="X549" i="4"/>
  <c r="W549" i="4"/>
  <c r="V549" i="4"/>
  <c r="U549" i="4"/>
  <c r="T549" i="4"/>
  <c r="S549" i="4"/>
  <c r="Q549" i="4"/>
  <c r="P549" i="4"/>
  <c r="R549" i="4" s="1"/>
  <c r="O549" i="4"/>
  <c r="N549" i="4"/>
  <c r="M549" i="4"/>
  <c r="L549" i="4"/>
  <c r="K549" i="4"/>
  <c r="J549" i="4"/>
  <c r="I549" i="4"/>
  <c r="H549" i="4"/>
  <c r="G549" i="4"/>
  <c r="F549" i="4"/>
  <c r="E549" i="4"/>
  <c r="D549" i="4"/>
  <c r="C549" i="4"/>
  <c r="AZ548" i="4"/>
  <c r="AY548" i="4"/>
  <c r="AX548" i="4"/>
  <c r="AW548" i="4"/>
  <c r="AV548" i="4"/>
  <c r="AU548" i="4"/>
  <c r="AT548" i="4"/>
  <c r="AS548" i="4"/>
  <c r="AR548" i="4"/>
  <c r="AQ548" i="4"/>
  <c r="AP548" i="4"/>
  <c r="AO548" i="4"/>
  <c r="AN548" i="4"/>
  <c r="AM548" i="4"/>
  <c r="AL548" i="4"/>
  <c r="AK548" i="4"/>
  <c r="AJ548" i="4"/>
  <c r="AI548" i="4"/>
  <c r="AH548" i="4"/>
  <c r="AG548" i="4"/>
  <c r="AF548" i="4"/>
  <c r="AE548" i="4"/>
  <c r="AD548" i="4"/>
  <c r="AC548" i="4"/>
  <c r="AB548" i="4"/>
  <c r="AA548" i="4"/>
  <c r="Z548" i="4"/>
  <c r="Y548" i="4"/>
  <c r="X548" i="4"/>
  <c r="W548" i="4"/>
  <c r="V548" i="4"/>
  <c r="U548" i="4"/>
  <c r="T548" i="4"/>
  <c r="S548" i="4"/>
  <c r="Q548" i="4"/>
  <c r="P548" i="4"/>
  <c r="R548" i="4" s="1"/>
  <c r="O548" i="4"/>
  <c r="N548" i="4"/>
  <c r="L548" i="4"/>
  <c r="K548" i="4"/>
  <c r="M548" i="4" s="1"/>
  <c r="J548" i="4"/>
  <c r="I548" i="4"/>
  <c r="H548" i="4"/>
  <c r="G548" i="4"/>
  <c r="F548" i="4"/>
  <c r="E548" i="4"/>
  <c r="D548" i="4"/>
  <c r="C548" i="4"/>
  <c r="AZ547" i="4"/>
  <c r="AY547" i="4"/>
  <c r="AX547" i="4"/>
  <c r="AW547" i="4"/>
  <c r="AV547" i="4"/>
  <c r="AU547" i="4"/>
  <c r="AT547" i="4"/>
  <c r="AS547" i="4"/>
  <c r="AR547" i="4"/>
  <c r="AQ547" i="4"/>
  <c r="AP547" i="4"/>
  <c r="AO547" i="4"/>
  <c r="AN547" i="4"/>
  <c r="AM547" i="4"/>
  <c r="AL547" i="4"/>
  <c r="AK547" i="4"/>
  <c r="AJ547" i="4"/>
  <c r="AI547" i="4"/>
  <c r="AH547" i="4"/>
  <c r="AG547" i="4"/>
  <c r="AF547" i="4"/>
  <c r="AE547" i="4"/>
  <c r="AD547" i="4"/>
  <c r="AC547" i="4"/>
  <c r="AB547" i="4"/>
  <c r="AA547" i="4"/>
  <c r="Z547" i="4"/>
  <c r="Y547" i="4"/>
  <c r="X547" i="4"/>
  <c r="W547" i="4"/>
  <c r="V547" i="4"/>
  <c r="U547" i="4"/>
  <c r="T547" i="4"/>
  <c r="S547" i="4"/>
  <c r="Q547" i="4"/>
  <c r="P547" i="4"/>
  <c r="R547" i="4" s="1"/>
  <c r="O547" i="4"/>
  <c r="N547" i="4"/>
  <c r="M547" i="4"/>
  <c r="L547" i="4"/>
  <c r="K547" i="4"/>
  <c r="J547" i="4"/>
  <c r="I547" i="4"/>
  <c r="H547" i="4"/>
  <c r="G547" i="4"/>
  <c r="F547" i="4"/>
  <c r="E547" i="4"/>
  <c r="D547" i="4"/>
  <c r="C547" i="4"/>
  <c r="AZ546" i="4"/>
  <c r="AY546" i="4"/>
  <c r="AX546" i="4"/>
  <c r="AW546" i="4"/>
  <c r="AV546" i="4"/>
  <c r="AU546" i="4"/>
  <c r="AT546" i="4"/>
  <c r="AS546" i="4"/>
  <c r="AR546" i="4"/>
  <c r="AQ546" i="4"/>
  <c r="AP546" i="4"/>
  <c r="AO546" i="4"/>
  <c r="AN546" i="4"/>
  <c r="AM546" i="4"/>
  <c r="AL546" i="4"/>
  <c r="AK546" i="4"/>
  <c r="AJ546" i="4"/>
  <c r="AI546" i="4"/>
  <c r="AH546" i="4"/>
  <c r="AG546" i="4"/>
  <c r="AF546" i="4"/>
  <c r="AE546" i="4"/>
  <c r="AD546" i="4"/>
  <c r="AC546" i="4"/>
  <c r="AB546" i="4"/>
  <c r="AA546" i="4"/>
  <c r="Z546" i="4"/>
  <c r="Y546" i="4"/>
  <c r="X546" i="4"/>
  <c r="W546" i="4"/>
  <c r="V546" i="4"/>
  <c r="U546" i="4"/>
  <c r="T546" i="4"/>
  <c r="S546" i="4"/>
  <c r="R546" i="4"/>
  <c r="Q546" i="4"/>
  <c r="P546" i="4"/>
  <c r="O546" i="4"/>
  <c r="N546" i="4"/>
  <c r="L546" i="4"/>
  <c r="K546" i="4"/>
  <c r="M546" i="4" s="1"/>
  <c r="J546" i="4"/>
  <c r="I546" i="4"/>
  <c r="H546" i="4"/>
  <c r="G546" i="4"/>
  <c r="F546" i="4"/>
  <c r="E546" i="4"/>
  <c r="D546" i="4"/>
  <c r="C546" i="4"/>
  <c r="AZ545" i="4"/>
  <c r="AY545" i="4"/>
  <c r="AX545" i="4"/>
  <c r="AW545" i="4"/>
  <c r="AV545" i="4"/>
  <c r="AU545" i="4"/>
  <c r="AT545" i="4"/>
  <c r="AS545" i="4"/>
  <c r="AR545" i="4"/>
  <c r="AQ545" i="4"/>
  <c r="AP545" i="4"/>
  <c r="AO545" i="4"/>
  <c r="AN545" i="4"/>
  <c r="AM545" i="4"/>
  <c r="AL545" i="4"/>
  <c r="AK545" i="4"/>
  <c r="AJ545" i="4"/>
  <c r="AI545" i="4"/>
  <c r="AH545" i="4"/>
  <c r="AG545" i="4"/>
  <c r="AF545" i="4"/>
  <c r="AE545" i="4"/>
  <c r="AD545" i="4"/>
  <c r="AC545" i="4"/>
  <c r="AB545" i="4"/>
  <c r="AA545" i="4"/>
  <c r="Z545" i="4"/>
  <c r="Y545" i="4"/>
  <c r="X545" i="4"/>
  <c r="W545" i="4"/>
  <c r="V545" i="4"/>
  <c r="U545" i="4"/>
  <c r="T545" i="4"/>
  <c r="S545" i="4"/>
  <c r="Q545" i="4"/>
  <c r="P545" i="4"/>
  <c r="R545" i="4" s="1"/>
  <c r="O545" i="4"/>
  <c r="N545" i="4"/>
  <c r="M545" i="4"/>
  <c r="L545" i="4"/>
  <c r="K545" i="4"/>
  <c r="J545" i="4"/>
  <c r="I545" i="4"/>
  <c r="H545" i="4"/>
  <c r="G545" i="4"/>
  <c r="F545" i="4"/>
  <c r="E545" i="4"/>
  <c r="D545" i="4"/>
  <c r="C545" i="4"/>
  <c r="AZ544" i="4"/>
  <c r="AY544" i="4"/>
  <c r="AX544" i="4"/>
  <c r="AW544" i="4"/>
  <c r="AV544" i="4"/>
  <c r="AU544" i="4"/>
  <c r="AT544" i="4"/>
  <c r="AS544" i="4"/>
  <c r="AR544" i="4"/>
  <c r="AQ544" i="4"/>
  <c r="AP544" i="4"/>
  <c r="AO544" i="4"/>
  <c r="AN544" i="4"/>
  <c r="AM544" i="4"/>
  <c r="AL544" i="4"/>
  <c r="AK544" i="4"/>
  <c r="AJ544" i="4"/>
  <c r="AI544" i="4"/>
  <c r="AH544" i="4"/>
  <c r="AG544" i="4"/>
  <c r="AF544" i="4"/>
  <c r="AE544" i="4"/>
  <c r="AD544" i="4"/>
  <c r="AC544" i="4"/>
  <c r="AB544" i="4"/>
  <c r="AA544" i="4"/>
  <c r="Z544" i="4"/>
  <c r="Y544" i="4"/>
  <c r="X544" i="4"/>
  <c r="W544" i="4"/>
  <c r="V544" i="4"/>
  <c r="U544" i="4"/>
  <c r="T544" i="4"/>
  <c r="S544" i="4"/>
  <c r="Q544" i="4"/>
  <c r="P544" i="4"/>
  <c r="R544" i="4" s="1"/>
  <c r="O544" i="4"/>
  <c r="N544" i="4"/>
  <c r="L544" i="4"/>
  <c r="K544" i="4"/>
  <c r="M544" i="4" s="1"/>
  <c r="J544" i="4"/>
  <c r="I544" i="4"/>
  <c r="H544" i="4"/>
  <c r="G544" i="4"/>
  <c r="F544" i="4"/>
  <c r="E544" i="4"/>
  <c r="D544" i="4"/>
  <c r="C544" i="4"/>
  <c r="AZ543" i="4"/>
  <c r="AY543" i="4"/>
  <c r="AX543" i="4"/>
  <c r="AW543" i="4"/>
  <c r="AV543" i="4"/>
  <c r="AU543" i="4"/>
  <c r="AT543" i="4"/>
  <c r="AS543" i="4"/>
  <c r="AR543" i="4"/>
  <c r="AQ543" i="4"/>
  <c r="AP543" i="4"/>
  <c r="AO543" i="4"/>
  <c r="AN543" i="4"/>
  <c r="AM543" i="4"/>
  <c r="AL543" i="4"/>
  <c r="AK543" i="4"/>
  <c r="AJ543" i="4"/>
  <c r="AI543" i="4"/>
  <c r="AH543" i="4"/>
  <c r="AG543" i="4"/>
  <c r="AF543" i="4"/>
  <c r="AE543" i="4"/>
  <c r="AD543" i="4"/>
  <c r="AC543" i="4"/>
  <c r="AB543" i="4"/>
  <c r="AA543" i="4"/>
  <c r="Z543" i="4"/>
  <c r="Y543" i="4"/>
  <c r="X543" i="4"/>
  <c r="W543" i="4"/>
  <c r="V543" i="4"/>
  <c r="U543" i="4"/>
  <c r="T543" i="4"/>
  <c r="S543" i="4"/>
  <c r="Q543" i="4"/>
  <c r="P543" i="4"/>
  <c r="R543" i="4" s="1"/>
  <c r="O543" i="4"/>
  <c r="N543" i="4"/>
  <c r="M543" i="4"/>
  <c r="L543" i="4"/>
  <c r="K543" i="4"/>
  <c r="J543" i="4"/>
  <c r="I543" i="4"/>
  <c r="H543" i="4"/>
  <c r="G543" i="4"/>
  <c r="F543" i="4"/>
  <c r="E543" i="4"/>
  <c r="D543" i="4"/>
  <c r="C543" i="4"/>
  <c r="AZ542" i="4"/>
  <c r="AY542" i="4"/>
  <c r="AX542" i="4"/>
  <c r="AW542" i="4"/>
  <c r="AV542" i="4"/>
  <c r="AU542" i="4"/>
  <c r="AT542" i="4"/>
  <c r="AS542" i="4"/>
  <c r="AR542" i="4"/>
  <c r="AQ542" i="4"/>
  <c r="AP542" i="4"/>
  <c r="AO542" i="4"/>
  <c r="AN542" i="4"/>
  <c r="AM542" i="4"/>
  <c r="AL542" i="4"/>
  <c r="AK542" i="4"/>
  <c r="AJ542" i="4"/>
  <c r="AI542" i="4"/>
  <c r="AH542" i="4"/>
  <c r="AG542" i="4"/>
  <c r="AF542" i="4"/>
  <c r="AE542" i="4"/>
  <c r="AD542" i="4"/>
  <c r="AC542" i="4"/>
  <c r="AB542" i="4"/>
  <c r="AA542" i="4"/>
  <c r="Z542" i="4"/>
  <c r="Y542" i="4"/>
  <c r="X542" i="4"/>
  <c r="W542" i="4"/>
  <c r="V542" i="4"/>
  <c r="U542" i="4"/>
  <c r="T542" i="4"/>
  <c r="S542" i="4"/>
  <c r="R542" i="4"/>
  <c r="Q542" i="4"/>
  <c r="P542" i="4"/>
  <c r="O542" i="4"/>
  <c r="N542" i="4"/>
  <c r="L542" i="4"/>
  <c r="K542" i="4"/>
  <c r="M542" i="4" s="1"/>
  <c r="J542" i="4"/>
  <c r="I542" i="4"/>
  <c r="H542" i="4"/>
  <c r="G542" i="4"/>
  <c r="F542" i="4"/>
  <c r="E542" i="4"/>
  <c r="D542" i="4"/>
  <c r="C542" i="4"/>
  <c r="AZ541" i="4"/>
  <c r="AY541" i="4"/>
  <c r="AX541" i="4"/>
  <c r="AW541" i="4"/>
  <c r="AV541" i="4"/>
  <c r="AU541" i="4"/>
  <c r="AT541" i="4"/>
  <c r="AS541" i="4"/>
  <c r="AR541" i="4"/>
  <c r="AQ541" i="4"/>
  <c r="AP541" i="4"/>
  <c r="AO541" i="4"/>
  <c r="AN541" i="4"/>
  <c r="AM541" i="4"/>
  <c r="AL541" i="4"/>
  <c r="AK541" i="4"/>
  <c r="AJ541" i="4"/>
  <c r="AI541" i="4"/>
  <c r="AH541" i="4"/>
  <c r="AG541" i="4"/>
  <c r="AF541" i="4"/>
  <c r="AE541" i="4"/>
  <c r="AD541" i="4"/>
  <c r="AC541" i="4"/>
  <c r="AB541" i="4"/>
  <c r="AA541" i="4"/>
  <c r="Z541" i="4"/>
  <c r="Y541" i="4"/>
  <c r="X541" i="4"/>
  <c r="W541" i="4"/>
  <c r="V541" i="4"/>
  <c r="U541" i="4"/>
  <c r="T541" i="4"/>
  <c r="S541" i="4"/>
  <c r="Q541" i="4"/>
  <c r="P541" i="4"/>
  <c r="R541" i="4" s="1"/>
  <c r="O541" i="4"/>
  <c r="N541" i="4"/>
  <c r="M541" i="4"/>
  <c r="L541" i="4"/>
  <c r="K541" i="4"/>
  <c r="J541" i="4"/>
  <c r="I541" i="4"/>
  <c r="H541" i="4"/>
  <c r="G541" i="4"/>
  <c r="F541" i="4"/>
  <c r="E541" i="4"/>
  <c r="D541" i="4"/>
  <c r="C541" i="4"/>
  <c r="AZ540" i="4"/>
  <c r="AY540" i="4"/>
  <c r="AX540" i="4"/>
  <c r="AW540" i="4"/>
  <c r="AV540" i="4"/>
  <c r="AU540" i="4"/>
  <c r="AT540" i="4"/>
  <c r="AS540" i="4"/>
  <c r="AR540" i="4"/>
  <c r="AQ540" i="4"/>
  <c r="AP540" i="4"/>
  <c r="AO540" i="4"/>
  <c r="AN540" i="4"/>
  <c r="AM540" i="4"/>
  <c r="AL540" i="4"/>
  <c r="AK540" i="4"/>
  <c r="AJ540" i="4"/>
  <c r="AI540" i="4"/>
  <c r="AH540" i="4"/>
  <c r="AG540" i="4"/>
  <c r="AF540" i="4"/>
  <c r="AE540" i="4"/>
  <c r="AD540" i="4"/>
  <c r="AC540" i="4"/>
  <c r="AB540" i="4"/>
  <c r="AA540" i="4"/>
  <c r="Z540" i="4"/>
  <c r="Y540" i="4"/>
  <c r="X540" i="4"/>
  <c r="W540" i="4"/>
  <c r="V540" i="4"/>
  <c r="U540" i="4"/>
  <c r="T540" i="4"/>
  <c r="S540" i="4"/>
  <c r="Q540" i="4"/>
  <c r="P540" i="4"/>
  <c r="R540" i="4" s="1"/>
  <c r="O540" i="4"/>
  <c r="N540" i="4"/>
  <c r="L540" i="4"/>
  <c r="K540" i="4"/>
  <c r="M540" i="4" s="1"/>
  <c r="J540" i="4"/>
  <c r="I540" i="4"/>
  <c r="H540" i="4"/>
  <c r="G540" i="4"/>
  <c r="F540" i="4"/>
  <c r="E540" i="4"/>
  <c r="D540" i="4"/>
  <c r="C540" i="4"/>
  <c r="AZ539" i="4"/>
  <c r="AY539" i="4"/>
  <c r="AX539" i="4"/>
  <c r="AW539" i="4"/>
  <c r="AV539" i="4"/>
  <c r="AU539" i="4"/>
  <c r="AT539" i="4"/>
  <c r="AS539" i="4"/>
  <c r="AR539" i="4"/>
  <c r="AQ539" i="4"/>
  <c r="AP539" i="4"/>
  <c r="AO539" i="4"/>
  <c r="AN539" i="4"/>
  <c r="AM539" i="4"/>
  <c r="AL539" i="4"/>
  <c r="AK539" i="4"/>
  <c r="AJ539" i="4"/>
  <c r="AI539" i="4"/>
  <c r="AH539" i="4"/>
  <c r="AG539" i="4"/>
  <c r="AF539" i="4"/>
  <c r="AE539" i="4"/>
  <c r="AD539" i="4"/>
  <c r="AC539" i="4"/>
  <c r="AB539" i="4"/>
  <c r="AA539" i="4"/>
  <c r="Z539" i="4"/>
  <c r="Y539" i="4"/>
  <c r="X539" i="4"/>
  <c r="W539" i="4"/>
  <c r="V539" i="4"/>
  <c r="U539" i="4"/>
  <c r="T539" i="4"/>
  <c r="S539" i="4"/>
  <c r="Q539" i="4"/>
  <c r="P539" i="4"/>
  <c r="R539" i="4" s="1"/>
  <c r="O539" i="4"/>
  <c r="N539" i="4"/>
  <c r="M539" i="4"/>
  <c r="L539" i="4"/>
  <c r="K539" i="4"/>
  <c r="J539" i="4"/>
  <c r="I539" i="4"/>
  <c r="H539" i="4"/>
  <c r="G539" i="4"/>
  <c r="F539" i="4"/>
  <c r="E539" i="4"/>
  <c r="D539" i="4"/>
  <c r="C539" i="4"/>
  <c r="AZ538" i="4"/>
  <c r="AY538" i="4"/>
  <c r="AX538" i="4"/>
  <c r="AW538" i="4"/>
  <c r="AV538" i="4"/>
  <c r="AU538" i="4"/>
  <c r="AT538" i="4"/>
  <c r="AS538" i="4"/>
  <c r="AR538" i="4"/>
  <c r="AQ538" i="4"/>
  <c r="AP538" i="4"/>
  <c r="AO538" i="4"/>
  <c r="AN538" i="4"/>
  <c r="AM538" i="4"/>
  <c r="AL538" i="4"/>
  <c r="AK538" i="4"/>
  <c r="AJ538" i="4"/>
  <c r="AI538" i="4"/>
  <c r="AH538" i="4"/>
  <c r="AG538" i="4"/>
  <c r="AF538" i="4"/>
  <c r="AE538" i="4"/>
  <c r="AD538" i="4"/>
  <c r="AC538" i="4"/>
  <c r="AB538" i="4"/>
  <c r="AA538" i="4"/>
  <c r="Z538" i="4"/>
  <c r="Y538" i="4"/>
  <c r="X538" i="4"/>
  <c r="W538" i="4"/>
  <c r="V538" i="4"/>
  <c r="U538" i="4"/>
  <c r="T538" i="4"/>
  <c r="S538" i="4"/>
  <c r="R538" i="4"/>
  <c r="Q538" i="4"/>
  <c r="P538" i="4"/>
  <c r="O538" i="4"/>
  <c r="N538" i="4"/>
  <c r="L538" i="4"/>
  <c r="K538" i="4"/>
  <c r="M538" i="4" s="1"/>
  <c r="J538" i="4"/>
  <c r="I538" i="4"/>
  <c r="H538" i="4"/>
  <c r="G538" i="4"/>
  <c r="F538" i="4"/>
  <c r="E538" i="4"/>
  <c r="D538" i="4"/>
  <c r="C538" i="4"/>
  <c r="AZ537" i="4"/>
  <c r="AY537" i="4"/>
  <c r="AX537" i="4"/>
  <c r="AW537" i="4"/>
  <c r="AV537" i="4"/>
  <c r="AU537" i="4"/>
  <c r="AT537" i="4"/>
  <c r="AS537" i="4"/>
  <c r="AR537" i="4"/>
  <c r="AQ537" i="4"/>
  <c r="AP537" i="4"/>
  <c r="AO537" i="4"/>
  <c r="AN537" i="4"/>
  <c r="AM537" i="4"/>
  <c r="AL537" i="4"/>
  <c r="AK537" i="4"/>
  <c r="AJ537" i="4"/>
  <c r="AI537" i="4"/>
  <c r="AH537" i="4"/>
  <c r="AG537" i="4"/>
  <c r="AF537" i="4"/>
  <c r="AE537" i="4"/>
  <c r="AD537" i="4"/>
  <c r="AC537" i="4"/>
  <c r="AB537" i="4"/>
  <c r="AA537" i="4"/>
  <c r="Z537" i="4"/>
  <c r="Y537" i="4"/>
  <c r="X537" i="4"/>
  <c r="W537" i="4"/>
  <c r="V537" i="4"/>
  <c r="U537" i="4"/>
  <c r="T537" i="4"/>
  <c r="S537" i="4"/>
  <c r="R537" i="4"/>
  <c r="Q537" i="4"/>
  <c r="P537" i="4"/>
  <c r="O537" i="4"/>
  <c r="N537" i="4"/>
  <c r="M537" i="4"/>
  <c r="L537" i="4"/>
  <c r="K537" i="4"/>
  <c r="J537" i="4"/>
  <c r="I537" i="4"/>
  <c r="H537" i="4"/>
  <c r="G537" i="4"/>
  <c r="F537" i="4"/>
  <c r="E537" i="4"/>
  <c r="D537" i="4"/>
  <c r="C537" i="4"/>
  <c r="AZ536" i="4"/>
  <c r="AY536" i="4"/>
  <c r="AX536" i="4"/>
  <c r="AW536" i="4"/>
  <c r="AV536" i="4"/>
  <c r="AU536" i="4"/>
  <c r="AT536" i="4"/>
  <c r="AS536" i="4"/>
  <c r="AR536" i="4"/>
  <c r="AQ536" i="4"/>
  <c r="AP536" i="4"/>
  <c r="AO536" i="4"/>
  <c r="AN536" i="4"/>
  <c r="AM536" i="4"/>
  <c r="AL536" i="4"/>
  <c r="AK536" i="4"/>
  <c r="AJ536" i="4"/>
  <c r="AI536" i="4"/>
  <c r="AH536" i="4"/>
  <c r="AG536" i="4"/>
  <c r="AF536" i="4"/>
  <c r="AE536" i="4"/>
  <c r="AD536" i="4"/>
  <c r="AC536" i="4"/>
  <c r="AB536" i="4"/>
  <c r="AA536" i="4"/>
  <c r="Z536" i="4"/>
  <c r="Y536" i="4"/>
  <c r="X536" i="4"/>
  <c r="W536" i="4"/>
  <c r="V536" i="4"/>
  <c r="U536" i="4"/>
  <c r="T536" i="4"/>
  <c r="S536" i="4"/>
  <c r="Q536" i="4"/>
  <c r="P536" i="4"/>
  <c r="R536" i="4" s="1"/>
  <c r="O536" i="4"/>
  <c r="N536" i="4"/>
  <c r="L536" i="4"/>
  <c r="K536" i="4"/>
  <c r="M536" i="4" s="1"/>
  <c r="J536" i="4"/>
  <c r="I536" i="4"/>
  <c r="H536" i="4"/>
  <c r="G536" i="4"/>
  <c r="F536" i="4"/>
  <c r="E536" i="4"/>
  <c r="D536" i="4"/>
  <c r="C536" i="4"/>
  <c r="AZ535" i="4"/>
  <c r="AY535" i="4"/>
  <c r="AX535" i="4"/>
  <c r="AW535" i="4"/>
  <c r="AV535" i="4"/>
  <c r="AU535" i="4"/>
  <c r="AT535" i="4"/>
  <c r="AS535" i="4"/>
  <c r="AR535" i="4"/>
  <c r="AQ535" i="4"/>
  <c r="AP535" i="4"/>
  <c r="AO535" i="4"/>
  <c r="AN535" i="4"/>
  <c r="AM535" i="4"/>
  <c r="AL535" i="4"/>
  <c r="AK535" i="4"/>
  <c r="AJ535" i="4"/>
  <c r="AI535" i="4"/>
  <c r="AH535" i="4"/>
  <c r="AG535" i="4"/>
  <c r="AF535" i="4"/>
  <c r="AE535" i="4"/>
  <c r="AD535" i="4"/>
  <c r="AC535" i="4"/>
  <c r="AB535" i="4"/>
  <c r="AA535" i="4"/>
  <c r="Z535" i="4"/>
  <c r="Y535" i="4"/>
  <c r="X535" i="4"/>
  <c r="W535" i="4"/>
  <c r="V535" i="4"/>
  <c r="U535" i="4"/>
  <c r="T535" i="4"/>
  <c r="S535" i="4"/>
  <c r="Q535" i="4"/>
  <c r="P535" i="4"/>
  <c r="R535" i="4" s="1"/>
  <c r="O535" i="4"/>
  <c r="N535" i="4"/>
  <c r="M535" i="4"/>
  <c r="L535" i="4"/>
  <c r="K535" i="4"/>
  <c r="J535" i="4"/>
  <c r="I535" i="4"/>
  <c r="H535" i="4"/>
  <c r="G535" i="4"/>
  <c r="F535" i="4"/>
  <c r="E535" i="4"/>
  <c r="D535" i="4"/>
  <c r="C535" i="4"/>
  <c r="AZ534" i="4"/>
  <c r="AY534" i="4"/>
  <c r="AX534" i="4"/>
  <c r="AW534" i="4"/>
  <c r="AV534" i="4"/>
  <c r="AU534" i="4"/>
  <c r="AT534" i="4"/>
  <c r="AS534" i="4"/>
  <c r="AR534" i="4"/>
  <c r="AQ534" i="4"/>
  <c r="AP534" i="4"/>
  <c r="AO534" i="4"/>
  <c r="AN534" i="4"/>
  <c r="AM534" i="4"/>
  <c r="AL534" i="4"/>
  <c r="AK534" i="4"/>
  <c r="AJ534" i="4"/>
  <c r="AI534" i="4"/>
  <c r="AH534" i="4"/>
  <c r="AG534" i="4"/>
  <c r="AF534" i="4"/>
  <c r="AE534" i="4"/>
  <c r="AD534" i="4"/>
  <c r="AC534" i="4"/>
  <c r="AB534" i="4"/>
  <c r="AA534" i="4"/>
  <c r="Z534" i="4"/>
  <c r="Y534" i="4"/>
  <c r="X534" i="4"/>
  <c r="W534" i="4"/>
  <c r="V534" i="4"/>
  <c r="U534" i="4"/>
  <c r="T534" i="4"/>
  <c r="S534" i="4"/>
  <c r="R534" i="4"/>
  <c r="Q534" i="4"/>
  <c r="P534" i="4"/>
  <c r="O534" i="4"/>
  <c r="N534" i="4"/>
  <c r="L534" i="4"/>
  <c r="K534" i="4"/>
  <c r="M534" i="4" s="1"/>
  <c r="J534" i="4"/>
  <c r="I534" i="4"/>
  <c r="H534" i="4"/>
  <c r="G534" i="4"/>
  <c r="F534" i="4"/>
  <c r="E534" i="4"/>
  <c r="D534" i="4"/>
  <c r="C534" i="4"/>
  <c r="AZ533" i="4"/>
  <c r="AY533" i="4"/>
  <c r="AX533" i="4"/>
  <c r="AW533" i="4"/>
  <c r="AV533" i="4"/>
  <c r="AU533" i="4"/>
  <c r="AT533" i="4"/>
  <c r="AS533" i="4"/>
  <c r="AR533" i="4"/>
  <c r="AQ533" i="4"/>
  <c r="AP533" i="4"/>
  <c r="AO533" i="4"/>
  <c r="AN533" i="4"/>
  <c r="AM533" i="4"/>
  <c r="AL533" i="4"/>
  <c r="AK533" i="4"/>
  <c r="AJ533" i="4"/>
  <c r="AI533" i="4"/>
  <c r="AH533" i="4"/>
  <c r="AG533" i="4"/>
  <c r="AF533" i="4"/>
  <c r="AE533" i="4"/>
  <c r="AD533" i="4"/>
  <c r="AC533" i="4"/>
  <c r="AB533" i="4"/>
  <c r="AA533" i="4"/>
  <c r="Z533" i="4"/>
  <c r="Y533" i="4"/>
  <c r="X533" i="4"/>
  <c r="W533" i="4"/>
  <c r="V533" i="4"/>
  <c r="U533" i="4"/>
  <c r="T533" i="4"/>
  <c r="S533" i="4"/>
  <c r="Q533" i="4"/>
  <c r="P533" i="4"/>
  <c r="R533" i="4" s="1"/>
  <c r="O533" i="4"/>
  <c r="N533" i="4"/>
  <c r="M533" i="4"/>
  <c r="L533" i="4"/>
  <c r="K533" i="4"/>
  <c r="J533" i="4"/>
  <c r="I533" i="4"/>
  <c r="H533" i="4"/>
  <c r="G533" i="4"/>
  <c r="F533" i="4"/>
  <c r="E533" i="4"/>
  <c r="D533" i="4"/>
  <c r="C533" i="4"/>
  <c r="AZ532" i="4"/>
  <c r="AY532" i="4"/>
  <c r="AX532" i="4"/>
  <c r="AW532" i="4"/>
  <c r="AV532" i="4"/>
  <c r="AU532" i="4"/>
  <c r="AT532" i="4"/>
  <c r="AS532" i="4"/>
  <c r="AR532" i="4"/>
  <c r="AQ532" i="4"/>
  <c r="AP532" i="4"/>
  <c r="AO532" i="4"/>
  <c r="AN532" i="4"/>
  <c r="AM532" i="4"/>
  <c r="AL532" i="4"/>
  <c r="AK532" i="4"/>
  <c r="AJ532" i="4"/>
  <c r="AI532" i="4"/>
  <c r="AH532" i="4"/>
  <c r="AG532" i="4"/>
  <c r="AF532" i="4"/>
  <c r="AE532" i="4"/>
  <c r="AD532" i="4"/>
  <c r="AC532" i="4"/>
  <c r="AB532" i="4"/>
  <c r="AA532" i="4"/>
  <c r="Z532" i="4"/>
  <c r="Y532" i="4"/>
  <c r="X532" i="4"/>
  <c r="W532" i="4"/>
  <c r="V532" i="4"/>
  <c r="U532" i="4"/>
  <c r="T532" i="4"/>
  <c r="S532" i="4"/>
  <c r="Q532" i="4"/>
  <c r="P532" i="4"/>
  <c r="R532" i="4" s="1"/>
  <c r="O532" i="4"/>
  <c r="N532" i="4"/>
  <c r="L532" i="4"/>
  <c r="K532" i="4"/>
  <c r="M532" i="4" s="1"/>
  <c r="J532" i="4"/>
  <c r="I532" i="4"/>
  <c r="H532" i="4"/>
  <c r="G532" i="4"/>
  <c r="F532" i="4"/>
  <c r="E532" i="4"/>
  <c r="D532" i="4"/>
  <c r="C532" i="4"/>
  <c r="AZ531" i="4"/>
  <c r="AY531" i="4"/>
  <c r="AX531" i="4"/>
  <c r="AW531" i="4"/>
  <c r="AV531" i="4"/>
  <c r="AU531" i="4"/>
  <c r="AT531" i="4"/>
  <c r="AS531" i="4"/>
  <c r="AR531" i="4"/>
  <c r="AQ531" i="4"/>
  <c r="AP531" i="4"/>
  <c r="AO531" i="4"/>
  <c r="AN531" i="4"/>
  <c r="AM531" i="4"/>
  <c r="AL531" i="4"/>
  <c r="AK531" i="4"/>
  <c r="AJ531" i="4"/>
  <c r="AI531" i="4"/>
  <c r="AH531" i="4"/>
  <c r="AG531" i="4"/>
  <c r="AF531" i="4"/>
  <c r="AE531" i="4"/>
  <c r="AD531" i="4"/>
  <c r="AC531" i="4"/>
  <c r="AB531" i="4"/>
  <c r="AA531" i="4"/>
  <c r="Z531" i="4"/>
  <c r="Y531" i="4"/>
  <c r="X531" i="4"/>
  <c r="W531" i="4"/>
  <c r="V531" i="4"/>
  <c r="U531" i="4"/>
  <c r="T531" i="4"/>
  <c r="S531" i="4"/>
  <c r="Q531" i="4"/>
  <c r="P531" i="4"/>
  <c r="R531" i="4" s="1"/>
  <c r="O531" i="4"/>
  <c r="N531" i="4"/>
  <c r="M531" i="4"/>
  <c r="L531" i="4"/>
  <c r="K531" i="4"/>
  <c r="J531" i="4"/>
  <c r="I531" i="4"/>
  <c r="H531" i="4"/>
  <c r="G531" i="4"/>
  <c r="F531" i="4"/>
  <c r="E531" i="4"/>
  <c r="D531" i="4"/>
  <c r="C531" i="4"/>
  <c r="AZ530" i="4"/>
  <c r="AY530" i="4"/>
  <c r="AX530" i="4"/>
  <c r="AW530" i="4"/>
  <c r="AV530" i="4"/>
  <c r="AU530" i="4"/>
  <c r="AT530" i="4"/>
  <c r="AS530" i="4"/>
  <c r="AR530" i="4"/>
  <c r="AQ530" i="4"/>
  <c r="AP530" i="4"/>
  <c r="AO530" i="4"/>
  <c r="AN530" i="4"/>
  <c r="AM530" i="4"/>
  <c r="AL530" i="4"/>
  <c r="AK530" i="4"/>
  <c r="AJ530" i="4"/>
  <c r="AI530" i="4"/>
  <c r="AH530" i="4"/>
  <c r="AG530" i="4"/>
  <c r="AF530" i="4"/>
  <c r="AE530" i="4"/>
  <c r="AD530" i="4"/>
  <c r="AC530" i="4"/>
  <c r="AB530" i="4"/>
  <c r="AA530" i="4"/>
  <c r="Z530" i="4"/>
  <c r="Y530" i="4"/>
  <c r="X530" i="4"/>
  <c r="W530" i="4"/>
  <c r="V530" i="4"/>
  <c r="U530" i="4"/>
  <c r="T530" i="4"/>
  <c r="S530" i="4"/>
  <c r="R530" i="4"/>
  <c r="Q530" i="4"/>
  <c r="P530" i="4"/>
  <c r="O530" i="4"/>
  <c r="N530" i="4"/>
  <c r="L530" i="4"/>
  <c r="K530" i="4"/>
  <c r="M530" i="4" s="1"/>
  <c r="J530" i="4"/>
  <c r="I530" i="4"/>
  <c r="H530" i="4"/>
  <c r="G530" i="4"/>
  <c r="F530" i="4"/>
  <c r="E530" i="4"/>
  <c r="D530" i="4"/>
  <c r="C530" i="4"/>
  <c r="AZ529" i="4"/>
  <c r="AY529" i="4"/>
  <c r="AX529" i="4"/>
  <c r="AW529" i="4"/>
  <c r="AV529" i="4"/>
  <c r="AU529" i="4"/>
  <c r="AT529" i="4"/>
  <c r="AS529" i="4"/>
  <c r="AR529" i="4"/>
  <c r="AQ529" i="4"/>
  <c r="AP529" i="4"/>
  <c r="AO529" i="4"/>
  <c r="AN529" i="4"/>
  <c r="AM529" i="4"/>
  <c r="AL529" i="4"/>
  <c r="AK529" i="4"/>
  <c r="AJ529" i="4"/>
  <c r="AI529" i="4"/>
  <c r="AH529" i="4"/>
  <c r="AG529" i="4"/>
  <c r="AF529" i="4"/>
  <c r="AE529" i="4"/>
  <c r="AD529" i="4"/>
  <c r="AC529" i="4"/>
  <c r="AB529" i="4"/>
  <c r="AA529" i="4"/>
  <c r="Z529" i="4"/>
  <c r="Y529" i="4"/>
  <c r="X529" i="4"/>
  <c r="W529" i="4"/>
  <c r="V529" i="4"/>
  <c r="U529" i="4"/>
  <c r="T529" i="4"/>
  <c r="S529" i="4"/>
  <c r="Q529" i="4"/>
  <c r="P529" i="4"/>
  <c r="R529" i="4" s="1"/>
  <c r="O529" i="4"/>
  <c r="N529" i="4"/>
  <c r="M529" i="4"/>
  <c r="L529" i="4"/>
  <c r="K529" i="4"/>
  <c r="J529" i="4"/>
  <c r="I529" i="4"/>
  <c r="H529" i="4"/>
  <c r="G529" i="4"/>
  <c r="F529" i="4"/>
  <c r="E529" i="4"/>
  <c r="D529" i="4"/>
  <c r="C529" i="4"/>
  <c r="AZ528" i="4"/>
  <c r="AY528" i="4"/>
  <c r="AX528" i="4"/>
  <c r="AW528" i="4"/>
  <c r="AV528" i="4"/>
  <c r="AU528" i="4"/>
  <c r="AT528" i="4"/>
  <c r="AS528" i="4"/>
  <c r="AR528" i="4"/>
  <c r="AQ528" i="4"/>
  <c r="AP528" i="4"/>
  <c r="AO528" i="4"/>
  <c r="AN528" i="4"/>
  <c r="AM528" i="4"/>
  <c r="AL528" i="4"/>
  <c r="AK528" i="4"/>
  <c r="AJ528" i="4"/>
  <c r="AI528" i="4"/>
  <c r="AH528" i="4"/>
  <c r="AG528" i="4"/>
  <c r="AF528" i="4"/>
  <c r="AE528" i="4"/>
  <c r="AD528" i="4"/>
  <c r="AC528" i="4"/>
  <c r="AB528" i="4"/>
  <c r="AA528" i="4"/>
  <c r="Z528" i="4"/>
  <c r="Y528" i="4"/>
  <c r="X528" i="4"/>
  <c r="W528" i="4"/>
  <c r="V528" i="4"/>
  <c r="U528" i="4"/>
  <c r="T528" i="4"/>
  <c r="S528" i="4"/>
  <c r="Q528" i="4"/>
  <c r="P528" i="4"/>
  <c r="R528" i="4" s="1"/>
  <c r="O528" i="4"/>
  <c r="N528" i="4"/>
  <c r="L528" i="4"/>
  <c r="K528" i="4"/>
  <c r="M528" i="4" s="1"/>
  <c r="J528" i="4"/>
  <c r="I528" i="4"/>
  <c r="H528" i="4"/>
  <c r="G528" i="4"/>
  <c r="F528" i="4"/>
  <c r="E528" i="4"/>
  <c r="D528" i="4"/>
  <c r="C528" i="4"/>
  <c r="AZ527" i="4"/>
  <c r="AY527" i="4"/>
  <c r="AX527" i="4"/>
  <c r="AW527" i="4"/>
  <c r="AV527" i="4"/>
  <c r="AU527" i="4"/>
  <c r="AT527" i="4"/>
  <c r="AS527" i="4"/>
  <c r="AR527" i="4"/>
  <c r="AQ527" i="4"/>
  <c r="AP527" i="4"/>
  <c r="AO527" i="4"/>
  <c r="AN527" i="4"/>
  <c r="AM527" i="4"/>
  <c r="AL527" i="4"/>
  <c r="AK527" i="4"/>
  <c r="AJ527" i="4"/>
  <c r="AI527" i="4"/>
  <c r="AH527" i="4"/>
  <c r="AG527" i="4"/>
  <c r="AF527" i="4"/>
  <c r="AE527" i="4"/>
  <c r="AD527" i="4"/>
  <c r="AC527" i="4"/>
  <c r="AB527" i="4"/>
  <c r="AA527" i="4"/>
  <c r="Z527" i="4"/>
  <c r="Y527" i="4"/>
  <c r="X527" i="4"/>
  <c r="W527" i="4"/>
  <c r="V527" i="4"/>
  <c r="U527" i="4"/>
  <c r="T527" i="4"/>
  <c r="S527" i="4"/>
  <c r="Q527" i="4"/>
  <c r="P527" i="4"/>
  <c r="R527" i="4" s="1"/>
  <c r="O527" i="4"/>
  <c r="N527" i="4"/>
  <c r="M527" i="4"/>
  <c r="L527" i="4"/>
  <c r="K527" i="4"/>
  <c r="J527" i="4"/>
  <c r="I527" i="4"/>
  <c r="H527" i="4"/>
  <c r="G527" i="4"/>
  <c r="F527" i="4"/>
  <c r="E527" i="4"/>
  <c r="D527" i="4"/>
  <c r="C527" i="4"/>
  <c r="AZ526" i="4"/>
  <c r="AY526" i="4"/>
  <c r="AX526" i="4"/>
  <c r="AW526" i="4"/>
  <c r="AV526" i="4"/>
  <c r="AU526" i="4"/>
  <c r="AT526" i="4"/>
  <c r="AS526" i="4"/>
  <c r="AR526" i="4"/>
  <c r="AQ526" i="4"/>
  <c r="AP526" i="4"/>
  <c r="AO526" i="4"/>
  <c r="AN526" i="4"/>
  <c r="AM526" i="4"/>
  <c r="AL526" i="4"/>
  <c r="AK526" i="4"/>
  <c r="AJ526" i="4"/>
  <c r="AI526" i="4"/>
  <c r="AH526" i="4"/>
  <c r="AG526" i="4"/>
  <c r="AF526" i="4"/>
  <c r="AE526" i="4"/>
  <c r="AD526" i="4"/>
  <c r="AC526" i="4"/>
  <c r="AB526" i="4"/>
  <c r="AA526" i="4"/>
  <c r="Z526" i="4"/>
  <c r="Y526" i="4"/>
  <c r="X526" i="4"/>
  <c r="W526" i="4"/>
  <c r="V526" i="4"/>
  <c r="U526" i="4"/>
  <c r="T526" i="4"/>
  <c r="S526" i="4"/>
  <c r="R526" i="4"/>
  <c r="Q526" i="4"/>
  <c r="P526" i="4"/>
  <c r="O526" i="4"/>
  <c r="N526" i="4"/>
  <c r="L526" i="4"/>
  <c r="K526" i="4"/>
  <c r="M526" i="4" s="1"/>
  <c r="J526" i="4"/>
  <c r="I526" i="4"/>
  <c r="H526" i="4"/>
  <c r="G526" i="4"/>
  <c r="F526" i="4"/>
  <c r="E526" i="4"/>
  <c r="D526" i="4"/>
  <c r="C526" i="4"/>
  <c r="AZ525" i="4"/>
  <c r="AY525" i="4"/>
  <c r="AX525" i="4"/>
  <c r="AW525" i="4"/>
  <c r="AV525" i="4"/>
  <c r="AU525" i="4"/>
  <c r="AT525" i="4"/>
  <c r="AS525" i="4"/>
  <c r="AR525" i="4"/>
  <c r="AQ525" i="4"/>
  <c r="AP525" i="4"/>
  <c r="AO525" i="4"/>
  <c r="AN525" i="4"/>
  <c r="AM525" i="4"/>
  <c r="AL525" i="4"/>
  <c r="AK525" i="4"/>
  <c r="AJ525" i="4"/>
  <c r="AI525" i="4"/>
  <c r="AH525" i="4"/>
  <c r="AG525" i="4"/>
  <c r="AF525" i="4"/>
  <c r="AE525" i="4"/>
  <c r="AD525" i="4"/>
  <c r="AC525" i="4"/>
  <c r="AB525" i="4"/>
  <c r="AA525" i="4"/>
  <c r="Z525" i="4"/>
  <c r="Y525" i="4"/>
  <c r="X525" i="4"/>
  <c r="W525" i="4"/>
  <c r="V525" i="4"/>
  <c r="U525" i="4"/>
  <c r="T525" i="4"/>
  <c r="S525" i="4"/>
  <c r="Q525" i="4"/>
  <c r="P525" i="4"/>
  <c r="R525" i="4" s="1"/>
  <c r="O525" i="4"/>
  <c r="N525" i="4"/>
  <c r="M525" i="4"/>
  <c r="L525" i="4"/>
  <c r="K525" i="4"/>
  <c r="J525" i="4"/>
  <c r="I525" i="4"/>
  <c r="H525" i="4"/>
  <c r="G525" i="4"/>
  <c r="F525" i="4"/>
  <c r="E525" i="4"/>
  <c r="D525" i="4"/>
  <c r="C525" i="4"/>
  <c r="AZ524" i="4"/>
  <c r="AY524" i="4"/>
  <c r="AX524" i="4"/>
  <c r="AW524" i="4"/>
  <c r="AV524" i="4"/>
  <c r="AU524" i="4"/>
  <c r="AT524" i="4"/>
  <c r="AS524" i="4"/>
  <c r="AR524" i="4"/>
  <c r="AQ524" i="4"/>
  <c r="AP524" i="4"/>
  <c r="AO524" i="4"/>
  <c r="AN524" i="4"/>
  <c r="AM524" i="4"/>
  <c r="AL524" i="4"/>
  <c r="AK524" i="4"/>
  <c r="AJ524" i="4"/>
  <c r="AI524" i="4"/>
  <c r="AH524" i="4"/>
  <c r="AG524" i="4"/>
  <c r="AF524" i="4"/>
  <c r="AE524" i="4"/>
  <c r="AD524" i="4"/>
  <c r="AC524" i="4"/>
  <c r="AB524" i="4"/>
  <c r="AA524" i="4"/>
  <c r="Z524" i="4"/>
  <c r="Y524" i="4"/>
  <c r="X524" i="4"/>
  <c r="W524" i="4"/>
  <c r="V524" i="4"/>
  <c r="U524" i="4"/>
  <c r="T524" i="4"/>
  <c r="S524" i="4"/>
  <c r="Q524" i="4"/>
  <c r="P524" i="4"/>
  <c r="R524" i="4" s="1"/>
  <c r="O524" i="4"/>
  <c r="N524" i="4"/>
  <c r="L524" i="4"/>
  <c r="K524" i="4"/>
  <c r="M524" i="4" s="1"/>
  <c r="J524" i="4"/>
  <c r="I524" i="4"/>
  <c r="H524" i="4"/>
  <c r="G524" i="4"/>
  <c r="F524" i="4"/>
  <c r="E524" i="4"/>
  <c r="D524" i="4"/>
  <c r="C524" i="4"/>
  <c r="AZ523" i="4"/>
  <c r="AY523" i="4"/>
  <c r="AX523" i="4"/>
  <c r="AW523" i="4"/>
  <c r="AV523" i="4"/>
  <c r="AU523" i="4"/>
  <c r="AT523" i="4"/>
  <c r="AS523" i="4"/>
  <c r="AR523" i="4"/>
  <c r="AQ523" i="4"/>
  <c r="AP523" i="4"/>
  <c r="AO523" i="4"/>
  <c r="AN523" i="4"/>
  <c r="AM523" i="4"/>
  <c r="AL523" i="4"/>
  <c r="AK523" i="4"/>
  <c r="AJ523" i="4"/>
  <c r="AI523" i="4"/>
  <c r="AH523" i="4"/>
  <c r="AG523" i="4"/>
  <c r="AF523" i="4"/>
  <c r="AE523" i="4"/>
  <c r="AD523" i="4"/>
  <c r="AC523" i="4"/>
  <c r="AB523" i="4"/>
  <c r="AA523" i="4"/>
  <c r="Z523" i="4"/>
  <c r="Y523" i="4"/>
  <c r="X523" i="4"/>
  <c r="W523" i="4"/>
  <c r="V523" i="4"/>
  <c r="U523" i="4"/>
  <c r="T523" i="4"/>
  <c r="S523" i="4"/>
  <c r="Q523" i="4"/>
  <c r="P523" i="4"/>
  <c r="R523" i="4" s="1"/>
  <c r="O523" i="4"/>
  <c r="N523" i="4"/>
  <c r="M523" i="4"/>
  <c r="L523" i="4"/>
  <c r="K523" i="4"/>
  <c r="J523" i="4"/>
  <c r="I523" i="4"/>
  <c r="H523" i="4"/>
  <c r="G523" i="4"/>
  <c r="F523" i="4"/>
  <c r="E523" i="4"/>
  <c r="D523" i="4"/>
  <c r="C523" i="4"/>
  <c r="AZ522" i="4"/>
  <c r="AY522" i="4"/>
  <c r="AX522" i="4"/>
  <c r="AW522" i="4"/>
  <c r="AV522" i="4"/>
  <c r="AU522" i="4"/>
  <c r="AT522" i="4"/>
  <c r="AS522" i="4"/>
  <c r="AR522" i="4"/>
  <c r="AQ522" i="4"/>
  <c r="AP522" i="4"/>
  <c r="AO522" i="4"/>
  <c r="AN522" i="4"/>
  <c r="AM522" i="4"/>
  <c r="AL522" i="4"/>
  <c r="AK522" i="4"/>
  <c r="AJ522" i="4"/>
  <c r="AI522" i="4"/>
  <c r="AH522" i="4"/>
  <c r="AG522" i="4"/>
  <c r="AF522" i="4"/>
  <c r="AE522" i="4"/>
  <c r="AD522" i="4"/>
  <c r="AC522" i="4"/>
  <c r="AB522" i="4"/>
  <c r="AA522" i="4"/>
  <c r="Z522" i="4"/>
  <c r="Y522" i="4"/>
  <c r="X522" i="4"/>
  <c r="W522" i="4"/>
  <c r="V522" i="4"/>
  <c r="U522" i="4"/>
  <c r="T522" i="4"/>
  <c r="S522" i="4"/>
  <c r="R522" i="4"/>
  <c r="Q522" i="4"/>
  <c r="P522" i="4"/>
  <c r="O522" i="4"/>
  <c r="N522" i="4"/>
  <c r="L522" i="4"/>
  <c r="K522" i="4"/>
  <c r="M522" i="4" s="1"/>
  <c r="J522" i="4"/>
  <c r="I522" i="4"/>
  <c r="H522" i="4"/>
  <c r="G522" i="4"/>
  <c r="F522" i="4"/>
  <c r="E522" i="4"/>
  <c r="D522" i="4"/>
  <c r="C522" i="4"/>
  <c r="AZ521" i="4"/>
  <c r="AY521" i="4"/>
  <c r="AX521" i="4"/>
  <c r="AW521" i="4"/>
  <c r="AV521" i="4"/>
  <c r="AU521" i="4"/>
  <c r="AT521" i="4"/>
  <c r="AS521" i="4"/>
  <c r="AR521" i="4"/>
  <c r="AQ521" i="4"/>
  <c r="AP521" i="4"/>
  <c r="AO521" i="4"/>
  <c r="AN521" i="4"/>
  <c r="AM521" i="4"/>
  <c r="AL521" i="4"/>
  <c r="AK521" i="4"/>
  <c r="AJ521" i="4"/>
  <c r="AI521" i="4"/>
  <c r="AH521" i="4"/>
  <c r="AG521" i="4"/>
  <c r="AF521" i="4"/>
  <c r="AE521" i="4"/>
  <c r="AD521" i="4"/>
  <c r="AC521" i="4"/>
  <c r="AB521" i="4"/>
  <c r="AA521" i="4"/>
  <c r="Z521" i="4"/>
  <c r="Y521" i="4"/>
  <c r="X521" i="4"/>
  <c r="W521" i="4"/>
  <c r="V521" i="4"/>
  <c r="U521" i="4"/>
  <c r="T521" i="4"/>
  <c r="S521" i="4"/>
  <c r="R521" i="4"/>
  <c r="Q521" i="4"/>
  <c r="P521" i="4"/>
  <c r="O521" i="4"/>
  <c r="N521" i="4"/>
  <c r="M521" i="4"/>
  <c r="L521" i="4"/>
  <c r="K521" i="4"/>
  <c r="J521" i="4"/>
  <c r="I521" i="4"/>
  <c r="H521" i="4"/>
  <c r="G521" i="4"/>
  <c r="F521" i="4"/>
  <c r="E521" i="4"/>
  <c r="D521" i="4"/>
  <c r="C521" i="4"/>
  <c r="AZ520" i="4"/>
  <c r="AY520" i="4"/>
  <c r="AX520" i="4"/>
  <c r="AW520" i="4"/>
  <c r="AV520" i="4"/>
  <c r="AU520" i="4"/>
  <c r="AT520" i="4"/>
  <c r="AS520" i="4"/>
  <c r="AR520" i="4"/>
  <c r="AQ520" i="4"/>
  <c r="AP520" i="4"/>
  <c r="AO520" i="4"/>
  <c r="AN520" i="4"/>
  <c r="AM520" i="4"/>
  <c r="AL520" i="4"/>
  <c r="AK520" i="4"/>
  <c r="AJ520" i="4"/>
  <c r="AI520" i="4"/>
  <c r="AH520" i="4"/>
  <c r="AG520" i="4"/>
  <c r="AF520" i="4"/>
  <c r="AE520" i="4"/>
  <c r="AD520" i="4"/>
  <c r="AC520" i="4"/>
  <c r="AB520" i="4"/>
  <c r="AA520" i="4"/>
  <c r="Z520" i="4"/>
  <c r="Y520" i="4"/>
  <c r="X520" i="4"/>
  <c r="W520" i="4"/>
  <c r="V520" i="4"/>
  <c r="U520" i="4"/>
  <c r="T520" i="4"/>
  <c r="S520" i="4"/>
  <c r="Q520" i="4"/>
  <c r="P520" i="4"/>
  <c r="R520" i="4" s="1"/>
  <c r="O520" i="4"/>
  <c r="N520" i="4"/>
  <c r="L520" i="4"/>
  <c r="K520" i="4"/>
  <c r="M520" i="4" s="1"/>
  <c r="J520" i="4"/>
  <c r="I520" i="4"/>
  <c r="H520" i="4"/>
  <c r="G520" i="4"/>
  <c r="F520" i="4"/>
  <c r="E520" i="4"/>
  <c r="D520" i="4"/>
  <c r="C520" i="4"/>
  <c r="AZ519" i="4"/>
  <c r="AY519" i="4"/>
  <c r="AX519" i="4"/>
  <c r="AW519" i="4"/>
  <c r="AV519" i="4"/>
  <c r="AU519" i="4"/>
  <c r="AT519" i="4"/>
  <c r="AS519" i="4"/>
  <c r="AR519" i="4"/>
  <c r="AQ519" i="4"/>
  <c r="AP519" i="4"/>
  <c r="AO519" i="4"/>
  <c r="AN519" i="4"/>
  <c r="AM519" i="4"/>
  <c r="AL519" i="4"/>
  <c r="AK519" i="4"/>
  <c r="AJ519" i="4"/>
  <c r="AI519" i="4"/>
  <c r="AH519" i="4"/>
  <c r="AG519" i="4"/>
  <c r="AF519" i="4"/>
  <c r="AE519" i="4"/>
  <c r="AD519" i="4"/>
  <c r="AC519" i="4"/>
  <c r="AB519" i="4"/>
  <c r="AA519" i="4"/>
  <c r="Z519" i="4"/>
  <c r="Y519" i="4"/>
  <c r="X519" i="4"/>
  <c r="W519" i="4"/>
  <c r="V519" i="4"/>
  <c r="U519" i="4"/>
  <c r="T519" i="4"/>
  <c r="S519" i="4"/>
  <c r="Q519" i="4"/>
  <c r="P519" i="4"/>
  <c r="R519" i="4" s="1"/>
  <c r="O519" i="4"/>
  <c r="N519" i="4"/>
  <c r="M519" i="4"/>
  <c r="L519" i="4"/>
  <c r="K519" i="4"/>
  <c r="J519" i="4"/>
  <c r="I519" i="4"/>
  <c r="H519" i="4"/>
  <c r="G519" i="4"/>
  <c r="F519" i="4"/>
  <c r="E519" i="4"/>
  <c r="D519" i="4"/>
  <c r="C519" i="4"/>
  <c r="AZ518" i="4"/>
  <c r="AY518" i="4"/>
  <c r="AX518" i="4"/>
  <c r="AW518" i="4"/>
  <c r="AV518" i="4"/>
  <c r="AU518" i="4"/>
  <c r="AT518" i="4"/>
  <c r="AS518" i="4"/>
  <c r="AR518" i="4"/>
  <c r="AQ518" i="4"/>
  <c r="AP518" i="4"/>
  <c r="AO518" i="4"/>
  <c r="AN518" i="4"/>
  <c r="AM518" i="4"/>
  <c r="AL518" i="4"/>
  <c r="AK518" i="4"/>
  <c r="AJ518" i="4"/>
  <c r="AI518" i="4"/>
  <c r="AH518" i="4"/>
  <c r="AG518" i="4"/>
  <c r="AF518" i="4"/>
  <c r="AE518" i="4"/>
  <c r="AD518" i="4"/>
  <c r="AC518" i="4"/>
  <c r="AB518" i="4"/>
  <c r="AA518" i="4"/>
  <c r="Z518" i="4"/>
  <c r="Y518" i="4"/>
  <c r="X518" i="4"/>
  <c r="W518" i="4"/>
  <c r="V518" i="4"/>
  <c r="U518" i="4"/>
  <c r="T518" i="4"/>
  <c r="S518" i="4"/>
  <c r="R518" i="4"/>
  <c r="Q518" i="4"/>
  <c r="P518" i="4"/>
  <c r="O518" i="4"/>
  <c r="N518" i="4"/>
  <c r="L518" i="4"/>
  <c r="K518" i="4"/>
  <c r="M518" i="4" s="1"/>
  <c r="J518" i="4"/>
  <c r="I518" i="4"/>
  <c r="H518" i="4"/>
  <c r="G518" i="4"/>
  <c r="F518" i="4"/>
  <c r="E518" i="4"/>
  <c r="D518" i="4"/>
  <c r="C518" i="4"/>
  <c r="AZ517" i="4"/>
  <c r="AY517" i="4"/>
  <c r="AX517" i="4"/>
  <c r="AW517" i="4"/>
  <c r="AV517" i="4"/>
  <c r="AU517" i="4"/>
  <c r="AT517" i="4"/>
  <c r="AS517" i="4"/>
  <c r="AR517" i="4"/>
  <c r="AQ517" i="4"/>
  <c r="AP517" i="4"/>
  <c r="AO517" i="4"/>
  <c r="AN517" i="4"/>
  <c r="AM517" i="4"/>
  <c r="AL517" i="4"/>
  <c r="AK517" i="4"/>
  <c r="AJ517" i="4"/>
  <c r="AI517" i="4"/>
  <c r="AH517" i="4"/>
  <c r="AG517" i="4"/>
  <c r="AF517" i="4"/>
  <c r="AE517" i="4"/>
  <c r="AD517" i="4"/>
  <c r="AC517" i="4"/>
  <c r="AB517" i="4"/>
  <c r="AA517" i="4"/>
  <c r="Z517" i="4"/>
  <c r="Y517" i="4"/>
  <c r="X517" i="4"/>
  <c r="W517" i="4"/>
  <c r="V517" i="4"/>
  <c r="U517" i="4"/>
  <c r="T517" i="4"/>
  <c r="S517" i="4"/>
  <c r="Q517" i="4"/>
  <c r="P517" i="4"/>
  <c r="R517" i="4" s="1"/>
  <c r="O517" i="4"/>
  <c r="N517" i="4"/>
  <c r="M517" i="4"/>
  <c r="L517" i="4"/>
  <c r="K517" i="4"/>
  <c r="J517" i="4"/>
  <c r="I517" i="4"/>
  <c r="H517" i="4"/>
  <c r="G517" i="4"/>
  <c r="F517" i="4"/>
  <c r="E517" i="4"/>
  <c r="D517" i="4"/>
  <c r="C517" i="4"/>
  <c r="AZ516" i="4"/>
  <c r="AY516" i="4"/>
  <c r="AX516" i="4"/>
  <c r="AW516" i="4"/>
  <c r="AV516" i="4"/>
  <c r="AU516" i="4"/>
  <c r="AT516" i="4"/>
  <c r="AS516" i="4"/>
  <c r="AR516" i="4"/>
  <c r="AQ516" i="4"/>
  <c r="AP516" i="4"/>
  <c r="AO516" i="4"/>
  <c r="AN516" i="4"/>
  <c r="AM516" i="4"/>
  <c r="AL516" i="4"/>
  <c r="AK516" i="4"/>
  <c r="AJ516" i="4"/>
  <c r="AI516" i="4"/>
  <c r="AH516" i="4"/>
  <c r="AG516" i="4"/>
  <c r="AF516" i="4"/>
  <c r="AE516" i="4"/>
  <c r="AD516" i="4"/>
  <c r="AC516" i="4"/>
  <c r="AB516" i="4"/>
  <c r="AA516" i="4"/>
  <c r="Z516" i="4"/>
  <c r="Y516" i="4"/>
  <c r="X516" i="4"/>
  <c r="W516" i="4"/>
  <c r="V516" i="4"/>
  <c r="U516" i="4"/>
  <c r="T516" i="4"/>
  <c r="S516" i="4"/>
  <c r="Q516" i="4"/>
  <c r="P516" i="4"/>
  <c r="R516" i="4" s="1"/>
  <c r="O516" i="4"/>
  <c r="N516" i="4"/>
  <c r="L516" i="4"/>
  <c r="K516" i="4"/>
  <c r="M516" i="4" s="1"/>
  <c r="J516" i="4"/>
  <c r="I516" i="4"/>
  <c r="H516" i="4"/>
  <c r="G516" i="4"/>
  <c r="F516" i="4"/>
  <c r="E516" i="4"/>
  <c r="D516" i="4"/>
  <c r="C516" i="4"/>
  <c r="AZ515" i="4"/>
  <c r="AY515" i="4"/>
  <c r="AX515" i="4"/>
  <c r="AW515" i="4"/>
  <c r="AV515" i="4"/>
  <c r="AU515" i="4"/>
  <c r="AT515" i="4"/>
  <c r="AS515" i="4"/>
  <c r="AR515" i="4"/>
  <c r="AQ515" i="4"/>
  <c r="AP515" i="4"/>
  <c r="AO515" i="4"/>
  <c r="AN515" i="4"/>
  <c r="AM515" i="4"/>
  <c r="AL515" i="4"/>
  <c r="AK515" i="4"/>
  <c r="AJ515" i="4"/>
  <c r="AI515" i="4"/>
  <c r="AH515" i="4"/>
  <c r="AG515" i="4"/>
  <c r="AF515" i="4"/>
  <c r="AE515" i="4"/>
  <c r="AD515" i="4"/>
  <c r="AC515" i="4"/>
  <c r="AB515" i="4"/>
  <c r="AA515" i="4"/>
  <c r="Z515" i="4"/>
  <c r="Y515" i="4"/>
  <c r="X515" i="4"/>
  <c r="W515" i="4"/>
  <c r="V515" i="4"/>
  <c r="U515" i="4"/>
  <c r="T515" i="4"/>
  <c r="S515" i="4"/>
  <c r="Q515" i="4"/>
  <c r="P515" i="4"/>
  <c r="R515" i="4" s="1"/>
  <c r="O515" i="4"/>
  <c r="N515" i="4"/>
  <c r="M515" i="4"/>
  <c r="L515" i="4"/>
  <c r="K515" i="4"/>
  <c r="J515" i="4"/>
  <c r="I515" i="4"/>
  <c r="H515" i="4"/>
  <c r="G515" i="4"/>
  <c r="F515" i="4"/>
  <c r="E515" i="4"/>
  <c r="D515" i="4"/>
  <c r="C515" i="4"/>
  <c r="AZ514" i="4"/>
  <c r="AY514" i="4"/>
  <c r="AX514" i="4"/>
  <c r="AW514" i="4"/>
  <c r="AV514" i="4"/>
  <c r="AU514" i="4"/>
  <c r="AT514" i="4"/>
  <c r="AS514" i="4"/>
  <c r="AR514" i="4"/>
  <c r="AQ514" i="4"/>
  <c r="AP514" i="4"/>
  <c r="AO514" i="4"/>
  <c r="AN514" i="4"/>
  <c r="AM514" i="4"/>
  <c r="AL514" i="4"/>
  <c r="AK514" i="4"/>
  <c r="AJ514" i="4"/>
  <c r="AI514" i="4"/>
  <c r="AH514" i="4"/>
  <c r="AG514" i="4"/>
  <c r="AF514" i="4"/>
  <c r="AE514" i="4"/>
  <c r="AD514" i="4"/>
  <c r="AC514" i="4"/>
  <c r="AB514" i="4"/>
  <c r="AA514" i="4"/>
  <c r="Z514" i="4"/>
  <c r="Y514" i="4"/>
  <c r="X514" i="4"/>
  <c r="W514" i="4"/>
  <c r="V514" i="4"/>
  <c r="U514" i="4"/>
  <c r="T514" i="4"/>
  <c r="S514" i="4"/>
  <c r="R514" i="4"/>
  <c r="Q514" i="4"/>
  <c r="P514" i="4"/>
  <c r="O514" i="4"/>
  <c r="N514" i="4"/>
  <c r="L514" i="4"/>
  <c r="K514" i="4"/>
  <c r="M514" i="4" s="1"/>
  <c r="J514" i="4"/>
  <c r="I514" i="4"/>
  <c r="H514" i="4"/>
  <c r="G514" i="4"/>
  <c r="F514" i="4"/>
  <c r="E514" i="4"/>
  <c r="D514" i="4"/>
  <c r="C514" i="4"/>
  <c r="AZ513" i="4"/>
  <c r="AY513" i="4"/>
  <c r="AX513" i="4"/>
  <c r="AW513" i="4"/>
  <c r="AV513" i="4"/>
  <c r="AU513" i="4"/>
  <c r="AT513" i="4"/>
  <c r="AS513" i="4"/>
  <c r="AR513" i="4"/>
  <c r="AQ513" i="4"/>
  <c r="AP513" i="4"/>
  <c r="AO513" i="4"/>
  <c r="AN513" i="4"/>
  <c r="AM513" i="4"/>
  <c r="AL513" i="4"/>
  <c r="AK513" i="4"/>
  <c r="AJ513" i="4"/>
  <c r="AI513" i="4"/>
  <c r="AH513" i="4"/>
  <c r="AG513" i="4"/>
  <c r="AF513" i="4"/>
  <c r="AE513" i="4"/>
  <c r="AD513" i="4"/>
  <c r="AC513" i="4"/>
  <c r="AB513" i="4"/>
  <c r="AA513" i="4"/>
  <c r="Z513" i="4"/>
  <c r="Y513" i="4"/>
  <c r="X513" i="4"/>
  <c r="W513" i="4"/>
  <c r="V513" i="4"/>
  <c r="U513" i="4"/>
  <c r="T513" i="4"/>
  <c r="S513" i="4"/>
  <c r="Q513" i="4"/>
  <c r="P513" i="4"/>
  <c r="R513" i="4" s="1"/>
  <c r="O513" i="4"/>
  <c r="N513" i="4"/>
  <c r="M513" i="4"/>
  <c r="L513" i="4"/>
  <c r="K513" i="4"/>
  <c r="J513" i="4"/>
  <c r="I513" i="4"/>
  <c r="H513" i="4"/>
  <c r="G513" i="4"/>
  <c r="F513" i="4"/>
  <c r="E513" i="4"/>
  <c r="D513" i="4"/>
  <c r="C513" i="4"/>
  <c r="AZ512" i="4"/>
  <c r="AY512" i="4"/>
  <c r="AX512" i="4"/>
  <c r="AW512" i="4"/>
  <c r="AV512" i="4"/>
  <c r="AU512" i="4"/>
  <c r="AT512" i="4"/>
  <c r="AS512" i="4"/>
  <c r="AR512" i="4"/>
  <c r="AQ512" i="4"/>
  <c r="AP512" i="4"/>
  <c r="AO512" i="4"/>
  <c r="AN512" i="4"/>
  <c r="AM512" i="4"/>
  <c r="AL512" i="4"/>
  <c r="AK512" i="4"/>
  <c r="AJ512" i="4"/>
  <c r="AI512" i="4"/>
  <c r="AH512" i="4"/>
  <c r="AG512" i="4"/>
  <c r="AF512" i="4"/>
  <c r="AE512" i="4"/>
  <c r="AD512" i="4"/>
  <c r="AC512" i="4"/>
  <c r="AB512" i="4"/>
  <c r="AA512" i="4"/>
  <c r="Z512" i="4"/>
  <c r="Y512" i="4"/>
  <c r="X512" i="4"/>
  <c r="W512" i="4"/>
  <c r="V512" i="4"/>
  <c r="U512" i="4"/>
  <c r="T512" i="4"/>
  <c r="S512" i="4"/>
  <c r="Q512" i="4"/>
  <c r="P512" i="4"/>
  <c r="R512" i="4" s="1"/>
  <c r="O512" i="4"/>
  <c r="N512" i="4"/>
  <c r="L512" i="4"/>
  <c r="K512" i="4"/>
  <c r="M512" i="4" s="1"/>
  <c r="J512" i="4"/>
  <c r="I512" i="4"/>
  <c r="H512" i="4"/>
  <c r="G512" i="4"/>
  <c r="F512" i="4"/>
  <c r="E512" i="4"/>
  <c r="D512" i="4"/>
  <c r="C512" i="4"/>
  <c r="AZ511" i="4"/>
  <c r="AY511" i="4"/>
  <c r="AX511" i="4"/>
  <c r="AW511" i="4"/>
  <c r="AV511" i="4"/>
  <c r="AU511" i="4"/>
  <c r="AT511" i="4"/>
  <c r="AS511" i="4"/>
  <c r="AR511" i="4"/>
  <c r="AQ511" i="4"/>
  <c r="AP511" i="4"/>
  <c r="AO511" i="4"/>
  <c r="AN511" i="4"/>
  <c r="AM511" i="4"/>
  <c r="AL511" i="4"/>
  <c r="AK511" i="4"/>
  <c r="AJ511" i="4"/>
  <c r="AI511" i="4"/>
  <c r="AH511" i="4"/>
  <c r="AG511" i="4"/>
  <c r="AF511" i="4"/>
  <c r="AE511" i="4"/>
  <c r="AD511" i="4"/>
  <c r="AC511" i="4"/>
  <c r="AB511" i="4"/>
  <c r="AA511" i="4"/>
  <c r="Z511" i="4"/>
  <c r="Y511" i="4"/>
  <c r="X511" i="4"/>
  <c r="W511" i="4"/>
  <c r="V511" i="4"/>
  <c r="U511" i="4"/>
  <c r="T511" i="4"/>
  <c r="S511" i="4"/>
  <c r="Q511" i="4"/>
  <c r="P511" i="4"/>
  <c r="R511" i="4" s="1"/>
  <c r="O511" i="4"/>
  <c r="N511" i="4"/>
  <c r="M511" i="4"/>
  <c r="L511" i="4"/>
  <c r="K511" i="4"/>
  <c r="J511" i="4"/>
  <c r="I511" i="4"/>
  <c r="H511" i="4"/>
  <c r="G511" i="4"/>
  <c r="F511" i="4"/>
  <c r="E511" i="4"/>
  <c r="D511" i="4"/>
  <c r="C511" i="4"/>
  <c r="AZ510" i="4"/>
  <c r="AY510" i="4"/>
  <c r="AX510" i="4"/>
  <c r="AW510" i="4"/>
  <c r="AV510" i="4"/>
  <c r="AU510" i="4"/>
  <c r="AT510" i="4"/>
  <c r="AS510" i="4"/>
  <c r="AR510" i="4"/>
  <c r="AQ510" i="4"/>
  <c r="AP510" i="4"/>
  <c r="AO510" i="4"/>
  <c r="AN510" i="4"/>
  <c r="AM510" i="4"/>
  <c r="AL510" i="4"/>
  <c r="AK510" i="4"/>
  <c r="AJ510" i="4"/>
  <c r="AI510" i="4"/>
  <c r="AH510" i="4"/>
  <c r="AG510" i="4"/>
  <c r="AF510" i="4"/>
  <c r="AE510" i="4"/>
  <c r="AD510" i="4"/>
  <c r="AC510" i="4"/>
  <c r="AB510" i="4"/>
  <c r="AA510" i="4"/>
  <c r="Z510" i="4"/>
  <c r="Y510" i="4"/>
  <c r="X510" i="4"/>
  <c r="W510" i="4"/>
  <c r="V510" i="4"/>
  <c r="U510" i="4"/>
  <c r="T510" i="4"/>
  <c r="S510" i="4"/>
  <c r="R510" i="4"/>
  <c r="Q510" i="4"/>
  <c r="P510" i="4"/>
  <c r="O510" i="4"/>
  <c r="N510" i="4"/>
  <c r="L510" i="4"/>
  <c r="K510" i="4"/>
  <c r="M510" i="4" s="1"/>
  <c r="J510" i="4"/>
  <c r="I510" i="4"/>
  <c r="H510" i="4"/>
  <c r="G510" i="4"/>
  <c r="F510" i="4"/>
  <c r="E510" i="4"/>
  <c r="D510" i="4"/>
  <c r="C510" i="4"/>
  <c r="AZ509" i="4"/>
  <c r="AY509" i="4"/>
  <c r="AX509" i="4"/>
  <c r="AW509" i="4"/>
  <c r="AV509" i="4"/>
  <c r="AU509" i="4"/>
  <c r="AT509" i="4"/>
  <c r="AS509" i="4"/>
  <c r="AR509" i="4"/>
  <c r="AQ509" i="4"/>
  <c r="AP509" i="4"/>
  <c r="AO509" i="4"/>
  <c r="AN509" i="4"/>
  <c r="AM509" i="4"/>
  <c r="AL509" i="4"/>
  <c r="AK509" i="4"/>
  <c r="AJ509" i="4"/>
  <c r="AI509" i="4"/>
  <c r="AH509" i="4"/>
  <c r="AG509" i="4"/>
  <c r="AF509" i="4"/>
  <c r="AE509" i="4"/>
  <c r="AD509" i="4"/>
  <c r="AC509" i="4"/>
  <c r="AB509" i="4"/>
  <c r="AA509" i="4"/>
  <c r="Z509" i="4"/>
  <c r="Y509" i="4"/>
  <c r="X509" i="4"/>
  <c r="W509" i="4"/>
  <c r="V509" i="4"/>
  <c r="U509" i="4"/>
  <c r="T509" i="4"/>
  <c r="S509" i="4"/>
  <c r="Q509" i="4"/>
  <c r="P509" i="4"/>
  <c r="R509" i="4" s="1"/>
  <c r="O509" i="4"/>
  <c r="N509" i="4"/>
  <c r="M509" i="4"/>
  <c r="L509" i="4"/>
  <c r="K509" i="4"/>
  <c r="J509" i="4"/>
  <c r="I509" i="4"/>
  <c r="H509" i="4"/>
  <c r="G509" i="4"/>
  <c r="F509" i="4"/>
  <c r="E509" i="4"/>
  <c r="D509" i="4"/>
  <c r="C509" i="4"/>
  <c r="AZ508" i="4"/>
  <c r="AY508" i="4"/>
  <c r="AX508" i="4"/>
  <c r="AW508" i="4"/>
  <c r="AV508" i="4"/>
  <c r="AU508" i="4"/>
  <c r="AT508" i="4"/>
  <c r="AS508" i="4"/>
  <c r="AR508" i="4"/>
  <c r="AQ508" i="4"/>
  <c r="AP508" i="4"/>
  <c r="AO508" i="4"/>
  <c r="AN508" i="4"/>
  <c r="AM508" i="4"/>
  <c r="AL508" i="4"/>
  <c r="AK508" i="4"/>
  <c r="AJ508" i="4"/>
  <c r="AI508" i="4"/>
  <c r="AH508" i="4"/>
  <c r="AG508" i="4"/>
  <c r="AF508" i="4"/>
  <c r="AE508" i="4"/>
  <c r="AD508" i="4"/>
  <c r="AC508" i="4"/>
  <c r="AB508" i="4"/>
  <c r="AA508" i="4"/>
  <c r="Z508" i="4"/>
  <c r="Y508" i="4"/>
  <c r="X508" i="4"/>
  <c r="W508" i="4"/>
  <c r="V508" i="4"/>
  <c r="U508" i="4"/>
  <c r="T508" i="4"/>
  <c r="S508" i="4"/>
  <c r="Q508" i="4"/>
  <c r="P508" i="4"/>
  <c r="R508" i="4" s="1"/>
  <c r="O508" i="4"/>
  <c r="N508" i="4"/>
  <c r="L508" i="4"/>
  <c r="K508" i="4"/>
  <c r="M508" i="4" s="1"/>
  <c r="J508" i="4"/>
  <c r="I508" i="4"/>
  <c r="H508" i="4"/>
  <c r="G508" i="4"/>
  <c r="F508" i="4"/>
  <c r="E508" i="4"/>
  <c r="D508" i="4"/>
  <c r="C508" i="4"/>
  <c r="AZ507" i="4"/>
  <c r="AY507" i="4"/>
  <c r="AX507" i="4"/>
  <c r="AW507" i="4"/>
  <c r="AV507" i="4"/>
  <c r="AU507" i="4"/>
  <c r="AT507" i="4"/>
  <c r="AS507" i="4"/>
  <c r="AR507" i="4"/>
  <c r="AQ507" i="4"/>
  <c r="AP507" i="4"/>
  <c r="AO507" i="4"/>
  <c r="AN507" i="4"/>
  <c r="AM507" i="4"/>
  <c r="AL507" i="4"/>
  <c r="AK507" i="4"/>
  <c r="AJ507" i="4"/>
  <c r="AI507" i="4"/>
  <c r="AH507" i="4"/>
  <c r="AG507" i="4"/>
  <c r="AF507" i="4"/>
  <c r="AE507" i="4"/>
  <c r="AD507" i="4"/>
  <c r="AC507" i="4"/>
  <c r="AB507" i="4"/>
  <c r="AA507" i="4"/>
  <c r="Z507" i="4"/>
  <c r="Y507" i="4"/>
  <c r="X507" i="4"/>
  <c r="W507" i="4"/>
  <c r="V507" i="4"/>
  <c r="U507" i="4"/>
  <c r="T507" i="4"/>
  <c r="S507" i="4"/>
  <c r="Q507" i="4"/>
  <c r="P507" i="4"/>
  <c r="R507" i="4" s="1"/>
  <c r="O507" i="4"/>
  <c r="N507" i="4"/>
  <c r="M507" i="4"/>
  <c r="L507" i="4"/>
  <c r="K507" i="4"/>
  <c r="J507" i="4"/>
  <c r="I507" i="4"/>
  <c r="H507" i="4"/>
  <c r="G507" i="4"/>
  <c r="F507" i="4"/>
  <c r="E507" i="4"/>
  <c r="D507" i="4"/>
  <c r="C507" i="4"/>
  <c r="AZ506" i="4"/>
  <c r="AY506" i="4"/>
  <c r="AX506" i="4"/>
  <c r="AW506" i="4"/>
  <c r="AV506" i="4"/>
  <c r="AU506" i="4"/>
  <c r="AT506" i="4"/>
  <c r="AS506" i="4"/>
  <c r="AR506" i="4"/>
  <c r="AQ506" i="4"/>
  <c r="AP506" i="4"/>
  <c r="AO506" i="4"/>
  <c r="AN506" i="4"/>
  <c r="AM506" i="4"/>
  <c r="AL506" i="4"/>
  <c r="AK506" i="4"/>
  <c r="AJ506" i="4"/>
  <c r="AI506" i="4"/>
  <c r="AH506" i="4"/>
  <c r="AG506" i="4"/>
  <c r="AF506" i="4"/>
  <c r="AE506" i="4"/>
  <c r="AD506" i="4"/>
  <c r="AC506" i="4"/>
  <c r="AB506" i="4"/>
  <c r="AA506" i="4"/>
  <c r="Z506" i="4"/>
  <c r="Y506" i="4"/>
  <c r="X506" i="4"/>
  <c r="W506" i="4"/>
  <c r="V506" i="4"/>
  <c r="U506" i="4"/>
  <c r="T506" i="4"/>
  <c r="S506" i="4"/>
  <c r="R506" i="4"/>
  <c r="Q506" i="4"/>
  <c r="P506" i="4"/>
  <c r="O506" i="4"/>
  <c r="N506" i="4"/>
  <c r="L506" i="4"/>
  <c r="K506" i="4"/>
  <c r="M506" i="4" s="1"/>
  <c r="J506" i="4"/>
  <c r="I506" i="4"/>
  <c r="H506" i="4"/>
  <c r="G506" i="4"/>
  <c r="F506" i="4"/>
  <c r="E506" i="4"/>
  <c r="D506" i="4"/>
  <c r="C506" i="4"/>
  <c r="AZ505" i="4"/>
  <c r="AY505" i="4"/>
  <c r="AX505" i="4"/>
  <c r="AW505" i="4"/>
  <c r="AV505" i="4"/>
  <c r="AU505" i="4"/>
  <c r="AT505" i="4"/>
  <c r="AS505" i="4"/>
  <c r="AR505" i="4"/>
  <c r="AQ505" i="4"/>
  <c r="AP505" i="4"/>
  <c r="AO505" i="4"/>
  <c r="AN505" i="4"/>
  <c r="AM505" i="4"/>
  <c r="AL505" i="4"/>
  <c r="AK505" i="4"/>
  <c r="AJ505" i="4"/>
  <c r="AI505" i="4"/>
  <c r="AH505" i="4"/>
  <c r="AG505" i="4"/>
  <c r="AF505" i="4"/>
  <c r="AE505" i="4"/>
  <c r="AD505" i="4"/>
  <c r="AC505" i="4"/>
  <c r="AB505" i="4"/>
  <c r="AA505" i="4"/>
  <c r="Z505" i="4"/>
  <c r="Y505" i="4"/>
  <c r="X505" i="4"/>
  <c r="W505" i="4"/>
  <c r="V505" i="4"/>
  <c r="U505" i="4"/>
  <c r="T505" i="4"/>
  <c r="S505" i="4"/>
  <c r="Q505" i="4"/>
  <c r="P505" i="4"/>
  <c r="R505" i="4" s="1"/>
  <c r="O505" i="4"/>
  <c r="N505" i="4"/>
  <c r="M505" i="4"/>
  <c r="L505" i="4"/>
  <c r="K505" i="4"/>
  <c r="J505" i="4"/>
  <c r="I505" i="4"/>
  <c r="H505" i="4"/>
  <c r="G505" i="4"/>
  <c r="F505" i="4"/>
  <c r="E505" i="4"/>
  <c r="D505" i="4"/>
  <c r="C505" i="4"/>
  <c r="AZ504" i="4"/>
  <c r="AY504" i="4"/>
  <c r="AX504" i="4"/>
  <c r="AW504" i="4"/>
  <c r="AV504" i="4"/>
  <c r="AU504" i="4"/>
  <c r="AT504" i="4"/>
  <c r="AS504" i="4"/>
  <c r="AR504" i="4"/>
  <c r="AQ504" i="4"/>
  <c r="AP504" i="4"/>
  <c r="AO504" i="4"/>
  <c r="AN504" i="4"/>
  <c r="AM504" i="4"/>
  <c r="AL504" i="4"/>
  <c r="AK504" i="4"/>
  <c r="AJ504" i="4"/>
  <c r="AI504" i="4"/>
  <c r="AH504" i="4"/>
  <c r="AG504" i="4"/>
  <c r="AF504" i="4"/>
  <c r="AE504" i="4"/>
  <c r="AD504" i="4"/>
  <c r="AC504" i="4"/>
  <c r="AB504" i="4"/>
  <c r="AA504" i="4"/>
  <c r="Z504" i="4"/>
  <c r="Y504" i="4"/>
  <c r="X504" i="4"/>
  <c r="W504" i="4"/>
  <c r="V504" i="4"/>
  <c r="U504" i="4"/>
  <c r="T504" i="4"/>
  <c r="S504" i="4"/>
  <c r="Q504" i="4"/>
  <c r="P504" i="4"/>
  <c r="R504" i="4" s="1"/>
  <c r="O504" i="4"/>
  <c r="N504" i="4"/>
  <c r="L504" i="4"/>
  <c r="K504" i="4"/>
  <c r="M504" i="4" s="1"/>
  <c r="J504" i="4"/>
  <c r="I504" i="4"/>
  <c r="H504" i="4"/>
  <c r="G504" i="4"/>
  <c r="F504" i="4"/>
  <c r="E504" i="4"/>
  <c r="D504" i="4"/>
  <c r="C504" i="4"/>
  <c r="AZ503" i="4"/>
  <c r="AY503" i="4"/>
  <c r="AX503" i="4"/>
  <c r="AW503" i="4"/>
  <c r="AV503" i="4"/>
  <c r="AU503" i="4"/>
  <c r="AT503" i="4"/>
  <c r="AS503" i="4"/>
  <c r="AR503" i="4"/>
  <c r="AQ503" i="4"/>
  <c r="AP503" i="4"/>
  <c r="AO503" i="4"/>
  <c r="AN503" i="4"/>
  <c r="AM503" i="4"/>
  <c r="AL503" i="4"/>
  <c r="AK503" i="4"/>
  <c r="AJ503" i="4"/>
  <c r="AI503" i="4"/>
  <c r="AH503" i="4"/>
  <c r="AG503" i="4"/>
  <c r="AF503" i="4"/>
  <c r="AE503" i="4"/>
  <c r="AD503" i="4"/>
  <c r="AC503" i="4"/>
  <c r="AB503" i="4"/>
  <c r="AA503" i="4"/>
  <c r="Z503" i="4"/>
  <c r="Y503" i="4"/>
  <c r="X503" i="4"/>
  <c r="W503" i="4"/>
  <c r="V503" i="4"/>
  <c r="U503" i="4"/>
  <c r="T503" i="4"/>
  <c r="S503" i="4"/>
  <c r="Q503" i="4"/>
  <c r="P503" i="4"/>
  <c r="R503" i="4" s="1"/>
  <c r="O503" i="4"/>
  <c r="N503" i="4"/>
  <c r="M503" i="4"/>
  <c r="L503" i="4"/>
  <c r="K503" i="4"/>
  <c r="J503" i="4"/>
  <c r="I503" i="4"/>
  <c r="H503" i="4"/>
  <c r="G503" i="4"/>
  <c r="F503" i="4"/>
  <c r="E503" i="4"/>
  <c r="D503" i="4"/>
  <c r="C503" i="4"/>
  <c r="AZ502" i="4"/>
  <c r="AY502" i="4"/>
  <c r="AX502" i="4"/>
  <c r="AW502" i="4"/>
  <c r="AV502" i="4"/>
  <c r="AU502" i="4"/>
  <c r="AT502" i="4"/>
  <c r="AS502" i="4"/>
  <c r="AR502" i="4"/>
  <c r="AQ502" i="4"/>
  <c r="AP502" i="4"/>
  <c r="AO502" i="4"/>
  <c r="AN502" i="4"/>
  <c r="AM502" i="4"/>
  <c r="AL502" i="4"/>
  <c r="AK502" i="4"/>
  <c r="AJ502" i="4"/>
  <c r="AI502" i="4"/>
  <c r="AH502" i="4"/>
  <c r="AG502" i="4"/>
  <c r="AF502" i="4"/>
  <c r="AE502" i="4"/>
  <c r="AD502" i="4"/>
  <c r="AC502" i="4"/>
  <c r="AB502" i="4"/>
  <c r="AA502" i="4"/>
  <c r="Z502" i="4"/>
  <c r="Y502" i="4"/>
  <c r="X502" i="4"/>
  <c r="W502" i="4"/>
  <c r="V502" i="4"/>
  <c r="U502" i="4"/>
  <c r="T502" i="4"/>
  <c r="S502" i="4"/>
  <c r="R502" i="4"/>
  <c r="Q502" i="4"/>
  <c r="P502" i="4"/>
  <c r="O502" i="4"/>
  <c r="N502" i="4"/>
  <c r="L502" i="4"/>
  <c r="K502" i="4"/>
  <c r="M502" i="4" s="1"/>
  <c r="J502" i="4"/>
  <c r="I502" i="4"/>
  <c r="H502" i="4"/>
  <c r="G502" i="4"/>
  <c r="F502" i="4"/>
  <c r="E502" i="4"/>
  <c r="D502" i="4"/>
  <c r="C502" i="4"/>
  <c r="AZ501" i="4"/>
  <c r="AY501" i="4"/>
  <c r="AX501" i="4"/>
  <c r="AW501" i="4"/>
  <c r="AV501" i="4"/>
  <c r="AU501" i="4"/>
  <c r="AT501" i="4"/>
  <c r="AS501" i="4"/>
  <c r="AR501" i="4"/>
  <c r="AQ501" i="4"/>
  <c r="AP501" i="4"/>
  <c r="AO501" i="4"/>
  <c r="AN501" i="4"/>
  <c r="AM501" i="4"/>
  <c r="AL501" i="4"/>
  <c r="AK501" i="4"/>
  <c r="AJ501" i="4"/>
  <c r="AI501" i="4"/>
  <c r="AH501" i="4"/>
  <c r="AG501" i="4"/>
  <c r="AF501" i="4"/>
  <c r="AE501" i="4"/>
  <c r="AD501" i="4"/>
  <c r="AC501" i="4"/>
  <c r="AB501" i="4"/>
  <c r="AA501" i="4"/>
  <c r="Z501" i="4"/>
  <c r="Y501" i="4"/>
  <c r="X501" i="4"/>
  <c r="W501" i="4"/>
  <c r="V501" i="4"/>
  <c r="U501" i="4"/>
  <c r="T501" i="4"/>
  <c r="S501" i="4"/>
  <c r="Q501" i="4"/>
  <c r="P501" i="4"/>
  <c r="R501" i="4" s="1"/>
  <c r="O501" i="4"/>
  <c r="N501" i="4"/>
  <c r="M501" i="4"/>
  <c r="L501" i="4"/>
  <c r="K501" i="4"/>
  <c r="J501" i="4"/>
  <c r="I501" i="4"/>
  <c r="H501" i="4"/>
  <c r="G501" i="4"/>
  <c r="F501" i="4"/>
  <c r="E501" i="4"/>
  <c r="D501" i="4"/>
  <c r="C501" i="4"/>
  <c r="AZ500" i="4"/>
  <c r="AY500" i="4"/>
  <c r="AX500" i="4"/>
  <c r="AW500" i="4"/>
  <c r="AV500" i="4"/>
  <c r="AU500" i="4"/>
  <c r="AT500" i="4"/>
  <c r="AS500" i="4"/>
  <c r="AR500" i="4"/>
  <c r="AQ500" i="4"/>
  <c r="AP500" i="4"/>
  <c r="AO500" i="4"/>
  <c r="AN500" i="4"/>
  <c r="AM500" i="4"/>
  <c r="AL500" i="4"/>
  <c r="AK500" i="4"/>
  <c r="AJ500" i="4"/>
  <c r="AI500" i="4"/>
  <c r="AH500" i="4"/>
  <c r="AG500" i="4"/>
  <c r="AF500" i="4"/>
  <c r="AE500" i="4"/>
  <c r="AD500" i="4"/>
  <c r="AC500" i="4"/>
  <c r="AB500" i="4"/>
  <c r="AA500" i="4"/>
  <c r="Z500" i="4"/>
  <c r="Y500" i="4"/>
  <c r="X500" i="4"/>
  <c r="W500" i="4"/>
  <c r="V500" i="4"/>
  <c r="U500" i="4"/>
  <c r="T500" i="4"/>
  <c r="S500" i="4"/>
  <c r="Q500" i="4"/>
  <c r="P500" i="4"/>
  <c r="R500" i="4" s="1"/>
  <c r="O500" i="4"/>
  <c r="N500" i="4"/>
  <c r="L500" i="4"/>
  <c r="K500" i="4"/>
  <c r="M500" i="4" s="1"/>
  <c r="J500" i="4"/>
  <c r="I500" i="4"/>
  <c r="H500" i="4"/>
  <c r="G500" i="4"/>
  <c r="F500" i="4"/>
  <c r="E500" i="4"/>
  <c r="D500" i="4"/>
  <c r="C500" i="4"/>
  <c r="AZ499" i="4"/>
  <c r="AY499" i="4"/>
  <c r="AX499" i="4"/>
  <c r="AW499" i="4"/>
  <c r="AV499" i="4"/>
  <c r="AU499" i="4"/>
  <c r="AT499" i="4"/>
  <c r="AS499" i="4"/>
  <c r="AR499" i="4"/>
  <c r="AQ499" i="4"/>
  <c r="AP499" i="4"/>
  <c r="AO499" i="4"/>
  <c r="AN499" i="4"/>
  <c r="AM499" i="4"/>
  <c r="AL499" i="4"/>
  <c r="AK499" i="4"/>
  <c r="AJ499" i="4"/>
  <c r="AI499" i="4"/>
  <c r="AH499" i="4"/>
  <c r="AG499" i="4"/>
  <c r="AF499" i="4"/>
  <c r="AE499" i="4"/>
  <c r="AD499" i="4"/>
  <c r="AC499" i="4"/>
  <c r="AB499" i="4"/>
  <c r="AA499" i="4"/>
  <c r="Z499" i="4"/>
  <c r="Y499" i="4"/>
  <c r="X499" i="4"/>
  <c r="W499" i="4"/>
  <c r="V499" i="4"/>
  <c r="U499" i="4"/>
  <c r="T499" i="4"/>
  <c r="S499" i="4"/>
  <c r="Q499" i="4"/>
  <c r="P499" i="4"/>
  <c r="R499" i="4" s="1"/>
  <c r="O499" i="4"/>
  <c r="N499" i="4"/>
  <c r="M499" i="4"/>
  <c r="L499" i="4"/>
  <c r="K499" i="4"/>
  <c r="J499" i="4"/>
  <c r="I499" i="4"/>
  <c r="H499" i="4"/>
  <c r="G499" i="4"/>
  <c r="F499" i="4"/>
  <c r="E499" i="4"/>
  <c r="D499" i="4"/>
  <c r="C499" i="4"/>
  <c r="AZ498" i="4"/>
  <c r="AY498" i="4"/>
  <c r="AX498" i="4"/>
  <c r="AW498" i="4"/>
  <c r="AV498" i="4"/>
  <c r="AU498" i="4"/>
  <c r="AT498" i="4"/>
  <c r="AS498" i="4"/>
  <c r="AR498" i="4"/>
  <c r="AQ498" i="4"/>
  <c r="AP498" i="4"/>
  <c r="AO498" i="4"/>
  <c r="AN498" i="4"/>
  <c r="AM498" i="4"/>
  <c r="AL498" i="4"/>
  <c r="AK498" i="4"/>
  <c r="AJ498" i="4"/>
  <c r="AI498" i="4"/>
  <c r="AH498" i="4"/>
  <c r="AG498" i="4"/>
  <c r="AF498" i="4"/>
  <c r="AE498" i="4"/>
  <c r="AD498" i="4"/>
  <c r="AC498" i="4"/>
  <c r="AB498" i="4"/>
  <c r="AA498" i="4"/>
  <c r="Z498" i="4"/>
  <c r="Y498" i="4"/>
  <c r="X498" i="4"/>
  <c r="W498" i="4"/>
  <c r="V498" i="4"/>
  <c r="U498" i="4"/>
  <c r="T498" i="4"/>
  <c r="S498" i="4"/>
  <c r="R498" i="4"/>
  <c r="Q498" i="4"/>
  <c r="P498" i="4"/>
  <c r="O498" i="4"/>
  <c r="N498" i="4"/>
  <c r="L498" i="4"/>
  <c r="K498" i="4"/>
  <c r="M498" i="4" s="1"/>
  <c r="J498" i="4"/>
  <c r="I498" i="4"/>
  <c r="H498" i="4"/>
  <c r="G498" i="4"/>
  <c r="F498" i="4"/>
  <c r="E498" i="4"/>
  <c r="D498" i="4"/>
  <c r="C498" i="4"/>
  <c r="AZ497" i="4"/>
  <c r="AY497" i="4"/>
  <c r="AX497" i="4"/>
  <c r="AW497" i="4"/>
  <c r="AV497" i="4"/>
  <c r="AU497" i="4"/>
  <c r="AT497" i="4"/>
  <c r="AS497" i="4"/>
  <c r="AR497" i="4"/>
  <c r="AQ497" i="4"/>
  <c r="AP497" i="4"/>
  <c r="AO497" i="4"/>
  <c r="AN497" i="4"/>
  <c r="AM497" i="4"/>
  <c r="AL497" i="4"/>
  <c r="AK497" i="4"/>
  <c r="AJ497" i="4"/>
  <c r="AI497" i="4"/>
  <c r="AH497" i="4"/>
  <c r="AG497" i="4"/>
  <c r="AF497" i="4"/>
  <c r="AE497" i="4"/>
  <c r="AD497" i="4"/>
  <c r="AC497" i="4"/>
  <c r="AB497" i="4"/>
  <c r="AA497" i="4"/>
  <c r="Z497" i="4"/>
  <c r="Y497" i="4"/>
  <c r="X497" i="4"/>
  <c r="W497" i="4"/>
  <c r="V497" i="4"/>
  <c r="U497" i="4"/>
  <c r="T497" i="4"/>
  <c r="S497" i="4"/>
  <c r="R497" i="4"/>
  <c r="Q497" i="4"/>
  <c r="P497" i="4"/>
  <c r="O497" i="4"/>
  <c r="N497" i="4"/>
  <c r="M497" i="4"/>
  <c r="L497" i="4"/>
  <c r="K497" i="4"/>
  <c r="J497" i="4"/>
  <c r="I497" i="4"/>
  <c r="H497" i="4"/>
  <c r="G497" i="4"/>
  <c r="F497" i="4"/>
  <c r="E497" i="4"/>
  <c r="D497" i="4"/>
  <c r="C497" i="4"/>
  <c r="AZ496" i="4"/>
  <c r="AY496" i="4"/>
  <c r="AX496" i="4"/>
  <c r="AW496" i="4"/>
  <c r="AV496" i="4"/>
  <c r="AU496" i="4"/>
  <c r="AT496" i="4"/>
  <c r="AS496" i="4"/>
  <c r="AR496" i="4"/>
  <c r="AQ496" i="4"/>
  <c r="AP496" i="4"/>
  <c r="AO496" i="4"/>
  <c r="AN496" i="4"/>
  <c r="AM496" i="4"/>
  <c r="AL496" i="4"/>
  <c r="AK496" i="4"/>
  <c r="AJ496" i="4"/>
  <c r="AI496" i="4"/>
  <c r="AH496" i="4"/>
  <c r="AG496" i="4"/>
  <c r="AF496" i="4"/>
  <c r="AE496" i="4"/>
  <c r="AD496" i="4"/>
  <c r="AC496" i="4"/>
  <c r="AB496" i="4"/>
  <c r="AA496" i="4"/>
  <c r="Z496" i="4"/>
  <c r="Y496" i="4"/>
  <c r="X496" i="4"/>
  <c r="W496" i="4"/>
  <c r="V496" i="4"/>
  <c r="U496" i="4"/>
  <c r="T496" i="4"/>
  <c r="S496" i="4"/>
  <c r="Q496" i="4"/>
  <c r="P496" i="4"/>
  <c r="R496" i="4" s="1"/>
  <c r="O496" i="4"/>
  <c r="N496" i="4"/>
  <c r="L496" i="4"/>
  <c r="K496" i="4"/>
  <c r="M496" i="4" s="1"/>
  <c r="J496" i="4"/>
  <c r="I496" i="4"/>
  <c r="H496" i="4"/>
  <c r="G496" i="4"/>
  <c r="F496" i="4"/>
  <c r="E496" i="4"/>
  <c r="D496" i="4"/>
  <c r="C496" i="4"/>
  <c r="AZ495" i="4"/>
  <c r="AY495" i="4"/>
  <c r="AX495" i="4"/>
  <c r="AW495" i="4"/>
  <c r="AV495" i="4"/>
  <c r="AU495" i="4"/>
  <c r="AT495" i="4"/>
  <c r="AS495" i="4"/>
  <c r="AR495" i="4"/>
  <c r="AQ495" i="4"/>
  <c r="AP495" i="4"/>
  <c r="AO495" i="4"/>
  <c r="AN495" i="4"/>
  <c r="AM495" i="4"/>
  <c r="AL495" i="4"/>
  <c r="AK495" i="4"/>
  <c r="AJ495" i="4"/>
  <c r="AI495" i="4"/>
  <c r="AH495" i="4"/>
  <c r="AG495" i="4"/>
  <c r="AF495" i="4"/>
  <c r="AE495" i="4"/>
  <c r="AD495" i="4"/>
  <c r="AC495" i="4"/>
  <c r="AB495" i="4"/>
  <c r="AA495" i="4"/>
  <c r="Z495" i="4"/>
  <c r="Y495" i="4"/>
  <c r="X495" i="4"/>
  <c r="W495" i="4"/>
  <c r="V495" i="4"/>
  <c r="U495" i="4"/>
  <c r="T495" i="4"/>
  <c r="S495" i="4"/>
  <c r="Q495" i="4"/>
  <c r="P495" i="4"/>
  <c r="R495" i="4" s="1"/>
  <c r="O495" i="4"/>
  <c r="N495" i="4"/>
  <c r="M495" i="4"/>
  <c r="L495" i="4"/>
  <c r="K495" i="4"/>
  <c r="J495" i="4"/>
  <c r="I495" i="4"/>
  <c r="H495" i="4"/>
  <c r="G495" i="4"/>
  <c r="F495" i="4"/>
  <c r="E495" i="4"/>
  <c r="D495" i="4"/>
  <c r="C495" i="4"/>
  <c r="AZ494" i="4"/>
  <c r="AY494" i="4"/>
  <c r="AX494" i="4"/>
  <c r="AW494" i="4"/>
  <c r="AV494" i="4"/>
  <c r="AU494" i="4"/>
  <c r="AT494" i="4"/>
  <c r="AS494" i="4"/>
  <c r="AR494" i="4"/>
  <c r="AQ494" i="4"/>
  <c r="AP494" i="4"/>
  <c r="AO494" i="4"/>
  <c r="AN494" i="4"/>
  <c r="AM494" i="4"/>
  <c r="AL494" i="4"/>
  <c r="AK494" i="4"/>
  <c r="AJ494" i="4"/>
  <c r="AI494" i="4"/>
  <c r="AH494" i="4"/>
  <c r="AG494" i="4"/>
  <c r="AF494" i="4"/>
  <c r="AE494" i="4"/>
  <c r="AD494" i="4"/>
  <c r="AC494" i="4"/>
  <c r="AB494" i="4"/>
  <c r="AA494" i="4"/>
  <c r="Z494" i="4"/>
  <c r="Y494" i="4"/>
  <c r="X494" i="4"/>
  <c r="W494" i="4"/>
  <c r="V494" i="4"/>
  <c r="U494" i="4"/>
  <c r="T494" i="4"/>
  <c r="S494" i="4"/>
  <c r="R494" i="4"/>
  <c r="Q494" i="4"/>
  <c r="P494" i="4"/>
  <c r="O494" i="4"/>
  <c r="N494" i="4"/>
  <c r="L494" i="4"/>
  <c r="K494" i="4"/>
  <c r="M494" i="4" s="1"/>
  <c r="J494" i="4"/>
  <c r="I494" i="4"/>
  <c r="H494" i="4"/>
  <c r="G494" i="4"/>
  <c r="F494" i="4"/>
  <c r="E494" i="4"/>
  <c r="D494" i="4"/>
  <c r="C494" i="4"/>
  <c r="AZ493" i="4"/>
  <c r="AY493" i="4"/>
  <c r="AX493" i="4"/>
  <c r="AW493" i="4"/>
  <c r="AV493" i="4"/>
  <c r="AU493" i="4"/>
  <c r="AT493" i="4"/>
  <c r="AS493" i="4"/>
  <c r="AR493" i="4"/>
  <c r="AQ493" i="4"/>
  <c r="AP493" i="4"/>
  <c r="AO493" i="4"/>
  <c r="AN493" i="4"/>
  <c r="AM493" i="4"/>
  <c r="AL493" i="4"/>
  <c r="AK493" i="4"/>
  <c r="AJ493" i="4"/>
  <c r="AI493" i="4"/>
  <c r="AH493" i="4"/>
  <c r="AG493" i="4"/>
  <c r="AF493" i="4"/>
  <c r="AE493" i="4"/>
  <c r="AD493" i="4"/>
  <c r="AC493" i="4"/>
  <c r="AB493" i="4"/>
  <c r="AA493" i="4"/>
  <c r="Z493" i="4"/>
  <c r="Y493" i="4"/>
  <c r="X493" i="4"/>
  <c r="W493" i="4"/>
  <c r="V493" i="4"/>
  <c r="U493" i="4"/>
  <c r="T493" i="4"/>
  <c r="S493" i="4"/>
  <c r="R493" i="4"/>
  <c r="Q493" i="4"/>
  <c r="P493" i="4"/>
  <c r="O493" i="4"/>
  <c r="N493" i="4"/>
  <c r="M493" i="4"/>
  <c r="L493" i="4"/>
  <c r="K493" i="4"/>
  <c r="J493" i="4"/>
  <c r="I493" i="4"/>
  <c r="H493" i="4"/>
  <c r="G493" i="4"/>
  <c r="F493" i="4"/>
  <c r="E493" i="4"/>
  <c r="D493" i="4"/>
  <c r="C493" i="4"/>
  <c r="AZ492" i="4"/>
  <c r="AY492" i="4"/>
  <c r="AX492" i="4"/>
  <c r="AW492" i="4"/>
  <c r="AV492" i="4"/>
  <c r="AU492" i="4"/>
  <c r="AT492" i="4"/>
  <c r="AS492" i="4"/>
  <c r="AR492" i="4"/>
  <c r="AQ492" i="4"/>
  <c r="AP492" i="4"/>
  <c r="AO492" i="4"/>
  <c r="AN492" i="4"/>
  <c r="AM492" i="4"/>
  <c r="AL492" i="4"/>
  <c r="AK492" i="4"/>
  <c r="AJ492" i="4"/>
  <c r="AI492" i="4"/>
  <c r="AH492" i="4"/>
  <c r="AG492" i="4"/>
  <c r="AF492" i="4"/>
  <c r="AE492" i="4"/>
  <c r="AD492" i="4"/>
  <c r="AC492" i="4"/>
  <c r="AB492" i="4"/>
  <c r="AA492" i="4"/>
  <c r="Z492" i="4"/>
  <c r="Y492" i="4"/>
  <c r="X492" i="4"/>
  <c r="W492" i="4"/>
  <c r="V492" i="4"/>
  <c r="U492" i="4"/>
  <c r="T492" i="4"/>
  <c r="S492" i="4"/>
  <c r="Q492" i="4"/>
  <c r="P492" i="4"/>
  <c r="R492" i="4" s="1"/>
  <c r="O492" i="4"/>
  <c r="N492" i="4"/>
  <c r="L492" i="4"/>
  <c r="K492" i="4"/>
  <c r="M492" i="4" s="1"/>
  <c r="J492" i="4"/>
  <c r="I492" i="4"/>
  <c r="H492" i="4"/>
  <c r="G492" i="4"/>
  <c r="F492" i="4"/>
  <c r="E492" i="4"/>
  <c r="D492" i="4"/>
  <c r="C492" i="4"/>
  <c r="AZ491" i="4"/>
  <c r="AY491" i="4"/>
  <c r="AX491" i="4"/>
  <c r="AW491" i="4"/>
  <c r="AV491" i="4"/>
  <c r="AU491" i="4"/>
  <c r="AT491" i="4"/>
  <c r="AS491" i="4"/>
  <c r="AR491" i="4"/>
  <c r="AQ491" i="4"/>
  <c r="AP491" i="4"/>
  <c r="AO491" i="4"/>
  <c r="AN491" i="4"/>
  <c r="AM491" i="4"/>
  <c r="AL491" i="4"/>
  <c r="AK491" i="4"/>
  <c r="AJ491" i="4"/>
  <c r="AI491" i="4"/>
  <c r="AH491" i="4"/>
  <c r="AG491" i="4"/>
  <c r="AF491" i="4"/>
  <c r="AE491" i="4"/>
  <c r="AD491" i="4"/>
  <c r="AC491" i="4"/>
  <c r="AB491" i="4"/>
  <c r="AA491" i="4"/>
  <c r="Z491" i="4"/>
  <c r="Y491" i="4"/>
  <c r="X491" i="4"/>
  <c r="W491" i="4"/>
  <c r="V491" i="4"/>
  <c r="U491" i="4"/>
  <c r="T491" i="4"/>
  <c r="S491" i="4"/>
  <c r="Q491" i="4"/>
  <c r="P491" i="4"/>
  <c r="R491" i="4" s="1"/>
  <c r="O491" i="4"/>
  <c r="N491" i="4"/>
  <c r="M491" i="4"/>
  <c r="L491" i="4"/>
  <c r="K491" i="4"/>
  <c r="J491" i="4"/>
  <c r="I491" i="4"/>
  <c r="H491" i="4"/>
  <c r="G491" i="4"/>
  <c r="F491" i="4"/>
  <c r="E491" i="4"/>
  <c r="D491" i="4"/>
  <c r="C491" i="4"/>
  <c r="AZ490" i="4"/>
  <c r="AY490" i="4"/>
  <c r="AX490" i="4"/>
  <c r="AW490" i="4"/>
  <c r="AV490" i="4"/>
  <c r="AU490" i="4"/>
  <c r="AT490" i="4"/>
  <c r="AS490" i="4"/>
  <c r="AR490" i="4"/>
  <c r="AQ490" i="4"/>
  <c r="AP490" i="4"/>
  <c r="AO490" i="4"/>
  <c r="AN490" i="4"/>
  <c r="AM490" i="4"/>
  <c r="AL490" i="4"/>
  <c r="AK490" i="4"/>
  <c r="AJ490" i="4"/>
  <c r="AI490" i="4"/>
  <c r="AH490" i="4"/>
  <c r="AG490" i="4"/>
  <c r="AF490" i="4"/>
  <c r="AE490" i="4"/>
  <c r="AD490" i="4"/>
  <c r="AC490" i="4"/>
  <c r="AB490" i="4"/>
  <c r="AA490" i="4"/>
  <c r="Z490" i="4"/>
  <c r="Y490" i="4"/>
  <c r="X490" i="4"/>
  <c r="W490" i="4"/>
  <c r="V490" i="4"/>
  <c r="U490" i="4"/>
  <c r="T490" i="4"/>
  <c r="S490" i="4"/>
  <c r="R490" i="4"/>
  <c r="Q490" i="4"/>
  <c r="P490" i="4"/>
  <c r="O490" i="4"/>
  <c r="N490" i="4"/>
  <c r="L490" i="4"/>
  <c r="K490" i="4"/>
  <c r="M490" i="4" s="1"/>
  <c r="J490" i="4"/>
  <c r="I490" i="4"/>
  <c r="H490" i="4"/>
  <c r="G490" i="4"/>
  <c r="F490" i="4"/>
  <c r="E490" i="4"/>
  <c r="D490" i="4"/>
  <c r="C490" i="4"/>
  <c r="AZ489" i="4"/>
  <c r="AY489" i="4"/>
  <c r="AX489" i="4"/>
  <c r="AW489" i="4"/>
  <c r="AV489" i="4"/>
  <c r="AU489" i="4"/>
  <c r="AT489" i="4"/>
  <c r="AS489" i="4"/>
  <c r="AR489" i="4"/>
  <c r="AQ489" i="4"/>
  <c r="AP489" i="4"/>
  <c r="AO489" i="4"/>
  <c r="AN489" i="4"/>
  <c r="AM489" i="4"/>
  <c r="AL489" i="4"/>
  <c r="AK489" i="4"/>
  <c r="AJ489" i="4"/>
  <c r="AI489" i="4"/>
  <c r="AH489" i="4"/>
  <c r="AG489" i="4"/>
  <c r="AF489" i="4"/>
  <c r="AE489" i="4"/>
  <c r="AD489" i="4"/>
  <c r="AC489" i="4"/>
  <c r="AB489" i="4"/>
  <c r="AA489" i="4"/>
  <c r="Z489" i="4"/>
  <c r="Y489" i="4"/>
  <c r="X489" i="4"/>
  <c r="W489" i="4"/>
  <c r="V489" i="4"/>
  <c r="U489" i="4"/>
  <c r="T489" i="4"/>
  <c r="S489" i="4"/>
  <c r="Q489" i="4"/>
  <c r="P489" i="4"/>
  <c r="R489" i="4" s="1"/>
  <c r="O489" i="4"/>
  <c r="N489" i="4"/>
  <c r="M489" i="4"/>
  <c r="L489" i="4"/>
  <c r="K489" i="4"/>
  <c r="J489" i="4"/>
  <c r="I489" i="4"/>
  <c r="H489" i="4"/>
  <c r="G489" i="4"/>
  <c r="F489" i="4"/>
  <c r="E489" i="4"/>
  <c r="D489" i="4"/>
  <c r="C489" i="4"/>
  <c r="AZ488" i="4"/>
  <c r="AY488" i="4"/>
  <c r="AX488" i="4"/>
  <c r="AW488" i="4"/>
  <c r="AV488" i="4"/>
  <c r="AU488" i="4"/>
  <c r="AT488" i="4"/>
  <c r="AS488" i="4"/>
  <c r="AR488" i="4"/>
  <c r="AQ488" i="4"/>
  <c r="AP488" i="4"/>
  <c r="AO488" i="4"/>
  <c r="AN488" i="4"/>
  <c r="AM488" i="4"/>
  <c r="AL488" i="4"/>
  <c r="AK488" i="4"/>
  <c r="AJ488" i="4"/>
  <c r="AI488" i="4"/>
  <c r="AH488" i="4"/>
  <c r="AG488" i="4"/>
  <c r="AF488" i="4"/>
  <c r="AE488" i="4"/>
  <c r="AD488" i="4"/>
  <c r="AC488" i="4"/>
  <c r="AB488" i="4"/>
  <c r="AA488" i="4"/>
  <c r="Z488" i="4"/>
  <c r="Y488" i="4"/>
  <c r="X488" i="4"/>
  <c r="W488" i="4"/>
  <c r="V488" i="4"/>
  <c r="U488" i="4"/>
  <c r="T488" i="4"/>
  <c r="S488" i="4"/>
  <c r="Q488" i="4"/>
  <c r="P488" i="4"/>
  <c r="R488" i="4" s="1"/>
  <c r="O488" i="4"/>
  <c r="N488" i="4"/>
  <c r="L488" i="4"/>
  <c r="K488" i="4"/>
  <c r="M488" i="4" s="1"/>
  <c r="J488" i="4"/>
  <c r="I488" i="4"/>
  <c r="H488" i="4"/>
  <c r="G488" i="4"/>
  <c r="F488" i="4"/>
  <c r="E488" i="4"/>
  <c r="D488" i="4"/>
  <c r="C488" i="4"/>
  <c r="AZ487" i="4"/>
  <c r="AY487" i="4"/>
  <c r="AX487" i="4"/>
  <c r="AW487" i="4"/>
  <c r="AV487" i="4"/>
  <c r="AU487" i="4"/>
  <c r="AT487" i="4"/>
  <c r="AS487" i="4"/>
  <c r="AR487" i="4"/>
  <c r="AQ487" i="4"/>
  <c r="AP487" i="4"/>
  <c r="AO487" i="4"/>
  <c r="AN487" i="4"/>
  <c r="AM487" i="4"/>
  <c r="AL487" i="4"/>
  <c r="AK487" i="4"/>
  <c r="AJ487" i="4"/>
  <c r="AI487" i="4"/>
  <c r="AH487" i="4"/>
  <c r="AG487" i="4"/>
  <c r="AF487" i="4"/>
  <c r="AE487" i="4"/>
  <c r="AD487" i="4"/>
  <c r="AC487" i="4"/>
  <c r="AB487" i="4"/>
  <c r="AA487" i="4"/>
  <c r="Z487" i="4"/>
  <c r="Y487" i="4"/>
  <c r="X487" i="4"/>
  <c r="W487" i="4"/>
  <c r="V487" i="4"/>
  <c r="U487" i="4"/>
  <c r="T487" i="4"/>
  <c r="S487" i="4"/>
  <c r="Q487" i="4"/>
  <c r="P487" i="4"/>
  <c r="R487" i="4" s="1"/>
  <c r="O487" i="4"/>
  <c r="N487" i="4"/>
  <c r="M487" i="4"/>
  <c r="L487" i="4"/>
  <c r="K487" i="4"/>
  <c r="J487" i="4"/>
  <c r="I487" i="4"/>
  <c r="H487" i="4"/>
  <c r="G487" i="4"/>
  <c r="F487" i="4"/>
  <c r="E487" i="4"/>
  <c r="D487" i="4"/>
  <c r="C487" i="4"/>
  <c r="AZ486" i="4"/>
  <c r="AY486" i="4"/>
  <c r="AX486" i="4"/>
  <c r="AW486" i="4"/>
  <c r="AV486" i="4"/>
  <c r="AU486" i="4"/>
  <c r="AT486" i="4"/>
  <c r="AS486" i="4"/>
  <c r="AR486" i="4"/>
  <c r="AQ486" i="4"/>
  <c r="AP486" i="4"/>
  <c r="AO486" i="4"/>
  <c r="AN486" i="4"/>
  <c r="AM486" i="4"/>
  <c r="AL486" i="4"/>
  <c r="AK486" i="4"/>
  <c r="AJ486" i="4"/>
  <c r="AI486" i="4"/>
  <c r="AH486" i="4"/>
  <c r="AG486" i="4"/>
  <c r="AF486" i="4"/>
  <c r="AE486" i="4"/>
  <c r="AD486" i="4"/>
  <c r="AC486" i="4"/>
  <c r="AB486" i="4"/>
  <c r="AA486" i="4"/>
  <c r="Z486" i="4"/>
  <c r="Y486" i="4"/>
  <c r="X486" i="4"/>
  <c r="W486" i="4"/>
  <c r="V486" i="4"/>
  <c r="U486" i="4"/>
  <c r="T486" i="4"/>
  <c r="S486" i="4"/>
  <c r="R486" i="4"/>
  <c r="Q486" i="4"/>
  <c r="P486" i="4"/>
  <c r="O486" i="4"/>
  <c r="N486" i="4"/>
  <c r="L486" i="4"/>
  <c r="K486" i="4"/>
  <c r="M486" i="4" s="1"/>
  <c r="J486" i="4"/>
  <c r="I486" i="4"/>
  <c r="H486" i="4"/>
  <c r="G486" i="4"/>
  <c r="F486" i="4"/>
  <c r="E486" i="4"/>
  <c r="D486" i="4"/>
  <c r="C486" i="4"/>
  <c r="AZ485" i="4"/>
  <c r="AY485" i="4"/>
  <c r="AX485" i="4"/>
  <c r="AW485" i="4"/>
  <c r="AV485" i="4"/>
  <c r="AU485" i="4"/>
  <c r="AT485" i="4"/>
  <c r="AS485" i="4"/>
  <c r="AR485" i="4"/>
  <c r="AQ485" i="4"/>
  <c r="AP485" i="4"/>
  <c r="AO485" i="4"/>
  <c r="AN485" i="4"/>
  <c r="AM485" i="4"/>
  <c r="AL485" i="4"/>
  <c r="AK485" i="4"/>
  <c r="AJ485" i="4"/>
  <c r="AI485" i="4"/>
  <c r="AH485" i="4"/>
  <c r="AG485" i="4"/>
  <c r="AF485" i="4"/>
  <c r="AE485" i="4"/>
  <c r="AD485" i="4"/>
  <c r="AC485" i="4"/>
  <c r="AB485" i="4"/>
  <c r="AA485" i="4"/>
  <c r="Z485" i="4"/>
  <c r="Y485" i="4"/>
  <c r="X485" i="4"/>
  <c r="W485" i="4"/>
  <c r="V485" i="4"/>
  <c r="U485" i="4"/>
  <c r="T485" i="4"/>
  <c r="S485" i="4"/>
  <c r="R485" i="4"/>
  <c r="Q485" i="4"/>
  <c r="P485" i="4"/>
  <c r="O485" i="4"/>
  <c r="N485" i="4"/>
  <c r="M485" i="4"/>
  <c r="L485" i="4"/>
  <c r="K485" i="4"/>
  <c r="J485" i="4"/>
  <c r="I485" i="4"/>
  <c r="H485" i="4"/>
  <c r="G485" i="4"/>
  <c r="F485" i="4"/>
  <c r="E485" i="4"/>
  <c r="D485" i="4"/>
  <c r="C485" i="4"/>
  <c r="AZ484" i="4"/>
  <c r="AY484" i="4"/>
  <c r="AX484" i="4"/>
  <c r="AW484" i="4"/>
  <c r="AV484" i="4"/>
  <c r="AU484" i="4"/>
  <c r="AT484" i="4"/>
  <c r="AS484" i="4"/>
  <c r="AR484" i="4"/>
  <c r="AQ484" i="4"/>
  <c r="AP484" i="4"/>
  <c r="AO484" i="4"/>
  <c r="AN484" i="4"/>
  <c r="AM484" i="4"/>
  <c r="AL484" i="4"/>
  <c r="AK484" i="4"/>
  <c r="AJ484" i="4"/>
  <c r="AI484" i="4"/>
  <c r="AH484" i="4"/>
  <c r="AG484" i="4"/>
  <c r="AF484" i="4"/>
  <c r="AE484" i="4"/>
  <c r="AD484" i="4"/>
  <c r="AC484" i="4"/>
  <c r="AB484" i="4"/>
  <c r="AA484" i="4"/>
  <c r="Z484" i="4"/>
  <c r="Y484" i="4"/>
  <c r="X484" i="4"/>
  <c r="W484" i="4"/>
  <c r="V484" i="4"/>
  <c r="U484" i="4"/>
  <c r="T484" i="4"/>
  <c r="S484" i="4"/>
  <c r="Q484" i="4"/>
  <c r="P484" i="4"/>
  <c r="R484" i="4" s="1"/>
  <c r="O484" i="4"/>
  <c r="N484" i="4"/>
  <c r="L484" i="4"/>
  <c r="K484" i="4"/>
  <c r="M484" i="4" s="1"/>
  <c r="J484" i="4"/>
  <c r="I484" i="4"/>
  <c r="H484" i="4"/>
  <c r="G484" i="4"/>
  <c r="F484" i="4"/>
  <c r="E484" i="4"/>
  <c r="D484" i="4"/>
  <c r="C484" i="4"/>
  <c r="AZ483" i="4"/>
  <c r="AY483" i="4"/>
  <c r="AX483" i="4"/>
  <c r="AW483" i="4"/>
  <c r="AV483" i="4"/>
  <c r="AU483" i="4"/>
  <c r="AT483" i="4"/>
  <c r="AS483" i="4"/>
  <c r="AR483" i="4"/>
  <c r="AQ483" i="4"/>
  <c r="AP483" i="4"/>
  <c r="AO483" i="4"/>
  <c r="AN483" i="4"/>
  <c r="AM483" i="4"/>
  <c r="AL483" i="4"/>
  <c r="AK483" i="4"/>
  <c r="AJ483" i="4"/>
  <c r="AI483" i="4"/>
  <c r="AH483" i="4"/>
  <c r="AG483" i="4"/>
  <c r="AF483" i="4"/>
  <c r="AE483" i="4"/>
  <c r="AD483" i="4"/>
  <c r="AC483" i="4"/>
  <c r="AB483" i="4"/>
  <c r="AA483" i="4"/>
  <c r="Z483" i="4"/>
  <c r="Y483" i="4"/>
  <c r="X483" i="4"/>
  <c r="W483" i="4"/>
  <c r="V483" i="4"/>
  <c r="U483" i="4"/>
  <c r="T483" i="4"/>
  <c r="S483" i="4"/>
  <c r="Q483" i="4"/>
  <c r="P483" i="4"/>
  <c r="R483" i="4" s="1"/>
  <c r="O483" i="4"/>
  <c r="N483" i="4"/>
  <c r="M483" i="4"/>
  <c r="L483" i="4"/>
  <c r="K483" i="4"/>
  <c r="J483" i="4"/>
  <c r="I483" i="4"/>
  <c r="H483" i="4"/>
  <c r="G483" i="4"/>
  <c r="F483" i="4"/>
  <c r="E483" i="4"/>
  <c r="D483" i="4"/>
  <c r="C483" i="4"/>
  <c r="AZ482" i="4"/>
  <c r="AY482" i="4"/>
  <c r="AX482" i="4"/>
  <c r="AW482" i="4"/>
  <c r="AV482" i="4"/>
  <c r="AU482" i="4"/>
  <c r="AT482" i="4"/>
  <c r="AS482" i="4"/>
  <c r="AR482" i="4"/>
  <c r="AQ482" i="4"/>
  <c r="AP482" i="4"/>
  <c r="AO482" i="4"/>
  <c r="AN482" i="4"/>
  <c r="AM482" i="4"/>
  <c r="AL482" i="4"/>
  <c r="AK482" i="4"/>
  <c r="AJ482" i="4"/>
  <c r="AI482" i="4"/>
  <c r="AH482" i="4"/>
  <c r="AG482" i="4"/>
  <c r="AF482" i="4"/>
  <c r="AE482" i="4"/>
  <c r="AD482" i="4"/>
  <c r="AC482" i="4"/>
  <c r="AB482" i="4"/>
  <c r="AA482" i="4"/>
  <c r="Z482" i="4"/>
  <c r="Y482" i="4"/>
  <c r="X482" i="4"/>
  <c r="W482" i="4"/>
  <c r="V482" i="4"/>
  <c r="U482" i="4"/>
  <c r="T482" i="4"/>
  <c r="S482" i="4"/>
  <c r="R482" i="4"/>
  <c r="Q482" i="4"/>
  <c r="P482" i="4"/>
  <c r="O482" i="4"/>
  <c r="N482" i="4"/>
  <c r="L482" i="4"/>
  <c r="K482" i="4"/>
  <c r="M482" i="4" s="1"/>
  <c r="J482" i="4"/>
  <c r="I482" i="4"/>
  <c r="H482" i="4"/>
  <c r="G482" i="4"/>
  <c r="F482" i="4"/>
  <c r="E482" i="4"/>
  <c r="D482" i="4"/>
  <c r="C482" i="4"/>
  <c r="AZ481" i="4"/>
  <c r="AY481" i="4"/>
  <c r="AX481" i="4"/>
  <c r="AW481" i="4"/>
  <c r="AV481" i="4"/>
  <c r="AU481" i="4"/>
  <c r="AT481" i="4"/>
  <c r="AS481" i="4"/>
  <c r="AR481" i="4"/>
  <c r="AQ481" i="4"/>
  <c r="AP481" i="4"/>
  <c r="AO481" i="4"/>
  <c r="AN481" i="4"/>
  <c r="AM481" i="4"/>
  <c r="AL481" i="4"/>
  <c r="AK481" i="4"/>
  <c r="AJ481" i="4"/>
  <c r="AI481" i="4"/>
  <c r="AH481" i="4"/>
  <c r="AG481" i="4"/>
  <c r="AF481" i="4"/>
  <c r="AE481" i="4"/>
  <c r="AD481" i="4"/>
  <c r="AC481" i="4"/>
  <c r="AB481" i="4"/>
  <c r="AA481" i="4"/>
  <c r="Z481" i="4"/>
  <c r="Y481" i="4"/>
  <c r="X481" i="4"/>
  <c r="W481" i="4"/>
  <c r="V481" i="4"/>
  <c r="U481" i="4"/>
  <c r="T481" i="4"/>
  <c r="S481" i="4"/>
  <c r="R481" i="4"/>
  <c r="Q481" i="4"/>
  <c r="P481" i="4"/>
  <c r="O481" i="4"/>
  <c r="N481" i="4"/>
  <c r="M481" i="4"/>
  <c r="L481" i="4"/>
  <c r="K481" i="4"/>
  <c r="J481" i="4"/>
  <c r="I481" i="4"/>
  <c r="H481" i="4"/>
  <c r="G481" i="4"/>
  <c r="F481" i="4"/>
  <c r="E481" i="4"/>
  <c r="D481" i="4"/>
  <c r="C481" i="4"/>
  <c r="AZ480" i="4"/>
  <c r="AY480" i="4"/>
  <c r="AX480" i="4"/>
  <c r="AW480" i="4"/>
  <c r="AV480" i="4"/>
  <c r="AU480" i="4"/>
  <c r="AT480" i="4"/>
  <c r="AS480" i="4"/>
  <c r="AR480" i="4"/>
  <c r="AQ480" i="4"/>
  <c r="AP480" i="4"/>
  <c r="AO480" i="4"/>
  <c r="AN480" i="4"/>
  <c r="AM480" i="4"/>
  <c r="AL480" i="4"/>
  <c r="AK480" i="4"/>
  <c r="AJ480" i="4"/>
  <c r="AI480" i="4"/>
  <c r="AH480" i="4"/>
  <c r="AG480" i="4"/>
  <c r="AF480" i="4"/>
  <c r="AE480" i="4"/>
  <c r="AD480" i="4"/>
  <c r="AC480" i="4"/>
  <c r="AB480" i="4"/>
  <c r="AA480" i="4"/>
  <c r="Z480" i="4"/>
  <c r="Y480" i="4"/>
  <c r="X480" i="4"/>
  <c r="W480" i="4"/>
  <c r="V480" i="4"/>
  <c r="U480" i="4"/>
  <c r="T480" i="4"/>
  <c r="S480" i="4"/>
  <c r="R480" i="4"/>
  <c r="Q480" i="4"/>
  <c r="P480" i="4"/>
  <c r="O480" i="4"/>
  <c r="N480" i="4"/>
  <c r="L480" i="4"/>
  <c r="K480" i="4"/>
  <c r="M480" i="4" s="1"/>
  <c r="J480" i="4"/>
  <c r="I480" i="4"/>
  <c r="H480" i="4"/>
  <c r="G480" i="4"/>
  <c r="F480" i="4"/>
  <c r="E480" i="4"/>
  <c r="D480" i="4"/>
  <c r="C480" i="4"/>
  <c r="AZ479" i="4"/>
  <c r="AY479" i="4"/>
  <c r="AX479" i="4"/>
  <c r="AW479" i="4"/>
  <c r="AV479" i="4"/>
  <c r="AU479" i="4"/>
  <c r="AT479" i="4"/>
  <c r="AS479" i="4"/>
  <c r="AR479" i="4"/>
  <c r="AQ479" i="4"/>
  <c r="AP479" i="4"/>
  <c r="AO479" i="4"/>
  <c r="AN479" i="4"/>
  <c r="AM479" i="4"/>
  <c r="AL479" i="4"/>
  <c r="AK479" i="4"/>
  <c r="AJ479" i="4"/>
  <c r="AI479" i="4"/>
  <c r="AH479" i="4"/>
  <c r="AG479" i="4"/>
  <c r="AF479" i="4"/>
  <c r="AE479" i="4"/>
  <c r="AD479" i="4"/>
  <c r="AC479" i="4"/>
  <c r="AB479" i="4"/>
  <c r="AA479" i="4"/>
  <c r="Z479" i="4"/>
  <c r="Y479" i="4"/>
  <c r="X479" i="4"/>
  <c r="W479" i="4"/>
  <c r="V479" i="4"/>
  <c r="U479" i="4"/>
  <c r="T479" i="4"/>
  <c r="S479" i="4"/>
  <c r="Q479" i="4"/>
  <c r="P479" i="4"/>
  <c r="R479" i="4" s="1"/>
  <c r="O479" i="4"/>
  <c r="N479" i="4"/>
  <c r="M479" i="4"/>
  <c r="L479" i="4"/>
  <c r="K479" i="4"/>
  <c r="J479" i="4"/>
  <c r="I479" i="4"/>
  <c r="H479" i="4"/>
  <c r="G479" i="4"/>
  <c r="F479" i="4"/>
  <c r="E479" i="4"/>
  <c r="D479" i="4"/>
  <c r="C479" i="4"/>
  <c r="AZ478" i="4"/>
  <c r="AY478" i="4"/>
  <c r="AX478" i="4"/>
  <c r="AW478" i="4"/>
  <c r="AV478" i="4"/>
  <c r="AU478" i="4"/>
  <c r="AT478" i="4"/>
  <c r="AS478" i="4"/>
  <c r="AR478" i="4"/>
  <c r="AQ478" i="4"/>
  <c r="AP478" i="4"/>
  <c r="AO478" i="4"/>
  <c r="AN478" i="4"/>
  <c r="AM478" i="4"/>
  <c r="AL478" i="4"/>
  <c r="AK478" i="4"/>
  <c r="AJ478" i="4"/>
  <c r="AI478" i="4"/>
  <c r="AH478" i="4"/>
  <c r="AG478" i="4"/>
  <c r="AF478" i="4"/>
  <c r="AE478" i="4"/>
  <c r="AD478" i="4"/>
  <c r="AC478" i="4"/>
  <c r="AB478" i="4"/>
  <c r="AA478" i="4"/>
  <c r="Z478" i="4"/>
  <c r="Y478" i="4"/>
  <c r="X478" i="4"/>
  <c r="W478" i="4"/>
  <c r="V478" i="4"/>
  <c r="U478" i="4"/>
  <c r="T478" i="4"/>
  <c r="S478" i="4"/>
  <c r="R478" i="4"/>
  <c r="Q478" i="4"/>
  <c r="P478" i="4"/>
  <c r="O478" i="4"/>
  <c r="N478" i="4"/>
  <c r="L478" i="4"/>
  <c r="K478" i="4"/>
  <c r="M478" i="4" s="1"/>
  <c r="J478" i="4"/>
  <c r="I478" i="4"/>
  <c r="H478" i="4"/>
  <c r="G478" i="4"/>
  <c r="F478" i="4"/>
  <c r="E478" i="4"/>
  <c r="D478" i="4"/>
  <c r="C478" i="4"/>
  <c r="AZ477" i="4"/>
  <c r="AY477" i="4"/>
  <c r="AX477" i="4"/>
  <c r="AW477" i="4"/>
  <c r="AV477" i="4"/>
  <c r="AU477" i="4"/>
  <c r="AT477" i="4"/>
  <c r="AS477" i="4"/>
  <c r="AR477" i="4"/>
  <c r="AQ477" i="4"/>
  <c r="AP477" i="4"/>
  <c r="AO477" i="4"/>
  <c r="AN477" i="4"/>
  <c r="AM477" i="4"/>
  <c r="AL477" i="4"/>
  <c r="AK477" i="4"/>
  <c r="AJ477" i="4"/>
  <c r="AI477" i="4"/>
  <c r="AH477" i="4"/>
  <c r="AG477" i="4"/>
  <c r="AF477" i="4"/>
  <c r="AE477" i="4"/>
  <c r="AD477" i="4"/>
  <c r="AC477" i="4"/>
  <c r="AB477" i="4"/>
  <c r="AA477" i="4"/>
  <c r="Z477" i="4"/>
  <c r="Y477" i="4"/>
  <c r="X477" i="4"/>
  <c r="W477" i="4"/>
  <c r="V477" i="4"/>
  <c r="U477" i="4"/>
  <c r="T477" i="4"/>
  <c r="S477" i="4"/>
  <c r="R477" i="4"/>
  <c r="Q477" i="4"/>
  <c r="P477" i="4"/>
  <c r="O477" i="4"/>
  <c r="N477" i="4"/>
  <c r="M477" i="4"/>
  <c r="L477" i="4"/>
  <c r="K477" i="4"/>
  <c r="J477" i="4"/>
  <c r="I477" i="4"/>
  <c r="H477" i="4"/>
  <c r="G477" i="4"/>
  <c r="F477" i="4"/>
  <c r="E477" i="4"/>
  <c r="D477" i="4"/>
  <c r="C477" i="4"/>
  <c r="AZ476" i="4"/>
  <c r="AY476" i="4"/>
  <c r="AX476" i="4"/>
  <c r="AW476" i="4"/>
  <c r="AV476" i="4"/>
  <c r="AU476" i="4"/>
  <c r="AT476" i="4"/>
  <c r="AS476" i="4"/>
  <c r="AR476" i="4"/>
  <c r="AQ476" i="4"/>
  <c r="AP476" i="4"/>
  <c r="AO476" i="4"/>
  <c r="AN476" i="4"/>
  <c r="AM476" i="4"/>
  <c r="AL476" i="4"/>
  <c r="AK476" i="4"/>
  <c r="AJ476" i="4"/>
  <c r="AI476" i="4"/>
  <c r="AH476" i="4"/>
  <c r="AG476" i="4"/>
  <c r="AF476" i="4"/>
  <c r="AE476" i="4"/>
  <c r="AD476" i="4"/>
  <c r="AC476" i="4"/>
  <c r="AB476" i="4"/>
  <c r="AA476" i="4"/>
  <c r="Z476" i="4"/>
  <c r="Y476" i="4"/>
  <c r="X476" i="4"/>
  <c r="W476" i="4"/>
  <c r="V476" i="4"/>
  <c r="U476" i="4"/>
  <c r="T476" i="4"/>
  <c r="S476" i="4"/>
  <c r="Q476" i="4"/>
  <c r="P476" i="4"/>
  <c r="R476" i="4" s="1"/>
  <c r="O476" i="4"/>
  <c r="N476" i="4"/>
  <c r="L476" i="4"/>
  <c r="K476" i="4"/>
  <c r="M476" i="4" s="1"/>
  <c r="J476" i="4"/>
  <c r="I476" i="4"/>
  <c r="H476" i="4"/>
  <c r="G476" i="4"/>
  <c r="F476" i="4"/>
  <c r="E476" i="4"/>
  <c r="D476" i="4"/>
  <c r="C476" i="4"/>
  <c r="AZ475" i="4"/>
  <c r="AY475" i="4"/>
  <c r="AX475" i="4"/>
  <c r="AW475" i="4"/>
  <c r="AV475" i="4"/>
  <c r="AU475" i="4"/>
  <c r="AT475" i="4"/>
  <c r="AS475" i="4"/>
  <c r="AR475" i="4"/>
  <c r="AQ475" i="4"/>
  <c r="AP475" i="4"/>
  <c r="AO475" i="4"/>
  <c r="AN475" i="4"/>
  <c r="AM475" i="4"/>
  <c r="AL475" i="4"/>
  <c r="AK475" i="4"/>
  <c r="AJ475" i="4"/>
  <c r="AI475" i="4"/>
  <c r="AH475" i="4"/>
  <c r="AG475" i="4"/>
  <c r="AF475" i="4"/>
  <c r="AE475" i="4"/>
  <c r="AD475" i="4"/>
  <c r="AC475" i="4"/>
  <c r="AB475" i="4"/>
  <c r="AA475" i="4"/>
  <c r="Z475" i="4"/>
  <c r="Y475" i="4"/>
  <c r="X475" i="4"/>
  <c r="W475" i="4"/>
  <c r="V475" i="4"/>
  <c r="U475" i="4"/>
  <c r="T475" i="4"/>
  <c r="S475" i="4"/>
  <c r="Q475" i="4"/>
  <c r="P475" i="4"/>
  <c r="R475" i="4" s="1"/>
  <c r="O475" i="4"/>
  <c r="N475" i="4"/>
  <c r="M475" i="4"/>
  <c r="L475" i="4"/>
  <c r="K475" i="4"/>
  <c r="J475" i="4"/>
  <c r="I475" i="4"/>
  <c r="H475" i="4"/>
  <c r="G475" i="4"/>
  <c r="F475" i="4"/>
  <c r="E475" i="4"/>
  <c r="D475" i="4"/>
  <c r="C475" i="4"/>
  <c r="AZ474" i="4"/>
  <c r="AY474" i="4"/>
  <c r="AX474" i="4"/>
  <c r="AW474" i="4"/>
  <c r="AV474" i="4"/>
  <c r="AU474" i="4"/>
  <c r="AT474" i="4"/>
  <c r="AS474" i="4"/>
  <c r="AR474" i="4"/>
  <c r="AQ474" i="4"/>
  <c r="AP474" i="4"/>
  <c r="AO474" i="4"/>
  <c r="AN474" i="4"/>
  <c r="AM474" i="4"/>
  <c r="AL474" i="4"/>
  <c r="AK474" i="4"/>
  <c r="AJ474" i="4"/>
  <c r="AI474" i="4"/>
  <c r="AH474" i="4"/>
  <c r="AG474" i="4"/>
  <c r="AF474" i="4"/>
  <c r="AE474" i="4"/>
  <c r="AD474" i="4"/>
  <c r="AC474" i="4"/>
  <c r="AB474" i="4"/>
  <c r="AA474" i="4"/>
  <c r="Z474" i="4"/>
  <c r="Y474" i="4"/>
  <c r="X474" i="4"/>
  <c r="W474" i="4"/>
  <c r="V474" i="4"/>
  <c r="U474" i="4"/>
  <c r="T474" i="4"/>
  <c r="S474" i="4"/>
  <c r="R474" i="4"/>
  <c r="Q474" i="4"/>
  <c r="P474" i="4"/>
  <c r="O474" i="4"/>
  <c r="N474" i="4"/>
  <c r="L474" i="4"/>
  <c r="K474" i="4"/>
  <c r="M474" i="4" s="1"/>
  <c r="J474" i="4"/>
  <c r="I474" i="4"/>
  <c r="H474" i="4"/>
  <c r="G474" i="4"/>
  <c r="F474" i="4"/>
  <c r="E474" i="4"/>
  <c r="D474" i="4"/>
  <c r="C474" i="4"/>
  <c r="AZ473" i="4"/>
  <c r="AY473" i="4"/>
  <c r="AX473" i="4"/>
  <c r="AW473" i="4"/>
  <c r="AV473" i="4"/>
  <c r="AU473" i="4"/>
  <c r="AT473" i="4"/>
  <c r="AS473" i="4"/>
  <c r="AR473" i="4"/>
  <c r="AQ473" i="4"/>
  <c r="AP473" i="4"/>
  <c r="AO473" i="4"/>
  <c r="AN473" i="4"/>
  <c r="AM473" i="4"/>
  <c r="AL473" i="4"/>
  <c r="AK473" i="4"/>
  <c r="AJ473" i="4"/>
  <c r="AI473" i="4"/>
  <c r="AH473" i="4"/>
  <c r="AG473" i="4"/>
  <c r="AF473" i="4"/>
  <c r="AE473" i="4"/>
  <c r="AD473" i="4"/>
  <c r="AC473" i="4"/>
  <c r="AB473" i="4"/>
  <c r="AA473" i="4"/>
  <c r="Z473" i="4"/>
  <c r="Y473" i="4"/>
  <c r="X473" i="4"/>
  <c r="W473" i="4"/>
  <c r="V473" i="4"/>
  <c r="U473" i="4"/>
  <c r="T473" i="4"/>
  <c r="S473" i="4"/>
  <c r="R473" i="4"/>
  <c r="Q473" i="4"/>
  <c r="P473" i="4"/>
  <c r="O473" i="4"/>
  <c r="N473" i="4"/>
  <c r="M473" i="4"/>
  <c r="L473" i="4"/>
  <c r="K473" i="4"/>
  <c r="J473" i="4"/>
  <c r="I473" i="4"/>
  <c r="H473" i="4"/>
  <c r="G473" i="4"/>
  <c r="F473" i="4"/>
  <c r="E473" i="4"/>
  <c r="D473" i="4"/>
  <c r="C473" i="4"/>
  <c r="AZ472" i="4"/>
  <c r="AY472" i="4"/>
  <c r="AX472" i="4"/>
  <c r="AW472" i="4"/>
  <c r="AV472" i="4"/>
  <c r="AU472" i="4"/>
  <c r="AT472" i="4"/>
  <c r="AS472" i="4"/>
  <c r="AR472" i="4"/>
  <c r="AQ472" i="4"/>
  <c r="AP472" i="4"/>
  <c r="AO472" i="4"/>
  <c r="AN472" i="4"/>
  <c r="AM472" i="4"/>
  <c r="AL472" i="4"/>
  <c r="AK472" i="4"/>
  <c r="AJ472" i="4"/>
  <c r="AI472" i="4"/>
  <c r="AH472" i="4"/>
  <c r="AG472" i="4"/>
  <c r="AF472" i="4"/>
  <c r="AE472" i="4"/>
  <c r="AD472" i="4"/>
  <c r="AC472" i="4"/>
  <c r="AB472" i="4"/>
  <c r="AA472" i="4"/>
  <c r="Z472" i="4"/>
  <c r="Y472" i="4"/>
  <c r="X472" i="4"/>
  <c r="W472" i="4"/>
  <c r="V472" i="4"/>
  <c r="U472" i="4"/>
  <c r="T472" i="4"/>
  <c r="S472" i="4"/>
  <c r="Q472" i="4"/>
  <c r="P472" i="4"/>
  <c r="R472" i="4" s="1"/>
  <c r="O472" i="4"/>
  <c r="N472" i="4"/>
  <c r="L472" i="4"/>
  <c r="K472" i="4"/>
  <c r="M472" i="4" s="1"/>
  <c r="J472" i="4"/>
  <c r="I472" i="4"/>
  <c r="H472" i="4"/>
  <c r="G472" i="4"/>
  <c r="F472" i="4"/>
  <c r="E472" i="4"/>
  <c r="D472" i="4"/>
  <c r="C472" i="4"/>
  <c r="AZ471" i="4"/>
  <c r="AY471" i="4"/>
  <c r="AX471" i="4"/>
  <c r="AW471" i="4"/>
  <c r="AV471" i="4"/>
  <c r="AU471" i="4"/>
  <c r="AT471" i="4"/>
  <c r="AS471" i="4"/>
  <c r="AR471" i="4"/>
  <c r="AQ471" i="4"/>
  <c r="AP471" i="4"/>
  <c r="AO471" i="4"/>
  <c r="AN471" i="4"/>
  <c r="AM471" i="4"/>
  <c r="AL471" i="4"/>
  <c r="AK471" i="4"/>
  <c r="AJ471" i="4"/>
  <c r="AI471" i="4"/>
  <c r="AH471" i="4"/>
  <c r="AG471" i="4"/>
  <c r="AF471" i="4"/>
  <c r="AE471" i="4"/>
  <c r="AD471" i="4"/>
  <c r="AC471" i="4"/>
  <c r="AB471" i="4"/>
  <c r="AA471" i="4"/>
  <c r="Z471" i="4"/>
  <c r="Y471" i="4"/>
  <c r="X471" i="4"/>
  <c r="W471" i="4"/>
  <c r="V471" i="4"/>
  <c r="U471" i="4"/>
  <c r="T471" i="4"/>
  <c r="S471" i="4"/>
  <c r="Q471" i="4"/>
  <c r="P471" i="4"/>
  <c r="R471" i="4" s="1"/>
  <c r="O471" i="4"/>
  <c r="N471" i="4"/>
  <c r="M471" i="4"/>
  <c r="L471" i="4"/>
  <c r="K471" i="4"/>
  <c r="J471" i="4"/>
  <c r="I471" i="4"/>
  <c r="H471" i="4"/>
  <c r="G471" i="4"/>
  <c r="F471" i="4"/>
  <c r="E471" i="4"/>
  <c r="D471" i="4"/>
  <c r="C471" i="4"/>
  <c r="AZ470" i="4"/>
  <c r="AY470" i="4"/>
  <c r="AX470" i="4"/>
  <c r="AW470" i="4"/>
  <c r="AV470" i="4"/>
  <c r="AU470" i="4"/>
  <c r="AT470" i="4"/>
  <c r="AS470" i="4"/>
  <c r="AR470" i="4"/>
  <c r="AQ470" i="4"/>
  <c r="AP470" i="4"/>
  <c r="AO470" i="4"/>
  <c r="AN470" i="4"/>
  <c r="AM470" i="4"/>
  <c r="AL470" i="4"/>
  <c r="AK470" i="4"/>
  <c r="AJ470" i="4"/>
  <c r="AI470" i="4"/>
  <c r="AH470" i="4"/>
  <c r="AG470" i="4"/>
  <c r="AF470" i="4"/>
  <c r="AE470" i="4"/>
  <c r="AD470" i="4"/>
  <c r="AC470" i="4"/>
  <c r="AB470" i="4"/>
  <c r="AA470" i="4"/>
  <c r="Z470" i="4"/>
  <c r="Y470" i="4"/>
  <c r="X470" i="4"/>
  <c r="W470" i="4"/>
  <c r="V470" i="4"/>
  <c r="U470" i="4"/>
  <c r="T470" i="4"/>
  <c r="S470" i="4"/>
  <c r="R470" i="4"/>
  <c r="Q470" i="4"/>
  <c r="P470" i="4"/>
  <c r="O470" i="4"/>
  <c r="N470" i="4"/>
  <c r="L470" i="4"/>
  <c r="K470" i="4"/>
  <c r="M470" i="4" s="1"/>
  <c r="J470" i="4"/>
  <c r="I470" i="4"/>
  <c r="H470" i="4"/>
  <c r="G470" i="4"/>
  <c r="F470" i="4"/>
  <c r="E470" i="4"/>
  <c r="D470" i="4"/>
  <c r="C470" i="4"/>
  <c r="AZ469" i="4"/>
  <c r="AY469" i="4"/>
  <c r="AX469" i="4"/>
  <c r="AW469" i="4"/>
  <c r="AV469" i="4"/>
  <c r="AU469" i="4"/>
  <c r="AT469" i="4"/>
  <c r="AS469" i="4"/>
  <c r="AR469" i="4"/>
  <c r="AQ469" i="4"/>
  <c r="AP469" i="4"/>
  <c r="AO469" i="4"/>
  <c r="AN469" i="4"/>
  <c r="AM469" i="4"/>
  <c r="AL469" i="4"/>
  <c r="AK469" i="4"/>
  <c r="AJ469" i="4"/>
  <c r="AI469" i="4"/>
  <c r="AH469" i="4"/>
  <c r="AG469" i="4"/>
  <c r="AF469" i="4"/>
  <c r="AE469" i="4"/>
  <c r="AD469" i="4"/>
  <c r="AC469" i="4"/>
  <c r="AB469" i="4"/>
  <c r="AA469" i="4"/>
  <c r="Z469" i="4"/>
  <c r="Y469" i="4"/>
  <c r="X469" i="4"/>
  <c r="W469" i="4"/>
  <c r="V469" i="4"/>
  <c r="U469" i="4"/>
  <c r="T469" i="4"/>
  <c r="S469" i="4"/>
  <c r="R469" i="4"/>
  <c r="Q469" i="4"/>
  <c r="P469" i="4"/>
  <c r="O469" i="4"/>
  <c r="N469" i="4"/>
  <c r="M469" i="4"/>
  <c r="L469" i="4"/>
  <c r="K469" i="4"/>
  <c r="J469" i="4"/>
  <c r="I469" i="4"/>
  <c r="H469" i="4"/>
  <c r="G469" i="4"/>
  <c r="F469" i="4"/>
  <c r="E469" i="4"/>
  <c r="D469" i="4"/>
  <c r="C469" i="4"/>
  <c r="AZ468" i="4"/>
  <c r="AY468" i="4"/>
  <c r="AX468" i="4"/>
  <c r="AW468" i="4"/>
  <c r="AV468" i="4"/>
  <c r="AU468" i="4"/>
  <c r="AT468" i="4"/>
  <c r="AS468" i="4"/>
  <c r="AR468" i="4"/>
  <c r="AQ468" i="4"/>
  <c r="AP468" i="4"/>
  <c r="AO468" i="4"/>
  <c r="AN468" i="4"/>
  <c r="AM468" i="4"/>
  <c r="AL468" i="4"/>
  <c r="AK468" i="4"/>
  <c r="AJ468" i="4"/>
  <c r="AI468" i="4"/>
  <c r="AH468" i="4"/>
  <c r="AG468" i="4"/>
  <c r="AF468" i="4"/>
  <c r="AE468" i="4"/>
  <c r="AD468" i="4"/>
  <c r="AC468" i="4"/>
  <c r="AB468" i="4"/>
  <c r="AA468" i="4"/>
  <c r="Z468" i="4"/>
  <c r="Y468" i="4"/>
  <c r="X468" i="4"/>
  <c r="W468" i="4"/>
  <c r="V468" i="4"/>
  <c r="U468" i="4"/>
  <c r="T468" i="4"/>
  <c r="S468" i="4"/>
  <c r="Q468" i="4"/>
  <c r="P468" i="4"/>
  <c r="R468" i="4" s="1"/>
  <c r="O468" i="4"/>
  <c r="N468" i="4"/>
  <c r="L468" i="4"/>
  <c r="K468" i="4"/>
  <c r="M468" i="4" s="1"/>
  <c r="J468" i="4"/>
  <c r="I468" i="4"/>
  <c r="H468" i="4"/>
  <c r="G468" i="4"/>
  <c r="F468" i="4"/>
  <c r="E468" i="4"/>
  <c r="D468" i="4"/>
  <c r="C468" i="4"/>
  <c r="AZ467" i="4"/>
  <c r="AY467" i="4"/>
  <c r="AX467" i="4"/>
  <c r="AW467" i="4"/>
  <c r="AV467" i="4"/>
  <c r="AU467" i="4"/>
  <c r="AT467" i="4"/>
  <c r="AS467" i="4"/>
  <c r="AR467" i="4"/>
  <c r="AQ467" i="4"/>
  <c r="AP467" i="4"/>
  <c r="AO467" i="4"/>
  <c r="AN467" i="4"/>
  <c r="AM467" i="4"/>
  <c r="AL467" i="4"/>
  <c r="AK467" i="4"/>
  <c r="AJ467" i="4"/>
  <c r="AI467" i="4"/>
  <c r="AH467" i="4"/>
  <c r="AG467" i="4"/>
  <c r="AF467" i="4"/>
  <c r="AE467" i="4"/>
  <c r="AD467" i="4"/>
  <c r="AC467" i="4"/>
  <c r="AB467" i="4"/>
  <c r="AA467" i="4"/>
  <c r="Z467" i="4"/>
  <c r="Y467" i="4"/>
  <c r="X467" i="4"/>
  <c r="W467" i="4"/>
  <c r="V467" i="4"/>
  <c r="U467" i="4"/>
  <c r="T467" i="4"/>
  <c r="S467" i="4"/>
  <c r="Q467" i="4"/>
  <c r="P467" i="4"/>
  <c r="R467" i="4" s="1"/>
  <c r="O467" i="4"/>
  <c r="N467" i="4"/>
  <c r="M467" i="4"/>
  <c r="L467" i="4"/>
  <c r="K467" i="4"/>
  <c r="J467" i="4"/>
  <c r="I467" i="4"/>
  <c r="H467" i="4"/>
  <c r="G467" i="4"/>
  <c r="F467" i="4"/>
  <c r="E467" i="4"/>
  <c r="D467" i="4"/>
  <c r="C467" i="4"/>
  <c r="AZ466" i="4"/>
  <c r="AY466" i="4"/>
  <c r="AX466" i="4"/>
  <c r="AW466" i="4"/>
  <c r="AV466" i="4"/>
  <c r="AU466" i="4"/>
  <c r="AT466" i="4"/>
  <c r="AS466" i="4"/>
  <c r="AR466" i="4"/>
  <c r="AQ466" i="4"/>
  <c r="AP466" i="4"/>
  <c r="AO466" i="4"/>
  <c r="AN466" i="4"/>
  <c r="AM466" i="4"/>
  <c r="AL466" i="4"/>
  <c r="AK466" i="4"/>
  <c r="AJ466" i="4"/>
  <c r="AI466" i="4"/>
  <c r="AH466" i="4"/>
  <c r="AG466" i="4"/>
  <c r="AF466" i="4"/>
  <c r="AE466" i="4"/>
  <c r="AD466" i="4"/>
  <c r="AC466" i="4"/>
  <c r="AB466" i="4"/>
  <c r="AA466" i="4"/>
  <c r="Z466" i="4"/>
  <c r="Y466" i="4"/>
  <c r="X466" i="4"/>
  <c r="W466" i="4"/>
  <c r="V466" i="4"/>
  <c r="U466" i="4"/>
  <c r="T466" i="4"/>
  <c r="S466" i="4"/>
  <c r="R466" i="4"/>
  <c r="Q466" i="4"/>
  <c r="P466" i="4"/>
  <c r="O466" i="4"/>
  <c r="N466" i="4"/>
  <c r="L466" i="4"/>
  <c r="K466" i="4"/>
  <c r="M466" i="4" s="1"/>
  <c r="J466" i="4"/>
  <c r="I466" i="4"/>
  <c r="H466" i="4"/>
  <c r="G466" i="4"/>
  <c r="F466" i="4"/>
  <c r="E466" i="4"/>
  <c r="D466" i="4"/>
  <c r="C466" i="4"/>
  <c r="AZ465" i="4"/>
  <c r="AY465" i="4"/>
  <c r="AX465" i="4"/>
  <c r="AW465" i="4"/>
  <c r="AV465" i="4"/>
  <c r="AU465" i="4"/>
  <c r="AT465" i="4"/>
  <c r="AS465" i="4"/>
  <c r="AR465" i="4"/>
  <c r="AQ465" i="4"/>
  <c r="AP465" i="4"/>
  <c r="AO465" i="4"/>
  <c r="AN465" i="4"/>
  <c r="AM465" i="4"/>
  <c r="AL465" i="4"/>
  <c r="AK465" i="4"/>
  <c r="AJ465" i="4"/>
  <c r="AI465" i="4"/>
  <c r="AH465" i="4"/>
  <c r="AG465" i="4"/>
  <c r="AF465" i="4"/>
  <c r="AE465" i="4"/>
  <c r="AD465" i="4"/>
  <c r="AC465" i="4"/>
  <c r="AB465" i="4"/>
  <c r="AA465" i="4"/>
  <c r="Z465" i="4"/>
  <c r="Y465" i="4"/>
  <c r="X465" i="4"/>
  <c r="W465" i="4"/>
  <c r="V465" i="4"/>
  <c r="U465" i="4"/>
  <c r="T465" i="4"/>
  <c r="S465" i="4"/>
  <c r="R465" i="4"/>
  <c r="Q465" i="4"/>
  <c r="P465" i="4"/>
  <c r="O465" i="4"/>
  <c r="N465" i="4"/>
  <c r="M465" i="4"/>
  <c r="L465" i="4"/>
  <c r="K465" i="4"/>
  <c r="J465" i="4"/>
  <c r="I465" i="4"/>
  <c r="H465" i="4"/>
  <c r="G465" i="4"/>
  <c r="F465" i="4"/>
  <c r="E465" i="4"/>
  <c r="D465" i="4"/>
  <c r="C465" i="4"/>
  <c r="AZ464" i="4"/>
  <c r="AY464" i="4"/>
  <c r="AX464" i="4"/>
  <c r="AW464" i="4"/>
  <c r="AV464" i="4"/>
  <c r="AU464" i="4"/>
  <c r="AT464" i="4"/>
  <c r="AS464" i="4"/>
  <c r="AR464" i="4"/>
  <c r="AQ464" i="4"/>
  <c r="AP464" i="4"/>
  <c r="AO464" i="4"/>
  <c r="AN464" i="4"/>
  <c r="AM464" i="4"/>
  <c r="AL464" i="4"/>
  <c r="AK464" i="4"/>
  <c r="AJ464" i="4"/>
  <c r="AI464" i="4"/>
  <c r="AH464" i="4"/>
  <c r="AG464" i="4"/>
  <c r="AF464" i="4"/>
  <c r="AE464" i="4"/>
  <c r="AD464" i="4"/>
  <c r="AC464" i="4"/>
  <c r="AB464" i="4"/>
  <c r="AA464" i="4"/>
  <c r="Z464" i="4"/>
  <c r="Y464" i="4"/>
  <c r="X464" i="4"/>
  <c r="W464" i="4"/>
  <c r="V464" i="4"/>
  <c r="U464" i="4"/>
  <c r="T464" i="4"/>
  <c r="S464" i="4"/>
  <c r="Q464" i="4"/>
  <c r="P464" i="4"/>
  <c r="R464" i="4" s="1"/>
  <c r="O464" i="4"/>
  <c r="N464" i="4"/>
  <c r="L464" i="4"/>
  <c r="K464" i="4"/>
  <c r="M464" i="4" s="1"/>
  <c r="J464" i="4"/>
  <c r="I464" i="4"/>
  <c r="H464" i="4"/>
  <c r="G464" i="4"/>
  <c r="F464" i="4"/>
  <c r="E464" i="4"/>
  <c r="D464" i="4"/>
  <c r="C464" i="4"/>
  <c r="AZ463" i="4"/>
  <c r="AY463" i="4"/>
  <c r="AX463" i="4"/>
  <c r="AW463" i="4"/>
  <c r="AV463" i="4"/>
  <c r="AU463" i="4"/>
  <c r="AT463" i="4"/>
  <c r="AS463" i="4"/>
  <c r="AR463" i="4"/>
  <c r="AQ463" i="4"/>
  <c r="AP463" i="4"/>
  <c r="AO463" i="4"/>
  <c r="AN463" i="4"/>
  <c r="AM463" i="4"/>
  <c r="AL463" i="4"/>
  <c r="AK463" i="4"/>
  <c r="AJ463" i="4"/>
  <c r="AI463" i="4"/>
  <c r="AH463" i="4"/>
  <c r="AG463" i="4"/>
  <c r="AF463" i="4"/>
  <c r="AE463" i="4"/>
  <c r="AD463" i="4"/>
  <c r="AC463" i="4"/>
  <c r="AB463" i="4"/>
  <c r="AA463" i="4"/>
  <c r="Z463" i="4"/>
  <c r="Y463" i="4"/>
  <c r="X463" i="4"/>
  <c r="W463" i="4"/>
  <c r="V463" i="4"/>
  <c r="U463" i="4"/>
  <c r="T463" i="4"/>
  <c r="S463" i="4"/>
  <c r="Q463" i="4"/>
  <c r="P463" i="4"/>
  <c r="R463" i="4" s="1"/>
  <c r="O463" i="4"/>
  <c r="N463" i="4"/>
  <c r="M463" i="4"/>
  <c r="L463" i="4"/>
  <c r="K463" i="4"/>
  <c r="J463" i="4"/>
  <c r="I463" i="4"/>
  <c r="H463" i="4"/>
  <c r="G463" i="4"/>
  <c r="F463" i="4"/>
  <c r="E463" i="4"/>
  <c r="D463" i="4"/>
  <c r="C463" i="4"/>
  <c r="AZ462" i="4"/>
  <c r="AY462" i="4"/>
  <c r="AX462" i="4"/>
  <c r="AW462" i="4"/>
  <c r="AV462" i="4"/>
  <c r="AU462" i="4"/>
  <c r="AT462" i="4"/>
  <c r="AS462" i="4"/>
  <c r="AR462" i="4"/>
  <c r="AQ462" i="4"/>
  <c r="AP462" i="4"/>
  <c r="AO462" i="4"/>
  <c r="AN462" i="4"/>
  <c r="AM462" i="4"/>
  <c r="AL462" i="4"/>
  <c r="AK462" i="4"/>
  <c r="AJ462" i="4"/>
  <c r="AI462" i="4"/>
  <c r="AH462" i="4"/>
  <c r="AG462" i="4"/>
  <c r="AF462" i="4"/>
  <c r="AE462" i="4"/>
  <c r="AD462" i="4"/>
  <c r="AC462" i="4"/>
  <c r="AB462" i="4"/>
  <c r="AA462" i="4"/>
  <c r="Z462" i="4"/>
  <c r="Y462" i="4"/>
  <c r="X462" i="4"/>
  <c r="W462" i="4"/>
  <c r="V462" i="4"/>
  <c r="U462" i="4"/>
  <c r="T462" i="4"/>
  <c r="S462" i="4"/>
  <c r="R462" i="4"/>
  <c r="Q462" i="4"/>
  <c r="P462" i="4"/>
  <c r="O462" i="4"/>
  <c r="N462" i="4"/>
  <c r="L462" i="4"/>
  <c r="K462" i="4"/>
  <c r="M462" i="4" s="1"/>
  <c r="J462" i="4"/>
  <c r="I462" i="4"/>
  <c r="H462" i="4"/>
  <c r="G462" i="4"/>
  <c r="F462" i="4"/>
  <c r="E462" i="4"/>
  <c r="D462" i="4"/>
  <c r="C462" i="4"/>
  <c r="AZ461" i="4"/>
  <c r="AY461" i="4"/>
  <c r="AX461" i="4"/>
  <c r="AW461" i="4"/>
  <c r="AV461" i="4"/>
  <c r="AU461" i="4"/>
  <c r="AT461" i="4"/>
  <c r="AS461" i="4"/>
  <c r="AR461" i="4"/>
  <c r="AQ461" i="4"/>
  <c r="AP461" i="4"/>
  <c r="AO461" i="4"/>
  <c r="AN461" i="4"/>
  <c r="AM461" i="4"/>
  <c r="AL461" i="4"/>
  <c r="AK461" i="4"/>
  <c r="AJ461" i="4"/>
  <c r="AI461" i="4"/>
  <c r="AH461" i="4"/>
  <c r="AG461" i="4"/>
  <c r="AF461" i="4"/>
  <c r="AE461" i="4"/>
  <c r="AD461" i="4"/>
  <c r="AC461" i="4"/>
  <c r="AB461" i="4"/>
  <c r="AA461" i="4"/>
  <c r="Z461" i="4"/>
  <c r="Y461" i="4"/>
  <c r="X461" i="4"/>
  <c r="W461" i="4"/>
  <c r="V461" i="4"/>
  <c r="U461" i="4"/>
  <c r="T461" i="4"/>
  <c r="S461" i="4"/>
  <c r="R461" i="4"/>
  <c r="Q461" i="4"/>
  <c r="P461" i="4"/>
  <c r="O461" i="4"/>
  <c r="N461" i="4"/>
  <c r="M461" i="4"/>
  <c r="L461" i="4"/>
  <c r="K461" i="4"/>
  <c r="J461" i="4"/>
  <c r="I461" i="4"/>
  <c r="H461" i="4"/>
  <c r="G461" i="4"/>
  <c r="F461" i="4"/>
  <c r="E461" i="4"/>
  <c r="D461" i="4"/>
  <c r="C461" i="4"/>
  <c r="AZ460" i="4"/>
  <c r="AY460" i="4"/>
  <c r="AX460" i="4"/>
  <c r="AW460" i="4"/>
  <c r="AV460" i="4"/>
  <c r="AU460" i="4"/>
  <c r="AT460" i="4"/>
  <c r="AS460" i="4"/>
  <c r="AR460" i="4"/>
  <c r="AQ460" i="4"/>
  <c r="AP460" i="4"/>
  <c r="AO460" i="4"/>
  <c r="AN460" i="4"/>
  <c r="AM460" i="4"/>
  <c r="AL460" i="4"/>
  <c r="AK460" i="4"/>
  <c r="AJ460" i="4"/>
  <c r="AI460" i="4"/>
  <c r="AH460" i="4"/>
  <c r="AG460" i="4"/>
  <c r="AF460" i="4"/>
  <c r="AE460" i="4"/>
  <c r="AD460" i="4"/>
  <c r="AC460" i="4"/>
  <c r="AB460" i="4"/>
  <c r="AA460" i="4"/>
  <c r="Z460" i="4"/>
  <c r="Y460" i="4"/>
  <c r="X460" i="4"/>
  <c r="W460" i="4"/>
  <c r="V460" i="4"/>
  <c r="U460" i="4"/>
  <c r="T460" i="4"/>
  <c r="S460" i="4"/>
  <c r="Q460" i="4"/>
  <c r="P460" i="4"/>
  <c r="R460" i="4" s="1"/>
  <c r="O460" i="4"/>
  <c r="N460" i="4"/>
  <c r="L460" i="4"/>
  <c r="K460" i="4"/>
  <c r="M460" i="4" s="1"/>
  <c r="J460" i="4"/>
  <c r="I460" i="4"/>
  <c r="H460" i="4"/>
  <c r="G460" i="4"/>
  <c r="F460" i="4"/>
  <c r="E460" i="4"/>
  <c r="D460" i="4"/>
  <c r="C460" i="4"/>
  <c r="AZ459" i="4"/>
  <c r="AY459" i="4"/>
  <c r="AX459" i="4"/>
  <c r="AW459" i="4"/>
  <c r="AV459" i="4"/>
  <c r="AU459" i="4"/>
  <c r="AT459" i="4"/>
  <c r="AS459" i="4"/>
  <c r="AR459" i="4"/>
  <c r="AQ459" i="4"/>
  <c r="AP459" i="4"/>
  <c r="AO459" i="4"/>
  <c r="AN459" i="4"/>
  <c r="AM459" i="4"/>
  <c r="AL459" i="4"/>
  <c r="AK459" i="4"/>
  <c r="AJ459" i="4"/>
  <c r="AI459" i="4"/>
  <c r="AH459" i="4"/>
  <c r="AG459" i="4"/>
  <c r="AF459" i="4"/>
  <c r="AE459" i="4"/>
  <c r="AD459" i="4"/>
  <c r="AC459" i="4"/>
  <c r="AB459" i="4"/>
  <c r="AA459" i="4"/>
  <c r="Z459" i="4"/>
  <c r="Y459" i="4"/>
  <c r="X459" i="4"/>
  <c r="W459" i="4"/>
  <c r="V459" i="4"/>
  <c r="U459" i="4"/>
  <c r="T459" i="4"/>
  <c r="S459" i="4"/>
  <c r="Q459" i="4"/>
  <c r="P459" i="4"/>
  <c r="R459" i="4" s="1"/>
  <c r="O459" i="4"/>
  <c r="N459" i="4"/>
  <c r="M459" i="4"/>
  <c r="L459" i="4"/>
  <c r="K459" i="4"/>
  <c r="J459" i="4"/>
  <c r="I459" i="4"/>
  <c r="H459" i="4"/>
  <c r="G459" i="4"/>
  <c r="F459" i="4"/>
  <c r="E459" i="4"/>
  <c r="D459" i="4"/>
  <c r="C459" i="4"/>
  <c r="AZ458" i="4"/>
  <c r="AY458" i="4"/>
  <c r="AX458" i="4"/>
  <c r="AW458" i="4"/>
  <c r="AV458" i="4"/>
  <c r="AU458" i="4"/>
  <c r="AT458" i="4"/>
  <c r="AS458" i="4"/>
  <c r="AR458" i="4"/>
  <c r="AQ458" i="4"/>
  <c r="AP458" i="4"/>
  <c r="AO458" i="4"/>
  <c r="AN458" i="4"/>
  <c r="AM458" i="4"/>
  <c r="AL458" i="4"/>
  <c r="AK458" i="4"/>
  <c r="AJ458" i="4"/>
  <c r="AI458" i="4"/>
  <c r="AH458" i="4"/>
  <c r="AG458" i="4"/>
  <c r="AF458" i="4"/>
  <c r="AE458" i="4"/>
  <c r="AD458" i="4"/>
  <c r="AC458" i="4"/>
  <c r="AB458" i="4"/>
  <c r="AA458" i="4"/>
  <c r="Z458" i="4"/>
  <c r="Y458" i="4"/>
  <c r="X458" i="4"/>
  <c r="W458" i="4"/>
  <c r="V458" i="4"/>
  <c r="U458" i="4"/>
  <c r="T458" i="4"/>
  <c r="S458" i="4"/>
  <c r="R458" i="4"/>
  <c r="Q458" i="4"/>
  <c r="P458" i="4"/>
  <c r="O458" i="4"/>
  <c r="N458" i="4"/>
  <c r="L458" i="4"/>
  <c r="K458" i="4"/>
  <c r="M458" i="4" s="1"/>
  <c r="J458" i="4"/>
  <c r="I458" i="4"/>
  <c r="H458" i="4"/>
  <c r="G458" i="4"/>
  <c r="F458" i="4"/>
  <c r="E458" i="4"/>
  <c r="D458" i="4"/>
  <c r="C458" i="4"/>
  <c r="AZ457" i="4"/>
  <c r="AY457" i="4"/>
  <c r="AX457" i="4"/>
  <c r="AW457" i="4"/>
  <c r="AV457" i="4"/>
  <c r="AU457" i="4"/>
  <c r="AT457" i="4"/>
  <c r="AS457" i="4"/>
  <c r="AR457" i="4"/>
  <c r="AQ457" i="4"/>
  <c r="AP457" i="4"/>
  <c r="AO457" i="4"/>
  <c r="AN457" i="4"/>
  <c r="AM457" i="4"/>
  <c r="AL457" i="4"/>
  <c r="AK457" i="4"/>
  <c r="AJ457" i="4"/>
  <c r="AI457" i="4"/>
  <c r="AH457" i="4"/>
  <c r="AG457" i="4"/>
  <c r="AF457" i="4"/>
  <c r="AE457" i="4"/>
  <c r="AD457" i="4"/>
  <c r="AC457" i="4"/>
  <c r="AB457" i="4"/>
  <c r="AA457" i="4"/>
  <c r="Z457" i="4"/>
  <c r="Y457" i="4"/>
  <c r="X457" i="4"/>
  <c r="W457" i="4"/>
  <c r="V457" i="4"/>
  <c r="U457" i="4"/>
  <c r="T457" i="4"/>
  <c r="S457" i="4"/>
  <c r="R457" i="4"/>
  <c r="Q457" i="4"/>
  <c r="P457" i="4"/>
  <c r="O457" i="4"/>
  <c r="N457" i="4"/>
  <c r="M457" i="4"/>
  <c r="L457" i="4"/>
  <c r="K457" i="4"/>
  <c r="J457" i="4"/>
  <c r="I457" i="4"/>
  <c r="H457" i="4"/>
  <c r="G457" i="4"/>
  <c r="F457" i="4"/>
  <c r="E457" i="4"/>
  <c r="D457" i="4"/>
  <c r="C457" i="4"/>
  <c r="AZ456" i="4"/>
  <c r="AY456" i="4"/>
  <c r="AX456" i="4"/>
  <c r="AW456" i="4"/>
  <c r="AV456" i="4"/>
  <c r="AU456" i="4"/>
  <c r="AT456" i="4"/>
  <c r="AS456" i="4"/>
  <c r="AR456" i="4"/>
  <c r="AQ456" i="4"/>
  <c r="AP456" i="4"/>
  <c r="AO456" i="4"/>
  <c r="AN456" i="4"/>
  <c r="AM456" i="4"/>
  <c r="AL456" i="4"/>
  <c r="AK456" i="4"/>
  <c r="AJ456" i="4"/>
  <c r="AI456" i="4"/>
  <c r="AH456" i="4"/>
  <c r="AG456" i="4"/>
  <c r="AF456" i="4"/>
  <c r="AE456" i="4"/>
  <c r="AD456" i="4"/>
  <c r="AC456" i="4"/>
  <c r="AB456" i="4"/>
  <c r="AA456" i="4"/>
  <c r="Z456" i="4"/>
  <c r="Y456" i="4"/>
  <c r="X456" i="4"/>
  <c r="W456" i="4"/>
  <c r="V456" i="4"/>
  <c r="U456" i="4"/>
  <c r="T456" i="4"/>
  <c r="S456" i="4"/>
  <c r="Q456" i="4"/>
  <c r="P456" i="4"/>
  <c r="R456" i="4" s="1"/>
  <c r="O456" i="4"/>
  <c r="N456" i="4"/>
  <c r="L456" i="4"/>
  <c r="K456" i="4"/>
  <c r="M456" i="4" s="1"/>
  <c r="J456" i="4"/>
  <c r="I456" i="4"/>
  <c r="H456" i="4"/>
  <c r="G456" i="4"/>
  <c r="F456" i="4"/>
  <c r="E456" i="4"/>
  <c r="D456" i="4"/>
  <c r="C456" i="4"/>
  <c r="AZ455" i="4"/>
  <c r="AY455" i="4"/>
  <c r="AX455" i="4"/>
  <c r="AW455" i="4"/>
  <c r="AV455" i="4"/>
  <c r="AU455" i="4"/>
  <c r="AT455" i="4"/>
  <c r="AS455" i="4"/>
  <c r="AR455" i="4"/>
  <c r="AQ455" i="4"/>
  <c r="AP455" i="4"/>
  <c r="AO455" i="4"/>
  <c r="AN455" i="4"/>
  <c r="AM455" i="4"/>
  <c r="AL455" i="4"/>
  <c r="AK455" i="4"/>
  <c r="AJ455" i="4"/>
  <c r="AI455" i="4"/>
  <c r="AH455" i="4"/>
  <c r="AG455" i="4"/>
  <c r="AF455" i="4"/>
  <c r="AE455" i="4"/>
  <c r="AD455" i="4"/>
  <c r="AC455" i="4"/>
  <c r="AB455" i="4"/>
  <c r="AA455" i="4"/>
  <c r="Z455" i="4"/>
  <c r="Y455" i="4"/>
  <c r="X455" i="4"/>
  <c r="W455" i="4"/>
  <c r="V455" i="4"/>
  <c r="U455" i="4"/>
  <c r="T455" i="4"/>
  <c r="S455" i="4"/>
  <c r="Q455" i="4"/>
  <c r="P455" i="4"/>
  <c r="R455" i="4" s="1"/>
  <c r="O455" i="4"/>
  <c r="N455" i="4"/>
  <c r="M455" i="4"/>
  <c r="L455" i="4"/>
  <c r="K455" i="4"/>
  <c r="J455" i="4"/>
  <c r="I455" i="4"/>
  <c r="H455" i="4"/>
  <c r="G455" i="4"/>
  <c r="F455" i="4"/>
  <c r="E455" i="4"/>
  <c r="D455" i="4"/>
  <c r="C455" i="4"/>
  <c r="AZ454" i="4"/>
  <c r="AY454" i="4"/>
  <c r="AX454" i="4"/>
  <c r="AW454" i="4"/>
  <c r="AV454" i="4"/>
  <c r="AU454" i="4"/>
  <c r="AT454" i="4"/>
  <c r="AS454" i="4"/>
  <c r="AR454" i="4"/>
  <c r="AQ454" i="4"/>
  <c r="AP454" i="4"/>
  <c r="AO454" i="4"/>
  <c r="AN454" i="4"/>
  <c r="AM454" i="4"/>
  <c r="AL454" i="4"/>
  <c r="AK454" i="4"/>
  <c r="AJ454" i="4"/>
  <c r="AI454" i="4"/>
  <c r="AH454" i="4"/>
  <c r="AG454" i="4"/>
  <c r="AF454" i="4"/>
  <c r="AE454" i="4"/>
  <c r="AD454" i="4"/>
  <c r="AC454" i="4"/>
  <c r="AB454" i="4"/>
  <c r="AA454" i="4"/>
  <c r="Z454" i="4"/>
  <c r="Y454" i="4"/>
  <c r="X454" i="4"/>
  <c r="W454" i="4"/>
  <c r="V454" i="4"/>
  <c r="U454" i="4"/>
  <c r="T454" i="4"/>
  <c r="S454" i="4"/>
  <c r="R454" i="4"/>
  <c r="Q454" i="4"/>
  <c r="P454" i="4"/>
  <c r="O454" i="4"/>
  <c r="N454" i="4"/>
  <c r="L454" i="4"/>
  <c r="K454" i="4"/>
  <c r="M454" i="4" s="1"/>
  <c r="J454" i="4"/>
  <c r="I454" i="4"/>
  <c r="H454" i="4"/>
  <c r="G454" i="4"/>
  <c r="F454" i="4"/>
  <c r="E454" i="4"/>
  <c r="D454" i="4"/>
  <c r="C454" i="4"/>
  <c r="AZ453" i="4"/>
  <c r="AY453" i="4"/>
  <c r="AX453" i="4"/>
  <c r="AW453" i="4"/>
  <c r="AV453" i="4"/>
  <c r="AU453" i="4"/>
  <c r="AT453" i="4"/>
  <c r="AS453" i="4"/>
  <c r="AR453" i="4"/>
  <c r="AQ453" i="4"/>
  <c r="AP453" i="4"/>
  <c r="AO453" i="4"/>
  <c r="AN453" i="4"/>
  <c r="AM453" i="4"/>
  <c r="AL453" i="4"/>
  <c r="AK453" i="4"/>
  <c r="AJ453" i="4"/>
  <c r="AI453" i="4"/>
  <c r="AH453" i="4"/>
  <c r="AG453" i="4"/>
  <c r="AF453" i="4"/>
  <c r="AE453" i="4"/>
  <c r="AD453" i="4"/>
  <c r="AC453" i="4"/>
  <c r="AB453" i="4"/>
  <c r="AA453" i="4"/>
  <c r="Z453" i="4"/>
  <c r="Y453" i="4"/>
  <c r="X453" i="4"/>
  <c r="W453" i="4"/>
  <c r="V453" i="4"/>
  <c r="U453" i="4"/>
  <c r="T453" i="4"/>
  <c r="S453" i="4"/>
  <c r="R453" i="4"/>
  <c r="Q453" i="4"/>
  <c r="P453" i="4"/>
  <c r="O453" i="4"/>
  <c r="N453" i="4"/>
  <c r="M453" i="4"/>
  <c r="L453" i="4"/>
  <c r="K453" i="4"/>
  <c r="J453" i="4"/>
  <c r="I453" i="4"/>
  <c r="H453" i="4"/>
  <c r="G453" i="4"/>
  <c r="F453" i="4"/>
  <c r="E453" i="4"/>
  <c r="D453" i="4"/>
  <c r="C453" i="4"/>
  <c r="AZ452" i="4"/>
  <c r="AY452" i="4"/>
  <c r="AX452" i="4"/>
  <c r="AW452" i="4"/>
  <c r="AV452" i="4"/>
  <c r="AU452" i="4"/>
  <c r="AT452" i="4"/>
  <c r="AS452" i="4"/>
  <c r="AR452" i="4"/>
  <c r="AQ452" i="4"/>
  <c r="AP452" i="4"/>
  <c r="AO452" i="4"/>
  <c r="AN452" i="4"/>
  <c r="AM452" i="4"/>
  <c r="AL452" i="4"/>
  <c r="AK452" i="4"/>
  <c r="AJ452" i="4"/>
  <c r="AI452" i="4"/>
  <c r="AH452" i="4"/>
  <c r="AG452" i="4"/>
  <c r="AF452" i="4"/>
  <c r="AE452" i="4"/>
  <c r="AD452" i="4"/>
  <c r="AC452" i="4"/>
  <c r="AB452" i="4"/>
  <c r="AA452" i="4"/>
  <c r="Z452" i="4"/>
  <c r="Y452" i="4"/>
  <c r="X452" i="4"/>
  <c r="W452" i="4"/>
  <c r="V452" i="4"/>
  <c r="U452" i="4"/>
  <c r="T452" i="4"/>
  <c r="S452" i="4"/>
  <c r="Q452" i="4"/>
  <c r="P452" i="4"/>
  <c r="R452" i="4" s="1"/>
  <c r="O452" i="4"/>
  <c r="N452" i="4"/>
  <c r="L452" i="4"/>
  <c r="K452" i="4"/>
  <c r="M452" i="4" s="1"/>
  <c r="J452" i="4"/>
  <c r="I452" i="4"/>
  <c r="H452" i="4"/>
  <c r="G452" i="4"/>
  <c r="F452" i="4"/>
  <c r="E452" i="4"/>
  <c r="D452" i="4"/>
  <c r="C452" i="4"/>
  <c r="AZ451" i="4"/>
  <c r="AY451" i="4"/>
  <c r="AX451" i="4"/>
  <c r="AW451" i="4"/>
  <c r="AV451" i="4"/>
  <c r="AU451" i="4"/>
  <c r="AT451" i="4"/>
  <c r="AS451" i="4"/>
  <c r="AR451" i="4"/>
  <c r="AQ451" i="4"/>
  <c r="AP451" i="4"/>
  <c r="AO451" i="4"/>
  <c r="AN451" i="4"/>
  <c r="AM451" i="4"/>
  <c r="AL451" i="4"/>
  <c r="AK451" i="4"/>
  <c r="AJ451" i="4"/>
  <c r="AI451" i="4"/>
  <c r="AH451" i="4"/>
  <c r="AG451" i="4"/>
  <c r="AF451" i="4"/>
  <c r="AE451" i="4"/>
  <c r="AD451" i="4"/>
  <c r="AC451" i="4"/>
  <c r="AB451" i="4"/>
  <c r="AA451" i="4"/>
  <c r="Z451" i="4"/>
  <c r="Y451" i="4"/>
  <c r="X451" i="4"/>
  <c r="W451" i="4"/>
  <c r="V451" i="4"/>
  <c r="U451" i="4"/>
  <c r="T451" i="4"/>
  <c r="S451" i="4"/>
  <c r="Q451" i="4"/>
  <c r="P451" i="4"/>
  <c r="R451" i="4" s="1"/>
  <c r="O451" i="4"/>
  <c r="N451" i="4"/>
  <c r="M451" i="4"/>
  <c r="L451" i="4"/>
  <c r="K451" i="4"/>
  <c r="J451" i="4"/>
  <c r="I451" i="4"/>
  <c r="H451" i="4"/>
  <c r="G451" i="4"/>
  <c r="F451" i="4"/>
  <c r="E451" i="4"/>
  <c r="D451" i="4"/>
  <c r="C451" i="4"/>
  <c r="AZ450" i="4"/>
  <c r="AY450" i="4"/>
  <c r="AX450" i="4"/>
  <c r="AW450" i="4"/>
  <c r="AV450" i="4"/>
  <c r="AU450" i="4"/>
  <c r="AT450" i="4"/>
  <c r="AS450" i="4"/>
  <c r="AR450" i="4"/>
  <c r="AQ450" i="4"/>
  <c r="AP450" i="4"/>
  <c r="AO450" i="4"/>
  <c r="AN450" i="4"/>
  <c r="AM450" i="4"/>
  <c r="AL450" i="4"/>
  <c r="AK450" i="4"/>
  <c r="AJ450" i="4"/>
  <c r="AI450" i="4"/>
  <c r="AH450" i="4"/>
  <c r="AG450" i="4"/>
  <c r="AF450" i="4"/>
  <c r="AE450" i="4"/>
  <c r="AD450" i="4"/>
  <c r="AC450" i="4"/>
  <c r="AB450" i="4"/>
  <c r="AA450" i="4"/>
  <c r="Z450" i="4"/>
  <c r="Y450" i="4"/>
  <c r="X450" i="4"/>
  <c r="W450" i="4"/>
  <c r="V450" i="4"/>
  <c r="U450" i="4"/>
  <c r="T450" i="4"/>
  <c r="S450" i="4"/>
  <c r="R450" i="4"/>
  <c r="Q450" i="4"/>
  <c r="P450" i="4"/>
  <c r="O450" i="4"/>
  <c r="N450" i="4"/>
  <c r="L450" i="4"/>
  <c r="K450" i="4"/>
  <c r="M450" i="4" s="1"/>
  <c r="J450" i="4"/>
  <c r="I450" i="4"/>
  <c r="H450" i="4"/>
  <c r="G450" i="4"/>
  <c r="F450" i="4"/>
  <c r="E450" i="4"/>
  <c r="D450" i="4"/>
  <c r="C450" i="4"/>
  <c r="AZ449" i="4"/>
  <c r="AY449" i="4"/>
  <c r="AX449" i="4"/>
  <c r="AW449" i="4"/>
  <c r="AV449" i="4"/>
  <c r="AU449" i="4"/>
  <c r="AT449" i="4"/>
  <c r="AS449" i="4"/>
  <c r="AR449" i="4"/>
  <c r="AQ449" i="4"/>
  <c r="AP449" i="4"/>
  <c r="AO449" i="4"/>
  <c r="AN449" i="4"/>
  <c r="AM449" i="4"/>
  <c r="AL449" i="4"/>
  <c r="AK449" i="4"/>
  <c r="AJ449" i="4"/>
  <c r="AI449" i="4"/>
  <c r="AH449" i="4"/>
  <c r="AG449" i="4"/>
  <c r="AF449" i="4"/>
  <c r="AE449" i="4"/>
  <c r="AD449" i="4"/>
  <c r="AC449" i="4"/>
  <c r="AB449" i="4"/>
  <c r="AA449" i="4"/>
  <c r="Z449" i="4"/>
  <c r="Y449" i="4"/>
  <c r="X449" i="4"/>
  <c r="W449" i="4"/>
  <c r="V449" i="4"/>
  <c r="U449" i="4"/>
  <c r="T449" i="4"/>
  <c r="S449" i="4"/>
  <c r="R449" i="4"/>
  <c r="Q449" i="4"/>
  <c r="P449" i="4"/>
  <c r="O449" i="4"/>
  <c r="N449" i="4"/>
  <c r="M449" i="4"/>
  <c r="L449" i="4"/>
  <c r="K449" i="4"/>
  <c r="J449" i="4"/>
  <c r="I449" i="4"/>
  <c r="H449" i="4"/>
  <c r="G449" i="4"/>
  <c r="F449" i="4"/>
  <c r="E449" i="4"/>
  <c r="D449" i="4"/>
  <c r="C449" i="4"/>
  <c r="AZ448" i="4"/>
  <c r="AY448" i="4"/>
  <c r="AX448" i="4"/>
  <c r="AW448" i="4"/>
  <c r="AV448" i="4"/>
  <c r="AU448" i="4"/>
  <c r="AT448" i="4"/>
  <c r="AS448" i="4"/>
  <c r="AR448" i="4"/>
  <c r="AQ448" i="4"/>
  <c r="AP448" i="4"/>
  <c r="AO448" i="4"/>
  <c r="AN448" i="4"/>
  <c r="AM448" i="4"/>
  <c r="AL448" i="4"/>
  <c r="AK448" i="4"/>
  <c r="AJ448" i="4"/>
  <c r="AI448" i="4"/>
  <c r="AH448" i="4"/>
  <c r="AG448" i="4"/>
  <c r="AF448" i="4"/>
  <c r="AE448" i="4"/>
  <c r="AD448" i="4"/>
  <c r="AC448" i="4"/>
  <c r="AB448" i="4"/>
  <c r="AA448" i="4"/>
  <c r="Z448" i="4"/>
  <c r="Y448" i="4"/>
  <c r="X448" i="4"/>
  <c r="W448" i="4"/>
  <c r="V448" i="4"/>
  <c r="U448" i="4"/>
  <c r="T448" i="4"/>
  <c r="S448" i="4"/>
  <c r="Q448" i="4"/>
  <c r="P448" i="4"/>
  <c r="R448" i="4" s="1"/>
  <c r="O448" i="4"/>
  <c r="N448" i="4"/>
  <c r="L448" i="4"/>
  <c r="K448" i="4"/>
  <c r="M448" i="4" s="1"/>
  <c r="J448" i="4"/>
  <c r="I448" i="4"/>
  <c r="H448" i="4"/>
  <c r="G448" i="4"/>
  <c r="F448" i="4"/>
  <c r="E448" i="4"/>
  <c r="D448" i="4"/>
  <c r="C448" i="4"/>
  <c r="AZ447" i="4"/>
  <c r="AY447" i="4"/>
  <c r="AX447" i="4"/>
  <c r="AW447" i="4"/>
  <c r="AV447" i="4"/>
  <c r="AU447" i="4"/>
  <c r="AT447" i="4"/>
  <c r="AS447" i="4"/>
  <c r="AR447" i="4"/>
  <c r="AQ447" i="4"/>
  <c r="AP447" i="4"/>
  <c r="AO447" i="4"/>
  <c r="AN447" i="4"/>
  <c r="AM447" i="4"/>
  <c r="AL447" i="4"/>
  <c r="AK447" i="4"/>
  <c r="AJ447" i="4"/>
  <c r="AI447" i="4"/>
  <c r="AH447" i="4"/>
  <c r="AG447" i="4"/>
  <c r="AF447" i="4"/>
  <c r="AE447" i="4"/>
  <c r="AD447" i="4"/>
  <c r="AC447" i="4"/>
  <c r="AB447" i="4"/>
  <c r="AA447" i="4"/>
  <c r="Z447" i="4"/>
  <c r="Y447" i="4"/>
  <c r="X447" i="4"/>
  <c r="W447" i="4"/>
  <c r="V447" i="4"/>
  <c r="U447" i="4"/>
  <c r="T447" i="4"/>
  <c r="S447" i="4"/>
  <c r="Q447" i="4"/>
  <c r="P447" i="4"/>
  <c r="R447" i="4" s="1"/>
  <c r="O447" i="4"/>
  <c r="N447" i="4"/>
  <c r="M447" i="4"/>
  <c r="L447" i="4"/>
  <c r="K447" i="4"/>
  <c r="J447" i="4"/>
  <c r="I447" i="4"/>
  <c r="H447" i="4"/>
  <c r="G447" i="4"/>
  <c r="F447" i="4"/>
  <c r="E447" i="4"/>
  <c r="D447" i="4"/>
  <c r="C447" i="4"/>
  <c r="AZ446" i="4"/>
  <c r="AY446" i="4"/>
  <c r="AX446" i="4"/>
  <c r="AW446" i="4"/>
  <c r="AV446" i="4"/>
  <c r="AU446" i="4"/>
  <c r="AT446" i="4"/>
  <c r="AS446" i="4"/>
  <c r="AR446" i="4"/>
  <c r="AQ446" i="4"/>
  <c r="AP446" i="4"/>
  <c r="AO446" i="4"/>
  <c r="AN446" i="4"/>
  <c r="AM446" i="4"/>
  <c r="AL446" i="4"/>
  <c r="AK446" i="4"/>
  <c r="AJ446" i="4"/>
  <c r="AI446" i="4"/>
  <c r="AH446" i="4"/>
  <c r="AG446" i="4"/>
  <c r="AF446" i="4"/>
  <c r="AE446" i="4"/>
  <c r="AD446" i="4"/>
  <c r="AC446" i="4"/>
  <c r="AB446" i="4"/>
  <c r="AA446" i="4"/>
  <c r="Z446" i="4"/>
  <c r="Y446" i="4"/>
  <c r="X446" i="4"/>
  <c r="W446" i="4"/>
  <c r="V446" i="4"/>
  <c r="U446" i="4"/>
  <c r="T446" i="4"/>
  <c r="S446" i="4"/>
  <c r="R446" i="4"/>
  <c r="Q446" i="4"/>
  <c r="P446" i="4"/>
  <c r="O446" i="4"/>
  <c r="N446" i="4"/>
  <c r="L446" i="4"/>
  <c r="K446" i="4"/>
  <c r="M446" i="4" s="1"/>
  <c r="J446" i="4"/>
  <c r="I446" i="4"/>
  <c r="H446" i="4"/>
  <c r="G446" i="4"/>
  <c r="F446" i="4"/>
  <c r="E446" i="4"/>
  <c r="D446" i="4"/>
  <c r="C446" i="4"/>
  <c r="AZ445" i="4"/>
  <c r="AY445" i="4"/>
  <c r="AX445" i="4"/>
  <c r="AW445" i="4"/>
  <c r="AV445" i="4"/>
  <c r="AU445" i="4"/>
  <c r="AT445" i="4"/>
  <c r="AS445" i="4"/>
  <c r="AR445" i="4"/>
  <c r="AQ445" i="4"/>
  <c r="AP445" i="4"/>
  <c r="AO445" i="4"/>
  <c r="AN445" i="4"/>
  <c r="AM445" i="4"/>
  <c r="AL445" i="4"/>
  <c r="AK445" i="4"/>
  <c r="AJ445" i="4"/>
  <c r="AI445" i="4"/>
  <c r="AH445" i="4"/>
  <c r="AG445" i="4"/>
  <c r="AF445" i="4"/>
  <c r="AE445" i="4"/>
  <c r="AD445" i="4"/>
  <c r="AC445" i="4"/>
  <c r="AB445" i="4"/>
  <c r="AA445" i="4"/>
  <c r="Z445" i="4"/>
  <c r="Y445" i="4"/>
  <c r="X445" i="4"/>
  <c r="W445" i="4"/>
  <c r="V445" i="4"/>
  <c r="U445" i="4"/>
  <c r="T445" i="4"/>
  <c r="S445" i="4"/>
  <c r="R445" i="4"/>
  <c r="Q445" i="4"/>
  <c r="P445" i="4"/>
  <c r="O445" i="4"/>
  <c r="N445" i="4"/>
  <c r="M445" i="4"/>
  <c r="L445" i="4"/>
  <c r="K445" i="4"/>
  <c r="J445" i="4"/>
  <c r="I445" i="4"/>
  <c r="H445" i="4"/>
  <c r="G445" i="4"/>
  <c r="F445" i="4"/>
  <c r="E445" i="4"/>
  <c r="D445" i="4"/>
  <c r="C445" i="4"/>
  <c r="AZ444" i="4"/>
  <c r="AY444" i="4"/>
  <c r="AX444" i="4"/>
  <c r="AW444" i="4"/>
  <c r="AV444" i="4"/>
  <c r="AU444" i="4"/>
  <c r="AT444" i="4"/>
  <c r="AS444" i="4"/>
  <c r="AR444" i="4"/>
  <c r="AQ444" i="4"/>
  <c r="AP444" i="4"/>
  <c r="AO444" i="4"/>
  <c r="AN444" i="4"/>
  <c r="AM444" i="4"/>
  <c r="AL444" i="4"/>
  <c r="AK444" i="4"/>
  <c r="AJ444" i="4"/>
  <c r="AI444" i="4"/>
  <c r="AH444" i="4"/>
  <c r="AG444" i="4"/>
  <c r="AF444" i="4"/>
  <c r="AE444" i="4"/>
  <c r="AD444" i="4"/>
  <c r="AC444" i="4"/>
  <c r="AB444" i="4"/>
  <c r="AA444" i="4"/>
  <c r="Z444" i="4"/>
  <c r="Y444" i="4"/>
  <c r="X444" i="4"/>
  <c r="W444" i="4"/>
  <c r="V444" i="4"/>
  <c r="U444" i="4"/>
  <c r="T444" i="4"/>
  <c r="S444" i="4"/>
  <c r="Q444" i="4"/>
  <c r="P444" i="4"/>
  <c r="R444" i="4" s="1"/>
  <c r="O444" i="4"/>
  <c r="N444" i="4"/>
  <c r="L444" i="4"/>
  <c r="K444" i="4"/>
  <c r="M444" i="4" s="1"/>
  <c r="J444" i="4"/>
  <c r="I444" i="4"/>
  <c r="H444" i="4"/>
  <c r="G444" i="4"/>
  <c r="F444" i="4"/>
  <c r="E444" i="4"/>
  <c r="D444" i="4"/>
  <c r="C444" i="4"/>
  <c r="AZ443" i="4"/>
  <c r="AY443" i="4"/>
  <c r="AX443" i="4"/>
  <c r="AW443" i="4"/>
  <c r="AV443" i="4"/>
  <c r="AU443" i="4"/>
  <c r="AT443" i="4"/>
  <c r="AS443" i="4"/>
  <c r="AR443" i="4"/>
  <c r="AQ443" i="4"/>
  <c r="AP443" i="4"/>
  <c r="AO443" i="4"/>
  <c r="AN443" i="4"/>
  <c r="AM443" i="4"/>
  <c r="AL443" i="4"/>
  <c r="AK443" i="4"/>
  <c r="AJ443" i="4"/>
  <c r="AI443" i="4"/>
  <c r="AH443" i="4"/>
  <c r="AG443" i="4"/>
  <c r="AF443" i="4"/>
  <c r="AE443" i="4"/>
  <c r="AD443" i="4"/>
  <c r="AC443" i="4"/>
  <c r="AB443" i="4"/>
  <c r="AA443" i="4"/>
  <c r="Z443" i="4"/>
  <c r="Y443" i="4"/>
  <c r="X443" i="4"/>
  <c r="W443" i="4"/>
  <c r="V443" i="4"/>
  <c r="U443" i="4"/>
  <c r="T443" i="4"/>
  <c r="S443" i="4"/>
  <c r="Q443" i="4"/>
  <c r="P443" i="4"/>
  <c r="R443" i="4" s="1"/>
  <c r="O443" i="4"/>
  <c r="N443" i="4"/>
  <c r="M443" i="4"/>
  <c r="L443" i="4"/>
  <c r="K443" i="4"/>
  <c r="J443" i="4"/>
  <c r="I443" i="4"/>
  <c r="H443" i="4"/>
  <c r="G443" i="4"/>
  <c r="F443" i="4"/>
  <c r="E443" i="4"/>
  <c r="D443" i="4"/>
  <c r="C443" i="4"/>
  <c r="AZ442" i="4"/>
  <c r="AY442" i="4"/>
  <c r="AX442" i="4"/>
  <c r="AW442" i="4"/>
  <c r="AV442" i="4"/>
  <c r="AU442" i="4"/>
  <c r="AT442" i="4"/>
  <c r="AS442" i="4"/>
  <c r="AR442" i="4"/>
  <c r="AQ442" i="4"/>
  <c r="AP442" i="4"/>
  <c r="AO442" i="4"/>
  <c r="AN442" i="4"/>
  <c r="AM442" i="4"/>
  <c r="AL442" i="4"/>
  <c r="AK442" i="4"/>
  <c r="AJ442" i="4"/>
  <c r="AI442" i="4"/>
  <c r="AH442" i="4"/>
  <c r="AG442" i="4"/>
  <c r="AF442" i="4"/>
  <c r="AE442" i="4"/>
  <c r="AD442" i="4"/>
  <c r="AC442" i="4"/>
  <c r="AB442" i="4"/>
  <c r="AA442" i="4"/>
  <c r="Z442" i="4"/>
  <c r="Y442" i="4"/>
  <c r="X442" i="4"/>
  <c r="W442" i="4"/>
  <c r="V442" i="4"/>
  <c r="U442" i="4"/>
  <c r="T442" i="4"/>
  <c r="S442" i="4"/>
  <c r="R442" i="4"/>
  <c r="Q442" i="4"/>
  <c r="P442" i="4"/>
  <c r="O442" i="4"/>
  <c r="N442" i="4"/>
  <c r="L442" i="4"/>
  <c r="K442" i="4"/>
  <c r="M442" i="4" s="1"/>
  <c r="J442" i="4"/>
  <c r="I442" i="4"/>
  <c r="H442" i="4"/>
  <c r="G442" i="4"/>
  <c r="F442" i="4"/>
  <c r="E442" i="4"/>
  <c r="D442" i="4"/>
  <c r="C442" i="4"/>
  <c r="AZ441" i="4"/>
  <c r="AY441" i="4"/>
  <c r="AX441" i="4"/>
  <c r="AW441" i="4"/>
  <c r="AV441" i="4"/>
  <c r="AU441" i="4"/>
  <c r="AT441" i="4"/>
  <c r="AS441" i="4"/>
  <c r="AR441" i="4"/>
  <c r="AQ441" i="4"/>
  <c r="AP441" i="4"/>
  <c r="AO441" i="4"/>
  <c r="AN441" i="4"/>
  <c r="AM441" i="4"/>
  <c r="AL441" i="4"/>
  <c r="AK441" i="4"/>
  <c r="AJ441" i="4"/>
  <c r="AI441" i="4"/>
  <c r="AH441" i="4"/>
  <c r="AG441" i="4"/>
  <c r="AF441" i="4"/>
  <c r="AE441" i="4"/>
  <c r="AD441" i="4"/>
  <c r="AC441" i="4"/>
  <c r="AB441" i="4"/>
  <c r="AA441" i="4"/>
  <c r="Z441" i="4"/>
  <c r="Y441" i="4"/>
  <c r="X441" i="4"/>
  <c r="W441" i="4"/>
  <c r="V441" i="4"/>
  <c r="U441" i="4"/>
  <c r="T441" i="4"/>
  <c r="S441" i="4"/>
  <c r="R441" i="4"/>
  <c r="Q441" i="4"/>
  <c r="P441" i="4"/>
  <c r="O441" i="4"/>
  <c r="N441" i="4"/>
  <c r="M441" i="4"/>
  <c r="L441" i="4"/>
  <c r="K441" i="4"/>
  <c r="J441" i="4"/>
  <c r="I441" i="4"/>
  <c r="H441" i="4"/>
  <c r="G441" i="4"/>
  <c r="F441" i="4"/>
  <c r="E441" i="4"/>
  <c r="D441" i="4"/>
  <c r="C441" i="4"/>
  <c r="AZ440" i="4"/>
  <c r="AY440" i="4"/>
  <c r="AX440" i="4"/>
  <c r="AW440" i="4"/>
  <c r="AV440" i="4"/>
  <c r="AU440" i="4"/>
  <c r="AT440" i="4"/>
  <c r="AS440" i="4"/>
  <c r="AR440" i="4"/>
  <c r="AQ440" i="4"/>
  <c r="AP440" i="4"/>
  <c r="AO440" i="4"/>
  <c r="AN440" i="4"/>
  <c r="AM440" i="4"/>
  <c r="AL440" i="4"/>
  <c r="AK440" i="4"/>
  <c r="AJ440" i="4"/>
  <c r="AI440" i="4"/>
  <c r="AH440" i="4"/>
  <c r="AG440" i="4"/>
  <c r="AF440" i="4"/>
  <c r="AE440" i="4"/>
  <c r="AD440" i="4"/>
  <c r="AC440" i="4"/>
  <c r="AB440" i="4"/>
  <c r="AA440" i="4"/>
  <c r="Z440" i="4"/>
  <c r="Y440" i="4"/>
  <c r="X440" i="4"/>
  <c r="W440" i="4"/>
  <c r="V440" i="4"/>
  <c r="U440" i="4"/>
  <c r="T440" i="4"/>
  <c r="S440" i="4"/>
  <c r="R440" i="4"/>
  <c r="Q440" i="4"/>
  <c r="P440" i="4"/>
  <c r="O440" i="4"/>
  <c r="N440" i="4"/>
  <c r="L440" i="4"/>
  <c r="K440" i="4"/>
  <c r="M440" i="4" s="1"/>
  <c r="J440" i="4"/>
  <c r="I440" i="4"/>
  <c r="H440" i="4"/>
  <c r="G440" i="4"/>
  <c r="F440" i="4"/>
  <c r="E440" i="4"/>
  <c r="D440" i="4"/>
  <c r="C440" i="4"/>
  <c r="AZ439" i="4"/>
  <c r="AY439" i="4"/>
  <c r="AX439" i="4"/>
  <c r="AW439" i="4"/>
  <c r="AV439" i="4"/>
  <c r="AU439" i="4"/>
  <c r="AT439" i="4"/>
  <c r="AS439" i="4"/>
  <c r="AR439" i="4"/>
  <c r="AQ439" i="4"/>
  <c r="AP439" i="4"/>
  <c r="AO439" i="4"/>
  <c r="AN439" i="4"/>
  <c r="AM439" i="4"/>
  <c r="AL439" i="4"/>
  <c r="AK439" i="4"/>
  <c r="AJ439" i="4"/>
  <c r="AI439" i="4"/>
  <c r="AH439" i="4"/>
  <c r="AG439" i="4"/>
  <c r="AF439" i="4"/>
  <c r="AE439" i="4"/>
  <c r="AD439" i="4"/>
  <c r="AC439" i="4"/>
  <c r="AB439" i="4"/>
  <c r="AA439" i="4"/>
  <c r="Z439" i="4"/>
  <c r="Y439" i="4"/>
  <c r="X439" i="4"/>
  <c r="W439" i="4"/>
  <c r="V439" i="4"/>
  <c r="U439" i="4"/>
  <c r="T439" i="4"/>
  <c r="S439" i="4"/>
  <c r="Q439" i="4"/>
  <c r="P439" i="4"/>
  <c r="R439" i="4" s="1"/>
  <c r="O439" i="4"/>
  <c r="N439" i="4"/>
  <c r="M439" i="4"/>
  <c r="L439" i="4"/>
  <c r="K439" i="4"/>
  <c r="J439" i="4"/>
  <c r="I439" i="4"/>
  <c r="H439" i="4"/>
  <c r="G439" i="4"/>
  <c r="F439" i="4"/>
  <c r="E439" i="4"/>
  <c r="D439" i="4"/>
  <c r="C439" i="4"/>
  <c r="AZ438" i="4"/>
  <c r="AY438" i="4"/>
  <c r="AX438" i="4"/>
  <c r="AW438" i="4"/>
  <c r="AV438" i="4"/>
  <c r="AU438" i="4"/>
  <c r="AT438" i="4"/>
  <c r="AS438" i="4"/>
  <c r="AR438" i="4"/>
  <c r="AQ438" i="4"/>
  <c r="AP438" i="4"/>
  <c r="AO438" i="4"/>
  <c r="AN438" i="4"/>
  <c r="AM438" i="4"/>
  <c r="AL438" i="4"/>
  <c r="AK438" i="4"/>
  <c r="AJ438" i="4"/>
  <c r="AI438" i="4"/>
  <c r="AH438" i="4"/>
  <c r="AG438" i="4"/>
  <c r="AF438" i="4"/>
  <c r="AE438" i="4"/>
  <c r="AD438" i="4"/>
  <c r="AC438" i="4"/>
  <c r="AB438" i="4"/>
  <c r="AA438" i="4"/>
  <c r="Z438" i="4"/>
  <c r="Y438" i="4"/>
  <c r="X438" i="4"/>
  <c r="W438" i="4"/>
  <c r="V438" i="4"/>
  <c r="U438" i="4"/>
  <c r="T438" i="4"/>
  <c r="S438" i="4"/>
  <c r="R438" i="4"/>
  <c r="Q438" i="4"/>
  <c r="P438" i="4"/>
  <c r="O438" i="4"/>
  <c r="N438" i="4"/>
  <c r="L438" i="4"/>
  <c r="K438" i="4"/>
  <c r="M438" i="4" s="1"/>
  <c r="J438" i="4"/>
  <c r="I438" i="4"/>
  <c r="H438" i="4"/>
  <c r="G438" i="4"/>
  <c r="F438" i="4"/>
  <c r="E438" i="4"/>
  <c r="D438" i="4"/>
  <c r="C438" i="4"/>
  <c r="AZ437" i="4"/>
  <c r="AY437" i="4"/>
  <c r="AX437" i="4"/>
  <c r="AW437" i="4"/>
  <c r="AV437" i="4"/>
  <c r="AU437" i="4"/>
  <c r="AT437" i="4"/>
  <c r="AS437" i="4"/>
  <c r="AR437" i="4"/>
  <c r="AQ437" i="4"/>
  <c r="AP437" i="4"/>
  <c r="AO437" i="4"/>
  <c r="AN437" i="4"/>
  <c r="AM437" i="4"/>
  <c r="AL437" i="4"/>
  <c r="AK437" i="4"/>
  <c r="AJ437" i="4"/>
  <c r="AI437" i="4"/>
  <c r="AH437" i="4"/>
  <c r="AG437" i="4"/>
  <c r="AF437" i="4"/>
  <c r="AE437" i="4"/>
  <c r="AD437" i="4"/>
  <c r="AC437" i="4"/>
  <c r="AB437" i="4"/>
  <c r="AA437" i="4"/>
  <c r="Z437" i="4"/>
  <c r="Y437" i="4"/>
  <c r="X437" i="4"/>
  <c r="W437" i="4"/>
  <c r="V437" i="4"/>
  <c r="U437" i="4"/>
  <c r="T437" i="4"/>
  <c r="S437" i="4"/>
  <c r="R437" i="4"/>
  <c r="Q437" i="4"/>
  <c r="P437" i="4"/>
  <c r="O437" i="4"/>
  <c r="N437" i="4"/>
  <c r="M437" i="4"/>
  <c r="L437" i="4"/>
  <c r="K437" i="4"/>
  <c r="J437" i="4"/>
  <c r="I437" i="4"/>
  <c r="H437" i="4"/>
  <c r="G437" i="4"/>
  <c r="F437" i="4"/>
  <c r="E437" i="4"/>
  <c r="D437" i="4"/>
  <c r="C437" i="4"/>
  <c r="AZ436" i="4"/>
  <c r="AY436" i="4"/>
  <c r="AX436" i="4"/>
  <c r="AW436" i="4"/>
  <c r="AV436" i="4"/>
  <c r="AU436" i="4"/>
  <c r="AT436" i="4"/>
  <c r="AS436" i="4"/>
  <c r="AR436" i="4"/>
  <c r="AQ436" i="4"/>
  <c r="AP436" i="4"/>
  <c r="AO436" i="4"/>
  <c r="AN436" i="4"/>
  <c r="AM436" i="4"/>
  <c r="AL436" i="4"/>
  <c r="AK436" i="4"/>
  <c r="AJ436" i="4"/>
  <c r="AI436" i="4"/>
  <c r="AH436" i="4"/>
  <c r="AG436" i="4"/>
  <c r="AF436" i="4"/>
  <c r="AE436" i="4"/>
  <c r="AD436" i="4"/>
  <c r="AC436" i="4"/>
  <c r="AB436" i="4"/>
  <c r="AA436" i="4"/>
  <c r="Z436" i="4"/>
  <c r="Y436" i="4"/>
  <c r="X436" i="4"/>
  <c r="W436" i="4"/>
  <c r="V436" i="4"/>
  <c r="U436" i="4"/>
  <c r="T436" i="4"/>
  <c r="S436" i="4"/>
  <c r="R436" i="4"/>
  <c r="Q436" i="4"/>
  <c r="P436" i="4"/>
  <c r="O436" i="4"/>
  <c r="N436" i="4"/>
  <c r="L436" i="4"/>
  <c r="K436" i="4"/>
  <c r="M436" i="4" s="1"/>
  <c r="J436" i="4"/>
  <c r="I436" i="4"/>
  <c r="H436" i="4"/>
  <c r="G436" i="4"/>
  <c r="F436" i="4"/>
  <c r="E436" i="4"/>
  <c r="D436" i="4"/>
  <c r="C436" i="4"/>
  <c r="AZ435" i="4"/>
  <c r="AY435" i="4"/>
  <c r="AX435" i="4"/>
  <c r="AW435" i="4"/>
  <c r="AV435" i="4"/>
  <c r="AU435" i="4"/>
  <c r="AT435" i="4"/>
  <c r="AS435" i="4"/>
  <c r="AR435" i="4"/>
  <c r="AQ435" i="4"/>
  <c r="AP435" i="4"/>
  <c r="AO435" i="4"/>
  <c r="AN435" i="4"/>
  <c r="AM435" i="4"/>
  <c r="AL435" i="4"/>
  <c r="AK435" i="4"/>
  <c r="AJ435" i="4"/>
  <c r="AI435" i="4"/>
  <c r="AH435" i="4"/>
  <c r="AG435" i="4"/>
  <c r="AF435" i="4"/>
  <c r="AE435" i="4"/>
  <c r="AD435" i="4"/>
  <c r="AC435" i="4"/>
  <c r="AB435" i="4"/>
  <c r="AA435" i="4"/>
  <c r="Z435" i="4"/>
  <c r="Y435" i="4"/>
  <c r="X435" i="4"/>
  <c r="W435" i="4"/>
  <c r="V435" i="4"/>
  <c r="U435" i="4"/>
  <c r="T435" i="4"/>
  <c r="S435" i="4"/>
  <c r="Q435" i="4"/>
  <c r="P435" i="4"/>
  <c r="R435" i="4" s="1"/>
  <c r="O435" i="4"/>
  <c r="N435" i="4"/>
  <c r="M435" i="4"/>
  <c r="L435" i="4"/>
  <c r="K435" i="4"/>
  <c r="J435" i="4"/>
  <c r="I435" i="4"/>
  <c r="H435" i="4"/>
  <c r="G435" i="4"/>
  <c r="F435" i="4"/>
  <c r="E435" i="4"/>
  <c r="D435" i="4"/>
  <c r="C435" i="4"/>
  <c r="AZ434" i="4"/>
  <c r="AY434" i="4"/>
  <c r="AX434" i="4"/>
  <c r="AW434" i="4"/>
  <c r="AV434" i="4"/>
  <c r="AU434" i="4"/>
  <c r="AT434" i="4"/>
  <c r="AS434" i="4"/>
  <c r="AR434" i="4"/>
  <c r="AQ434" i="4"/>
  <c r="AP434" i="4"/>
  <c r="AO434" i="4"/>
  <c r="AN434" i="4"/>
  <c r="AM434" i="4"/>
  <c r="AL434" i="4"/>
  <c r="AK434" i="4"/>
  <c r="AJ434" i="4"/>
  <c r="AI434" i="4"/>
  <c r="AH434" i="4"/>
  <c r="AG434" i="4"/>
  <c r="AF434" i="4"/>
  <c r="AE434" i="4"/>
  <c r="AD434" i="4"/>
  <c r="AC434" i="4"/>
  <c r="AB434" i="4"/>
  <c r="AA434" i="4"/>
  <c r="Z434" i="4"/>
  <c r="Y434" i="4"/>
  <c r="X434" i="4"/>
  <c r="W434" i="4"/>
  <c r="V434" i="4"/>
  <c r="U434" i="4"/>
  <c r="T434" i="4"/>
  <c r="S434" i="4"/>
  <c r="R434" i="4"/>
  <c r="Q434" i="4"/>
  <c r="P434" i="4"/>
  <c r="O434" i="4"/>
  <c r="N434" i="4"/>
  <c r="L434" i="4"/>
  <c r="K434" i="4"/>
  <c r="M434" i="4" s="1"/>
  <c r="J434" i="4"/>
  <c r="I434" i="4"/>
  <c r="H434" i="4"/>
  <c r="G434" i="4"/>
  <c r="F434" i="4"/>
  <c r="E434" i="4"/>
  <c r="D434" i="4"/>
  <c r="C434" i="4"/>
  <c r="AZ433" i="4"/>
  <c r="AY433" i="4"/>
  <c r="AX433" i="4"/>
  <c r="AW433" i="4"/>
  <c r="AV433" i="4"/>
  <c r="AU433" i="4"/>
  <c r="AT433" i="4"/>
  <c r="AS433" i="4"/>
  <c r="AR433" i="4"/>
  <c r="AQ433" i="4"/>
  <c r="AP433" i="4"/>
  <c r="AO433" i="4"/>
  <c r="AN433" i="4"/>
  <c r="AM433" i="4"/>
  <c r="AL433" i="4"/>
  <c r="AK433" i="4"/>
  <c r="AJ433" i="4"/>
  <c r="AI433" i="4"/>
  <c r="AH433" i="4"/>
  <c r="AG433" i="4"/>
  <c r="AF433" i="4"/>
  <c r="AE433" i="4"/>
  <c r="AD433" i="4"/>
  <c r="AC433" i="4"/>
  <c r="AB433" i="4"/>
  <c r="AA433" i="4"/>
  <c r="Z433" i="4"/>
  <c r="Y433" i="4"/>
  <c r="X433" i="4"/>
  <c r="W433" i="4"/>
  <c r="V433" i="4"/>
  <c r="U433" i="4"/>
  <c r="T433" i="4"/>
  <c r="S433" i="4"/>
  <c r="R433" i="4"/>
  <c r="Q433" i="4"/>
  <c r="P433" i="4"/>
  <c r="O433" i="4"/>
  <c r="N433" i="4"/>
  <c r="M433" i="4"/>
  <c r="L433" i="4"/>
  <c r="K433" i="4"/>
  <c r="J433" i="4"/>
  <c r="I433" i="4"/>
  <c r="H433" i="4"/>
  <c r="G433" i="4"/>
  <c r="F433" i="4"/>
  <c r="E433" i="4"/>
  <c r="D433" i="4"/>
  <c r="C433" i="4"/>
  <c r="AZ432" i="4"/>
  <c r="AY432" i="4"/>
  <c r="AX432" i="4"/>
  <c r="AW432" i="4"/>
  <c r="AV432" i="4"/>
  <c r="AU432" i="4"/>
  <c r="AT432" i="4"/>
  <c r="AS432" i="4"/>
  <c r="AR432" i="4"/>
  <c r="AQ432" i="4"/>
  <c r="AP432" i="4"/>
  <c r="AO432" i="4"/>
  <c r="AN432" i="4"/>
  <c r="AM432" i="4"/>
  <c r="AL432" i="4"/>
  <c r="AK432" i="4"/>
  <c r="AJ432" i="4"/>
  <c r="AI432" i="4"/>
  <c r="AH432" i="4"/>
  <c r="AG432" i="4"/>
  <c r="AF432" i="4"/>
  <c r="AE432" i="4"/>
  <c r="AD432" i="4"/>
  <c r="AC432" i="4"/>
  <c r="AB432" i="4"/>
  <c r="AA432" i="4"/>
  <c r="Z432" i="4"/>
  <c r="Y432" i="4"/>
  <c r="X432" i="4"/>
  <c r="W432" i="4"/>
  <c r="V432" i="4"/>
  <c r="U432" i="4"/>
  <c r="T432" i="4"/>
  <c r="S432" i="4"/>
  <c r="R432" i="4"/>
  <c r="Q432" i="4"/>
  <c r="P432" i="4"/>
  <c r="O432" i="4"/>
  <c r="N432" i="4"/>
  <c r="L432" i="4"/>
  <c r="K432" i="4"/>
  <c r="M432" i="4" s="1"/>
  <c r="J432" i="4"/>
  <c r="I432" i="4"/>
  <c r="H432" i="4"/>
  <c r="G432" i="4"/>
  <c r="F432" i="4"/>
  <c r="E432" i="4"/>
  <c r="D432" i="4"/>
  <c r="C432" i="4"/>
  <c r="AZ431" i="4"/>
  <c r="AY431" i="4"/>
  <c r="AX431" i="4"/>
  <c r="AW431" i="4"/>
  <c r="AV431" i="4"/>
  <c r="AU431" i="4"/>
  <c r="AT431" i="4"/>
  <c r="AS431" i="4"/>
  <c r="AR431" i="4"/>
  <c r="AQ431" i="4"/>
  <c r="AP431" i="4"/>
  <c r="AO431" i="4"/>
  <c r="AN431" i="4"/>
  <c r="AM431" i="4"/>
  <c r="AL431" i="4"/>
  <c r="AK431" i="4"/>
  <c r="AJ431" i="4"/>
  <c r="AI431" i="4"/>
  <c r="AH431" i="4"/>
  <c r="AG431" i="4"/>
  <c r="AF431" i="4"/>
  <c r="AE431" i="4"/>
  <c r="AD431" i="4"/>
  <c r="AC431" i="4"/>
  <c r="AB431" i="4"/>
  <c r="AA431" i="4"/>
  <c r="Z431" i="4"/>
  <c r="Y431" i="4"/>
  <c r="X431" i="4"/>
  <c r="W431" i="4"/>
  <c r="V431" i="4"/>
  <c r="U431" i="4"/>
  <c r="T431" i="4"/>
  <c r="S431" i="4"/>
  <c r="Q431" i="4"/>
  <c r="P431" i="4"/>
  <c r="R431" i="4" s="1"/>
  <c r="O431" i="4"/>
  <c r="N431" i="4"/>
  <c r="M431" i="4"/>
  <c r="L431" i="4"/>
  <c r="K431" i="4"/>
  <c r="J431" i="4"/>
  <c r="I431" i="4"/>
  <c r="H431" i="4"/>
  <c r="G431" i="4"/>
  <c r="F431" i="4"/>
  <c r="E431" i="4"/>
  <c r="D431" i="4"/>
  <c r="C431" i="4"/>
  <c r="AZ430" i="4"/>
  <c r="AY430" i="4"/>
  <c r="AX430" i="4"/>
  <c r="AW430" i="4"/>
  <c r="AV430" i="4"/>
  <c r="AU430" i="4"/>
  <c r="AT430" i="4"/>
  <c r="AS430" i="4"/>
  <c r="AR430" i="4"/>
  <c r="AQ430" i="4"/>
  <c r="AP430" i="4"/>
  <c r="AO430" i="4"/>
  <c r="AN430" i="4"/>
  <c r="AM430" i="4"/>
  <c r="AL430" i="4"/>
  <c r="AK430" i="4"/>
  <c r="AJ430" i="4"/>
  <c r="AI430" i="4"/>
  <c r="AH430" i="4"/>
  <c r="AG430" i="4"/>
  <c r="AF430" i="4"/>
  <c r="AE430" i="4"/>
  <c r="AD430" i="4"/>
  <c r="AC430" i="4"/>
  <c r="AB430" i="4"/>
  <c r="AA430" i="4"/>
  <c r="Z430" i="4"/>
  <c r="Y430" i="4"/>
  <c r="X430" i="4"/>
  <c r="W430" i="4"/>
  <c r="V430" i="4"/>
  <c r="U430" i="4"/>
  <c r="T430" i="4"/>
  <c r="S430" i="4"/>
  <c r="R430" i="4"/>
  <c r="Q430" i="4"/>
  <c r="P430" i="4"/>
  <c r="O430" i="4"/>
  <c r="N430" i="4"/>
  <c r="L430" i="4"/>
  <c r="K430" i="4"/>
  <c r="M430" i="4" s="1"/>
  <c r="J430" i="4"/>
  <c r="I430" i="4"/>
  <c r="H430" i="4"/>
  <c r="G430" i="4"/>
  <c r="F430" i="4"/>
  <c r="E430" i="4"/>
  <c r="D430" i="4"/>
  <c r="C430" i="4"/>
  <c r="AZ429" i="4"/>
  <c r="AY429" i="4"/>
  <c r="AX429" i="4"/>
  <c r="AW429" i="4"/>
  <c r="AV429" i="4"/>
  <c r="AU429" i="4"/>
  <c r="AT429" i="4"/>
  <c r="AS429" i="4"/>
  <c r="AR429" i="4"/>
  <c r="AQ429" i="4"/>
  <c r="AP429" i="4"/>
  <c r="AO429" i="4"/>
  <c r="AN429" i="4"/>
  <c r="AM429" i="4"/>
  <c r="AL429" i="4"/>
  <c r="AK429" i="4"/>
  <c r="AJ429" i="4"/>
  <c r="AI429" i="4"/>
  <c r="AH429" i="4"/>
  <c r="AG429" i="4"/>
  <c r="AF429" i="4"/>
  <c r="AE429" i="4"/>
  <c r="AD429" i="4"/>
  <c r="AC429" i="4"/>
  <c r="AB429" i="4"/>
  <c r="AA429" i="4"/>
  <c r="Z429" i="4"/>
  <c r="Y429" i="4"/>
  <c r="X429" i="4"/>
  <c r="W429" i="4"/>
  <c r="V429" i="4"/>
  <c r="U429" i="4"/>
  <c r="T429" i="4"/>
  <c r="S429" i="4"/>
  <c r="R429" i="4"/>
  <c r="Q429" i="4"/>
  <c r="P429" i="4"/>
  <c r="O429" i="4"/>
  <c r="N429" i="4"/>
  <c r="M429" i="4"/>
  <c r="L429" i="4"/>
  <c r="K429" i="4"/>
  <c r="J429" i="4"/>
  <c r="I429" i="4"/>
  <c r="H429" i="4"/>
  <c r="G429" i="4"/>
  <c r="F429" i="4"/>
  <c r="E429" i="4"/>
  <c r="D429" i="4"/>
  <c r="C429" i="4"/>
  <c r="AZ428" i="4"/>
  <c r="AY428" i="4"/>
  <c r="AX428" i="4"/>
  <c r="AW428" i="4"/>
  <c r="AV428" i="4"/>
  <c r="AU428" i="4"/>
  <c r="AT428" i="4"/>
  <c r="AS428" i="4"/>
  <c r="AR428" i="4"/>
  <c r="AQ428" i="4"/>
  <c r="AP428" i="4"/>
  <c r="AO428" i="4"/>
  <c r="AN428" i="4"/>
  <c r="AM428" i="4"/>
  <c r="AL428" i="4"/>
  <c r="AK428" i="4"/>
  <c r="AJ428" i="4"/>
  <c r="AI428" i="4"/>
  <c r="AH428" i="4"/>
  <c r="AG428" i="4"/>
  <c r="AF428" i="4"/>
  <c r="AE428" i="4"/>
  <c r="AD428" i="4"/>
  <c r="AC428" i="4"/>
  <c r="AB428" i="4"/>
  <c r="AA428" i="4"/>
  <c r="Z428" i="4"/>
  <c r="Y428" i="4"/>
  <c r="X428" i="4"/>
  <c r="W428" i="4"/>
  <c r="V428" i="4"/>
  <c r="U428" i="4"/>
  <c r="T428" i="4"/>
  <c r="S428" i="4"/>
  <c r="Q428" i="4"/>
  <c r="P428" i="4"/>
  <c r="R428" i="4" s="1"/>
  <c r="O428" i="4"/>
  <c r="N428" i="4"/>
  <c r="L428" i="4"/>
  <c r="K428" i="4"/>
  <c r="M428" i="4" s="1"/>
  <c r="J428" i="4"/>
  <c r="I428" i="4"/>
  <c r="H428" i="4"/>
  <c r="G428" i="4"/>
  <c r="F428" i="4"/>
  <c r="E428" i="4"/>
  <c r="D428" i="4"/>
  <c r="C428" i="4"/>
  <c r="AZ427" i="4"/>
  <c r="AY427" i="4"/>
  <c r="AX427" i="4"/>
  <c r="AW427" i="4"/>
  <c r="AV427" i="4"/>
  <c r="AU427" i="4"/>
  <c r="AT427" i="4"/>
  <c r="AS427" i="4"/>
  <c r="AR427" i="4"/>
  <c r="AQ427" i="4"/>
  <c r="AP427" i="4"/>
  <c r="AO427" i="4"/>
  <c r="AN427" i="4"/>
  <c r="AM427" i="4"/>
  <c r="AL427" i="4"/>
  <c r="AK427" i="4"/>
  <c r="AJ427" i="4"/>
  <c r="AI427" i="4"/>
  <c r="AH427" i="4"/>
  <c r="AG427" i="4"/>
  <c r="AF427" i="4"/>
  <c r="AE427" i="4"/>
  <c r="AD427" i="4"/>
  <c r="AC427" i="4"/>
  <c r="AB427" i="4"/>
  <c r="AA427" i="4"/>
  <c r="Z427" i="4"/>
  <c r="Y427" i="4"/>
  <c r="X427" i="4"/>
  <c r="W427" i="4"/>
  <c r="V427" i="4"/>
  <c r="U427" i="4"/>
  <c r="T427" i="4"/>
  <c r="S427" i="4"/>
  <c r="Q427" i="4"/>
  <c r="P427" i="4"/>
  <c r="R427" i="4" s="1"/>
  <c r="O427" i="4"/>
  <c r="N427" i="4"/>
  <c r="M427" i="4"/>
  <c r="L427" i="4"/>
  <c r="K427" i="4"/>
  <c r="J427" i="4"/>
  <c r="I427" i="4"/>
  <c r="H427" i="4"/>
  <c r="G427" i="4"/>
  <c r="F427" i="4"/>
  <c r="E427" i="4"/>
  <c r="D427" i="4"/>
  <c r="C427" i="4"/>
  <c r="AZ426" i="4"/>
  <c r="AY426" i="4"/>
  <c r="AX426" i="4"/>
  <c r="AW426" i="4"/>
  <c r="AV426" i="4"/>
  <c r="AU426" i="4"/>
  <c r="AT426" i="4"/>
  <c r="AS426" i="4"/>
  <c r="AR426" i="4"/>
  <c r="AQ426" i="4"/>
  <c r="AP426" i="4"/>
  <c r="AO426" i="4"/>
  <c r="AN426" i="4"/>
  <c r="AM426" i="4"/>
  <c r="AL426" i="4"/>
  <c r="AK426" i="4"/>
  <c r="AJ426" i="4"/>
  <c r="AI426" i="4"/>
  <c r="AH426" i="4"/>
  <c r="AG426" i="4"/>
  <c r="AF426" i="4"/>
  <c r="AE426" i="4"/>
  <c r="AD426" i="4"/>
  <c r="AC426" i="4"/>
  <c r="AB426" i="4"/>
  <c r="AA426" i="4"/>
  <c r="Z426" i="4"/>
  <c r="Y426" i="4"/>
  <c r="X426" i="4"/>
  <c r="W426" i="4"/>
  <c r="V426" i="4"/>
  <c r="U426" i="4"/>
  <c r="T426" i="4"/>
  <c r="S426" i="4"/>
  <c r="R426" i="4"/>
  <c r="Q426" i="4"/>
  <c r="P426" i="4"/>
  <c r="O426" i="4"/>
  <c r="N426" i="4"/>
  <c r="L426" i="4"/>
  <c r="K426" i="4"/>
  <c r="M426" i="4" s="1"/>
  <c r="J426" i="4"/>
  <c r="I426" i="4"/>
  <c r="H426" i="4"/>
  <c r="G426" i="4"/>
  <c r="F426" i="4"/>
  <c r="E426" i="4"/>
  <c r="D426" i="4"/>
  <c r="C426" i="4"/>
  <c r="AZ425" i="4"/>
  <c r="AY425" i="4"/>
  <c r="AX425" i="4"/>
  <c r="AW425" i="4"/>
  <c r="AV425" i="4"/>
  <c r="AU425" i="4"/>
  <c r="AT425" i="4"/>
  <c r="AS425" i="4"/>
  <c r="AR425" i="4"/>
  <c r="AQ425" i="4"/>
  <c r="AP425" i="4"/>
  <c r="AO425" i="4"/>
  <c r="AN425" i="4"/>
  <c r="AM425" i="4"/>
  <c r="AL425" i="4"/>
  <c r="AK425" i="4"/>
  <c r="AJ425" i="4"/>
  <c r="AI425" i="4"/>
  <c r="AH425" i="4"/>
  <c r="AG425" i="4"/>
  <c r="AF425" i="4"/>
  <c r="AE425" i="4"/>
  <c r="AD425" i="4"/>
  <c r="AC425" i="4"/>
  <c r="AB425" i="4"/>
  <c r="AA425" i="4"/>
  <c r="Z425" i="4"/>
  <c r="Y425" i="4"/>
  <c r="X425" i="4"/>
  <c r="W425" i="4"/>
  <c r="V425" i="4"/>
  <c r="U425" i="4"/>
  <c r="T425" i="4"/>
  <c r="S425" i="4"/>
  <c r="R425" i="4"/>
  <c r="Q425" i="4"/>
  <c r="P425" i="4"/>
  <c r="O425" i="4"/>
  <c r="N425" i="4"/>
  <c r="M425" i="4"/>
  <c r="L425" i="4"/>
  <c r="K425" i="4"/>
  <c r="J425" i="4"/>
  <c r="I425" i="4"/>
  <c r="H425" i="4"/>
  <c r="G425" i="4"/>
  <c r="F425" i="4"/>
  <c r="E425" i="4"/>
  <c r="D425" i="4"/>
  <c r="C425" i="4"/>
  <c r="AZ424" i="4"/>
  <c r="AY424" i="4"/>
  <c r="AX424" i="4"/>
  <c r="AW424" i="4"/>
  <c r="AV424" i="4"/>
  <c r="AU424" i="4"/>
  <c r="AT424" i="4"/>
  <c r="AS424" i="4"/>
  <c r="AR424" i="4"/>
  <c r="AQ424" i="4"/>
  <c r="AP424" i="4"/>
  <c r="AO424" i="4"/>
  <c r="AN424" i="4"/>
  <c r="AM424" i="4"/>
  <c r="AL424" i="4"/>
  <c r="AK424" i="4"/>
  <c r="AJ424" i="4"/>
  <c r="AI424" i="4"/>
  <c r="AH424" i="4"/>
  <c r="AG424" i="4"/>
  <c r="AF424" i="4"/>
  <c r="AE424" i="4"/>
  <c r="AD424" i="4"/>
  <c r="AC424" i="4"/>
  <c r="AB424" i="4"/>
  <c r="AA424" i="4"/>
  <c r="Z424" i="4"/>
  <c r="Y424" i="4"/>
  <c r="X424" i="4"/>
  <c r="W424" i="4"/>
  <c r="V424" i="4"/>
  <c r="U424" i="4"/>
  <c r="T424" i="4"/>
  <c r="S424" i="4"/>
  <c r="Q424" i="4"/>
  <c r="P424" i="4"/>
  <c r="R424" i="4" s="1"/>
  <c r="O424" i="4"/>
  <c r="N424" i="4"/>
  <c r="L424" i="4"/>
  <c r="K424" i="4"/>
  <c r="M424" i="4" s="1"/>
  <c r="J424" i="4"/>
  <c r="I424" i="4"/>
  <c r="H424" i="4"/>
  <c r="G424" i="4"/>
  <c r="F424" i="4"/>
  <c r="E424" i="4"/>
  <c r="D424" i="4"/>
  <c r="C424" i="4"/>
  <c r="AZ423" i="4"/>
  <c r="AY423" i="4"/>
  <c r="AX423" i="4"/>
  <c r="AW423" i="4"/>
  <c r="AV423" i="4"/>
  <c r="AU423" i="4"/>
  <c r="AT423" i="4"/>
  <c r="AS423" i="4"/>
  <c r="AR423" i="4"/>
  <c r="AQ423" i="4"/>
  <c r="AP423" i="4"/>
  <c r="AO423" i="4"/>
  <c r="AN423" i="4"/>
  <c r="AM423" i="4"/>
  <c r="AL423" i="4"/>
  <c r="AK423" i="4"/>
  <c r="AJ423" i="4"/>
  <c r="AI423" i="4"/>
  <c r="AH423" i="4"/>
  <c r="AG423" i="4"/>
  <c r="AF423" i="4"/>
  <c r="AE423" i="4"/>
  <c r="AD423" i="4"/>
  <c r="AC423" i="4"/>
  <c r="AB423" i="4"/>
  <c r="AA423" i="4"/>
  <c r="Z423" i="4"/>
  <c r="Y423" i="4"/>
  <c r="X423" i="4"/>
  <c r="W423" i="4"/>
  <c r="V423" i="4"/>
  <c r="U423" i="4"/>
  <c r="T423" i="4"/>
  <c r="S423" i="4"/>
  <c r="Q423" i="4"/>
  <c r="P423" i="4"/>
  <c r="R423" i="4" s="1"/>
  <c r="O423" i="4"/>
  <c r="N423" i="4"/>
  <c r="M423" i="4"/>
  <c r="L423" i="4"/>
  <c r="K423" i="4"/>
  <c r="J423" i="4"/>
  <c r="I423" i="4"/>
  <c r="H423" i="4"/>
  <c r="G423" i="4"/>
  <c r="F423" i="4"/>
  <c r="E423" i="4"/>
  <c r="D423" i="4"/>
  <c r="C423" i="4"/>
  <c r="AZ422" i="4"/>
  <c r="AY422" i="4"/>
  <c r="AX422" i="4"/>
  <c r="AW422" i="4"/>
  <c r="AV422" i="4"/>
  <c r="AU422" i="4"/>
  <c r="AT422" i="4"/>
  <c r="AS422" i="4"/>
  <c r="AR422" i="4"/>
  <c r="AQ422" i="4"/>
  <c r="AP422" i="4"/>
  <c r="AO422" i="4"/>
  <c r="AN422" i="4"/>
  <c r="AM422" i="4"/>
  <c r="AL422" i="4"/>
  <c r="AK422" i="4"/>
  <c r="AJ422" i="4"/>
  <c r="AI422" i="4"/>
  <c r="AH422" i="4"/>
  <c r="AG422" i="4"/>
  <c r="AF422" i="4"/>
  <c r="AE422" i="4"/>
  <c r="AD422" i="4"/>
  <c r="AC422" i="4"/>
  <c r="AB422" i="4"/>
  <c r="AA422" i="4"/>
  <c r="Z422" i="4"/>
  <c r="Y422" i="4"/>
  <c r="X422" i="4"/>
  <c r="W422" i="4"/>
  <c r="V422" i="4"/>
  <c r="U422" i="4"/>
  <c r="T422" i="4"/>
  <c r="S422" i="4"/>
  <c r="R422" i="4"/>
  <c r="Q422" i="4"/>
  <c r="P422" i="4"/>
  <c r="O422" i="4"/>
  <c r="N422" i="4"/>
  <c r="L422" i="4"/>
  <c r="K422" i="4"/>
  <c r="M422" i="4" s="1"/>
  <c r="J422" i="4"/>
  <c r="I422" i="4"/>
  <c r="H422" i="4"/>
  <c r="G422" i="4"/>
  <c r="F422" i="4"/>
  <c r="E422" i="4"/>
  <c r="D422" i="4"/>
  <c r="C422" i="4"/>
  <c r="AZ421" i="4"/>
  <c r="AY421" i="4"/>
  <c r="AX421" i="4"/>
  <c r="AW421" i="4"/>
  <c r="AV421" i="4"/>
  <c r="AU421" i="4"/>
  <c r="AT421" i="4"/>
  <c r="AS421" i="4"/>
  <c r="AR421" i="4"/>
  <c r="AQ421" i="4"/>
  <c r="AP421" i="4"/>
  <c r="AO421" i="4"/>
  <c r="AN421" i="4"/>
  <c r="AM421" i="4"/>
  <c r="AL421" i="4"/>
  <c r="AK421" i="4"/>
  <c r="AJ421" i="4"/>
  <c r="AI421" i="4"/>
  <c r="AH421" i="4"/>
  <c r="AG421" i="4"/>
  <c r="AF421" i="4"/>
  <c r="AE421" i="4"/>
  <c r="AD421" i="4"/>
  <c r="AC421" i="4"/>
  <c r="AB421" i="4"/>
  <c r="AA421" i="4"/>
  <c r="Z421" i="4"/>
  <c r="Y421" i="4"/>
  <c r="X421" i="4"/>
  <c r="W421" i="4"/>
  <c r="V421" i="4"/>
  <c r="U421" i="4"/>
  <c r="T421" i="4"/>
  <c r="S421" i="4"/>
  <c r="R421" i="4"/>
  <c r="Q421" i="4"/>
  <c r="P421" i="4"/>
  <c r="O421" i="4"/>
  <c r="N421" i="4"/>
  <c r="M421" i="4"/>
  <c r="L421" i="4"/>
  <c r="K421" i="4"/>
  <c r="J421" i="4"/>
  <c r="I421" i="4"/>
  <c r="H421" i="4"/>
  <c r="G421" i="4"/>
  <c r="F421" i="4"/>
  <c r="E421" i="4"/>
  <c r="D421" i="4"/>
  <c r="C421" i="4"/>
  <c r="AZ420" i="4"/>
  <c r="AY420" i="4"/>
  <c r="AX420" i="4"/>
  <c r="AW420" i="4"/>
  <c r="AV420" i="4"/>
  <c r="AU420" i="4"/>
  <c r="AT420" i="4"/>
  <c r="AS420" i="4"/>
  <c r="AR420" i="4"/>
  <c r="AQ420" i="4"/>
  <c r="AP420" i="4"/>
  <c r="AO420" i="4"/>
  <c r="AN420" i="4"/>
  <c r="AM420" i="4"/>
  <c r="AL420" i="4"/>
  <c r="AK420" i="4"/>
  <c r="AJ420" i="4"/>
  <c r="AI420" i="4"/>
  <c r="AH420" i="4"/>
  <c r="AG420" i="4"/>
  <c r="AF420" i="4"/>
  <c r="AE420" i="4"/>
  <c r="AD420" i="4"/>
  <c r="AC420" i="4"/>
  <c r="AB420" i="4"/>
  <c r="AA420" i="4"/>
  <c r="Z420" i="4"/>
  <c r="Y420" i="4"/>
  <c r="X420" i="4"/>
  <c r="W420" i="4"/>
  <c r="V420" i="4"/>
  <c r="U420" i="4"/>
  <c r="T420" i="4"/>
  <c r="S420" i="4"/>
  <c r="Q420" i="4"/>
  <c r="P420" i="4"/>
  <c r="R420" i="4" s="1"/>
  <c r="O420" i="4"/>
  <c r="N420" i="4"/>
  <c r="L420" i="4"/>
  <c r="K420" i="4"/>
  <c r="M420" i="4" s="1"/>
  <c r="J420" i="4"/>
  <c r="I420" i="4"/>
  <c r="H420" i="4"/>
  <c r="G420" i="4"/>
  <c r="F420" i="4"/>
  <c r="E420" i="4"/>
  <c r="D420" i="4"/>
  <c r="C420" i="4"/>
  <c r="AZ419" i="4"/>
  <c r="AY419" i="4"/>
  <c r="AX419" i="4"/>
  <c r="AW419" i="4"/>
  <c r="AV419" i="4"/>
  <c r="AU419" i="4"/>
  <c r="AT419" i="4"/>
  <c r="AS419" i="4"/>
  <c r="AR419" i="4"/>
  <c r="AQ419" i="4"/>
  <c r="AP419" i="4"/>
  <c r="AO419" i="4"/>
  <c r="AN419" i="4"/>
  <c r="AM419" i="4"/>
  <c r="AL419" i="4"/>
  <c r="AK419" i="4"/>
  <c r="AJ419" i="4"/>
  <c r="AI419" i="4"/>
  <c r="AH419" i="4"/>
  <c r="AG419" i="4"/>
  <c r="AF419" i="4"/>
  <c r="AE419" i="4"/>
  <c r="AD419" i="4"/>
  <c r="AC419" i="4"/>
  <c r="AB419" i="4"/>
  <c r="AA419" i="4"/>
  <c r="Z419" i="4"/>
  <c r="Y419" i="4"/>
  <c r="X419" i="4"/>
  <c r="W419" i="4"/>
  <c r="V419" i="4"/>
  <c r="U419" i="4"/>
  <c r="T419" i="4"/>
  <c r="S419" i="4"/>
  <c r="Q419" i="4"/>
  <c r="P419" i="4"/>
  <c r="R419" i="4" s="1"/>
  <c r="O419" i="4"/>
  <c r="N419" i="4"/>
  <c r="M419" i="4"/>
  <c r="L419" i="4"/>
  <c r="K419" i="4"/>
  <c r="J419" i="4"/>
  <c r="I419" i="4"/>
  <c r="H419" i="4"/>
  <c r="G419" i="4"/>
  <c r="F419" i="4"/>
  <c r="E419" i="4"/>
  <c r="D419" i="4"/>
  <c r="C419" i="4"/>
  <c r="AZ418" i="4"/>
  <c r="AY418" i="4"/>
  <c r="AX418" i="4"/>
  <c r="AW418" i="4"/>
  <c r="AV418" i="4"/>
  <c r="AU418" i="4"/>
  <c r="AT418" i="4"/>
  <c r="AS418" i="4"/>
  <c r="AR418" i="4"/>
  <c r="AQ418" i="4"/>
  <c r="AP418" i="4"/>
  <c r="AO418" i="4"/>
  <c r="AN418" i="4"/>
  <c r="AM418" i="4"/>
  <c r="AL418" i="4"/>
  <c r="AK418" i="4"/>
  <c r="AJ418" i="4"/>
  <c r="AI418" i="4"/>
  <c r="AH418" i="4"/>
  <c r="AG418" i="4"/>
  <c r="AF418" i="4"/>
  <c r="AE418" i="4"/>
  <c r="AD418" i="4"/>
  <c r="AC418" i="4"/>
  <c r="AB418" i="4"/>
  <c r="AA418" i="4"/>
  <c r="Z418" i="4"/>
  <c r="Y418" i="4"/>
  <c r="X418" i="4"/>
  <c r="W418" i="4"/>
  <c r="V418" i="4"/>
  <c r="U418" i="4"/>
  <c r="T418" i="4"/>
  <c r="S418" i="4"/>
  <c r="R418" i="4"/>
  <c r="Q418" i="4"/>
  <c r="P418" i="4"/>
  <c r="O418" i="4"/>
  <c r="N418" i="4"/>
  <c r="L418" i="4"/>
  <c r="K418" i="4"/>
  <c r="M418" i="4" s="1"/>
  <c r="J418" i="4"/>
  <c r="I418" i="4"/>
  <c r="H418" i="4"/>
  <c r="G418" i="4"/>
  <c r="F418" i="4"/>
  <c r="E418" i="4"/>
  <c r="D418" i="4"/>
  <c r="C418" i="4"/>
  <c r="AZ417" i="4"/>
  <c r="AY417" i="4"/>
  <c r="AX417" i="4"/>
  <c r="AW417" i="4"/>
  <c r="AV417" i="4"/>
  <c r="AU417" i="4"/>
  <c r="AT417" i="4"/>
  <c r="AS417" i="4"/>
  <c r="AR417" i="4"/>
  <c r="AQ417" i="4"/>
  <c r="AP417" i="4"/>
  <c r="AO417" i="4"/>
  <c r="AN417" i="4"/>
  <c r="AM417" i="4"/>
  <c r="AL417" i="4"/>
  <c r="AK417" i="4"/>
  <c r="AJ417" i="4"/>
  <c r="AI417" i="4"/>
  <c r="AH417" i="4"/>
  <c r="AG417" i="4"/>
  <c r="AF417" i="4"/>
  <c r="AE417" i="4"/>
  <c r="AD417" i="4"/>
  <c r="AC417" i="4"/>
  <c r="AB417" i="4"/>
  <c r="AA417" i="4"/>
  <c r="Z417" i="4"/>
  <c r="Y417" i="4"/>
  <c r="X417" i="4"/>
  <c r="W417" i="4"/>
  <c r="V417" i="4"/>
  <c r="U417" i="4"/>
  <c r="T417" i="4"/>
  <c r="S417" i="4"/>
  <c r="R417" i="4"/>
  <c r="Q417" i="4"/>
  <c r="P417" i="4"/>
  <c r="O417" i="4"/>
  <c r="N417" i="4"/>
  <c r="M417" i="4"/>
  <c r="L417" i="4"/>
  <c r="K417" i="4"/>
  <c r="J417" i="4"/>
  <c r="I417" i="4"/>
  <c r="H417" i="4"/>
  <c r="G417" i="4"/>
  <c r="F417" i="4"/>
  <c r="E417" i="4"/>
  <c r="D417" i="4"/>
  <c r="C417" i="4"/>
  <c r="AZ416" i="4"/>
  <c r="AY416" i="4"/>
  <c r="AX416" i="4"/>
  <c r="AW416" i="4"/>
  <c r="AV416" i="4"/>
  <c r="AU416" i="4"/>
  <c r="AT416" i="4"/>
  <c r="AS416" i="4"/>
  <c r="AR416" i="4"/>
  <c r="AQ416" i="4"/>
  <c r="AP416" i="4"/>
  <c r="AO416" i="4"/>
  <c r="AN416" i="4"/>
  <c r="AM416" i="4"/>
  <c r="AL416" i="4"/>
  <c r="AK416" i="4"/>
  <c r="AJ416" i="4"/>
  <c r="AI416" i="4"/>
  <c r="AH416" i="4"/>
  <c r="AG416" i="4"/>
  <c r="AF416" i="4"/>
  <c r="AE416" i="4"/>
  <c r="AD416" i="4"/>
  <c r="AC416" i="4"/>
  <c r="AB416" i="4"/>
  <c r="AA416" i="4"/>
  <c r="Z416" i="4"/>
  <c r="Y416" i="4"/>
  <c r="X416" i="4"/>
  <c r="W416" i="4"/>
  <c r="V416" i="4"/>
  <c r="U416" i="4"/>
  <c r="T416" i="4"/>
  <c r="S416" i="4"/>
  <c r="Q416" i="4"/>
  <c r="P416" i="4"/>
  <c r="R416" i="4" s="1"/>
  <c r="O416" i="4"/>
  <c r="N416" i="4"/>
  <c r="L416" i="4"/>
  <c r="K416" i="4"/>
  <c r="M416" i="4" s="1"/>
  <c r="J416" i="4"/>
  <c r="I416" i="4"/>
  <c r="H416" i="4"/>
  <c r="G416" i="4"/>
  <c r="F416" i="4"/>
  <c r="E416" i="4"/>
  <c r="D416" i="4"/>
  <c r="C416" i="4"/>
  <c r="AZ415" i="4"/>
  <c r="AY415" i="4"/>
  <c r="AX415" i="4"/>
  <c r="AW415" i="4"/>
  <c r="AV415" i="4"/>
  <c r="AU415" i="4"/>
  <c r="AT415" i="4"/>
  <c r="AS415" i="4"/>
  <c r="AR415" i="4"/>
  <c r="AQ415" i="4"/>
  <c r="AP415" i="4"/>
  <c r="AO415" i="4"/>
  <c r="AN415" i="4"/>
  <c r="AM415" i="4"/>
  <c r="AL415" i="4"/>
  <c r="AK415" i="4"/>
  <c r="AJ415" i="4"/>
  <c r="AI415" i="4"/>
  <c r="AH415" i="4"/>
  <c r="AG415" i="4"/>
  <c r="AF415" i="4"/>
  <c r="AE415" i="4"/>
  <c r="AD415" i="4"/>
  <c r="AC415" i="4"/>
  <c r="AB415" i="4"/>
  <c r="AA415" i="4"/>
  <c r="Z415" i="4"/>
  <c r="Y415" i="4"/>
  <c r="X415" i="4"/>
  <c r="W415" i="4"/>
  <c r="V415" i="4"/>
  <c r="U415" i="4"/>
  <c r="T415" i="4"/>
  <c r="S415" i="4"/>
  <c r="Q415" i="4"/>
  <c r="P415" i="4"/>
  <c r="R415" i="4" s="1"/>
  <c r="O415" i="4"/>
  <c r="N415" i="4"/>
  <c r="M415" i="4"/>
  <c r="L415" i="4"/>
  <c r="K415" i="4"/>
  <c r="J415" i="4"/>
  <c r="I415" i="4"/>
  <c r="H415" i="4"/>
  <c r="G415" i="4"/>
  <c r="F415" i="4"/>
  <c r="E415" i="4"/>
  <c r="D415" i="4"/>
  <c r="C415" i="4"/>
  <c r="AZ414" i="4"/>
  <c r="AY414" i="4"/>
  <c r="AX414" i="4"/>
  <c r="AW414" i="4"/>
  <c r="AV414" i="4"/>
  <c r="AU414" i="4"/>
  <c r="AT414" i="4"/>
  <c r="AS414" i="4"/>
  <c r="AR414" i="4"/>
  <c r="AQ414" i="4"/>
  <c r="AP414" i="4"/>
  <c r="AO414" i="4"/>
  <c r="AN414" i="4"/>
  <c r="AM414" i="4"/>
  <c r="AL414" i="4"/>
  <c r="AK414" i="4"/>
  <c r="AJ414" i="4"/>
  <c r="AI414" i="4"/>
  <c r="AH414" i="4"/>
  <c r="AG414" i="4"/>
  <c r="AF414" i="4"/>
  <c r="AE414" i="4"/>
  <c r="AD414" i="4"/>
  <c r="AC414" i="4"/>
  <c r="AB414" i="4"/>
  <c r="AA414" i="4"/>
  <c r="Z414" i="4"/>
  <c r="Y414" i="4"/>
  <c r="X414" i="4"/>
  <c r="W414" i="4"/>
  <c r="V414" i="4"/>
  <c r="U414" i="4"/>
  <c r="T414" i="4"/>
  <c r="S414" i="4"/>
  <c r="R414" i="4"/>
  <c r="Q414" i="4"/>
  <c r="P414" i="4"/>
  <c r="O414" i="4"/>
  <c r="N414" i="4"/>
  <c r="L414" i="4"/>
  <c r="K414" i="4"/>
  <c r="M414" i="4" s="1"/>
  <c r="J414" i="4"/>
  <c r="I414" i="4"/>
  <c r="H414" i="4"/>
  <c r="G414" i="4"/>
  <c r="F414" i="4"/>
  <c r="E414" i="4"/>
  <c r="D414" i="4"/>
  <c r="C414" i="4"/>
  <c r="AZ413" i="4"/>
  <c r="AY413" i="4"/>
  <c r="AX413" i="4"/>
  <c r="AW413" i="4"/>
  <c r="AV413" i="4"/>
  <c r="AU413" i="4"/>
  <c r="AT413" i="4"/>
  <c r="AS413" i="4"/>
  <c r="AR413" i="4"/>
  <c r="AQ413" i="4"/>
  <c r="AP413" i="4"/>
  <c r="AO413" i="4"/>
  <c r="AN413" i="4"/>
  <c r="AM413" i="4"/>
  <c r="AL413" i="4"/>
  <c r="AK413" i="4"/>
  <c r="AJ413" i="4"/>
  <c r="AI413" i="4"/>
  <c r="AH413" i="4"/>
  <c r="AG413" i="4"/>
  <c r="AF413" i="4"/>
  <c r="AE413" i="4"/>
  <c r="AD413" i="4"/>
  <c r="AC413" i="4"/>
  <c r="AB413" i="4"/>
  <c r="AA413" i="4"/>
  <c r="Z413" i="4"/>
  <c r="Y413" i="4"/>
  <c r="X413" i="4"/>
  <c r="W413" i="4"/>
  <c r="V413" i="4"/>
  <c r="U413" i="4"/>
  <c r="T413" i="4"/>
  <c r="S413" i="4"/>
  <c r="R413" i="4"/>
  <c r="Q413" i="4"/>
  <c r="P413" i="4"/>
  <c r="O413" i="4"/>
  <c r="N413" i="4"/>
  <c r="M413" i="4"/>
  <c r="L413" i="4"/>
  <c r="K413" i="4"/>
  <c r="J413" i="4"/>
  <c r="I413" i="4"/>
  <c r="H413" i="4"/>
  <c r="G413" i="4"/>
  <c r="F413" i="4"/>
  <c r="E413" i="4"/>
  <c r="D413" i="4"/>
  <c r="C413" i="4"/>
  <c r="AZ412" i="4"/>
  <c r="AY412" i="4"/>
  <c r="AX412" i="4"/>
  <c r="AW412" i="4"/>
  <c r="AV412" i="4"/>
  <c r="AU412" i="4"/>
  <c r="AT412" i="4"/>
  <c r="AS412" i="4"/>
  <c r="AR412" i="4"/>
  <c r="AQ412" i="4"/>
  <c r="AP412" i="4"/>
  <c r="AO412" i="4"/>
  <c r="AN412" i="4"/>
  <c r="AM412" i="4"/>
  <c r="AL412" i="4"/>
  <c r="AK412" i="4"/>
  <c r="AJ412" i="4"/>
  <c r="AI412" i="4"/>
  <c r="AH412" i="4"/>
  <c r="AG412" i="4"/>
  <c r="AF412" i="4"/>
  <c r="AE412" i="4"/>
  <c r="AD412" i="4"/>
  <c r="AC412" i="4"/>
  <c r="AB412" i="4"/>
  <c r="AA412" i="4"/>
  <c r="Z412" i="4"/>
  <c r="Y412" i="4"/>
  <c r="X412" i="4"/>
  <c r="W412" i="4"/>
  <c r="V412" i="4"/>
  <c r="U412" i="4"/>
  <c r="T412" i="4"/>
  <c r="S412" i="4"/>
  <c r="R412" i="4"/>
  <c r="Q412" i="4"/>
  <c r="P412" i="4"/>
  <c r="O412" i="4"/>
  <c r="N412" i="4"/>
  <c r="L412" i="4"/>
  <c r="K412" i="4"/>
  <c r="M412" i="4" s="1"/>
  <c r="J412" i="4"/>
  <c r="I412" i="4"/>
  <c r="H412" i="4"/>
  <c r="G412" i="4"/>
  <c r="F412" i="4"/>
  <c r="E412" i="4"/>
  <c r="D412" i="4"/>
  <c r="C412" i="4"/>
  <c r="AZ411" i="4"/>
  <c r="AY411" i="4"/>
  <c r="AX411" i="4"/>
  <c r="AW411" i="4"/>
  <c r="AV411" i="4"/>
  <c r="AU411" i="4"/>
  <c r="AT411" i="4"/>
  <c r="AS411" i="4"/>
  <c r="AR411" i="4"/>
  <c r="AQ411" i="4"/>
  <c r="AP411" i="4"/>
  <c r="AO411" i="4"/>
  <c r="AN411" i="4"/>
  <c r="AM411" i="4"/>
  <c r="AL411" i="4"/>
  <c r="AK411" i="4"/>
  <c r="AJ411" i="4"/>
  <c r="AI411" i="4"/>
  <c r="AH411" i="4"/>
  <c r="AG411" i="4"/>
  <c r="AF411" i="4"/>
  <c r="AE411" i="4"/>
  <c r="AD411" i="4"/>
  <c r="AC411" i="4"/>
  <c r="AB411" i="4"/>
  <c r="AA411" i="4"/>
  <c r="Z411" i="4"/>
  <c r="Y411" i="4"/>
  <c r="X411" i="4"/>
  <c r="W411" i="4"/>
  <c r="V411" i="4"/>
  <c r="U411" i="4"/>
  <c r="T411" i="4"/>
  <c r="S411" i="4"/>
  <c r="Q411" i="4"/>
  <c r="P411" i="4"/>
  <c r="R411" i="4" s="1"/>
  <c r="O411" i="4"/>
  <c r="N411" i="4"/>
  <c r="M411" i="4"/>
  <c r="L411" i="4"/>
  <c r="K411" i="4"/>
  <c r="J411" i="4"/>
  <c r="I411" i="4"/>
  <c r="H411" i="4"/>
  <c r="G411" i="4"/>
  <c r="F411" i="4"/>
  <c r="E411" i="4"/>
  <c r="D411" i="4"/>
  <c r="C411" i="4"/>
  <c r="AZ410" i="4"/>
  <c r="AY410" i="4"/>
  <c r="AX410" i="4"/>
  <c r="AW410" i="4"/>
  <c r="AV410" i="4"/>
  <c r="AU410" i="4"/>
  <c r="AT410" i="4"/>
  <c r="AS410" i="4"/>
  <c r="AR410" i="4"/>
  <c r="AQ410" i="4"/>
  <c r="AP410" i="4"/>
  <c r="AO410" i="4"/>
  <c r="AN410" i="4"/>
  <c r="AM410" i="4"/>
  <c r="AL410" i="4"/>
  <c r="AK410" i="4"/>
  <c r="AJ410" i="4"/>
  <c r="AI410" i="4"/>
  <c r="AH410" i="4"/>
  <c r="AG410" i="4"/>
  <c r="AF410" i="4"/>
  <c r="AE410" i="4"/>
  <c r="AD410" i="4"/>
  <c r="AC410" i="4"/>
  <c r="AB410" i="4"/>
  <c r="AA410" i="4"/>
  <c r="Z410" i="4"/>
  <c r="Y410" i="4"/>
  <c r="X410" i="4"/>
  <c r="W410" i="4"/>
  <c r="V410" i="4"/>
  <c r="U410" i="4"/>
  <c r="T410" i="4"/>
  <c r="S410" i="4"/>
  <c r="R410" i="4"/>
  <c r="Q410" i="4"/>
  <c r="P410" i="4"/>
  <c r="O410" i="4"/>
  <c r="N410" i="4"/>
  <c r="L410" i="4"/>
  <c r="K410" i="4"/>
  <c r="M410" i="4" s="1"/>
  <c r="J410" i="4"/>
  <c r="I410" i="4"/>
  <c r="H410" i="4"/>
  <c r="G410" i="4"/>
  <c r="F410" i="4"/>
  <c r="E410" i="4"/>
  <c r="D410" i="4"/>
  <c r="C410" i="4"/>
  <c r="AZ409" i="4"/>
  <c r="AY409" i="4"/>
  <c r="AX409" i="4"/>
  <c r="AW409" i="4"/>
  <c r="AV409" i="4"/>
  <c r="AU409" i="4"/>
  <c r="AT409" i="4"/>
  <c r="AS409" i="4"/>
  <c r="AR409" i="4"/>
  <c r="AQ409" i="4"/>
  <c r="AP409" i="4"/>
  <c r="AO409" i="4"/>
  <c r="AN409" i="4"/>
  <c r="AM409" i="4"/>
  <c r="AL409" i="4"/>
  <c r="AK409" i="4"/>
  <c r="AJ409" i="4"/>
  <c r="AI409" i="4"/>
  <c r="AH409" i="4"/>
  <c r="AG409" i="4"/>
  <c r="AF409" i="4"/>
  <c r="AE409" i="4"/>
  <c r="AD409" i="4"/>
  <c r="AC409" i="4"/>
  <c r="AB409" i="4"/>
  <c r="AA409" i="4"/>
  <c r="Z409" i="4"/>
  <c r="Y409" i="4"/>
  <c r="X409" i="4"/>
  <c r="W409" i="4"/>
  <c r="V409" i="4"/>
  <c r="U409" i="4"/>
  <c r="T409" i="4"/>
  <c r="S409" i="4"/>
  <c r="R409" i="4"/>
  <c r="Q409" i="4"/>
  <c r="P409" i="4"/>
  <c r="O409" i="4"/>
  <c r="N409" i="4"/>
  <c r="M409" i="4"/>
  <c r="L409" i="4"/>
  <c r="K409" i="4"/>
  <c r="J409" i="4"/>
  <c r="I409" i="4"/>
  <c r="H409" i="4"/>
  <c r="G409" i="4"/>
  <c r="F409" i="4"/>
  <c r="E409" i="4"/>
  <c r="D409" i="4"/>
  <c r="C409" i="4"/>
  <c r="AZ408" i="4"/>
  <c r="AY408" i="4"/>
  <c r="AX408" i="4"/>
  <c r="AW408" i="4"/>
  <c r="AV408" i="4"/>
  <c r="AU408" i="4"/>
  <c r="AT408" i="4"/>
  <c r="AS408" i="4"/>
  <c r="AR408" i="4"/>
  <c r="AQ408" i="4"/>
  <c r="AP408" i="4"/>
  <c r="AO408" i="4"/>
  <c r="AN408" i="4"/>
  <c r="AM408" i="4"/>
  <c r="AL408" i="4"/>
  <c r="AK408" i="4"/>
  <c r="AJ408" i="4"/>
  <c r="AI408" i="4"/>
  <c r="AH408" i="4"/>
  <c r="AG408" i="4"/>
  <c r="AF408" i="4"/>
  <c r="AE408" i="4"/>
  <c r="AD408" i="4"/>
  <c r="AC408" i="4"/>
  <c r="AB408" i="4"/>
  <c r="AA408" i="4"/>
  <c r="Z408" i="4"/>
  <c r="Y408" i="4"/>
  <c r="X408" i="4"/>
  <c r="W408" i="4"/>
  <c r="V408" i="4"/>
  <c r="U408" i="4"/>
  <c r="T408" i="4"/>
  <c r="S408" i="4"/>
  <c r="R408" i="4"/>
  <c r="Q408" i="4"/>
  <c r="P408" i="4"/>
  <c r="O408" i="4"/>
  <c r="N408" i="4"/>
  <c r="L408" i="4"/>
  <c r="K408" i="4"/>
  <c r="M408" i="4" s="1"/>
  <c r="J408" i="4"/>
  <c r="I408" i="4"/>
  <c r="H408" i="4"/>
  <c r="G408" i="4"/>
  <c r="F408" i="4"/>
  <c r="E408" i="4"/>
  <c r="D408" i="4"/>
  <c r="C408" i="4"/>
  <c r="AZ407" i="4"/>
  <c r="AY407" i="4"/>
  <c r="AX407" i="4"/>
  <c r="AW407" i="4"/>
  <c r="AV407" i="4"/>
  <c r="AU407" i="4"/>
  <c r="AT407" i="4"/>
  <c r="AS407" i="4"/>
  <c r="AR407" i="4"/>
  <c r="AQ407" i="4"/>
  <c r="AP407" i="4"/>
  <c r="AO407" i="4"/>
  <c r="AN407" i="4"/>
  <c r="AM407" i="4"/>
  <c r="AL407" i="4"/>
  <c r="AK407" i="4"/>
  <c r="AJ407" i="4"/>
  <c r="AI407" i="4"/>
  <c r="AH407" i="4"/>
  <c r="AG407" i="4"/>
  <c r="AF407" i="4"/>
  <c r="AE407" i="4"/>
  <c r="AD407" i="4"/>
  <c r="AC407" i="4"/>
  <c r="AB407" i="4"/>
  <c r="AA407" i="4"/>
  <c r="Z407" i="4"/>
  <c r="Y407" i="4"/>
  <c r="X407" i="4"/>
  <c r="W407" i="4"/>
  <c r="V407" i="4"/>
  <c r="U407" i="4"/>
  <c r="T407" i="4"/>
  <c r="S407" i="4"/>
  <c r="Q407" i="4"/>
  <c r="P407" i="4"/>
  <c r="R407" i="4" s="1"/>
  <c r="O407" i="4"/>
  <c r="N407" i="4"/>
  <c r="M407" i="4"/>
  <c r="L407" i="4"/>
  <c r="K407" i="4"/>
  <c r="J407" i="4"/>
  <c r="I407" i="4"/>
  <c r="H407" i="4"/>
  <c r="G407" i="4"/>
  <c r="F407" i="4"/>
  <c r="E407" i="4"/>
  <c r="D407" i="4"/>
  <c r="C407" i="4"/>
  <c r="AZ406" i="4"/>
  <c r="AY406" i="4"/>
  <c r="AX406" i="4"/>
  <c r="AW406" i="4"/>
  <c r="AV406" i="4"/>
  <c r="AU406" i="4"/>
  <c r="AT406" i="4"/>
  <c r="AS406" i="4"/>
  <c r="AR406" i="4"/>
  <c r="AQ406" i="4"/>
  <c r="AP406" i="4"/>
  <c r="AO406" i="4"/>
  <c r="AN406" i="4"/>
  <c r="AM406" i="4"/>
  <c r="AL406" i="4"/>
  <c r="AK406" i="4"/>
  <c r="AJ406" i="4"/>
  <c r="AI406" i="4"/>
  <c r="AH406" i="4"/>
  <c r="AG406" i="4"/>
  <c r="AF406" i="4"/>
  <c r="AE406" i="4"/>
  <c r="AD406" i="4"/>
  <c r="AC406" i="4"/>
  <c r="AB406" i="4"/>
  <c r="AA406" i="4"/>
  <c r="Z406" i="4"/>
  <c r="Y406" i="4"/>
  <c r="X406" i="4"/>
  <c r="W406" i="4"/>
  <c r="V406" i="4"/>
  <c r="U406" i="4"/>
  <c r="T406" i="4"/>
  <c r="S406" i="4"/>
  <c r="R406" i="4"/>
  <c r="Q406" i="4"/>
  <c r="P406" i="4"/>
  <c r="O406" i="4"/>
  <c r="N406" i="4"/>
  <c r="L406" i="4"/>
  <c r="K406" i="4"/>
  <c r="M406" i="4" s="1"/>
  <c r="J406" i="4"/>
  <c r="I406" i="4"/>
  <c r="H406" i="4"/>
  <c r="G406" i="4"/>
  <c r="F406" i="4"/>
  <c r="E406" i="4"/>
  <c r="D406" i="4"/>
  <c r="C406" i="4"/>
  <c r="AZ405" i="4"/>
  <c r="AY405" i="4"/>
  <c r="AX405" i="4"/>
  <c r="AW405" i="4"/>
  <c r="AV405" i="4"/>
  <c r="AU405" i="4"/>
  <c r="AT405" i="4"/>
  <c r="AS405" i="4"/>
  <c r="AR405" i="4"/>
  <c r="AQ405" i="4"/>
  <c r="AP405" i="4"/>
  <c r="AO405" i="4"/>
  <c r="AN405" i="4"/>
  <c r="AM405" i="4"/>
  <c r="AL405" i="4"/>
  <c r="AK405" i="4"/>
  <c r="AJ405" i="4"/>
  <c r="AI405" i="4"/>
  <c r="AH405" i="4"/>
  <c r="AG405" i="4"/>
  <c r="AF405" i="4"/>
  <c r="AE405" i="4"/>
  <c r="AD405" i="4"/>
  <c r="AC405" i="4"/>
  <c r="AB405" i="4"/>
  <c r="AA405" i="4"/>
  <c r="Z405" i="4"/>
  <c r="Y405" i="4"/>
  <c r="X405" i="4"/>
  <c r="W405" i="4"/>
  <c r="V405" i="4"/>
  <c r="U405" i="4"/>
  <c r="T405" i="4"/>
  <c r="S405" i="4"/>
  <c r="R405" i="4"/>
  <c r="Q405" i="4"/>
  <c r="P405" i="4"/>
  <c r="O405" i="4"/>
  <c r="N405" i="4"/>
  <c r="M405" i="4"/>
  <c r="L405" i="4"/>
  <c r="K405" i="4"/>
  <c r="J405" i="4"/>
  <c r="I405" i="4"/>
  <c r="H405" i="4"/>
  <c r="G405" i="4"/>
  <c r="F405" i="4"/>
  <c r="E405" i="4"/>
  <c r="D405" i="4"/>
  <c r="C405" i="4"/>
  <c r="AZ404" i="4"/>
  <c r="AY404" i="4"/>
  <c r="AX404" i="4"/>
  <c r="AW404" i="4"/>
  <c r="AV404" i="4"/>
  <c r="AU404" i="4"/>
  <c r="AT404" i="4"/>
  <c r="AS404" i="4"/>
  <c r="AR404" i="4"/>
  <c r="AQ404" i="4"/>
  <c r="AP404" i="4"/>
  <c r="AO404" i="4"/>
  <c r="AN404" i="4"/>
  <c r="AM404" i="4"/>
  <c r="AL404" i="4"/>
  <c r="AK404" i="4"/>
  <c r="AJ404" i="4"/>
  <c r="AI404" i="4"/>
  <c r="AH404" i="4"/>
  <c r="AG404" i="4"/>
  <c r="AF404" i="4"/>
  <c r="AE404" i="4"/>
  <c r="AD404" i="4"/>
  <c r="AC404" i="4"/>
  <c r="AB404" i="4"/>
  <c r="AA404" i="4"/>
  <c r="Z404" i="4"/>
  <c r="Y404" i="4"/>
  <c r="X404" i="4"/>
  <c r="W404" i="4"/>
  <c r="V404" i="4"/>
  <c r="U404" i="4"/>
  <c r="T404" i="4"/>
  <c r="S404" i="4"/>
  <c r="R404" i="4"/>
  <c r="Q404" i="4"/>
  <c r="P404" i="4"/>
  <c r="O404" i="4"/>
  <c r="N404" i="4"/>
  <c r="L404" i="4"/>
  <c r="K404" i="4"/>
  <c r="M404" i="4" s="1"/>
  <c r="J404" i="4"/>
  <c r="I404" i="4"/>
  <c r="H404" i="4"/>
  <c r="G404" i="4"/>
  <c r="F404" i="4"/>
  <c r="E404" i="4"/>
  <c r="D404" i="4"/>
  <c r="C404" i="4"/>
  <c r="AZ403" i="4"/>
  <c r="AY403" i="4"/>
  <c r="AX403" i="4"/>
  <c r="AW403" i="4"/>
  <c r="AV403" i="4"/>
  <c r="AU403" i="4"/>
  <c r="AT403" i="4"/>
  <c r="AS403" i="4"/>
  <c r="AR403" i="4"/>
  <c r="AQ403" i="4"/>
  <c r="AP403" i="4"/>
  <c r="AO403" i="4"/>
  <c r="AN403" i="4"/>
  <c r="AM403" i="4"/>
  <c r="AL403" i="4"/>
  <c r="AK403" i="4"/>
  <c r="AJ403" i="4"/>
  <c r="AI403" i="4"/>
  <c r="AH403" i="4"/>
  <c r="AG403" i="4"/>
  <c r="AF403" i="4"/>
  <c r="AE403" i="4"/>
  <c r="AD403" i="4"/>
  <c r="AC403" i="4"/>
  <c r="AB403" i="4"/>
  <c r="AA403" i="4"/>
  <c r="Z403" i="4"/>
  <c r="Y403" i="4"/>
  <c r="X403" i="4"/>
  <c r="W403" i="4"/>
  <c r="V403" i="4"/>
  <c r="U403" i="4"/>
  <c r="T403" i="4"/>
  <c r="S403" i="4"/>
  <c r="Q403" i="4"/>
  <c r="P403" i="4"/>
  <c r="R403" i="4" s="1"/>
  <c r="O403" i="4"/>
  <c r="N403" i="4"/>
  <c r="M403" i="4"/>
  <c r="L403" i="4"/>
  <c r="K403" i="4"/>
  <c r="J403" i="4"/>
  <c r="I403" i="4"/>
  <c r="H403" i="4"/>
  <c r="G403" i="4"/>
  <c r="F403" i="4"/>
  <c r="E403" i="4"/>
  <c r="D403" i="4"/>
  <c r="C403" i="4"/>
  <c r="AZ402" i="4"/>
  <c r="AY402" i="4"/>
  <c r="AX402" i="4"/>
  <c r="AW402" i="4"/>
  <c r="AV402" i="4"/>
  <c r="AU402" i="4"/>
  <c r="AT402" i="4"/>
  <c r="AS402" i="4"/>
  <c r="AR402" i="4"/>
  <c r="AQ402" i="4"/>
  <c r="AP402" i="4"/>
  <c r="AO402" i="4"/>
  <c r="AN402" i="4"/>
  <c r="AM402" i="4"/>
  <c r="AL402" i="4"/>
  <c r="AK402" i="4"/>
  <c r="AJ402" i="4"/>
  <c r="AI402" i="4"/>
  <c r="AH402" i="4"/>
  <c r="AG402" i="4"/>
  <c r="AF402" i="4"/>
  <c r="AE402" i="4"/>
  <c r="AD402" i="4"/>
  <c r="AC402" i="4"/>
  <c r="AB402" i="4"/>
  <c r="AA402" i="4"/>
  <c r="Z402" i="4"/>
  <c r="Y402" i="4"/>
  <c r="X402" i="4"/>
  <c r="W402" i="4"/>
  <c r="V402" i="4"/>
  <c r="U402" i="4"/>
  <c r="T402" i="4"/>
  <c r="S402" i="4"/>
  <c r="R402" i="4"/>
  <c r="Q402" i="4"/>
  <c r="P402" i="4"/>
  <c r="O402" i="4"/>
  <c r="N402" i="4"/>
  <c r="L402" i="4"/>
  <c r="K402" i="4"/>
  <c r="M402" i="4" s="1"/>
  <c r="J402" i="4"/>
  <c r="I402" i="4"/>
  <c r="H402" i="4"/>
  <c r="G402" i="4"/>
  <c r="F402" i="4"/>
  <c r="E402" i="4"/>
  <c r="D402" i="4"/>
  <c r="C402" i="4"/>
  <c r="AZ401" i="4"/>
  <c r="AY401" i="4"/>
  <c r="AX401" i="4"/>
  <c r="AW401" i="4"/>
  <c r="AV401" i="4"/>
  <c r="AU401" i="4"/>
  <c r="AT401" i="4"/>
  <c r="AS401" i="4"/>
  <c r="AR401" i="4"/>
  <c r="AQ401" i="4"/>
  <c r="AP401" i="4"/>
  <c r="AO401" i="4"/>
  <c r="AN401" i="4"/>
  <c r="AM401" i="4"/>
  <c r="AL401" i="4"/>
  <c r="AK401" i="4"/>
  <c r="AJ401" i="4"/>
  <c r="AI401" i="4"/>
  <c r="AH401" i="4"/>
  <c r="AG401" i="4"/>
  <c r="AF401" i="4"/>
  <c r="AE401" i="4"/>
  <c r="AD401" i="4"/>
  <c r="AC401" i="4"/>
  <c r="AB401" i="4"/>
  <c r="AA401" i="4"/>
  <c r="Z401" i="4"/>
  <c r="Y401" i="4"/>
  <c r="X401" i="4"/>
  <c r="W401" i="4"/>
  <c r="V401" i="4"/>
  <c r="U401" i="4"/>
  <c r="T401" i="4"/>
  <c r="S401" i="4"/>
  <c r="R401" i="4"/>
  <c r="Q401" i="4"/>
  <c r="P401" i="4"/>
  <c r="O401" i="4"/>
  <c r="N401" i="4"/>
  <c r="M401" i="4"/>
  <c r="L401" i="4"/>
  <c r="K401" i="4"/>
  <c r="J401" i="4"/>
  <c r="I401" i="4"/>
  <c r="H401" i="4"/>
  <c r="G401" i="4"/>
  <c r="F401" i="4"/>
  <c r="E401" i="4"/>
  <c r="D401" i="4"/>
  <c r="C401" i="4"/>
  <c r="AZ400" i="4"/>
  <c r="AY400" i="4"/>
  <c r="AX400" i="4"/>
  <c r="AW400" i="4"/>
  <c r="AV400" i="4"/>
  <c r="AU400" i="4"/>
  <c r="AT400" i="4"/>
  <c r="AS400" i="4"/>
  <c r="AR400" i="4"/>
  <c r="AQ400" i="4"/>
  <c r="AP400" i="4"/>
  <c r="AO400" i="4"/>
  <c r="AN400" i="4"/>
  <c r="AM400" i="4"/>
  <c r="AL400" i="4"/>
  <c r="AK400" i="4"/>
  <c r="AJ400" i="4"/>
  <c r="AI400" i="4"/>
  <c r="AH400" i="4"/>
  <c r="AG400" i="4"/>
  <c r="AF400" i="4"/>
  <c r="AE400" i="4"/>
  <c r="AD400" i="4"/>
  <c r="AC400" i="4"/>
  <c r="AB400" i="4"/>
  <c r="AA400" i="4"/>
  <c r="Z400" i="4"/>
  <c r="Y400" i="4"/>
  <c r="X400" i="4"/>
  <c r="W400" i="4"/>
  <c r="V400" i="4"/>
  <c r="U400" i="4"/>
  <c r="T400" i="4"/>
  <c r="S400" i="4"/>
  <c r="Q400" i="4"/>
  <c r="P400" i="4"/>
  <c r="R400" i="4" s="1"/>
  <c r="O400" i="4"/>
  <c r="N400" i="4"/>
  <c r="L400" i="4"/>
  <c r="K400" i="4"/>
  <c r="M400" i="4" s="1"/>
  <c r="J400" i="4"/>
  <c r="I400" i="4"/>
  <c r="H400" i="4"/>
  <c r="G400" i="4"/>
  <c r="F400" i="4"/>
  <c r="E400" i="4"/>
  <c r="D400" i="4"/>
  <c r="C400" i="4"/>
  <c r="AZ399" i="4"/>
  <c r="AY399" i="4"/>
  <c r="AX399" i="4"/>
  <c r="AW399" i="4"/>
  <c r="AV399" i="4"/>
  <c r="AU399" i="4"/>
  <c r="AT399" i="4"/>
  <c r="AS399" i="4"/>
  <c r="AR399" i="4"/>
  <c r="AQ399" i="4"/>
  <c r="AP399" i="4"/>
  <c r="AO399" i="4"/>
  <c r="AN399" i="4"/>
  <c r="AM399" i="4"/>
  <c r="AL399" i="4"/>
  <c r="AK399" i="4"/>
  <c r="AJ399" i="4"/>
  <c r="AI399" i="4"/>
  <c r="AH399" i="4"/>
  <c r="AG399" i="4"/>
  <c r="AF399" i="4"/>
  <c r="AE399" i="4"/>
  <c r="AD399" i="4"/>
  <c r="AC399" i="4"/>
  <c r="AB399" i="4"/>
  <c r="AA399" i="4"/>
  <c r="Z399" i="4"/>
  <c r="Y399" i="4"/>
  <c r="X399" i="4"/>
  <c r="W399" i="4"/>
  <c r="V399" i="4"/>
  <c r="U399" i="4"/>
  <c r="T399" i="4"/>
  <c r="S399" i="4"/>
  <c r="Q399" i="4"/>
  <c r="P399" i="4"/>
  <c r="R399" i="4" s="1"/>
  <c r="O399" i="4"/>
  <c r="N399" i="4"/>
  <c r="M399" i="4"/>
  <c r="L399" i="4"/>
  <c r="K399" i="4"/>
  <c r="J399" i="4"/>
  <c r="I399" i="4"/>
  <c r="H399" i="4"/>
  <c r="G399" i="4"/>
  <c r="F399" i="4"/>
  <c r="E399" i="4"/>
  <c r="D399" i="4"/>
  <c r="C399" i="4"/>
  <c r="AZ398" i="4"/>
  <c r="AY398" i="4"/>
  <c r="AX398" i="4"/>
  <c r="AW398" i="4"/>
  <c r="AV398" i="4"/>
  <c r="AU398" i="4"/>
  <c r="AT398" i="4"/>
  <c r="AS398" i="4"/>
  <c r="AR398" i="4"/>
  <c r="AQ398" i="4"/>
  <c r="AP398" i="4"/>
  <c r="AO398" i="4"/>
  <c r="AN398" i="4"/>
  <c r="AM398" i="4"/>
  <c r="AL398" i="4"/>
  <c r="AK398" i="4"/>
  <c r="AJ398" i="4"/>
  <c r="AI398" i="4"/>
  <c r="AH398" i="4"/>
  <c r="AG398" i="4"/>
  <c r="AF398" i="4"/>
  <c r="AE398" i="4"/>
  <c r="AD398" i="4"/>
  <c r="AC398" i="4"/>
  <c r="AB398" i="4"/>
  <c r="AA398" i="4"/>
  <c r="Z398" i="4"/>
  <c r="Y398" i="4"/>
  <c r="X398" i="4"/>
  <c r="W398" i="4"/>
  <c r="V398" i="4"/>
  <c r="U398" i="4"/>
  <c r="T398" i="4"/>
  <c r="S398" i="4"/>
  <c r="R398" i="4"/>
  <c r="Q398" i="4"/>
  <c r="P398" i="4"/>
  <c r="O398" i="4"/>
  <c r="N398" i="4"/>
  <c r="L398" i="4"/>
  <c r="K398" i="4"/>
  <c r="M398" i="4" s="1"/>
  <c r="J398" i="4"/>
  <c r="I398" i="4"/>
  <c r="H398" i="4"/>
  <c r="G398" i="4"/>
  <c r="F398" i="4"/>
  <c r="E398" i="4"/>
  <c r="D398" i="4"/>
  <c r="C398" i="4"/>
  <c r="AZ397" i="4"/>
  <c r="AY397" i="4"/>
  <c r="AX397" i="4"/>
  <c r="AW397" i="4"/>
  <c r="AV397" i="4"/>
  <c r="AU397" i="4"/>
  <c r="AT397" i="4"/>
  <c r="AS397" i="4"/>
  <c r="AR397" i="4"/>
  <c r="AQ397" i="4"/>
  <c r="AP397" i="4"/>
  <c r="AO397" i="4"/>
  <c r="AN397" i="4"/>
  <c r="AM397" i="4"/>
  <c r="AL397" i="4"/>
  <c r="AK397" i="4"/>
  <c r="AJ397" i="4"/>
  <c r="AI397" i="4"/>
  <c r="AH397" i="4"/>
  <c r="AG397" i="4"/>
  <c r="AF397" i="4"/>
  <c r="AE397" i="4"/>
  <c r="AD397" i="4"/>
  <c r="AC397" i="4"/>
  <c r="AB397" i="4"/>
  <c r="AA397" i="4"/>
  <c r="Z397" i="4"/>
  <c r="Y397" i="4"/>
  <c r="X397" i="4"/>
  <c r="W397" i="4"/>
  <c r="V397" i="4"/>
  <c r="U397" i="4"/>
  <c r="T397" i="4"/>
  <c r="S397" i="4"/>
  <c r="R397" i="4"/>
  <c r="Q397" i="4"/>
  <c r="P397" i="4"/>
  <c r="O397" i="4"/>
  <c r="N397" i="4"/>
  <c r="M397" i="4"/>
  <c r="L397" i="4"/>
  <c r="K397" i="4"/>
  <c r="J397" i="4"/>
  <c r="I397" i="4"/>
  <c r="H397" i="4"/>
  <c r="G397" i="4"/>
  <c r="F397" i="4"/>
  <c r="E397" i="4"/>
  <c r="D397" i="4"/>
  <c r="C397" i="4"/>
  <c r="AZ396" i="4"/>
  <c r="AY396" i="4"/>
  <c r="AX396" i="4"/>
  <c r="AW396" i="4"/>
  <c r="AV396" i="4"/>
  <c r="AU396" i="4"/>
  <c r="AT396" i="4"/>
  <c r="AS396" i="4"/>
  <c r="AR396" i="4"/>
  <c r="AQ396" i="4"/>
  <c r="AP396" i="4"/>
  <c r="AO396" i="4"/>
  <c r="AN396" i="4"/>
  <c r="AM396" i="4"/>
  <c r="AL396" i="4"/>
  <c r="AK396" i="4"/>
  <c r="AJ396" i="4"/>
  <c r="AI396" i="4"/>
  <c r="AH396" i="4"/>
  <c r="AG396" i="4"/>
  <c r="AF396" i="4"/>
  <c r="AE396" i="4"/>
  <c r="AD396" i="4"/>
  <c r="AC396" i="4"/>
  <c r="AB396" i="4"/>
  <c r="AA396" i="4"/>
  <c r="Z396" i="4"/>
  <c r="Y396" i="4"/>
  <c r="X396" i="4"/>
  <c r="W396" i="4"/>
  <c r="V396" i="4"/>
  <c r="U396" i="4"/>
  <c r="T396" i="4"/>
  <c r="S396" i="4"/>
  <c r="Q396" i="4"/>
  <c r="P396" i="4"/>
  <c r="R396" i="4" s="1"/>
  <c r="O396" i="4"/>
  <c r="N396" i="4"/>
  <c r="L396" i="4"/>
  <c r="K396" i="4"/>
  <c r="M396" i="4" s="1"/>
  <c r="J396" i="4"/>
  <c r="I396" i="4"/>
  <c r="H396" i="4"/>
  <c r="G396" i="4"/>
  <c r="F396" i="4"/>
  <c r="E396" i="4"/>
  <c r="D396" i="4"/>
  <c r="C396" i="4"/>
  <c r="AZ395" i="4"/>
  <c r="AY395" i="4"/>
  <c r="AX395" i="4"/>
  <c r="AW395" i="4"/>
  <c r="AV395" i="4"/>
  <c r="AU395" i="4"/>
  <c r="AT395" i="4"/>
  <c r="AS395" i="4"/>
  <c r="AR395" i="4"/>
  <c r="AQ395" i="4"/>
  <c r="AP395" i="4"/>
  <c r="AO395" i="4"/>
  <c r="AN395" i="4"/>
  <c r="AM395" i="4"/>
  <c r="AL395" i="4"/>
  <c r="AK395" i="4"/>
  <c r="AJ395" i="4"/>
  <c r="AI395" i="4"/>
  <c r="AH395" i="4"/>
  <c r="AG395" i="4"/>
  <c r="AF395" i="4"/>
  <c r="AE395" i="4"/>
  <c r="AD395" i="4"/>
  <c r="AC395" i="4"/>
  <c r="AB395" i="4"/>
  <c r="AA395" i="4"/>
  <c r="Z395" i="4"/>
  <c r="Y395" i="4"/>
  <c r="X395" i="4"/>
  <c r="W395" i="4"/>
  <c r="V395" i="4"/>
  <c r="U395" i="4"/>
  <c r="T395" i="4"/>
  <c r="S395" i="4"/>
  <c r="Q395" i="4"/>
  <c r="P395" i="4"/>
  <c r="R395" i="4" s="1"/>
  <c r="O395" i="4"/>
  <c r="N395" i="4"/>
  <c r="M395" i="4"/>
  <c r="L395" i="4"/>
  <c r="K395" i="4"/>
  <c r="J395" i="4"/>
  <c r="I395" i="4"/>
  <c r="H395" i="4"/>
  <c r="G395" i="4"/>
  <c r="F395" i="4"/>
  <c r="E395" i="4"/>
  <c r="D395" i="4"/>
  <c r="C395" i="4"/>
  <c r="AZ394" i="4"/>
  <c r="AY394" i="4"/>
  <c r="AX394" i="4"/>
  <c r="AW394" i="4"/>
  <c r="AV394" i="4"/>
  <c r="AU394" i="4"/>
  <c r="AT394" i="4"/>
  <c r="AS394" i="4"/>
  <c r="AR394" i="4"/>
  <c r="AQ394" i="4"/>
  <c r="AP394" i="4"/>
  <c r="AO394" i="4"/>
  <c r="AN394" i="4"/>
  <c r="AM394" i="4"/>
  <c r="AL394" i="4"/>
  <c r="AK394" i="4"/>
  <c r="AJ394" i="4"/>
  <c r="AI394" i="4"/>
  <c r="AH394" i="4"/>
  <c r="AG394" i="4"/>
  <c r="AF394" i="4"/>
  <c r="AE394" i="4"/>
  <c r="AD394" i="4"/>
  <c r="AC394" i="4"/>
  <c r="AB394" i="4"/>
  <c r="AA394" i="4"/>
  <c r="Z394" i="4"/>
  <c r="Y394" i="4"/>
  <c r="X394" i="4"/>
  <c r="W394" i="4"/>
  <c r="V394" i="4"/>
  <c r="U394" i="4"/>
  <c r="T394" i="4"/>
  <c r="S394" i="4"/>
  <c r="R394" i="4"/>
  <c r="Q394" i="4"/>
  <c r="P394" i="4"/>
  <c r="O394" i="4"/>
  <c r="N394" i="4"/>
  <c r="L394" i="4"/>
  <c r="K394" i="4"/>
  <c r="M394" i="4" s="1"/>
  <c r="J394" i="4"/>
  <c r="I394" i="4"/>
  <c r="H394" i="4"/>
  <c r="G394" i="4"/>
  <c r="F394" i="4"/>
  <c r="E394" i="4"/>
  <c r="D394" i="4"/>
  <c r="C394" i="4"/>
  <c r="AZ393" i="4"/>
  <c r="AY393" i="4"/>
  <c r="AX393" i="4"/>
  <c r="AW393" i="4"/>
  <c r="AV393" i="4"/>
  <c r="AU393" i="4"/>
  <c r="AT393" i="4"/>
  <c r="AS393" i="4"/>
  <c r="AR393" i="4"/>
  <c r="AQ393" i="4"/>
  <c r="AP393" i="4"/>
  <c r="AO393" i="4"/>
  <c r="AN393" i="4"/>
  <c r="AM393" i="4"/>
  <c r="AL393" i="4"/>
  <c r="AK393" i="4"/>
  <c r="AJ393" i="4"/>
  <c r="AI393" i="4"/>
  <c r="AH393" i="4"/>
  <c r="AG393" i="4"/>
  <c r="AF393" i="4"/>
  <c r="AE393" i="4"/>
  <c r="AD393" i="4"/>
  <c r="AC393" i="4"/>
  <c r="AB393" i="4"/>
  <c r="AA393" i="4"/>
  <c r="Z393" i="4"/>
  <c r="Y393" i="4"/>
  <c r="X393" i="4"/>
  <c r="W393" i="4"/>
  <c r="V393" i="4"/>
  <c r="U393" i="4"/>
  <c r="T393" i="4"/>
  <c r="S393" i="4"/>
  <c r="R393" i="4"/>
  <c r="Q393" i="4"/>
  <c r="P393" i="4"/>
  <c r="O393" i="4"/>
  <c r="N393" i="4"/>
  <c r="M393" i="4"/>
  <c r="L393" i="4"/>
  <c r="K393" i="4"/>
  <c r="J393" i="4"/>
  <c r="I393" i="4"/>
  <c r="H393" i="4"/>
  <c r="G393" i="4"/>
  <c r="F393" i="4"/>
  <c r="E393" i="4"/>
  <c r="D393" i="4"/>
  <c r="C393" i="4"/>
  <c r="AZ392" i="4"/>
  <c r="AY392" i="4"/>
  <c r="AX392" i="4"/>
  <c r="AW392" i="4"/>
  <c r="AV392" i="4"/>
  <c r="AU392" i="4"/>
  <c r="AT392" i="4"/>
  <c r="AS392" i="4"/>
  <c r="AR392" i="4"/>
  <c r="AQ392" i="4"/>
  <c r="AP392" i="4"/>
  <c r="AO392" i="4"/>
  <c r="AN392" i="4"/>
  <c r="AM392" i="4"/>
  <c r="AL392" i="4"/>
  <c r="AK392" i="4"/>
  <c r="AJ392" i="4"/>
  <c r="AI392" i="4"/>
  <c r="AH392" i="4"/>
  <c r="AG392" i="4"/>
  <c r="AF392" i="4"/>
  <c r="AE392" i="4"/>
  <c r="AD392" i="4"/>
  <c r="AC392" i="4"/>
  <c r="AB392" i="4"/>
  <c r="AA392" i="4"/>
  <c r="Z392" i="4"/>
  <c r="Y392" i="4"/>
  <c r="X392" i="4"/>
  <c r="W392" i="4"/>
  <c r="V392" i="4"/>
  <c r="U392" i="4"/>
  <c r="T392" i="4"/>
  <c r="S392" i="4"/>
  <c r="Q392" i="4"/>
  <c r="P392" i="4"/>
  <c r="R392" i="4" s="1"/>
  <c r="O392" i="4"/>
  <c r="N392" i="4"/>
  <c r="L392" i="4"/>
  <c r="K392" i="4"/>
  <c r="M392" i="4" s="1"/>
  <c r="J392" i="4"/>
  <c r="I392" i="4"/>
  <c r="H392" i="4"/>
  <c r="G392" i="4"/>
  <c r="F392" i="4"/>
  <c r="E392" i="4"/>
  <c r="D392" i="4"/>
  <c r="C392" i="4"/>
  <c r="AZ391" i="4"/>
  <c r="AY391" i="4"/>
  <c r="AX391" i="4"/>
  <c r="AW391" i="4"/>
  <c r="AV391" i="4"/>
  <c r="AU391" i="4"/>
  <c r="AT391" i="4"/>
  <c r="AS391" i="4"/>
  <c r="AR391" i="4"/>
  <c r="AQ391" i="4"/>
  <c r="AP391" i="4"/>
  <c r="AO391" i="4"/>
  <c r="AN391" i="4"/>
  <c r="AM391" i="4"/>
  <c r="AL391" i="4"/>
  <c r="AK391" i="4"/>
  <c r="AJ391" i="4"/>
  <c r="AI391" i="4"/>
  <c r="AH391" i="4"/>
  <c r="AG391" i="4"/>
  <c r="AF391" i="4"/>
  <c r="AE391" i="4"/>
  <c r="AD391" i="4"/>
  <c r="AC391" i="4"/>
  <c r="AB391" i="4"/>
  <c r="AA391" i="4"/>
  <c r="Z391" i="4"/>
  <c r="Y391" i="4"/>
  <c r="X391" i="4"/>
  <c r="W391" i="4"/>
  <c r="V391" i="4"/>
  <c r="U391" i="4"/>
  <c r="T391" i="4"/>
  <c r="S391" i="4"/>
  <c r="Q391" i="4"/>
  <c r="P391" i="4"/>
  <c r="R391" i="4" s="1"/>
  <c r="O391" i="4"/>
  <c r="N391" i="4"/>
  <c r="M391" i="4"/>
  <c r="L391" i="4"/>
  <c r="K391" i="4"/>
  <c r="J391" i="4"/>
  <c r="I391" i="4"/>
  <c r="H391" i="4"/>
  <c r="G391" i="4"/>
  <c r="F391" i="4"/>
  <c r="E391" i="4"/>
  <c r="D391" i="4"/>
  <c r="C391" i="4"/>
  <c r="AZ390" i="4"/>
  <c r="AY390" i="4"/>
  <c r="AX390" i="4"/>
  <c r="AW390" i="4"/>
  <c r="AV390" i="4"/>
  <c r="AU390" i="4"/>
  <c r="AT390" i="4"/>
  <c r="AS390" i="4"/>
  <c r="AR390" i="4"/>
  <c r="AQ390" i="4"/>
  <c r="AP390" i="4"/>
  <c r="AO390" i="4"/>
  <c r="AN390" i="4"/>
  <c r="AM390" i="4"/>
  <c r="AL390" i="4"/>
  <c r="AK390" i="4"/>
  <c r="AJ390" i="4"/>
  <c r="AI390" i="4"/>
  <c r="AH390" i="4"/>
  <c r="AG390" i="4"/>
  <c r="AF390" i="4"/>
  <c r="AE390" i="4"/>
  <c r="AD390" i="4"/>
  <c r="AC390" i="4"/>
  <c r="AB390" i="4"/>
  <c r="AA390" i="4"/>
  <c r="Z390" i="4"/>
  <c r="Y390" i="4"/>
  <c r="X390" i="4"/>
  <c r="W390" i="4"/>
  <c r="V390" i="4"/>
  <c r="U390" i="4"/>
  <c r="T390" i="4"/>
  <c r="S390" i="4"/>
  <c r="R390" i="4"/>
  <c r="Q390" i="4"/>
  <c r="P390" i="4"/>
  <c r="O390" i="4"/>
  <c r="N390" i="4"/>
  <c r="L390" i="4"/>
  <c r="K390" i="4"/>
  <c r="M390" i="4" s="1"/>
  <c r="J390" i="4"/>
  <c r="I390" i="4"/>
  <c r="H390" i="4"/>
  <c r="G390" i="4"/>
  <c r="F390" i="4"/>
  <c r="E390" i="4"/>
  <c r="D390" i="4"/>
  <c r="C390" i="4"/>
  <c r="AZ389" i="4"/>
  <c r="AY389" i="4"/>
  <c r="AX389" i="4"/>
  <c r="AW389" i="4"/>
  <c r="AV389" i="4"/>
  <c r="AU389" i="4"/>
  <c r="AT389" i="4"/>
  <c r="AS389" i="4"/>
  <c r="AR389" i="4"/>
  <c r="AQ389" i="4"/>
  <c r="AP389" i="4"/>
  <c r="AO389" i="4"/>
  <c r="AN389" i="4"/>
  <c r="AM389" i="4"/>
  <c r="AL389" i="4"/>
  <c r="AK389" i="4"/>
  <c r="AJ389" i="4"/>
  <c r="AI389" i="4"/>
  <c r="AH389" i="4"/>
  <c r="AG389" i="4"/>
  <c r="AF389" i="4"/>
  <c r="AE389" i="4"/>
  <c r="AD389" i="4"/>
  <c r="AC389" i="4"/>
  <c r="AB389" i="4"/>
  <c r="AA389" i="4"/>
  <c r="Z389" i="4"/>
  <c r="Y389" i="4"/>
  <c r="X389" i="4"/>
  <c r="W389" i="4"/>
  <c r="V389" i="4"/>
  <c r="U389" i="4"/>
  <c r="T389" i="4"/>
  <c r="S389" i="4"/>
  <c r="R389" i="4"/>
  <c r="Q389" i="4"/>
  <c r="P389" i="4"/>
  <c r="O389" i="4"/>
  <c r="N389" i="4"/>
  <c r="M389" i="4"/>
  <c r="L389" i="4"/>
  <c r="K389" i="4"/>
  <c r="J389" i="4"/>
  <c r="I389" i="4"/>
  <c r="H389" i="4"/>
  <c r="G389" i="4"/>
  <c r="F389" i="4"/>
  <c r="E389" i="4"/>
  <c r="D389" i="4"/>
  <c r="C389" i="4"/>
  <c r="AZ388" i="4"/>
  <c r="AY388" i="4"/>
  <c r="AX388" i="4"/>
  <c r="AW388" i="4"/>
  <c r="AV388" i="4"/>
  <c r="AU388" i="4"/>
  <c r="AT388" i="4"/>
  <c r="AS388" i="4"/>
  <c r="AR388" i="4"/>
  <c r="AQ388" i="4"/>
  <c r="AP388" i="4"/>
  <c r="AO388" i="4"/>
  <c r="AN388" i="4"/>
  <c r="AM388" i="4"/>
  <c r="AL388" i="4"/>
  <c r="AK388" i="4"/>
  <c r="AJ388" i="4"/>
  <c r="AI388" i="4"/>
  <c r="AH388" i="4"/>
  <c r="AG388" i="4"/>
  <c r="AF388" i="4"/>
  <c r="AE388" i="4"/>
  <c r="AD388" i="4"/>
  <c r="AC388" i="4"/>
  <c r="AB388" i="4"/>
  <c r="AA388" i="4"/>
  <c r="Z388" i="4"/>
  <c r="Y388" i="4"/>
  <c r="X388" i="4"/>
  <c r="W388" i="4"/>
  <c r="V388" i="4"/>
  <c r="U388" i="4"/>
  <c r="T388" i="4"/>
  <c r="S388" i="4"/>
  <c r="Q388" i="4"/>
  <c r="P388" i="4"/>
  <c r="R388" i="4" s="1"/>
  <c r="O388" i="4"/>
  <c r="N388" i="4"/>
  <c r="L388" i="4"/>
  <c r="K388" i="4"/>
  <c r="M388" i="4" s="1"/>
  <c r="J388" i="4"/>
  <c r="I388" i="4"/>
  <c r="H388" i="4"/>
  <c r="G388" i="4"/>
  <c r="F388" i="4"/>
  <c r="E388" i="4"/>
  <c r="D388" i="4"/>
  <c r="C388" i="4"/>
  <c r="AZ387" i="4"/>
  <c r="AY387" i="4"/>
  <c r="AX387" i="4"/>
  <c r="AW387" i="4"/>
  <c r="AV387" i="4"/>
  <c r="AU387" i="4"/>
  <c r="AT387" i="4"/>
  <c r="AS387" i="4"/>
  <c r="AR387" i="4"/>
  <c r="AQ387" i="4"/>
  <c r="AP387" i="4"/>
  <c r="AO387" i="4"/>
  <c r="AN387" i="4"/>
  <c r="AM387" i="4"/>
  <c r="AL387" i="4"/>
  <c r="AK387" i="4"/>
  <c r="AJ387" i="4"/>
  <c r="AI387" i="4"/>
  <c r="AH387" i="4"/>
  <c r="AG387" i="4"/>
  <c r="AF387" i="4"/>
  <c r="AE387" i="4"/>
  <c r="AD387" i="4"/>
  <c r="AC387" i="4"/>
  <c r="AB387" i="4"/>
  <c r="AA387" i="4"/>
  <c r="Z387" i="4"/>
  <c r="Y387" i="4"/>
  <c r="X387" i="4"/>
  <c r="W387" i="4"/>
  <c r="V387" i="4"/>
  <c r="U387" i="4"/>
  <c r="T387" i="4"/>
  <c r="S387" i="4"/>
  <c r="Q387" i="4"/>
  <c r="P387" i="4"/>
  <c r="R387" i="4" s="1"/>
  <c r="O387" i="4"/>
  <c r="N387" i="4"/>
  <c r="M387" i="4"/>
  <c r="L387" i="4"/>
  <c r="K387" i="4"/>
  <c r="J387" i="4"/>
  <c r="I387" i="4"/>
  <c r="H387" i="4"/>
  <c r="G387" i="4"/>
  <c r="F387" i="4"/>
  <c r="E387" i="4"/>
  <c r="D387" i="4"/>
  <c r="C387" i="4"/>
  <c r="AZ386" i="4"/>
  <c r="AY386" i="4"/>
  <c r="AX386" i="4"/>
  <c r="AW386" i="4"/>
  <c r="AV386" i="4"/>
  <c r="AU386" i="4"/>
  <c r="AT386" i="4"/>
  <c r="AS386" i="4"/>
  <c r="AR386" i="4"/>
  <c r="AQ386" i="4"/>
  <c r="AP386" i="4"/>
  <c r="AO386" i="4"/>
  <c r="AN386" i="4"/>
  <c r="AM386" i="4"/>
  <c r="AL386" i="4"/>
  <c r="AK386" i="4"/>
  <c r="AJ386" i="4"/>
  <c r="AI386" i="4"/>
  <c r="AH386" i="4"/>
  <c r="AG386" i="4"/>
  <c r="AF386" i="4"/>
  <c r="AE386" i="4"/>
  <c r="AD386" i="4"/>
  <c r="AC386" i="4"/>
  <c r="AB386" i="4"/>
  <c r="AA386" i="4"/>
  <c r="Z386" i="4"/>
  <c r="Y386" i="4"/>
  <c r="X386" i="4"/>
  <c r="W386" i="4"/>
  <c r="V386" i="4"/>
  <c r="U386" i="4"/>
  <c r="T386" i="4"/>
  <c r="S386" i="4"/>
  <c r="R386" i="4"/>
  <c r="Q386" i="4"/>
  <c r="P386" i="4"/>
  <c r="O386" i="4"/>
  <c r="N386" i="4"/>
  <c r="L386" i="4"/>
  <c r="K386" i="4"/>
  <c r="M386" i="4" s="1"/>
  <c r="J386" i="4"/>
  <c r="I386" i="4"/>
  <c r="H386" i="4"/>
  <c r="G386" i="4"/>
  <c r="F386" i="4"/>
  <c r="E386" i="4"/>
  <c r="D386" i="4"/>
  <c r="C386" i="4"/>
  <c r="AZ385" i="4"/>
  <c r="AY385" i="4"/>
  <c r="AX385" i="4"/>
  <c r="AW385" i="4"/>
  <c r="AV385" i="4"/>
  <c r="AU385" i="4"/>
  <c r="AT385" i="4"/>
  <c r="AS385" i="4"/>
  <c r="AR385" i="4"/>
  <c r="AQ385" i="4"/>
  <c r="AP385" i="4"/>
  <c r="AO385" i="4"/>
  <c r="AN385" i="4"/>
  <c r="AM385" i="4"/>
  <c r="AL385" i="4"/>
  <c r="AK385" i="4"/>
  <c r="AJ385" i="4"/>
  <c r="AI385" i="4"/>
  <c r="AH385" i="4"/>
  <c r="AG385" i="4"/>
  <c r="AF385" i="4"/>
  <c r="AE385" i="4"/>
  <c r="AD385" i="4"/>
  <c r="AC385" i="4"/>
  <c r="AB385" i="4"/>
  <c r="AA385" i="4"/>
  <c r="Z385" i="4"/>
  <c r="Y385" i="4"/>
  <c r="X385" i="4"/>
  <c r="W385" i="4"/>
  <c r="V385" i="4"/>
  <c r="U385" i="4"/>
  <c r="T385" i="4"/>
  <c r="S385" i="4"/>
  <c r="R385" i="4"/>
  <c r="Q385" i="4"/>
  <c r="P385" i="4"/>
  <c r="O385" i="4"/>
  <c r="N385" i="4"/>
  <c r="M385" i="4"/>
  <c r="L385" i="4"/>
  <c r="K385" i="4"/>
  <c r="J385" i="4"/>
  <c r="I385" i="4"/>
  <c r="H385" i="4"/>
  <c r="G385" i="4"/>
  <c r="F385" i="4"/>
  <c r="E385" i="4"/>
  <c r="D385" i="4"/>
  <c r="C385" i="4"/>
  <c r="AZ384" i="4"/>
  <c r="AY384" i="4"/>
  <c r="AX384" i="4"/>
  <c r="AW384" i="4"/>
  <c r="AV384" i="4"/>
  <c r="AU384" i="4"/>
  <c r="AT384" i="4"/>
  <c r="AS384" i="4"/>
  <c r="AR384" i="4"/>
  <c r="AQ384" i="4"/>
  <c r="AP384" i="4"/>
  <c r="AO384" i="4"/>
  <c r="AN384" i="4"/>
  <c r="AM384" i="4"/>
  <c r="AL384" i="4"/>
  <c r="AK384" i="4"/>
  <c r="AJ384" i="4"/>
  <c r="AI384" i="4"/>
  <c r="AH384" i="4"/>
  <c r="AG384" i="4"/>
  <c r="AF384" i="4"/>
  <c r="AE384" i="4"/>
  <c r="AD384" i="4"/>
  <c r="AC384" i="4"/>
  <c r="AB384" i="4"/>
  <c r="AA384" i="4"/>
  <c r="Z384" i="4"/>
  <c r="Y384" i="4"/>
  <c r="X384" i="4"/>
  <c r="W384" i="4"/>
  <c r="V384" i="4"/>
  <c r="U384" i="4"/>
  <c r="T384" i="4"/>
  <c r="S384" i="4"/>
  <c r="Q384" i="4"/>
  <c r="P384" i="4"/>
  <c r="R384" i="4" s="1"/>
  <c r="O384" i="4"/>
  <c r="N384" i="4"/>
  <c r="L384" i="4"/>
  <c r="K384" i="4"/>
  <c r="M384" i="4" s="1"/>
  <c r="J384" i="4"/>
  <c r="I384" i="4"/>
  <c r="H384" i="4"/>
  <c r="G384" i="4"/>
  <c r="F384" i="4"/>
  <c r="E384" i="4"/>
  <c r="D384" i="4"/>
  <c r="C384" i="4"/>
  <c r="AZ383" i="4"/>
  <c r="AY383" i="4"/>
  <c r="AX383" i="4"/>
  <c r="AW383" i="4"/>
  <c r="AV383" i="4"/>
  <c r="AU383" i="4"/>
  <c r="AT383" i="4"/>
  <c r="AS383" i="4"/>
  <c r="AR383" i="4"/>
  <c r="AQ383" i="4"/>
  <c r="AP383" i="4"/>
  <c r="AO383" i="4"/>
  <c r="AN383" i="4"/>
  <c r="AM383" i="4"/>
  <c r="AL383" i="4"/>
  <c r="AK383" i="4"/>
  <c r="AJ383" i="4"/>
  <c r="AI383" i="4"/>
  <c r="AH383" i="4"/>
  <c r="AG383" i="4"/>
  <c r="AF383" i="4"/>
  <c r="AE383" i="4"/>
  <c r="AD383" i="4"/>
  <c r="AC383" i="4"/>
  <c r="AB383" i="4"/>
  <c r="AA383" i="4"/>
  <c r="Z383" i="4"/>
  <c r="Y383" i="4"/>
  <c r="X383" i="4"/>
  <c r="W383" i="4"/>
  <c r="V383" i="4"/>
  <c r="U383" i="4"/>
  <c r="T383" i="4"/>
  <c r="S383" i="4"/>
  <c r="Q383" i="4"/>
  <c r="P383" i="4"/>
  <c r="R383" i="4" s="1"/>
  <c r="O383" i="4"/>
  <c r="N383" i="4"/>
  <c r="M383" i="4"/>
  <c r="L383" i="4"/>
  <c r="K383" i="4"/>
  <c r="J383" i="4"/>
  <c r="I383" i="4"/>
  <c r="H383" i="4"/>
  <c r="G383" i="4"/>
  <c r="F383" i="4"/>
  <c r="E383" i="4"/>
  <c r="D383" i="4"/>
  <c r="C383" i="4"/>
  <c r="AZ382" i="4"/>
  <c r="AY382" i="4"/>
  <c r="AX382" i="4"/>
  <c r="AW382" i="4"/>
  <c r="AV382" i="4"/>
  <c r="AU382" i="4"/>
  <c r="AT382" i="4"/>
  <c r="AS382" i="4"/>
  <c r="AR382" i="4"/>
  <c r="AQ382" i="4"/>
  <c r="AP382" i="4"/>
  <c r="AO382" i="4"/>
  <c r="AN382" i="4"/>
  <c r="AM382" i="4"/>
  <c r="AL382" i="4"/>
  <c r="AK382" i="4"/>
  <c r="AJ382" i="4"/>
  <c r="AI382" i="4"/>
  <c r="AH382" i="4"/>
  <c r="AG382" i="4"/>
  <c r="AF382" i="4"/>
  <c r="AE382" i="4"/>
  <c r="AD382" i="4"/>
  <c r="AC382" i="4"/>
  <c r="AB382" i="4"/>
  <c r="AA382" i="4"/>
  <c r="Z382" i="4"/>
  <c r="Y382" i="4"/>
  <c r="X382" i="4"/>
  <c r="W382" i="4"/>
  <c r="V382" i="4"/>
  <c r="U382" i="4"/>
  <c r="T382" i="4"/>
  <c r="S382" i="4"/>
  <c r="R382" i="4"/>
  <c r="Q382" i="4"/>
  <c r="P382" i="4"/>
  <c r="O382" i="4"/>
  <c r="N382" i="4"/>
  <c r="L382" i="4"/>
  <c r="K382" i="4"/>
  <c r="M382" i="4" s="1"/>
  <c r="J382" i="4"/>
  <c r="I382" i="4"/>
  <c r="H382" i="4"/>
  <c r="G382" i="4"/>
  <c r="F382" i="4"/>
  <c r="E382" i="4"/>
  <c r="D382" i="4"/>
  <c r="C382" i="4"/>
  <c r="AZ381" i="4"/>
  <c r="AY381" i="4"/>
  <c r="AX381" i="4"/>
  <c r="AW381" i="4"/>
  <c r="AV381" i="4"/>
  <c r="AU381" i="4"/>
  <c r="AT381" i="4"/>
  <c r="AS381" i="4"/>
  <c r="AR381" i="4"/>
  <c r="AQ381" i="4"/>
  <c r="AP381" i="4"/>
  <c r="AO381" i="4"/>
  <c r="AN381" i="4"/>
  <c r="AM381" i="4"/>
  <c r="AL381" i="4"/>
  <c r="AK381" i="4"/>
  <c r="AJ381" i="4"/>
  <c r="AI381" i="4"/>
  <c r="AH381" i="4"/>
  <c r="AG381" i="4"/>
  <c r="AF381" i="4"/>
  <c r="AE381" i="4"/>
  <c r="AD381" i="4"/>
  <c r="AC381" i="4"/>
  <c r="AB381" i="4"/>
  <c r="AA381" i="4"/>
  <c r="Z381" i="4"/>
  <c r="Y381" i="4"/>
  <c r="X381" i="4"/>
  <c r="W381" i="4"/>
  <c r="V381" i="4"/>
  <c r="U381" i="4"/>
  <c r="T381" i="4"/>
  <c r="S381" i="4"/>
  <c r="R381" i="4"/>
  <c r="Q381" i="4"/>
  <c r="P381" i="4"/>
  <c r="O381" i="4"/>
  <c r="N381" i="4"/>
  <c r="M381" i="4"/>
  <c r="L381" i="4"/>
  <c r="K381" i="4"/>
  <c r="J381" i="4"/>
  <c r="I381" i="4"/>
  <c r="H381" i="4"/>
  <c r="G381" i="4"/>
  <c r="F381" i="4"/>
  <c r="E381" i="4"/>
  <c r="D381" i="4"/>
  <c r="C381" i="4"/>
  <c r="AZ380" i="4"/>
  <c r="AY380" i="4"/>
  <c r="AX380" i="4"/>
  <c r="AW380" i="4"/>
  <c r="AV380" i="4"/>
  <c r="AU380" i="4"/>
  <c r="AT380" i="4"/>
  <c r="AS380" i="4"/>
  <c r="AR380" i="4"/>
  <c r="AQ380" i="4"/>
  <c r="AP380" i="4"/>
  <c r="AO380" i="4"/>
  <c r="AN380" i="4"/>
  <c r="AM380" i="4"/>
  <c r="AL380" i="4"/>
  <c r="AK380" i="4"/>
  <c r="AJ380" i="4"/>
  <c r="AI380" i="4"/>
  <c r="AH380" i="4"/>
  <c r="AG380" i="4"/>
  <c r="AF380" i="4"/>
  <c r="AE380" i="4"/>
  <c r="AD380" i="4"/>
  <c r="AC380" i="4"/>
  <c r="AB380" i="4"/>
  <c r="AA380" i="4"/>
  <c r="Z380" i="4"/>
  <c r="Y380" i="4"/>
  <c r="X380" i="4"/>
  <c r="W380" i="4"/>
  <c r="V380" i="4"/>
  <c r="U380" i="4"/>
  <c r="T380" i="4"/>
  <c r="S380" i="4"/>
  <c r="Q380" i="4"/>
  <c r="P380" i="4"/>
  <c r="R380" i="4" s="1"/>
  <c r="O380" i="4"/>
  <c r="N380" i="4"/>
  <c r="L380" i="4"/>
  <c r="K380" i="4"/>
  <c r="M380" i="4" s="1"/>
  <c r="J380" i="4"/>
  <c r="I380" i="4"/>
  <c r="H380" i="4"/>
  <c r="G380" i="4"/>
  <c r="F380" i="4"/>
  <c r="E380" i="4"/>
  <c r="D380" i="4"/>
  <c r="C380" i="4"/>
  <c r="AZ379" i="4"/>
  <c r="AY379" i="4"/>
  <c r="AX379" i="4"/>
  <c r="AW379" i="4"/>
  <c r="AV379" i="4"/>
  <c r="AU379" i="4"/>
  <c r="AT379" i="4"/>
  <c r="AS379" i="4"/>
  <c r="AR379" i="4"/>
  <c r="AQ379" i="4"/>
  <c r="AP379" i="4"/>
  <c r="AO379" i="4"/>
  <c r="AN379" i="4"/>
  <c r="AM379" i="4"/>
  <c r="AL379" i="4"/>
  <c r="AK379" i="4"/>
  <c r="AJ379" i="4"/>
  <c r="AI379" i="4"/>
  <c r="AH379" i="4"/>
  <c r="AG379" i="4"/>
  <c r="AF379" i="4"/>
  <c r="AE379" i="4"/>
  <c r="AD379" i="4"/>
  <c r="AC379" i="4"/>
  <c r="AB379" i="4"/>
  <c r="AA379" i="4"/>
  <c r="Z379" i="4"/>
  <c r="Y379" i="4"/>
  <c r="X379" i="4"/>
  <c r="W379" i="4"/>
  <c r="V379" i="4"/>
  <c r="U379" i="4"/>
  <c r="T379" i="4"/>
  <c r="S379" i="4"/>
  <c r="Q379" i="4"/>
  <c r="P379" i="4"/>
  <c r="R379" i="4" s="1"/>
  <c r="O379" i="4"/>
  <c r="N379" i="4"/>
  <c r="M379" i="4"/>
  <c r="L379" i="4"/>
  <c r="K379" i="4"/>
  <c r="J379" i="4"/>
  <c r="I379" i="4"/>
  <c r="H379" i="4"/>
  <c r="G379" i="4"/>
  <c r="F379" i="4"/>
  <c r="E379" i="4"/>
  <c r="D379" i="4"/>
  <c r="C379" i="4"/>
  <c r="AZ378" i="4"/>
  <c r="AY378" i="4"/>
  <c r="AX378" i="4"/>
  <c r="AW378" i="4"/>
  <c r="AV378" i="4"/>
  <c r="AU378" i="4"/>
  <c r="AT378" i="4"/>
  <c r="AS378" i="4"/>
  <c r="AR378" i="4"/>
  <c r="AQ378" i="4"/>
  <c r="AP378" i="4"/>
  <c r="AO378" i="4"/>
  <c r="AN378" i="4"/>
  <c r="AM378" i="4"/>
  <c r="AL378" i="4"/>
  <c r="AK378" i="4"/>
  <c r="AJ378" i="4"/>
  <c r="AI378" i="4"/>
  <c r="AH378" i="4"/>
  <c r="AG378" i="4"/>
  <c r="AF378" i="4"/>
  <c r="AE378" i="4"/>
  <c r="AD378" i="4"/>
  <c r="AC378" i="4"/>
  <c r="AB378" i="4"/>
  <c r="AA378" i="4"/>
  <c r="Z378" i="4"/>
  <c r="Y378" i="4"/>
  <c r="X378" i="4"/>
  <c r="W378" i="4"/>
  <c r="V378" i="4"/>
  <c r="U378" i="4"/>
  <c r="T378" i="4"/>
  <c r="S378" i="4"/>
  <c r="R378" i="4"/>
  <c r="Q378" i="4"/>
  <c r="P378" i="4"/>
  <c r="O378" i="4"/>
  <c r="N378" i="4"/>
  <c r="L378" i="4"/>
  <c r="K378" i="4"/>
  <c r="M378" i="4" s="1"/>
  <c r="J378" i="4"/>
  <c r="I378" i="4"/>
  <c r="H378" i="4"/>
  <c r="G378" i="4"/>
  <c r="F378" i="4"/>
  <c r="E378" i="4"/>
  <c r="D378" i="4"/>
  <c r="C378" i="4"/>
  <c r="AZ377" i="4"/>
  <c r="AY377" i="4"/>
  <c r="AX377" i="4"/>
  <c r="AW377" i="4"/>
  <c r="AV377" i="4"/>
  <c r="AU377" i="4"/>
  <c r="AT377" i="4"/>
  <c r="AS377" i="4"/>
  <c r="AR377" i="4"/>
  <c r="AQ377" i="4"/>
  <c r="AP377" i="4"/>
  <c r="AO377" i="4"/>
  <c r="AN377" i="4"/>
  <c r="AM377" i="4"/>
  <c r="AL377" i="4"/>
  <c r="AK377" i="4"/>
  <c r="AJ377" i="4"/>
  <c r="AI377" i="4"/>
  <c r="AH377" i="4"/>
  <c r="AG377" i="4"/>
  <c r="AF377" i="4"/>
  <c r="AE377" i="4"/>
  <c r="AD377" i="4"/>
  <c r="AC377" i="4"/>
  <c r="AB377" i="4"/>
  <c r="AA377" i="4"/>
  <c r="Z377" i="4"/>
  <c r="Y377" i="4"/>
  <c r="X377" i="4"/>
  <c r="W377" i="4"/>
  <c r="V377" i="4"/>
  <c r="U377" i="4"/>
  <c r="T377" i="4"/>
  <c r="S377" i="4"/>
  <c r="R377" i="4"/>
  <c r="Q377" i="4"/>
  <c r="P377" i="4"/>
  <c r="O377" i="4"/>
  <c r="N377" i="4"/>
  <c r="M377" i="4"/>
  <c r="L377" i="4"/>
  <c r="K377" i="4"/>
  <c r="J377" i="4"/>
  <c r="I377" i="4"/>
  <c r="H377" i="4"/>
  <c r="G377" i="4"/>
  <c r="F377" i="4"/>
  <c r="E377" i="4"/>
  <c r="D377" i="4"/>
  <c r="C377" i="4"/>
  <c r="AZ376" i="4"/>
  <c r="AY376" i="4"/>
  <c r="AX376" i="4"/>
  <c r="AW376" i="4"/>
  <c r="AV376" i="4"/>
  <c r="AU376" i="4"/>
  <c r="AT376" i="4"/>
  <c r="AS376" i="4"/>
  <c r="AR376" i="4"/>
  <c r="AQ376" i="4"/>
  <c r="AP376" i="4"/>
  <c r="AO376" i="4"/>
  <c r="AN376" i="4"/>
  <c r="AM376" i="4"/>
  <c r="AL376" i="4"/>
  <c r="AK376" i="4"/>
  <c r="AJ376" i="4"/>
  <c r="AI376" i="4"/>
  <c r="AH376" i="4"/>
  <c r="AG376" i="4"/>
  <c r="AF376" i="4"/>
  <c r="AE376" i="4"/>
  <c r="AD376" i="4"/>
  <c r="AC376" i="4"/>
  <c r="AB376" i="4"/>
  <c r="AA376" i="4"/>
  <c r="Z376" i="4"/>
  <c r="Y376" i="4"/>
  <c r="X376" i="4"/>
  <c r="W376" i="4"/>
  <c r="V376" i="4"/>
  <c r="U376" i="4"/>
  <c r="T376" i="4"/>
  <c r="S376" i="4"/>
  <c r="Q376" i="4"/>
  <c r="P376" i="4"/>
  <c r="R376" i="4" s="1"/>
  <c r="O376" i="4"/>
  <c r="N376" i="4"/>
  <c r="L376" i="4"/>
  <c r="K376" i="4"/>
  <c r="M376" i="4" s="1"/>
  <c r="J376" i="4"/>
  <c r="I376" i="4"/>
  <c r="H376" i="4"/>
  <c r="G376" i="4"/>
  <c r="F376" i="4"/>
  <c r="E376" i="4"/>
  <c r="D376" i="4"/>
  <c r="C376" i="4"/>
  <c r="AZ375" i="4"/>
  <c r="AY375" i="4"/>
  <c r="AX375" i="4"/>
  <c r="AW375" i="4"/>
  <c r="AV375" i="4"/>
  <c r="AU375" i="4"/>
  <c r="AT375" i="4"/>
  <c r="AS375" i="4"/>
  <c r="AR375" i="4"/>
  <c r="AQ375" i="4"/>
  <c r="AP375" i="4"/>
  <c r="AO375" i="4"/>
  <c r="AN375" i="4"/>
  <c r="AM375" i="4"/>
  <c r="AL375" i="4"/>
  <c r="AK375" i="4"/>
  <c r="AJ375" i="4"/>
  <c r="AI375" i="4"/>
  <c r="AH375" i="4"/>
  <c r="AG375" i="4"/>
  <c r="AF375" i="4"/>
  <c r="AE375" i="4"/>
  <c r="AD375" i="4"/>
  <c r="AC375" i="4"/>
  <c r="AB375" i="4"/>
  <c r="AA375" i="4"/>
  <c r="Z375" i="4"/>
  <c r="Y375" i="4"/>
  <c r="X375" i="4"/>
  <c r="W375" i="4"/>
  <c r="V375" i="4"/>
  <c r="U375" i="4"/>
  <c r="T375" i="4"/>
  <c r="S375" i="4"/>
  <c r="Q375" i="4"/>
  <c r="P375" i="4"/>
  <c r="R375" i="4" s="1"/>
  <c r="O375" i="4"/>
  <c r="N375" i="4"/>
  <c r="M375" i="4"/>
  <c r="L375" i="4"/>
  <c r="K375" i="4"/>
  <c r="J375" i="4"/>
  <c r="I375" i="4"/>
  <c r="H375" i="4"/>
  <c r="G375" i="4"/>
  <c r="F375" i="4"/>
  <c r="E375" i="4"/>
  <c r="D375" i="4"/>
  <c r="C375" i="4"/>
  <c r="AZ374" i="4"/>
  <c r="AY374" i="4"/>
  <c r="AX374" i="4"/>
  <c r="AW374" i="4"/>
  <c r="AV374" i="4"/>
  <c r="AU374" i="4"/>
  <c r="AT374" i="4"/>
  <c r="AS374" i="4"/>
  <c r="AR374" i="4"/>
  <c r="AQ374" i="4"/>
  <c r="AP374" i="4"/>
  <c r="AO374" i="4"/>
  <c r="AN374" i="4"/>
  <c r="AM374" i="4"/>
  <c r="AL374" i="4"/>
  <c r="AK374" i="4"/>
  <c r="AJ374" i="4"/>
  <c r="AI374" i="4"/>
  <c r="AH374" i="4"/>
  <c r="AG374" i="4"/>
  <c r="AF374" i="4"/>
  <c r="AE374" i="4"/>
  <c r="AD374" i="4"/>
  <c r="AC374" i="4"/>
  <c r="AB374" i="4"/>
  <c r="AA374" i="4"/>
  <c r="Z374" i="4"/>
  <c r="Y374" i="4"/>
  <c r="X374" i="4"/>
  <c r="W374" i="4"/>
  <c r="V374" i="4"/>
  <c r="U374" i="4"/>
  <c r="T374" i="4"/>
  <c r="S374" i="4"/>
  <c r="R374" i="4"/>
  <c r="Q374" i="4"/>
  <c r="P374" i="4"/>
  <c r="O374" i="4"/>
  <c r="N374" i="4"/>
  <c r="L374" i="4"/>
  <c r="K374" i="4"/>
  <c r="M374" i="4" s="1"/>
  <c r="J374" i="4"/>
  <c r="I374" i="4"/>
  <c r="H374" i="4"/>
  <c r="G374" i="4"/>
  <c r="F374" i="4"/>
  <c r="E374" i="4"/>
  <c r="D374" i="4"/>
  <c r="C374" i="4"/>
  <c r="AZ373" i="4"/>
  <c r="AY373" i="4"/>
  <c r="AX373" i="4"/>
  <c r="AW373" i="4"/>
  <c r="AV373" i="4"/>
  <c r="AU373" i="4"/>
  <c r="AT373" i="4"/>
  <c r="AS373" i="4"/>
  <c r="AR373" i="4"/>
  <c r="AQ373" i="4"/>
  <c r="AP373" i="4"/>
  <c r="AO373" i="4"/>
  <c r="AN373" i="4"/>
  <c r="AM373" i="4"/>
  <c r="AL373" i="4"/>
  <c r="AK373" i="4"/>
  <c r="AJ373" i="4"/>
  <c r="AI373" i="4"/>
  <c r="AH373" i="4"/>
  <c r="AG373" i="4"/>
  <c r="AF373" i="4"/>
  <c r="AE373" i="4"/>
  <c r="AD373" i="4"/>
  <c r="AC373" i="4"/>
  <c r="AB373" i="4"/>
  <c r="AA373" i="4"/>
  <c r="Z373" i="4"/>
  <c r="Y373" i="4"/>
  <c r="X373" i="4"/>
  <c r="W373" i="4"/>
  <c r="V373" i="4"/>
  <c r="U373" i="4"/>
  <c r="T373" i="4"/>
  <c r="S373" i="4"/>
  <c r="R373" i="4"/>
  <c r="Q373" i="4"/>
  <c r="P373" i="4"/>
  <c r="O373" i="4"/>
  <c r="N373" i="4"/>
  <c r="M373" i="4"/>
  <c r="L373" i="4"/>
  <c r="K373" i="4"/>
  <c r="J373" i="4"/>
  <c r="I373" i="4"/>
  <c r="H373" i="4"/>
  <c r="G373" i="4"/>
  <c r="F373" i="4"/>
  <c r="E373" i="4"/>
  <c r="D373" i="4"/>
  <c r="C373" i="4"/>
  <c r="AZ372" i="4"/>
  <c r="AY372" i="4"/>
  <c r="AX372" i="4"/>
  <c r="AW372" i="4"/>
  <c r="AV372" i="4"/>
  <c r="AU372" i="4"/>
  <c r="AT372" i="4"/>
  <c r="AS372" i="4"/>
  <c r="AR372" i="4"/>
  <c r="AQ372" i="4"/>
  <c r="AP372" i="4"/>
  <c r="AO372" i="4"/>
  <c r="AN372" i="4"/>
  <c r="AM372" i="4"/>
  <c r="AL372" i="4"/>
  <c r="AK372" i="4"/>
  <c r="AJ372" i="4"/>
  <c r="AI372" i="4"/>
  <c r="AH372" i="4"/>
  <c r="AG372" i="4"/>
  <c r="AF372" i="4"/>
  <c r="AE372" i="4"/>
  <c r="AD372" i="4"/>
  <c r="AC372" i="4"/>
  <c r="AB372" i="4"/>
  <c r="AA372" i="4"/>
  <c r="Z372" i="4"/>
  <c r="Y372" i="4"/>
  <c r="X372" i="4"/>
  <c r="W372" i="4"/>
  <c r="V372" i="4"/>
  <c r="U372" i="4"/>
  <c r="T372" i="4"/>
  <c r="S372" i="4"/>
  <c r="Q372" i="4"/>
  <c r="P372" i="4"/>
  <c r="R372" i="4" s="1"/>
  <c r="O372" i="4"/>
  <c r="N372" i="4"/>
  <c r="L372" i="4"/>
  <c r="K372" i="4"/>
  <c r="M372" i="4" s="1"/>
  <c r="J372" i="4"/>
  <c r="I372" i="4"/>
  <c r="H372" i="4"/>
  <c r="G372" i="4"/>
  <c r="F372" i="4"/>
  <c r="E372" i="4"/>
  <c r="D372" i="4"/>
  <c r="C372" i="4"/>
  <c r="AZ371" i="4"/>
  <c r="AY371" i="4"/>
  <c r="AX371" i="4"/>
  <c r="AW371" i="4"/>
  <c r="AV371" i="4"/>
  <c r="AU371" i="4"/>
  <c r="AT371" i="4"/>
  <c r="AS371" i="4"/>
  <c r="AR371" i="4"/>
  <c r="AQ371" i="4"/>
  <c r="AP371" i="4"/>
  <c r="AO371" i="4"/>
  <c r="AN371" i="4"/>
  <c r="AM371" i="4"/>
  <c r="AL371" i="4"/>
  <c r="AK371" i="4"/>
  <c r="AJ371" i="4"/>
  <c r="AI371" i="4"/>
  <c r="AH371" i="4"/>
  <c r="AG371" i="4"/>
  <c r="AF371" i="4"/>
  <c r="AE371" i="4"/>
  <c r="AD371" i="4"/>
  <c r="AC371" i="4"/>
  <c r="AB371" i="4"/>
  <c r="AA371" i="4"/>
  <c r="Z371" i="4"/>
  <c r="Y371" i="4"/>
  <c r="X371" i="4"/>
  <c r="W371" i="4"/>
  <c r="V371" i="4"/>
  <c r="U371" i="4"/>
  <c r="T371" i="4"/>
  <c r="S371" i="4"/>
  <c r="Q371" i="4"/>
  <c r="P371" i="4"/>
  <c r="R371" i="4" s="1"/>
  <c r="O371" i="4"/>
  <c r="N371" i="4"/>
  <c r="M371" i="4"/>
  <c r="L371" i="4"/>
  <c r="K371" i="4"/>
  <c r="J371" i="4"/>
  <c r="I371" i="4"/>
  <c r="H371" i="4"/>
  <c r="G371" i="4"/>
  <c r="F371" i="4"/>
  <c r="E371" i="4"/>
  <c r="D371" i="4"/>
  <c r="C371" i="4"/>
  <c r="AZ370" i="4"/>
  <c r="AY370" i="4"/>
  <c r="AX370" i="4"/>
  <c r="AW370" i="4"/>
  <c r="AV370" i="4"/>
  <c r="AU370" i="4"/>
  <c r="AT370" i="4"/>
  <c r="AS370" i="4"/>
  <c r="AR370" i="4"/>
  <c r="AQ370" i="4"/>
  <c r="AP370" i="4"/>
  <c r="AO370" i="4"/>
  <c r="AN370" i="4"/>
  <c r="AM370" i="4"/>
  <c r="AL370" i="4"/>
  <c r="AK370" i="4"/>
  <c r="AJ370" i="4"/>
  <c r="AI370" i="4"/>
  <c r="AH370" i="4"/>
  <c r="AG370" i="4"/>
  <c r="AF370" i="4"/>
  <c r="AE370" i="4"/>
  <c r="AD370" i="4"/>
  <c r="AC370" i="4"/>
  <c r="AB370" i="4"/>
  <c r="AA370" i="4"/>
  <c r="Z370" i="4"/>
  <c r="Y370" i="4"/>
  <c r="X370" i="4"/>
  <c r="W370" i="4"/>
  <c r="V370" i="4"/>
  <c r="U370" i="4"/>
  <c r="T370" i="4"/>
  <c r="S370" i="4"/>
  <c r="R370" i="4"/>
  <c r="Q370" i="4"/>
  <c r="P370" i="4"/>
  <c r="O370" i="4"/>
  <c r="N370" i="4"/>
  <c r="L370" i="4"/>
  <c r="K370" i="4"/>
  <c r="M370" i="4" s="1"/>
  <c r="J370" i="4"/>
  <c r="I370" i="4"/>
  <c r="H370" i="4"/>
  <c r="G370" i="4"/>
  <c r="F370" i="4"/>
  <c r="E370" i="4"/>
  <c r="D370" i="4"/>
  <c r="C370" i="4"/>
  <c r="AZ369" i="4"/>
  <c r="AY369" i="4"/>
  <c r="AX369" i="4"/>
  <c r="AW369" i="4"/>
  <c r="AV369" i="4"/>
  <c r="AU369" i="4"/>
  <c r="AT369" i="4"/>
  <c r="AS369" i="4"/>
  <c r="AR369" i="4"/>
  <c r="AQ369" i="4"/>
  <c r="AP369" i="4"/>
  <c r="AO369" i="4"/>
  <c r="AN369" i="4"/>
  <c r="AM369" i="4"/>
  <c r="AL369" i="4"/>
  <c r="AK369" i="4"/>
  <c r="AJ369" i="4"/>
  <c r="AI369" i="4"/>
  <c r="AH369" i="4"/>
  <c r="AG369" i="4"/>
  <c r="AF369" i="4"/>
  <c r="AE369" i="4"/>
  <c r="AD369" i="4"/>
  <c r="AC369" i="4"/>
  <c r="AB369" i="4"/>
  <c r="AA369" i="4"/>
  <c r="Z369" i="4"/>
  <c r="Y369" i="4"/>
  <c r="X369" i="4"/>
  <c r="W369" i="4"/>
  <c r="V369" i="4"/>
  <c r="U369" i="4"/>
  <c r="T369" i="4"/>
  <c r="S369" i="4"/>
  <c r="R369" i="4"/>
  <c r="Q369" i="4"/>
  <c r="P369" i="4"/>
  <c r="O369" i="4"/>
  <c r="N369" i="4"/>
  <c r="M369" i="4"/>
  <c r="L369" i="4"/>
  <c r="K369" i="4"/>
  <c r="J369" i="4"/>
  <c r="I369" i="4"/>
  <c r="H369" i="4"/>
  <c r="G369" i="4"/>
  <c r="F369" i="4"/>
  <c r="E369" i="4"/>
  <c r="D369" i="4"/>
  <c r="C369" i="4"/>
  <c r="AZ368" i="4"/>
  <c r="AY368" i="4"/>
  <c r="AX368" i="4"/>
  <c r="AW368" i="4"/>
  <c r="AV368" i="4"/>
  <c r="AU368" i="4"/>
  <c r="AT368" i="4"/>
  <c r="AS368" i="4"/>
  <c r="AR368" i="4"/>
  <c r="AQ368" i="4"/>
  <c r="AP368" i="4"/>
  <c r="AO368" i="4"/>
  <c r="AN368" i="4"/>
  <c r="AM368" i="4"/>
  <c r="AL368" i="4"/>
  <c r="AK368" i="4"/>
  <c r="AJ368" i="4"/>
  <c r="AI368" i="4"/>
  <c r="AH368" i="4"/>
  <c r="AG368" i="4"/>
  <c r="AF368" i="4"/>
  <c r="AE368" i="4"/>
  <c r="AD368" i="4"/>
  <c r="AC368" i="4"/>
  <c r="AB368" i="4"/>
  <c r="AA368" i="4"/>
  <c r="Z368" i="4"/>
  <c r="Y368" i="4"/>
  <c r="X368" i="4"/>
  <c r="W368" i="4"/>
  <c r="V368" i="4"/>
  <c r="U368" i="4"/>
  <c r="T368" i="4"/>
  <c r="S368" i="4"/>
  <c r="Q368" i="4"/>
  <c r="P368" i="4"/>
  <c r="R368" i="4" s="1"/>
  <c r="O368" i="4"/>
  <c r="N368" i="4"/>
  <c r="L368" i="4"/>
  <c r="K368" i="4"/>
  <c r="M368" i="4" s="1"/>
  <c r="J368" i="4"/>
  <c r="I368" i="4"/>
  <c r="H368" i="4"/>
  <c r="G368" i="4"/>
  <c r="F368" i="4"/>
  <c r="E368" i="4"/>
  <c r="D368" i="4"/>
  <c r="C368" i="4"/>
  <c r="AZ367" i="4"/>
  <c r="AY367" i="4"/>
  <c r="AX367" i="4"/>
  <c r="AW367" i="4"/>
  <c r="AV367" i="4"/>
  <c r="AU367" i="4"/>
  <c r="AT367" i="4"/>
  <c r="AS367" i="4"/>
  <c r="AR367" i="4"/>
  <c r="AQ367" i="4"/>
  <c r="AP367" i="4"/>
  <c r="AO367" i="4"/>
  <c r="AN367" i="4"/>
  <c r="AM367" i="4"/>
  <c r="AL367" i="4"/>
  <c r="AK367" i="4"/>
  <c r="AJ367" i="4"/>
  <c r="AI367" i="4"/>
  <c r="AH367" i="4"/>
  <c r="AG367" i="4"/>
  <c r="AF367" i="4"/>
  <c r="AE367" i="4"/>
  <c r="AD367" i="4"/>
  <c r="AC367" i="4"/>
  <c r="AB367" i="4"/>
  <c r="AA367" i="4"/>
  <c r="Z367" i="4"/>
  <c r="Y367" i="4"/>
  <c r="X367" i="4"/>
  <c r="W367" i="4"/>
  <c r="V367" i="4"/>
  <c r="U367" i="4"/>
  <c r="T367" i="4"/>
  <c r="S367" i="4"/>
  <c r="Q367" i="4"/>
  <c r="P367" i="4"/>
  <c r="R367" i="4" s="1"/>
  <c r="O367" i="4"/>
  <c r="N367" i="4"/>
  <c r="M367" i="4"/>
  <c r="L367" i="4"/>
  <c r="K367" i="4"/>
  <c r="J367" i="4"/>
  <c r="I367" i="4"/>
  <c r="H367" i="4"/>
  <c r="G367" i="4"/>
  <c r="F367" i="4"/>
  <c r="E367" i="4"/>
  <c r="D367" i="4"/>
  <c r="C367" i="4"/>
  <c r="AZ366" i="4"/>
  <c r="AY366" i="4"/>
  <c r="AX366" i="4"/>
  <c r="AW366" i="4"/>
  <c r="AV366" i="4"/>
  <c r="AU366" i="4"/>
  <c r="AT366" i="4"/>
  <c r="AS366" i="4"/>
  <c r="AR366" i="4"/>
  <c r="AQ366" i="4"/>
  <c r="AP366" i="4"/>
  <c r="AO366" i="4"/>
  <c r="AN366" i="4"/>
  <c r="AM366" i="4"/>
  <c r="AL366" i="4"/>
  <c r="AK366" i="4"/>
  <c r="AJ366" i="4"/>
  <c r="AI366" i="4"/>
  <c r="AH366" i="4"/>
  <c r="AG366" i="4"/>
  <c r="AF366" i="4"/>
  <c r="AE366" i="4"/>
  <c r="AD366" i="4"/>
  <c r="AC366" i="4"/>
  <c r="AB366" i="4"/>
  <c r="AA366" i="4"/>
  <c r="Z366" i="4"/>
  <c r="Y366" i="4"/>
  <c r="X366" i="4"/>
  <c r="W366" i="4"/>
  <c r="V366" i="4"/>
  <c r="U366" i="4"/>
  <c r="T366" i="4"/>
  <c r="S366" i="4"/>
  <c r="R366" i="4"/>
  <c r="Q366" i="4"/>
  <c r="P366" i="4"/>
  <c r="O366" i="4"/>
  <c r="N366" i="4"/>
  <c r="L366" i="4"/>
  <c r="K366" i="4"/>
  <c r="M366" i="4" s="1"/>
  <c r="J366" i="4"/>
  <c r="I366" i="4"/>
  <c r="H366" i="4"/>
  <c r="G366" i="4"/>
  <c r="F366" i="4"/>
  <c r="E366" i="4"/>
  <c r="D366" i="4"/>
  <c r="C366" i="4"/>
  <c r="AZ365" i="4"/>
  <c r="AY365" i="4"/>
  <c r="AX365" i="4"/>
  <c r="AW365" i="4"/>
  <c r="AV365" i="4"/>
  <c r="AU365" i="4"/>
  <c r="AT365" i="4"/>
  <c r="AS365" i="4"/>
  <c r="AR365" i="4"/>
  <c r="AQ365" i="4"/>
  <c r="AP365" i="4"/>
  <c r="AO365" i="4"/>
  <c r="AN365" i="4"/>
  <c r="AM365" i="4"/>
  <c r="AL365" i="4"/>
  <c r="AK365" i="4"/>
  <c r="AJ365" i="4"/>
  <c r="AI365" i="4"/>
  <c r="AH365" i="4"/>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H365" i="4"/>
  <c r="G365" i="4"/>
  <c r="F365" i="4"/>
  <c r="E365" i="4"/>
  <c r="D365" i="4"/>
  <c r="C365" i="4"/>
  <c r="AZ364" i="4"/>
  <c r="AY364" i="4"/>
  <c r="AX364" i="4"/>
  <c r="AW364" i="4"/>
  <c r="AV364" i="4"/>
  <c r="AU364" i="4"/>
  <c r="AT364" i="4"/>
  <c r="AS364" i="4"/>
  <c r="AR364" i="4"/>
  <c r="AQ364" i="4"/>
  <c r="AP364" i="4"/>
  <c r="AO364" i="4"/>
  <c r="AN364" i="4"/>
  <c r="AM364" i="4"/>
  <c r="AL364" i="4"/>
  <c r="AK364" i="4"/>
  <c r="AJ364" i="4"/>
  <c r="AI364" i="4"/>
  <c r="AH364" i="4"/>
  <c r="AG364" i="4"/>
  <c r="AF364" i="4"/>
  <c r="AE364" i="4"/>
  <c r="AD364" i="4"/>
  <c r="AC364" i="4"/>
  <c r="AB364" i="4"/>
  <c r="AA364" i="4"/>
  <c r="Z364" i="4"/>
  <c r="Y364" i="4"/>
  <c r="X364" i="4"/>
  <c r="W364" i="4"/>
  <c r="V364" i="4"/>
  <c r="U364" i="4"/>
  <c r="T364" i="4"/>
  <c r="S364" i="4"/>
  <c r="R364" i="4"/>
  <c r="Q364" i="4"/>
  <c r="P364" i="4"/>
  <c r="O364" i="4"/>
  <c r="N364" i="4"/>
  <c r="L364" i="4"/>
  <c r="K364" i="4"/>
  <c r="M364" i="4" s="1"/>
  <c r="J364" i="4"/>
  <c r="I364" i="4"/>
  <c r="H364" i="4"/>
  <c r="G364" i="4"/>
  <c r="F364" i="4"/>
  <c r="E364" i="4"/>
  <c r="D364" i="4"/>
  <c r="C364" i="4"/>
  <c r="AZ363" i="4"/>
  <c r="AY363" i="4"/>
  <c r="AX363" i="4"/>
  <c r="AW363" i="4"/>
  <c r="AV363" i="4"/>
  <c r="AU363" i="4"/>
  <c r="AT363" i="4"/>
  <c r="AS363" i="4"/>
  <c r="AR363" i="4"/>
  <c r="AQ363" i="4"/>
  <c r="AP363" i="4"/>
  <c r="AO363" i="4"/>
  <c r="AN363" i="4"/>
  <c r="AM363" i="4"/>
  <c r="AL363" i="4"/>
  <c r="AK363" i="4"/>
  <c r="AJ363" i="4"/>
  <c r="AI363" i="4"/>
  <c r="AH363" i="4"/>
  <c r="AG363" i="4"/>
  <c r="AF363" i="4"/>
  <c r="AE363" i="4"/>
  <c r="AD363" i="4"/>
  <c r="AC363" i="4"/>
  <c r="AB363" i="4"/>
  <c r="AA363" i="4"/>
  <c r="Z363" i="4"/>
  <c r="Y363" i="4"/>
  <c r="X363" i="4"/>
  <c r="W363" i="4"/>
  <c r="V363" i="4"/>
  <c r="U363" i="4"/>
  <c r="T363" i="4"/>
  <c r="S363" i="4"/>
  <c r="Q363" i="4"/>
  <c r="P363" i="4"/>
  <c r="R363" i="4" s="1"/>
  <c r="O363" i="4"/>
  <c r="N363" i="4"/>
  <c r="M363" i="4"/>
  <c r="L363" i="4"/>
  <c r="K363" i="4"/>
  <c r="J363" i="4"/>
  <c r="I363" i="4"/>
  <c r="H363" i="4"/>
  <c r="G363" i="4"/>
  <c r="F363" i="4"/>
  <c r="E363" i="4"/>
  <c r="D363" i="4"/>
  <c r="C363" i="4"/>
  <c r="AZ362" i="4"/>
  <c r="AY362" i="4"/>
  <c r="AX362" i="4"/>
  <c r="AW362" i="4"/>
  <c r="AV362" i="4"/>
  <c r="AU362" i="4"/>
  <c r="AT362" i="4"/>
  <c r="AS362" i="4"/>
  <c r="AR362" i="4"/>
  <c r="AQ362" i="4"/>
  <c r="AP362" i="4"/>
  <c r="AO362" i="4"/>
  <c r="AN362" i="4"/>
  <c r="AM362" i="4"/>
  <c r="AL362" i="4"/>
  <c r="AK362" i="4"/>
  <c r="AJ362" i="4"/>
  <c r="AI362" i="4"/>
  <c r="AH362" i="4"/>
  <c r="AG362" i="4"/>
  <c r="AF362" i="4"/>
  <c r="AE362" i="4"/>
  <c r="AD362" i="4"/>
  <c r="AC362" i="4"/>
  <c r="AB362" i="4"/>
  <c r="AA362" i="4"/>
  <c r="Z362" i="4"/>
  <c r="Y362" i="4"/>
  <c r="X362" i="4"/>
  <c r="W362" i="4"/>
  <c r="V362" i="4"/>
  <c r="U362" i="4"/>
  <c r="T362" i="4"/>
  <c r="S362" i="4"/>
  <c r="R362" i="4"/>
  <c r="Q362" i="4"/>
  <c r="P362" i="4"/>
  <c r="O362" i="4"/>
  <c r="N362" i="4"/>
  <c r="L362" i="4"/>
  <c r="K362" i="4"/>
  <c r="M362" i="4" s="1"/>
  <c r="J362" i="4"/>
  <c r="I362" i="4"/>
  <c r="H362" i="4"/>
  <c r="G362" i="4"/>
  <c r="F362" i="4"/>
  <c r="E362" i="4"/>
  <c r="D362" i="4"/>
  <c r="C362" i="4"/>
  <c r="AZ361" i="4"/>
  <c r="AY361" i="4"/>
  <c r="AX361" i="4"/>
  <c r="AW361" i="4"/>
  <c r="AV361" i="4"/>
  <c r="AU361" i="4"/>
  <c r="AT361" i="4"/>
  <c r="AS361" i="4"/>
  <c r="AR361" i="4"/>
  <c r="AQ361" i="4"/>
  <c r="AP361" i="4"/>
  <c r="AO361" i="4"/>
  <c r="AN361" i="4"/>
  <c r="AM361" i="4"/>
  <c r="AL361" i="4"/>
  <c r="AK361" i="4"/>
  <c r="AJ361" i="4"/>
  <c r="AI361" i="4"/>
  <c r="AH361" i="4"/>
  <c r="AG361" i="4"/>
  <c r="AF361" i="4"/>
  <c r="AE361" i="4"/>
  <c r="AD361" i="4"/>
  <c r="AC361" i="4"/>
  <c r="AB361" i="4"/>
  <c r="AA361" i="4"/>
  <c r="Z361" i="4"/>
  <c r="Y361" i="4"/>
  <c r="X361" i="4"/>
  <c r="W361" i="4"/>
  <c r="V361" i="4"/>
  <c r="U361" i="4"/>
  <c r="T361" i="4"/>
  <c r="S361" i="4"/>
  <c r="R361" i="4"/>
  <c r="Q361" i="4"/>
  <c r="P361" i="4"/>
  <c r="O361" i="4"/>
  <c r="N361" i="4"/>
  <c r="M361" i="4"/>
  <c r="L361" i="4"/>
  <c r="K361" i="4"/>
  <c r="J361" i="4"/>
  <c r="I361" i="4"/>
  <c r="H361" i="4"/>
  <c r="G361" i="4"/>
  <c r="F361" i="4"/>
  <c r="E361" i="4"/>
  <c r="D361" i="4"/>
  <c r="C361" i="4"/>
  <c r="AZ360" i="4"/>
  <c r="AY360" i="4"/>
  <c r="AX360" i="4"/>
  <c r="AW360" i="4"/>
  <c r="AV360" i="4"/>
  <c r="AU360" i="4"/>
  <c r="AT360" i="4"/>
  <c r="AS360" i="4"/>
  <c r="AR360" i="4"/>
  <c r="AQ360" i="4"/>
  <c r="AP360" i="4"/>
  <c r="AO360" i="4"/>
  <c r="AN360" i="4"/>
  <c r="AM360" i="4"/>
  <c r="AL360" i="4"/>
  <c r="AK360" i="4"/>
  <c r="AJ360" i="4"/>
  <c r="AI360" i="4"/>
  <c r="AH360" i="4"/>
  <c r="AG360" i="4"/>
  <c r="AF360" i="4"/>
  <c r="AE360" i="4"/>
  <c r="AD360" i="4"/>
  <c r="AC360" i="4"/>
  <c r="AB360" i="4"/>
  <c r="AA360" i="4"/>
  <c r="Z360" i="4"/>
  <c r="Y360" i="4"/>
  <c r="X360" i="4"/>
  <c r="W360" i="4"/>
  <c r="V360" i="4"/>
  <c r="U360" i="4"/>
  <c r="T360" i="4"/>
  <c r="S360" i="4"/>
  <c r="Q360" i="4"/>
  <c r="P360" i="4"/>
  <c r="R360" i="4" s="1"/>
  <c r="O360" i="4"/>
  <c r="N360" i="4"/>
  <c r="L360" i="4"/>
  <c r="K360" i="4"/>
  <c r="M360" i="4" s="1"/>
  <c r="J360" i="4"/>
  <c r="I360" i="4"/>
  <c r="H360" i="4"/>
  <c r="G360" i="4"/>
  <c r="F360" i="4"/>
  <c r="E360" i="4"/>
  <c r="D360" i="4"/>
  <c r="C360" i="4"/>
  <c r="AZ359" i="4"/>
  <c r="AY359" i="4"/>
  <c r="AX359" i="4"/>
  <c r="AW359" i="4"/>
  <c r="AV359" i="4"/>
  <c r="AU359" i="4"/>
  <c r="AT359" i="4"/>
  <c r="AS359" i="4"/>
  <c r="AR359" i="4"/>
  <c r="AQ359" i="4"/>
  <c r="AP359" i="4"/>
  <c r="AO359" i="4"/>
  <c r="AN359" i="4"/>
  <c r="AM359" i="4"/>
  <c r="AL359" i="4"/>
  <c r="AK359" i="4"/>
  <c r="AJ359" i="4"/>
  <c r="AI359" i="4"/>
  <c r="AH359" i="4"/>
  <c r="AG359" i="4"/>
  <c r="AF359" i="4"/>
  <c r="AE359" i="4"/>
  <c r="AD359" i="4"/>
  <c r="AC359" i="4"/>
  <c r="AB359" i="4"/>
  <c r="AA359" i="4"/>
  <c r="Z359" i="4"/>
  <c r="Y359" i="4"/>
  <c r="X359" i="4"/>
  <c r="W359" i="4"/>
  <c r="V359" i="4"/>
  <c r="U359" i="4"/>
  <c r="T359" i="4"/>
  <c r="S359" i="4"/>
  <c r="Q359" i="4"/>
  <c r="P359" i="4"/>
  <c r="R359" i="4" s="1"/>
  <c r="O359" i="4"/>
  <c r="N359" i="4"/>
  <c r="M359" i="4"/>
  <c r="L359" i="4"/>
  <c r="K359" i="4"/>
  <c r="J359" i="4"/>
  <c r="I359" i="4"/>
  <c r="H359" i="4"/>
  <c r="G359" i="4"/>
  <c r="F359" i="4"/>
  <c r="E359" i="4"/>
  <c r="D359" i="4"/>
  <c r="C359" i="4"/>
  <c r="AZ358" i="4"/>
  <c r="AY358" i="4"/>
  <c r="AX358" i="4"/>
  <c r="AW358" i="4"/>
  <c r="AV358" i="4"/>
  <c r="AU358" i="4"/>
  <c r="AT358" i="4"/>
  <c r="AS358" i="4"/>
  <c r="AR358" i="4"/>
  <c r="AQ358" i="4"/>
  <c r="AP358" i="4"/>
  <c r="AO358" i="4"/>
  <c r="AN358" i="4"/>
  <c r="AM358" i="4"/>
  <c r="AL358" i="4"/>
  <c r="AK358" i="4"/>
  <c r="AJ358" i="4"/>
  <c r="AI358" i="4"/>
  <c r="AH358" i="4"/>
  <c r="AG358" i="4"/>
  <c r="AF358" i="4"/>
  <c r="AE358" i="4"/>
  <c r="AD358" i="4"/>
  <c r="AC358" i="4"/>
  <c r="AB358" i="4"/>
  <c r="AA358" i="4"/>
  <c r="Z358" i="4"/>
  <c r="Y358" i="4"/>
  <c r="X358" i="4"/>
  <c r="W358" i="4"/>
  <c r="V358" i="4"/>
  <c r="U358" i="4"/>
  <c r="T358" i="4"/>
  <c r="S358" i="4"/>
  <c r="R358" i="4"/>
  <c r="Q358" i="4"/>
  <c r="P358" i="4"/>
  <c r="O358" i="4"/>
  <c r="N358" i="4"/>
  <c r="L358" i="4"/>
  <c r="K358" i="4"/>
  <c r="M358" i="4" s="1"/>
  <c r="J358" i="4"/>
  <c r="I358" i="4"/>
  <c r="H358" i="4"/>
  <c r="G358" i="4"/>
  <c r="F358" i="4"/>
  <c r="E358" i="4"/>
  <c r="D358" i="4"/>
  <c r="C358" i="4"/>
  <c r="AZ357" i="4"/>
  <c r="AY357" i="4"/>
  <c r="AX357" i="4"/>
  <c r="AW357" i="4"/>
  <c r="AV357" i="4"/>
  <c r="AU357" i="4"/>
  <c r="AT357" i="4"/>
  <c r="AS357" i="4"/>
  <c r="AR357" i="4"/>
  <c r="AQ357" i="4"/>
  <c r="AP357" i="4"/>
  <c r="AO357" i="4"/>
  <c r="AN357" i="4"/>
  <c r="AM357" i="4"/>
  <c r="AL357" i="4"/>
  <c r="AK357" i="4"/>
  <c r="AJ357" i="4"/>
  <c r="AI357" i="4"/>
  <c r="AH357" i="4"/>
  <c r="AG357" i="4"/>
  <c r="AF357" i="4"/>
  <c r="AE357" i="4"/>
  <c r="AD357" i="4"/>
  <c r="AC357" i="4"/>
  <c r="AB357" i="4"/>
  <c r="AA357" i="4"/>
  <c r="Z357" i="4"/>
  <c r="Y357" i="4"/>
  <c r="X357" i="4"/>
  <c r="W357" i="4"/>
  <c r="V357" i="4"/>
  <c r="U357" i="4"/>
  <c r="T357" i="4"/>
  <c r="S357" i="4"/>
  <c r="R357" i="4"/>
  <c r="Q357" i="4"/>
  <c r="P357" i="4"/>
  <c r="O357" i="4"/>
  <c r="N357" i="4"/>
  <c r="M357" i="4"/>
  <c r="L357" i="4"/>
  <c r="K357" i="4"/>
  <c r="J357" i="4"/>
  <c r="I357" i="4"/>
  <c r="H357" i="4"/>
  <c r="G357" i="4"/>
  <c r="F357" i="4"/>
  <c r="E357" i="4"/>
  <c r="D357" i="4"/>
  <c r="C357" i="4"/>
  <c r="AZ356" i="4"/>
  <c r="AY356" i="4"/>
  <c r="AX356" i="4"/>
  <c r="AW356" i="4"/>
  <c r="AV356" i="4"/>
  <c r="AU356" i="4"/>
  <c r="AT356" i="4"/>
  <c r="AS356" i="4"/>
  <c r="AR356" i="4"/>
  <c r="AQ356" i="4"/>
  <c r="AP356" i="4"/>
  <c r="AO356" i="4"/>
  <c r="AN356" i="4"/>
  <c r="AM356" i="4"/>
  <c r="AL356" i="4"/>
  <c r="AK356" i="4"/>
  <c r="AJ356" i="4"/>
  <c r="AI356" i="4"/>
  <c r="AH356" i="4"/>
  <c r="AG356" i="4"/>
  <c r="AF356" i="4"/>
  <c r="AE356" i="4"/>
  <c r="AD356" i="4"/>
  <c r="AC356" i="4"/>
  <c r="AB356" i="4"/>
  <c r="AA356" i="4"/>
  <c r="Z356" i="4"/>
  <c r="Y356" i="4"/>
  <c r="X356" i="4"/>
  <c r="W356" i="4"/>
  <c r="V356" i="4"/>
  <c r="U356" i="4"/>
  <c r="T356" i="4"/>
  <c r="S356" i="4"/>
  <c r="R356" i="4"/>
  <c r="Q356" i="4"/>
  <c r="P356" i="4"/>
  <c r="O356" i="4"/>
  <c r="N356" i="4"/>
  <c r="L356" i="4"/>
  <c r="K356" i="4"/>
  <c r="M356" i="4" s="1"/>
  <c r="J356" i="4"/>
  <c r="I356" i="4"/>
  <c r="H356" i="4"/>
  <c r="G356" i="4"/>
  <c r="F356" i="4"/>
  <c r="E356" i="4"/>
  <c r="D356" i="4"/>
  <c r="C356" i="4"/>
  <c r="AZ355" i="4"/>
  <c r="AY355" i="4"/>
  <c r="AX355" i="4"/>
  <c r="AW355" i="4"/>
  <c r="AV355" i="4"/>
  <c r="AU355" i="4"/>
  <c r="AT355" i="4"/>
  <c r="AS355" i="4"/>
  <c r="AR355" i="4"/>
  <c r="AQ355" i="4"/>
  <c r="AP355" i="4"/>
  <c r="AO355" i="4"/>
  <c r="AN355" i="4"/>
  <c r="AM355" i="4"/>
  <c r="AL355" i="4"/>
  <c r="AK355" i="4"/>
  <c r="AJ355" i="4"/>
  <c r="AI355" i="4"/>
  <c r="AH355" i="4"/>
  <c r="AG355" i="4"/>
  <c r="AF355" i="4"/>
  <c r="AE355" i="4"/>
  <c r="AD355" i="4"/>
  <c r="AC355" i="4"/>
  <c r="AB355" i="4"/>
  <c r="AA355" i="4"/>
  <c r="Z355" i="4"/>
  <c r="Y355" i="4"/>
  <c r="X355" i="4"/>
  <c r="W355" i="4"/>
  <c r="V355" i="4"/>
  <c r="U355" i="4"/>
  <c r="T355" i="4"/>
  <c r="S355" i="4"/>
  <c r="Q355" i="4"/>
  <c r="P355" i="4"/>
  <c r="R355" i="4" s="1"/>
  <c r="O355" i="4"/>
  <c r="N355" i="4"/>
  <c r="M355" i="4"/>
  <c r="L355" i="4"/>
  <c r="K355" i="4"/>
  <c r="J355" i="4"/>
  <c r="I355" i="4"/>
  <c r="H355" i="4"/>
  <c r="G355" i="4"/>
  <c r="F355" i="4"/>
  <c r="E355" i="4"/>
  <c r="D355" i="4"/>
  <c r="C355" i="4"/>
  <c r="AZ354" i="4"/>
  <c r="AY354" i="4"/>
  <c r="AX354" i="4"/>
  <c r="AW354" i="4"/>
  <c r="AV354" i="4"/>
  <c r="AU354" i="4"/>
  <c r="AT354" i="4"/>
  <c r="AS354" i="4"/>
  <c r="AR354" i="4"/>
  <c r="AQ354" i="4"/>
  <c r="AP354" i="4"/>
  <c r="AO354" i="4"/>
  <c r="AN354" i="4"/>
  <c r="AM354" i="4"/>
  <c r="AL354" i="4"/>
  <c r="AK354" i="4"/>
  <c r="AJ354" i="4"/>
  <c r="AI354" i="4"/>
  <c r="AH354" i="4"/>
  <c r="AG354" i="4"/>
  <c r="AF354" i="4"/>
  <c r="AE354" i="4"/>
  <c r="AD354" i="4"/>
  <c r="AC354" i="4"/>
  <c r="AB354" i="4"/>
  <c r="AA354" i="4"/>
  <c r="Z354" i="4"/>
  <c r="Y354" i="4"/>
  <c r="X354" i="4"/>
  <c r="W354" i="4"/>
  <c r="V354" i="4"/>
  <c r="U354" i="4"/>
  <c r="T354" i="4"/>
  <c r="S354" i="4"/>
  <c r="R354" i="4"/>
  <c r="Q354" i="4"/>
  <c r="P354" i="4"/>
  <c r="O354" i="4"/>
  <c r="N354" i="4"/>
  <c r="L354" i="4"/>
  <c r="K354" i="4"/>
  <c r="M354" i="4" s="1"/>
  <c r="J354" i="4"/>
  <c r="I354" i="4"/>
  <c r="H354" i="4"/>
  <c r="G354" i="4"/>
  <c r="F354" i="4"/>
  <c r="E354" i="4"/>
  <c r="D354" i="4"/>
  <c r="C354" i="4"/>
  <c r="AZ353" i="4"/>
  <c r="AY353" i="4"/>
  <c r="AX353" i="4"/>
  <c r="AW353" i="4"/>
  <c r="AV353" i="4"/>
  <c r="AU353" i="4"/>
  <c r="AT353" i="4"/>
  <c r="AS353" i="4"/>
  <c r="AR353" i="4"/>
  <c r="AQ353" i="4"/>
  <c r="AP353" i="4"/>
  <c r="AO353" i="4"/>
  <c r="AN353" i="4"/>
  <c r="AM353" i="4"/>
  <c r="AL353" i="4"/>
  <c r="AK353" i="4"/>
  <c r="AJ353" i="4"/>
  <c r="AI353" i="4"/>
  <c r="AH353" i="4"/>
  <c r="AG353" i="4"/>
  <c r="AF353" i="4"/>
  <c r="AE353" i="4"/>
  <c r="AD353" i="4"/>
  <c r="AC353" i="4"/>
  <c r="AB353" i="4"/>
  <c r="AA353" i="4"/>
  <c r="Z353" i="4"/>
  <c r="Y353" i="4"/>
  <c r="X353" i="4"/>
  <c r="W353" i="4"/>
  <c r="V353" i="4"/>
  <c r="U353" i="4"/>
  <c r="T353" i="4"/>
  <c r="S353" i="4"/>
  <c r="R353" i="4"/>
  <c r="Q353" i="4"/>
  <c r="P353" i="4"/>
  <c r="O353" i="4"/>
  <c r="N353" i="4"/>
  <c r="M353" i="4"/>
  <c r="L353" i="4"/>
  <c r="K353" i="4"/>
  <c r="J353" i="4"/>
  <c r="I353" i="4"/>
  <c r="H353" i="4"/>
  <c r="G353" i="4"/>
  <c r="F353" i="4"/>
  <c r="E353" i="4"/>
  <c r="D353" i="4"/>
  <c r="C353" i="4"/>
  <c r="AZ352" i="4"/>
  <c r="AY352" i="4"/>
  <c r="AX352" i="4"/>
  <c r="AW352" i="4"/>
  <c r="AV352" i="4"/>
  <c r="AU352" i="4"/>
  <c r="AT352" i="4"/>
  <c r="AS352" i="4"/>
  <c r="AR352" i="4"/>
  <c r="AQ352" i="4"/>
  <c r="AP352" i="4"/>
  <c r="AO352" i="4"/>
  <c r="AN352" i="4"/>
  <c r="AM352" i="4"/>
  <c r="AL352" i="4"/>
  <c r="AK352" i="4"/>
  <c r="AJ352" i="4"/>
  <c r="AI352" i="4"/>
  <c r="AH352" i="4"/>
  <c r="AG352" i="4"/>
  <c r="AF352" i="4"/>
  <c r="AE352" i="4"/>
  <c r="AD352" i="4"/>
  <c r="AC352" i="4"/>
  <c r="AB352" i="4"/>
  <c r="AA352" i="4"/>
  <c r="Z352" i="4"/>
  <c r="Y352" i="4"/>
  <c r="X352" i="4"/>
  <c r="W352" i="4"/>
  <c r="V352" i="4"/>
  <c r="U352" i="4"/>
  <c r="T352" i="4"/>
  <c r="S352" i="4"/>
  <c r="Q352" i="4"/>
  <c r="P352" i="4"/>
  <c r="R352" i="4" s="1"/>
  <c r="O352" i="4"/>
  <c r="N352" i="4"/>
  <c r="L352" i="4"/>
  <c r="K352" i="4"/>
  <c r="M352" i="4" s="1"/>
  <c r="J352" i="4"/>
  <c r="I352" i="4"/>
  <c r="H352" i="4"/>
  <c r="G352" i="4"/>
  <c r="F352" i="4"/>
  <c r="E352" i="4"/>
  <c r="D352" i="4"/>
  <c r="C352" i="4"/>
  <c r="AZ351" i="4"/>
  <c r="AY351" i="4"/>
  <c r="AX351" i="4"/>
  <c r="AW351" i="4"/>
  <c r="AV351" i="4"/>
  <c r="AU351" i="4"/>
  <c r="AT351" i="4"/>
  <c r="AS351" i="4"/>
  <c r="AR351" i="4"/>
  <c r="AQ351" i="4"/>
  <c r="AP351" i="4"/>
  <c r="AO351" i="4"/>
  <c r="AN351" i="4"/>
  <c r="AM351" i="4"/>
  <c r="AL351" i="4"/>
  <c r="AK351" i="4"/>
  <c r="AJ351" i="4"/>
  <c r="AI351" i="4"/>
  <c r="AH351" i="4"/>
  <c r="AG351" i="4"/>
  <c r="AF351" i="4"/>
  <c r="AE351" i="4"/>
  <c r="AD351" i="4"/>
  <c r="AC351" i="4"/>
  <c r="AB351" i="4"/>
  <c r="AA351" i="4"/>
  <c r="Z351" i="4"/>
  <c r="Y351" i="4"/>
  <c r="X351" i="4"/>
  <c r="W351" i="4"/>
  <c r="V351" i="4"/>
  <c r="U351" i="4"/>
  <c r="T351" i="4"/>
  <c r="S351" i="4"/>
  <c r="Q351" i="4"/>
  <c r="P351" i="4"/>
  <c r="R351" i="4" s="1"/>
  <c r="O351" i="4"/>
  <c r="N351" i="4"/>
  <c r="M351" i="4"/>
  <c r="L351" i="4"/>
  <c r="K351" i="4"/>
  <c r="J351" i="4"/>
  <c r="I351" i="4"/>
  <c r="H351" i="4"/>
  <c r="G351" i="4"/>
  <c r="F351" i="4"/>
  <c r="E351" i="4"/>
  <c r="D351" i="4"/>
  <c r="C351" i="4"/>
  <c r="AZ350" i="4"/>
  <c r="AY350" i="4"/>
  <c r="AX350" i="4"/>
  <c r="AW350" i="4"/>
  <c r="AV350" i="4"/>
  <c r="AU350" i="4"/>
  <c r="AT350" i="4"/>
  <c r="AS350" i="4"/>
  <c r="AR350" i="4"/>
  <c r="AQ350" i="4"/>
  <c r="AP350" i="4"/>
  <c r="AO350" i="4"/>
  <c r="AN350" i="4"/>
  <c r="AM350" i="4"/>
  <c r="AL350" i="4"/>
  <c r="AK350" i="4"/>
  <c r="AJ350" i="4"/>
  <c r="AI350" i="4"/>
  <c r="AH350" i="4"/>
  <c r="AG350" i="4"/>
  <c r="AF350" i="4"/>
  <c r="AE350" i="4"/>
  <c r="AD350" i="4"/>
  <c r="AC350" i="4"/>
  <c r="AB350" i="4"/>
  <c r="AA350" i="4"/>
  <c r="Z350" i="4"/>
  <c r="Y350" i="4"/>
  <c r="X350" i="4"/>
  <c r="W350" i="4"/>
  <c r="V350" i="4"/>
  <c r="U350" i="4"/>
  <c r="T350" i="4"/>
  <c r="S350" i="4"/>
  <c r="R350" i="4"/>
  <c r="Q350" i="4"/>
  <c r="P350" i="4"/>
  <c r="O350" i="4"/>
  <c r="N350" i="4"/>
  <c r="L350" i="4"/>
  <c r="K350" i="4"/>
  <c r="M350" i="4" s="1"/>
  <c r="J350" i="4"/>
  <c r="I350" i="4"/>
  <c r="H350" i="4"/>
  <c r="G350" i="4"/>
  <c r="F350" i="4"/>
  <c r="E350" i="4"/>
  <c r="D350" i="4"/>
  <c r="C350" i="4"/>
  <c r="AZ349" i="4"/>
  <c r="AY349" i="4"/>
  <c r="AX349" i="4"/>
  <c r="AW349" i="4"/>
  <c r="AV349" i="4"/>
  <c r="AU349" i="4"/>
  <c r="AT349" i="4"/>
  <c r="AS349" i="4"/>
  <c r="AR349" i="4"/>
  <c r="AQ349" i="4"/>
  <c r="AP349" i="4"/>
  <c r="AO349" i="4"/>
  <c r="AN349" i="4"/>
  <c r="AM349" i="4"/>
  <c r="AL349" i="4"/>
  <c r="AK349" i="4"/>
  <c r="AJ349" i="4"/>
  <c r="AI349" i="4"/>
  <c r="AH349" i="4"/>
  <c r="AG349" i="4"/>
  <c r="AF349" i="4"/>
  <c r="AE349" i="4"/>
  <c r="AD349" i="4"/>
  <c r="AC349" i="4"/>
  <c r="AB349" i="4"/>
  <c r="AA349" i="4"/>
  <c r="Z349" i="4"/>
  <c r="Y349" i="4"/>
  <c r="X349" i="4"/>
  <c r="W349" i="4"/>
  <c r="V349" i="4"/>
  <c r="U349" i="4"/>
  <c r="T349" i="4"/>
  <c r="S349" i="4"/>
  <c r="R349" i="4"/>
  <c r="Q349" i="4"/>
  <c r="P349" i="4"/>
  <c r="O349" i="4"/>
  <c r="N349" i="4"/>
  <c r="M349" i="4"/>
  <c r="L349" i="4"/>
  <c r="K349" i="4"/>
  <c r="J349" i="4"/>
  <c r="I349" i="4"/>
  <c r="H349" i="4"/>
  <c r="G349" i="4"/>
  <c r="F349" i="4"/>
  <c r="E349" i="4"/>
  <c r="D349" i="4"/>
  <c r="C349" i="4"/>
  <c r="AZ348" i="4"/>
  <c r="AY348" i="4"/>
  <c r="AX348" i="4"/>
  <c r="AW348" i="4"/>
  <c r="AV348" i="4"/>
  <c r="AU348" i="4"/>
  <c r="AT348" i="4"/>
  <c r="AS348" i="4"/>
  <c r="AR348" i="4"/>
  <c r="AQ348" i="4"/>
  <c r="AP348" i="4"/>
  <c r="AO348" i="4"/>
  <c r="AN348" i="4"/>
  <c r="AM348" i="4"/>
  <c r="AL348" i="4"/>
  <c r="AK348" i="4"/>
  <c r="AJ348" i="4"/>
  <c r="AI348" i="4"/>
  <c r="AH348" i="4"/>
  <c r="AG348" i="4"/>
  <c r="AF348" i="4"/>
  <c r="AE348" i="4"/>
  <c r="AD348" i="4"/>
  <c r="AC348" i="4"/>
  <c r="AB348" i="4"/>
  <c r="AA348" i="4"/>
  <c r="Z348" i="4"/>
  <c r="Y348" i="4"/>
  <c r="X348" i="4"/>
  <c r="W348" i="4"/>
  <c r="V348" i="4"/>
  <c r="U348" i="4"/>
  <c r="T348" i="4"/>
  <c r="S348" i="4"/>
  <c r="Q348" i="4"/>
  <c r="P348" i="4"/>
  <c r="R348" i="4" s="1"/>
  <c r="O348" i="4"/>
  <c r="N348" i="4"/>
  <c r="L348" i="4"/>
  <c r="K348" i="4"/>
  <c r="M348" i="4" s="1"/>
  <c r="J348" i="4"/>
  <c r="I348" i="4"/>
  <c r="H348" i="4"/>
  <c r="G348" i="4"/>
  <c r="F348" i="4"/>
  <c r="E348" i="4"/>
  <c r="D348" i="4"/>
  <c r="C348" i="4"/>
  <c r="AZ347" i="4"/>
  <c r="AY347" i="4"/>
  <c r="AX347" i="4"/>
  <c r="AW347" i="4"/>
  <c r="AV347" i="4"/>
  <c r="AU347" i="4"/>
  <c r="AT347" i="4"/>
  <c r="AS347" i="4"/>
  <c r="AR347" i="4"/>
  <c r="AQ347" i="4"/>
  <c r="AP347" i="4"/>
  <c r="AO347" i="4"/>
  <c r="AN347" i="4"/>
  <c r="AM347" i="4"/>
  <c r="AL347" i="4"/>
  <c r="AK347" i="4"/>
  <c r="AJ347" i="4"/>
  <c r="AI347" i="4"/>
  <c r="AH347" i="4"/>
  <c r="AG347" i="4"/>
  <c r="AF347" i="4"/>
  <c r="AE347" i="4"/>
  <c r="AD347" i="4"/>
  <c r="AC347" i="4"/>
  <c r="AB347" i="4"/>
  <c r="AA347" i="4"/>
  <c r="Z347" i="4"/>
  <c r="Y347" i="4"/>
  <c r="X347" i="4"/>
  <c r="W347" i="4"/>
  <c r="V347" i="4"/>
  <c r="U347" i="4"/>
  <c r="T347" i="4"/>
  <c r="S347" i="4"/>
  <c r="Q347" i="4"/>
  <c r="P347" i="4"/>
  <c r="R347" i="4" s="1"/>
  <c r="O347" i="4"/>
  <c r="N347" i="4"/>
  <c r="M347" i="4"/>
  <c r="L347" i="4"/>
  <c r="K347" i="4"/>
  <c r="J347" i="4"/>
  <c r="I347" i="4"/>
  <c r="H347" i="4"/>
  <c r="G347" i="4"/>
  <c r="F347" i="4"/>
  <c r="E347" i="4"/>
  <c r="D347" i="4"/>
  <c r="C347" i="4"/>
  <c r="AZ346" i="4"/>
  <c r="AY346" i="4"/>
  <c r="AX346" i="4"/>
  <c r="AW346" i="4"/>
  <c r="AV346" i="4"/>
  <c r="AU346" i="4"/>
  <c r="AT346" i="4"/>
  <c r="AS346" i="4"/>
  <c r="AR346" i="4"/>
  <c r="AQ346" i="4"/>
  <c r="AP346" i="4"/>
  <c r="AO346" i="4"/>
  <c r="AN346" i="4"/>
  <c r="AM346" i="4"/>
  <c r="AL346" i="4"/>
  <c r="AK346" i="4"/>
  <c r="AJ346" i="4"/>
  <c r="AI346" i="4"/>
  <c r="AH346" i="4"/>
  <c r="AG346" i="4"/>
  <c r="AF346" i="4"/>
  <c r="AE346" i="4"/>
  <c r="AD346" i="4"/>
  <c r="AC346" i="4"/>
  <c r="AB346" i="4"/>
  <c r="AA346" i="4"/>
  <c r="Z346" i="4"/>
  <c r="Y346" i="4"/>
  <c r="X346" i="4"/>
  <c r="W346" i="4"/>
  <c r="V346" i="4"/>
  <c r="U346" i="4"/>
  <c r="T346" i="4"/>
  <c r="S346" i="4"/>
  <c r="R346" i="4"/>
  <c r="Q346" i="4"/>
  <c r="P346" i="4"/>
  <c r="O346" i="4"/>
  <c r="N346" i="4"/>
  <c r="L346" i="4"/>
  <c r="K346" i="4"/>
  <c r="M346" i="4" s="1"/>
  <c r="J346" i="4"/>
  <c r="I346" i="4"/>
  <c r="H346" i="4"/>
  <c r="G346" i="4"/>
  <c r="F346" i="4"/>
  <c r="E346" i="4"/>
  <c r="D346" i="4"/>
  <c r="C346" i="4"/>
  <c r="AZ345" i="4"/>
  <c r="AY345" i="4"/>
  <c r="AX345" i="4"/>
  <c r="AW345" i="4"/>
  <c r="AV345" i="4"/>
  <c r="AU345" i="4"/>
  <c r="AT345" i="4"/>
  <c r="AS345" i="4"/>
  <c r="AR345" i="4"/>
  <c r="AQ345" i="4"/>
  <c r="AP345" i="4"/>
  <c r="AO345" i="4"/>
  <c r="AN345" i="4"/>
  <c r="AM345" i="4"/>
  <c r="AL345" i="4"/>
  <c r="AK345" i="4"/>
  <c r="AJ345" i="4"/>
  <c r="AI345" i="4"/>
  <c r="AH345" i="4"/>
  <c r="AG345" i="4"/>
  <c r="AF345" i="4"/>
  <c r="AE345" i="4"/>
  <c r="AD345" i="4"/>
  <c r="AC345" i="4"/>
  <c r="AB345" i="4"/>
  <c r="AA345" i="4"/>
  <c r="Z345" i="4"/>
  <c r="Y345" i="4"/>
  <c r="X345" i="4"/>
  <c r="W345" i="4"/>
  <c r="V345" i="4"/>
  <c r="U345" i="4"/>
  <c r="T345" i="4"/>
  <c r="S345" i="4"/>
  <c r="R345" i="4"/>
  <c r="Q345" i="4"/>
  <c r="P345" i="4"/>
  <c r="O345" i="4"/>
  <c r="N345" i="4"/>
  <c r="M345" i="4"/>
  <c r="L345" i="4"/>
  <c r="K345" i="4"/>
  <c r="J345" i="4"/>
  <c r="I345" i="4"/>
  <c r="H345" i="4"/>
  <c r="G345" i="4"/>
  <c r="F345" i="4"/>
  <c r="E345" i="4"/>
  <c r="D345" i="4"/>
  <c r="C345" i="4"/>
  <c r="AZ344" i="4"/>
  <c r="AY344" i="4"/>
  <c r="AX344" i="4"/>
  <c r="AW344" i="4"/>
  <c r="AV344" i="4"/>
  <c r="AU344" i="4"/>
  <c r="AT344" i="4"/>
  <c r="AS344" i="4"/>
  <c r="AR344" i="4"/>
  <c r="AQ344" i="4"/>
  <c r="AP344" i="4"/>
  <c r="AO344" i="4"/>
  <c r="AN344" i="4"/>
  <c r="AM344" i="4"/>
  <c r="AL344" i="4"/>
  <c r="AK344" i="4"/>
  <c r="AJ344" i="4"/>
  <c r="AI344" i="4"/>
  <c r="AH344" i="4"/>
  <c r="AG344" i="4"/>
  <c r="AF344" i="4"/>
  <c r="AE344" i="4"/>
  <c r="AD344" i="4"/>
  <c r="AC344" i="4"/>
  <c r="AB344" i="4"/>
  <c r="AA344" i="4"/>
  <c r="Z344" i="4"/>
  <c r="Y344" i="4"/>
  <c r="X344" i="4"/>
  <c r="W344" i="4"/>
  <c r="V344" i="4"/>
  <c r="U344" i="4"/>
  <c r="T344" i="4"/>
  <c r="S344" i="4"/>
  <c r="Q344" i="4"/>
  <c r="P344" i="4"/>
  <c r="R344" i="4" s="1"/>
  <c r="O344" i="4"/>
  <c r="N344" i="4"/>
  <c r="L344" i="4"/>
  <c r="K344" i="4"/>
  <c r="M344" i="4" s="1"/>
  <c r="J344" i="4"/>
  <c r="I344" i="4"/>
  <c r="H344" i="4"/>
  <c r="G344" i="4"/>
  <c r="F344" i="4"/>
  <c r="E344" i="4"/>
  <c r="D344" i="4"/>
  <c r="C344" i="4"/>
  <c r="AZ343" i="4"/>
  <c r="AY343" i="4"/>
  <c r="AX343" i="4"/>
  <c r="AW343" i="4"/>
  <c r="AV343" i="4"/>
  <c r="AU343" i="4"/>
  <c r="AT343" i="4"/>
  <c r="AS343" i="4"/>
  <c r="AR343" i="4"/>
  <c r="AQ343" i="4"/>
  <c r="AP343" i="4"/>
  <c r="AO343" i="4"/>
  <c r="AN343" i="4"/>
  <c r="AM343" i="4"/>
  <c r="AL343" i="4"/>
  <c r="AK343" i="4"/>
  <c r="AJ343" i="4"/>
  <c r="AI343" i="4"/>
  <c r="AH343" i="4"/>
  <c r="AG343" i="4"/>
  <c r="AF343" i="4"/>
  <c r="AE343" i="4"/>
  <c r="AD343" i="4"/>
  <c r="AC343" i="4"/>
  <c r="AB343" i="4"/>
  <c r="AA343" i="4"/>
  <c r="Z343" i="4"/>
  <c r="Y343" i="4"/>
  <c r="X343" i="4"/>
  <c r="W343" i="4"/>
  <c r="V343" i="4"/>
  <c r="U343" i="4"/>
  <c r="T343" i="4"/>
  <c r="S343" i="4"/>
  <c r="Q343" i="4"/>
  <c r="P343" i="4"/>
  <c r="R343" i="4" s="1"/>
  <c r="O343" i="4"/>
  <c r="N343" i="4"/>
  <c r="M343" i="4"/>
  <c r="L343" i="4"/>
  <c r="K343" i="4"/>
  <c r="J343" i="4"/>
  <c r="I343" i="4"/>
  <c r="H343" i="4"/>
  <c r="G343" i="4"/>
  <c r="F343" i="4"/>
  <c r="E343" i="4"/>
  <c r="D343" i="4"/>
  <c r="C343" i="4"/>
  <c r="AZ342" i="4"/>
  <c r="AY342" i="4"/>
  <c r="AX342" i="4"/>
  <c r="AW342" i="4"/>
  <c r="AV342" i="4"/>
  <c r="AU342" i="4"/>
  <c r="AT342" i="4"/>
  <c r="AS342" i="4"/>
  <c r="AR342" i="4"/>
  <c r="AQ342" i="4"/>
  <c r="AP342" i="4"/>
  <c r="AO342" i="4"/>
  <c r="AN342" i="4"/>
  <c r="AM342" i="4"/>
  <c r="AL342" i="4"/>
  <c r="AK342" i="4"/>
  <c r="AJ342" i="4"/>
  <c r="AI342" i="4"/>
  <c r="AH342" i="4"/>
  <c r="AG342" i="4"/>
  <c r="AF342" i="4"/>
  <c r="AE342" i="4"/>
  <c r="AD342" i="4"/>
  <c r="AC342" i="4"/>
  <c r="AB342" i="4"/>
  <c r="AA342" i="4"/>
  <c r="Z342" i="4"/>
  <c r="Y342" i="4"/>
  <c r="X342" i="4"/>
  <c r="W342" i="4"/>
  <c r="V342" i="4"/>
  <c r="U342" i="4"/>
  <c r="T342" i="4"/>
  <c r="S342" i="4"/>
  <c r="R342" i="4"/>
  <c r="Q342" i="4"/>
  <c r="P342" i="4"/>
  <c r="O342" i="4"/>
  <c r="N342" i="4"/>
  <c r="L342" i="4"/>
  <c r="K342" i="4"/>
  <c r="M342" i="4" s="1"/>
  <c r="J342" i="4"/>
  <c r="I342" i="4"/>
  <c r="H342" i="4"/>
  <c r="G342" i="4"/>
  <c r="F342" i="4"/>
  <c r="E342" i="4"/>
  <c r="D342" i="4"/>
  <c r="C342" i="4"/>
  <c r="AZ341" i="4"/>
  <c r="AY341" i="4"/>
  <c r="AX341" i="4"/>
  <c r="AW341" i="4"/>
  <c r="AV341" i="4"/>
  <c r="AU341" i="4"/>
  <c r="AT341" i="4"/>
  <c r="AS341" i="4"/>
  <c r="AR341" i="4"/>
  <c r="AQ341" i="4"/>
  <c r="AP341" i="4"/>
  <c r="AO341" i="4"/>
  <c r="AN341" i="4"/>
  <c r="AM341" i="4"/>
  <c r="AL341" i="4"/>
  <c r="AK341" i="4"/>
  <c r="AJ341" i="4"/>
  <c r="AI341" i="4"/>
  <c r="AH341" i="4"/>
  <c r="AG341" i="4"/>
  <c r="AF341" i="4"/>
  <c r="AE341" i="4"/>
  <c r="AD341" i="4"/>
  <c r="AC341" i="4"/>
  <c r="AB341" i="4"/>
  <c r="AA341" i="4"/>
  <c r="Z341" i="4"/>
  <c r="Y341" i="4"/>
  <c r="X341" i="4"/>
  <c r="W341" i="4"/>
  <c r="V341" i="4"/>
  <c r="U341" i="4"/>
  <c r="T341" i="4"/>
  <c r="S341" i="4"/>
  <c r="R341" i="4"/>
  <c r="Q341" i="4"/>
  <c r="P341" i="4"/>
  <c r="O341" i="4"/>
  <c r="N341" i="4"/>
  <c r="M341" i="4"/>
  <c r="L341" i="4"/>
  <c r="K341" i="4"/>
  <c r="J341" i="4"/>
  <c r="I341" i="4"/>
  <c r="H341" i="4"/>
  <c r="G341" i="4"/>
  <c r="F341" i="4"/>
  <c r="E341" i="4"/>
  <c r="D341" i="4"/>
  <c r="C341" i="4"/>
  <c r="AZ340" i="4"/>
  <c r="AY340" i="4"/>
  <c r="AX340" i="4"/>
  <c r="AW340" i="4"/>
  <c r="AV340" i="4"/>
  <c r="AU340" i="4"/>
  <c r="AT340" i="4"/>
  <c r="AS340" i="4"/>
  <c r="AR340" i="4"/>
  <c r="AQ340" i="4"/>
  <c r="AP340" i="4"/>
  <c r="AO340" i="4"/>
  <c r="AN340" i="4"/>
  <c r="AM340" i="4"/>
  <c r="AL340" i="4"/>
  <c r="AK340" i="4"/>
  <c r="AJ340" i="4"/>
  <c r="AI340" i="4"/>
  <c r="AH340" i="4"/>
  <c r="AG340" i="4"/>
  <c r="AF340" i="4"/>
  <c r="AE340" i="4"/>
  <c r="AD340" i="4"/>
  <c r="AC340" i="4"/>
  <c r="AB340" i="4"/>
  <c r="AA340" i="4"/>
  <c r="Z340" i="4"/>
  <c r="Y340" i="4"/>
  <c r="X340" i="4"/>
  <c r="W340" i="4"/>
  <c r="V340" i="4"/>
  <c r="U340" i="4"/>
  <c r="T340" i="4"/>
  <c r="S340" i="4"/>
  <c r="Q340" i="4"/>
  <c r="P340" i="4"/>
  <c r="R340" i="4" s="1"/>
  <c r="O340" i="4"/>
  <c r="N340" i="4"/>
  <c r="L340" i="4"/>
  <c r="K340" i="4"/>
  <c r="M340" i="4" s="1"/>
  <c r="J340" i="4"/>
  <c r="I340" i="4"/>
  <c r="H340" i="4"/>
  <c r="G340" i="4"/>
  <c r="F340" i="4"/>
  <c r="E340" i="4"/>
  <c r="D340" i="4"/>
  <c r="C340" i="4"/>
  <c r="AZ339" i="4"/>
  <c r="AY339" i="4"/>
  <c r="AX339" i="4"/>
  <c r="AW339" i="4"/>
  <c r="AV339" i="4"/>
  <c r="AU339" i="4"/>
  <c r="AT339" i="4"/>
  <c r="AS339" i="4"/>
  <c r="AR339" i="4"/>
  <c r="AQ339" i="4"/>
  <c r="AP339" i="4"/>
  <c r="AO339" i="4"/>
  <c r="AN339" i="4"/>
  <c r="AM339" i="4"/>
  <c r="AL339" i="4"/>
  <c r="AK339" i="4"/>
  <c r="AJ339" i="4"/>
  <c r="AI339" i="4"/>
  <c r="AH339" i="4"/>
  <c r="AG339" i="4"/>
  <c r="AF339" i="4"/>
  <c r="AE339" i="4"/>
  <c r="AD339" i="4"/>
  <c r="AC339" i="4"/>
  <c r="AB339" i="4"/>
  <c r="AA339" i="4"/>
  <c r="Z339" i="4"/>
  <c r="Y339" i="4"/>
  <c r="X339" i="4"/>
  <c r="W339" i="4"/>
  <c r="V339" i="4"/>
  <c r="U339" i="4"/>
  <c r="T339" i="4"/>
  <c r="S339" i="4"/>
  <c r="Q339" i="4"/>
  <c r="P339" i="4"/>
  <c r="R339" i="4" s="1"/>
  <c r="O339" i="4"/>
  <c r="N339" i="4"/>
  <c r="M339" i="4"/>
  <c r="L339" i="4"/>
  <c r="K339" i="4"/>
  <c r="J339" i="4"/>
  <c r="I339" i="4"/>
  <c r="H339" i="4"/>
  <c r="G339" i="4"/>
  <c r="F339" i="4"/>
  <c r="E339" i="4"/>
  <c r="D339" i="4"/>
  <c r="C339" i="4"/>
  <c r="AZ338" i="4"/>
  <c r="AY338" i="4"/>
  <c r="AX338" i="4"/>
  <c r="AW338" i="4"/>
  <c r="AV338" i="4"/>
  <c r="AU338" i="4"/>
  <c r="AT338" i="4"/>
  <c r="AS338" i="4"/>
  <c r="AR338" i="4"/>
  <c r="AQ338" i="4"/>
  <c r="AP338" i="4"/>
  <c r="AO338" i="4"/>
  <c r="AN338" i="4"/>
  <c r="AM338" i="4"/>
  <c r="AL338" i="4"/>
  <c r="AK338" i="4"/>
  <c r="AJ338" i="4"/>
  <c r="AI338" i="4"/>
  <c r="AH338" i="4"/>
  <c r="AG338" i="4"/>
  <c r="AF338" i="4"/>
  <c r="AE338" i="4"/>
  <c r="AD338" i="4"/>
  <c r="AC338" i="4"/>
  <c r="AB338" i="4"/>
  <c r="AA338" i="4"/>
  <c r="Z338" i="4"/>
  <c r="Y338" i="4"/>
  <c r="X338" i="4"/>
  <c r="W338" i="4"/>
  <c r="V338" i="4"/>
  <c r="U338" i="4"/>
  <c r="T338" i="4"/>
  <c r="S338" i="4"/>
  <c r="R338" i="4"/>
  <c r="Q338" i="4"/>
  <c r="P338" i="4"/>
  <c r="O338" i="4"/>
  <c r="N338" i="4"/>
  <c r="L338" i="4"/>
  <c r="K338" i="4"/>
  <c r="M338" i="4" s="1"/>
  <c r="J338" i="4"/>
  <c r="I338" i="4"/>
  <c r="H338" i="4"/>
  <c r="G338" i="4"/>
  <c r="F338" i="4"/>
  <c r="E338" i="4"/>
  <c r="D338" i="4"/>
  <c r="C338" i="4"/>
  <c r="AZ337" i="4"/>
  <c r="AY337" i="4"/>
  <c r="AX337" i="4"/>
  <c r="AW337" i="4"/>
  <c r="AV337" i="4"/>
  <c r="AU337" i="4"/>
  <c r="AT337" i="4"/>
  <c r="AS337" i="4"/>
  <c r="AR337" i="4"/>
  <c r="AQ337" i="4"/>
  <c r="AP337" i="4"/>
  <c r="AO337" i="4"/>
  <c r="AN337" i="4"/>
  <c r="AM337" i="4"/>
  <c r="AL337" i="4"/>
  <c r="AK337" i="4"/>
  <c r="AJ337" i="4"/>
  <c r="AI337" i="4"/>
  <c r="AH337" i="4"/>
  <c r="AG337" i="4"/>
  <c r="AF337" i="4"/>
  <c r="AE337" i="4"/>
  <c r="AD337" i="4"/>
  <c r="AC337" i="4"/>
  <c r="AB337" i="4"/>
  <c r="AA337" i="4"/>
  <c r="Z337" i="4"/>
  <c r="Y337" i="4"/>
  <c r="X337" i="4"/>
  <c r="W337" i="4"/>
  <c r="V337" i="4"/>
  <c r="U337" i="4"/>
  <c r="T337" i="4"/>
  <c r="S337" i="4"/>
  <c r="R337" i="4"/>
  <c r="Q337" i="4"/>
  <c r="P337" i="4"/>
  <c r="O337" i="4"/>
  <c r="N337" i="4"/>
  <c r="M337" i="4"/>
  <c r="L337" i="4"/>
  <c r="K337" i="4"/>
  <c r="J337" i="4"/>
  <c r="I337" i="4"/>
  <c r="H337" i="4"/>
  <c r="G337" i="4"/>
  <c r="F337" i="4"/>
  <c r="E337" i="4"/>
  <c r="D337" i="4"/>
  <c r="C337" i="4"/>
  <c r="AZ336" i="4"/>
  <c r="AY336" i="4"/>
  <c r="AX336" i="4"/>
  <c r="AW336" i="4"/>
  <c r="AV336" i="4"/>
  <c r="AU336" i="4"/>
  <c r="AT336" i="4"/>
  <c r="AS336" i="4"/>
  <c r="AR336" i="4"/>
  <c r="AQ336" i="4"/>
  <c r="AP336" i="4"/>
  <c r="AO336" i="4"/>
  <c r="AN336" i="4"/>
  <c r="AM336" i="4"/>
  <c r="AL336" i="4"/>
  <c r="AK336" i="4"/>
  <c r="AJ336" i="4"/>
  <c r="AI336" i="4"/>
  <c r="AH336" i="4"/>
  <c r="AG336" i="4"/>
  <c r="AF336" i="4"/>
  <c r="AE336" i="4"/>
  <c r="AD336" i="4"/>
  <c r="AC336" i="4"/>
  <c r="AB336" i="4"/>
  <c r="AA336" i="4"/>
  <c r="Z336" i="4"/>
  <c r="Y336" i="4"/>
  <c r="X336" i="4"/>
  <c r="W336" i="4"/>
  <c r="V336" i="4"/>
  <c r="U336" i="4"/>
  <c r="T336" i="4"/>
  <c r="S336" i="4"/>
  <c r="Q336" i="4"/>
  <c r="P336" i="4"/>
  <c r="R336" i="4" s="1"/>
  <c r="O336" i="4"/>
  <c r="N336" i="4"/>
  <c r="L336" i="4"/>
  <c r="K336" i="4"/>
  <c r="M336" i="4" s="1"/>
  <c r="J336" i="4"/>
  <c r="I336" i="4"/>
  <c r="H336" i="4"/>
  <c r="G336" i="4"/>
  <c r="F336" i="4"/>
  <c r="E336" i="4"/>
  <c r="D336" i="4"/>
  <c r="C336" i="4"/>
  <c r="AZ335" i="4"/>
  <c r="AY335" i="4"/>
  <c r="AX335" i="4"/>
  <c r="AW335" i="4"/>
  <c r="AV335" i="4"/>
  <c r="AU335" i="4"/>
  <c r="AT335" i="4"/>
  <c r="AS335" i="4"/>
  <c r="AR335" i="4"/>
  <c r="AQ335" i="4"/>
  <c r="AP335" i="4"/>
  <c r="AO335" i="4"/>
  <c r="AN335" i="4"/>
  <c r="AM335" i="4"/>
  <c r="AL335" i="4"/>
  <c r="AK335" i="4"/>
  <c r="AJ335" i="4"/>
  <c r="AI335" i="4"/>
  <c r="AH335" i="4"/>
  <c r="AG335" i="4"/>
  <c r="AF335" i="4"/>
  <c r="AE335" i="4"/>
  <c r="AD335" i="4"/>
  <c r="AC335" i="4"/>
  <c r="AB335" i="4"/>
  <c r="AA335" i="4"/>
  <c r="Z335" i="4"/>
  <c r="Y335" i="4"/>
  <c r="X335" i="4"/>
  <c r="W335" i="4"/>
  <c r="V335" i="4"/>
  <c r="U335" i="4"/>
  <c r="T335" i="4"/>
  <c r="S335" i="4"/>
  <c r="Q335" i="4"/>
  <c r="P335" i="4"/>
  <c r="R335" i="4" s="1"/>
  <c r="O335" i="4"/>
  <c r="N335" i="4"/>
  <c r="M335" i="4"/>
  <c r="L335" i="4"/>
  <c r="K335" i="4"/>
  <c r="J335" i="4"/>
  <c r="I335" i="4"/>
  <c r="H335" i="4"/>
  <c r="G335" i="4"/>
  <c r="F335" i="4"/>
  <c r="E335" i="4"/>
  <c r="D335" i="4"/>
  <c r="C335" i="4"/>
  <c r="AZ334" i="4"/>
  <c r="AY334" i="4"/>
  <c r="AX334" i="4"/>
  <c r="AW334" i="4"/>
  <c r="AV334" i="4"/>
  <c r="AU334" i="4"/>
  <c r="AT334" i="4"/>
  <c r="AS334" i="4"/>
  <c r="AR334" i="4"/>
  <c r="AQ334" i="4"/>
  <c r="AP334" i="4"/>
  <c r="AO334" i="4"/>
  <c r="AN334" i="4"/>
  <c r="AM334" i="4"/>
  <c r="AL334" i="4"/>
  <c r="AK334" i="4"/>
  <c r="AJ334" i="4"/>
  <c r="AI334" i="4"/>
  <c r="AH334" i="4"/>
  <c r="AG334" i="4"/>
  <c r="AF334" i="4"/>
  <c r="AE334" i="4"/>
  <c r="AD334" i="4"/>
  <c r="AC334" i="4"/>
  <c r="AB334" i="4"/>
  <c r="AA334" i="4"/>
  <c r="Z334" i="4"/>
  <c r="Y334" i="4"/>
  <c r="X334" i="4"/>
  <c r="W334" i="4"/>
  <c r="V334" i="4"/>
  <c r="U334" i="4"/>
  <c r="T334" i="4"/>
  <c r="S334" i="4"/>
  <c r="R334" i="4"/>
  <c r="Q334" i="4"/>
  <c r="P334" i="4"/>
  <c r="O334" i="4"/>
  <c r="N334" i="4"/>
  <c r="L334" i="4"/>
  <c r="K334" i="4"/>
  <c r="M334" i="4" s="1"/>
  <c r="J334" i="4"/>
  <c r="I334" i="4"/>
  <c r="H334" i="4"/>
  <c r="G334" i="4"/>
  <c r="F334" i="4"/>
  <c r="E334" i="4"/>
  <c r="D334" i="4"/>
  <c r="C334" i="4"/>
  <c r="AZ333" i="4"/>
  <c r="AY333" i="4"/>
  <c r="AX333" i="4"/>
  <c r="AW333" i="4"/>
  <c r="AV333" i="4"/>
  <c r="AU333" i="4"/>
  <c r="AT333" i="4"/>
  <c r="AS333" i="4"/>
  <c r="AR333" i="4"/>
  <c r="AQ333" i="4"/>
  <c r="AP333" i="4"/>
  <c r="AO333" i="4"/>
  <c r="AN333" i="4"/>
  <c r="AM333" i="4"/>
  <c r="AL333" i="4"/>
  <c r="AK333" i="4"/>
  <c r="AJ333" i="4"/>
  <c r="AI333" i="4"/>
  <c r="AH333" i="4"/>
  <c r="AG333" i="4"/>
  <c r="AF333" i="4"/>
  <c r="AE333" i="4"/>
  <c r="AD333" i="4"/>
  <c r="AC333" i="4"/>
  <c r="AB333" i="4"/>
  <c r="AA333" i="4"/>
  <c r="Z333" i="4"/>
  <c r="Y333" i="4"/>
  <c r="X333" i="4"/>
  <c r="W333" i="4"/>
  <c r="V333" i="4"/>
  <c r="U333" i="4"/>
  <c r="T333" i="4"/>
  <c r="S333" i="4"/>
  <c r="R333" i="4"/>
  <c r="Q333" i="4"/>
  <c r="P333" i="4"/>
  <c r="O333" i="4"/>
  <c r="N333" i="4"/>
  <c r="M333" i="4"/>
  <c r="L333" i="4"/>
  <c r="K333" i="4"/>
  <c r="J333" i="4"/>
  <c r="I333" i="4"/>
  <c r="H333" i="4"/>
  <c r="G333" i="4"/>
  <c r="F333" i="4"/>
  <c r="E333" i="4"/>
  <c r="D333" i="4"/>
  <c r="C333" i="4"/>
  <c r="AZ332" i="4"/>
  <c r="AY332" i="4"/>
  <c r="AX332" i="4"/>
  <c r="AW332" i="4"/>
  <c r="AV332" i="4"/>
  <c r="AU332" i="4"/>
  <c r="AT332" i="4"/>
  <c r="AS332" i="4"/>
  <c r="AR332" i="4"/>
  <c r="AQ332" i="4"/>
  <c r="AP332" i="4"/>
  <c r="AO332" i="4"/>
  <c r="AN332" i="4"/>
  <c r="AM332" i="4"/>
  <c r="AL332" i="4"/>
  <c r="AK332" i="4"/>
  <c r="AJ332" i="4"/>
  <c r="AI332" i="4"/>
  <c r="AH332" i="4"/>
  <c r="AG332" i="4"/>
  <c r="AF332" i="4"/>
  <c r="AE332" i="4"/>
  <c r="AD332" i="4"/>
  <c r="AC332" i="4"/>
  <c r="AB332" i="4"/>
  <c r="AA332" i="4"/>
  <c r="Z332" i="4"/>
  <c r="Y332" i="4"/>
  <c r="X332" i="4"/>
  <c r="W332" i="4"/>
  <c r="V332" i="4"/>
  <c r="U332" i="4"/>
  <c r="T332" i="4"/>
  <c r="S332" i="4"/>
  <c r="Q332" i="4"/>
  <c r="P332" i="4"/>
  <c r="R332" i="4" s="1"/>
  <c r="O332" i="4"/>
  <c r="N332" i="4"/>
  <c r="L332" i="4"/>
  <c r="K332" i="4"/>
  <c r="M332" i="4" s="1"/>
  <c r="J332" i="4"/>
  <c r="I332" i="4"/>
  <c r="H332" i="4"/>
  <c r="G332" i="4"/>
  <c r="F332" i="4"/>
  <c r="E332" i="4"/>
  <c r="D332" i="4"/>
  <c r="C332" i="4"/>
  <c r="AZ331" i="4"/>
  <c r="AY331" i="4"/>
  <c r="AX331" i="4"/>
  <c r="AW331" i="4"/>
  <c r="AV331" i="4"/>
  <c r="AU331" i="4"/>
  <c r="AT331" i="4"/>
  <c r="AS331" i="4"/>
  <c r="AR331" i="4"/>
  <c r="AQ331" i="4"/>
  <c r="AP331" i="4"/>
  <c r="AO331" i="4"/>
  <c r="AN331" i="4"/>
  <c r="AM331" i="4"/>
  <c r="AL331" i="4"/>
  <c r="AK331" i="4"/>
  <c r="AJ331" i="4"/>
  <c r="AI331" i="4"/>
  <c r="AH331" i="4"/>
  <c r="AG331" i="4"/>
  <c r="AF331" i="4"/>
  <c r="AE331" i="4"/>
  <c r="AD331" i="4"/>
  <c r="AC331" i="4"/>
  <c r="AB331" i="4"/>
  <c r="AA331" i="4"/>
  <c r="Z331" i="4"/>
  <c r="Y331" i="4"/>
  <c r="X331" i="4"/>
  <c r="W331" i="4"/>
  <c r="V331" i="4"/>
  <c r="U331" i="4"/>
  <c r="T331" i="4"/>
  <c r="S331" i="4"/>
  <c r="Q331" i="4"/>
  <c r="P331" i="4"/>
  <c r="R331" i="4" s="1"/>
  <c r="O331" i="4"/>
  <c r="N331" i="4"/>
  <c r="M331" i="4"/>
  <c r="L331" i="4"/>
  <c r="K331" i="4"/>
  <c r="J331" i="4"/>
  <c r="I331" i="4"/>
  <c r="H331" i="4"/>
  <c r="G331" i="4"/>
  <c r="F331" i="4"/>
  <c r="E331" i="4"/>
  <c r="D331" i="4"/>
  <c r="C331" i="4"/>
  <c r="AZ330" i="4"/>
  <c r="AY330" i="4"/>
  <c r="AX330" i="4"/>
  <c r="AW330" i="4"/>
  <c r="AV330" i="4"/>
  <c r="AU330" i="4"/>
  <c r="AT330" i="4"/>
  <c r="AS330" i="4"/>
  <c r="AR330" i="4"/>
  <c r="AQ330" i="4"/>
  <c r="AP330" i="4"/>
  <c r="AO330" i="4"/>
  <c r="AN330" i="4"/>
  <c r="AM330" i="4"/>
  <c r="AL330" i="4"/>
  <c r="AK330" i="4"/>
  <c r="AJ330" i="4"/>
  <c r="AI330" i="4"/>
  <c r="AH330" i="4"/>
  <c r="AG330" i="4"/>
  <c r="AF330" i="4"/>
  <c r="AE330" i="4"/>
  <c r="AD330" i="4"/>
  <c r="AC330" i="4"/>
  <c r="AB330" i="4"/>
  <c r="AA330" i="4"/>
  <c r="Z330" i="4"/>
  <c r="Y330" i="4"/>
  <c r="X330" i="4"/>
  <c r="W330" i="4"/>
  <c r="V330" i="4"/>
  <c r="U330" i="4"/>
  <c r="T330" i="4"/>
  <c r="S330" i="4"/>
  <c r="R330" i="4"/>
  <c r="Q330" i="4"/>
  <c r="P330" i="4"/>
  <c r="O330" i="4"/>
  <c r="N330" i="4"/>
  <c r="L330" i="4"/>
  <c r="K330" i="4"/>
  <c r="M330" i="4" s="1"/>
  <c r="J330" i="4"/>
  <c r="I330" i="4"/>
  <c r="H330" i="4"/>
  <c r="G330" i="4"/>
  <c r="F330" i="4"/>
  <c r="E330" i="4"/>
  <c r="D330" i="4"/>
  <c r="C330" i="4"/>
  <c r="AZ329" i="4"/>
  <c r="AY329" i="4"/>
  <c r="AX329" i="4"/>
  <c r="AW329" i="4"/>
  <c r="AV329" i="4"/>
  <c r="AU329" i="4"/>
  <c r="AT329" i="4"/>
  <c r="AS329" i="4"/>
  <c r="AR329" i="4"/>
  <c r="AQ329" i="4"/>
  <c r="AP329" i="4"/>
  <c r="AO329" i="4"/>
  <c r="AN329" i="4"/>
  <c r="AM329" i="4"/>
  <c r="AL329" i="4"/>
  <c r="AK329" i="4"/>
  <c r="AJ329" i="4"/>
  <c r="AI329" i="4"/>
  <c r="AH329" i="4"/>
  <c r="AG329" i="4"/>
  <c r="AF329" i="4"/>
  <c r="AE329" i="4"/>
  <c r="AD329" i="4"/>
  <c r="AC329" i="4"/>
  <c r="AB329" i="4"/>
  <c r="AA329" i="4"/>
  <c r="Z329" i="4"/>
  <c r="Y329" i="4"/>
  <c r="X329" i="4"/>
  <c r="W329" i="4"/>
  <c r="V329" i="4"/>
  <c r="U329" i="4"/>
  <c r="T329" i="4"/>
  <c r="S329" i="4"/>
  <c r="R329" i="4"/>
  <c r="Q329" i="4"/>
  <c r="P329" i="4"/>
  <c r="O329" i="4"/>
  <c r="N329" i="4"/>
  <c r="M329" i="4"/>
  <c r="L329" i="4"/>
  <c r="K329" i="4"/>
  <c r="J329" i="4"/>
  <c r="I329" i="4"/>
  <c r="H329" i="4"/>
  <c r="G329" i="4"/>
  <c r="F329" i="4"/>
  <c r="E329" i="4"/>
  <c r="D329" i="4"/>
  <c r="C329" i="4"/>
  <c r="AZ328" i="4"/>
  <c r="AY328" i="4"/>
  <c r="AX328" i="4"/>
  <c r="AW328" i="4"/>
  <c r="AV328" i="4"/>
  <c r="AU328" i="4"/>
  <c r="AT328" i="4"/>
  <c r="AS328" i="4"/>
  <c r="AR328" i="4"/>
  <c r="AQ328" i="4"/>
  <c r="AP328" i="4"/>
  <c r="AO328" i="4"/>
  <c r="AN328" i="4"/>
  <c r="AM328" i="4"/>
  <c r="AL328" i="4"/>
  <c r="AK328" i="4"/>
  <c r="AJ328" i="4"/>
  <c r="AI328" i="4"/>
  <c r="AH328" i="4"/>
  <c r="AG328" i="4"/>
  <c r="AF328" i="4"/>
  <c r="AE328" i="4"/>
  <c r="AD328" i="4"/>
  <c r="AC328" i="4"/>
  <c r="AB328" i="4"/>
  <c r="AA328" i="4"/>
  <c r="Z328" i="4"/>
  <c r="Y328" i="4"/>
  <c r="X328" i="4"/>
  <c r="W328" i="4"/>
  <c r="V328" i="4"/>
  <c r="U328" i="4"/>
  <c r="T328" i="4"/>
  <c r="S328" i="4"/>
  <c r="Q328" i="4"/>
  <c r="P328" i="4"/>
  <c r="R328" i="4" s="1"/>
  <c r="O328" i="4"/>
  <c r="N328" i="4"/>
  <c r="L328" i="4"/>
  <c r="K328" i="4"/>
  <c r="M328" i="4" s="1"/>
  <c r="J328" i="4"/>
  <c r="I328" i="4"/>
  <c r="H328" i="4"/>
  <c r="G328" i="4"/>
  <c r="F328" i="4"/>
  <c r="E328" i="4"/>
  <c r="D328" i="4"/>
  <c r="C328" i="4"/>
  <c r="AZ327" i="4"/>
  <c r="AY327" i="4"/>
  <c r="AX327" i="4"/>
  <c r="AW327" i="4"/>
  <c r="AV327" i="4"/>
  <c r="AU327" i="4"/>
  <c r="AT327" i="4"/>
  <c r="AS327" i="4"/>
  <c r="AR327" i="4"/>
  <c r="AQ327" i="4"/>
  <c r="AP327" i="4"/>
  <c r="AO327" i="4"/>
  <c r="AN327" i="4"/>
  <c r="AM327" i="4"/>
  <c r="AL327" i="4"/>
  <c r="AK327" i="4"/>
  <c r="AJ327" i="4"/>
  <c r="AI327" i="4"/>
  <c r="AH327" i="4"/>
  <c r="AG327" i="4"/>
  <c r="AF327" i="4"/>
  <c r="AE327" i="4"/>
  <c r="AD327" i="4"/>
  <c r="AC327" i="4"/>
  <c r="AB327" i="4"/>
  <c r="AA327" i="4"/>
  <c r="Z327" i="4"/>
  <c r="Y327" i="4"/>
  <c r="X327" i="4"/>
  <c r="W327" i="4"/>
  <c r="V327" i="4"/>
  <c r="U327" i="4"/>
  <c r="T327" i="4"/>
  <c r="S327" i="4"/>
  <c r="Q327" i="4"/>
  <c r="P327" i="4"/>
  <c r="R327" i="4" s="1"/>
  <c r="O327" i="4"/>
  <c r="N327" i="4"/>
  <c r="M327" i="4"/>
  <c r="L327" i="4"/>
  <c r="K327" i="4"/>
  <c r="J327" i="4"/>
  <c r="I327" i="4"/>
  <c r="H327" i="4"/>
  <c r="G327" i="4"/>
  <c r="F327" i="4"/>
  <c r="E327" i="4"/>
  <c r="D327" i="4"/>
  <c r="C327" i="4"/>
  <c r="AZ326" i="4"/>
  <c r="AY326" i="4"/>
  <c r="AX326" i="4"/>
  <c r="AW326" i="4"/>
  <c r="AV326" i="4"/>
  <c r="AU326" i="4"/>
  <c r="AT326" i="4"/>
  <c r="AS326" i="4"/>
  <c r="AR326" i="4"/>
  <c r="AQ326" i="4"/>
  <c r="AP326" i="4"/>
  <c r="AO326" i="4"/>
  <c r="AN326" i="4"/>
  <c r="AM326" i="4"/>
  <c r="AL326" i="4"/>
  <c r="AK326" i="4"/>
  <c r="AJ326" i="4"/>
  <c r="AI326" i="4"/>
  <c r="AH326" i="4"/>
  <c r="AG326" i="4"/>
  <c r="AF326" i="4"/>
  <c r="AE326" i="4"/>
  <c r="AD326" i="4"/>
  <c r="AC326" i="4"/>
  <c r="AB326" i="4"/>
  <c r="AA326" i="4"/>
  <c r="Z326" i="4"/>
  <c r="Y326" i="4"/>
  <c r="X326" i="4"/>
  <c r="W326" i="4"/>
  <c r="V326" i="4"/>
  <c r="U326" i="4"/>
  <c r="T326" i="4"/>
  <c r="S326" i="4"/>
  <c r="R326" i="4"/>
  <c r="Q326" i="4"/>
  <c r="P326" i="4"/>
  <c r="O326" i="4"/>
  <c r="N326" i="4"/>
  <c r="L326" i="4"/>
  <c r="K326" i="4"/>
  <c r="M326" i="4" s="1"/>
  <c r="J326" i="4"/>
  <c r="I326" i="4"/>
  <c r="H326" i="4"/>
  <c r="G326" i="4"/>
  <c r="F326" i="4"/>
  <c r="E326" i="4"/>
  <c r="D326" i="4"/>
  <c r="C326"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E325" i="4"/>
  <c r="D325" i="4"/>
  <c r="C325" i="4"/>
  <c r="AZ324" i="4"/>
  <c r="AY324" i="4"/>
  <c r="AX324" i="4"/>
  <c r="AW324" i="4"/>
  <c r="AV324" i="4"/>
  <c r="AU324" i="4"/>
  <c r="AT324" i="4"/>
  <c r="AS324" i="4"/>
  <c r="AR324" i="4"/>
  <c r="AQ324" i="4"/>
  <c r="AP324" i="4"/>
  <c r="AO324" i="4"/>
  <c r="AN324" i="4"/>
  <c r="AM324" i="4"/>
  <c r="AL324" i="4"/>
  <c r="AK324" i="4"/>
  <c r="AJ324" i="4"/>
  <c r="AI324" i="4"/>
  <c r="AH324" i="4"/>
  <c r="AG324" i="4"/>
  <c r="AF324" i="4"/>
  <c r="AE324" i="4"/>
  <c r="AD324" i="4"/>
  <c r="AC324" i="4"/>
  <c r="AB324" i="4"/>
  <c r="AA324" i="4"/>
  <c r="Z324" i="4"/>
  <c r="Y324" i="4"/>
  <c r="X324" i="4"/>
  <c r="W324" i="4"/>
  <c r="V324" i="4"/>
  <c r="U324" i="4"/>
  <c r="T324" i="4"/>
  <c r="S324" i="4"/>
  <c r="Q324" i="4"/>
  <c r="P324" i="4"/>
  <c r="R324" i="4" s="1"/>
  <c r="O324" i="4"/>
  <c r="N324" i="4"/>
  <c r="L324" i="4"/>
  <c r="K324" i="4"/>
  <c r="M324" i="4" s="1"/>
  <c r="J324" i="4"/>
  <c r="I324" i="4"/>
  <c r="H324" i="4"/>
  <c r="G324" i="4"/>
  <c r="F324" i="4"/>
  <c r="E324" i="4"/>
  <c r="D324" i="4"/>
  <c r="C324" i="4"/>
  <c r="AZ323" i="4"/>
  <c r="AY323" i="4"/>
  <c r="AX323" i="4"/>
  <c r="AW323" i="4"/>
  <c r="AV323" i="4"/>
  <c r="AU323" i="4"/>
  <c r="AT323" i="4"/>
  <c r="AS323" i="4"/>
  <c r="AR323" i="4"/>
  <c r="AQ323" i="4"/>
  <c r="AP323" i="4"/>
  <c r="AO323" i="4"/>
  <c r="AN323" i="4"/>
  <c r="AM323" i="4"/>
  <c r="AL323" i="4"/>
  <c r="AK323" i="4"/>
  <c r="AJ323" i="4"/>
  <c r="AI323" i="4"/>
  <c r="AH323" i="4"/>
  <c r="AG323" i="4"/>
  <c r="AF323" i="4"/>
  <c r="AE323" i="4"/>
  <c r="AD323" i="4"/>
  <c r="AC323" i="4"/>
  <c r="AB323" i="4"/>
  <c r="AA323" i="4"/>
  <c r="Z323" i="4"/>
  <c r="Y323" i="4"/>
  <c r="X323" i="4"/>
  <c r="W323" i="4"/>
  <c r="V323" i="4"/>
  <c r="U323" i="4"/>
  <c r="T323" i="4"/>
  <c r="S323" i="4"/>
  <c r="Q323" i="4"/>
  <c r="P323" i="4"/>
  <c r="R323" i="4" s="1"/>
  <c r="O323" i="4"/>
  <c r="N323" i="4"/>
  <c r="M323" i="4"/>
  <c r="L323" i="4"/>
  <c r="K323" i="4"/>
  <c r="J323" i="4"/>
  <c r="I323" i="4"/>
  <c r="H323" i="4"/>
  <c r="G323" i="4"/>
  <c r="F323" i="4"/>
  <c r="E323" i="4"/>
  <c r="D323" i="4"/>
  <c r="C323" i="4"/>
  <c r="AZ322" i="4"/>
  <c r="AY322" i="4"/>
  <c r="AX322" i="4"/>
  <c r="AW322" i="4"/>
  <c r="AV322" i="4"/>
  <c r="AU322" i="4"/>
  <c r="AT322" i="4"/>
  <c r="AS322" i="4"/>
  <c r="AR322" i="4"/>
  <c r="AQ322" i="4"/>
  <c r="AP322" i="4"/>
  <c r="AO322" i="4"/>
  <c r="AN322" i="4"/>
  <c r="AM322" i="4"/>
  <c r="AL322" i="4"/>
  <c r="AK322" i="4"/>
  <c r="AJ322" i="4"/>
  <c r="AI322" i="4"/>
  <c r="AH322" i="4"/>
  <c r="AG322" i="4"/>
  <c r="AF322" i="4"/>
  <c r="AE322" i="4"/>
  <c r="AD322" i="4"/>
  <c r="AC322" i="4"/>
  <c r="AB322" i="4"/>
  <c r="AA322" i="4"/>
  <c r="Z322" i="4"/>
  <c r="Y322" i="4"/>
  <c r="X322" i="4"/>
  <c r="W322" i="4"/>
  <c r="V322" i="4"/>
  <c r="U322" i="4"/>
  <c r="T322" i="4"/>
  <c r="S322" i="4"/>
  <c r="R322" i="4"/>
  <c r="Q322" i="4"/>
  <c r="P322" i="4"/>
  <c r="O322" i="4"/>
  <c r="N322" i="4"/>
  <c r="L322" i="4"/>
  <c r="K322" i="4"/>
  <c r="M322" i="4" s="1"/>
  <c r="J322" i="4"/>
  <c r="I322" i="4"/>
  <c r="H322" i="4"/>
  <c r="G322" i="4"/>
  <c r="F322" i="4"/>
  <c r="E322" i="4"/>
  <c r="D322" i="4"/>
  <c r="C322" i="4"/>
  <c r="AZ321" i="4"/>
  <c r="AY321" i="4"/>
  <c r="AX321" i="4"/>
  <c r="AW321" i="4"/>
  <c r="AV321" i="4"/>
  <c r="AU321" i="4"/>
  <c r="AT321" i="4"/>
  <c r="AS321" i="4"/>
  <c r="AR321" i="4"/>
  <c r="AQ321" i="4"/>
  <c r="AP321" i="4"/>
  <c r="AO321" i="4"/>
  <c r="AN321" i="4"/>
  <c r="AM321" i="4"/>
  <c r="AL321" i="4"/>
  <c r="AK321" i="4"/>
  <c r="AJ321" i="4"/>
  <c r="AI321" i="4"/>
  <c r="AH321" i="4"/>
  <c r="AG321" i="4"/>
  <c r="AF321" i="4"/>
  <c r="AE321" i="4"/>
  <c r="AD321" i="4"/>
  <c r="AC321" i="4"/>
  <c r="AB321" i="4"/>
  <c r="AA321" i="4"/>
  <c r="Z321" i="4"/>
  <c r="Y321" i="4"/>
  <c r="X321" i="4"/>
  <c r="W321" i="4"/>
  <c r="V321" i="4"/>
  <c r="U321" i="4"/>
  <c r="T321" i="4"/>
  <c r="S321" i="4"/>
  <c r="R321" i="4"/>
  <c r="Q321" i="4"/>
  <c r="P321" i="4"/>
  <c r="O321" i="4"/>
  <c r="N321" i="4"/>
  <c r="M321" i="4"/>
  <c r="L321" i="4"/>
  <c r="K321" i="4"/>
  <c r="J321" i="4"/>
  <c r="I321" i="4"/>
  <c r="H321" i="4"/>
  <c r="G321" i="4"/>
  <c r="F321" i="4"/>
  <c r="E321" i="4"/>
  <c r="D321" i="4"/>
  <c r="C321" i="4"/>
  <c r="AZ320" i="4"/>
  <c r="AY320" i="4"/>
  <c r="AX320" i="4"/>
  <c r="AW320" i="4"/>
  <c r="AV320" i="4"/>
  <c r="AU320" i="4"/>
  <c r="AT320" i="4"/>
  <c r="AS320" i="4"/>
  <c r="AR320" i="4"/>
  <c r="AQ320" i="4"/>
  <c r="AP320" i="4"/>
  <c r="AO320" i="4"/>
  <c r="AN320" i="4"/>
  <c r="AM320" i="4"/>
  <c r="AL320" i="4"/>
  <c r="AK320" i="4"/>
  <c r="AJ320" i="4"/>
  <c r="AI320" i="4"/>
  <c r="AH320" i="4"/>
  <c r="AG320" i="4"/>
  <c r="AF320" i="4"/>
  <c r="AE320" i="4"/>
  <c r="AD320" i="4"/>
  <c r="AC320" i="4"/>
  <c r="AB320" i="4"/>
  <c r="AA320" i="4"/>
  <c r="Z320" i="4"/>
  <c r="Y320" i="4"/>
  <c r="X320" i="4"/>
  <c r="W320" i="4"/>
  <c r="V320" i="4"/>
  <c r="U320" i="4"/>
  <c r="T320" i="4"/>
  <c r="S320" i="4"/>
  <c r="Q320" i="4"/>
  <c r="P320" i="4"/>
  <c r="R320" i="4" s="1"/>
  <c r="O320" i="4"/>
  <c r="N320" i="4"/>
  <c r="L320" i="4"/>
  <c r="K320" i="4"/>
  <c r="M320" i="4" s="1"/>
  <c r="J320" i="4"/>
  <c r="I320" i="4"/>
  <c r="H320" i="4"/>
  <c r="G320" i="4"/>
  <c r="F320" i="4"/>
  <c r="E320" i="4"/>
  <c r="D320" i="4"/>
  <c r="C320" i="4"/>
  <c r="AZ319" i="4"/>
  <c r="AY319" i="4"/>
  <c r="AX319" i="4"/>
  <c r="AW319" i="4"/>
  <c r="AV319" i="4"/>
  <c r="AU319" i="4"/>
  <c r="AT319" i="4"/>
  <c r="AS319" i="4"/>
  <c r="AR319" i="4"/>
  <c r="AQ319" i="4"/>
  <c r="AP319" i="4"/>
  <c r="AO319" i="4"/>
  <c r="AN319" i="4"/>
  <c r="AM319" i="4"/>
  <c r="AL319" i="4"/>
  <c r="AK319" i="4"/>
  <c r="AJ319" i="4"/>
  <c r="AI319" i="4"/>
  <c r="AH319" i="4"/>
  <c r="AG319" i="4"/>
  <c r="AF319" i="4"/>
  <c r="AE319" i="4"/>
  <c r="AD319" i="4"/>
  <c r="AC319" i="4"/>
  <c r="AB319" i="4"/>
  <c r="AA319" i="4"/>
  <c r="Z319" i="4"/>
  <c r="Y319" i="4"/>
  <c r="X319" i="4"/>
  <c r="W319" i="4"/>
  <c r="V319" i="4"/>
  <c r="U319" i="4"/>
  <c r="T319" i="4"/>
  <c r="S319" i="4"/>
  <c r="Q319" i="4"/>
  <c r="P319" i="4"/>
  <c r="R319" i="4" s="1"/>
  <c r="O319" i="4"/>
  <c r="N319" i="4"/>
  <c r="M319" i="4"/>
  <c r="L319" i="4"/>
  <c r="K319" i="4"/>
  <c r="J319" i="4"/>
  <c r="I319" i="4"/>
  <c r="H319" i="4"/>
  <c r="G319" i="4"/>
  <c r="F319" i="4"/>
  <c r="E319" i="4"/>
  <c r="D319" i="4"/>
  <c r="C319" i="4"/>
  <c r="AZ318" i="4"/>
  <c r="AY318" i="4"/>
  <c r="AX318" i="4"/>
  <c r="AW318" i="4"/>
  <c r="AV318" i="4"/>
  <c r="AU318" i="4"/>
  <c r="AT318" i="4"/>
  <c r="AS318" i="4"/>
  <c r="AR318" i="4"/>
  <c r="AQ318" i="4"/>
  <c r="AP318" i="4"/>
  <c r="AO318" i="4"/>
  <c r="AN318" i="4"/>
  <c r="AM318" i="4"/>
  <c r="AL318" i="4"/>
  <c r="AK318" i="4"/>
  <c r="AJ318" i="4"/>
  <c r="AI318" i="4"/>
  <c r="AH318" i="4"/>
  <c r="AG318" i="4"/>
  <c r="AF318" i="4"/>
  <c r="AE318" i="4"/>
  <c r="AD318" i="4"/>
  <c r="AC318" i="4"/>
  <c r="AB318" i="4"/>
  <c r="AA318" i="4"/>
  <c r="Z318" i="4"/>
  <c r="Y318" i="4"/>
  <c r="X318" i="4"/>
  <c r="W318" i="4"/>
  <c r="V318" i="4"/>
  <c r="U318" i="4"/>
  <c r="T318" i="4"/>
  <c r="S318" i="4"/>
  <c r="R318" i="4"/>
  <c r="Q318" i="4"/>
  <c r="P318" i="4"/>
  <c r="O318" i="4"/>
  <c r="N318" i="4"/>
  <c r="L318" i="4"/>
  <c r="K318" i="4"/>
  <c r="M318" i="4" s="1"/>
  <c r="J318" i="4"/>
  <c r="I318" i="4"/>
  <c r="H318" i="4"/>
  <c r="G318" i="4"/>
  <c r="F318" i="4"/>
  <c r="E318" i="4"/>
  <c r="D318" i="4"/>
  <c r="C318" i="4"/>
  <c r="AZ317" i="4"/>
  <c r="AY317" i="4"/>
  <c r="AX317" i="4"/>
  <c r="AW317" i="4"/>
  <c r="AV317" i="4"/>
  <c r="AU317" i="4"/>
  <c r="AT317" i="4"/>
  <c r="AS317" i="4"/>
  <c r="AR317" i="4"/>
  <c r="AQ317" i="4"/>
  <c r="AP317" i="4"/>
  <c r="AO317" i="4"/>
  <c r="AN317" i="4"/>
  <c r="AM317" i="4"/>
  <c r="AL317" i="4"/>
  <c r="AK317" i="4"/>
  <c r="AJ317" i="4"/>
  <c r="AI317" i="4"/>
  <c r="AH317" i="4"/>
  <c r="AG317" i="4"/>
  <c r="AF317" i="4"/>
  <c r="AE317" i="4"/>
  <c r="AD317" i="4"/>
  <c r="AC317" i="4"/>
  <c r="AB317" i="4"/>
  <c r="AA317" i="4"/>
  <c r="Z317" i="4"/>
  <c r="Y317" i="4"/>
  <c r="X317" i="4"/>
  <c r="W317" i="4"/>
  <c r="V317" i="4"/>
  <c r="U317" i="4"/>
  <c r="T317" i="4"/>
  <c r="S317" i="4"/>
  <c r="R317" i="4"/>
  <c r="Q317" i="4"/>
  <c r="P317" i="4"/>
  <c r="O317" i="4"/>
  <c r="N317" i="4"/>
  <c r="M317" i="4"/>
  <c r="L317" i="4"/>
  <c r="K317" i="4"/>
  <c r="J317" i="4"/>
  <c r="I317" i="4"/>
  <c r="H317" i="4"/>
  <c r="G317" i="4"/>
  <c r="F317" i="4"/>
  <c r="E317" i="4"/>
  <c r="D317" i="4"/>
  <c r="C317" i="4"/>
  <c r="AZ316" i="4"/>
  <c r="AY316" i="4"/>
  <c r="AX316" i="4"/>
  <c r="AW316" i="4"/>
  <c r="AV316" i="4"/>
  <c r="AU316" i="4"/>
  <c r="AT316" i="4"/>
  <c r="AS316" i="4"/>
  <c r="AR316" i="4"/>
  <c r="AQ316" i="4"/>
  <c r="AP316" i="4"/>
  <c r="AO316" i="4"/>
  <c r="AN316" i="4"/>
  <c r="AM316" i="4"/>
  <c r="AL316" i="4"/>
  <c r="AK316" i="4"/>
  <c r="AJ316" i="4"/>
  <c r="AI316" i="4"/>
  <c r="AH316" i="4"/>
  <c r="AG316" i="4"/>
  <c r="AF316" i="4"/>
  <c r="AE316" i="4"/>
  <c r="AD316" i="4"/>
  <c r="AC316" i="4"/>
  <c r="AB316" i="4"/>
  <c r="AA316" i="4"/>
  <c r="Z316" i="4"/>
  <c r="Y316" i="4"/>
  <c r="X316" i="4"/>
  <c r="W316" i="4"/>
  <c r="V316" i="4"/>
  <c r="U316" i="4"/>
  <c r="T316" i="4"/>
  <c r="S316" i="4"/>
  <c r="Q316" i="4"/>
  <c r="P316" i="4"/>
  <c r="R316" i="4" s="1"/>
  <c r="O316" i="4"/>
  <c r="N316" i="4"/>
  <c r="L316" i="4"/>
  <c r="K316" i="4"/>
  <c r="M316" i="4" s="1"/>
  <c r="J316" i="4"/>
  <c r="I316" i="4"/>
  <c r="H316" i="4"/>
  <c r="G316" i="4"/>
  <c r="F316" i="4"/>
  <c r="E316" i="4"/>
  <c r="D316" i="4"/>
  <c r="C316" i="4"/>
  <c r="AZ315" i="4"/>
  <c r="AY315" i="4"/>
  <c r="AX315" i="4"/>
  <c r="AW315" i="4"/>
  <c r="AV315" i="4"/>
  <c r="AU315" i="4"/>
  <c r="AT315" i="4"/>
  <c r="AS315" i="4"/>
  <c r="AR315" i="4"/>
  <c r="AQ315" i="4"/>
  <c r="AP315" i="4"/>
  <c r="AO315" i="4"/>
  <c r="AN315" i="4"/>
  <c r="AM315" i="4"/>
  <c r="AL315" i="4"/>
  <c r="AK315" i="4"/>
  <c r="AJ315" i="4"/>
  <c r="AI315" i="4"/>
  <c r="AH315" i="4"/>
  <c r="AG315" i="4"/>
  <c r="AF315" i="4"/>
  <c r="AE315" i="4"/>
  <c r="AD315" i="4"/>
  <c r="AC315" i="4"/>
  <c r="AB315" i="4"/>
  <c r="AA315" i="4"/>
  <c r="Z315" i="4"/>
  <c r="Y315" i="4"/>
  <c r="X315" i="4"/>
  <c r="W315" i="4"/>
  <c r="V315" i="4"/>
  <c r="U315" i="4"/>
  <c r="T315" i="4"/>
  <c r="S315" i="4"/>
  <c r="Q315" i="4"/>
  <c r="P315" i="4"/>
  <c r="R315" i="4" s="1"/>
  <c r="O315" i="4"/>
  <c r="N315" i="4"/>
  <c r="M315" i="4"/>
  <c r="L315" i="4"/>
  <c r="K315" i="4"/>
  <c r="J315" i="4"/>
  <c r="I315" i="4"/>
  <c r="H315" i="4"/>
  <c r="G315" i="4"/>
  <c r="F315" i="4"/>
  <c r="E315" i="4"/>
  <c r="D315" i="4"/>
  <c r="C315" i="4"/>
  <c r="AZ314" i="4"/>
  <c r="AY314" i="4"/>
  <c r="AX314" i="4"/>
  <c r="AW314" i="4"/>
  <c r="AV314" i="4"/>
  <c r="AU314" i="4"/>
  <c r="AT314" i="4"/>
  <c r="AS314" i="4"/>
  <c r="AR314" i="4"/>
  <c r="AQ314" i="4"/>
  <c r="AP314" i="4"/>
  <c r="AO314" i="4"/>
  <c r="AN314" i="4"/>
  <c r="AM314" i="4"/>
  <c r="AL314" i="4"/>
  <c r="AK314" i="4"/>
  <c r="AJ314" i="4"/>
  <c r="AI314" i="4"/>
  <c r="AH314" i="4"/>
  <c r="AG314" i="4"/>
  <c r="AF314" i="4"/>
  <c r="AE314" i="4"/>
  <c r="AD314" i="4"/>
  <c r="AC314" i="4"/>
  <c r="AB314" i="4"/>
  <c r="AA314" i="4"/>
  <c r="Z314" i="4"/>
  <c r="Y314" i="4"/>
  <c r="X314" i="4"/>
  <c r="W314" i="4"/>
  <c r="V314" i="4"/>
  <c r="U314" i="4"/>
  <c r="T314" i="4"/>
  <c r="S314" i="4"/>
  <c r="R314" i="4"/>
  <c r="Q314" i="4"/>
  <c r="P314" i="4"/>
  <c r="O314" i="4"/>
  <c r="N314" i="4"/>
  <c r="L314" i="4"/>
  <c r="K314" i="4"/>
  <c r="M314" i="4" s="1"/>
  <c r="J314" i="4"/>
  <c r="I314" i="4"/>
  <c r="H314" i="4"/>
  <c r="G314" i="4"/>
  <c r="F314" i="4"/>
  <c r="E314" i="4"/>
  <c r="D314" i="4"/>
  <c r="C314" i="4"/>
  <c r="AZ313" i="4"/>
  <c r="AY313" i="4"/>
  <c r="AX313" i="4"/>
  <c r="AW313" i="4"/>
  <c r="AV313" i="4"/>
  <c r="AU313" i="4"/>
  <c r="AT313" i="4"/>
  <c r="AS313" i="4"/>
  <c r="AR313" i="4"/>
  <c r="AQ313" i="4"/>
  <c r="AP313" i="4"/>
  <c r="AO313" i="4"/>
  <c r="AN313" i="4"/>
  <c r="AM313" i="4"/>
  <c r="AL313" i="4"/>
  <c r="AK313" i="4"/>
  <c r="AJ313" i="4"/>
  <c r="AI313" i="4"/>
  <c r="AH313" i="4"/>
  <c r="AG313" i="4"/>
  <c r="AF313" i="4"/>
  <c r="AE313" i="4"/>
  <c r="AD313" i="4"/>
  <c r="AC313" i="4"/>
  <c r="AB313" i="4"/>
  <c r="AA313" i="4"/>
  <c r="Z313" i="4"/>
  <c r="Y313" i="4"/>
  <c r="X313" i="4"/>
  <c r="W313" i="4"/>
  <c r="V313" i="4"/>
  <c r="U313" i="4"/>
  <c r="T313" i="4"/>
  <c r="S313" i="4"/>
  <c r="R313" i="4"/>
  <c r="Q313" i="4"/>
  <c r="P313" i="4"/>
  <c r="O313" i="4"/>
  <c r="N313" i="4"/>
  <c r="M313" i="4"/>
  <c r="L313" i="4"/>
  <c r="K313" i="4"/>
  <c r="J313" i="4"/>
  <c r="I313" i="4"/>
  <c r="H313" i="4"/>
  <c r="G313" i="4"/>
  <c r="F313" i="4"/>
  <c r="E313" i="4"/>
  <c r="D313" i="4"/>
  <c r="C313" i="4"/>
  <c r="AZ312" i="4"/>
  <c r="AY312" i="4"/>
  <c r="AX312" i="4"/>
  <c r="AW312" i="4"/>
  <c r="AV312" i="4"/>
  <c r="AU312" i="4"/>
  <c r="AT312" i="4"/>
  <c r="AS312" i="4"/>
  <c r="AR312" i="4"/>
  <c r="AQ312" i="4"/>
  <c r="AP312" i="4"/>
  <c r="AO312" i="4"/>
  <c r="AN312" i="4"/>
  <c r="AM312" i="4"/>
  <c r="AL312" i="4"/>
  <c r="AK312" i="4"/>
  <c r="AJ312" i="4"/>
  <c r="AI312" i="4"/>
  <c r="AH312" i="4"/>
  <c r="AG312" i="4"/>
  <c r="AF312" i="4"/>
  <c r="AE312" i="4"/>
  <c r="AD312" i="4"/>
  <c r="AC312" i="4"/>
  <c r="AB312" i="4"/>
  <c r="AA312" i="4"/>
  <c r="Z312" i="4"/>
  <c r="Y312" i="4"/>
  <c r="X312" i="4"/>
  <c r="W312" i="4"/>
  <c r="V312" i="4"/>
  <c r="U312" i="4"/>
  <c r="T312" i="4"/>
  <c r="S312" i="4"/>
  <c r="Q312" i="4"/>
  <c r="P312" i="4"/>
  <c r="R312" i="4" s="1"/>
  <c r="O312" i="4"/>
  <c r="N312" i="4"/>
  <c r="L312" i="4"/>
  <c r="K312" i="4"/>
  <c r="M312" i="4" s="1"/>
  <c r="J312" i="4"/>
  <c r="I312" i="4"/>
  <c r="H312" i="4"/>
  <c r="G312" i="4"/>
  <c r="F312" i="4"/>
  <c r="E312" i="4"/>
  <c r="D312" i="4"/>
  <c r="C312" i="4"/>
  <c r="AZ311" i="4"/>
  <c r="AY311" i="4"/>
  <c r="AX311" i="4"/>
  <c r="AW311" i="4"/>
  <c r="AV311" i="4"/>
  <c r="AU311" i="4"/>
  <c r="AT311" i="4"/>
  <c r="AS311" i="4"/>
  <c r="AR311" i="4"/>
  <c r="AQ311" i="4"/>
  <c r="AP311" i="4"/>
  <c r="AO311" i="4"/>
  <c r="AN311" i="4"/>
  <c r="AM311" i="4"/>
  <c r="AL311" i="4"/>
  <c r="AK311" i="4"/>
  <c r="AJ311" i="4"/>
  <c r="AI311" i="4"/>
  <c r="AH311" i="4"/>
  <c r="AG311" i="4"/>
  <c r="AF311" i="4"/>
  <c r="AE311" i="4"/>
  <c r="AD311" i="4"/>
  <c r="AC311" i="4"/>
  <c r="AB311" i="4"/>
  <c r="AA311" i="4"/>
  <c r="Z311" i="4"/>
  <c r="Y311" i="4"/>
  <c r="X311" i="4"/>
  <c r="W311" i="4"/>
  <c r="V311" i="4"/>
  <c r="U311" i="4"/>
  <c r="T311" i="4"/>
  <c r="S311" i="4"/>
  <c r="Q311" i="4"/>
  <c r="P311" i="4"/>
  <c r="R311" i="4" s="1"/>
  <c r="O311" i="4"/>
  <c r="N311" i="4"/>
  <c r="M311" i="4"/>
  <c r="L311" i="4"/>
  <c r="K311" i="4"/>
  <c r="J311" i="4"/>
  <c r="I311" i="4"/>
  <c r="H311" i="4"/>
  <c r="G311" i="4"/>
  <c r="F311" i="4"/>
  <c r="E311" i="4"/>
  <c r="D311" i="4"/>
  <c r="C311" i="4"/>
  <c r="AZ310" i="4"/>
  <c r="AY310" i="4"/>
  <c r="AX310" i="4"/>
  <c r="AW310" i="4"/>
  <c r="AV310" i="4"/>
  <c r="AU310" i="4"/>
  <c r="AT310" i="4"/>
  <c r="AS310" i="4"/>
  <c r="AR310" i="4"/>
  <c r="AQ310" i="4"/>
  <c r="AP310" i="4"/>
  <c r="AO310" i="4"/>
  <c r="AN310" i="4"/>
  <c r="AM310" i="4"/>
  <c r="AL310" i="4"/>
  <c r="AK310" i="4"/>
  <c r="AJ310" i="4"/>
  <c r="AI310" i="4"/>
  <c r="AH310" i="4"/>
  <c r="AG310" i="4"/>
  <c r="AF310" i="4"/>
  <c r="AE310" i="4"/>
  <c r="AD310" i="4"/>
  <c r="AC310" i="4"/>
  <c r="AB310" i="4"/>
  <c r="AA310" i="4"/>
  <c r="Z310" i="4"/>
  <c r="Y310" i="4"/>
  <c r="X310" i="4"/>
  <c r="W310" i="4"/>
  <c r="V310" i="4"/>
  <c r="U310" i="4"/>
  <c r="T310" i="4"/>
  <c r="S310" i="4"/>
  <c r="R310" i="4"/>
  <c r="Q310" i="4"/>
  <c r="P310" i="4"/>
  <c r="O310" i="4"/>
  <c r="N310" i="4"/>
  <c r="L310" i="4"/>
  <c r="K310" i="4"/>
  <c r="M310" i="4" s="1"/>
  <c r="J310" i="4"/>
  <c r="I310" i="4"/>
  <c r="H310" i="4"/>
  <c r="G310" i="4"/>
  <c r="F310" i="4"/>
  <c r="E310" i="4"/>
  <c r="D310" i="4"/>
  <c r="C310" i="4"/>
  <c r="AZ309" i="4"/>
  <c r="AY309" i="4"/>
  <c r="AX309" i="4"/>
  <c r="AW309" i="4"/>
  <c r="AV309" i="4"/>
  <c r="AU309" i="4"/>
  <c r="AT309" i="4"/>
  <c r="AS309" i="4"/>
  <c r="AR309" i="4"/>
  <c r="AQ309" i="4"/>
  <c r="AP309" i="4"/>
  <c r="AO309" i="4"/>
  <c r="AN309" i="4"/>
  <c r="AM309" i="4"/>
  <c r="AL309" i="4"/>
  <c r="AK309" i="4"/>
  <c r="AJ309" i="4"/>
  <c r="AI309" i="4"/>
  <c r="AH309" i="4"/>
  <c r="AG309" i="4"/>
  <c r="AF309" i="4"/>
  <c r="AE309" i="4"/>
  <c r="AD309" i="4"/>
  <c r="AC309" i="4"/>
  <c r="AB309" i="4"/>
  <c r="AA309" i="4"/>
  <c r="Z309" i="4"/>
  <c r="Y309" i="4"/>
  <c r="X309" i="4"/>
  <c r="W309" i="4"/>
  <c r="V309" i="4"/>
  <c r="U309" i="4"/>
  <c r="T309" i="4"/>
  <c r="S309" i="4"/>
  <c r="R309" i="4"/>
  <c r="Q309" i="4"/>
  <c r="P309" i="4"/>
  <c r="O309" i="4"/>
  <c r="N309" i="4"/>
  <c r="M309" i="4"/>
  <c r="L309" i="4"/>
  <c r="K309" i="4"/>
  <c r="J309" i="4"/>
  <c r="I309" i="4"/>
  <c r="H309" i="4"/>
  <c r="G309" i="4"/>
  <c r="F309" i="4"/>
  <c r="E309" i="4"/>
  <c r="D309" i="4"/>
  <c r="C309" i="4"/>
  <c r="AZ308" i="4"/>
  <c r="AY308" i="4"/>
  <c r="AX308" i="4"/>
  <c r="AW308" i="4"/>
  <c r="AV308" i="4"/>
  <c r="AU308" i="4"/>
  <c r="AT308" i="4"/>
  <c r="AS308" i="4"/>
  <c r="AR308" i="4"/>
  <c r="AQ308" i="4"/>
  <c r="AP308" i="4"/>
  <c r="AO308" i="4"/>
  <c r="AN308" i="4"/>
  <c r="AM308" i="4"/>
  <c r="AL308" i="4"/>
  <c r="AK308" i="4"/>
  <c r="AJ308" i="4"/>
  <c r="AI308" i="4"/>
  <c r="AH308" i="4"/>
  <c r="AG308" i="4"/>
  <c r="AF308" i="4"/>
  <c r="AE308" i="4"/>
  <c r="AD308" i="4"/>
  <c r="AC308" i="4"/>
  <c r="AB308" i="4"/>
  <c r="AA308" i="4"/>
  <c r="Z308" i="4"/>
  <c r="Y308" i="4"/>
  <c r="X308" i="4"/>
  <c r="W308" i="4"/>
  <c r="V308" i="4"/>
  <c r="U308" i="4"/>
  <c r="T308" i="4"/>
  <c r="S308" i="4"/>
  <c r="Q308" i="4"/>
  <c r="P308" i="4"/>
  <c r="R308" i="4" s="1"/>
  <c r="O308" i="4"/>
  <c r="N308" i="4"/>
  <c r="L308" i="4"/>
  <c r="K308" i="4"/>
  <c r="M308" i="4" s="1"/>
  <c r="J308" i="4"/>
  <c r="I308" i="4"/>
  <c r="H308" i="4"/>
  <c r="G308" i="4"/>
  <c r="F308" i="4"/>
  <c r="E308" i="4"/>
  <c r="D308" i="4"/>
  <c r="C308"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Q307" i="4"/>
  <c r="P307" i="4"/>
  <c r="R307" i="4" s="1"/>
  <c r="O307" i="4"/>
  <c r="N307" i="4"/>
  <c r="M307" i="4"/>
  <c r="L307" i="4"/>
  <c r="K307" i="4"/>
  <c r="J307" i="4"/>
  <c r="I307" i="4"/>
  <c r="H307" i="4"/>
  <c r="G307" i="4"/>
  <c r="F307" i="4"/>
  <c r="E307" i="4"/>
  <c r="D307" i="4"/>
  <c r="C307" i="4"/>
  <c r="AZ306" i="4"/>
  <c r="AY306" i="4"/>
  <c r="AX306" i="4"/>
  <c r="AW306" i="4"/>
  <c r="AV306" i="4"/>
  <c r="AU306" i="4"/>
  <c r="AT306" i="4"/>
  <c r="AS306" i="4"/>
  <c r="AR306" i="4"/>
  <c r="AQ306" i="4"/>
  <c r="AP306" i="4"/>
  <c r="AO306" i="4"/>
  <c r="AN306" i="4"/>
  <c r="AM306" i="4"/>
  <c r="AL306" i="4"/>
  <c r="AK306" i="4"/>
  <c r="AJ306" i="4"/>
  <c r="AI306" i="4"/>
  <c r="AH306" i="4"/>
  <c r="AG306" i="4"/>
  <c r="AF306" i="4"/>
  <c r="AE306" i="4"/>
  <c r="AD306" i="4"/>
  <c r="AC306" i="4"/>
  <c r="AB306" i="4"/>
  <c r="AA306" i="4"/>
  <c r="Z306" i="4"/>
  <c r="Y306" i="4"/>
  <c r="X306" i="4"/>
  <c r="W306" i="4"/>
  <c r="V306" i="4"/>
  <c r="U306" i="4"/>
  <c r="T306" i="4"/>
  <c r="S306" i="4"/>
  <c r="R306" i="4"/>
  <c r="Q306" i="4"/>
  <c r="P306" i="4"/>
  <c r="O306" i="4"/>
  <c r="N306" i="4"/>
  <c r="L306" i="4"/>
  <c r="K306" i="4"/>
  <c r="M306" i="4" s="1"/>
  <c r="J306" i="4"/>
  <c r="I306" i="4"/>
  <c r="H306" i="4"/>
  <c r="G306" i="4"/>
  <c r="F306" i="4"/>
  <c r="E306" i="4"/>
  <c r="D306" i="4"/>
  <c r="C306" i="4"/>
  <c r="AZ305" i="4"/>
  <c r="AY305" i="4"/>
  <c r="AX305" i="4"/>
  <c r="AW305" i="4"/>
  <c r="AV305" i="4"/>
  <c r="AU305" i="4"/>
  <c r="AT305" i="4"/>
  <c r="AS305" i="4"/>
  <c r="AR305" i="4"/>
  <c r="AQ305" i="4"/>
  <c r="AP305" i="4"/>
  <c r="AO305" i="4"/>
  <c r="AN305" i="4"/>
  <c r="AM305" i="4"/>
  <c r="AL305" i="4"/>
  <c r="AK305" i="4"/>
  <c r="AJ305" i="4"/>
  <c r="AI305" i="4"/>
  <c r="AH305" i="4"/>
  <c r="AG305" i="4"/>
  <c r="AF305" i="4"/>
  <c r="AE305" i="4"/>
  <c r="AD305" i="4"/>
  <c r="AC305" i="4"/>
  <c r="AB305" i="4"/>
  <c r="AA305" i="4"/>
  <c r="Z305" i="4"/>
  <c r="Y305" i="4"/>
  <c r="X305" i="4"/>
  <c r="W305" i="4"/>
  <c r="V305" i="4"/>
  <c r="U305" i="4"/>
  <c r="T305" i="4"/>
  <c r="S305" i="4"/>
  <c r="R305" i="4"/>
  <c r="Q305" i="4"/>
  <c r="P305" i="4"/>
  <c r="O305" i="4"/>
  <c r="N305" i="4"/>
  <c r="M305" i="4"/>
  <c r="L305" i="4"/>
  <c r="K305" i="4"/>
  <c r="J305" i="4"/>
  <c r="I305" i="4"/>
  <c r="H305" i="4"/>
  <c r="G305" i="4"/>
  <c r="F305" i="4"/>
  <c r="E305" i="4"/>
  <c r="D305" i="4"/>
  <c r="C305" i="4"/>
  <c r="AZ304" i="4"/>
  <c r="AY304" i="4"/>
  <c r="AX304" i="4"/>
  <c r="AW304" i="4"/>
  <c r="AV304" i="4"/>
  <c r="AU304" i="4"/>
  <c r="AT304" i="4"/>
  <c r="AS304" i="4"/>
  <c r="AR304" i="4"/>
  <c r="AQ304" i="4"/>
  <c r="AP304" i="4"/>
  <c r="AO304" i="4"/>
  <c r="AN304" i="4"/>
  <c r="AM304" i="4"/>
  <c r="AL304" i="4"/>
  <c r="AK304" i="4"/>
  <c r="AJ304" i="4"/>
  <c r="AI304" i="4"/>
  <c r="AH304" i="4"/>
  <c r="AG304" i="4"/>
  <c r="AF304" i="4"/>
  <c r="AE304" i="4"/>
  <c r="AD304" i="4"/>
  <c r="AC304" i="4"/>
  <c r="AB304" i="4"/>
  <c r="AA304" i="4"/>
  <c r="Z304" i="4"/>
  <c r="Y304" i="4"/>
  <c r="X304" i="4"/>
  <c r="W304" i="4"/>
  <c r="V304" i="4"/>
  <c r="U304" i="4"/>
  <c r="T304" i="4"/>
  <c r="S304" i="4"/>
  <c r="Q304" i="4"/>
  <c r="P304" i="4"/>
  <c r="R304" i="4" s="1"/>
  <c r="O304" i="4"/>
  <c r="N304" i="4"/>
  <c r="L304" i="4"/>
  <c r="K304" i="4"/>
  <c r="M304" i="4" s="1"/>
  <c r="J304" i="4"/>
  <c r="I304" i="4"/>
  <c r="H304" i="4"/>
  <c r="G304" i="4"/>
  <c r="F304" i="4"/>
  <c r="E304" i="4"/>
  <c r="D304" i="4"/>
  <c r="C304" i="4"/>
  <c r="AZ303" i="4"/>
  <c r="AY303" i="4"/>
  <c r="AX303" i="4"/>
  <c r="AW303" i="4"/>
  <c r="AV303" i="4"/>
  <c r="AU303" i="4"/>
  <c r="AT303" i="4"/>
  <c r="AS303" i="4"/>
  <c r="AR303" i="4"/>
  <c r="AQ303" i="4"/>
  <c r="AP303" i="4"/>
  <c r="AO303" i="4"/>
  <c r="AN303" i="4"/>
  <c r="AM303" i="4"/>
  <c r="AL303" i="4"/>
  <c r="AK303" i="4"/>
  <c r="AJ303" i="4"/>
  <c r="AI303" i="4"/>
  <c r="AH303" i="4"/>
  <c r="AG303" i="4"/>
  <c r="AF303" i="4"/>
  <c r="AE303" i="4"/>
  <c r="AD303" i="4"/>
  <c r="AC303" i="4"/>
  <c r="AB303" i="4"/>
  <c r="AA303" i="4"/>
  <c r="Z303" i="4"/>
  <c r="Y303" i="4"/>
  <c r="X303" i="4"/>
  <c r="W303" i="4"/>
  <c r="V303" i="4"/>
  <c r="U303" i="4"/>
  <c r="T303" i="4"/>
  <c r="S303" i="4"/>
  <c r="Q303" i="4"/>
  <c r="P303" i="4"/>
  <c r="R303" i="4" s="1"/>
  <c r="O303" i="4"/>
  <c r="N303" i="4"/>
  <c r="M303" i="4"/>
  <c r="L303" i="4"/>
  <c r="K303" i="4"/>
  <c r="J303" i="4"/>
  <c r="I303" i="4"/>
  <c r="H303" i="4"/>
  <c r="G303" i="4"/>
  <c r="F303" i="4"/>
  <c r="E303" i="4"/>
  <c r="D303" i="4"/>
  <c r="C303" i="4"/>
  <c r="AZ302" i="4"/>
  <c r="AY302" i="4"/>
  <c r="AX302" i="4"/>
  <c r="AW302" i="4"/>
  <c r="AV302" i="4"/>
  <c r="AU302" i="4"/>
  <c r="AT302" i="4"/>
  <c r="AS302" i="4"/>
  <c r="AR302" i="4"/>
  <c r="AQ302" i="4"/>
  <c r="AP302" i="4"/>
  <c r="AO302" i="4"/>
  <c r="AN302" i="4"/>
  <c r="AM302" i="4"/>
  <c r="AL302" i="4"/>
  <c r="AK302" i="4"/>
  <c r="AJ302" i="4"/>
  <c r="AI302" i="4"/>
  <c r="AH302" i="4"/>
  <c r="AG302" i="4"/>
  <c r="AF302" i="4"/>
  <c r="AE302" i="4"/>
  <c r="AD302" i="4"/>
  <c r="AC302" i="4"/>
  <c r="AB302" i="4"/>
  <c r="AA302" i="4"/>
  <c r="Z302" i="4"/>
  <c r="Y302" i="4"/>
  <c r="X302" i="4"/>
  <c r="W302" i="4"/>
  <c r="V302" i="4"/>
  <c r="U302" i="4"/>
  <c r="T302" i="4"/>
  <c r="S302" i="4"/>
  <c r="R302" i="4"/>
  <c r="Q302" i="4"/>
  <c r="P302" i="4"/>
  <c r="O302" i="4"/>
  <c r="N302" i="4"/>
  <c r="L302" i="4"/>
  <c r="K302" i="4"/>
  <c r="M302" i="4" s="1"/>
  <c r="J302" i="4"/>
  <c r="I302" i="4"/>
  <c r="H302" i="4"/>
  <c r="G302" i="4"/>
  <c r="F302" i="4"/>
  <c r="E302" i="4"/>
  <c r="D302" i="4"/>
  <c r="C302" i="4"/>
  <c r="AZ301" i="4"/>
  <c r="AY301" i="4"/>
  <c r="AX301" i="4"/>
  <c r="AW301" i="4"/>
  <c r="AV301" i="4"/>
  <c r="AU301" i="4"/>
  <c r="AT301" i="4"/>
  <c r="AS301" i="4"/>
  <c r="AR301" i="4"/>
  <c r="AQ301" i="4"/>
  <c r="AP301" i="4"/>
  <c r="AO301" i="4"/>
  <c r="AN301" i="4"/>
  <c r="AM301" i="4"/>
  <c r="AL301" i="4"/>
  <c r="AK301" i="4"/>
  <c r="AJ301" i="4"/>
  <c r="AI301" i="4"/>
  <c r="AH301" i="4"/>
  <c r="AG301" i="4"/>
  <c r="AF301" i="4"/>
  <c r="AE301" i="4"/>
  <c r="AD301" i="4"/>
  <c r="AC301" i="4"/>
  <c r="AB301" i="4"/>
  <c r="AA301" i="4"/>
  <c r="Z301" i="4"/>
  <c r="Y301" i="4"/>
  <c r="X301" i="4"/>
  <c r="W301" i="4"/>
  <c r="V301" i="4"/>
  <c r="U301" i="4"/>
  <c r="T301" i="4"/>
  <c r="S301" i="4"/>
  <c r="R301" i="4"/>
  <c r="Q301" i="4"/>
  <c r="P301" i="4"/>
  <c r="O301" i="4"/>
  <c r="N301" i="4"/>
  <c r="M301" i="4"/>
  <c r="L301" i="4"/>
  <c r="K301" i="4"/>
  <c r="J301" i="4"/>
  <c r="I301" i="4"/>
  <c r="H301" i="4"/>
  <c r="G301" i="4"/>
  <c r="F301" i="4"/>
  <c r="E301" i="4"/>
  <c r="D301" i="4"/>
  <c r="C301" i="4"/>
  <c r="AZ300" i="4"/>
  <c r="AY300" i="4"/>
  <c r="AX300" i="4"/>
  <c r="AW300" i="4"/>
  <c r="AV300" i="4"/>
  <c r="AU300" i="4"/>
  <c r="AT300" i="4"/>
  <c r="AS300" i="4"/>
  <c r="AR300" i="4"/>
  <c r="AQ300" i="4"/>
  <c r="AP300" i="4"/>
  <c r="AO300" i="4"/>
  <c r="AN300" i="4"/>
  <c r="AM300" i="4"/>
  <c r="AL300" i="4"/>
  <c r="AK300" i="4"/>
  <c r="AJ300" i="4"/>
  <c r="AI300" i="4"/>
  <c r="AH300" i="4"/>
  <c r="AG300" i="4"/>
  <c r="AF300" i="4"/>
  <c r="AE300" i="4"/>
  <c r="AD300" i="4"/>
  <c r="AC300" i="4"/>
  <c r="AB300" i="4"/>
  <c r="AA300" i="4"/>
  <c r="Z300" i="4"/>
  <c r="Y300" i="4"/>
  <c r="X300" i="4"/>
  <c r="W300" i="4"/>
  <c r="V300" i="4"/>
  <c r="U300" i="4"/>
  <c r="T300" i="4"/>
  <c r="S300" i="4"/>
  <c r="Q300" i="4"/>
  <c r="P300" i="4"/>
  <c r="R300" i="4" s="1"/>
  <c r="O300" i="4"/>
  <c r="N300" i="4"/>
  <c r="L300" i="4"/>
  <c r="K300" i="4"/>
  <c r="M300" i="4" s="1"/>
  <c r="J300" i="4"/>
  <c r="I300" i="4"/>
  <c r="H300" i="4"/>
  <c r="G300" i="4"/>
  <c r="F300" i="4"/>
  <c r="E300" i="4"/>
  <c r="D300" i="4"/>
  <c r="C300" i="4"/>
  <c r="AZ299" i="4"/>
  <c r="AY299" i="4"/>
  <c r="AX299" i="4"/>
  <c r="AW299" i="4"/>
  <c r="AV299" i="4"/>
  <c r="AU299" i="4"/>
  <c r="AT299" i="4"/>
  <c r="AS299" i="4"/>
  <c r="AR299" i="4"/>
  <c r="AQ299" i="4"/>
  <c r="AP299" i="4"/>
  <c r="AO299" i="4"/>
  <c r="AN299" i="4"/>
  <c r="AM299" i="4"/>
  <c r="AL299" i="4"/>
  <c r="AK299" i="4"/>
  <c r="AJ299" i="4"/>
  <c r="AI299" i="4"/>
  <c r="AH299" i="4"/>
  <c r="AG299" i="4"/>
  <c r="AF299" i="4"/>
  <c r="AE299" i="4"/>
  <c r="AD299" i="4"/>
  <c r="AC299" i="4"/>
  <c r="AB299" i="4"/>
  <c r="AA299" i="4"/>
  <c r="Z299" i="4"/>
  <c r="Y299" i="4"/>
  <c r="X299" i="4"/>
  <c r="W299" i="4"/>
  <c r="V299" i="4"/>
  <c r="U299" i="4"/>
  <c r="T299" i="4"/>
  <c r="S299" i="4"/>
  <c r="Q299" i="4"/>
  <c r="P299" i="4"/>
  <c r="R299" i="4" s="1"/>
  <c r="O299" i="4"/>
  <c r="N299" i="4"/>
  <c r="M299" i="4"/>
  <c r="L299" i="4"/>
  <c r="K299" i="4"/>
  <c r="J299" i="4"/>
  <c r="I299" i="4"/>
  <c r="H299" i="4"/>
  <c r="G299" i="4"/>
  <c r="F299" i="4"/>
  <c r="E299" i="4"/>
  <c r="D299" i="4"/>
  <c r="C299" i="4"/>
  <c r="AZ298" i="4"/>
  <c r="AY298" i="4"/>
  <c r="AX298" i="4"/>
  <c r="AW298" i="4"/>
  <c r="AV298" i="4"/>
  <c r="AU298" i="4"/>
  <c r="AT298" i="4"/>
  <c r="AS298" i="4"/>
  <c r="AR298" i="4"/>
  <c r="AQ298" i="4"/>
  <c r="AP298" i="4"/>
  <c r="AO298" i="4"/>
  <c r="AN298" i="4"/>
  <c r="AM298" i="4"/>
  <c r="AL298" i="4"/>
  <c r="AK298" i="4"/>
  <c r="AJ298" i="4"/>
  <c r="AI298" i="4"/>
  <c r="AH298" i="4"/>
  <c r="AG298" i="4"/>
  <c r="AF298" i="4"/>
  <c r="AE298" i="4"/>
  <c r="AD298" i="4"/>
  <c r="AC298" i="4"/>
  <c r="AB298" i="4"/>
  <c r="AA298" i="4"/>
  <c r="Z298" i="4"/>
  <c r="Y298" i="4"/>
  <c r="X298" i="4"/>
  <c r="W298" i="4"/>
  <c r="V298" i="4"/>
  <c r="U298" i="4"/>
  <c r="T298" i="4"/>
  <c r="S298" i="4"/>
  <c r="R298" i="4"/>
  <c r="Q298" i="4"/>
  <c r="P298" i="4"/>
  <c r="O298" i="4"/>
  <c r="N298" i="4"/>
  <c r="L298" i="4"/>
  <c r="K298" i="4"/>
  <c r="M298" i="4" s="1"/>
  <c r="J298" i="4"/>
  <c r="I298" i="4"/>
  <c r="H298" i="4"/>
  <c r="G298" i="4"/>
  <c r="F298" i="4"/>
  <c r="E298" i="4"/>
  <c r="D298" i="4"/>
  <c r="C298" i="4"/>
  <c r="AZ297" i="4"/>
  <c r="AY297" i="4"/>
  <c r="AX297" i="4"/>
  <c r="AW297" i="4"/>
  <c r="AV297" i="4"/>
  <c r="AU297" i="4"/>
  <c r="AT297" i="4"/>
  <c r="AS297" i="4"/>
  <c r="AR297" i="4"/>
  <c r="AQ297" i="4"/>
  <c r="AP297" i="4"/>
  <c r="AO297" i="4"/>
  <c r="AN297" i="4"/>
  <c r="AM297" i="4"/>
  <c r="AL297" i="4"/>
  <c r="AK297" i="4"/>
  <c r="AJ297" i="4"/>
  <c r="AI297" i="4"/>
  <c r="AH297" i="4"/>
  <c r="AG297" i="4"/>
  <c r="AF297" i="4"/>
  <c r="AE297" i="4"/>
  <c r="AD297" i="4"/>
  <c r="AC297" i="4"/>
  <c r="AB297" i="4"/>
  <c r="AA297" i="4"/>
  <c r="Z297" i="4"/>
  <c r="Y297" i="4"/>
  <c r="X297" i="4"/>
  <c r="W297" i="4"/>
  <c r="V297" i="4"/>
  <c r="U297" i="4"/>
  <c r="T297" i="4"/>
  <c r="S297" i="4"/>
  <c r="R297" i="4"/>
  <c r="Q297" i="4"/>
  <c r="P297" i="4"/>
  <c r="O297" i="4"/>
  <c r="N297" i="4"/>
  <c r="M297" i="4"/>
  <c r="L297" i="4"/>
  <c r="K297" i="4"/>
  <c r="J297" i="4"/>
  <c r="I297" i="4"/>
  <c r="H297" i="4"/>
  <c r="G297" i="4"/>
  <c r="F297" i="4"/>
  <c r="E297" i="4"/>
  <c r="D297" i="4"/>
  <c r="C297" i="4"/>
  <c r="AZ296" i="4"/>
  <c r="AY296" i="4"/>
  <c r="AX296" i="4"/>
  <c r="AW296" i="4"/>
  <c r="AV296" i="4"/>
  <c r="AU296" i="4"/>
  <c r="AT296" i="4"/>
  <c r="AS296" i="4"/>
  <c r="AR296" i="4"/>
  <c r="AQ296" i="4"/>
  <c r="AP296" i="4"/>
  <c r="AO296" i="4"/>
  <c r="AN296" i="4"/>
  <c r="AM296" i="4"/>
  <c r="AL296" i="4"/>
  <c r="AK296" i="4"/>
  <c r="AJ296" i="4"/>
  <c r="AI296" i="4"/>
  <c r="AH296" i="4"/>
  <c r="AG296" i="4"/>
  <c r="AF296" i="4"/>
  <c r="AE296" i="4"/>
  <c r="AD296" i="4"/>
  <c r="AC296" i="4"/>
  <c r="AB296" i="4"/>
  <c r="AA296" i="4"/>
  <c r="Z296" i="4"/>
  <c r="Y296" i="4"/>
  <c r="X296" i="4"/>
  <c r="W296" i="4"/>
  <c r="V296" i="4"/>
  <c r="U296" i="4"/>
  <c r="T296" i="4"/>
  <c r="S296" i="4"/>
  <c r="Q296" i="4"/>
  <c r="P296" i="4"/>
  <c r="R296" i="4" s="1"/>
  <c r="O296" i="4"/>
  <c r="N296" i="4"/>
  <c r="L296" i="4"/>
  <c r="K296" i="4"/>
  <c r="M296" i="4" s="1"/>
  <c r="J296" i="4"/>
  <c r="I296" i="4"/>
  <c r="H296" i="4"/>
  <c r="G296" i="4"/>
  <c r="F296" i="4"/>
  <c r="E296" i="4"/>
  <c r="D296" i="4"/>
  <c r="C296" i="4"/>
  <c r="AZ295" i="4"/>
  <c r="AY295" i="4"/>
  <c r="AX295" i="4"/>
  <c r="AW295" i="4"/>
  <c r="AV295" i="4"/>
  <c r="AU295" i="4"/>
  <c r="AT295" i="4"/>
  <c r="AS295" i="4"/>
  <c r="AR295" i="4"/>
  <c r="AQ295" i="4"/>
  <c r="AP295" i="4"/>
  <c r="AO295" i="4"/>
  <c r="AN295" i="4"/>
  <c r="AM295" i="4"/>
  <c r="AL295" i="4"/>
  <c r="AK295" i="4"/>
  <c r="AJ295" i="4"/>
  <c r="AI295" i="4"/>
  <c r="AH295" i="4"/>
  <c r="AG295" i="4"/>
  <c r="AF295" i="4"/>
  <c r="AE295" i="4"/>
  <c r="AD295" i="4"/>
  <c r="AC295" i="4"/>
  <c r="AB295" i="4"/>
  <c r="AA295" i="4"/>
  <c r="Z295" i="4"/>
  <c r="Y295" i="4"/>
  <c r="X295" i="4"/>
  <c r="W295" i="4"/>
  <c r="V295" i="4"/>
  <c r="U295" i="4"/>
  <c r="T295" i="4"/>
  <c r="S295" i="4"/>
  <c r="Q295" i="4"/>
  <c r="P295" i="4"/>
  <c r="R295" i="4" s="1"/>
  <c r="O295" i="4"/>
  <c r="N295" i="4"/>
  <c r="M295" i="4"/>
  <c r="L295" i="4"/>
  <c r="K295" i="4"/>
  <c r="J295" i="4"/>
  <c r="I295" i="4"/>
  <c r="H295" i="4"/>
  <c r="G295" i="4"/>
  <c r="F295" i="4"/>
  <c r="E295" i="4"/>
  <c r="D295" i="4"/>
  <c r="C295" i="4"/>
  <c r="AZ294" i="4"/>
  <c r="AY294" i="4"/>
  <c r="AX294" i="4"/>
  <c r="AW294" i="4"/>
  <c r="AV294" i="4"/>
  <c r="AU294" i="4"/>
  <c r="AT294" i="4"/>
  <c r="AS294" i="4"/>
  <c r="AR294" i="4"/>
  <c r="AQ294" i="4"/>
  <c r="AP294" i="4"/>
  <c r="AO294" i="4"/>
  <c r="AN294" i="4"/>
  <c r="AM294" i="4"/>
  <c r="AL294" i="4"/>
  <c r="AK294" i="4"/>
  <c r="AJ294" i="4"/>
  <c r="AI294" i="4"/>
  <c r="AH294" i="4"/>
  <c r="AG294" i="4"/>
  <c r="AF294" i="4"/>
  <c r="AE294" i="4"/>
  <c r="AD294" i="4"/>
  <c r="AC294" i="4"/>
  <c r="AB294" i="4"/>
  <c r="AA294" i="4"/>
  <c r="Z294" i="4"/>
  <c r="Y294" i="4"/>
  <c r="X294" i="4"/>
  <c r="W294" i="4"/>
  <c r="V294" i="4"/>
  <c r="U294" i="4"/>
  <c r="T294" i="4"/>
  <c r="S294" i="4"/>
  <c r="R294" i="4"/>
  <c r="Q294" i="4"/>
  <c r="P294" i="4"/>
  <c r="O294" i="4"/>
  <c r="N294" i="4"/>
  <c r="L294" i="4"/>
  <c r="K294" i="4"/>
  <c r="M294" i="4" s="1"/>
  <c r="J294" i="4"/>
  <c r="I294" i="4"/>
  <c r="H294" i="4"/>
  <c r="G294" i="4"/>
  <c r="F294" i="4"/>
  <c r="E294" i="4"/>
  <c r="D294" i="4"/>
  <c r="C294" i="4"/>
  <c r="AZ293" i="4"/>
  <c r="AY293" i="4"/>
  <c r="AX293" i="4"/>
  <c r="AW293" i="4"/>
  <c r="AV293" i="4"/>
  <c r="AU293" i="4"/>
  <c r="AT293" i="4"/>
  <c r="AS293" i="4"/>
  <c r="AR293" i="4"/>
  <c r="AQ293" i="4"/>
  <c r="AP293" i="4"/>
  <c r="AO293" i="4"/>
  <c r="AN293" i="4"/>
  <c r="AM293" i="4"/>
  <c r="AL293" i="4"/>
  <c r="AK293" i="4"/>
  <c r="AJ293" i="4"/>
  <c r="AI293" i="4"/>
  <c r="AH293" i="4"/>
  <c r="AG293" i="4"/>
  <c r="AF293" i="4"/>
  <c r="AE293" i="4"/>
  <c r="AD293" i="4"/>
  <c r="AC293" i="4"/>
  <c r="AB293" i="4"/>
  <c r="AA293" i="4"/>
  <c r="Z293" i="4"/>
  <c r="Y293" i="4"/>
  <c r="X293" i="4"/>
  <c r="W293" i="4"/>
  <c r="V293" i="4"/>
  <c r="U293" i="4"/>
  <c r="T293" i="4"/>
  <c r="S293" i="4"/>
  <c r="R293" i="4"/>
  <c r="Q293" i="4"/>
  <c r="P293" i="4"/>
  <c r="O293" i="4"/>
  <c r="N293" i="4"/>
  <c r="M293" i="4"/>
  <c r="L293" i="4"/>
  <c r="K293" i="4"/>
  <c r="J293" i="4"/>
  <c r="I293" i="4"/>
  <c r="H293" i="4"/>
  <c r="G293" i="4"/>
  <c r="F293" i="4"/>
  <c r="E293" i="4"/>
  <c r="D293" i="4"/>
  <c r="C293" i="4"/>
  <c r="AZ292" i="4"/>
  <c r="AY292" i="4"/>
  <c r="AX292" i="4"/>
  <c r="AW292" i="4"/>
  <c r="AV292" i="4"/>
  <c r="AU292" i="4"/>
  <c r="AT292" i="4"/>
  <c r="AS292" i="4"/>
  <c r="AR292" i="4"/>
  <c r="AQ292" i="4"/>
  <c r="AP292" i="4"/>
  <c r="AO292" i="4"/>
  <c r="AN292" i="4"/>
  <c r="AM292" i="4"/>
  <c r="AL292" i="4"/>
  <c r="AK292" i="4"/>
  <c r="AJ292" i="4"/>
  <c r="AI292" i="4"/>
  <c r="AH292" i="4"/>
  <c r="AG292" i="4"/>
  <c r="AF292" i="4"/>
  <c r="AE292" i="4"/>
  <c r="AD292" i="4"/>
  <c r="AC292" i="4"/>
  <c r="AB292" i="4"/>
  <c r="AA292" i="4"/>
  <c r="Z292" i="4"/>
  <c r="Y292" i="4"/>
  <c r="X292" i="4"/>
  <c r="W292" i="4"/>
  <c r="V292" i="4"/>
  <c r="U292" i="4"/>
  <c r="T292" i="4"/>
  <c r="S292" i="4"/>
  <c r="Q292" i="4"/>
  <c r="P292" i="4"/>
  <c r="R292" i="4" s="1"/>
  <c r="O292" i="4"/>
  <c r="N292" i="4"/>
  <c r="L292" i="4"/>
  <c r="K292" i="4"/>
  <c r="M292" i="4" s="1"/>
  <c r="J292" i="4"/>
  <c r="I292" i="4"/>
  <c r="H292" i="4"/>
  <c r="G292" i="4"/>
  <c r="F292" i="4"/>
  <c r="E292" i="4"/>
  <c r="D292" i="4"/>
  <c r="C292" i="4"/>
  <c r="AZ291" i="4"/>
  <c r="AY291" i="4"/>
  <c r="AX291" i="4"/>
  <c r="AW291" i="4"/>
  <c r="AV291" i="4"/>
  <c r="AU291" i="4"/>
  <c r="AT291" i="4"/>
  <c r="AS291" i="4"/>
  <c r="AR291" i="4"/>
  <c r="AQ291" i="4"/>
  <c r="AP291" i="4"/>
  <c r="AO291" i="4"/>
  <c r="AN291" i="4"/>
  <c r="AM291" i="4"/>
  <c r="AL291" i="4"/>
  <c r="AK291" i="4"/>
  <c r="AJ291" i="4"/>
  <c r="AI291" i="4"/>
  <c r="AH291" i="4"/>
  <c r="AG291" i="4"/>
  <c r="AF291" i="4"/>
  <c r="AE291" i="4"/>
  <c r="AD291" i="4"/>
  <c r="AC291" i="4"/>
  <c r="AB291" i="4"/>
  <c r="AA291" i="4"/>
  <c r="Z291" i="4"/>
  <c r="Y291" i="4"/>
  <c r="X291" i="4"/>
  <c r="W291" i="4"/>
  <c r="V291" i="4"/>
  <c r="U291" i="4"/>
  <c r="T291" i="4"/>
  <c r="S291" i="4"/>
  <c r="Q291" i="4"/>
  <c r="P291" i="4"/>
  <c r="R291" i="4" s="1"/>
  <c r="O291" i="4"/>
  <c r="N291" i="4"/>
  <c r="M291" i="4"/>
  <c r="L291" i="4"/>
  <c r="K291" i="4"/>
  <c r="J291" i="4"/>
  <c r="I291" i="4"/>
  <c r="H291" i="4"/>
  <c r="G291" i="4"/>
  <c r="F291" i="4"/>
  <c r="E291" i="4"/>
  <c r="D291" i="4"/>
  <c r="C291" i="4"/>
  <c r="AZ290" i="4"/>
  <c r="AY290" i="4"/>
  <c r="AX290" i="4"/>
  <c r="AW290" i="4"/>
  <c r="AV290" i="4"/>
  <c r="AU290" i="4"/>
  <c r="AT290" i="4"/>
  <c r="AS290" i="4"/>
  <c r="AR290" i="4"/>
  <c r="AQ290" i="4"/>
  <c r="AP290" i="4"/>
  <c r="AO290" i="4"/>
  <c r="AN290" i="4"/>
  <c r="AM290" i="4"/>
  <c r="AL290" i="4"/>
  <c r="AK290" i="4"/>
  <c r="AJ290" i="4"/>
  <c r="AI290" i="4"/>
  <c r="AH290" i="4"/>
  <c r="AG290" i="4"/>
  <c r="AF290" i="4"/>
  <c r="AE290" i="4"/>
  <c r="AD290" i="4"/>
  <c r="AC290" i="4"/>
  <c r="AB290" i="4"/>
  <c r="AA290" i="4"/>
  <c r="Z290" i="4"/>
  <c r="Y290" i="4"/>
  <c r="X290" i="4"/>
  <c r="W290" i="4"/>
  <c r="V290" i="4"/>
  <c r="U290" i="4"/>
  <c r="T290" i="4"/>
  <c r="S290" i="4"/>
  <c r="R290" i="4"/>
  <c r="Q290" i="4"/>
  <c r="P290" i="4"/>
  <c r="O290" i="4"/>
  <c r="N290" i="4"/>
  <c r="L290" i="4"/>
  <c r="K290" i="4"/>
  <c r="M290" i="4" s="1"/>
  <c r="J290" i="4"/>
  <c r="I290" i="4"/>
  <c r="H290" i="4"/>
  <c r="G290" i="4"/>
  <c r="F290" i="4"/>
  <c r="E290" i="4"/>
  <c r="D290" i="4"/>
  <c r="C290" i="4"/>
  <c r="AZ289" i="4"/>
  <c r="AY289" i="4"/>
  <c r="AX289" i="4"/>
  <c r="AW289" i="4"/>
  <c r="AV289" i="4"/>
  <c r="AU289" i="4"/>
  <c r="AT289" i="4"/>
  <c r="AS289" i="4"/>
  <c r="AR289" i="4"/>
  <c r="AQ289" i="4"/>
  <c r="AP289" i="4"/>
  <c r="AO289" i="4"/>
  <c r="AN289" i="4"/>
  <c r="AM289" i="4"/>
  <c r="AL289" i="4"/>
  <c r="AK289" i="4"/>
  <c r="AJ289" i="4"/>
  <c r="AI289" i="4"/>
  <c r="AH289" i="4"/>
  <c r="AG289" i="4"/>
  <c r="AF289" i="4"/>
  <c r="AE289" i="4"/>
  <c r="AD289" i="4"/>
  <c r="AC289" i="4"/>
  <c r="AB289" i="4"/>
  <c r="AA289" i="4"/>
  <c r="Z289" i="4"/>
  <c r="Y289" i="4"/>
  <c r="X289" i="4"/>
  <c r="W289" i="4"/>
  <c r="V289" i="4"/>
  <c r="U289" i="4"/>
  <c r="T289" i="4"/>
  <c r="S289" i="4"/>
  <c r="R289" i="4"/>
  <c r="Q289" i="4"/>
  <c r="P289" i="4"/>
  <c r="O289" i="4"/>
  <c r="N289" i="4"/>
  <c r="M289" i="4"/>
  <c r="L289" i="4"/>
  <c r="K289" i="4"/>
  <c r="J289" i="4"/>
  <c r="I289" i="4"/>
  <c r="H289" i="4"/>
  <c r="G289" i="4"/>
  <c r="F289" i="4"/>
  <c r="E289" i="4"/>
  <c r="D289" i="4"/>
  <c r="C289" i="4"/>
  <c r="AZ288" i="4"/>
  <c r="AY288" i="4"/>
  <c r="AX288" i="4"/>
  <c r="AW288" i="4"/>
  <c r="AV288" i="4"/>
  <c r="AU288" i="4"/>
  <c r="AT288" i="4"/>
  <c r="AS288" i="4"/>
  <c r="AR288" i="4"/>
  <c r="AQ288" i="4"/>
  <c r="AP288" i="4"/>
  <c r="AO288" i="4"/>
  <c r="AN288" i="4"/>
  <c r="AM288" i="4"/>
  <c r="AL288" i="4"/>
  <c r="AK288" i="4"/>
  <c r="AJ288" i="4"/>
  <c r="AI288" i="4"/>
  <c r="AH288" i="4"/>
  <c r="AG288" i="4"/>
  <c r="AF288" i="4"/>
  <c r="AE288" i="4"/>
  <c r="AD288" i="4"/>
  <c r="AC288" i="4"/>
  <c r="AB288" i="4"/>
  <c r="AA288" i="4"/>
  <c r="Z288" i="4"/>
  <c r="Y288" i="4"/>
  <c r="X288" i="4"/>
  <c r="W288" i="4"/>
  <c r="V288" i="4"/>
  <c r="U288" i="4"/>
  <c r="T288" i="4"/>
  <c r="S288" i="4"/>
  <c r="Q288" i="4"/>
  <c r="P288" i="4"/>
  <c r="R288" i="4" s="1"/>
  <c r="O288" i="4"/>
  <c r="N288" i="4"/>
  <c r="L288" i="4"/>
  <c r="K288" i="4"/>
  <c r="M288" i="4" s="1"/>
  <c r="J288" i="4"/>
  <c r="I288" i="4"/>
  <c r="H288" i="4"/>
  <c r="G288" i="4"/>
  <c r="F288" i="4"/>
  <c r="E288" i="4"/>
  <c r="D288" i="4"/>
  <c r="C288" i="4"/>
  <c r="AZ287" i="4"/>
  <c r="AY287" i="4"/>
  <c r="AX287" i="4"/>
  <c r="AW287" i="4"/>
  <c r="AV287" i="4"/>
  <c r="AU287" i="4"/>
  <c r="AT287" i="4"/>
  <c r="AS287" i="4"/>
  <c r="AR287" i="4"/>
  <c r="AQ287" i="4"/>
  <c r="AP287" i="4"/>
  <c r="AO287" i="4"/>
  <c r="AN287" i="4"/>
  <c r="AM287" i="4"/>
  <c r="AL287" i="4"/>
  <c r="AK287" i="4"/>
  <c r="AJ287" i="4"/>
  <c r="AI287" i="4"/>
  <c r="AH287" i="4"/>
  <c r="AG287" i="4"/>
  <c r="AF287" i="4"/>
  <c r="AE287" i="4"/>
  <c r="AD287" i="4"/>
  <c r="AC287" i="4"/>
  <c r="AB287" i="4"/>
  <c r="AA287" i="4"/>
  <c r="Z287" i="4"/>
  <c r="Y287" i="4"/>
  <c r="X287" i="4"/>
  <c r="W287" i="4"/>
  <c r="V287" i="4"/>
  <c r="U287" i="4"/>
  <c r="T287" i="4"/>
  <c r="S287" i="4"/>
  <c r="Q287" i="4"/>
  <c r="P287" i="4"/>
  <c r="R287" i="4" s="1"/>
  <c r="O287" i="4"/>
  <c r="N287" i="4"/>
  <c r="M287" i="4"/>
  <c r="L287" i="4"/>
  <c r="K287" i="4"/>
  <c r="J287" i="4"/>
  <c r="I287" i="4"/>
  <c r="H287" i="4"/>
  <c r="G287" i="4"/>
  <c r="F287" i="4"/>
  <c r="E287" i="4"/>
  <c r="D287" i="4"/>
  <c r="C287" i="4"/>
  <c r="AZ286" i="4"/>
  <c r="AY286" i="4"/>
  <c r="AX286" i="4"/>
  <c r="AW286" i="4"/>
  <c r="AV286" i="4"/>
  <c r="AU286" i="4"/>
  <c r="AT286" i="4"/>
  <c r="AS286" i="4"/>
  <c r="AR286" i="4"/>
  <c r="AQ286" i="4"/>
  <c r="AP286" i="4"/>
  <c r="AO286" i="4"/>
  <c r="AN286" i="4"/>
  <c r="AM286" i="4"/>
  <c r="AL286" i="4"/>
  <c r="AK286" i="4"/>
  <c r="AJ286" i="4"/>
  <c r="AI286" i="4"/>
  <c r="AH286" i="4"/>
  <c r="AG286" i="4"/>
  <c r="AF286" i="4"/>
  <c r="AE286" i="4"/>
  <c r="AD286" i="4"/>
  <c r="AC286" i="4"/>
  <c r="AB286" i="4"/>
  <c r="AA286" i="4"/>
  <c r="Z286" i="4"/>
  <c r="Y286" i="4"/>
  <c r="X286" i="4"/>
  <c r="W286" i="4"/>
  <c r="V286" i="4"/>
  <c r="U286" i="4"/>
  <c r="T286" i="4"/>
  <c r="S286" i="4"/>
  <c r="R286" i="4"/>
  <c r="Q286" i="4"/>
  <c r="P286" i="4"/>
  <c r="O286" i="4"/>
  <c r="N286" i="4"/>
  <c r="L286" i="4"/>
  <c r="K286" i="4"/>
  <c r="M286" i="4" s="1"/>
  <c r="J286" i="4"/>
  <c r="I286" i="4"/>
  <c r="H286" i="4"/>
  <c r="G286" i="4"/>
  <c r="F286" i="4"/>
  <c r="E286" i="4"/>
  <c r="D286" i="4"/>
  <c r="C286" i="4"/>
  <c r="AZ285" i="4"/>
  <c r="AY285" i="4"/>
  <c r="AX285" i="4"/>
  <c r="AW285" i="4"/>
  <c r="AV285" i="4"/>
  <c r="AU285" i="4"/>
  <c r="AT285" i="4"/>
  <c r="AS285" i="4"/>
  <c r="AR285" i="4"/>
  <c r="AQ285" i="4"/>
  <c r="AP285" i="4"/>
  <c r="AO285" i="4"/>
  <c r="AN285" i="4"/>
  <c r="AM285" i="4"/>
  <c r="AL285" i="4"/>
  <c r="AK285" i="4"/>
  <c r="AJ285" i="4"/>
  <c r="AI285" i="4"/>
  <c r="AH285" i="4"/>
  <c r="AG285" i="4"/>
  <c r="AF285" i="4"/>
  <c r="AE285" i="4"/>
  <c r="AD285" i="4"/>
  <c r="AC285" i="4"/>
  <c r="AB285" i="4"/>
  <c r="AA285" i="4"/>
  <c r="Z285" i="4"/>
  <c r="Y285" i="4"/>
  <c r="X285" i="4"/>
  <c r="W285" i="4"/>
  <c r="V285" i="4"/>
  <c r="U285" i="4"/>
  <c r="T285" i="4"/>
  <c r="S285" i="4"/>
  <c r="R285" i="4"/>
  <c r="Q285" i="4"/>
  <c r="P285" i="4"/>
  <c r="O285" i="4"/>
  <c r="N285" i="4"/>
  <c r="M285" i="4"/>
  <c r="L285" i="4"/>
  <c r="K285" i="4"/>
  <c r="J285" i="4"/>
  <c r="I285" i="4"/>
  <c r="H285" i="4"/>
  <c r="G285" i="4"/>
  <c r="F285" i="4"/>
  <c r="E285" i="4"/>
  <c r="D285" i="4"/>
  <c r="C285" i="4"/>
  <c r="AZ284" i="4"/>
  <c r="AY284" i="4"/>
  <c r="AX284" i="4"/>
  <c r="AW284" i="4"/>
  <c r="AV284" i="4"/>
  <c r="AU284" i="4"/>
  <c r="AT284" i="4"/>
  <c r="AS284" i="4"/>
  <c r="AR284" i="4"/>
  <c r="AQ284" i="4"/>
  <c r="AP284" i="4"/>
  <c r="AO284" i="4"/>
  <c r="AN284" i="4"/>
  <c r="AM284" i="4"/>
  <c r="AL284" i="4"/>
  <c r="AK284" i="4"/>
  <c r="AJ284" i="4"/>
  <c r="AI284" i="4"/>
  <c r="AH284" i="4"/>
  <c r="AG284" i="4"/>
  <c r="AF284" i="4"/>
  <c r="AE284" i="4"/>
  <c r="AD284" i="4"/>
  <c r="AC284" i="4"/>
  <c r="AB284" i="4"/>
  <c r="AA284" i="4"/>
  <c r="Z284" i="4"/>
  <c r="Y284" i="4"/>
  <c r="X284" i="4"/>
  <c r="W284" i="4"/>
  <c r="V284" i="4"/>
  <c r="U284" i="4"/>
  <c r="T284" i="4"/>
  <c r="S284" i="4"/>
  <c r="Q284" i="4"/>
  <c r="P284" i="4"/>
  <c r="R284" i="4" s="1"/>
  <c r="O284" i="4"/>
  <c r="N284" i="4"/>
  <c r="L284" i="4"/>
  <c r="K284" i="4"/>
  <c r="M284" i="4" s="1"/>
  <c r="J284" i="4"/>
  <c r="I284" i="4"/>
  <c r="H284" i="4"/>
  <c r="G284" i="4"/>
  <c r="F284" i="4"/>
  <c r="E284" i="4"/>
  <c r="D284" i="4"/>
  <c r="C284" i="4"/>
  <c r="AZ283" i="4"/>
  <c r="AY283" i="4"/>
  <c r="AX283" i="4"/>
  <c r="AW283" i="4"/>
  <c r="AV283" i="4"/>
  <c r="AU283" i="4"/>
  <c r="AT283" i="4"/>
  <c r="AS283" i="4"/>
  <c r="AR283" i="4"/>
  <c r="AQ283" i="4"/>
  <c r="AP283" i="4"/>
  <c r="AO283" i="4"/>
  <c r="AN283" i="4"/>
  <c r="AM283" i="4"/>
  <c r="AL283" i="4"/>
  <c r="AK283" i="4"/>
  <c r="AJ283" i="4"/>
  <c r="AI283" i="4"/>
  <c r="AH283" i="4"/>
  <c r="AG283" i="4"/>
  <c r="AF283" i="4"/>
  <c r="AE283" i="4"/>
  <c r="AD283" i="4"/>
  <c r="AC283" i="4"/>
  <c r="AB283" i="4"/>
  <c r="AA283" i="4"/>
  <c r="Z283" i="4"/>
  <c r="Y283" i="4"/>
  <c r="X283" i="4"/>
  <c r="W283" i="4"/>
  <c r="V283" i="4"/>
  <c r="U283" i="4"/>
  <c r="T283" i="4"/>
  <c r="S283" i="4"/>
  <c r="Q283" i="4"/>
  <c r="P283" i="4"/>
  <c r="R283" i="4" s="1"/>
  <c r="O283" i="4"/>
  <c r="N283" i="4"/>
  <c r="M283" i="4"/>
  <c r="L283" i="4"/>
  <c r="K283" i="4"/>
  <c r="J283" i="4"/>
  <c r="I283" i="4"/>
  <c r="H283" i="4"/>
  <c r="G283" i="4"/>
  <c r="F283" i="4"/>
  <c r="E283" i="4"/>
  <c r="D283" i="4"/>
  <c r="C283" i="4"/>
  <c r="AZ282" i="4"/>
  <c r="AY282" i="4"/>
  <c r="AX282" i="4"/>
  <c r="AW282" i="4"/>
  <c r="AV282" i="4"/>
  <c r="AU282" i="4"/>
  <c r="AT282" i="4"/>
  <c r="AS282" i="4"/>
  <c r="AR282" i="4"/>
  <c r="AQ282" i="4"/>
  <c r="AP282" i="4"/>
  <c r="AO282" i="4"/>
  <c r="AN282" i="4"/>
  <c r="AM282" i="4"/>
  <c r="AL282" i="4"/>
  <c r="AK282" i="4"/>
  <c r="AJ282" i="4"/>
  <c r="AI282" i="4"/>
  <c r="AH282" i="4"/>
  <c r="AG282" i="4"/>
  <c r="AF282" i="4"/>
  <c r="AE282" i="4"/>
  <c r="AD282" i="4"/>
  <c r="AC282" i="4"/>
  <c r="AB282" i="4"/>
  <c r="AA282" i="4"/>
  <c r="Z282" i="4"/>
  <c r="Y282" i="4"/>
  <c r="X282" i="4"/>
  <c r="W282" i="4"/>
  <c r="V282" i="4"/>
  <c r="U282" i="4"/>
  <c r="T282" i="4"/>
  <c r="S282" i="4"/>
  <c r="R282" i="4"/>
  <c r="Q282" i="4"/>
  <c r="P282" i="4"/>
  <c r="O282" i="4"/>
  <c r="N282" i="4"/>
  <c r="L282" i="4"/>
  <c r="K282" i="4"/>
  <c r="M282" i="4" s="1"/>
  <c r="J282" i="4"/>
  <c r="I282" i="4"/>
  <c r="H282" i="4"/>
  <c r="G282" i="4"/>
  <c r="F282" i="4"/>
  <c r="E282" i="4"/>
  <c r="D282" i="4"/>
  <c r="C282" i="4"/>
  <c r="AZ281" i="4"/>
  <c r="AY281" i="4"/>
  <c r="AX281" i="4"/>
  <c r="AW281" i="4"/>
  <c r="AV281" i="4"/>
  <c r="AU281" i="4"/>
  <c r="AT281" i="4"/>
  <c r="AS281" i="4"/>
  <c r="AR281" i="4"/>
  <c r="AQ281" i="4"/>
  <c r="AP281" i="4"/>
  <c r="AO281" i="4"/>
  <c r="AN281" i="4"/>
  <c r="AM281" i="4"/>
  <c r="AL281" i="4"/>
  <c r="AK281" i="4"/>
  <c r="AJ281" i="4"/>
  <c r="AI281" i="4"/>
  <c r="AH281" i="4"/>
  <c r="AG281" i="4"/>
  <c r="AF281" i="4"/>
  <c r="AE281" i="4"/>
  <c r="AD281" i="4"/>
  <c r="AC281" i="4"/>
  <c r="AB281" i="4"/>
  <c r="AA281" i="4"/>
  <c r="Z281" i="4"/>
  <c r="Y281" i="4"/>
  <c r="X281" i="4"/>
  <c r="W281" i="4"/>
  <c r="V281" i="4"/>
  <c r="U281" i="4"/>
  <c r="T281" i="4"/>
  <c r="S281" i="4"/>
  <c r="R281" i="4"/>
  <c r="Q281" i="4"/>
  <c r="P281" i="4"/>
  <c r="O281" i="4"/>
  <c r="N281" i="4"/>
  <c r="M281" i="4"/>
  <c r="L281" i="4"/>
  <c r="K281" i="4"/>
  <c r="J281" i="4"/>
  <c r="I281" i="4"/>
  <c r="H281" i="4"/>
  <c r="G281" i="4"/>
  <c r="F281" i="4"/>
  <c r="E281" i="4"/>
  <c r="D281" i="4"/>
  <c r="C281" i="4"/>
  <c r="AZ280" i="4"/>
  <c r="AY280" i="4"/>
  <c r="AX280" i="4"/>
  <c r="AW280" i="4"/>
  <c r="AV280" i="4"/>
  <c r="AU280" i="4"/>
  <c r="AT280" i="4"/>
  <c r="AS280" i="4"/>
  <c r="AR280" i="4"/>
  <c r="AQ280" i="4"/>
  <c r="AP280" i="4"/>
  <c r="AO280" i="4"/>
  <c r="AN280" i="4"/>
  <c r="AM280" i="4"/>
  <c r="AL280" i="4"/>
  <c r="AK280" i="4"/>
  <c r="AJ280" i="4"/>
  <c r="AI280" i="4"/>
  <c r="AH280" i="4"/>
  <c r="AG280" i="4"/>
  <c r="AF280" i="4"/>
  <c r="AE280" i="4"/>
  <c r="AD280" i="4"/>
  <c r="AC280" i="4"/>
  <c r="AB280" i="4"/>
  <c r="AA280" i="4"/>
  <c r="Z280" i="4"/>
  <c r="Y280" i="4"/>
  <c r="X280" i="4"/>
  <c r="W280" i="4"/>
  <c r="V280" i="4"/>
  <c r="U280" i="4"/>
  <c r="T280" i="4"/>
  <c r="S280" i="4"/>
  <c r="Q280" i="4"/>
  <c r="P280" i="4"/>
  <c r="R280" i="4" s="1"/>
  <c r="O280" i="4"/>
  <c r="N280" i="4"/>
  <c r="L280" i="4"/>
  <c r="K280" i="4"/>
  <c r="M280" i="4" s="1"/>
  <c r="J280" i="4"/>
  <c r="I280" i="4"/>
  <c r="H280" i="4"/>
  <c r="G280" i="4"/>
  <c r="F280" i="4"/>
  <c r="E280" i="4"/>
  <c r="D280" i="4"/>
  <c r="C280" i="4"/>
  <c r="AZ279" i="4"/>
  <c r="AY279" i="4"/>
  <c r="AX279" i="4"/>
  <c r="AW279" i="4"/>
  <c r="AV279" i="4"/>
  <c r="AU279" i="4"/>
  <c r="AT279" i="4"/>
  <c r="AS279" i="4"/>
  <c r="AR279" i="4"/>
  <c r="AQ279" i="4"/>
  <c r="AP279" i="4"/>
  <c r="AO279" i="4"/>
  <c r="AN279" i="4"/>
  <c r="AM279" i="4"/>
  <c r="AL279" i="4"/>
  <c r="AK279" i="4"/>
  <c r="AJ279" i="4"/>
  <c r="AI279" i="4"/>
  <c r="AH279" i="4"/>
  <c r="AG279" i="4"/>
  <c r="AF279" i="4"/>
  <c r="AE279" i="4"/>
  <c r="AD279" i="4"/>
  <c r="AC279" i="4"/>
  <c r="AB279" i="4"/>
  <c r="AA279" i="4"/>
  <c r="Z279" i="4"/>
  <c r="Y279" i="4"/>
  <c r="X279" i="4"/>
  <c r="W279" i="4"/>
  <c r="V279" i="4"/>
  <c r="U279" i="4"/>
  <c r="T279" i="4"/>
  <c r="S279" i="4"/>
  <c r="Q279" i="4"/>
  <c r="P279" i="4"/>
  <c r="R279" i="4" s="1"/>
  <c r="O279" i="4"/>
  <c r="N279" i="4"/>
  <c r="M279" i="4"/>
  <c r="L279" i="4"/>
  <c r="K279" i="4"/>
  <c r="J279" i="4"/>
  <c r="I279" i="4"/>
  <c r="H279" i="4"/>
  <c r="G279" i="4"/>
  <c r="F279" i="4"/>
  <c r="E279" i="4"/>
  <c r="D279" i="4"/>
  <c r="C279" i="4"/>
  <c r="AZ278" i="4"/>
  <c r="AY278" i="4"/>
  <c r="AX278" i="4"/>
  <c r="AW278" i="4"/>
  <c r="AV278" i="4"/>
  <c r="AU278" i="4"/>
  <c r="AT278" i="4"/>
  <c r="AS278" i="4"/>
  <c r="AR278" i="4"/>
  <c r="AQ278" i="4"/>
  <c r="AP278" i="4"/>
  <c r="AO278" i="4"/>
  <c r="AN278" i="4"/>
  <c r="AM278" i="4"/>
  <c r="AL278" i="4"/>
  <c r="AK278" i="4"/>
  <c r="AJ278" i="4"/>
  <c r="AI278" i="4"/>
  <c r="AH278" i="4"/>
  <c r="AG278" i="4"/>
  <c r="AF278" i="4"/>
  <c r="AE278" i="4"/>
  <c r="AD278" i="4"/>
  <c r="AC278" i="4"/>
  <c r="AB278" i="4"/>
  <c r="AA278" i="4"/>
  <c r="Z278" i="4"/>
  <c r="Y278" i="4"/>
  <c r="X278" i="4"/>
  <c r="W278" i="4"/>
  <c r="V278" i="4"/>
  <c r="U278" i="4"/>
  <c r="T278" i="4"/>
  <c r="S278" i="4"/>
  <c r="R278" i="4"/>
  <c r="Q278" i="4"/>
  <c r="P278" i="4"/>
  <c r="O278" i="4"/>
  <c r="N278" i="4"/>
  <c r="L278" i="4"/>
  <c r="K278" i="4"/>
  <c r="M278" i="4" s="1"/>
  <c r="J278" i="4"/>
  <c r="I278" i="4"/>
  <c r="H278" i="4"/>
  <c r="G278" i="4"/>
  <c r="F278" i="4"/>
  <c r="E278" i="4"/>
  <c r="D278" i="4"/>
  <c r="C278" i="4"/>
  <c r="AZ277" i="4"/>
  <c r="AY277" i="4"/>
  <c r="AX277" i="4"/>
  <c r="AW277" i="4"/>
  <c r="AV277" i="4"/>
  <c r="AU277" i="4"/>
  <c r="AT277" i="4"/>
  <c r="AS277" i="4"/>
  <c r="AR277" i="4"/>
  <c r="AQ277" i="4"/>
  <c r="AP277" i="4"/>
  <c r="AO277" i="4"/>
  <c r="AN277" i="4"/>
  <c r="AM277" i="4"/>
  <c r="AL277" i="4"/>
  <c r="AK277" i="4"/>
  <c r="AJ277" i="4"/>
  <c r="AI277" i="4"/>
  <c r="AH277" i="4"/>
  <c r="AG277" i="4"/>
  <c r="AF277" i="4"/>
  <c r="AE277" i="4"/>
  <c r="AD277" i="4"/>
  <c r="AC277" i="4"/>
  <c r="AB277" i="4"/>
  <c r="AA277" i="4"/>
  <c r="Z277" i="4"/>
  <c r="Y277" i="4"/>
  <c r="X277" i="4"/>
  <c r="W277" i="4"/>
  <c r="V277" i="4"/>
  <c r="U277" i="4"/>
  <c r="T277" i="4"/>
  <c r="S277" i="4"/>
  <c r="R277" i="4"/>
  <c r="Q277" i="4"/>
  <c r="P277" i="4"/>
  <c r="O277" i="4"/>
  <c r="N277" i="4"/>
  <c r="M277" i="4"/>
  <c r="L277" i="4"/>
  <c r="K277" i="4"/>
  <c r="J277" i="4"/>
  <c r="I277" i="4"/>
  <c r="H277" i="4"/>
  <c r="G277" i="4"/>
  <c r="F277" i="4"/>
  <c r="E277" i="4"/>
  <c r="D277" i="4"/>
  <c r="C277" i="4"/>
  <c r="AZ276" i="4"/>
  <c r="AY276" i="4"/>
  <c r="AX276" i="4"/>
  <c r="AW276" i="4"/>
  <c r="AV276" i="4"/>
  <c r="AU276" i="4"/>
  <c r="AT276" i="4"/>
  <c r="AS276" i="4"/>
  <c r="AR276" i="4"/>
  <c r="AQ276" i="4"/>
  <c r="AP276" i="4"/>
  <c r="AO276" i="4"/>
  <c r="AN276" i="4"/>
  <c r="AM276" i="4"/>
  <c r="AL276" i="4"/>
  <c r="AK276" i="4"/>
  <c r="AJ276" i="4"/>
  <c r="AI276" i="4"/>
  <c r="AH276" i="4"/>
  <c r="AG276" i="4"/>
  <c r="AF276" i="4"/>
  <c r="AE276" i="4"/>
  <c r="AD276" i="4"/>
  <c r="AC276" i="4"/>
  <c r="AB276" i="4"/>
  <c r="AA276" i="4"/>
  <c r="Z276" i="4"/>
  <c r="Y276" i="4"/>
  <c r="X276" i="4"/>
  <c r="W276" i="4"/>
  <c r="V276" i="4"/>
  <c r="U276" i="4"/>
  <c r="T276" i="4"/>
  <c r="S276" i="4"/>
  <c r="Q276" i="4"/>
  <c r="P276" i="4"/>
  <c r="R276" i="4" s="1"/>
  <c r="O276" i="4"/>
  <c r="N276" i="4"/>
  <c r="L276" i="4"/>
  <c r="K276" i="4"/>
  <c r="M276" i="4" s="1"/>
  <c r="J276" i="4"/>
  <c r="I276" i="4"/>
  <c r="H276" i="4"/>
  <c r="G276" i="4"/>
  <c r="F276" i="4"/>
  <c r="E276" i="4"/>
  <c r="D276" i="4"/>
  <c r="C276" i="4"/>
  <c r="AZ275" i="4"/>
  <c r="AY275" i="4"/>
  <c r="AX275" i="4"/>
  <c r="AW275" i="4"/>
  <c r="AV275" i="4"/>
  <c r="AU275" i="4"/>
  <c r="AT275" i="4"/>
  <c r="AS275" i="4"/>
  <c r="AR275" i="4"/>
  <c r="AQ275" i="4"/>
  <c r="AP275" i="4"/>
  <c r="AO275" i="4"/>
  <c r="AN275" i="4"/>
  <c r="AM275" i="4"/>
  <c r="AL275" i="4"/>
  <c r="AK275" i="4"/>
  <c r="AJ275" i="4"/>
  <c r="AI275" i="4"/>
  <c r="AH275" i="4"/>
  <c r="AG275" i="4"/>
  <c r="AF275" i="4"/>
  <c r="AE275" i="4"/>
  <c r="AD275" i="4"/>
  <c r="AC275" i="4"/>
  <c r="AB275" i="4"/>
  <c r="AA275" i="4"/>
  <c r="Z275" i="4"/>
  <c r="Y275" i="4"/>
  <c r="X275" i="4"/>
  <c r="W275" i="4"/>
  <c r="V275" i="4"/>
  <c r="U275" i="4"/>
  <c r="T275" i="4"/>
  <c r="S275" i="4"/>
  <c r="Q275" i="4"/>
  <c r="P275" i="4"/>
  <c r="R275" i="4" s="1"/>
  <c r="O275" i="4"/>
  <c r="N275" i="4"/>
  <c r="M275" i="4"/>
  <c r="L275" i="4"/>
  <c r="K275" i="4"/>
  <c r="J275" i="4"/>
  <c r="I275" i="4"/>
  <c r="H275" i="4"/>
  <c r="G275" i="4"/>
  <c r="F275" i="4"/>
  <c r="E275" i="4"/>
  <c r="D275" i="4"/>
  <c r="C275" i="4"/>
  <c r="AZ274" i="4"/>
  <c r="AY274" i="4"/>
  <c r="AX274" i="4"/>
  <c r="AW274" i="4"/>
  <c r="AV274" i="4"/>
  <c r="AU274" i="4"/>
  <c r="AT274" i="4"/>
  <c r="AS274" i="4"/>
  <c r="AR274" i="4"/>
  <c r="AQ274" i="4"/>
  <c r="AP274" i="4"/>
  <c r="AO274" i="4"/>
  <c r="AN274" i="4"/>
  <c r="AM274" i="4"/>
  <c r="AL274" i="4"/>
  <c r="AK274" i="4"/>
  <c r="AJ274" i="4"/>
  <c r="AI274" i="4"/>
  <c r="AH274" i="4"/>
  <c r="AG274" i="4"/>
  <c r="AF274" i="4"/>
  <c r="AE274" i="4"/>
  <c r="AD274" i="4"/>
  <c r="AC274" i="4"/>
  <c r="AB274" i="4"/>
  <c r="AA274" i="4"/>
  <c r="Z274" i="4"/>
  <c r="Y274" i="4"/>
  <c r="X274" i="4"/>
  <c r="W274" i="4"/>
  <c r="V274" i="4"/>
  <c r="U274" i="4"/>
  <c r="T274" i="4"/>
  <c r="S274" i="4"/>
  <c r="R274" i="4"/>
  <c r="Q274" i="4"/>
  <c r="P274" i="4"/>
  <c r="O274" i="4"/>
  <c r="N274" i="4"/>
  <c r="L274" i="4"/>
  <c r="K274" i="4"/>
  <c r="M274" i="4" s="1"/>
  <c r="J274" i="4"/>
  <c r="I274" i="4"/>
  <c r="H274" i="4"/>
  <c r="G274" i="4"/>
  <c r="F274" i="4"/>
  <c r="E274" i="4"/>
  <c r="D274" i="4"/>
  <c r="C274" i="4"/>
  <c r="AZ273" i="4"/>
  <c r="AY273" i="4"/>
  <c r="AX273" i="4"/>
  <c r="AW273" i="4"/>
  <c r="AV273" i="4"/>
  <c r="AU273" i="4"/>
  <c r="AT273" i="4"/>
  <c r="AS273" i="4"/>
  <c r="AR273" i="4"/>
  <c r="AQ273" i="4"/>
  <c r="AP273" i="4"/>
  <c r="AO273" i="4"/>
  <c r="AN273" i="4"/>
  <c r="AM273" i="4"/>
  <c r="AL273" i="4"/>
  <c r="AK273" i="4"/>
  <c r="AJ273" i="4"/>
  <c r="AI273" i="4"/>
  <c r="AH273" i="4"/>
  <c r="AG273" i="4"/>
  <c r="AF273" i="4"/>
  <c r="AE273" i="4"/>
  <c r="AD273" i="4"/>
  <c r="AC273" i="4"/>
  <c r="AB273" i="4"/>
  <c r="AA273" i="4"/>
  <c r="Z273" i="4"/>
  <c r="Y273" i="4"/>
  <c r="X273" i="4"/>
  <c r="W273" i="4"/>
  <c r="V273" i="4"/>
  <c r="U273" i="4"/>
  <c r="T273" i="4"/>
  <c r="S273" i="4"/>
  <c r="R273" i="4"/>
  <c r="Q273" i="4"/>
  <c r="P273" i="4"/>
  <c r="O273" i="4"/>
  <c r="N273" i="4"/>
  <c r="M273" i="4"/>
  <c r="L273" i="4"/>
  <c r="K273" i="4"/>
  <c r="J273" i="4"/>
  <c r="I273" i="4"/>
  <c r="H273" i="4"/>
  <c r="G273" i="4"/>
  <c r="F273" i="4"/>
  <c r="E273" i="4"/>
  <c r="D273" i="4"/>
  <c r="C273" i="4"/>
  <c r="AZ272" i="4"/>
  <c r="AY272" i="4"/>
  <c r="AX272" i="4"/>
  <c r="AW272" i="4"/>
  <c r="AV272" i="4"/>
  <c r="AU272" i="4"/>
  <c r="AT272" i="4"/>
  <c r="AS272" i="4"/>
  <c r="AR272" i="4"/>
  <c r="AQ272" i="4"/>
  <c r="AP272" i="4"/>
  <c r="AO272" i="4"/>
  <c r="AN272" i="4"/>
  <c r="AM272" i="4"/>
  <c r="AL272" i="4"/>
  <c r="AK272" i="4"/>
  <c r="AJ272" i="4"/>
  <c r="AI272" i="4"/>
  <c r="AH272" i="4"/>
  <c r="AG272" i="4"/>
  <c r="AF272" i="4"/>
  <c r="AE272" i="4"/>
  <c r="AD272" i="4"/>
  <c r="AC272" i="4"/>
  <c r="AB272" i="4"/>
  <c r="AA272" i="4"/>
  <c r="Z272" i="4"/>
  <c r="Y272" i="4"/>
  <c r="X272" i="4"/>
  <c r="W272" i="4"/>
  <c r="V272" i="4"/>
  <c r="U272" i="4"/>
  <c r="T272" i="4"/>
  <c r="S272" i="4"/>
  <c r="Q272" i="4"/>
  <c r="P272" i="4"/>
  <c r="R272" i="4" s="1"/>
  <c r="O272" i="4"/>
  <c r="N272" i="4"/>
  <c r="L272" i="4"/>
  <c r="K272" i="4"/>
  <c r="M272" i="4" s="1"/>
  <c r="J272" i="4"/>
  <c r="I272" i="4"/>
  <c r="H272" i="4"/>
  <c r="G272" i="4"/>
  <c r="F272" i="4"/>
  <c r="E272" i="4"/>
  <c r="D272" i="4"/>
  <c r="C272" i="4"/>
  <c r="AZ271" i="4"/>
  <c r="AY271" i="4"/>
  <c r="AX271" i="4"/>
  <c r="AW271" i="4"/>
  <c r="AV271" i="4"/>
  <c r="AU271" i="4"/>
  <c r="AT271" i="4"/>
  <c r="AS271" i="4"/>
  <c r="AR271" i="4"/>
  <c r="AQ271" i="4"/>
  <c r="AP271" i="4"/>
  <c r="AO271" i="4"/>
  <c r="AN271" i="4"/>
  <c r="AM271" i="4"/>
  <c r="AL271" i="4"/>
  <c r="AK271" i="4"/>
  <c r="AJ271" i="4"/>
  <c r="AI271" i="4"/>
  <c r="AH271" i="4"/>
  <c r="AG271" i="4"/>
  <c r="AF271" i="4"/>
  <c r="AE271" i="4"/>
  <c r="AD271" i="4"/>
  <c r="AC271" i="4"/>
  <c r="AB271" i="4"/>
  <c r="AA271" i="4"/>
  <c r="Z271" i="4"/>
  <c r="Y271" i="4"/>
  <c r="X271" i="4"/>
  <c r="W271" i="4"/>
  <c r="V271" i="4"/>
  <c r="U271" i="4"/>
  <c r="T271" i="4"/>
  <c r="S271" i="4"/>
  <c r="Q271" i="4"/>
  <c r="P271" i="4"/>
  <c r="R271" i="4" s="1"/>
  <c r="O271" i="4"/>
  <c r="N271" i="4"/>
  <c r="M271" i="4"/>
  <c r="L271" i="4"/>
  <c r="K271" i="4"/>
  <c r="J271" i="4"/>
  <c r="I271" i="4"/>
  <c r="H271" i="4"/>
  <c r="G271" i="4"/>
  <c r="F271" i="4"/>
  <c r="E271" i="4"/>
  <c r="D271" i="4"/>
  <c r="C271" i="4"/>
  <c r="AZ270" i="4"/>
  <c r="AY270" i="4"/>
  <c r="AX270" i="4"/>
  <c r="AW270" i="4"/>
  <c r="AV270" i="4"/>
  <c r="AU270" i="4"/>
  <c r="AT270" i="4"/>
  <c r="AS270" i="4"/>
  <c r="AR270" i="4"/>
  <c r="AQ270" i="4"/>
  <c r="AP270" i="4"/>
  <c r="AO270" i="4"/>
  <c r="AN270" i="4"/>
  <c r="AM270" i="4"/>
  <c r="AL270" i="4"/>
  <c r="AK270" i="4"/>
  <c r="AJ270" i="4"/>
  <c r="AI270" i="4"/>
  <c r="AH270" i="4"/>
  <c r="AG270" i="4"/>
  <c r="AF270" i="4"/>
  <c r="AE270" i="4"/>
  <c r="AD270" i="4"/>
  <c r="AC270" i="4"/>
  <c r="AB270" i="4"/>
  <c r="AA270" i="4"/>
  <c r="Z270" i="4"/>
  <c r="Y270" i="4"/>
  <c r="X270" i="4"/>
  <c r="W270" i="4"/>
  <c r="V270" i="4"/>
  <c r="U270" i="4"/>
  <c r="T270" i="4"/>
  <c r="S270" i="4"/>
  <c r="R270" i="4"/>
  <c r="Q270" i="4"/>
  <c r="P270" i="4"/>
  <c r="O270" i="4"/>
  <c r="N270" i="4"/>
  <c r="L270" i="4"/>
  <c r="K270" i="4"/>
  <c r="M270" i="4" s="1"/>
  <c r="J270" i="4"/>
  <c r="I270" i="4"/>
  <c r="H270" i="4"/>
  <c r="G270" i="4"/>
  <c r="F270" i="4"/>
  <c r="E270" i="4"/>
  <c r="D270" i="4"/>
  <c r="C270" i="4"/>
  <c r="AZ269" i="4"/>
  <c r="AY269" i="4"/>
  <c r="AX269" i="4"/>
  <c r="AW269" i="4"/>
  <c r="AV269" i="4"/>
  <c r="AU269" i="4"/>
  <c r="AT269" i="4"/>
  <c r="AS269" i="4"/>
  <c r="AR269" i="4"/>
  <c r="AQ269" i="4"/>
  <c r="AP269" i="4"/>
  <c r="AO269" i="4"/>
  <c r="AN269" i="4"/>
  <c r="AM269" i="4"/>
  <c r="AL269" i="4"/>
  <c r="AK269" i="4"/>
  <c r="AJ269" i="4"/>
  <c r="AI269" i="4"/>
  <c r="AH269" i="4"/>
  <c r="AG269" i="4"/>
  <c r="AF269" i="4"/>
  <c r="AE269" i="4"/>
  <c r="AD269" i="4"/>
  <c r="AC269" i="4"/>
  <c r="AB269" i="4"/>
  <c r="AA269" i="4"/>
  <c r="Z269" i="4"/>
  <c r="Y269" i="4"/>
  <c r="X269" i="4"/>
  <c r="W269" i="4"/>
  <c r="V269" i="4"/>
  <c r="U269" i="4"/>
  <c r="T269" i="4"/>
  <c r="S269" i="4"/>
  <c r="R269" i="4"/>
  <c r="Q269" i="4"/>
  <c r="P269" i="4"/>
  <c r="O269" i="4"/>
  <c r="N269" i="4"/>
  <c r="M269" i="4"/>
  <c r="L269" i="4"/>
  <c r="K269" i="4"/>
  <c r="J269" i="4"/>
  <c r="I269" i="4"/>
  <c r="H269" i="4"/>
  <c r="G269" i="4"/>
  <c r="F269" i="4"/>
  <c r="E269" i="4"/>
  <c r="D269" i="4"/>
  <c r="C269"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L268" i="4"/>
  <c r="K268" i="4"/>
  <c r="M268" i="4" s="1"/>
  <c r="J268" i="4"/>
  <c r="I268" i="4"/>
  <c r="H268" i="4"/>
  <c r="G268" i="4"/>
  <c r="F268" i="4"/>
  <c r="E268" i="4"/>
  <c r="D268" i="4"/>
  <c r="C268" i="4"/>
  <c r="AZ267" i="4"/>
  <c r="AY267" i="4"/>
  <c r="AX267" i="4"/>
  <c r="AW267" i="4"/>
  <c r="AV267" i="4"/>
  <c r="AU267" i="4"/>
  <c r="AT267" i="4"/>
  <c r="AS267" i="4"/>
  <c r="AR267" i="4"/>
  <c r="AQ267" i="4"/>
  <c r="AP267" i="4"/>
  <c r="AO267" i="4"/>
  <c r="AN267" i="4"/>
  <c r="AM267" i="4"/>
  <c r="AL267" i="4"/>
  <c r="AK267" i="4"/>
  <c r="AJ267" i="4"/>
  <c r="AI267" i="4"/>
  <c r="AH267" i="4"/>
  <c r="AG267" i="4"/>
  <c r="AF267" i="4"/>
  <c r="AE267" i="4"/>
  <c r="AD267" i="4"/>
  <c r="AC267" i="4"/>
  <c r="AB267" i="4"/>
  <c r="AA267" i="4"/>
  <c r="Z267" i="4"/>
  <c r="Y267" i="4"/>
  <c r="X267" i="4"/>
  <c r="W267" i="4"/>
  <c r="V267" i="4"/>
  <c r="U267" i="4"/>
  <c r="T267" i="4"/>
  <c r="S267" i="4"/>
  <c r="Q267" i="4"/>
  <c r="P267" i="4"/>
  <c r="R267" i="4" s="1"/>
  <c r="O267" i="4"/>
  <c r="N267" i="4"/>
  <c r="M267" i="4"/>
  <c r="L267" i="4"/>
  <c r="K267" i="4"/>
  <c r="J267" i="4"/>
  <c r="I267" i="4"/>
  <c r="H267" i="4"/>
  <c r="G267" i="4"/>
  <c r="F267" i="4"/>
  <c r="E267" i="4"/>
  <c r="D267" i="4"/>
  <c r="C267"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L266" i="4"/>
  <c r="K266" i="4"/>
  <c r="M266" i="4" s="1"/>
  <c r="J266" i="4"/>
  <c r="I266" i="4"/>
  <c r="H266" i="4"/>
  <c r="G266" i="4"/>
  <c r="F266" i="4"/>
  <c r="E266" i="4"/>
  <c r="D266" i="4"/>
  <c r="C266" i="4"/>
  <c r="AZ265" i="4"/>
  <c r="AY265" i="4"/>
  <c r="AX265" i="4"/>
  <c r="AW265" i="4"/>
  <c r="AV265" i="4"/>
  <c r="AU265" i="4"/>
  <c r="AT265" i="4"/>
  <c r="AS265" i="4"/>
  <c r="AR265" i="4"/>
  <c r="AQ265" i="4"/>
  <c r="AP265" i="4"/>
  <c r="AO265" i="4"/>
  <c r="AN265" i="4"/>
  <c r="AM265" i="4"/>
  <c r="AL265" i="4"/>
  <c r="AK265" i="4"/>
  <c r="AJ265" i="4"/>
  <c r="AI265" i="4"/>
  <c r="AH265" i="4"/>
  <c r="AG265" i="4"/>
  <c r="AF265" i="4"/>
  <c r="AE265" i="4"/>
  <c r="AD265" i="4"/>
  <c r="AC265" i="4"/>
  <c r="AB265" i="4"/>
  <c r="AA265" i="4"/>
  <c r="Z265" i="4"/>
  <c r="Y265" i="4"/>
  <c r="X265" i="4"/>
  <c r="W265" i="4"/>
  <c r="V265" i="4"/>
  <c r="U265" i="4"/>
  <c r="T265" i="4"/>
  <c r="S265" i="4"/>
  <c r="R265" i="4"/>
  <c r="Q265" i="4"/>
  <c r="P265" i="4"/>
  <c r="O265" i="4"/>
  <c r="N265" i="4"/>
  <c r="M265" i="4"/>
  <c r="L265" i="4"/>
  <c r="K265" i="4"/>
  <c r="J265" i="4"/>
  <c r="I265" i="4"/>
  <c r="H265" i="4"/>
  <c r="G265" i="4"/>
  <c r="F265" i="4"/>
  <c r="E265" i="4"/>
  <c r="D265" i="4"/>
  <c r="C265" i="4"/>
  <c r="AZ264" i="4"/>
  <c r="AY264" i="4"/>
  <c r="AX264" i="4"/>
  <c r="AW264" i="4"/>
  <c r="AV264" i="4"/>
  <c r="AU264" i="4"/>
  <c r="AT264" i="4"/>
  <c r="AS264" i="4"/>
  <c r="AR264" i="4"/>
  <c r="AQ264" i="4"/>
  <c r="AP264" i="4"/>
  <c r="AO264" i="4"/>
  <c r="AN264" i="4"/>
  <c r="AM264" i="4"/>
  <c r="AL264" i="4"/>
  <c r="AK264" i="4"/>
  <c r="AJ264" i="4"/>
  <c r="AI264" i="4"/>
  <c r="AH264" i="4"/>
  <c r="AG264" i="4"/>
  <c r="AF264" i="4"/>
  <c r="AE264" i="4"/>
  <c r="AD264" i="4"/>
  <c r="AC264" i="4"/>
  <c r="AB264" i="4"/>
  <c r="AA264" i="4"/>
  <c r="Z264" i="4"/>
  <c r="Y264" i="4"/>
  <c r="X264" i="4"/>
  <c r="W264" i="4"/>
  <c r="V264" i="4"/>
  <c r="U264" i="4"/>
  <c r="T264" i="4"/>
  <c r="S264" i="4"/>
  <c r="R264" i="4"/>
  <c r="Q264" i="4"/>
  <c r="P264" i="4"/>
  <c r="O264" i="4"/>
  <c r="N264" i="4"/>
  <c r="L264" i="4"/>
  <c r="K264" i="4"/>
  <c r="M264" i="4" s="1"/>
  <c r="J264" i="4"/>
  <c r="I264" i="4"/>
  <c r="H264" i="4"/>
  <c r="G264" i="4"/>
  <c r="F264" i="4"/>
  <c r="E264" i="4"/>
  <c r="D264" i="4"/>
  <c r="C264" i="4"/>
  <c r="AZ263" i="4"/>
  <c r="AY263" i="4"/>
  <c r="AX263" i="4"/>
  <c r="AW263" i="4"/>
  <c r="AV263" i="4"/>
  <c r="AU263" i="4"/>
  <c r="AT263" i="4"/>
  <c r="AS263" i="4"/>
  <c r="AR263" i="4"/>
  <c r="AQ263" i="4"/>
  <c r="AP263" i="4"/>
  <c r="AO263" i="4"/>
  <c r="AN263" i="4"/>
  <c r="AM263" i="4"/>
  <c r="AL263" i="4"/>
  <c r="AK263" i="4"/>
  <c r="AJ263" i="4"/>
  <c r="AI263" i="4"/>
  <c r="AH263" i="4"/>
  <c r="AG263" i="4"/>
  <c r="AF263" i="4"/>
  <c r="AE263" i="4"/>
  <c r="AD263" i="4"/>
  <c r="AC263" i="4"/>
  <c r="AB263" i="4"/>
  <c r="AA263" i="4"/>
  <c r="Z263" i="4"/>
  <c r="Y263" i="4"/>
  <c r="X263" i="4"/>
  <c r="W263" i="4"/>
  <c r="V263" i="4"/>
  <c r="U263" i="4"/>
  <c r="T263" i="4"/>
  <c r="S263" i="4"/>
  <c r="Q263" i="4"/>
  <c r="P263" i="4"/>
  <c r="R263" i="4" s="1"/>
  <c r="O263" i="4"/>
  <c r="N263" i="4"/>
  <c r="M263" i="4"/>
  <c r="L263" i="4"/>
  <c r="K263" i="4"/>
  <c r="J263" i="4"/>
  <c r="I263" i="4"/>
  <c r="H263" i="4"/>
  <c r="G263" i="4"/>
  <c r="F263" i="4"/>
  <c r="E263" i="4"/>
  <c r="D263" i="4"/>
  <c r="C263" i="4"/>
  <c r="AZ262" i="4"/>
  <c r="AY262" i="4"/>
  <c r="AX262" i="4"/>
  <c r="AW262" i="4"/>
  <c r="AV262" i="4"/>
  <c r="AU262" i="4"/>
  <c r="AT262" i="4"/>
  <c r="AS262" i="4"/>
  <c r="AR262" i="4"/>
  <c r="AQ262" i="4"/>
  <c r="AP262" i="4"/>
  <c r="AO262" i="4"/>
  <c r="AN262" i="4"/>
  <c r="AM262" i="4"/>
  <c r="AL262" i="4"/>
  <c r="AK262" i="4"/>
  <c r="AJ262" i="4"/>
  <c r="AI262" i="4"/>
  <c r="AH262" i="4"/>
  <c r="AG262" i="4"/>
  <c r="AF262" i="4"/>
  <c r="AE262" i="4"/>
  <c r="AD262" i="4"/>
  <c r="AC262" i="4"/>
  <c r="AB262" i="4"/>
  <c r="AA262" i="4"/>
  <c r="Z262" i="4"/>
  <c r="Y262" i="4"/>
  <c r="X262" i="4"/>
  <c r="W262" i="4"/>
  <c r="V262" i="4"/>
  <c r="U262" i="4"/>
  <c r="T262" i="4"/>
  <c r="S262" i="4"/>
  <c r="R262" i="4"/>
  <c r="Q262" i="4"/>
  <c r="P262" i="4"/>
  <c r="O262" i="4"/>
  <c r="N262" i="4"/>
  <c r="L262" i="4"/>
  <c r="K262" i="4"/>
  <c r="M262" i="4" s="1"/>
  <c r="J262" i="4"/>
  <c r="I262" i="4"/>
  <c r="H262" i="4"/>
  <c r="G262" i="4"/>
  <c r="F262" i="4"/>
  <c r="E262" i="4"/>
  <c r="D262" i="4"/>
  <c r="C262" i="4"/>
  <c r="AZ261" i="4"/>
  <c r="AY261" i="4"/>
  <c r="AX261" i="4"/>
  <c r="AW261" i="4"/>
  <c r="AV261" i="4"/>
  <c r="AU261" i="4"/>
  <c r="AT261" i="4"/>
  <c r="AS261" i="4"/>
  <c r="AR261" i="4"/>
  <c r="AQ261" i="4"/>
  <c r="AP261" i="4"/>
  <c r="AO261" i="4"/>
  <c r="AN261" i="4"/>
  <c r="AM261" i="4"/>
  <c r="AL261" i="4"/>
  <c r="AK261" i="4"/>
  <c r="AJ261" i="4"/>
  <c r="AI261" i="4"/>
  <c r="AH261" i="4"/>
  <c r="AG261" i="4"/>
  <c r="AF261" i="4"/>
  <c r="AE261" i="4"/>
  <c r="AD261" i="4"/>
  <c r="AC261" i="4"/>
  <c r="AB261" i="4"/>
  <c r="AA261" i="4"/>
  <c r="Z261" i="4"/>
  <c r="Y261" i="4"/>
  <c r="X261" i="4"/>
  <c r="W261" i="4"/>
  <c r="V261" i="4"/>
  <c r="U261" i="4"/>
  <c r="T261" i="4"/>
  <c r="S261" i="4"/>
  <c r="R261" i="4"/>
  <c r="Q261" i="4"/>
  <c r="P261" i="4"/>
  <c r="O261" i="4"/>
  <c r="N261" i="4"/>
  <c r="M261" i="4"/>
  <c r="L261" i="4"/>
  <c r="K261" i="4"/>
  <c r="J261" i="4"/>
  <c r="I261" i="4"/>
  <c r="H261" i="4"/>
  <c r="G261" i="4"/>
  <c r="F261" i="4"/>
  <c r="E261" i="4"/>
  <c r="D261" i="4"/>
  <c r="C261" i="4"/>
  <c r="AZ260" i="4"/>
  <c r="AY260" i="4"/>
  <c r="AX260" i="4"/>
  <c r="AW260" i="4"/>
  <c r="AV260" i="4"/>
  <c r="AU260" i="4"/>
  <c r="AT260" i="4"/>
  <c r="AS260" i="4"/>
  <c r="AR260" i="4"/>
  <c r="AQ260" i="4"/>
  <c r="AP260" i="4"/>
  <c r="AO260" i="4"/>
  <c r="AN260" i="4"/>
  <c r="AM260" i="4"/>
  <c r="AL260" i="4"/>
  <c r="AK260" i="4"/>
  <c r="AJ260" i="4"/>
  <c r="AI260" i="4"/>
  <c r="AH260" i="4"/>
  <c r="AG260" i="4"/>
  <c r="AF260" i="4"/>
  <c r="AE260" i="4"/>
  <c r="AD260" i="4"/>
  <c r="AC260" i="4"/>
  <c r="AB260" i="4"/>
  <c r="AA260" i="4"/>
  <c r="Z260" i="4"/>
  <c r="Y260" i="4"/>
  <c r="X260" i="4"/>
  <c r="W260" i="4"/>
  <c r="V260" i="4"/>
  <c r="U260" i="4"/>
  <c r="T260" i="4"/>
  <c r="S260" i="4"/>
  <c r="R260" i="4"/>
  <c r="Q260" i="4"/>
  <c r="P260" i="4"/>
  <c r="O260" i="4"/>
  <c r="N260" i="4"/>
  <c r="L260" i="4"/>
  <c r="K260" i="4"/>
  <c r="M260" i="4" s="1"/>
  <c r="J260" i="4"/>
  <c r="I260" i="4"/>
  <c r="H260" i="4"/>
  <c r="G260" i="4"/>
  <c r="F260" i="4"/>
  <c r="E260" i="4"/>
  <c r="D260" i="4"/>
  <c r="C260" i="4"/>
  <c r="AZ259" i="4"/>
  <c r="AY259" i="4"/>
  <c r="AX259" i="4"/>
  <c r="AW259" i="4"/>
  <c r="AV259" i="4"/>
  <c r="AU259" i="4"/>
  <c r="AT259" i="4"/>
  <c r="AS259" i="4"/>
  <c r="AR259" i="4"/>
  <c r="AQ259" i="4"/>
  <c r="AP259" i="4"/>
  <c r="AO259" i="4"/>
  <c r="AN259" i="4"/>
  <c r="AM259" i="4"/>
  <c r="AL259" i="4"/>
  <c r="AK259" i="4"/>
  <c r="AJ259" i="4"/>
  <c r="AI259" i="4"/>
  <c r="AH259" i="4"/>
  <c r="AG259" i="4"/>
  <c r="AF259" i="4"/>
  <c r="AE259" i="4"/>
  <c r="AD259" i="4"/>
  <c r="AC259" i="4"/>
  <c r="AB259" i="4"/>
  <c r="AA259" i="4"/>
  <c r="Z259" i="4"/>
  <c r="Y259" i="4"/>
  <c r="X259" i="4"/>
  <c r="W259" i="4"/>
  <c r="V259" i="4"/>
  <c r="U259" i="4"/>
  <c r="T259" i="4"/>
  <c r="S259" i="4"/>
  <c r="Q259" i="4"/>
  <c r="P259" i="4"/>
  <c r="R259" i="4" s="1"/>
  <c r="O259" i="4"/>
  <c r="N259" i="4"/>
  <c r="M259" i="4"/>
  <c r="L259" i="4"/>
  <c r="K259" i="4"/>
  <c r="J259" i="4"/>
  <c r="I259" i="4"/>
  <c r="H259" i="4"/>
  <c r="G259" i="4"/>
  <c r="F259" i="4"/>
  <c r="E259" i="4"/>
  <c r="D259" i="4"/>
  <c r="C259"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C258" i="4"/>
  <c r="AB258" i="4"/>
  <c r="AA258" i="4"/>
  <c r="Z258" i="4"/>
  <c r="Y258" i="4"/>
  <c r="X258" i="4"/>
  <c r="W258" i="4"/>
  <c r="V258" i="4"/>
  <c r="U258" i="4"/>
  <c r="T258" i="4"/>
  <c r="S258" i="4"/>
  <c r="Q258" i="4"/>
  <c r="P258" i="4"/>
  <c r="R258" i="4" s="1"/>
  <c r="O258" i="4"/>
  <c r="N258" i="4"/>
  <c r="L258" i="4"/>
  <c r="K258" i="4"/>
  <c r="M258" i="4" s="1"/>
  <c r="J258" i="4"/>
  <c r="I258" i="4"/>
  <c r="H258" i="4"/>
  <c r="G258" i="4"/>
  <c r="F258" i="4"/>
  <c r="E258" i="4"/>
  <c r="D258" i="4"/>
  <c r="C258" i="4"/>
  <c r="AZ257" i="4"/>
  <c r="AY257" i="4"/>
  <c r="AX257" i="4"/>
  <c r="AW257" i="4"/>
  <c r="AV257" i="4"/>
  <c r="AU257" i="4"/>
  <c r="AT257" i="4"/>
  <c r="AS257" i="4"/>
  <c r="AR257" i="4"/>
  <c r="AQ257" i="4"/>
  <c r="AP257" i="4"/>
  <c r="AO257" i="4"/>
  <c r="AN257" i="4"/>
  <c r="AM257" i="4"/>
  <c r="AL257" i="4"/>
  <c r="AK257" i="4"/>
  <c r="AJ257" i="4"/>
  <c r="AI257" i="4"/>
  <c r="AH257" i="4"/>
  <c r="AG257" i="4"/>
  <c r="AF257" i="4"/>
  <c r="AE257" i="4"/>
  <c r="AD257" i="4"/>
  <c r="AC257" i="4"/>
  <c r="AB257" i="4"/>
  <c r="AA257" i="4"/>
  <c r="Z257" i="4"/>
  <c r="Y257" i="4"/>
  <c r="X257" i="4"/>
  <c r="W257" i="4"/>
  <c r="V257" i="4"/>
  <c r="U257" i="4"/>
  <c r="T257" i="4"/>
  <c r="S257" i="4"/>
  <c r="R257" i="4"/>
  <c r="Q257" i="4"/>
  <c r="P257" i="4"/>
  <c r="O257" i="4"/>
  <c r="N257" i="4"/>
  <c r="M257" i="4"/>
  <c r="L257" i="4"/>
  <c r="K257" i="4"/>
  <c r="J257" i="4"/>
  <c r="I257" i="4"/>
  <c r="H257" i="4"/>
  <c r="G257" i="4"/>
  <c r="F257" i="4"/>
  <c r="E257" i="4"/>
  <c r="D257" i="4"/>
  <c r="C257" i="4"/>
  <c r="AZ256" i="4"/>
  <c r="AY256" i="4"/>
  <c r="AX256" i="4"/>
  <c r="AW256" i="4"/>
  <c r="AV256" i="4"/>
  <c r="AU256" i="4"/>
  <c r="AT256" i="4"/>
  <c r="AS256" i="4"/>
  <c r="AR256" i="4"/>
  <c r="AQ256" i="4"/>
  <c r="AP256" i="4"/>
  <c r="AO256" i="4"/>
  <c r="AN256" i="4"/>
  <c r="AM256" i="4"/>
  <c r="AL256" i="4"/>
  <c r="AK256" i="4"/>
  <c r="AJ256" i="4"/>
  <c r="AI256" i="4"/>
  <c r="AH256" i="4"/>
  <c r="AG256" i="4"/>
  <c r="AF256" i="4"/>
  <c r="AE256" i="4"/>
  <c r="AD256" i="4"/>
  <c r="AC256" i="4"/>
  <c r="AB256" i="4"/>
  <c r="AA256" i="4"/>
  <c r="Z256" i="4"/>
  <c r="Y256" i="4"/>
  <c r="X256" i="4"/>
  <c r="W256" i="4"/>
  <c r="V256" i="4"/>
  <c r="U256" i="4"/>
  <c r="T256" i="4"/>
  <c r="S256" i="4"/>
  <c r="R256" i="4"/>
  <c r="Q256" i="4"/>
  <c r="P256" i="4"/>
  <c r="O256" i="4"/>
  <c r="N256" i="4"/>
  <c r="L256" i="4"/>
  <c r="K256" i="4"/>
  <c r="M256" i="4" s="1"/>
  <c r="J256" i="4"/>
  <c r="I256" i="4"/>
  <c r="H256" i="4"/>
  <c r="G256" i="4"/>
  <c r="F256" i="4"/>
  <c r="E256" i="4"/>
  <c r="D256" i="4"/>
  <c r="C256" i="4"/>
  <c r="AZ255" i="4"/>
  <c r="AY255" i="4"/>
  <c r="AX255" i="4"/>
  <c r="AW255" i="4"/>
  <c r="AV255" i="4"/>
  <c r="AU255" i="4"/>
  <c r="AT255" i="4"/>
  <c r="AS255" i="4"/>
  <c r="AR255" i="4"/>
  <c r="AQ255" i="4"/>
  <c r="AP255" i="4"/>
  <c r="AO255" i="4"/>
  <c r="AN255" i="4"/>
  <c r="AM255" i="4"/>
  <c r="AL255" i="4"/>
  <c r="AK255" i="4"/>
  <c r="AJ255" i="4"/>
  <c r="AI255" i="4"/>
  <c r="AH255" i="4"/>
  <c r="AG255" i="4"/>
  <c r="AF255" i="4"/>
  <c r="AE255" i="4"/>
  <c r="AD255" i="4"/>
  <c r="AC255" i="4"/>
  <c r="AB255" i="4"/>
  <c r="AA255" i="4"/>
  <c r="Z255" i="4"/>
  <c r="Y255" i="4"/>
  <c r="X255" i="4"/>
  <c r="W255" i="4"/>
  <c r="V255" i="4"/>
  <c r="U255" i="4"/>
  <c r="T255" i="4"/>
  <c r="S255" i="4"/>
  <c r="Q255" i="4"/>
  <c r="P255" i="4"/>
  <c r="R255" i="4" s="1"/>
  <c r="O255" i="4"/>
  <c r="N255" i="4"/>
  <c r="M255" i="4"/>
  <c r="L255" i="4"/>
  <c r="K255" i="4"/>
  <c r="J255" i="4"/>
  <c r="I255" i="4"/>
  <c r="H255" i="4"/>
  <c r="G255" i="4"/>
  <c r="F255" i="4"/>
  <c r="E255" i="4"/>
  <c r="D255" i="4"/>
  <c r="C255" i="4"/>
  <c r="AZ254" i="4"/>
  <c r="AY254" i="4"/>
  <c r="AX254" i="4"/>
  <c r="AW254" i="4"/>
  <c r="AV254" i="4"/>
  <c r="AU254" i="4"/>
  <c r="AT254" i="4"/>
  <c r="AS254" i="4"/>
  <c r="AR254" i="4"/>
  <c r="AQ254" i="4"/>
  <c r="AP254" i="4"/>
  <c r="AO254" i="4"/>
  <c r="AN254" i="4"/>
  <c r="AM254" i="4"/>
  <c r="AL254" i="4"/>
  <c r="AK254" i="4"/>
  <c r="AJ254" i="4"/>
  <c r="AI254" i="4"/>
  <c r="AH254" i="4"/>
  <c r="AG254" i="4"/>
  <c r="AF254" i="4"/>
  <c r="AE254" i="4"/>
  <c r="AD254" i="4"/>
  <c r="AC254" i="4"/>
  <c r="AB254" i="4"/>
  <c r="AA254" i="4"/>
  <c r="Z254" i="4"/>
  <c r="Y254" i="4"/>
  <c r="X254" i="4"/>
  <c r="W254" i="4"/>
  <c r="V254" i="4"/>
  <c r="U254" i="4"/>
  <c r="T254" i="4"/>
  <c r="S254" i="4"/>
  <c r="R254" i="4"/>
  <c r="Q254" i="4"/>
  <c r="P254" i="4"/>
  <c r="O254" i="4"/>
  <c r="N254" i="4"/>
  <c r="L254" i="4"/>
  <c r="K254" i="4"/>
  <c r="M254" i="4" s="1"/>
  <c r="J254" i="4"/>
  <c r="I254" i="4"/>
  <c r="H254" i="4"/>
  <c r="G254" i="4"/>
  <c r="F254" i="4"/>
  <c r="E254" i="4"/>
  <c r="D254" i="4"/>
  <c r="C254" i="4"/>
  <c r="AZ253" i="4"/>
  <c r="AY253" i="4"/>
  <c r="AX253" i="4"/>
  <c r="AW253" i="4"/>
  <c r="AV253" i="4"/>
  <c r="AU253" i="4"/>
  <c r="AT253" i="4"/>
  <c r="AS253" i="4"/>
  <c r="AR253" i="4"/>
  <c r="AQ253" i="4"/>
  <c r="AP253" i="4"/>
  <c r="AO253" i="4"/>
  <c r="AN253" i="4"/>
  <c r="AM253" i="4"/>
  <c r="AL253" i="4"/>
  <c r="AK253" i="4"/>
  <c r="AJ253" i="4"/>
  <c r="AI253" i="4"/>
  <c r="AH253" i="4"/>
  <c r="AG253" i="4"/>
  <c r="AF253" i="4"/>
  <c r="AE253" i="4"/>
  <c r="AD253" i="4"/>
  <c r="AC253" i="4"/>
  <c r="AB253" i="4"/>
  <c r="AA253" i="4"/>
  <c r="Z253" i="4"/>
  <c r="Y253" i="4"/>
  <c r="X253" i="4"/>
  <c r="W253" i="4"/>
  <c r="V253" i="4"/>
  <c r="U253" i="4"/>
  <c r="T253" i="4"/>
  <c r="S253" i="4"/>
  <c r="R253" i="4"/>
  <c r="Q253" i="4"/>
  <c r="P253" i="4"/>
  <c r="O253" i="4"/>
  <c r="N253" i="4"/>
  <c r="M253" i="4"/>
  <c r="L253" i="4"/>
  <c r="K253" i="4"/>
  <c r="J253" i="4"/>
  <c r="I253" i="4"/>
  <c r="H253" i="4"/>
  <c r="G253" i="4"/>
  <c r="F253" i="4"/>
  <c r="E253" i="4"/>
  <c r="D253" i="4"/>
  <c r="C253"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Q252" i="4"/>
  <c r="P252" i="4"/>
  <c r="R252" i="4" s="1"/>
  <c r="O252" i="4"/>
  <c r="N252" i="4"/>
  <c r="M252" i="4"/>
  <c r="L252" i="4"/>
  <c r="K252" i="4"/>
  <c r="J252" i="4"/>
  <c r="I252" i="4"/>
  <c r="H252" i="4"/>
  <c r="G252" i="4"/>
  <c r="F252" i="4"/>
  <c r="E252" i="4"/>
  <c r="D252" i="4"/>
  <c r="C252" i="4"/>
  <c r="AZ251" i="4"/>
  <c r="AY251" i="4"/>
  <c r="AX251" i="4"/>
  <c r="AW251" i="4"/>
  <c r="AV251" i="4"/>
  <c r="AU251" i="4"/>
  <c r="AT251" i="4"/>
  <c r="AS251" i="4"/>
  <c r="AR251" i="4"/>
  <c r="AQ251" i="4"/>
  <c r="AP251" i="4"/>
  <c r="AO251" i="4"/>
  <c r="AN251" i="4"/>
  <c r="AM251" i="4"/>
  <c r="AL251" i="4"/>
  <c r="AK251" i="4"/>
  <c r="AJ251" i="4"/>
  <c r="AI251" i="4"/>
  <c r="AH251" i="4"/>
  <c r="AG251" i="4"/>
  <c r="AF251" i="4"/>
  <c r="AE251" i="4"/>
  <c r="AD251" i="4"/>
  <c r="AC251" i="4"/>
  <c r="AB251" i="4"/>
  <c r="AA251" i="4"/>
  <c r="Z251" i="4"/>
  <c r="Y251" i="4"/>
  <c r="X251" i="4"/>
  <c r="W251" i="4"/>
  <c r="V251" i="4"/>
  <c r="U251" i="4"/>
  <c r="T251" i="4"/>
  <c r="S251" i="4"/>
  <c r="Q251" i="4"/>
  <c r="P251" i="4"/>
  <c r="R251" i="4" s="1"/>
  <c r="O251" i="4"/>
  <c r="N251" i="4"/>
  <c r="L251" i="4"/>
  <c r="K251" i="4"/>
  <c r="M251" i="4" s="1"/>
  <c r="J251" i="4"/>
  <c r="I251" i="4"/>
  <c r="H251" i="4"/>
  <c r="G251" i="4"/>
  <c r="F251" i="4"/>
  <c r="E251" i="4"/>
  <c r="D251" i="4"/>
  <c r="C251"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E250" i="4"/>
  <c r="D250" i="4"/>
  <c r="C250" i="4"/>
  <c r="AZ249" i="4"/>
  <c r="AY249" i="4"/>
  <c r="AX249" i="4"/>
  <c r="AW249" i="4"/>
  <c r="AV249" i="4"/>
  <c r="AU249" i="4"/>
  <c r="AT249" i="4"/>
  <c r="AS249" i="4"/>
  <c r="AR249" i="4"/>
  <c r="AQ249" i="4"/>
  <c r="AP249" i="4"/>
  <c r="AO249" i="4"/>
  <c r="AN249" i="4"/>
  <c r="AM249" i="4"/>
  <c r="AL249" i="4"/>
  <c r="AK249" i="4"/>
  <c r="AJ249" i="4"/>
  <c r="AI249" i="4"/>
  <c r="AH249" i="4"/>
  <c r="AG249" i="4"/>
  <c r="AF249" i="4"/>
  <c r="AE249" i="4"/>
  <c r="AD249" i="4"/>
  <c r="AC249" i="4"/>
  <c r="AB249" i="4"/>
  <c r="AA249" i="4"/>
  <c r="Z249" i="4"/>
  <c r="Y249" i="4"/>
  <c r="X249" i="4"/>
  <c r="W249" i="4"/>
  <c r="V249" i="4"/>
  <c r="U249" i="4"/>
  <c r="T249" i="4"/>
  <c r="S249" i="4"/>
  <c r="R249" i="4"/>
  <c r="Q249" i="4"/>
  <c r="P249" i="4"/>
  <c r="O249" i="4"/>
  <c r="N249" i="4"/>
  <c r="L249" i="4"/>
  <c r="K249" i="4"/>
  <c r="M249" i="4" s="1"/>
  <c r="J249" i="4"/>
  <c r="I249" i="4"/>
  <c r="H249" i="4"/>
  <c r="G249" i="4"/>
  <c r="F249" i="4"/>
  <c r="E249" i="4"/>
  <c r="D249" i="4"/>
  <c r="C249"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E248" i="4"/>
  <c r="D248" i="4"/>
  <c r="C248" i="4"/>
  <c r="AZ247" i="4"/>
  <c r="AY247" i="4"/>
  <c r="AX247" i="4"/>
  <c r="AW247" i="4"/>
  <c r="AV247" i="4"/>
  <c r="AU247" i="4"/>
  <c r="AT247" i="4"/>
  <c r="AS247" i="4"/>
  <c r="AR247" i="4"/>
  <c r="AQ247" i="4"/>
  <c r="AP247" i="4"/>
  <c r="AO247" i="4"/>
  <c r="AN247" i="4"/>
  <c r="AM247" i="4"/>
  <c r="AL247" i="4"/>
  <c r="AK247" i="4"/>
  <c r="AJ247" i="4"/>
  <c r="AI247" i="4"/>
  <c r="AH247" i="4"/>
  <c r="AG247" i="4"/>
  <c r="AF247" i="4"/>
  <c r="AE247" i="4"/>
  <c r="AD247" i="4"/>
  <c r="AC247" i="4"/>
  <c r="AB247" i="4"/>
  <c r="AA247" i="4"/>
  <c r="Z247" i="4"/>
  <c r="Y247" i="4"/>
  <c r="X247" i="4"/>
  <c r="W247" i="4"/>
  <c r="V247" i="4"/>
  <c r="U247" i="4"/>
  <c r="T247" i="4"/>
  <c r="S247" i="4"/>
  <c r="Q247" i="4"/>
  <c r="P247" i="4"/>
  <c r="R247" i="4" s="1"/>
  <c r="O247" i="4"/>
  <c r="N247" i="4"/>
  <c r="L247" i="4"/>
  <c r="K247" i="4"/>
  <c r="M247" i="4" s="1"/>
  <c r="J247" i="4"/>
  <c r="I247" i="4"/>
  <c r="H247" i="4"/>
  <c r="G247" i="4"/>
  <c r="F247" i="4"/>
  <c r="E247" i="4"/>
  <c r="D247" i="4"/>
  <c r="C247" i="4"/>
  <c r="AZ246" i="4"/>
  <c r="AY246" i="4"/>
  <c r="AX246" i="4"/>
  <c r="AW246" i="4"/>
  <c r="AV246" i="4"/>
  <c r="AU246" i="4"/>
  <c r="AT246" i="4"/>
  <c r="AS246" i="4"/>
  <c r="AR246" i="4"/>
  <c r="AQ246" i="4"/>
  <c r="AP246" i="4"/>
  <c r="AO246" i="4"/>
  <c r="AN246" i="4"/>
  <c r="AM246" i="4"/>
  <c r="AL246" i="4"/>
  <c r="AK246" i="4"/>
  <c r="AJ246" i="4"/>
  <c r="AI246" i="4"/>
  <c r="AH246" i="4"/>
  <c r="AG246" i="4"/>
  <c r="AF246" i="4"/>
  <c r="AE246" i="4"/>
  <c r="AD246" i="4"/>
  <c r="AC246" i="4"/>
  <c r="AB246" i="4"/>
  <c r="AA246" i="4"/>
  <c r="Z246" i="4"/>
  <c r="Y246" i="4"/>
  <c r="X246" i="4"/>
  <c r="W246" i="4"/>
  <c r="V246" i="4"/>
  <c r="U246" i="4"/>
  <c r="T246" i="4"/>
  <c r="S246" i="4"/>
  <c r="R246" i="4"/>
  <c r="Q246" i="4"/>
  <c r="P246" i="4"/>
  <c r="O246" i="4"/>
  <c r="N246" i="4"/>
  <c r="M246" i="4"/>
  <c r="L246" i="4"/>
  <c r="K246" i="4"/>
  <c r="J246" i="4"/>
  <c r="I246" i="4"/>
  <c r="H246" i="4"/>
  <c r="G246" i="4"/>
  <c r="F246" i="4"/>
  <c r="E246" i="4"/>
  <c r="D246" i="4"/>
  <c r="C246" i="4"/>
  <c r="AZ245" i="4"/>
  <c r="AY245" i="4"/>
  <c r="AX245" i="4"/>
  <c r="AW245" i="4"/>
  <c r="AV245" i="4"/>
  <c r="AU245" i="4"/>
  <c r="AT245" i="4"/>
  <c r="AS245" i="4"/>
  <c r="AR245" i="4"/>
  <c r="AQ245" i="4"/>
  <c r="AP245" i="4"/>
  <c r="AO245" i="4"/>
  <c r="AN245" i="4"/>
  <c r="AM245" i="4"/>
  <c r="AL245" i="4"/>
  <c r="AK245" i="4"/>
  <c r="AJ245" i="4"/>
  <c r="AI245" i="4"/>
  <c r="AH245" i="4"/>
  <c r="AG245" i="4"/>
  <c r="AF245" i="4"/>
  <c r="AE245" i="4"/>
  <c r="AD245" i="4"/>
  <c r="AC245" i="4"/>
  <c r="AB245" i="4"/>
  <c r="AA245" i="4"/>
  <c r="Z245" i="4"/>
  <c r="Y245" i="4"/>
  <c r="X245" i="4"/>
  <c r="W245" i="4"/>
  <c r="V245" i="4"/>
  <c r="U245" i="4"/>
  <c r="T245" i="4"/>
  <c r="S245" i="4"/>
  <c r="R245" i="4"/>
  <c r="Q245" i="4"/>
  <c r="P245" i="4"/>
  <c r="O245" i="4"/>
  <c r="N245" i="4"/>
  <c r="L245" i="4"/>
  <c r="K245" i="4"/>
  <c r="M245" i="4" s="1"/>
  <c r="J245" i="4"/>
  <c r="I245" i="4"/>
  <c r="H245" i="4"/>
  <c r="G245" i="4"/>
  <c r="F245" i="4"/>
  <c r="E245" i="4"/>
  <c r="D245" i="4"/>
  <c r="C245" i="4"/>
  <c r="AZ244" i="4"/>
  <c r="AY244" i="4"/>
  <c r="AX244" i="4"/>
  <c r="AW244" i="4"/>
  <c r="AV244" i="4"/>
  <c r="AU244" i="4"/>
  <c r="AT244" i="4"/>
  <c r="AS244" i="4"/>
  <c r="AR244" i="4"/>
  <c r="AQ244" i="4"/>
  <c r="AP244" i="4"/>
  <c r="AO244" i="4"/>
  <c r="AN244" i="4"/>
  <c r="AM244" i="4"/>
  <c r="AL244" i="4"/>
  <c r="AK244" i="4"/>
  <c r="AJ244" i="4"/>
  <c r="AI244" i="4"/>
  <c r="AH244" i="4"/>
  <c r="AG244" i="4"/>
  <c r="AF244" i="4"/>
  <c r="AE244" i="4"/>
  <c r="AD244" i="4"/>
  <c r="AC244" i="4"/>
  <c r="AB244" i="4"/>
  <c r="AA244" i="4"/>
  <c r="Z244" i="4"/>
  <c r="Y244" i="4"/>
  <c r="X244" i="4"/>
  <c r="W244" i="4"/>
  <c r="V244" i="4"/>
  <c r="U244" i="4"/>
  <c r="T244" i="4"/>
  <c r="S244" i="4"/>
  <c r="R244" i="4"/>
  <c r="Q244" i="4"/>
  <c r="P244" i="4"/>
  <c r="O244" i="4"/>
  <c r="N244" i="4"/>
  <c r="M244" i="4"/>
  <c r="L244" i="4"/>
  <c r="K244" i="4"/>
  <c r="J244" i="4"/>
  <c r="I244" i="4"/>
  <c r="H244" i="4"/>
  <c r="G244" i="4"/>
  <c r="F244" i="4"/>
  <c r="E244" i="4"/>
  <c r="D244" i="4"/>
  <c r="C244"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Q243" i="4"/>
  <c r="P243" i="4"/>
  <c r="R243" i="4" s="1"/>
  <c r="O243" i="4"/>
  <c r="N243" i="4"/>
  <c r="L243" i="4"/>
  <c r="K243" i="4"/>
  <c r="M243" i="4" s="1"/>
  <c r="J243" i="4"/>
  <c r="I243" i="4"/>
  <c r="H243" i="4"/>
  <c r="G243" i="4"/>
  <c r="F243" i="4"/>
  <c r="E243" i="4"/>
  <c r="D243" i="4"/>
  <c r="C243" i="4"/>
  <c r="AZ242" i="4"/>
  <c r="AY242" i="4"/>
  <c r="AX242" i="4"/>
  <c r="AW242" i="4"/>
  <c r="AV242" i="4"/>
  <c r="AU242" i="4"/>
  <c r="AT242" i="4"/>
  <c r="AS242" i="4"/>
  <c r="AR242" i="4"/>
  <c r="AQ242" i="4"/>
  <c r="AP242" i="4"/>
  <c r="AO242" i="4"/>
  <c r="AN242" i="4"/>
  <c r="AM242" i="4"/>
  <c r="AL242" i="4"/>
  <c r="AK242" i="4"/>
  <c r="AJ242" i="4"/>
  <c r="AI242" i="4"/>
  <c r="AH242" i="4"/>
  <c r="AG242" i="4"/>
  <c r="AF242" i="4"/>
  <c r="AE242" i="4"/>
  <c r="AD242" i="4"/>
  <c r="AC242" i="4"/>
  <c r="AB242" i="4"/>
  <c r="AA242" i="4"/>
  <c r="Z242" i="4"/>
  <c r="Y242" i="4"/>
  <c r="X242" i="4"/>
  <c r="W242" i="4"/>
  <c r="V242" i="4"/>
  <c r="U242" i="4"/>
  <c r="T242" i="4"/>
  <c r="S242" i="4"/>
  <c r="R242" i="4"/>
  <c r="Q242" i="4"/>
  <c r="P242" i="4"/>
  <c r="O242" i="4"/>
  <c r="N242" i="4"/>
  <c r="M242" i="4"/>
  <c r="L242" i="4"/>
  <c r="K242" i="4"/>
  <c r="J242" i="4"/>
  <c r="I242" i="4"/>
  <c r="H242" i="4"/>
  <c r="G242" i="4"/>
  <c r="F242" i="4"/>
  <c r="E242" i="4"/>
  <c r="D242" i="4"/>
  <c r="C242"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L241" i="4"/>
  <c r="K241" i="4"/>
  <c r="M241" i="4" s="1"/>
  <c r="J241" i="4"/>
  <c r="I241" i="4"/>
  <c r="H241" i="4"/>
  <c r="G241" i="4"/>
  <c r="F241" i="4"/>
  <c r="E241" i="4"/>
  <c r="D241" i="4"/>
  <c r="C241" i="4"/>
  <c r="AZ240" i="4"/>
  <c r="AY240" i="4"/>
  <c r="AX240" i="4"/>
  <c r="AW240" i="4"/>
  <c r="AV240" i="4"/>
  <c r="AU240" i="4"/>
  <c r="AT240" i="4"/>
  <c r="AS240" i="4"/>
  <c r="AR240" i="4"/>
  <c r="AQ240" i="4"/>
  <c r="AP240" i="4"/>
  <c r="AO240" i="4"/>
  <c r="AN240" i="4"/>
  <c r="AM240" i="4"/>
  <c r="AL240" i="4"/>
  <c r="AK240" i="4"/>
  <c r="AJ240" i="4"/>
  <c r="AI240" i="4"/>
  <c r="AH240" i="4"/>
  <c r="AG240" i="4"/>
  <c r="AF240" i="4"/>
  <c r="AE240" i="4"/>
  <c r="AD240" i="4"/>
  <c r="AC240" i="4"/>
  <c r="AB240" i="4"/>
  <c r="AA240" i="4"/>
  <c r="Z240" i="4"/>
  <c r="Y240" i="4"/>
  <c r="X240" i="4"/>
  <c r="W240" i="4"/>
  <c r="V240" i="4"/>
  <c r="U240" i="4"/>
  <c r="T240" i="4"/>
  <c r="S240" i="4"/>
  <c r="R240" i="4"/>
  <c r="Q240" i="4"/>
  <c r="P240" i="4"/>
  <c r="O240" i="4"/>
  <c r="N240" i="4"/>
  <c r="M240" i="4"/>
  <c r="L240" i="4"/>
  <c r="K240" i="4"/>
  <c r="J240" i="4"/>
  <c r="I240" i="4"/>
  <c r="H240" i="4"/>
  <c r="G240" i="4"/>
  <c r="F240" i="4"/>
  <c r="E240" i="4"/>
  <c r="D240" i="4"/>
  <c r="C240"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W239" i="4"/>
  <c r="V239" i="4"/>
  <c r="U239" i="4"/>
  <c r="T239" i="4"/>
  <c r="S239" i="4"/>
  <c r="Q239" i="4"/>
  <c r="P239" i="4"/>
  <c r="R239" i="4" s="1"/>
  <c r="O239" i="4"/>
  <c r="N239" i="4"/>
  <c r="L239" i="4"/>
  <c r="K239" i="4"/>
  <c r="M239" i="4" s="1"/>
  <c r="J239" i="4"/>
  <c r="I239" i="4"/>
  <c r="H239" i="4"/>
  <c r="G239" i="4"/>
  <c r="F239" i="4"/>
  <c r="E239" i="4"/>
  <c r="D239" i="4"/>
  <c r="C239" i="4"/>
  <c r="AZ238" i="4"/>
  <c r="AY238" i="4"/>
  <c r="AX238" i="4"/>
  <c r="AW238" i="4"/>
  <c r="AV238" i="4"/>
  <c r="AU238" i="4"/>
  <c r="AT238" i="4"/>
  <c r="AS238" i="4"/>
  <c r="AR238" i="4"/>
  <c r="AQ238" i="4"/>
  <c r="AP238" i="4"/>
  <c r="AO238" i="4"/>
  <c r="AN238" i="4"/>
  <c r="AM238" i="4"/>
  <c r="AL238" i="4"/>
  <c r="AK238" i="4"/>
  <c r="AJ238" i="4"/>
  <c r="AI238" i="4"/>
  <c r="AH238" i="4"/>
  <c r="AG238" i="4"/>
  <c r="AF238" i="4"/>
  <c r="AE238" i="4"/>
  <c r="AD238" i="4"/>
  <c r="AC238" i="4"/>
  <c r="AB238" i="4"/>
  <c r="AA238" i="4"/>
  <c r="Z238" i="4"/>
  <c r="Y238" i="4"/>
  <c r="X238" i="4"/>
  <c r="W238" i="4"/>
  <c r="V238" i="4"/>
  <c r="U238" i="4"/>
  <c r="T238" i="4"/>
  <c r="S238" i="4"/>
  <c r="R238" i="4"/>
  <c r="Q238" i="4"/>
  <c r="P238" i="4"/>
  <c r="O238" i="4"/>
  <c r="N238" i="4"/>
  <c r="M238" i="4"/>
  <c r="L238" i="4"/>
  <c r="K238" i="4"/>
  <c r="J238" i="4"/>
  <c r="I238" i="4"/>
  <c r="H238" i="4"/>
  <c r="G238" i="4"/>
  <c r="F238" i="4"/>
  <c r="E238" i="4"/>
  <c r="D238" i="4"/>
  <c r="C238" i="4"/>
  <c r="AZ237" i="4"/>
  <c r="AY237" i="4"/>
  <c r="AX237" i="4"/>
  <c r="AW237" i="4"/>
  <c r="AV237" i="4"/>
  <c r="AU237" i="4"/>
  <c r="AT237" i="4"/>
  <c r="AS237" i="4"/>
  <c r="AR237" i="4"/>
  <c r="AQ237" i="4"/>
  <c r="AP237" i="4"/>
  <c r="AO237" i="4"/>
  <c r="AN237" i="4"/>
  <c r="AM237" i="4"/>
  <c r="AL237" i="4"/>
  <c r="AK237" i="4"/>
  <c r="AJ237" i="4"/>
  <c r="AI237" i="4"/>
  <c r="AH237" i="4"/>
  <c r="AG237" i="4"/>
  <c r="AF237" i="4"/>
  <c r="AE237" i="4"/>
  <c r="AD237" i="4"/>
  <c r="AC237" i="4"/>
  <c r="AB237" i="4"/>
  <c r="AA237" i="4"/>
  <c r="Z237" i="4"/>
  <c r="Y237" i="4"/>
  <c r="X237" i="4"/>
  <c r="W237" i="4"/>
  <c r="V237" i="4"/>
  <c r="U237" i="4"/>
  <c r="T237" i="4"/>
  <c r="S237" i="4"/>
  <c r="R237" i="4"/>
  <c r="Q237" i="4"/>
  <c r="P237" i="4"/>
  <c r="O237" i="4"/>
  <c r="N237" i="4"/>
  <c r="L237" i="4"/>
  <c r="K237" i="4"/>
  <c r="M237" i="4" s="1"/>
  <c r="J237" i="4"/>
  <c r="I237" i="4"/>
  <c r="H237" i="4"/>
  <c r="G237" i="4"/>
  <c r="F237" i="4"/>
  <c r="E237" i="4"/>
  <c r="D237" i="4"/>
  <c r="C237"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A236" i="4"/>
  <c r="Z236" i="4"/>
  <c r="Y236" i="4"/>
  <c r="X236" i="4"/>
  <c r="W236" i="4"/>
  <c r="V236" i="4"/>
  <c r="U236" i="4"/>
  <c r="T236" i="4"/>
  <c r="S236" i="4"/>
  <c r="R236" i="4"/>
  <c r="Q236" i="4"/>
  <c r="P236" i="4"/>
  <c r="O236" i="4"/>
  <c r="N236" i="4"/>
  <c r="M236" i="4"/>
  <c r="L236" i="4"/>
  <c r="K236" i="4"/>
  <c r="J236" i="4"/>
  <c r="I236" i="4"/>
  <c r="H236" i="4"/>
  <c r="G236" i="4"/>
  <c r="F236" i="4"/>
  <c r="E236" i="4"/>
  <c r="D236" i="4"/>
  <c r="C236" i="4"/>
  <c r="AZ235" i="4"/>
  <c r="AY235" i="4"/>
  <c r="AX235" i="4"/>
  <c r="AW235" i="4"/>
  <c r="AV235" i="4"/>
  <c r="AU235" i="4"/>
  <c r="AT235" i="4"/>
  <c r="AS235" i="4"/>
  <c r="AR235" i="4"/>
  <c r="AQ235" i="4"/>
  <c r="AP235" i="4"/>
  <c r="AO235" i="4"/>
  <c r="AN235" i="4"/>
  <c r="AM235" i="4"/>
  <c r="AL235" i="4"/>
  <c r="AK235" i="4"/>
  <c r="AJ235" i="4"/>
  <c r="AI235" i="4"/>
  <c r="AH235" i="4"/>
  <c r="AG235" i="4"/>
  <c r="AF235" i="4"/>
  <c r="AE235" i="4"/>
  <c r="AD235" i="4"/>
  <c r="AC235" i="4"/>
  <c r="AB235" i="4"/>
  <c r="AA235" i="4"/>
  <c r="Z235" i="4"/>
  <c r="Y235" i="4"/>
  <c r="X235" i="4"/>
  <c r="W235" i="4"/>
  <c r="V235" i="4"/>
  <c r="U235" i="4"/>
  <c r="T235" i="4"/>
  <c r="S235" i="4"/>
  <c r="Q235" i="4"/>
  <c r="P235" i="4"/>
  <c r="R235" i="4" s="1"/>
  <c r="O235" i="4"/>
  <c r="N235" i="4"/>
  <c r="L235" i="4"/>
  <c r="K235" i="4"/>
  <c r="M235" i="4" s="1"/>
  <c r="J235" i="4"/>
  <c r="I235" i="4"/>
  <c r="H235" i="4"/>
  <c r="G235" i="4"/>
  <c r="F235" i="4"/>
  <c r="E235" i="4"/>
  <c r="D235" i="4"/>
  <c r="C235" i="4"/>
  <c r="AZ234" i="4"/>
  <c r="AY234" i="4"/>
  <c r="AX234" i="4"/>
  <c r="AW234" i="4"/>
  <c r="AV234" i="4"/>
  <c r="AU234" i="4"/>
  <c r="AT234" i="4"/>
  <c r="AS234" i="4"/>
  <c r="AR234" i="4"/>
  <c r="AQ234" i="4"/>
  <c r="AP234" i="4"/>
  <c r="AO234" i="4"/>
  <c r="AN234" i="4"/>
  <c r="AM234" i="4"/>
  <c r="AL234" i="4"/>
  <c r="AK234" i="4"/>
  <c r="AJ234" i="4"/>
  <c r="AI234" i="4"/>
  <c r="AH234" i="4"/>
  <c r="AG234" i="4"/>
  <c r="AF234" i="4"/>
  <c r="AE234" i="4"/>
  <c r="AD234" i="4"/>
  <c r="AC234" i="4"/>
  <c r="AB234" i="4"/>
  <c r="AA234" i="4"/>
  <c r="Z234" i="4"/>
  <c r="Y234" i="4"/>
  <c r="X234" i="4"/>
  <c r="W234" i="4"/>
  <c r="V234" i="4"/>
  <c r="U234" i="4"/>
  <c r="T234" i="4"/>
  <c r="S234" i="4"/>
  <c r="R234" i="4"/>
  <c r="Q234" i="4"/>
  <c r="P234" i="4"/>
  <c r="O234" i="4"/>
  <c r="N234" i="4"/>
  <c r="M234" i="4"/>
  <c r="L234" i="4"/>
  <c r="K234" i="4"/>
  <c r="J234" i="4"/>
  <c r="I234" i="4"/>
  <c r="H234" i="4"/>
  <c r="G234" i="4"/>
  <c r="F234" i="4"/>
  <c r="E234" i="4"/>
  <c r="D234" i="4"/>
  <c r="C234" i="4"/>
  <c r="AZ233" i="4"/>
  <c r="AY233" i="4"/>
  <c r="AX233" i="4"/>
  <c r="AW233" i="4"/>
  <c r="AV233" i="4"/>
  <c r="AU233" i="4"/>
  <c r="AT233" i="4"/>
  <c r="AS233" i="4"/>
  <c r="AR233" i="4"/>
  <c r="AQ233" i="4"/>
  <c r="AP233" i="4"/>
  <c r="AO233" i="4"/>
  <c r="AN233" i="4"/>
  <c r="AM233" i="4"/>
  <c r="AL233" i="4"/>
  <c r="AK233" i="4"/>
  <c r="AJ233" i="4"/>
  <c r="AI233" i="4"/>
  <c r="AH233" i="4"/>
  <c r="AG233" i="4"/>
  <c r="AF233" i="4"/>
  <c r="AE233" i="4"/>
  <c r="AD233" i="4"/>
  <c r="AC233" i="4"/>
  <c r="AB233" i="4"/>
  <c r="AA233" i="4"/>
  <c r="Z233" i="4"/>
  <c r="Y233" i="4"/>
  <c r="X233" i="4"/>
  <c r="W233" i="4"/>
  <c r="V233" i="4"/>
  <c r="U233" i="4"/>
  <c r="T233" i="4"/>
  <c r="S233" i="4"/>
  <c r="R233" i="4"/>
  <c r="Q233" i="4"/>
  <c r="P233" i="4"/>
  <c r="O233" i="4"/>
  <c r="N233" i="4"/>
  <c r="L233" i="4"/>
  <c r="K233" i="4"/>
  <c r="M233" i="4" s="1"/>
  <c r="J233" i="4"/>
  <c r="I233" i="4"/>
  <c r="H233" i="4"/>
  <c r="G233" i="4"/>
  <c r="F233" i="4"/>
  <c r="E233" i="4"/>
  <c r="D233" i="4"/>
  <c r="C233" i="4"/>
  <c r="AZ232" i="4"/>
  <c r="AY232" i="4"/>
  <c r="AX232" i="4"/>
  <c r="AW232" i="4"/>
  <c r="AV232" i="4"/>
  <c r="AU232" i="4"/>
  <c r="AT232" i="4"/>
  <c r="AS232" i="4"/>
  <c r="AR232" i="4"/>
  <c r="AQ232" i="4"/>
  <c r="AP232" i="4"/>
  <c r="AO232" i="4"/>
  <c r="AN232" i="4"/>
  <c r="AM232" i="4"/>
  <c r="AL232" i="4"/>
  <c r="AK232" i="4"/>
  <c r="AJ232" i="4"/>
  <c r="AI232" i="4"/>
  <c r="AH232" i="4"/>
  <c r="AG232" i="4"/>
  <c r="AF232" i="4"/>
  <c r="AE232" i="4"/>
  <c r="AD232" i="4"/>
  <c r="AC232" i="4"/>
  <c r="AB232" i="4"/>
  <c r="AA232" i="4"/>
  <c r="Z232" i="4"/>
  <c r="Y232" i="4"/>
  <c r="X232" i="4"/>
  <c r="W232" i="4"/>
  <c r="V232" i="4"/>
  <c r="U232" i="4"/>
  <c r="T232" i="4"/>
  <c r="S232" i="4"/>
  <c r="R232" i="4"/>
  <c r="Q232" i="4"/>
  <c r="P232" i="4"/>
  <c r="O232" i="4"/>
  <c r="N232" i="4"/>
  <c r="M232" i="4"/>
  <c r="L232" i="4"/>
  <c r="K232" i="4"/>
  <c r="J232" i="4"/>
  <c r="I232" i="4"/>
  <c r="H232" i="4"/>
  <c r="G232" i="4"/>
  <c r="F232" i="4"/>
  <c r="E232" i="4"/>
  <c r="D232" i="4"/>
  <c r="C232" i="4"/>
  <c r="AZ231" i="4"/>
  <c r="AY231" i="4"/>
  <c r="AX231" i="4"/>
  <c r="AW231" i="4"/>
  <c r="AV231" i="4"/>
  <c r="AU231" i="4"/>
  <c r="AT231" i="4"/>
  <c r="AS231" i="4"/>
  <c r="AR231" i="4"/>
  <c r="AQ231" i="4"/>
  <c r="AP231" i="4"/>
  <c r="AO231" i="4"/>
  <c r="AN231" i="4"/>
  <c r="AM231" i="4"/>
  <c r="AL231" i="4"/>
  <c r="AK231" i="4"/>
  <c r="AJ231" i="4"/>
  <c r="AI231" i="4"/>
  <c r="AH231" i="4"/>
  <c r="AG231" i="4"/>
  <c r="AF231" i="4"/>
  <c r="AE231" i="4"/>
  <c r="AD231" i="4"/>
  <c r="AC231" i="4"/>
  <c r="AB231" i="4"/>
  <c r="AA231" i="4"/>
  <c r="Z231" i="4"/>
  <c r="Y231" i="4"/>
  <c r="X231" i="4"/>
  <c r="W231" i="4"/>
  <c r="V231" i="4"/>
  <c r="U231" i="4"/>
  <c r="T231" i="4"/>
  <c r="S231" i="4"/>
  <c r="Q231" i="4"/>
  <c r="P231" i="4"/>
  <c r="R231" i="4" s="1"/>
  <c r="O231" i="4"/>
  <c r="N231" i="4"/>
  <c r="L231" i="4"/>
  <c r="K231" i="4"/>
  <c r="M231" i="4" s="1"/>
  <c r="J231" i="4"/>
  <c r="I231" i="4"/>
  <c r="H231" i="4"/>
  <c r="G231" i="4"/>
  <c r="F231" i="4"/>
  <c r="E231" i="4"/>
  <c r="D231" i="4"/>
  <c r="C231" i="4"/>
  <c r="AZ230" i="4"/>
  <c r="AY230" i="4"/>
  <c r="AX230" i="4"/>
  <c r="AW230" i="4"/>
  <c r="AV230" i="4"/>
  <c r="AU230" i="4"/>
  <c r="AT230" i="4"/>
  <c r="AS230" i="4"/>
  <c r="AR230" i="4"/>
  <c r="AQ230" i="4"/>
  <c r="AP230" i="4"/>
  <c r="AO230" i="4"/>
  <c r="AN230" i="4"/>
  <c r="AM230" i="4"/>
  <c r="AL230" i="4"/>
  <c r="AK230" i="4"/>
  <c r="AJ230" i="4"/>
  <c r="AI230" i="4"/>
  <c r="AH230" i="4"/>
  <c r="AG230" i="4"/>
  <c r="AF230" i="4"/>
  <c r="AE230" i="4"/>
  <c r="AD230" i="4"/>
  <c r="AC230" i="4"/>
  <c r="AB230" i="4"/>
  <c r="AA230" i="4"/>
  <c r="Z230" i="4"/>
  <c r="Y230" i="4"/>
  <c r="X230" i="4"/>
  <c r="W230" i="4"/>
  <c r="V230" i="4"/>
  <c r="U230" i="4"/>
  <c r="T230" i="4"/>
  <c r="S230" i="4"/>
  <c r="R230" i="4"/>
  <c r="Q230" i="4"/>
  <c r="P230" i="4"/>
  <c r="O230" i="4"/>
  <c r="N230" i="4"/>
  <c r="M230" i="4"/>
  <c r="L230" i="4"/>
  <c r="K230" i="4"/>
  <c r="J230" i="4"/>
  <c r="I230" i="4"/>
  <c r="H230" i="4"/>
  <c r="G230" i="4"/>
  <c r="F230" i="4"/>
  <c r="E230" i="4"/>
  <c r="D230" i="4"/>
  <c r="C230" i="4"/>
  <c r="AZ229" i="4"/>
  <c r="AY229" i="4"/>
  <c r="AX229" i="4"/>
  <c r="AW229" i="4"/>
  <c r="AV229" i="4"/>
  <c r="AU229" i="4"/>
  <c r="AT229" i="4"/>
  <c r="AS229" i="4"/>
  <c r="AR229" i="4"/>
  <c r="AQ229" i="4"/>
  <c r="AP229" i="4"/>
  <c r="AO229" i="4"/>
  <c r="AN229" i="4"/>
  <c r="AM229" i="4"/>
  <c r="AL229" i="4"/>
  <c r="AK229" i="4"/>
  <c r="AJ229" i="4"/>
  <c r="AI229" i="4"/>
  <c r="AH229" i="4"/>
  <c r="AG229" i="4"/>
  <c r="AF229" i="4"/>
  <c r="AE229" i="4"/>
  <c r="AD229" i="4"/>
  <c r="AC229" i="4"/>
  <c r="AB229" i="4"/>
  <c r="AA229" i="4"/>
  <c r="Z229" i="4"/>
  <c r="Y229" i="4"/>
  <c r="X229" i="4"/>
  <c r="W229" i="4"/>
  <c r="V229" i="4"/>
  <c r="U229" i="4"/>
  <c r="T229" i="4"/>
  <c r="S229" i="4"/>
  <c r="Q229" i="4"/>
  <c r="P229" i="4"/>
  <c r="R229" i="4" s="1"/>
  <c r="O229" i="4"/>
  <c r="N229" i="4"/>
  <c r="L229" i="4"/>
  <c r="K229" i="4"/>
  <c r="M229" i="4" s="1"/>
  <c r="J229" i="4"/>
  <c r="I229" i="4"/>
  <c r="H229" i="4"/>
  <c r="G229" i="4"/>
  <c r="F229" i="4"/>
  <c r="E229" i="4"/>
  <c r="D229" i="4"/>
  <c r="C229" i="4"/>
  <c r="AZ228" i="4"/>
  <c r="AY228" i="4"/>
  <c r="AX228" i="4"/>
  <c r="AW228" i="4"/>
  <c r="AV228" i="4"/>
  <c r="AU228" i="4"/>
  <c r="AT228" i="4"/>
  <c r="AS228" i="4"/>
  <c r="AR228" i="4"/>
  <c r="AQ228" i="4"/>
  <c r="AP228" i="4"/>
  <c r="AO228" i="4"/>
  <c r="AN228" i="4"/>
  <c r="AM228" i="4"/>
  <c r="AL228" i="4"/>
  <c r="AK228" i="4"/>
  <c r="AJ228" i="4"/>
  <c r="AI228" i="4"/>
  <c r="AH228" i="4"/>
  <c r="AG228" i="4"/>
  <c r="AF228" i="4"/>
  <c r="AE228" i="4"/>
  <c r="AD228" i="4"/>
  <c r="AC228" i="4"/>
  <c r="AB228" i="4"/>
  <c r="AA228" i="4"/>
  <c r="Z228" i="4"/>
  <c r="Y228" i="4"/>
  <c r="X228" i="4"/>
  <c r="W228" i="4"/>
  <c r="V228" i="4"/>
  <c r="U228" i="4"/>
  <c r="T228" i="4"/>
  <c r="S228" i="4"/>
  <c r="R228" i="4"/>
  <c r="Q228" i="4"/>
  <c r="P228" i="4"/>
  <c r="O228" i="4"/>
  <c r="N228" i="4"/>
  <c r="M228" i="4"/>
  <c r="L228" i="4"/>
  <c r="K228" i="4"/>
  <c r="J228" i="4"/>
  <c r="I228" i="4"/>
  <c r="H228" i="4"/>
  <c r="G228" i="4"/>
  <c r="F228" i="4"/>
  <c r="E228" i="4"/>
  <c r="D228" i="4"/>
  <c r="C228" i="4"/>
  <c r="AZ227" i="4"/>
  <c r="AY227" i="4"/>
  <c r="AX227" i="4"/>
  <c r="AW227" i="4"/>
  <c r="AV227" i="4"/>
  <c r="AU227" i="4"/>
  <c r="AT227" i="4"/>
  <c r="AS227" i="4"/>
  <c r="AR227" i="4"/>
  <c r="AQ227" i="4"/>
  <c r="AP227" i="4"/>
  <c r="AO227" i="4"/>
  <c r="AN227" i="4"/>
  <c r="AM227" i="4"/>
  <c r="AL227" i="4"/>
  <c r="AK227" i="4"/>
  <c r="AJ227" i="4"/>
  <c r="AI227" i="4"/>
  <c r="AH227" i="4"/>
  <c r="AG227" i="4"/>
  <c r="AF227" i="4"/>
  <c r="AE227" i="4"/>
  <c r="AD227" i="4"/>
  <c r="AC227" i="4"/>
  <c r="AB227" i="4"/>
  <c r="AA227" i="4"/>
  <c r="Z227" i="4"/>
  <c r="Y227" i="4"/>
  <c r="X227" i="4"/>
  <c r="W227" i="4"/>
  <c r="V227" i="4"/>
  <c r="U227" i="4"/>
  <c r="T227" i="4"/>
  <c r="S227" i="4"/>
  <c r="Q227" i="4"/>
  <c r="P227" i="4"/>
  <c r="R227" i="4" s="1"/>
  <c r="O227" i="4"/>
  <c r="N227" i="4"/>
  <c r="L227" i="4"/>
  <c r="K227" i="4"/>
  <c r="M227" i="4" s="1"/>
  <c r="J227" i="4"/>
  <c r="I227" i="4"/>
  <c r="H227" i="4"/>
  <c r="G227" i="4"/>
  <c r="F227" i="4"/>
  <c r="E227" i="4"/>
  <c r="D227" i="4"/>
  <c r="C227" i="4"/>
  <c r="AZ226" i="4"/>
  <c r="AY226" i="4"/>
  <c r="AX226" i="4"/>
  <c r="AW226" i="4"/>
  <c r="AV226" i="4"/>
  <c r="AU226" i="4"/>
  <c r="AT226" i="4"/>
  <c r="AS226" i="4"/>
  <c r="AR226" i="4"/>
  <c r="AQ226" i="4"/>
  <c r="AP226" i="4"/>
  <c r="AO226" i="4"/>
  <c r="AN226" i="4"/>
  <c r="AM226" i="4"/>
  <c r="AL226" i="4"/>
  <c r="AK226" i="4"/>
  <c r="AJ226" i="4"/>
  <c r="AI226" i="4"/>
  <c r="AH226" i="4"/>
  <c r="AG226" i="4"/>
  <c r="AF226" i="4"/>
  <c r="AE226" i="4"/>
  <c r="AD226" i="4"/>
  <c r="AC226" i="4"/>
  <c r="AB226" i="4"/>
  <c r="AA226" i="4"/>
  <c r="Z226" i="4"/>
  <c r="Y226" i="4"/>
  <c r="X226" i="4"/>
  <c r="W226" i="4"/>
  <c r="V226" i="4"/>
  <c r="U226" i="4"/>
  <c r="T226" i="4"/>
  <c r="S226" i="4"/>
  <c r="R226" i="4"/>
  <c r="Q226" i="4"/>
  <c r="P226" i="4"/>
  <c r="O226" i="4"/>
  <c r="N226" i="4"/>
  <c r="M226" i="4"/>
  <c r="L226" i="4"/>
  <c r="K226" i="4"/>
  <c r="J226" i="4"/>
  <c r="I226" i="4"/>
  <c r="H226" i="4"/>
  <c r="G226" i="4"/>
  <c r="F226" i="4"/>
  <c r="E226" i="4"/>
  <c r="D226" i="4"/>
  <c r="C226" i="4"/>
  <c r="AZ225" i="4"/>
  <c r="AY225" i="4"/>
  <c r="AX225" i="4"/>
  <c r="AW225" i="4"/>
  <c r="AV225" i="4"/>
  <c r="AU225" i="4"/>
  <c r="AT225" i="4"/>
  <c r="AS225" i="4"/>
  <c r="AR225" i="4"/>
  <c r="AQ225" i="4"/>
  <c r="AP225" i="4"/>
  <c r="AO225" i="4"/>
  <c r="AN225" i="4"/>
  <c r="AM225" i="4"/>
  <c r="AL225" i="4"/>
  <c r="AK225" i="4"/>
  <c r="AJ225" i="4"/>
  <c r="AI225" i="4"/>
  <c r="AH225" i="4"/>
  <c r="AG225" i="4"/>
  <c r="AF225" i="4"/>
  <c r="AE225" i="4"/>
  <c r="AD225" i="4"/>
  <c r="AC225" i="4"/>
  <c r="AB225" i="4"/>
  <c r="AA225" i="4"/>
  <c r="Z225" i="4"/>
  <c r="Y225" i="4"/>
  <c r="X225" i="4"/>
  <c r="W225" i="4"/>
  <c r="V225" i="4"/>
  <c r="U225" i="4"/>
  <c r="T225" i="4"/>
  <c r="S225" i="4"/>
  <c r="R225" i="4"/>
  <c r="Q225" i="4"/>
  <c r="P225" i="4"/>
  <c r="O225" i="4"/>
  <c r="N225" i="4"/>
  <c r="L225" i="4"/>
  <c r="K225" i="4"/>
  <c r="M225" i="4" s="1"/>
  <c r="J225" i="4"/>
  <c r="I225" i="4"/>
  <c r="H225" i="4"/>
  <c r="G225" i="4"/>
  <c r="F225" i="4"/>
  <c r="E225" i="4"/>
  <c r="D225" i="4"/>
  <c r="C225" i="4"/>
  <c r="AZ224" i="4"/>
  <c r="AY224" i="4"/>
  <c r="AX224" i="4"/>
  <c r="AW224" i="4"/>
  <c r="AV224" i="4"/>
  <c r="AU224" i="4"/>
  <c r="AT224" i="4"/>
  <c r="AS224" i="4"/>
  <c r="AR224" i="4"/>
  <c r="AQ224" i="4"/>
  <c r="AP224" i="4"/>
  <c r="AO224" i="4"/>
  <c r="AN224" i="4"/>
  <c r="AM224" i="4"/>
  <c r="AL224" i="4"/>
  <c r="AK224" i="4"/>
  <c r="AJ224" i="4"/>
  <c r="AI224" i="4"/>
  <c r="AH224" i="4"/>
  <c r="AG224" i="4"/>
  <c r="AF224" i="4"/>
  <c r="AE224" i="4"/>
  <c r="AD224" i="4"/>
  <c r="AC224" i="4"/>
  <c r="AB224" i="4"/>
  <c r="AA224" i="4"/>
  <c r="Z224" i="4"/>
  <c r="Y224" i="4"/>
  <c r="X224" i="4"/>
  <c r="W224" i="4"/>
  <c r="V224" i="4"/>
  <c r="U224" i="4"/>
  <c r="T224" i="4"/>
  <c r="S224" i="4"/>
  <c r="R224" i="4"/>
  <c r="Q224" i="4"/>
  <c r="P224" i="4"/>
  <c r="O224" i="4"/>
  <c r="N224" i="4"/>
  <c r="M224" i="4"/>
  <c r="L224" i="4"/>
  <c r="K224" i="4"/>
  <c r="J224" i="4"/>
  <c r="I224" i="4"/>
  <c r="H224" i="4"/>
  <c r="G224" i="4"/>
  <c r="F224" i="4"/>
  <c r="E224" i="4"/>
  <c r="D224" i="4"/>
  <c r="C224" i="4"/>
  <c r="AZ223" i="4"/>
  <c r="AY223" i="4"/>
  <c r="AX223" i="4"/>
  <c r="AW223" i="4"/>
  <c r="AV223" i="4"/>
  <c r="AU223" i="4"/>
  <c r="AT223" i="4"/>
  <c r="AS223" i="4"/>
  <c r="AR223" i="4"/>
  <c r="AQ223" i="4"/>
  <c r="AP223" i="4"/>
  <c r="AO223" i="4"/>
  <c r="AN223" i="4"/>
  <c r="AM223" i="4"/>
  <c r="AL223" i="4"/>
  <c r="AK223" i="4"/>
  <c r="AJ223" i="4"/>
  <c r="AI223" i="4"/>
  <c r="AH223" i="4"/>
  <c r="AG223" i="4"/>
  <c r="AF223" i="4"/>
  <c r="AE223" i="4"/>
  <c r="AD223" i="4"/>
  <c r="AC223" i="4"/>
  <c r="AB223" i="4"/>
  <c r="AA223" i="4"/>
  <c r="Z223" i="4"/>
  <c r="Y223" i="4"/>
  <c r="X223" i="4"/>
  <c r="W223" i="4"/>
  <c r="V223" i="4"/>
  <c r="U223" i="4"/>
  <c r="T223" i="4"/>
  <c r="S223" i="4"/>
  <c r="Q223" i="4"/>
  <c r="P223" i="4"/>
  <c r="R223" i="4" s="1"/>
  <c r="O223" i="4"/>
  <c r="N223" i="4"/>
  <c r="L223" i="4"/>
  <c r="K223" i="4"/>
  <c r="M223" i="4" s="1"/>
  <c r="J223" i="4"/>
  <c r="I223" i="4"/>
  <c r="H223" i="4"/>
  <c r="G223" i="4"/>
  <c r="F223" i="4"/>
  <c r="E223" i="4"/>
  <c r="D223" i="4"/>
  <c r="C223" i="4"/>
  <c r="AZ222" i="4"/>
  <c r="AY222" i="4"/>
  <c r="AX222" i="4"/>
  <c r="AW222" i="4"/>
  <c r="AV222" i="4"/>
  <c r="AU222" i="4"/>
  <c r="AT222" i="4"/>
  <c r="AS222" i="4"/>
  <c r="AR222" i="4"/>
  <c r="AQ222" i="4"/>
  <c r="AP222" i="4"/>
  <c r="AO222" i="4"/>
  <c r="AN222" i="4"/>
  <c r="AM222" i="4"/>
  <c r="AL222" i="4"/>
  <c r="AK222" i="4"/>
  <c r="AJ222" i="4"/>
  <c r="AI222" i="4"/>
  <c r="AH222" i="4"/>
  <c r="AG222" i="4"/>
  <c r="AF222" i="4"/>
  <c r="AE222" i="4"/>
  <c r="AD222" i="4"/>
  <c r="AC222" i="4"/>
  <c r="AB222" i="4"/>
  <c r="AA222" i="4"/>
  <c r="Z222" i="4"/>
  <c r="Y222" i="4"/>
  <c r="X222" i="4"/>
  <c r="W222" i="4"/>
  <c r="V222" i="4"/>
  <c r="U222" i="4"/>
  <c r="T222" i="4"/>
  <c r="S222" i="4"/>
  <c r="R222" i="4"/>
  <c r="Q222" i="4"/>
  <c r="P222" i="4"/>
  <c r="O222" i="4"/>
  <c r="N222" i="4"/>
  <c r="M222" i="4"/>
  <c r="L222" i="4"/>
  <c r="K222" i="4"/>
  <c r="J222" i="4"/>
  <c r="I222" i="4"/>
  <c r="H222" i="4"/>
  <c r="G222" i="4"/>
  <c r="F222" i="4"/>
  <c r="E222" i="4"/>
  <c r="D222" i="4"/>
  <c r="C222" i="4"/>
  <c r="AZ221" i="4"/>
  <c r="AY221" i="4"/>
  <c r="AX221" i="4"/>
  <c r="AW221" i="4"/>
  <c r="AV221" i="4"/>
  <c r="AU221" i="4"/>
  <c r="AT221" i="4"/>
  <c r="AS221" i="4"/>
  <c r="AR221" i="4"/>
  <c r="AQ221" i="4"/>
  <c r="AP221" i="4"/>
  <c r="AO221" i="4"/>
  <c r="AN221" i="4"/>
  <c r="AM221" i="4"/>
  <c r="AL221" i="4"/>
  <c r="AK221" i="4"/>
  <c r="AJ221" i="4"/>
  <c r="AI221" i="4"/>
  <c r="AH221" i="4"/>
  <c r="AG221" i="4"/>
  <c r="AF221" i="4"/>
  <c r="AE221" i="4"/>
  <c r="AD221" i="4"/>
  <c r="AC221" i="4"/>
  <c r="AB221" i="4"/>
  <c r="AA221" i="4"/>
  <c r="Z221" i="4"/>
  <c r="Y221" i="4"/>
  <c r="X221" i="4"/>
  <c r="W221" i="4"/>
  <c r="V221" i="4"/>
  <c r="U221" i="4"/>
  <c r="T221" i="4"/>
  <c r="S221" i="4"/>
  <c r="R221" i="4"/>
  <c r="Q221" i="4"/>
  <c r="P221" i="4"/>
  <c r="O221" i="4"/>
  <c r="N221" i="4"/>
  <c r="L221" i="4"/>
  <c r="K221" i="4"/>
  <c r="M221" i="4" s="1"/>
  <c r="J221" i="4"/>
  <c r="I221" i="4"/>
  <c r="H221" i="4"/>
  <c r="G221" i="4"/>
  <c r="F221" i="4"/>
  <c r="E221" i="4"/>
  <c r="D221" i="4"/>
  <c r="C221"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E220" i="4"/>
  <c r="D220" i="4"/>
  <c r="C220" i="4"/>
  <c r="AZ219" i="4"/>
  <c r="AY219" i="4"/>
  <c r="AX219" i="4"/>
  <c r="AW219" i="4"/>
  <c r="AV219" i="4"/>
  <c r="AU219" i="4"/>
  <c r="AT219" i="4"/>
  <c r="AS219" i="4"/>
  <c r="AR219" i="4"/>
  <c r="AQ219" i="4"/>
  <c r="AP219" i="4"/>
  <c r="AO219" i="4"/>
  <c r="AN219" i="4"/>
  <c r="AM219" i="4"/>
  <c r="AL219" i="4"/>
  <c r="AK219" i="4"/>
  <c r="AJ219" i="4"/>
  <c r="AI219" i="4"/>
  <c r="AH219" i="4"/>
  <c r="AG219" i="4"/>
  <c r="AF219" i="4"/>
  <c r="AE219" i="4"/>
  <c r="AD219" i="4"/>
  <c r="AC219" i="4"/>
  <c r="AB219" i="4"/>
  <c r="AA219" i="4"/>
  <c r="Z219" i="4"/>
  <c r="Y219" i="4"/>
  <c r="X219" i="4"/>
  <c r="W219" i="4"/>
  <c r="V219" i="4"/>
  <c r="U219" i="4"/>
  <c r="T219" i="4"/>
  <c r="S219" i="4"/>
  <c r="Q219" i="4"/>
  <c r="P219" i="4"/>
  <c r="R219" i="4" s="1"/>
  <c r="O219" i="4"/>
  <c r="N219" i="4"/>
  <c r="L219" i="4"/>
  <c r="K219" i="4"/>
  <c r="M219" i="4" s="1"/>
  <c r="J219" i="4"/>
  <c r="I219" i="4"/>
  <c r="H219" i="4"/>
  <c r="G219" i="4"/>
  <c r="F219" i="4"/>
  <c r="E219" i="4"/>
  <c r="D219" i="4"/>
  <c r="C219"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E218" i="4"/>
  <c r="D218" i="4"/>
  <c r="C218" i="4"/>
  <c r="AZ217" i="4"/>
  <c r="AY217" i="4"/>
  <c r="AX217" i="4"/>
  <c r="AW217" i="4"/>
  <c r="AV217" i="4"/>
  <c r="AU217" i="4"/>
  <c r="AT217" i="4"/>
  <c r="AS217" i="4"/>
  <c r="AR217" i="4"/>
  <c r="AQ217" i="4"/>
  <c r="AP217" i="4"/>
  <c r="AO217" i="4"/>
  <c r="AN217" i="4"/>
  <c r="AM217" i="4"/>
  <c r="AL217" i="4"/>
  <c r="AK217" i="4"/>
  <c r="AJ217" i="4"/>
  <c r="AI217" i="4"/>
  <c r="AH217" i="4"/>
  <c r="AG217" i="4"/>
  <c r="AF217" i="4"/>
  <c r="AE217" i="4"/>
  <c r="AD217" i="4"/>
  <c r="AC217" i="4"/>
  <c r="AB217" i="4"/>
  <c r="AA217" i="4"/>
  <c r="Z217" i="4"/>
  <c r="Y217" i="4"/>
  <c r="X217" i="4"/>
  <c r="W217" i="4"/>
  <c r="V217" i="4"/>
  <c r="U217" i="4"/>
  <c r="T217" i="4"/>
  <c r="S217" i="4"/>
  <c r="R217" i="4"/>
  <c r="Q217" i="4"/>
  <c r="P217" i="4"/>
  <c r="O217" i="4"/>
  <c r="N217" i="4"/>
  <c r="L217" i="4"/>
  <c r="K217" i="4"/>
  <c r="M217" i="4" s="1"/>
  <c r="J217" i="4"/>
  <c r="I217" i="4"/>
  <c r="H217" i="4"/>
  <c r="G217" i="4"/>
  <c r="F217" i="4"/>
  <c r="E217" i="4"/>
  <c r="D217" i="4"/>
  <c r="C217" i="4"/>
  <c r="AZ216" i="4"/>
  <c r="AY216" i="4"/>
  <c r="AX216" i="4"/>
  <c r="AW216" i="4"/>
  <c r="AV216" i="4"/>
  <c r="AU216" i="4"/>
  <c r="AT216" i="4"/>
  <c r="AS216" i="4"/>
  <c r="AR216" i="4"/>
  <c r="AQ216" i="4"/>
  <c r="AP216" i="4"/>
  <c r="AO216" i="4"/>
  <c r="AN216" i="4"/>
  <c r="AM216" i="4"/>
  <c r="AL216" i="4"/>
  <c r="AK216" i="4"/>
  <c r="AJ216" i="4"/>
  <c r="AI216" i="4"/>
  <c r="AH216" i="4"/>
  <c r="AG216" i="4"/>
  <c r="AF216" i="4"/>
  <c r="AE216" i="4"/>
  <c r="AD216" i="4"/>
  <c r="AC216" i="4"/>
  <c r="AB216" i="4"/>
  <c r="AA216" i="4"/>
  <c r="Z216" i="4"/>
  <c r="Y216" i="4"/>
  <c r="X216" i="4"/>
  <c r="W216" i="4"/>
  <c r="V216" i="4"/>
  <c r="U216" i="4"/>
  <c r="T216" i="4"/>
  <c r="S216" i="4"/>
  <c r="R216" i="4"/>
  <c r="Q216" i="4"/>
  <c r="P216" i="4"/>
  <c r="O216" i="4"/>
  <c r="N216" i="4"/>
  <c r="M216" i="4"/>
  <c r="L216" i="4"/>
  <c r="K216" i="4"/>
  <c r="J216" i="4"/>
  <c r="I216" i="4"/>
  <c r="H216" i="4"/>
  <c r="G216" i="4"/>
  <c r="F216" i="4"/>
  <c r="E216" i="4"/>
  <c r="D216" i="4"/>
  <c r="C216"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A215" i="4"/>
  <c r="Z215" i="4"/>
  <c r="Y215" i="4"/>
  <c r="X215" i="4"/>
  <c r="W215" i="4"/>
  <c r="V215" i="4"/>
  <c r="U215" i="4"/>
  <c r="T215" i="4"/>
  <c r="S215" i="4"/>
  <c r="Q215" i="4"/>
  <c r="P215" i="4"/>
  <c r="R215" i="4" s="1"/>
  <c r="O215" i="4"/>
  <c r="N215" i="4"/>
  <c r="L215" i="4"/>
  <c r="K215" i="4"/>
  <c r="M215" i="4" s="1"/>
  <c r="J215" i="4"/>
  <c r="I215" i="4"/>
  <c r="H215" i="4"/>
  <c r="G215" i="4"/>
  <c r="F215" i="4"/>
  <c r="E215" i="4"/>
  <c r="D215" i="4"/>
  <c r="C215" i="4"/>
  <c r="AZ214" i="4"/>
  <c r="AY214" i="4"/>
  <c r="AX214" i="4"/>
  <c r="AW214" i="4"/>
  <c r="AV214" i="4"/>
  <c r="AU214" i="4"/>
  <c r="AT214" i="4"/>
  <c r="AS214" i="4"/>
  <c r="AR214" i="4"/>
  <c r="AQ214" i="4"/>
  <c r="AP214" i="4"/>
  <c r="AO214" i="4"/>
  <c r="AN214" i="4"/>
  <c r="AM214" i="4"/>
  <c r="AL214" i="4"/>
  <c r="AK214" i="4"/>
  <c r="AJ214" i="4"/>
  <c r="AI214" i="4"/>
  <c r="AH214" i="4"/>
  <c r="AG214" i="4"/>
  <c r="AF214" i="4"/>
  <c r="AE214" i="4"/>
  <c r="AD214" i="4"/>
  <c r="AC214" i="4"/>
  <c r="AB214" i="4"/>
  <c r="AA214" i="4"/>
  <c r="Z214" i="4"/>
  <c r="Y214" i="4"/>
  <c r="X214" i="4"/>
  <c r="W214" i="4"/>
  <c r="V214" i="4"/>
  <c r="U214" i="4"/>
  <c r="T214" i="4"/>
  <c r="S214" i="4"/>
  <c r="R214" i="4"/>
  <c r="Q214" i="4"/>
  <c r="P214" i="4"/>
  <c r="O214" i="4"/>
  <c r="N214" i="4"/>
  <c r="M214" i="4"/>
  <c r="L214" i="4"/>
  <c r="K214" i="4"/>
  <c r="J214" i="4"/>
  <c r="I214" i="4"/>
  <c r="H214" i="4"/>
  <c r="G214" i="4"/>
  <c r="F214" i="4"/>
  <c r="E214" i="4"/>
  <c r="D214" i="4"/>
  <c r="C214" i="4"/>
  <c r="AZ213" i="4"/>
  <c r="AY213" i="4"/>
  <c r="AX213" i="4"/>
  <c r="AW213" i="4"/>
  <c r="AV213" i="4"/>
  <c r="AU213" i="4"/>
  <c r="AT213" i="4"/>
  <c r="AS213" i="4"/>
  <c r="AR213" i="4"/>
  <c r="AQ213" i="4"/>
  <c r="AP213" i="4"/>
  <c r="AO213" i="4"/>
  <c r="AN213" i="4"/>
  <c r="AM213" i="4"/>
  <c r="AL213" i="4"/>
  <c r="AK213" i="4"/>
  <c r="AJ213" i="4"/>
  <c r="AI213" i="4"/>
  <c r="AH213" i="4"/>
  <c r="AG213" i="4"/>
  <c r="AF213" i="4"/>
  <c r="AE213" i="4"/>
  <c r="AD213" i="4"/>
  <c r="AC213" i="4"/>
  <c r="AB213" i="4"/>
  <c r="AA213" i="4"/>
  <c r="Z213" i="4"/>
  <c r="Y213" i="4"/>
  <c r="X213" i="4"/>
  <c r="W213" i="4"/>
  <c r="V213" i="4"/>
  <c r="U213" i="4"/>
  <c r="T213" i="4"/>
  <c r="S213" i="4"/>
  <c r="R213" i="4"/>
  <c r="Q213" i="4"/>
  <c r="P213" i="4"/>
  <c r="O213" i="4"/>
  <c r="N213" i="4"/>
  <c r="L213" i="4"/>
  <c r="K213" i="4"/>
  <c r="M213" i="4" s="1"/>
  <c r="J213" i="4"/>
  <c r="I213" i="4"/>
  <c r="H213" i="4"/>
  <c r="G213" i="4"/>
  <c r="F213" i="4"/>
  <c r="E213" i="4"/>
  <c r="D213" i="4"/>
  <c r="C213" i="4"/>
  <c r="AZ212" i="4"/>
  <c r="AY212" i="4"/>
  <c r="AX212" i="4"/>
  <c r="AW212" i="4"/>
  <c r="AV212" i="4"/>
  <c r="AU212" i="4"/>
  <c r="AT212" i="4"/>
  <c r="AS212" i="4"/>
  <c r="AR212" i="4"/>
  <c r="AQ212" i="4"/>
  <c r="AP212" i="4"/>
  <c r="AO212" i="4"/>
  <c r="AN212" i="4"/>
  <c r="AM212" i="4"/>
  <c r="AL212" i="4"/>
  <c r="AK212" i="4"/>
  <c r="AJ212" i="4"/>
  <c r="AI212" i="4"/>
  <c r="AH212" i="4"/>
  <c r="AG212" i="4"/>
  <c r="AF212" i="4"/>
  <c r="AE212" i="4"/>
  <c r="AD212" i="4"/>
  <c r="AC212" i="4"/>
  <c r="AB212" i="4"/>
  <c r="AA212" i="4"/>
  <c r="Z212" i="4"/>
  <c r="Y212" i="4"/>
  <c r="X212" i="4"/>
  <c r="W212" i="4"/>
  <c r="V212" i="4"/>
  <c r="U212" i="4"/>
  <c r="T212" i="4"/>
  <c r="S212" i="4"/>
  <c r="R212" i="4"/>
  <c r="Q212" i="4"/>
  <c r="P212" i="4"/>
  <c r="O212" i="4"/>
  <c r="N212" i="4"/>
  <c r="M212" i="4"/>
  <c r="L212" i="4"/>
  <c r="K212" i="4"/>
  <c r="J212" i="4"/>
  <c r="I212" i="4"/>
  <c r="H212" i="4"/>
  <c r="G212" i="4"/>
  <c r="F212" i="4"/>
  <c r="E212" i="4"/>
  <c r="D212" i="4"/>
  <c r="C212"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Q211" i="4"/>
  <c r="P211" i="4"/>
  <c r="R211" i="4" s="1"/>
  <c r="O211" i="4"/>
  <c r="N211" i="4"/>
  <c r="L211" i="4"/>
  <c r="K211" i="4"/>
  <c r="M211" i="4" s="1"/>
  <c r="J211" i="4"/>
  <c r="I211" i="4"/>
  <c r="H211" i="4"/>
  <c r="G211" i="4"/>
  <c r="F211" i="4"/>
  <c r="E211" i="4"/>
  <c r="D211" i="4"/>
  <c r="C211" i="4"/>
  <c r="AZ210" i="4"/>
  <c r="AY210" i="4"/>
  <c r="AX210" i="4"/>
  <c r="AW210" i="4"/>
  <c r="AV210" i="4"/>
  <c r="AU210" i="4"/>
  <c r="AT210" i="4"/>
  <c r="AS210" i="4"/>
  <c r="AR210" i="4"/>
  <c r="AQ210" i="4"/>
  <c r="AP210" i="4"/>
  <c r="AO210" i="4"/>
  <c r="AN210" i="4"/>
  <c r="AM210" i="4"/>
  <c r="AL210" i="4"/>
  <c r="AK210" i="4"/>
  <c r="AJ210" i="4"/>
  <c r="AI210" i="4"/>
  <c r="AH210" i="4"/>
  <c r="AG210" i="4"/>
  <c r="AF210" i="4"/>
  <c r="AE210" i="4"/>
  <c r="AD210" i="4"/>
  <c r="AC210" i="4"/>
  <c r="AB210" i="4"/>
  <c r="AA210" i="4"/>
  <c r="Z210" i="4"/>
  <c r="Y210" i="4"/>
  <c r="X210" i="4"/>
  <c r="W210" i="4"/>
  <c r="V210" i="4"/>
  <c r="U210" i="4"/>
  <c r="T210" i="4"/>
  <c r="S210" i="4"/>
  <c r="R210" i="4"/>
  <c r="Q210" i="4"/>
  <c r="P210" i="4"/>
  <c r="O210" i="4"/>
  <c r="N210" i="4"/>
  <c r="M210" i="4"/>
  <c r="L210" i="4"/>
  <c r="K210" i="4"/>
  <c r="J210" i="4"/>
  <c r="I210" i="4"/>
  <c r="H210" i="4"/>
  <c r="G210" i="4"/>
  <c r="F210" i="4"/>
  <c r="E210" i="4"/>
  <c r="D210" i="4"/>
  <c r="C210"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L209" i="4"/>
  <c r="K209" i="4"/>
  <c r="M209" i="4" s="1"/>
  <c r="J209" i="4"/>
  <c r="I209" i="4"/>
  <c r="H209" i="4"/>
  <c r="G209" i="4"/>
  <c r="F209" i="4"/>
  <c r="E209" i="4"/>
  <c r="D209" i="4"/>
  <c r="C209" i="4"/>
  <c r="AZ208" i="4"/>
  <c r="AY208" i="4"/>
  <c r="AX208" i="4"/>
  <c r="AW208" i="4"/>
  <c r="AV208" i="4"/>
  <c r="AU208" i="4"/>
  <c r="AT208" i="4"/>
  <c r="AS208" i="4"/>
  <c r="AR208" i="4"/>
  <c r="AQ208" i="4"/>
  <c r="AP208" i="4"/>
  <c r="AO208" i="4"/>
  <c r="AN208" i="4"/>
  <c r="AM208" i="4"/>
  <c r="AL208" i="4"/>
  <c r="AK208" i="4"/>
  <c r="AJ208" i="4"/>
  <c r="AI208" i="4"/>
  <c r="AH208" i="4"/>
  <c r="AG208" i="4"/>
  <c r="AF208" i="4"/>
  <c r="AE208" i="4"/>
  <c r="AD208" i="4"/>
  <c r="AC208" i="4"/>
  <c r="AB208" i="4"/>
  <c r="AA208" i="4"/>
  <c r="Z208" i="4"/>
  <c r="Y208" i="4"/>
  <c r="X208" i="4"/>
  <c r="W208" i="4"/>
  <c r="V208" i="4"/>
  <c r="U208" i="4"/>
  <c r="T208" i="4"/>
  <c r="S208" i="4"/>
  <c r="R208" i="4"/>
  <c r="Q208" i="4"/>
  <c r="P208" i="4"/>
  <c r="O208" i="4"/>
  <c r="N208" i="4"/>
  <c r="M208" i="4"/>
  <c r="L208" i="4"/>
  <c r="K208" i="4"/>
  <c r="J208" i="4"/>
  <c r="I208" i="4"/>
  <c r="H208" i="4"/>
  <c r="G208" i="4"/>
  <c r="F208" i="4"/>
  <c r="E208" i="4"/>
  <c r="D208" i="4"/>
  <c r="C208" i="4"/>
  <c r="AZ207" i="4"/>
  <c r="AY207" i="4"/>
  <c r="AX207" i="4"/>
  <c r="AW207" i="4"/>
  <c r="AV207" i="4"/>
  <c r="AU207" i="4"/>
  <c r="AT207" i="4"/>
  <c r="AS207" i="4"/>
  <c r="AR207" i="4"/>
  <c r="AQ207" i="4"/>
  <c r="AP207" i="4"/>
  <c r="AO207" i="4"/>
  <c r="AN207" i="4"/>
  <c r="AM207" i="4"/>
  <c r="AL207" i="4"/>
  <c r="AK207" i="4"/>
  <c r="AJ207" i="4"/>
  <c r="AI207" i="4"/>
  <c r="AH207" i="4"/>
  <c r="AG207" i="4"/>
  <c r="AF207" i="4"/>
  <c r="AE207" i="4"/>
  <c r="AD207" i="4"/>
  <c r="AC207" i="4"/>
  <c r="AB207" i="4"/>
  <c r="AA207" i="4"/>
  <c r="Z207" i="4"/>
  <c r="Y207" i="4"/>
  <c r="X207" i="4"/>
  <c r="W207" i="4"/>
  <c r="V207" i="4"/>
  <c r="U207" i="4"/>
  <c r="T207" i="4"/>
  <c r="S207" i="4"/>
  <c r="Q207" i="4"/>
  <c r="P207" i="4"/>
  <c r="R207" i="4" s="1"/>
  <c r="O207" i="4"/>
  <c r="N207" i="4"/>
  <c r="L207" i="4"/>
  <c r="K207" i="4"/>
  <c r="M207" i="4" s="1"/>
  <c r="J207" i="4"/>
  <c r="I207" i="4"/>
  <c r="H207" i="4"/>
  <c r="G207" i="4"/>
  <c r="F207" i="4"/>
  <c r="E207" i="4"/>
  <c r="D207" i="4"/>
  <c r="C207" i="4"/>
  <c r="AZ206" i="4"/>
  <c r="AY206" i="4"/>
  <c r="AX206" i="4"/>
  <c r="AW206" i="4"/>
  <c r="AV206" i="4"/>
  <c r="AU206" i="4"/>
  <c r="AT206" i="4"/>
  <c r="AS206" i="4"/>
  <c r="AR206" i="4"/>
  <c r="AQ206" i="4"/>
  <c r="AP206" i="4"/>
  <c r="AO206" i="4"/>
  <c r="AN206" i="4"/>
  <c r="AM206" i="4"/>
  <c r="AL206" i="4"/>
  <c r="AK206" i="4"/>
  <c r="AJ206" i="4"/>
  <c r="AI206" i="4"/>
  <c r="AH206" i="4"/>
  <c r="AG206" i="4"/>
  <c r="AF206" i="4"/>
  <c r="AE206" i="4"/>
  <c r="AD206" i="4"/>
  <c r="AC206" i="4"/>
  <c r="AB206" i="4"/>
  <c r="AA206" i="4"/>
  <c r="Z206" i="4"/>
  <c r="Y206" i="4"/>
  <c r="X206" i="4"/>
  <c r="W206" i="4"/>
  <c r="V206" i="4"/>
  <c r="U206" i="4"/>
  <c r="T206" i="4"/>
  <c r="S206" i="4"/>
  <c r="R206" i="4"/>
  <c r="Q206" i="4"/>
  <c r="P206" i="4"/>
  <c r="O206" i="4"/>
  <c r="N206" i="4"/>
  <c r="M206" i="4"/>
  <c r="L206" i="4"/>
  <c r="K206" i="4"/>
  <c r="J206" i="4"/>
  <c r="I206" i="4"/>
  <c r="H206" i="4"/>
  <c r="G206" i="4"/>
  <c r="F206" i="4"/>
  <c r="E206" i="4"/>
  <c r="D206" i="4"/>
  <c r="C206" i="4"/>
  <c r="AZ205" i="4"/>
  <c r="AY205" i="4"/>
  <c r="AX205" i="4"/>
  <c r="AW205" i="4"/>
  <c r="AV205" i="4"/>
  <c r="AU205" i="4"/>
  <c r="AT205" i="4"/>
  <c r="AS205" i="4"/>
  <c r="AR205" i="4"/>
  <c r="AQ205" i="4"/>
  <c r="AP205" i="4"/>
  <c r="AO205" i="4"/>
  <c r="AN205" i="4"/>
  <c r="AM205" i="4"/>
  <c r="AL205" i="4"/>
  <c r="AK205" i="4"/>
  <c r="AJ205" i="4"/>
  <c r="AI205" i="4"/>
  <c r="AH205" i="4"/>
  <c r="AG205" i="4"/>
  <c r="AF205" i="4"/>
  <c r="AE205" i="4"/>
  <c r="AD205" i="4"/>
  <c r="AC205" i="4"/>
  <c r="AB205" i="4"/>
  <c r="AA205" i="4"/>
  <c r="Z205" i="4"/>
  <c r="Y205" i="4"/>
  <c r="X205" i="4"/>
  <c r="W205" i="4"/>
  <c r="V205" i="4"/>
  <c r="U205" i="4"/>
  <c r="T205" i="4"/>
  <c r="S205" i="4"/>
  <c r="R205" i="4"/>
  <c r="Q205" i="4"/>
  <c r="P205" i="4"/>
  <c r="O205" i="4"/>
  <c r="N205" i="4"/>
  <c r="L205" i="4"/>
  <c r="K205" i="4"/>
  <c r="M205" i="4" s="1"/>
  <c r="J205" i="4"/>
  <c r="I205" i="4"/>
  <c r="H205" i="4"/>
  <c r="G205" i="4"/>
  <c r="F205" i="4"/>
  <c r="E205" i="4"/>
  <c r="D205" i="4"/>
  <c r="C205" i="4"/>
  <c r="AZ204" i="4"/>
  <c r="AY204" i="4"/>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E204" i="4"/>
  <c r="D204" i="4"/>
  <c r="C204" i="4"/>
  <c r="AZ203" i="4"/>
  <c r="AY203" i="4"/>
  <c r="AX203" i="4"/>
  <c r="AW203" i="4"/>
  <c r="AV203" i="4"/>
  <c r="AU203" i="4"/>
  <c r="AT203" i="4"/>
  <c r="AS203" i="4"/>
  <c r="AR203" i="4"/>
  <c r="AQ203" i="4"/>
  <c r="AP203" i="4"/>
  <c r="AO203" i="4"/>
  <c r="AN203" i="4"/>
  <c r="AM203" i="4"/>
  <c r="AL203" i="4"/>
  <c r="AK203" i="4"/>
  <c r="AJ203" i="4"/>
  <c r="AI203" i="4"/>
  <c r="AH203" i="4"/>
  <c r="AG203" i="4"/>
  <c r="AF203" i="4"/>
  <c r="AE203" i="4"/>
  <c r="AD203" i="4"/>
  <c r="AC203" i="4"/>
  <c r="AB203" i="4"/>
  <c r="AA203" i="4"/>
  <c r="Z203" i="4"/>
  <c r="Y203" i="4"/>
  <c r="X203" i="4"/>
  <c r="W203" i="4"/>
  <c r="V203" i="4"/>
  <c r="U203" i="4"/>
  <c r="T203" i="4"/>
  <c r="S203" i="4"/>
  <c r="Q203" i="4"/>
  <c r="P203" i="4"/>
  <c r="R203" i="4" s="1"/>
  <c r="O203" i="4"/>
  <c r="N203" i="4"/>
  <c r="L203" i="4"/>
  <c r="K203" i="4"/>
  <c r="M203" i="4" s="1"/>
  <c r="J203" i="4"/>
  <c r="I203" i="4"/>
  <c r="H203" i="4"/>
  <c r="G203" i="4"/>
  <c r="F203" i="4"/>
  <c r="E203" i="4"/>
  <c r="D203" i="4"/>
  <c r="C203" i="4"/>
  <c r="AZ202" i="4"/>
  <c r="AY202" i="4"/>
  <c r="AX202" i="4"/>
  <c r="AW202" i="4"/>
  <c r="AV202" i="4"/>
  <c r="AU202" i="4"/>
  <c r="AT202" i="4"/>
  <c r="AS202" i="4"/>
  <c r="AR202" i="4"/>
  <c r="AQ202" i="4"/>
  <c r="AP202" i="4"/>
  <c r="AO202" i="4"/>
  <c r="AN202" i="4"/>
  <c r="AM202" i="4"/>
  <c r="AL202" i="4"/>
  <c r="AK202" i="4"/>
  <c r="AJ202" i="4"/>
  <c r="AI202" i="4"/>
  <c r="AH202" i="4"/>
  <c r="AG202" i="4"/>
  <c r="AF202" i="4"/>
  <c r="AE202" i="4"/>
  <c r="AD202" i="4"/>
  <c r="AC202" i="4"/>
  <c r="AB202" i="4"/>
  <c r="AA202" i="4"/>
  <c r="Z202" i="4"/>
  <c r="Y202" i="4"/>
  <c r="X202" i="4"/>
  <c r="W202" i="4"/>
  <c r="V202" i="4"/>
  <c r="U202" i="4"/>
  <c r="T202" i="4"/>
  <c r="S202" i="4"/>
  <c r="R202" i="4"/>
  <c r="Q202" i="4"/>
  <c r="P202" i="4"/>
  <c r="O202" i="4"/>
  <c r="N202" i="4"/>
  <c r="M202" i="4"/>
  <c r="L202" i="4"/>
  <c r="K202" i="4"/>
  <c r="J202" i="4"/>
  <c r="I202" i="4"/>
  <c r="H202" i="4"/>
  <c r="G202" i="4"/>
  <c r="F202" i="4"/>
  <c r="E202" i="4"/>
  <c r="D202" i="4"/>
  <c r="C202" i="4"/>
  <c r="AZ201" i="4"/>
  <c r="AY201" i="4"/>
  <c r="AX201" i="4"/>
  <c r="AW201" i="4"/>
  <c r="AV201" i="4"/>
  <c r="AU201" i="4"/>
  <c r="AT201" i="4"/>
  <c r="AS201" i="4"/>
  <c r="AR201" i="4"/>
  <c r="AQ201" i="4"/>
  <c r="AP201" i="4"/>
  <c r="AO201" i="4"/>
  <c r="AN201" i="4"/>
  <c r="AM201" i="4"/>
  <c r="AL201" i="4"/>
  <c r="AK201" i="4"/>
  <c r="AJ201" i="4"/>
  <c r="AI201" i="4"/>
  <c r="AH201" i="4"/>
  <c r="AG201" i="4"/>
  <c r="AF201" i="4"/>
  <c r="AE201" i="4"/>
  <c r="AD201" i="4"/>
  <c r="AC201" i="4"/>
  <c r="AB201" i="4"/>
  <c r="AA201" i="4"/>
  <c r="Z201" i="4"/>
  <c r="Y201" i="4"/>
  <c r="X201" i="4"/>
  <c r="W201" i="4"/>
  <c r="V201" i="4"/>
  <c r="U201" i="4"/>
  <c r="T201" i="4"/>
  <c r="S201" i="4"/>
  <c r="R201" i="4"/>
  <c r="Q201" i="4"/>
  <c r="P201" i="4"/>
  <c r="O201" i="4"/>
  <c r="N201" i="4"/>
  <c r="L201" i="4"/>
  <c r="K201" i="4"/>
  <c r="M201" i="4" s="1"/>
  <c r="J201" i="4"/>
  <c r="I201" i="4"/>
  <c r="H201" i="4"/>
  <c r="G201" i="4"/>
  <c r="F201" i="4"/>
  <c r="E201" i="4"/>
  <c r="D201" i="4"/>
  <c r="C201" i="4"/>
  <c r="AZ200" i="4"/>
  <c r="AY200" i="4"/>
  <c r="AX200" i="4"/>
  <c r="AW200" i="4"/>
  <c r="AV200" i="4"/>
  <c r="AU200" i="4"/>
  <c r="AT200" i="4"/>
  <c r="AS200" i="4"/>
  <c r="AR200" i="4"/>
  <c r="AQ200" i="4"/>
  <c r="AP200" i="4"/>
  <c r="AO200" i="4"/>
  <c r="AN200" i="4"/>
  <c r="AM200" i="4"/>
  <c r="AL200" i="4"/>
  <c r="AK200" i="4"/>
  <c r="AJ200" i="4"/>
  <c r="AI200" i="4"/>
  <c r="AH200" i="4"/>
  <c r="AG200" i="4"/>
  <c r="AF200" i="4"/>
  <c r="AE200" i="4"/>
  <c r="AD200" i="4"/>
  <c r="AC200" i="4"/>
  <c r="AB200" i="4"/>
  <c r="AA200" i="4"/>
  <c r="Z200" i="4"/>
  <c r="Y200" i="4"/>
  <c r="X200" i="4"/>
  <c r="W200" i="4"/>
  <c r="V200" i="4"/>
  <c r="U200" i="4"/>
  <c r="T200" i="4"/>
  <c r="S200" i="4"/>
  <c r="R200" i="4"/>
  <c r="Q200" i="4"/>
  <c r="P200" i="4"/>
  <c r="O200" i="4"/>
  <c r="N200" i="4"/>
  <c r="M200" i="4"/>
  <c r="L200" i="4"/>
  <c r="K200" i="4"/>
  <c r="J200" i="4"/>
  <c r="I200" i="4"/>
  <c r="H200" i="4"/>
  <c r="G200" i="4"/>
  <c r="F200" i="4"/>
  <c r="E200" i="4"/>
  <c r="D200" i="4"/>
  <c r="C200"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Q199" i="4"/>
  <c r="P199" i="4"/>
  <c r="R199" i="4" s="1"/>
  <c r="O199" i="4"/>
  <c r="N199" i="4"/>
  <c r="L199" i="4"/>
  <c r="K199" i="4"/>
  <c r="M199" i="4" s="1"/>
  <c r="J199" i="4"/>
  <c r="I199" i="4"/>
  <c r="H199" i="4"/>
  <c r="G199" i="4"/>
  <c r="F199" i="4"/>
  <c r="E199" i="4"/>
  <c r="D199" i="4"/>
  <c r="C199" i="4"/>
  <c r="AZ198" i="4"/>
  <c r="AY198" i="4"/>
  <c r="AX198" i="4"/>
  <c r="AW198" i="4"/>
  <c r="AV198" i="4"/>
  <c r="AU198" i="4"/>
  <c r="AT198" i="4"/>
  <c r="AS198" i="4"/>
  <c r="AR198" i="4"/>
  <c r="AQ198" i="4"/>
  <c r="AP198" i="4"/>
  <c r="AO198" i="4"/>
  <c r="AN198" i="4"/>
  <c r="AM198" i="4"/>
  <c r="AL198" i="4"/>
  <c r="AK198" i="4"/>
  <c r="AJ198" i="4"/>
  <c r="AI198" i="4"/>
  <c r="AH198" i="4"/>
  <c r="AG198" i="4"/>
  <c r="AF198" i="4"/>
  <c r="AE198" i="4"/>
  <c r="AD198" i="4"/>
  <c r="AC198" i="4"/>
  <c r="AB198" i="4"/>
  <c r="AA198" i="4"/>
  <c r="Z198" i="4"/>
  <c r="Y198" i="4"/>
  <c r="X198" i="4"/>
  <c r="W198" i="4"/>
  <c r="V198" i="4"/>
  <c r="U198" i="4"/>
  <c r="T198" i="4"/>
  <c r="S198" i="4"/>
  <c r="R198" i="4"/>
  <c r="Q198" i="4"/>
  <c r="P198" i="4"/>
  <c r="O198" i="4"/>
  <c r="N198" i="4"/>
  <c r="M198" i="4"/>
  <c r="L198" i="4"/>
  <c r="K198" i="4"/>
  <c r="J198" i="4"/>
  <c r="I198" i="4"/>
  <c r="H198" i="4"/>
  <c r="G198" i="4"/>
  <c r="F198" i="4"/>
  <c r="E198" i="4"/>
  <c r="D198" i="4"/>
  <c r="C198" i="4"/>
  <c r="AZ197" i="4"/>
  <c r="AY197" i="4"/>
  <c r="AX197" i="4"/>
  <c r="AW197" i="4"/>
  <c r="AV197" i="4"/>
  <c r="AU197" i="4"/>
  <c r="AT197" i="4"/>
  <c r="AS197" i="4"/>
  <c r="AR197" i="4"/>
  <c r="AQ197" i="4"/>
  <c r="AP197" i="4"/>
  <c r="AO197" i="4"/>
  <c r="AN197" i="4"/>
  <c r="AM197" i="4"/>
  <c r="AL197" i="4"/>
  <c r="AK197" i="4"/>
  <c r="AJ197" i="4"/>
  <c r="AI197" i="4"/>
  <c r="AH197" i="4"/>
  <c r="AG197" i="4"/>
  <c r="AF197" i="4"/>
  <c r="AE197" i="4"/>
  <c r="AD197" i="4"/>
  <c r="AC197" i="4"/>
  <c r="AB197" i="4"/>
  <c r="AA197" i="4"/>
  <c r="Z197" i="4"/>
  <c r="Y197" i="4"/>
  <c r="X197" i="4"/>
  <c r="W197" i="4"/>
  <c r="V197" i="4"/>
  <c r="U197" i="4"/>
  <c r="T197" i="4"/>
  <c r="S197" i="4"/>
  <c r="R197" i="4"/>
  <c r="Q197" i="4"/>
  <c r="P197" i="4"/>
  <c r="O197" i="4"/>
  <c r="N197" i="4"/>
  <c r="L197" i="4"/>
  <c r="K197" i="4"/>
  <c r="M197" i="4" s="1"/>
  <c r="J197" i="4"/>
  <c r="I197" i="4"/>
  <c r="H197" i="4"/>
  <c r="G197" i="4"/>
  <c r="F197" i="4"/>
  <c r="E197" i="4"/>
  <c r="D197" i="4"/>
  <c r="C197" i="4"/>
  <c r="AZ196" i="4"/>
  <c r="AY196" i="4"/>
  <c r="AX196" i="4"/>
  <c r="AW196" i="4"/>
  <c r="AV196" i="4"/>
  <c r="AU196" i="4"/>
  <c r="AT196" i="4"/>
  <c r="AS196" i="4"/>
  <c r="AR196" i="4"/>
  <c r="AQ196" i="4"/>
  <c r="AP196" i="4"/>
  <c r="AO196" i="4"/>
  <c r="AN196" i="4"/>
  <c r="AM196" i="4"/>
  <c r="AL196" i="4"/>
  <c r="AK196" i="4"/>
  <c r="AJ196" i="4"/>
  <c r="AI196" i="4"/>
  <c r="AH196" i="4"/>
  <c r="AG196" i="4"/>
  <c r="AF196" i="4"/>
  <c r="AE196" i="4"/>
  <c r="AD196" i="4"/>
  <c r="AC196" i="4"/>
  <c r="AB196" i="4"/>
  <c r="AA196" i="4"/>
  <c r="Z196" i="4"/>
  <c r="Y196" i="4"/>
  <c r="X196" i="4"/>
  <c r="W196" i="4"/>
  <c r="V196" i="4"/>
  <c r="U196" i="4"/>
  <c r="T196" i="4"/>
  <c r="S196" i="4"/>
  <c r="R196" i="4"/>
  <c r="Q196" i="4"/>
  <c r="P196" i="4"/>
  <c r="O196" i="4"/>
  <c r="N196" i="4"/>
  <c r="M196" i="4"/>
  <c r="L196" i="4"/>
  <c r="K196" i="4"/>
  <c r="J196" i="4"/>
  <c r="I196" i="4"/>
  <c r="H196" i="4"/>
  <c r="G196" i="4"/>
  <c r="F196" i="4"/>
  <c r="E196" i="4"/>
  <c r="D196" i="4"/>
  <c r="C196" i="4"/>
  <c r="AZ195" i="4"/>
  <c r="AY195" i="4"/>
  <c r="AX195" i="4"/>
  <c r="AW195" i="4"/>
  <c r="AV195" i="4"/>
  <c r="AU195" i="4"/>
  <c r="AT195" i="4"/>
  <c r="AS195" i="4"/>
  <c r="AR195" i="4"/>
  <c r="AQ195" i="4"/>
  <c r="AP195" i="4"/>
  <c r="AO195" i="4"/>
  <c r="AN195" i="4"/>
  <c r="AM195" i="4"/>
  <c r="AL195" i="4"/>
  <c r="AK195" i="4"/>
  <c r="AJ195" i="4"/>
  <c r="AI195" i="4"/>
  <c r="AH195" i="4"/>
  <c r="AG195" i="4"/>
  <c r="AF195" i="4"/>
  <c r="AE195" i="4"/>
  <c r="AD195" i="4"/>
  <c r="AC195" i="4"/>
  <c r="AB195" i="4"/>
  <c r="AA195" i="4"/>
  <c r="Z195" i="4"/>
  <c r="Y195" i="4"/>
  <c r="X195" i="4"/>
  <c r="W195" i="4"/>
  <c r="V195" i="4"/>
  <c r="U195" i="4"/>
  <c r="T195" i="4"/>
  <c r="S195" i="4"/>
  <c r="Q195" i="4"/>
  <c r="P195" i="4"/>
  <c r="R195" i="4" s="1"/>
  <c r="O195" i="4"/>
  <c r="N195" i="4"/>
  <c r="L195" i="4"/>
  <c r="K195" i="4"/>
  <c r="M195" i="4" s="1"/>
  <c r="J195" i="4"/>
  <c r="I195" i="4"/>
  <c r="H195" i="4"/>
  <c r="G195" i="4"/>
  <c r="F195" i="4"/>
  <c r="E195" i="4"/>
  <c r="D195" i="4"/>
  <c r="C195" i="4"/>
  <c r="AZ194" i="4"/>
  <c r="AY194" i="4"/>
  <c r="AX194" i="4"/>
  <c r="AW194" i="4"/>
  <c r="AV194" i="4"/>
  <c r="AU194" i="4"/>
  <c r="AT194" i="4"/>
  <c r="AS194" i="4"/>
  <c r="AR194" i="4"/>
  <c r="AQ194" i="4"/>
  <c r="AP194" i="4"/>
  <c r="AO194" i="4"/>
  <c r="AN194" i="4"/>
  <c r="AM194" i="4"/>
  <c r="AL194" i="4"/>
  <c r="AK194" i="4"/>
  <c r="AJ194" i="4"/>
  <c r="AI194" i="4"/>
  <c r="AH194" i="4"/>
  <c r="AG194" i="4"/>
  <c r="AF194" i="4"/>
  <c r="AE194" i="4"/>
  <c r="AD194" i="4"/>
  <c r="AC194" i="4"/>
  <c r="AB194" i="4"/>
  <c r="AA194" i="4"/>
  <c r="Z194" i="4"/>
  <c r="Y194" i="4"/>
  <c r="X194" i="4"/>
  <c r="W194" i="4"/>
  <c r="V194" i="4"/>
  <c r="U194" i="4"/>
  <c r="T194" i="4"/>
  <c r="S194" i="4"/>
  <c r="R194" i="4"/>
  <c r="Q194" i="4"/>
  <c r="P194" i="4"/>
  <c r="O194" i="4"/>
  <c r="N194" i="4"/>
  <c r="M194" i="4"/>
  <c r="L194" i="4"/>
  <c r="K194" i="4"/>
  <c r="J194" i="4"/>
  <c r="I194" i="4"/>
  <c r="H194" i="4"/>
  <c r="G194" i="4"/>
  <c r="F194" i="4"/>
  <c r="E194" i="4"/>
  <c r="D194" i="4"/>
  <c r="C194" i="4"/>
  <c r="AZ193" i="4"/>
  <c r="AY193" i="4"/>
  <c r="AX193" i="4"/>
  <c r="AW193" i="4"/>
  <c r="AV193" i="4"/>
  <c r="AU193" i="4"/>
  <c r="AT193" i="4"/>
  <c r="AS193" i="4"/>
  <c r="AR193" i="4"/>
  <c r="AQ193" i="4"/>
  <c r="AP193" i="4"/>
  <c r="AO193" i="4"/>
  <c r="AN193" i="4"/>
  <c r="AM193" i="4"/>
  <c r="AL193" i="4"/>
  <c r="AK193" i="4"/>
  <c r="AJ193" i="4"/>
  <c r="AI193" i="4"/>
  <c r="AH193" i="4"/>
  <c r="AG193" i="4"/>
  <c r="AF193" i="4"/>
  <c r="AE193" i="4"/>
  <c r="AD193" i="4"/>
  <c r="AC193" i="4"/>
  <c r="AB193" i="4"/>
  <c r="AA193" i="4"/>
  <c r="Z193" i="4"/>
  <c r="Y193" i="4"/>
  <c r="X193" i="4"/>
  <c r="W193" i="4"/>
  <c r="V193" i="4"/>
  <c r="U193" i="4"/>
  <c r="T193" i="4"/>
  <c r="S193" i="4"/>
  <c r="Q193" i="4"/>
  <c r="P193" i="4"/>
  <c r="R193" i="4" s="1"/>
  <c r="O193" i="4"/>
  <c r="N193" i="4"/>
  <c r="L193" i="4"/>
  <c r="K193" i="4"/>
  <c r="M193" i="4" s="1"/>
  <c r="J193" i="4"/>
  <c r="I193" i="4"/>
  <c r="H193" i="4"/>
  <c r="G193" i="4"/>
  <c r="F193" i="4"/>
  <c r="E193" i="4"/>
  <c r="D193" i="4"/>
  <c r="C193" i="4"/>
  <c r="AZ192" i="4"/>
  <c r="AY192" i="4"/>
  <c r="AX192" i="4"/>
  <c r="AW192" i="4"/>
  <c r="AV192" i="4"/>
  <c r="AU192" i="4"/>
  <c r="AT192" i="4"/>
  <c r="AS192" i="4"/>
  <c r="AR192" i="4"/>
  <c r="AQ192" i="4"/>
  <c r="AP192" i="4"/>
  <c r="AO192" i="4"/>
  <c r="AN192" i="4"/>
  <c r="AM192" i="4"/>
  <c r="AL192" i="4"/>
  <c r="AK192" i="4"/>
  <c r="AJ192" i="4"/>
  <c r="AI192" i="4"/>
  <c r="AH192" i="4"/>
  <c r="AG192" i="4"/>
  <c r="AF192" i="4"/>
  <c r="AE192" i="4"/>
  <c r="AD192" i="4"/>
  <c r="AC192" i="4"/>
  <c r="AB192" i="4"/>
  <c r="AA192" i="4"/>
  <c r="Z192" i="4"/>
  <c r="Y192" i="4"/>
  <c r="X192" i="4"/>
  <c r="W192" i="4"/>
  <c r="V192" i="4"/>
  <c r="U192" i="4"/>
  <c r="T192" i="4"/>
  <c r="S192" i="4"/>
  <c r="R192" i="4"/>
  <c r="Q192" i="4"/>
  <c r="P192" i="4"/>
  <c r="O192" i="4"/>
  <c r="N192" i="4"/>
  <c r="M192" i="4"/>
  <c r="L192" i="4"/>
  <c r="K192" i="4"/>
  <c r="J192" i="4"/>
  <c r="I192" i="4"/>
  <c r="H192" i="4"/>
  <c r="G192" i="4"/>
  <c r="F192" i="4"/>
  <c r="E192" i="4"/>
  <c r="D192" i="4"/>
  <c r="C192" i="4"/>
  <c r="AZ191" i="4"/>
  <c r="AY191" i="4"/>
  <c r="AX191" i="4"/>
  <c r="AW191" i="4"/>
  <c r="AV191" i="4"/>
  <c r="AU191" i="4"/>
  <c r="AT191" i="4"/>
  <c r="AS191" i="4"/>
  <c r="AR191" i="4"/>
  <c r="AQ191" i="4"/>
  <c r="AP191" i="4"/>
  <c r="AO191" i="4"/>
  <c r="AN191" i="4"/>
  <c r="AM191" i="4"/>
  <c r="AL191" i="4"/>
  <c r="AK191" i="4"/>
  <c r="AJ191" i="4"/>
  <c r="AI191" i="4"/>
  <c r="AH191" i="4"/>
  <c r="AG191" i="4"/>
  <c r="AF191" i="4"/>
  <c r="AE191" i="4"/>
  <c r="AD191" i="4"/>
  <c r="AC191" i="4"/>
  <c r="AB191" i="4"/>
  <c r="AA191" i="4"/>
  <c r="Z191" i="4"/>
  <c r="Y191" i="4"/>
  <c r="X191" i="4"/>
  <c r="W191" i="4"/>
  <c r="V191" i="4"/>
  <c r="U191" i="4"/>
  <c r="T191" i="4"/>
  <c r="S191" i="4"/>
  <c r="Q191" i="4"/>
  <c r="P191" i="4"/>
  <c r="R191" i="4" s="1"/>
  <c r="O191" i="4"/>
  <c r="N191" i="4"/>
  <c r="L191" i="4"/>
  <c r="K191" i="4"/>
  <c r="M191" i="4" s="1"/>
  <c r="J191" i="4"/>
  <c r="I191" i="4"/>
  <c r="H191" i="4"/>
  <c r="G191" i="4"/>
  <c r="F191" i="4"/>
  <c r="E191" i="4"/>
  <c r="D191" i="4"/>
  <c r="C191"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E190" i="4"/>
  <c r="D190" i="4"/>
  <c r="C190" i="4"/>
  <c r="AZ189" i="4"/>
  <c r="AY189" i="4"/>
  <c r="AX189" i="4"/>
  <c r="AW189" i="4"/>
  <c r="AV189" i="4"/>
  <c r="AU189" i="4"/>
  <c r="AT189" i="4"/>
  <c r="AS189" i="4"/>
  <c r="AR189" i="4"/>
  <c r="AQ189" i="4"/>
  <c r="AP189" i="4"/>
  <c r="AO189" i="4"/>
  <c r="AN189" i="4"/>
  <c r="AM189" i="4"/>
  <c r="AL189" i="4"/>
  <c r="AK189" i="4"/>
  <c r="AJ189" i="4"/>
  <c r="AI189" i="4"/>
  <c r="AH189" i="4"/>
  <c r="AG189" i="4"/>
  <c r="AF189" i="4"/>
  <c r="AE189" i="4"/>
  <c r="AD189" i="4"/>
  <c r="AC189" i="4"/>
  <c r="AB189" i="4"/>
  <c r="AA189" i="4"/>
  <c r="Z189" i="4"/>
  <c r="Y189" i="4"/>
  <c r="X189" i="4"/>
  <c r="W189" i="4"/>
  <c r="V189" i="4"/>
  <c r="U189" i="4"/>
  <c r="T189" i="4"/>
  <c r="S189" i="4"/>
  <c r="Q189" i="4"/>
  <c r="P189" i="4"/>
  <c r="R189" i="4" s="1"/>
  <c r="O189" i="4"/>
  <c r="N189" i="4"/>
  <c r="L189" i="4"/>
  <c r="K189" i="4"/>
  <c r="M189" i="4" s="1"/>
  <c r="J189" i="4"/>
  <c r="I189" i="4"/>
  <c r="H189" i="4"/>
  <c r="G189" i="4"/>
  <c r="F189" i="4"/>
  <c r="E189" i="4"/>
  <c r="D189" i="4"/>
  <c r="C189" i="4"/>
  <c r="AZ188" i="4"/>
  <c r="AY188" i="4"/>
  <c r="AX188" i="4"/>
  <c r="AW188" i="4"/>
  <c r="AV188" i="4"/>
  <c r="AU188" i="4"/>
  <c r="AT188" i="4"/>
  <c r="AS188" i="4"/>
  <c r="AR188" i="4"/>
  <c r="AQ188" i="4"/>
  <c r="AP188" i="4"/>
  <c r="AO188" i="4"/>
  <c r="AN188" i="4"/>
  <c r="AM188" i="4"/>
  <c r="AL188" i="4"/>
  <c r="AK188" i="4"/>
  <c r="AJ188" i="4"/>
  <c r="AI188" i="4"/>
  <c r="AH188" i="4"/>
  <c r="AG188" i="4"/>
  <c r="AF188" i="4"/>
  <c r="AE188" i="4"/>
  <c r="AD188" i="4"/>
  <c r="AC188" i="4"/>
  <c r="AB188" i="4"/>
  <c r="AA188" i="4"/>
  <c r="Z188" i="4"/>
  <c r="Y188" i="4"/>
  <c r="X188" i="4"/>
  <c r="W188" i="4"/>
  <c r="V188" i="4"/>
  <c r="U188" i="4"/>
  <c r="T188" i="4"/>
  <c r="S188" i="4"/>
  <c r="R188" i="4"/>
  <c r="Q188" i="4"/>
  <c r="P188" i="4"/>
  <c r="O188" i="4"/>
  <c r="N188" i="4"/>
  <c r="M188" i="4"/>
  <c r="L188" i="4"/>
  <c r="K188" i="4"/>
  <c r="J188" i="4"/>
  <c r="I188" i="4"/>
  <c r="H188" i="4"/>
  <c r="G188" i="4"/>
  <c r="F188" i="4"/>
  <c r="E188" i="4"/>
  <c r="D188" i="4"/>
  <c r="C188" i="4"/>
  <c r="AZ187" i="4"/>
  <c r="AY187" i="4"/>
  <c r="AX187" i="4"/>
  <c r="AW187" i="4"/>
  <c r="AV187" i="4"/>
  <c r="AU187" i="4"/>
  <c r="AT187" i="4"/>
  <c r="AS187" i="4"/>
  <c r="AR187" i="4"/>
  <c r="AQ187" i="4"/>
  <c r="AP187" i="4"/>
  <c r="AO187" i="4"/>
  <c r="AN187" i="4"/>
  <c r="AM187" i="4"/>
  <c r="AL187" i="4"/>
  <c r="AK187" i="4"/>
  <c r="AJ187" i="4"/>
  <c r="AI187" i="4"/>
  <c r="AH187" i="4"/>
  <c r="AG187" i="4"/>
  <c r="AF187" i="4"/>
  <c r="AE187" i="4"/>
  <c r="AD187" i="4"/>
  <c r="AC187" i="4"/>
  <c r="AB187" i="4"/>
  <c r="AA187" i="4"/>
  <c r="Z187" i="4"/>
  <c r="Y187" i="4"/>
  <c r="X187" i="4"/>
  <c r="W187" i="4"/>
  <c r="V187" i="4"/>
  <c r="U187" i="4"/>
  <c r="T187" i="4"/>
  <c r="S187" i="4"/>
  <c r="Q187" i="4"/>
  <c r="P187" i="4"/>
  <c r="R187" i="4" s="1"/>
  <c r="O187" i="4"/>
  <c r="N187" i="4"/>
  <c r="L187" i="4"/>
  <c r="K187" i="4"/>
  <c r="M187" i="4" s="1"/>
  <c r="J187" i="4"/>
  <c r="I187" i="4"/>
  <c r="H187" i="4"/>
  <c r="G187" i="4"/>
  <c r="F187" i="4"/>
  <c r="E187" i="4"/>
  <c r="D187" i="4"/>
  <c r="C187" i="4"/>
  <c r="AZ186" i="4"/>
  <c r="AY186" i="4"/>
  <c r="AX186" i="4"/>
  <c r="AW186" i="4"/>
  <c r="AV186" i="4"/>
  <c r="AU186" i="4"/>
  <c r="AT186" i="4"/>
  <c r="AS186" i="4"/>
  <c r="AR186" i="4"/>
  <c r="AQ186" i="4"/>
  <c r="AP186" i="4"/>
  <c r="AO186" i="4"/>
  <c r="AN186" i="4"/>
  <c r="AM186" i="4"/>
  <c r="AL186" i="4"/>
  <c r="AK186" i="4"/>
  <c r="AJ186" i="4"/>
  <c r="AI186" i="4"/>
  <c r="AH186" i="4"/>
  <c r="AG186" i="4"/>
  <c r="AF186" i="4"/>
  <c r="AE186" i="4"/>
  <c r="AD186" i="4"/>
  <c r="AC186" i="4"/>
  <c r="AB186" i="4"/>
  <c r="AA186" i="4"/>
  <c r="Z186" i="4"/>
  <c r="Y186" i="4"/>
  <c r="X186" i="4"/>
  <c r="W186" i="4"/>
  <c r="V186" i="4"/>
  <c r="U186" i="4"/>
  <c r="T186" i="4"/>
  <c r="S186" i="4"/>
  <c r="R186" i="4"/>
  <c r="Q186" i="4"/>
  <c r="P186" i="4"/>
  <c r="O186" i="4"/>
  <c r="N186" i="4"/>
  <c r="M186" i="4"/>
  <c r="L186" i="4"/>
  <c r="K186" i="4"/>
  <c r="J186" i="4"/>
  <c r="I186" i="4"/>
  <c r="H186" i="4"/>
  <c r="G186" i="4"/>
  <c r="F186" i="4"/>
  <c r="E186" i="4"/>
  <c r="D186" i="4"/>
  <c r="C186" i="4"/>
  <c r="AZ185" i="4"/>
  <c r="AY185" i="4"/>
  <c r="AX185" i="4"/>
  <c r="AW185" i="4"/>
  <c r="AV185" i="4"/>
  <c r="AU185" i="4"/>
  <c r="AT185" i="4"/>
  <c r="AS185" i="4"/>
  <c r="AR185" i="4"/>
  <c r="AQ185" i="4"/>
  <c r="AP185" i="4"/>
  <c r="AO185" i="4"/>
  <c r="AN185" i="4"/>
  <c r="AM185" i="4"/>
  <c r="AL185" i="4"/>
  <c r="AK185" i="4"/>
  <c r="AJ185" i="4"/>
  <c r="AI185" i="4"/>
  <c r="AH185" i="4"/>
  <c r="AG185" i="4"/>
  <c r="AF185" i="4"/>
  <c r="AE185" i="4"/>
  <c r="AD185" i="4"/>
  <c r="AC185" i="4"/>
  <c r="AB185" i="4"/>
  <c r="AA185" i="4"/>
  <c r="Z185" i="4"/>
  <c r="Y185" i="4"/>
  <c r="X185" i="4"/>
  <c r="W185" i="4"/>
  <c r="V185" i="4"/>
  <c r="U185" i="4"/>
  <c r="T185" i="4"/>
  <c r="S185" i="4"/>
  <c r="Q185" i="4"/>
  <c r="P185" i="4"/>
  <c r="R185" i="4" s="1"/>
  <c r="O185" i="4"/>
  <c r="N185" i="4"/>
  <c r="L185" i="4"/>
  <c r="K185" i="4"/>
  <c r="M185" i="4" s="1"/>
  <c r="J185" i="4"/>
  <c r="I185" i="4"/>
  <c r="H185" i="4"/>
  <c r="G185" i="4"/>
  <c r="F185" i="4"/>
  <c r="E185" i="4"/>
  <c r="D185" i="4"/>
  <c r="C185"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T184" i="4"/>
  <c r="S184" i="4"/>
  <c r="R184" i="4"/>
  <c r="Q184" i="4"/>
  <c r="P184" i="4"/>
  <c r="O184" i="4"/>
  <c r="N184" i="4"/>
  <c r="M184" i="4"/>
  <c r="L184" i="4"/>
  <c r="K184" i="4"/>
  <c r="J184" i="4"/>
  <c r="I184" i="4"/>
  <c r="H184" i="4"/>
  <c r="G184" i="4"/>
  <c r="F184" i="4"/>
  <c r="E184" i="4"/>
  <c r="D184" i="4"/>
  <c r="C184" i="4"/>
  <c r="AZ183" i="4"/>
  <c r="AY183" i="4"/>
  <c r="AX183" i="4"/>
  <c r="AW183" i="4"/>
  <c r="AV183" i="4"/>
  <c r="AU183" i="4"/>
  <c r="AT183" i="4"/>
  <c r="AS183" i="4"/>
  <c r="AR183" i="4"/>
  <c r="AQ183" i="4"/>
  <c r="AP183" i="4"/>
  <c r="AO183" i="4"/>
  <c r="AN183" i="4"/>
  <c r="AM183" i="4"/>
  <c r="AL183" i="4"/>
  <c r="AK183" i="4"/>
  <c r="AJ183" i="4"/>
  <c r="AI183" i="4"/>
  <c r="AH183" i="4"/>
  <c r="AG183" i="4"/>
  <c r="AF183" i="4"/>
  <c r="AE183" i="4"/>
  <c r="AD183" i="4"/>
  <c r="AC183" i="4"/>
  <c r="AB183" i="4"/>
  <c r="AA183" i="4"/>
  <c r="Z183" i="4"/>
  <c r="Y183" i="4"/>
  <c r="X183" i="4"/>
  <c r="W183" i="4"/>
  <c r="V183" i="4"/>
  <c r="U183" i="4"/>
  <c r="T183" i="4"/>
  <c r="S183" i="4"/>
  <c r="Q183" i="4"/>
  <c r="P183" i="4"/>
  <c r="R183" i="4" s="1"/>
  <c r="O183" i="4"/>
  <c r="N183" i="4"/>
  <c r="L183" i="4"/>
  <c r="K183" i="4"/>
  <c r="M183" i="4" s="1"/>
  <c r="J183" i="4"/>
  <c r="I183" i="4"/>
  <c r="H183" i="4"/>
  <c r="G183" i="4"/>
  <c r="F183" i="4"/>
  <c r="E183" i="4"/>
  <c r="D183" i="4"/>
  <c r="C183" i="4"/>
  <c r="AZ182" i="4"/>
  <c r="AY182" i="4"/>
  <c r="AX182" i="4"/>
  <c r="AW182" i="4"/>
  <c r="AV182" i="4"/>
  <c r="AU182" i="4"/>
  <c r="AT182" i="4"/>
  <c r="AS182" i="4"/>
  <c r="AR182" i="4"/>
  <c r="AQ182" i="4"/>
  <c r="AP182" i="4"/>
  <c r="AO182" i="4"/>
  <c r="AN182" i="4"/>
  <c r="AM182" i="4"/>
  <c r="AL182" i="4"/>
  <c r="AK182" i="4"/>
  <c r="AJ182" i="4"/>
  <c r="AI182" i="4"/>
  <c r="AH182" i="4"/>
  <c r="AG182" i="4"/>
  <c r="AF182" i="4"/>
  <c r="AE182" i="4"/>
  <c r="AD182" i="4"/>
  <c r="AC182" i="4"/>
  <c r="AB182" i="4"/>
  <c r="AA182" i="4"/>
  <c r="Z182" i="4"/>
  <c r="Y182" i="4"/>
  <c r="X182" i="4"/>
  <c r="W182" i="4"/>
  <c r="V182" i="4"/>
  <c r="U182" i="4"/>
  <c r="T182" i="4"/>
  <c r="S182" i="4"/>
  <c r="R182" i="4"/>
  <c r="Q182" i="4"/>
  <c r="P182" i="4"/>
  <c r="O182" i="4"/>
  <c r="N182" i="4"/>
  <c r="M182" i="4"/>
  <c r="L182" i="4"/>
  <c r="K182" i="4"/>
  <c r="J182" i="4"/>
  <c r="I182" i="4"/>
  <c r="H182" i="4"/>
  <c r="G182" i="4"/>
  <c r="F182" i="4"/>
  <c r="E182" i="4"/>
  <c r="D182" i="4"/>
  <c r="C182" i="4"/>
  <c r="AZ181" i="4"/>
  <c r="AY181" i="4"/>
  <c r="AX181" i="4"/>
  <c r="AW181" i="4"/>
  <c r="AV181" i="4"/>
  <c r="AU181" i="4"/>
  <c r="AT181" i="4"/>
  <c r="AS181" i="4"/>
  <c r="AR181" i="4"/>
  <c r="AQ181" i="4"/>
  <c r="AP181" i="4"/>
  <c r="AO181" i="4"/>
  <c r="AN181" i="4"/>
  <c r="AM181" i="4"/>
  <c r="AL181" i="4"/>
  <c r="AK181" i="4"/>
  <c r="AJ181" i="4"/>
  <c r="AI181" i="4"/>
  <c r="AH181" i="4"/>
  <c r="AG181" i="4"/>
  <c r="AF181" i="4"/>
  <c r="AE181" i="4"/>
  <c r="AD181" i="4"/>
  <c r="AC181" i="4"/>
  <c r="AB181" i="4"/>
  <c r="AA181" i="4"/>
  <c r="Z181" i="4"/>
  <c r="Y181" i="4"/>
  <c r="X181" i="4"/>
  <c r="W181" i="4"/>
  <c r="V181" i="4"/>
  <c r="U181" i="4"/>
  <c r="T181" i="4"/>
  <c r="S181" i="4"/>
  <c r="R181" i="4"/>
  <c r="Q181" i="4"/>
  <c r="P181" i="4"/>
  <c r="O181" i="4"/>
  <c r="N181" i="4"/>
  <c r="L181" i="4"/>
  <c r="K181" i="4"/>
  <c r="M181" i="4" s="1"/>
  <c r="J181" i="4"/>
  <c r="I181" i="4"/>
  <c r="H181" i="4"/>
  <c r="G181" i="4"/>
  <c r="F181" i="4"/>
  <c r="E181" i="4"/>
  <c r="D181" i="4"/>
  <c r="C181" i="4"/>
  <c r="AZ180" i="4"/>
  <c r="AY180" i="4"/>
  <c r="AX180" i="4"/>
  <c r="AW180" i="4"/>
  <c r="AV180" i="4"/>
  <c r="AU180" i="4"/>
  <c r="AT180" i="4"/>
  <c r="AS180" i="4"/>
  <c r="AR180" i="4"/>
  <c r="AQ180" i="4"/>
  <c r="AP180" i="4"/>
  <c r="AO180" i="4"/>
  <c r="AN180" i="4"/>
  <c r="AM180" i="4"/>
  <c r="AL180" i="4"/>
  <c r="AK180" i="4"/>
  <c r="AJ180" i="4"/>
  <c r="AI180" i="4"/>
  <c r="AH180" i="4"/>
  <c r="AG180" i="4"/>
  <c r="AF180" i="4"/>
  <c r="AE180" i="4"/>
  <c r="AD180" i="4"/>
  <c r="AC180" i="4"/>
  <c r="AB180" i="4"/>
  <c r="AA180" i="4"/>
  <c r="Z180" i="4"/>
  <c r="Y180" i="4"/>
  <c r="X180" i="4"/>
  <c r="W180" i="4"/>
  <c r="V180" i="4"/>
  <c r="U180" i="4"/>
  <c r="T180" i="4"/>
  <c r="S180" i="4"/>
  <c r="R180" i="4"/>
  <c r="Q180" i="4"/>
  <c r="P180" i="4"/>
  <c r="O180" i="4"/>
  <c r="N180" i="4"/>
  <c r="M180" i="4"/>
  <c r="L180" i="4"/>
  <c r="K180" i="4"/>
  <c r="J180" i="4"/>
  <c r="I180" i="4"/>
  <c r="H180" i="4"/>
  <c r="G180" i="4"/>
  <c r="F180" i="4"/>
  <c r="E180" i="4"/>
  <c r="D180" i="4"/>
  <c r="C180" i="4"/>
  <c r="AZ179" i="4"/>
  <c r="AY179" i="4"/>
  <c r="AX179" i="4"/>
  <c r="AW179" i="4"/>
  <c r="AV179" i="4"/>
  <c r="AU179" i="4"/>
  <c r="AT179" i="4"/>
  <c r="AS179" i="4"/>
  <c r="AR179" i="4"/>
  <c r="AQ179" i="4"/>
  <c r="AP179" i="4"/>
  <c r="AO179" i="4"/>
  <c r="AN179" i="4"/>
  <c r="AM179" i="4"/>
  <c r="AL179" i="4"/>
  <c r="AK179" i="4"/>
  <c r="AJ179" i="4"/>
  <c r="AI179" i="4"/>
  <c r="AH179" i="4"/>
  <c r="AG179" i="4"/>
  <c r="AF179" i="4"/>
  <c r="AE179" i="4"/>
  <c r="AD179" i="4"/>
  <c r="AC179" i="4"/>
  <c r="AB179" i="4"/>
  <c r="AA179" i="4"/>
  <c r="Z179" i="4"/>
  <c r="Y179" i="4"/>
  <c r="X179" i="4"/>
  <c r="W179" i="4"/>
  <c r="V179" i="4"/>
  <c r="U179" i="4"/>
  <c r="T179" i="4"/>
  <c r="S179" i="4"/>
  <c r="Q179" i="4"/>
  <c r="P179" i="4"/>
  <c r="R179" i="4" s="1"/>
  <c r="O179" i="4"/>
  <c r="N179" i="4"/>
  <c r="L179" i="4"/>
  <c r="K179" i="4"/>
  <c r="M179" i="4" s="1"/>
  <c r="J179" i="4"/>
  <c r="I179" i="4"/>
  <c r="H179" i="4"/>
  <c r="G179" i="4"/>
  <c r="F179" i="4"/>
  <c r="E179" i="4"/>
  <c r="D179" i="4"/>
  <c r="C179" i="4"/>
  <c r="AZ178" i="4"/>
  <c r="AY178" i="4"/>
  <c r="AX178" i="4"/>
  <c r="AW178" i="4"/>
  <c r="AV178" i="4"/>
  <c r="AU178" i="4"/>
  <c r="AT178" i="4"/>
  <c r="AS178" i="4"/>
  <c r="AR178" i="4"/>
  <c r="AQ178" i="4"/>
  <c r="AP178" i="4"/>
  <c r="AO178" i="4"/>
  <c r="AN178" i="4"/>
  <c r="AM178" i="4"/>
  <c r="AL178" i="4"/>
  <c r="AK178" i="4"/>
  <c r="AJ178" i="4"/>
  <c r="AI178" i="4"/>
  <c r="AH178" i="4"/>
  <c r="AG178" i="4"/>
  <c r="AF178" i="4"/>
  <c r="AE178" i="4"/>
  <c r="AD178" i="4"/>
  <c r="AC178" i="4"/>
  <c r="AB178" i="4"/>
  <c r="AA178" i="4"/>
  <c r="Z178" i="4"/>
  <c r="Y178" i="4"/>
  <c r="X178" i="4"/>
  <c r="W178" i="4"/>
  <c r="V178" i="4"/>
  <c r="U178" i="4"/>
  <c r="T178" i="4"/>
  <c r="S178" i="4"/>
  <c r="R178" i="4"/>
  <c r="Q178" i="4"/>
  <c r="P178" i="4"/>
  <c r="O178" i="4"/>
  <c r="N178" i="4"/>
  <c r="M178" i="4"/>
  <c r="L178" i="4"/>
  <c r="K178" i="4"/>
  <c r="J178" i="4"/>
  <c r="I178" i="4"/>
  <c r="H178" i="4"/>
  <c r="G178" i="4"/>
  <c r="F178" i="4"/>
  <c r="E178" i="4"/>
  <c r="D178" i="4"/>
  <c r="C178" i="4"/>
  <c r="AZ177" i="4"/>
  <c r="AY177" i="4"/>
  <c r="AX177" i="4"/>
  <c r="AW177" i="4"/>
  <c r="AV177" i="4"/>
  <c r="AU177" i="4"/>
  <c r="AT177" i="4"/>
  <c r="AS177" i="4"/>
  <c r="AR177" i="4"/>
  <c r="AQ177" i="4"/>
  <c r="AP177" i="4"/>
  <c r="AO177" i="4"/>
  <c r="AN177" i="4"/>
  <c r="AM177" i="4"/>
  <c r="AL177" i="4"/>
  <c r="AK177" i="4"/>
  <c r="AJ177" i="4"/>
  <c r="AI177" i="4"/>
  <c r="AH177" i="4"/>
  <c r="AG177" i="4"/>
  <c r="AF177" i="4"/>
  <c r="AE177" i="4"/>
  <c r="AD177" i="4"/>
  <c r="AC177" i="4"/>
  <c r="AB177" i="4"/>
  <c r="AA177" i="4"/>
  <c r="Z177" i="4"/>
  <c r="Y177" i="4"/>
  <c r="X177" i="4"/>
  <c r="W177" i="4"/>
  <c r="V177" i="4"/>
  <c r="U177" i="4"/>
  <c r="T177" i="4"/>
  <c r="S177" i="4"/>
  <c r="Q177" i="4"/>
  <c r="P177" i="4"/>
  <c r="R177" i="4" s="1"/>
  <c r="O177" i="4"/>
  <c r="N177" i="4"/>
  <c r="L177" i="4"/>
  <c r="K177" i="4"/>
  <c r="M177" i="4" s="1"/>
  <c r="J177" i="4"/>
  <c r="I177" i="4"/>
  <c r="H177" i="4"/>
  <c r="G177" i="4"/>
  <c r="F177" i="4"/>
  <c r="E177" i="4"/>
  <c r="D177" i="4"/>
  <c r="C177" i="4"/>
  <c r="AZ176" i="4"/>
  <c r="AY176" i="4"/>
  <c r="AX176" i="4"/>
  <c r="AW176" i="4"/>
  <c r="AV176" i="4"/>
  <c r="AU176" i="4"/>
  <c r="AT176" i="4"/>
  <c r="AS176" i="4"/>
  <c r="AR176" i="4"/>
  <c r="AQ176" i="4"/>
  <c r="AP176" i="4"/>
  <c r="AO176" i="4"/>
  <c r="AN176" i="4"/>
  <c r="AM176" i="4"/>
  <c r="AL176" i="4"/>
  <c r="AK176" i="4"/>
  <c r="AJ176" i="4"/>
  <c r="AI176" i="4"/>
  <c r="AH176" i="4"/>
  <c r="AG176" i="4"/>
  <c r="AF176" i="4"/>
  <c r="AE176" i="4"/>
  <c r="AD176" i="4"/>
  <c r="AC176" i="4"/>
  <c r="AB176" i="4"/>
  <c r="AA176" i="4"/>
  <c r="Z176" i="4"/>
  <c r="Y176" i="4"/>
  <c r="X176" i="4"/>
  <c r="W176" i="4"/>
  <c r="V176" i="4"/>
  <c r="U176" i="4"/>
  <c r="T176" i="4"/>
  <c r="S176" i="4"/>
  <c r="R176" i="4"/>
  <c r="Q176" i="4"/>
  <c r="P176" i="4"/>
  <c r="O176" i="4"/>
  <c r="N176" i="4"/>
  <c r="M176" i="4"/>
  <c r="L176" i="4"/>
  <c r="K176" i="4"/>
  <c r="J176" i="4"/>
  <c r="I176" i="4"/>
  <c r="H176" i="4"/>
  <c r="G176" i="4"/>
  <c r="F176" i="4"/>
  <c r="E176" i="4"/>
  <c r="D176" i="4"/>
  <c r="C176" i="4"/>
  <c r="AZ175" i="4"/>
  <c r="AY175" i="4"/>
  <c r="AX175" i="4"/>
  <c r="AW175" i="4"/>
  <c r="AV175" i="4"/>
  <c r="AU175" i="4"/>
  <c r="AT175" i="4"/>
  <c r="AS175" i="4"/>
  <c r="AR175" i="4"/>
  <c r="AQ175" i="4"/>
  <c r="AP175" i="4"/>
  <c r="AO175" i="4"/>
  <c r="AN175" i="4"/>
  <c r="AM175" i="4"/>
  <c r="AL175" i="4"/>
  <c r="AK175" i="4"/>
  <c r="AJ175" i="4"/>
  <c r="AI175" i="4"/>
  <c r="AH175" i="4"/>
  <c r="AG175" i="4"/>
  <c r="AF175" i="4"/>
  <c r="AE175" i="4"/>
  <c r="AD175" i="4"/>
  <c r="AC175" i="4"/>
  <c r="AB175" i="4"/>
  <c r="AA175" i="4"/>
  <c r="Z175" i="4"/>
  <c r="Y175" i="4"/>
  <c r="X175" i="4"/>
  <c r="W175" i="4"/>
  <c r="V175" i="4"/>
  <c r="U175" i="4"/>
  <c r="T175" i="4"/>
  <c r="S175" i="4"/>
  <c r="Q175" i="4"/>
  <c r="P175" i="4"/>
  <c r="R175" i="4" s="1"/>
  <c r="O175" i="4"/>
  <c r="N175" i="4"/>
  <c r="L175" i="4"/>
  <c r="K175" i="4"/>
  <c r="M175" i="4" s="1"/>
  <c r="J175" i="4"/>
  <c r="I175" i="4"/>
  <c r="H175" i="4"/>
  <c r="G175" i="4"/>
  <c r="F175" i="4"/>
  <c r="E175" i="4"/>
  <c r="D175" i="4"/>
  <c r="C175" i="4"/>
  <c r="AZ174" i="4"/>
  <c r="AY174" i="4"/>
  <c r="AX174" i="4"/>
  <c r="AW174" i="4"/>
  <c r="AV174" i="4"/>
  <c r="AU174" i="4"/>
  <c r="AT174" i="4"/>
  <c r="AS174" i="4"/>
  <c r="AR174" i="4"/>
  <c r="AQ174" i="4"/>
  <c r="AP174" i="4"/>
  <c r="AO174" i="4"/>
  <c r="AN174" i="4"/>
  <c r="AM174" i="4"/>
  <c r="AL174" i="4"/>
  <c r="AK174" i="4"/>
  <c r="AJ174" i="4"/>
  <c r="AI174" i="4"/>
  <c r="AH174" i="4"/>
  <c r="AG174" i="4"/>
  <c r="AF174" i="4"/>
  <c r="AE174" i="4"/>
  <c r="AD174" i="4"/>
  <c r="AC174" i="4"/>
  <c r="AB174" i="4"/>
  <c r="AA174" i="4"/>
  <c r="Z174" i="4"/>
  <c r="Y174" i="4"/>
  <c r="X174" i="4"/>
  <c r="W174" i="4"/>
  <c r="V174" i="4"/>
  <c r="U174" i="4"/>
  <c r="T174" i="4"/>
  <c r="S174" i="4"/>
  <c r="R174" i="4"/>
  <c r="Q174" i="4"/>
  <c r="P174" i="4"/>
  <c r="O174" i="4"/>
  <c r="N174" i="4"/>
  <c r="M174" i="4"/>
  <c r="L174" i="4"/>
  <c r="K174" i="4"/>
  <c r="J174" i="4"/>
  <c r="I174" i="4"/>
  <c r="H174" i="4"/>
  <c r="G174" i="4"/>
  <c r="F174" i="4"/>
  <c r="E174" i="4"/>
  <c r="D174" i="4"/>
  <c r="C174" i="4"/>
  <c r="AZ173" i="4"/>
  <c r="AY173" i="4"/>
  <c r="AX173" i="4"/>
  <c r="AW173" i="4"/>
  <c r="AV173" i="4"/>
  <c r="AU173" i="4"/>
  <c r="AT173" i="4"/>
  <c r="AS173" i="4"/>
  <c r="AR173" i="4"/>
  <c r="AQ173" i="4"/>
  <c r="AP173" i="4"/>
  <c r="AO173" i="4"/>
  <c r="AN173" i="4"/>
  <c r="AM173" i="4"/>
  <c r="AL173" i="4"/>
  <c r="AK173" i="4"/>
  <c r="AJ173" i="4"/>
  <c r="AI173" i="4"/>
  <c r="AH173" i="4"/>
  <c r="AG173" i="4"/>
  <c r="AF173" i="4"/>
  <c r="AE173" i="4"/>
  <c r="AD173" i="4"/>
  <c r="AC173" i="4"/>
  <c r="AB173" i="4"/>
  <c r="AA173" i="4"/>
  <c r="Z173" i="4"/>
  <c r="Y173" i="4"/>
  <c r="X173" i="4"/>
  <c r="W173" i="4"/>
  <c r="V173" i="4"/>
  <c r="U173" i="4"/>
  <c r="T173" i="4"/>
  <c r="S173" i="4"/>
  <c r="Q173" i="4"/>
  <c r="P173" i="4"/>
  <c r="R173" i="4" s="1"/>
  <c r="O173" i="4"/>
  <c r="N173" i="4"/>
  <c r="L173" i="4"/>
  <c r="K173" i="4"/>
  <c r="M173" i="4" s="1"/>
  <c r="J173" i="4"/>
  <c r="I173" i="4"/>
  <c r="H173" i="4"/>
  <c r="G173" i="4"/>
  <c r="F173" i="4"/>
  <c r="E173" i="4"/>
  <c r="D173" i="4"/>
  <c r="C173" i="4"/>
  <c r="AZ172" i="4"/>
  <c r="AY172" i="4"/>
  <c r="AX172" i="4"/>
  <c r="AW172" i="4"/>
  <c r="AV172" i="4"/>
  <c r="AU172" i="4"/>
  <c r="AT172" i="4"/>
  <c r="AS172" i="4"/>
  <c r="AR172" i="4"/>
  <c r="AQ172" i="4"/>
  <c r="AP172" i="4"/>
  <c r="AO172" i="4"/>
  <c r="AN172" i="4"/>
  <c r="AM172" i="4"/>
  <c r="AL172" i="4"/>
  <c r="AK172" i="4"/>
  <c r="AJ172" i="4"/>
  <c r="AI172" i="4"/>
  <c r="AH172" i="4"/>
  <c r="AG172" i="4"/>
  <c r="AF172" i="4"/>
  <c r="AE172" i="4"/>
  <c r="AD172" i="4"/>
  <c r="AC172" i="4"/>
  <c r="AB172" i="4"/>
  <c r="AA172" i="4"/>
  <c r="Z172" i="4"/>
  <c r="Y172" i="4"/>
  <c r="X172" i="4"/>
  <c r="W172" i="4"/>
  <c r="V172" i="4"/>
  <c r="U172" i="4"/>
  <c r="T172" i="4"/>
  <c r="S172" i="4"/>
  <c r="R172" i="4"/>
  <c r="Q172" i="4"/>
  <c r="P172" i="4"/>
  <c r="O172" i="4"/>
  <c r="N172" i="4"/>
  <c r="M172" i="4"/>
  <c r="L172" i="4"/>
  <c r="K172" i="4"/>
  <c r="J172" i="4"/>
  <c r="I172" i="4"/>
  <c r="H172" i="4"/>
  <c r="G172" i="4"/>
  <c r="F172" i="4"/>
  <c r="E172" i="4"/>
  <c r="D172" i="4"/>
  <c r="C172" i="4"/>
  <c r="AZ171" i="4"/>
  <c r="AY171" i="4"/>
  <c r="AX171" i="4"/>
  <c r="AW171" i="4"/>
  <c r="AV171" i="4"/>
  <c r="AU171" i="4"/>
  <c r="AT171" i="4"/>
  <c r="AS171" i="4"/>
  <c r="AR171" i="4"/>
  <c r="AQ171" i="4"/>
  <c r="AP171" i="4"/>
  <c r="AO171" i="4"/>
  <c r="AN171" i="4"/>
  <c r="AM171" i="4"/>
  <c r="AL171" i="4"/>
  <c r="AK171" i="4"/>
  <c r="AJ171" i="4"/>
  <c r="AI171" i="4"/>
  <c r="AH171" i="4"/>
  <c r="AG171" i="4"/>
  <c r="AF171" i="4"/>
  <c r="AE171" i="4"/>
  <c r="AD171" i="4"/>
  <c r="AC171" i="4"/>
  <c r="AB171" i="4"/>
  <c r="AA171" i="4"/>
  <c r="Z171" i="4"/>
  <c r="Y171" i="4"/>
  <c r="X171" i="4"/>
  <c r="W171" i="4"/>
  <c r="V171" i="4"/>
  <c r="U171" i="4"/>
  <c r="T171" i="4"/>
  <c r="S171" i="4"/>
  <c r="Q171" i="4"/>
  <c r="P171" i="4"/>
  <c r="R171" i="4" s="1"/>
  <c r="O171" i="4"/>
  <c r="N171" i="4"/>
  <c r="L171" i="4"/>
  <c r="K171" i="4"/>
  <c r="M171" i="4" s="1"/>
  <c r="J171" i="4"/>
  <c r="I171" i="4"/>
  <c r="H171" i="4"/>
  <c r="G171" i="4"/>
  <c r="F171" i="4"/>
  <c r="E171" i="4"/>
  <c r="D171" i="4"/>
  <c r="C171" i="4"/>
  <c r="AZ170" i="4"/>
  <c r="AY170" i="4"/>
  <c r="AX170" i="4"/>
  <c r="AW170" i="4"/>
  <c r="AV170" i="4"/>
  <c r="AU170" i="4"/>
  <c r="AT170" i="4"/>
  <c r="AS170" i="4"/>
  <c r="AR170" i="4"/>
  <c r="AQ170" i="4"/>
  <c r="AP170" i="4"/>
  <c r="AO170" i="4"/>
  <c r="AN170" i="4"/>
  <c r="AM170" i="4"/>
  <c r="AL170" i="4"/>
  <c r="AK170" i="4"/>
  <c r="AJ170" i="4"/>
  <c r="AI170" i="4"/>
  <c r="AH170" i="4"/>
  <c r="AG170" i="4"/>
  <c r="AF170" i="4"/>
  <c r="AE170" i="4"/>
  <c r="AD170" i="4"/>
  <c r="AC170" i="4"/>
  <c r="AB170" i="4"/>
  <c r="AA170" i="4"/>
  <c r="Z170" i="4"/>
  <c r="Y170" i="4"/>
  <c r="X170" i="4"/>
  <c r="W170" i="4"/>
  <c r="V170" i="4"/>
  <c r="U170" i="4"/>
  <c r="T170" i="4"/>
  <c r="S170" i="4"/>
  <c r="R170" i="4"/>
  <c r="Q170" i="4"/>
  <c r="P170" i="4"/>
  <c r="O170" i="4"/>
  <c r="N170" i="4"/>
  <c r="M170" i="4"/>
  <c r="L170" i="4"/>
  <c r="K170" i="4"/>
  <c r="J170" i="4"/>
  <c r="I170" i="4"/>
  <c r="H170" i="4"/>
  <c r="G170" i="4"/>
  <c r="F170" i="4"/>
  <c r="E170" i="4"/>
  <c r="D170" i="4"/>
  <c r="C170"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Z169" i="4"/>
  <c r="Y169" i="4"/>
  <c r="X169" i="4"/>
  <c r="W169" i="4"/>
  <c r="V169" i="4"/>
  <c r="U169" i="4"/>
  <c r="T169" i="4"/>
  <c r="S169" i="4"/>
  <c r="Q169" i="4"/>
  <c r="P169" i="4"/>
  <c r="R169" i="4" s="1"/>
  <c r="O169" i="4"/>
  <c r="N169" i="4"/>
  <c r="L169" i="4"/>
  <c r="K169" i="4"/>
  <c r="M169" i="4" s="1"/>
  <c r="J169" i="4"/>
  <c r="I169" i="4"/>
  <c r="H169" i="4"/>
  <c r="G169" i="4"/>
  <c r="F169" i="4"/>
  <c r="E169" i="4"/>
  <c r="D169" i="4"/>
  <c r="C169" i="4"/>
  <c r="AZ168" i="4"/>
  <c r="AY168" i="4"/>
  <c r="AX168" i="4"/>
  <c r="AW168" i="4"/>
  <c r="AV168" i="4"/>
  <c r="AU168" i="4"/>
  <c r="AT168" i="4"/>
  <c r="AS168" i="4"/>
  <c r="AR168" i="4"/>
  <c r="AQ168" i="4"/>
  <c r="AP168" i="4"/>
  <c r="AO168" i="4"/>
  <c r="AN168" i="4"/>
  <c r="AM168" i="4"/>
  <c r="AL168" i="4"/>
  <c r="AK168" i="4"/>
  <c r="AJ168" i="4"/>
  <c r="AI168" i="4"/>
  <c r="AH168" i="4"/>
  <c r="AG168" i="4"/>
  <c r="AF168" i="4"/>
  <c r="AE168" i="4"/>
  <c r="AD168" i="4"/>
  <c r="AC168" i="4"/>
  <c r="AB168" i="4"/>
  <c r="AA168" i="4"/>
  <c r="Z168" i="4"/>
  <c r="Y168" i="4"/>
  <c r="X168" i="4"/>
  <c r="W168" i="4"/>
  <c r="V168" i="4"/>
  <c r="U168" i="4"/>
  <c r="T168" i="4"/>
  <c r="S168" i="4"/>
  <c r="R168" i="4"/>
  <c r="Q168" i="4"/>
  <c r="P168" i="4"/>
  <c r="O168" i="4"/>
  <c r="N168" i="4"/>
  <c r="M168" i="4"/>
  <c r="L168" i="4"/>
  <c r="K168" i="4"/>
  <c r="J168" i="4"/>
  <c r="I168" i="4"/>
  <c r="H168" i="4"/>
  <c r="G168" i="4"/>
  <c r="F168" i="4"/>
  <c r="E168" i="4"/>
  <c r="D168" i="4"/>
  <c r="C168" i="4"/>
  <c r="AZ167" i="4"/>
  <c r="AY167" i="4"/>
  <c r="AX167" i="4"/>
  <c r="AW167" i="4"/>
  <c r="AV167" i="4"/>
  <c r="AU167" i="4"/>
  <c r="AT167" i="4"/>
  <c r="AS167" i="4"/>
  <c r="AR167" i="4"/>
  <c r="AQ167" i="4"/>
  <c r="AP167" i="4"/>
  <c r="AO167" i="4"/>
  <c r="AN167" i="4"/>
  <c r="AM167" i="4"/>
  <c r="AL167" i="4"/>
  <c r="AK167" i="4"/>
  <c r="AJ167" i="4"/>
  <c r="AI167" i="4"/>
  <c r="AH167" i="4"/>
  <c r="AG167" i="4"/>
  <c r="AF167" i="4"/>
  <c r="AE167" i="4"/>
  <c r="AD167" i="4"/>
  <c r="AC167" i="4"/>
  <c r="AB167" i="4"/>
  <c r="AA167" i="4"/>
  <c r="Z167" i="4"/>
  <c r="Y167" i="4"/>
  <c r="X167" i="4"/>
  <c r="W167" i="4"/>
  <c r="V167" i="4"/>
  <c r="U167" i="4"/>
  <c r="T167" i="4"/>
  <c r="S167" i="4"/>
  <c r="Q167" i="4"/>
  <c r="P167" i="4"/>
  <c r="R167" i="4" s="1"/>
  <c r="O167" i="4"/>
  <c r="N167" i="4"/>
  <c r="L167" i="4"/>
  <c r="K167" i="4"/>
  <c r="M167" i="4" s="1"/>
  <c r="J167" i="4"/>
  <c r="I167" i="4"/>
  <c r="H167" i="4"/>
  <c r="G167" i="4"/>
  <c r="F167" i="4"/>
  <c r="E167" i="4"/>
  <c r="D167" i="4"/>
  <c r="C167" i="4"/>
  <c r="AZ166" i="4"/>
  <c r="AY166" i="4"/>
  <c r="AX166" i="4"/>
  <c r="AW166" i="4"/>
  <c r="AV166" i="4"/>
  <c r="AU166" i="4"/>
  <c r="AT166" i="4"/>
  <c r="AS166" i="4"/>
  <c r="AR166" i="4"/>
  <c r="AQ166" i="4"/>
  <c r="AP166" i="4"/>
  <c r="AO166" i="4"/>
  <c r="AN166" i="4"/>
  <c r="AM166" i="4"/>
  <c r="AL166" i="4"/>
  <c r="AK166" i="4"/>
  <c r="AJ166" i="4"/>
  <c r="AI166" i="4"/>
  <c r="AH166" i="4"/>
  <c r="AG166" i="4"/>
  <c r="AF166" i="4"/>
  <c r="AE166" i="4"/>
  <c r="AD166" i="4"/>
  <c r="AC166" i="4"/>
  <c r="AB166" i="4"/>
  <c r="AA166" i="4"/>
  <c r="Z166" i="4"/>
  <c r="Y166" i="4"/>
  <c r="X166" i="4"/>
  <c r="W166" i="4"/>
  <c r="V166" i="4"/>
  <c r="U166" i="4"/>
  <c r="T166" i="4"/>
  <c r="S166" i="4"/>
  <c r="R166" i="4"/>
  <c r="Q166" i="4"/>
  <c r="P166" i="4"/>
  <c r="O166" i="4"/>
  <c r="N166" i="4"/>
  <c r="M166" i="4"/>
  <c r="L166" i="4"/>
  <c r="K166" i="4"/>
  <c r="J166" i="4"/>
  <c r="I166" i="4"/>
  <c r="H166" i="4"/>
  <c r="G166" i="4"/>
  <c r="F166" i="4"/>
  <c r="E166" i="4"/>
  <c r="D166" i="4"/>
  <c r="C166" i="4"/>
  <c r="AZ165" i="4"/>
  <c r="AY165" i="4"/>
  <c r="AX165" i="4"/>
  <c r="AW165" i="4"/>
  <c r="AV165" i="4"/>
  <c r="AU165" i="4"/>
  <c r="AT165" i="4"/>
  <c r="AS165" i="4"/>
  <c r="AR165" i="4"/>
  <c r="AQ165" i="4"/>
  <c r="AP165" i="4"/>
  <c r="AO165" i="4"/>
  <c r="AN165" i="4"/>
  <c r="AM165" i="4"/>
  <c r="AL165" i="4"/>
  <c r="AK165" i="4"/>
  <c r="AJ165" i="4"/>
  <c r="AI165" i="4"/>
  <c r="AH165" i="4"/>
  <c r="AG165" i="4"/>
  <c r="AF165" i="4"/>
  <c r="AE165" i="4"/>
  <c r="AD165" i="4"/>
  <c r="AC165" i="4"/>
  <c r="AB165" i="4"/>
  <c r="AA165" i="4"/>
  <c r="Z165" i="4"/>
  <c r="Y165" i="4"/>
  <c r="X165" i="4"/>
  <c r="W165" i="4"/>
  <c r="V165" i="4"/>
  <c r="U165" i="4"/>
  <c r="T165" i="4"/>
  <c r="S165" i="4"/>
  <c r="Q165" i="4"/>
  <c r="P165" i="4"/>
  <c r="R165" i="4" s="1"/>
  <c r="O165" i="4"/>
  <c r="N165" i="4"/>
  <c r="L165" i="4"/>
  <c r="K165" i="4"/>
  <c r="M165" i="4" s="1"/>
  <c r="J165" i="4"/>
  <c r="I165" i="4"/>
  <c r="H165" i="4"/>
  <c r="G165" i="4"/>
  <c r="F165" i="4"/>
  <c r="E165" i="4"/>
  <c r="D165" i="4"/>
  <c r="C165" i="4"/>
  <c r="AZ164" i="4"/>
  <c r="AY164" i="4"/>
  <c r="AX164" i="4"/>
  <c r="AW164" i="4"/>
  <c r="AV164" i="4"/>
  <c r="AU164" i="4"/>
  <c r="AT164" i="4"/>
  <c r="AS164" i="4"/>
  <c r="AR164" i="4"/>
  <c r="AQ164" i="4"/>
  <c r="AP164" i="4"/>
  <c r="AO164" i="4"/>
  <c r="AN164" i="4"/>
  <c r="AM164" i="4"/>
  <c r="AL164" i="4"/>
  <c r="AK164" i="4"/>
  <c r="AJ164" i="4"/>
  <c r="AI164" i="4"/>
  <c r="AH164" i="4"/>
  <c r="AG164" i="4"/>
  <c r="AF164" i="4"/>
  <c r="AE164" i="4"/>
  <c r="AD164" i="4"/>
  <c r="AC164" i="4"/>
  <c r="AB164" i="4"/>
  <c r="AA164" i="4"/>
  <c r="Z164" i="4"/>
  <c r="Y164" i="4"/>
  <c r="X164" i="4"/>
  <c r="W164" i="4"/>
  <c r="V164" i="4"/>
  <c r="U164" i="4"/>
  <c r="T164" i="4"/>
  <c r="S164" i="4"/>
  <c r="R164" i="4"/>
  <c r="Q164" i="4"/>
  <c r="P164" i="4"/>
  <c r="O164" i="4"/>
  <c r="N164" i="4"/>
  <c r="M164" i="4"/>
  <c r="L164" i="4"/>
  <c r="K164" i="4"/>
  <c r="J164" i="4"/>
  <c r="I164" i="4"/>
  <c r="H164" i="4"/>
  <c r="G164" i="4"/>
  <c r="F164" i="4"/>
  <c r="E164" i="4"/>
  <c r="D164" i="4"/>
  <c r="C164" i="4"/>
  <c r="AZ163" i="4"/>
  <c r="AY163" i="4"/>
  <c r="AX163" i="4"/>
  <c r="AW163" i="4"/>
  <c r="AV163" i="4"/>
  <c r="AU163" i="4"/>
  <c r="AT163" i="4"/>
  <c r="AS163" i="4"/>
  <c r="AR163" i="4"/>
  <c r="AQ163" i="4"/>
  <c r="AP163" i="4"/>
  <c r="AO163" i="4"/>
  <c r="AN163" i="4"/>
  <c r="AM163" i="4"/>
  <c r="AL163" i="4"/>
  <c r="AK163" i="4"/>
  <c r="AJ163" i="4"/>
  <c r="AI163" i="4"/>
  <c r="AH163" i="4"/>
  <c r="AG163" i="4"/>
  <c r="AF163" i="4"/>
  <c r="AE163" i="4"/>
  <c r="AD163" i="4"/>
  <c r="AC163" i="4"/>
  <c r="AB163" i="4"/>
  <c r="AA163" i="4"/>
  <c r="Z163" i="4"/>
  <c r="Y163" i="4"/>
  <c r="X163" i="4"/>
  <c r="W163" i="4"/>
  <c r="V163" i="4"/>
  <c r="U163" i="4"/>
  <c r="T163" i="4"/>
  <c r="S163" i="4"/>
  <c r="Q163" i="4"/>
  <c r="P163" i="4"/>
  <c r="R163" i="4" s="1"/>
  <c r="O163" i="4"/>
  <c r="N163" i="4"/>
  <c r="L163" i="4"/>
  <c r="K163" i="4"/>
  <c r="M163" i="4" s="1"/>
  <c r="J163" i="4"/>
  <c r="I163" i="4"/>
  <c r="H163" i="4"/>
  <c r="G163" i="4"/>
  <c r="F163" i="4"/>
  <c r="E163" i="4"/>
  <c r="D163" i="4"/>
  <c r="C163" i="4"/>
  <c r="AZ162" i="4"/>
  <c r="AY162" i="4"/>
  <c r="AX162" i="4"/>
  <c r="AW162" i="4"/>
  <c r="AV162" i="4"/>
  <c r="AU162" i="4"/>
  <c r="AT162" i="4"/>
  <c r="AS162" i="4"/>
  <c r="AR162" i="4"/>
  <c r="AQ162" i="4"/>
  <c r="AP162" i="4"/>
  <c r="AO162" i="4"/>
  <c r="AN162" i="4"/>
  <c r="AM162" i="4"/>
  <c r="AL162" i="4"/>
  <c r="AK162" i="4"/>
  <c r="AJ162" i="4"/>
  <c r="AI162" i="4"/>
  <c r="AH162" i="4"/>
  <c r="AG162" i="4"/>
  <c r="AF162" i="4"/>
  <c r="AE162" i="4"/>
  <c r="AD162" i="4"/>
  <c r="AC162" i="4"/>
  <c r="AB162" i="4"/>
  <c r="AA162" i="4"/>
  <c r="Z162" i="4"/>
  <c r="Y162" i="4"/>
  <c r="X162" i="4"/>
  <c r="W162" i="4"/>
  <c r="V162" i="4"/>
  <c r="U162" i="4"/>
  <c r="T162" i="4"/>
  <c r="S162" i="4"/>
  <c r="R162" i="4"/>
  <c r="Q162" i="4"/>
  <c r="P162" i="4"/>
  <c r="O162" i="4"/>
  <c r="N162" i="4"/>
  <c r="M162" i="4"/>
  <c r="L162" i="4"/>
  <c r="K162" i="4"/>
  <c r="J162" i="4"/>
  <c r="I162" i="4"/>
  <c r="H162" i="4"/>
  <c r="G162" i="4"/>
  <c r="F162" i="4"/>
  <c r="E162" i="4"/>
  <c r="D162" i="4"/>
  <c r="C162" i="4"/>
  <c r="AZ161" i="4"/>
  <c r="AY161" i="4"/>
  <c r="AX161" i="4"/>
  <c r="AW161" i="4"/>
  <c r="AV161" i="4"/>
  <c r="AU161" i="4"/>
  <c r="AT161" i="4"/>
  <c r="AS161" i="4"/>
  <c r="AR161" i="4"/>
  <c r="AQ161" i="4"/>
  <c r="AP161" i="4"/>
  <c r="AO161" i="4"/>
  <c r="AN161" i="4"/>
  <c r="AM161" i="4"/>
  <c r="AL161" i="4"/>
  <c r="AK161" i="4"/>
  <c r="AJ161" i="4"/>
  <c r="AI161" i="4"/>
  <c r="AH161" i="4"/>
  <c r="AG161" i="4"/>
  <c r="AF161" i="4"/>
  <c r="AE161" i="4"/>
  <c r="AD161" i="4"/>
  <c r="AC161" i="4"/>
  <c r="AB161" i="4"/>
  <c r="AA161" i="4"/>
  <c r="Z161" i="4"/>
  <c r="Y161" i="4"/>
  <c r="X161" i="4"/>
  <c r="W161" i="4"/>
  <c r="V161" i="4"/>
  <c r="U161" i="4"/>
  <c r="T161" i="4"/>
  <c r="S161" i="4"/>
  <c r="Q161" i="4"/>
  <c r="P161" i="4"/>
  <c r="R161" i="4" s="1"/>
  <c r="O161" i="4"/>
  <c r="N161" i="4"/>
  <c r="L161" i="4"/>
  <c r="K161" i="4"/>
  <c r="M161" i="4" s="1"/>
  <c r="J161" i="4"/>
  <c r="I161" i="4"/>
  <c r="H161" i="4"/>
  <c r="G161" i="4"/>
  <c r="F161" i="4"/>
  <c r="E161" i="4"/>
  <c r="D161" i="4"/>
  <c r="C161"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W160" i="4"/>
  <c r="V160" i="4"/>
  <c r="U160" i="4"/>
  <c r="T160" i="4"/>
  <c r="S160" i="4"/>
  <c r="R160" i="4"/>
  <c r="Q160" i="4"/>
  <c r="P160" i="4"/>
  <c r="O160" i="4"/>
  <c r="N160" i="4"/>
  <c r="M160" i="4"/>
  <c r="L160" i="4"/>
  <c r="K160" i="4"/>
  <c r="J160" i="4"/>
  <c r="I160" i="4"/>
  <c r="H160" i="4"/>
  <c r="G160" i="4"/>
  <c r="F160" i="4"/>
  <c r="E160" i="4"/>
  <c r="D160" i="4"/>
  <c r="C160" i="4"/>
  <c r="AZ159" i="4"/>
  <c r="AY159" i="4"/>
  <c r="AX159" i="4"/>
  <c r="AW159" i="4"/>
  <c r="AV159" i="4"/>
  <c r="AU159" i="4"/>
  <c r="AT159" i="4"/>
  <c r="AS159" i="4"/>
  <c r="AR159" i="4"/>
  <c r="AQ159" i="4"/>
  <c r="AP159" i="4"/>
  <c r="AO159" i="4"/>
  <c r="AN159" i="4"/>
  <c r="AM159" i="4"/>
  <c r="AL159" i="4"/>
  <c r="AK159" i="4"/>
  <c r="AJ159" i="4"/>
  <c r="AI159" i="4"/>
  <c r="AH159" i="4"/>
  <c r="AG159" i="4"/>
  <c r="AF159" i="4"/>
  <c r="AE159" i="4"/>
  <c r="AD159" i="4"/>
  <c r="AC159" i="4"/>
  <c r="AB159" i="4"/>
  <c r="AA159" i="4"/>
  <c r="Z159" i="4"/>
  <c r="Y159" i="4"/>
  <c r="X159" i="4"/>
  <c r="W159" i="4"/>
  <c r="V159" i="4"/>
  <c r="U159" i="4"/>
  <c r="T159" i="4"/>
  <c r="S159" i="4"/>
  <c r="Q159" i="4"/>
  <c r="P159" i="4"/>
  <c r="R159" i="4" s="1"/>
  <c r="O159" i="4"/>
  <c r="N159" i="4"/>
  <c r="L159" i="4"/>
  <c r="K159" i="4"/>
  <c r="M159" i="4" s="1"/>
  <c r="J159" i="4"/>
  <c r="I159" i="4"/>
  <c r="H159" i="4"/>
  <c r="G159" i="4"/>
  <c r="F159" i="4"/>
  <c r="E159" i="4"/>
  <c r="D159" i="4"/>
  <c r="C159" i="4"/>
  <c r="AZ158" i="4"/>
  <c r="AY158" i="4"/>
  <c r="AX158" i="4"/>
  <c r="AW158" i="4"/>
  <c r="AV158" i="4"/>
  <c r="AU158" i="4"/>
  <c r="AT158" i="4"/>
  <c r="AS158" i="4"/>
  <c r="AR158" i="4"/>
  <c r="AQ158" i="4"/>
  <c r="AP158" i="4"/>
  <c r="AO158" i="4"/>
  <c r="AN158" i="4"/>
  <c r="AM158" i="4"/>
  <c r="AL158" i="4"/>
  <c r="AK158" i="4"/>
  <c r="AJ158" i="4"/>
  <c r="AI158" i="4"/>
  <c r="AH158" i="4"/>
  <c r="AG158" i="4"/>
  <c r="AF158" i="4"/>
  <c r="AE158" i="4"/>
  <c r="AD158" i="4"/>
  <c r="AC158" i="4"/>
  <c r="AB158" i="4"/>
  <c r="AA158" i="4"/>
  <c r="Z158" i="4"/>
  <c r="Y158" i="4"/>
  <c r="X158" i="4"/>
  <c r="W158" i="4"/>
  <c r="V158" i="4"/>
  <c r="U158" i="4"/>
  <c r="T158" i="4"/>
  <c r="S158" i="4"/>
  <c r="R158" i="4"/>
  <c r="Q158" i="4"/>
  <c r="P158" i="4"/>
  <c r="O158" i="4"/>
  <c r="N158" i="4"/>
  <c r="M158" i="4"/>
  <c r="L158" i="4"/>
  <c r="K158" i="4"/>
  <c r="J158" i="4"/>
  <c r="I158" i="4"/>
  <c r="H158" i="4"/>
  <c r="G158" i="4"/>
  <c r="F158" i="4"/>
  <c r="E158" i="4"/>
  <c r="D158" i="4"/>
  <c r="C158" i="4"/>
  <c r="AZ157" i="4"/>
  <c r="AY157" i="4"/>
  <c r="AX157" i="4"/>
  <c r="AW157" i="4"/>
  <c r="AV157" i="4"/>
  <c r="AU157" i="4"/>
  <c r="AT157" i="4"/>
  <c r="AS157" i="4"/>
  <c r="AR157" i="4"/>
  <c r="AQ157" i="4"/>
  <c r="AP157" i="4"/>
  <c r="AO157" i="4"/>
  <c r="AN157" i="4"/>
  <c r="AM157" i="4"/>
  <c r="AL157" i="4"/>
  <c r="AK157" i="4"/>
  <c r="AJ157" i="4"/>
  <c r="AI157" i="4"/>
  <c r="AH157" i="4"/>
  <c r="AG157" i="4"/>
  <c r="AF157" i="4"/>
  <c r="AE157" i="4"/>
  <c r="AD157" i="4"/>
  <c r="AC157" i="4"/>
  <c r="AB157" i="4"/>
  <c r="AA157" i="4"/>
  <c r="Z157" i="4"/>
  <c r="Y157" i="4"/>
  <c r="X157" i="4"/>
  <c r="W157" i="4"/>
  <c r="V157" i="4"/>
  <c r="U157" i="4"/>
  <c r="T157" i="4"/>
  <c r="S157" i="4"/>
  <c r="Q157" i="4"/>
  <c r="P157" i="4"/>
  <c r="R157" i="4" s="1"/>
  <c r="O157" i="4"/>
  <c r="N157" i="4"/>
  <c r="L157" i="4"/>
  <c r="K157" i="4"/>
  <c r="M157" i="4" s="1"/>
  <c r="J157" i="4"/>
  <c r="I157" i="4"/>
  <c r="H157" i="4"/>
  <c r="G157" i="4"/>
  <c r="F157" i="4"/>
  <c r="E157" i="4"/>
  <c r="D157" i="4"/>
  <c r="C157" i="4"/>
  <c r="AZ156" i="4"/>
  <c r="AY156" i="4"/>
  <c r="AX156" i="4"/>
  <c r="AW156" i="4"/>
  <c r="AV156" i="4"/>
  <c r="AU156" i="4"/>
  <c r="AT156" i="4"/>
  <c r="AS156" i="4"/>
  <c r="AR156" i="4"/>
  <c r="AQ156" i="4"/>
  <c r="AP156" i="4"/>
  <c r="AO156" i="4"/>
  <c r="AN156" i="4"/>
  <c r="AM156" i="4"/>
  <c r="AL156" i="4"/>
  <c r="AK156" i="4"/>
  <c r="AJ156" i="4"/>
  <c r="AI156" i="4"/>
  <c r="AH156" i="4"/>
  <c r="AG156" i="4"/>
  <c r="AF156" i="4"/>
  <c r="AE156" i="4"/>
  <c r="AD156" i="4"/>
  <c r="AC156" i="4"/>
  <c r="AB156" i="4"/>
  <c r="AA156" i="4"/>
  <c r="Z156" i="4"/>
  <c r="Y156" i="4"/>
  <c r="X156" i="4"/>
  <c r="W156" i="4"/>
  <c r="V156" i="4"/>
  <c r="U156" i="4"/>
  <c r="T156" i="4"/>
  <c r="S156" i="4"/>
  <c r="R156" i="4"/>
  <c r="Q156" i="4"/>
  <c r="P156" i="4"/>
  <c r="O156" i="4"/>
  <c r="N156" i="4"/>
  <c r="M156" i="4"/>
  <c r="L156" i="4"/>
  <c r="K156" i="4"/>
  <c r="J156" i="4"/>
  <c r="I156" i="4"/>
  <c r="H156" i="4"/>
  <c r="G156" i="4"/>
  <c r="F156" i="4"/>
  <c r="E156" i="4"/>
  <c r="D156" i="4"/>
  <c r="C156" i="4"/>
  <c r="AZ155" i="4"/>
  <c r="AY155" i="4"/>
  <c r="AX155" i="4"/>
  <c r="AW155" i="4"/>
  <c r="AV155" i="4"/>
  <c r="AU155" i="4"/>
  <c r="AT155" i="4"/>
  <c r="AS155" i="4"/>
  <c r="AR155" i="4"/>
  <c r="AQ155" i="4"/>
  <c r="AP155" i="4"/>
  <c r="AO155" i="4"/>
  <c r="AN155" i="4"/>
  <c r="AM155" i="4"/>
  <c r="AL155" i="4"/>
  <c r="AK155" i="4"/>
  <c r="AJ155" i="4"/>
  <c r="AI155" i="4"/>
  <c r="AH155" i="4"/>
  <c r="AG155" i="4"/>
  <c r="AF155" i="4"/>
  <c r="AE155" i="4"/>
  <c r="AD155" i="4"/>
  <c r="AC155" i="4"/>
  <c r="AB155" i="4"/>
  <c r="AA155" i="4"/>
  <c r="Z155" i="4"/>
  <c r="Y155" i="4"/>
  <c r="X155" i="4"/>
  <c r="W155" i="4"/>
  <c r="V155" i="4"/>
  <c r="U155" i="4"/>
  <c r="T155" i="4"/>
  <c r="S155" i="4"/>
  <c r="Q155" i="4"/>
  <c r="P155" i="4"/>
  <c r="R155" i="4" s="1"/>
  <c r="O155" i="4"/>
  <c r="N155" i="4"/>
  <c r="L155" i="4"/>
  <c r="K155" i="4"/>
  <c r="M155" i="4" s="1"/>
  <c r="J155" i="4"/>
  <c r="I155" i="4"/>
  <c r="H155" i="4"/>
  <c r="G155" i="4"/>
  <c r="F155" i="4"/>
  <c r="E155" i="4"/>
  <c r="D155" i="4"/>
  <c r="C155" i="4"/>
  <c r="AZ154" i="4"/>
  <c r="AY154" i="4"/>
  <c r="AX154" i="4"/>
  <c r="AW154" i="4"/>
  <c r="AV154" i="4"/>
  <c r="AU154" i="4"/>
  <c r="AT154" i="4"/>
  <c r="AS154" i="4"/>
  <c r="AR154" i="4"/>
  <c r="AQ154" i="4"/>
  <c r="AP154" i="4"/>
  <c r="AO154" i="4"/>
  <c r="AN154" i="4"/>
  <c r="AM154" i="4"/>
  <c r="AL154" i="4"/>
  <c r="AK154" i="4"/>
  <c r="AJ154" i="4"/>
  <c r="AI154" i="4"/>
  <c r="AH154" i="4"/>
  <c r="AG154" i="4"/>
  <c r="AF154" i="4"/>
  <c r="AE154" i="4"/>
  <c r="AD154" i="4"/>
  <c r="AC154" i="4"/>
  <c r="AB154" i="4"/>
  <c r="AA154" i="4"/>
  <c r="Z154" i="4"/>
  <c r="Y154" i="4"/>
  <c r="X154" i="4"/>
  <c r="W154" i="4"/>
  <c r="V154" i="4"/>
  <c r="U154" i="4"/>
  <c r="T154" i="4"/>
  <c r="S154" i="4"/>
  <c r="R154" i="4"/>
  <c r="Q154" i="4"/>
  <c r="P154" i="4"/>
  <c r="O154" i="4"/>
  <c r="N154" i="4"/>
  <c r="M154" i="4"/>
  <c r="L154" i="4"/>
  <c r="K154" i="4"/>
  <c r="J154" i="4"/>
  <c r="I154" i="4"/>
  <c r="H154" i="4"/>
  <c r="G154" i="4"/>
  <c r="F154" i="4"/>
  <c r="E154" i="4"/>
  <c r="D154" i="4"/>
  <c r="C154" i="4"/>
  <c r="AZ153" i="4"/>
  <c r="AY153" i="4"/>
  <c r="AX153" i="4"/>
  <c r="AW153" i="4"/>
  <c r="AV153" i="4"/>
  <c r="AU153" i="4"/>
  <c r="AT153" i="4"/>
  <c r="AS153" i="4"/>
  <c r="AR153" i="4"/>
  <c r="AQ153" i="4"/>
  <c r="AP153" i="4"/>
  <c r="AO153" i="4"/>
  <c r="AN153" i="4"/>
  <c r="AM153" i="4"/>
  <c r="AL153" i="4"/>
  <c r="AK153" i="4"/>
  <c r="AJ153" i="4"/>
  <c r="AI153" i="4"/>
  <c r="AH153" i="4"/>
  <c r="AG153" i="4"/>
  <c r="AF153" i="4"/>
  <c r="AE153" i="4"/>
  <c r="AD153" i="4"/>
  <c r="AC153" i="4"/>
  <c r="AB153" i="4"/>
  <c r="AA153" i="4"/>
  <c r="Z153" i="4"/>
  <c r="Y153" i="4"/>
  <c r="X153" i="4"/>
  <c r="W153" i="4"/>
  <c r="V153" i="4"/>
  <c r="U153" i="4"/>
  <c r="T153" i="4"/>
  <c r="S153" i="4"/>
  <c r="Q153" i="4"/>
  <c r="P153" i="4"/>
  <c r="R153" i="4" s="1"/>
  <c r="O153" i="4"/>
  <c r="N153" i="4"/>
  <c r="L153" i="4"/>
  <c r="K153" i="4"/>
  <c r="M153" i="4" s="1"/>
  <c r="J153" i="4"/>
  <c r="I153" i="4"/>
  <c r="H153" i="4"/>
  <c r="G153" i="4"/>
  <c r="F153" i="4"/>
  <c r="E153" i="4"/>
  <c r="D153" i="4"/>
  <c r="C153" i="4"/>
  <c r="AZ152" i="4"/>
  <c r="AY152" i="4"/>
  <c r="AX152" i="4"/>
  <c r="AW152" i="4"/>
  <c r="AV152" i="4"/>
  <c r="AU152" i="4"/>
  <c r="AT152" i="4"/>
  <c r="AS152" i="4"/>
  <c r="AR152" i="4"/>
  <c r="AQ152" i="4"/>
  <c r="AP152" i="4"/>
  <c r="AO152" i="4"/>
  <c r="AN152" i="4"/>
  <c r="AM152" i="4"/>
  <c r="AL152" i="4"/>
  <c r="AK152" i="4"/>
  <c r="AJ152" i="4"/>
  <c r="AI152" i="4"/>
  <c r="AH152" i="4"/>
  <c r="AG152" i="4"/>
  <c r="AF152" i="4"/>
  <c r="AE152" i="4"/>
  <c r="AD152" i="4"/>
  <c r="AC152" i="4"/>
  <c r="AB152" i="4"/>
  <c r="AA152" i="4"/>
  <c r="Z152" i="4"/>
  <c r="Y152" i="4"/>
  <c r="X152" i="4"/>
  <c r="W152" i="4"/>
  <c r="V152" i="4"/>
  <c r="U152" i="4"/>
  <c r="T152" i="4"/>
  <c r="S152" i="4"/>
  <c r="R152" i="4"/>
  <c r="Q152" i="4"/>
  <c r="P152" i="4"/>
  <c r="O152" i="4"/>
  <c r="N152" i="4"/>
  <c r="M152" i="4"/>
  <c r="L152" i="4"/>
  <c r="K152" i="4"/>
  <c r="J152" i="4"/>
  <c r="I152" i="4"/>
  <c r="H152" i="4"/>
  <c r="G152" i="4"/>
  <c r="F152" i="4"/>
  <c r="E152" i="4"/>
  <c r="D152" i="4"/>
  <c r="C152" i="4"/>
  <c r="AZ151" i="4"/>
  <c r="AY151" i="4"/>
  <c r="AX151" i="4"/>
  <c r="AW151" i="4"/>
  <c r="AV151" i="4"/>
  <c r="AU151" i="4"/>
  <c r="AT151" i="4"/>
  <c r="AS151" i="4"/>
  <c r="AR151" i="4"/>
  <c r="AQ151" i="4"/>
  <c r="AP151" i="4"/>
  <c r="AO151" i="4"/>
  <c r="AN151" i="4"/>
  <c r="AM151" i="4"/>
  <c r="AL151" i="4"/>
  <c r="AK151" i="4"/>
  <c r="AJ151" i="4"/>
  <c r="AI151" i="4"/>
  <c r="AH151" i="4"/>
  <c r="AG151" i="4"/>
  <c r="AF151" i="4"/>
  <c r="AE151" i="4"/>
  <c r="AD151" i="4"/>
  <c r="AC151" i="4"/>
  <c r="AB151" i="4"/>
  <c r="AA151" i="4"/>
  <c r="Z151" i="4"/>
  <c r="Y151" i="4"/>
  <c r="X151" i="4"/>
  <c r="W151" i="4"/>
  <c r="V151" i="4"/>
  <c r="U151" i="4"/>
  <c r="T151" i="4"/>
  <c r="S151" i="4"/>
  <c r="Q151" i="4"/>
  <c r="P151" i="4"/>
  <c r="R151" i="4" s="1"/>
  <c r="O151" i="4"/>
  <c r="N151" i="4"/>
  <c r="L151" i="4"/>
  <c r="K151" i="4"/>
  <c r="M151" i="4" s="1"/>
  <c r="J151" i="4"/>
  <c r="I151" i="4"/>
  <c r="H151" i="4"/>
  <c r="G151" i="4"/>
  <c r="F151" i="4"/>
  <c r="E151" i="4"/>
  <c r="D151" i="4"/>
  <c r="C151"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M150" i="4"/>
  <c r="L150" i="4"/>
  <c r="K150" i="4"/>
  <c r="J150" i="4"/>
  <c r="I150" i="4"/>
  <c r="H150" i="4"/>
  <c r="G150" i="4"/>
  <c r="F150" i="4"/>
  <c r="E150" i="4"/>
  <c r="D150" i="4"/>
  <c r="C150"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Q149" i="4"/>
  <c r="P149" i="4"/>
  <c r="R149" i="4" s="1"/>
  <c r="O149" i="4"/>
  <c r="N149" i="4"/>
  <c r="L149" i="4"/>
  <c r="K149" i="4"/>
  <c r="M149" i="4" s="1"/>
  <c r="J149" i="4"/>
  <c r="I149" i="4"/>
  <c r="H149" i="4"/>
  <c r="G149" i="4"/>
  <c r="F149" i="4"/>
  <c r="E149" i="4"/>
  <c r="D149" i="4"/>
  <c r="C149"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E148" i="4"/>
  <c r="D148" i="4"/>
  <c r="C148" i="4"/>
  <c r="AZ147" i="4"/>
  <c r="AY147" i="4"/>
  <c r="AX147" i="4"/>
  <c r="AW147" i="4"/>
  <c r="AV147" i="4"/>
  <c r="AU147" i="4"/>
  <c r="AT147" i="4"/>
  <c r="AS147" i="4"/>
  <c r="AR147" i="4"/>
  <c r="AQ147" i="4"/>
  <c r="AP147" i="4"/>
  <c r="AO147" i="4"/>
  <c r="AN147" i="4"/>
  <c r="AM147" i="4"/>
  <c r="AL147" i="4"/>
  <c r="AK147" i="4"/>
  <c r="AJ147" i="4"/>
  <c r="AI147" i="4"/>
  <c r="AH147" i="4"/>
  <c r="AG147" i="4"/>
  <c r="AF147" i="4"/>
  <c r="AE147" i="4"/>
  <c r="AD147" i="4"/>
  <c r="AC147" i="4"/>
  <c r="AB147" i="4"/>
  <c r="AA147" i="4"/>
  <c r="Z147" i="4"/>
  <c r="Y147" i="4"/>
  <c r="X147" i="4"/>
  <c r="W147" i="4"/>
  <c r="V147" i="4"/>
  <c r="U147" i="4"/>
  <c r="T147" i="4"/>
  <c r="S147" i="4"/>
  <c r="Q147" i="4"/>
  <c r="P147" i="4"/>
  <c r="R147" i="4" s="1"/>
  <c r="O147" i="4"/>
  <c r="N147" i="4"/>
  <c r="L147" i="4"/>
  <c r="K147" i="4"/>
  <c r="M147" i="4" s="1"/>
  <c r="J147" i="4"/>
  <c r="I147" i="4"/>
  <c r="H147" i="4"/>
  <c r="G147" i="4"/>
  <c r="F147" i="4"/>
  <c r="E147" i="4"/>
  <c r="D147" i="4"/>
  <c r="C147" i="4"/>
  <c r="AZ146" i="4"/>
  <c r="AY146" i="4"/>
  <c r="AX146" i="4"/>
  <c r="AW146" i="4"/>
  <c r="AV146" i="4"/>
  <c r="AU146" i="4"/>
  <c r="AT146" i="4"/>
  <c r="AS146" i="4"/>
  <c r="AR146" i="4"/>
  <c r="AQ146" i="4"/>
  <c r="AP146" i="4"/>
  <c r="AO146" i="4"/>
  <c r="AN146" i="4"/>
  <c r="AM146" i="4"/>
  <c r="AL146" i="4"/>
  <c r="AK146" i="4"/>
  <c r="AJ146" i="4"/>
  <c r="AI146" i="4"/>
  <c r="AH146" i="4"/>
  <c r="AG146" i="4"/>
  <c r="AF146" i="4"/>
  <c r="AE146" i="4"/>
  <c r="AD146" i="4"/>
  <c r="AC146" i="4"/>
  <c r="AB146" i="4"/>
  <c r="AA146" i="4"/>
  <c r="Z146" i="4"/>
  <c r="Y146" i="4"/>
  <c r="X146" i="4"/>
  <c r="W146" i="4"/>
  <c r="V146" i="4"/>
  <c r="U146" i="4"/>
  <c r="T146" i="4"/>
  <c r="S146" i="4"/>
  <c r="R146" i="4"/>
  <c r="Q146" i="4"/>
  <c r="P146" i="4"/>
  <c r="O146" i="4"/>
  <c r="N146" i="4"/>
  <c r="M146" i="4"/>
  <c r="L146" i="4"/>
  <c r="K146" i="4"/>
  <c r="J146" i="4"/>
  <c r="I146" i="4"/>
  <c r="H146" i="4"/>
  <c r="G146" i="4"/>
  <c r="F146" i="4"/>
  <c r="E146" i="4"/>
  <c r="D146" i="4"/>
  <c r="C146" i="4"/>
  <c r="AZ145" i="4"/>
  <c r="AY145" i="4"/>
  <c r="AX145" i="4"/>
  <c r="AW145" i="4"/>
  <c r="AV145" i="4"/>
  <c r="AU145" i="4"/>
  <c r="AT145" i="4"/>
  <c r="AS145" i="4"/>
  <c r="AR145" i="4"/>
  <c r="AQ145" i="4"/>
  <c r="AP145" i="4"/>
  <c r="AO145" i="4"/>
  <c r="AN145" i="4"/>
  <c r="AM145" i="4"/>
  <c r="AL145" i="4"/>
  <c r="AK145" i="4"/>
  <c r="AJ145" i="4"/>
  <c r="AI145" i="4"/>
  <c r="AH145" i="4"/>
  <c r="AG145" i="4"/>
  <c r="AF145" i="4"/>
  <c r="AE145" i="4"/>
  <c r="AD145" i="4"/>
  <c r="AC145" i="4"/>
  <c r="AB145" i="4"/>
  <c r="AA145" i="4"/>
  <c r="Z145" i="4"/>
  <c r="Y145" i="4"/>
  <c r="X145" i="4"/>
  <c r="W145" i="4"/>
  <c r="V145" i="4"/>
  <c r="U145" i="4"/>
  <c r="T145" i="4"/>
  <c r="S145" i="4"/>
  <c r="Q145" i="4"/>
  <c r="P145" i="4"/>
  <c r="R145" i="4" s="1"/>
  <c r="O145" i="4"/>
  <c r="N145" i="4"/>
  <c r="L145" i="4"/>
  <c r="K145" i="4"/>
  <c r="M145" i="4" s="1"/>
  <c r="J145" i="4"/>
  <c r="I145" i="4"/>
  <c r="H145" i="4"/>
  <c r="G145" i="4"/>
  <c r="F145" i="4"/>
  <c r="E145" i="4"/>
  <c r="D145" i="4"/>
  <c r="C145" i="4"/>
  <c r="AZ144" i="4"/>
  <c r="AY144" i="4"/>
  <c r="AX144" i="4"/>
  <c r="AW144" i="4"/>
  <c r="AV144" i="4"/>
  <c r="AU144" i="4"/>
  <c r="AT144" i="4"/>
  <c r="AS144" i="4"/>
  <c r="AR144" i="4"/>
  <c r="AQ144" i="4"/>
  <c r="AP144" i="4"/>
  <c r="AO144" i="4"/>
  <c r="AN144" i="4"/>
  <c r="AM144" i="4"/>
  <c r="AL144" i="4"/>
  <c r="AK144" i="4"/>
  <c r="AJ144" i="4"/>
  <c r="AI144" i="4"/>
  <c r="AH144" i="4"/>
  <c r="AG144" i="4"/>
  <c r="AF144" i="4"/>
  <c r="AE144" i="4"/>
  <c r="AD144" i="4"/>
  <c r="AC144" i="4"/>
  <c r="AB144" i="4"/>
  <c r="AA144" i="4"/>
  <c r="Z144" i="4"/>
  <c r="Y144" i="4"/>
  <c r="X144" i="4"/>
  <c r="W144" i="4"/>
  <c r="V144" i="4"/>
  <c r="U144" i="4"/>
  <c r="T144" i="4"/>
  <c r="S144" i="4"/>
  <c r="R144" i="4"/>
  <c r="Q144" i="4"/>
  <c r="P144" i="4"/>
  <c r="O144" i="4"/>
  <c r="N144" i="4"/>
  <c r="M144" i="4"/>
  <c r="L144" i="4"/>
  <c r="K144" i="4"/>
  <c r="J144" i="4"/>
  <c r="I144" i="4"/>
  <c r="H144" i="4"/>
  <c r="G144" i="4"/>
  <c r="F144" i="4"/>
  <c r="E144" i="4"/>
  <c r="D144" i="4"/>
  <c r="C144" i="4"/>
  <c r="AZ143" i="4"/>
  <c r="AY143" i="4"/>
  <c r="AX143" i="4"/>
  <c r="AW143" i="4"/>
  <c r="AV143" i="4"/>
  <c r="AU143" i="4"/>
  <c r="AT143" i="4"/>
  <c r="AS143" i="4"/>
  <c r="AR143" i="4"/>
  <c r="AQ143" i="4"/>
  <c r="AP143" i="4"/>
  <c r="AO143" i="4"/>
  <c r="AN143" i="4"/>
  <c r="AM143" i="4"/>
  <c r="AL143" i="4"/>
  <c r="AK143" i="4"/>
  <c r="AJ143" i="4"/>
  <c r="AI143" i="4"/>
  <c r="AH143" i="4"/>
  <c r="AG143" i="4"/>
  <c r="AF143" i="4"/>
  <c r="AE143" i="4"/>
  <c r="AD143" i="4"/>
  <c r="AC143" i="4"/>
  <c r="AB143" i="4"/>
  <c r="AA143" i="4"/>
  <c r="Z143" i="4"/>
  <c r="Y143" i="4"/>
  <c r="X143" i="4"/>
  <c r="W143" i="4"/>
  <c r="V143" i="4"/>
  <c r="U143" i="4"/>
  <c r="T143" i="4"/>
  <c r="S143" i="4"/>
  <c r="Q143" i="4"/>
  <c r="P143" i="4"/>
  <c r="R143" i="4" s="1"/>
  <c r="O143" i="4"/>
  <c r="N143" i="4"/>
  <c r="L143" i="4"/>
  <c r="K143" i="4"/>
  <c r="M143" i="4" s="1"/>
  <c r="J143" i="4"/>
  <c r="I143" i="4"/>
  <c r="H143" i="4"/>
  <c r="G143" i="4"/>
  <c r="F143" i="4"/>
  <c r="E143" i="4"/>
  <c r="D143" i="4"/>
  <c r="C143" i="4"/>
  <c r="AZ142" i="4"/>
  <c r="AY142" i="4"/>
  <c r="AX142" i="4"/>
  <c r="AW142" i="4"/>
  <c r="AV142" i="4"/>
  <c r="AU142" i="4"/>
  <c r="AT142" i="4"/>
  <c r="AS142" i="4"/>
  <c r="AR142" i="4"/>
  <c r="AQ142" i="4"/>
  <c r="AP142" i="4"/>
  <c r="AO142" i="4"/>
  <c r="AN142" i="4"/>
  <c r="AM142" i="4"/>
  <c r="AL142" i="4"/>
  <c r="AK142" i="4"/>
  <c r="AJ142" i="4"/>
  <c r="AI142" i="4"/>
  <c r="AH142" i="4"/>
  <c r="AG142" i="4"/>
  <c r="AF142" i="4"/>
  <c r="AE142" i="4"/>
  <c r="AD142" i="4"/>
  <c r="AC142" i="4"/>
  <c r="AB142" i="4"/>
  <c r="AA142" i="4"/>
  <c r="Z142" i="4"/>
  <c r="Y142" i="4"/>
  <c r="X142" i="4"/>
  <c r="W142" i="4"/>
  <c r="V142" i="4"/>
  <c r="U142" i="4"/>
  <c r="T142" i="4"/>
  <c r="S142" i="4"/>
  <c r="R142" i="4"/>
  <c r="Q142" i="4"/>
  <c r="P142" i="4"/>
  <c r="O142" i="4"/>
  <c r="N142" i="4"/>
  <c r="M142" i="4"/>
  <c r="L142" i="4"/>
  <c r="K142" i="4"/>
  <c r="J142" i="4"/>
  <c r="I142" i="4"/>
  <c r="H142" i="4"/>
  <c r="G142" i="4"/>
  <c r="F142" i="4"/>
  <c r="E142" i="4"/>
  <c r="D142" i="4"/>
  <c r="C142" i="4"/>
  <c r="AZ141" i="4"/>
  <c r="AY141" i="4"/>
  <c r="AX141" i="4"/>
  <c r="AW141" i="4"/>
  <c r="AV141" i="4"/>
  <c r="AU141" i="4"/>
  <c r="AT141" i="4"/>
  <c r="AS141" i="4"/>
  <c r="AR141" i="4"/>
  <c r="AQ141" i="4"/>
  <c r="AP141" i="4"/>
  <c r="AO141" i="4"/>
  <c r="AN141" i="4"/>
  <c r="AM141" i="4"/>
  <c r="AL141" i="4"/>
  <c r="AK141" i="4"/>
  <c r="AJ141" i="4"/>
  <c r="AI141" i="4"/>
  <c r="AH141" i="4"/>
  <c r="AG141" i="4"/>
  <c r="AF141" i="4"/>
  <c r="AE141" i="4"/>
  <c r="AD141" i="4"/>
  <c r="AC141" i="4"/>
  <c r="AB141" i="4"/>
  <c r="AA141" i="4"/>
  <c r="Z141" i="4"/>
  <c r="Y141" i="4"/>
  <c r="X141" i="4"/>
  <c r="W141" i="4"/>
  <c r="V141" i="4"/>
  <c r="U141" i="4"/>
  <c r="T141" i="4"/>
  <c r="S141" i="4"/>
  <c r="Q141" i="4"/>
  <c r="P141" i="4"/>
  <c r="R141" i="4" s="1"/>
  <c r="O141" i="4"/>
  <c r="N141" i="4"/>
  <c r="L141" i="4"/>
  <c r="K141" i="4"/>
  <c r="M141" i="4" s="1"/>
  <c r="J141" i="4"/>
  <c r="I141" i="4"/>
  <c r="H141" i="4"/>
  <c r="G141" i="4"/>
  <c r="F141" i="4"/>
  <c r="E141" i="4"/>
  <c r="D141" i="4"/>
  <c r="C141" i="4"/>
  <c r="AZ140" i="4"/>
  <c r="AY140" i="4"/>
  <c r="AX140" i="4"/>
  <c r="AW140" i="4"/>
  <c r="AV140" i="4"/>
  <c r="AU140" i="4"/>
  <c r="AT140" i="4"/>
  <c r="AS140" i="4"/>
  <c r="AR140" i="4"/>
  <c r="AQ140" i="4"/>
  <c r="AP140" i="4"/>
  <c r="AO140" i="4"/>
  <c r="AN140" i="4"/>
  <c r="AM140" i="4"/>
  <c r="AL140" i="4"/>
  <c r="AK140" i="4"/>
  <c r="AJ140" i="4"/>
  <c r="AI140" i="4"/>
  <c r="AH140" i="4"/>
  <c r="AG140" i="4"/>
  <c r="AF140" i="4"/>
  <c r="AE140" i="4"/>
  <c r="AD140" i="4"/>
  <c r="AC140" i="4"/>
  <c r="AB140" i="4"/>
  <c r="AA140" i="4"/>
  <c r="Z140" i="4"/>
  <c r="Y140" i="4"/>
  <c r="X140" i="4"/>
  <c r="W140" i="4"/>
  <c r="V140" i="4"/>
  <c r="U140" i="4"/>
  <c r="T140" i="4"/>
  <c r="S140" i="4"/>
  <c r="R140" i="4"/>
  <c r="Q140" i="4"/>
  <c r="P140" i="4"/>
  <c r="O140" i="4"/>
  <c r="N140" i="4"/>
  <c r="M140" i="4"/>
  <c r="L140" i="4"/>
  <c r="K140" i="4"/>
  <c r="J140" i="4"/>
  <c r="I140" i="4"/>
  <c r="H140" i="4"/>
  <c r="G140" i="4"/>
  <c r="F140" i="4"/>
  <c r="E140" i="4"/>
  <c r="D140" i="4"/>
  <c r="C140" i="4"/>
  <c r="AZ139" i="4"/>
  <c r="AY139" i="4"/>
  <c r="AX139" i="4"/>
  <c r="AW139" i="4"/>
  <c r="AV139" i="4"/>
  <c r="AU139" i="4"/>
  <c r="AT139" i="4"/>
  <c r="AS139" i="4"/>
  <c r="AR139" i="4"/>
  <c r="AQ139" i="4"/>
  <c r="AP139" i="4"/>
  <c r="AO139" i="4"/>
  <c r="AN139" i="4"/>
  <c r="AM139" i="4"/>
  <c r="AL139" i="4"/>
  <c r="AK139" i="4"/>
  <c r="AJ139" i="4"/>
  <c r="AI139" i="4"/>
  <c r="AH139" i="4"/>
  <c r="AG139" i="4"/>
  <c r="AF139" i="4"/>
  <c r="AE139" i="4"/>
  <c r="AD139" i="4"/>
  <c r="AC139" i="4"/>
  <c r="AB139" i="4"/>
  <c r="AA139" i="4"/>
  <c r="Z139" i="4"/>
  <c r="Y139" i="4"/>
  <c r="X139" i="4"/>
  <c r="W139" i="4"/>
  <c r="V139" i="4"/>
  <c r="U139" i="4"/>
  <c r="T139" i="4"/>
  <c r="S139" i="4"/>
  <c r="Q139" i="4"/>
  <c r="P139" i="4"/>
  <c r="R139" i="4" s="1"/>
  <c r="O139" i="4"/>
  <c r="N139" i="4"/>
  <c r="L139" i="4"/>
  <c r="K139" i="4"/>
  <c r="M139" i="4" s="1"/>
  <c r="J139" i="4"/>
  <c r="I139" i="4"/>
  <c r="H139" i="4"/>
  <c r="G139" i="4"/>
  <c r="F139" i="4"/>
  <c r="E139" i="4"/>
  <c r="D139" i="4"/>
  <c r="C139" i="4"/>
  <c r="AZ138" i="4"/>
  <c r="AY138" i="4"/>
  <c r="AX138" i="4"/>
  <c r="AW138" i="4"/>
  <c r="AV138" i="4"/>
  <c r="AU138" i="4"/>
  <c r="AT138" i="4"/>
  <c r="AS138" i="4"/>
  <c r="AR138" i="4"/>
  <c r="AQ138" i="4"/>
  <c r="AP138" i="4"/>
  <c r="AO138" i="4"/>
  <c r="AN138" i="4"/>
  <c r="AM138" i="4"/>
  <c r="AL138" i="4"/>
  <c r="AK138" i="4"/>
  <c r="AJ138" i="4"/>
  <c r="AI138" i="4"/>
  <c r="AH138" i="4"/>
  <c r="AG138" i="4"/>
  <c r="AF138" i="4"/>
  <c r="AE138" i="4"/>
  <c r="AD138" i="4"/>
  <c r="AC138" i="4"/>
  <c r="AB138" i="4"/>
  <c r="AA138" i="4"/>
  <c r="Z138" i="4"/>
  <c r="Y138" i="4"/>
  <c r="X138" i="4"/>
  <c r="W138" i="4"/>
  <c r="V138" i="4"/>
  <c r="U138" i="4"/>
  <c r="T138" i="4"/>
  <c r="S138" i="4"/>
  <c r="R138" i="4"/>
  <c r="Q138" i="4"/>
  <c r="P138" i="4"/>
  <c r="O138" i="4"/>
  <c r="N138" i="4"/>
  <c r="M138" i="4"/>
  <c r="L138" i="4"/>
  <c r="K138" i="4"/>
  <c r="J138" i="4"/>
  <c r="I138" i="4"/>
  <c r="H138" i="4"/>
  <c r="G138" i="4"/>
  <c r="F138" i="4"/>
  <c r="E138" i="4"/>
  <c r="D138" i="4"/>
  <c r="C138"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Q137" i="4"/>
  <c r="P137" i="4"/>
  <c r="R137" i="4" s="1"/>
  <c r="O137" i="4"/>
  <c r="N137" i="4"/>
  <c r="L137" i="4"/>
  <c r="K137" i="4"/>
  <c r="M137" i="4" s="1"/>
  <c r="J137" i="4"/>
  <c r="I137" i="4"/>
  <c r="H137" i="4"/>
  <c r="G137" i="4"/>
  <c r="F137" i="4"/>
  <c r="E137" i="4"/>
  <c r="D137" i="4"/>
  <c r="C137" i="4"/>
  <c r="AZ136" i="4"/>
  <c r="AY136" i="4"/>
  <c r="AX136" i="4"/>
  <c r="AW136" i="4"/>
  <c r="AV136" i="4"/>
  <c r="AU136" i="4"/>
  <c r="AT136" i="4"/>
  <c r="AS136" i="4"/>
  <c r="AR136" i="4"/>
  <c r="AQ136" i="4"/>
  <c r="AP136" i="4"/>
  <c r="AO136" i="4"/>
  <c r="AN136" i="4"/>
  <c r="AM136" i="4"/>
  <c r="AL136" i="4"/>
  <c r="AK136" i="4"/>
  <c r="AJ136" i="4"/>
  <c r="AI136" i="4"/>
  <c r="AH136" i="4"/>
  <c r="AG136" i="4"/>
  <c r="AF136" i="4"/>
  <c r="AE136" i="4"/>
  <c r="AD136"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C136" i="4"/>
  <c r="AZ135" i="4"/>
  <c r="AY135" i="4"/>
  <c r="AX135" i="4"/>
  <c r="AW135" i="4"/>
  <c r="AV135" i="4"/>
  <c r="AU135" i="4"/>
  <c r="AT135" i="4"/>
  <c r="AS135" i="4"/>
  <c r="AR135" i="4"/>
  <c r="AQ135" i="4"/>
  <c r="AP135" i="4"/>
  <c r="AO135" i="4"/>
  <c r="AN135" i="4"/>
  <c r="AM135" i="4"/>
  <c r="AL135" i="4"/>
  <c r="AK135" i="4"/>
  <c r="AJ135" i="4"/>
  <c r="AI135" i="4"/>
  <c r="AH135" i="4"/>
  <c r="AG135" i="4"/>
  <c r="AF135" i="4"/>
  <c r="AE135" i="4"/>
  <c r="AD135" i="4"/>
  <c r="AC135" i="4"/>
  <c r="AB135" i="4"/>
  <c r="AA135" i="4"/>
  <c r="Z135" i="4"/>
  <c r="Y135" i="4"/>
  <c r="X135" i="4"/>
  <c r="W135" i="4"/>
  <c r="V135" i="4"/>
  <c r="U135" i="4"/>
  <c r="T135" i="4"/>
  <c r="S135" i="4"/>
  <c r="Q135" i="4"/>
  <c r="P135" i="4"/>
  <c r="R135" i="4" s="1"/>
  <c r="O135" i="4"/>
  <c r="N135" i="4"/>
  <c r="L135" i="4"/>
  <c r="K135" i="4"/>
  <c r="M135" i="4" s="1"/>
  <c r="J135" i="4"/>
  <c r="I135" i="4"/>
  <c r="H135" i="4"/>
  <c r="G135" i="4"/>
  <c r="F135" i="4"/>
  <c r="E135" i="4"/>
  <c r="D135" i="4"/>
  <c r="C135" i="4"/>
  <c r="AZ134" i="4"/>
  <c r="AY134" i="4"/>
  <c r="AX134" i="4"/>
  <c r="AW134" i="4"/>
  <c r="AV134" i="4"/>
  <c r="AU134" i="4"/>
  <c r="AT134" i="4"/>
  <c r="AS134" i="4"/>
  <c r="AR134" i="4"/>
  <c r="AQ134" i="4"/>
  <c r="AP134" i="4"/>
  <c r="AO134" i="4"/>
  <c r="AN134" i="4"/>
  <c r="AM134" i="4"/>
  <c r="AL134" i="4"/>
  <c r="AK134" i="4"/>
  <c r="AJ134" i="4"/>
  <c r="AI134" i="4"/>
  <c r="AH134" i="4"/>
  <c r="AG134" i="4"/>
  <c r="AF134" i="4"/>
  <c r="AE134" i="4"/>
  <c r="AD134" i="4"/>
  <c r="AC134"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C134" i="4"/>
  <c r="AZ133" i="4"/>
  <c r="AY133" i="4"/>
  <c r="AX133" i="4"/>
  <c r="AW133" i="4"/>
  <c r="AV133" i="4"/>
  <c r="AU133" i="4"/>
  <c r="AT133" i="4"/>
  <c r="AS133" i="4"/>
  <c r="AR133" i="4"/>
  <c r="AQ133" i="4"/>
  <c r="AP133" i="4"/>
  <c r="AO133" i="4"/>
  <c r="AN133" i="4"/>
  <c r="AM133" i="4"/>
  <c r="AL133" i="4"/>
  <c r="AK133" i="4"/>
  <c r="AJ133" i="4"/>
  <c r="AI133" i="4"/>
  <c r="AH133" i="4"/>
  <c r="AG133" i="4"/>
  <c r="AF133" i="4"/>
  <c r="AE133" i="4"/>
  <c r="AD133" i="4"/>
  <c r="AC133" i="4"/>
  <c r="AB133" i="4"/>
  <c r="AA133" i="4"/>
  <c r="Z133" i="4"/>
  <c r="Y133" i="4"/>
  <c r="X133" i="4"/>
  <c r="W133" i="4"/>
  <c r="V133" i="4"/>
  <c r="U133" i="4"/>
  <c r="T133" i="4"/>
  <c r="S133" i="4"/>
  <c r="Q133" i="4"/>
  <c r="P133" i="4"/>
  <c r="R133" i="4" s="1"/>
  <c r="O133" i="4"/>
  <c r="N133" i="4"/>
  <c r="L133" i="4"/>
  <c r="K133" i="4"/>
  <c r="M133" i="4" s="1"/>
  <c r="J133" i="4"/>
  <c r="I133" i="4"/>
  <c r="H133" i="4"/>
  <c r="G133" i="4"/>
  <c r="F133" i="4"/>
  <c r="E133" i="4"/>
  <c r="D133" i="4"/>
  <c r="C133" i="4"/>
  <c r="AZ132" i="4"/>
  <c r="AY132" i="4"/>
  <c r="AX132" i="4"/>
  <c r="AW132" i="4"/>
  <c r="AV132" i="4"/>
  <c r="AU132" i="4"/>
  <c r="AT132" i="4"/>
  <c r="AS132" i="4"/>
  <c r="AR132" i="4"/>
  <c r="AQ132" i="4"/>
  <c r="AP132" i="4"/>
  <c r="AO132" i="4"/>
  <c r="AN132" i="4"/>
  <c r="AM132" i="4"/>
  <c r="AL132" i="4"/>
  <c r="AK132" i="4"/>
  <c r="AJ132" i="4"/>
  <c r="AI132" i="4"/>
  <c r="AH132" i="4"/>
  <c r="AG132" i="4"/>
  <c r="AF132" i="4"/>
  <c r="AE132" i="4"/>
  <c r="AD132" i="4"/>
  <c r="AC132" i="4"/>
  <c r="AB132" i="4"/>
  <c r="AA132" i="4"/>
  <c r="Z132" i="4"/>
  <c r="Y132" i="4"/>
  <c r="X132" i="4"/>
  <c r="W132" i="4"/>
  <c r="V132" i="4"/>
  <c r="U132" i="4"/>
  <c r="T132" i="4"/>
  <c r="S132" i="4"/>
  <c r="R132" i="4"/>
  <c r="Q132" i="4"/>
  <c r="P132" i="4"/>
  <c r="O132" i="4"/>
  <c r="N132" i="4"/>
  <c r="M132" i="4"/>
  <c r="L132" i="4"/>
  <c r="K132" i="4"/>
  <c r="J132" i="4"/>
  <c r="I132" i="4"/>
  <c r="H132" i="4"/>
  <c r="G132" i="4"/>
  <c r="F132" i="4"/>
  <c r="E132" i="4"/>
  <c r="D132" i="4"/>
  <c r="C132" i="4"/>
  <c r="AZ131" i="4"/>
  <c r="AY131" i="4"/>
  <c r="AX131" i="4"/>
  <c r="AW131" i="4"/>
  <c r="AV131" i="4"/>
  <c r="AU131" i="4"/>
  <c r="AT131" i="4"/>
  <c r="AS131" i="4"/>
  <c r="AR131" i="4"/>
  <c r="AQ131" i="4"/>
  <c r="AP131" i="4"/>
  <c r="AO131" i="4"/>
  <c r="AN131" i="4"/>
  <c r="AM131" i="4"/>
  <c r="AL131" i="4"/>
  <c r="AK131" i="4"/>
  <c r="AJ131" i="4"/>
  <c r="AI131" i="4"/>
  <c r="AH131" i="4"/>
  <c r="AG131" i="4"/>
  <c r="AF131" i="4"/>
  <c r="AE131" i="4"/>
  <c r="AD131" i="4"/>
  <c r="AC131" i="4"/>
  <c r="AB131" i="4"/>
  <c r="AA131" i="4"/>
  <c r="Z131" i="4"/>
  <c r="Y131" i="4"/>
  <c r="X131" i="4"/>
  <c r="W131" i="4"/>
  <c r="V131" i="4"/>
  <c r="U131" i="4"/>
  <c r="T131" i="4"/>
  <c r="S131" i="4"/>
  <c r="Q131" i="4"/>
  <c r="P131" i="4"/>
  <c r="R131" i="4" s="1"/>
  <c r="O131" i="4"/>
  <c r="N131" i="4"/>
  <c r="L131" i="4"/>
  <c r="K131" i="4"/>
  <c r="M131" i="4" s="1"/>
  <c r="J131" i="4"/>
  <c r="I131" i="4"/>
  <c r="H131" i="4"/>
  <c r="G131" i="4"/>
  <c r="F131" i="4"/>
  <c r="E131" i="4"/>
  <c r="D131" i="4"/>
  <c r="C131"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E130" i="4"/>
  <c r="D130" i="4"/>
  <c r="C130"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Q129" i="4"/>
  <c r="P129" i="4"/>
  <c r="R129" i="4" s="1"/>
  <c r="O129" i="4"/>
  <c r="N129" i="4"/>
  <c r="L129" i="4"/>
  <c r="K129" i="4"/>
  <c r="M129" i="4" s="1"/>
  <c r="J129" i="4"/>
  <c r="I129" i="4"/>
  <c r="H129" i="4"/>
  <c r="G129" i="4"/>
  <c r="F129" i="4"/>
  <c r="E129" i="4"/>
  <c r="D129" i="4"/>
  <c r="C129"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E128" i="4"/>
  <c r="D128" i="4"/>
  <c r="C128" i="4"/>
  <c r="AZ127" i="4"/>
  <c r="AY127" i="4"/>
  <c r="AX127" i="4"/>
  <c r="AW127" i="4"/>
  <c r="AV127" i="4"/>
  <c r="AU127" i="4"/>
  <c r="AT127" i="4"/>
  <c r="AS127" i="4"/>
  <c r="AR127" i="4"/>
  <c r="AQ127" i="4"/>
  <c r="AP127" i="4"/>
  <c r="AO127" i="4"/>
  <c r="AN127" i="4"/>
  <c r="AM127" i="4"/>
  <c r="AL127" i="4"/>
  <c r="AK127" i="4"/>
  <c r="AJ127" i="4"/>
  <c r="AI127" i="4"/>
  <c r="AH127" i="4"/>
  <c r="AG127" i="4"/>
  <c r="AF127" i="4"/>
  <c r="AE127" i="4"/>
  <c r="AD127" i="4"/>
  <c r="AC127" i="4"/>
  <c r="AB127" i="4"/>
  <c r="AA127" i="4"/>
  <c r="Z127" i="4"/>
  <c r="Y127" i="4"/>
  <c r="X127" i="4"/>
  <c r="W127" i="4"/>
  <c r="V127" i="4"/>
  <c r="U127" i="4"/>
  <c r="T127" i="4"/>
  <c r="S127" i="4"/>
  <c r="Q127" i="4"/>
  <c r="P127" i="4"/>
  <c r="R127" i="4" s="1"/>
  <c r="O127" i="4"/>
  <c r="N127" i="4"/>
  <c r="L127" i="4"/>
  <c r="K127" i="4"/>
  <c r="M127" i="4" s="1"/>
  <c r="J127" i="4"/>
  <c r="I127" i="4"/>
  <c r="H127" i="4"/>
  <c r="G127" i="4"/>
  <c r="F127" i="4"/>
  <c r="E127" i="4"/>
  <c r="D127" i="4"/>
  <c r="C127"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G126" i="4"/>
  <c r="F126" i="4"/>
  <c r="E126" i="4"/>
  <c r="D126" i="4"/>
  <c r="C126" i="4"/>
  <c r="AZ125" i="4"/>
  <c r="AY125" i="4"/>
  <c r="AX125" i="4"/>
  <c r="AW125" i="4"/>
  <c r="AV125" i="4"/>
  <c r="AU125" i="4"/>
  <c r="AT125" i="4"/>
  <c r="AS125" i="4"/>
  <c r="AR125" i="4"/>
  <c r="AQ125" i="4"/>
  <c r="AP125" i="4"/>
  <c r="AO125" i="4"/>
  <c r="AN125" i="4"/>
  <c r="AM125" i="4"/>
  <c r="AL125" i="4"/>
  <c r="AK125" i="4"/>
  <c r="AJ125" i="4"/>
  <c r="AI125" i="4"/>
  <c r="AH125" i="4"/>
  <c r="AG125" i="4"/>
  <c r="AF125" i="4"/>
  <c r="AE125" i="4"/>
  <c r="AD125" i="4"/>
  <c r="AC125" i="4"/>
  <c r="AB125" i="4"/>
  <c r="AA125" i="4"/>
  <c r="Z125" i="4"/>
  <c r="Y125" i="4"/>
  <c r="X125" i="4"/>
  <c r="W125" i="4"/>
  <c r="V125" i="4"/>
  <c r="U125" i="4"/>
  <c r="T125" i="4"/>
  <c r="S125" i="4"/>
  <c r="Q125" i="4"/>
  <c r="P125" i="4"/>
  <c r="R125" i="4" s="1"/>
  <c r="O125" i="4"/>
  <c r="N125" i="4"/>
  <c r="L125" i="4"/>
  <c r="K125" i="4"/>
  <c r="M125" i="4" s="1"/>
  <c r="J125" i="4"/>
  <c r="I125" i="4"/>
  <c r="H125" i="4"/>
  <c r="G125" i="4"/>
  <c r="F125" i="4"/>
  <c r="E125" i="4"/>
  <c r="D125" i="4"/>
  <c r="C125" i="4"/>
  <c r="AZ124" i="4"/>
  <c r="AY124" i="4"/>
  <c r="AX124" i="4"/>
  <c r="AW124" i="4"/>
  <c r="AV124" i="4"/>
  <c r="AU124" i="4"/>
  <c r="AT124" i="4"/>
  <c r="AS124" i="4"/>
  <c r="AR124" i="4"/>
  <c r="AQ124" i="4"/>
  <c r="AP124" i="4"/>
  <c r="AO124" i="4"/>
  <c r="AN124" i="4"/>
  <c r="AM124" i="4"/>
  <c r="AL124" i="4"/>
  <c r="AK124" i="4"/>
  <c r="AJ124" i="4"/>
  <c r="AI124" i="4"/>
  <c r="AH124" i="4"/>
  <c r="AG124" i="4"/>
  <c r="AF124" i="4"/>
  <c r="AE124" i="4"/>
  <c r="AD124" i="4"/>
  <c r="AC124" i="4"/>
  <c r="AB124" i="4"/>
  <c r="AA124" i="4"/>
  <c r="Z124" i="4"/>
  <c r="Y124" i="4"/>
  <c r="X124" i="4"/>
  <c r="W124" i="4"/>
  <c r="V124" i="4"/>
  <c r="U124" i="4"/>
  <c r="T124" i="4"/>
  <c r="S124" i="4"/>
  <c r="R124" i="4"/>
  <c r="Q124" i="4"/>
  <c r="P124" i="4"/>
  <c r="O124" i="4"/>
  <c r="N124" i="4"/>
  <c r="M124" i="4"/>
  <c r="L124" i="4"/>
  <c r="K124" i="4"/>
  <c r="J124" i="4"/>
  <c r="I124" i="4"/>
  <c r="H124" i="4"/>
  <c r="G124" i="4"/>
  <c r="F124" i="4"/>
  <c r="E124" i="4"/>
  <c r="D124" i="4"/>
  <c r="C124"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Q123" i="4"/>
  <c r="P123" i="4"/>
  <c r="R123" i="4" s="1"/>
  <c r="O123" i="4"/>
  <c r="N123" i="4"/>
  <c r="L123" i="4"/>
  <c r="K123" i="4"/>
  <c r="M123" i="4" s="1"/>
  <c r="J123" i="4"/>
  <c r="I123" i="4"/>
  <c r="H123" i="4"/>
  <c r="G123" i="4"/>
  <c r="F123" i="4"/>
  <c r="E123" i="4"/>
  <c r="D123" i="4"/>
  <c r="C123" i="4"/>
  <c r="AZ122" i="4"/>
  <c r="AY122" i="4"/>
  <c r="AX122" i="4"/>
  <c r="AW122" i="4"/>
  <c r="AV122" i="4"/>
  <c r="AU122" i="4"/>
  <c r="AT122" i="4"/>
  <c r="AS122" i="4"/>
  <c r="AR122" i="4"/>
  <c r="AQ122" i="4"/>
  <c r="AP122" i="4"/>
  <c r="AO122" i="4"/>
  <c r="AN122" i="4"/>
  <c r="AM122" i="4"/>
  <c r="AL122" i="4"/>
  <c r="AK122" i="4"/>
  <c r="AJ122" i="4"/>
  <c r="AI122" i="4"/>
  <c r="AH122" i="4"/>
  <c r="AG122" i="4"/>
  <c r="AF122"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Q121" i="4"/>
  <c r="P121" i="4"/>
  <c r="R121" i="4" s="1"/>
  <c r="O121" i="4"/>
  <c r="N121" i="4"/>
  <c r="L121" i="4"/>
  <c r="K121" i="4"/>
  <c r="M121" i="4" s="1"/>
  <c r="J121" i="4"/>
  <c r="I121" i="4"/>
  <c r="H121" i="4"/>
  <c r="G121" i="4"/>
  <c r="F121" i="4"/>
  <c r="E121" i="4"/>
  <c r="D121" i="4"/>
  <c r="C121" i="4"/>
  <c r="AZ120" i="4"/>
  <c r="AY120" i="4"/>
  <c r="AX120" i="4"/>
  <c r="AW120" i="4"/>
  <c r="AV120" i="4"/>
  <c r="AU120" i="4"/>
  <c r="AT120" i="4"/>
  <c r="AS120" i="4"/>
  <c r="AR120" i="4"/>
  <c r="AQ120" i="4"/>
  <c r="AP120" i="4"/>
  <c r="AO120" i="4"/>
  <c r="AN120" i="4"/>
  <c r="AM120" i="4"/>
  <c r="AL120" i="4"/>
  <c r="AK120" i="4"/>
  <c r="AJ120" i="4"/>
  <c r="AI120" i="4"/>
  <c r="AH120" i="4"/>
  <c r="AG120" i="4"/>
  <c r="AF120" i="4"/>
  <c r="AE120" i="4"/>
  <c r="AD120"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D120" i="4"/>
  <c r="C120" i="4"/>
  <c r="AZ119" i="4"/>
  <c r="AY119" i="4"/>
  <c r="AX119" i="4"/>
  <c r="AW119" i="4"/>
  <c r="AV119" i="4"/>
  <c r="AU119" i="4"/>
  <c r="AT119" i="4"/>
  <c r="AS119" i="4"/>
  <c r="AR119" i="4"/>
  <c r="AQ119" i="4"/>
  <c r="AP119" i="4"/>
  <c r="AO119" i="4"/>
  <c r="AN119" i="4"/>
  <c r="AM119" i="4"/>
  <c r="AL119" i="4"/>
  <c r="AK119" i="4"/>
  <c r="AJ119" i="4"/>
  <c r="AI119" i="4"/>
  <c r="AH119" i="4"/>
  <c r="AG119" i="4"/>
  <c r="AF119" i="4"/>
  <c r="AE119" i="4"/>
  <c r="AD119" i="4"/>
  <c r="AC119" i="4"/>
  <c r="AB119" i="4"/>
  <c r="AA119" i="4"/>
  <c r="Z119" i="4"/>
  <c r="Y119" i="4"/>
  <c r="X119" i="4"/>
  <c r="W119" i="4"/>
  <c r="V119" i="4"/>
  <c r="U119" i="4"/>
  <c r="T119" i="4"/>
  <c r="S119" i="4"/>
  <c r="Q119" i="4"/>
  <c r="P119" i="4"/>
  <c r="R119" i="4" s="1"/>
  <c r="O119" i="4"/>
  <c r="N119" i="4"/>
  <c r="L119" i="4"/>
  <c r="K119" i="4"/>
  <c r="M119" i="4" s="1"/>
  <c r="J119" i="4"/>
  <c r="I119" i="4"/>
  <c r="H119" i="4"/>
  <c r="G119" i="4"/>
  <c r="F119" i="4"/>
  <c r="E119" i="4"/>
  <c r="D119" i="4"/>
  <c r="C119"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D118" i="4"/>
  <c r="C118" i="4"/>
  <c r="AZ117" i="4"/>
  <c r="AY117" i="4"/>
  <c r="AX117" i="4"/>
  <c r="AW117" i="4"/>
  <c r="AV117" i="4"/>
  <c r="AU117" i="4"/>
  <c r="AT117" i="4"/>
  <c r="AS117" i="4"/>
  <c r="AR117" i="4"/>
  <c r="AQ117" i="4"/>
  <c r="AP117" i="4"/>
  <c r="AO117" i="4"/>
  <c r="AN117" i="4"/>
  <c r="AM117" i="4"/>
  <c r="AL117" i="4"/>
  <c r="AK117" i="4"/>
  <c r="AJ117" i="4"/>
  <c r="AI117" i="4"/>
  <c r="AH117" i="4"/>
  <c r="AG117" i="4"/>
  <c r="AF117" i="4"/>
  <c r="AE117" i="4"/>
  <c r="AD117" i="4"/>
  <c r="AC117" i="4"/>
  <c r="AB117" i="4"/>
  <c r="AA117" i="4"/>
  <c r="Z117" i="4"/>
  <c r="Y117" i="4"/>
  <c r="X117" i="4"/>
  <c r="W117" i="4"/>
  <c r="V117" i="4"/>
  <c r="U117" i="4"/>
  <c r="T117" i="4"/>
  <c r="S117" i="4"/>
  <c r="R117" i="4"/>
  <c r="Q117" i="4"/>
  <c r="P117" i="4"/>
  <c r="O117" i="4"/>
  <c r="N117" i="4"/>
  <c r="L117" i="4"/>
  <c r="K117" i="4"/>
  <c r="M117" i="4" s="1"/>
  <c r="J117" i="4"/>
  <c r="I117" i="4"/>
  <c r="H117" i="4"/>
  <c r="G117" i="4"/>
  <c r="F117" i="4"/>
  <c r="E117" i="4"/>
  <c r="D117" i="4"/>
  <c r="C117"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E116" i="4"/>
  <c r="D116" i="4"/>
  <c r="C116" i="4"/>
  <c r="AZ115" i="4"/>
  <c r="AY115" i="4"/>
  <c r="AX115" i="4"/>
  <c r="AW115" i="4"/>
  <c r="AV115" i="4"/>
  <c r="AU115" i="4"/>
  <c r="AT115" i="4"/>
  <c r="AS115" i="4"/>
  <c r="AR115" i="4"/>
  <c r="AQ115" i="4"/>
  <c r="AP115" i="4"/>
  <c r="AO115" i="4"/>
  <c r="AN115" i="4"/>
  <c r="AM115" i="4"/>
  <c r="AL115" i="4"/>
  <c r="AK115" i="4"/>
  <c r="AJ115" i="4"/>
  <c r="AI115" i="4"/>
  <c r="AH115" i="4"/>
  <c r="AG115" i="4"/>
  <c r="AF115" i="4"/>
  <c r="AE115" i="4"/>
  <c r="AD115" i="4"/>
  <c r="AC115" i="4"/>
  <c r="AB115" i="4"/>
  <c r="AA115" i="4"/>
  <c r="Z115" i="4"/>
  <c r="Y115" i="4"/>
  <c r="X115" i="4"/>
  <c r="W115" i="4"/>
  <c r="V115" i="4"/>
  <c r="U115" i="4"/>
  <c r="T115" i="4"/>
  <c r="S115" i="4"/>
  <c r="Q115" i="4"/>
  <c r="P115" i="4"/>
  <c r="R115" i="4" s="1"/>
  <c r="O115" i="4"/>
  <c r="N115" i="4"/>
  <c r="L115" i="4"/>
  <c r="K115" i="4"/>
  <c r="M115" i="4" s="1"/>
  <c r="J115" i="4"/>
  <c r="I115" i="4"/>
  <c r="H115" i="4"/>
  <c r="G115" i="4"/>
  <c r="F115" i="4"/>
  <c r="E115" i="4"/>
  <c r="D115" i="4"/>
  <c r="C115" i="4"/>
  <c r="AZ114" i="4"/>
  <c r="AY114" i="4"/>
  <c r="AX114" i="4"/>
  <c r="AW114" i="4"/>
  <c r="AV114" i="4"/>
  <c r="AU114" i="4"/>
  <c r="AT114" i="4"/>
  <c r="AS114" i="4"/>
  <c r="AR114" i="4"/>
  <c r="AQ114" i="4"/>
  <c r="AP114" i="4"/>
  <c r="AO114" i="4"/>
  <c r="AN114" i="4"/>
  <c r="AM114" i="4"/>
  <c r="AL114" i="4"/>
  <c r="AK114" i="4"/>
  <c r="AJ114" i="4"/>
  <c r="AI114" i="4"/>
  <c r="AH114" i="4"/>
  <c r="AG114" i="4"/>
  <c r="AF114" i="4"/>
  <c r="AE114" i="4"/>
  <c r="AD114" i="4"/>
  <c r="AC114" i="4"/>
  <c r="AB114" i="4"/>
  <c r="AA114" i="4"/>
  <c r="Z114" i="4"/>
  <c r="Y114" i="4"/>
  <c r="X114" i="4"/>
  <c r="W114" i="4"/>
  <c r="V114" i="4"/>
  <c r="U114" i="4"/>
  <c r="T114" i="4"/>
  <c r="S114" i="4"/>
  <c r="R114" i="4"/>
  <c r="Q114" i="4"/>
  <c r="P114" i="4"/>
  <c r="O114" i="4"/>
  <c r="N114" i="4"/>
  <c r="M114" i="4"/>
  <c r="L114" i="4"/>
  <c r="K114" i="4"/>
  <c r="J114" i="4"/>
  <c r="I114" i="4"/>
  <c r="H114" i="4"/>
  <c r="G114" i="4"/>
  <c r="F114" i="4"/>
  <c r="E114" i="4"/>
  <c r="D114" i="4"/>
  <c r="C114" i="4"/>
  <c r="AZ113" i="4"/>
  <c r="AY113" i="4"/>
  <c r="AX113" i="4"/>
  <c r="AW113" i="4"/>
  <c r="AV113" i="4"/>
  <c r="AU113" i="4"/>
  <c r="AT113" i="4"/>
  <c r="AS113" i="4"/>
  <c r="AR113" i="4"/>
  <c r="AQ113" i="4"/>
  <c r="AP113" i="4"/>
  <c r="AO113" i="4"/>
  <c r="AN113" i="4"/>
  <c r="AM113" i="4"/>
  <c r="AL113" i="4"/>
  <c r="AK113" i="4"/>
  <c r="AJ113" i="4"/>
  <c r="AI113" i="4"/>
  <c r="AH113" i="4"/>
  <c r="AG113" i="4"/>
  <c r="AF113" i="4"/>
  <c r="AE113" i="4"/>
  <c r="AD113" i="4"/>
  <c r="AC113" i="4"/>
  <c r="AB113" i="4"/>
  <c r="AA113" i="4"/>
  <c r="Z113" i="4"/>
  <c r="Y113" i="4"/>
  <c r="X113" i="4"/>
  <c r="W113" i="4"/>
  <c r="V113" i="4"/>
  <c r="U113" i="4"/>
  <c r="T113" i="4"/>
  <c r="S113" i="4"/>
  <c r="R113" i="4"/>
  <c r="Q113" i="4"/>
  <c r="P113" i="4"/>
  <c r="O113" i="4"/>
  <c r="N113" i="4"/>
  <c r="L113" i="4"/>
  <c r="K113" i="4"/>
  <c r="M113" i="4" s="1"/>
  <c r="J113" i="4"/>
  <c r="I113" i="4"/>
  <c r="H113" i="4"/>
  <c r="G113" i="4"/>
  <c r="F113" i="4"/>
  <c r="E113" i="4"/>
  <c r="D113" i="4"/>
  <c r="C113" i="4"/>
  <c r="AZ112" i="4"/>
  <c r="AY112" i="4"/>
  <c r="AX112" i="4"/>
  <c r="AW112" i="4"/>
  <c r="AV112" i="4"/>
  <c r="AU112" i="4"/>
  <c r="AT112" i="4"/>
  <c r="AS112" i="4"/>
  <c r="AR112" i="4"/>
  <c r="AQ112" i="4"/>
  <c r="AP112" i="4"/>
  <c r="AO112" i="4"/>
  <c r="AN112" i="4"/>
  <c r="AM112" i="4"/>
  <c r="AL112" i="4"/>
  <c r="AK112" i="4"/>
  <c r="AJ112" i="4"/>
  <c r="AI112" i="4"/>
  <c r="AH112" i="4"/>
  <c r="AG112" i="4"/>
  <c r="AF112" i="4"/>
  <c r="AE112" i="4"/>
  <c r="AD112"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112" i="4"/>
  <c r="AZ111" i="4"/>
  <c r="AY111" i="4"/>
  <c r="AX111" i="4"/>
  <c r="AW111" i="4"/>
  <c r="AV111" i="4"/>
  <c r="AU111" i="4"/>
  <c r="AT111" i="4"/>
  <c r="AS111" i="4"/>
  <c r="AR111" i="4"/>
  <c r="AQ111" i="4"/>
  <c r="AP111" i="4"/>
  <c r="AO111" i="4"/>
  <c r="AN111" i="4"/>
  <c r="AM111" i="4"/>
  <c r="AL111" i="4"/>
  <c r="AK111" i="4"/>
  <c r="AJ111" i="4"/>
  <c r="AI111" i="4"/>
  <c r="AH111" i="4"/>
  <c r="AG111" i="4"/>
  <c r="AF111" i="4"/>
  <c r="AE111" i="4"/>
  <c r="AD111" i="4"/>
  <c r="AC111" i="4"/>
  <c r="AB111" i="4"/>
  <c r="AA111" i="4"/>
  <c r="Z111" i="4"/>
  <c r="Y111" i="4"/>
  <c r="X111" i="4"/>
  <c r="W111" i="4"/>
  <c r="V111" i="4"/>
  <c r="U111" i="4"/>
  <c r="T111" i="4"/>
  <c r="S111" i="4"/>
  <c r="Q111" i="4"/>
  <c r="P111" i="4"/>
  <c r="R111" i="4" s="1"/>
  <c r="O111" i="4"/>
  <c r="N111" i="4"/>
  <c r="L111" i="4"/>
  <c r="K111" i="4"/>
  <c r="M111" i="4" s="1"/>
  <c r="J111" i="4"/>
  <c r="I111" i="4"/>
  <c r="H111" i="4"/>
  <c r="G111" i="4"/>
  <c r="F111" i="4"/>
  <c r="E111" i="4"/>
  <c r="D111" i="4"/>
  <c r="C111" i="4"/>
  <c r="AZ110" i="4"/>
  <c r="AY110" i="4"/>
  <c r="AX110" i="4"/>
  <c r="AW110" i="4"/>
  <c r="AV110" i="4"/>
  <c r="AU110" i="4"/>
  <c r="AT110" i="4"/>
  <c r="AS110" i="4"/>
  <c r="AR110" i="4"/>
  <c r="AQ110" i="4"/>
  <c r="AP110" i="4"/>
  <c r="AO110" i="4"/>
  <c r="AN110" i="4"/>
  <c r="AM110" i="4"/>
  <c r="AL110" i="4"/>
  <c r="AK110" i="4"/>
  <c r="AJ110" i="4"/>
  <c r="AI110" i="4"/>
  <c r="AH110" i="4"/>
  <c r="AG110" i="4"/>
  <c r="AF110" i="4"/>
  <c r="AE110" i="4"/>
  <c r="AD110"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D110" i="4"/>
  <c r="C110" i="4"/>
  <c r="AZ109" i="4"/>
  <c r="AY109" i="4"/>
  <c r="AX109" i="4"/>
  <c r="AW109" i="4"/>
  <c r="AV109" i="4"/>
  <c r="AU109" i="4"/>
  <c r="AT109" i="4"/>
  <c r="AS109" i="4"/>
  <c r="AR109" i="4"/>
  <c r="AQ109" i="4"/>
  <c r="AP109" i="4"/>
  <c r="AO109" i="4"/>
  <c r="AN109" i="4"/>
  <c r="AM109" i="4"/>
  <c r="AL109" i="4"/>
  <c r="AK109" i="4"/>
  <c r="AJ109" i="4"/>
  <c r="AI109" i="4"/>
  <c r="AH109" i="4"/>
  <c r="AG109" i="4"/>
  <c r="AF109" i="4"/>
  <c r="AE109" i="4"/>
  <c r="AD109" i="4"/>
  <c r="AC109" i="4"/>
  <c r="AB109" i="4"/>
  <c r="AA109" i="4"/>
  <c r="Z109" i="4"/>
  <c r="Y109" i="4"/>
  <c r="X109" i="4"/>
  <c r="W109" i="4"/>
  <c r="V109" i="4"/>
  <c r="U109" i="4"/>
  <c r="T109" i="4"/>
  <c r="S109" i="4"/>
  <c r="R109" i="4"/>
  <c r="Q109" i="4"/>
  <c r="P109" i="4"/>
  <c r="O109" i="4"/>
  <c r="N109" i="4"/>
  <c r="L109" i="4"/>
  <c r="K109" i="4"/>
  <c r="M109" i="4" s="1"/>
  <c r="J109" i="4"/>
  <c r="I109" i="4"/>
  <c r="H109" i="4"/>
  <c r="G109" i="4"/>
  <c r="F109" i="4"/>
  <c r="E109" i="4"/>
  <c r="D109" i="4"/>
  <c r="C109" i="4"/>
  <c r="AZ108" i="4"/>
  <c r="AY108" i="4"/>
  <c r="AX108" i="4"/>
  <c r="AW108" i="4"/>
  <c r="AV108" i="4"/>
  <c r="AU108" i="4"/>
  <c r="AT108" i="4"/>
  <c r="AS108" i="4"/>
  <c r="AR108" i="4"/>
  <c r="AQ108" i="4"/>
  <c r="AP108" i="4"/>
  <c r="AO108" i="4"/>
  <c r="AN108" i="4"/>
  <c r="AM108" i="4"/>
  <c r="AL108" i="4"/>
  <c r="AK108" i="4"/>
  <c r="AJ108" i="4"/>
  <c r="AI108" i="4"/>
  <c r="AH108" i="4"/>
  <c r="AG108" i="4"/>
  <c r="AF108" i="4"/>
  <c r="AE108" i="4"/>
  <c r="AD108"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D108" i="4"/>
  <c r="C108" i="4"/>
  <c r="AZ107" i="4"/>
  <c r="AY107" i="4"/>
  <c r="AX107" i="4"/>
  <c r="AW107" i="4"/>
  <c r="AV107" i="4"/>
  <c r="AU107" i="4"/>
  <c r="AT107" i="4"/>
  <c r="AS107" i="4"/>
  <c r="AR107" i="4"/>
  <c r="AQ107" i="4"/>
  <c r="AP107" i="4"/>
  <c r="AO107" i="4"/>
  <c r="AN107" i="4"/>
  <c r="AM107" i="4"/>
  <c r="AL107" i="4"/>
  <c r="AK107" i="4"/>
  <c r="AJ107" i="4"/>
  <c r="AI107" i="4"/>
  <c r="AH107" i="4"/>
  <c r="AG107" i="4"/>
  <c r="AF107" i="4"/>
  <c r="AE107" i="4"/>
  <c r="AD107" i="4"/>
  <c r="AC107" i="4"/>
  <c r="AB107" i="4"/>
  <c r="AA107" i="4"/>
  <c r="Z107" i="4"/>
  <c r="Y107" i="4"/>
  <c r="X107" i="4"/>
  <c r="W107" i="4"/>
  <c r="V107" i="4"/>
  <c r="U107" i="4"/>
  <c r="T107" i="4"/>
  <c r="S107" i="4"/>
  <c r="Q107" i="4"/>
  <c r="P107" i="4"/>
  <c r="R107" i="4" s="1"/>
  <c r="O107" i="4"/>
  <c r="N107" i="4"/>
  <c r="L107" i="4"/>
  <c r="K107" i="4"/>
  <c r="M107" i="4" s="1"/>
  <c r="J107" i="4"/>
  <c r="I107" i="4"/>
  <c r="H107" i="4"/>
  <c r="G107" i="4"/>
  <c r="F107" i="4"/>
  <c r="E107" i="4"/>
  <c r="D107" i="4"/>
  <c r="C107" i="4"/>
  <c r="AZ106" i="4"/>
  <c r="AY106" i="4"/>
  <c r="AX106" i="4"/>
  <c r="AW106" i="4"/>
  <c r="AV106" i="4"/>
  <c r="AU106" i="4"/>
  <c r="AT106" i="4"/>
  <c r="AS106" i="4"/>
  <c r="AR106" i="4"/>
  <c r="AQ106" i="4"/>
  <c r="AP106" i="4"/>
  <c r="AO106" i="4"/>
  <c r="AN106" i="4"/>
  <c r="AM106" i="4"/>
  <c r="AL106" i="4"/>
  <c r="AK106" i="4"/>
  <c r="AJ106" i="4"/>
  <c r="AI106" i="4"/>
  <c r="AH106" i="4"/>
  <c r="AG106" i="4"/>
  <c r="AF106" i="4"/>
  <c r="AE106" i="4"/>
  <c r="AD106" i="4"/>
  <c r="AC106" i="4"/>
  <c r="AB106"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AZ105" i="4"/>
  <c r="AY105" i="4"/>
  <c r="AX105" i="4"/>
  <c r="AW105" i="4"/>
  <c r="AV105" i="4"/>
  <c r="AU105" i="4"/>
  <c r="AT105" i="4"/>
  <c r="AS105" i="4"/>
  <c r="AR105" i="4"/>
  <c r="AQ105" i="4"/>
  <c r="AP105" i="4"/>
  <c r="AO105" i="4"/>
  <c r="AN105" i="4"/>
  <c r="AM105" i="4"/>
  <c r="AL105" i="4"/>
  <c r="AK105" i="4"/>
  <c r="AJ105" i="4"/>
  <c r="AI105" i="4"/>
  <c r="AH105" i="4"/>
  <c r="AG105" i="4"/>
  <c r="AF105" i="4"/>
  <c r="AE105" i="4"/>
  <c r="AD105" i="4"/>
  <c r="AC105" i="4"/>
  <c r="AB105" i="4"/>
  <c r="AA105" i="4"/>
  <c r="Z105" i="4"/>
  <c r="Y105" i="4"/>
  <c r="X105" i="4"/>
  <c r="W105" i="4"/>
  <c r="V105" i="4"/>
  <c r="U105" i="4"/>
  <c r="T105" i="4"/>
  <c r="S105" i="4"/>
  <c r="R105" i="4"/>
  <c r="Q105" i="4"/>
  <c r="P105" i="4"/>
  <c r="O105" i="4"/>
  <c r="N105" i="4"/>
  <c r="L105" i="4"/>
  <c r="K105" i="4"/>
  <c r="M105" i="4" s="1"/>
  <c r="J105" i="4"/>
  <c r="I105" i="4"/>
  <c r="H105" i="4"/>
  <c r="G105" i="4"/>
  <c r="F105" i="4"/>
  <c r="E105" i="4"/>
  <c r="D105" i="4"/>
  <c r="C105" i="4"/>
  <c r="AZ104" i="4"/>
  <c r="AY104" i="4"/>
  <c r="AX104" i="4"/>
  <c r="AW104" i="4"/>
  <c r="AV104" i="4"/>
  <c r="AU104" i="4"/>
  <c r="AT104" i="4"/>
  <c r="AS104" i="4"/>
  <c r="AR104" i="4"/>
  <c r="AQ104" i="4"/>
  <c r="AP104" i="4"/>
  <c r="AO104" i="4"/>
  <c r="AN104" i="4"/>
  <c r="AM104" i="4"/>
  <c r="AL104" i="4"/>
  <c r="AK104" i="4"/>
  <c r="AJ104" i="4"/>
  <c r="AI104" i="4"/>
  <c r="AH104" i="4"/>
  <c r="AG104" i="4"/>
  <c r="AF104" i="4"/>
  <c r="AE104" i="4"/>
  <c r="AD104"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AZ103" i="4"/>
  <c r="AY103" i="4"/>
  <c r="AX103" i="4"/>
  <c r="AW103" i="4"/>
  <c r="AV103" i="4"/>
  <c r="AU103" i="4"/>
  <c r="AT103" i="4"/>
  <c r="AS103" i="4"/>
  <c r="AR103" i="4"/>
  <c r="AQ103" i="4"/>
  <c r="AP103" i="4"/>
  <c r="AO103" i="4"/>
  <c r="AN103" i="4"/>
  <c r="AM103" i="4"/>
  <c r="AL103" i="4"/>
  <c r="AK103" i="4"/>
  <c r="AJ103" i="4"/>
  <c r="AI103" i="4"/>
  <c r="AH103" i="4"/>
  <c r="AG103" i="4"/>
  <c r="AF103" i="4"/>
  <c r="AE103" i="4"/>
  <c r="AD103" i="4"/>
  <c r="AC103" i="4"/>
  <c r="AB103" i="4"/>
  <c r="AA103" i="4"/>
  <c r="Z103" i="4"/>
  <c r="Y103" i="4"/>
  <c r="X103" i="4"/>
  <c r="W103" i="4"/>
  <c r="V103" i="4"/>
  <c r="U103" i="4"/>
  <c r="T103" i="4"/>
  <c r="S103" i="4"/>
  <c r="Q103" i="4"/>
  <c r="P103" i="4"/>
  <c r="R103" i="4" s="1"/>
  <c r="O103" i="4"/>
  <c r="N103" i="4"/>
  <c r="L103" i="4"/>
  <c r="K103" i="4"/>
  <c r="M103" i="4" s="1"/>
  <c r="J103" i="4"/>
  <c r="I103" i="4"/>
  <c r="H103" i="4"/>
  <c r="G103" i="4"/>
  <c r="F103" i="4"/>
  <c r="E103" i="4"/>
  <c r="D103" i="4"/>
  <c r="C103" i="4"/>
  <c r="AZ102" i="4"/>
  <c r="AY102" i="4"/>
  <c r="AX102" i="4"/>
  <c r="AW102" i="4"/>
  <c r="AV102" i="4"/>
  <c r="AU102" i="4"/>
  <c r="AT102" i="4"/>
  <c r="AS102" i="4"/>
  <c r="AR102" i="4"/>
  <c r="AQ102" i="4"/>
  <c r="AP102" i="4"/>
  <c r="AO102" i="4"/>
  <c r="AN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AZ101" i="4"/>
  <c r="AY101" i="4"/>
  <c r="AX101" i="4"/>
  <c r="AW101" i="4"/>
  <c r="AV101" i="4"/>
  <c r="AU101" i="4"/>
  <c r="AT101" i="4"/>
  <c r="AS101" i="4"/>
  <c r="AR101" i="4"/>
  <c r="AQ101" i="4"/>
  <c r="AP101" i="4"/>
  <c r="AO101" i="4"/>
  <c r="AN101" i="4"/>
  <c r="AM101" i="4"/>
  <c r="AL101" i="4"/>
  <c r="AK101" i="4"/>
  <c r="AJ101" i="4"/>
  <c r="AI101" i="4"/>
  <c r="AH101" i="4"/>
  <c r="AG101" i="4"/>
  <c r="AF101" i="4"/>
  <c r="AE101" i="4"/>
  <c r="AD101" i="4"/>
  <c r="AC101" i="4"/>
  <c r="AB101" i="4"/>
  <c r="AA101" i="4"/>
  <c r="Z101" i="4"/>
  <c r="Y101" i="4"/>
  <c r="X101" i="4"/>
  <c r="W101" i="4"/>
  <c r="V101" i="4"/>
  <c r="U101" i="4"/>
  <c r="T101" i="4"/>
  <c r="S101" i="4"/>
  <c r="R101" i="4"/>
  <c r="Q101" i="4"/>
  <c r="P101" i="4"/>
  <c r="O101" i="4"/>
  <c r="N101" i="4"/>
  <c r="L101" i="4"/>
  <c r="K101" i="4"/>
  <c r="M101" i="4" s="1"/>
  <c r="J101" i="4"/>
  <c r="I101" i="4"/>
  <c r="H101" i="4"/>
  <c r="G101" i="4"/>
  <c r="F101" i="4"/>
  <c r="E101" i="4"/>
  <c r="D101" i="4"/>
  <c r="C101"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AZ99" i="4"/>
  <c r="AY99" i="4"/>
  <c r="AX99" i="4"/>
  <c r="AW99" i="4"/>
  <c r="AV99" i="4"/>
  <c r="AU99" i="4"/>
  <c r="AT99" i="4"/>
  <c r="AS99" i="4"/>
  <c r="AR99" i="4"/>
  <c r="AQ99" i="4"/>
  <c r="AP99" i="4"/>
  <c r="AO99" i="4"/>
  <c r="AN99" i="4"/>
  <c r="AM99" i="4"/>
  <c r="AL99" i="4"/>
  <c r="AK99" i="4"/>
  <c r="AJ99" i="4"/>
  <c r="AI99" i="4"/>
  <c r="AH99" i="4"/>
  <c r="AG99" i="4"/>
  <c r="AF99" i="4"/>
  <c r="AE99" i="4"/>
  <c r="AD99" i="4"/>
  <c r="AC99" i="4"/>
  <c r="AB99" i="4"/>
  <c r="AA99" i="4"/>
  <c r="Z99" i="4"/>
  <c r="Y99" i="4"/>
  <c r="X99" i="4"/>
  <c r="W99" i="4"/>
  <c r="V99" i="4"/>
  <c r="U99" i="4"/>
  <c r="T99" i="4"/>
  <c r="S99" i="4"/>
  <c r="Q99" i="4"/>
  <c r="P99" i="4"/>
  <c r="R99" i="4" s="1"/>
  <c r="O99" i="4"/>
  <c r="N99" i="4"/>
  <c r="L99" i="4"/>
  <c r="K99" i="4"/>
  <c r="M99" i="4" s="1"/>
  <c r="J99" i="4"/>
  <c r="I99" i="4"/>
  <c r="H99" i="4"/>
  <c r="G99" i="4"/>
  <c r="F99" i="4"/>
  <c r="E99" i="4"/>
  <c r="D99" i="4"/>
  <c r="C99" i="4"/>
  <c r="AZ98" i="4"/>
  <c r="AY98" i="4"/>
  <c r="AX98" i="4"/>
  <c r="AW98" i="4"/>
  <c r="AV98" i="4"/>
  <c r="AU98" i="4"/>
  <c r="AT98" i="4"/>
  <c r="AS98" i="4"/>
  <c r="AR98" i="4"/>
  <c r="AQ98" i="4"/>
  <c r="AP98" i="4"/>
  <c r="AO98" i="4"/>
  <c r="AN98" i="4"/>
  <c r="AM98" i="4"/>
  <c r="AL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D98" i="4"/>
  <c r="C98"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L97" i="4"/>
  <c r="K97" i="4"/>
  <c r="M97" i="4" s="1"/>
  <c r="J97" i="4"/>
  <c r="I97" i="4"/>
  <c r="H97" i="4"/>
  <c r="G97" i="4"/>
  <c r="F97" i="4"/>
  <c r="E97" i="4"/>
  <c r="D97" i="4"/>
  <c r="C97" i="4"/>
  <c r="AZ96" i="4"/>
  <c r="AY96" i="4"/>
  <c r="AX96" i="4"/>
  <c r="AW96" i="4"/>
  <c r="AV96" i="4"/>
  <c r="AU96" i="4"/>
  <c r="AT96" i="4"/>
  <c r="AS96" i="4"/>
  <c r="AR96" i="4"/>
  <c r="AQ96"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D96" i="4"/>
  <c r="C96" i="4"/>
  <c r="AZ95" i="4"/>
  <c r="AY95" i="4"/>
  <c r="AX95" i="4"/>
  <c r="AW95" i="4"/>
  <c r="AV95" i="4"/>
  <c r="AU95" i="4"/>
  <c r="AT95" i="4"/>
  <c r="AS95" i="4"/>
  <c r="AR95" i="4"/>
  <c r="AQ95" i="4"/>
  <c r="AP95" i="4"/>
  <c r="AO95" i="4"/>
  <c r="AN95" i="4"/>
  <c r="AM95" i="4"/>
  <c r="AL95" i="4"/>
  <c r="AK95" i="4"/>
  <c r="AJ95" i="4"/>
  <c r="AI95" i="4"/>
  <c r="AH95" i="4"/>
  <c r="AG95" i="4"/>
  <c r="AF95" i="4"/>
  <c r="AE95" i="4"/>
  <c r="AD95" i="4"/>
  <c r="AC95" i="4"/>
  <c r="AB95" i="4"/>
  <c r="AA95" i="4"/>
  <c r="Z95" i="4"/>
  <c r="Y95" i="4"/>
  <c r="X95" i="4"/>
  <c r="W95" i="4"/>
  <c r="V95" i="4"/>
  <c r="U95" i="4"/>
  <c r="T95" i="4"/>
  <c r="S95" i="4"/>
  <c r="Q95" i="4"/>
  <c r="P95" i="4"/>
  <c r="R95" i="4" s="1"/>
  <c r="O95" i="4"/>
  <c r="N95" i="4"/>
  <c r="L95" i="4"/>
  <c r="K95" i="4"/>
  <c r="M95" i="4" s="1"/>
  <c r="J95" i="4"/>
  <c r="I95" i="4"/>
  <c r="H95" i="4"/>
  <c r="G95" i="4"/>
  <c r="F95" i="4"/>
  <c r="E95" i="4"/>
  <c r="D95" i="4"/>
  <c r="C95"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D94" i="4"/>
  <c r="C94" i="4"/>
  <c r="AZ93" i="4"/>
  <c r="AY93" i="4"/>
  <c r="AX93" i="4"/>
  <c r="AW93" i="4"/>
  <c r="AV93" i="4"/>
  <c r="AU93" i="4"/>
  <c r="AT93" i="4"/>
  <c r="AS93" i="4"/>
  <c r="AR93" i="4"/>
  <c r="AQ93" i="4"/>
  <c r="AP93" i="4"/>
  <c r="AO93" i="4"/>
  <c r="AN93" i="4"/>
  <c r="AM93" i="4"/>
  <c r="AL93" i="4"/>
  <c r="AK93" i="4"/>
  <c r="AJ93" i="4"/>
  <c r="AI93" i="4"/>
  <c r="AH93" i="4"/>
  <c r="AG93" i="4"/>
  <c r="AF93" i="4"/>
  <c r="AE93" i="4"/>
  <c r="AD93" i="4"/>
  <c r="AC93" i="4"/>
  <c r="AB93" i="4"/>
  <c r="AA93" i="4"/>
  <c r="Z93" i="4"/>
  <c r="Y93" i="4"/>
  <c r="X93" i="4"/>
  <c r="W93" i="4"/>
  <c r="V93" i="4"/>
  <c r="U93" i="4"/>
  <c r="T93" i="4"/>
  <c r="S93" i="4"/>
  <c r="R93" i="4"/>
  <c r="Q93" i="4"/>
  <c r="P93" i="4"/>
  <c r="O93" i="4"/>
  <c r="N93" i="4"/>
  <c r="L93" i="4"/>
  <c r="K93" i="4"/>
  <c r="M93" i="4" s="1"/>
  <c r="J93" i="4"/>
  <c r="I93" i="4"/>
  <c r="H93" i="4"/>
  <c r="G93" i="4"/>
  <c r="F93" i="4"/>
  <c r="E93" i="4"/>
  <c r="D93" i="4"/>
  <c r="C93"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D92" i="4"/>
  <c r="C92" i="4"/>
  <c r="AZ91" i="4"/>
  <c r="AY91"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S91" i="4"/>
  <c r="Q91" i="4"/>
  <c r="P91" i="4"/>
  <c r="R91" i="4" s="1"/>
  <c r="O91" i="4"/>
  <c r="N91" i="4"/>
  <c r="L91" i="4"/>
  <c r="K91" i="4"/>
  <c r="M91" i="4" s="1"/>
  <c r="J91" i="4"/>
  <c r="I91" i="4"/>
  <c r="H91" i="4"/>
  <c r="G91" i="4"/>
  <c r="F91" i="4"/>
  <c r="E91" i="4"/>
  <c r="D91" i="4"/>
  <c r="C91" i="4"/>
  <c r="AZ90" i="4"/>
  <c r="AY90" i="4"/>
  <c r="AX90" i="4"/>
  <c r="AW90" i="4"/>
  <c r="AV90" i="4"/>
  <c r="AU90" i="4"/>
  <c r="AT90" i="4"/>
  <c r="AS90" i="4"/>
  <c r="AR90" i="4"/>
  <c r="AQ90"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D90" i="4"/>
  <c r="C90"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W89" i="4"/>
  <c r="V89" i="4"/>
  <c r="U89" i="4"/>
  <c r="T89" i="4"/>
  <c r="S89" i="4"/>
  <c r="R89" i="4"/>
  <c r="Q89" i="4"/>
  <c r="P89" i="4"/>
  <c r="O89" i="4"/>
  <c r="N89" i="4"/>
  <c r="L89" i="4"/>
  <c r="K89" i="4"/>
  <c r="M89" i="4" s="1"/>
  <c r="J89" i="4"/>
  <c r="I89" i="4"/>
  <c r="H89" i="4"/>
  <c r="G89" i="4"/>
  <c r="F89" i="4"/>
  <c r="E89" i="4"/>
  <c r="D89" i="4"/>
  <c r="C89" i="4"/>
  <c r="AZ88" i="4"/>
  <c r="AY88" i="4"/>
  <c r="AX88" i="4"/>
  <c r="AW88" i="4"/>
  <c r="AV88" i="4"/>
  <c r="AU88" i="4"/>
  <c r="AT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D88" i="4"/>
  <c r="C88"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Q87" i="4"/>
  <c r="P87" i="4"/>
  <c r="R87" i="4" s="1"/>
  <c r="O87" i="4"/>
  <c r="N87" i="4"/>
  <c r="L87" i="4"/>
  <c r="K87" i="4"/>
  <c r="M87" i="4" s="1"/>
  <c r="J87" i="4"/>
  <c r="I87" i="4"/>
  <c r="H87" i="4"/>
  <c r="G87" i="4"/>
  <c r="F87" i="4"/>
  <c r="E87" i="4"/>
  <c r="D87" i="4"/>
  <c r="C87" i="4"/>
  <c r="AZ86" i="4"/>
  <c r="AY86" i="4"/>
  <c r="AX86" i="4"/>
  <c r="AW86" i="4"/>
  <c r="AV86" i="4"/>
  <c r="AU86" i="4"/>
  <c r="AT86" i="4"/>
  <c r="AS86" i="4"/>
  <c r="AR86" i="4"/>
  <c r="AQ86" i="4"/>
  <c r="AP86" i="4"/>
  <c r="AO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D86" i="4"/>
  <c r="C86" i="4"/>
  <c r="AZ85" i="4"/>
  <c r="AY85" i="4"/>
  <c r="AX85" i="4"/>
  <c r="AW85" i="4"/>
  <c r="AV85" i="4"/>
  <c r="AU85" i="4"/>
  <c r="AT85" i="4"/>
  <c r="AS85" i="4"/>
  <c r="AR85" i="4"/>
  <c r="AQ85"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L85" i="4"/>
  <c r="K85" i="4"/>
  <c r="M85" i="4" s="1"/>
  <c r="J85" i="4"/>
  <c r="I85" i="4"/>
  <c r="H85" i="4"/>
  <c r="G85" i="4"/>
  <c r="F85" i="4"/>
  <c r="E85" i="4"/>
  <c r="D85" i="4"/>
  <c r="C85"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D84" i="4"/>
  <c r="C84" i="4"/>
  <c r="AZ83" i="4"/>
  <c r="AY83" i="4"/>
  <c r="AX83" i="4"/>
  <c r="AW83" i="4"/>
  <c r="AV83" i="4"/>
  <c r="AU83" i="4"/>
  <c r="AT83" i="4"/>
  <c r="AS83" i="4"/>
  <c r="AR83" i="4"/>
  <c r="AQ83" i="4"/>
  <c r="AP83" i="4"/>
  <c r="AO83" i="4"/>
  <c r="AN83" i="4"/>
  <c r="AM83" i="4"/>
  <c r="AL83" i="4"/>
  <c r="AK83" i="4"/>
  <c r="AJ83" i="4"/>
  <c r="AI83" i="4"/>
  <c r="AH83" i="4"/>
  <c r="AG83" i="4"/>
  <c r="AF83" i="4"/>
  <c r="AE83" i="4"/>
  <c r="AD83" i="4"/>
  <c r="AC83" i="4"/>
  <c r="AB83" i="4"/>
  <c r="AA83" i="4"/>
  <c r="Z83" i="4"/>
  <c r="Y83" i="4"/>
  <c r="X83" i="4"/>
  <c r="W83" i="4"/>
  <c r="V83" i="4"/>
  <c r="U83" i="4"/>
  <c r="T83" i="4"/>
  <c r="S83" i="4"/>
  <c r="Q83" i="4"/>
  <c r="P83" i="4"/>
  <c r="R83" i="4" s="1"/>
  <c r="O83" i="4"/>
  <c r="N83" i="4"/>
  <c r="L83" i="4"/>
  <c r="K83" i="4"/>
  <c r="M83" i="4" s="1"/>
  <c r="J83" i="4"/>
  <c r="I83" i="4"/>
  <c r="H83" i="4"/>
  <c r="G83" i="4"/>
  <c r="F83" i="4"/>
  <c r="E83" i="4"/>
  <c r="D83" i="4"/>
  <c r="C83" i="4"/>
  <c r="AZ82" i="4"/>
  <c r="AY82" i="4"/>
  <c r="AX82" i="4"/>
  <c r="AW82" i="4"/>
  <c r="AV82" i="4"/>
  <c r="AU82" i="4"/>
  <c r="AT82" i="4"/>
  <c r="AS82" i="4"/>
  <c r="AR82" i="4"/>
  <c r="AQ82" i="4"/>
  <c r="AP82" i="4"/>
  <c r="AO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E82" i="4"/>
  <c r="D82" i="4"/>
  <c r="C82" i="4"/>
  <c r="AZ81" i="4"/>
  <c r="AY81" i="4"/>
  <c r="AX81" i="4"/>
  <c r="AW81" i="4"/>
  <c r="AV81" i="4"/>
  <c r="AU81" i="4"/>
  <c r="AT81" i="4"/>
  <c r="AS81" i="4"/>
  <c r="AR81" i="4"/>
  <c r="AQ81" i="4"/>
  <c r="AP81" i="4"/>
  <c r="AO81" i="4"/>
  <c r="AN81" i="4"/>
  <c r="AM81" i="4"/>
  <c r="AL81" i="4"/>
  <c r="AK81" i="4"/>
  <c r="AJ81" i="4"/>
  <c r="AI81" i="4"/>
  <c r="AH81" i="4"/>
  <c r="AG81" i="4"/>
  <c r="AF81" i="4"/>
  <c r="AE81" i="4"/>
  <c r="AD81" i="4"/>
  <c r="AC81" i="4"/>
  <c r="AB81" i="4"/>
  <c r="AA81" i="4"/>
  <c r="Z81" i="4"/>
  <c r="Y81" i="4"/>
  <c r="X81" i="4"/>
  <c r="W81" i="4"/>
  <c r="V81" i="4"/>
  <c r="U81" i="4"/>
  <c r="T81" i="4"/>
  <c r="S81" i="4"/>
  <c r="R81" i="4"/>
  <c r="Q81" i="4"/>
  <c r="P81" i="4"/>
  <c r="O81" i="4"/>
  <c r="N81" i="4"/>
  <c r="L81" i="4"/>
  <c r="K81" i="4"/>
  <c r="M81" i="4" s="1"/>
  <c r="J81" i="4"/>
  <c r="I81" i="4"/>
  <c r="H81" i="4"/>
  <c r="G81" i="4"/>
  <c r="F81" i="4"/>
  <c r="E81" i="4"/>
  <c r="D81" i="4"/>
  <c r="C81"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E80" i="4"/>
  <c r="D80" i="4"/>
  <c r="C80" i="4"/>
  <c r="AZ79" i="4"/>
  <c r="AY79" i="4"/>
  <c r="AX79" i="4"/>
  <c r="AW79" i="4"/>
  <c r="AV79" i="4"/>
  <c r="AU79" i="4"/>
  <c r="AT79" i="4"/>
  <c r="AS79" i="4"/>
  <c r="AR79" i="4"/>
  <c r="AQ79" i="4"/>
  <c r="AP79" i="4"/>
  <c r="AO79" i="4"/>
  <c r="AN79" i="4"/>
  <c r="AM79" i="4"/>
  <c r="AL79" i="4"/>
  <c r="AK79" i="4"/>
  <c r="AJ79" i="4"/>
  <c r="AI79" i="4"/>
  <c r="AH79" i="4"/>
  <c r="AG79" i="4"/>
  <c r="AF79" i="4"/>
  <c r="AE79" i="4"/>
  <c r="AD79" i="4"/>
  <c r="AC79" i="4"/>
  <c r="AB79" i="4"/>
  <c r="AA79" i="4"/>
  <c r="Z79" i="4"/>
  <c r="Y79" i="4"/>
  <c r="X79" i="4"/>
  <c r="W79" i="4"/>
  <c r="V79" i="4"/>
  <c r="U79" i="4"/>
  <c r="T79" i="4"/>
  <c r="S79" i="4"/>
  <c r="Q79" i="4"/>
  <c r="P79" i="4"/>
  <c r="R79" i="4" s="1"/>
  <c r="O79" i="4"/>
  <c r="N79" i="4"/>
  <c r="L79" i="4"/>
  <c r="K79" i="4"/>
  <c r="M79" i="4" s="1"/>
  <c r="J79" i="4"/>
  <c r="I79" i="4"/>
  <c r="H79" i="4"/>
  <c r="G79" i="4"/>
  <c r="F79" i="4"/>
  <c r="E79" i="4"/>
  <c r="D79" i="4"/>
  <c r="C79"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E78" i="4"/>
  <c r="D78" i="4"/>
  <c r="C78" i="4"/>
  <c r="AZ77" i="4"/>
  <c r="AY77" i="4"/>
  <c r="AX77" i="4"/>
  <c r="AW77" i="4"/>
  <c r="AV77" i="4"/>
  <c r="AU77" i="4"/>
  <c r="AT77" i="4"/>
  <c r="AS77" i="4"/>
  <c r="AR77" i="4"/>
  <c r="AQ77" i="4"/>
  <c r="AP77" i="4"/>
  <c r="AO77" i="4"/>
  <c r="AN77" i="4"/>
  <c r="AM77" i="4"/>
  <c r="AL77" i="4"/>
  <c r="AK77" i="4"/>
  <c r="AJ77" i="4"/>
  <c r="AI77" i="4"/>
  <c r="AH77" i="4"/>
  <c r="AG77" i="4"/>
  <c r="AF77" i="4"/>
  <c r="AE77" i="4"/>
  <c r="AD77" i="4"/>
  <c r="AC77" i="4"/>
  <c r="AB77" i="4"/>
  <c r="AA77" i="4"/>
  <c r="Z77" i="4"/>
  <c r="Y77" i="4"/>
  <c r="X77" i="4"/>
  <c r="W77" i="4"/>
  <c r="V77" i="4"/>
  <c r="U77" i="4"/>
  <c r="T77" i="4"/>
  <c r="S77" i="4"/>
  <c r="R77" i="4"/>
  <c r="Q77" i="4"/>
  <c r="P77" i="4"/>
  <c r="O77" i="4"/>
  <c r="N77" i="4"/>
  <c r="L77" i="4"/>
  <c r="K77" i="4"/>
  <c r="M77" i="4" s="1"/>
  <c r="J77" i="4"/>
  <c r="I77" i="4"/>
  <c r="H77" i="4"/>
  <c r="G77" i="4"/>
  <c r="F77" i="4"/>
  <c r="E77" i="4"/>
  <c r="D77" i="4"/>
  <c r="C77"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G76" i="4"/>
  <c r="F76" i="4"/>
  <c r="E76" i="4"/>
  <c r="D76" i="4"/>
  <c r="C76" i="4"/>
  <c r="AZ75" i="4"/>
  <c r="AY75" i="4"/>
  <c r="AX75" i="4"/>
  <c r="AW75" i="4"/>
  <c r="AV75" i="4"/>
  <c r="AU75" i="4"/>
  <c r="AT75" i="4"/>
  <c r="AS75" i="4"/>
  <c r="AR75" i="4"/>
  <c r="AQ75" i="4"/>
  <c r="AP75" i="4"/>
  <c r="AO75" i="4"/>
  <c r="AN75" i="4"/>
  <c r="AM75" i="4"/>
  <c r="AL75" i="4"/>
  <c r="AK75" i="4"/>
  <c r="AJ75" i="4"/>
  <c r="AI75" i="4"/>
  <c r="AH75" i="4"/>
  <c r="AG75" i="4"/>
  <c r="AF75" i="4"/>
  <c r="AE75" i="4"/>
  <c r="AD75" i="4"/>
  <c r="AC75" i="4"/>
  <c r="AB75" i="4"/>
  <c r="AA75" i="4"/>
  <c r="Z75" i="4"/>
  <c r="Y75" i="4"/>
  <c r="X75" i="4"/>
  <c r="W75" i="4"/>
  <c r="V75" i="4"/>
  <c r="U75" i="4"/>
  <c r="T75" i="4"/>
  <c r="S75" i="4"/>
  <c r="Q75" i="4"/>
  <c r="P75" i="4"/>
  <c r="R75" i="4" s="1"/>
  <c r="O75" i="4"/>
  <c r="N75" i="4"/>
  <c r="L75" i="4"/>
  <c r="K75" i="4"/>
  <c r="M75" i="4" s="1"/>
  <c r="J75" i="4"/>
  <c r="I75" i="4"/>
  <c r="H75" i="4"/>
  <c r="G75" i="4"/>
  <c r="F75" i="4"/>
  <c r="E75" i="4"/>
  <c r="D75" i="4"/>
  <c r="C75" i="4"/>
  <c r="AZ74" i="4"/>
  <c r="AY74" i="4"/>
  <c r="AX74" i="4"/>
  <c r="AW74" i="4"/>
  <c r="AV74" i="4"/>
  <c r="AU74" i="4"/>
  <c r="AT74" i="4"/>
  <c r="AS74" i="4"/>
  <c r="AR74" i="4"/>
  <c r="AQ74" i="4"/>
  <c r="AP74" i="4"/>
  <c r="AO74" i="4"/>
  <c r="AN74" i="4"/>
  <c r="AM74" i="4"/>
  <c r="AL74" i="4"/>
  <c r="AK74" i="4"/>
  <c r="AJ74" i="4"/>
  <c r="AI74" i="4"/>
  <c r="AH74" i="4"/>
  <c r="AG74" i="4"/>
  <c r="AF74" i="4"/>
  <c r="AE74" i="4"/>
  <c r="AD74" i="4"/>
  <c r="AC74" i="4"/>
  <c r="AB74" i="4"/>
  <c r="AA74" i="4"/>
  <c r="Z74" i="4"/>
  <c r="Y74" i="4"/>
  <c r="X74" i="4"/>
  <c r="W74" i="4"/>
  <c r="V74" i="4"/>
  <c r="U74" i="4"/>
  <c r="T74" i="4"/>
  <c r="S74" i="4"/>
  <c r="R74" i="4"/>
  <c r="Q74" i="4"/>
  <c r="P74" i="4"/>
  <c r="O74" i="4"/>
  <c r="N74" i="4"/>
  <c r="M74" i="4"/>
  <c r="L74" i="4"/>
  <c r="K74" i="4"/>
  <c r="J74" i="4"/>
  <c r="I74" i="4"/>
  <c r="H74" i="4"/>
  <c r="G74" i="4"/>
  <c r="F74" i="4"/>
  <c r="E74" i="4"/>
  <c r="D74" i="4"/>
  <c r="C74" i="4"/>
  <c r="AZ73" i="4"/>
  <c r="AY73" i="4"/>
  <c r="AX73" i="4"/>
  <c r="AW73" i="4"/>
  <c r="AV73" i="4"/>
  <c r="AU73" i="4"/>
  <c r="AT73" i="4"/>
  <c r="AS73" i="4"/>
  <c r="AR73" i="4"/>
  <c r="AQ73" i="4"/>
  <c r="AP73" i="4"/>
  <c r="AO73" i="4"/>
  <c r="AN73" i="4"/>
  <c r="AM73" i="4"/>
  <c r="AL73" i="4"/>
  <c r="AK73" i="4"/>
  <c r="AJ73" i="4"/>
  <c r="AI73" i="4"/>
  <c r="AH73" i="4"/>
  <c r="AG73" i="4"/>
  <c r="AF73" i="4"/>
  <c r="AE73" i="4"/>
  <c r="AD73" i="4"/>
  <c r="AC73" i="4"/>
  <c r="AB73" i="4"/>
  <c r="AA73" i="4"/>
  <c r="Z73" i="4"/>
  <c r="Y73" i="4"/>
  <c r="X73" i="4"/>
  <c r="W73" i="4"/>
  <c r="V73" i="4"/>
  <c r="U73" i="4"/>
  <c r="T73" i="4"/>
  <c r="S73" i="4"/>
  <c r="Q73" i="4"/>
  <c r="P73" i="4"/>
  <c r="R73" i="4" s="1"/>
  <c r="O73" i="4"/>
  <c r="N73" i="4"/>
  <c r="L73" i="4"/>
  <c r="K73" i="4"/>
  <c r="M73" i="4" s="1"/>
  <c r="J73" i="4"/>
  <c r="I73" i="4"/>
  <c r="H73" i="4"/>
  <c r="G73" i="4"/>
  <c r="F73" i="4"/>
  <c r="E73" i="4"/>
  <c r="D73" i="4"/>
  <c r="C73" i="4"/>
  <c r="AZ72" i="4"/>
  <c r="AY72" i="4"/>
  <c r="AX72" i="4"/>
  <c r="AW72" i="4"/>
  <c r="AV72" i="4"/>
  <c r="AU72" i="4"/>
  <c r="AT72" i="4"/>
  <c r="AS72" i="4"/>
  <c r="AR72" i="4"/>
  <c r="AQ72" i="4"/>
  <c r="AP72" i="4"/>
  <c r="AO72" i="4"/>
  <c r="AN72" i="4"/>
  <c r="AM72" i="4"/>
  <c r="AL72" i="4"/>
  <c r="AK72" i="4"/>
  <c r="AJ72" i="4"/>
  <c r="AI72" i="4"/>
  <c r="AH72" i="4"/>
  <c r="AG72" i="4"/>
  <c r="AF72" i="4"/>
  <c r="AE72" i="4"/>
  <c r="AD72" i="4"/>
  <c r="AC72" i="4"/>
  <c r="AB72" i="4"/>
  <c r="AA72" i="4"/>
  <c r="Z72" i="4"/>
  <c r="Y72" i="4"/>
  <c r="X72" i="4"/>
  <c r="W72" i="4"/>
  <c r="V72" i="4"/>
  <c r="U72" i="4"/>
  <c r="T72" i="4"/>
  <c r="S72" i="4"/>
  <c r="R72" i="4"/>
  <c r="Q72" i="4"/>
  <c r="P72" i="4"/>
  <c r="O72" i="4"/>
  <c r="N72" i="4"/>
  <c r="M72" i="4"/>
  <c r="L72" i="4"/>
  <c r="K72" i="4"/>
  <c r="J72" i="4"/>
  <c r="I72" i="4"/>
  <c r="H72" i="4"/>
  <c r="G72" i="4"/>
  <c r="F72" i="4"/>
  <c r="E72" i="4"/>
  <c r="D72" i="4"/>
  <c r="C72"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Q71" i="4"/>
  <c r="P71" i="4"/>
  <c r="R71" i="4" s="1"/>
  <c r="O71" i="4"/>
  <c r="N71" i="4"/>
  <c r="L71" i="4"/>
  <c r="K71" i="4"/>
  <c r="M71" i="4" s="1"/>
  <c r="J71" i="4"/>
  <c r="I71" i="4"/>
  <c r="H71" i="4"/>
  <c r="G71" i="4"/>
  <c r="F71" i="4"/>
  <c r="E71" i="4"/>
  <c r="D71" i="4"/>
  <c r="C71" i="4"/>
  <c r="AZ70" i="4"/>
  <c r="AY70" i="4"/>
  <c r="AX70" i="4"/>
  <c r="AW70" i="4"/>
  <c r="AV70" i="4"/>
  <c r="AU70" i="4"/>
  <c r="AT70" i="4"/>
  <c r="AS70" i="4"/>
  <c r="AR70" i="4"/>
  <c r="AQ70" i="4"/>
  <c r="AP70" i="4"/>
  <c r="AO70" i="4"/>
  <c r="AN70" i="4"/>
  <c r="AM70" i="4"/>
  <c r="AL70" i="4"/>
  <c r="AK70" i="4"/>
  <c r="AJ70" i="4"/>
  <c r="AI70" i="4"/>
  <c r="AH70" i="4"/>
  <c r="AG70" i="4"/>
  <c r="AF70" i="4"/>
  <c r="AE70" i="4"/>
  <c r="AD70" i="4"/>
  <c r="AC70" i="4"/>
  <c r="AB70" i="4"/>
  <c r="AA70" i="4"/>
  <c r="Z70" i="4"/>
  <c r="Y70" i="4"/>
  <c r="X70" i="4"/>
  <c r="W70" i="4"/>
  <c r="V70" i="4"/>
  <c r="U70" i="4"/>
  <c r="T70" i="4"/>
  <c r="S70" i="4"/>
  <c r="R70" i="4"/>
  <c r="Q70" i="4"/>
  <c r="P70" i="4"/>
  <c r="O70" i="4"/>
  <c r="N70" i="4"/>
  <c r="M70" i="4"/>
  <c r="L70" i="4"/>
  <c r="K70" i="4"/>
  <c r="J70" i="4"/>
  <c r="I70" i="4"/>
  <c r="H70" i="4"/>
  <c r="G70" i="4"/>
  <c r="F70" i="4"/>
  <c r="E70" i="4"/>
  <c r="D70" i="4"/>
  <c r="C70"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Q69" i="4"/>
  <c r="P69" i="4"/>
  <c r="R69" i="4" s="1"/>
  <c r="O69" i="4"/>
  <c r="N69" i="4"/>
  <c r="L69" i="4"/>
  <c r="K69" i="4"/>
  <c r="M69" i="4" s="1"/>
  <c r="J69" i="4"/>
  <c r="I69" i="4"/>
  <c r="H69" i="4"/>
  <c r="G69" i="4"/>
  <c r="F69" i="4"/>
  <c r="E69" i="4"/>
  <c r="D69" i="4"/>
  <c r="C69"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G68" i="4"/>
  <c r="F68" i="4"/>
  <c r="E68" i="4"/>
  <c r="D68" i="4"/>
  <c r="C68"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Q67" i="4"/>
  <c r="P67" i="4"/>
  <c r="R67" i="4" s="1"/>
  <c r="O67" i="4"/>
  <c r="N67" i="4"/>
  <c r="L67" i="4"/>
  <c r="K67" i="4"/>
  <c r="M67" i="4" s="1"/>
  <c r="J67" i="4"/>
  <c r="I67" i="4"/>
  <c r="H67" i="4"/>
  <c r="G67" i="4"/>
  <c r="F67" i="4"/>
  <c r="E67" i="4"/>
  <c r="D67" i="4"/>
  <c r="C67"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G66" i="4"/>
  <c r="F66" i="4"/>
  <c r="E66" i="4"/>
  <c r="D66" i="4"/>
  <c r="C66" i="4"/>
  <c r="AZ65" i="4"/>
  <c r="AY65" i="4"/>
  <c r="AX65" i="4"/>
  <c r="AW65" i="4"/>
  <c r="AV65" i="4"/>
  <c r="AU65" i="4"/>
  <c r="AT65" i="4"/>
  <c r="AS65" i="4"/>
  <c r="AR65" i="4"/>
  <c r="AQ65" i="4"/>
  <c r="AP65" i="4"/>
  <c r="AO65" i="4"/>
  <c r="AN65" i="4"/>
  <c r="AM65" i="4"/>
  <c r="AL65" i="4"/>
  <c r="AK65" i="4"/>
  <c r="AJ65" i="4"/>
  <c r="AI65" i="4"/>
  <c r="AH65" i="4"/>
  <c r="AG65" i="4"/>
  <c r="AF65" i="4"/>
  <c r="AE65" i="4"/>
  <c r="AD65" i="4"/>
  <c r="AC65" i="4"/>
  <c r="AB65" i="4"/>
  <c r="AA65" i="4"/>
  <c r="Z65" i="4"/>
  <c r="Y65" i="4"/>
  <c r="X65" i="4"/>
  <c r="W65" i="4"/>
  <c r="V65" i="4"/>
  <c r="U65" i="4"/>
  <c r="T65" i="4"/>
  <c r="S65" i="4"/>
  <c r="Q65" i="4"/>
  <c r="P65" i="4"/>
  <c r="R65" i="4" s="1"/>
  <c r="O65" i="4"/>
  <c r="N65" i="4"/>
  <c r="L65" i="4"/>
  <c r="K65" i="4"/>
  <c r="M65" i="4" s="1"/>
  <c r="J65" i="4"/>
  <c r="I65" i="4"/>
  <c r="H65" i="4"/>
  <c r="G65" i="4"/>
  <c r="F65" i="4"/>
  <c r="E65" i="4"/>
  <c r="D65" i="4"/>
  <c r="C65" i="4"/>
  <c r="AZ64" i="4"/>
  <c r="AY64" i="4"/>
  <c r="AX64" i="4"/>
  <c r="AW64" i="4"/>
  <c r="AV64" i="4"/>
  <c r="AU64" i="4"/>
  <c r="AT64" i="4"/>
  <c r="AS64" i="4"/>
  <c r="AR64" i="4"/>
  <c r="AQ64"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G64" i="4"/>
  <c r="F64" i="4"/>
  <c r="E64" i="4"/>
  <c r="D64" i="4"/>
  <c r="C64"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Q63" i="4"/>
  <c r="P63" i="4"/>
  <c r="R63" i="4" s="1"/>
  <c r="O63" i="4"/>
  <c r="N63" i="4"/>
  <c r="L63" i="4"/>
  <c r="K63" i="4"/>
  <c r="M63" i="4" s="1"/>
  <c r="J63" i="4"/>
  <c r="I63" i="4"/>
  <c r="H63" i="4"/>
  <c r="G63" i="4"/>
  <c r="F63" i="4"/>
  <c r="E63" i="4"/>
  <c r="D63" i="4"/>
  <c r="C63" i="4"/>
  <c r="AZ62" i="4"/>
  <c r="AY62" i="4"/>
  <c r="AX62" i="4"/>
  <c r="AW62" i="4"/>
  <c r="AV62" i="4"/>
  <c r="AU62" i="4"/>
  <c r="AT62" i="4"/>
  <c r="AS62" i="4"/>
  <c r="AR62" i="4"/>
  <c r="AQ62" i="4"/>
  <c r="AP62" i="4"/>
  <c r="AO62" i="4"/>
  <c r="AN62" i="4"/>
  <c r="AM62" i="4"/>
  <c r="AL62" i="4"/>
  <c r="AK62" i="4"/>
  <c r="AJ62" i="4"/>
  <c r="AI62" i="4"/>
  <c r="AH62" i="4"/>
  <c r="AG62" i="4"/>
  <c r="AF62" i="4"/>
  <c r="AE62" i="4"/>
  <c r="AD62" i="4"/>
  <c r="AC62" i="4"/>
  <c r="AB62" i="4"/>
  <c r="AA62" i="4"/>
  <c r="Z62" i="4"/>
  <c r="Y62" i="4"/>
  <c r="X62" i="4"/>
  <c r="W62" i="4"/>
  <c r="V62" i="4"/>
  <c r="U62" i="4"/>
  <c r="T62" i="4"/>
  <c r="S62" i="4"/>
  <c r="R62" i="4"/>
  <c r="Q62" i="4"/>
  <c r="P62" i="4"/>
  <c r="O62" i="4"/>
  <c r="N62" i="4"/>
  <c r="M62" i="4"/>
  <c r="L62" i="4"/>
  <c r="K62" i="4"/>
  <c r="J62" i="4"/>
  <c r="I62" i="4"/>
  <c r="H62" i="4"/>
  <c r="G62" i="4"/>
  <c r="F62" i="4"/>
  <c r="E62" i="4"/>
  <c r="D62" i="4"/>
  <c r="C62" i="4"/>
  <c r="AZ61" i="4"/>
  <c r="AY61" i="4"/>
  <c r="AX61" i="4"/>
  <c r="AW61" i="4"/>
  <c r="AV61" i="4"/>
  <c r="AU61" i="4"/>
  <c r="AT61" i="4"/>
  <c r="AS61" i="4"/>
  <c r="AR61" i="4"/>
  <c r="AQ61" i="4"/>
  <c r="AP61" i="4"/>
  <c r="AO61" i="4"/>
  <c r="AN61" i="4"/>
  <c r="AM61" i="4"/>
  <c r="AL61" i="4"/>
  <c r="AK61" i="4"/>
  <c r="AJ61" i="4"/>
  <c r="AI61" i="4"/>
  <c r="AH61" i="4"/>
  <c r="AG61" i="4"/>
  <c r="AF61" i="4"/>
  <c r="AE61" i="4"/>
  <c r="AD61" i="4"/>
  <c r="AC61" i="4"/>
  <c r="AB61" i="4"/>
  <c r="AA61" i="4"/>
  <c r="Z61" i="4"/>
  <c r="Y61" i="4"/>
  <c r="X61" i="4"/>
  <c r="W61" i="4"/>
  <c r="V61" i="4"/>
  <c r="U61" i="4"/>
  <c r="T61" i="4"/>
  <c r="S61" i="4"/>
  <c r="Q61" i="4"/>
  <c r="P61" i="4"/>
  <c r="R61" i="4" s="1"/>
  <c r="O61" i="4"/>
  <c r="N61" i="4"/>
  <c r="L61" i="4"/>
  <c r="K61" i="4"/>
  <c r="M61" i="4" s="1"/>
  <c r="J61" i="4"/>
  <c r="I61" i="4"/>
  <c r="H61" i="4"/>
  <c r="G61" i="4"/>
  <c r="F61" i="4"/>
  <c r="E61" i="4"/>
  <c r="D61" i="4"/>
  <c r="C61" i="4"/>
  <c r="AZ60" i="4"/>
  <c r="AY60" i="4"/>
  <c r="AX60" i="4"/>
  <c r="AW60" i="4"/>
  <c r="AV60" i="4"/>
  <c r="AU60" i="4"/>
  <c r="AT60" i="4"/>
  <c r="AS60" i="4"/>
  <c r="AR60" i="4"/>
  <c r="AQ60" i="4"/>
  <c r="AP60" i="4"/>
  <c r="AO60" i="4"/>
  <c r="AN60" i="4"/>
  <c r="AM60" i="4"/>
  <c r="AL60" i="4"/>
  <c r="AK60" i="4"/>
  <c r="AJ60" i="4"/>
  <c r="AI60" i="4"/>
  <c r="AH60" i="4"/>
  <c r="AG60" i="4"/>
  <c r="AF60" i="4"/>
  <c r="AE60" i="4"/>
  <c r="AD60" i="4"/>
  <c r="AC60" i="4"/>
  <c r="AB60" i="4"/>
  <c r="AA60" i="4"/>
  <c r="Z60" i="4"/>
  <c r="Y60" i="4"/>
  <c r="X60" i="4"/>
  <c r="W60" i="4"/>
  <c r="V60" i="4"/>
  <c r="U60" i="4"/>
  <c r="T60" i="4"/>
  <c r="S60" i="4"/>
  <c r="R60" i="4"/>
  <c r="Q60" i="4"/>
  <c r="P60" i="4"/>
  <c r="O60" i="4"/>
  <c r="N60" i="4"/>
  <c r="M60" i="4"/>
  <c r="L60" i="4"/>
  <c r="K60" i="4"/>
  <c r="J60" i="4"/>
  <c r="I60" i="4"/>
  <c r="H60" i="4"/>
  <c r="G60" i="4"/>
  <c r="F60" i="4"/>
  <c r="E60" i="4"/>
  <c r="D60" i="4"/>
  <c r="C60" i="4"/>
  <c r="AZ59" i="4"/>
  <c r="AY59" i="4"/>
  <c r="AX59" i="4"/>
  <c r="AW59" i="4"/>
  <c r="AV59" i="4"/>
  <c r="AU59" i="4"/>
  <c r="AT59" i="4"/>
  <c r="AS59" i="4"/>
  <c r="AR59" i="4"/>
  <c r="AQ59" i="4"/>
  <c r="AP59" i="4"/>
  <c r="AO59" i="4"/>
  <c r="AN59" i="4"/>
  <c r="AM59" i="4"/>
  <c r="AL59" i="4"/>
  <c r="AK59" i="4"/>
  <c r="AJ59" i="4"/>
  <c r="AI59" i="4"/>
  <c r="AH59" i="4"/>
  <c r="AG59" i="4"/>
  <c r="AF59" i="4"/>
  <c r="AE59" i="4"/>
  <c r="AD59" i="4"/>
  <c r="AC59" i="4"/>
  <c r="AB59" i="4"/>
  <c r="AA59" i="4"/>
  <c r="Z59" i="4"/>
  <c r="Y59" i="4"/>
  <c r="X59" i="4"/>
  <c r="W59" i="4"/>
  <c r="V59" i="4"/>
  <c r="U59" i="4"/>
  <c r="T59" i="4"/>
  <c r="S59" i="4"/>
  <c r="Q59" i="4"/>
  <c r="P59" i="4"/>
  <c r="R59" i="4" s="1"/>
  <c r="O59" i="4"/>
  <c r="N59" i="4"/>
  <c r="L59" i="4"/>
  <c r="K59" i="4"/>
  <c r="M59" i="4" s="1"/>
  <c r="J59" i="4"/>
  <c r="I59" i="4"/>
  <c r="H59" i="4"/>
  <c r="G59" i="4"/>
  <c r="F59" i="4"/>
  <c r="E59" i="4"/>
  <c r="D59" i="4"/>
  <c r="C59"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E58" i="4"/>
  <c r="D58" i="4"/>
  <c r="C58" i="4"/>
  <c r="AZ57" i="4"/>
  <c r="AY57" i="4"/>
  <c r="AX57" i="4"/>
  <c r="AW57" i="4"/>
  <c r="AV57" i="4"/>
  <c r="AU57" i="4"/>
  <c r="AT57" i="4"/>
  <c r="AS57" i="4"/>
  <c r="AR57" i="4"/>
  <c r="AQ57" i="4"/>
  <c r="AP57" i="4"/>
  <c r="AO57" i="4"/>
  <c r="AN57" i="4"/>
  <c r="AM57" i="4"/>
  <c r="AL57" i="4"/>
  <c r="AK57" i="4"/>
  <c r="AJ57" i="4"/>
  <c r="AI57" i="4"/>
  <c r="AH57" i="4"/>
  <c r="AG57" i="4"/>
  <c r="AF57" i="4"/>
  <c r="AE57" i="4"/>
  <c r="AD57" i="4"/>
  <c r="AC57" i="4"/>
  <c r="AB57" i="4"/>
  <c r="AA57" i="4"/>
  <c r="Z57" i="4"/>
  <c r="Y57" i="4"/>
  <c r="X57" i="4"/>
  <c r="W57" i="4"/>
  <c r="V57" i="4"/>
  <c r="U57" i="4"/>
  <c r="T57" i="4"/>
  <c r="S57" i="4"/>
  <c r="Q57" i="4"/>
  <c r="P57" i="4"/>
  <c r="R57" i="4" s="1"/>
  <c r="O57" i="4"/>
  <c r="N57" i="4"/>
  <c r="L57" i="4"/>
  <c r="K57" i="4"/>
  <c r="M57" i="4" s="1"/>
  <c r="J57" i="4"/>
  <c r="I57" i="4"/>
  <c r="H57" i="4"/>
  <c r="G57" i="4"/>
  <c r="F57" i="4"/>
  <c r="E57" i="4"/>
  <c r="D57" i="4"/>
  <c r="C57" i="4"/>
  <c r="AZ56" i="4"/>
  <c r="AY56" i="4"/>
  <c r="AX56" i="4"/>
  <c r="AW56" i="4"/>
  <c r="AV56" i="4"/>
  <c r="AU56" i="4"/>
  <c r="AT56" i="4"/>
  <c r="AS56" i="4"/>
  <c r="AR56" i="4"/>
  <c r="AQ56" i="4"/>
  <c r="AP56" i="4"/>
  <c r="AO56" i="4"/>
  <c r="AN56" i="4"/>
  <c r="AM56" i="4"/>
  <c r="AL56" i="4"/>
  <c r="AK56" i="4"/>
  <c r="AJ56" i="4"/>
  <c r="AI56" i="4"/>
  <c r="AH56" i="4"/>
  <c r="AG56" i="4"/>
  <c r="AF56" i="4"/>
  <c r="AE56" i="4"/>
  <c r="AD56" i="4"/>
  <c r="AC56" i="4"/>
  <c r="AB56" i="4"/>
  <c r="AA56" i="4"/>
  <c r="Z56" i="4"/>
  <c r="Y56" i="4"/>
  <c r="X56" i="4"/>
  <c r="W56" i="4"/>
  <c r="V56" i="4"/>
  <c r="U56" i="4"/>
  <c r="T56" i="4"/>
  <c r="S56" i="4"/>
  <c r="R56" i="4"/>
  <c r="Q56" i="4"/>
  <c r="P56" i="4"/>
  <c r="O56" i="4"/>
  <c r="N56" i="4"/>
  <c r="M56" i="4"/>
  <c r="L56" i="4"/>
  <c r="K56" i="4"/>
  <c r="J56" i="4"/>
  <c r="I56" i="4"/>
  <c r="H56" i="4"/>
  <c r="G56" i="4"/>
  <c r="F56" i="4"/>
  <c r="E56" i="4"/>
  <c r="D56" i="4"/>
  <c r="C56" i="4"/>
  <c r="AZ55" i="4"/>
  <c r="AY55" i="4"/>
  <c r="AX55" i="4"/>
  <c r="AW55" i="4"/>
  <c r="AV55" i="4"/>
  <c r="AU55" i="4"/>
  <c r="AT55" i="4"/>
  <c r="AS55" i="4"/>
  <c r="AR55" i="4"/>
  <c r="AQ55" i="4"/>
  <c r="AP55" i="4"/>
  <c r="AO55" i="4"/>
  <c r="AN55" i="4"/>
  <c r="AM55" i="4"/>
  <c r="AL55" i="4"/>
  <c r="AK55" i="4"/>
  <c r="AJ55" i="4"/>
  <c r="AI55" i="4"/>
  <c r="AH55" i="4"/>
  <c r="AG55" i="4"/>
  <c r="AF55" i="4"/>
  <c r="AE55" i="4"/>
  <c r="AD55" i="4"/>
  <c r="AC55" i="4"/>
  <c r="AB55" i="4"/>
  <c r="AA55" i="4"/>
  <c r="Z55" i="4"/>
  <c r="Y55" i="4"/>
  <c r="X55" i="4"/>
  <c r="W55" i="4"/>
  <c r="V55" i="4"/>
  <c r="U55" i="4"/>
  <c r="T55" i="4"/>
  <c r="S55" i="4"/>
  <c r="Q55" i="4"/>
  <c r="P55" i="4"/>
  <c r="R55" i="4" s="1"/>
  <c r="O55" i="4"/>
  <c r="N55" i="4"/>
  <c r="L55" i="4"/>
  <c r="K55" i="4"/>
  <c r="M55" i="4" s="1"/>
  <c r="J55" i="4"/>
  <c r="I55" i="4"/>
  <c r="H55" i="4"/>
  <c r="G55" i="4"/>
  <c r="F55" i="4"/>
  <c r="E55" i="4"/>
  <c r="D55" i="4"/>
  <c r="C55" i="4"/>
  <c r="AZ54" i="4"/>
  <c r="AY54" i="4"/>
  <c r="AX54" i="4"/>
  <c r="AW54" i="4"/>
  <c r="AV54" i="4"/>
  <c r="AU54" i="4"/>
  <c r="AT54" i="4"/>
  <c r="AS54" i="4"/>
  <c r="AR54" i="4"/>
  <c r="AQ54" i="4"/>
  <c r="AP54" i="4"/>
  <c r="AO54" i="4"/>
  <c r="AN54"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I54" i="4"/>
  <c r="H54" i="4"/>
  <c r="G54" i="4"/>
  <c r="F54" i="4"/>
  <c r="E54" i="4"/>
  <c r="D54" i="4"/>
  <c r="C54"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Q53" i="4"/>
  <c r="P53" i="4"/>
  <c r="R53" i="4" s="1"/>
  <c r="O53" i="4"/>
  <c r="N53" i="4"/>
  <c r="L53" i="4"/>
  <c r="K53" i="4"/>
  <c r="M53" i="4" s="1"/>
  <c r="J53" i="4"/>
  <c r="I53" i="4"/>
  <c r="H53" i="4"/>
  <c r="G53" i="4"/>
  <c r="F53" i="4"/>
  <c r="E53" i="4"/>
  <c r="D53" i="4"/>
  <c r="C53" i="4"/>
  <c r="AZ52" i="4"/>
  <c r="AY52" i="4"/>
  <c r="AX52" i="4"/>
  <c r="AW52" i="4"/>
  <c r="AV52" i="4"/>
  <c r="AU52" i="4"/>
  <c r="AT52" i="4"/>
  <c r="AS52" i="4"/>
  <c r="AR52" i="4"/>
  <c r="AQ52" i="4"/>
  <c r="AP52" i="4"/>
  <c r="AO52" i="4"/>
  <c r="AN52"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I52" i="4"/>
  <c r="H52" i="4"/>
  <c r="G52" i="4"/>
  <c r="F52" i="4"/>
  <c r="E52" i="4"/>
  <c r="D52" i="4"/>
  <c r="C52" i="4"/>
  <c r="AZ51" i="4"/>
  <c r="AY51" i="4"/>
  <c r="AX51" i="4"/>
  <c r="AW51" i="4"/>
  <c r="AV51" i="4"/>
  <c r="AU51" i="4"/>
  <c r="AT51" i="4"/>
  <c r="AS51" i="4"/>
  <c r="AR51" i="4"/>
  <c r="AQ51" i="4"/>
  <c r="AP51" i="4"/>
  <c r="AO51" i="4"/>
  <c r="AN51" i="4"/>
  <c r="AM51" i="4"/>
  <c r="AL51" i="4"/>
  <c r="AK51" i="4"/>
  <c r="AJ51" i="4"/>
  <c r="AI51" i="4"/>
  <c r="AH51" i="4"/>
  <c r="AG51" i="4"/>
  <c r="AF51" i="4"/>
  <c r="AE51" i="4"/>
  <c r="AD51" i="4"/>
  <c r="AC51" i="4"/>
  <c r="AB51" i="4"/>
  <c r="AA51" i="4"/>
  <c r="Z51" i="4"/>
  <c r="Y51" i="4"/>
  <c r="X51" i="4"/>
  <c r="W51" i="4"/>
  <c r="V51" i="4"/>
  <c r="U51" i="4"/>
  <c r="T51" i="4"/>
  <c r="S51" i="4"/>
  <c r="Q51" i="4"/>
  <c r="P51" i="4"/>
  <c r="R51" i="4" s="1"/>
  <c r="O51" i="4"/>
  <c r="N51" i="4"/>
  <c r="L51" i="4"/>
  <c r="K51" i="4"/>
  <c r="M51" i="4" s="1"/>
  <c r="J51" i="4"/>
  <c r="I51" i="4"/>
  <c r="H51" i="4"/>
  <c r="G51" i="4"/>
  <c r="F51" i="4"/>
  <c r="E51" i="4"/>
  <c r="D51" i="4"/>
  <c r="C51" i="4"/>
  <c r="AZ50" i="4"/>
  <c r="AY50" i="4"/>
  <c r="AX50" i="4"/>
  <c r="AW50" i="4"/>
  <c r="AV50" i="4"/>
  <c r="AU50" i="4"/>
  <c r="AT50" i="4"/>
  <c r="AS50" i="4"/>
  <c r="AR50" i="4"/>
  <c r="AQ50" i="4"/>
  <c r="AP50" i="4"/>
  <c r="AO50" i="4"/>
  <c r="AN50"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I50" i="4"/>
  <c r="H50" i="4"/>
  <c r="G50" i="4"/>
  <c r="F50" i="4"/>
  <c r="E50" i="4"/>
  <c r="D50" i="4"/>
  <c r="C50"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Q49" i="4"/>
  <c r="P49" i="4"/>
  <c r="R49" i="4" s="1"/>
  <c r="O49" i="4"/>
  <c r="N49" i="4"/>
  <c r="L49" i="4"/>
  <c r="K49" i="4"/>
  <c r="M49" i="4" s="1"/>
  <c r="J49" i="4"/>
  <c r="I49" i="4"/>
  <c r="H49" i="4"/>
  <c r="G49" i="4"/>
  <c r="F49" i="4"/>
  <c r="E49" i="4"/>
  <c r="D49" i="4"/>
  <c r="C49" i="4"/>
  <c r="AZ48" i="4"/>
  <c r="AY48" i="4"/>
  <c r="AX48" i="4"/>
  <c r="AW48" i="4"/>
  <c r="AV48" i="4"/>
  <c r="AU48" i="4"/>
  <c r="AT48" i="4"/>
  <c r="AS48" i="4"/>
  <c r="AR48" i="4"/>
  <c r="AQ48" i="4"/>
  <c r="AP48" i="4"/>
  <c r="AO48" i="4"/>
  <c r="AN48" i="4"/>
  <c r="AM48" i="4"/>
  <c r="AL48" i="4"/>
  <c r="AK48" i="4"/>
  <c r="AJ48" i="4"/>
  <c r="AI48" i="4"/>
  <c r="AH48" i="4"/>
  <c r="AG48" i="4"/>
  <c r="AF48" i="4"/>
  <c r="AE48" i="4"/>
  <c r="AD48" i="4"/>
  <c r="AC48" i="4"/>
  <c r="AB48" i="4"/>
  <c r="AA48" i="4"/>
  <c r="Z48" i="4"/>
  <c r="Y48" i="4"/>
  <c r="X48" i="4"/>
  <c r="W48" i="4"/>
  <c r="V48" i="4"/>
  <c r="U48" i="4"/>
  <c r="T48" i="4"/>
  <c r="S48" i="4"/>
  <c r="R48" i="4"/>
  <c r="Q48" i="4"/>
  <c r="P48" i="4"/>
  <c r="O48" i="4"/>
  <c r="N48" i="4"/>
  <c r="M48" i="4"/>
  <c r="L48" i="4"/>
  <c r="K48" i="4"/>
  <c r="J48" i="4"/>
  <c r="I48" i="4"/>
  <c r="H48" i="4"/>
  <c r="G48" i="4"/>
  <c r="F48" i="4"/>
  <c r="E48" i="4"/>
  <c r="D48" i="4"/>
  <c r="C48" i="4"/>
  <c r="AZ47" i="4"/>
  <c r="AY47" i="4"/>
  <c r="AX47" i="4"/>
  <c r="AW47" i="4"/>
  <c r="AV47" i="4"/>
  <c r="AU47" i="4"/>
  <c r="AT47" i="4"/>
  <c r="AS47" i="4"/>
  <c r="AR47" i="4"/>
  <c r="AQ47" i="4"/>
  <c r="AP47" i="4"/>
  <c r="AO47" i="4"/>
  <c r="AN47" i="4"/>
  <c r="AM47" i="4"/>
  <c r="AL47" i="4"/>
  <c r="AK47" i="4"/>
  <c r="AJ47" i="4"/>
  <c r="AI47" i="4"/>
  <c r="AH47" i="4"/>
  <c r="AG47" i="4"/>
  <c r="AF47" i="4"/>
  <c r="AE47" i="4"/>
  <c r="AD47" i="4"/>
  <c r="AC47" i="4"/>
  <c r="AB47" i="4"/>
  <c r="AA47" i="4"/>
  <c r="Z47" i="4"/>
  <c r="Y47" i="4"/>
  <c r="X47" i="4"/>
  <c r="W47" i="4"/>
  <c r="V47" i="4"/>
  <c r="U47" i="4"/>
  <c r="T47" i="4"/>
  <c r="S47" i="4"/>
  <c r="Q47" i="4"/>
  <c r="P47" i="4"/>
  <c r="R47" i="4" s="1"/>
  <c r="O47" i="4"/>
  <c r="N47" i="4"/>
  <c r="L47" i="4"/>
  <c r="K47" i="4"/>
  <c r="M47" i="4" s="1"/>
  <c r="J47" i="4"/>
  <c r="I47" i="4"/>
  <c r="H47" i="4"/>
  <c r="G47" i="4"/>
  <c r="F47" i="4"/>
  <c r="E47" i="4"/>
  <c r="D47" i="4"/>
  <c r="C47" i="4"/>
  <c r="AZ46" i="4"/>
  <c r="AY46" i="4"/>
  <c r="AX46" i="4"/>
  <c r="AW46" i="4"/>
  <c r="AV46" i="4"/>
  <c r="AU46" i="4"/>
  <c r="AT46" i="4"/>
  <c r="AS46" i="4"/>
  <c r="AR46" i="4"/>
  <c r="AQ46" i="4"/>
  <c r="AP46" i="4"/>
  <c r="AO46" i="4"/>
  <c r="AN46" i="4"/>
  <c r="AM46" i="4"/>
  <c r="AL46" i="4"/>
  <c r="AK46" i="4"/>
  <c r="AJ46" i="4"/>
  <c r="AI46" i="4"/>
  <c r="AH46" i="4"/>
  <c r="AG46" i="4"/>
  <c r="AF46" i="4"/>
  <c r="AE46" i="4"/>
  <c r="AD46" i="4"/>
  <c r="AC46" i="4"/>
  <c r="AB46" i="4"/>
  <c r="AA46" i="4"/>
  <c r="Z46" i="4"/>
  <c r="Y46" i="4"/>
  <c r="X46" i="4"/>
  <c r="W46" i="4"/>
  <c r="V46" i="4"/>
  <c r="U46" i="4"/>
  <c r="T46" i="4"/>
  <c r="S46" i="4"/>
  <c r="R46" i="4"/>
  <c r="Q46" i="4"/>
  <c r="P46" i="4"/>
  <c r="O46" i="4"/>
  <c r="N46" i="4"/>
  <c r="M46" i="4"/>
  <c r="L46" i="4"/>
  <c r="K46" i="4"/>
  <c r="J46" i="4"/>
  <c r="I46" i="4"/>
  <c r="H46" i="4"/>
  <c r="G46" i="4"/>
  <c r="F46" i="4"/>
  <c r="E46" i="4"/>
  <c r="D46" i="4"/>
  <c r="C46" i="4"/>
  <c r="AZ45" i="4"/>
  <c r="AY45" i="4"/>
  <c r="AX45" i="4"/>
  <c r="AW45" i="4"/>
  <c r="AV45" i="4"/>
  <c r="AU45" i="4"/>
  <c r="AT45" i="4"/>
  <c r="AS45" i="4"/>
  <c r="AR45" i="4"/>
  <c r="AQ45" i="4"/>
  <c r="AP45" i="4"/>
  <c r="AO45" i="4"/>
  <c r="AN45" i="4"/>
  <c r="AM45" i="4"/>
  <c r="AL45" i="4"/>
  <c r="AK45" i="4"/>
  <c r="AJ45" i="4"/>
  <c r="AI45" i="4"/>
  <c r="AH45" i="4"/>
  <c r="AG45" i="4"/>
  <c r="AF45" i="4"/>
  <c r="AE45" i="4"/>
  <c r="AD45" i="4"/>
  <c r="AC45" i="4"/>
  <c r="AB45" i="4"/>
  <c r="AA45" i="4"/>
  <c r="Z45" i="4"/>
  <c r="Y45" i="4"/>
  <c r="X45" i="4"/>
  <c r="W45" i="4"/>
  <c r="V45" i="4"/>
  <c r="U45" i="4"/>
  <c r="T45" i="4"/>
  <c r="S45" i="4"/>
  <c r="Q45" i="4"/>
  <c r="P45" i="4"/>
  <c r="R45" i="4" s="1"/>
  <c r="O45" i="4"/>
  <c r="N45" i="4"/>
  <c r="L45" i="4"/>
  <c r="K45" i="4"/>
  <c r="M45" i="4" s="1"/>
  <c r="J45" i="4"/>
  <c r="I45" i="4"/>
  <c r="H45" i="4"/>
  <c r="G45" i="4"/>
  <c r="F45" i="4"/>
  <c r="E45" i="4"/>
  <c r="D45" i="4"/>
  <c r="C45"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E44" i="4"/>
  <c r="D44" i="4"/>
  <c r="C44" i="4"/>
  <c r="AZ43" i="4"/>
  <c r="AY43" i="4"/>
  <c r="AX43" i="4"/>
  <c r="AW43" i="4"/>
  <c r="AV43" i="4"/>
  <c r="AU43" i="4"/>
  <c r="AT43" i="4"/>
  <c r="AS43" i="4"/>
  <c r="AR43" i="4"/>
  <c r="AQ43" i="4"/>
  <c r="AP43" i="4"/>
  <c r="AO43" i="4"/>
  <c r="AN43" i="4"/>
  <c r="AM43" i="4"/>
  <c r="AL43" i="4"/>
  <c r="AK43" i="4"/>
  <c r="AJ43" i="4"/>
  <c r="AI43" i="4"/>
  <c r="AH43" i="4"/>
  <c r="AG43" i="4"/>
  <c r="AF43" i="4"/>
  <c r="AE43" i="4"/>
  <c r="AD43" i="4"/>
  <c r="AC43" i="4"/>
  <c r="AB43" i="4"/>
  <c r="AA43" i="4"/>
  <c r="Z43" i="4"/>
  <c r="Y43" i="4"/>
  <c r="X43" i="4"/>
  <c r="W43" i="4"/>
  <c r="V43" i="4"/>
  <c r="U43" i="4"/>
  <c r="T43" i="4"/>
  <c r="S43" i="4"/>
  <c r="Q43" i="4"/>
  <c r="P43" i="4"/>
  <c r="R43" i="4" s="1"/>
  <c r="O43" i="4"/>
  <c r="N43" i="4"/>
  <c r="L43" i="4"/>
  <c r="K43" i="4"/>
  <c r="M43" i="4" s="1"/>
  <c r="J43" i="4"/>
  <c r="I43" i="4"/>
  <c r="H43" i="4"/>
  <c r="G43" i="4"/>
  <c r="F43" i="4"/>
  <c r="E43" i="4"/>
  <c r="D43" i="4"/>
  <c r="C43" i="4"/>
  <c r="AZ42" i="4"/>
  <c r="AY42" i="4"/>
  <c r="AX42" i="4"/>
  <c r="AW42" i="4"/>
  <c r="AV42" i="4"/>
  <c r="AU42" i="4"/>
  <c r="AT42" i="4"/>
  <c r="AS42" i="4"/>
  <c r="AR42" i="4"/>
  <c r="AQ42"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F42" i="4"/>
  <c r="E42" i="4"/>
  <c r="D42" i="4"/>
  <c r="C42" i="4"/>
  <c r="AZ41" i="4"/>
  <c r="AY41" i="4"/>
  <c r="AX41" i="4"/>
  <c r="AW41" i="4"/>
  <c r="AV41" i="4"/>
  <c r="AU41" i="4"/>
  <c r="AT41" i="4"/>
  <c r="AS41" i="4"/>
  <c r="AR41" i="4"/>
  <c r="AQ41" i="4"/>
  <c r="AP41" i="4"/>
  <c r="AO41" i="4"/>
  <c r="AN41" i="4"/>
  <c r="AM41" i="4"/>
  <c r="AL41" i="4"/>
  <c r="AK41" i="4"/>
  <c r="AJ41" i="4"/>
  <c r="AI41" i="4"/>
  <c r="AH41" i="4"/>
  <c r="AG41" i="4"/>
  <c r="AF41" i="4"/>
  <c r="AE41" i="4"/>
  <c r="AD41" i="4"/>
  <c r="AC41" i="4"/>
  <c r="AB41" i="4"/>
  <c r="AA41" i="4"/>
  <c r="Z41" i="4"/>
  <c r="Y41" i="4"/>
  <c r="X41" i="4"/>
  <c r="W41" i="4"/>
  <c r="V41" i="4"/>
  <c r="U41" i="4"/>
  <c r="T41" i="4"/>
  <c r="S41" i="4"/>
  <c r="Q41" i="4"/>
  <c r="P41" i="4"/>
  <c r="R41" i="4" s="1"/>
  <c r="O41" i="4"/>
  <c r="N41" i="4"/>
  <c r="L41" i="4"/>
  <c r="K41" i="4"/>
  <c r="M41" i="4" s="1"/>
  <c r="J41" i="4"/>
  <c r="I41" i="4"/>
  <c r="H41" i="4"/>
  <c r="G41" i="4"/>
  <c r="F41" i="4"/>
  <c r="E41" i="4"/>
  <c r="D41" i="4"/>
  <c r="C41"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E40" i="4"/>
  <c r="D40" i="4"/>
  <c r="C40" i="4"/>
  <c r="AZ39" i="4"/>
  <c r="AY39" i="4"/>
  <c r="AX39" i="4"/>
  <c r="AW39" i="4"/>
  <c r="AV39" i="4"/>
  <c r="AU39" i="4"/>
  <c r="AT39" i="4"/>
  <c r="AS39" i="4"/>
  <c r="AR39" i="4"/>
  <c r="AQ39" i="4"/>
  <c r="AP39" i="4"/>
  <c r="AO39" i="4"/>
  <c r="AN39" i="4"/>
  <c r="AM39" i="4"/>
  <c r="AL39" i="4"/>
  <c r="AK39" i="4"/>
  <c r="AJ39" i="4"/>
  <c r="AI39" i="4"/>
  <c r="AH39" i="4"/>
  <c r="AG39" i="4"/>
  <c r="AF39" i="4"/>
  <c r="AE39" i="4"/>
  <c r="AD39" i="4"/>
  <c r="AC39" i="4"/>
  <c r="AB39" i="4"/>
  <c r="AA39" i="4"/>
  <c r="Z39" i="4"/>
  <c r="Y39" i="4"/>
  <c r="X39" i="4"/>
  <c r="W39" i="4"/>
  <c r="V39" i="4"/>
  <c r="U39" i="4"/>
  <c r="T39" i="4"/>
  <c r="S39" i="4"/>
  <c r="Q39" i="4"/>
  <c r="P39" i="4"/>
  <c r="R39" i="4" s="1"/>
  <c r="O39" i="4"/>
  <c r="N39" i="4"/>
  <c r="L39" i="4"/>
  <c r="K39" i="4"/>
  <c r="M39" i="4" s="1"/>
  <c r="J39" i="4"/>
  <c r="I39" i="4"/>
  <c r="H39" i="4"/>
  <c r="G39" i="4"/>
  <c r="F39" i="4"/>
  <c r="E39" i="4"/>
  <c r="D39" i="4"/>
  <c r="C39" i="4"/>
  <c r="AZ38" i="4"/>
  <c r="AY38" i="4"/>
  <c r="AX38" i="4"/>
  <c r="AW38" i="4"/>
  <c r="AV38" i="4"/>
  <c r="AU38" i="4"/>
  <c r="AT38" i="4"/>
  <c r="AS38" i="4"/>
  <c r="AR38" i="4"/>
  <c r="AQ38" i="4"/>
  <c r="AP38" i="4"/>
  <c r="AO38" i="4"/>
  <c r="AN38" i="4"/>
  <c r="AM38" i="4"/>
  <c r="AL38" i="4"/>
  <c r="AK38" i="4"/>
  <c r="AJ38" i="4"/>
  <c r="AI38" i="4"/>
  <c r="AH38" i="4"/>
  <c r="AG38" i="4"/>
  <c r="AF38" i="4"/>
  <c r="AE38" i="4"/>
  <c r="AD38" i="4"/>
  <c r="AC38" i="4"/>
  <c r="AB38" i="4"/>
  <c r="AA38" i="4"/>
  <c r="Z38" i="4"/>
  <c r="Y38" i="4"/>
  <c r="X38" i="4"/>
  <c r="W38" i="4"/>
  <c r="V38" i="4"/>
  <c r="U38" i="4"/>
  <c r="T38" i="4"/>
  <c r="S38" i="4"/>
  <c r="R38" i="4"/>
  <c r="Q38" i="4"/>
  <c r="P38" i="4"/>
  <c r="O38" i="4"/>
  <c r="N38" i="4"/>
  <c r="M38" i="4"/>
  <c r="L38" i="4"/>
  <c r="K38" i="4"/>
  <c r="J38" i="4"/>
  <c r="I38" i="4"/>
  <c r="H38" i="4"/>
  <c r="G38" i="4"/>
  <c r="F38" i="4"/>
  <c r="E38" i="4"/>
  <c r="D38" i="4"/>
  <c r="C38" i="4"/>
  <c r="AZ37" i="4"/>
  <c r="AY37" i="4"/>
  <c r="AX37" i="4"/>
  <c r="AW37" i="4"/>
  <c r="AV37" i="4"/>
  <c r="AU37" i="4"/>
  <c r="AT37" i="4"/>
  <c r="AS37" i="4"/>
  <c r="AR37" i="4"/>
  <c r="AQ37" i="4"/>
  <c r="AP37" i="4"/>
  <c r="AO37" i="4"/>
  <c r="AN37" i="4"/>
  <c r="AM37" i="4"/>
  <c r="AL37" i="4"/>
  <c r="AK37" i="4"/>
  <c r="AJ37" i="4"/>
  <c r="AI37" i="4"/>
  <c r="AH37" i="4"/>
  <c r="AG37" i="4"/>
  <c r="AF37" i="4"/>
  <c r="AE37" i="4"/>
  <c r="AD37" i="4"/>
  <c r="AC37" i="4"/>
  <c r="AB37" i="4"/>
  <c r="AA37" i="4"/>
  <c r="Z37" i="4"/>
  <c r="Y37" i="4"/>
  <c r="X37" i="4"/>
  <c r="W37" i="4"/>
  <c r="V37" i="4"/>
  <c r="U37" i="4"/>
  <c r="T37" i="4"/>
  <c r="S37" i="4"/>
  <c r="Q37" i="4"/>
  <c r="P37" i="4"/>
  <c r="R37" i="4" s="1"/>
  <c r="O37" i="4"/>
  <c r="N37" i="4"/>
  <c r="L37" i="4"/>
  <c r="K37" i="4"/>
  <c r="M37" i="4" s="1"/>
  <c r="J37" i="4"/>
  <c r="I37" i="4"/>
  <c r="H37" i="4"/>
  <c r="G37" i="4"/>
  <c r="F37" i="4"/>
  <c r="E37" i="4"/>
  <c r="D37" i="4"/>
  <c r="C37" i="4"/>
  <c r="AZ36" i="4"/>
  <c r="AY36" i="4"/>
  <c r="AX36" i="4"/>
  <c r="AW36" i="4"/>
  <c r="AV36" i="4"/>
  <c r="AU36" i="4"/>
  <c r="AT36" i="4"/>
  <c r="AS36" i="4"/>
  <c r="AR36" i="4"/>
  <c r="AQ36" i="4"/>
  <c r="AP36" i="4"/>
  <c r="AO36" i="4"/>
  <c r="AN36" i="4"/>
  <c r="AM36" i="4"/>
  <c r="AL36" i="4"/>
  <c r="AK36" i="4"/>
  <c r="AJ36" i="4"/>
  <c r="AI36" i="4"/>
  <c r="AH36" i="4"/>
  <c r="AG36" i="4"/>
  <c r="AF36" i="4"/>
  <c r="AE36" i="4"/>
  <c r="AD36" i="4"/>
  <c r="AC36" i="4"/>
  <c r="AB36" i="4"/>
  <c r="AA36" i="4"/>
  <c r="Z36" i="4"/>
  <c r="Y36" i="4"/>
  <c r="X36" i="4"/>
  <c r="W36" i="4"/>
  <c r="V36" i="4"/>
  <c r="U36" i="4"/>
  <c r="T36" i="4"/>
  <c r="S36" i="4"/>
  <c r="R36" i="4"/>
  <c r="Q36" i="4"/>
  <c r="P36" i="4"/>
  <c r="O36" i="4"/>
  <c r="N36" i="4"/>
  <c r="M36" i="4"/>
  <c r="L36" i="4"/>
  <c r="K36" i="4"/>
  <c r="J36" i="4"/>
  <c r="I36" i="4"/>
  <c r="H36" i="4"/>
  <c r="G36" i="4"/>
  <c r="F36" i="4"/>
  <c r="E36" i="4"/>
  <c r="D36" i="4"/>
  <c r="C36" i="4"/>
  <c r="AZ35" i="4"/>
  <c r="AY35" i="4"/>
  <c r="AX35" i="4"/>
  <c r="AW35" i="4"/>
  <c r="AV35" i="4"/>
  <c r="AU35" i="4"/>
  <c r="AT35" i="4"/>
  <c r="AS35" i="4"/>
  <c r="AR35" i="4"/>
  <c r="AQ35" i="4"/>
  <c r="AP35" i="4"/>
  <c r="AO35" i="4"/>
  <c r="AN35" i="4"/>
  <c r="AM35" i="4"/>
  <c r="AL35" i="4"/>
  <c r="AK35" i="4"/>
  <c r="AJ35" i="4"/>
  <c r="AI35" i="4"/>
  <c r="AH35" i="4"/>
  <c r="AG35" i="4"/>
  <c r="AF35" i="4"/>
  <c r="AE35" i="4"/>
  <c r="AD35" i="4"/>
  <c r="AC35" i="4"/>
  <c r="AB35" i="4"/>
  <c r="AA35" i="4"/>
  <c r="Z35" i="4"/>
  <c r="Y35" i="4"/>
  <c r="X35" i="4"/>
  <c r="W35" i="4"/>
  <c r="V35" i="4"/>
  <c r="U35" i="4"/>
  <c r="T35" i="4"/>
  <c r="S35" i="4"/>
  <c r="Q35" i="4"/>
  <c r="P35" i="4"/>
  <c r="R35" i="4" s="1"/>
  <c r="O35" i="4"/>
  <c r="N35" i="4"/>
  <c r="L35" i="4"/>
  <c r="K35" i="4"/>
  <c r="M35" i="4" s="1"/>
  <c r="J35" i="4"/>
  <c r="I35" i="4"/>
  <c r="H35" i="4"/>
  <c r="G35" i="4"/>
  <c r="F35" i="4"/>
  <c r="E35" i="4"/>
  <c r="D35" i="4"/>
  <c r="C35" i="4"/>
  <c r="AZ34" i="4"/>
  <c r="AY34" i="4"/>
  <c r="AX34" i="4"/>
  <c r="AW34" i="4"/>
  <c r="AV34" i="4"/>
  <c r="AU34" i="4"/>
  <c r="AT34" i="4"/>
  <c r="AS34" i="4"/>
  <c r="AR34" i="4"/>
  <c r="AQ34" i="4"/>
  <c r="AP34" i="4"/>
  <c r="AO34" i="4"/>
  <c r="AN34"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I34" i="4"/>
  <c r="H34" i="4"/>
  <c r="G34" i="4"/>
  <c r="F34" i="4"/>
  <c r="E34" i="4"/>
  <c r="D34" i="4"/>
  <c r="C34"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Q33" i="4"/>
  <c r="P33" i="4"/>
  <c r="R33" i="4" s="1"/>
  <c r="O33" i="4"/>
  <c r="N33" i="4"/>
  <c r="L33" i="4"/>
  <c r="K33" i="4"/>
  <c r="M33" i="4" s="1"/>
  <c r="J33" i="4"/>
  <c r="I33" i="4"/>
  <c r="H33" i="4"/>
  <c r="G33" i="4"/>
  <c r="F33" i="4"/>
  <c r="E33" i="4"/>
  <c r="D33" i="4"/>
  <c r="C33"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E32" i="4"/>
  <c r="D32" i="4"/>
  <c r="C32" i="4"/>
  <c r="AZ31" i="4"/>
  <c r="AY31" i="4"/>
  <c r="AX31"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X31" i="4"/>
  <c r="W31" i="4"/>
  <c r="V31" i="4"/>
  <c r="U31" i="4"/>
  <c r="T31" i="4"/>
  <c r="S31" i="4"/>
  <c r="Q31" i="4"/>
  <c r="P31" i="4"/>
  <c r="R31" i="4" s="1"/>
  <c r="O31" i="4"/>
  <c r="N31" i="4"/>
  <c r="L31" i="4"/>
  <c r="K31" i="4"/>
  <c r="M31" i="4" s="1"/>
  <c r="J31" i="4"/>
  <c r="I31" i="4"/>
  <c r="H31" i="4"/>
  <c r="G31" i="4"/>
  <c r="F31" i="4"/>
  <c r="E31" i="4"/>
  <c r="D31" i="4"/>
  <c r="C31" i="4"/>
  <c r="AZ30" i="4"/>
  <c r="AY30" i="4"/>
  <c r="AX30" i="4"/>
  <c r="AW30" i="4"/>
  <c r="AV30" i="4"/>
  <c r="AU30" i="4"/>
  <c r="AT30" i="4"/>
  <c r="AS30" i="4"/>
  <c r="AR30" i="4"/>
  <c r="AQ30" i="4"/>
  <c r="AP30" i="4"/>
  <c r="AO30" i="4"/>
  <c r="AN30"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AZ29" i="4"/>
  <c r="AY29" i="4"/>
  <c r="AX29"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Q29" i="4"/>
  <c r="P29" i="4"/>
  <c r="R29" i="4" s="1"/>
  <c r="O29" i="4"/>
  <c r="N29" i="4"/>
  <c r="L29" i="4"/>
  <c r="K29" i="4"/>
  <c r="M29" i="4" s="1"/>
  <c r="J29" i="4"/>
  <c r="I29" i="4"/>
  <c r="H29" i="4"/>
  <c r="G29" i="4"/>
  <c r="F29" i="4"/>
  <c r="E29" i="4"/>
  <c r="D29" i="4"/>
  <c r="C29" i="4"/>
  <c r="AZ28" i="4"/>
  <c r="AY28" i="4"/>
  <c r="AX28" i="4"/>
  <c r="AW28" i="4"/>
  <c r="AV28" i="4"/>
  <c r="AU28" i="4"/>
  <c r="AT28" i="4"/>
  <c r="AS28" i="4"/>
  <c r="AR28" i="4"/>
  <c r="AQ28" i="4"/>
  <c r="AP28" i="4"/>
  <c r="AO28" i="4"/>
  <c r="AN28" i="4"/>
  <c r="AM28" i="4"/>
  <c r="AL28" i="4"/>
  <c r="AK28" i="4"/>
  <c r="AJ28" i="4"/>
  <c r="AI28" i="4"/>
  <c r="AH28" i="4"/>
  <c r="AG28" i="4"/>
  <c r="AF28" i="4"/>
  <c r="AE28" i="4"/>
  <c r="AD28" i="4"/>
  <c r="AC28" i="4"/>
  <c r="AB28" i="4"/>
  <c r="AA28" i="4"/>
  <c r="Z28" i="4"/>
  <c r="Y28" i="4"/>
  <c r="X28" i="4"/>
  <c r="W28" i="4"/>
  <c r="V28" i="4"/>
  <c r="U28" i="4"/>
  <c r="T28" i="4"/>
  <c r="S28" i="4"/>
  <c r="R28" i="4"/>
  <c r="Q28" i="4"/>
  <c r="P28" i="4"/>
  <c r="O28" i="4"/>
  <c r="N28" i="4"/>
  <c r="M28" i="4"/>
  <c r="L28" i="4"/>
  <c r="K28" i="4"/>
  <c r="J28" i="4"/>
  <c r="I28" i="4"/>
  <c r="H28" i="4"/>
  <c r="G28" i="4"/>
  <c r="F28" i="4"/>
  <c r="E28" i="4"/>
  <c r="D28" i="4"/>
  <c r="C28"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Q27" i="4"/>
  <c r="P27" i="4"/>
  <c r="R27" i="4" s="1"/>
  <c r="O27" i="4"/>
  <c r="N27" i="4"/>
  <c r="L27" i="4"/>
  <c r="K27" i="4"/>
  <c r="M27" i="4" s="1"/>
  <c r="J27" i="4"/>
  <c r="I27" i="4"/>
  <c r="H27" i="4"/>
  <c r="G27" i="4"/>
  <c r="F27" i="4"/>
  <c r="E27" i="4"/>
  <c r="D27" i="4"/>
  <c r="C27"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 r="AZ25" i="4"/>
  <c r="AY25" i="4"/>
  <c r="AX25" i="4"/>
  <c r="AW25" i="4"/>
  <c r="AV25" i="4"/>
  <c r="AU25" i="4"/>
  <c r="AT25" i="4"/>
  <c r="AS25" i="4"/>
  <c r="AR25" i="4"/>
  <c r="AQ25" i="4"/>
  <c r="AP25" i="4"/>
  <c r="AO25" i="4"/>
  <c r="AN25" i="4"/>
  <c r="AM25" i="4"/>
  <c r="AL25" i="4"/>
  <c r="AK25" i="4"/>
  <c r="AJ25" i="4"/>
  <c r="AI25" i="4"/>
  <c r="AH25" i="4"/>
  <c r="AG25" i="4"/>
  <c r="AF25" i="4"/>
  <c r="AE25" i="4"/>
  <c r="AD25" i="4"/>
  <c r="AC25" i="4"/>
  <c r="AB25" i="4"/>
  <c r="AA25" i="4"/>
  <c r="Z25" i="4"/>
  <c r="Y25" i="4"/>
  <c r="X25" i="4"/>
  <c r="W25" i="4"/>
  <c r="V25" i="4"/>
  <c r="U25" i="4"/>
  <c r="T25" i="4"/>
  <c r="S25" i="4"/>
  <c r="Q25" i="4"/>
  <c r="P25" i="4"/>
  <c r="R25" i="4" s="1"/>
  <c r="O25" i="4"/>
  <c r="N25" i="4"/>
  <c r="L25" i="4"/>
  <c r="K25" i="4"/>
  <c r="M25" i="4" s="1"/>
  <c r="J25" i="4"/>
  <c r="I25" i="4"/>
  <c r="H25" i="4"/>
  <c r="G25" i="4"/>
  <c r="F25" i="4"/>
  <c r="E25" i="4"/>
  <c r="D25" i="4"/>
  <c r="C25"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D24" i="4"/>
  <c r="C24"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Q23" i="4"/>
  <c r="P23" i="4"/>
  <c r="R23" i="4" s="1"/>
  <c r="O23" i="4"/>
  <c r="N23" i="4"/>
  <c r="L23" i="4"/>
  <c r="K23" i="4"/>
  <c r="M23" i="4" s="1"/>
  <c r="J23" i="4"/>
  <c r="I23" i="4"/>
  <c r="H23" i="4"/>
  <c r="G23" i="4"/>
  <c r="F23" i="4"/>
  <c r="E23" i="4"/>
  <c r="D23" i="4"/>
  <c r="C23"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D22" i="4"/>
  <c r="C22"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Q21" i="4"/>
  <c r="P21" i="4"/>
  <c r="R21" i="4" s="1"/>
  <c r="O21" i="4"/>
  <c r="N21" i="4"/>
  <c r="L21" i="4"/>
  <c r="K21" i="4"/>
  <c r="M21" i="4" s="1"/>
  <c r="J21" i="4"/>
  <c r="I21" i="4"/>
  <c r="H21" i="4"/>
  <c r="G21" i="4"/>
  <c r="F21" i="4"/>
  <c r="E21" i="4"/>
  <c r="D21" i="4"/>
  <c r="C21"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D20" i="4"/>
  <c r="C20" i="4"/>
  <c r="AZ19" i="4"/>
  <c r="AY19" i="4"/>
  <c r="AX19"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Q19" i="4"/>
  <c r="P19" i="4"/>
  <c r="R19" i="4" s="1"/>
  <c r="O19" i="4"/>
  <c r="N19" i="4"/>
  <c r="L19" i="4"/>
  <c r="K19" i="4"/>
  <c r="M19" i="4" s="1"/>
  <c r="J19" i="4"/>
  <c r="I19" i="4"/>
  <c r="H19" i="4"/>
  <c r="G19" i="4"/>
  <c r="F19" i="4"/>
  <c r="E19" i="4"/>
  <c r="D19" i="4"/>
  <c r="C19"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E18" i="4"/>
  <c r="D18" i="4"/>
  <c r="C18" i="4"/>
  <c r="AZ17" i="4"/>
  <c r="AY17" i="4"/>
  <c r="AX17" i="4"/>
  <c r="AW17" i="4"/>
  <c r="AV17" i="4"/>
  <c r="AU17" i="4"/>
  <c r="AT17" i="4"/>
  <c r="AS17" i="4"/>
  <c r="AR17" i="4"/>
  <c r="AQ17" i="4"/>
  <c r="AP17" i="4"/>
  <c r="AO17" i="4"/>
  <c r="AN17" i="4"/>
  <c r="AM17" i="4"/>
  <c r="AL17" i="4"/>
  <c r="AK17" i="4"/>
  <c r="AJ17" i="4"/>
  <c r="AI17" i="4"/>
  <c r="AH17" i="4"/>
  <c r="AG17" i="4"/>
  <c r="AF17" i="4"/>
  <c r="AE17" i="4"/>
  <c r="AD17" i="4"/>
  <c r="AC17" i="4"/>
  <c r="AB17" i="4"/>
  <c r="AA17" i="4"/>
  <c r="Z17" i="4"/>
  <c r="Y17" i="4"/>
  <c r="X17" i="4"/>
  <c r="W17" i="4"/>
  <c r="V17" i="4"/>
  <c r="U17" i="4"/>
  <c r="T17" i="4"/>
  <c r="S17" i="4"/>
  <c r="Q17" i="4"/>
  <c r="P17" i="4"/>
  <c r="R17" i="4" s="1"/>
  <c r="O17" i="4"/>
  <c r="N17" i="4"/>
  <c r="L17" i="4"/>
  <c r="K17" i="4"/>
  <c r="M17" i="4" s="1"/>
  <c r="J17" i="4"/>
  <c r="I17" i="4"/>
  <c r="H17" i="4"/>
  <c r="G17" i="4"/>
  <c r="F17" i="4"/>
  <c r="E17" i="4"/>
  <c r="D17" i="4"/>
  <c r="C17"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16" i="4"/>
  <c r="J16" i="4"/>
  <c r="I16" i="4"/>
  <c r="H16" i="4"/>
  <c r="G16" i="4"/>
  <c r="F16" i="4"/>
  <c r="E16" i="4"/>
  <c r="D16" i="4"/>
  <c r="C16" i="4"/>
  <c r="AZ15" i="4"/>
  <c r="AY15" i="4"/>
  <c r="AX15" i="4"/>
  <c r="AW15" i="4"/>
  <c r="AV15" i="4"/>
  <c r="AU15" i="4"/>
  <c r="AT15" i="4"/>
  <c r="AS15" i="4"/>
  <c r="AR15" i="4"/>
  <c r="AQ15" i="4"/>
  <c r="AP15" i="4"/>
  <c r="AO15" i="4"/>
  <c r="AN15" i="4"/>
  <c r="AM15" i="4"/>
  <c r="AL15" i="4"/>
  <c r="AK15" i="4"/>
  <c r="AJ15" i="4"/>
  <c r="AI15" i="4"/>
  <c r="AH15" i="4"/>
  <c r="AG15" i="4"/>
  <c r="AF15" i="4"/>
  <c r="AE15" i="4"/>
  <c r="AD15" i="4"/>
  <c r="AC15" i="4"/>
  <c r="AB15" i="4"/>
  <c r="AA15" i="4"/>
  <c r="Z15" i="4"/>
  <c r="Y15" i="4"/>
  <c r="X15" i="4"/>
  <c r="W15" i="4"/>
  <c r="V15" i="4"/>
  <c r="U15" i="4"/>
  <c r="T15" i="4"/>
  <c r="S15" i="4"/>
  <c r="Q15" i="4"/>
  <c r="P15" i="4"/>
  <c r="R15" i="4" s="1"/>
  <c r="O15" i="4"/>
  <c r="N15" i="4"/>
  <c r="L15" i="4"/>
  <c r="K15" i="4"/>
  <c r="M15" i="4" s="1"/>
  <c r="J15" i="4"/>
  <c r="I15" i="4"/>
  <c r="H15" i="4"/>
  <c r="G15" i="4"/>
  <c r="F15" i="4"/>
  <c r="E15" i="4"/>
  <c r="D15" i="4"/>
  <c r="C15" i="4"/>
  <c r="AZ14" i="4"/>
  <c r="AY14" i="4"/>
  <c r="AX14" i="4"/>
  <c r="AW14" i="4"/>
  <c r="AV14" i="4"/>
  <c r="AU14" i="4"/>
  <c r="AT14" i="4"/>
  <c r="AS14" i="4"/>
  <c r="AR14" i="4"/>
  <c r="AQ14" i="4"/>
  <c r="AP14" i="4"/>
  <c r="AO14" i="4"/>
  <c r="AN14"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I14" i="4"/>
  <c r="H14" i="4"/>
  <c r="G14" i="4"/>
  <c r="F14" i="4"/>
  <c r="E14" i="4"/>
  <c r="D14" i="4"/>
  <c r="C14"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Q13" i="4"/>
  <c r="P13" i="4"/>
  <c r="R13" i="4" s="1"/>
  <c r="O13" i="4"/>
  <c r="N13" i="4"/>
  <c r="L13" i="4"/>
  <c r="K13" i="4"/>
  <c r="M13" i="4" s="1"/>
  <c r="J13" i="4"/>
  <c r="I13" i="4"/>
  <c r="H13" i="4"/>
  <c r="G13" i="4"/>
  <c r="F13" i="4"/>
  <c r="E13" i="4"/>
  <c r="D13" i="4"/>
  <c r="C13" i="4"/>
  <c r="AZ12" i="4"/>
  <c r="AY12" i="4"/>
  <c r="AX12" i="4"/>
  <c r="AW12" i="4"/>
  <c r="AV12" i="4"/>
  <c r="AU12" i="4"/>
  <c r="AT12" i="4"/>
  <c r="AS12" i="4"/>
  <c r="AR12" i="4"/>
  <c r="AQ12" i="4"/>
  <c r="AP12" i="4"/>
  <c r="AO12" i="4"/>
  <c r="AN12"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Q11" i="4"/>
  <c r="P11" i="4"/>
  <c r="R11" i="4" s="1"/>
  <c r="O11" i="4"/>
  <c r="N11" i="4"/>
  <c r="L11" i="4"/>
  <c r="K11" i="4"/>
  <c r="M11" i="4" s="1"/>
  <c r="J11" i="4"/>
  <c r="I11" i="4"/>
  <c r="H11" i="4"/>
  <c r="G11" i="4"/>
  <c r="F11" i="4"/>
  <c r="E11" i="4"/>
  <c r="D11" i="4"/>
  <c r="C11" i="4"/>
  <c r="AZ10" i="4"/>
  <c r="AY10" i="4"/>
  <c r="AX10" i="4"/>
  <c r="AW10" i="4"/>
  <c r="AV10" i="4"/>
  <c r="AU10" i="4"/>
  <c r="AT10" i="4"/>
  <c r="AS10" i="4"/>
  <c r="AR10" i="4"/>
  <c r="AQ10" i="4"/>
  <c r="AP10" i="4"/>
  <c r="AO10" i="4"/>
  <c r="AN10"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I10" i="4"/>
  <c r="H10" i="4"/>
  <c r="G10" i="4"/>
  <c r="F10" i="4"/>
  <c r="E10" i="4"/>
  <c r="D10" i="4"/>
  <c r="C10"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Q9" i="4"/>
  <c r="P9" i="4"/>
  <c r="R9" i="4" s="1"/>
  <c r="O9" i="4"/>
  <c r="N9" i="4"/>
  <c r="L9" i="4"/>
  <c r="K9" i="4"/>
  <c r="M9" i="4" s="1"/>
  <c r="J9" i="4"/>
  <c r="I9" i="4"/>
  <c r="H9" i="4"/>
  <c r="G9" i="4"/>
  <c r="F9" i="4"/>
  <c r="E9" i="4"/>
  <c r="D9" i="4"/>
  <c r="C9"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G8" i="4"/>
  <c r="F8" i="4"/>
  <c r="E8" i="4"/>
  <c r="D8" i="4"/>
  <c r="C8"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G7" i="12" s="1"/>
  <c r="Q7" i="4"/>
  <c r="P7" i="4"/>
  <c r="O7" i="4"/>
  <c r="N7" i="4"/>
  <c r="L7" i="4"/>
  <c r="I7" i="12" s="1"/>
  <c r="K7" i="4"/>
  <c r="H7" i="12" s="1"/>
  <c r="J7" i="4"/>
  <c r="I7" i="4"/>
  <c r="H7" i="4"/>
  <c r="G7" i="4"/>
  <c r="F7" i="4"/>
  <c r="E7" i="4"/>
  <c r="D7" i="4"/>
  <c r="C7" i="4"/>
  <c r="BC6" i="4"/>
  <c r="EJ5" i="4"/>
  <c r="EI5" i="4"/>
  <c r="EH5" i="4"/>
  <c r="EG5" i="4"/>
  <c r="EF5" i="4"/>
  <c r="EE5" i="4"/>
  <c r="ED5" i="4"/>
  <c r="EC5" i="4"/>
  <c r="EB5" i="4"/>
  <c r="EA5" i="4"/>
  <c r="DZ5" i="4"/>
  <c r="DY5" i="4"/>
  <c r="DX5" i="4"/>
  <c r="DW5" i="4"/>
  <c r="DV5" i="4"/>
  <c r="DU5" i="4"/>
  <c r="DT5" i="4"/>
  <c r="DS5" i="4"/>
  <c r="DR5" i="4"/>
  <c r="DQ5" i="4"/>
  <c r="DP5" i="4"/>
  <c r="DO5" i="4"/>
  <c r="DN5" i="4"/>
  <c r="DM5" i="4"/>
  <c r="DL5" i="4"/>
  <c r="DK5" i="4"/>
  <c r="DJ5" i="4"/>
  <c r="DI5" i="4"/>
  <c r="DH5" i="4"/>
  <c r="DG5" i="4"/>
  <c r="DF5" i="4"/>
  <c r="DE5" i="4"/>
  <c r="DD5" i="4"/>
  <c r="DC5" i="4"/>
  <c r="DB5" i="4"/>
  <c r="DA5" i="4"/>
  <c r="CZ5" i="4"/>
  <c r="CY5" i="4"/>
  <c r="CX5" i="4"/>
  <c r="CW5" i="4"/>
  <c r="CV5" i="4"/>
  <c r="CU5" i="4"/>
  <c r="CT5" i="4"/>
  <c r="CS5" i="4"/>
  <c r="CR5" i="4"/>
  <c r="CQ5" i="4"/>
  <c r="CP5" i="4"/>
  <c r="CO5" i="4"/>
  <c r="CN5" i="4"/>
  <c r="CM5" i="4"/>
  <c r="CL5" i="4"/>
  <c r="CK5" i="4"/>
  <c r="CJ5" i="4"/>
  <c r="CI5" i="4"/>
  <c r="CH5" i="4"/>
  <c r="CG5" i="4"/>
  <c r="CF5" i="4"/>
  <c r="CE5" i="4"/>
  <c r="CD5" i="4"/>
  <c r="CC5" i="4"/>
  <c r="CB5" i="4"/>
  <c r="CA5" i="4"/>
  <c r="BZ5" i="4"/>
  <c r="BY5" i="4"/>
  <c r="BX5" i="4"/>
  <c r="BW5" i="4"/>
  <c r="BV5" i="4"/>
  <c r="BU5" i="4"/>
  <c r="BT5" i="4"/>
  <c r="BS5" i="4"/>
  <c r="BR5" i="4"/>
  <c r="BQ5" i="4"/>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G5" i="4"/>
  <c r="F5" i="4"/>
  <c r="E5" i="4"/>
  <c r="D5" i="4"/>
  <c r="C5" i="4"/>
  <c r="EJ4" i="4"/>
  <c r="EI4" i="4"/>
  <c r="EH4" i="4"/>
  <c r="EG4" i="4"/>
  <c r="EF4" i="4"/>
  <c r="EE4" i="4"/>
  <c r="ED4" i="4"/>
  <c r="EC4" i="4"/>
  <c r="EB4" i="4"/>
  <c r="EA4" i="4"/>
  <c r="DZ4" i="4"/>
  <c r="DY4" i="4"/>
  <c r="DX4" i="4"/>
  <c r="DW4" i="4"/>
  <c r="DV4" i="4"/>
  <c r="DU4" i="4"/>
  <c r="DT4" i="4"/>
  <c r="DS4" i="4"/>
  <c r="DR4" i="4"/>
  <c r="DQ4" i="4"/>
  <c r="DP4" i="4"/>
  <c r="DO4" i="4"/>
  <c r="DN4" i="4"/>
  <c r="DM4" i="4"/>
  <c r="DL4" i="4"/>
  <c r="DK4" i="4"/>
  <c r="DJ4" i="4"/>
  <c r="DI4" i="4"/>
  <c r="DH4" i="4"/>
  <c r="DG4" i="4"/>
  <c r="DF4" i="4"/>
  <c r="DE4" i="4"/>
  <c r="DD4" i="4"/>
  <c r="DC4" i="4"/>
  <c r="DB4" i="4"/>
  <c r="DA4" i="4"/>
  <c r="CZ4" i="4"/>
  <c r="CY4" i="4"/>
  <c r="CX4" i="4"/>
  <c r="CW4" i="4"/>
  <c r="CV4" i="4"/>
  <c r="CU4" i="4"/>
  <c r="CT4" i="4"/>
  <c r="CS4" i="4"/>
  <c r="CR4" i="4"/>
  <c r="CQ4" i="4"/>
  <c r="CP4" i="4"/>
  <c r="CO4" i="4"/>
  <c r="CN4" i="4"/>
  <c r="CM4" i="4"/>
  <c r="CL4" i="4"/>
  <c r="CK4" i="4"/>
  <c r="CJ4" i="4"/>
  <c r="CI4" i="4"/>
  <c r="CH4" i="4"/>
  <c r="CG4" i="4"/>
  <c r="CF4" i="4"/>
  <c r="CE4" i="4"/>
  <c r="CD4" i="4"/>
  <c r="CC4" i="4"/>
  <c r="CB4" i="4"/>
  <c r="CA4" i="4"/>
  <c r="BZ4" i="4"/>
  <c r="BY4" i="4"/>
  <c r="BX4" i="4"/>
  <c r="BW4" i="4"/>
  <c r="BV4" i="4"/>
  <c r="BU4" i="4"/>
  <c r="BT4" i="4"/>
  <c r="BS4" i="4"/>
  <c r="BR4" i="4"/>
  <c r="BQ4" i="4"/>
  <c r="BP4" i="4"/>
  <c r="BO4" i="4"/>
  <c r="BN4" i="4"/>
  <c r="BM4" i="4"/>
  <c r="BL4" i="4"/>
  <c r="BK4" i="4"/>
  <c r="BJ4" i="4"/>
  <c r="BI4" i="4"/>
  <c r="BH4" i="4"/>
  <c r="BG4" i="4"/>
  <c r="BF4" i="4"/>
  <c r="BE4" i="4"/>
  <c r="BD4" i="4"/>
  <c r="BC4" i="4"/>
  <c r="BB4" i="4"/>
  <c r="BA4" i="4"/>
  <c r="AZ4" i="4"/>
  <c r="AY4" i="4"/>
  <c r="AX4" i="4"/>
  <c r="AW4" i="4"/>
  <c r="AV4" i="4"/>
  <c r="AU4" i="4"/>
  <c r="AT4" i="4"/>
  <c r="AS4" i="4"/>
  <c r="AR4" i="4"/>
  <c r="AQ4" i="4"/>
  <c r="AP4" i="4"/>
  <c r="AO4" i="4"/>
  <c r="AN4" i="4"/>
  <c r="AM4" i="4"/>
  <c r="AL4" i="4"/>
  <c r="AK4" i="4"/>
  <c r="AJ4" i="4"/>
  <c r="AI4" i="4"/>
  <c r="AH4" i="4"/>
  <c r="AG4" i="4"/>
  <c r="AF4" i="4"/>
  <c r="AE4" i="4"/>
  <c r="AD4" i="4"/>
  <c r="AC4" i="4"/>
  <c r="AB4" i="4"/>
  <c r="AA4" i="4"/>
  <c r="Z4" i="4"/>
  <c r="Y4" i="4"/>
  <c r="X4" i="4"/>
  <c r="W4" i="4"/>
  <c r="V4" i="4"/>
  <c r="U4" i="4"/>
  <c r="T4" i="4"/>
  <c r="S4" i="4"/>
  <c r="R4" i="4"/>
  <c r="Q4" i="4"/>
  <c r="P4" i="4"/>
  <c r="O4" i="4"/>
  <c r="N4" i="4"/>
  <c r="M4" i="4"/>
  <c r="L4" i="4"/>
  <c r="K4" i="4"/>
  <c r="J4" i="4"/>
  <c r="I4" i="4"/>
  <c r="H4" i="4"/>
  <c r="G4" i="4"/>
  <c r="F4" i="4"/>
  <c r="E4" i="4"/>
  <c r="D4" i="4"/>
  <c r="C4" i="4"/>
  <c r="A29" i="1"/>
  <c r="J6" i="2" a="1"/>
  <c r="F6" i="2" a="1"/>
  <c r="D6" i="2" a="1"/>
  <c r="P6" i="2" a="1"/>
  <c r="R6" i="2" a="1"/>
  <c r="K6" i="2" a="1"/>
  <c r="N6" i="2" a="1"/>
  <c r="O6" i="2" a="1"/>
  <c r="G6" i="2" a="1"/>
  <c r="T6" i="2" a="1"/>
  <c r="B6" i="2" a="1"/>
  <c r="S6" i="2" a="1"/>
  <c r="H6" i="2" a="1"/>
  <c r="L6" i="2" a="1"/>
  <c r="C6" i="2" a="1"/>
  <c r="B140" i="2" l="1"/>
  <c r="B132" i="2"/>
  <c r="B124" i="2"/>
  <c r="B116" i="2"/>
  <c r="B108" i="2"/>
  <c r="B100" i="2"/>
  <c r="B92" i="2"/>
  <c r="B84" i="2"/>
  <c r="B76" i="2"/>
  <c r="B68" i="2"/>
  <c r="B60" i="2"/>
  <c r="B52" i="2"/>
  <c r="B44" i="2"/>
  <c r="B36" i="2"/>
  <c r="B28" i="2"/>
  <c r="B20" i="2"/>
  <c r="B12" i="2"/>
  <c r="B141" i="2"/>
  <c r="B131" i="2"/>
  <c r="B122" i="2"/>
  <c r="B113" i="2"/>
  <c r="B104" i="2"/>
  <c r="B95" i="2"/>
  <c r="B86" i="2"/>
  <c r="B77" i="2"/>
  <c r="B67" i="2"/>
  <c r="B58" i="2"/>
  <c r="B49" i="2"/>
  <c r="B40" i="2"/>
  <c r="B31" i="2"/>
  <c r="B22" i="2"/>
  <c r="B13" i="2"/>
  <c r="B143" i="2"/>
  <c r="B79" i="2"/>
  <c r="B42" i="2"/>
  <c r="B142" i="2"/>
  <c r="B96" i="2"/>
  <c r="B50" i="2"/>
  <c r="B6" i="2"/>
  <c r="B139" i="2"/>
  <c r="B130" i="2"/>
  <c r="B121" i="2"/>
  <c r="B112" i="2"/>
  <c r="B103" i="2"/>
  <c r="B94" i="2"/>
  <c r="B85" i="2"/>
  <c r="B75" i="2"/>
  <c r="B66" i="2"/>
  <c r="B57" i="2"/>
  <c r="B48" i="2"/>
  <c r="B39" i="2"/>
  <c r="B30" i="2"/>
  <c r="B21" i="2"/>
  <c r="B11" i="2"/>
  <c r="B102" i="2"/>
  <c r="B74" i="2"/>
  <c r="B56" i="2"/>
  <c r="B38" i="2"/>
  <c r="B19" i="2"/>
  <c r="B88" i="2"/>
  <c r="B51" i="2"/>
  <c r="B87" i="2"/>
  <c r="B138" i="2"/>
  <c r="B129" i="2"/>
  <c r="B120" i="2"/>
  <c r="B111" i="2"/>
  <c r="B93" i="2"/>
  <c r="B83" i="2"/>
  <c r="B65" i="2"/>
  <c r="B47" i="2"/>
  <c r="B29" i="2"/>
  <c r="B10" i="2"/>
  <c r="B106" i="2"/>
  <c r="B61" i="2"/>
  <c r="B15" i="2"/>
  <c r="B114" i="2"/>
  <c r="B69" i="2"/>
  <c r="B23" i="2"/>
  <c r="B137" i="2"/>
  <c r="B128" i="2"/>
  <c r="B119" i="2"/>
  <c r="B110" i="2"/>
  <c r="B101" i="2"/>
  <c r="B91" i="2"/>
  <c r="B82" i="2"/>
  <c r="B73" i="2"/>
  <c r="B64" i="2"/>
  <c r="B55" i="2"/>
  <c r="B46" i="2"/>
  <c r="B37" i="2"/>
  <c r="B27" i="2"/>
  <c r="B18" i="2"/>
  <c r="B9" i="2"/>
  <c r="B145" i="2"/>
  <c r="B136" i="2"/>
  <c r="B127" i="2"/>
  <c r="B118" i="2"/>
  <c r="B109" i="2"/>
  <c r="B99" i="2"/>
  <c r="B90" i="2"/>
  <c r="B81" i="2"/>
  <c r="B72" i="2"/>
  <c r="B63" i="2"/>
  <c r="B54" i="2"/>
  <c r="B45" i="2"/>
  <c r="B26" i="2"/>
  <c r="B17" i="2"/>
  <c r="B8" i="2"/>
  <c r="B115" i="2"/>
  <c r="B70" i="2"/>
  <c r="B24" i="2"/>
  <c r="B35" i="2"/>
  <c r="B133" i="2"/>
  <c r="B105" i="2"/>
  <c r="B59" i="2"/>
  <c r="B41" i="2"/>
  <c r="B14" i="2"/>
  <c r="B144" i="2"/>
  <c r="B135" i="2"/>
  <c r="B126" i="2"/>
  <c r="B117" i="2"/>
  <c r="B107" i="2"/>
  <c r="B98" i="2"/>
  <c r="B89" i="2"/>
  <c r="B80" i="2"/>
  <c r="B71" i="2"/>
  <c r="B62" i="2"/>
  <c r="B53" i="2"/>
  <c r="B43" i="2"/>
  <c r="B34" i="2"/>
  <c r="B25" i="2"/>
  <c r="B16" i="2"/>
  <c r="B7" i="2"/>
  <c r="B134" i="2"/>
  <c r="B97" i="2"/>
  <c r="B33" i="2"/>
  <c r="B123" i="2"/>
  <c r="B78" i="2"/>
  <c r="B32" i="2"/>
  <c r="B125" i="2"/>
  <c r="F21" i="2"/>
  <c r="F13" i="2"/>
  <c r="F6" i="2"/>
  <c r="F20" i="2"/>
  <c r="F12" i="2"/>
  <c r="F19" i="2"/>
  <c r="F11" i="2"/>
  <c r="F14" i="2"/>
  <c r="F15" i="2"/>
  <c r="F10" i="2"/>
  <c r="F9" i="2"/>
  <c r="F8" i="2"/>
  <c r="F18" i="2"/>
  <c r="F7" i="2"/>
  <c r="F16" i="2"/>
  <c r="F17" i="2"/>
  <c r="K20" i="2"/>
  <c r="K12" i="2"/>
  <c r="K19" i="2"/>
  <c r="K11" i="2"/>
  <c r="K17" i="2"/>
  <c r="K9" i="2"/>
  <c r="K16" i="2"/>
  <c r="K8" i="2"/>
  <c r="K15" i="2"/>
  <c r="K7" i="2"/>
  <c r="K21" i="2"/>
  <c r="K18" i="2"/>
  <c r="K14" i="2"/>
  <c r="K6" i="2"/>
  <c r="K13" i="2"/>
  <c r="K10" i="2"/>
  <c r="P12" i="2"/>
  <c r="P19" i="2"/>
  <c r="P11" i="2"/>
  <c r="P17" i="2"/>
  <c r="P9" i="2"/>
  <c r="P16" i="2"/>
  <c r="P8" i="2"/>
  <c r="P15" i="2"/>
  <c r="P7" i="2"/>
  <c r="P18" i="2"/>
  <c r="P14" i="2"/>
  <c r="P13" i="2"/>
  <c r="P10" i="2"/>
  <c r="P6" i="2"/>
  <c r="J21" i="2"/>
  <c r="J13" i="2"/>
  <c r="J6" i="2"/>
  <c r="J20" i="2"/>
  <c r="J12" i="2"/>
  <c r="J18" i="2"/>
  <c r="J10" i="2"/>
  <c r="J17" i="2"/>
  <c r="J9" i="2"/>
  <c r="J16" i="2"/>
  <c r="J8" i="2"/>
  <c r="J15" i="2"/>
  <c r="J14" i="2"/>
  <c r="J11" i="2"/>
  <c r="J19" i="2"/>
  <c r="J7" i="2"/>
  <c r="D138" i="2"/>
  <c r="D130" i="2"/>
  <c r="D122" i="2"/>
  <c r="D114" i="2"/>
  <c r="D106" i="2"/>
  <c r="D98" i="2"/>
  <c r="D90" i="2"/>
  <c r="D82" i="2"/>
  <c r="D74" i="2"/>
  <c r="D66" i="2"/>
  <c r="D58" i="2"/>
  <c r="D50" i="2"/>
  <c r="D42" i="2"/>
  <c r="D34" i="2"/>
  <c r="D26" i="2"/>
  <c r="D18" i="2"/>
  <c r="D10" i="2"/>
  <c r="D145" i="2"/>
  <c r="D137" i="2"/>
  <c r="D129" i="2"/>
  <c r="D121" i="2"/>
  <c r="D113" i="2"/>
  <c r="D105" i="2"/>
  <c r="D97" i="2"/>
  <c r="D144" i="2"/>
  <c r="D136" i="2"/>
  <c r="D128" i="2"/>
  <c r="D120" i="2"/>
  <c r="D112" i="2"/>
  <c r="D104" i="2"/>
  <c r="D96" i="2"/>
  <c r="D88" i="2"/>
  <c r="D80" i="2"/>
  <c r="D72" i="2"/>
  <c r="D141" i="2"/>
  <c r="D127" i="2"/>
  <c r="D116" i="2"/>
  <c r="D102" i="2"/>
  <c r="D91" i="2"/>
  <c r="D79" i="2"/>
  <c r="D69" i="2"/>
  <c r="D60" i="2"/>
  <c r="D51" i="2"/>
  <c r="D41" i="2"/>
  <c r="D32" i="2"/>
  <c r="D23" i="2"/>
  <c r="D14" i="2"/>
  <c r="D6" i="2"/>
  <c r="D118" i="2"/>
  <c r="D53" i="2"/>
  <c r="D103" i="2"/>
  <c r="D81" i="2"/>
  <c r="D61" i="2"/>
  <c r="D24" i="2"/>
  <c r="D140" i="2"/>
  <c r="D126" i="2"/>
  <c r="D115" i="2"/>
  <c r="D101" i="2"/>
  <c r="D89" i="2"/>
  <c r="D78" i="2"/>
  <c r="D68" i="2"/>
  <c r="D59" i="2"/>
  <c r="D49" i="2"/>
  <c r="D40" i="2"/>
  <c r="D31" i="2"/>
  <c r="D22" i="2"/>
  <c r="D13" i="2"/>
  <c r="D125" i="2"/>
  <c r="D100" i="2"/>
  <c r="D77" i="2"/>
  <c r="D57" i="2"/>
  <c r="D48" i="2"/>
  <c r="D30" i="2"/>
  <c r="D12" i="2"/>
  <c r="D71" i="2"/>
  <c r="D139" i="2"/>
  <c r="D111" i="2"/>
  <c r="D87" i="2"/>
  <c r="D67" i="2"/>
  <c r="D39" i="2"/>
  <c r="D21" i="2"/>
  <c r="D143" i="2"/>
  <c r="D93" i="2"/>
  <c r="D62" i="2"/>
  <c r="D25" i="2"/>
  <c r="D33" i="2"/>
  <c r="D135" i="2"/>
  <c r="D124" i="2"/>
  <c r="D110" i="2"/>
  <c r="D99" i="2"/>
  <c r="D86" i="2"/>
  <c r="D76" i="2"/>
  <c r="D65" i="2"/>
  <c r="D56" i="2"/>
  <c r="D47" i="2"/>
  <c r="D38" i="2"/>
  <c r="D29" i="2"/>
  <c r="D20" i="2"/>
  <c r="D11" i="2"/>
  <c r="D134" i="2"/>
  <c r="D123" i="2"/>
  <c r="D109" i="2"/>
  <c r="D95" i="2"/>
  <c r="D85" i="2"/>
  <c r="D75" i="2"/>
  <c r="D64" i="2"/>
  <c r="D55" i="2"/>
  <c r="D46" i="2"/>
  <c r="D37" i="2"/>
  <c r="D28" i="2"/>
  <c r="D19" i="2"/>
  <c r="D9" i="2"/>
  <c r="D44" i="2"/>
  <c r="D131" i="2"/>
  <c r="D92" i="2"/>
  <c r="D70" i="2"/>
  <c r="D43" i="2"/>
  <c r="D117" i="2"/>
  <c r="D52" i="2"/>
  <c r="D133" i="2"/>
  <c r="D119" i="2"/>
  <c r="D108" i="2"/>
  <c r="D94" i="2"/>
  <c r="D84" i="2"/>
  <c r="D73" i="2"/>
  <c r="D63" i="2"/>
  <c r="D54" i="2"/>
  <c r="D45" i="2"/>
  <c r="D36" i="2"/>
  <c r="D27" i="2"/>
  <c r="D17" i="2"/>
  <c r="D8" i="2"/>
  <c r="D132" i="2"/>
  <c r="D83" i="2"/>
  <c r="D35" i="2"/>
  <c r="D7" i="2"/>
  <c r="D142" i="2"/>
  <c r="D15" i="2"/>
  <c r="D107" i="2"/>
  <c r="D16" i="2"/>
  <c r="C143" i="2"/>
  <c r="C135" i="2"/>
  <c r="C127" i="2"/>
  <c r="C119" i="2"/>
  <c r="C111" i="2"/>
  <c r="C103" i="2"/>
  <c r="C95" i="2"/>
  <c r="C87" i="2"/>
  <c r="C79" i="2"/>
  <c r="C71" i="2"/>
  <c r="C63" i="2"/>
  <c r="C55" i="2"/>
  <c r="C47" i="2"/>
  <c r="C39" i="2"/>
  <c r="C31" i="2"/>
  <c r="C23" i="2"/>
  <c r="C15" i="2"/>
  <c r="C7" i="2"/>
  <c r="C137" i="2"/>
  <c r="C128" i="2"/>
  <c r="C118" i="2"/>
  <c r="C109" i="2"/>
  <c r="C100" i="2"/>
  <c r="C91" i="2"/>
  <c r="C82" i="2"/>
  <c r="C73" i="2"/>
  <c r="C64" i="2"/>
  <c r="C54" i="2"/>
  <c r="C45" i="2"/>
  <c r="C36" i="2"/>
  <c r="C27" i="2"/>
  <c r="C18" i="2"/>
  <c r="C9" i="2"/>
  <c r="C130" i="2"/>
  <c r="C84" i="2"/>
  <c r="C48" i="2"/>
  <c r="C129" i="2"/>
  <c r="C120" i="2"/>
  <c r="C110" i="2"/>
  <c r="C83" i="2"/>
  <c r="C56" i="2"/>
  <c r="C46" i="2"/>
  <c r="C145" i="2"/>
  <c r="C136" i="2"/>
  <c r="C126" i="2"/>
  <c r="C117" i="2"/>
  <c r="C108" i="2"/>
  <c r="C99" i="2"/>
  <c r="C90" i="2"/>
  <c r="C81" i="2"/>
  <c r="C72" i="2"/>
  <c r="C62" i="2"/>
  <c r="C53" i="2"/>
  <c r="C44" i="2"/>
  <c r="C35" i="2"/>
  <c r="C26" i="2"/>
  <c r="C17" i="2"/>
  <c r="C8" i="2"/>
  <c r="C134" i="2"/>
  <c r="C116" i="2"/>
  <c r="C107" i="2"/>
  <c r="C89" i="2"/>
  <c r="C70" i="2"/>
  <c r="C61" i="2"/>
  <c r="C43" i="2"/>
  <c r="C25" i="2"/>
  <c r="C121" i="2"/>
  <c r="C66" i="2"/>
  <c r="C11" i="2"/>
  <c r="C144" i="2"/>
  <c r="C125" i="2"/>
  <c r="C98" i="2"/>
  <c r="C80" i="2"/>
  <c r="C52" i="2"/>
  <c r="C34" i="2"/>
  <c r="C16" i="2"/>
  <c r="C139" i="2"/>
  <c r="C93" i="2"/>
  <c r="C29" i="2"/>
  <c r="C101" i="2"/>
  <c r="C10" i="2"/>
  <c r="C142" i="2"/>
  <c r="C133" i="2"/>
  <c r="C124" i="2"/>
  <c r="C115" i="2"/>
  <c r="C106" i="2"/>
  <c r="C97" i="2"/>
  <c r="C88" i="2"/>
  <c r="C78" i="2"/>
  <c r="C69" i="2"/>
  <c r="C60" i="2"/>
  <c r="C51" i="2"/>
  <c r="C42" i="2"/>
  <c r="C33" i="2"/>
  <c r="C24" i="2"/>
  <c r="C14" i="2"/>
  <c r="C6" i="2"/>
  <c r="C141" i="2"/>
  <c r="C132" i="2"/>
  <c r="C123" i="2"/>
  <c r="C114" i="2"/>
  <c r="C105" i="2"/>
  <c r="C96" i="2"/>
  <c r="C86" i="2"/>
  <c r="C77" i="2"/>
  <c r="C68" i="2"/>
  <c r="C59" i="2"/>
  <c r="C50" i="2"/>
  <c r="C41" i="2"/>
  <c r="C22" i="2"/>
  <c r="C13" i="2"/>
  <c r="C112" i="2"/>
  <c r="C57" i="2"/>
  <c r="C20" i="2"/>
  <c r="C32" i="2"/>
  <c r="C138" i="2"/>
  <c r="C74" i="2"/>
  <c r="C28" i="2"/>
  <c r="C140" i="2"/>
  <c r="C131" i="2"/>
  <c r="C122" i="2"/>
  <c r="C113" i="2"/>
  <c r="C104" i="2"/>
  <c r="C94" i="2"/>
  <c r="C85" i="2"/>
  <c r="C76" i="2"/>
  <c r="C67" i="2"/>
  <c r="C58" i="2"/>
  <c r="C49" i="2"/>
  <c r="C40" i="2"/>
  <c r="C30" i="2"/>
  <c r="C21" i="2"/>
  <c r="C12" i="2"/>
  <c r="C102" i="2"/>
  <c r="C38" i="2"/>
  <c r="C92" i="2"/>
  <c r="C19" i="2"/>
  <c r="C75" i="2"/>
  <c r="C65" i="2"/>
  <c r="C37" i="2"/>
  <c r="S13" i="2"/>
  <c r="S6" i="2"/>
  <c r="S20" i="2"/>
  <c r="S12" i="2"/>
  <c r="S18" i="2"/>
  <c r="S10" i="2"/>
  <c r="S17" i="2"/>
  <c r="S9" i="2"/>
  <c r="S16" i="2"/>
  <c r="S8" i="2"/>
  <c r="S11" i="2"/>
  <c r="S7" i="2"/>
  <c r="S15" i="2"/>
  <c r="S14" i="2"/>
  <c r="S19" i="2"/>
  <c r="R13" i="2"/>
  <c r="R6" i="2"/>
  <c r="R20" i="2"/>
  <c r="R12" i="2"/>
  <c r="R18" i="2"/>
  <c r="R10" i="2"/>
  <c r="R17" i="2"/>
  <c r="R9" i="2"/>
  <c r="R16" i="2"/>
  <c r="R8" i="2"/>
  <c r="R19" i="2"/>
  <c r="R15" i="2"/>
  <c r="R7" i="2"/>
  <c r="R14" i="2"/>
  <c r="R11" i="2"/>
  <c r="T13" i="2"/>
  <c r="T6" i="2"/>
  <c r="T20" i="2"/>
  <c r="T12" i="2"/>
  <c r="T18" i="2"/>
  <c r="T10" i="2"/>
  <c r="T17" i="2"/>
  <c r="T9" i="2"/>
  <c r="T16" i="2"/>
  <c r="T8" i="2"/>
  <c r="T14" i="2"/>
  <c r="T19" i="2"/>
  <c r="T15" i="2"/>
  <c r="T11" i="2"/>
  <c r="T7" i="2"/>
  <c r="L19" i="2"/>
  <c r="L11" i="2"/>
  <c r="L18" i="2"/>
  <c r="L10" i="2"/>
  <c r="L16" i="2"/>
  <c r="L8" i="2"/>
  <c r="L15" i="2"/>
  <c r="L7" i="2"/>
  <c r="L14" i="2"/>
  <c r="L6" i="2"/>
  <c r="L21" i="2"/>
  <c r="L20" i="2"/>
  <c r="L17" i="2"/>
  <c r="L13" i="2"/>
  <c r="L12" i="2"/>
  <c r="L9" i="2"/>
  <c r="O19" i="2"/>
  <c r="O11" i="2"/>
  <c r="O18" i="2"/>
  <c r="O10" i="2"/>
  <c r="O16" i="2"/>
  <c r="O8" i="2"/>
  <c r="O15" i="2"/>
  <c r="O7" i="2"/>
  <c r="O14" i="2"/>
  <c r="O13" i="2"/>
  <c r="O17" i="2"/>
  <c r="O12" i="2"/>
  <c r="O9" i="2"/>
  <c r="O6" i="2"/>
  <c r="N18" i="2"/>
  <c r="N10" i="2"/>
  <c r="N17" i="2"/>
  <c r="N9" i="2"/>
  <c r="N15" i="2"/>
  <c r="N7" i="2"/>
  <c r="N14" i="2"/>
  <c r="N13" i="2"/>
  <c r="N6" i="2"/>
  <c r="N8" i="2"/>
  <c r="N12" i="2"/>
  <c r="N19" i="2"/>
  <c r="N11" i="2"/>
  <c r="N16" i="2"/>
  <c r="G14" i="2"/>
  <c r="G20" i="2"/>
  <c r="G12" i="2"/>
  <c r="G19" i="2"/>
  <c r="G11" i="2"/>
  <c r="G18" i="2"/>
  <c r="G10" i="2"/>
  <c r="G9" i="2"/>
  <c r="G8" i="2"/>
  <c r="G7" i="2"/>
  <c r="G21" i="2"/>
  <c r="G6" i="2"/>
  <c r="G17" i="2"/>
  <c r="G13" i="2"/>
  <c r="G16" i="2"/>
  <c r="G15" i="2"/>
  <c r="H14" i="2"/>
  <c r="H21" i="2"/>
  <c r="H13" i="2"/>
  <c r="H6" i="2"/>
  <c r="H19" i="2"/>
  <c r="H11" i="2"/>
  <c r="H18" i="2"/>
  <c r="H10" i="2"/>
  <c r="H17" i="2"/>
  <c r="H9" i="2"/>
  <c r="H12" i="2"/>
  <c r="H8" i="2"/>
  <c r="H7" i="2"/>
  <c r="H16" i="2"/>
  <c r="H15" i="2"/>
  <c r="H20" i="2"/>
  <c r="F7" i="12"/>
  <c r="R7" i="4"/>
  <c r="M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5" authorId="0" shapeId="0" xr:uid="{00000000-0006-0000-0000-000001000000}">
      <text>
        <r>
          <rPr>
            <sz val="10"/>
            <color rgb="FF000000"/>
            <rFont val="Arial"/>
          </rPr>
          <t>TO-DO: Update
	-Duncan Dewhurst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1" authorId="0" shapeId="0" xr:uid="{00000000-0006-0000-0F00-000001000000}">
      <text>
        <r>
          <rPr>
            <sz val="10"/>
            <color rgb="FF000000"/>
            <rFont val="Arial"/>
          </rPr>
          <t>Organization identifier scheme.</t>
        </r>
      </text>
    </comment>
  </commentList>
</comments>
</file>

<file path=xl/sharedStrings.xml><?xml version="1.0" encoding="utf-8"?>
<sst xmlns="http://schemas.openxmlformats.org/spreadsheetml/2006/main" count="5656" uniqueCount="2095">
  <si>
    <t>Data collection spreadsheet</t>
  </si>
  <si>
    <t>Version</t>
  </si>
  <si>
    <t>Use this spreadsheet to collect data in OCDS format. The OCDS Data Review Tool can be used to check, explore and convert data directly from the spreadsheet. Try it using the link below!</t>
  </si>
  <si>
    <t>Key</t>
  </si>
  <si>
    <t>The following colour coding is used throughout this template</t>
  </si>
  <si>
    <t>Manual data entry</t>
  </si>
  <si>
    <t>Choose value from list</t>
  </si>
  <si>
    <t>Calculated value</t>
  </si>
  <si>
    <t>Guidance and notes</t>
  </si>
  <si>
    <t>Header column</t>
  </si>
  <si>
    <t>User guidance</t>
  </si>
  <si>
    <t>Entering data</t>
  </si>
  <si>
    <r>
      <rPr>
        <sz val="10"/>
        <rFont val="Arial"/>
        <family val="2"/>
      </rPr>
      <t xml:space="preserve">Use the </t>
    </r>
    <r>
      <rPr>
        <b/>
        <sz val="10"/>
        <rFont val="Arial"/>
        <family val="2"/>
      </rPr>
      <t>Input: Contracting processes</t>
    </r>
    <r>
      <rPr>
        <sz val="10"/>
        <rFont val="Arial"/>
        <family val="2"/>
      </rPr>
      <t xml:space="preserve"> sheet to enter data. Each row represents a single contracting process and each column represents a field of data relating to that contracting process.</t>
    </r>
  </si>
  <si>
    <r>
      <rPr>
        <sz val="10"/>
        <rFont val="Arial"/>
        <family val="2"/>
      </rPr>
      <t xml:space="preserve">Use the </t>
    </r>
    <r>
      <rPr>
        <b/>
        <sz val="10"/>
        <rFont val="Arial"/>
        <family val="2"/>
      </rPr>
      <t>Input: Tender Items, Input: Award Items, Input:Tenderers</t>
    </r>
    <r>
      <rPr>
        <sz val="10"/>
        <rFont val="Arial"/>
        <family val="2"/>
      </rPr>
      <t xml:space="preserve"> and </t>
    </r>
    <r>
      <rPr>
        <b/>
        <sz val="10"/>
        <rFont val="Arial"/>
        <family val="2"/>
      </rPr>
      <t>Input: Implementation Transactions</t>
    </r>
    <r>
      <rPr>
        <sz val="10"/>
        <rFont val="Arial"/>
        <family val="2"/>
      </rPr>
      <t xml:space="preserve"> sheets to enter additional data about your contracting processes. Data entered in these sheets is related to the data in the </t>
    </r>
    <r>
      <rPr>
        <b/>
        <sz val="10"/>
        <rFont val="Arial"/>
        <family val="2"/>
      </rPr>
      <t>Input: Contracting processes</t>
    </r>
    <r>
      <rPr>
        <sz val="10"/>
        <rFont val="Arial"/>
        <family val="2"/>
      </rPr>
      <t xml:space="preserve"> sheet using the `ocid` column. Use the drop down to select the contracting process you are entering data for.</t>
    </r>
  </si>
  <si>
    <t>Checking, exploring and converting data</t>
  </si>
  <si>
    <t xml:space="preserve">To use the following link you need to set the sharing settings for the spreadsheet so that anyone with the link can view it. Alternatively you can use the File menu to download a Microsoft Excel version of the spreadsheet to upload to the Data Review Tool. </t>
  </si>
  <si>
    <t>Developer guidance</t>
  </si>
  <si>
    <t>Adding a field with an OCDS mapping to the template</t>
  </si>
  <si>
    <t>1. Insert a new column in the relevant input sheet.</t>
  </si>
  <si>
    <r>
      <rPr>
        <sz val="10"/>
        <rFont val="Arial"/>
        <family val="2"/>
      </rPr>
      <t xml:space="preserve">2. Copy and paste the appropriate column from the </t>
    </r>
    <r>
      <rPr>
        <b/>
        <sz val="10"/>
        <rFont val="Arial"/>
        <family val="2"/>
      </rPr>
      <t># Reference: Template columns</t>
    </r>
    <r>
      <rPr>
        <sz val="10"/>
        <rFont val="Arial"/>
        <family val="2"/>
      </rPr>
      <t xml:space="preserve"> sheet to the new column you added, based on the desired format for the new column, e.g. text, date, number etc.</t>
    </r>
  </si>
  <si>
    <r>
      <rPr>
        <sz val="10"/>
        <rFont val="Arial"/>
        <family val="2"/>
      </rPr>
      <t xml:space="preserve">3. Enter the path of the OCDS mapping in the </t>
    </r>
    <r>
      <rPr>
        <i/>
        <sz val="10"/>
        <rFont val="Arial"/>
        <family val="2"/>
      </rPr>
      <t># OCDS field path</t>
    </r>
    <r>
      <rPr>
        <sz val="10"/>
        <rFont val="Arial"/>
        <family val="2"/>
      </rPr>
      <t xml:space="preserve"> row</t>
    </r>
    <r>
      <rPr>
        <i/>
        <sz val="10"/>
        <rFont val="Arial"/>
        <family val="2"/>
      </rPr>
      <t xml:space="preserve"> </t>
    </r>
    <r>
      <rPr>
        <sz val="10"/>
        <rFont val="Arial"/>
        <family val="2"/>
      </rPr>
      <t xml:space="preserve">of the new column, refer to the </t>
    </r>
    <r>
      <rPr>
        <b/>
        <sz val="10"/>
        <rFont val="Arial"/>
        <family val="2"/>
      </rPr>
      <t># Reference: schema sheet</t>
    </r>
    <r>
      <rPr>
        <sz val="10"/>
        <rFont val="Arial"/>
        <family val="2"/>
      </rPr>
      <t xml:space="preserve"> for a list of OCDS fields and paths.</t>
    </r>
  </si>
  <si>
    <r>
      <rPr>
        <sz val="10"/>
        <rFont val="Arial"/>
        <family val="2"/>
      </rPr>
      <t xml:space="preserve">4. Enter any additional information for users in the </t>
    </r>
    <r>
      <rPr>
        <i/>
        <sz val="10"/>
        <rFont val="Arial"/>
        <family val="2"/>
      </rPr>
      <t>Guidance</t>
    </r>
    <r>
      <rPr>
        <sz val="10"/>
        <rFont val="Arial"/>
        <family val="2"/>
      </rPr>
      <t xml:space="preserve"> row of the new column, e.g. the form or report from which the data should be entered.</t>
    </r>
  </si>
  <si>
    <r>
      <rPr>
        <sz val="10"/>
        <rFont val="Arial"/>
        <family val="2"/>
      </rPr>
      <t xml:space="preserve">5. If the field uses an OCDS codelist, set the data validation rules for the Data rows of the new column to "List from range" and set the range to the relevant codelist in the </t>
    </r>
    <r>
      <rPr>
        <b/>
        <sz val="10"/>
        <rFont val="Arial"/>
        <family val="2"/>
      </rPr>
      <t># Reference: codelists sheet</t>
    </r>
    <r>
      <rPr>
        <sz val="10"/>
        <rFont val="Arial"/>
        <family val="2"/>
      </rPr>
      <t>. See https://support.google.com/docs/answer/186103 for more information on creating drop down lists in Google Sheets.</t>
    </r>
  </si>
  <si>
    <r>
      <rPr>
        <sz val="10"/>
        <rFont val="Arial"/>
        <family val="2"/>
      </rPr>
      <t xml:space="preserve">6. If the field is a date field, add '#' before the OCDS field path, copy the 'date conversion helper column' from the </t>
    </r>
    <r>
      <rPr>
        <b/>
        <sz val="10"/>
        <rFont val="Arial"/>
        <family val="2"/>
      </rPr>
      <t># Reference: Template</t>
    </r>
    <r>
      <rPr>
        <sz val="10"/>
        <rFont val="Arial"/>
        <family val="2"/>
      </rPr>
      <t xml:space="preserve"> columns sheet to your input sheet, enter the OCDS field path without the '#' and update the formulae in the green cells to reference the input column you added.</t>
    </r>
  </si>
  <si>
    <t>Adding a field without an OCDS mapping to the template</t>
  </si>
  <si>
    <r>
      <rPr>
        <sz val="10"/>
        <rFont val="Arial"/>
        <family val="2"/>
      </rPr>
      <t>2. Copy and paste the appropriate column from the</t>
    </r>
    <r>
      <rPr>
        <b/>
        <sz val="10"/>
        <rFont val="Arial"/>
        <family val="2"/>
      </rPr>
      <t xml:space="preserve"> # Reference: Template</t>
    </r>
    <r>
      <rPr>
        <sz val="10"/>
        <rFont val="Arial"/>
        <family val="2"/>
      </rPr>
      <t xml:space="preserve"> columns sheet to the new column you added, based on the desired format for the new column, e.g. text, date, number etc.</t>
    </r>
  </si>
  <si>
    <r>
      <rPr>
        <sz val="10"/>
        <rFont val="Arial"/>
        <family val="2"/>
      </rPr>
      <t xml:space="preserve">3. Enter '#' in the </t>
    </r>
    <r>
      <rPr>
        <i/>
        <sz val="10"/>
        <rFont val="Arial"/>
        <family val="2"/>
      </rPr>
      <t># OCDS field path</t>
    </r>
    <r>
      <rPr>
        <sz val="10"/>
        <rFont val="Arial"/>
        <family val="2"/>
      </rPr>
      <t xml:space="preserve"> row</t>
    </r>
    <r>
      <rPr>
        <i/>
        <sz val="10"/>
        <rFont val="Arial"/>
        <family val="2"/>
      </rPr>
      <t xml:space="preserve"> </t>
    </r>
    <r>
      <rPr>
        <sz val="10"/>
        <rFont val="Arial"/>
        <family val="2"/>
      </rPr>
      <t>of the new column, this tells the OCDS Data Review Tool to skip this column when converting data</t>
    </r>
  </si>
  <si>
    <r>
      <rPr>
        <sz val="10"/>
        <rFont val="Arial"/>
        <family val="2"/>
      </rPr>
      <t xml:space="preserve">4. Enter any additional information for users in the </t>
    </r>
    <r>
      <rPr>
        <i/>
        <sz val="10"/>
        <rFont val="Arial"/>
        <family val="2"/>
      </rPr>
      <t>Guidance</t>
    </r>
    <r>
      <rPr>
        <sz val="10"/>
        <rFont val="Arial"/>
        <family val="2"/>
      </rPr>
      <t xml:space="preserve"> row of the new column, e.g. the form or report from which the data should be entered.</t>
    </r>
  </si>
  <si>
    <r>
      <rPr>
        <sz val="10"/>
        <rFont val="Arial"/>
        <family val="2"/>
      </rPr>
      <t xml:space="preserve">5. Contact the OCDS helpdesk to agree an appropriate value to use in the </t>
    </r>
    <r>
      <rPr>
        <i/>
        <sz val="10"/>
        <rFont val="Arial"/>
        <family val="2"/>
      </rPr>
      <t># OCDS field path</t>
    </r>
    <r>
      <rPr>
        <sz val="10"/>
        <rFont val="Arial"/>
        <family val="2"/>
      </rPr>
      <t xml:space="preserve"> row for the new column.</t>
    </r>
  </si>
  <si>
    <t>One to many relationships</t>
  </si>
  <si>
    <t>One to many relationships, for example one tender which results in multiple contracts, are modelled using arrays in OCDS and can be represented in two different ways in the template.</t>
  </si>
  <si>
    <t>Single sheet, multiple column representation</t>
  </si>
  <si>
    <t>In this approach, new columns are added for each item in the array. This approach is suitable where the maximum number of items in the array is known and is small.</t>
  </si>
  <si>
    <t>Contracting processes input sheet</t>
  </si>
  <si>
    <t>OCDS field path</t>
  </si>
  <si>
    <t>ocid</t>
  </si>
  <si>
    <t>tender/title</t>
  </si>
  <si>
    <t>contracts/0/title</t>
  </si>
  <si>
    <t>contracts/1/title</t>
  </si>
  <si>
    <t>contracts/2/title</t>
  </si>
  <si>
    <t>Data</t>
  </si>
  <si>
    <t>ocds-123456</t>
  </si>
  <si>
    <t>Purchase of office furniture</t>
  </si>
  <si>
    <t>Contract for supply of 30 desks</t>
  </si>
  <si>
    <t>Contract for supply of 10 chairs</t>
  </si>
  <si>
    <t>Contract for supply of 40 laptop stands</t>
  </si>
  <si>
    <t>Multi sheet, single column representation</t>
  </si>
  <si>
    <t>In this approach, a separate sheet is used for the items in the array and entries on this sheet are linked to tenders using the contracting process identifier. This approach is suitable when the maximum number of items in an array is unknown or large.</t>
  </si>
  <si>
    <t>Tenders input sheet</t>
  </si>
  <si>
    <t>Contracts input sheet</t>
  </si>
  <si>
    <t>Refer to the flatten-tool documentation for more details: https://flatten-tool.readthedocs.io/en/latest/unflatten/</t>
  </si>
  <si>
    <t>Adding new sheets</t>
  </si>
  <si>
    <t>To add a sheet which will be used to enter data, duplicate an existing input sheet and add/remove columns as required.</t>
  </si>
  <si>
    <t>To add a sheet which will not be used to enter data (e.g. containing guidance or reference information) create a new sheet and prefix the sheet name with '#', this tells the OCDS Data Review Tool to skip this sheet.</t>
  </si>
  <si>
    <t>Changing the structure of the input sheet(s)</t>
  </si>
  <si>
    <r>
      <rPr>
        <sz val="10"/>
        <rFont val="Arial"/>
        <family val="2"/>
      </rPr>
      <t xml:space="preserve">The </t>
    </r>
    <r>
      <rPr>
        <b/>
        <sz val="10"/>
        <rFont val="Arial"/>
        <family val="2"/>
      </rPr>
      <t>Meta</t>
    </r>
    <r>
      <rPr>
        <sz val="10"/>
        <rFont val="Arial"/>
        <family val="2"/>
      </rPr>
      <t xml:space="preserve"> sheet defines the structure of the </t>
    </r>
    <r>
      <rPr>
        <b/>
        <sz val="10"/>
        <rFont val="Arial"/>
        <family val="2"/>
      </rPr>
      <t>Input: Contracting processes</t>
    </r>
    <r>
      <rPr>
        <sz val="10"/>
        <rFont val="Arial"/>
        <family val="2"/>
      </rPr>
      <t xml:space="preserve"> sheet. The following parameters are set in the first row of the sheet:</t>
    </r>
  </si>
  <si>
    <t>Parameter</t>
  </si>
  <si>
    <t>Description</t>
  </si>
  <si>
    <t>skiprows</t>
  </si>
  <si>
    <r>
      <t xml:space="preserve">This parameter defines how many rows are above the </t>
    </r>
    <r>
      <rPr>
        <i/>
        <sz val="10"/>
        <rFont val="Arial"/>
        <family val="2"/>
      </rPr>
      <t>OCDS field path</t>
    </r>
    <r>
      <rPr>
        <sz val="10"/>
        <color rgb="FF000000"/>
        <rFont val="Arial"/>
      </rPr>
      <t xml:space="preserve"> row in the </t>
    </r>
    <r>
      <rPr>
        <b/>
        <sz val="10"/>
        <rFont val="Arial"/>
        <family val="2"/>
      </rPr>
      <t>input sheets</t>
    </r>
    <r>
      <rPr>
        <sz val="10"/>
        <color rgb="FF000000"/>
        <rFont val="Arial"/>
      </rPr>
      <t>, these rows will be skipped by the OCDS Data Review Tool</t>
    </r>
  </si>
  <si>
    <t>headerrows</t>
  </si>
  <si>
    <r>
      <t xml:space="preserve">This parameter defines how many rows are below the </t>
    </r>
    <r>
      <rPr>
        <i/>
        <sz val="10"/>
        <rFont val="Arial"/>
        <family val="2"/>
      </rPr>
      <t>OCDS field path</t>
    </r>
    <r>
      <rPr>
        <sz val="10"/>
        <color rgb="FF000000"/>
        <rFont val="Arial"/>
      </rPr>
      <t xml:space="preserve"> row in the input sheets before the data, these rows will be skipped by the OCDS Data Review Tool</t>
    </r>
  </si>
  <si>
    <t>hashcomments</t>
  </si>
  <si>
    <t>This parameter means that any sheets or columns beginning with '#' will be skipped by the OCDS Data Review Tool</t>
  </si>
  <si>
    <t>Refer to the flatten tool documentation for more details: https://flatten-tool.readthedocs.io/en/latest/unflatten/#configuration-properties-skip-and-header-rows</t>
  </si>
  <si>
    <t>Updating the publisher metadata</t>
  </si>
  <si>
    <r>
      <rPr>
        <sz val="10"/>
        <rFont val="Arial"/>
        <family val="2"/>
      </rPr>
      <t xml:space="preserve">The </t>
    </r>
    <r>
      <rPr>
        <b/>
        <sz val="10"/>
        <rFont val="Arial"/>
        <family val="2"/>
      </rPr>
      <t>Meta</t>
    </r>
    <r>
      <rPr>
        <sz val="10"/>
        <rFont val="Arial"/>
        <family val="2"/>
      </rPr>
      <t xml:space="preserve"> sheet also sets the metadata about the publication. This should be updated with the details of the publisher.</t>
    </r>
  </si>
  <si>
    <t>Refer to the flatten tool documentation: https://flatten-tool.readthedocs.io/en/latest/unflatten/#metadata-tab and the OCDS release package documentation for more details: http://standard.open-contracting.org/latest/en/schema/release_package/</t>
  </si>
  <si>
    <t>Auto-populated fields</t>
  </si>
  <si>
    <r>
      <rPr>
        <sz val="10"/>
        <rFont val="Arial"/>
        <family val="2"/>
      </rPr>
      <t xml:space="preserve">Columns in the </t>
    </r>
    <r>
      <rPr>
        <i/>
        <sz val="10"/>
        <rFont val="Arial"/>
        <family val="2"/>
      </rPr>
      <t>Fixed and calculated values</t>
    </r>
    <r>
      <rPr>
        <sz val="10"/>
        <rFont val="Arial"/>
        <family val="2"/>
      </rPr>
      <t xml:space="preserve"> section of the input sheets are used to calculate fields which are required by the OCDS schema, but do not require users to enter data directly.</t>
    </r>
  </si>
  <si>
    <t>Assumptions</t>
  </si>
  <si>
    <t>The following assumptions were used to create this simplified template:</t>
  </si>
  <si>
    <t>1. There is a maximum of one award per contracting process</t>
  </si>
  <si>
    <t>2. There is a maximum of one contract per contracting process</t>
  </si>
  <si>
    <t>3. There is a maximum of one supplier per contracting process</t>
  </si>
  <si>
    <t>Additional sheets can be added to support one to many relationships between contracting processes and awards, contracts and suppliers per the instructions above.</t>
  </si>
  <si>
    <t>Contents</t>
  </si>
  <si>
    <t>Sheet</t>
  </si>
  <si>
    <t># Instructions</t>
  </si>
  <si>
    <t xml:space="preserve">Instructions for this template
</t>
  </si>
  <si>
    <t>Input: Contracting processes</t>
  </si>
  <si>
    <t>Use this sheet to enter data on the planning, tender, award, contract and implementation stages of the contracting process.</t>
  </si>
  <si>
    <t>Input: Tender Items</t>
  </si>
  <si>
    <t>For tenders with more than one item, enter the description, quantities, classifications and values of items to be procured.</t>
  </si>
  <si>
    <t>Input: Award Items</t>
  </si>
  <si>
    <t>For awards with more than one items, Description, quantities, classifications and values of items included in the award.</t>
  </si>
  <si>
    <t>Input: Tenderers</t>
  </si>
  <si>
    <t>Identifiers and names of the tenderers.</t>
  </si>
  <si>
    <t>Input: Implementation Transactions</t>
  </si>
  <si>
    <t>Dates and values for the payments made to the suppliers</t>
  </si>
  <si>
    <t>Meta</t>
  </si>
  <si>
    <t xml:space="preserve">The first row of this sheet sets configuration properties required to use the sheet with the OCDS Data Review Tool. These settings should not be changed. Refer to the OCDS flatten-tool documentation for more information on these properties: https://flatten-tool.readthedocs.io/en/latest/unflatten/#configuration-properties-skip-and-header-rows
The remaining rows of the sheet set metadata properties about the data published using the template. These settings should be updated with the details of the publisher using the template. Refer to the OCDS release package documentation for more information on these properties: http://standard.open-contracting.org/latest/en/schema/reference/#package-metadata
</t>
  </si>
  <si>
    <t>Input: Planning Documents</t>
  </si>
  <si>
    <t>Description and URLs of relevant planning documents.</t>
  </si>
  <si>
    <t>Input: Tender Documents</t>
  </si>
  <si>
    <t>Title, description, types and URLs about documents relevant during the Tender phase (tender notices, technical specifications for bidders, etc.)</t>
  </si>
  <si>
    <t>Input: Contract Documents</t>
  </si>
  <si>
    <t>Title, description, types and URLs about documents relevant during the Contract phase (contract's digital version, annexes)</t>
  </si>
  <si>
    <t>Input: Implementation Documents</t>
  </si>
  <si>
    <t>Title, description, types and URLs about documents relevant during the Implementation phase (progress reports, financial reports, etc.)</t>
  </si>
  <si>
    <t>Input: Implementation Milestones</t>
  </si>
  <si>
    <t>Description and dates of important milestones that help to track the progress and fulfillment of the contracted goods or services.</t>
  </si>
  <si>
    <t># Reference: Template columns</t>
  </si>
  <si>
    <t>Data entry column templates for different data types.</t>
  </si>
  <si>
    <t># Reference: Schema</t>
  </si>
  <si>
    <t xml:space="preserve">A copy of the OCDS schema, used to populate OCDS field titles and descriptions in the input sheets. This sheet should not be edited.
</t>
  </si>
  <si>
    <t># Reference: Codelists</t>
  </si>
  <si>
    <t xml:space="preserve">Copies of the OCDS codelists, used to validate entered in the input sheets and provide options for drop down lists.
</t>
  </si>
  <si>
    <t>Index</t>
  </si>
  <si>
    <t>The spreadsheet includes the following fields. Use the '+' symbols above to expand the field titles and descriptions. Fields you add to the existing input sheets will appear in this list.</t>
  </si>
  <si>
    <t>initiationType</t>
  </si>
  <si>
    <t>Initiation type</t>
  </si>
  <si>
    <t>The type of initiation process used for this contract, from the closed initiationType codelist.</t>
  </si>
  <si>
    <t>id</t>
  </si>
  <si>
    <t>Release ID</t>
  </si>
  <si>
    <t>An identifier for this particular release of information. A release identifier must be unique within the scope of its related contracting process (defined by a common ocid). A release identifier must not contain the # character.</t>
  </si>
  <si>
    <t>language</t>
  </si>
  <si>
    <t>Release language</t>
  </si>
  <si>
    <t>The default language of the data using either two-letter ISO639-1, or extended BCP47 language tags. The use of lowercase two-letter codes from ISO639-1 is recommended.</t>
  </si>
  <si>
    <t>tender/id</t>
  </si>
  <si>
    <t>Tender ID</t>
  </si>
  <si>
    <t>An identifier for this tender process. This may be the same as the ocid, or may be an internal identifier for this tender.</t>
  </si>
  <si>
    <t>awards/0/id</t>
  </si>
  <si>
    <t>Award ID</t>
  </si>
  <si>
    <t>The identifier for this award. It must be unique and must not change within the Open Contracting Process it is part of (defined by a single ocid). See the identifier guidance for further details.</t>
  </si>
  <si>
    <t>contracts/0/id</t>
  </si>
  <si>
    <t>Contract ID</t>
  </si>
  <si>
    <t>The identifier for this contract. It must be unique and must not change within the Open Contracting Process it is part of (defined by a single ocid). See the identifier guidance for further details.</t>
  </si>
  <si>
    <t>tender/items/0/id</t>
  </si>
  <si>
    <t>ID</t>
  </si>
  <si>
    <t>A local identifier to reference and merge the items by. Must be unique within a given array of items.</t>
  </si>
  <si>
    <t>awards/0/items/0/id</t>
  </si>
  <si>
    <t>tender/tenderers/0/id</t>
  </si>
  <si>
    <t>Organization ID</t>
  </si>
  <si>
    <t>The id of the party being referenced. This must match the id of an entry in the parties section.</t>
  </si>
  <si>
    <t>contracts/0/implementation/transactions/0/id</t>
  </si>
  <si>
    <t>A unique identifier for this transaction. This identifier should be possible to cross-reference against the provided data source. For IATI this is the transaction reference.</t>
  </si>
  <si>
    <t>planning/budget/amount/currency</t>
  </si>
  <si>
    <t>Currency</t>
  </si>
  <si>
    <t>The currency of the amount, from the closed currency codelist.</t>
  </si>
  <si>
    <t>tender/items/0/classification/scheme</t>
  </si>
  <si>
    <t>Scheme</t>
  </si>
  <si>
    <t>The scheme or codelist from which the classification code is taken. For line item classifications, this uses the open itemClassificationScheme codelist.</t>
  </si>
  <si>
    <t>awards/0/items/0/classification/scheme</t>
  </si>
  <si>
    <t>parties/0/id</t>
  </si>
  <si>
    <t>Entity ID</t>
  </si>
  <si>
    <t>The ID used for cross-referencing to this party from other sections of the release. This field may be built with the following structure {identifier.scheme}-{identifier.id}(-{department-identifier}).</t>
  </si>
  <si>
    <t>contracts/0/implementation/transactions/0/payee/id</t>
  </si>
  <si>
    <t>tender/items/0/unit/value/currency</t>
  </si>
  <si>
    <t>awards/0/items/0/unit/value/currency</t>
  </si>
  <si>
    <t>tender/tenderers/0/name</t>
  </si>
  <si>
    <t>Organization name</t>
  </si>
  <si>
    <t>The name of the party being referenced. This must match the name of an entry in the parties section.</t>
  </si>
  <si>
    <t>contracts/0/implementation/transactions/0/payee/name</t>
  </si>
  <si>
    <t>Open Contracting ID</t>
  </si>
  <si>
    <t>A globally unique identifier for this Open Contracting Process. Composed of an ocid prefix and an identifier for the contracting process. For more information see the Open Contracting Identifier guidance</t>
  </si>
  <si>
    <t>parties/0/roles</t>
  </si>
  <si>
    <t>Party roles</t>
  </si>
  <si>
    <t>The party's role(s) in the contracting process, using the open partyRole codelist.</t>
  </si>
  <si>
    <t>contracts/0/implementation/transactions/0/payer/id</t>
  </si>
  <si>
    <t>tender/items</t>
  </si>
  <si>
    <t>Items to be procured</t>
  </si>
  <si>
    <t>The goods and services to be purchased, broken into line items wherever possible. Items should not be duplicated, but the quantity specified instead.</t>
  </si>
  <si>
    <t>awards/0/items</t>
  </si>
  <si>
    <t>Items awarded</t>
  </si>
  <si>
    <t>The goods and services awarded in this award, broken into line items wherever possible. Items should not be duplicated, but the quantity specified instead.</t>
  </si>
  <si>
    <t>parties/0/identifier/scheme</t>
  </si>
  <si>
    <t>Organization identifiers should be taken from an existing organization identifier list. The scheme field is used to indicate the list or register from which the identifier is taken. This value should be taken from the Organization Identifier Scheme codelist.</t>
  </si>
  <si>
    <t>contracts/0/implementation/transactions/0/payer/name</t>
  </si>
  <si>
    <t>contracts/0/awardID</t>
  </si>
  <si>
    <t>The award.id against which this contract is being issued.</t>
  </si>
  <si>
    <t>tender/items/0/description</t>
  </si>
  <si>
    <t>A description of the goods, services to be provided.</t>
  </si>
  <si>
    <t>awards/0/items/0/description</t>
  </si>
  <si>
    <t>contracts/0/implementation/transactions/0/value/currency</t>
  </si>
  <si>
    <t>buyer/id</t>
  </si>
  <si>
    <t>tender/items/0/classification/id</t>
  </si>
  <si>
    <t>The classification code taken from the scheme.</t>
  </si>
  <si>
    <t>awards/0/items/0/classification/id</t>
  </si>
  <si>
    <t>tender/tenderers</t>
  </si>
  <si>
    <t>Tenderers</t>
  </si>
  <si>
    <t>All parties who submit a bid on a tender. More detailed information on bids and the bidding organization can be provided using the bid extension.</t>
  </si>
  <si>
    <t>contracts/0/implementation/transactions/0/date</t>
  </si>
  <si>
    <t>Date</t>
  </si>
  <si>
    <t>The date of the transaction</t>
  </si>
  <si>
    <t>buyer/name</t>
  </si>
  <si>
    <t>tender/items/0/quantity</t>
  </si>
  <si>
    <t>Quantity</t>
  </si>
  <si>
    <t>The number of units to be provided.</t>
  </si>
  <si>
    <t>awards/0/items/0/quantity</t>
  </si>
  <si>
    <t>parties/0/name</t>
  </si>
  <si>
    <t>Common name</t>
  </si>
  <si>
    <t>A common name for this organization or other participant in the contracting process. The identifier object provides a space for the formal legal name, and so this may either repeat that value, or may provide the common name by which this organization or entity is known. This field may also include details of the department or sub-unit involved in this contracting process.</t>
  </si>
  <si>
    <t>tender/items/0/unit</t>
  </si>
  <si>
    <t>Unit</t>
  </si>
  <si>
    <t>A description of the unit in which the supplies, services or works are provided (e.g. hours, kilograms) and the unit-price.</t>
  </si>
  <si>
    <t>awards/0/items/0/unit</t>
  </si>
  <si>
    <t>parties/0/identifier</t>
  </si>
  <si>
    <t>Primary identifier</t>
  </si>
  <si>
    <t>The primary identifier for this organization or participant. Identifiers that uniquely pick out a legal entity should be preferred. Consult the organization identifier guidance for the preferred scheme and identifier to use.</t>
  </si>
  <si>
    <t>contracts/0/implementation/transactions</t>
  </si>
  <si>
    <t>Transactions</t>
  </si>
  <si>
    <t>A list of the spending transactions made against this contract</t>
  </si>
  <si>
    <t>tender/items/0/unit/name</t>
  </si>
  <si>
    <t>Name</t>
  </si>
  <si>
    <t>Name of the unit.</t>
  </si>
  <si>
    <t>awards/0/items/0/unit/name</t>
  </si>
  <si>
    <t>parties/0/identifier/id</t>
  </si>
  <si>
    <t>The identifier of the organization in the selected scheme.</t>
  </si>
  <si>
    <t># contracts/0/implementation/transactions/0/date</t>
  </si>
  <si>
    <t>tender/items/0/unit/value</t>
  </si>
  <si>
    <t>Value</t>
  </si>
  <si>
    <t>The monetary value of a single unit.</t>
  </si>
  <si>
    <t>awards/0/items/0/unit/value</t>
  </si>
  <si>
    <t>contracts/0/implementation/transactions/0/value/amount</t>
  </si>
  <si>
    <t>Amount</t>
  </si>
  <si>
    <t>Amount as a number.</t>
  </si>
  <si>
    <t>parties/1/id</t>
  </si>
  <si>
    <t>tender/items/0/unit/value/amount</t>
  </si>
  <si>
    <t>awards/0/items/0/unit/value/amount</t>
  </si>
  <si>
    <t>parties/1/identifier/scheme</t>
  </si>
  <si>
    <t>awards/0/suppliers/0/id</t>
  </si>
  <si>
    <t>awards/0/suppliers/0/name</t>
  </si>
  <si>
    <t>parties/1/roles</t>
  </si>
  <si>
    <t>planning/documents/0/id</t>
  </si>
  <si>
    <t>A local, unique identifier for this document. This field is used to keep track of multiple revisions of a document through the compilation from release to record mechanism.</t>
  </si>
  <si>
    <t>tender/value/currency</t>
  </si>
  <si>
    <t>tender/documents/0/id</t>
  </si>
  <si>
    <t>tender/documents/0/documentType</t>
  </si>
  <si>
    <t>Document type</t>
  </si>
  <si>
    <t>A classification of the document described, using the open documentType codelist.</t>
  </si>
  <si>
    <t>tender/documents/1/id</t>
  </si>
  <si>
    <t>tender/documents/1/documentType</t>
  </si>
  <si>
    <t>awards/0/value/currency</t>
  </si>
  <si>
    <t>contracts/0/value/currency</t>
  </si>
  <si>
    <t>contracts/0/documents/id</t>
  </si>
  <si>
    <t>contracts/0/documents/documentType</t>
  </si>
  <si>
    <t>contracts/0/implementation/milestones/0/id</t>
  </si>
  <si>
    <t>A local identifier for this milestone, unique within this block. This field is used to keep track of multiple revisions of a milestone through the compilation from release to record mechanism.</t>
  </si>
  <si>
    <t>contracts/0/implementation/milestones/0/type</t>
  </si>
  <si>
    <t>Milestone type</t>
  </si>
  <si>
    <t>The nature of the milestone, using the open milestoneType codelist.</t>
  </si>
  <si>
    <t>contracts/0/implementation/milestones/0/title</t>
  </si>
  <si>
    <t>Title</t>
  </si>
  <si>
    <t>Milestone title</t>
  </si>
  <si>
    <t>contracts/0/implementation/milestones/0/description</t>
  </si>
  <si>
    <t>A description of the milestone.</t>
  </si>
  <si>
    <t>contracts/0/implementation/documents/0/id</t>
  </si>
  <si>
    <t>contracts/0/implementation/documents/0/documentType</t>
  </si>
  <si>
    <t>date</t>
  </si>
  <si>
    <t>Release Date</t>
  </si>
  <si>
    <t>The date this information was first released, or published.</t>
  </si>
  <si>
    <t>tender/tenderPeriod/startDate</t>
  </si>
  <si>
    <t>Start date</t>
  </si>
  <si>
    <t>The start date for the period. When known, a precise start date must be provided.</t>
  </si>
  <si>
    <t>tender/tenderPeriod/endDate</t>
  </si>
  <si>
    <t>End date</t>
  </si>
  <si>
    <t>The end date for the period. When known, a precise end date must be provided.</t>
  </si>
  <si>
    <t>awards/0/date</t>
  </si>
  <si>
    <t>Award date</t>
  </si>
  <si>
    <t>The date of the contract award. This is usually the date on which a decision to award was made.</t>
  </si>
  <si>
    <t>contracts/0/dateSigned</t>
  </si>
  <si>
    <t>Date signed</t>
  </si>
  <si>
    <t>The date the contract was signed. In the case of multiple signatures, the date of the last signature.</t>
  </si>
  <si>
    <t>contracts/0/period/startDate</t>
  </si>
  <si>
    <t>contracts/0/period/endDate</t>
  </si>
  <si>
    <t>contracts/0/implementation/milestones/0/dueDate</t>
  </si>
  <si>
    <t>Due date</t>
  </si>
  <si>
    <t>The date the milestone is due.</t>
  </si>
  <si>
    <t>contracts/0/implementation/milestones/0/dateMet</t>
  </si>
  <si>
    <t>Date met</t>
  </si>
  <si>
    <t>The date on which the milestone was met.</t>
  </si>
  <si>
    <t>contracts/0/implementation/milestones/0/dateModified</t>
  </si>
  <si>
    <t>Date modified</t>
  </si>
  <si>
    <t>The date the milestone was last reviewed or modified and the status was altered or confirmed to still be correct.</t>
  </si>
  <si>
    <t># date</t>
  </si>
  <si>
    <t>tag</t>
  </si>
  <si>
    <t>Release Tag</t>
  </si>
  <si>
    <t>One or more values from the closed releaseTag codelist. Tags can be used to filter releases and to understand the kind of information that releases might contain.</t>
  </si>
  <si>
    <t>buyer</t>
  </si>
  <si>
    <t>Buyer</t>
  </si>
  <si>
    <t>A buyer is an entity whose budget will be used to pay for goods, works or services related to a contract. This may be different from the procuring entity who may be specified in the tender data.</t>
  </si>
  <si>
    <t>planning</t>
  </si>
  <si>
    <t>Planning</t>
  </si>
  <si>
    <t>Information from the planning phase of the contracting process. This includes information related to the process of deciding what to contract, when and how.</t>
  </si>
  <si>
    <t>planning/rationale</t>
  </si>
  <si>
    <t>Rationale</t>
  </si>
  <si>
    <t>The rationale for the procurement provided in free text. More detail can be provided in an attached document.</t>
  </si>
  <si>
    <t>planning/budget</t>
  </si>
  <si>
    <t>Budget</t>
  </si>
  <si>
    <t>Details of the budget that funds this contracting process.</t>
  </si>
  <si>
    <t>planning/budget/description</t>
  </si>
  <si>
    <t>Budget Source</t>
  </si>
  <si>
    <t>A short free text description of the budget source. May be used to provide the title of the budget line, or the programme used to fund this project.</t>
  </si>
  <si>
    <t>planning/budget/amount/amount</t>
  </si>
  <si>
    <t>planning/documents</t>
  </si>
  <si>
    <t>Documents</t>
  </si>
  <si>
    <t>A list of documents related to the planning process.</t>
  </si>
  <si>
    <t>planning/documents/0/url</t>
  </si>
  <si>
    <t>URL</t>
  </si>
  <si>
    <t>A direct link to the document or attachment. The server providing access to this document ought to be configured to correctly report the document mime type.</t>
  </si>
  <si>
    <t>planning/documents/0/description</t>
  </si>
  <si>
    <t>A short description of the document. Descriptions are recommended to not exceed 250 words. In the event the document is not accessible online, the description field can be used to describe arrangements for obtaining a copy of the document.</t>
  </si>
  <si>
    <t>tender</t>
  </si>
  <si>
    <t>Tender</t>
  </si>
  <si>
    <t>The activities undertaken in order to enter into a contract.</t>
  </si>
  <si>
    <t>Tender title</t>
  </si>
  <si>
    <t>A title for this tender. This will often be used by applications as a headline to attract interest, and to help analysts understand the nature of this procurement.</t>
  </si>
  <si>
    <t>tender/description</t>
  </si>
  <si>
    <t>Tender description</t>
  </si>
  <si>
    <t>A summary description of the tender. This complements any structured information provided using the items array. Descriptions should be short and easy to read. Avoid using ALL CAPS.</t>
  </si>
  <si>
    <t>tender/procurementMethod</t>
  </si>
  <si>
    <t>Procurement method</t>
  </si>
  <si>
    <t>The procurement method, from the closed method codelist.</t>
  </si>
  <si>
    <t>tender/procurementMethodRationale</t>
  </si>
  <si>
    <t>Procurement method rationale</t>
  </si>
  <si>
    <t>Rationale for the chosen procurement method. This is especially important to provide a justification in the case of limited tenders or direct awards.</t>
  </si>
  <si>
    <t>tender/status</t>
  </si>
  <si>
    <t>Tender status</t>
  </si>
  <si>
    <t>The current status of the tender, from the closed tenderStatus codelist.</t>
  </si>
  <si>
    <t>tender/mainProcurementCategory</t>
  </si>
  <si>
    <t>Main procurement category</t>
  </si>
  <si>
    <t>The primary category describing the main object of this contracting process, from the closed procurementCategory codelist.</t>
  </si>
  <si>
    <t>tender/awardCriteria</t>
  </si>
  <si>
    <t>Award criteria</t>
  </si>
  <si>
    <t>The award criteria for the procurement, using the open awardCriteria codelist.</t>
  </si>
  <si>
    <t>tender/value</t>
  </si>
  <si>
    <t>The total upper estimated value of the procurement. A negative value indicates that the contracting process may involve payments from the supplier to the buyer (commonly used in concession contracts).</t>
  </si>
  <si>
    <t>tender/value/amount</t>
  </si>
  <si>
    <t>tender/numberOfTenderers</t>
  </si>
  <si>
    <t>Number of tenderers</t>
  </si>
  <si>
    <t>The number of parties who submit a bid.</t>
  </si>
  <si>
    <t>tender/tenderPeriod</t>
  </si>
  <si>
    <t>Tender period</t>
  </si>
  <si>
    <t>The period when the tender is open for submissions. The end date is the closing date for tender submissions.</t>
  </si>
  <si>
    <t># tender/tenderPeriod/startDate</t>
  </si>
  <si>
    <t># tender/tenderPeriod/endDate</t>
  </si>
  <si>
    <t>tender/tenderPeriod/durationInDays</t>
  </si>
  <si>
    <t>Duration (days)</t>
  </si>
  <si>
    <t>The maximum duration of this period in days. A user interface can collect or display this data in months or years as appropriate, and then convert it into days when storing this field. This field can be used when exact dates are not known. If a startDate and endDate are set, this field, if used, should be equal to the difference between startDate and endDate. Otherwise, if a startDate and maxExtentDate are set, this field, if used, should be equal to the difference between startDate and maxExtentDate.</t>
  </si>
  <si>
    <t>tender/documents</t>
  </si>
  <si>
    <t>All documents and attachments related to the tender, including any notices. See the documentType codelist for details of potential documents to include. Common documents include official legal notices of tender, technical specifications, evaluation criteria, and, as a tender process progresses, clarifications and replies to queries.</t>
  </si>
  <si>
    <t>tender/documents/0/url</t>
  </si>
  <si>
    <t>tender/documents/0/description</t>
  </si>
  <si>
    <t>tender/documents/1/url</t>
  </si>
  <si>
    <t>tender/documents/1/description</t>
  </si>
  <si>
    <t>awards</t>
  </si>
  <si>
    <t>Awards</t>
  </si>
  <si>
    <t>Information from the award phase of the contracting process. There can be more than one award per contracting process e.g. because the contract is split among different providers, or because it is a standing offer.</t>
  </si>
  <si>
    <t>awards/0/title</t>
  </si>
  <si>
    <t>Award title</t>
  </si>
  <si>
    <t>awards/0/description</t>
  </si>
  <si>
    <t>Award description</t>
  </si>
  <si>
    <t>awards/0/status</t>
  </si>
  <si>
    <t>Award status</t>
  </si>
  <si>
    <t>The current status of the award, from the closed awardStatus codelist.</t>
  </si>
  <si>
    <t># awards/0/date</t>
  </si>
  <si>
    <t>awards/0/value</t>
  </si>
  <si>
    <t>The total value of this award. In the case of a framework contract this may be the total estimated lifetime value, or maximum value, of the agreement. There may be more than one award per procurement. A negative value indicates that the award may involve payments from the supplier to the buyer (commonly used in concession contracts).</t>
  </si>
  <si>
    <t>awards/0/value/amount</t>
  </si>
  <si>
    <t>awards/0/suppliers</t>
  </si>
  <si>
    <t>Suppliers</t>
  </si>
  <si>
    <t>The suppliers awarded this award. If different suppliers have been awarded different items or values, these should be split into separate award blocks.</t>
  </si>
  <si>
    <t>parties/1/name</t>
  </si>
  <si>
    <t>parties/1/identifier</t>
  </si>
  <si>
    <t>parties/1/identifier/id</t>
  </si>
  <si>
    <t>parties/1/address</t>
  </si>
  <si>
    <t>Address</t>
  </si>
  <si>
    <t>An address. This may be the legally registered address of the organization, or may be a correspondence address for this particular contracting process.</t>
  </si>
  <si>
    <t>parties/1/address/region</t>
  </si>
  <si>
    <t>Region</t>
  </si>
  <si>
    <t>The region. For example, CA.</t>
  </si>
  <si>
    <t>parties/1/address/countryName</t>
  </si>
  <si>
    <t>Country name</t>
  </si>
  <si>
    <t>The country name. For example, United States.</t>
  </si>
  <si>
    <t>contracts</t>
  </si>
  <si>
    <t>Contracts</t>
  </si>
  <si>
    <t>Information from the contract creation phase of the procurement process.</t>
  </si>
  <si>
    <t>Contract title</t>
  </si>
  <si>
    <t>contracts/0/description</t>
  </si>
  <si>
    <t>Contract description</t>
  </si>
  <si>
    <t>contracts/0/status</t>
  </si>
  <si>
    <t>Contract status</t>
  </si>
  <si>
    <t>The current status of the contract, from the closed contractStatus codelist.</t>
  </si>
  <si>
    <t># contracts/0/dateSigned</t>
  </si>
  <si>
    <t>contracts/0/period</t>
  </si>
  <si>
    <t>Period</t>
  </si>
  <si>
    <t>The start and end date for the contract.</t>
  </si>
  <si>
    <t># contracts/0/period/startDate</t>
  </si>
  <si>
    <t># contracts/0/period/endDate</t>
  </si>
  <si>
    <t>contracts/0/period/durationInDays</t>
  </si>
  <si>
    <t>contracts/0/value</t>
  </si>
  <si>
    <t>The total value of this contract. A negative value indicates that the contract will involve payments from the supplier to the buyer (commonly used in concession contracts).</t>
  </si>
  <si>
    <t>contracts/0/value/amount</t>
  </si>
  <si>
    <t>contracts/0/documents</t>
  </si>
  <si>
    <t>All documents and attachments related to the contract, including any notices.</t>
  </si>
  <si>
    <t>contracts/0/documents/url</t>
  </si>
  <si>
    <t>contracts/0/documents/description</t>
  </si>
  <si>
    <t>contracts/implementation</t>
  </si>
  <si>
    <t>Implementation</t>
  </si>
  <si>
    <t>Information related to the implementation of the contract in accordance with the obligations laid out therein.</t>
  </si>
  <si>
    <t>contracts/0/implementation/milestones</t>
  </si>
  <si>
    <t>Milestones</t>
  </si>
  <si>
    <t>As milestones are completed, the milestone's status and dates should be updated.</t>
  </si>
  <si>
    <t># contracts/0/implementation/milestones/0/dueDate</t>
  </si>
  <si>
    <t># contracts/0/implementation/milestones/0/dateMet</t>
  </si>
  <si>
    <t># contracts/0/implementation/milestones/0/dateModified</t>
  </si>
  <si>
    <t>contracts/0/implementation/milestones/0/status</t>
  </si>
  <si>
    <t>Status</t>
  </si>
  <si>
    <t>The status that was realized on the date provided in `dateModified`, from the closed milestoneStatus codelist.</t>
  </si>
  <si>
    <t>contracts/0/implementation/documents</t>
  </si>
  <si>
    <t>Documents and reports that are part of the implementation phase e.g. audit and evaluation reports.</t>
  </si>
  <si>
    <t>contracts/0/implementation/documents/0/url</t>
  </si>
  <si>
    <t>contracts/0/implementation/documents/0/description</t>
  </si>
  <si>
    <t>Configuration</t>
  </si>
  <si>
    <t>Use this sheet to set default values used in the input sheets.</t>
  </si>
  <si>
    <t>Option</t>
  </si>
  <si>
    <t>Notes</t>
  </si>
  <si>
    <t>References</t>
  </si>
  <si>
    <t>en</t>
  </si>
  <si>
    <t>ISO639-1 codelist</t>
  </si>
  <si>
    <t>currency</t>
  </si>
  <si>
    <t>USD</t>
  </si>
  <si>
    <t>The currency in which financial values are specified. Use uppercase 3-letter currency code from ISO4217.</t>
  </si>
  <si>
    <t>Currency codelist</t>
  </si>
  <si>
    <t>item classification scheme</t>
  </si>
  <si>
    <t>UNSPSC</t>
  </si>
  <si>
    <t>An identifier for the list (scheme) from which item classifications are taken.</t>
  </si>
  <si>
    <t>Item classification scheme codelist</t>
  </si>
  <si>
    <t>organization identifier scheme</t>
  </si>
  <si>
    <t>EC-RUC</t>
  </si>
  <si>
    <t>An identifier for the list (scheme) from which identifiers for tenderers and suppliers are taken.</t>
  </si>
  <si>
    <t>Organization identifier scheme codelist</t>
  </si>
  <si>
    <t>buyer organization identifier scheme</t>
  </si>
  <si>
    <t>An identifier for the list (scheme) from which identifiers for buyers are taken.</t>
  </si>
  <si>
    <t>Use the + and - symbols above to expand and collapse groups of data entry columns</t>
  </si>
  <si>
    <t>Section</t>
  </si>
  <si>
    <t>Fixed and calculated values</t>
  </si>
  <si>
    <t>Contracting process metadata</t>
  </si>
  <si>
    <t>Buyer identifier</t>
  </si>
  <si>
    <t>Tender value</t>
  </si>
  <si>
    <t>Tender Period</t>
  </si>
  <si>
    <t>Tender items</t>
  </si>
  <si>
    <t>Unit value</t>
  </si>
  <si>
    <t>Tender Documents</t>
  </si>
  <si>
    <t>Bidding Documents</t>
  </si>
  <si>
    <t>Technical Specifications</t>
  </si>
  <si>
    <t>Award</t>
  </si>
  <si>
    <t>Award Value</t>
  </si>
  <si>
    <t>Award items</t>
  </si>
  <si>
    <t>Supplier</t>
  </si>
  <si>
    <t>Supplier identifier</t>
  </si>
  <si>
    <t>Supplier address</t>
  </si>
  <si>
    <t>Contract</t>
  </si>
  <si>
    <t>Contract Period</t>
  </si>
  <si>
    <t>Contract value</t>
  </si>
  <si>
    <t>Signed contract</t>
  </si>
  <si>
    <t>Contract completion milestone</t>
  </si>
  <si>
    <t># OCDS field path</t>
  </si>
  <si>
    <t>Guidance</t>
  </si>
  <si>
    <t>You do not need to enter any data in this section. Values in this section are either fixed or calculated automatically using formulae.</t>
  </si>
  <si>
    <t>If release is populated, set to 'tender'</t>
  </si>
  <si>
    <t>Assume language is English for all releases</t>
  </si>
  <si>
    <t>Set to match ocid - assume one release per contracting process</t>
  </si>
  <si>
    <t>If planning/budget/amount/amount is populated, set to the value from the config sheet</t>
  </si>
  <si>
    <t>If tender section populated then set to match ocid</t>
  </si>
  <si>
    <t>If award section populated then set to match ocid</t>
  </si>
  <si>
    <t>Set to same value as parties/0/id</t>
  </si>
  <si>
    <t>Set to match buyer name</t>
  </si>
  <si>
    <t>Set to match buyer id</t>
  </si>
  <si>
    <t>From config sheet</t>
  </si>
  <si>
    <t>Set to buyer if a buyer is provided</t>
  </si>
  <si>
    <t>If parties/1/identifier/id is populated, then construct from the organization identifier scheme set in the config sheet, otherwise if parties/1/name is not blank then default to 'supplier-[rownum()]'</t>
  </si>
  <si>
    <t>Set to same value as parties/1/id</t>
  </si>
  <si>
    <t>Set to same value as parties/1/name</t>
  </si>
  <si>
    <t>Set to supplier if it is provided, set to payee if the first row in the Input: Implementation Transactions tab is not empty, set to tenderer if the first row in the Input: Tenderers tab is not empty</t>
  </si>
  <si>
    <t>Autonumeric, set if planning fields are not empty.</t>
  </si>
  <si>
    <t>Autonumeric, set if tender item fields are not empty.</t>
  </si>
  <si>
    <t>If tender/value/amount is not blank, then set to the currency from the config sheet</t>
  </si>
  <si>
    <t>If tender/items/0/classification/id is not blank, set to the classification scheme from the config sheet</t>
  </si>
  <si>
    <t>If tender/items/0/unit/value/amount is not blank, set to the currency from the config sheet</t>
  </si>
  <si>
    <t>Autonumeric, set if tender document fields (for Bidding Documents) are not empty.</t>
  </si>
  <si>
    <t>Set to "biddingDocuments" if tender document fields (for Bidding Documents) are not empty</t>
  </si>
  <si>
    <t>Autonumeric, set if tender document fields (for Technical Specifications) are not empty.</t>
  </si>
  <si>
    <t>Set to "technicalSpecifications" if tender document fields (for Technical Specifications) are not empty</t>
  </si>
  <si>
    <t>If awards/0/value/amount is not blank, set to the currency from the config sheet</t>
  </si>
  <si>
    <t>If awards/0/items/0/classification/id is not blank, set to the classification scheme from the config sheet</t>
  </si>
  <si>
    <t>If awards/0/items/0/unit/value/amount is not blank, set to the currency from the config sheet</t>
  </si>
  <si>
    <t>If contracts/0/value/amount is not blank, set to the currency from the config sheet</t>
  </si>
  <si>
    <t>Autonumeric, set if contract document fields are not empty.</t>
  </si>
  <si>
    <t>Set to "contractSigned" if contract document fields are not empty.</t>
  </si>
  <si>
    <t>Autonumeric, set if implementation milestone fields are not empty.</t>
  </si>
  <si>
    <t>Set to "delivery" if implementation milestone fields are not empty.</t>
  </si>
  <si>
    <t>Set to "Contract completion" if implementation milestone fields are not empty</t>
  </si>
  <si>
    <t>Set to "Delivery of the goods, works or services is completed in accordance with the terms of the contract and the supplier has fulfilled all of its obligations." if implementation milestone fields are not empty</t>
  </si>
  <si>
    <t>Autonumeric, set if implementation document fields are not empty.</t>
  </si>
  <si>
    <t>Set to "physicalProgressReport" if implementation document fields are not empty.</t>
  </si>
  <si>
    <t>This column converts a date field to the ISO 8601 datetime format.</t>
  </si>
  <si>
    <t>An unique identifier for the process is needed to follow the same process across the different stages</t>
  </si>
  <si>
    <t>Insert a date using the date picker or a date-time using YYYY-MM-DD HH:MM format, e.g. 2020-06-09 15:00.</t>
  </si>
  <si>
    <t>To identify the buyer. For instance calculate which entities are procuring during the COVID-19 emergency.</t>
  </si>
  <si>
    <t>During the crisis, funds to address the emergency can come from multiple sources. These fields are useful to identify the source of the budget and its amount.</t>
  </si>
  <si>
    <t xml:space="preserve">Since COVID-19 related processes might use an exceptional procurement method, documents justifying the process can be published. </t>
  </si>
  <si>
    <t xml:space="preserve">This can be used to do text searches to identify particular tenders, or items procured. </t>
  </si>
  <si>
    <t xml:space="preserve">Useful to identify if the process is open, limited, selective or direct. </t>
  </si>
  <si>
    <t>Since most of the COVID-19 tenders will use an emergency or exceptional procedure, this can be added in this field. For instance, Paraguay used this field to identify all COVID-19 tenders.</t>
  </si>
  <si>
    <t>Useful to identify if tenders are active, completed or cancelled.</t>
  </si>
  <si>
    <t>Relevant to identify the different categories of processes that are used.</t>
  </si>
  <si>
    <t>Useful to identify the total amount of the tenders and if there are changes in the total value during the different stages of the process.</t>
  </si>
  <si>
    <t xml:space="preserve">Useful to analyse competition. </t>
  </si>
  <si>
    <t xml:space="preserve">These fields are useful to analyse the duration of the processes or to calculate red flags related to duration times. </t>
  </si>
  <si>
    <t>One of the most relevant use cases related to COVID-19 is price comparison among items needed for the emergency (masks, respirators, cleaning products, etc). Item classification schemes, quantities and unit prices are needed for this task.
Enter the details of the item being procured. If the tender is for more than one item, add details of the other items in the 'Input: Tender Items' sheet.</t>
  </si>
  <si>
    <t>Documentation for potential suppliers, describing the goals of the contract (e.g. goods and services to be procured), and the bidding process.</t>
  </si>
  <si>
    <t>Tendering requirements that: lay down the characteristics of goods or services to be procured, including quality, performance, safety and dimensions, or the processes and methods for their production or provision; or address terminology, symbols, packaging, marking or labelling requirements, as they apply to a good or service.</t>
  </si>
  <si>
    <t xml:space="preserve">This can be used to do text searches to identify particular awards or items procured. </t>
  </si>
  <si>
    <t>Useful to identify if awards are active, completed or cancelled.</t>
  </si>
  <si>
    <t>Useful to identify the total amount of the awards and if there are changes compared to the tender value, or estimated budget.</t>
  </si>
  <si>
    <t xml:space="preserve">Identifying the suppliers providing the goods and services during the emergency is one of the most relevant use cases. This data can also be linked to other sources, such as beneficial ownership. </t>
  </si>
  <si>
    <t xml:space="preserve">This can be used to do text searches to identify particular contracts or items procured. </t>
  </si>
  <si>
    <t>This can be used to do text searches to identify particular contracts or items procured.</t>
  </si>
  <si>
    <t>Useful to identify if contracts are active, completed or cancelled.</t>
  </si>
  <si>
    <t>This fields are useful to analyse the duration of the processes or to calculate red flags related to duration times.
Insert a date using the date picker or a date-time using YYYY-MM-DD HH:MM format, e.g. 2020-06-09 15:00.</t>
  </si>
  <si>
    <t>These fields are useful to analyse the duration of the processes or to calculate red flags related to duration times.</t>
  </si>
  <si>
    <t>Useful to identify the total amount of the contracts and if there are changes compared to the tender or award values, or the estimated budget.</t>
  </si>
  <si>
    <t>Use this section to provide a link to a digital copy of the contract signed.</t>
  </si>
  <si>
    <t>A copy of the signed contract. Consider providing both machine-readable (e.g. original PDF, Word or Open Document format files), and a separate document entry for scanned-signed pages where this is needed.</t>
  </si>
  <si>
    <t>Useful to analyse timeliness of contract completion:
&gt; delivery of the goods, works or services is completed in accordance with the terms of the contract and the supplier has fulfilled all of its obligations.</t>
  </si>
  <si>
    <t>Insert a date and time using the yyyy-mm-dd hh:MM format. E.g. 2020-06-09 15:00.</t>
  </si>
  <si>
    <t>If a document is produced when the contract is completed, provide a link here</t>
  </si>
  <si>
    <t>Example</t>
  </si>
  <si>
    <t>ocds-123456-abc</t>
  </si>
  <si>
    <t>contract</t>
  </si>
  <si>
    <t>Municipality of Mejia, Ecuador</t>
  </si>
  <si>
    <t>12345676</t>
  </si>
  <si>
    <t>Due to the COVID-19 pandemic, an emergency funding has been made available for the purchase of sanitary resources needed.</t>
  </si>
  <si>
    <t>Emergency funding</t>
  </si>
  <si>
    <t>http://example.com/documents/101</t>
  </si>
  <si>
    <t>Resolution #1002, that allows the direct purchasing of goods and services.</t>
  </si>
  <si>
    <t>Procurement of food supplies for social assistance during the COVID-19 emergency</t>
  </si>
  <si>
    <t>Procurement of food supplies, to be donated to low income families in April 2020.</t>
  </si>
  <si>
    <t>selective</t>
  </si>
  <si>
    <t>COVID-19 emergency</t>
  </si>
  <si>
    <t>complete</t>
  </si>
  <si>
    <t>goods</t>
  </si>
  <si>
    <t>priceOnly</t>
  </si>
  <si>
    <t>3</t>
  </si>
  <si>
    <t>Canned Beans</t>
  </si>
  <si>
    <t>50401800</t>
  </si>
  <si>
    <t>can</t>
  </si>
  <si>
    <t>http://example.com/documents/102</t>
  </si>
  <si>
    <t>Process guidelines for bidders</t>
  </si>
  <si>
    <t>Full specifications</t>
  </si>
  <si>
    <t>active</t>
  </si>
  <si>
    <t>Natural goods co</t>
  </si>
  <si>
    <t>89789789</t>
  </si>
  <si>
    <t>Pichincha</t>
  </si>
  <si>
    <t>Ecuador</t>
  </si>
  <si>
    <t>30</t>
  </si>
  <si>
    <t>http://example.com/documents/104</t>
  </si>
  <si>
    <t>Contract signed between the Municipality of Mejia and All Natural Goods, Co.</t>
  </si>
  <si>
    <t>partiallyMet</t>
  </si>
  <si>
    <t>http://example.com/documents/105</t>
  </si>
  <si>
    <t>Delivery report</t>
  </si>
  <si>
    <t>If tender items section populated then set an autonumeric value</t>
  </si>
  <si>
    <t>If tender/items/0/classification/id is not blank, set to the item classification scheme from the config sheet</t>
  </si>
  <si>
    <t>An unique identifier for the process is needed to follow the same process across the different stages.
Use the identifier set in the "Input: Contracting processes" sheet to link the data to the process it belongs to.</t>
  </si>
  <si>
    <t>One of the most relevant use cases related to COVID-19 is price comparison among items needed for the emergency (masks, respirators, cleaning products, etc). Item classification schemes, quantities and unit prices are needed for this task.
Enter the details of the items being procured. If the tender is for only one item, you can enter the details in the main 'Input: Contracting processes' sheet.</t>
  </si>
  <si>
    <t>Packet of noodles (500g)</t>
  </si>
  <si>
    <t>50192900</t>
  </si>
  <si>
    <t>packet</t>
  </si>
  <si>
    <t>One of the most relevant use cases related to COVID-19 is price comparison among items needed for the emergency (masks, respirators, cleaning products, etc). Item classification schemes, quantities and unit prices are needed for this task.
Enter the details of the items being procured. If the award is for only one item, you can enter the details in the main 'Input: Contracting processes' sheet.</t>
  </si>
  <si>
    <t>Tenderer identifier</t>
  </si>
  <si>
    <t>Farm Goods, Inc.</t>
  </si>
  <si>
    <t>1000025</t>
  </si>
  <si>
    <t>Calculated values</t>
  </si>
  <si>
    <t>tender/documents/0/datePublished</t>
  </si>
  <si>
    <t>tender/documents/0/title</t>
  </si>
  <si>
    <t># tender/documents/0/datePublished</t>
  </si>
  <si>
    <t>tender/documents/0/format</t>
  </si>
  <si>
    <t>If tender documents section populated then set to match ocid</t>
  </si>
  <si>
    <t>If tender documents section populated then set an autonumeric value</t>
  </si>
  <si>
    <t>winningBid</t>
  </si>
  <si>
    <t>Winning bid</t>
  </si>
  <si>
    <t>Documentation presented by the winner of the tender.</t>
  </si>
  <si>
    <t>http://example.com/document/105</t>
  </si>
  <si>
    <t>application/pdf</t>
  </si>
  <si>
    <t>Contract Documents</t>
  </si>
  <si>
    <t>contracts/0/documents/0/id</t>
  </si>
  <si>
    <t>contracts/0/documents/0/datePublished</t>
  </si>
  <si>
    <t>contracts/0/documents/0/documentType</t>
  </si>
  <si>
    <t>contracts/0/documents/0/title</t>
  </si>
  <si>
    <t>contracts/0/documents/0/description</t>
  </si>
  <si>
    <t>contracts/0/documents/0/url</t>
  </si>
  <si>
    <t># contracts/0/documents/0/datePublished</t>
  </si>
  <si>
    <t>contracts/0/documents/0/format</t>
  </si>
  <si>
    <t>If contract documents section populated then set to match ocid</t>
  </si>
  <si>
    <t>If contract documents section populated then set an autonumeric value</t>
  </si>
  <si>
    <t>contractAnnexe</t>
  </si>
  <si>
    <t>Additional information</t>
  </si>
  <si>
    <t>Additional information on the goods to procure.</t>
  </si>
  <si>
    <t>http://example.com/document/106</t>
  </si>
  <si>
    <t>Implementation Documents</t>
  </si>
  <si>
    <t>contracts/0/implementation/documents/0/datePublished</t>
  </si>
  <si>
    <t>contracts/0/implementation/documents/0/title</t>
  </si>
  <si>
    <t># contracts/0/implementation/documents/0/datePublished</t>
  </si>
  <si>
    <t>contracts/0/implementation/documents/0/format</t>
  </si>
  <si>
    <t>If implementation documents section populated then set to match ocid</t>
  </si>
  <si>
    <t>illustration</t>
  </si>
  <si>
    <t>Pictures</t>
  </si>
  <si>
    <t>Pictures of the goods delivered</t>
  </si>
  <si>
    <t>http://example.com/media/100</t>
  </si>
  <si>
    <t>image/jpeg</t>
  </si>
  <si>
    <t>contracts/0/implementation/milestones/0/code</t>
  </si>
  <si>
    <t>If this section is populated then set to match ocid</t>
  </si>
  <si>
    <t>If this section is populated then set an autonumeric value</t>
  </si>
  <si>
    <t>This information is useful to analyse timeliness of the delivery of the contract.</t>
  </si>
  <si>
    <t>reporting</t>
  </si>
  <si>
    <t>Report preparation</t>
  </si>
  <si>
    <t>report</t>
  </si>
  <si>
    <t>met</t>
  </si>
  <si>
    <t>If implementation transactions section populated then set to match ocid</t>
  </si>
  <si>
    <t>If this section is populated then set parties/1/id from the main sheet</t>
  </si>
  <si>
    <t>If this section is populated then set parties/1/name from the main sheet</t>
  </si>
  <si>
    <t>If this section is populated then set parties/0/id from the main sheet</t>
  </si>
  <si>
    <t>If this section is populated then set parties/0/name from the main sheet</t>
  </si>
  <si>
    <t>This information is useful to analyse payments to suppliers.</t>
  </si>
  <si>
    <t>#</t>
  </si>
  <si>
    <t>skiprows 2</t>
  </si>
  <si>
    <t>headerrows 5</t>
  </si>
  <si>
    <t>uri</t>
  </si>
  <si>
    <t>https://docs.google.com/spreadsheets/d/1TzY16n8fFtG11sM-6pp693ZMgfMgkiScMFpF-cJKkIk/</t>
  </si>
  <si>
    <t>version</t>
  </si>
  <si>
    <t>1.1</t>
  </si>
  <si>
    <t>publishedDate</t>
  </si>
  <si>
    <t>publisher/name</t>
  </si>
  <si>
    <t>Date conversion helper column</t>
  </si>
  <si>
    <t>Heading</t>
  </si>
  <si>
    <t>Example heading column</t>
  </si>
  <si>
    <t>Example text column</t>
  </si>
  <si>
    <t>Example date column</t>
  </si>
  <si>
    <t>Example codelist column</t>
  </si>
  <si>
    <t>Example true/false column</t>
  </si>
  <si>
    <t>Example integer column</t>
  </si>
  <si>
    <t>Example number column</t>
  </si>
  <si>
    <t>Example financial amount column</t>
  </si>
  <si>
    <t>Example currency column</t>
  </si>
  <si>
    <t>Text data</t>
  </si>
  <si>
    <t>true</t>
  </si>
  <si>
    <t>4.5</t>
  </si>
  <si>
    <t>section</t>
  </si>
  <si>
    <t>path</t>
  </si>
  <si>
    <t>title</t>
  </si>
  <si>
    <t>description</t>
  </si>
  <si>
    <t>type</t>
  </si>
  <si>
    <t>range</t>
  </si>
  <si>
    <t>values</t>
  </si>
  <si>
    <t>links</t>
  </si>
  <si>
    <t>deprecated</t>
  </si>
  <si>
    <t>deprecationNotes</t>
  </si>
  <si>
    <t>string</t>
  </si>
  <si>
    <t>1..1</t>
  </si>
  <si>
    <t>https://standard.open-contracting.org/1.1/en/schema/identifiers/</t>
  </si>
  <si>
    <t>date-time</t>
  </si>
  <si>
    <t>array</t>
  </si>
  <si>
    <t>1..n</t>
  </si>
  <si>
    <t>Enum: planning, planningUpdate, tender, tenderAmendment, tenderUpdate, tenderCancellation, award, awardUpdate, awardCancellation, contract, contractUpdate, contractAmendment, implementation, implementationUpdate, contractTermination, compiled</t>
  </si>
  <si>
    <t>https://standard.open-contracting.org/1.1/en/schema/codelists/#release-tag</t>
  </si>
  <si>
    <t>Enum: tender</t>
  </si>
  <si>
    <t>https://standard.open-contracting.org/1.1/en/schema/codelists/#initiation-type</t>
  </si>
  <si>
    <t>parties</t>
  </si>
  <si>
    <t>Parties</t>
  </si>
  <si>
    <t>Information on the parties (organizations, economic operators and other participants) who are involved in the contracting process and their roles, e.g. buyer, procuring entity, supplier etc. Organization references elsewhere in the schema are used to refer back to this entries in this list.</t>
  </si>
  <si>
    <t>0..n</t>
  </si>
  <si>
    <t>Organization</t>
  </si>
  <si>
    <t>A party (organization)</t>
  </si>
  <si>
    <t>object</t>
  </si>
  <si>
    <t>parties/name</t>
  </si>
  <si>
    <t>0..1</t>
  </si>
  <si>
    <t>parties/id</t>
  </si>
  <si>
    <t>parties/identifier</t>
  </si>
  <si>
    <t>Identifier</t>
  </si>
  <si>
    <t>A unique identifier for a party (organization).</t>
  </si>
  <si>
    <t>parties/identifier/scheme</t>
  </si>
  <si>
    <t>https://standard.open-contracting.org/1.1/en/schema/codelists/#organization-identifier-scheme</t>
  </si>
  <si>
    <t>parties/identifier/id</t>
  </si>
  <si>
    <t>string, integer</t>
  </si>
  <si>
    <t>parties/identifier/legalName</t>
  </si>
  <si>
    <t>Legal Name</t>
  </si>
  <si>
    <t>The legally registered name of the organization.</t>
  </si>
  <si>
    <t>parties/identifier/uri</t>
  </si>
  <si>
    <t>URI</t>
  </si>
  <si>
    <t>A URI to identify the organization, such as those provided by Open Corporates or some other relevant URI provider. This is not for listing the website of the organization: that can be done through the URL field of the Organization contact point.</t>
  </si>
  <si>
    <t>http://www.opencorporates.com</t>
  </si>
  <si>
    <t>parties/additionalIdentifiers</t>
  </si>
  <si>
    <t>Additional identifiers</t>
  </si>
  <si>
    <t>A list of additional / supplemental identifiers for the organization or participant, using the organization identifier guidance. This can be used to provide an internally used identifier for this organization in addition to the primary legal entity identifier.</t>
  </si>
  <si>
    <t>parties/additionalIdentifiers/scheme</t>
  </si>
  <si>
    <t>parties/additionalIdentifiers/id</t>
  </si>
  <si>
    <t>parties/additionalIdentifiers/legalName</t>
  </si>
  <si>
    <t>parties/additionalIdentifiers/uri</t>
  </si>
  <si>
    <t>parties/address</t>
  </si>
  <si>
    <t>An address.</t>
  </si>
  <si>
    <t>parties/address/streetAddress</t>
  </si>
  <si>
    <t>Street address</t>
  </si>
  <si>
    <t>The street address. For example, 1600 Amphitheatre Pkwy.</t>
  </si>
  <si>
    <t>parties/address/locality</t>
  </si>
  <si>
    <t>Locality</t>
  </si>
  <si>
    <t>The locality. For example, Mountain View.</t>
  </si>
  <si>
    <t>parties/address/region</t>
  </si>
  <si>
    <t>parties/address/postalCode</t>
  </si>
  <si>
    <t>Postal code</t>
  </si>
  <si>
    <t>The postal code. For example, 94043.</t>
  </si>
  <si>
    <t>parties/address/countryName</t>
  </si>
  <si>
    <t>parties/contactPoint</t>
  </si>
  <si>
    <t>Contact point</t>
  </si>
  <si>
    <t>Contact details that can be used for this party.</t>
  </si>
  <si>
    <t>A person, contact point or department to contact in relation to this contracting process.</t>
  </si>
  <si>
    <t>parties/contactPoint/name</t>
  </si>
  <si>
    <t>The name of the contact person, department, or contact point, for correspondence relating to this contracting process.</t>
  </si>
  <si>
    <t>parties/contactPoint/email</t>
  </si>
  <si>
    <t>Email</t>
  </si>
  <si>
    <t>The e-mail address of the contact point/person.</t>
  </si>
  <si>
    <t>parties/contactPoint/telephone</t>
  </si>
  <si>
    <t>Telephone</t>
  </si>
  <si>
    <t>The telephone number of the contact point/person. This should include the international dialing code.</t>
  </si>
  <si>
    <t>parties/contactPoint/faxNumber</t>
  </si>
  <si>
    <t>Fax number</t>
  </si>
  <si>
    <t>The fax number of the contact point/person. This should include the international dialing code.</t>
  </si>
  <si>
    <t>parties/contactPoint/url</t>
  </si>
  <si>
    <t>A web address for the contact point/person.</t>
  </si>
  <si>
    <t>parties/roles</t>
  </si>
  <si>
    <t>https://standard.open-contracting.org/1.1/en/schema/codelists/#party-role</t>
  </si>
  <si>
    <t>parties/details</t>
  </si>
  <si>
    <t>Details</t>
  </si>
  <si>
    <t>Additional classification information about parties can be provided using partyDetail extensions that define particular properties and classification schemes.</t>
  </si>
  <si>
    <t>Organization reference</t>
  </si>
  <si>
    <t>The id and name of the party being referenced. Used to cross-reference to the parties section</t>
  </si>
  <si>
    <t>buyer/identifier</t>
  </si>
  <si>
    <t>The primary identifier for this organization. Identifiers that uniquely pick out a legal entity should be preferred. Consult the organization identifier guidance for the preferred scheme and identifier to use.</t>
  </si>
  <si>
    <t>From version 1.1, organizations should be referenced by their identifier and name in a document, and detailed legal identifier information should only be provided in the relevant cross-referenced entry in the parties section at the top level of a release.</t>
  </si>
  <si>
    <t>buyer/identifier/scheme</t>
  </si>
  <si>
    <t>buyer/identifier/id</t>
  </si>
  <si>
    <t>buyer/identifier/legalName</t>
  </si>
  <si>
    <t>buyer/identifier/uri</t>
  </si>
  <si>
    <t>buyer/address</t>
  </si>
  <si>
    <t>(Deprecated outside the parties section)</t>
  </si>
  <si>
    <t>From version 1.1, organizations should be referenced by their identifier and name in a document, and address information should only be provided in the relevant cross-referenced entry in the parties section at the top level of a release.</t>
  </si>
  <si>
    <t>buyer/address/streetAddress</t>
  </si>
  <si>
    <t>buyer/address/locality</t>
  </si>
  <si>
    <t>buyer/address/region</t>
  </si>
  <si>
    <t>buyer/address/postalCode</t>
  </si>
  <si>
    <t>buyer/address/countryName</t>
  </si>
  <si>
    <t>buyer/additionalIdentifiers</t>
  </si>
  <si>
    <t>(Deprecated outside the parties section) A list of additional / supplemental identifiers for the organization, using the organization identifier guidance. This can be used to provide an internally used identifier for this organization in addition to the primary legal entity identifier.</t>
  </si>
  <si>
    <t>From version 1.1, organizations should be referenced by their identifier and name in a document, and additional identifiers for an organization should be provided in the relevant cross-referenced entry in the parties section at the top level of a release.</t>
  </si>
  <si>
    <t>buyer/additionalIdentifiers/scheme</t>
  </si>
  <si>
    <t>buyer/additionalIdentifiers/id</t>
  </si>
  <si>
    <t>buyer/additionalIdentifiers/legalName</t>
  </si>
  <si>
    <t>buyer/additionalIdentifiers/uri</t>
  </si>
  <si>
    <t>buyer/contactPoint</t>
  </si>
  <si>
    <t>From version 1.1, organizations should be referenced by their identifier and name in a document, and contact point information for an organization should be provided in the relevant cross-referenced entry in the parties section at the top level of a release.</t>
  </si>
  <si>
    <t>buyer/contactPoint/name</t>
  </si>
  <si>
    <t>buyer/contactPoint/email</t>
  </si>
  <si>
    <t>buyer/contactPoint/telephone</t>
  </si>
  <si>
    <t>buyer/contactPoint/faxNumber</t>
  </si>
  <si>
    <t>buyer/contactPoint/url</t>
  </si>
  <si>
    <t>Information from the planning phase of the contracting process. Note that many other fields can be filled in a planning release, in the appropriate fields in other schema sections; these would likely be estimates at this stage, e.g. value in tender.</t>
  </si>
  <si>
    <t>Budget information</t>
  </si>
  <si>
    <t>This section contains information about the budget line, and associated projects, through which this contracting process is funded. It draws upon the data model of the Fiscal Data Package, and should be used to cross-reference to more detailed information held using a Budget Data Package, or, where no linked Budget Data Package is available, to provide enough information to allow a user to manually or automatically cross-reference with another published source of budget and project information.</t>
  </si>
  <si>
    <t>https://frictionlessdata.io/specs/fiscal-data-package/</t>
  </si>
  <si>
    <t>planning/budget/id</t>
  </si>
  <si>
    <t>An identifier for the budget line item which provides funds for this contracting process. This identifier should be possible to cross-reference against the provided data source.</t>
  </si>
  <si>
    <t>planning/budget/amount</t>
  </si>
  <si>
    <t>The value reserved in the budget for this contracting process. A negative value indicates anticipated income to the budget as a result of this contracting process, rather than expenditure. Where the budget is drawn from multiple sources, the budget breakdown extension can be used.</t>
  </si>
  <si>
    <t>Financial values should be published with a currency attached.</t>
  </si>
  <si>
    <t>number</t>
  </si>
  <si>
    <t>Enum: ADP, AED, AFA, AFN, ALK, ALL, AMD, ANG, AOA, AOK, AON, AOR, ARA, ARP, ARS, ARY, ATS, AUD, AWG, AYM, AZM, AZN, BAD, BAM, BBD, BDT, BEC, BEF, BEL, BGJ, BGK, BGL, BGN, BHD, BIF, BMD, BND, BOB, BOP, BOV, BRB, BRC, BRE, BRL, BRN, BRR, BSD, BTN, BUK, BWP, BYB, BYN, BYR, BZD, CAD, CDF, CHC, CHE, CHF, CHW, CLF, CLP, CNY, COP, COU, CRC, CSD, CSJ, CSK, CUC, CUP, CVE, CYP, CZK, DDM, DEM, DJF, DKK, DOP, DZD, ECS, ECV, EEK, EGP, ERN, ESA, ESB, ESP, ETB, EUR, FIM, FJD, FKP, FRF, GBP, GEK, GEL, GHC, GHP, GHS, GIP, GMD, GNE, GNF, GNS, GQE, GRD, GTQ, GWE, GWP, GYD, HKD, HNL, HRD, HRK, HTG, HUF, IDR, IEP, ILP, ILR, ILS, INR, IQD, IRR, ISJ, ISK, ITL, JMD, JOD, JPY, KES, KGS, KHR, KMF, KPW, KRW, KWD, KYD, KZT, LAJ, LAK, LBP, LKR, LRD, LSL, LSM, LTL, LTT, LUC, LUF, LUL, LVL, LVR, LYD, MAD, MDL, MGA, MGF, MKD, MLF, MMK, MNT, MOP, MRO, MRU, MTL, MTP, MUR, MVQ, MVR, MWK, MXN, MXP, MXV, MYR, MZE, MZM, MZN, NAD, NGN, NIC, NIO, NLG, NOK, NPR, NZD, OMR, PAB, PEH, PEI, PEN, PES, PGK, PHP, PKR, PLN, PLZ, PTE, PYG, QAR, RHD, ROK, ROL, RON, RSD, RUB, RUR, RWF, SAR, SBD, SCR, SDD, SDG, SDP, SEK, SGD, SHP, SIT, SKK, SLL, SOS, SRD, SRG, SSP, STD, STN, SUR, SVC, SYP, SZL, THB, TJR, TJS, TMM, TMT, TND, TOP, TPE, TRL, TRY, TTD, TWD, TZS, UAH, UAK, UGS, UGW, UGX, USD, USN, USS, UYI, UYN, UYP, UYU, UYW, UZS, VEB, VEF, VES, VNC, VND, VUV, WST, XAF, XAG, XAU, XBA, XBB, XBC, XBD, XCD, XDR, XEU, XFO, XFU, XOF, XPD, XPF, XPT, XRE, XSU, XTS, XUA, XXX, YDD, YER, YUD, YUM, YUN, ZAL, ZAR, ZMK, ZMW, ZRN, ZRZ, ZWC, ZWD, ZWL, ZWN, ZWR</t>
  </si>
  <si>
    <t>https://standard.open-contracting.org/1.1/en/schema/codelists/#currency</t>
  </si>
  <si>
    <t>planning/budget/project</t>
  </si>
  <si>
    <t>Project title</t>
  </si>
  <si>
    <t>The name of the project through which this contracting process is funded (if applicable). Some organizations maintain a registry of projects, and the data should use the name by which the project is known in that registry. No translation option is offered for this string, as translated values can be provided in third-party data, linked from the data source above.</t>
  </si>
  <si>
    <t>planning/budget/projectID</t>
  </si>
  <si>
    <t>Project identifier</t>
  </si>
  <si>
    <t>An external identifier for the project that this contracting process forms part of, or is funded via (if applicable). Some organizations maintain a registry of projects, and the data should use the identifier from the relevant registry of projects.</t>
  </si>
  <si>
    <t>planning/budget/uri</t>
  </si>
  <si>
    <t>Linked budget information</t>
  </si>
  <si>
    <t>A URI pointing directly to a machine-readable record about the budget line-item or line-items that fund this contracting process. Information can be provided in a range of formats, including using IATI, the Open Fiscal Data Standard or any other standard which provides structured data on budget sources. Human readable documents can be included using the planning.documents block.</t>
  </si>
  <si>
    <t>planning/budget/source</t>
  </si>
  <si>
    <t>Data Source</t>
  </si>
  <si>
    <t>(Deprecated in 1.1) Used to point either to a corresponding Budget Data Package, or to a machine or human-readable source where users can find further information on the budget line item identifiers, or project identifiers, provided here.</t>
  </si>
  <si>
    <t>The budget data source field was intended to link to machine-readable data about the budget for a contracting process, but has been widely mis-used to provide free-text descriptions of budget providers. As a result, it has been removed from version 1.1. budget/uri can be used to provide a link to machine-readable budget information, and budget/description can be used to provide human-readable information on the budget source.</t>
  </si>
  <si>
    <t>Document</t>
  </si>
  <si>
    <t>Links to, or descriptions of, external documents can be attached at various locations within the standard. Documents can be supporting information, formal notices, downloadable forms, or any other kind of resource that ought to be made public as part of full open contracting.</t>
  </si>
  <si>
    <t>planning/documents/id</t>
  </si>
  <si>
    <t>planning/documents/documentType</t>
  </si>
  <si>
    <t>https://standard.open-contracting.org/1.1/en/schema/codelists/#document-type</t>
  </si>
  <si>
    <t>planning/documents/title</t>
  </si>
  <si>
    <t>The document title.</t>
  </si>
  <si>
    <t>planning/documents/description</t>
  </si>
  <si>
    <t>planning/documents/url</t>
  </si>
  <si>
    <t>planning/documents/datePublished</t>
  </si>
  <si>
    <t>Date published</t>
  </si>
  <si>
    <t>The date on which the document was first published. This is particularly important for legally important documents such as notices of a tender.</t>
  </si>
  <si>
    <t>planning/documents/dateModified</t>
  </si>
  <si>
    <t>Date that the document was last modified</t>
  </si>
  <si>
    <t>planning/documents/format</t>
  </si>
  <si>
    <t>Format</t>
  </si>
  <si>
    <t>The format of the document, using the open IANA Media Types codelist (see the values in the 'Template' column), or using the 'offline/print' code if the described document is published offline. For example, web pages have a format of 'text/html'.</t>
  </si>
  <si>
    <t>http://www.iana.org/assignments/media-types/</t>
  </si>
  <si>
    <t>planning/documents/language</t>
  </si>
  <si>
    <t>Language</t>
  </si>
  <si>
    <t>The language of the linked document using either two-letter ISO639-1, or extended BCP47 language tags. The use of lowercase two-letter codes from ISO639-1 is recommended unless there is a clear user need for distinguishing the language subtype.</t>
  </si>
  <si>
    <t>https://en.wikipedia.org/wiki/List_of_ISO_639-1_codes, http://www.w3.org/International/articles/language-tags/</t>
  </si>
  <si>
    <t>planning/milestones</t>
  </si>
  <si>
    <t>Planning milestones</t>
  </si>
  <si>
    <t>A list of milestones associated with the planning stage.</t>
  </si>
  <si>
    <t>Milestone</t>
  </si>
  <si>
    <t>The milestone block can be used to represent a wide variety of events in the lifetime of a contracting process.</t>
  </si>
  <si>
    <t>planning/milestones/id</t>
  </si>
  <si>
    <t>planning/milestones/title</t>
  </si>
  <si>
    <t>planning/milestones/type</t>
  </si>
  <si>
    <t>https://standard.open-contracting.org/1.1/en/schema/codelists/#milestone-type</t>
  </si>
  <si>
    <t>planning/milestones/description</t>
  </si>
  <si>
    <t>planning/milestones/code</t>
  </si>
  <si>
    <t>Milestone code</t>
  </si>
  <si>
    <t>Milestone codes can be used to track specific events that take place for a particular kind of contracting process. For example, a code of 'approvalLetter' can be used to allow applications to understand this milestone represents the date an approvalLetter is due or signed.</t>
  </si>
  <si>
    <t>planning/milestones/dueDate</t>
  </si>
  <si>
    <t>planning/milestones/dateMet</t>
  </si>
  <si>
    <t>planning/milestones/dateModified</t>
  </si>
  <si>
    <t>planning/milestones/status</t>
  </si>
  <si>
    <t>Enum: scheduled, met, notMet, partiallyMet</t>
  </si>
  <si>
    <t>https://standard.open-contracting.org/1.1/en/schema/codelists/#milestone-status</t>
  </si>
  <si>
    <t>planning/milestones/documents</t>
  </si>
  <si>
    <t>List of documents associated with this milestone (Deprecated in 1.1).</t>
  </si>
  <si>
    <t>Inclusion of documents at the milestone level is now deprecated. Documentation should be attached in the tender, award, contract or implementation sections, and titles and descriptions used to highlight the related milestone. Publishers who wish to continue to provide documents at the milestone level should explicitly declare this by using the milestone documents extension.</t>
  </si>
  <si>
    <t>planning/milestones/documents/id</t>
  </si>
  <si>
    <t>planning/milestones/documents/documentType</t>
  </si>
  <si>
    <t>planning/milestones/documents/title</t>
  </si>
  <si>
    <t>planning/milestones/documents/description</t>
  </si>
  <si>
    <t>planning/milestones/documents/url</t>
  </si>
  <si>
    <t>planning/milestones/documents/datePublished</t>
  </si>
  <si>
    <t>planning/milestones/documents/dateModified</t>
  </si>
  <si>
    <t>planning/milestones/documents/format</t>
  </si>
  <si>
    <t>planning/milestones/documents/language</t>
  </si>
  <si>
    <t>Data regarding tender process - publicly inviting prospective contractors to submit bids for evaluation and selecting a winner or winners.</t>
  </si>
  <si>
    <t>Enum: planning, planned, active, cancelled, unsuccessful, complete, withdrawn</t>
  </si>
  <si>
    <t>https://standard.open-contracting.org/1.1/en/schema/codelists/#tender-status</t>
  </si>
  <si>
    <t>tender/procuringEntity</t>
  </si>
  <si>
    <t>Procuring entity</t>
  </si>
  <si>
    <t>The entity managing the procurement. This may be different from the buyer who pays for, or uses, the items being procured.</t>
  </si>
  <si>
    <t>tender/procuringEntity/name</t>
  </si>
  <si>
    <t>tender/procuringEntity/id</t>
  </si>
  <si>
    <t>tender/procuringEntity/identifier</t>
  </si>
  <si>
    <t>tender/procuringEntity/identifier/scheme</t>
  </si>
  <si>
    <t>tender/procuringEntity/identifier/id</t>
  </si>
  <si>
    <t>tender/procuringEntity/identifier/legalName</t>
  </si>
  <si>
    <t>tender/procuringEntity/identifier/uri</t>
  </si>
  <si>
    <t>tender/procuringEntity/address</t>
  </si>
  <si>
    <t>tender/procuringEntity/address/streetAddress</t>
  </si>
  <si>
    <t>tender/procuringEntity/address/locality</t>
  </si>
  <si>
    <t>tender/procuringEntity/address/region</t>
  </si>
  <si>
    <t>tender/procuringEntity/address/postalCode</t>
  </si>
  <si>
    <t>tender/procuringEntity/address/countryName</t>
  </si>
  <si>
    <t>tender/procuringEntity/additionalIdentifiers</t>
  </si>
  <si>
    <t>tender/procuringEntity/additionalIdentifiers/scheme</t>
  </si>
  <si>
    <t>tender/procuringEntity/additionalIdentifiers/id</t>
  </si>
  <si>
    <t>tender/procuringEntity/additionalIdentifiers/legalName</t>
  </si>
  <si>
    <t>tender/procuringEntity/additionalIdentifiers/uri</t>
  </si>
  <si>
    <t>tender/procuringEntity/contactPoint</t>
  </si>
  <si>
    <t>tender/procuringEntity/contactPoint/name</t>
  </si>
  <si>
    <t>tender/procuringEntity/contactPoint/email</t>
  </si>
  <si>
    <t>tender/procuringEntity/contactPoint/telephone</t>
  </si>
  <si>
    <t>tender/procuringEntity/contactPoint/faxNumber</t>
  </si>
  <si>
    <t>tender/procuringEntity/contactPoint/url</t>
  </si>
  <si>
    <t>Item</t>
  </si>
  <si>
    <t>A good, service, or work to be contracted.</t>
  </si>
  <si>
    <t>tender/items/id</t>
  </si>
  <si>
    <t>tender/items/description</t>
  </si>
  <si>
    <t>tender/items/classification</t>
  </si>
  <si>
    <t>Classification</t>
  </si>
  <si>
    <t>The primary classification for the item.</t>
  </si>
  <si>
    <t>A classification consists of at least two parts: an identifier for the list (scheme) from which the classification is taken, and an identifier for the category from that list being applied. It is useful to also publish a text label and/or URI that users can draw on to interpret the classification.</t>
  </si>
  <si>
    <t>tender/items/classification/scheme</t>
  </si>
  <si>
    <t>https://standard.open-contracting.org/1.1/en/schema/codelists/#item-classification-scheme</t>
  </si>
  <si>
    <t>tender/items/classification/id</t>
  </si>
  <si>
    <t>tender/items/classification/description</t>
  </si>
  <si>
    <t>A textual description or title for the classification code.</t>
  </si>
  <si>
    <t>tender/items/classification/uri</t>
  </si>
  <si>
    <t>A URI to uniquely identify the classification code.</t>
  </si>
  <si>
    <t>tender/items/additionalClassifications</t>
  </si>
  <si>
    <t>Additional classifications</t>
  </si>
  <si>
    <t>An array of additional classifications for the item.</t>
  </si>
  <si>
    <t>tender/items/additionalClassifications/scheme</t>
  </si>
  <si>
    <t>tender/items/additionalClassifications/id</t>
  </si>
  <si>
    <t>tender/items/additionalClassifications/description</t>
  </si>
  <si>
    <t>tender/items/additionalClassifications/uri</t>
  </si>
  <si>
    <t>tender/items/quantity</t>
  </si>
  <si>
    <t>tender/items/unit</t>
  </si>
  <si>
    <t>tender/items/unit/scheme</t>
  </si>
  <si>
    <t>The list from which identifiers for units of measure are taken, using the open unitClassificationScheme codelist. 'UNCEFACT' is recommended.</t>
  </si>
  <si>
    <t>https://standard.open-contracting.org/1.1/en/schema/codelists/#unit-classification-scheme</t>
  </si>
  <si>
    <t>tender/items/unit/id</t>
  </si>
  <si>
    <t>The identifier from the codelist referenced in the scheme property. Check the codelist for details of how to find and use identifiers from the scheme in use.</t>
  </si>
  <si>
    <t>tender/items/unit/name</t>
  </si>
  <si>
    <t>tender/items/unit/value</t>
  </si>
  <si>
    <t>tender/items/unit/value/amount</t>
  </si>
  <si>
    <t>tender/items/unit/value/currency</t>
  </si>
  <si>
    <t>tender/items/unit/uri</t>
  </si>
  <si>
    <t>The machine-readable URI for the unit of measure, provided by the scheme.</t>
  </si>
  <si>
    <t>tender/minValue</t>
  </si>
  <si>
    <t>Minimum value</t>
  </si>
  <si>
    <t>The minimum estimated value of the procurement.  A negative value indicates that the contracting process may involve payments from the supplier to the buyer (commonly used in concession contracts).</t>
  </si>
  <si>
    <t>tender/minValue/amount</t>
  </si>
  <si>
    <t>tender/minValue/currency</t>
  </si>
  <si>
    <t>Enum: open, selective, limited, direct</t>
  </si>
  <si>
    <t>https://standard.open-contracting.org/1.1/en/schema/codelists/#method</t>
  </si>
  <si>
    <t>tender/procurementMethodDetails</t>
  </si>
  <si>
    <t>Procurement method details</t>
  </si>
  <si>
    <t>Additional detail on the procurement method used. This field can be used to provide the local name of the particular procurement method used.</t>
  </si>
  <si>
    <t>Enum: goods, works, services</t>
  </si>
  <si>
    <t>https://standard.open-contracting.org/1.1/en/schema/codelists/#procurement-category</t>
  </si>
  <si>
    <t>tender/additionalProcurementCategories</t>
  </si>
  <si>
    <t>Additional procurement categories</t>
  </si>
  <si>
    <t>Any additional categories describing the objects of this contracting process, using the open extendedProcurementCategory codelist.</t>
  </si>
  <si>
    <t>https://standard.open-contracting.org/1.1/en/schema/codelists/#extended-procurement-category</t>
  </si>
  <si>
    <t>https://standard.open-contracting.org/1.1/en/schema/codelists/#award-criteria</t>
  </si>
  <si>
    <t>tender/awardCriteriaDetails</t>
  </si>
  <si>
    <t>Award criteria details</t>
  </si>
  <si>
    <t>Any detailed or further information on the award or selection criteria.</t>
  </si>
  <si>
    <t>tender/submissionMethod</t>
  </si>
  <si>
    <t>Submission method</t>
  </si>
  <si>
    <t>The methods by which bids are submitted, using the open submissionMethod codelist.</t>
  </si>
  <si>
    <t>https://standard.open-contracting.org/1.1/en/schema/codelists/#submission-method</t>
  </si>
  <si>
    <t>tender/submissionMethodDetails</t>
  </si>
  <si>
    <t>Submission method details</t>
  </si>
  <si>
    <t>Any detailed or further information on the submission method. This can include the address, e-mail address or online service to which bids are submitted, and any special requirements to be followed for submissions.</t>
  </si>
  <si>
    <t>Key events during a contracting process may have a known start date, end date, duration, or maximum extent (the latest date the period can extend to). In some cases, not all of these fields will have known or relevant values.</t>
  </si>
  <si>
    <t>tender/tenderPeriod/maxExtentDate</t>
  </si>
  <si>
    <t>Maximum extent</t>
  </si>
  <si>
    <t>The period cannot be extended beyond this date. This field can be used to express the maximum available date for extension or renewal of this period.</t>
  </si>
  <si>
    <t>integer</t>
  </si>
  <si>
    <t>tender/enquiryPeriod</t>
  </si>
  <si>
    <t>Enquiry period</t>
  </si>
  <si>
    <t>The period during which potential bidders may submit questions and requests for clarification to the entity managing procurement. Details of how to submit enquiries should be provided in attached notices, or in submissionMethodDetails. Structured dates for when responses to questions will be made can be provided using tender milestones.</t>
  </si>
  <si>
    <t>tender/enquiryPeriod/startDate</t>
  </si>
  <si>
    <t>tender/enquiryPeriod/endDate</t>
  </si>
  <si>
    <t>tender/enquiryPeriod/maxExtentDate</t>
  </si>
  <si>
    <t>tender/enquiryPeriod/durationInDays</t>
  </si>
  <si>
    <t>tender/hasEnquiries</t>
  </si>
  <si>
    <t>Has enquiries?</t>
  </si>
  <si>
    <t>A true/false field to indicate whether any enquiries were received during the tender process. Structured information on enquiries that were received, and responses to them, can be provided using the enquiries extension.</t>
  </si>
  <si>
    <t>boolean</t>
  </si>
  <si>
    <t>tender/eligibilityCriteria</t>
  </si>
  <si>
    <t>Eligibility criteria</t>
  </si>
  <si>
    <t>A description of any eligibility criteria for potential suppliers.</t>
  </si>
  <si>
    <t>tender/awardPeriod</t>
  </si>
  <si>
    <t>Evaluation and award period</t>
  </si>
  <si>
    <t>The period for decision making regarding the contract award. The end date should be the date on which an award decision is due to be finalized. The start date may be used to indicate the start of an evaluation period.</t>
  </si>
  <si>
    <t>tender/awardPeriod/startDate</t>
  </si>
  <si>
    <t>tender/awardPeriod/endDate</t>
  </si>
  <si>
    <t>tender/awardPeriod/maxExtentDate</t>
  </si>
  <si>
    <t>tender/awardPeriod/durationInDays</t>
  </si>
  <si>
    <t>tender/contractPeriod</t>
  </si>
  <si>
    <t>Contract period</t>
  </si>
  <si>
    <t>The period over which the contract is estimated or required to be active. If the tender does not specify explicit dates, the duration field may be used.</t>
  </si>
  <si>
    <t>tender/contractPeriod/startDate</t>
  </si>
  <si>
    <t>tender/contractPeriod/endDate</t>
  </si>
  <si>
    <t>tender/contractPeriod/maxExtentDate</t>
  </si>
  <si>
    <t>tender/contractPeriod/durationInDays</t>
  </si>
  <si>
    <t>tender/tenderers/name</t>
  </si>
  <si>
    <t>tender/tenderers/id</t>
  </si>
  <si>
    <t>tender/tenderers/identifier</t>
  </si>
  <si>
    <t>tender/tenderers/identifier/scheme</t>
  </si>
  <si>
    <t>tender/tenderers/identifier/id</t>
  </si>
  <si>
    <t>tender/tenderers/identifier/legalName</t>
  </si>
  <si>
    <t>tender/tenderers/identifier/uri</t>
  </si>
  <si>
    <t>tender/tenderers/address</t>
  </si>
  <si>
    <t>tender/tenderers/address/streetAddress</t>
  </si>
  <si>
    <t>tender/tenderers/address/locality</t>
  </si>
  <si>
    <t>tender/tenderers/address/region</t>
  </si>
  <si>
    <t>tender/tenderers/address/postalCode</t>
  </si>
  <si>
    <t>tender/tenderers/address/countryName</t>
  </si>
  <si>
    <t>tender/tenderers/additionalIdentifiers</t>
  </si>
  <si>
    <t>tender/tenderers/additionalIdentifiers/scheme</t>
  </si>
  <si>
    <t>tender/tenderers/additionalIdentifiers/id</t>
  </si>
  <si>
    <t>tender/tenderers/additionalIdentifiers/legalName</t>
  </si>
  <si>
    <t>tender/tenderers/additionalIdentifiers/uri</t>
  </si>
  <si>
    <t>tender/tenderers/contactPoint</t>
  </si>
  <si>
    <t>tender/tenderers/contactPoint/name</t>
  </si>
  <si>
    <t>tender/tenderers/contactPoint/email</t>
  </si>
  <si>
    <t>tender/tenderers/contactPoint/telephone</t>
  </si>
  <si>
    <t>tender/tenderers/contactPoint/faxNumber</t>
  </si>
  <si>
    <t>tender/tenderers/contactPoint/url</t>
  </si>
  <si>
    <t>tender/documents/id</t>
  </si>
  <si>
    <t>tender/documents/documentType</t>
  </si>
  <si>
    <t>tender/documents/title</t>
  </si>
  <si>
    <t>tender/documents/description</t>
  </si>
  <si>
    <t>tender/documents/url</t>
  </si>
  <si>
    <t>tender/documents/datePublished</t>
  </si>
  <si>
    <t>tender/documents/dateModified</t>
  </si>
  <si>
    <t>tender/documents/format</t>
  </si>
  <si>
    <t>tender/documents/language</t>
  </si>
  <si>
    <t>tender/milestones</t>
  </si>
  <si>
    <t>A list of milestones associated with the tender.</t>
  </si>
  <si>
    <t>tender/milestones/id</t>
  </si>
  <si>
    <t>tender/milestones/title</t>
  </si>
  <si>
    <t>tender/milestones/type</t>
  </si>
  <si>
    <t>tender/milestones/description</t>
  </si>
  <si>
    <t>tender/milestones/code</t>
  </si>
  <si>
    <t>tender/milestones/dueDate</t>
  </si>
  <si>
    <t>tender/milestones/dateMet</t>
  </si>
  <si>
    <t>tender/milestones/dateModified</t>
  </si>
  <si>
    <t>tender/milestones/status</t>
  </si>
  <si>
    <t>tender/milestones/documents</t>
  </si>
  <si>
    <t>tender/milestones/documents/id</t>
  </si>
  <si>
    <t>tender/milestones/documents/documentType</t>
  </si>
  <si>
    <t>tender/milestones/documents/title</t>
  </si>
  <si>
    <t>tender/milestones/documents/description</t>
  </si>
  <si>
    <t>tender/milestones/documents/url</t>
  </si>
  <si>
    <t>tender/milestones/documents/datePublished</t>
  </si>
  <si>
    <t>tender/milestones/documents/dateModified</t>
  </si>
  <si>
    <t>tender/milestones/documents/format</t>
  </si>
  <si>
    <t>tender/milestones/documents/language</t>
  </si>
  <si>
    <t>tender/amendments</t>
  </si>
  <si>
    <t>Amendments</t>
  </si>
  <si>
    <t>A tender amendment is a formal change to the tender, and generally involves the publication of a new tender notice/release. The rationale and a description of the changes made can be provided here.</t>
  </si>
  <si>
    <t>Amendment</t>
  </si>
  <si>
    <t>Amendment information</t>
  </si>
  <si>
    <t>tender/amendments/date</t>
  </si>
  <si>
    <t>Amendment date</t>
  </si>
  <si>
    <t>The date of this amendment.</t>
  </si>
  <si>
    <t>tender/amendments/rationale</t>
  </si>
  <si>
    <t>An explanation for the amendment.</t>
  </si>
  <si>
    <t>tender/amendments/id</t>
  </si>
  <si>
    <t>An identifier for this amendment: often the amendment number</t>
  </si>
  <si>
    <t>tender/amendments/description</t>
  </si>
  <si>
    <t>A free text, or semi-structured, description of the changes made in this amendment.</t>
  </si>
  <si>
    <t>tender/amendments/amendsReleaseID</t>
  </si>
  <si>
    <t>Amended release (identifier)</t>
  </si>
  <si>
    <t>Provide the identifier (release.id) of the OCDS release (from this contracting process) that provides the values for this contracting process **before** the amendment was made.</t>
  </si>
  <si>
    <t>tender/amendments/releaseID</t>
  </si>
  <si>
    <t>Amending release (identifier)</t>
  </si>
  <si>
    <t>Provide the identifier (release.id) of the OCDS release (from this contracting process) that provides the values for this contracting process **after** the amendment was made.</t>
  </si>
  <si>
    <t>tender/amendments/changes</t>
  </si>
  <si>
    <t>Amended fields</t>
  </si>
  <si>
    <t>An array of change objects describing the fields changed, and their former values. (Deprecated in 1.1)</t>
  </si>
  <si>
    <t>A free-text or semi-structured string describing the changes made in each amendment can be provided in the amendment.description field. To provide structured information on the fields that have changed, publishers should provide releases indicating the state of the contracting process before and after the amendment.</t>
  </si>
  <si>
    <t>tender/amendments/changes/property</t>
  </si>
  <si>
    <t>Property</t>
  </si>
  <si>
    <t>The property name that has been changed relative to the place the amendment is. For example if the contract value has changed, then the property under changes within the contract.amendment would be value.amount. (Deprecated in 1.1)</t>
  </si>
  <si>
    <t>tender/amendments/changes/former_value</t>
  </si>
  <si>
    <t>Former Value</t>
  </si>
  <si>
    <t>The previous value of the changed property, in whatever type the property is. (Deprecated in 1.1)</t>
  </si>
  <si>
    <t>string, number, integer, array, object</t>
  </si>
  <si>
    <t>tender/amendment</t>
  </si>
  <si>
    <t>The use of individual amendment objects has been deprecated. From OCDS 1.1 information should be provided in the amendments array.</t>
  </si>
  <si>
    <t>The single amendment object has been deprecated in favour of including amendments in an amendments (plural) array.</t>
  </si>
  <si>
    <t>tender/amendment/date</t>
  </si>
  <si>
    <t>tender/amendment/rationale</t>
  </si>
  <si>
    <t>tender/amendment/id</t>
  </si>
  <si>
    <t>tender/amendment/description</t>
  </si>
  <si>
    <t>tender/amendment/amendsReleaseID</t>
  </si>
  <si>
    <t>tender/amendment/releaseID</t>
  </si>
  <si>
    <t>tender/amendment/changes</t>
  </si>
  <si>
    <t>tender/amendment/changes/property</t>
  </si>
  <si>
    <t>tender/amendment/changes/former_value</t>
  </si>
  <si>
    <t>An award for the given procurement. There can be more than one award per contracting process e.g. because the contract is split among different providers, or because it is a standing offer.</t>
  </si>
  <si>
    <t>awards/id</t>
  </si>
  <si>
    <t>awards/title</t>
  </si>
  <si>
    <t>awards/description</t>
  </si>
  <si>
    <t>awards/status</t>
  </si>
  <si>
    <t>Enum: pending, active, cancelled, unsuccessful</t>
  </si>
  <si>
    <t>https://standard.open-contracting.org/1.1/en/schema/codelists/#award-status</t>
  </si>
  <si>
    <t>awards/date</t>
  </si>
  <si>
    <t>awards/value</t>
  </si>
  <si>
    <t>awards/value/amount</t>
  </si>
  <si>
    <t>awards/value/currency</t>
  </si>
  <si>
    <t>awards/suppliers</t>
  </si>
  <si>
    <t>awards/suppliers/name</t>
  </si>
  <si>
    <t>awards/suppliers/id</t>
  </si>
  <si>
    <t>awards/suppliers/identifier</t>
  </si>
  <si>
    <t>awards/suppliers/identifier/scheme</t>
  </si>
  <si>
    <t>awards/suppliers/identifier/id</t>
  </si>
  <si>
    <t>awards/suppliers/identifier/legalName</t>
  </si>
  <si>
    <t>awards/suppliers/identifier/uri</t>
  </si>
  <si>
    <t>awards/suppliers/address</t>
  </si>
  <si>
    <t>awards/suppliers/address/streetAddress</t>
  </si>
  <si>
    <t>awards/suppliers/address/locality</t>
  </si>
  <si>
    <t>awards/suppliers/address/region</t>
  </si>
  <si>
    <t>awards/suppliers/address/postalCode</t>
  </si>
  <si>
    <t>awards/suppliers/address/countryName</t>
  </si>
  <si>
    <t>awards/suppliers/additionalIdentifiers</t>
  </si>
  <si>
    <t>awards/suppliers/additionalIdentifiers/scheme</t>
  </si>
  <si>
    <t>awards/suppliers/additionalIdentifiers/id</t>
  </si>
  <si>
    <t>awards/suppliers/additionalIdentifiers/legalName</t>
  </si>
  <si>
    <t>awards/suppliers/additionalIdentifiers/uri</t>
  </si>
  <si>
    <t>awards/suppliers/contactPoint</t>
  </si>
  <si>
    <t>awards/suppliers/contactPoint/name</t>
  </si>
  <si>
    <t>awards/suppliers/contactPoint/email</t>
  </si>
  <si>
    <t>awards/suppliers/contactPoint/telephone</t>
  </si>
  <si>
    <t>awards/suppliers/contactPoint/faxNumber</t>
  </si>
  <si>
    <t>awards/suppliers/contactPoint/url</t>
  </si>
  <si>
    <t>awards/items</t>
  </si>
  <si>
    <t>awards/items/id</t>
  </si>
  <si>
    <t>awards/items/description</t>
  </si>
  <si>
    <t>awards/items/classification</t>
  </si>
  <si>
    <t>awards/items/classification/scheme</t>
  </si>
  <si>
    <t>awards/items/classification/id</t>
  </si>
  <si>
    <t>awards/items/classification/description</t>
  </si>
  <si>
    <t>awards/items/classification/uri</t>
  </si>
  <si>
    <t>awards/items/additionalClassifications</t>
  </si>
  <si>
    <t>awards/items/additionalClassifications/scheme</t>
  </si>
  <si>
    <t>awards/items/additionalClassifications/id</t>
  </si>
  <si>
    <t>awards/items/additionalClassifications/description</t>
  </si>
  <si>
    <t>awards/items/additionalClassifications/uri</t>
  </si>
  <si>
    <t>awards/items/quantity</t>
  </si>
  <si>
    <t>awards/items/unit</t>
  </si>
  <si>
    <t>awards/items/unit/scheme</t>
  </si>
  <si>
    <t>awards/items/unit/id</t>
  </si>
  <si>
    <t>awards/items/unit/name</t>
  </si>
  <si>
    <t>awards/items/unit/value</t>
  </si>
  <si>
    <t>awards/items/unit/value/amount</t>
  </si>
  <si>
    <t>awards/items/unit/value/currency</t>
  </si>
  <si>
    <t>awards/items/unit/uri</t>
  </si>
  <si>
    <t>awards/contractPeriod</t>
  </si>
  <si>
    <t>The period for which the contract has been awarded.</t>
  </si>
  <si>
    <t>awards/contractPeriod/startDate</t>
  </si>
  <si>
    <t>awards/contractPeriod/endDate</t>
  </si>
  <si>
    <t>awards/contractPeriod/maxExtentDate</t>
  </si>
  <si>
    <t>awards/contractPeriod/durationInDays</t>
  </si>
  <si>
    <t>awards/documents</t>
  </si>
  <si>
    <t>All documents and attachments related to the award, including any notices.</t>
  </si>
  <si>
    <t>awards/documents/id</t>
  </si>
  <si>
    <t>awards/documents/documentType</t>
  </si>
  <si>
    <t>awards/documents/title</t>
  </si>
  <si>
    <t>awards/documents/description</t>
  </si>
  <si>
    <t>awards/documents/url</t>
  </si>
  <si>
    <t>awards/documents/datePublished</t>
  </si>
  <si>
    <t>awards/documents/dateModified</t>
  </si>
  <si>
    <t>awards/documents/format</t>
  </si>
  <si>
    <t>awards/documents/language</t>
  </si>
  <si>
    <t>awards/amendments</t>
  </si>
  <si>
    <t>An award amendment is a formal change to the details of the award, and generally involves the publication of a new award notice/release. The rationale and a description of the changes made can be provided here.</t>
  </si>
  <si>
    <t>awards/amendments/date</t>
  </si>
  <si>
    <t>awards/amendments/rationale</t>
  </si>
  <si>
    <t>awards/amendments/id</t>
  </si>
  <si>
    <t>awards/amendments/description</t>
  </si>
  <si>
    <t>awards/amendments/amendsReleaseID</t>
  </si>
  <si>
    <t>awards/amendments/releaseID</t>
  </si>
  <si>
    <t>awards/amendments/changes</t>
  </si>
  <si>
    <t>awards/amendments/changes/property</t>
  </si>
  <si>
    <t>awards/amendments/changes/former_value</t>
  </si>
  <si>
    <t>awards/amendment</t>
  </si>
  <si>
    <t>awards/amendment/date</t>
  </si>
  <si>
    <t>awards/amendment/rationale</t>
  </si>
  <si>
    <t>awards/amendment/id</t>
  </si>
  <si>
    <t>awards/amendment/description</t>
  </si>
  <si>
    <t>awards/amendment/amendsReleaseID</t>
  </si>
  <si>
    <t>awards/amendment/releaseID</t>
  </si>
  <si>
    <t>awards/amendment/changes</t>
  </si>
  <si>
    <t>awards/amendment/changes/property</t>
  </si>
  <si>
    <t>awards/amendment/changes/former_value</t>
  </si>
  <si>
    <t>Information regarding the signed contract between the buyer and supplier(s).</t>
  </si>
  <si>
    <t>contracts/id</t>
  </si>
  <si>
    <t>contracts/awardID</t>
  </si>
  <si>
    <t>contracts/title</t>
  </si>
  <si>
    <t>contracts/description</t>
  </si>
  <si>
    <t>contracts/status</t>
  </si>
  <si>
    <t>Enum: pending, active, cancelled, terminated</t>
  </si>
  <si>
    <t>https://standard.open-contracting.org/1.1/en/schema/codelists/#contract-status</t>
  </si>
  <si>
    <t>contracts/period</t>
  </si>
  <si>
    <t>contracts/period/startDate</t>
  </si>
  <si>
    <t>contracts/period/endDate</t>
  </si>
  <si>
    <t>contracts/period/maxExtentDate</t>
  </si>
  <si>
    <t>contracts/period/durationInDays</t>
  </si>
  <si>
    <t>contracts/value</t>
  </si>
  <si>
    <t>contracts/value/amount</t>
  </si>
  <si>
    <t>contracts/value/currency</t>
  </si>
  <si>
    <t>contracts/items</t>
  </si>
  <si>
    <t>Items contracted</t>
  </si>
  <si>
    <t>The goods, services, and any intangible outcomes in this contract. Note: If the items are the same as the award do not repeat.</t>
  </si>
  <si>
    <t>contracts/items/id</t>
  </si>
  <si>
    <t>contracts/items/description</t>
  </si>
  <si>
    <t>contracts/items/classification</t>
  </si>
  <si>
    <t>contracts/items/classification/scheme</t>
  </si>
  <si>
    <t>contracts/items/classification/id</t>
  </si>
  <si>
    <t>contracts/items/classification/description</t>
  </si>
  <si>
    <t>contracts/items/classification/uri</t>
  </si>
  <si>
    <t>contracts/items/additionalClassifications</t>
  </si>
  <si>
    <t>contracts/items/additionalClassifications/scheme</t>
  </si>
  <si>
    <t>contracts/items/additionalClassifications/id</t>
  </si>
  <si>
    <t>contracts/items/additionalClassifications/description</t>
  </si>
  <si>
    <t>contracts/items/additionalClassifications/uri</t>
  </si>
  <si>
    <t>contracts/items/quantity</t>
  </si>
  <si>
    <t>contracts/items/unit</t>
  </si>
  <si>
    <t>contracts/items/unit/scheme</t>
  </si>
  <si>
    <t>contracts/items/unit/id</t>
  </si>
  <si>
    <t>contracts/items/unit/name</t>
  </si>
  <si>
    <t>contracts/items/unit/value</t>
  </si>
  <si>
    <t>contracts/items/unit/value/amount</t>
  </si>
  <si>
    <t>contracts/items/unit/value/currency</t>
  </si>
  <si>
    <t>contracts/items/unit/uri</t>
  </si>
  <si>
    <t>contracts/dateSigned</t>
  </si>
  <si>
    <t>contracts/documents</t>
  </si>
  <si>
    <t>contracts/documents/id</t>
  </si>
  <si>
    <t>contracts/documents/documentType</t>
  </si>
  <si>
    <t>contracts/documents/title</t>
  </si>
  <si>
    <t>contracts/documents/description</t>
  </si>
  <si>
    <t>contracts/documents/url</t>
  </si>
  <si>
    <t>contracts/documents/datePublished</t>
  </si>
  <si>
    <t>contracts/documents/dateModified</t>
  </si>
  <si>
    <t>contracts/documents/format</t>
  </si>
  <si>
    <t>contracts/documents/language</t>
  </si>
  <si>
    <t>Information during the performance / implementation stage of the contract.</t>
  </si>
  <si>
    <t>contracts/implementation/transactions</t>
  </si>
  <si>
    <t>Transaction information</t>
  </si>
  <si>
    <t>A spending transaction related to the contracting process. Draws upon the data models of the [Fiscal Data Package](https://frictionlessdata.io/specs/fiscal-data-package/) and the [International Aid Transparency Initiative](http://iatistandard.org/activity-standard/iati-activities/iati-activity/transaction/) and should be used to cross-reference to more detailed information held using a Fiscal Data Package, IATI file, or to provide enough information to allow a user to manually or automatically cross-reference with some other published source of transactional spending data.</t>
  </si>
  <si>
    <t>contracts/implementation/transactions/id</t>
  </si>
  <si>
    <t>contracts/implementation/transactions/source</t>
  </si>
  <si>
    <t>Data source</t>
  </si>
  <si>
    <t>Used to point either to a corresponding Fiscal Data Package, IATI file, or machine or human-readable source where users can find further information on the budget line item identifiers, or project identifiers, provided here.</t>
  </si>
  <si>
    <t>contracts/implementation/transactions/date</t>
  </si>
  <si>
    <t>contracts/implementation/transactions/value</t>
  </si>
  <si>
    <t>The value of the transaction.</t>
  </si>
  <si>
    <t>contracts/implementation/transactions/value/amount</t>
  </si>
  <si>
    <t>contracts/implementation/transactions/value/currency</t>
  </si>
  <si>
    <t>contracts/implementation/transactions/payer</t>
  </si>
  <si>
    <t>Payer</t>
  </si>
  <si>
    <t>An organization reference for the organization from which the funds in this transaction originate.</t>
  </si>
  <si>
    <t>contracts/implementation/transactions/payer/name</t>
  </si>
  <si>
    <t>contracts/implementation/transactions/payer/id</t>
  </si>
  <si>
    <t>contracts/implementation/transactions/payer/identifier</t>
  </si>
  <si>
    <t>contracts/implementation/transactions/payer/identifier/scheme</t>
  </si>
  <si>
    <t>contracts/implementation/transactions/payer/identifier/id</t>
  </si>
  <si>
    <t>contracts/implementation/transactions/payer/identifier/legalName</t>
  </si>
  <si>
    <t>contracts/implementation/transactions/payer/identifier/uri</t>
  </si>
  <si>
    <t>contracts/implementation/transactions/payer/address</t>
  </si>
  <si>
    <t>contracts/implementation/transactions/payer/address/streetAddress</t>
  </si>
  <si>
    <t>contracts/implementation/transactions/payer/address/locality</t>
  </si>
  <si>
    <t>contracts/implementation/transactions/payer/address/region</t>
  </si>
  <si>
    <t>contracts/implementation/transactions/payer/address/postalCode</t>
  </si>
  <si>
    <t>contracts/implementation/transactions/payer/address/countryName</t>
  </si>
  <si>
    <t>contracts/implementation/transactions/payer/additionalIdentifiers</t>
  </si>
  <si>
    <t>contracts/implementation/transactions/payer/additionalIdentifiers/scheme</t>
  </si>
  <si>
    <t>contracts/implementation/transactions/payer/additionalIdentifiers/id</t>
  </si>
  <si>
    <t>contracts/implementation/transactions/payer/additionalIdentifiers/legalName</t>
  </si>
  <si>
    <t>contracts/implementation/transactions/payer/additionalIdentifiers/uri</t>
  </si>
  <si>
    <t>contracts/implementation/transactions/payer/contactPoint</t>
  </si>
  <si>
    <t>contracts/implementation/transactions/payer/contactPoint/name</t>
  </si>
  <si>
    <t>contracts/implementation/transactions/payer/contactPoint/email</t>
  </si>
  <si>
    <t>contracts/implementation/transactions/payer/contactPoint/telephone</t>
  </si>
  <si>
    <t>contracts/implementation/transactions/payer/contactPoint/faxNumber</t>
  </si>
  <si>
    <t>contracts/implementation/transactions/payer/contactPoint/url</t>
  </si>
  <si>
    <t>contracts/implementation/transactions/payee</t>
  </si>
  <si>
    <t>Payee</t>
  </si>
  <si>
    <t>An organization reference for the organization which receives the funds in this transaction.</t>
  </si>
  <si>
    <t>contracts/implementation/transactions/payee/name</t>
  </si>
  <si>
    <t>contracts/implementation/transactions/payee/id</t>
  </si>
  <si>
    <t>contracts/implementation/transactions/payee/identifier</t>
  </si>
  <si>
    <t>contracts/implementation/transactions/payee/identifier/scheme</t>
  </si>
  <si>
    <t>contracts/implementation/transactions/payee/identifier/id</t>
  </si>
  <si>
    <t>contracts/implementation/transactions/payee/identifier/legalName</t>
  </si>
  <si>
    <t>contracts/implementation/transactions/payee/identifier/uri</t>
  </si>
  <si>
    <t>contracts/implementation/transactions/payee/address</t>
  </si>
  <si>
    <t>contracts/implementation/transactions/payee/address/streetAddress</t>
  </si>
  <si>
    <t>contracts/implementation/transactions/payee/address/locality</t>
  </si>
  <si>
    <t>contracts/implementation/transactions/payee/address/region</t>
  </si>
  <si>
    <t>contracts/implementation/transactions/payee/address/postalCode</t>
  </si>
  <si>
    <t>contracts/implementation/transactions/payee/address/countryName</t>
  </si>
  <si>
    <t>contracts/implementation/transactions/payee/additionalIdentifiers</t>
  </si>
  <si>
    <t>contracts/implementation/transactions/payee/additionalIdentifiers/scheme</t>
  </si>
  <si>
    <t>contracts/implementation/transactions/payee/additionalIdentifiers/id</t>
  </si>
  <si>
    <t>contracts/implementation/transactions/payee/additionalIdentifiers/legalName</t>
  </si>
  <si>
    <t>contracts/implementation/transactions/payee/additionalIdentifiers/uri</t>
  </si>
  <si>
    <t>contracts/implementation/transactions/payee/contactPoint</t>
  </si>
  <si>
    <t>contracts/implementation/transactions/payee/contactPoint/name</t>
  </si>
  <si>
    <t>contracts/implementation/transactions/payee/contactPoint/email</t>
  </si>
  <si>
    <t>contracts/implementation/transactions/payee/contactPoint/telephone</t>
  </si>
  <si>
    <t>contracts/implementation/transactions/payee/contactPoint/faxNumber</t>
  </si>
  <si>
    <t>contracts/implementation/transactions/payee/contactPoint/url</t>
  </si>
  <si>
    <t>contracts/implementation/transactions/uri</t>
  </si>
  <si>
    <t>Linked spending information</t>
  </si>
  <si>
    <t>A URI pointing directly to a machine-readable record about this spending transaction.</t>
  </si>
  <si>
    <t>contracts/implementation/transactions/amount</t>
  </si>
  <si>
    <t>(Deprecated in 1.1. Use transaction.value instead) The value of the transaction. A negative value indicates a refund or correction.</t>
  </si>
  <si>
    <t>This field has been replaced by the `transaction.value` field for consistency with the use of value and amount elsewhere in the standard.</t>
  </si>
  <si>
    <t>contracts/implementation/transactions/amount/amount</t>
  </si>
  <si>
    <t>contracts/implementation/transactions/amount/currency</t>
  </si>
  <si>
    <t>contracts/implementation/transactions/providerOrganization</t>
  </si>
  <si>
    <t>Provider organization</t>
  </si>
  <si>
    <t>(Deprecated in 1.1. Use transaction.payer instead.) The Organization Identifier for the organization from which the funds in this transaction originate. Expressed following the Organizational Identifier standard - consult the documentation and the codelist.</t>
  </si>
  <si>
    <t>This field has been replaced by the `transaction.payer` field to resolve ambiguity arising from 'provider' being interpreted as relating to the goods or services procured rather than the flow of funds between the parties.</t>
  </si>
  <si>
    <t>contracts/implementation/transactions/providerOrganization/scheme</t>
  </si>
  <si>
    <t>contracts/implementation/transactions/providerOrganization/id</t>
  </si>
  <si>
    <t>contracts/implementation/transactions/providerOrganization/legalName</t>
  </si>
  <si>
    <t>contracts/implementation/transactions/providerOrganization/uri</t>
  </si>
  <si>
    <t>contracts/implementation/transactions/receiverOrganization</t>
  </si>
  <si>
    <t>Receiver organization</t>
  </si>
  <si>
    <t>(Deprecated in 1.1. Use transaction.payee instead). The Organization Identifier for the organization which receives the funds in this transaction. Expressed following the Organizational Identifier standard - consult the documentation and the codelist.</t>
  </si>
  <si>
    <t>This field has been replaced by the `transaction.payee` field to resolve ambiguity arising from 'receiver' being interpreted as relating to the goods or services procured rather than the flow of funds between the parties.</t>
  </si>
  <si>
    <t>contracts/implementation/transactions/receiverOrganization/scheme</t>
  </si>
  <si>
    <t>contracts/implementation/transactions/receiverOrganization/id</t>
  </si>
  <si>
    <t>contracts/implementation/transactions/receiverOrganization/legalName</t>
  </si>
  <si>
    <t>contracts/implementation/transactions/receiverOrganization/uri</t>
  </si>
  <si>
    <t>contracts/implementation/milestones</t>
  </si>
  <si>
    <t>contracts/implementation/milestones/id</t>
  </si>
  <si>
    <t>contracts/implementation/milestones/title</t>
  </si>
  <si>
    <t>contracts/implementation/milestones/type</t>
  </si>
  <si>
    <t>contracts/implementation/milestones/description</t>
  </si>
  <si>
    <t>contracts/implementation/milestones/code</t>
  </si>
  <si>
    <t>contracts/implementation/milestones/dueDate</t>
  </si>
  <si>
    <t>contracts/implementation/milestones/dateMet</t>
  </si>
  <si>
    <t>contracts/implementation/milestones/dateModified</t>
  </si>
  <si>
    <t>contracts/implementation/milestones/status</t>
  </si>
  <si>
    <t>contracts/implementation/milestones/documents</t>
  </si>
  <si>
    <t>contracts/implementation/milestones/documents/id</t>
  </si>
  <si>
    <t>contracts/implementation/milestones/documents/documentType</t>
  </si>
  <si>
    <t>contracts/implementation/milestones/documents/title</t>
  </si>
  <si>
    <t>contracts/implementation/milestones/documents/description</t>
  </si>
  <si>
    <t>contracts/implementation/milestones/documents/url</t>
  </si>
  <si>
    <t>contracts/implementation/milestones/documents/datePublished</t>
  </si>
  <si>
    <t>contracts/implementation/milestones/documents/dateModified</t>
  </si>
  <si>
    <t>contracts/implementation/milestones/documents/format</t>
  </si>
  <si>
    <t>contracts/implementation/milestones/documents/language</t>
  </si>
  <si>
    <t>contracts/implementation/documents</t>
  </si>
  <si>
    <t>contracts/implementation/documents/id</t>
  </si>
  <si>
    <t>contracts/implementation/documents/documentType</t>
  </si>
  <si>
    <t>contracts/implementation/documents/title</t>
  </si>
  <si>
    <t>contracts/implementation/documents/description</t>
  </si>
  <si>
    <t>contracts/implementation/documents/url</t>
  </si>
  <si>
    <t>contracts/implementation/documents/datePublished</t>
  </si>
  <si>
    <t>contracts/implementation/documents/dateModified</t>
  </si>
  <si>
    <t>contracts/implementation/documents/format</t>
  </si>
  <si>
    <t>contracts/implementation/documents/language</t>
  </si>
  <si>
    <t>contracts/relatedProcesses</t>
  </si>
  <si>
    <t>Related processes</t>
  </si>
  <si>
    <t>The details of related processes: for example, if this process is followed by one or more contracting processes, represented under a separate open contracting identifier (ocid). This is commonly used to refer to subcontracts and to renewal or replacement processes for this contract.</t>
  </si>
  <si>
    <t>Related Process</t>
  </si>
  <si>
    <t>A reference to a related contracting process: generally one preceding or following on from the current process.</t>
  </si>
  <si>
    <t>contracts/relatedProcesses/id</t>
  </si>
  <si>
    <t>Relationship ID</t>
  </si>
  <si>
    <t>A local identifier for this relationship, unique within this array.</t>
  </si>
  <si>
    <t>contracts/relatedProcesses/relationship</t>
  </si>
  <si>
    <t>Relationship</t>
  </si>
  <si>
    <t>The type of relationship, using the open relatedProcess codelist.</t>
  </si>
  <si>
    <t>https://standard.open-contracting.org/1.1/en/schema/codelists/#related-process</t>
  </si>
  <si>
    <t>contracts/relatedProcesses/title</t>
  </si>
  <si>
    <t>Related process title</t>
  </si>
  <si>
    <t>The title of the related process, where referencing an open contracting process, this field should match the tender/title field in the related process.</t>
  </si>
  <si>
    <t>contracts/relatedProcesses/scheme</t>
  </si>
  <si>
    <t>The identification scheme used by this cross-reference, using the open relatedProcessScheme codelist.</t>
  </si>
  <si>
    <t>https://standard.open-contracting.org/1.1/en/schema/codelists/#related-process-scheme</t>
  </si>
  <si>
    <t>contracts/relatedProcesses/identifier</t>
  </si>
  <si>
    <t>The identifier of the related process. If the scheme is 'ocid', this must be an Open Contracting ID (ocid).</t>
  </si>
  <si>
    <t>contracts/relatedProcesses/uri</t>
  </si>
  <si>
    <t>Related process URI</t>
  </si>
  <si>
    <t>A URI pointing to a machine-readable document, release or record package containing the identified related process.</t>
  </si>
  <si>
    <t>contracts/milestones</t>
  </si>
  <si>
    <t>Contract milestones</t>
  </si>
  <si>
    <t>A list of milestones associated with the finalization of this contract.</t>
  </si>
  <si>
    <t>contracts/milestones/id</t>
  </si>
  <si>
    <t>contracts/milestones/title</t>
  </si>
  <si>
    <t>contracts/milestones/type</t>
  </si>
  <si>
    <t>contracts/milestones/description</t>
  </si>
  <si>
    <t>contracts/milestones/code</t>
  </si>
  <si>
    <t>contracts/milestones/dueDate</t>
  </si>
  <si>
    <t>contracts/milestones/dateMet</t>
  </si>
  <si>
    <t>contracts/milestones/dateModified</t>
  </si>
  <si>
    <t>contracts/milestones/status</t>
  </si>
  <si>
    <t>contracts/milestones/documents</t>
  </si>
  <si>
    <t>contracts/milestones/documents/id</t>
  </si>
  <si>
    <t>contracts/milestones/documents/documentType</t>
  </si>
  <si>
    <t>contracts/milestones/documents/title</t>
  </si>
  <si>
    <t>contracts/milestones/documents/description</t>
  </si>
  <si>
    <t>contracts/milestones/documents/url</t>
  </si>
  <si>
    <t>contracts/milestones/documents/datePublished</t>
  </si>
  <si>
    <t>contracts/milestones/documents/dateModified</t>
  </si>
  <si>
    <t>contracts/milestones/documents/format</t>
  </si>
  <si>
    <t>contracts/milestones/documents/language</t>
  </si>
  <si>
    <t>contracts/amendments</t>
  </si>
  <si>
    <t>A contract amendment is a formal change to, or extension of, a contract, and generally involves the publication of a new contract notice/release, or some other documents detailing the change. The rationale and a description of the changes made can be provided here.</t>
  </si>
  <si>
    <t>contracts/amendments/date</t>
  </si>
  <si>
    <t>contracts/amendments/rationale</t>
  </si>
  <si>
    <t>contracts/amendments/id</t>
  </si>
  <si>
    <t>contracts/amendments/description</t>
  </si>
  <si>
    <t>contracts/amendments/amendsReleaseID</t>
  </si>
  <si>
    <t>contracts/amendments/releaseID</t>
  </si>
  <si>
    <t>contracts/amendments/changes</t>
  </si>
  <si>
    <t>contracts/amendments/changes/property</t>
  </si>
  <si>
    <t>contracts/amendments/changes/former_value</t>
  </si>
  <si>
    <t>contracts/amendment</t>
  </si>
  <si>
    <t>contracts/amendment/date</t>
  </si>
  <si>
    <t>contracts/amendment/rationale</t>
  </si>
  <si>
    <t>contracts/amendment/id</t>
  </si>
  <si>
    <t>contracts/amendment/description</t>
  </si>
  <si>
    <t>contracts/amendment/amendsReleaseID</t>
  </si>
  <si>
    <t>contracts/amendment/releaseID</t>
  </si>
  <si>
    <t>contracts/amendment/changes</t>
  </si>
  <si>
    <t>contracts/amendment/changes/property</t>
  </si>
  <si>
    <t>contracts/amendment/changes/former_value</t>
  </si>
  <si>
    <t>relatedProcesses</t>
  </si>
  <si>
    <t>The details of related processes: for example, if this process follows on from one or more other processes, represented under a separate open contracting identifier (ocid). This is commonly used to relate mini-competitions to their parent frameworks or individual tenders to a broader planning process.</t>
  </si>
  <si>
    <t>relatedProcesses/id</t>
  </si>
  <si>
    <t>relatedProcesses/relationship</t>
  </si>
  <si>
    <t>relatedProcesses/title</t>
  </si>
  <si>
    <t>relatedProcesses/scheme</t>
  </si>
  <si>
    <t>relatedProcesses/identifier</t>
  </si>
  <si>
    <t>relatedProcesses/uri</t>
  </si>
  <si>
    <t>Control Sheet/Language</t>
  </si>
  <si>
    <t>documentType</t>
  </si>
  <si>
    <t>milestoneType</t>
  </si>
  <si>
    <t>milestoneCode</t>
  </si>
  <si>
    <t>milestoneStatus</t>
  </si>
  <si>
    <t>organizationRole</t>
  </si>
  <si>
    <t>documentFormat</t>
  </si>
  <si>
    <t>procurementMethod</t>
  </si>
  <si>
    <t>tenderStatus</t>
  </si>
  <si>
    <t>submissionMethod</t>
  </si>
  <si>
    <t>awardCriteria</t>
  </si>
  <si>
    <t>itemClassificationScheme</t>
  </si>
  <si>
    <t>awardStatus</t>
  </si>
  <si>
    <t>contractStatus</t>
  </si>
  <si>
    <t>procurementCategory</t>
  </si>
  <si>
    <t>Abkhazian</t>
  </si>
  <si>
    <t>ab</t>
  </si>
  <si>
    <t>AED</t>
  </si>
  <si>
    <t>tenderNotice</t>
  </si>
  <si>
    <t>scheduled</t>
  </si>
  <si>
    <t>open</t>
  </si>
  <si>
    <t>electronicSubmission</t>
  </si>
  <si>
    <t>CPV</t>
  </si>
  <si>
    <t>pending</t>
  </si>
  <si>
    <t>planningUpdate</t>
  </si>
  <si>
    <t>Afar</t>
  </si>
  <si>
    <t>aa</t>
  </si>
  <si>
    <t>AFN</t>
  </si>
  <si>
    <t>awardNotice</t>
  </si>
  <si>
    <t>engagement</t>
  </si>
  <si>
    <t>procuringEntity</t>
  </si>
  <si>
    <t>text/html</t>
  </si>
  <si>
    <t>planned</t>
  </si>
  <si>
    <t>electronicAuction</t>
  </si>
  <si>
    <t>costOnly</t>
  </si>
  <si>
    <t>CPVS</t>
  </si>
  <si>
    <t>works</t>
  </si>
  <si>
    <t>Afrikaans</t>
  </si>
  <si>
    <t>af</t>
  </si>
  <si>
    <t>ALL</t>
  </si>
  <si>
    <t>contractNotice</t>
  </si>
  <si>
    <t>adjudication</t>
  </si>
  <si>
    <t>notMet</t>
  </si>
  <si>
    <t>supplier</t>
  </si>
  <si>
    <t>application/msword</t>
  </si>
  <si>
    <t>limited</t>
  </si>
  <si>
    <t>written</t>
  </si>
  <si>
    <t>qualityOnly</t>
  </si>
  <si>
    <t>GSIN</t>
  </si>
  <si>
    <t>cancelled</t>
  </si>
  <si>
    <t>services</t>
  </si>
  <si>
    <t>tenderAmendment</t>
  </si>
  <si>
    <t>Akan</t>
  </si>
  <si>
    <t>ak</t>
  </si>
  <si>
    <t>AMD</t>
  </si>
  <si>
    <t>completionCertificate</t>
  </si>
  <si>
    <t>delivery</t>
  </si>
  <si>
    <t>tenderer</t>
  </si>
  <si>
    <t>application/vnd.openxmlformats-officedocument.wordprocessingml.document</t>
  </si>
  <si>
    <t>direct</t>
  </si>
  <si>
    <t>inPerson</t>
  </si>
  <si>
    <t>ratedCriteria</t>
  </si>
  <si>
    <t>unsuccessful</t>
  </si>
  <si>
    <t>terminated</t>
  </si>
  <si>
    <t>tenderUpdate</t>
  </si>
  <si>
    <t>Albanian</t>
  </si>
  <si>
    <t>sq</t>
  </si>
  <si>
    <t>ANG</t>
  </si>
  <si>
    <t>procurementPlan</t>
  </si>
  <si>
    <t>funder</t>
  </si>
  <si>
    <t>offline/print</t>
  </si>
  <si>
    <t>CUCOP</t>
  </si>
  <si>
    <t>tenderCancellation</t>
  </si>
  <si>
    <t>Amharic</t>
  </si>
  <si>
    <t>am</t>
  </si>
  <si>
    <t>AOA</t>
  </si>
  <si>
    <t>biddingDocuments</t>
  </si>
  <si>
    <t>enquirer</t>
  </si>
  <si>
    <t>award</t>
  </si>
  <si>
    <t>Arabic</t>
  </si>
  <si>
    <t>ar</t>
  </si>
  <si>
    <t>ARS</t>
  </si>
  <si>
    <t>technicalSpecifications</t>
  </si>
  <si>
    <t>payer</t>
  </si>
  <si>
    <t>video/avi</t>
  </si>
  <si>
    <t>awardUpdate</t>
  </si>
  <si>
    <t>Aragonese</t>
  </si>
  <si>
    <t>an</t>
  </si>
  <si>
    <t>AUD</t>
  </si>
  <si>
    <t>evaluationCriteria</t>
  </si>
  <si>
    <t>payee</t>
  </si>
  <si>
    <t>application/vnd.ms-powerpoint</t>
  </si>
  <si>
    <t>awardCancellation</t>
  </si>
  <si>
    <t>Armenian</t>
  </si>
  <si>
    <t>hy</t>
  </si>
  <si>
    <t>AWG</t>
  </si>
  <si>
    <t>evaluationReports</t>
  </si>
  <si>
    <t>reviewBody</t>
  </si>
  <si>
    <t>application/vnd.openxmlformats-officedocument.presentationml.presentation</t>
  </si>
  <si>
    <t>Assamese</t>
  </si>
  <si>
    <t>as</t>
  </si>
  <si>
    <t>AZN</t>
  </si>
  <si>
    <t>contractDraft</t>
  </si>
  <si>
    <t>application/zip</t>
  </si>
  <si>
    <t>contractUpdate</t>
  </si>
  <si>
    <t>Avaric</t>
  </si>
  <si>
    <t>av</t>
  </si>
  <si>
    <t>BAM</t>
  </si>
  <si>
    <t>contractSigned</t>
  </si>
  <si>
    <t>application/vnd.ms-excel</t>
  </si>
  <si>
    <t>contractAmendment</t>
  </si>
  <si>
    <t>Avestan</t>
  </si>
  <si>
    <t>ae</t>
  </si>
  <si>
    <t>BBD</t>
  </si>
  <si>
    <t>contractArrangements</t>
  </si>
  <si>
    <t>application/vnd.openxmlformats-officedocument.spreadsheetml.sheet</t>
  </si>
  <si>
    <t>implementation</t>
  </si>
  <si>
    <t>Aymara</t>
  </si>
  <si>
    <t>ay</t>
  </si>
  <si>
    <t>BDT</t>
  </si>
  <si>
    <t>contractSchedule</t>
  </si>
  <si>
    <t>implementationUpdate</t>
  </si>
  <si>
    <t>Azerbaijani</t>
  </si>
  <si>
    <t>az</t>
  </si>
  <si>
    <t>BGN</t>
  </si>
  <si>
    <t>physicalProgressReport</t>
  </si>
  <si>
    <t>contractTermination</t>
  </si>
  <si>
    <t>Bambara</t>
  </si>
  <si>
    <t>bm</t>
  </si>
  <si>
    <t>BHD</t>
  </si>
  <si>
    <t>financialProgressReport</t>
  </si>
  <si>
    <t>compiled</t>
  </si>
  <si>
    <t>Bashkir</t>
  </si>
  <si>
    <t>ba</t>
  </si>
  <si>
    <t>BIF</t>
  </si>
  <si>
    <t>finalAudit</t>
  </si>
  <si>
    <t>Basque</t>
  </si>
  <si>
    <t>eu</t>
  </si>
  <si>
    <t>BMD</t>
  </si>
  <si>
    <t>hearingNotice</t>
  </si>
  <si>
    <t>Belarusian</t>
  </si>
  <si>
    <t>be</t>
  </si>
  <si>
    <t>BND</t>
  </si>
  <si>
    <t>marketStudies</t>
  </si>
  <si>
    <t>Bengali</t>
  </si>
  <si>
    <t>bn</t>
  </si>
  <si>
    <t>BOB</t>
  </si>
  <si>
    <t>eligibilityCriteria</t>
  </si>
  <si>
    <t>Bihari languages</t>
  </si>
  <si>
    <t>bh</t>
  </si>
  <si>
    <t>BOV</t>
  </si>
  <si>
    <t>clarifications</t>
  </si>
  <si>
    <t>Bislama</t>
  </si>
  <si>
    <t>bi</t>
  </si>
  <si>
    <t>BRL</t>
  </si>
  <si>
    <t>shortlistedFirms</t>
  </si>
  <si>
    <t>Bokmål, Norwegian</t>
  </si>
  <si>
    <t>nb</t>
  </si>
  <si>
    <t>BSD</t>
  </si>
  <si>
    <t>environmentalImpact</t>
  </si>
  <si>
    <t>Bosnian</t>
  </si>
  <si>
    <t>bs</t>
  </si>
  <si>
    <t>BTN</t>
  </si>
  <si>
    <t>assetAndLiabilityAssessment</t>
  </si>
  <si>
    <t>Breton</t>
  </si>
  <si>
    <t>br</t>
  </si>
  <si>
    <t>BWP</t>
  </si>
  <si>
    <t>riskProvisions</t>
  </si>
  <si>
    <t>Bulgarian</t>
  </si>
  <si>
    <t>bg</t>
  </si>
  <si>
    <t>BYN</t>
  </si>
  <si>
    <t>Burmese</t>
  </si>
  <si>
    <t>my</t>
  </si>
  <si>
    <t>BZD</t>
  </si>
  <si>
    <t>complaints</t>
  </si>
  <si>
    <t>Castilian</t>
  </si>
  <si>
    <t>es</t>
  </si>
  <si>
    <t>CAD</t>
  </si>
  <si>
    <t>Catalan</t>
  </si>
  <si>
    <t>ca</t>
  </si>
  <si>
    <t>CDF</t>
  </si>
  <si>
    <t>contractGuarantees</t>
  </si>
  <si>
    <t>Central Khmer</t>
  </si>
  <si>
    <t>km</t>
  </si>
  <si>
    <t>CHE</t>
  </si>
  <si>
    <t>subContract</t>
  </si>
  <si>
    <t>Chamorro</t>
  </si>
  <si>
    <t>ch</t>
  </si>
  <si>
    <t>CHF</t>
  </si>
  <si>
    <t>needsAssessment</t>
  </si>
  <si>
    <t>Chechen</t>
  </si>
  <si>
    <t>ce</t>
  </si>
  <si>
    <t>CHW</t>
  </si>
  <si>
    <t>feasibilityStudy</t>
  </si>
  <si>
    <t>Chewa</t>
  </si>
  <si>
    <t>ny</t>
  </si>
  <si>
    <t>CLF</t>
  </si>
  <si>
    <t>projectPlan</t>
  </si>
  <si>
    <t>Chichewa</t>
  </si>
  <si>
    <t>CLP</t>
  </si>
  <si>
    <t>billOfQuantity</t>
  </si>
  <si>
    <t>Chinese</t>
  </si>
  <si>
    <t>zh</t>
  </si>
  <si>
    <t>CNY</t>
  </si>
  <si>
    <t>bidders</t>
  </si>
  <si>
    <t>Chuang</t>
  </si>
  <si>
    <t>za</t>
  </si>
  <si>
    <t>COP</t>
  </si>
  <si>
    <t>conflictOfInterest</t>
  </si>
  <si>
    <t>Church Slavic</t>
  </si>
  <si>
    <t>cu</t>
  </si>
  <si>
    <t>COU</t>
  </si>
  <si>
    <t>debarments</t>
  </si>
  <si>
    <t>Church Slavonic</t>
  </si>
  <si>
    <t>CRC</t>
  </si>
  <si>
    <t>Chuvash</t>
  </si>
  <si>
    <t>cv</t>
  </si>
  <si>
    <t>CUC</t>
  </si>
  <si>
    <t>submissionDocuments</t>
  </si>
  <si>
    <t>Cornish</t>
  </si>
  <si>
    <t>kw</t>
  </si>
  <si>
    <t>CUP</t>
  </si>
  <si>
    <t>contractSummary</t>
  </si>
  <si>
    <t>Corsican</t>
  </si>
  <si>
    <t>co</t>
  </si>
  <si>
    <t>CVE</t>
  </si>
  <si>
    <t>cancellationDetails</t>
  </si>
  <si>
    <t>Cree</t>
  </si>
  <si>
    <t>cr</t>
  </si>
  <si>
    <t>CZK</t>
  </si>
  <si>
    <t>Croatian</t>
  </si>
  <si>
    <t>hr</t>
  </si>
  <si>
    <t>DJF</t>
  </si>
  <si>
    <t>Czech</t>
  </si>
  <si>
    <t>cs</t>
  </si>
  <si>
    <t>DKK</t>
  </si>
  <si>
    <t>Danish</t>
  </si>
  <si>
    <t>da</t>
  </si>
  <si>
    <t>DOP</t>
  </si>
  <si>
    <t>Dhivehi</t>
  </si>
  <si>
    <t>dv</t>
  </si>
  <si>
    <t>DZD</t>
  </si>
  <si>
    <t>Divehi</t>
  </si>
  <si>
    <t>EGP</t>
  </si>
  <si>
    <t>Dutch</t>
  </si>
  <si>
    <t>nl</t>
  </si>
  <si>
    <t>ERN</t>
  </si>
  <si>
    <t>Dzongkha</t>
  </si>
  <si>
    <t>dz</t>
  </si>
  <si>
    <t>ETB</t>
  </si>
  <si>
    <t>English</t>
  </si>
  <si>
    <t>EUR</t>
  </si>
  <si>
    <t>Esperanto</t>
  </si>
  <si>
    <t>eo</t>
  </si>
  <si>
    <t>FJD</t>
  </si>
  <si>
    <t>Estonian</t>
  </si>
  <si>
    <t>et</t>
  </si>
  <si>
    <t>FKP</t>
  </si>
  <si>
    <t>Ewe</t>
  </si>
  <si>
    <t>ee</t>
  </si>
  <si>
    <t>GBP</t>
  </si>
  <si>
    <t>Faroese</t>
  </si>
  <si>
    <t>fo</t>
  </si>
  <si>
    <t>GEL</t>
  </si>
  <si>
    <t>Fijian</t>
  </si>
  <si>
    <t>fj</t>
  </si>
  <si>
    <t>GHS</t>
  </si>
  <si>
    <t>Finnish</t>
  </si>
  <si>
    <t>fi</t>
  </si>
  <si>
    <t>GIP</t>
  </si>
  <si>
    <t>Flemish</t>
  </si>
  <si>
    <t>GMD</t>
  </si>
  <si>
    <t>French</t>
  </si>
  <si>
    <t>fr</t>
  </si>
  <si>
    <t>GNF</t>
  </si>
  <si>
    <t>Fulah</t>
  </si>
  <si>
    <t>ff</t>
  </si>
  <si>
    <t>GTQ</t>
  </si>
  <si>
    <t>Gaelic</t>
  </si>
  <si>
    <t>gd</t>
  </si>
  <si>
    <t>GYD</t>
  </si>
  <si>
    <t>Galician</t>
  </si>
  <si>
    <t>gl</t>
  </si>
  <si>
    <t>HKD</t>
  </si>
  <si>
    <t>Ganda</t>
  </si>
  <si>
    <t>lg</t>
  </si>
  <si>
    <t>HNL</t>
  </si>
  <si>
    <t>Georgian</t>
  </si>
  <si>
    <t>ka</t>
  </si>
  <si>
    <t>HRK</t>
  </si>
  <si>
    <t>German</t>
  </si>
  <si>
    <t>de</t>
  </si>
  <si>
    <t>HTG</t>
  </si>
  <si>
    <t>Gikuyu</t>
  </si>
  <si>
    <t>ki</t>
  </si>
  <si>
    <t>HUF</t>
  </si>
  <si>
    <t>Greek, Modern (1453-)</t>
  </si>
  <si>
    <t>el</t>
  </si>
  <si>
    <t>IDR</t>
  </si>
  <si>
    <t>Greenlandic</t>
  </si>
  <si>
    <t>kl</t>
  </si>
  <si>
    <t>ILS</t>
  </si>
  <si>
    <t>Guarani</t>
  </si>
  <si>
    <t>gn</t>
  </si>
  <si>
    <t>INR</t>
  </si>
  <si>
    <t>Gujarati</t>
  </si>
  <si>
    <t>gu</t>
  </si>
  <si>
    <t>IQD</t>
  </si>
  <si>
    <t>Haitian</t>
  </si>
  <si>
    <t>ht</t>
  </si>
  <si>
    <t>IRR</t>
  </si>
  <si>
    <t>Haitian Creole</t>
  </si>
  <si>
    <t>ISK</t>
  </si>
  <si>
    <t>Hausa</t>
  </si>
  <si>
    <t>ha</t>
  </si>
  <si>
    <t>JMD</t>
  </si>
  <si>
    <t>Hebrew</t>
  </si>
  <si>
    <t>he</t>
  </si>
  <si>
    <t>JOD</t>
  </si>
  <si>
    <t>Herero</t>
  </si>
  <si>
    <t>hz</t>
  </si>
  <si>
    <t>JPY</t>
  </si>
  <si>
    <t>Hindi</t>
  </si>
  <si>
    <t>hi</t>
  </si>
  <si>
    <t>KES</t>
  </si>
  <si>
    <t>Hiri Motu</t>
  </si>
  <si>
    <t>ho</t>
  </si>
  <si>
    <t>KGS</t>
  </si>
  <si>
    <t>Hungarian</t>
  </si>
  <si>
    <t>hu</t>
  </si>
  <si>
    <t>KHR</t>
  </si>
  <si>
    <t>Icelandic</t>
  </si>
  <si>
    <t>is</t>
  </si>
  <si>
    <t>KMF</t>
  </si>
  <si>
    <t>Ido</t>
  </si>
  <si>
    <t>io</t>
  </si>
  <si>
    <t>KPW</t>
  </si>
  <si>
    <t>Igbo</t>
  </si>
  <si>
    <t>ig</t>
  </si>
  <si>
    <t>KRW</t>
  </si>
  <si>
    <t>Indonesian</t>
  </si>
  <si>
    <t>KWD</t>
  </si>
  <si>
    <t>Interlingua (International Auxiliary Language Association)</t>
  </si>
  <si>
    <t>ia</t>
  </si>
  <si>
    <t>KYD</t>
  </si>
  <si>
    <t>Interlingue</t>
  </si>
  <si>
    <t>ie</t>
  </si>
  <si>
    <t>KZT</t>
  </si>
  <si>
    <t>Inuktitut</t>
  </si>
  <si>
    <t>iu</t>
  </si>
  <si>
    <t>LAK</t>
  </si>
  <si>
    <t>Inupiaq</t>
  </si>
  <si>
    <t>ik</t>
  </si>
  <si>
    <t>LBP</t>
  </si>
  <si>
    <t>Irish</t>
  </si>
  <si>
    <t>ga</t>
  </si>
  <si>
    <t>LKR</t>
  </si>
  <si>
    <t>Italian</t>
  </si>
  <si>
    <t>it</t>
  </si>
  <si>
    <t>LRD</t>
  </si>
  <si>
    <t>Japanese</t>
  </si>
  <si>
    <t>ja</t>
  </si>
  <si>
    <t>LSL</t>
  </si>
  <si>
    <t>Javanese</t>
  </si>
  <si>
    <t>jv</t>
  </si>
  <si>
    <t>LYD</t>
  </si>
  <si>
    <t>Kalaallisut</t>
  </si>
  <si>
    <t>MAD</t>
  </si>
  <si>
    <t>Kannada</t>
  </si>
  <si>
    <t>kn</t>
  </si>
  <si>
    <t>MDL</t>
  </si>
  <si>
    <t>Kanuri</t>
  </si>
  <si>
    <t>kr</t>
  </si>
  <si>
    <t>MGA</t>
  </si>
  <si>
    <t>Kashmiri</t>
  </si>
  <si>
    <t>ks</t>
  </si>
  <si>
    <t>MKD</t>
  </si>
  <si>
    <t>Kazakh</t>
  </si>
  <si>
    <t>kk</t>
  </si>
  <si>
    <t>MMK</t>
  </si>
  <si>
    <t>Kikuyu</t>
  </si>
  <si>
    <t>MNT</t>
  </si>
  <si>
    <t>Kinyarwanda</t>
  </si>
  <si>
    <t>rw</t>
  </si>
  <si>
    <t>MOP</t>
  </si>
  <si>
    <t>Kirghiz</t>
  </si>
  <si>
    <t>ky</t>
  </si>
  <si>
    <t>MRO</t>
  </si>
  <si>
    <t>Komi</t>
  </si>
  <si>
    <t>kv</t>
  </si>
  <si>
    <t>MUR</t>
  </si>
  <si>
    <t>Kongo</t>
  </si>
  <si>
    <t>kg</t>
  </si>
  <si>
    <t>MVR</t>
  </si>
  <si>
    <t>Korean</t>
  </si>
  <si>
    <t>ko</t>
  </si>
  <si>
    <t>MWK</t>
  </si>
  <si>
    <t>Kuanyama</t>
  </si>
  <si>
    <t>kj</t>
  </si>
  <si>
    <t>MXN</t>
  </si>
  <si>
    <t>Kurdish</t>
  </si>
  <si>
    <t>ku</t>
  </si>
  <si>
    <t>MXV</t>
  </si>
  <si>
    <t>Kwanyama</t>
  </si>
  <si>
    <t>MYR</t>
  </si>
  <si>
    <t>Kyrgyz</t>
  </si>
  <si>
    <t>MZN</t>
  </si>
  <si>
    <t>Lao</t>
  </si>
  <si>
    <t>lo</t>
  </si>
  <si>
    <t>NAD</t>
  </si>
  <si>
    <t>Latin</t>
  </si>
  <si>
    <t>la</t>
  </si>
  <si>
    <t>NGN</t>
  </si>
  <si>
    <t>Latvian</t>
  </si>
  <si>
    <t>lv</t>
  </si>
  <si>
    <t>NIO</t>
  </si>
  <si>
    <t>Letzeburgesch</t>
  </si>
  <si>
    <t>lb</t>
  </si>
  <si>
    <t>NOK</t>
  </si>
  <si>
    <t>Limburgan</t>
  </si>
  <si>
    <t>li</t>
  </si>
  <si>
    <t>NPR</t>
  </si>
  <si>
    <t>Limburger</t>
  </si>
  <si>
    <t>NZD</t>
  </si>
  <si>
    <t>Limburgish</t>
  </si>
  <si>
    <t>OMR</t>
  </si>
  <si>
    <t>Lingala</t>
  </si>
  <si>
    <t>ln</t>
  </si>
  <si>
    <t>PAB</t>
  </si>
  <si>
    <t>Lithuanian</t>
  </si>
  <si>
    <t>lt</t>
  </si>
  <si>
    <t>PEN</t>
  </si>
  <si>
    <t>Luba-Katanga</t>
  </si>
  <si>
    <t>lu</t>
  </si>
  <si>
    <t>PGK</t>
  </si>
  <si>
    <t>Luxembourgish</t>
  </si>
  <si>
    <t>PHP</t>
  </si>
  <si>
    <t>Macedonian</t>
  </si>
  <si>
    <t>mk</t>
  </si>
  <si>
    <t>PKR</t>
  </si>
  <si>
    <t>Malagasy</t>
  </si>
  <si>
    <t>mg</t>
  </si>
  <si>
    <t>PLN</t>
  </si>
  <si>
    <t>Malay</t>
  </si>
  <si>
    <t>ms</t>
  </si>
  <si>
    <t>PYG</t>
  </si>
  <si>
    <t>Malayalam</t>
  </si>
  <si>
    <t>ml</t>
  </si>
  <si>
    <t>QAR</t>
  </si>
  <si>
    <t>Maldivian</t>
  </si>
  <si>
    <t>RON</t>
  </si>
  <si>
    <t>Maltese</t>
  </si>
  <si>
    <t>mt</t>
  </si>
  <si>
    <t>RSD</t>
  </si>
  <si>
    <t>Manx</t>
  </si>
  <si>
    <t>gv</t>
  </si>
  <si>
    <t>RUB</t>
  </si>
  <si>
    <t>Maori</t>
  </si>
  <si>
    <t>mi</t>
  </si>
  <si>
    <t>RWF</t>
  </si>
  <si>
    <t>Marathi</t>
  </si>
  <si>
    <t>mr</t>
  </si>
  <si>
    <t>SAR</t>
  </si>
  <si>
    <t>Marshallese</t>
  </si>
  <si>
    <t>mh</t>
  </si>
  <si>
    <t>SBD</t>
  </si>
  <si>
    <t>Moldavian</t>
  </si>
  <si>
    <t>ro</t>
  </si>
  <si>
    <t>SCR</t>
  </si>
  <si>
    <t>Moldovan</t>
  </si>
  <si>
    <t>SDG</t>
  </si>
  <si>
    <t>Mongolian</t>
  </si>
  <si>
    <t>mn</t>
  </si>
  <si>
    <t>SEK</t>
  </si>
  <si>
    <t>Nauru</t>
  </si>
  <si>
    <t>na</t>
  </si>
  <si>
    <t>SGD</t>
  </si>
  <si>
    <t>Navaho</t>
  </si>
  <si>
    <t>nv</t>
  </si>
  <si>
    <t>SHP</t>
  </si>
  <si>
    <t>Navajo</t>
  </si>
  <si>
    <t>SLL</t>
  </si>
  <si>
    <t>Ndebele, North</t>
  </si>
  <si>
    <t>nd</t>
  </si>
  <si>
    <t>SOS</t>
  </si>
  <si>
    <t>Ndebele, South</t>
  </si>
  <si>
    <t>nr</t>
  </si>
  <si>
    <t>SRD</t>
  </si>
  <si>
    <t>Ndonga</t>
  </si>
  <si>
    <t>ng</t>
  </si>
  <si>
    <t>SSP</t>
  </si>
  <si>
    <t>Nepali</t>
  </si>
  <si>
    <t>ne</t>
  </si>
  <si>
    <t>STD</t>
  </si>
  <si>
    <t>North Ndebele</t>
  </si>
  <si>
    <t>SVC</t>
  </si>
  <si>
    <t>Northern Sami</t>
  </si>
  <si>
    <t>se</t>
  </si>
  <si>
    <t>SYP</t>
  </si>
  <si>
    <t>Norwegian</t>
  </si>
  <si>
    <t>no</t>
  </si>
  <si>
    <t>SZL</t>
  </si>
  <si>
    <t>Norwegian Bokmål</t>
  </si>
  <si>
    <t>THB</t>
  </si>
  <si>
    <t>Norwegian Nynorsk</t>
  </si>
  <si>
    <t>nn</t>
  </si>
  <si>
    <t>TJS</t>
  </si>
  <si>
    <t>Nuosu</t>
  </si>
  <si>
    <t>ii</t>
  </si>
  <si>
    <t>TMT</t>
  </si>
  <si>
    <t>Nyanja</t>
  </si>
  <si>
    <t>TND</t>
  </si>
  <si>
    <t>Nynorsk, Norwegian</t>
  </si>
  <si>
    <t>TOP</t>
  </si>
  <si>
    <t>Occidental</t>
  </si>
  <si>
    <t>TRY</t>
  </si>
  <si>
    <t>Occitan (post 1500)</t>
  </si>
  <si>
    <t>oc</t>
  </si>
  <si>
    <t>TTD</t>
  </si>
  <si>
    <t>Ojibwa</t>
  </si>
  <si>
    <t>oj</t>
  </si>
  <si>
    <t>TWD</t>
  </si>
  <si>
    <t>Old Bulgarian</t>
  </si>
  <si>
    <t>TZS</t>
  </si>
  <si>
    <t>Old Church Slavonic</t>
  </si>
  <si>
    <t>UAH</t>
  </si>
  <si>
    <t>Old Slavonic</t>
  </si>
  <si>
    <t>UGX</t>
  </si>
  <si>
    <t>Oriya</t>
  </si>
  <si>
    <t>or</t>
  </si>
  <si>
    <t>Oromo</t>
  </si>
  <si>
    <t>om</t>
  </si>
  <si>
    <t>USN</t>
  </si>
  <si>
    <t>Ossetian</t>
  </si>
  <si>
    <t>os</t>
  </si>
  <si>
    <t>UYI</t>
  </si>
  <si>
    <t>Ossetic</t>
  </si>
  <si>
    <t>UYU</t>
  </si>
  <si>
    <t>Pali</t>
  </si>
  <si>
    <t>pi</t>
  </si>
  <si>
    <t>UZS</t>
  </si>
  <si>
    <t>Panjabi</t>
  </si>
  <si>
    <t>pa</t>
  </si>
  <si>
    <t>VEF</t>
  </si>
  <si>
    <t>Pashto</t>
  </si>
  <si>
    <t>ps</t>
  </si>
  <si>
    <t>VND</t>
  </si>
  <si>
    <t>Persian</t>
  </si>
  <si>
    <t>fa</t>
  </si>
  <si>
    <t>VUV</t>
  </si>
  <si>
    <t>Polish</t>
  </si>
  <si>
    <t>pl</t>
  </si>
  <si>
    <t>WST</t>
  </si>
  <si>
    <t>Portuguese</t>
  </si>
  <si>
    <t>pt</t>
  </si>
  <si>
    <t>XAF</t>
  </si>
  <si>
    <t>Punjabi</t>
  </si>
  <si>
    <t>XAG</t>
  </si>
  <si>
    <t>Pushto</t>
  </si>
  <si>
    <t>XAU</t>
  </si>
  <si>
    <t>Quechua</t>
  </si>
  <si>
    <t>qu</t>
  </si>
  <si>
    <t>XBA</t>
  </si>
  <si>
    <t>Romanian</t>
  </si>
  <si>
    <t>XBB</t>
  </si>
  <si>
    <t>Romansh</t>
  </si>
  <si>
    <t>rm</t>
  </si>
  <si>
    <t>XBC</t>
  </si>
  <si>
    <t>Rundi</t>
  </si>
  <si>
    <t>rn</t>
  </si>
  <si>
    <t>XBD</t>
  </si>
  <si>
    <t>Russian</t>
  </si>
  <si>
    <t>ru</t>
  </si>
  <si>
    <t>XCD</t>
  </si>
  <si>
    <t>Samoan</t>
  </si>
  <si>
    <t>sm</t>
  </si>
  <si>
    <t>XDR</t>
  </si>
  <si>
    <t>Sango</t>
  </si>
  <si>
    <t>sg</t>
  </si>
  <si>
    <t>XOF</t>
  </si>
  <si>
    <t>Sanskrit</t>
  </si>
  <si>
    <t>sa</t>
  </si>
  <si>
    <t>XPD</t>
  </si>
  <si>
    <t>Sardinian</t>
  </si>
  <si>
    <t>sc</t>
  </si>
  <si>
    <t>XPF</t>
  </si>
  <si>
    <t>Scottish Gaelic</t>
  </si>
  <si>
    <t>XPT</t>
  </si>
  <si>
    <t>Serbian</t>
  </si>
  <si>
    <t>sr</t>
  </si>
  <si>
    <t>XSU</t>
  </si>
  <si>
    <t>Shona</t>
  </si>
  <si>
    <t>sn</t>
  </si>
  <si>
    <t>XTS</t>
  </si>
  <si>
    <t>Sichuan Yi</t>
  </si>
  <si>
    <t>XUA</t>
  </si>
  <si>
    <t>Sindhi</t>
  </si>
  <si>
    <t>sd</t>
  </si>
  <si>
    <t>XXX</t>
  </si>
  <si>
    <t>Sinhala</t>
  </si>
  <si>
    <t>si</t>
  </si>
  <si>
    <t>YER</t>
  </si>
  <si>
    <t>Sinhalese</t>
  </si>
  <si>
    <t>ZAR</t>
  </si>
  <si>
    <t>Slovak</t>
  </si>
  <si>
    <t>sk</t>
  </si>
  <si>
    <t>ZMW</t>
  </si>
  <si>
    <t>Slovenian</t>
  </si>
  <si>
    <t>sl</t>
  </si>
  <si>
    <t>ZWL</t>
  </si>
  <si>
    <t>Somali</t>
  </si>
  <si>
    <t>so</t>
  </si>
  <si>
    <t>Sotho, Southern</t>
  </si>
  <si>
    <t>st</t>
  </si>
  <si>
    <t>South Ndebele</t>
  </si>
  <si>
    <t>Spanish</t>
  </si>
  <si>
    <t>Sundanese</t>
  </si>
  <si>
    <t>su</t>
  </si>
  <si>
    <t>Swahili</t>
  </si>
  <si>
    <t>sw</t>
  </si>
  <si>
    <t>Swati</t>
  </si>
  <si>
    <t>ss</t>
  </si>
  <si>
    <t>Swedish</t>
  </si>
  <si>
    <t>sv</t>
  </si>
  <si>
    <t>Tagalog</t>
  </si>
  <si>
    <t>tl</t>
  </si>
  <si>
    <t>Tahitian</t>
  </si>
  <si>
    <t>ty</t>
  </si>
  <si>
    <t>Tajik</t>
  </si>
  <si>
    <t>tg</t>
  </si>
  <si>
    <t>Tamil</t>
  </si>
  <si>
    <t>ta</t>
  </si>
  <si>
    <t>Tatar</t>
  </si>
  <si>
    <t>tt</t>
  </si>
  <si>
    <t>Telugu</t>
  </si>
  <si>
    <t>te</t>
  </si>
  <si>
    <t>Thai</t>
  </si>
  <si>
    <t>th</t>
  </si>
  <si>
    <t>Tibetan</t>
  </si>
  <si>
    <t>bo</t>
  </si>
  <si>
    <t>Tigrinya</t>
  </si>
  <si>
    <t>ti</t>
  </si>
  <si>
    <t>Tonga (Tonga Islands)</t>
  </si>
  <si>
    <t>to</t>
  </si>
  <si>
    <t>Tsonga</t>
  </si>
  <si>
    <t>ts</t>
  </si>
  <si>
    <t>Tswana</t>
  </si>
  <si>
    <t>tn</t>
  </si>
  <si>
    <t>Turkish</t>
  </si>
  <si>
    <t>tr</t>
  </si>
  <si>
    <t>Turkmen</t>
  </si>
  <si>
    <t>tk</t>
  </si>
  <si>
    <t>Twi</t>
  </si>
  <si>
    <t>tw</t>
  </si>
  <si>
    <t>Uighur</t>
  </si>
  <si>
    <t>ug</t>
  </si>
  <si>
    <t>Ukrainian</t>
  </si>
  <si>
    <t>uk</t>
  </si>
  <si>
    <t>Urdu</t>
  </si>
  <si>
    <t>ur</t>
  </si>
  <si>
    <t>Uyghur</t>
  </si>
  <si>
    <t>Uzbek</t>
  </si>
  <si>
    <t>uz</t>
  </si>
  <si>
    <t>Valencian</t>
  </si>
  <si>
    <t>Venda</t>
  </si>
  <si>
    <t>ve</t>
  </si>
  <si>
    <t>Vietnamese</t>
  </si>
  <si>
    <t>vi</t>
  </si>
  <si>
    <t>Volapük</t>
  </si>
  <si>
    <t>vo</t>
  </si>
  <si>
    <t>Walloon</t>
  </si>
  <si>
    <t>wa</t>
  </si>
  <si>
    <t>Welsh</t>
  </si>
  <si>
    <t>cy</t>
  </si>
  <si>
    <t>Western Frisian</t>
  </si>
  <si>
    <t>fy</t>
  </si>
  <si>
    <t>Wolof</t>
  </si>
  <si>
    <t>wo</t>
  </si>
  <si>
    <t>Xhosa</t>
  </si>
  <si>
    <t>xh</t>
  </si>
  <si>
    <t>Yiddish</t>
  </si>
  <si>
    <t>yi</t>
  </si>
  <si>
    <t>Yoruba</t>
  </si>
  <si>
    <t>yo</t>
  </si>
  <si>
    <t>Zhuang</t>
  </si>
  <si>
    <t>Zulu</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</si>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</sst>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yyyy&quot;-&quot;mm&quot;-&quot;dd&quot; &quot;hh&quot;:&quot;mm"/>
    <numFmt numFmtId="166" formatCode="yyyy&quot;-&quot;mm&quot;-&quot;dd&quot;T&quot;hh&quot;:&quot;mm&quot;:&quot;ss&quot;Z&quot;"/>
  </numFmts>
  <fonts count="38">
    <font>
      <sz val="10"/>
      <color rgb="FF000000"/>
      <name val="Arial"/>
    </font>
    <font>
      <b/>
      <sz val="18"/>
      <name val="Arial"/>
      <family val="2"/>
    </font>
    <font>
      <sz val="10"/>
      <name val="Arial"/>
      <family val="2"/>
    </font>
    <font>
      <b/>
      <sz val="14"/>
      <name val="Arial"/>
      <family val="2"/>
    </font>
    <font>
      <sz val="10"/>
      <name val="Arial"/>
      <family val="2"/>
    </font>
    <font>
      <b/>
      <sz val="14"/>
      <name val="Arial"/>
      <family val="2"/>
    </font>
    <font>
      <b/>
      <sz val="10"/>
      <name val="Arial"/>
      <family val="2"/>
    </font>
    <font>
      <sz val="10"/>
      <name val="Arial"/>
      <family val="2"/>
    </font>
    <font>
      <b/>
      <sz val="12"/>
      <name val="Arial"/>
      <family val="2"/>
    </font>
    <font>
      <b/>
      <u/>
      <sz val="10"/>
      <color rgb="FF1155CC"/>
      <name val="Arial"/>
      <family val="2"/>
    </font>
    <font>
      <b/>
      <sz val="10"/>
      <name val="Arial"/>
      <family val="2"/>
    </font>
    <font>
      <i/>
      <sz val="10"/>
      <name val="Arial"/>
      <family val="2"/>
    </font>
    <font>
      <i/>
      <sz val="10"/>
      <name val="Arial"/>
      <family val="2"/>
    </font>
    <font>
      <b/>
      <sz val="12"/>
      <name val="Arial"/>
      <family val="2"/>
    </font>
    <font>
      <b/>
      <sz val="10"/>
      <name val="Arial"/>
      <family val="2"/>
    </font>
    <font>
      <u/>
      <sz val="10"/>
      <color rgb="FF0000FF"/>
      <name val="Arial"/>
      <family val="2"/>
    </font>
    <font>
      <u/>
      <sz val="10"/>
      <color rgb="FF1155CC"/>
      <name val="Arial"/>
      <family val="2"/>
    </font>
    <font>
      <u/>
      <sz val="10"/>
      <color rgb="FF1155CC"/>
      <name val="Arial"/>
      <family val="2"/>
    </font>
    <font>
      <i/>
      <sz val="10"/>
      <name val="Arial"/>
      <family val="2"/>
    </font>
    <font>
      <sz val="10"/>
      <name val="Ubuntu Mono"/>
    </font>
    <font>
      <sz val="8"/>
      <name val="Ubuntu Mono"/>
    </font>
    <font>
      <sz val="10"/>
      <name val="Ubuntu Mono"/>
    </font>
    <font>
      <sz val="8"/>
      <name val="Arial"/>
      <family val="2"/>
    </font>
    <font>
      <sz val="8"/>
      <name val="Arial"/>
      <family val="2"/>
    </font>
    <font>
      <u/>
      <sz val="8"/>
      <color rgb="FF0000FF"/>
      <name val="Arial"/>
      <family val="2"/>
    </font>
    <font>
      <i/>
      <sz val="8"/>
      <name val="Arial"/>
      <family val="2"/>
    </font>
    <font>
      <i/>
      <sz val="8"/>
      <color rgb="FF666666"/>
      <name val="Arial"/>
      <family val="2"/>
    </font>
    <font>
      <i/>
      <sz val="8"/>
      <color rgb="FF666666"/>
      <name val="Arial"/>
      <family val="2"/>
    </font>
    <font>
      <i/>
      <sz val="10"/>
      <color rgb="FF666666"/>
      <name val="Arial"/>
      <family val="2"/>
    </font>
    <font>
      <i/>
      <sz val="10"/>
      <color rgb="FF666666"/>
      <name val="Arial"/>
      <family val="2"/>
    </font>
    <font>
      <u/>
      <sz val="10"/>
      <color rgb="FF1155CC"/>
      <name val="Arial"/>
      <family val="2"/>
    </font>
    <font>
      <u/>
      <sz val="10"/>
      <color rgb="FF1155CC"/>
      <name val="Arial"/>
      <family val="2"/>
    </font>
    <font>
      <u/>
      <sz val="10"/>
      <color rgb="FF0000FF"/>
      <name val="Arial"/>
      <family val="2"/>
    </font>
    <font>
      <u/>
      <sz val="10"/>
      <color rgb="FF1155CC"/>
      <name val="Arial"/>
      <family val="2"/>
    </font>
    <font>
      <u/>
      <sz val="10"/>
      <color rgb="FF1155CC"/>
      <name val="Arial"/>
      <family val="2"/>
    </font>
    <font>
      <u/>
      <sz val="10"/>
      <color rgb="FF1155CC"/>
      <name val="Arial"/>
      <family val="2"/>
    </font>
    <font>
      <u/>
      <sz val="10"/>
      <color rgb="FF1155CC"/>
      <name val="Arial"/>
      <family val="2"/>
    </font>
    <font>
      <sz val="10"/>
      <name val="Liberation Serif"/>
    </font>
  </fonts>
  <fills count="12">
    <fill>
      <patternFill patternType="none"/>
    </fill>
    <fill>
      <patternFill patternType="gray125"/>
    </fill>
    <fill>
      <patternFill patternType="solid">
        <fgColor rgb="FFFFF2CC"/>
        <bgColor rgb="FFFFF2CC"/>
      </patternFill>
    </fill>
    <fill>
      <patternFill patternType="solid">
        <fgColor rgb="FFFFE599"/>
        <bgColor rgb="FFFFE599"/>
      </patternFill>
    </fill>
    <fill>
      <patternFill patternType="solid">
        <fgColor rgb="FFD9EAD3"/>
        <bgColor rgb="FFD9EAD3"/>
      </patternFill>
    </fill>
    <fill>
      <patternFill patternType="solid">
        <fgColor rgb="FFD9D9D9"/>
        <bgColor rgb="FFD9D9D9"/>
      </patternFill>
    </fill>
    <fill>
      <patternFill patternType="solid">
        <fgColor rgb="FFB6D7A8"/>
        <bgColor rgb="FFB6D7A8"/>
      </patternFill>
    </fill>
    <fill>
      <patternFill patternType="solid">
        <fgColor rgb="FFD6E100"/>
        <bgColor rgb="FFD6E100"/>
      </patternFill>
    </fill>
    <fill>
      <patternFill patternType="solid">
        <fgColor rgb="FFEFEFEF"/>
        <bgColor rgb="FFEFEFEF"/>
      </patternFill>
    </fill>
    <fill>
      <patternFill patternType="solid">
        <fgColor rgb="FFFFFFFF"/>
        <bgColor rgb="FFFFFFFF"/>
      </patternFill>
    </fill>
    <fill>
      <patternFill patternType="solid">
        <fgColor rgb="FFFF0000"/>
        <bgColor rgb="FFEFEFEF"/>
      </patternFill>
    </fill>
    <fill>
      <patternFill patternType="solid">
        <fgColor rgb="FFFF0000"/>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style="thin">
        <color rgb="FF0000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top/>
      <bottom style="thin">
        <color rgb="FFFFFFFF"/>
      </bottom>
      <diagonal/>
    </border>
    <border>
      <left style="thin">
        <color rgb="FFFFFFFF"/>
      </left>
      <right style="thin">
        <color rgb="FFFFFFFF"/>
      </right>
      <top/>
      <bottom style="thin">
        <color rgb="FF000000"/>
      </bottom>
      <diagonal/>
    </border>
    <border>
      <left style="thin">
        <color rgb="FF000000"/>
      </left>
      <right style="thin">
        <color rgb="FF000000"/>
      </right>
      <top/>
      <bottom style="thin">
        <color rgb="FF000000"/>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right style="thin">
        <color rgb="FFFFFFFF"/>
      </right>
      <top/>
      <bottom style="thin">
        <color rgb="FF000000"/>
      </bottom>
      <diagonal/>
    </border>
    <border>
      <left/>
      <right style="thin">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FFFFFF"/>
      </left>
      <right style="thin">
        <color rgb="FFFFFFFF"/>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rgb="FFFFFFFF"/>
      </bottom>
      <diagonal/>
    </border>
    <border>
      <left/>
      <right/>
      <top/>
      <bottom style="thin">
        <color rgb="FF000000"/>
      </bottom>
      <diagonal/>
    </border>
    <border>
      <left/>
      <right style="thin">
        <color rgb="FF000000"/>
      </right>
      <top/>
      <bottom style="thin">
        <color rgb="FF000000"/>
      </bottom>
      <diagonal/>
    </border>
    <border>
      <left style="thin">
        <color rgb="FFEFEFEF"/>
      </left>
      <right style="thin">
        <color rgb="FFEFEFEF"/>
      </right>
      <top/>
      <bottom/>
      <diagonal/>
    </border>
    <border>
      <left/>
      <right style="thin">
        <color rgb="FFEFEFEF"/>
      </right>
      <top/>
      <bottom style="thin">
        <color rgb="FF000000"/>
      </bottom>
      <diagonal/>
    </border>
    <border>
      <left style="thin">
        <color rgb="FFEFEFEF"/>
      </left>
      <right style="thin">
        <color rgb="FFEFEFEF"/>
      </right>
      <top/>
      <bottom style="thin">
        <color rgb="FF000000"/>
      </bottom>
      <diagonal/>
    </border>
    <border>
      <left/>
      <right style="thin">
        <color rgb="FFEFEFEF"/>
      </right>
      <top/>
      <bottom/>
      <diagonal/>
    </border>
    <border>
      <left style="thin">
        <color rgb="FF000000"/>
      </left>
      <right/>
      <top/>
      <bottom style="thin">
        <color rgb="FF000000"/>
      </bottom>
      <diagonal/>
    </border>
    <border>
      <left style="medium">
        <color rgb="FF000000"/>
      </left>
      <right style="thin">
        <color rgb="FFFFFFFF"/>
      </right>
      <top/>
      <bottom style="thin">
        <color rgb="FF000000"/>
      </bottom>
      <diagonal/>
    </border>
    <border>
      <left style="thin">
        <color rgb="FFFFFFFF"/>
      </left>
      <right style="thin">
        <color rgb="FFFFFFFF"/>
      </right>
      <top style="thin">
        <color rgb="FF000000"/>
      </top>
      <bottom style="thin">
        <color rgb="FF000000"/>
      </bottom>
      <diagonal/>
    </border>
    <border>
      <left style="thin">
        <color rgb="FFFFFFFF"/>
      </left>
      <right/>
      <top/>
      <bottom style="thin">
        <color rgb="FF000000"/>
      </bottom>
      <diagonal/>
    </border>
    <border>
      <left style="medium">
        <color rgb="FF000000"/>
      </left>
      <right/>
      <top/>
      <bottom style="thin">
        <color rgb="FF000000"/>
      </bottom>
      <diagonal/>
    </border>
    <border>
      <left style="thin">
        <color rgb="FF000000"/>
      </left>
      <right style="thin">
        <color rgb="FFFFFFFF"/>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EFEFEF"/>
      </bottom>
      <diagonal/>
    </border>
    <border>
      <left style="thin">
        <color rgb="FF000000"/>
      </left>
      <right/>
      <top style="thin">
        <color rgb="FFEFEFEF"/>
      </top>
      <bottom style="thin">
        <color rgb="FFEFEFEF"/>
      </bottom>
      <diagonal/>
    </border>
    <border>
      <left style="medium">
        <color rgb="FF000000"/>
      </left>
      <right style="thin">
        <color rgb="FF000000"/>
      </right>
      <top/>
      <bottom/>
      <diagonal/>
    </border>
    <border>
      <left style="thin">
        <color rgb="FF000000"/>
      </left>
      <right style="thin">
        <color rgb="FF000000"/>
      </right>
      <top style="thin">
        <color rgb="FF000000"/>
      </top>
      <bottom style="thin">
        <color rgb="FFEFEFEF"/>
      </bottom>
      <diagonal/>
    </border>
    <border>
      <left style="thin">
        <color rgb="FF000000"/>
      </left>
      <right style="thin">
        <color rgb="FF000000"/>
      </right>
      <top style="thin">
        <color rgb="FFEFEFEF"/>
      </top>
      <bottom style="thin">
        <color rgb="FFEFEFEF"/>
      </bottom>
      <diagonal/>
    </border>
    <border>
      <left style="thin">
        <color rgb="FF000000"/>
      </left>
      <right style="thin">
        <color rgb="FF000000"/>
      </right>
      <top style="thin">
        <color rgb="FFEFEFEF"/>
      </top>
      <bottom style="thin">
        <color rgb="FF000000"/>
      </bottom>
      <diagonal/>
    </border>
  </borders>
  <cellStyleXfs count="1">
    <xf numFmtId="0" fontId="0" fillId="0" borderId="0"/>
  </cellStyleXfs>
  <cellXfs count="334">
    <xf numFmtId="0" fontId="0" fillId="0" borderId="0" xfId="0" applyFont="1" applyAlignment="1"/>
    <xf numFmtId="0" fontId="1" fillId="0" borderId="1" xfId="0" applyFont="1" applyBorder="1" applyAlignment="1">
      <alignment horizontal="left" vertical="top"/>
    </xf>
    <xf numFmtId="0" fontId="2" fillId="0" borderId="1" xfId="0" applyFont="1" applyBorder="1" applyAlignment="1">
      <alignment horizontal="left" vertical="top"/>
    </xf>
    <xf numFmtId="0" fontId="2" fillId="0" borderId="2" xfId="0" applyFont="1" applyBorder="1" applyAlignment="1">
      <alignment horizontal="left" vertical="top"/>
    </xf>
    <xf numFmtId="0" fontId="2" fillId="0" borderId="3" xfId="0" applyFont="1" applyBorder="1" applyAlignment="1">
      <alignment horizontal="left" vertical="top"/>
    </xf>
    <xf numFmtId="0" fontId="2" fillId="0" borderId="4" xfId="0" applyFont="1" applyBorder="1" applyAlignment="1">
      <alignment horizontal="left" vertical="top"/>
    </xf>
    <xf numFmtId="0" fontId="2" fillId="0" borderId="5" xfId="0" applyFont="1" applyBorder="1" applyAlignment="1">
      <alignment horizontal="left" vertical="top"/>
    </xf>
    <xf numFmtId="0" fontId="2" fillId="0" borderId="5" xfId="0" applyFont="1" applyBorder="1" applyAlignment="1">
      <alignment horizontal="left" vertical="top"/>
    </xf>
    <xf numFmtId="0" fontId="2" fillId="0" borderId="1" xfId="0" applyFont="1" applyBorder="1" applyAlignment="1">
      <alignment horizontal="left" vertical="top" wrapText="1"/>
    </xf>
    <xf numFmtId="0" fontId="2" fillId="0" borderId="1" xfId="0" applyFont="1" applyBorder="1" applyAlignment="1">
      <alignment horizontal="left" vertical="top"/>
    </xf>
    <xf numFmtId="164" fontId="3" fillId="0" borderId="5" xfId="0" applyNumberFormat="1" applyFont="1" applyBorder="1" applyAlignment="1">
      <alignment vertical="top"/>
    </xf>
    <xf numFmtId="164" fontId="4" fillId="0" borderId="8" xfId="0" applyNumberFormat="1" applyFont="1" applyBorder="1" applyAlignment="1">
      <alignment vertical="top"/>
    </xf>
    <xf numFmtId="164" fontId="4" fillId="0" borderId="9" xfId="0" applyNumberFormat="1" applyFont="1" applyBorder="1" applyAlignment="1">
      <alignment vertical="top"/>
    </xf>
    <xf numFmtId="164" fontId="4" fillId="2" borderId="10" xfId="0" applyNumberFormat="1" applyFont="1" applyFill="1" applyBorder="1" applyAlignment="1">
      <alignment vertical="top"/>
    </xf>
    <xf numFmtId="164" fontId="4" fillId="3" borderId="10" xfId="0" applyNumberFormat="1" applyFont="1" applyFill="1" applyBorder="1" applyAlignment="1">
      <alignment vertical="top"/>
    </xf>
    <xf numFmtId="164" fontId="4" fillId="4" borderId="10" xfId="0" applyNumberFormat="1" applyFont="1" applyFill="1" applyBorder="1" applyAlignment="1">
      <alignment vertical="top"/>
    </xf>
    <xf numFmtId="164" fontId="4" fillId="0" borderId="10" xfId="0" applyNumberFormat="1" applyFont="1" applyBorder="1" applyAlignment="1">
      <alignment vertical="top"/>
    </xf>
    <xf numFmtId="164" fontId="4" fillId="5" borderId="10" xfId="0" applyNumberFormat="1" applyFont="1" applyFill="1" applyBorder="1" applyAlignment="1">
      <alignment vertical="top"/>
    </xf>
    <xf numFmtId="0" fontId="5" fillId="0" borderId="1" xfId="0" applyFont="1" applyBorder="1" applyAlignment="1">
      <alignment horizontal="left" vertical="top"/>
    </xf>
    <xf numFmtId="0" fontId="6" fillId="0" borderId="1" xfId="0" applyFont="1" applyBorder="1" applyAlignment="1">
      <alignment horizontal="left" vertical="top"/>
    </xf>
    <xf numFmtId="0" fontId="7" fillId="0" borderId="1" xfId="0" applyFont="1" applyBorder="1" applyAlignment="1">
      <alignment horizontal="left" vertical="top"/>
    </xf>
    <xf numFmtId="0" fontId="8" fillId="0" borderId="1" xfId="0" applyFont="1" applyBorder="1" applyAlignment="1">
      <alignment horizontal="left" vertical="top"/>
    </xf>
    <xf numFmtId="0" fontId="7" fillId="0" borderId="1" xfId="0" applyFont="1" applyBorder="1" applyAlignment="1">
      <alignment horizontal="left" vertical="top" wrapText="1"/>
    </xf>
    <xf numFmtId="0" fontId="4" fillId="0" borderId="13" xfId="0" applyFont="1" applyBorder="1" applyAlignment="1">
      <alignment vertical="top"/>
    </xf>
    <xf numFmtId="0" fontId="4" fillId="0" borderId="14" xfId="0" applyFont="1" applyBorder="1" applyAlignment="1">
      <alignment vertical="top"/>
    </xf>
    <xf numFmtId="0" fontId="4" fillId="0" borderId="15" xfId="0" applyFont="1" applyBorder="1" applyAlignment="1">
      <alignment vertical="top"/>
    </xf>
    <xf numFmtId="0" fontId="10" fillId="0" borderId="1" xfId="0" applyFont="1" applyBorder="1" applyAlignment="1">
      <alignment horizontal="left" vertical="top"/>
    </xf>
    <xf numFmtId="0" fontId="11" fillId="0" borderId="2" xfId="0" applyFont="1" applyBorder="1" applyAlignment="1">
      <alignment horizontal="left" vertical="top"/>
    </xf>
    <xf numFmtId="0" fontId="6" fillId="0" borderId="2" xfId="0" applyFont="1" applyBorder="1" applyAlignment="1">
      <alignment horizontal="left" vertical="top"/>
    </xf>
    <xf numFmtId="0" fontId="12" fillId="0" borderId="1" xfId="0" applyFont="1" applyBorder="1" applyAlignment="1">
      <alignment horizontal="left" vertical="top"/>
    </xf>
    <xf numFmtId="0" fontId="6" fillId="0" borderId="4" xfId="0" applyFont="1" applyBorder="1" applyAlignment="1">
      <alignment horizontal="left" vertical="top"/>
    </xf>
    <xf numFmtId="0" fontId="7" fillId="0" borderId="3" xfId="0" applyFont="1" applyBorder="1" applyAlignment="1">
      <alignment horizontal="left" vertical="top" wrapText="1"/>
    </xf>
    <xf numFmtId="0" fontId="6" fillId="0" borderId="3" xfId="0" applyFont="1" applyBorder="1" applyAlignment="1">
      <alignment horizontal="left" vertical="top" wrapText="1"/>
    </xf>
    <xf numFmtId="0" fontId="2" fillId="0" borderId="3" xfId="0" applyFont="1" applyBorder="1" applyAlignment="1">
      <alignment horizontal="left" vertical="top" wrapText="1"/>
    </xf>
    <xf numFmtId="0" fontId="7" fillId="0" borderId="5" xfId="0" applyFont="1" applyBorder="1" applyAlignment="1">
      <alignment horizontal="left" vertical="top"/>
    </xf>
    <xf numFmtId="0" fontId="6" fillId="0" borderId="5" xfId="0" applyFont="1" applyBorder="1" applyAlignment="1">
      <alignment horizontal="left" vertical="top"/>
    </xf>
    <xf numFmtId="0" fontId="7" fillId="0" borderId="2" xfId="0" applyFont="1" applyBorder="1" applyAlignment="1">
      <alignment horizontal="left" vertical="top"/>
    </xf>
    <xf numFmtId="0" fontId="7" fillId="0" borderId="3" xfId="0" applyFont="1" applyBorder="1" applyAlignment="1">
      <alignment horizontal="left" vertical="top"/>
    </xf>
    <xf numFmtId="0" fontId="6" fillId="0" borderId="3" xfId="0" applyFont="1" applyBorder="1" applyAlignment="1">
      <alignment horizontal="left" vertical="top"/>
    </xf>
    <xf numFmtId="0" fontId="6" fillId="0" borderId="4" xfId="0" applyFont="1" applyBorder="1" applyAlignment="1">
      <alignment horizontal="left" vertical="top" wrapText="1"/>
    </xf>
    <xf numFmtId="0" fontId="6" fillId="0" borderId="1" xfId="0" applyFont="1" applyBorder="1" applyAlignment="1">
      <alignment horizontal="left" vertical="top" wrapText="1"/>
    </xf>
    <xf numFmtId="0" fontId="7" fillId="0" borderId="19" xfId="0" applyFont="1" applyBorder="1" applyAlignment="1">
      <alignment horizontal="left" vertical="top"/>
    </xf>
    <xf numFmtId="0" fontId="6" fillId="0" borderId="19" xfId="0" applyFont="1" applyBorder="1" applyAlignment="1">
      <alignment horizontal="left" vertical="top"/>
    </xf>
    <xf numFmtId="0" fontId="8" fillId="0" borderId="5" xfId="0" applyFont="1" applyBorder="1" applyAlignment="1">
      <alignment horizontal="left" vertical="top"/>
    </xf>
    <xf numFmtId="0" fontId="4" fillId="0" borderId="4" xfId="0" applyFont="1" applyBorder="1" applyAlignment="1">
      <alignment vertical="top"/>
    </xf>
    <xf numFmtId="0" fontId="4" fillId="0" borderId="22" xfId="0" applyFont="1" applyBorder="1" applyAlignment="1">
      <alignment vertical="top"/>
    </xf>
    <xf numFmtId="164" fontId="4" fillId="0" borderId="5" xfId="0" applyNumberFormat="1" applyFont="1" applyBorder="1" applyAlignment="1">
      <alignment vertical="top"/>
    </xf>
    <xf numFmtId="164" fontId="13" fillId="0" borderId="1" xfId="0" applyNumberFormat="1" applyFont="1" applyBorder="1" applyAlignment="1">
      <alignment vertical="top"/>
    </xf>
    <xf numFmtId="164" fontId="14" fillId="0" borderId="10" xfId="0" applyNumberFormat="1" applyFont="1" applyBorder="1" applyAlignment="1">
      <alignment vertical="top"/>
    </xf>
    <xf numFmtId="0" fontId="2" fillId="0" borderId="4" xfId="0" applyFont="1" applyBorder="1" applyAlignment="1">
      <alignment horizontal="left" vertical="top" wrapText="1"/>
    </xf>
    <xf numFmtId="164" fontId="4" fillId="0" borderId="10" xfId="0" applyNumberFormat="1" applyFont="1" applyBorder="1" applyAlignment="1">
      <alignment vertical="top"/>
    </xf>
    <xf numFmtId="0" fontId="2" fillId="0" borderId="0" xfId="0" applyFont="1" applyAlignment="1">
      <alignment vertical="top"/>
    </xf>
    <xf numFmtId="0" fontId="2" fillId="0" borderId="0" xfId="0" applyFont="1" applyAlignment="1">
      <alignment vertical="top" wrapText="1"/>
    </xf>
    <xf numFmtId="0" fontId="2" fillId="0" borderId="0" xfId="0" applyFont="1" applyAlignment="1">
      <alignment vertical="top"/>
    </xf>
    <xf numFmtId="0" fontId="6" fillId="0" borderId="0" xfId="0" applyFont="1" applyAlignment="1">
      <alignment vertical="top"/>
    </xf>
    <xf numFmtId="0" fontId="2" fillId="0" borderId="0" xfId="0" applyFont="1"/>
    <xf numFmtId="0" fontId="12" fillId="0" borderId="3" xfId="0" applyFont="1" applyBorder="1" applyAlignment="1">
      <alignment vertical="top"/>
    </xf>
    <xf numFmtId="0" fontId="12" fillId="0" borderId="3" xfId="0" applyFont="1" applyBorder="1" applyAlignment="1">
      <alignment vertical="top" wrapText="1"/>
    </xf>
    <xf numFmtId="0" fontId="2" fillId="0" borderId="3" xfId="0" applyFont="1" applyBorder="1" applyAlignment="1">
      <alignment vertical="top"/>
    </xf>
    <xf numFmtId="0" fontId="2" fillId="0" borderId="3" xfId="0" applyFont="1" applyBorder="1" applyAlignment="1">
      <alignment vertical="top" wrapText="1"/>
    </xf>
    <xf numFmtId="0" fontId="2" fillId="4" borderId="3" xfId="0" applyFont="1" applyFill="1" applyBorder="1" applyAlignment="1">
      <alignment vertical="top"/>
    </xf>
    <xf numFmtId="0" fontId="2" fillId="4" borderId="3" xfId="0" applyFont="1" applyFill="1" applyBorder="1" applyAlignment="1">
      <alignment vertical="top" wrapText="1"/>
    </xf>
    <xf numFmtId="0" fontId="1" fillId="0" borderId="0" xfId="0" applyFont="1" applyAlignment="1"/>
    <xf numFmtId="0" fontId="6" fillId="0" borderId="0" xfId="0" applyFont="1" applyAlignment="1"/>
    <xf numFmtId="0" fontId="2" fillId="0" borderId="0" xfId="0" applyFont="1" applyAlignment="1"/>
    <xf numFmtId="0" fontId="6" fillId="0" borderId="3" xfId="0" applyFont="1" applyBorder="1" applyAlignment="1"/>
    <xf numFmtId="0" fontId="2" fillId="0" borderId="3" xfId="0" applyFont="1" applyBorder="1" applyAlignment="1"/>
    <xf numFmtId="0" fontId="2" fillId="3" borderId="3" xfId="0" applyFont="1" applyFill="1" applyBorder="1" applyAlignment="1"/>
    <xf numFmtId="0" fontId="15" fillId="0" borderId="3" xfId="0" applyFont="1" applyBorder="1" applyAlignment="1"/>
    <xf numFmtId="0" fontId="16" fillId="0" borderId="3" xfId="0" applyFont="1" applyBorder="1" applyAlignment="1"/>
    <xf numFmtId="0" fontId="4" fillId="0" borderId="3" xfId="0" applyFont="1" applyBorder="1" applyAlignment="1"/>
    <xf numFmtId="0" fontId="17" fillId="0" borderId="3" xfId="0" applyFont="1" applyBorder="1" applyAlignment="1"/>
    <xf numFmtId="0" fontId="4" fillId="0" borderId="0" xfId="0" applyFont="1" applyAlignment="1"/>
    <xf numFmtId="0" fontId="18" fillId="7" borderId="23" xfId="0" applyFont="1" applyFill="1" applyBorder="1" applyAlignment="1">
      <alignment vertical="top" wrapText="1"/>
    </xf>
    <xf numFmtId="0" fontId="14" fillId="8" borderId="23" xfId="0" applyFont="1" applyFill="1" applyBorder="1" applyAlignment="1">
      <alignment horizontal="center" vertical="top"/>
    </xf>
    <xf numFmtId="0" fontId="4" fillId="8" borderId="23" xfId="0" applyFont="1" applyFill="1" applyBorder="1" applyAlignment="1">
      <alignment vertical="top"/>
    </xf>
    <xf numFmtId="0" fontId="4" fillId="8" borderId="3" xfId="0" applyFont="1" applyFill="1" applyBorder="1" applyAlignment="1">
      <alignment vertical="top"/>
    </xf>
    <xf numFmtId="0" fontId="14" fillId="8" borderId="25" xfId="0" applyFont="1" applyFill="1" applyBorder="1" applyAlignment="1">
      <alignment horizontal="center" vertical="top"/>
    </xf>
    <xf numFmtId="0" fontId="4" fillId="8" borderId="26" xfId="0" applyFont="1" applyFill="1" applyBorder="1" applyAlignment="1">
      <alignment vertical="top"/>
    </xf>
    <xf numFmtId="0" fontId="14" fillId="8" borderId="10" xfId="0" applyFont="1" applyFill="1" applyBorder="1" applyAlignment="1">
      <alignment horizontal="center" vertical="top"/>
    </xf>
    <xf numFmtId="0" fontId="4" fillId="8" borderId="27" xfId="0" applyFont="1" applyFill="1" applyBorder="1" applyAlignment="1">
      <alignment vertical="top"/>
    </xf>
    <xf numFmtId="0" fontId="14" fillId="8" borderId="28" xfId="0" applyFont="1" applyFill="1" applyBorder="1" applyAlignment="1">
      <alignment horizontal="center" vertical="top"/>
    </xf>
    <xf numFmtId="0" fontId="2" fillId="8" borderId="23" xfId="0" applyFont="1" applyFill="1" applyBorder="1"/>
    <xf numFmtId="0" fontId="14" fillId="0" borderId="30" xfId="0" applyFont="1" applyBorder="1" applyAlignment="1">
      <alignment horizontal="left" vertical="top"/>
    </xf>
    <xf numFmtId="0" fontId="4" fillId="0" borderId="3" xfId="0" applyFont="1" applyBorder="1" applyAlignment="1">
      <alignment vertical="top"/>
    </xf>
    <xf numFmtId="0" fontId="14" fillId="0" borderId="31" xfId="0" applyFont="1" applyBorder="1" applyAlignment="1">
      <alignment horizontal="left" vertical="top"/>
    </xf>
    <xf numFmtId="0" fontId="14" fillId="0" borderId="3" xfId="0" applyFont="1" applyBorder="1" applyAlignment="1">
      <alignment horizontal="left" vertical="top"/>
    </xf>
    <xf numFmtId="0" fontId="14" fillId="0" borderId="16" xfId="0" applyFont="1" applyBorder="1" applyAlignment="1">
      <alignment horizontal="left" vertical="top"/>
    </xf>
    <xf numFmtId="0" fontId="14" fillId="0" borderId="33" xfId="0" applyFont="1" applyBorder="1" applyAlignment="1">
      <alignment horizontal="left" vertical="top"/>
    </xf>
    <xf numFmtId="0" fontId="14" fillId="0" borderId="17" xfId="0" applyFont="1" applyBorder="1" applyAlignment="1">
      <alignment horizontal="left" vertical="top"/>
    </xf>
    <xf numFmtId="0" fontId="14" fillId="0" borderId="34" xfId="0" applyFont="1" applyBorder="1" applyAlignment="1">
      <alignment horizontal="left" vertical="top"/>
    </xf>
    <xf numFmtId="0" fontId="14" fillId="0" borderId="35" xfId="0" applyFont="1" applyBorder="1" applyAlignment="1">
      <alignment horizontal="left" vertical="top"/>
    </xf>
    <xf numFmtId="0" fontId="14" fillId="0" borderId="31" xfId="0" applyFont="1" applyBorder="1" applyAlignment="1">
      <alignment horizontal="center" vertical="top"/>
    </xf>
    <xf numFmtId="0" fontId="19" fillId="0" borderId="37" xfId="0" applyFont="1" applyBorder="1" applyAlignment="1">
      <alignment horizontal="left"/>
    </xf>
    <xf numFmtId="0" fontId="19" fillId="0" borderId="3" xfId="0" applyFont="1" applyBorder="1" applyAlignment="1">
      <alignment vertical="top"/>
    </xf>
    <xf numFmtId="0" fontId="19" fillId="0" borderId="10" xfId="0" applyFont="1" applyBorder="1" applyAlignment="1">
      <alignment vertical="top"/>
    </xf>
    <xf numFmtId="0" fontId="20" fillId="0" borderId="3" xfId="0" applyFont="1" applyBorder="1" applyAlignment="1">
      <alignment vertical="top"/>
    </xf>
    <xf numFmtId="0" fontId="21" fillId="0" borderId="18" xfId="0" applyFont="1" applyBorder="1" applyAlignment="1">
      <alignment vertical="top"/>
    </xf>
    <xf numFmtId="0" fontId="2" fillId="0" borderId="38" xfId="0" applyFont="1" applyBorder="1" applyAlignment="1">
      <alignment vertical="top"/>
    </xf>
    <xf numFmtId="0" fontId="4" fillId="0" borderId="3" xfId="0" applyFont="1" applyBorder="1" applyAlignment="1">
      <alignment vertical="top"/>
    </xf>
    <xf numFmtId="0" fontId="22" fillId="8" borderId="16" xfId="0" applyFont="1" applyFill="1" applyBorder="1" applyAlignment="1">
      <alignment vertical="top" wrapText="1"/>
    </xf>
    <xf numFmtId="0" fontId="22" fillId="0" borderId="38" xfId="0" applyFont="1" applyBorder="1" applyAlignment="1">
      <alignment vertical="top" wrapText="1"/>
    </xf>
    <xf numFmtId="0" fontId="22" fillId="0" borderId="3" xfId="0" applyFont="1" applyBorder="1" applyAlignment="1">
      <alignment vertical="top" wrapText="1"/>
    </xf>
    <xf numFmtId="0" fontId="23" fillId="0" borderId="3" xfId="0" applyFont="1" applyBorder="1" applyAlignment="1">
      <alignment vertical="top" wrapText="1"/>
    </xf>
    <xf numFmtId="0" fontId="22" fillId="0" borderId="39" xfId="0" applyFont="1" applyBorder="1" applyAlignment="1">
      <alignment vertical="top" wrapText="1"/>
    </xf>
    <xf numFmtId="0" fontId="22" fillId="0" borderId="3" xfId="0" applyFont="1" applyBorder="1" applyAlignment="1">
      <alignment vertical="top" wrapText="1"/>
    </xf>
    <xf numFmtId="0" fontId="23" fillId="0" borderId="10" xfId="0" applyFont="1" applyBorder="1" applyAlignment="1">
      <alignment vertical="top" wrapText="1"/>
    </xf>
    <xf numFmtId="0" fontId="23" fillId="0" borderId="3" xfId="0" applyFont="1" applyBorder="1" applyAlignment="1">
      <alignment vertical="top" wrapText="1"/>
    </xf>
    <xf numFmtId="0" fontId="23" fillId="0" borderId="3" xfId="0" applyFont="1" applyBorder="1" applyAlignment="1">
      <alignment vertical="top" wrapText="1"/>
    </xf>
    <xf numFmtId="0" fontId="22" fillId="0" borderId="3" xfId="0" applyFont="1" applyBorder="1" applyAlignment="1">
      <alignment vertical="top" wrapText="1"/>
    </xf>
    <xf numFmtId="0" fontId="23" fillId="0" borderId="24" xfId="0" applyFont="1" applyBorder="1" applyAlignment="1">
      <alignment vertical="top" wrapText="1"/>
    </xf>
    <xf numFmtId="0" fontId="22" fillId="0" borderId="18" xfId="0" applyFont="1" applyBorder="1" applyAlignment="1">
      <alignment vertical="top" wrapText="1"/>
    </xf>
    <xf numFmtId="0" fontId="24" fillId="0" borderId="16" xfId="0" applyFont="1" applyBorder="1" applyAlignment="1">
      <alignment vertical="top" wrapText="1"/>
    </xf>
    <xf numFmtId="0" fontId="22" fillId="0" borderId="20" xfId="0" applyFont="1" applyBorder="1" applyAlignment="1">
      <alignment vertical="top" wrapText="1"/>
    </xf>
    <xf numFmtId="0" fontId="22" fillId="0" borderId="16" xfId="0" applyFont="1" applyBorder="1" applyAlignment="1">
      <alignment vertical="top" wrapText="1"/>
    </xf>
    <xf numFmtId="0" fontId="22" fillId="0" borderId="39" xfId="0" applyFont="1" applyBorder="1" applyAlignment="1">
      <alignment vertical="top" wrapText="1"/>
    </xf>
    <xf numFmtId="0" fontId="22" fillId="0" borderId="20" xfId="0" applyFont="1" applyBorder="1" applyAlignment="1">
      <alignment vertical="top" wrapText="1"/>
    </xf>
    <xf numFmtId="0" fontId="22" fillId="0" borderId="16" xfId="0" applyFont="1" applyBorder="1" applyAlignment="1">
      <alignment vertical="top" wrapText="1"/>
    </xf>
    <xf numFmtId="0" fontId="25" fillId="8" borderId="40" xfId="0" applyFont="1" applyFill="1" applyBorder="1" applyAlignment="1">
      <alignment vertical="top"/>
    </xf>
    <xf numFmtId="49" fontId="26" fillId="9" borderId="39" xfId="0" applyNumberFormat="1" applyFont="1" applyFill="1" applyBorder="1" applyAlignment="1">
      <alignment vertical="top"/>
    </xf>
    <xf numFmtId="0" fontId="26" fillId="9" borderId="3" xfId="0" applyFont="1" applyFill="1" applyBorder="1" applyAlignment="1">
      <alignment vertical="top"/>
    </xf>
    <xf numFmtId="49" fontId="26" fillId="9" borderId="3" xfId="0" applyNumberFormat="1" applyFont="1" applyFill="1" applyBorder="1" applyAlignment="1">
      <alignment vertical="top"/>
    </xf>
    <xf numFmtId="4" fontId="27" fillId="9" borderId="10" xfId="0" applyNumberFormat="1" applyFont="1" applyFill="1" applyBorder="1" applyAlignment="1">
      <alignment horizontal="right" vertical="top"/>
    </xf>
    <xf numFmtId="49" fontId="28" fillId="9" borderId="3" xfId="0" applyNumberFormat="1" applyFont="1" applyFill="1" applyBorder="1" applyAlignment="1">
      <alignment vertical="top"/>
    </xf>
    <xf numFmtId="49" fontId="27" fillId="9" borderId="3" xfId="0" applyNumberFormat="1" applyFont="1" applyFill="1" applyBorder="1" applyAlignment="1">
      <alignment vertical="top"/>
    </xf>
    <xf numFmtId="49" fontId="29" fillId="9" borderId="3" xfId="0" applyNumberFormat="1" applyFont="1" applyFill="1" applyBorder="1" applyAlignment="1">
      <alignment vertical="top"/>
    </xf>
    <xf numFmtId="164" fontId="26" fillId="9" borderId="3" xfId="0" applyNumberFormat="1" applyFont="1" applyFill="1" applyBorder="1" applyAlignment="1">
      <alignment vertical="top"/>
    </xf>
    <xf numFmtId="49" fontId="28" fillId="9" borderId="24" xfId="0" applyNumberFormat="1" applyFont="1" applyFill="1" applyBorder="1" applyAlignment="1">
      <alignment vertical="top"/>
    </xf>
    <xf numFmtId="164" fontId="27" fillId="9" borderId="10" xfId="0" applyNumberFormat="1" applyFont="1" applyFill="1" applyBorder="1" applyAlignment="1">
      <alignment horizontal="right" vertical="top"/>
    </xf>
    <xf numFmtId="49" fontId="26" fillId="9" borderId="18" xfId="0" applyNumberFormat="1" applyFont="1" applyFill="1" applyBorder="1" applyAlignment="1">
      <alignment vertical="top"/>
    </xf>
    <xf numFmtId="165" fontId="26" fillId="9" borderId="3" xfId="0" applyNumberFormat="1" applyFont="1" applyFill="1" applyBorder="1" applyAlignment="1">
      <alignment vertical="top"/>
    </xf>
    <xf numFmtId="0" fontId="26" fillId="9" borderId="16" xfId="0" applyFont="1" applyFill="1" applyBorder="1" applyAlignment="1">
      <alignment vertical="top"/>
    </xf>
    <xf numFmtId="49" fontId="4" fillId="9" borderId="3" xfId="0" applyNumberFormat="1" applyFont="1" applyFill="1" applyBorder="1" applyAlignment="1">
      <alignment vertical="top"/>
    </xf>
    <xf numFmtId="49" fontId="29" fillId="9" borderId="20" xfId="0" applyNumberFormat="1" applyFont="1" applyFill="1" applyBorder="1" applyAlignment="1">
      <alignment vertical="top"/>
    </xf>
    <xf numFmtId="49" fontId="26" fillId="9" borderId="3" xfId="0" applyNumberFormat="1" applyFont="1" applyFill="1" applyBorder="1" applyAlignment="1">
      <alignment vertical="top"/>
    </xf>
    <xf numFmtId="49" fontId="26" fillId="9" borderId="16" xfId="0" applyNumberFormat="1" applyFont="1" applyFill="1" applyBorder="1" applyAlignment="1">
      <alignment vertical="top"/>
    </xf>
    <xf numFmtId="49" fontId="29" fillId="9" borderId="20" xfId="0" applyNumberFormat="1" applyFont="1" applyFill="1" applyBorder="1" applyAlignment="1">
      <alignment vertical="top"/>
    </xf>
    <xf numFmtId="4" fontId="26" fillId="9" borderId="3" xfId="0" applyNumberFormat="1" applyFont="1" applyFill="1" applyBorder="1" applyAlignment="1">
      <alignment vertical="top"/>
    </xf>
    <xf numFmtId="49" fontId="26" fillId="9" borderId="20" xfId="0" applyNumberFormat="1" applyFont="1" applyFill="1" applyBorder="1" applyAlignment="1">
      <alignment vertical="top"/>
    </xf>
    <xf numFmtId="49" fontId="26" fillId="9" borderId="20" xfId="0" applyNumberFormat="1" applyFont="1" applyFill="1" applyBorder="1" applyAlignment="1">
      <alignment vertical="top"/>
    </xf>
    <xf numFmtId="49" fontId="26" fillId="9" borderId="3" xfId="0" applyNumberFormat="1" applyFont="1" applyFill="1" applyBorder="1" applyAlignment="1">
      <alignment vertical="top"/>
    </xf>
    <xf numFmtId="4" fontId="27" fillId="9" borderId="10" xfId="0" applyNumberFormat="1" applyFont="1" applyFill="1" applyBorder="1" applyAlignment="1">
      <alignment horizontal="right" vertical="top"/>
    </xf>
    <xf numFmtId="0" fontId="2" fillId="8" borderId="41" xfId="0" applyFont="1" applyFill="1" applyBorder="1" applyAlignment="1">
      <alignment vertical="top"/>
    </xf>
    <xf numFmtId="49" fontId="2" fillId="5" borderId="39" xfId="0" applyNumberFormat="1" applyFont="1" applyFill="1" applyBorder="1" applyAlignment="1">
      <alignment vertical="top"/>
    </xf>
    <xf numFmtId="0" fontId="2" fillId="4" borderId="3" xfId="0" applyFont="1" applyFill="1" applyBorder="1" applyAlignment="1">
      <alignment vertical="top"/>
    </xf>
    <xf numFmtId="4" fontId="2" fillId="4" borderId="3" xfId="0" applyNumberFormat="1" applyFont="1" applyFill="1" applyBorder="1" applyAlignment="1">
      <alignment vertical="top"/>
    </xf>
    <xf numFmtId="49" fontId="2" fillId="4" borderId="3" xfId="0" applyNumberFormat="1" applyFont="1" applyFill="1" applyBorder="1" applyAlignment="1">
      <alignment vertical="top"/>
    </xf>
    <xf numFmtId="49" fontId="4" fillId="4" borderId="3" xfId="0" applyNumberFormat="1" applyFont="1" applyFill="1" applyBorder="1" applyAlignment="1">
      <alignment vertical="top"/>
    </xf>
    <xf numFmtId="164" fontId="2" fillId="4" borderId="3" xfId="0" applyNumberFormat="1" applyFont="1" applyFill="1" applyBorder="1" applyAlignment="1">
      <alignment vertical="top"/>
    </xf>
    <xf numFmtId="49" fontId="4" fillId="4" borderId="24" xfId="0" applyNumberFormat="1" applyFont="1" applyFill="1" applyBorder="1" applyAlignment="1">
      <alignment vertical="top"/>
    </xf>
    <xf numFmtId="49" fontId="2" fillId="4" borderId="16" xfId="0" applyNumberFormat="1" applyFont="1" applyFill="1" applyBorder="1" applyAlignment="1">
      <alignment vertical="top"/>
    </xf>
    <xf numFmtId="49" fontId="2" fillId="2" borderId="18" xfId="0" applyNumberFormat="1" applyFont="1" applyFill="1" applyBorder="1" applyAlignment="1">
      <alignment vertical="top"/>
    </xf>
    <xf numFmtId="165" fontId="2" fillId="2" borderId="3" xfId="0" applyNumberFormat="1" applyFont="1" applyFill="1" applyBorder="1" applyAlignment="1">
      <alignment vertical="top"/>
    </xf>
    <xf numFmtId="0" fontId="2" fillId="3" borderId="16" xfId="0" applyFont="1" applyFill="1" applyBorder="1" applyAlignment="1">
      <alignment vertical="top"/>
    </xf>
    <xf numFmtId="49" fontId="4" fillId="5" borderId="3" xfId="0" applyNumberFormat="1" applyFont="1" applyFill="1" applyBorder="1" applyAlignment="1">
      <alignment vertical="top"/>
    </xf>
    <xf numFmtId="49" fontId="4" fillId="2" borderId="3" xfId="0" applyNumberFormat="1" applyFont="1" applyFill="1" applyBorder="1" applyAlignment="1">
      <alignment vertical="top"/>
    </xf>
    <xf numFmtId="49" fontId="2" fillId="2" borderId="3" xfId="0" applyNumberFormat="1" applyFont="1" applyFill="1" applyBorder="1" applyAlignment="1">
      <alignment vertical="top"/>
    </xf>
    <xf numFmtId="49" fontId="2" fillId="5" borderId="20" xfId="0" applyNumberFormat="1" applyFont="1" applyFill="1" applyBorder="1" applyAlignment="1">
      <alignment vertical="top"/>
    </xf>
    <xf numFmtId="4" fontId="2" fillId="2" borderId="3" xfId="0" applyNumberFormat="1" applyFont="1" applyFill="1" applyBorder="1" applyAlignment="1">
      <alignment vertical="top"/>
    </xf>
    <xf numFmtId="49" fontId="30" fillId="2" borderId="3" xfId="0" applyNumberFormat="1" applyFont="1" applyFill="1" applyBorder="1" applyAlignment="1">
      <alignment vertical="top"/>
    </xf>
    <xf numFmtId="49" fontId="2" fillId="2" borderId="16" xfId="0" applyNumberFormat="1" applyFont="1" applyFill="1" applyBorder="1" applyAlignment="1">
      <alignment vertical="top"/>
    </xf>
    <xf numFmtId="0" fontId="2" fillId="3" borderId="3" xfId="0" applyFont="1" applyFill="1" applyBorder="1" applyAlignment="1">
      <alignment vertical="top"/>
    </xf>
    <xf numFmtId="49" fontId="2" fillId="2" borderId="3" xfId="0" applyNumberFormat="1" applyFont="1" applyFill="1" applyBorder="1" applyAlignment="1">
      <alignment vertical="top"/>
    </xf>
    <xf numFmtId="49" fontId="2" fillId="5" borderId="20" xfId="0" applyNumberFormat="1" applyFont="1" applyFill="1" applyBorder="1" applyAlignment="1">
      <alignment vertical="top"/>
    </xf>
    <xf numFmtId="49" fontId="2" fillId="2" borderId="3" xfId="0" applyNumberFormat="1" applyFont="1" applyFill="1" applyBorder="1" applyAlignment="1">
      <alignment vertical="top"/>
    </xf>
    <xf numFmtId="4" fontId="2" fillId="2" borderId="3" xfId="0" applyNumberFormat="1" applyFont="1" applyFill="1" applyBorder="1" applyAlignment="1">
      <alignment vertical="top"/>
    </xf>
    <xf numFmtId="0" fontId="2" fillId="3" borderId="3" xfId="0" applyFont="1" applyFill="1" applyBorder="1" applyAlignment="1">
      <alignment vertical="top"/>
    </xf>
    <xf numFmtId="49" fontId="2" fillId="2" borderId="16" xfId="0" applyNumberFormat="1" applyFont="1" applyFill="1" applyBorder="1" applyAlignment="1">
      <alignment vertical="top"/>
    </xf>
    <xf numFmtId="0" fontId="2" fillId="8" borderId="42" xfId="0" applyFont="1" applyFill="1" applyBorder="1" applyAlignment="1">
      <alignment vertical="top"/>
    </xf>
    <xf numFmtId="49" fontId="2" fillId="5" borderId="43" xfId="0" applyNumberFormat="1" applyFont="1" applyFill="1" applyBorder="1" applyAlignment="1">
      <alignment vertical="top"/>
    </xf>
    <xf numFmtId="49" fontId="4" fillId="4" borderId="24" xfId="0" applyNumberFormat="1" applyFont="1" applyFill="1" applyBorder="1" applyAlignment="1">
      <alignment vertical="top"/>
    </xf>
    <xf numFmtId="49" fontId="2" fillId="4" borderId="3" xfId="0" applyNumberFormat="1" applyFont="1" applyFill="1" applyBorder="1" applyAlignment="1">
      <alignment vertical="top"/>
    </xf>
    <xf numFmtId="49" fontId="2" fillId="5" borderId="21" xfId="0" applyNumberFormat="1" applyFont="1" applyFill="1" applyBorder="1" applyAlignment="1">
      <alignment vertical="top"/>
    </xf>
    <xf numFmtId="49" fontId="2" fillId="5" borderId="21" xfId="0" applyNumberFormat="1" applyFont="1" applyFill="1" applyBorder="1" applyAlignment="1">
      <alignment vertical="top"/>
    </xf>
    <xf numFmtId="0" fontId="2" fillId="3" borderId="3" xfId="0" applyFont="1" applyFill="1" applyBorder="1" applyAlignment="1">
      <alignment vertical="top"/>
    </xf>
    <xf numFmtId="0" fontId="2" fillId="4" borderId="3" xfId="0" applyFont="1" applyFill="1" applyBorder="1" applyAlignment="1">
      <alignment vertical="top"/>
    </xf>
    <xf numFmtId="49" fontId="2" fillId="2" borderId="18" xfId="0" applyNumberFormat="1" applyFont="1" applyFill="1" applyBorder="1" applyAlignment="1">
      <alignment vertical="top"/>
    </xf>
    <xf numFmtId="0" fontId="2" fillId="3" borderId="16" xfId="0" applyFont="1" applyFill="1" applyBorder="1" applyAlignment="1">
      <alignment vertical="top"/>
    </xf>
    <xf numFmtId="49" fontId="2" fillId="2" borderId="3" xfId="0" applyNumberFormat="1" applyFont="1" applyFill="1" applyBorder="1" applyAlignment="1">
      <alignment vertical="top"/>
    </xf>
    <xf numFmtId="165" fontId="2" fillId="2" borderId="3" xfId="0" applyNumberFormat="1" applyFont="1" applyFill="1" applyBorder="1" applyAlignment="1">
      <alignment vertical="top"/>
    </xf>
    <xf numFmtId="166" fontId="2" fillId="4" borderId="3" xfId="0" applyNumberFormat="1" applyFont="1" applyFill="1" applyBorder="1" applyAlignment="1">
      <alignment vertical="top"/>
    </xf>
    <xf numFmtId="0" fontId="14" fillId="4" borderId="28" xfId="0" applyFont="1" applyFill="1" applyBorder="1" applyAlignment="1">
      <alignment horizontal="center" vertical="top"/>
    </xf>
    <xf numFmtId="0" fontId="14" fillId="4" borderId="16" xfId="0" applyFont="1" applyFill="1" applyBorder="1" applyAlignment="1">
      <alignment horizontal="center" vertical="top"/>
    </xf>
    <xf numFmtId="0" fontId="19" fillId="4" borderId="3" xfId="0" applyFont="1" applyFill="1" applyBorder="1" applyAlignment="1">
      <alignment vertical="top"/>
    </xf>
    <xf numFmtId="0" fontId="22" fillId="4" borderId="3" xfId="0" applyFont="1" applyFill="1" applyBorder="1" applyAlignment="1">
      <alignment vertical="top"/>
    </xf>
    <xf numFmtId="0" fontId="22" fillId="4" borderId="3" xfId="0" applyFont="1" applyFill="1" applyBorder="1" applyAlignment="1">
      <alignment vertical="top"/>
    </xf>
    <xf numFmtId="49" fontId="29" fillId="4" borderId="3" xfId="0" applyNumberFormat="1" applyFont="1" applyFill="1" applyBorder="1" applyAlignment="1">
      <alignment vertical="top"/>
    </xf>
    <xf numFmtId="0" fontId="18" fillId="8" borderId="3" xfId="0" applyFont="1" applyFill="1" applyBorder="1" applyAlignment="1">
      <alignment vertical="top" wrapText="1"/>
    </xf>
    <xf numFmtId="0" fontId="14" fillId="0" borderId="0" xfId="0" applyFont="1" applyAlignment="1">
      <alignment horizontal="center" vertical="top"/>
    </xf>
    <xf numFmtId="0" fontId="19" fillId="8" borderId="3" xfId="0" applyFont="1" applyFill="1" applyBorder="1" applyAlignment="1">
      <alignment vertical="top"/>
    </xf>
    <xf numFmtId="0" fontId="2" fillId="8" borderId="3" xfId="0" applyFont="1" applyFill="1" applyBorder="1" applyAlignment="1">
      <alignment vertical="top"/>
    </xf>
    <xf numFmtId="0" fontId="4" fillId="0" borderId="10" xfId="0" applyFont="1" applyBorder="1" applyAlignment="1">
      <alignment vertical="top"/>
    </xf>
    <xf numFmtId="0" fontId="22" fillId="8" borderId="3" xfId="0" applyFont="1" applyFill="1" applyBorder="1" applyAlignment="1">
      <alignment vertical="top" wrapText="1"/>
    </xf>
    <xf numFmtId="0" fontId="23" fillId="0" borderId="24" xfId="0" applyFont="1" applyBorder="1" applyAlignment="1">
      <alignment vertical="top" wrapText="1"/>
    </xf>
    <xf numFmtId="0" fontId="23" fillId="0" borderId="10" xfId="0" applyFont="1" applyBorder="1" applyAlignment="1">
      <alignment vertical="top" wrapText="1"/>
    </xf>
    <xf numFmtId="0" fontId="25" fillId="8" borderId="20" xfId="0" applyFont="1" applyFill="1" applyBorder="1" applyAlignment="1">
      <alignment vertical="top"/>
    </xf>
    <xf numFmtId="49" fontId="26" fillId="9" borderId="39" xfId="0" applyNumberFormat="1" applyFont="1" applyFill="1" applyBorder="1" applyAlignment="1">
      <alignment vertical="top"/>
    </xf>
    <xf numFmtId="0" fontId="26" fillId="9" borderId="3" xfId="0" applyFont="1" applyFill="1" applyBorder="1" applyAlignment="1">
      <alignment vertical="top"/>
    </xf>
    <xf numFmtId="4" fontId="26" fillId="9" borderId="3" xfId="0" applyNumberFormat="1" applyFont="1" applyFill="1" applyBorder="1" applyAlignment="1">
      <alignment vertical="top"/>
    </xf>
    <xf numFmtId="0" fontId="2" fillId="8" borderId="44" xfId="0" applyFont="1" applyFill="1" applyBorder="1" applyAlignment="1">
      <alignment vertical="top"/>
    </xf>
    <xf numFmtId="49" fontId="2" fillId="5" borderId="39" xfId="0" applyNumberFormat="1" applyFont="1" applyFill="1" applyBorder="1" applyAlignment="1">
      <alignment vertical="top"/>
    </xf>
    <xf numFmtId="49" fontId="2" fillId="4" borderId="3" xfId="0" applyNumberFormat="1" applyFont="1" applyFill="1" applyBorder="1" applyAlignment="1">
      <alignment vertical="top"/>
    </xf>
    <xf numFmtId="0" fontId="2" fillId="4" borderId="3" xfId="0" applyFont="1" applyFill="1" applyBorder="1" applyAlignment="1">
      <alignment vertical="top"/>
    </xf>
    <xf numFmtId="49" fontId="2" fillId="3" borderId="3" xfId="0" applyNumberFormat="1" applyFont="1" applyFill="1" applyBorder="1" applyAlignment="1">
      <alignment vertical="top"/>
    </xf>
    <xf numFmtId="0" fontId="2" fillId="8" borderId="45" xfId="0" applyFont="1" applyFill="1" applyBorder="1" applyAlignment="1">
      <alignment vertical="top"/>
    </xf>
    <xf numFmtId="49" fontId="2" fillId="5" borderId="43" xfId="0" applyNumberFormat="1" applyFont="1" applyFill="1" applyBorder="1" applyAlignment="1">
      <alignment vertical="top"/>
    </xf>
    <xf numFmtId="49" fontId="2" fillId="3" borderId="3" xfId="0" applyNumberFormat="1" applyFont="1" applyFill="1" applyBorder="1" applyAlignment="1">
      <alignment vertical="top"/>
    </xf>
    <xf numFmtId="0" fontId="4" fillId="8" borderId="3" xfId="0" applyFont="1" applyFill="1" applyBorder="1" applyAlignment="1">
      <alignment vertical="top"/>
    </xf>
    <xf numFmtId="0" fontId="14" fillId="0" borderId="16" xfId="0" applyFont="1" applyBorder="1" applyAlignment="1">
      <alignment horizontal="center" vertical="top"/>
    </xf>
    <xf numFmtId="0" fontId="14" fillId="0" borderId="17" xfId="0" applyFont="1" applyBorder="1" applyAlignment="1">
      <alignment horizontal="center" vertical="top"/>
    </xf>
    <xf numFmtId="0" fontId="14" fillId="0" borderId="18" xfId="0" applyFont="1" applyBorder="1" applyAlignment="1">
      <alignment horizontal="center" vertical="top"/>
    </xf>
    <xf numFmtId="0" fontId="14" fillId="0" borderId="35" xfId="0" applyFont="1" applyBorder="1" applyAlignment="1">
      <alignment horizontal="center" vertical="top"/>
    </xf>
    <xf numFmtId="0" fontId="23" fillId="0" borderId="10" xfId="0" applyFont="1" applyBorder="1" applyAlignment="1">
      <alignment vertical="top" wrapText="1"/>
    </xf>
    <xf numFmtId="0" fontId="14" fillId="0" borderId="3" xfId="0" applyFont="1" applyBorder="1" applyAlignment="1">
      <alignment horizontal="center" vertical="top"/>
    </xf>
    <xf numFmtId="165" fontId="26" fillId="9" borderId="3" xfId="0" applyNumberFormat="1" applyFont="1" applyFill="1" applyBorder="1" applyAlignment="1">
      <alignment vertical="top"/>
    </xf>
    <xf numFmtId="0" fontId="2" fillId="3" borderId="3" xfId="0" applyFont="1" applyFill="1" applyBorder="1" applyAlignment="1">
      <alignment vertical="top"/>
    </xf>
    <xf numFmtId="49" fontId="31" fillId="2" borderId="3" xfId="0" applyNumberFormat="1" applyFont="1" applyFill="1" applyBorder="1" applyAlignment="1">
      <alignment vertical="top"/>
    </xf>
    <xf numFmtId="165" fontId="2" fillId="2" borderId="3" xfId="0" applyNumberFormat="1" applyFont="1" applyFill="1" applyBorder="1" applyAlignment="1">
      <alignment vertical="top"/>
    </xf>
    <xf numFmtId="0" fontId="2" fillId="3" borderId="3" xfId="0" applyFont="1" applyFill="1" applyBorder="1" applyAlignment="1">
      <alignment vertical="top"/>
    </xf>
    <xf numFmtId="0" fontId="2" fillId="8" borderId="46" xfId="0" applyFont="1" applyFill="1" applyBorder="1" applyAlignment="1">
      <alignment vertical="top"/>
    </xf>
    <xf numFmtId="0" fontId="2" fillId="8" borderId="0" xfId="0" applyFont="1" applyFill="1" applyAlignment="1">
      <alignment vertical="top"/>
    </xf>
    <xf numFmtId="49" fontId="2" fillId="5" borderId="0" xfId="0" applyNumberFormat="1" applyFont="1" applyFill="1" applyAlignment="1">
      <alignment vertical="top"/>
    </xf>
    <xf numFmtId="0" fontId="14" fillId="8" borderId="0" xfId="0" applyFont="1" applyFill="1" applyAlignment="1">
      <alignment horizontal="center" vertical="top"/>
    </xf>
    <xf numFmtId="0" fontId="4" fillId="8" borderId="28" xfId="0" applyFont="1" applyFill="1" applyBorder="1" applyAlignment="1">
      <alignment vertical="top"/>
    </xf>
    <xf numFmtId="0" fontId="20" fillId="0" borderId="10" xfId="0" applyFont="1" applyBorder="1" applyAlignment="1">
      <alignment vertical="top"/>
    </xf>
    <xf numFmtId="164" fontId="27" fillId="9" borderId="10" xfId="0" applyNumberFormat="1" applyFont="1" applyFill="1" applyBorder="1" applyAlignment="1">
      <alignment horizontal="right" vertical="top"/>
    </xf>
    <xf numFmtId="164" fontId="2" fillId="4" borderId="3" xfId="0" applyNumberFormat="1" applyFont="1" applyFill="1" applyBorder="1" applyAlignment="1">
      <alignment vertical="top"/>
    </xf>
    <xf numFmtId="0" fontId="19" fillId="0" borderId="0" xfId="0" applyFont="1" applyAlignment="1">
      <alignment vertical="top"/>
    </xf>
    <xf numFmtId="0" fontId="19" fillId="0" borderId="0" xfId="0" applyFont="1" applyAlignment="1"/>
    <xf numFmtId="49" fontId="32" fillId="4" borderId="3" xfId="0" applyNumberFormat="1" applyFont="1" applyFill="1" applyBorder="1" applyAlignment="1">
      <alignment vertical="top"/>
    </xf>
    <xf numFmtId="0" fontId="22" fillId="0" borderId="0" xfId="0" applyFont="1" applyAlignment="1">
      <alignment vertical="top" wrapText="1"/>
    </xf>
    <xf numFmtId="49" fontId="2" fillId="4" borderId="3" xfId="0" applyNumberFormat="1" applyFont="1" applyFill="1" applyBorder="1" applyAlignment="1">
      <alignment vertical="top"/>
    </xf>
    <xf numFmtId="49" fontId="2" fillId="2" borderId="3" xfId="0" applyNumberFormat="1" applyFont="1" applyFill="1" applyBorder="1" applyAlignment="1">
      <alignment vertical="top"/>
    </xf>
    <xf numFmtId="166" fontId="2" fillId="2" borderId="3" xfId="0" applyNumberFormat="1" applyFont="1" applyFill="1" applyBorder="1" applyAlignment="1">
      <alignment vertical="top"/>
    </xf>
    <xf numFmtId="49" fontId="2" fillId="2" borderId="3" xfId="0" applyNumberFormat="1" applyFont="1" applyFill="1" applyBorder="1" applyAlignment="1">
      <alignment vertical="top"/>
    </xf>
    <xf numFmtId="0" fontId="14" fillId="0" borderId="18" xfId="0" applyFont="1" applyBorder="1" applyAlignment="1">
      <alignment horizontal="left" vertical="top"/>
    </xf>
    <xf numFmtId="0" fontId="19" fillId="0" borderId="10" xfId="0" applyFont="1" applyBorder="1" applyAlignment="1">
      <alignment vertical="top"/>
    </xf>
    <xf numFmtId="0" fontId="19" fillId="0" borderId="24" xfId="0" applyFont="1" applyBorder="1" applyAlignment="1">
      <alignment vertical="top"/>
    </xf>
    <xf numFmtId="165" fontId="29" fillId="9" borderId="3" xfId="0" applyNumberFormat="1" applyFont="1" applyFill="1" applyBorder="1" applyAlignment="1">
      <alignment vertical="top"/>
    </xf>
    <xf numFmtId="0" fontId="29" fillId="9" borderId="3" xfId="0" applyFont="1" applyFill="1" applyBorder="1" applyAlignment="1">
      <alignment vertical="top"/>
    </xf>
    <xf numFmtId="164" fontId="28" fillId="9" borderId="10" xfId="0" applyNumberFormat="1" applyFont="1" applyFill="1" applyBorder="1" applyAlignment="1">
      <alignment horizontal="right" vertical="top"/>
    </xf>
    <xf numFmtId="164" fontId="2" fillId="2" borderId="3" xfId="0" applyNumberFormat="1" applyFont="1" applyFill="1" applyBorder="1" applyAlignment="1">
      <alignment vertical="top"/>
    </xf>
    <xf numFmtId="49" fontId="4" fillId="3" borderId="24" xfId="0" applyNumberFormat="1" applyFont="1" applyFill="1" applyBorder="1" applyAlignment="1">
      <alignment vertical="top"/>
    </xf>
    <xf numFmtId="0" fontId="4" fillId="0" borderId="0" xfId="0" applyFont="1" applyAlignment="1">
      <alignment vertical="top"/>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xf numFmtId="0" fontId="4" fillId="0" borderId="0" xfId="0" applyFont="1" applyAlignment="1">
      <alignment vertical="top"/>
    </xf>
    <xf numFmtId="0" fontId="33" fillId="0" borderId="0" xfId="0" applyFont="1" applyAlignment="1">
      <alignment vertical="top"/>
    </xf>
    <xf numFmtId="0" fontId="34" fillId="0" borderId="0" xfId="0" applyFont="1" applyAlignment="1">
      <alignment vertical="top"/>
    </xf>
    <xf numFmtId="0" fontId="35" fillId="0" borderId="0" xfId="0" applyFont="1" applyAlignment="1">
      <alignment vertical="top"/>
    </xf>
    <xf numFmtId="0" fontId="4" fillId="0" borderId="0" xfId="0" applyFont="1" applyAlignment="1">
      <alignment horizontal="right" vertical="top"/>
    </xf>
    <xf numFmtId="0" fontId="4" fillId="0" borderId="0" xfId="0" applyFont="1" applyAlignment="1">
      <alignment vertical="top"/>
    </xf>
    <xf numFmtId="0" fontId="36" fillId="0" borderId="0" xfId="0" applyFont="1" applyAlignment="1">
      <alignment vertical="top"/>
    </xf>
    <xf numFmtId="0" fontId="4" fillId="0" borderId="0" xfId="0" applyFont="1" applyAlignment="1">
      <alignment horizontal="right" vertical="top"/>
    </xf>
    <xf numFmtId="0" fontId="6" fillId="0" borderId="0" xfId="0" applyFont="1"/>
    <xf numFmtId="0" fontId="2" fillId="0" borderId="0" xfId="0" applyFont="1" applyAlignment="1"/>
    <xf numFmtId="0" fontId="37" fillId="0" borderId="0" xfId="0" applyFont="1" applyAlignment="1">
      <alignment horizontal="left"/>
    </xf>
    <xf numFmtId="0" fontId="4" fillId="0" borderId="0" xfId="0" applyFont="1" applyAlignment="1">
      <alignment horizontal="left" vertical="top"/>
    </xf>
    <xf numFmtId="0" fontId="4" fillId="0" borderId="0" xfId="0" applyFont="1" applyAlignment="1">
      <alignment horizontal="left"/>
    </xf>
    <xf numFmtId="0" fontId="19" fillId="10" borderId="16" xfId="0" applyFont="1" applyFill="1" applyBorder="1" applyAlignment="1">
      <alignment vertical="top"/>
    </xf>
    <xf numFmtId="0" fontId="19" fillId="11" borderId="37" xfId="0" applyFont="1" applyFill="1" applyBorder="1" applyAlignment="1">
      <alignment horizontal="left"/>
    </xf>
    <xf numFmtId="0" fontId="19" fillId="11" borderId="3" xfId="0" applyFont="1" applyFill="1" applyBorder="1" applyAlignment="1">
      <alignment vertical="top"/>
    </xf>
    <xf numFmtId="0" fontId="19" fillId="11" borderId="3" xfId="0" applyFont="1" applyFill="1" applyBorder="1" applyAlignment="1">
      <alignment horizontal="left"/>
    </xf>
    <xf numFmtId="0" fontId="19" fillId="11" borderId="10" xfId="0" applyFont="1" applyFill="1" applyBorder="1" applyAlignment="1">
      <alignment vertical="top"/>
    </xf>
    <xf numFmtId="0" fontId="20" fillId="11" borderId="3" xfId="0" applyFont="1" applyFill="1" applyBorder="1" applyAlignment="1">
      <alignment vertical="top"/>
    </xf>
    <xf numFmtId="0" fontId="21" fillId="11" borderId="18" xfId="0" applyFont="1" applyFill="1" applyBorder="1" applyAlignment="1">
      <alignment vertical="top"/>
    </xf>
    <xf numFmtId="0" fontId="19" fillId="11" borderId="16" xfId="0" applyFont="1" applyFill="1" applyBorder="1" applyAlignment="1">
      <alignment vertical="top"/>
    </xf>
    <xf numFmtId="0" fontId="19" fillId="11" borderId="38" xfId="0" applyFont="1" applyFill="1" applyBorder="1" applyAlignment="1">
      <alignment vertical="top"/>
    </xf>
    <xf numFmtId="0" fontId="4" fillId="10" borderId="29" xfId="0" applyFont="1" applyFill="1" applyBorder="1" applyAlignment="1">
      <alignment horizontal="left" vertical="top"/>
    </xf>
    <xf numFmtId="0" fontId="14" fillId="11" borderId="30" xfId="0" applyFont="1" applyFill="1" applyBorder="1" applyAlignment="1">
      <alignment horizontal="left" vertical="top"/>
    </xf>
    <xf numFmtId="0" fontId="14" fillId="11" borderId="9" xfId="0" applyFont="1" applyFill="1" applyBorder="1" applyAlignment="1">
      <alignment horizontal="left" vertical="top"/>
    </xf>
    <xf numFmtId="0" fontId="14" fillId="11" borderId="14" xfId="0" applyFont="1" applyFill="1" applyBorder="1" applyAlignment="1">
      <alignment horizontal="left" vertical="top"/>
    </xf>
    <xf numFmtId="0" fontId="4" fillId="11" borderId="3" xfId="0" applyFont="1" applyFill="1" applyBorder="1" applyAlignment="1">
      <alignment vertical="top"/>
    </xf>
    <xf numFmtId="0" fontId="14" fillId="11" borderId="10" xfId="0" applyFont="1" applyFill="1" applyBorder="1" applyAlignment="1">
      <alignment horizontal="left" vertical="top"/>
    </xf>
    <xf numFmtId="0" fontId="14" fillId="11" borderId="31" xfId="0" applyFont="1" applyFill="1" applyBorder="1" applyAlignment="1">
      <alignment horizontal="left" vertical="top"/>
    </xf>
    <xf numFmtId="0" fontId="14" fillId="11" borderId="23" xfId="0" applyFont="1" applyFill="1" applyBorder="1" applyAlignment="1">
      <alignment horizontal="left" vertical="top"/>
    </xf>
    <xf numFmtId="0" fontId="14" fillId="11" borderId="3" xfId="0" applyFont="1" applyFill="1" applyBorder="1" applyAlignment="1">
      <alignment horizontal="left" vertical="top"/>
    </xf>
    <xf numFmtId="0" fontId="14" fillId="11" borderId="16" xfId="0" applyFont="1" applyFill="1" applyBorder="1" applyAlignment="1">
      <alignment horizontal="left" vertical="top"/>
    </xf>
    <xf numFmtId="0" fontId="14" fillId="11" borderId="32" xfId="0" applyFont="1" applyFill="1" applyBorder="1" applyAlignment="1">
      <alignment horizontal="left" vertical="top"/>
    </xf>
    <xf numFmtId="0" fontId="14" fillId="11" borderId="3" xfId="0" applyFont="1" applyFill="1" applyBorder="1" applyAlignment="1">
      <alignment vertical="top"/>
    </xf>
    <xf numFmtId="0" fontId="14" fillId="11" borderId="33" xfId="0" applyFont="1" applyFill="1" applyBorder="1" applyAlignment="1">
      <alignment horizontal="left" vertical="top"/>
    </xf>
    <xf numFmtId="0" fontId="14" fillId="11" borderId="17" xfId="0" applyFont="1" applyFill="1" applyBorder="1" applyAlignment="1">
      <alignment horizontal="left" vertical="top"/>
    </xf>
    <xf numFmtId="0" fontId="14" fillId="11" borderId="29" xfId="0" applyFont="1" applyFill="1" applyBorder="1" applyAlignment="1">
      <alignment horizontal="left" vertical="top"/>
    </xf>
    <xf numFmtId="0" fontId="2" fillId="11" borderId="0" xfId="0" applyFont="1" applyFill="1" applyAlignment="1">
      <alignment horizontal="left"/>
    </xf>
    <xf numFmtId="0" fontId="14" fillId="11" borderId="34" xfId="0" applyFont="1" applyFill="1" applyBorder="1" applyAlignment="1">
      <alignment horizontal="left" vertical="top"/>
    </xf>
    <xf numFmtId="0" fontId="14" fillId="11" borderId="35" xfId="0" applyFont="1" applyFill="1" applyBorder="1" applyAlignment="1">
      <alignment horizontal="left" vertical="top"/>
    </xf>
    <xf numFmtId="0" fontId="14" fillId="11" borderId="16" xfId="0" applyFont="1" applyFill="1" applyBorder="1" applyAlignment="1">
      <alignment horizontal="left" vertical="top"/>
    </xf>
    <xf numFmtId="0" fontId="14" fillId="11" borderId="31" xfId="0" applyFont="1" applyFill="1" applyBorder="1" applyAlignment="1">
      <alignment horizontal="center" vertical="top"/>
    </xf>
    <xf numFmtId="0" fontId="14" fillId="11" borderId="36" xfId="0" applyFont="1" applyFill="1" applyBorder="1" applyAlignment="1">
      <alignment horizontal="left" vertical="top"/>
    </xf>
    <xf numFmtId="0" fontId="2" fillId="10" borderId="16" xfId="0" applyFont="1" applyFill="1" applyBorder="1" applyAlignment="1">
      <alignment vertical="top"/>
    </xf>
    <xf numFmtId="0" fontId="2" fillId="11" borderId="38" xfId="0" applyFont="1" applyFill="1" applyBorder="1" applyAlignment="1">
      <alignment vertical="top"/>
    </xf>
    <xf numFmtId="0" fontId="2" fillId="11" borderId="3" xfId="0" applyFont="1" applyFill="1" applyBorder="1" applyAlignment="1">
      <alignment vertical="top"/>
    </xf>
    <xf numFmtId="0" fontId="4" fillId="10" borderId="3" xfId="0" applyFont="1" applyFill="1" applyBorder="1" applyAlignment="1">
      <alignment horizontal="left" vertical="top"/>
    </xf>
    <xf numFmtId="0" fontId="19" fillId="10" borderId="3" xfId="0" applyFont="1" applyFill="1" applyBorder="1" applyAlignment="1">
      <alignment vertical="top"/>
    </xf>
    <xf numFmtId="0" fontId="2" fillId="10" borderId="3" xfId="0" applyFont="1" applyFill="1" applyBorder="1" applyAlignment="1">
      <alignment vertical="top"/>
    </xf>
    <xf numFmtId="0" fontId="4" fillId="11" borderId="24" xfId="0" applyFont="1" applyFill="1" applyBorder="1" applyAlignment="1">
      <alignment vertical="top"/>
    </xf>
    <xf numFmtId="0" fontId="2" fillId="10" borderId="44" xfId="0" applyFont="1" applyFill="1" applyBorder="1" applyAlignment="1">
      <alignment vertical="top"/>
    </xf>
    <xf numFmtId="0" fontId="4" fillId="10" borderId="3" xfId="0" applyFont="1" applyFill="1" applyBorder="1" applyAlignment="1">
      <alignment vertical="top"/>
    </xf>
    <xf numFmtId="0" fontId="14" fillId="11" borderId="17" xfId="0" applyFont="1" applyFill="1" applyBorder="1" applyAlignment="1">
      <alignment horizontal="center" vertical="top"/>
    </xf>
    <xf numFmtId="0" fontId="14" fillId="11" borderId="16" xfId="0" applyFont="1" applyFill="1" applyBorder="1" applyAlignment="1">
      <alignment horizontal="center" vertical="top"/>
    </xf>
    <xf numFmtId="0" fontId="4" fillId="11" borderId="10" xfId="0" applyFont="1" applyFill="1" applyBorder="1" applyAlignment="1">
      <alignment vertical="top"/>
    </xf>
    <xf numFmtId="0" fontId="4" fillId="11" borderId="17" xfId="0" applyFont="1" applyFill="1" applyBorder="1" applyAlignment="1">
      <alignment vertical="top"/>
    </xf>
    <xf numFmtId="0" fontId="14" fillId="11" borderId="18" xfId="0" applyFont="1" applyFill="1" applyBorder="1" applyAlignment="1">
      <alignment horizontal="center" vertical="top"/>
    </xf>
    <xf numFmtId="0" fontId="2" fillId="0" borderId="6" xfId="0" applyFont="1" applyBorder="1" applyAlignment="1">
      <alignment horizontal="left" vertical="top" wrapText="1"/>
    </xf>
    <xf numFmtId="0" fontId="2" fillId="0" borderId="7" xfId="0" applyFont="1" applyBorder="1"/>
    <xf numFmtId="0" fontId="2" fillId="0" borderId="4" xfId="0" applyFont="1" applyBorder="1"/>
    <xf numFmtId="0" fontId="7" fillId="0" borderId="6" xfId="0" applyFont="1" applyBorder="1" applyAlignment="1">
      <alignment horizontal="left" vertical="top"/>
    </xf>
    <xf numFmtId="0" fontId="7" fillId="0" borderId="6" xfId="0" applyFont="1" applyBorder="1" applyAlignment="1">
      <alignment horizontal="left" vertical="top" wrapText="1"/>
    </xf>
    <xf numFmtId="0" fontId="4" fillId="0" borderId="11" xfId="0" applyFont="1" applyBorder="1" applyAlignment="1">
      <alignment vertical="top" wrapText="1"/>
    </xf>
    <xf numFmtId="0" fontId="2" fillId="0" borderId="12" xfId="0" applyFont="1" applyBorder="1"/>
    <xf numFmtId="0" fontId="2" fillId="0" borderId="13" xfId="0" applyFont="1" applyBorder="1"/>
    <xf numFmtId="0" fontId="9" fillId="6" borderId="16" xfId="0" applyFont="1" applyFill="1" applyBorder="1" applyAlignment="1">
      <alignment horizontal="center" vertical="top"/>
    </xf>
    <xf numFmtId="0" fontId="2" fillId="0" borderId="17" xfId="0" applyFont="1" applyBorder="1"/>
    <xf numFmtId="0" fontId="2" fillId="0" borderId="18" xfId="0" applyFont="1" applyBorder="1"/>
    <xf numFmtId="0" fontId="7" fillId="0" borderId="20" xfId="0" applyFont="1" applyBorder="1" applyAlignment="1">
      <alignment horizontal="left" vertical="top"/>
    </xf>
    <xf numFmtId="0" fontId="2" fillId="0" borderId="21" xfId="0" applyFont="1" applyBorder="1"/>
    <xf numFmtId="0" fontId="2" fillId="0" borderId="10" xfId="0" applyFont="1" applyBorder="1"/>
    <xf numFmtId="0" fontId="2" fillId="0" borderId="6" xfId="0" applyFont="1" applyBorder="1" applyAlignment="1">
      <alignment horizontal="left" vertical="top"/>
    </xf>
    <xf numFmtId="0" fontId="14" fillId="0" borderId="23" xfId="0" applyFont="1" applyBorder="1" applyAlignment="1">
      <alignment vertical="top"/>
    </xf>
    <xf numFmtId="0" fontId="2" fillId="0" borderId="23" xfId="0" applyFont="1" applyBorder="1"/>
    <xf numFmtId="0" fontId="2" fillId="0" borderId="24" xfId="0" applyFont="1" applyBorder="1"/>
    <xf numFmtId="0" fontId="4" fillId="0" borderId="23" xfId="0" applyFont="1" applyBorder="1" applyAlignment="1">
      <alignment vertical="top" wrapText="1"/>
    </xf>
    <xf numFmtId="0" fontId="6" fillId="0" borderId="16" xfId="0" applyFont="1" applyBorder="1" applyAlignment="1">
      <alignment vertical="top"/>
    </xf>
    <xf numFmtId="0" fontId="14" fillId="11" borderId="16" xfId="0" applyFont="1" applyFill="1" applyBorder="1" applyAlignment="1">
      <alignment vertical="top"/>
    </xf>
    <xf numFmtId="0" fontId="2" fillId="11" borderId="18" xfId="0" applyFont="1" applyFill="1" applyBorder="1"/>
    <xf numFmtId="0" fontId="14" fillId="11" borderId="23" xfId="0" applyFont="1" applyFill="1" applyBorder="1" applyAlignment="1">
      <alignment horizontal="left" vertical="top"/>
    </xf>
    <xf numFmtId="0" fontId="2" fillId="11" borderId="23" xfId="0" applyFont="1" applyFill="1" applyBorder="1"/>
    <xf numFmtId="0" fontId="14" fillId="11" borderId="16" xfId="0" applyFont="1" applyFill="1" applyBorder="1" applyAlignment="1">
      <alignment horizontal="left" vertical="top"/>
    </xf>
    <xf numFmtId="0" fontId="2" fillId="11" borderId="17" xfId="0" applyFont="1" applyFill="1" applyBorder="1"/>
    <xf numFmtId="0" fontId="14" fillId="11" borderId="29" xfId="0" applyFont="1" applyFill="1" applyBorder="1" applyAlignment="1">
      <alignment horizontal="left" vertical="top"/>
    </xf>
    <xf numFmtId="0" fontId="2" fillId="11" borderId="24" xfId="0" applyFont="1" applyFill="1" applyBorder="1"/>
    <xf numFmtId="0" fontId="14" fillId="0" borderId="16" xfId="0" applyFont="1" applyBorder="1" applyAlignment="1">
      <alignment horizontal="center" vertical="top"/>
    </xf>
    <xf numFmtId="0" fontId="14" fillId="11" borderId="16" xfId="0" applyFont="1" applyFill="1" applyBorder="1" applyAlignment="1">
      <alignment horizontal="center" vertical="top"/>
    </xf>
  </cellXfs>
  <cellStyles count="1">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1619250</xdr:colOff>
      <xdr:row>24</xdr:row>
      <xdr:rowOff>95250</xdr:rowOff>
    </xdr:from>
    <xdr:ext cx="8972550" cy="3562350"/>
    <xdr:grpSp>
      <xdr:nvGrpSpPr>
        <xdr:cNvPr id="2" name="Shape 2" title="Drawing">
          <a:extLst>
            <a:ext uri="{FF2B5EF4-FFF2-40B4-BE49-F238E27FC236}">
              <a16:creationId xmlns:a16="http://schemas.microsoft.com/office/drawing/2014/main" id="{00000000-0008-0000-0000-000002000000}"/>
            </a:ext>
          </a:extLst>
        </xdr:cNvPr>
        <xdr:cNvGrpSpPr/>
      </xdr:nvGrpSpPr>
      <xdr:grpSpPr>
        <a:xfrm>
          <a:off x="1619250" y="5048250"/>
          <a:ext cx="8972550" cy="3562350"/>
          <a:chOff x="39825" y="65650"/>
          <a:chExt cx="8951776" cy="3543875"/>
        </a:xfrm>
      </xdr:grpSpPr>
      <xdr:pic>
        <xdr:nvPicPr>
          <xdr:cNvPr id="3" name="Shape 3">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a:alphaModFix/>
          </a:blip>
          <a:stretch>
            <a:fillRect/>
          </a:stretch>
        </xdr:blipFill>
        <xdr:spPr>
          <a:xfrm>
            <a:off x="1275900" y="229350"/>
            <a:ext cx="7715701" cy="3105775"/>
          </a:xfrm>
          <a:prstGeom prst="rect">
            <a:avLst/>
          </a:prstGeom>
          <a:noFill/>
          <a:ln>
            <a:noFill/>
          </a:ln>
        </xdr:spPr>
      </xdr:pic>
      <xdr:sp macro="" textlink="">
        <xdr:nvSpPr>
          <xdr:cNvPr id="4" name="Shape 4">
            <a:extLst>
              <a:ext uri="{FF2B5EF4-FFF2-40B4-BE49-F238E27FC236}">
                <a16:creationId xmlns:a16="http://schemas.microsoft.com/office/drawing/2014/main" id="{00000000-0008-0000-0000-000004000000}"/>
              </a:ext>
            </a:extLst>
          </xdr:cNvPr>
          <xdr:cNvSpPr/>
        </xdr:nvSpPr>
        <xdr:spPr>
          <a:xfrm>
            <a:off x="4315575" y="65650"/>
            <a:ext cx="1322700" cy="882000"/>
          </a:xfrm>
          <a:prstGeom prst="wedgeRectCallout">
            <a:avLst>
              <a:gd name="adj1" fmla="val 57101"/>
              <a:gd name="adj2" fmla="val -20215"/>
            </a:avLst>
          </a:prstGeom>
          <a:solidFill>
            <a:srgbClr val="D9EAD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000"/>
              <a:t>Use the + and - symbols to expand and collapse groups of data entry columns</a:t>
            </a:r>
            <a:endParaRPr sz="1000"/>
          </a:p>
        </xdr:txBody>
      </xdr:sp>
      <xdr:sp macro="" textlink="">
        <xdr:nvSpPr>
          <xdr:cNvPr id="5" name="Shape 5">
            <a:extLst>
              <a:ext uri="{FF2B5EF4-FFF2-40B4-BE49-F238E27FC236}">
                <a16:creationId xmlns:a16="http://schemas.microsoft.com/office/drawing/2014/main" id="{00000000-0008-0000-0000-000005000000}"/>
              </a:ext>
            </a:extLst>
          </xdr:cNvPr>
          <xdr:cNvSpPr/>
        </xdr:nvSpPr>
        <xdr:spPr>
          <a:xfrm>
            <a:off x="39825" y="1024875"/>
            <a:ext cx="1322700" cy="882000"/>
          </a:xfrm>
          <a:prstGeom prst="wedgeRectCallout">
            <a:avLst>
              <a:gd name="adj1" fmla="val 55510"/>
              <a:gd name="adj2" fmla="val 22072"/>
            </a:avLst>
          </a:prstGeom>
          <a:solidFill>
            <a:srgbClr val="D9EAD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000"/>
              <a:t>The field path, title and description from the OCDS schema</a:t>
            </a:r>
            <a:endParaRPr sz="1000"/>
          </a:p>
        </xdr:txBody>
      </xdr:sp>
      <xdr:sp macro="" textlink="">
        <xdr:nvSpPr>
          <xdr:cNvPr id="6" name="Shape 6">
            <a:extLst>
              <a:ext uri="{FF2B5EF4-FFF2-40B4-BE49-F238E27FC236}">
                <a16:creationId xmlns:a16="http://schemas.microsoft.com/office/drawing/2014/main" id="{00000000-0008-0000-0000-000006000000}"/>
              </a:ext>
            </a:extLst>
          </xdr:cNvPr>
          <xdr:cNvSpPr/>
        </xdr:nvSpPr>
        <xdr:spPr>
          <a:xfrm>
            <a:off x="39825" y="2012225"/>
            <a:ext cx="1322700" cy="882000"/>
          </a:xfrm>
          <a:prstGeom prst="wedgeRectCallout">
            <a:avLst>
              <a:gd name="adj1" fmla="val 57101"/>
              <a:gd name="adj2" fmla="val -20215"/>
            </a:avLst>
          </a:prstGeom>
          <a:solidFill>
            <a:srgbClr val="D9EAD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000"/>
              <a:t>Additional guidance, e.g. which form or report the data can be found in</a:t>
            </a:r>
            <a:endParaRPr sz="1000"/>
          </a:p>
        </xdr:txBody>
      </xdr:sp>
      <xdr:sp macro="" textlink="">
        <xdr:nvSpPr>
          <xdr:cNvPr id="7" name="Shape 7">
            <a:extLst>
              <a:ext uri="{FF2B5EF4-FFF2-40B4-BE49-F238E27FC236}">
                <a16:creationId xmlns:a16="http://schemas.microsoft.com/office/drawing/2014/main" id="{00000000-0008-0000-0000-000007000000}"/>
              </a:ext>
            </a:extLst>
          </xdr:cNvPr>
          <xdr:cNvSpPr/>
        </xdr:nvSpPr>
        <xdr:spPr>
          <a:xfrm>
            <a:off x="2596225" y="2727525"/>
            <a:ext cx="1322700" cy="882000"/>
          </a:xfrm>
          <a:prstGeom prst="wedgeRectCallout">
            <a:avLst>
              <a:gd name="adj1" fmla="val 57101"/>
              <a:gd name="adj2" fmla="val -20215"/>
            </a:avLst>
          </a:prstGeom>
          <a:solidFill>
            <a:srgbClr val="D9EAD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000"/>
              <a:t>Enter data in pale yellow cells, select from drop-down lists in darker yellow cells</a:t>
            </a:r>
            <a:endParaRPr sz="1000"/>
          </a:p>
        </xdr:txBody>
      </xdr:sp>
      <xdr:sp macro="" textlink="">
        <xdr:nvSpPr>
          <xdr:cNvPr id="8" name="Shape 8">
            <a:extLst>
              <a:ext uri="{FF2B5EF4-FFF2-40B4-BE49-F238E27FC236}">
                <a16:creationId xmlns:a16="http://schemas.microsoft.com/office/drawing/2014/main" id="{00000000-0008-0000-0000-000008000000}"/>
              </a:ext>
            </a:extLst>
          </xdr:cNvPr>
          <xdr:cNvSpPr/>
        </xdr:nvSpPr>
        <xdr:spPr>
          <a:xfrm>
            <a:off x="5431775" y="2727525"/>
            <a:ext cx="1322700" cy="882000"/>
          </a:xfrm>
          <a:prstGeom prst="wedgeRectCallout">
            <a:avLst>
              <a:gd name="adj1" fmla="val 57101"/>
              <a:gd name="adj2" fmla="val -20215"/>
            </a:avLst>
          </a:prstGeom>
          <a:solidFill>
            <a:srgbClr val="D9EAD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000"/>
              <a:t>Grey columns are headings and can be expanded to show data entry cells</a:t>
            </a:r>
            <a:endParaRPr sz="1000"/>
          </a:p>
        </xdr:txBody>
      </xdr:sp>
      <xdr:sp macro="" textlink="">
        <xdr:nvSpPr>
          <xdr:cNvPr id="9" name="Shape 9">
            <a:extLst>
              <a:ext uri="{FF2B5EF4-FFF2-40B4-BE49-F238E27FC236}">
                <a16:creationId xmlns:a16="http://schemas.microsoft.com/office/drawing/2014/main" id="{00000000-0008-0000-0000-000009000000}"/>
              </a:ext>
            </a:extLst>
          </xdr:cNvPr>
          <xdr:cNvSpPr/>
        </xdr:nvSpPr>
        <xdr:spPr>
          <a:xfrm>
            <a:off x="7038325" y="2727525"/>
            <a:ext cx="1322700" cy="882000"/>
          </a:xfrm>
          <a:prstGeom prst="wedgeRectCallout">
            <a:avLst>
              <a:gd name="adj1" fmla="val 57101"/>
              <a:gd name="adj2" fmla="val -20215"/>
            </a:avLst>
          </a:prstGeom>
          <a:solidFill>
            <a:srgbClr val="D9EAD3"/>
          </a:solid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000"/>
              <a:t>In this example, the </a:t>
            </a:r>
            <a:r>
              <a:rPr lang="en-US" sz="1000" b="1"/>
              <a:t>Buyer</a:t>
            </a:r>
            <a:r>
              <a:rPr lang="en-US" sz="1000"/>
              <a:t> section is collapsed but the </a:t>
            </a:r>
            <a:r>
              <a:rPr lang="en-US" sz="1000" b="1"/>
              <a:t>Planning </a:t>
            </a:r>
            <a:r>
              <a:rPr lang="en-US" sz="1000"/>
              <a:t>section is expanded</a:t>
            </a:r>
            <a:endParaRPr sz="1000"/>
          </a:p>
        </xdr:txBody>
      </xdr:sp>
    </xdr:grpSp>
    <xdr:clientData fLocksWithSheet="0"/>
  </xdr:oneCellAnchor>
  <xdr:twoCellAnchor editAs="oneCell">
    <xdr:from>
      <xdr:col>0</xdr:col>
      <xdr:colOff>0</xdr:colOff>
      <xdr:row>0</xdr:row>
      <xdr:rowOff>0</xdr:rowOff>
    </xdr:from>
    <xdr:to>
      <xdr:col>0</xdr:col>
      <xdr:colOff>1297940</xdr:colOff>
      <xdr:row>0</xdr:row>
      <xdr:rowOff>719455</xdr:rowOff>
    </xdr:to>
    <xdr:pic>
      <xdr:nvPicPr>
        <xdr:cNvPr id="10" name="Immagine 9">
          <a:extLst>
            <a:ext uri="{FF2B5EF4-FFF2-40B4-BE49-F238E27FC236}">
              <a16:creationId xmlns:a16="http://schemas.microsoft.com/office/drawing/2014/main" id="{BE951992-9439-4A48-927D-32FE4B39107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97940" cy="719455"/>
        </a:xfrm>
        <a:prstGeom prst="rect">
          <a:avLst/>
        </a:prstGeom>
        <a:noFill/>
        <a:ln>
          <a:noFill/>
        </a:ln>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6" Type="http://schemas.openxmlformats.org/officeDocument/2006/relationships/hyperlink" Target="https://standard.open-contracting.org/1.1/en/schema/identifiers/" TargetMode="External"/><Relationship Id="rId21" Type="http://schemas.openxmlformats.org/officeDocument/2006/relationships/hyperlink" Target="https://standard.open-contracting.org/1.1/en/schema/codelists/" TargetMode="External"/><Relationship Id="rId42" Type="http://schemas.openxmlformats.org/officeDocument/2006/relationships/hyperlink" Target="https://standard.open-contracting.org/1.1/en/schema/codelists/" TargetMode="External"/><Relationship Id="rId47" Type="http://schemas.openxmlformats.org/officeDocument/2006/relationships/hyperlink" Target="https://standard.open-contracting.org/1.1/en/schema/codelists/" TargetMode="External"/><Relationship Id="rId63" Type="http://schemas.openxmlformats.org/officeDocument/2006/relationships/hyperlink" Target="https://standard.open-contracting.org/1.1/en/schema/codelists/" TargetMode="External"/><Relationship Id="rId68" Type="http://schemas.openxmlformats.org/officeDocument/2006/relationships/hyperlink" Target="https://standard.open-contracting.org/1.1/en/schema/codelists/" TargetMode="External"/><Relationship Id="rId84" Type="http://schemas.openxmlformats.org/officeDocument/2006/relationships/hyperlink" Target="https://standard.open-contracting.org/1.1/en/schema/identifiers/" TargetMode="External"/><Relationship Id="rId89" Type="http://schemas.openxmlformats.org/officeDocument/2006/relationships/hyperlink" Target="http://www.opencorporates.com/" TargetMode="External"/><Relationship Id="rId16" Type="http://schemas.openxmlformats.org/officeDocument/2006/relationships/hyperlink" Target="http://www.opencorporates.com/" TargetMode="External"/><Relationship Id="rId107" Type="http://schemas.openxmlformats.org/officeDocument/2006/relationships/hyperlink" Target="https://standard.open-contracting.org/1.1/en/schema/codelists/" TargetMode="External"/><Relationship Id="rId11" Type="http://schemas.openxmlformats.org/officeDocument/2006/relationships/hyperlink" Target="https://standard.open-contracting.org/1.1/en/schema/identifiers/" TargetMode="External"/><Relationship Id="rId32" Type="http://schemas.openxmlformats.org/officeDocument/2006/relationships/hyperlink" Target="https://standard.open-contracting.org/1.1/en/schema/codelists/" TargetMode="External"/><Relationship Id="rId37" Type="http://schemas.openxmlformats.org/officeDocument/2006/relationships/hyperlink" Target="https://standard.open-contracting.org/1.1/en/schema/codelists/" TargetMode="External"/><Relationship Id="rId53" Type="http://schemas.openxmlformats.org/officeDocument/2006/relationships/hyperlink" Target="https://standard.open-contracting.org/1.1/en/schema/codelists/" TargetMode="External"/><Relationship Id="rId58" Type="http://schemas.openxmlformats.org/officeDocument/2006/relationships/hyperlink" Target="https://standard.open-contracting.org/1.1/en/schema/codelists/" TargetMode="External"/><Relationship Id="rId74" Type="http://schemas.openxmlformats.org/officeDocument/2006/relationships/hyperlink" Target="https://standard.open-contracting.org/1.1/en/schema/codelists/" TargetMode="External"/><Relationship Id="rId79" Type="http://schemas.openxmlformats.org/officeDocument/2006/relationships/hyperlink" Target="http://www.iana.org/assignments/media-types/" TargetMode="External"/><Relationship Id="rId102" Type="http://schemas.openxmlformats.org/officeDocument/2006/relationships/hyperlink" Target="https://standard.open-contracting.org/1.1/en/schema/codelists/" TargetMode="External"/><Relationship Id="rId5" Type="http://schemas.openxmlformats.org/officeDocument/2006/relationships/hyperlink" Target="https://standard.open-contracting.org/1.1/en/schema/codelists/" TargetMode="External"/><Relationship Id="rId90" Type="http://schemas.openxmlformats.org/officeDocument/2006/relationships/hyperlink" Target="https://standard.open-contracting.org/1.1/en/schema/identifiers/" TargetMode="External"/><Relationship Id="rId95" Type="http://schemas.openxmlformats.org/officeDocument/2006/relationships/hyperlink" Target="http://www.opencorporates.com/" TargetMode="External"/><Relationship Id="rId22" Type="http://schemas.openxmlformats.org/officeDocument/2006/relationships/hyperlink" Target="https://standard.open-contracting.org/1.1/en/schema/codelists/" TargetMode="External"/><Relationship Id="rId27" Type="http://schemas.openxmlformats.org/officeDocument/2006/relationships/hyperlink" Target="https://standard.open-contracting.org/1.1/en/schema/codelists/" TargetMode="External"/><Relationship Id="rId43" Type="http://schemas.openxmlformats.org/officeDocument/2006/relationships/hyperlink" Target="https://standard.open-contracting.org/1.1/en/schema/identifiers/" TargetMode="External"/><Relationship Id="rId48" Type="http://schemas.openxmlformats.org/officeDocument/2006/relationships/hyperlink" Target="http://www.opencorporates.com/" TargetMode="External"/><Relationship Id="rId64" Type="http://schemas.openxmlformats.org/officeDocument/2006/relationships/hyperlink" Target="http://www.opencorporates.com/" TargetMode="External"/><Relationship Id="rId69" Type="http://schemas.openxmlformats.org/officeDocument/2006/relationships/hyperlink" Target="https://standard.open-contracting.org/1.1/en/schema/codelists/" TargetMode="External"/><Relationship Id="rId80" Type="http://schemas.openxmlformats.org/officeDocument/2006/relationships/hyperlink" Target="https://standard.open-contracting.org/1.1/en/schema/codelists/" TargetMode="External"/><Relationship Id="rId85" Type="http://schemas.openxmlformats.org/officeDocument/2006/relationships/hyperlink" Target="https://standard.open-contracting.org/1.1/en/schema/codelists/" TargetMode="External"/><Relationship Id="rId12" Type="http://schemas.openxmlformats.org/officeDocument/2006/relationships/hyperlink" Target="https://standard.open-contracting.org/1.1/en/schema/codelists/" TargetMode="External"/><Relationship Id="rId17" Type="http://schemas.openxmlformats.org/officeDocument/2006/relationships/hyperlink" Target="https://frictionlessdata.io/specs/fiscal-data-package/" TargetMode="External"/><Relationship Id="rId33" Type="http://schemas.openxmlformats.org/officeDocument/2006/relationships/hyperlink" Target="https://standard.open-contracting.org/1.1/en/schema/codelists/" TargetMode="External"/><Relationship Id="rId38" Type="http://schemas.openxmlformats.org/officeDocument/2006/relationships/hyperlink" Target="https://standard.open-contracting.org/1.1/en/schema/codelists/" TargetMode="External"/><Relationship Id="rId59" Type="http://schemas.openxmlformats.org/officeDocument/2006/relationships/hyperlink" Target="https://standard.open-contracting.org/1.1/en/schema/identifiers/" TargetMode="External"/><Relationship Id="rId103" Type="http://schemas.openxmlformats.org/officeDocument/2006/relationships/hyperlink" Target="http://www.iana.org/assignments/media-types/" TargetMode="External"/><Relationship Id="rId108" Type="http://schemas.openxmlformats.org/officeDocument/2006/relationships/hyperlink" Target="https://standard.open-contracting.org/1.1/en/schema/codelists/" TargetMode="External"/><Relationship Id="rId54" Type="http://schemas.openxmlformats.org/officeDocument/2006/relationships/hyperlink" Target="https://standard.open-contracting.org/1.1/en/schema/codelists/" TargetMode="External"/><Relationship Id="rId70" Type="http://schemas.openxmlformats.org/officeDocument/2006/relationships/hyperlink" Target="http://www.iana.org/assignments/media-types/" TargetMode="External"/><Relationship Id="rId75" Type="http://schemas.openxmlformats.org/officeDocument/2006/relationships/hyperlink" Target="https://standard.open-contracting.org/1.1/en/schema/codelists/" TargetMode="External"/><Relationship Id="rId91" Type="http://schemas.openxmlformats.org/officeDocument/2006/relationships/hyperlink" Target="https://standard.open-contracting.org/1.1/en/schema/codelists/" TargetMode="External"/><Relationship Id="rId96" Type="http://schemas.openxmlformats.org/officeDocument/2006/relationships/hyperlink" Target="https://standard.open-contracting.org/1.1/en/schema/codelists/" TargetMode="External"/><Relationship Id="rId1" Type="http://schemas.openxmlformats.org/officeDocument/2006/relationships/hyperlink" Target="https://standard.open-contracting.org/1.1/en/schema/identifiers/" TargetMode="External"/><Relationship Id="rId6" Type="http://schemas.openxmlformats.org/officeDocument/2006/relationships/hyperlink" Target="http://www.opencorporates.com/" TargetMode="External"/><Relationship Id="rId15" Type="http://schemas.openxmlformats.org/officeDocument/2006/relationships/hyperlink" Target="https://standard.open-contracting.org/1.1/en/schema/codelists/" TargetMode="External"/><Relationship Id="rId23" Type="http://schemas.openxmlformats.org/officeDocument/2006/relationships/hyperlink" Target="https://standard.open-contracting.org/1.1/en/schema/codelists/" TargetMode="External"/><Relationship Id="rId28" Type="http://schemas.openxmlformats.org/officeDocument/2006/relationships/hyperlink" Target="http://www.opencorporates.com/" TargetMode="External"/><Relationship Id="rId36" Type="http://schemas.openxmlformats.org/officeDocument/2006/relationships/hyperlink" Target="https://standard.open-contracting.org/1.1/en/schema/codelists/" TargetMode="External"/><Relationship Id="rId49" Type="http://schemas.openxmlformats.org/officeDocument/2006/relationships/hyperlink" Target="https://standard.open-contracting.org/1.1/en/schema/codelists/" TargetMode="External"/><Relationship Id="rId57" Type="http://schemas.openxmlformats.org/officeDocument/2006/relationships/hyperlink" Target="https://standard.open-contracting.org/1.1/en/schema/codelists/" TargetMode="External"/><Relationship Id="rId106" Type="http://schemas.openxmlformats.org/officeDocument/2006/relationships/hyperlink" Target="https://standard.open-contracting.org/1.1/en/schema/codelists/" TargetMode="External"/><Relationship Id="rId10" Type="http://schemas.openxmlformats.org/officeDocument/2006/relationships/hyperlink" Target="https://standard.open-contracting.org/1.1/en/schema/codelists/" TargetMode="External"/><Relationship Id="rId31" Type="http://schemas.openxmlformats.org/officeDocument/2006/relationships/hyperlink" Target="http://www.opencorporates.com/" TargetMode="External"/><Relationship Id="rId44" Type="http://schemas.openxmlformats.org/officeDocument/2006/relationships/hyperlink" Target="https://standard.open-contracting.org/1.1/en/schema/codelists/" TargetMode="External"/><Relationship Id="rId52" Type="http://schemas.openxmlformats.org/officeDocument/2006/relationships/hyperlink" Target="https://standard.open-contracting.org/1.1/en/schema/codelists/" TargetMode="External"/><Relationship Id="rId60" Type="http://schemas.openxmlformats.org/officeDocument/2006/relationships/hyperlink" Target="https://standard.open-contracting.org/1.1/en/schema/codelists/" TargetMode="External"/><Relationship Id="rId65" Type="http://schemas.openxmlformats.org/officeDocument/2006/relationships/hyperlink" Target="https://standard.open-contracting.org/1.1/en/schema/codelists/" TargetMode="External"/><Relationship Id="rId73" Type="http://schemas.openxmlformats.org/officeDocument/2006/relationships/hyperlink" Target="https://standard.open-contracting.org/1.1/en/schema/codelists/" TargetMode="External"/><Relationship Id="rId78" Type="http://schemas.openxmlformats.org/officeDocument/2006/relationships/hyperlink" Target="https://standard.open-contracting.org/1.1/en/schema/codelists/" TargetMode="External"/><Relationship Id="rId81" Type="http://schemas.openxmlformats.org/officeDocument/2006/relationships/hyperlink" Target="https://standard.open-contracting.org/1.1/en/schema/identifiers/" TargetMode="External"/><Relationship Id="rId86" Type="http://schemas.openxmlformats.org/officeDocument/2006/relationships/hyperlink" Target="http://www.opencorporates.com/" TargetMode="External"/><Relationship Id="rId94" Type="http://schemas.openxmlformats.org/officeDocument/2006/relationships/hyperlink" Target="https://standard.open-contracting.org/1.1/en/schema/codelists/" TargetMode="External"/><Relationship Id="rId99" Type="http://schemas.openxmlformats.org/officeDocument/2006/relationships/hyperlink" Target="https://standard.open-contracting.org/1.1/en/schema/codelists/" TargetMode="External"/><Relationship Id="rId101" Type="http://schemas.openxmlformats.org/officeDocument/2006/relationships/hyperlink" Target="http://www.iana.org/assignments/media-types/" TargetMode="External"/><Relationship Id="rId4" Type="http://schemas.openxmlformats.org/officeDocument/2006/relationships/hyperlink" Target="https://standard.open-contracting.org/1.1/en/schema/identifiers/" TargetMode="External"/><Relationship Id="rId9" Type="http://schemas.openxmlformats.org/officeDocument/2006/relationships/hyperlink" Target="http://www.opencorporates.com/" TargetMode="External"/><Relationship Id="rId13" Type="http://schemas.openxmlformats.org/officeDocument/2006/relationships/hyperlink" Target="http://www.opencorporates.com/" TargetMode="External"/><Relationship Id="rId18" Type="http://schemas.openxmlformats.org/officeDocument/2006/relationships/hyperlink" Target="https://standard.open-contracting.org/1.1/en/schema/codelists/" TargetMode="External"/><Relationship Id="rId39" Type="http://schemas.openxmlformats.org/officeDocument/2006/relationships/hyperlink" Target="https://standard.open-contracting.org/1.1/en/schema/codelists/" TargetMode="External"/><Relationship Id="rId109" Type="http://schemas.openxmlformats.org/officeDocument/2006/relationships/hyperlink" Target="http://www.iana.org/assignments/media-types/" TargetMode="External"/><Relationship Id="rId34" Type="http://schemas.openxmlformats.org/officeDocument/2006/relationships/hyperlink" Target="https://standard.open-contracting.org/1.1/en/schema/codelists/" TargetMode="External"/><Relationship Id="rId50" Type="http://schemas.openxmlformats.org/officeDocument/2006/relationships/hyperlink" Target="https://standard.open-contracting.org/1.1/en/schema/codelists/" TargetMode="External"/><Relationship Id="rId55" Type="http://schemas.openxmlformats.org/officeDocument/2006/relationships/hyperlink" Target="http://www.iana.org/assignments/media-types/" TargetMode="External"/><Relationship Id="rId76" Type="http://schemas.openxmlformats.org/officeDocument/2006/relationships/hyperlink" Target="https://standard.open-contracting.org/1.1/en/schema/codelists/" TargetMode="External"/><Relationship Id="rId97" Type="http://schemas.openxmlformats.org/officeDocument/2006/relationships/hyperlink" Target="http://www.opencorporates.com/" TargetMode="External"/><Relationship Id="rId104" Type="http://schemas.openxmlformats.org/officeDocument/2006/relationships/hyperlink" Target="https://standard.open-contracting.org/1.1/en/schema/codelists/" TargetMode="External"/><Relationship Id="rId7" Type="http://schemas.openxmlformats.org/officeDocument/2006/relationships/hyperlink" Target="https://standard.open-contracting.org/1.1/en/schema/identifiers/" TargetMode="External"/><Relationship Id="rId71" Type="http://schemas.openxmlformats.org/officeDocument/2006/relationships/hyperlink" Target="https://standard.open-contracting.org/1.1/en/schema/identifiers/" TargetMode="External"/><Relationship Id="rId92" Type="http://schemas.openxmlformats.org/officeDocument/2006/relationships/hyperlink" Target="http://www.opencorporates.com/" TargetMode="External"/><Relationship Id="rId2" Type="http://schemas.openxmlformats.org/officeDocument/2006/relationships/hyperlink" Target="https://standard.open-contracting.org/1.1/en/schema/codelists/" TargetMode="External"/><Relationship Id="rId29" Type="http://schemas.openxmlformats.org/officeDocument/2006/relationships/hyperlink" Target="https://standard.open-contracting.org/1.1/en/schema/identifiers/" TargetMode="External"/><Relationship Id="rId24" Type="http://schemas.openxmlformats.org/officeDocument/2006/relationships/hyperlink" Target="http://www.iana.org/assignments/media-types/" TargetMode="External"/><Relationship Id="rId40" Type="http://schemas.openxmlformats.org/officeDocument/2006/relationships/hyperlink" Target="https://standard.open-contracting.org/1.1/en/schema/codelists/" TargetMode="External"/><Relationship Id="rId45" Type="http://schemas.openxmlformats.org/officeDocument/2006/relationships/hyperlink" Target="http://www.opencorporates.com/" TargetMode="External"/><Relationship Id="rId66" Type="http://schemas.openxmlformats.org/officeDocument/2006/relationships/hyperlink" Target="https://standard.open-contracting.org/1.1/en/schema/codelists/" TargetMode="External"/><Relationship Id="rId87" Type="http://schemas.openxmlformats.org/officeDocument/2006/relationships/hyperlink" Target="https://standard.open-contracting.org/1.1/en/schema/identifiers/" TargetMode="External"/><Relationship Id="rId110" Type="http://schemas.openxmlformats.org/officeDocument/2006/relationships/hyperlink" Target="https://standard.open-contracting.org/1.1/en/schema/codelists/" TargetMode="External"/><Relationship Id="rId61" Type="http://schemas.openxmlformats.org/officeDocument/2006/relationships/hyperlink" Target="http://www.opencorporates.com/" TargetMode="External"/><Relationship Id="rId82" Type="http://schemas.openxmlformats.org/officeDocument/2006/relationships/hyperlink" Target="https://standard.open-contracting.org/1.1/en/schema/codelists/" TargetMode="External"/><Relationship Id="rId19" Type="http://schemas.openxmlformats.org/officeDocument/2006/relationships/hyperlink" Target="https://standard.open-contracting.org/1.1/en/schema/codelists/" TargetMode="External"/><Relationship Id="rId14" Type="http://schemas.openxmlformats.org/officeDocument/2006/relationships/hyperlink" Target="https://standard.open-contracting.org/1.1/en/schema/identifiers/" TargetMode="External"/><Relationship Id="rId30" Type="http://schemas.openxmlformats.org/officeDocument/2006/relationships/hyperlink" Target="https://standard.open-contracting.org/1.1/en/schema/codelists/" TargetMode="External"/><Relationship Id="rId35" Type="http://schemas.openxmlformats.org/officeDocument/2006/relationships/hyperlink" Target="https://standard.open-contracting.org/1.1/en/schema/codelists/" TargetMode="External"/><Relationship Id="rId56" Type="http://schemas.openxmlformats.org/officeDocument/2006/relationships/hyperlink" Target="https://standard.open-contracting.org/1.1/en/schema/identifiers/" TargetMode="External"/><Relationship Id="rId77" Type="http://schemas.openxmlformats.org/officeDocument/2006/relationships/hyperlink" Target="https://standard.open-contracting.org/1.1/en/schema/codelists/" TargetMode="External"/><Relationship Id="rId100" Type="http://schemas.openxmlformats.org/officeDocument/2006/relationships/hyperlink" Target="https://standard.open-contracting.org/1.1/en/schema/codelists/" TargetMode="External"/><Relationship Id="rId105" Type="http://schemas.openxmlformats.org/officeDocument/2006/relationships/hyperlink" Target="https://standard.open-contracting.org/1.1/en/schema/codelists/" TargetMode="External"/><Relationship Id="rId8" Type="http://schemas.openxmlformats.org/officeDocument/2006/relationships/hyperlink" Target="https://standard.open-contracting.org/1.1/en/schema/codelists/" TargetMode="External"/><Relationship Id="rId51" Type="http://schemas.openxmlformats.org/officeDocument/2006/relationships/hyperlink" Target="http://www.iana.org/assignments/media-types/" TargetMode="External"/><Relationship Id="rId72" Type="http://schemas.openxmlformats.org/officeDocument/2006/relationships/hyperlink" Target="https://standard.open-contracting.org/1.1/en/schema/codelists/" TargetMode="External"/><Relationship Id="rId93" Type="http://schemas.openxmlformats.org/officeDocument/2006/relationships/hyperlink" Target="https://standard.open-contracting.org/1.1/en/schema/codelists/" TargetMode="External"/><Relationship Id="rId98" Type="http://schemas.openxmlformats.org/officeDocument/2006/relationships/hyperlink" Target="https://standard.open-contracting.org/1.1/en/schema/codelists/" TargetMode="External"/><Relationship Id="rId3" Type="http://schemas.openxmlformats.org/officeDocument/2006/relationships/hyperlink" Target="https://standard.open-contracting.org/1.1/en/schema/codelists/" TargetMode="External"/><Relationship Id="rId25" Type="http://schemas.openxmlformats.org/officeDocument/2006/relationships/hyperlink" Target="https://standard.open-contracting.org/1.1/en/schema/codelists/" TargetMode="External"/><Relationship Id="rId46" Type="http://schemas.openxmlformats.org/officeDocument/2006/relationships/hyperlink" Target="https://standard.open-contracting.org/1.1/en/schema/identifiers/" TargetMode="External"/><Relationship Id="rId67" Type="http://schemas.openxmlformats.org/officeDocument/2006/relationships/hyperlink" Target="https://standard.open-contracting.org/1.1/en/schema/codelists/" TargetMode="External"/><Relationship Id="rId20" Type="http://schemas.openxmlformats.org/officeDocument/2006/relationships/hyperlink" Target="http://www.iana.org/assignments/media-types/" TargetMode="External"/><Relationship Id="rId41" Type="http://schemas.openxmlformats.org/officeDocument/2006/relationships/hyperlink" Target="https://standard.open-contracting.org/1.1/en/schema/codelists/" TargetMode="External"/><Relationship Id="rId62" Type="http://schemas.openxmlformats.org/officeDocument/2006/relationships/hyperlink" Target="https://standard.open-contracting.org/1.1/en/schema/identifiers/" TargetMode="External"/><Relationship Id="rId83" Type="http://schemas.openxmlformats.org/officeDocument/2006/relationships/hyperlink" Target="http://www.opencorporates.com/" TargetMode="External"/><Relationship Id="rId88" Type="http://schemas.openxmlformats.org/officeDocument/2006/relationships/hyperlink" Target="https://standard.open-contracting.org/1.1/en/schema/codelists/" TargetMode="External"/><Relationship Id="rId111" Type="http://schemas.openxmlformats.org/officeDocument/2006/relationships/hyperlink" Target="https://standard.open-contracting.org/1.1/en/schema/codelists/" TargetMode="External"/></Relationships>
</file>

<file path=xl/worksheets/_rels/sheet1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hyperlink" Target="https://standard.open-contracting.org/latest/en/schema/codelists/" TargetMode="External"/><Relationship Id="rId2" Type="http://schemas.openxmlformats.org/officeDocument/2006/relationships/hyperlink" Target="https://en.wikipedia.org/wiki/List_of_ISO_639-1_codes" TargetMode="External"/><Relationship Id="rId1" Type="http://schemas.openxmlformats.org/officeDocument/2006/relationships/hyperlink" Target="https://en.wikipedia.org/wiki/List_of_ISO_639-1_codes" TargetMode="External"/><Relationship Id="rId6" Type="http://schemas.openxmlformats.org/officeDocument/2006/relationships/hyperlink" Target="https://standard.open-contracting.org/latest/en/schema/codelists/" TargetMode="External"/><Relationship Id="rId5" Type="http://schemas.openxmlformats.org/officeDocument/2006/relationships/hyperlink" Target="https://standard.open-contracting.org/latest/en/schema/codelists/" TargetMode="External"/><Relationship Id="rId4" Type="http://schemas.openxmlformats.org/officeDocument/2006/relationships/hyperlink" Target="https://standard.open-contracting.org/latest/en/schema/codelist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99999"/>
    <outlinePr summaryBelow="0" summaryRight="0"/>
  </sheetPr>
  <dimension ref="A1:J124"/>
  <sheetViews>
    <sheetView tabSelected="1" workbookViewId="0">
      <selection activeCell="E1" sqref="E1"/>
    </sheetView>
  </sheetViews>
  <sheetFormatPr defaultColWidth="14.453125" defaultRowHeight="15.75" customHeight="1"/>
  <cols>
    <col min="1" max="1" width="32.08984375" customWidth="1"/>
    <col min="2" max="9" width="15.26953125" customWidth="1"/>
    <col min="10" max="10" width="40.26953125" customWidth="1"/>
  </cols>
  <sheetData>
    <row r="1" spans="1:10" ht="73.5" customHeight="1"/>
    <row r="3" spans="1:10" ht="23">
      <c r="A3" s="1" t="s">
        <v>0</v>
      </c>
      <c r="B3" s="2"/>
      <c r="C3" s="2"/>
      <c r="D3" s="2"/>
      <c r="E3" s="2"/>
      <c r="F3" s="2"/>
      <c r="G3" s="2"/>
      <c r="H3" s="2"/>
      <c r="I3" s="2"/>
      <c r="J3" s="2"/>
    </row>
    <row r="4" spans="1:10" ht="12.5">
      <c r="A4" s="3"/>
      <c r="B4" s="3"/>
      <c r="C4" s="2"/>
      <c r="D4" s="2"/>
      <c r="E4" s="2"/>
      <c r="F4" s="2"/>
      <c r="G4" s="2"/>
      <c r="H4" s="2"/>
      <c r="I4" s="2"/>
      <c r="J4" s="2"/>
    </row>
    <row r="5" spans="1:10" ht="12.5">
      <c r="A5" s="4" t="s">
        <v>1</v>
      </c>
      <c r="B5" s="4">
        <v>1</v>
      </c>
      <c r="C5" s="5"/>
      <c r="D5" s="2"/>
      <c r="E5" s="2"/>
      <c r="F5" s="2"/>
      <c r="G5" s="2"/>
      <c r="H5" s="2"/>
      <c r="I5" s="2"/>
      <c r="J5" s="2"/>
    </row>
    <row r="6" spans="1:10" ht="12.5">
      <c r="A6" s="6"/>
      <c r="B6" s="7"/>
      <c r="C6" s="2"/>
      <c r="D6" s="2"/>
      <c r="E6" s="2"/>
      <c r="F6" s="2"/>
      <c r="G6" s="2"/>
      <c r="H6" s="2"/>
      <c r="I6" s="2"/>
      <c r="J6" s="2"/>
    </row>
    <row r="7" spans="1:10" ht="12.5">
      <c r="A7" s="304" t="s">
        <v>2</v>
      </c>
      <c r="B7" s="305"/>
      <c r="C7" s="305"/>
      <c r="D7" s="305"/>
      <c r="E7" s="305"/>
      <c r="F7" s="305"/>
      <c r="G7" s="305"/>
      <c r="H7" s="305"/>
      <c r="I7" s="306"/>
      <c r="J7" s="8"/>
    </row>
    <row r="8" spans="1:10" ht="12.5">
      <c r="A8" s="9"/>
      <c r="B8" s="2"/>
      <c r="C8" s="2"/>
      <c r="D8" s="2"/>
      <c r="E8" s="2"/>
      <c r="F8" s="2"/>
      <c r="G8" s="2"/>
      <c r="H8" s="2"/>
      <c r="I8" s="2"/>
      <c r="J8" s="2"/>
    </row>
    <row r="9" spans="1:10" ht="18">
      <c r="A9" s="10" t="s">
        <v>3</v>
      </c>
      <c r="B9" s="2"/>
      <c r="C9" s="2"/>
      <c r="D9" s="2"/>
      <c r="E9" s="2"/>
      <c r="F9" s="2"/>
      <c r="G9" s="2"/>
      <c r="H9" s="2"/>
      <c r="I9" s="2"/>
      <c r="J9" s="2"/>
    </row>
    <row r="10" spans="1:10" ht="12.5">
      <c r="A10" s="11" t="s">
        <v>4</v>
      </c>
      <c r="B10" s="2"/>
      <c r="C10" s="2"/>
      <c r="D10" s="2"/>
      <c r="E10" s="2"/>
      <c r="F10" s="2"/>
      <c r="G10" s="2"/>
      <c r="H10" s="2"/>
      <c r="I10" s="2"/>
      <c r="J10" s="2"/>
    </row>
    <row r="11" spans="1:10" ht="12.5">
      <c r="A11" s="12"/>
      <c r="B11" s="2"/>
      <c r="C11" s="2"/>
      <c r="D11" s="2"/>
      <c r="E11" s="2"/>
      <c r="F11" s="2"/>
      <c r="G11" s="2"/>
      <c r="H11" s="2"/>
      <c r="I11" s="2"/>
      <c r="J11" s="2"/>
    </row>
    <row r="12" spans="1:10" ht="12.5">
      <c r="A12" s="13" t="s">
        <v>5</v>
      </c>
      <c r="B12" s="2"/>
      <c r="C12" s="2"/>
      <c r="D12" s="2"/>
      <c r="E12" s="2"/>
      <c r="F12" s="2"/>
      <c r="G12" s="2"/>
      <c r="H12" s="2"/>
      <c r="I12" s="2"/>
      <c r="J12" s="2"/>
    </row>
    <row r="13" spans="1:10" ht="12.5">
      <c r="A13" s="14" t="s">
        <v>6</v>
      </c>
      <c r="B13" s="2"/>
      <c r="C13" s="2"/>
      <c r="D13" s="2"/>
      <c r="E13" s="2"/>
      <c r="F13" s="2"/>
      <c r="G13" s="2"/>
      <c r="H13" s="2"/>
      <c r="I13" s="2"/>
      <c r="J13" s="2"/>
    </row>
    <row r="14" spans="1:10" ht="12.5">
      <c r="A14" s="15" t="s">
        <v>7</v>
      </c>
      <c r="B14" s="2"/>
      <c r="C14" s="2"/>
      <c r="D14" s="2"/>
      <c r="E14" s="2"/>
      <c r="F14" s="2"/>
      <c r="G14" s="2"/>
      <c r="H14" s="2"/>
      <c r="I14" s="2"/>
      <c r="J14" s="2"/>
    </row>
    <row r="15" spans="1:10" ht="12.5">
      <c r="A15" s="16" t="s">
        <v>8</v>
      </c>
      <c r="B15" s="2"/>
      <c r="C15" s="2"/>
      <c r="D15" s="2"/>
      <c r="E15" s="2"/>
      <c r="F15" s="2"/>
      <c r="G15" s="2"/>
      <c r="H15" s="2"/>
      <c r="I15" s="2"/>
      <c r="J15" s="2"/>
    </row>
    <row r="16" spans="1:10" ht="12.5">
      <c r="A16" s="17" t="s">
        <v>9</v>
      </c>
      <c r="B16" s="2"/>
      <c r="C16" s="2"/>
      <c r="D16" s="2"/>
      <c r="E16" s="2"/>
      <c r="F16" s="2"/>
      <c r="G16" s="2"/>
      <c r="H16" s="2"/>
      <c r="I16" s="2"/>
      <c r="J16" s="2"/>
    </row>
    <row r="17" spans="1:10" ht="12.5">
      <c r="A17" s="9"/>
      <c r="B17" s="2"/>
      <c r="C17" s="2"/>
      <c r="D17" s="2"/>
      <c r="E17" s="2"/>
      <c r="F17" s="2"/>
      <c r="G17" s="2"/>
      <c r="H17" s="2"/>
      <c r="I17" s="2"/>
      <c r="J17" s="2"/>
    </row>
    <row r="18" spans="1:10" ht="18">
      <c r="A18" s="18" t="s">
        <v>10</v>
      </c>
      <c r="B18" s="19"/>
      <c r="C18" s="19"/>
      <c r="D18" s="19"/>
      <c r="E18" s="19"/>
      <c r="F18" s="19"/>
      <c r="G18" s="19"/>
      <c r="H18" s="19"/>
      <c r="I18" s="19"/>
      <c r="J18" s="19"/>
    </row>
    <row r="19" spans="1:10" ht="13">
      <c r="A19" s="20"/>
      <c r="B19" s="19"/>
      <c r="C19" s="19"/>
      <c r="D19" s="19"/>
      <c r="E19" s="19"/>
      <c r="F19" s="19"/>
      <c r="G19" s="19"/>
      <c r="H19" s="19"/>
      <c r="I19" s="19"/>
      <c r="J19" s="19"/>
    </row>
    <row r="20" spans="1:10" ht="15.5">
      <c r="A20" s="21" t="s">
        <v>11</v>
      </c>
      <c r="B20" s="19"/>
      <c r="C20" s="19"/>
      <c r="D20" s="19"/>
      <c r="E20" s="19"/>
      <c r="F20" s="19"/>
      <c r="G20" s="19"/>
      <c r="H20" s="19"/>
      <c r="I20" s="19"/>
      <c r="J20" s="19"/>
    </row>
    <row r="21" spans="1:10" ht="13">
      <c r="A21" s="307" t="s">
        <v>12</v>
      </c>
      <c r="B21" s="305"/>
      <c r="C21" s="305"/>
      <c r="D21" s="305"/>
      <c r="E21" s="305"/>
      <c r="F21" s="305"/>
      <c r="G21" s="305"/>
      <c r="H21" s="305"/>
      <c r="I21" s="305"/>
      <c r="J21" s="306"/>
    </row>
    <row r="22" spans="1:10" ht="12.5">
      <c r="A22" s="22"/>
      <c r="B22" s="22"/>
      <c r="C22" s="22"/>
      <c r="D22" s="22"/>
      <c r="E22" s="22"/>
      <c r="F22" s="22"/>
      <c r="G22" s="22"/>
      <c r="H22" s="22"/>
      <c r="I22" s="22"/>
      <c r="J22" s="22"/>
    </row>
    <row r="23" spans="1:10" ht="12.5">
      <c r="A23" s="308" t="s">
        <v>13</v>
      </c>
      <c r="B23" s="305"/>
      <c r="C23" s="305"/>
      <c r="D23" s="305"/>
      <c r="E23" s="305"/>
      <c r="F23" s="305"/>
      <c r="G23" s="305"/>
      <c r="H23" s="305"/>
      <c r="I23" s="305"/>
      <c r="J23" s="306"/>
    </row>
    <row r="24" spans="1:10" ht="13">
      <c r="A24" s="20"/>
      <c r="B24" s="19"/>
      <c r="C24" s="19"/>
      <c r="D24" s="19"/>
      <c r="E24" s="19"/>
      <c r="F24" s="19"/>
      <c r="G24" s="19"/>
      <c r="H24" s="19"/>
      <c r="I24" s="19"/>
      <c r="J24" s="19"/>
    </row>
    <row r="25" spans="1:10" ht="304.5" customHeight="1">
      <c r="A25" s="307"/>
      <c r="B25" s="305"/>
      <c r="C25" s="305"/>
      <c r="D25" s="305"/>
      <c r="E25" s="305"/>
      <c r="F25" s="305"/>
      <c r="G25" s="305"/>
      <c r="H25" s="305"/>
      <c r="I25" s="305"/>
      <c r="J25" s="306"/>
    </row>
    <row r="26" spans="1:10" ht="15.5">
      <c r="A26" s="21" t="s">
        <v>14</v>
      </c>
      <c r="B26" s="19"/>
      <c r="C26" s="19"/>
      <c r="D26" s="19"/>
      <c r="E26" s="19"/>
      <c r="F26" s="19"/>
      <c r="G26" s="19"/>
      <c r="H26" s="19"/>
      <c r="I26" s="19"/>
      <c r="J26" s="19"/>
    </row>
    <row r="27" spans="1:10" ht="12.5">
      <c r="A27" s="309" t="s">
        <v>15</v>
      </c>
      <c r="B27" s="310"/>
      <c r="C27" s="310"/>
      <c r="D27" s="310"/>
      <c r="E27" s="310"/>
      <c r="F27" s="310"/>
      <c r="G27" s="310"/>
      <c r="H27" s="310"/>
      <c r="I27" s="311"/>
      <c r="J27" s="23"/>
    </row>
    <row r="28" spans="1:10" ht="12.5">
      <c r="A28" s="12"/>
      <c r="B28" s="24"/>
      <c r="C28" s="24"/>
      <c r="D28" s="24"/>
      <c r="E28" s="24"/>
      <c r="F28" s="24"/>
      <c r="G28" s="24"/>
      <c r="H28" s="24"/>
      <c r="I28" s="24"/>
      <c r="J28" s="25"/>
    </row>
    <row r="29" spans="1:10" ht="13">
      <c r="A29" s="312" t="e">
        <f ca="1">HYPERLINK(CONCATENATE("http://standard.open-contracting.org/review/?source_url=",Meta!B3,"export?format=xlsx"),"Check, explore and convert my data")</f>
        <v>#NAME?</v>
      </c>
      <c r="B29" s="313"/>
      <c r="C29" s="313"/>
      <c r="D29" s="313"/>
      <c r="E29" s="313"/>
      <c r="F29" s="313"/>
      <c r="G29" s="313"/>
      <c r="H29" s="313"/>
      <c r="I29" s="313"/>
      <c r="J29" s="314"/>
    </row>
    <row r="30" spans="1:10" ht="13">
      <c r="A30" s="19"/>
      <c r="B30" s="19"/>
      <c r="C30" s="19"/>
      <c r="D30" s="19"/>
      <c r="E30" s="19"/>
      <c r="F30" s="19"/>
      <c r="G30" s="19"/>
      <c r="H30" s="19"/>
      <c r="I30" s="19"/>
      <c r="J30" s="19"/>
    </row>
    <row r="31" spans="1:10" ht="18">
      <c r="A31" s="18" t="s">
        <v>16</v>
      </c>
      <c r="B31" s="19"/>
      <c r="C31" s="19"/>
      <c r="D31" s="19"/>
      <c r="E31" s="19"/>
      <c r="F31" s="19"/>
      <c r="G31" s="19"/>
      <c r="H31" s="19"/>
      <c r="I31" s="19"/>
      <c r="J31" s="19"/>
    </row>
    <row r="32" spans="1:10" ht="13">
      <c r="A32" s="20"/>
      <c r="B32" s="19"/>
      <c r="C32" s="19"/>
      <c r="D32" s="19"/>
      <c r="E32" s="19"/>
      <c r="F32" s="19"/>
      <c r="G32" s="19"/>
      <c r="H32" s="19"/>
      <c r="I32" s="19"/>
      <c r="J32" s="19"/>
    </row>
    <row r="33" spans="1:10" ht="15.5">
      <c r="A33" s="21" t="s">
        <v>17</v>
      </c>
      <c r="B33" s="19"/>
      <c r="C33" s="19"/>
      <c r="D33" s="19"/>
      <c r="E33" s="19"/>
      <c r="F33" s="19"/>
      <c r="G33" s="19"/>
      <c r="H33" s="19"/>
      <c r="I33" s="19"/>
      <c r="J33" s="19"/>
    </row>
    <row r="34" spans="1:10" ht="13">
      <c r="A34" s="20"/>
      <c r="B34" s="19"/>
      <c r="C34" s="19"/>
      <c r="D34" s="19"/>
      <c r="E34" s="19"/>
      <c r="F34" s="19"/>
      <c r="G34" s="19"/>
      <c r="H34" s="19"/>
      <c r="I34" s="19"/>
      <c r="J34" s="19"/>
    </row>
    <row r="35" spans="1:10" ht="12.5">
      <c r="A35" s="308" t="s">
        <v>18</v>
      </c>
      <c r="B35" s="305"/>
      <c r="C35" s="305"/>
      <c r="D35" s="305"/>
      <c r="E35" s="305"/>
      <c r="F35" s="305"/>
      <c r="G35" s="305"/>
      <c r="H35" s="305"/>
      <c r="I35" s="305"/>
      <c r="J35" s="306"/>
    </row>
    <row r="36" spans="1:10" ht="12.5">
      <c r="A36" s="308" t="s">
        <v>19</v>
      </c>
      <c r="B36" s="305"/>
      <c r="C36" s="305"/>
      <c r="D36" s="305"/>
      <c r="E36" s="305"/>
      <c r="F36" s="305"/>
      <c r="G36" s="305"/>
      <c r="H36" s="305"/>
      <c r="I36" s="305"/>
      <c r="J36" s="306"/>
    </row>
    <row r="37" spans="1:10" ht="12.5">
      <c r="A37" s="308" t="s">
        <v>20</v>
      </c>
      <c r="B37" s="305"/>
      <c r="C37" s="305"/>
      <c r="D37" s="305"/>
      <c r="E37" s="305"/>
      <c r="F37" s="305"/>
      <c r="G37" s="305"/>
      <c r="H37" s="305"/>
      <c r="I37" s="305"/>
      <c r="J37" s="306"/>
    </row>
    <row r="38" spans="1:10" ht="12.5">
      <c r="A38" s="308" t="s">
        <v>21</v>
      </c>
      <c r="B38" s="305"/>
      <c r="C38" s="305"/>
      <c r="D38" s="305"/>
      <c r="E38" s="305"/>
      <c r="F38" s="305"/>
      <c r="G38" s="305"/>
      <c r="H38" s="305"/>
      <c r="I38" s="305"/>
      <c r="J38" s="306"/>
    </row>
    <row r="39" spans="1:10" ht="12.5">
      <c r="A39" s="308" t="s">
        <v>22</v>
      </c>
      <c r="B39" s="305"/>
      <c r="C39" s="305"/>
      <c r="D39" s="305"/>
      <c r="E39" s="305"/>
      <c r="F39" s="305"/>
      <c r="G39" s="305"/>
      <c r="H39" s="305"/>
      <c r="I39" s="305"/>
      <c r="J39" s="306"/>
    </row>
    <row r="40" spans="1:10" ht="13">
      <c r="A40" s="20" t="s">
        <v>23</v>
      </c>
      <c r="B40" s="19"/>
      <c r="C40" s="19"/>
      <c r="D40" s="19"/>
      <c r="E40" s="19"/>
      <c r="F40" s="19"/>
      <c r="G40" s="19"/>
      <c r="H40" s="19"/>
      <c r="I40" s="19"/>
      <c r="J40" s="19"/>
    </row>
    <row r="41" spans="1:10" ht="13">
      <c r="A41" s="20"/>
      <c r="B41" s="19"/>
      <c r="C41" s="19"/>
      <c r="D41" s="19"/>
      <c r="E41" s="19"/>
      <c r="F41" s="19"/>
      <c r="G41" s="19"/>
      <c r="H41" s="19"/>
      <c r="I41" s="19"/>
      <c r="J41" s="19"/>
    </row>
    <row r="42" spans="1:10" ht="15.5">
      <c r="A42" s="21" t="s">
        <v>24</v>
      </c>
      <c r="B42" s="19"/>
      <c r="C42" s="19"/>
      <c r="D42" s="19"/>
      <c r="E42" s="19"/>
      <c r="F42" s="19"/>
      <c r="G42" s="19"/>
      <c r="H42" s="19"/>
      <c r="I42" s="19"/>
      <c r="J42" s="19"/>
    </row>
    <row r="43" spans="1:10" ht="13">
      <c r="A43" s="20"/>
      <c r="B43" s="19"/>
      <c r="C43" s="19"/>
      <c r="D43" s="19"/>
      <c r="E43" s="19"/>
      <c r="F43" s="19"/>
      <c r="G43" s="19"/>
      <c r="H43" s="19"/>
      <c r="I43" s="19"/>
      <c r="J43" s="19"/>
    </row>
    <row r="44" spans="1:10" ht="12.5">
      <c r="A44" s="308" t="s">
        <v>18</v>
      </c>
      <c r="B44" s="305"/>
      <c r="C44" s="305"/>
      <c r="D44" s="305"/>
      <c r="E44" s="305"/>
      <c r="F44" s="305"/>
      <c r="G44" s="305"/>
      <c r="H44" s="305"/>
      <c r="I44" s="305"/>
      <c r="J44" s="306"/>
    </row>
    <row r="45" spans="1:10" ht="12.5">
      <c r="A45" s="308" t="s">
        <v>25</v>
      </c>
      <c r="B45" s="305"/>
      <c r="C45" s="305"/>
      <c r="D45" s="305"/>
      <c r="E45" s="305"/>
      <c r="F45" s="305"/>
      <c r="G45" s="305"/>
      <c r="H45" s="305"/>
      <c r="I45" s="305"/>
      <c r="J45" s="306"/>
    </row>
    <row r="46" spans="1:10" ht="12.5">
      <c r="A46" s="308" t="s">
        <v>26</v>
      </c>
      <c r="B46" s="305"/>
      <c r="C46" s="305"/>
      <c r="D46" s="305"/>
      <c r="E46" s="305"/>
      <c r="F46" s="305"/>
      <c r="G46" s="305"/>
      <c r="H46" s="305"/>
      <c r="I46" s="305"/>
      <c r="J46" s="306"/>
    </row>
    <row r="47" spans="1:10" ht="12.5">
      <c r="A47" s="308" t="s">
        <v>27</v>
      </c>
      <c r="B47" s="305"/>
      <c r="C47" s="305"/>
      <c r="D47" s="305"/>
      <c r="E47" s="305"/>
      <c r="F47" s="305"/>
      <c r="G47" s="305"/>
      <c r="H47" s="305"/>
      <c r="I47" s="305"/>
      <c r="J47" s="306"/>
    </row>
    <row r="48" spans="1:10" ht="12.5">
      <c r="A48" s="308" t="s">
        <v>28</v>
      </c>
      <c r="B48" s="305"/>
      <c r="C48" s="305"/>
      <c r="D48" s="305"/>
      <c r="E48" s="305"/>
      <c r="F48" s="305"/>
      <c r="G48" s="305"/>
      <c r="H48" s="305"/>
      <c r="I48" s="305"/>
      <c r="J48" s="306"/>
    </row>
    <row r="49" spans="1:10" ht="13">
      <c r="A49" s="20"/>
      <c r="B49" s="19"/>
      <c r="C49" s="19"/>
      <c r="D49" s="19"/>
      <c r="E49" s="19"/>
      <c r="F49" s="19"/>
      <c r="G49" s="19"/>
      <c r="H49" s="19"/>
      <c r="I49" s="19"/>
      <c r="J49" s="19"/>
    </row>
    <row r="50" spans="1:10" ht="15.5">
      <c r="A50" s="21" t="s">
        <v>29</v>
      </c>
      <c r="B50" s="19"/>
      <c r="C50" s="19"/>
      <c r="D50" s="19"/>
      <c r="E50" s="19"/>
      <c r="F50" s="19"/>
      <c r="G50" s="19"/>
      <c r="H50" s="19"/>
      <c r="I50" s="19"/>
      <c r="J50" s="19"/>
    </row>
    <row r="51" spans="1:10" ht="12.5">
      <c r="A51" s="308" t="s">
        <v>30</v>
      </c>
      <c r="B51" s="305"/>
      <c r="C51" s="305"/>
      <c r="D51" s="305"/>
      <c r="E51" s="305"/>
      <c r="F51" s="305"/>
      <c r="G51" s="305"/>
      <c r="H51" s="305"/>
      <c r="I51" s="305"/>
      <c r="J51" s="306"/>
    </row>
    <row r="52" spans="1:10" ht="13">
      <c r="A52" s="20"/>
      <c r="B52" s="19"/>
      <c r="C52" s="19"/>
      <c r="D52" s="19"/>
      <c r="E52" s="19"/>
      <c r="F52" s="19"/>
      <c r="G52" s="19"/>
      <c r="H52" s="19"/>
      <c r="I52" s="19"/>
      <c r="J52" s="19"/>
    </row>
    <row r="53" spans="1:10" ht="13">
      <c r="A53" s="26" t="s">
        <v>31</v>
      </c>
      <c r="B53" s="19"/>
      <c r="C53" s="19"/>
      <c r="D53" s="19"/>
      <c r="E53" s="19"/>
      <c r="F53" s="19"/>
      <c r="G53" s="19"/>
      <c r="H53" s="19"/>
      <c r="I53" s="19"/>
      <c r="J53" s="19"/>
    </row>
    <row r="54" spans="1:10" ht="12.5">
      <c r="A54" s="308" t="s">
        <v>32</v>
      </c>
      <c r="B54" s="305"/>
      <c r="C54" s="305"/>
      <c r="D54" s="305"/>
      <c r="E54" s="305"/>
      <c r="F54" s="305"/>
      <c r="G54" s="305"/>
      <c r="H54" s="305"/>
      <c r="I54" s="305"/>
      <c r="J54" s="306"/>
    </row>
    <row r="55" spans="1:10" ht="13">
      <c r="A55" s="27"/>
      <c r="B55" s="28"/>
      <c r="C55" s="28"/>
      <c r="D55" s="28"/>
      <c r="E55" s="28"/>
      <c r="F55" s="28"/>
      <c r="G55" s="19"/>
      <c r="H55" s="19"/>
      <c r="I55" s="19"/>
      <c r="J55" s="19"/>
    </row>
    <row r="56" spans="1:10" ht="13">
      <c r="A56" s="29" t="s">
        <v>33</v>
      </c>
      <c r="B56" s="19"/>
      <c r="C56" s="19"/>
      <c r="D56" s="19"/>
      <c r="E56" s="19"/>
      <c r="F56" s="19"/>
      <c r="G56" s="30"/>
      <c r="H56" s="19"/>
      <c r="I56" s="19"/>
      <c r="J56" s="19"/>
    </row>
    <row r="57" spans="1:10" ht="13">
      <c r="A57" s="31" t="s">
        <v>34</v>
      </c>
      <c r="B57" s="32" t="s">
        <v>35</v>
      </c>
      <c r="C57" s="32" t="s">
        <v>36</v>
      </c>
      <c r="D57" s="32" t="s">
        <v>37</v>
      </c>
      <c r="E57" s="32" t="s">
        <v>38</v>
      </c>
      <c r="F57" s="32" t="s">
        <v>39</v>
      </c>
      <c r="G57" s="30"/>
      <c r="H57" s="19"/>
      <c r="I57" s="19"/>
      <c r="J57" s="19"/>
    </row>
    <row r="58" spans="1:10" ht="37.5">
      <c r="A58" s="31" t="s">
        <v>40</v>
      </c>
      <c r="B58" s="33" t="s">
        <v>41</v>
      </c>
      <c r="C58" s="33" t="s">
        <v>42</v>
      </c>
      <c r="D58" s="33" t="s">
        <v>43</v>
      </c>
      <c r="E58" s="33" t="s">
        <v>44</v>
      </c>
      <c r="F58" s="33" t="s">
        <v>45</v>
      </c>
      <c r="G58" s="30"/>
      <c r="H58" s="19"/>
      <c r="I58" s="19"/>
      <c r="J58" s="19"/>
    </row>
    <row r="59" spans="1:10" ht="13">
      <c r="A59" s="34"/>
      <c r="B59" s="35"/>
      <c r="C59" s="35"/>
      <c r="D59" s="35"/>
      <c r="E59" s="35"/>
      <c r="F59" s="35"/>
      <c r="G59" s="19"/>
      <c r="H59" s="19"/>
      <c r="I59" s="19"/>
      <c r="J59" s="19"/>
    </row>
    <row r="60" spans="1:10" ht="13">
      <c r="A60" s="26" t="s">
        <v>46</v>
      </c>
      <c r="B60" s="19"/>
      <c r="C60" s="19"/>
      <c r="D60" s="19"/>
      <c r="E60" s="19"/>
      <c r="F60" s="19"/>
      <c r="G60" s="19"/>
      <c r="H60" s="19"/>
      <c r="I60" s="19"/>
      <c r="J60" s="19"/>
    </row>
    <row r="61" spans="1:10" ht="12.5">
      <c r="A61" s="308" t="s">
        <v>47</v>
      </c>
      <c r="B61" s="305"/>
      <c r="C61" s="305"/>
      <c r="D61" s="305"/>
      <c r="E61" s="305"/>
      <c r="F61" s="305"/>
      <c r="G61" s="305"/>
      <c r="H61" s="305"/>
      <c r="I61" s="305"/>
      <c r="J61" s="306"/>
    </row>
    <row r="62" spans="1:10" ht="13">
      <c r="A62" s="36"/>
      <c r="B62" s="28"/>
      <c r="C62" s="28"/>
      <c r="D62" s="19"/>
      <c r="E62" s="19"/>
      <c r="F62" s="19"/>
      <c r="G62" s="19"/>
      <c r="H62" s="19"/>
      <c r="I62" s="19"/>
      <c r="J62" s="19"/>
    </row>
    <row r="63" spans="1:10" ht="13">
      <c r="A63" s="27" t="s">
        <v>48</v>
      </c>
      <c r="B63" s="28"/>
      <c r="C63" s="28"/>
      <c r="D63" s="19"/>
      <c r="E63" s="19"/>
      <c r="F63" s="19"/>
      <c r="G63" s="19"/>
      <c r="H63" s="19"/>
      <c r="I63" s="19"/>
      <c r="J63" s="19"/>
    </row>
    <row r="64" spans="1:10" ht="13">
      <c r="A64" s="37" t="s">
        <v>34</v>
      </c>
      <c r="B64" s="38" t="s">
        <v>35</v>
      </c>
      <c r="C64" s="38" t="s">
        <v>36</v>
      </c>
      <c r="D64" s="30"/>
      <c r="E64" s="19"/>
      <c r="F64" s="19"/>
      <c r="G64" s="19"/>
      <c r="H64" s="19"/>
      <c r="I64" s="19"/>
      <c r="J64" s="19"/>
    </row>
    <row r="65" spans="1:10" ht="25">
      <c r="A65" s="31" t="s">
        <v>40</v>
      </c>
      <c r="B65" s="33" t="s">
        <v>41</v>
      </c>
      <c r="C65" s="33" t="s">
        <v>42</v>
      </c>
      <c r="D65" s="39"/>
      <c r="E65" s="40"/>
      <c r="F65" s="40"/>
      <c r="G65" s="40"/>
      <c r="H65" s="40"/>
      <c r="I65" s="40"/>
      <c r="J65" s="40"/>
    </row>
    <row r="66" spans="1:10" ht="13">
      <c r="A66" s="41"/>
      <c r="B66" s="42"/>
      <c r="C66" s="42"/>
      <c r="D66" s="19"/>
      <c r="E66" s="19"/>
      <c r="F66" s="19"/>
      <c r="G66" s="19"/>
      <c r="H66" s="19"/>
      <c r="I66" s="19"/>
      <c r="J66" s="19"/>
    </row>
    <row r="67" spans="1:10" ht="13">
      <c r="A67" s="29" t="s">
        <v>49</v>
      </c>
      <c r="B67" s="19"/>
      <c r="C67" s="19"/>
      <c r="D67" s="30"/>
      <c r="E67" s="19"/>
      <c r="F67" s="19"/>
      <c r="G67" s="19"/>
      <c r="H67" s="19"/>
      <c r="I67" s="19"/>
      <c r="J67" s="19"/>
    </row>
    <row r="68" spans="1:10" ht="13">
      <c r="A68" s="37" t="s">
        <v>34</v>
      </c>
      <c r="B68" s="38" t="s">
        <v>35</v>
      </c>
      <c r="C68" s="38" t="s">
        <v>37</v>
      </c>
      <c r="D68" s="30"/>
      <c r="E68" s="19"/>
      <c r="F68" s="19"/>
      <c r="G68" s="19"/>
      <c r="H68" s="19"/>
      <c r="I68" s="19"/>
      <c r="J68" s="19"/>
    </row>
    <row r="69" spans="1:10" ht="37.5">
      <c r="A69" s="315" t="s">
        <v>40</v>
      </c>
      <c r="B69" s="33" t="s">
        <v>41</v>
      </c>
      <c r="C69" s="33" t="s">
        <v>43</v>
      </c>
      <c r="D69" s="30"/>
      <c r="E69" s="19"/>
      <c r="F69" s="19"/>
      <c r="G69" s="19"/>
      <c r="H69" s="19"/>
      <c r="I69" s="19"/>
      <c r="J69" s="19"/>
    </row>
    <row r="70" spans="1:10" ht="37.5">
      <c r="A70" s="316"/>
      <c r="B70" s="33" t="s">
        <v>41</v>
      </c>
      <c r="C70" s="33" t="s">
        <v>44</v>
      </c>
      <c r="D70" s="30"/>
      <c r="E70" s="19"/>
      <c r="F70" s="19"/>
      <c r="G70" s="19"/>
      <c r="H70" s="19"/>
      <c r="I70" s="19"/>
      <c r="J70" s="19"/>
    </row>
    <row r="71" spans="1:10" ht="37.5">
      <c r="A71" s="317"/>
      <c r="B71" s="33" t="s">
        <v>41</v>
      </c>
      <c r="C71" s="33" t="s">
        <v>45</v>
      </c>
      <c r="D71" s="30"/>
      <c r="E71" s="19"/>
      <c r="F71" s="19"/>
      <c r="G71" s="19"/>
      <c r="H71" s="19"/>
      <c r="I71" s="19"/>
      <c r="J71" s="19"/>
    </row>
    <row r="72" spans="1:10" ht="13">
      <c r="A72" s="34"/>
      <c r="B72" s="35"/>
      <c r="C72" s="35"/>
      <c r="D72" s="19"/>
      <c r="E72" s="19"/>
      <c r="F72" s="19"/>
      <c r="G72" s="19"/>
      <c r="H72" s="19"/>
      <c r="I72" s="19"/>
      <c r="J72" s="19"/>
    </row>
    <row r="73" spans="1:10" ht="13">
      <c r="A73" s="34" t="s">
        <v>50</v>
      </c>
      <c r="B73" s="35"/>
      <c r="C73" s="35"/>
      <c r="D73" s="19"/>
      <c r="E73" s="19"/>
      <c r="F73" s="19"/>
      <c r="G73" s="19"/>
      <c r="H73" s="19"/>
      <c r="I73" s="19"/>
      <c r="J73" s="19"/>
    </row>
    <row r="74" spans="1:10" ht="15.5">
      <c r="A74" s="43"/>
      <c r="B74" s="35"/>
      <c r="C74" s="35"/>
      <c r="D74" s="19"/>
      <c r="E74" s="19"/>
      <c r="F74" s="19"/>
      <c r="G74" s="19"/>
      <c r="H74" s="19"/>
      <c r="I74" s="19"/>
      <c r="J74" s="19"/>
    </row>
    <row r="75" spans="1:10" ht="15.5">
      <c r="A75" s="21" t="s">
        <v>51</v>
      </c>
      <c r="B75" s="19"/>
      <c r="C75" s="19"/>
      <c r="D75" s="19"/>
      <c r="E75" s="19"/>
      <c r="F75" s="19"/>
      <c r="G75" s="19"/>
      <c r="H75" s="19"/>
      <c r="I75" s="19"/>
      <c r="J75" s="19"/>
    </row>
    <row r="76" spans="1:10" ht="12.5">
      <c r="A76" s="308" t="s">
        <v>52</v>
      </c>
      <c r="B76" s="305"/>
      <c r="C76" s="305"/>
      <c r="D76" s="305"/>
      <c r="E76" s="305"/>
      <c r="F76" s="305"/>
      <c r="G76" s="305"/>
      <c r="H76" s="305"/>
      <c r="I76" s="305"/>
      <c r="J76" s="306"/>
    </row>
    <row r="77" spans="1:10" ht="13">
      <c r="A77" s="20"/>
      <c r="B77" s="19"/>
      <c r="C77" s="19"/>
      <c r="D77" s="19"/>
      <c r="E77" s="19"/>
      <c r="F77" s="19"/>
      <c r="G77" s="19"/>
      <c r="H77" s="19"/>
      <c r="I77" s="19"/>
      <c r="J77" s="19"/>
    </row>
    <row r="78" spans="1:10" ht="12.5">
      <c r="A78" s="308" t="s">
        <v>53</v>
      </c>
      <c r="B78" s="305"/>
      <c r="C78" s="305"/>
      <c r="D78" s="305"/>
      <c r="E78" s="305"/>
      <c r="F78" s="305"/>
      <c r="G78" s="305"/>
      <c r="H78" s="305"/>
      <c r="I78" s="305"/>
      <c r="J78" s="306"/>
    </row>
    <row r="79" spans="1:10" ht="13">
      <c r="A79" s="20"/>
      <c r="B79" s="19"/>
      <c r="C79" s="19"/>
      <c r="D79" s="19"/>
      <c r="E79" s="19"/>
      <c r="F79" s="19"/>
      <c r="G79" s="19"/>
      <c r="H79" s="19"/>
      <c r="I79" s="19"/>
      <c r="J79" s="19"/>
    </row>
    <row r="80" spans="1:10" ht="15.5">
      <c r="A80" s="21" t="s">
        <v>54</v>
      </c>
      <c r="B80" s="19"/>
      <c r="C80" s="19"/>
      <c r="D80" s="19"/>
      <c r="E80" s="19"/>
      <c r="F80" s="19"/>
      <c r="G80" s="19"/>
      <c r="H80" s="19"/>
      <c r="I80" s="19"/>
      <c r="J80" s="19"/>
    </row>
    <row r="81" spans="1:10" ht="13">
      <c r="A81" s="20" t="s">
        <v>55</v>
      </c>
      <c r="B81" s="19"/>
      <c r="C81" s="19"/>
      <c r="D81" s="19"/>
      <c r="E81" s="19"/>
      <c r="F81" s="19"/>
      <c r="G81" s="19"/>
      <c r="H81" s="19"/>
      <c r="I81" s="19"/>
      <c r="J81" s="19"/>
    </row>
    <row r="82" spans="1:10" ht="13">
      <c r="A82" s="26"/>
      <c r="B82" s="19"/>
      <c r="C82" s="19"/>
      <c r="D82" s="19"/>
      <c r="E82" s="19"/>
      <c r="F82" s="19"/>
      <c r="G82" s="19"/>
      <c r="H82" s="19"/>
      <c r="I82" s="19"/>
      <c r="J82" s="19"/>
    </row>
    <row r="83" spans="1:10" ht="13">
      <c r="A83" s="26" t="s">
        <v>56</v>
      </c>
      <c r="B83" s="19" t="s">
        <v>57</v>
      </c>
      <c r="C83" s="19"/>
      <c r="D83" s="19"/>
      <c r="E83" s="19"/>
      <c r="F83" s="19"/>
      <c r="G83" s="19"/>
      <c r="H83" s="19"/>
      <c r="I83" s="19"/>
      <c r="J83" s="19"/>
    </row>
    <row r="84" spans="1:10" ht="13">
      <c r="A84" s="20" t="s">
        <v>58</v>
      </c>
      <c r="B84" s="318" t="s">
        <v>59</v>
      </c>
      <c r="C84" s="305"/>
      <c r="D84" s="305"/>
      <c r="E84" s="305"/>
      <c r="F84" s="305"/>
      <c r="G84" s="305"/>
      <c r="H84" s="305"/>
      <c r="I84" s="305"/>
      <c r="J84" s="306"/>
    </row>
    <row r="85" spans="1:10" ht="13">
      <c r="A85" s="20" t="s">
        <v>60</v>
      </c>
      <c r="B85" s="318" t="s">
        <v>61</v>
      </c>
      <c r="C85" s="305"/>
      <c r="D85" s="305"/>
      <c r="E85" s="305"/>
      <c r="F85" s="305"/>
      <c r="G85" s="305"/>
      <c r="H85" s="305"/>
      <c r="I85" s="305"/>
      <c r="J85" s="306"/>
    </row>
    <row r="86" spans="1:10" ht="12.5">
      <c r="A86" s="20" t="s">
        <v>62</v>
      </c>
      <c r="B86" s="318" t="s">
        <v>63</v>
      </c>
      <c r="C86" s="305"/>
      <c r="D86" s="305"/>
      <c r="E86" s="305"/>
      <c r="F86" s="305"/>
      <c r="G86" s="305"/>
      <c r="H86" s="305"/>
      <c r="I86" s="305"/>
      <c r="J86" s="306"/>
    </row>
    <row r="87" spans="1:10" ht="13">
      <c r="A87" s="26"/>
      <c r="B87" s="19"/>
      <c r="C87" s="19"/>
      <c r="D87" s="19"/>
      <c r="E87" s="19"/>
      <c r="F87" s="19"/>
      <c r="G87" s="19"/>
      <c r="H87" s="19"/>
      <c r="I87" s="19"/>
      <c r="J87" s="19"/>
    </row>
    <row r="88" spans="1:10" ht="13">
      <c r="A88" s="20" t="s">
        <v>64</v>
      </c>
      <c r="B88" s="19"/>
      <c r="C88" s="19"/>
      <c r="D88" s="19"/>
      <c r="E88" s="19"/>
      <c r="F88" s="19"/>
      <c r="G88" s="19"/>
      <c r="H88" s="19"/>
      <c r="I88" s="19"/>
      <c r="J88" s="19"/>
    </row>
    <row r="89" spans="1:10" ht="15.5">
      <c r="A89" s="21"/>
      <c r="B89" s="19"/>
      <c r="C89" s="19"/>
      <c r="D89" s="19"/>
      <c r="E89" s="19"/>
      <c r="F89" s="19"/>
      <c r="G89" s="19"/>
      <c r="H89" s="19"/>
      <c r="I89" s="19"/>
      <c r="J89" s="19"/>
    </row>
    <row r="90" spans="1:10" ht="15.5">
      <c r="A90" s="21" t="s">
        <v>65</v>
      </c>
      <c r="B90" s="19"/>
      <c r="C90" s="19"/>
      <c r="D90" s="19"/>
      <c r="E90" s="19"/>
      <c r="F90" s="19"/>
      <c r="G90" s="19"/>
      <c r="H90" s="19"/>
      <c r="I90" s="19"/>
      <c r="J90" s="19"/>
    </row>
    <row r="91" spans="1:10" ht="13">
      <c r="A91" s="20" t="s">
        <v>66</v>
      </c>
      <c r="B91" s="19"/>
      <c r="C91" s="19"/>
      <c r="D91" s="19"/>
      <c r="E91" s="19"/>
      <c r="F91" s="19"/>
      <c r="G91" s="19"/>
      <c r="H91" s="19"/>
      <c r="I91" s="19"/>
      <c r="J91" s="19"/>
    </row>
    <row r="92" spans="1:10" ht="13">
      <c r="A92" s="26"/>
      <c r="B92" s="19"/>
      <c r="C92" s="19"/>
      <c r="D92" s="19"/>
      <c r="E92" s="19"/>
      <c r="F92" s="19"/>
      <c r="G92" s="19"/>
      <c r="H92" s="19"/>
      <c r="I92" s="19"/>
      <c r="J92" s="19"/>
    </row>
    <row r="93" spans="1:10" ht="12.5">
      <c r="A93" s="308" t="s">
        <v>67</v>
      </c>
      <c r="B93" s="305"/>
      <c r="C93" s="305"/>
      <c r="D93" s="305"/>
      <c r="E93" s="305"/>
      <c r="F93" s="305"/>
      <c r="G93" s="305"/>
      <c r="H93" s="305"/>
      <c r="I93" s="305"/>
      <c r="J93" s="306"/>
    </row>
    <row r="94" spans="1:10" ht="13">
      <c r="A94" s="26"/>
      <c r="B94" s="19"/>
      <c r="C94" s="19"/>
      <c r="D94" s="19"/>
      <c r="E94" s="19"/>
      <c r="F94" s="19"/>
      <c r="G94" s="19"/>
      <c r="H94" s="19"/>
      <c r="I94" s="19"/>
      <c r="J94" s="19"/>
    </row>
    <row r="95" spans="1:10" ht="15.5">
      <c r="A95" s="21" t="s">
        <v>68</v>
      </c>
      <c r="B95" s="19"/>
      <c r="C95" s="19"/>
      <c r="D95" s="19"/>
      <c r="E95" s="19"/>
      <c r="F95" s="19"/>
      <c r="G95" s="19"/>
      <c r="H95" s="19"/>
      <c r="I95" s="19"/>
      <c r="J95" s="19"/>
    </row>
    <row r="96" spans="1:10" ht="12.5">
      <c r="A96" s="308" t="s">
        <v>69</v>
      </c>
      <c r="B96" s="305"/>
      <c r="C96" s="305"/>
      <c r="D96" s="305"/>
      <c r="E96" s="305"/>
      <c r="F96" s="305"/>
      <c r="G96" s="305"/>
      <c r="H96" s="305"/>
      <c r="I96" s="305"/>
      <c r="J96" s="306"/>
    </row>
    <row r="97" spans="1:10" ht="13">
      <c r="A97" s="19"/>
      <c r="B97" s="19"/>
      <c r="C97" s="19"/>
      <c r="D97" s="19"/>
      <c r="E97" s="19"/>
      <c r="F97" s="19"/>
      <c r="G97" s="19"/>
      <c r="H97" s="19"/>
      <c r="I97" s="19"/>
      <c r="J97" s="19"/>
    </row>
    <row r="98" spans="1:10" ht="15.5">
      <c r="A98" s="21" t="s">
        <v>70</v>
      </c>
      <c r="B98" s="44"/>
      <c r="C98" s="44"/>
      <c r="D98" s="44"/>
      <c r="E98" s="44"/>
      <c r="F98" s="44"/>
      <c r="G98" s="44"/>
      <c r="H98" s="44"/>
      <c r="I98" s="44"/>
      <c r="J98" s="44"/>
    </row>
    <row r="99" spans="1:10" ht="12.5">
      <c r="A99" s="11" t="s">
        <v>71</v>
      </c>
      <c r="B99" s="45"/>
      <c r="C99" s="45"/>
      <c r="D99" s="23"/>
      <c r="E99" s="23"/>
      <c r="F99" s="23"/>
      <c r="G99" s="23"/>
      <c r="H99" s="23"/>
      <c r="I99" s="23"/>
      <c r="J99" s="23"/>
    </row>
    <row r="100" spans="1:10" ht="12.5">
      <c r="A100" s="46"/>
      <c r="B100" s="23"/>
      <c r="C100" s="23"/>
      <c r="D100" s="23"/>
      <c r="E100" s="23"/>
      <c r="F100" s="23"/>
      <c r="G100" s="23"/>
      <c r="H100" s="23"/>
      <c r="I100" s="23"/>
      <c r="J100" s="23"/>
    </row>
    <row r="101" spans="1:10" ht="12.5">
      <c r="A101" s="11" t="s">
        <v>72</v>
      </c>
      <c r="B101" s="45"/>
      <c r="C101" s="23"/>
      <c r="D101" s="23"/>
      <c r="E101" s="23"/>
      <c r="F101" s="23"/>
      <c r="G101" s="23"/>
      <c r="H101" s="23"/>
      <c r="I101" s="23"/>
      <c r="J101" s="23"/>
    </row>
    <row r="102" spans="1:10" ht="12.5">
      <c r="A102" s="11" t="s">
        <v>73</v>
      </c>
      <c r="B102" s="45"/>
      <c r="C102" s="23"/>
      <c r="D102" s="23"/>
      <c r="E102" s="23"/>
      <c r="F102" s="23"/>
      <c r="G102" s="23"/>
      <c r="H102" s="23"/>
      <c r="I102" s="23"/>
      <c r="J102" s="23"/>
    </row>
    <row r="103" spans="1:10" ht="12.5">
      <c r="A103" s="11" t="s">
        <v>74</v>
      </c>
      <c r="B103" s="45"/>
      <c r="C103" s="23"/>
      <c r="D103" s="23"/>
      <c r="E103" s="23"/>
      <c r="F103" s="23"/>
      <c r="G103" s="23"/>
      <c r="H103" s="23"/>
      <c r="I103" s="23"/>
      <c r="J103" s="23"/>
    </row>
    <row r="104" spans="1:10" ht="12.5">
      <c r="A104" s="46"/>
      <c r="B104" s="23"/>
      <c r="C104" s="23"/>
      <c r="D104" s="23"/>
      <c r="E104" s="23"/>
      <c r="F104" s="23"/>
      <c r="G104" s="23"/>
      <c r="H104" s="23"/>
      <c r="I104" s="23"/>
      <c r="J104" s="23"/>
    </row>
    <row r="105" spans="1:10" ht="12.5">
      <c r="A105" s="309" t="s">
        <v>75</v>
      </c>
      <c r="B105" s="310"/>
      <c r="C105" s="310"/>
      <c r="D105" s="310"/>
      <c r="E105" s="310"/>
      <c r="F105" s="310"/>
      <c r="G105" s="310"/>
      <c r="H105" s="310"/>
      <c r="I105" s="311"/>
      <c r="J105" s="23"/>
    </row>
    <row r="106" spans="1:10" ht="13">
      <c r="A106" s="19"/>
      <c r="B106" s="19"/>
      <c r="C106" s="19"/>
      <c r="D106" s="19"/>
      <c r="E106" s="19"/>
      <c r="F106" s="19"/>
      <c r="G106" s="19"/>
      <c r="H106" s="19"/>
      <c r="I106" s="19"/>
      <c r="J106" s="19"/>
    </row>
    <row r="107" spans="1:10" ht="15.5">
      <c r="A107" s="47" t="s">
        <v>76</v>
      </c>
      <c r="B107" s="44"/>
      <c r="C107" s="44"/>
      <c r="D107" s="44"/>
      <c r="E107" s="44"/>
      <c r="F107" s="44"/>
      <c r="G107" s="44"/>
      <c r="H107" s="44"/>
      <c r="I107" s="44"/>
      <c r="J107" s="19"/>
    </row>
    <row r="108" spans="1:10" ht="13">
      <c r="A108" s="12"/>
      <c r="B108" s="24"/>
      <c r="C108" s="24"/>
      <c r="D108" s="24"/>
      <c r="E108" s="24"/>
      <c r="F108" s="24"/>
      <c r="G108" s="24"/>
      <c r="H108" s="24"/>
      <c r="I108" s="24"/>
      <c r="J108" s="19"/>
    </row>
    <row r="109" spans="1:10" ht="13">
      <c r="A109" s="48" t="s">
        <v>77</v>
      </c>
      <c r="B109" s="319" t="s">
        <v>57</v>
      </c>
      <c r="C109" s="320"/>
      <c r="D109" s="320"/>
      <c r="E109" s="320"/>
      <c r="F109" s="320"/>
      <c r="G109" s="320"/>
      <c r="H109" s="320"/>
      <c r="I109" s="321"/>
      <c r="J109" s="30"/>
    </row>
    <row r="110" spans="1:10" ht="12.5">
      <c r="A110" s="16" t="s">
        <v>78</v>
      </c>
      <c r="B110" s="322" t="s">
        <v>79</v>
      </c>
      <c r="C110" s="320"/>
      <c r="D110" s="320"/>
      <c r="E110" s="320"/>
      <c r="F110" s="320"/>
      <c r="G110" s="320"/>
      <c r="H110" s="320"/>
      <c r="I110" s="321"/>
      <c r="J110" s="49"/>
    </row>
    <row r="111" spans="1:10" ht="12.5">
      <c r="A111" s="16" t="s">
        <v>80</v>
      </c>
      <c r="B111" s="322" t="s">
        <v>81</v>
      </c>
      <c r="C111" s="320"/>
      <c r="D111" s="320"/>
      <c r="E111" s="320"/>
      <c r="F111" s="320"/>
      <c r="G111" s="320"/>
      <c r="H111" s="320"/>
      <c r="I111" s="321"/>
      <c r="J111" s="49"/>
    </row>
    <row r="112" spans="1:10" ht="12.5">
      <c r="A112" s="50" t="s">
        <v>82</v>
      </c>
      <c r="B112" s="322" t="s">
        <v>83</v>
      </c>
      <c r="C112" s="320"/>
      <c r="D112" s="320"/>
      <c r="E112" s="320"/>
      <c r="F112" s="320"/>
      <c r="G112" s="320"/>
      <c r="H112" s="320"/>
      <c r="I112" s="321"/>
      <c r="J112" s="49"/>
    </row>
    <row r="113" spans="1:10" ht="12.5">
      <c r="A113" s="50" t="s">
        <v>84</v>
      </c>
      <c r="B113" s="322" t="s">
        <v>85</v>
      </c>
      <c r="C113" s="320"/>
      <c r="D113" s="320"/>
      <c r="E113" s="320"/>
      <c r="F113" s="320"/>
      <c r="G113" s="320"/>
      <c r="H113" s="320"/>
      <c r="I113" s="321"/>
      <c r="J113" s="49"/>
    </row>
    <row r="114" spans="1:10" ht="12.5">
      <c r="A114" s="50" t="s">
        <v>86</v>
      </c>
      <c r="B114" s="322" t="s">
        <v>87</v>
      </c>
      <c r="C114" s="320"/>
      <c r="D114" s="320"/>
      <c r="E114" s="320"/>
      <c r="F114" s="320"/>
      <c r="G114" s="320"/>
      <c r="H114" s="320"/>
      <c r="I114" s="321"/>
      <c r="J114" s="49"/>
    </row>
    <row r="115" spans="1:10" ht="12.5">
      <c r="A115" s="50" t="s">
        <v>88</v>
      </c>
      <c r="B115" s="322" t="s">
        <v>89</v>
      </c>
      <c r="C115" s="320"/>
      <c r="D115" s="320"/>
      <c r="E115" s="320"/>
      <c r="F115" s="320"/>
      <c r="G115" s="320"/>
      <c r="H115" s="320"/>
      <c r="I115" s="321"/>
      <c r="J115" s="49"/>
    </row>
    <row r="116" spans="1:10" ht="12.5">
      <c r="A116" s="16" t="s">
        <v>90</v>
      </c>
      <c r="B116" s="322" t="s">
        <v>91</v>
      </c>
      <c r="C116" s="320"/>
      <c r="D116" s="320"/>
      <c r="E116" s="320"/>
      <c r="F116" s="320"/>
      <c r="G116" s="320"/>
      <c r="H116" s="320"/>
      <c r="I116" s="321"/>
      <c r="J116" s="49"/>
    </row>
    <row r="117" spans="1:10" ht="12.5" hidden="1">
      <c r="A117" s="50" t="s">
        <v>92</v>
      </c>
      <c r="B117" s="322" t="s">
        <v>93</v>
      </c>
      <c r="C117" s="320"/>
      <c r="D117" s="320"/>
      <c r="E117" s="320"/>
      <c r="F117" s="320"/>
      <c r="G117" s="320"/>
      <c r="H117" s="320"/>
      <c r="I117" s="321"/>
      <c r="J117" s="49"/>
    </row>
    <row r="118" spans="1:10" ht="12.5" hidden="1">
      <c r="A118" s="50" t="s">
        <v>94</v>
      </c>
      <c r="B118" s="322" t="s">
        <v>95</v>
      </c>
      <c r="C118" s="320"/>
      <c r="D118" s="320"/>
      <c r="E118" s="320"/>
      <c r="F118" s="320"/>
      <c r="G118" s="320"/>
      <c r="H118" s="320"/>
      <c r="I118" s="321"/>
      <c r="J118" s="49"/>
    </row>
    <row r="119" spans="1:10" ht="12.5" hidden="1">
      <c r="A119" s="50" t="s">
        <v>96</v>
      </c>
      <c r="B119" s="322" t="s">
        <v>97</v>
      </c>
      <c r="C119" s="320"/>
      <c r="D119" s="320"/>
      <c r="E119" s="320"/>
      <c r="F119" s="320"/>
      <c r="G119" s="320"/>
      <c r="H119" s="320"/>
      <c r="I119" s="321"/>
      <c r="J119" s="49"/>
    </row>
    <row r="120" spans="1:10" ht="12.5" hidden="1">
      <c r="A120" s="50" t="s">
        <v>98</v>
      </c>
      <c r="B120" s="322" t="s">
        <v>99</v>
      </c>
      <c r="C120" s="320"/>
      <c r="D120" s="320"/>
      <c r="E120" s="320"/>
      <c r="F120" s="320"/>
      <c r="G120" s="320"/>
      <c r="H120" s="320"/>
      <c r="I120" s="321"/>
      <c r="J120" s="49"/>
    </row>
    <row r="121" spans="1:10" ht="12.5" hidden="1">
      <c r="A121" s="50" t="s">
        <v>100</v>
      </c>
      <c r="B121" s="322" t="s">
        <v>101</v>
      </c>
      <c r="C121" s="320"/>
      <c r="D121" s="320"/>
      <c r="E121" s="320"/>
      <c r="F121" s="320"/>
      <c r="G121" s="320"/>
      <c r="H121" s="320"/>
      <c r="I121" s="321"/>
      <c r="J121" s="49"/>
    </row>
    <row r="122" spans="1:10" ht="26.25" customHeight="1">
      <c r="A122" s="16" t="s">
        <v>102</v>
      </c>
      <c r="B122" s="322" t="s">
        <v>103</v>
      </c>
      <c r="C122" s="320"/>
      <c r="D122" s="320"/>
      <c r="E122" s="320"/>
      <c r="F122" s="320"/>
      <c r="G122" s="320"/>
      <c r="H122" s="320"/>
      <c r="I122" s="321"/>
      <c r="J122" s="8"/>
    </row>
    <row r="123" spans="1:10" ht="12.5">
      <c r="A123" s="16" t="s">
        <v>104</v>
      </c>
      <c r="B123" s="322" t="s">
        <v>105</v>
      </c>
      <c r="C123" s="320"/>
      <c r="D123" s="320"/>
      <c r="E123" s="320"/>
      <c r="F123" s="320"/>
      <c r="G123" s="320"/>
      <c r="H123" s="320"/>
      <c r="I123" s="321"/>
      <c r="J123" s="49"/>
    </row>
    <row r="124" spans="1:10" ht="12.5">
      <c r="A124" s="16" t="s">
        <v>106</v>
      </c>
      <c r="B124" s="322" t="s">
        <v>107</v>
      </c>
      <c r="C124" s="320"/>
      <c r="D124" s="320"/>
      <c r="E124" s="320"/>
      <c r="F124" s="320"/>
      <c r="G124" s="320"/>
      <c r="H124" s="320"/>
      <c r="I124" s="321"/>
      <c r="J124" s="49"/>
    </row>
  </sheetData>
  <mergeCells count="44">
    <mergeCell ref="B123:I123"/>
    <mergeCell ref="B124:I124"/>
    <mergeCell ref="B116:I116"/>
    <mergeCell ref="B117:I117"/>
    <mergeCell ref="B118:I118"/>
    <mergeCell ref="B119:I119"/>
    <mergeCell ref="B120:I120"/>
    <mergeCell ref="B121:I121"/>
    <mergeCell ref="B122:I122"/>
    <mergeCell ref="B111:I111"/>
    <mergeCell ref="B112:I112"/>
    <mergeCell ref="B113:I113"/>
    <mergeCell ref="B114:I114"/>
    <mergeCell ref="B115:I115"/>
    <mergeCell ref="A93:J93"/>
    <mergeCell ref="A96:J96"/>
    <mergeCell ref="A105:I105"/>
    <mergeCell ref="B109:I109"/>
    <mergeCell ref="B110:I110"/>
    <mergeCell ref="A76:J76"/>
    <mergeCell ref="A78:J78"/>
    <mergeCell ref="B84:J84"/>
    <mergeCell ref="B85:J85"/>
    <mergeCell ref="B86:J86"/>
    <mergeCell ref="A48:J48"/>
    <mergeCell ref="A51:J51"/>
    <mergeCell ref="A54:J54"/>
    <mergeCell ref="A61:J61"/>
    <mergeCell ref="A69:A71"/>
    <mergeCell ref="A39:J39"/>
    <mergeCell ref="A44:J44"/>
    <mergeCell ref="A45:J45"/>
    <mergeCell ref="A46:J46"/>
    <mergeCell ref="A47:J47"/>
    <mergeCell ref="A29:J29"/>
    <mergeCell ref="A35:J35"/>
    <mergeCell ref="A36:J36"/>
    <mergeCell ref="A37:J37"/>
    <mergeCell ref="A38:J38"/>
    <mergeCell ref="A7:I7"/>
    <mergeCell ref="A21:J21"/>
    <mergeCell ref="A23:J23"/>
    <mergeCell ref="A25:J25"/>
    <mergeCell ref="A27:I27"/>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2CC"/>
    <outlinePr summaryBelow="0" summaryRight="0"/>
  </sheetPr>
  <dimension ref="A1:N1008"/>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14.453125" defaultRowHeight="15.75" customHeight="1" outlineLevelRow="1" outlineLevelCol="1"/>
  <cols>
    <col min="1" max="2" width="28.7265625" customWidth="1"/>
    <col min="3" max="4" width="28.7265625" customWidth="1" outlineLevel="1"/>
    <col min="5" max="6" width="39.26953125" customWidth="1" outlineLevel="1"/>
    <col min="7" max="7" width="28.7265625" customWidth="1"/>
    <col min="8" max="8" width="34.54296875" customWidth="1" collapsed="1"/>
    <col min="9" max="9" width="39.26953125" hidden="1" customWidth="1" outlineLevel="1"/>
    <col min="10" max="10" width="34.453125" hidden="1" customWidth="1" outlineLevel="1"/>
    <col min="11" max="11" width="38.26953125" hidden="1" customWidth="1" outlineLevel="1"/>
    <col min="12" max="12" width="32.7265625" hidden="1" customWidth="1" outlineLevel="1"/>
    <col min="13" max="13" width="40.26953125" hidden="1" customWidth="1" outlineLevel="1"/>
    <col min="14" max="14" width="35.08984375" hidden="1" customWidth="1" outlineLevel="1"/>
  </cols>
  <sheetData>
    <row r="1" spans="1:14" ht="15.75" customHeight="1">
      <c r="A1" s="187" t="s">
        <v>435</v>
      </c>
      <c r="B1" s="74"/>
      <c r="C1" s="74"/>
      <c r="D1" s="74"/>
      <c r="E1" s="74"/>
      <c r="F1" s="222"/>
      <c r="G1" s="81"/>
      <c r="H1" s="77"/>
      <c r="I1" s="77"/>
      <c r="J1" s="81"/>
      <c r="K1" s="81"/>
      <c r="L1" s="81"/>
      <c r="M1" s="77"/>
      <c r="N1" s="77"/>
    </row>
    <row r="2" spans="1:14" ht="15.75" customHeight="1">
      <c r="A2" s="207" t="s">
        <v>436</v>
      </c>
      <c r="B2" s="83" t="s">
        <v>437</v>
      </c>
      <c r="C2" s="332"/>
      <c r="D2" s="313"/>
      <c r="E2" s="314"/>
      <c r="F2" s="208"/>
      <c r="G2" s="208" t="s">
        <v>438</v>
      </c>
      <c r="H2" s="89" t="s">
        <v>601</v>
      </c>
      <c r="I2" s="209"/>
      <c r="J2" s="208"/>
      <c r="K2" s="208"/>
      <c r="L2" s="208"/>
      <c r="M2" s="209"/>
      <c r="N2" s="209"/>
    </row>
    <row r="3" spans="1:14" ht="15.75" customHeight="1">
      <c r="A3" s="189" t="s">
        <v>458</v>
      </c>
      <c r="B3" s="93"/>
      <c r="C3" s="94" t="s">
        <v>113</v>
      </c>
      <c r="D3" s="94" t="s">
        <v>125</v>
      </c>
      <c r="E3" s="94" t="s">
        <v>247</v>
      </c>
      <c r="F3" s="96" t="s">
        <v>602</v>
      </c>
      <c r="G3" s="94" t="s">
        <v>35</v>
      </c>
      <c r="H3" s="94" t="s">
        <v>410</v>
      </c>
      <c r="I3" s="96" t="s">
        <v>248</v>
      </c>
      <c r="J3" s="96" t="s">
        <v>603</v>
      </c>
      <c r="K3" s="96" t="s">
        <v>413</v>
      </c>
      <c r="L3" s="96" t="s">
        <v>412</v>
      </c>
      <c r="M3" s="96" t="s">
        <v>604</v>
      </c>
      <c r="N3" s="96" t="s">
        <v>605</v>
      </c>
    </row>
    <row r="4" spans="1:14" ht="15.75" customHeight="1">
      <c r="A4" s="190" t="s">
        <v>243</v>
      </c>
      <c r="B4" s="98"/>
      <c r="C4" s="58" t="str">
        <f ca="1">IFERROR(__xludf.DUMMYFUNCTION("INDEX('# Reference schema'!$B$1:$D$597,MATCH(REGEXREPLACE(C3,""/\d+/"",""/""),'# Reference schema'!$B:$B,0),MATCH(""title"",'# Reference schema'!$B$1:$D$1,0))"),"Release ID")</f>
        <v>Release ID</v>
      </c>
      <c r="D4" s="58" t="str">
        <f ca="1">IFERROR(__xludf.DUMMYFUNCTION("INDEX('# Reference schema'!$B$1:$D$597,MATCH(REGEXREPLACE(D3,""/\d+/"",""/""),'# Reference schema'!$B:$B,0),MATCH(""title"",'# Reference schema'!$B$1:$D$1,0))"),"Contract ID")</f>
        <v>Contract ID</v>
      </c>
      <c r="E4" s="58" t="str">
        <f ca="1">IFERROR(__xludf.DUMMYFUNCTION("INDEX('# Reference schema'!$B$1:$D$597,MATCH(REGEXREPLACE(E3,""/\d+/"",""/""),'# Reference schema'!$B:$B,0),MATCH(""title"",'# Reference schema'!$B$1:$D$1,0))"),"ID")</f>
        <v>ID</v>
      </c>
      <c r="F4" s="58" t="str">
        <f ca="1">IFERROR(__xludf.DUMMYFUNCTION("INDEX('# Reference schema'!$B$1:$D$597,MATCH(REGEXREPLACE(F3,""/\d+/"",""/""),'# Reference schema'!$B:$B,0),MATCH(""title"",'# Reference schema'!$B$1:$D$1,0))"),"Date published")</f>
        <v>Date published</v>
      </c>
      <c r="G4" s="58" t="str">
        <f ca="1">IFERROR(__xludf.DUMMYFUNCTION("INDEX('# Reference schema'!$B$1:$D$597,MATCH(REGEXREPLACE(REGEXREPLACE(G3,""^#\s?"",""""),""/\d+/"",""/""),'# Reference schema'!$B:$B,0),MATCH(""title"",'# Reference schema'!$B$1:$D$1,0))"),"Open Contracting ID")</f>
        <v>Open Contracting ID</v>
      </c>
      <c r="H4" s="58" t="str">
        <f ca="1">IFERROR(__xludf.DUMMYFUNCTION("INDEX('# Reference schema'!$B$1:$D$597,MATCH(REGEXREPLACE(REGEXREPLACE(H3,""^#\s?"",""""),""/\d+/"",""/""),'# Reference schema'!$B:$B,0),MATCH(""title"",'# Reference schema'!$B$1:$D$1,0))"),"Documents")</f>
        <v>Documents</v>
      </c>
      <c r="I4" s="58" t="str">
        <f ca="1">IFERROR(__xludf.DUMMYFUNCTION("INDEX('# Reference schema'!$B$1:$D$597,MATCH(REGEXREPLACE(REGEXREPLACE(I3,""^#\s?"",""""),""/\d+/"",""/""),'# Reference schema'!$B:$B,0),MATCH(""title"",'# Reference schema'!$B$1:$D$1,0))"),"Document type")</f>
        <v>Document type</v>
      </c>
      <c r="J4" s="58" t="str">
        <f ca="1">IFERROR(__xludf.DUMMYFUNCTION("INDEX('# Reference schema'!$B$1:$D$597,MATCH(REGEXREPLACE(REGEXREPLACE(J3,""^#\s?"",""""),""/\d+/"",""/""),'# Reference schema'!$B:$B,0),MATCH(""title"",'# Reference schema'!$B$1:$D$1,0))"),"Title")</f>
        <v>Title</v>
      </c>
      <c r="K4" s="58" t="str">
        <f ca="1">IFERROR(__xludf.DUMMYFUNCTION("INDEX('# Reference schema'!$B$1:$D$597,MATCH(REGEXREPLACE(REGEXREPLACE(K3,""^#\s?"",""""),""/\d+/"",""/""),'# Reference schema'!$B:$B,0),MATCH(""title"",'# Reference schema'!$B$1:$D$1,0))"),"Description")</f>
        <v>Description</v>
      </c>
      <c r="L4" s="58" t="str">
        <f ca="1">IFERROR(__xludf.DUMMYFUNCTION("INDEX('# Reference schema'!$B$1:$D$597,MATCH(REGEXREPLACE(REGEXREPLACE(L3,""^#\s?"",""""),""/\d+/"",""/""),'# Reference schema'!$B:$B,0),MATCH(""title"",'# Reference schema'!$B$1:$D$1,0))"),"URL")</f>
        <v>URL</v>
      </c>
      <c r="M4" s="58" t="str">
        <f ca="1">IFERROR(__xludf.DUMMYFUNCTION("INDEX('# Reference schema'!$B$1:$D$597,MATCH(REGEXREPLACE(REGEXREPLACE(M3,""^#\s?"",""""),""/\d+/"",""/""),'# Reference schema'!$B:$B,0),MATCH(""title"",'# Reference schema'!$B$1:$D$1,0))"),"Date published")</f>
        <v>Date published</v>
      </c>
      <c r="N4" s="58" t="str">
        <f ca="1">IFERROR(__xludf.DUMMYFUNCTION("INDEX('# Reference schema'!$B$1:$D$597,MATCH(REGEXREPLACE(REGEXREPLACE(N3,""^#\s?"",""""),""/\d+/"",""/""),'# Reference schema'!$B:$B,0),MATCH(""title"",'# Reference schema'!$B$1:$D$1,0))"),"Format")</f>
        <v>Format</v>
      </c>
    </row>
    <row r="5" spans="1:14" ht="15.75" customHeight="1" outlineLevel="1">
      <c r="A5" s="192" t="s">
        <v>57</v>
      </c>
      <c r="B5" s="101"/>
      <c r="C5" s="102" t="str">
        <f ca="1">IFERROR(__xludf.DUMMYFUNCTION("INDEX('# Reference schema'!$B$1:$D$597,MATCH(REGEXREPLACE(C3,""/\d+/"",""/""),'# Reference schema'!$B:$B,0),MATCH(""description"",'# Reference schema'!$B$1:$D$1,0))"),"An identifier for this particular release of information. A release identifier must be unique within the scope of its related contracting process (defined by a common ocid). A release identifier must not contain the # character.")</f>
        <v>An identifier for this particular release of information. A release identifier must be unique within the scope of its related contracting process (defined by a common ocid). A release identifier must not contain the # character.</v>
      </c>
      <c r="D5" s="102" t="str">
        <f ca="1">IFERROR(__xludf.DUMMYFUNCTION("INDEX('# Reference schema'!$B$1:$D$597,MATCH(REGEXREPLACE(D3,""/\d+/"",""/""),'# Reference schema'!$B:$B,0),MATCH(""description"",'# Reference schema'!$B$1:$D$1,0))"),"The identifier for this contract. It must be unique and must not change within the Open Contracting Process it is part of (defined by a single ocid). See the identifier guidance for further details.")</f>
        <v>The identifier for this contract. It must be unique and must not change within the Open Contracting Process it is part of (defined by a single ocid). See the identifier guidance for further details.</v>
      </c>
      <c r="E5" s="102" t="str">
        <f ca="1">IFERROR(__xludf.DUMMYFUNCTION("INDEX('# Reference schema'!$B$1:$D$597,MATCH(REGEXREPLACE(E3,""/\d+/"",""/""),'# Reference schema'!$B:$B,0),MATCH(""description"",'# Reference schema'!$B$1:$D$1,0))"),"A local, unique identifier for this document. This field is used to keep track of multiple revisions of a document through the compilation from release to record mechanism.")</f>
        <v>A local, unique identifier for this document. This field is used to keep track of multiple revisions of a document through the compilation from release to record mechanism.</v>
      </c>
      <c r="F5" s="102" t="str">
        <f ca="1">IFERROR(__xludf.DUMMYFUNCTION("INDEX('# Reference schema'!$B$1:$D$597,MATCH(REGEXREPLACE(F3,""/\d+/"",""/""),'# Reference schema'!$B:$B,0),MATCH(""description"",'# Reference schema'!$B$1:$D$1,0))"),"The date on which the document was first published. This is particularly important for legally important documents such as notices of a tender.")</f>
        <v>The date on which the document was first published. This is particularly important for legally important documents such as notices of a tender.</v>
      </c>
      <c r="G5" s="102" t="str">
        <f ca="1">IFERROR(__xludf.DUMMYFUNCTION("INDEX('# Reference schema'!$B$1:$D$597,MATCH(REGEXREPLACE(REGEXREPLACE(G3,""^#\s?"",""""),""/\d+/"",""/""),'# Reference schema'!$B:$B,0),MATCH(""description"",'# Reference schema'!$B$1:$D$1,0))"),"A globally unique identifier for this Open Contracting Process. Composed of an ocid prefix and an identifier for the contracting process. For more information see the Open Contracting Identifier guidance")</f>
        <v>A globally unique identifier for this Open Contracting Process. Composed of an ocid prefix and an identifier for the contracting process. For more information see the Open Contracting Identifier guidance</v>
      </c>
      <c r="H5" s="102" t="str">
        <f ca="1">IFERROR(__xludf.DUMMYFUNCTION("INDEX('# Reference schema'!$B$1:$D$597,MATCH(REGEXREPLACE(REGEXREPLACE(H3,""^#\s?"",""""),""/\d+/"",""/""),'# Reference schema'!$B:$B,0),MATCH(""description"",'# Reference schema'!$B$1:$D$1,0))"),"Documents and reports that are part of the implementation phase e.g. audit and evaluation reports.")</f>
        <v>Documents and reports that are part of the implementation phase e.g. audit and evaluation reports.</v>
      </c>
      <c r="I5" s="102" t="str">
        <f ca="1">IFERROR(__xludf.DUMMYFUNCTION("INDEX('# Reference schema'!$B$1:$D$597,MATCH(REGEXREPLACE(REGEXREPLACE(I3,""^#\s?"",""""),""/\d+/"",""/""),'# Reference schema'!$B:$B,0),MATCH(""description"",'# Reference schema'!$B$1:$D$1,0))"),"A classification of the document described, using the open documentType codelist.")</f>
        <v>A classification of the document described, using the open documentType codelist.</v>
      </c>
      <c r="J5" s="102" t="str">
        <f ca="1">IFERROR(__xludf.DUMMYFUNCTION("INDEX('# Reference schema'!$B$1:$D$597,MATCH(REGEXREPLACE(REGEXREPLACE(J3,""^#\s?"",""""),""/\d+/"",""/""),'# Reference schema'!$B:$B,0),MATCH(""description"",'# Reference schema'!$B$1:$D$1,0))"),"The document title.")</f>
        <v>The document title.</v>
      </c>
      <c r="K5" s="102" t="str">
        <f ca="1">IFERROR(__xludf.DUMMYFUNCTION("INDEX('# Reference schema'!$B$1:$D$597,MATCH(REGEXREPLACE(REGEXREPLACE(K3,""^#\s?"",""""),""/\d+/"",""/""),'# Reference schema'!$B:$B,0),MATCH(""description"",'# Reference schema'!$B$1:$D$1,0))"),"A short description of the document. Descriptions are recommended to not exceed 250 words. In the event the document is not accessible online, the description field can be used to describe arrangements for obtaining a copy of the document.")</f>
        <v>A short description of the document. Descriptions are recommended to not exceed 250 words. In the event the document is not accessible online, the description field can be used to describe arrangements for obtaining a copy of the document.</v>
      </c>
      <c r="L5" s="102" t="str">
        <f ca="1">IFERROR(__xludf.DUMMYFUNCTION("INDEX('# Reference schema'!$B$1:$D$597,MATCH(REGEXREPLACE(REGEXREPLACE(L3,""^#\s?"",""""),""/\d+/"",""/""),'# Reference schema'!$B:$B,0),MATCH(""description"",'# Reference schema'!$B$1:$D$1,0))"),"A direct link to the document or attachment. The server providing access to this document ought to be configured to correctly report the document mime type.")</f>
        <v>A direct link to the document or attachment. The server providing access to this document ought to be configured to correctly report the document mime type.</v>
      </c>
      <c r="M5" s="102" t="str">
        <f ca="1">IFERROR(__xludf.DUMMYFUNCTION("INDEX('# Reference schema'!$B$1:$D$597,MATCH(REGEXREPLACE(REGEXREPLACE(M3,""^#\s?"",""""),""/\d+/"",""/""),'# Reference schema'!$B:$B,0),MATCH(""description"",'# Reference schema'!$B$1:$D$1,0))"),"The date on which the document was first published. This is particularly important for legally important documents such as notices of a tender.")</f>
        <v>The date on which the document was first published. This is particularly important for legally important documents such as notices of a tender.</v>
      </c>
      <c r="N5" s="102" t="str">
        <f ca="1">IFERROR(__xludf.DUMMYFUNCTION("INDEX('# Reference schema'!$B$1:$D$597,MATCH(REGEXREPLACE(REGEXREPLACE(N3,""^#\s?"",""""),""/\d+/"",""/""),'# Reference schema'!$B:$B,0),MATCH(""description"",'# Reference schema'!$B$1:$D$1,0))"),"The format of the document, using the open IANA Media Types codelist (see the values in the 'Template' column), or using the 'offline/print' code if the described document is published offline. For example, web pages have a format of 'text/html'.")</f>
        <v>The format of the document, using the open IANA Media Types codelist (see the values in the 'Template' column), or using the 'offline/print' code if the described document is published offline. For example, web pages have a format of 'text/html'.</v>
      </c>
    </row>
    <row r="6" spans="1:14" ht="15.75" customHeight="1" outlineLevel="1">
      <c r="A6" s="192" t="s">
        <v>459</v>
      </c>
      <c r="B6" s="104" t="s">
        <v>460</v>
      </c>
      <c r="C6" s="105" t="s">
        <v>463</v>
      </c>
      <c r="D6" s="105" t="s">
        <v>606</v>
      </c>
      <c r="E6" s="105" t="s">
        <v>606</v>
      </c>
      <c r="F6" s="105"/>
      <c r="G6" s="105" t="s">
        <v>565</v>
      </c>
      <c r="H6" s="113"/>
      <c r="I6" s="109"/>
      <c r="J6" s="105"/>
      <c r="K6" s="105"/>
      <c r="L6" s="105"/>
      <c r="M6" s="105"/>
      <c r="N6" s="109"/>
    </row>
    <row r="7" spans="1:14" ht="15.75" customHeight="1" outlineLevel="1">
      <c r="A7" s="195" t="s">
        <v>529</v>
      </c>
      <c r="B7" s="196"/>
      <c r="C7" s="125" t="str">
        <f t="shared" ref="C7:C1008" si="0">IF(ISBLANK($G7),"",$G7)</f>
        <v>ocds-123456-abc</v>
      </c>
      <c r="D7" s="125" t="str">
        <f t="shared" ref="D7:D1008" si="1">IF(COUNTA($G7)&gt;0,$G7,"")</f>
        <v>ocds-123456-abc</v>
      </c>
      <c r="E7" s="125">
        <f t="shared" ref="E7:E1008" si="2">IF(COUNTA($I7:$N7),ROW()-7,"")</f>
        <v>0</v>
      </c>
      <c r="F7" s="125" t="str">
        <f t="shared" ref="F7:F1008" si="3">IF(NOT(ISBLANK(M7)),CONCATENATE(TEXT(M7,"yyyy-mm-ddThh:MM:ss"),"Z"),"")</f>
        <v>yyyy-04-ddT00:00:00Z</v>
      </c>
      <c r="G7" s="140" t="s">
        <v>530</v>
      </c>
      <c r="H7" s="139"/>
      <c r="I7" s="197" t="s">
        <v>607</v>
      </c>
      <c r="J7" s="140" t="s">
        <v>608</v>
      </c>
      <c r="K7" s="140" t="s">
        <v>609</v>
      </c>
      <c r="L7" s="140" t="s">
        <v>610</v>
      </c>
      <c r="M7" s="214">
        <v>43925</v>
      </c>
      <c r="N7" s="197" t="s">
        <v>611</v>
      </c>
    </row>
    <row r="8" spans="1:14" ht="15.75" customHeight="1">
      <c r="A8" s="199" t="s">
        <v>40</v>
      </c>
      <c r="B8" s="200"/>
      <c r="C8" s="201" t="str">
        <f t="shared" si="0"/>
        <v/>
      </c>
      <c r="D8" s="201" t="str">
        <f t="shared" si="1"/>
        <v/>
      </c>
      <c r="E8" s="201" t="str">
        <f t="shared" si="2"/>
        <v/>
      </c>
      <c r="F8" s="201" t="str">
        <f t="shared" si="3"/>
        <v/>
      </c>
      <c r="G8" s="164"/>
      <c r="H8" s="163"/>
      <c r="I8" s="215"/>
      <c r="J8" s="164"/>
      <c r="K8" s="164"/>
      <c r="L8" s="216"/>
      <c r="M8" s="217"/>
      <c r="N8" s="215"/>
    </row>
    <row r="9" spans="1:14" ht="15.75" customHeight="1">
      <c r="A9" s="204"/>
      <c r="B9" s="205"/>
      <c r="C9" s="201" t="str">
        <f t="shared" si="0"/>
        <v/>
      </c>
      <c r="D9" s="201" t="str">
        <f t="shared" si="1"/>
        <v/>
      </c>
      <c r="E9" s="201" t="str">
        <f t="shared" si="2"/>
        <v/>
      </c>
      <c r="F9" s="201" t="str">
        <f t="shared" si="3"/>
        <v/>
      </c>
      <c r="G9" s="164"/>
      <c r="H9" s="173"/>
      <c r="I9" s="215"/>
      <c r="J9" s="164"/>
      <c r="K9" s="164"/>
      <c r="L9" s="216"/>
      <c r="M9" s="217"/>
      <c r="N9" s="215"/>
    </row>
    <row r="10" spans="1:14" ht="15.75" customHeight="1">
      <c r="A10" s="204"/>
      <c r="B10" s="205"/>
      <c r="C10" s="201" t="str">
        <f t="shared" si="0"/>
        <v/>
      </c>
      <c r="D10" s="201" t="str">
        <f t="shared" si="1"/>
        <v/>
      </c>
      <c r="E10" s="201" t="str">
        <f t="shared" si="2"/>
        <v/>
      </c>
      <c r="F10" s="201" t="str">
        <f t="shared" si="3"/>
        <v/>
      </c>
      <c r="G10" s="178"/>
      <c r="H10" s="173"/>
      <c r="I10" s="218"/>
      <c r="J10" s="178"/>
      <c r="K10" s="178"/>
      <c r="L10" s="178"/>
      <c r="M10" s="217"/>
      <c r="N10" s="218"/>
    </row>
    <row r="11" spans="1:14" ht="15.75" customHeight="1">
      <c r="A11" s="204"/>
      <c r="B11" s="205"/>
      <c r="C11" s="201" t="str">
        <f t="shared" si="0"/>
        <v/>
      </c>
      <c r="D11" s="201" t="str">
        <f t="shared" si="1"/>
        <v/>
      </c>
      <c r="E11" s="201" t="str">
        <f t="shared" si="2"/>
        <v/>
      </c>
      <c r="F11" s="201" t="str">
        <f t="shared" si="3"/>
        <v/>
      </c>
      <c r="G11" s="178"/>
      <c r="H11" s="173"/>
      <c r="I11" s="218"/>
      <c r="J11" s="178"/>
      <c r="K11" s="178"/>
      <c r="L11" s="178"/>
      <c r="M11" s="217"/>
      <c r="N11" s="218"/>
    </row>
    <row r="12" spans="1:14" ht="15.75" customHeight="1">
      <c r="A12" s="204"/>
      <c r="B12" s="205"/>
      <c r="C12" s="201" t="str">
        <f t="shared" si="0"/>
        <v/>
      </c>
      <c r="D12" s="201" t="str">
        <f t="shared" si="1"/>
        <v/>
      </c>
      <c r="E12" s="201" t="str">
        <f t="shared" si="2"/>
        <v/>
      </c>
      <c r="F12" s="201" t="str">
        <f t="shared" si="3"/>
        <v/>
      </c>
      <c r="G12" s="178"/>
      <c r="H12" s="173"/>
      <c r="I12" s="218"/>
      <c r="J12" s="178"/>
      <c r="K12" s="178"/>
      <c r="L12" s="178"/>
      <c r="M12" s="217"/>
      <c r="N12" s="218"/>
    </row>
    <row r="13" spans="1:14" ht="15.75" customHeight="1">
      <c r="A13" s="204"/>
      <c r="B13" s="205"/>
      <c r="C13" s="201" t="str">
        <f t="shared" si="0"/>
        <v/>
      </c>
      <c r="D13" s="201" t="str">
        <f t="shared" si="1"/>
        <v/>
      </c>
      <c r="E13" s="201" t="str">
        <f t="shared" si="2"/>
        <v/>
      </c>
      <c r="F13" s="201" t="str">
        <f t="shared" si="3"/>
        <v/>
      </c>
      <c r="G13" s="178"/>
      <c r="H13" s="173"/>
      <c r="I13" s="218"/>
      <c r="J13" s="178"/>
      <c r="K13" s="178"/>
      <c r="L13" s="178"/>
      <c r="M13" s="217"/>
      <c r="N13" s="218"/>
    </row>
    <row r="14" spans="1:14" ht="15.75" customHeight="1">
      <c r="A14" s="204"/>
      <c r="B14" s="205"/>
      <c r="C14" s="201" t="str">
        <f t="shared" si="0"/>
        <v/>
      </c>
      <c r="D14" s="201" t="str">
        <f t="shared" si="1"/>
        <v/>
      </c>
      <c r="E14" s="201" t="str">
        <f t="shared" si="2"/>
        <v/>
      </c>
      <c r="F14" s="201" t="str">
        <f t="shared" si="3"/>
        <v/>
      </c>
      <c r="G14" s="178"/>
      <c r="H14" s="173"/>
      <c r="I14" s="218"/>
      <c r="J14" s="178"/>
      <c r="K14" s="178"/>
      <c r="L14" s="178"/>
      <c r="M14" s="217"/>
      <c r="N14" s="218"/>
    </row>
    <row r="15" spans="1:14" ht="15.75" customHeight="1">
      <c r="A15" s="204"/>
      <c r="B15" s="205"/>
      <c r="C15" s="201" t="str">
        <f t="shared" si="0"/>
        <v/>
      </c>
      <c r="D15" s="201" t="str">
        <f t="shared" si="1"/>
        <v/>
      </c>
      <c r="E15" s="201" t="str">
        <f t="shared" si="2"/>
        <v/>
      </c>
      <c r="F15" s="201" t="str">
        <f t="shared" si="3"/>
        <v/>
      </c>
      <c r="G15" s="178"/>
      <c r="H15" s="173"/>
      <c r="I15" s="218"/>
      <c r="J15" s="178"/>
      <c r="K15" s="178"/>
      <c r="L15" s="178"/>
      <c r="M15" s="217"/>
      <c r="N15" s="218"/>
    </row>
    <row r="16" spans="1:14" ht="15.75" customHeight="1">
      <c r="A16" s="204"/>
      <c r="B16" s="205"/>
      <c r="C16" s="201" t="str">
        <f t="shared" si="0"/>
        <v/>
      </c>
      <c r="D16" s="201" t="str">
        <f t="shared" si="1"/>
        <v/>
      </c>
      <c r="E16" s="201" t="str">
        <f t="shared" si="2"/>
        <v/>
      </c>
      <c r="F16" s="201" t="str">
        <f t="shared" si="3"/>
        <v/>
      </c>
      <c r="G16" s="178"/>
      <c r="H16" s="173"/>
      <c r="I16" s="218"/>
      <c r="J16" s="178"/>
      <c r="K16" s="178"/>
      <c r="L16" s="178"/>
      <c r="M16" s="217"/>
      <c r="N16" s="218"/>
    </row>
    <row r="17" spans="1:14" ht="15.75" customHeight="1">
      <c r="A17" s="204"/>
      <c r="B17" s="205"/>
      <c r="C17" s="201" t="str">
        <f t="shared" si="0"/>
        <v/>
      </c>
      <c r="D17" s="201" t="str">
        <f t="shared" si="1"/>
        <v/>
      </c>
      <c r="E17" s="201" t="str">
        <f t="shared" si="2"/>
        <v/>
      </c>
      <c r="F17" s="201" t="str">
        <f t="shared" si="3"/>
        <v/>
      </c>
      <c r="G17" s="178"/>
      <c r="H17" s="173"/>
      <c r="I17" s="218"/>
      <c r="J17" s="178"/>
      <c r="K17" s="178"/>
      <c r="L17" s="178"/>
      <c r="M17" s="217"/>
      <c r="N17" s="218"/>
    </row>
    <row r="18" spans="1:14" ht="15.75" customHeight="1">
      <c r="A18" s="204"/>
      <c r="B18" s="205"/>
      <c r="C18" s="201" t="str">
        <f t="shared" si="0"/>
        <v/>
      </c>
      <c r="D18" s="201" t="str">
        <f t="shared" si="1"/>
        <v/>
      </c>
      <c r="E18" s="201" t="str">
        <f t="shared" si="2"/>
        <v/>
      </c>
      <c r="F18" s="201" t="str">
        <f t="shared" si="3"/>
        <v/>
      </c>
      <c r="G18" s="178"/>
      <c r="H18" s="173"/>
      <c r="I18" s="218"/>
      <c r="J18" s="178"/>
      <c r="K18" s="178"/>
      <c r="L18" s="178"/>
      <c r="M18" s="217"/>
      <c r="N18" s="218"/>
    </row>
    <row r="19" spans="1:14" ht="15.75" customHeight="1">
      <c r="A19" s="204"/>
      <c r="B19" s="205"/>
      <c r="C19" s="201" t="str">
        <f t="shared" si="0"/>
        <v/>
      </c>
      <c r="D19" s="201" t="str">
        <f t="shared" si="1"/>
        <v/>
      </c>
      <c r="E19" s="201" t="str">
        <f t="shared" si="2"/>
        <v/>
      </c>
      <c r="F19" s="201" t="str">
        <f t="shared" si="3"/>
        <v/>
      </c>
      <c r="G19" s="178"/>
      <c r="H19" s="173"/>
      <c r="I19" s="218"/>
      <c r="J19" s="178"/>
      <c r="K19" s="178"/>
      <c r="L19" s="178"/>
      <c r="M19" s="217"/>
      <c r="N19" s="218"/>
    </row>
    <row r="20" spans="1:14" ht="15.75" customHeight="1">
      <c r="A20" s="204"/>
      <c r="B20" s="205"/>
      <c r="C20" s="201" t="str">
        <f t="shared" si="0"/>
        <v/>
      </c>
      <c r="D20" s="201" t="str">
        <f t="shared" si="1"/>
        <v/>
      </c>
      <c r="E20" s="201" t="str">
        <f t="shared" si="2"/>
        <v/>
      </c>
      <c r="F20" s="201" t="str">
        <f t="shared" si="3"/>
        <v/>
      </c>
      <c r="G20" s="178"/>
      <c r="H20" s="173"/>
      <c r="I20" s="218"/>
      <c r="J20" s="178"/>
      <c r="K20" s="178"/>
      <c r="L20" s="178"/>
      <c r="M20" s="217"/>
      <c r="N20" s="218"/>
    </row>
    <row r="21" spans="1:14" ht="15.75" customHeight="1">
      <c r="A21" s="204"/>
      <c r="B21" s="205"/>
      <c r="C21" s="201" t="str">
        <f t="shared" si="0"/>
        <v/>
      </c>
      <c r="D21" s="201" t="str">
        <f t="shared" si="1"/>
        <v/>
      </c>
      <c r="E21" s="201" t="str">
        <f t="shared" si="2"/>
        <v/>
      </c>
      <c r="F21" s="201" t="str">
        <f t="shared" si="3"/>
        <v/>
      </c>
      <c r="G21" s="178"/>
      <c r="H21" s="173"/>
      <c r="I21" s="218"/>
      <c r="J21" s="178"/>
      <c r="K21" s="178"/>
      <c r="L21" s="178"/>
      <c r="M21" s="217"/>
      <c r="N21" s="218"/>
    </row>
    <row r="22" spans="1:14" ht="15.75" customHeight="1">
      <c r="A22" s="204"/>
      <c r="B22" s="205"/>
      <c r="C22" s="201" t="str">
        <f t="shared" si="0"/>
        <v/>
      </c>
      <c r="D22" s="201" t="str">
        <f t="shared" si="1"/>
        <v/>
      </c>
      <c r="E22" s="201" t="str">
        <f t="shared" si="2"/>
        <v/>
      </c>
      <c r="F22" s="201" t="str">
        <f t="shared" si="3"/>
        <v/>
      </c>
      <c r="G22" s="178"/>
      <c r="H22" s="173"/>
      <c r="I22" s="218"/>
      <c r="J22" s="178"/>
      <c r="K22" s="178"/>
      <c r="L22" s="178"/>
      <c r="M22" s="217"/>
      <c r="N22" s="218"/>
    </row>
    <row r="23" spans="1:14" ht="15.75" customHeight="1">
      <c r="A23" s="204"/>
      <c r="B23" s="205"/>
      <c r="C23" s="201" t="str">
        <f t="shared" si="0"/>
        <v/>
      </c>
      <c r="D23" s="201" t="str">
        <f t="shared" si="1"/>
        <v/>
      </c>
      <c r="E23" s="201" t="str">
        <f t="shared" si="2"/>
        <v/>
      </c>
      <c r="F23" s="201" t="str">
        <f t="shared" si="3"/>
        <v/>
      </c>
      <c r="G23" s="178"/>
      <c r="H23" s="173"/>
      <c r="I23" s="218"/>
      <c r="J23" s="178"/>
      <c r="K23" s="178"/>
      <c r="L23" s="178"/>
      <c r="M23" s="217"/>
      <c r="N23" s="218"/>
    </row>
    <row r="24" spans="1:14" ht="15.75" customHeight="1">
      <c r="A24" s="204"/>
      <c r="B24" s="205"/>
      <c r="C24" s="201" t="str">
        <f t="shared" si="0"/>
        <v/>
      </c>
      <c r="D24" s="201" t="str">
        <f t="shared" si="1"/>
        <v/>
      </c>
      <c r="E24" s="201" t="str">
        <f t="shared" si="2"/>
        <v/>
      </c>
      <c r="F24" s="201" t="str">
        <f t="shared" si="3"/>
        <v/>
      </c>
      <c r="G24" s="178"/>
      <c r="H24" s="173"/>
      <c r="I24" s="218"/>
      <c r="J24" s="178"/>
      <c r="K24" s="178"/>
      <c r="L24" s="178"/>
      <c r="M24" s="217"/>
      <c r="N24" s="218"/>
    </row>
    <row r="25" spans="1:14" ht="15.75" customHeight="1">
      <c r="A25" s="204"/>
      <c r="B25" s="205"/>
      <c r="C25" s="201" t="str">
        <f t="shared" si="0"/>
        <v/>
      </c>
      <c r="D25" s="201" t="str">
        <f t="shared" si="1"/>
        <v/>
      </c>
      <c r="E25" s="201" t="str">
        <f t="shared" si="2"/>
        <v/>
      </c>
      <c r="F25" s="201" t="str">
        <f t="shared" si="3"/>
        <v/>
      </c>
      <c r="G25" s="178"/>
      <c r="H25" s="173"/>
      <c r="I25" s="218"/>
      <c r="J25" s="178"/>
      <c r="K25" s="178"/>
      <c r="L25" s="178"/>
      <c r="M25" s="217"/>
      <c r="N25" s="218"/>
    </row>
    <row r="26" spans="1:14" ht="15.75" customHeight="1">
      <c r="A26" s="204"/>
      <c r="B26" s="205"/>
      <c r="C26" s="201" t="str">
        <f t="shared" si="0"/>
        <v/>
      </c>
      <c r="D26" s="201" t="str">
        <f t="shared" si="1"/>
        <v/>
      </c>
      <c r="E26" s="201" t="str">
        <f t="shared" si="2"/>
        <v/>
      </c>
      <c r="F26" s="201" t="str">
        <f t="shared" si="3"/>
        <v/>
      </c>
      <c r="G26" s="178"/>
      <c r="H26" s="173"/>
      <c r="I26" s="218"/>
      <c r="J26" s="178"/>
      <c r="K26" s="178"/>
      <c r="L26" s="178"/>
      <c r="M26" s="217"/>
      <c r="N26" s="218"/>
    </row>
    <row r="27" spans="1:14" ht="15.75" customHeight="1">
      <c r="A27" s="204"/>
      <c r="B27" s="205"/>
      <c r="C27" s="201" t="str">
        <f t="shared" si="0"/>
        <v/>
      </c>
      <c r="D27" s="201" t="str">
        <f t="shared" si="1"/>
        <v/>
      </c>
      <c r="E27" s="201" t="str">
        <f t="shared" si="2"/>
        <v/>
      </c>
      <c r="F27" s="201" t="str">
        <f t="shared" si="3"/>
        <v/>
      </c>
      <c r="G27" s="178"/>
      <c r="H27" s="173"/>
      <c r="I27" s="218"/>
      <c r="J27" s="178"/>
      <c r="K27" s="178"/>
      <c r="L27" s="178"/>
      <c r="M27" s="217"/>
      <c r="N27" s="218"/>
    </row>
    <row r="28" spans="1:14" ht="15.75" customHeight="1">
      <c r="A28" s="204"/>
      <c r="B28" s="205"/>
      <c r="C28" s="201" t="str">
        <f t="shared" si="0"/>
        <v/>
      </c>
      <c r="D28" s="201" t="str">
        <f t="shared" si="1"/>
        <v/>
      </c>
      <c r="E28" s="201" t="str">
        <f t="shared" si="2"/>
        <v/>
      </c>
      <c r="F28" s="201" t="str">
        <f t="shared" si="3"/>
        <v/>
      </c>
      <c r="G28" s="178"/>
      <c r="H28" s="173"/>
      <c r="I28" s="218"/>
      <c r="J28" s="178"/>
      <c r="K28" s="178"/>
      <c r="L28" s="178"/>
      <c r="M28" s="217"/>
      <c r="N28" s="218"/>
    </row>
    <row r="29" spans="1:14" ht="12.5">
      <c r="A29" s="204"/>
      <c r="B29" s="205"/>
      <c r="C29" s="201" t="str">
        <f t="shared" si="0"/>
        <v/>
      </c>
      <c r="D29" s="201" t="str">
        <f t="shared" si="1"/>
        <v/>
      </c>
      <c r="E29" s="201" t="str">
        <f t="shared" si="2"/>
        <v/>
      </c>
      <c r="F29" s="201" t="str">
        <f t="shared" si="3"/>
        <v/>
      </c>
      <c r="G29" s="178"/>
      <c r="H29" s="173"/>
      <c r="I29" s="218"/>
      <c r="J29" s="178"/>
      <c r="K29" s="178"/>
      <c r="L29" s="178"/>
      <c r="M29" s="217"/>
      <c r="N29" s="218"/>
    </row>
    <row r="30" spans="1:14" ht="12.5">
      <c r="A30" s="204"/>
      <c r="B30" s="205"/>
      <c r="C30" s="201" t="str">
        <f t="shared" si="0"/>
        <v/>
      </c>
      <c r="D30" s="201" t="str">
        <f t="shared" si="1"/>
        <v/>
      </c>
      <c r="E30" s="201" t="str">
        <f t="shared" si="2"/>
        <v/>
      </c>
      <c r="F30" s="201" t="str">
        <f t="shared" si="3"/>
        <v/>
      </c>
      <c r="G30" s="178"/>
      <c r="H30" s="173"/>
      <c r="I30" s="218"/>
      <c r="J30" s="178"/>
      <c r="K30" s="178"/>
      <c r="L30" s="178"/>
      <c r="M30" s="217"/>
      <c r="N30" s="218"/>
    </row>
    <row r="31" spans="1:14" ht="12.5">
      <c r="A31" s="204"/>
      <c r="B31" s="205"/>
      <c r="C31" s="201" t="str">
        <f t="shared" si="0"/>
        <v/>
      </c>
      <c r="D31" s="201" t="str">
        <f t="shared" si="1"/>
        <v/>
      </c>
      <c r="E31" s="201" t="str">
        <f t="shared" si="2"/>
        <v/>
      </c>
      <c r="F31" s="201" t="str">
        <f t="shared" si="3"/>
        <v/>
      </c>
      <c r="G31" s="178"/>
      <c r="H31" s="173"/>
      <c r="I31" s="218"/>
      <c r="J31" s="178"/>
      <c r="K31" s="178"/>
      <c r="L31" s="178"/>
      <c r="M31" s="217"/>
      <c r="N31" s="218"/>
    </row>
    <row r="32" spans="1:14" ht="12.5">
      <c r="A32" s="204"/>
      <c r="B32" s="205"/>
      <c r="C32" s="201" t="str">
        <f t="shared" si="0"/>
        <v/>
      </c>
      <c r="D32" s="201" t="str">
        <f t="shared" si="1"/>
        <v/>
      </c>
      <c r="E32" s="201" t="str">
        <f t="shared" si="2"/>
        <v/>
      </c>
      <c r="F32" s="201" t="str">
        <f t="shared" si="3"/>
        <v/>
      </c>
      <c r="G32" s="178"/>
      <c r="H32" s="173"/>
      <c r="I32" s="218"/>
      <c r="J32" s="178"/>
      <c r="K32" s="178"/>
      <c r="L32" s="178"/>
      <c r="M32" s="217"/>
      <c r="N32" s="218"/>
    </row>
    <row r="33" spans="1:14" ht="12.5">
      <c r="A33" s="204"/>
      <c r="B33" s="205"/>
      <c r="C33" s="201" t="str">
        <f t="shared" si="0"/>
        <v/>
      </c>
      <c r="D33" s="201" t="str">
        <f t="shared" si="1"/>
        <v/>
      </c>
      <c r="E33" s="201" t="str">
        <f t="shared" si="2"/>
        <v/>
      </c>
      <c r="F33" s="201" t="str">
        <f t="shared" si="3"/>
        <v/>
      </c>
      <c r="G33" s="178"/>
      <c r="H33" s="173"/>
      <c r="I33" s="218"/>
      <c r="J33" s="178"/>
      <c r="K33" s="178"/>
      <c r="L33" s="178"/>
      <c r="M33" s="217"/>
      <c r="N33" s="218"/>
    </row>
    <row r="34" spans="1:14" ht="12.5">
      <c r="A34" s="204"/>
      <c r="B34" s="205"/>
      <c r="C34" s="201" t="str">
        <f t="shared" si="0"/>
        <v/>
      </c>
      <c r="D34" s="201" t="str">
        <f t="shared" si="1"/>
        <v/>
      </c>
      <c r="E34" s="201" t="str">
        <f t="shared" si="2"/>
        <v/>
      </c>
      <c r="F34" s="201" t="str">
        <f t="shared" si="3"/>
        <v/>
      </c>
      <c r="G34" s="178"/>
      <c r="H34" s="173"/>
      <c r="I34" s="218"/>
      <c r="J34" s="178"/>
      <c r="K34" s="178"/>
      <c r="L34" s="178"/>
      <c r="M34" s="217"/>
      <c r="N34" s="218"/>
    </row>
    <row r="35" spans="1:14" ht="12.5">
      <c r="A35" s="204"/>
      <c r="B35" s="205"/>
      <c r="C35" s="201" t="str">
        <f t="shared" si="0"/>
        <v/>
      </c>
      <c r="D35" s="201" t="str">
        <f t="shared" si="1"/>
        <v/>
      </c>
      <c r="E35" s="201" t="str">
        <f t="shared" si="2"/>
        <v/>
      </c>
      <c r="F35" s="201" t="str">
        <f t="shared" si="3"/>
        <v/>
      </c>
      <c r="G35" s="178"/>
      <c r="H35" s="173"/>
      <c r="I35" s="218"/>
      <c r="J35" s="178"/>
      <c r="K35" s="178"/>
      <c r="L35" s="178"/>
      <c r="M35" s="217"/>
      <c r="N35" s="218"/>
    </row>
    <row r="36" spans="1:14" ht="12.5">
      <c r="A36" s="204"/>
      <c r="B36" s="205"/>
      <c r="C36" s="201" t="str">
        <f t="shared" si="0"/>
        <v/>
      </c>
      <c r="D36" s="201" t="str">
        <f t="shared" si="1"/>
        <v/>
      </c>
      <c r="E36" s="201" t="str">
        <f t="shared" si="2"/>
        <v/>
      </c>
      <c r="F36" s="201" t="str">
        <f t="shared" si="3"/>
        <v/>
      </c>
      <c r="G36" s="178"/>
      <c r="H36" s="173"/>
      <c r="I36" s="218"/>
      <c r="J36" s="178"/>
      <c r="K36" s="178"/>
      <c r="L36" s="178"/>
      <c r="M36" s="217"/>
      <c r="N36" s="218"/>
    </row>
    <row r="37" spans="1:14" ht="12.5">
      <c r="A37" s="204"/>
      <c r="B37" s="205"/>
      <c r="C37" s="201" t="str">
        <f t="shared" si="0"/>
        <v/>
      </c>
      <c r="D37" s="201" t="str">
        <f t="shared" si="1"/>
        <v/>
      </c>
      <c r="E37" s="201" t="str">
        <f t="shared" si="2"/>
        <v/>
      </c>
      <c r="F37" s="201" t="str">
        <f t="shared" si="3"/>
        <v/>
      </c>
      <c r="G37" s="178"/>
      <c r="H37" s="173"/>
      <c r="I37" s="218"/>
      <c r="J37" s="178"/>
      <c r="K37" s="178"/>
      <c r="L37" s="178"/>
      <c r="M37" s="217"/>
      <c r="N37" s="218"/>
    </row>
    <row r="38" spans="1:14" ht="12.5">
      <c r="A38" s="204"/>
      <c r="B38" s="205"/>
      <c r="C38" s="201" t="str">
        <f t="shared" si="0"/>
        <v/>
      </c>
      <c r="D38" s="201" t="str">
        <f t="shared" si="1"/>
        <v/>
      </c>
      <c r="E38" s="201" t="str">
        <f t="shared" si="2"/>
        <v/>
      </c>
      <c r="F38" s="201" t="str">
        <f t="shared" si="3"/>
        <v/>
      </c>
      <c r="G38" s="178"/>
      <c r="H38" s="173"/>
      <c r="I38" s="218"/>
      <c r="J38" s="178"/>
      <c r="K38" s="178"/>
      <c r="L38" s="178"/>
      <c r="M38" s="217"/>
      <c r="N38" s="218"/>
    </row>
    <row r="39" spans="1:14" ht="12.5">
      <c r="A39" s="204"/>
      <c r="B39" s="205"/>
      <c r="C39" s="201" t="str">
        <f t="shared" si="0"/>
        <v/>
      </c>
      <c r="D39" s="201" t="str">
        <f t="shared" si="1"/>
        <v/>
      </c>
      <c r="E39" s="201" t="str">
        <f t="shared" si="2"/>
        <v/>
      </c>
      <c r="F39" s="201" t="str">
        <f t="shared" si="3"/>
        <v/>
      </c>
      <c r="G39" s="178"/>
      <c r="H39" s="173"/>
      <c r="I39" s="218"/>
      <c r="J39" s="178"/>
      <c r="K39" s="178"/>
      <c r="L39" s="178"/>
      <c r="M39" s="217"/>
      <c r="N39" s="218"/>
    </row>
    <row r="40" spans="1:14" ht="12.5">
      <c r="A40" s="204"/>
      <c r="B40" s="205"/>
      <c r="C40" s="201" t="str">
        <f t="shared" si="0"/>
        <v/>
      </c>
      <c r="D40" s="201" t="str">
        <f t="shared" si="1"/>
        <v/>
      </c>
      <c r="E40" s="201" t="str">
        <f t="shared" si="2"/>
        <v/>
      </c>
      <c r="F40" s="201" t="str">
        <f t="shared" si="3"/>
        <v/>
      </c>
      <c r="G40" s="178"/>
      <c r="H40" s="173"/>
      <c r="I40" s="218"/>
      <c r="J40" s="178"/>
      <c r="K40" s="178"/>
      <c r="L40" s="178"/>
      <c r="M40" s="217"/>
      <c r="N40" s="218"/>
    </row>
    <row r="41" spans="1:14" ht="12.5">
      <c r="A41" s="204"/>
      <c r="B41" s="205"/>
      <c r="C41" s="201" t="str">
        <f t="shared" si="0"/>
        <v/>
      </c>
      <c r="D41" s="201" t="str">
        <f t="shared" si="1"/>
        <v/>
      </c>
      <c r="E41" s="201" t="str">
        <f t="shared" si="2"/>
        <v/>
      </c>
      <c r="F41" s="201" t="str">
        <f t="shared" si="3"/>
        <v/>
      </c>
      <c r="G41" s="178"/>
      <c r="H41" s="173"/>
      <c r="I41" s="218"/>
      <c r="J41" s="178"/>
      <c r="K41" s="178"/>
      <c r="L41" s="178"/>
      <c r="M41" s="217"/>
      <c r="N41" s="218"/>
    </row>
    <row r="42" spans="1:14" ht="12.5">
      <c r="A42" s="204"/>
      <c r="B42" s="205"/>
      <c r="C42" s="201" t="str">
        <f t="shared" si="0"/>
        <v/>
      </c>
      <c r="D42" s="201" t="str">
        <f t="shared" si="1"/>
        <v/>
      </c>
      <c r="E42" s="201" t="str">
        <f t="shared" si="2"/>
        <v/>
      </c>
      <c r="F42" s="201" t="str">
        <f t="shared" si="3"/>
        <v/>
      </c>
      <c r="G42" s="178"/>
      <c r="H42" s="173"/>
      <c r="I42" s="218"/>
      <c r="J42" s="178"/>
      <c r="K42" s="178"/>
      <c r="L42" s="178"/>
      <c r="M42" s="217"/>
      <c r="N42" s="218"/>
    </row>
    <row r="43" spans="1:14" ht="12.5">
      <c r="A43" s="204"/>
      <c r="B43" s="205"/>
      <c r="C43" s="201" t="str">
        <f t="shared" si="0"/>
        <v/>
      </c>
      <c r="D43" s="201" t="str">
        <f t="shared" si="1"/>
        <v/>
      </c>
      <c r="E43" s="201" t="str">
        <f t="shared" si="2"/>
        <v/>
      </c>
      <c r="F43" s="201" t="str">
        <f t="shared" si="3"/>
        <v/>
      </c>
      <c r="G43" s="178"/>
      <c r="H43" s="173"/>
      <c r="I43" s="218"/>
      <c r="J43" s="178"/>
      <c r="K43" s="178"/>
      <c r="L43" s="178"/>
      <c r="M43" s="217"/>
      <c r="N43" s="218"/>
    </row>
    <row r="44" spans="1:14" ht="12.5">
      <c r="A44" s="204"/>
      <c r="B44" s="205"/>
      <c r="C44" s="201" t="str">
        <f t="shared" si="0"/>
        <v/>
      </c>
      <c r="D44" s="201" t="str">
        <f t="shared" si="1"/>
        <v/>
      </c>
      <c r="E44" s="201" t="str">
        <f t="shared" si="2"/>
        <v/>
      </c>
      <c r="F44" s="201" t="str">
        <f t="shared" si="3"/>
        <v/>
      </c>
      <c r="G44" s="178"/>
      <c r="H44" s="173"/>
      <c r="I44" s="218"/>
      <c r="J44" s="178"/>
      <c r="K44" s="178"/>
      <c r="L44" s="178"/>
      <c r="M44" s="217"/>
      <c r="N44" s="218"/>
    </row>
    <row r="45" spans="1:14" ht="12.5">
      <c r="A45" s="204"/>
      <c r="B45" s="205"/>
      <c r="C45" s="201" t="str">
        <f t="shared" si="0"/>
        <v/>
      </c>
      <c r="D45" s="201" t="str">
        <f t="shared" si="1"/>
        <v/>
      </c>
      <c r="E45" s="201" t="str">
        <f t="shared" si="2"/>
        <v/>
      </c>
      <c r="F45" s="201" t="str">
        <f t="shared" si="3"/>
        <v/>
      </c>
      <c r="G45" s="178"/>
      <c r="H45" s="173"/>
      <c r="I45" s="218"/>
      <c r="J45" s="178"/>
      <c r="K45" s="178"/>
      <c r="L45" s="178"/>
      <c r="M45" s="217"/>
      <c r="N45" s="218"/>
    </row>
    <row r="46" spans="1:14" ht="12.5">
      <c r="A46" s="204"/>
      <c r="B46" s="205"/>
      <c r="C46" s="201" t="str">
        <f t="shared" si="0"/>
        <v/>
      </c>
      <c r="D46" s="201" t="str">
        <f t="shared" si="1"/>
        <v/>
      </c>
      <c r="E46" s="201" t="str">
        <f t="shared" si="2"/>
        <v/>
      </c>
      <c r="F46" s="201" t="str">
        <f t="shared" si="3"/>
        <v/>
      </c>
      <c r="G46" s="178"/>
      <c r="H46" s="173"/>
      <c r="I46" s="218"/>
      <c r="J46" s="178"/>
      <c r="K46" s="178"/>
      <c r="L46" s="178"/>
      <c r="M46" s="217"/>
      <c r="N46" s="218"/>
    </row>
    <row r="47" spans="1:14" ht="12.5">
      <c r="A47" s="204"/>
      <c r="B47" s="205"/>
      <c r="C47" s="201" t="str">
        <f t="shared" si="0"/>
        <v/>
      </c>
      <c r="D47" s="201" t="str">
        <f t="shared" si="1"/>
        <v/>
      </c>
      <c r="E47" s="201" t="str">
        <f t="shared" si="2"/>
        <v/>
      </c>
      <c r="F47" s="201" t="str">
        <f t="shared" si="3"/>
        <v/>
      </c>
      <c r="G47" s="178"/>
      <c r="H47" s="173"/>
      <c r="I47" s="218"/>
      <c r="J47" s="178"/>
      <c r="K47" s="178"/>
      <c r="L47" s="178"/>
      <c r="M47" s="217"/>
      <c r="N47" s="218"/>
    </row>
    <row r="48" spans="1:14" ht="12.5">
      <c r="A48" s="204"/>
      <c r="B48" s="205"/>
      <c r="C48" s="201" t="str">
        <f t="shared" si="0"/>
        <v/>
      </c>
      <c r="D48" s="201" t="str">
        <f t="shared" si="1"/>
        <v/>
      </c>
      <c r="E48" s="201" t="str">
        <f t="shared" si="2"/>
        <v/>
      </c>
      <c r="F48" s="201" t="str">
        <f t="shared" si="3"/>
        <v/>
      </c>
      <c r="G48" s="178"/>
      <c r="H48" s="173"/>
      <c r="I48" s="218"/>
      <c r="J48" s="178"/>
      <c r="K48" s="178"/>
      <c r="L48" s="178"/>
      <c r="M48" s="217"/>
      <c r="N48" s="218"/>
    </row>
    <row r="49" spans="1:14" ht="12.5">
      <c r="A49" s="204"/>
      <c r="B49" s="205"/>
      <c r="C49" s="201" t="str">
        <f t="shared" si="0"/>
        <v/>
      </c>
      <c r="D49" s="201" t="str">
        <f t="shared" si="1"/>
        <v/>
      </c>
      <c r="E49" s="201" t="str">
        <f t="shared" si="2"/>
        <v/>
      </c>
      <c r="F49" s="201" t="str">
        <f t="shared" si="3"/>
        <v/>
      </c>
      <c r="G49" s="178"/>
      <c r="H49" s="173"/>
      <c r="I49" s="218"/>
      <c r="J49" s="178"/>
      <c r="K49" s="178"/>
      <c r="L49" s="178"/>
      <c r="M49" s="217"/>
      <c r="N49" s="218"/>
    </row>
    <row r="50" spans="1:14" ht="12.5">
      <c r="A50" s="204"/>
      <c r="B50" s="205"/>
      <c r="C50" s="201" t="str">
        <f t="shared" si="0"/>
        <v/>
      </c>
      <c r="D50" s="201" t="str">
        <f t="shared" si="1"/>
        <v/>
      </c>
      <c r="E50" s="201" t="str">
        <f t="shared" si="2"/>
        <v/>
      </c>
      <c r="F50" s="201" t="str">
        <f t="shared" si="3"/>
        <v/>
      </c>
      <c r="G50" s="178"/>
      <c r="H50" s="173"/>
      <c r="I50" s="218"/>
      <c r="J50" s="178"/>
      <c r="K50" s="178"/>
      <c r="L50" s="178"/>
      <c r="M50" s="217"/>
      <c r="N50" s="218"/>
    </row>
    <row r="51" spans="1:14" ht="12.5">
      <c r="A51" s="204"/>
      <c r="B51" s="205"/>
      <c r="C51" s="201" t="str">
        <f t="shared" si="0"/>
        <v/>
      </c>
      <c r="D51" s="201" t="str">
        <f t="shared" si="1"/>
        <v/>
      </c>
      <c r="E51" s="201" t="str">
        <f t="shared" si="2"/>
        <v/>
      </c>
      <c r="F51" s="201" t="str">
        <f t="shared" si="3"/>
        <v/>
      </c>
      <c r="G51" s="178"/>
      <c r="H51" s="173"/>
      <c r="I51" s="218"/>
      <c r="J51" s="178"/>
      <c r="K51" s="178"/>
      <c r="L51" s="178"/>
      <c r="M51" s="217"/>
      <c r="N51" s="218"/>
    </row>
    <row r="52" spans="1:14" ht="12.5">
      <c r="A52" s="204"/>
      <c r="B52" s="205"/>
      <c r="C52" s="201" t="str">
        <f t="shared" si="0"/>
        <v/>
      </c>
      <c r="D52" s="201" t="str">
        <f t="shared" si="1"/>
        <v/>
      </c>
      <c r="E52" s="201" t="str">
        <f t="shared" si="2"/>
        <v/>
      </c>
      <c r="F52" s="201" t="str">
        <f t="shared" si="3"/>
        <v/>
      </c>
      <c r="G52" s="178"/>
      <c r="H52" s="173"/>
      <c r="I52" s="218"/>
      <c r="J52" s="178"/>
      <c r="K52" s="178"/>
      <c r="L52" s="178"/>
      <c r="M52" s="217"/>
      <c r="N52" s="218"/>
    </row>
    <row r="53" spans="1:14" ht="12.5">
      <c r="A53" s="204"/>
      <c r="B53" s="205"/>
      <c r="C53" s="201" t="str">
        <f t="shared" si="0"/>
        <v/>
      </c>
      <c r="D53" s="201" t="str">
        <f t="shared" si="1"/>
        <v/>
      </c>
      <c r="E53" s="201" t="str">
        <f t="shared" si="2"/>
        <v/>
      </c>
      <c r="F53" s="201" t="str">
        <f t="shared" si="3"/>
        <v/>
      </c>
      <c r="G53" s="178"/>
      <c r="H53" s="173"/>
      <c r="I53" s="218"/>
      <c r="J53" s="178"/>
      <c r="K53" s="178"/>
      <c r="L53" s="178"/>
      <c r="M53" s="217"/>
      <c r="N53" s="218"/>
    </row>
    <row r="54" spans="1:14" ht="12.5">
      <c r="A54" s="204"/>
      <c r="B54" s="205"/>
      <c r="C54" s="201" t="str">
        <f t="shared" si="0"/>
        <v/>
      </c>
      <c r="D54" s="201" t="str">
        <f t="shared" si="1"/>
        <v/>
      </c>
      <c r="E54" s="201" t="str">
        <f t="shared" si="2"/>
        <v/>
      </c>
      <c r="F54" s="201" t="str">
        <f t="shared" si="3"/>
        <v/>
      </c>
      <c r="G54" s="178"/>
      <c r="H54" s="173"/>
      <c r="I54" s="218"/>
      <c r="J54" s="178"/>
      <c r="K54" s="178"/>
      <c r="L54" s="178"/>
      <c r="M54" s="217"/>
      <c r="N54" s="218"/>
    </row>
    <row r="55" spans="1:14" ht="12.5">
      <c r="A55" s="204"/>
      <c r="B55" s="205"/>
      <c r="C55" s="201" t="str">
        <f t="shared" si="0"/>
        <v/>
      </c>
      <c r="D55" s="201" t="str">
        <f t="shared" si="1"/>
        <v/>
      </c>
      <c r="E55" s="201" t="str">
        <f t="shared" si="2"/>
        <v/>
      </c>
      <c r="F55" s="201" t="str">
        <f t="shared" si="3"/>
        <v/>
      </c>
      <c r="G55" s="178"/>
      <c r="H55" s="173"/>
      <c r="I55" s="218"/>
      <c r="J55" s="178"/>
      <c r="K55" s="178"/>
      <c r="L55" s="178"/>
      <c r="M55" s="217"/>
      <c r="N55" s="218"/>
    </row>
    <row r="56" spans="1:14" ht="12.5">
      <c r="A56" s="204"/>
      <c r="B56" s="205"/>
      <c r="C56" s="201" t="str">
        <f t="shared" si="0"/>
        <v/>
      </c>
      <c r="D56" s="201" t="str">
        <f t="shared" si="1"/>
        <v/>
      </c>
      <c r="E56" s="201" t="str">
        <f t="shared" si="2"/>
        <v/>
      </c>
      <c r="F56" s="201" t="str">
        <f t="shared" si="3"/>
        <v/>
      </c>
      <c r="G56" s="178"/>
      <c r="H56" s="173"/>
      <c r="I56" s="218"/>
      <c r="J56" s="178"/>
      <c r="K56" s="178"/>
      <c r="L56" s="178"/>
      <c r="M56" s="217"/>
      <c r="N56" s="218"/>
    </row>
    <row r="57" spans="1:14" ht="12.5">
      <c r="A57" s="204"/>
      <c r="B57" s="205"/>
      <c r="C57" s="201" t="str">
        <f t="shared" si="0"/>
        <v/>
      </c>
      <c r="D57" s="201" t="str">
        <f t="shared" si="1"/>
        <v/>
      </c>
      <c r="E57" s="201" t="str">
        <f t="shared" si="2"/>
        <v/>
      </c>
      <c r="F57" s="201" t="str">
        <f t="shared" si="3"/>
        <v/>
      </c>
      <c r="G57" s="178"/>
      <c r="H57" s="173"/>
      <c r="I57" s="218"/>
      <c r="J57" s="178"/>
      <c r="K57" s="178"/>
      <c r="L57" s="178"/>
      <c r="M57" s="217"/>
      <c r="N57" s="218"/>
    </row>
    <row r="58" spans="1:14" ht="12.5">
      <c r="A58" s="204"/>
      <c r="B58" s="205"/>
      <c r="C58" s="201" t="str">
        <f t="shared" si="0"/>
        <v/>
      </c>
      <c r="D58" s="201" t="str">
        <f t="shared" si="1"/>
        <v/>
      </c>
      <c r="E58" s="201" t="str">
        <f t="shared" si="2"/>
        <v/>
      </c>
      <c r="F58" s="201" t="str">
        <f t="shared" si="3"/>
        <v/>
      </c>
      <c r="G58" s="178"/>
      <c r="H58" s="173"/>
      <c r="I58" s="218"/>
      <c r="J58" s="178"/>
      <c r="K58" s="178"/>
      <c r="L58" s="178"/>
      <c r="M58" s="217"/>
      <c r="N58" s="218"/>
    </row>
    <row r="59" spans="1:14" ht="12.5">
      <c r="A59" s="204"/>
      <c r="B59" s="205"/>
      <c r="C59" s="201" t="str">
        <f t="shared" si="0"/>
        <v/>
      </c>
      <c r="D59" s="201" t="str">
        <f t="shared" si="1"/>
        <v/>
      </c>
      <c r="E59" s="201" t="str">
        <f t="shared" si="2"/>
        <v/>
      </c>
      <c r="F59" s="201" t="str">
        <f t="shared" si="3"/>
        <v/>
      </c>
      <c r="G59" s="178"/>
      <c r="H59" s="173"/>
      <c r="I59" s="218"/>
      <c r="J59" s="178"/>
      <c r="K59" s="178"/>
      <c r="L59" s="178"/>
      <c r="M59" s="217"/>
      <c r="N59" s="218"/>
    </row>
    <row r="60" spans="1:14" ht="12.5">
      <c r="A60" s="204"/>
      <c r="B60" s="205"/>
      <c r="C60" s="201" t="str">
        <f t="shared" si="0"/>
        <v/>
      </c>
      <c r="D60" s="201" t="str">
        <f t="shared" si="1"/>
        <v/>
      </c>
      <c r="E60" s="201" t="str">
        <f t="shared" si="2"/>
        <v/>
      </c>
      <c r="F60" s="201" t="str">
        <f t="shared" si="3"/>
        <v/>
      </c>
      <c r="G60" s="178"/>
      <c r="H60" s="173"/>
      <c r="I60" s="218"/>
      <c r="J60" s="178"/>
      <c r="K60" s="178"/>
      <c r="L60" s="178"/>
      <c r="M60" s="217"/>
      <c r="N60" s="218"/>
    </row>
    <row r="61" spans="1:14" ht="12.5">
      <c r="A61" s="204"/>
      <c r="B61" s="205"/>
      <c r="C61" s="201" t="str">
        <f t="shared" si="0"/>
        <v/>
      </c>
      <c r="D61" s="201" t="str">
        <f t="shared" si="1"/>
        <v/>
      </c>
      <c r="E61" s="201" t="str">
        <f t="shared" si="2"/>
        <v/>
      </c>
      <c r="F61" s="201" t="str">
        <f t="shared" si="3"/>
        <v/>
      </c>
      <c r="G61" s="178"/>
      <c r="H61" s="173"/>
      <c r="I61" s="218"/>
      <c r="J61" s="178"/>
      <c r="K61" s="178"/>
      <c r="L61" s="178"/>
      <c r="M61" s="217"/>
      <c r="N61" s="218"/>
    </row>
    <row r="62" spans="1:14" ht="12.5">
      <c r="A62" s="204"/>
      <c r="B62" s="205"/>
      <c r="C62" s="201" t="str">
        <f t="shared" si="0"/>
        <v/>
      </c>
      <c r="D62" s="201" t="str">
        <f t="shared" si="1"/>
        <v/>
      </c>
      <c r="E62" s="201" t="str">
        <f t="shared" si="2"/>
        <v/>
      </c>
      <c r="F62" s="201" t="str">
        <f t="shared" si="3"/>
        <v/>
      </c>
      <c r="G62" s="178"/>
      <c r="H62" s="173"/>
      <c r="I62" s="218"/>
      <c r="J62" s="178"/>
      <c r="K62" s="178"/>
      <c r="L62" s="178"/>
      <c r="M62" s="217"/>
      <c r="N62" s="218"/>
    </row>
    <row r="63" spans="1:14" ht="12.5">
      <c r="A63" s="204"/>
      <c r="B63" s="205"/>
      <c r="C63" s="201" t="str">
        <f t="shared" si="0"/>
        <v/>
      </c>
      <c r="D63" s="201" t="str">
        <f t="shared" si="1"/>
        <v/>
      </c>
      <c r="E63" s="201" t="str">
        <f t="shared" si="2"/>
        <v/>
      </c>
      <c r="F63" s="201" t="str">
        <f t="shared" si="3"/>
        <v/>
      </c>
      <c r="G63" s="178"/>
      <c r="H63" s="173"/>
      <c r="I63" s="218"/>
      <c r="J63" s="178"/>
      <c r="K63" s="178"/>
      <c r="L63" s="178"/>
      <c r="M63" s="217"/>
      <c r="N63" s="218"/>
    </row>
    <row r="64" spans="1:14" ht="12.5">
      <c r="A64" s="204"/>
      <c r="B64" s="205"/>
      <c r="C64" s="201" t="str">
        <f t="shared" si="0"/>
        <v/>
      </c>
      <c r="D64" s="201" t="str">
        <f t="shared" si="1"/>
        <v/>
      </c>
      <c r="E64" s="201" t="str">
        <f t="shared" si="2"/>
        <v/>
      </c>
      <c r="F64" s="201" t="str">
        <f t="shared" si="3"/>
        <v/>
      </c>
      <c r="G64" s="178"/>
      <c r="H64" s="173"/>
      <c r="I64" s="218"/>
      <c r="J64" s="178"/>
      <c r="K64" s="178"/>
      <c r="L64" s="178"/>
      <c r="M64" s="217"/>
      <c r="N64" s="218"/>
    </row>
    <row r="65" spans="1:14" ht="12.5">
      <c r="A65" s="204"/>
      <c r="B65" s="205"/>
      <c r="C65" s="201" t="str">
        <f t="shared" si="0"/>
        <v/>
      </c>
      <c r="D65" s="201" t="str">
        <f t="shared" si="1"/>
        <v/>
      </c>
      <c r="E65" s="201" t="str">
        <f t="shared" si="2"/>
        <v/>
      </c>
      <c r="F65" s="201" t="str">
        <f t="shared" si="3"/>
        <v/>
      </c>
      <c r="G65" s="178"/>
      <c r="H65" s="173"/>
      <c r="I65" s="218"/>
      <c r="J65" s="178"/>
      <c r="K65" s="178"/>
      <c r="L65" s="178"/>
      <c r="M65" s="217"/>
      <c r="N65" s="218"/>
    </row>
    <row r="66" spans="1:14" ht="12.5">
      <c r="A66" s="204"/>
      <c r="B66" s="205"/>
      <c r="C66" s="201" t="str">
        <f t="shared" si="0"/>
        <v/>
      </c>
      <c r="D66" s="201" t="str">
        <f t="shared" si="1"/>
        <v/>
      </c>
      <c r="E66" s="201" t="str">
        <f t="shared" si="2"/>
        <v/>
      </c>
      <c r="F66" s="201" t="str">
        <f t="shared" si="3"/>
        <v/>
      </c>
      <c r="G66" s="178"/>
      <c r="H66" s="173"/>
      <c r="I66" s="218"/>
      <c r="J66" s="178"/>
      <c r="K66" s="178"/>
      <c r="L66" s="178"/>
      <c r="M66" s="217"/>
      <c r="N66" s="218"/>
    </row>
    <row r="67" spans="1:14" ht="12.5">
      <c r="A67" s="204"/>
      <c r="B67" s="205"/>
      <c r="C67" s="201" t="str">
        <f t="shared" si="0"/>
        <v/>
      </c>
      <c r="D67" s="201" t="str">
        <f t="shared" si="1"/>
        <v/>
      </c>
      <c r="E67" s="201" t="str">
        <f t="shared" si="2"/>
        <v/>
      </c>
      <c r="F67" s="201" t="str">
        <f t="shared" si="3"/>
        <v/>
      </c>
      <c r="G67" s="178"/>
      <c r="H67" s="173"/>
      <c r="I67" s="218"/>
      <c r="J67" s="178"/>
      <c r="K67" s="178"/>
      <c r="L67" s="178"/>
      <c r="M67" s="217"/>
      <c r="N67" s="218"/>
    </row>
    <row r="68" spans="1:14" ht="12.5">
      <c r="A68" s="204"/>
      <c r="B68" s="205"/>
      <c r="C68" s="201" t="str">
        <f t="shared" si="0"/>
        <v/>
      </c>
      <c r="D68" s="201" t="str">
        <f t="shared" si="1"/>
        <v/>
      </c>
      <c r="E68" s="201" t="str">
        <f t="shared" si="2"/>
        <v/>
      </c>
      <c r="F68" s="201" t="str">
        <f t="shared" si="3"/>
        <v/>
      </c>
      <c r="G68" s="178"/>
      <c r="H68" s="173"/>
      <c r="I68" s="218"/>
      <c r="J68" s="178"/>
      <c r="K68" s="178"/>
      <c r="L68" s="178"/>
      <c r="M68" s="217"/>
      <c r="N68" s="218"/>
    </row>
    <row r="69" spans="1:14" ht="12.5">
      <c r="A69" s="204"/>
      <c r="B69" s="205"/>
      <c r="C69" s="201" t="str">
        <f t="shared" si="0"/>
        <v/>
      </c>
      <c r="D69" s="201" t="str">
        <f t="shared" si="1"/>
        <v/>
      </c>
      <c r="E69" s="201" t="str">
        <f t="shared" si="2"/>
        <v/>
      </c>
      <c r="F69" s="201" t="str">
        <f t="shared" si="3"/>
        <v/>
      </c>
      <c r="G69" s="178"/>
      <c r="H69" s="173"/>
      <c r="I69" s="218"/>
      <c r="J69" s="178"/>
      <c r="K69" s="178"/>
      <c r="L69" s="178"/>
      <c r="M69" s="217"/>
      <c r="N69" s="218"/>
    </row>
    <row r="70" spans="1:14" ht="12.5">
      <c r="A70" s="204"/>
      <c r="B70" s="205"/>
      <c r="C70" s="201" t="str">
        <f t="shared" si="0"/>
        <v/>
      </c>
      <c r="D70" s="201" t="str">
        <f t="shared" si="1"/>
        <v/>
      </c>
      <c r="E70" s="201" t="str">
        <f t="shared" si="2"/>
        <v/>
      </c>
      <c r="F70" s="201" t="str">
        <f t="shared" si="3"/>
        <v/>
      </c>
      <c r="G70" s="178"/>
      <c r="H70" s="173"/>
      <c r="I70" s="218"/>
      <c r="J70" s="178"/>
      <c r="K70" s="178"/>
      <c r="L70" s="178"/>
      <c r="M70" s="217"/>
      <c r="N70" s="218"/>
    </row>
    <row r="71" spans="1:14" ht="12.5">
      <c r="A71" s="204"/>
      <c r="B71" s="205"/>
      <c r="C71" s="201" t="str">
        <f t="shared" si="0"/>
        <v/>
      </c>
      <c r="D71" s="201" t="str">
        <f t="shared" si="1"/>
        <v/>
      </c>
      <c r="E71" s="201" t="str">
        <f t="shared" si="2"/>
        <v/>
      </c>
      <c r="F71" s="201" t="str">
        <f t="shared" si="3"/>
        <v/>
      </c>
      <c r="G71" s="178"/>
      <c r="H71" s="173"/>
      <c r="I71" s="218"/>
      <c r="J71" s="178"/>
      <c r="K71" s="178"/>
      <c r="L71" s="178"/>
      <c r="M71" s="217"/>
      <c r="N71" s="218"/>
    </row>
    <row r="72" spans="1:14" ht="12.5">
      <c r="A72" s="204"/>
      <c r="B72" s="205"/>
      <c r="C72" s="201" t="str">
        <f t="shared" si="0"/>
        <v/>
      </c>
      <c r="D72" s="201" t="str">
        <f t="shared" si="1"/>
        <v/>
      </c>
      <c r="E72" s="201" t="str">
        <f t="shared" si="2"/>
        <v/>
      </c>
      <c r="F72" s="201" t="str">
        <f t="shared" si="3"/>
        <v/>
      </c>
      <c r="G72" s="178"/>
      <c r="H72" s="173"/>
      <c r="I72" s="218"/>
      <c r="J72" s="178"/>
      <c r="K72" s="178"/>
      <c r="L72" s="178"/>
      <c r="M72" s="217"/>
      <c r="N72" s="218"/>
    </row>
    <row r="73" spans="1:14" ht="12.5">
      <c r="A73" s="204"/>
      <c r="B73" s="205"/>
      <c r="C73" s="201" t="str">
        <f t="shared" si="0"/>
        <v/>
      </c>
      <c r="D73" s="201" t="str">
        <f t="shared" si="1"/>
        <v/>
      </c>
      <c r="E73" s="201" t="str">
        <f t="shared" si="2"/>
        <v/>
      </c>
      <c r="F73" s="201" t="str">
        <f t="shared" si="3"/>
        <v/>
      </c>
      <c r="G73" s="178"/>
      <c r="H73" s="173"/>
      <c r="I73" s="218"/>
      <c r="J73" s="178"/>
      <c r="K73" s="178"/>
      <c r="L73" s="178"/>
      <c r="M73" s="217"/>
      <c r="N73" s="218"/>
    </row>
    <row r="74" spans="1:14" ht="12.5">
      <c r="A74" s="204"/>
      <c r="B74" s="205"/>
      <c r="C74" s="201" t="str">
        <f t="shared" si="0"/>
        <v/>
      </c>
      <c r="D74" s="201" t="str">
        <f t="shared" si="1"/>
        <v/>
      </c>
      <c r="E74" s="201" t="str">
        <f t="shared" si="2"/>
        <v/>
      </c>
      <c r="F74" s="201" t="str">
        <f t="shared" si="3"/>
        <v/>
      </c>
      <c r="G74" s="178"/>
      <c r="H74" s="173"/>
      <c r="I74" s="218"/>
      <c r="J74" s="178"/>
      <c r="K74" s="178"/>
      <c r="L74" s="178"/>
      <c r="M74" s="217"/>
      <c r="N74" s="218"/>
    </row>
    <row r="75" spans="1:14" ht="12.5">
      <c r="A75" s="204"/>
      <c r="B75" s="205"/>
      <c r="C75" s="201" t="str">
        <f t="shared" si="0"/>
        <v/>
      </c>
      <c r="D75" s="201" t="str">
        <f t="shared" si="1"/>
        <v/>
      </c>
      <c r="E75" s="201" t="str">
        <f t="shared" si="2"/>
        <v/>
      </c>
      <c r="F75" s="201" t="str">
        <f t="shared" si="3"/>
        <v/>
      </c>
      <c r="G75" s="178"/>
      <c r="H75" s="173"/>
      <c r="I75" s="218"/>
      <c r="J75" s="178"/>
      <c r="K75" s="178"/>
      <c r="L75" s="178"/>
      <c r="M75" s="217"/>
      <c r="N75" s="218"/>
    </row>
    <row r="76" spans="1:14" ht="12.5">
      <c r="A76" s="204"/>
      <c r="B76" s="205"/>
      <c r="C76" s="201" t="str">
        <f t="shared" si="0"/>
        <v/>
      </c>
      <c r="D76" s="201" t="str">
        <f t="shared" si="1"/>
        <v/>
      </c>
      <c r="E76" s="201" t="str">
        <f t="shared" si="2"/>
        <v/>
      </c>
      <c r="F76" s="201" t="str">
        <f t="shared" si="3"/>
        <v/>
      </c>
      <c r="G76" s="178"/>
      <c r="H76" s="173"/>
      <c r="I76" s="218"/>
      <c r="J76" s="178"/>
      <c r="K76" s="178"/>
      <c r="L76" s="178"/>
      <c r="M76" s="217"/>
      <c r="N76" s="218"/>
    </row>
    <row r="77" spans="1:14" ht="12.5">
      <c r="A77" s="204"/>
      <c r="B77" s="205"/>
      <c r="C77" s="201" t="str">
        <f t="shared" si="0"/>
        <v/>
      </c>
      <c r="D77" s="201" t="str">
        <f t="shared" si="1"/>
        <v/>
      </c>
      <c r="E77" s="201" t="str">
        <f t="shared" si="2"/>
        <v/>
      </c>
      <c r="F77" s="201" t="str">
        <f t="shared" si="3"/>
        <v/>
      </c>
      <c r="G77" s="178"/>
      <c r="H77" s="173"/>
      <c r="I77" s="218"/>
      <c r="J77" s="178"/>
      <c r="K77" s="178"/>
      <c r="L77" s="178"/>
      <c r="M77" s="217"/>
      <c r="N77" s="218"/>
    </row>
    <row r="78" spans="1:14" ht="12.5">
      <c r="A78" s="204"/>
      <c r="B78" s="205"/>
      <c r="C78" s="201" t="str">
        <f t="shared" si="0"/>
        <v/>
      </c>
      <c r="D78" s="201" t="str">
        <f t="shared" si="1"/>
        <v/>
      </c>
      <c r="E78" s="201" t="str">
        <f t="shared" si="2"/>
        <v/>
      </c>
      <c r="F78" s="201" t="str">
        <f t="shared" si="3"/>
        <v/>
      </c>
      <c r="G78" s="178"/>
      <c r="H78" s="173"/>
      <c r="I78" s="218"/>
      <c r="J78" s="178"/>
      <c r="K78" s="178"/>
      <c r="L78" s="178"/>
      <c r="M78" s="217"/>
      <c r="N78" s="218"/>
    </row>
    <row r="79" spans="1:14" ht="12.5">
      <c r="A79" s="204"/>
      <c r="B79" s="205"/>
      <c r="C79" s="201" t="str">
        <f t="shared" si="0"/>
        <v/>
      </c>
      <c r="D79" s="201" t="str">
        <f t="shared" si="1"/>
        <v/>
      </c>
      <c r="E79" s="201" t="str">
        <f t="shared" si="2"/>
        <v/>
      </c>
      <c r="F79" s="201" t="str">
        <f t="shared" si="3"/>
        <v/>
      </c>
      <c r="G79" s="178"/>
      <c r="H79" s="173"/>
      <c r="I79" s="218"/>
      <c r="J79" s="178"/>
      <c r="K79" s="178"/>
      <c r="L79" s="178"/>
      <c r="M79" s="217"/>
      <c r="N79" s="218"/>
    </row>
    <row r="80" spans="1:14" ht="12.5">
      <c r="A80" s="204"/>
      <c r="B80" s="205"/>
      <c r="C80" s="201" t="str">
        <f t="shared" si="0"/>
        <v/>
      </c>
      <c r="D80" s="201" t="str">
        <f t="shared" si="1"/>
        <v/>
      </c>
      <c r="E80" s="201" t="str">
        <f t="shared" si="2"/>
        <v/>
      </c>
      <c r="F80" s="201" t="str">
        <f t="shared" si="3"/>
        <v/>
      </c>
      <c r="G80" s="178"/>
      <c r="H80" s="173"/>
      <c r="I80" s="218"/>
      <c r="J80" s="178"/>
      <c r="K80" s="178"/>
      <c r="L80" s="178"/>
      <c r="M80" s="217"/>
      <c r="N80" s="218"/>
    </row>
    <row r="81" spans="1:14" ht="12.5">
      <c r="A81" s="204"/>
      <c r="B81" s="205"/>
      <c r="C81" s="201" t="str">
        <f t="shared" si="0"/>
        <v/>
      </c>
      <c r="D81" s="201" t="str">
        <f t="shared" si="1"/>
        <v/>
      </c>
      <c r="E81" s="201" t="str">
        <f t="shared" si="2"/>
        <v/>
      </c>
      <c r="F81" s="201" t="str">
        <f t="shared" si="3"/>
        <v/>
      </c>
      <c r="G81" s="178"/>
      <c r="H81" s="173"/>
      <c r="I81" s="218"/>
      <c r="J81" s="178"/>
      <c r="K81" s="178"/>
      <c r="L81" s="178"/>
      <c r="M81" s="217"/>
      <c r="N81" s="218"/>
    </row>
    <row r="82" spans="1:14" ht="12.5">
      <c r="A82" s="204"/>
      <c r="B82" s="205"/>
      <c r="C82" s="201" t="str">
        <f t="shared" si="0"/>
        <v/>
      </c>
      <c r="D82" s="201" t="str">
        <f t="shared" si="1"/>
        <v/>
      </c>
      <c r="E82" s="201" t="str">
        <f t="shared" si="2"/>
        <v/>
      </c>
      <c r="F82" s="201" t="str">
        <f t="shared" si="3"/>
        <v/>
      </c>
      <c r="G82" s="178"/>
      <c r="H82" s="173"/>
      <c r="I82" s="218"/>
      <c r="J82" s="178"/>
      <c r="K82" s="178"/>
      <c r="L82" s="178"/>
      <c r="M82" s="217"/>
      <c r="N82" s="218"/>
    </row>
    <row r="83" spans="1:14" ht="12.5">
      <c r="A83" s="204"/>
      <c r="B83" s="205"/>
      <c r="C83" s="201" t="str">
        <f t="shared" si="0"/>
        <v/>
      </c>
      <c r="D83" s="201" t="str">
        <f t="shared" si="1"/>
        <v/>
      </c>
      <c r="E83" s="201" t="str">
        <f t="shared" si="2"/>
        <v/>
      </c>
      <c r="F83" s="201" t="str">
        <f t="shared" si="3"/>
        <v/>
      </c>
      <c r="G83" s="178"/>
      <c r="H83" s="173"/>
      <c r="I83" s="218"/>
      <c r="J83" s="178"/>
      <c r="K83" s="178"/>
      <c r="L83" s="178"/>
      <c r="M83" s="217"/>
      <c r="N83" s="218"/>
    </row>
    <row r="84" spans="1:14" ht="12.5">
      <c r="A84" s="204"/>
      <c r="B84" s="205"/>
      <c r="C84" s="201" t="str">
        <f t="shared" si="0"/>
        <v/>
      </c>
      <c r="D84" s="201" t="str">
        <f t="shared" si="1"/>
        <v/>
      </c>
      <c r="E84" s="201" t="str">
        <f t="shared" si="2"/>
        <v/>
      </c>
      <c r="F84" s="201" t="str">
        <f t="shared" si="3"/>
        <v/>
      </c>
      <c r="G84" s="178"/>
      <c r="H84" s="173"/>
      <c r="I84" s="218"/>
      <c r="J84" s="178"/>
      <c r="K84" s="178"/>
      <c r="L84" s="178"/>
      <c r="M84" s="217"/>
      <c r="N84" s="218"/>
    </row>
    <row r="85" spans="1:14" ht="12.5">
      <c r="A85" s="204"/>
      <c r="B85" s="205"/>
      <c r="C85" s="201" t="str">
        <f t="shared" si="0"/>
        <v/>
      </c>
      <c r="D85" s="201" t="str">
        <f t="shared" si="1"/>
        <v/>
      </c>
      <c r="E85" s="201" t="str">
        <f t="shared" si="2"/>
        <v/>
      </c>
      <c r="F85" s="201" t="str">
        <f t="shared" si="3"/>
        <v/>
      </c>
      <c r="G85" s="178"/>
      <c r="H85" s="173"/>
      <c r="I85" s="218"/>
      <c r="J85" s="178"/>
      <c r="K85" s="178"/>
      <c r="L85" s="178"/>
      <c r="M85" s="217"/>
      <c r="N85" s="218"/>
    </row>
    <row r="86" spans="1:14" ht="12.5">
      <c r="A86" s="204"/>
      <c r="B86" s="205"/>
      <c r="C86" s="201" t="str">
        <f t="shared" si="0"/>
        <v/>
      </c>
      <c r="D86" s="201" t="str">
        <f t="shared" si="1"/>
        <v/>
      </c>
      <c r="E86" s="201" t="str">
        <f t="shared" si="2"/>
        <v/>
      </c>
      <c r="F86" s="201" t="str">
        <f t="shared" si="3"/>
        <v/>
      </c>
      <c r="G86" s="178"/>
      <c r="H86" s="173"/>
      <c r="I86" s="218"/>
      <c r="J86" s="178"/>
      <c r="K86" s="178"/>
      <c r="L86" s="178"/>
      <c r="M86" s="217"/>
      <c r="N86" s="218"/>
    </row>
    <row r="87" spans="1:14" ht="12.5">
      <c r="A87" s="204"/>
      <c r="B87" s="205"/>
      <c r="C87" s="201" t="str">
        <f t="shared" si="0"/>
        <v/>
      </c>
      <c r="D87" s="201" t="str">
        <f t="shared" si="1"/>
        <v/>
      </c>
      <c r="E87" s="201" t="str">
        <f t="shared" si="2"/>
        <v/>
      </c>
      <c r="F87" s="201" t="str">
        <f t="shared" si="3"/>
        <v/>
      </c>
      <c r="G87" s="178"/>
      <c r="H87" s="173"/>
      <c r="I87" s="218"/>
      <c r="J87" s="178"/>
      <c r="K87" s="178"/>
      <c r="L87" s="178"/>
      <c r="M87" s="217"/>
      <c r="N87" s="218"/>
    </row>
    <row r="88" spans="1:14" ht="12.5">
      <c r="A88" s="204"/>
      <c r="B88" s="205"/>
      <c r="C88" s="201" t="str">
        <f t="shared" si="0"/>
        <v/>
      </c>
      <c r="D88" s="201" t="str">
        <f t="shared" si="1"/>
        <v/>
      </c>
      <c r="E88" s="201" t="str">
        <f t="shared" si="2"/>
        <v/>
      </c>
      <c r="F88" s="201" t="str">
        <f t="shared" si="3"/>
        <v/>
      </c>
      <c r="G88" s="178"/>
      <c r="H88" s="173"/>
      <c r="I88" s="218"/>
      <c r="J88" s="178"/>
      <c r="K88" s="178"/>
      <c r="L88" s="178"/>
      <c r="M88" s="217"/>
      <c r="N88" s="218"/>
    </row>
    <row r="89" spans="1:14" ht="12.5">
      <c r="A89" s="204"/>
      <c r="B89" s="205"/>
      <c r="C89" s="201" t="str">
        <f t="shared" si="0"/>
        <v/>
      </c>
      <c r="D89" s="201" t="str">
        <f t="shared" si="1"/>
        <v/>
      </c>
      <c r="E89" s="201" t="str">
        <f t="shared" si="2"/>
        <v/>
      </c>
      <c r="F89" s="201" t="str">
        <f t="shared" si="3"/>
        <v/>
      </c>
      <c r="G89" s="178"/>
      <c r="H89" s="173"/>
      <c r="I89" s="218"/>
      <c r="J89" s="178"/>
      <c r="K89" s="178"/>
      <c r="L89" s="178"/>
      <c r="M89" s="217"/>
      <c r="N89" s="218"/>
    </row>
    <row r="90" spans="1:14" ht="12.5">
      <c r="A90" s="204"/>
      <c r="B90" s="205"/>
      <c r="C90" s="201" t="str">
        <f t="shared" si="0"/>
        <v/>
      </c>
      <c r="D90" s="201" t="str">
        <f t="shared" si="1"/>
        <v/>
      </c>
      <c r="E90" s="201" t="str">
        <f t="shared" si="2"/>
        <v/>
      </c>
      <c r="F90" s="201" t="str">
        <f t="shared" si="3"/>
        <v/>
      </c>
      <c r="G90" s="178"/>
      <c r="H90" s="173"/>
      <c r="I90" s="218"/>
      <c r="J90" s="178"/>
      <c r="K90" s="178"/>
      <c r="L90" s="178"/>
      <c r="M90" s="217"/>
      <c r="N90" s="218"/>
    </row>
    <row r="91" spans="1:14" ht="12.5">
      <c r="A91" s="204"/>
      <c r="B91" s="205"/>
      <c r="C91" s="201" t="str">
        <f t="shared" si="0"/>
        <v/>
      </c>
      <c r="D91" s="201" t="str">
        <f t="shared" si="1"/>
        <v/>
      </c>
      <c r="E91" s="201" t="str">
        <f t="shared" si="2"/>
        <v/>
      </c>
      <c r="F91" s="201" t="str">
        <f t="shared" si="3"/>
        <v/>
      </c>
      <c r="G91" s="178"/>
      <c r="H91" s="173"/>
      <c r="I91" s="218"/>
      <c r="J91" s="178"/>
      <c r="K91" s="178"/>
      <c r="L91" s="178"/>
      <c r="M91" s="217"/>
      <c r="N91" s="218"/>
    </row>
    <row r="92" spans="1:14" ht="12.5">
      <c r="A92" s="204"/>
      <c r="B92" s="205"/>
      <c r="C92" s="201" t="str">
        <f t="shared" si="0"/>
        <v/>
      </c>
      <c r="D92" s="201" t="str">
        <f t="shared" si="1"/>
        <v/>
      </c>
      <c r="E92" s="201" t="str">
        <f t="shared" si="2"/>
        <v/>
      </c>
      <c r="F92" s="201" t="str">
        <f t="shared" si="3"/>
        <v/>
      </c>
      <c r="G92" s="178"/>
      <c r="H92" s="173"/>
      <c r="I92" s="218"/>
      <c r="J92" s="178"/>
      <c r="K92" s="178"/>
      <c r="L92" s="178"/>
      <c r="M92" s="217"/>
      <c r="N92" s="218"/>
    </row>
    <row r="93" spans="1:14" ht="12.5">
      <c r="A93" s="204"/>
      <c r="B93" s="205"/>
      <c r="C93" s="201" t="str">
        <f t="shared" si="0"/>
        <v/>
      </c>
      <c r="D93" s="201" t="str">
        <f t="shared" si="1"/>
        <v/>
      </c>
      <c r="E93" s="201" t="str">
        <f t="shared" si="2"/>
        <v/>
      </c>
      <c r="F93" s="201" t="str">
        <f t="shared" si="3"/>
        <v/>
      </c>
      <c r="G93" s="178"/>
      <c r="H93" s="173"/>
      <c r="I93" s="218"/>
      <c r="J93" s="178"/>
      <c r="K93" s="178"/>
      <c r="L93" s="178"/>
      <c r="M93" s="217"/>
      <c r="N93" s="218"/>
    </row>
    <row r="94" spans="1:14" ht="12.5">
      <c r="A94" s="204"/>
      <c r="B94" s="205"/>
      <c r="C94" s="201" t="str">
        <f t="shared" si="0"/>
        <v/>
      </c>
      <c r="D94" s="201" t="str">
        <f t="shared" si="1"/>
        <v/>
      </c>
      <c r="E94" s="201" t="str">
        <f t="shared" si="2"/>
        <v/>
      </c>
      <c r="F94" s="201" t="str">
        <f t="shared" si="3"/>
        <v/>
      </c>
      <c r="G94" s="178"/>
      <c r="H94" s="173"/>
      <c r="I94" s="218"/>
      <c r="J94" s="178"/>
      <c r="K94" s="178"/>
      <c r="L94" s="178"/>
      <c r="M94" s="217"/>
      <c r="N94" s="218"/>
    </row>
    <row r="95" spans="1:14" ht="12.5">
      <c r="A95" s="204"/>
      <c r="B95" s="205"/>
      <c r="C95" s="201" t="str">
        <f t="shared" si="0"/>
        <v/>
      </c>
      <c r="D95" s="201" t="str">
        <f t="shared" si="1"/>
        <v/>
      </c>
      <c r="E95" s="201" t="str">
        <f t="shared" si="2"/>
        <v/>
      </c>
      <c r="F95" s="201" t="str">
        <f t="shared" si="3"/>
        <v/>
      </c>
      <c r="G95" s="178"/>
      <c r="H95" s="173"/>
      <c r="I95" s="218"/>
      <c r="J95" s="178"/>
      <c r="K95" s="178"/>
      <c r="L95" s="178"/>
      <c r="M95" s="217"/>
      <c r="N95" s="218"/>
    </row>
    <row r="96" spans="1:14" ht="12.5">
      <c r="A96" s="204"/>
      <c r="B96" s="205"/>
      <c r="C96" s="201" t="str">
        <f t="shared" si="0"/>
        <v/>
      </c>
      <c r="D96" s="201" t="str">
        <f t="shared" si="1"/>
        <v/>
      </c>
      <c r="E96" s="201" t="str">
        <f t="shared" si="2"/>
        <v/>
      </c>
      <c r="F96" s="201" t="str">
        <f t="shared" si="3"/>
        <v/>
      </c>
      <c r="G96" s="178"/>
      <c r="H96" s="173"/>
      <c r="I96" s="218"/>
      <c r="J96" s="178"/>
      <c r="K96" s="178"/>
      <c r="L96" s="178"/>
      <c r="M96" s="217"/>
      <c r="N96" s="218"/>
    </row>
    <row r="97" spans="1:14" ht="12.5">
      <c r="A97" s="204"/>
      <c r="B97" s="205"/>
      <c r="C97" s="201" t="str">
        <f t="shared" si="0"/>
        <v/>
      </c>
      <c r="D97" s="201" t="str">
        <f t="shared" si="1"/>
        <v/>
      </c>
      <c r="E97" s="201" t="str">
        <f t="shared" si="2"/>
        <v/>
      </c>
      <c r="F97" s="201" t="str">
        <f t="shared" si="3"/>
        <v/>
      </c>
      <c r="G97" s="178"/>
      <c r="H97" s="173"/>
      <c r="I97" s="218"/>
      <c r="J97" s="178"/>
      <c r="K97" s="178"/>
      <c r="L97" s="178"/>
      <c r="M97" s="217"/>
      <c r="N97" s="218"/>
    </row>
    <row r="98" spans="1:14" ht="12.5">
      <c r="A98" s="204"/>
      <c r="B98" s="205"/>
      <c r="C98" s="201" t="str">
        <f t="shared" si="0"/>
        <v/>
      </c>
      <c r="D98" s="201" t="str">
        <f t="shared" si="1"/>
        <v/>
      </c>
      <c r="E98" s="201" t="str">
        <f t="shared" si="2"/>
        <v/>
      </c>
      <c r="F98" s="201" t="str">
        <f t="shared" si="3"/>
        <v/>
      </c>
      <c r="G98" s="178"/>
      <c r="H98" s="173"/>
      <c r="I98" s="218"/>
      <c r="J98" s="178"/>
      <c r="K98" s="178"/>
      <c r="L98" s="178"/>
      <c r="M98" s="217"/>
      <c r="N98" s="218"/>
    </row>
    <row r="99" spans="1:14" ht="12.5">
      <c r="A99" s="204"/>
      <c r="B99" s="205"/>
      <c r="C99" s="201" t="str">
        <f t="shared" si="0"/>
        <v/>
      </c>
      <c r="D99" s="201" t="str">
        <f t="shared" si="1"/>
        <v/>
      </c>
      <c r="E99" s="201" t="str">
        <f t="shared" si="2"/>
        <v/>
      </c>
      <c r="F99" s="201" t="str">
        <f t="shared" si="3"/>
        <v/>
      </c>
      <c r="G99" s="178"/>
      <c r="H99" s="173"/>
      <c r="I99" s="218"/>
      <c r="J99" s="178"/>
      <c r="K99" s="178"/>
      <c r="L99" s="178"/>
      <c r="M99" s="217"/>
      <c r="N99" s="218"/>
    </row>
    <row r="100" spans="1:14" ht="12.5">
      <c r="A100" s="204"/>
      <c r="B100" s="205"/>
      <c r="C100" s="201" t="str">
        <f t="shared" si="0"/>
        <v/>
      </c>
      <c r="D100" s="201" t="str">
        <f t="shared" si="1"/>
        <v/>
      </c>
      <c r="E100" s="201" t="str">
        <f t="shared" si="2"/>
        <v/>
      </c>
      <c r="F100" s="201" t="str">
        <f t="shared" si="3"/>
        <v/>
      </c>
      <c r="G100" s="178"/>
      <c r="H100" s="173"/>
      <c r="I100" s="218"/>
      <c r="J100" s="178"/>
      <c r="K100" s="178"/>
      <c r="L100" s="178"/>
      <c r="M100" s="217"/>
      <c r="N100" s="218"/>
    </row>
    <row r="101" spans="1:14" ht="12.5">
      <c r="A101" s="204"/>
      <c r="B101" s="205"/>
      <c r="C101" s="201" t="str">
        <f t="shared" si="0"/>
        <v/>
      </c>
      <c r="D101" s="201" t="str">
        <f t="shared" si="1"/>
        <v/>
      </c>
      <c r="E101" s="201" t="str">
        <f t="shared" si="2"/>
        <v/>
      </c>
      <c r="F101" s="201" t="str">
        <f t="shared" si="3"/>
        <v/>
      </c>
      <c r="G101" s="178"/>
      <c r="H101" s="173"/>
      <c r="I101" s="218"/>
      <c r="J101" s="178"/>
      <c r="K101" s="178"/>
      <c r="L101" s="178"/>
      <c r="M101" s="217"/>
      <c r="N101" s="218"/>
    </row>
    <row r="102" spans="1:14" ht="12.5">
      <c r="A102" s="204"/>
      <c r="B102" s="205"/>
      <c r="C102" s="201" t="str">
        <f t="shared" si="0"/>
        <v/>
      </c>
      <c r="D102" s="201" t="str">
        <f t="shared" si="1"/>
        <v/>
      </c>
      <c r="E102" s="201" t="str">
        <f t="shared" si="2"/>
        <v/>
      </c>
      <c r="F102" s="201" t="str">
        <f t="shared" si="3"/>
        <v/>
      </c>
      <c r="G102" s="178"/>
      <c r="H102" s="173"/>
      <c r="I102" s="218"/>
      <c r="J102" s="178"/>
      <c r="K102" s="178"/>
      <c r="L102" s="178"/>
      <c r="M102" s="217"/>
      <c r="N102" s="218"/>
    </row>
    <row r="103" spans="1:14" ht="12.5">
      <c r="A103" s="204"/>
      <c r="B103" s="205"/>
      <c r="C103" s="201" t="str">
        <f t="shared" si="0"/>
        <v/>
      </c>
      <c r="D103" s="201" t="str">
        <f t="shared" si="1"/>
        <v/>
      </c>
      <c r="E103" s="201" t="str">
        <f t="shared" si="2"/>
        <v/>
      </c>
      <c r="F103" s="201" t="str">
        <f t="shared" si="3"/>
        <v/>
      </c>
      <c r="G103" s="178"/>
      <c r="H103" s="173"/>
      <c r="I103" s="218"/>
      <c r="J103" s="178"/>
      <c r="K103" s="178"/>
      <c r="L103" s="178"/>
      <c r="M103" s="217"/>
      <c r="N103" s="218"/>
    </row>
    <row r="104" spans="1:14" ht="12.5">
      <c r="A104" s="204"/>
      <c r="B104" s="205"/>
      <c r="C104" s="201" t="str">
        <f t="shared" si="0"/>
        <v/>
      </c>
      <c r="D104" s="201" t="str">
        <f t="shared" si="1"/>
        <v/>
      </c>
      <c r="E104" s="201" t="str">
        <f t="shared" si="2"/>
        <v/>
      </c>
      <c r="F104" s="201" t="str">
        <f t="shared" si="3"/>
        <v/>
      </c>
      <c r="G104" s="178"/>
      <c r="H104" s="173"/>
      <c r="I104" s="218"/>
      <c r="J104" s="178"/>
      <c r="K104" s="178"/>
      <c r="L104" s="178"/>
      <c r="M104" s="217"/>
      <c r="N104" s="218"/>
    </row>
    <row r="105" spans="1:14" ht="12.5">
      <c r="A105" s="204"/>
      <c r="B105" s="205"/>
      <c r="C105" s="201" t="str">
        <f t="shared" si="0"/>
        <v/>
      </c>
      <c r="D105" s="201" t="str">
        <f t="shared" si="1"/>
        <v/>
      </c>
      <c r="E105" s="201" t="str">
        <f t="shared" si="2"/>
        <v/>
      </c>
      <c r="F105" s="201" t="str">
        <f t="shared" si="3"/>
        <v/>
      </c>
      <c r="G105" s="178"/>
      <c r="H105" s="173"/>
      <c r="I105" s="218"/>
      <c r="J105" s="178"/>
      <c r="K105" s="178"/>
      <c r="L105" s="178"/>
      <c r="M105" s="217"/>
      <c r="N105" s="218"/>
    </row>
    <row r="106" spans="1:14" ht="12.5">
      <c r="A106" s="219"/>
      <c r="B106" s="205"/>
      <c r="C106" s="201" t="str">
        <f t="shared" si="0"/>
        <v/>
      </c>
      <c r="D106" s="201" t="str">
        <f t="shared" si="1"/>
        <v/>
      </c>
      <c r="E106" s="201" t="str">
        <f t="shared" si="2"/>
        <v/>
      </c>
      <c r="F106" s="201" t="str">
        <f t="shared" si="3"/>
        <v/>
      </c>
      <c r="G106" s="178"/>
      <c r="H106" s="173"/>
      <c r="I106" s="218"/>
      <c r="J106" s="178"/>
      <c r="K106" s="178"/>
      <c r="L106" s="178"/>
      <c r="M106" s="217"/>
      <c r="N106" s="218"/>
    </row>
    <row r="107" spans="1:14" ht="12.5">
      <c r="A107" s="220"/>
      <c r="B107" s="205"/>
      <c r="C107" s="201" t="str">
        <f t="shared" si="0"/>
        <v/>
      </c>
      <c r="D107" s="201" t="str">
        <f t="shared" si="1"/>
        <v/>
      </c>
      <c r="E107" s="201" t="str">
        <f t="shared" si="2"/>
        <v/>
      </c>
      <c r="F107" s="201" t="str">
        <f t="shared" si="3"/>
        <v/>
      </c>
      <c r="G107" s="178"/>
      <c r="H107" s="221"/>
      <c r="I107" s="218"/>
      <c r="J107" s="178"/>
      <c r="K107" s="178"/>
      <c r="L107" s="178"/>
      <c r="M107" s="217"/>
      <c r="N107" s="218"/>
    </row>
    <row r="108" spans="1:14" ht="12.5">
      <c r="A108" s="220"/>
      <c r="B108" s="205"/>
      <c r="C108" s="201" t="str">
        <f t="shared" si="0"/>
        <v/>
      </c>
      <c r="D108" s="201" t="str">
        <f t="shared" si="1"/>
        <v/>
      </c>
      <c r="E108" s="201" t="str">
        <f t="shared" si="2"/>
        <v/>
      </c>
      <c r="F108" s="201" t="str">
        <f t="shared" si="3"/>
        <v/>
      </c>
      <c r="G108" s="178"/>
      <c r="H108" s="221"/>
      <c r="I108" s="218"/>
      <c r="J108" s="178"/>
      <c r="K108" s="178"/>
      <c r="L108" s="178"/>
      <c r="M108" s="217"/>
      <c r="N108" s="218"/>
    </row>
    <row r="109" spans="1:14" ht="12.5">
      <c r="A109" s="220"/>
      <c r="B109" s="205"/>
      <c r="C109" s="201" t="str">
        <f t="shared" si="0"/>
        <v/>
      </c>
      <c r="D109" s="201" t="str">
        <f t="shared" si="1"/>
        <v/>
      </c>
      <c r="E109" s="201" t="str">
        <f t="shared" si="2"/>
        <v/>
      </c>
      <c r="F109" s="201" t="str">
        <f t="shared" si="3"/>
        <v/>
      </c>
      <c r="G109" s="178"/>
      <c r="H109" s="221"/>
      <c r="I109" s="218"/>
      <c r="J109" s="178"/>
      <c r="K109" s="178"/>
      <c r="L109" s="178"/>
      <c r="M109" s="217"/>
      <c r="N109" s="218"/>
    </row>
    <row r="110" spans="1:14" ht="12.5">
      <c r="A110" s="220"/>
      <c r="B110" s="205"/>
      <c r="C110" s="201" t="str">
        <f t="shared" si="0"/>
        <v/>
      </c>
      <c r="D110" s="201" t="str">
        <f t="shared" si="1"/>
        <v/>
      </c>
      <c r="E110" s="201" t="str">
        <f t="shared" si="2"/>
        <v/>
      </c>
      <c r="F110" s="201" t="str">
        <f t="shared" si="3"/>
        <v/>
      </c>
      <c r="G110" s="178"/>
      <c r="H110" s="221"/>
      <c r="I110" s="218"/>
      <c r="J110" s="178"/>
      <c r="K110" s="178"/>
      <c r="L110" s="178"/>
      <c r="M110" s="217"/>
      <c r="N110" s="218"/>
    </row>
    <row r="111" spans="1:14" ht="12.5">
      <c r="A111" s="220"/>
      <c r="B111" s="205"/>
      <c r="C111" s="201" t="str">
        <f t="shared" si="0"/>
        <v/>
      </c>
      <c r="D111" s="201" t="str">
        <f t="shared" si="1"/>
        <v/>
      </c>
      <c r="E111" s="201" t="str">
        <f t="shared" si="2"/>
        <v/>
      </c>
      <c r="F111" s="201" t="str">
        <f t="shared" si="3"/>
        <v/>
      </c>
      <c r="G111" s="178"/>
      <c r="H111" s="221"/>
      <c r="I111" s="218"/>
      <c r="J111" s="178"/>
      <c r="K111" s="178"/>
      <c r="L111" s="178"/>
      <c r="M111" s="217"/>
      <c r="N111" s="218"/>
    </row>
    <row r="112" spans="1:14" ht="12.5">
      <c r="A112" s="220"/>
      <c r="B112" s="205"/>
      <c r="C112" s="201" t="str">
        <f t="shared" si="0"/>
        <v/>
      </c>
      <c r="D112" s="201" t="str">
        <f t="shared" si="1"/>
        <v/>
      </c>
      <c r="E112" s="201" t="str">
        <f t="shared" si="2"/>
        <v/>
      </c>
      <c r="F112" s="201" t="str">
        <f t="shared" si="3"/>
        <v/>
      </c>
      <c r="G112" s="178"/>
      <c r="H112" s="221"/>
      <c r="I112" s="218"/>
      <c r="J112" s="178"/>
      <c r="K112" s="178"/>
      <c r="L112" s="178"/>
      <c r="M112" s="217"/>
      <c r="N112" s="218"/>
    </row>
    <row r="113" spans="1:14" ht="12.5">
      <c r="A113" s="220"/>
      <c r="B113" s="205"/>
      <c r="C113" s="201" t="str">
        <f t="shared" si="0"/>
        <v/>
      </c>
      <c r="D113" s="201" t="str">
        <f t="shared" si="1"/>
        <v/>
      </c>
      <c r="E113" s="201" t="str">
        <f t="shared" si="2"/>
        <v/>
      </c>
      <c r="F113" s="201" t="str">
        <f t="shared" si="3"/>
        <v/>
      </c>
      <c r="G113" s="178"/>
      <c r="H113" s="221"/>
      <c r="I113" s="218"/>
      <c r="J113" s="178"/>
      <c r="K113" s="178"/>
      <c r="L113" s="178"/>
      <c r="M113" s="217"/>
      <c r="N113" s="218"/>
    </row>
    <row r="114" spans="1:14" ht="12.5">
      <c r="A114" s="220"/>
      <c r="B114" s="205"/>
      <c r="C114" s="201" t="str">
        <f t="shared" si="0"/>
        <v/>
      </c>
      <c r="D114" s="201" t="str">
        <f t="shared" si="1"/>
        <v/>
      </c>
      <c r="E114" s="201" t="str">
        <f t="shared" si="2"/>
        <v/>
      </c>
      <c r="F114" s="201" t="str">
        <f t="shared" si="3"/>
        <v/>
      </c>
      <c r="G114" s="178"/>
      <c r="H114" s="221"/>
      <c r="I114" s="218"/>
      <c r="J114" s="178"/>
      <c r="K114" s="178"/>
      <c r="L114" s="178"/>
      <c r="M114" s="217"/>
      <c r="N114" s="218"/>
    </row>
    <row r="115" spans="1:14" ht="12.5">
      <c r="A115" s="220"/>
      <c r="B115" s="205"/>
      <c r="C115" s="201" t="str">
        <f t="shared" si="0"/>
        <v/>
      </c>
      <c r="D115" s="201" t="str">
        <f t="shared" si="1"/>
        <v/>
      </c>
      <c r="E115" s="201" t="str">
        <f t="shared" si="2"/>
        <v/>
      </c>
      <c r="F115" s="201" t="str">
        <f t="shared" si="3"/>
        <v/>
      </c>
      <c r="G115" s="178"/>
      <c r="H115" s="221"/>
      <c r="I115" s="218"/>
      <c r="J115" s="178"/>
      <c r="K115" s="178"/>
      <c r="L115" s="178"/>
      <c r="M115" s="217"/>
      <c r="N115" s="218"/>
    </row>
    <row r="116" spans="1:14" ht="12.5">
      <c r="A116" s="220"/>
      <c r="B116" s="205"/>
      <c r="C116" s="201" t="str">
        <f t="shared" si="0"/>
        <v/>
      </c>
      <c r="D116" s="201" t="str">
        <f t="shared" si="1"/>
        <v/>
      </c>
      <c r="E116" s="201" t="str">
        <f t="shared" si="2"/>
        <v/>
      </c>
      <c r="F116" s="201" t="str">
        <f t="shared" si="3"/>
        <v/>
      </c>
      <c r="G116" s="178"/>
      <c r="H116" s="221"/>
      <c r="I116" s="218"/>
      <c r="J116" s="178"/>
      <c r="K116" s="178"/>
      <c r="L116" s="178"/>
      <c r="M116" s="217"/>
      <c r="N116" s="218"/>
    </row>
    <row r="117" spans="1:14" ht="12.5">
      <c r="A117" s="220"/>
      <c r="B117" s="205"/>
      <c r="C117" s="201" t="str">
        <f t="shared" si="0"/>
        <v/>
      </c>
      <c r="D117" s="201" t="str">
        <f t="shared" si="1"/>
        <v/>
      </c>
      <c r="E117" s="201" t="str">
        <f t="shared" si="2"/>
        <v/>
      </c>
      <c r="F117" s="201" t="str">
        <f t="shared" si="3"/>
        <v/>
      </c>
      <c r="G117" s="178"/>
      <c r="H117" s="221"/>
      <c r="I117" s="218"/>
      <c r="J117" s="178"/>
      <c r="K117" s="178"/>
      <c r="L117" s="178"/>
      <c r="M117" s="217"/>
      <c r="N117" s="218"/>
    </row>
    <row r="118" spans="1:14" ht="12.5">
      <c r="A118" s="220"/>
      <c r="B118" s="205"/>
      <c r="C118" s="201" t="str">
        <f t="shared" si="0"/>
        <v/>
      </c>
      <c r="D118" s="201" t="str">
        <f t="shared" si="1"/>
        <v/>
      </c>
      <c r="E118" s="201" t="str">
        <f t="shared" si="2"/>
        <v/>
      </c>
      <c r="F118" s="201" t="str">
        <f t="shared" si="3"/>
        <v/>
      </c>
      <c r="G118" s="178"/>
      <c r="H118" s="221"/>
      <c r="I118" s="218"/>
      <c r="J118" s="178"/>
      <c r="K118" s="178"/>
      <c r="L118" s="178"/>
      <c r="M118" s="217"/>
      <c r="N118" s="218"/>
    </row>
    <row r="119" spans="1:14" ht="12.5">
      <c r="A119" s="220"/>
      <c r="B119" s="205"/>
      <c r="C119" s="201" t="str">
        <f t="shared" si="0"/>
        <v/>
      </c>
      <c r="D119" s="201" t="str">
        <f t="shared" si="1"/>
        <v/>
      </c>
      <c r="E119" s="201" t="str">
        <f t="shared" si="2"/>
        <v/>
      </c>
      <c r="F119" s="201" t="str">
        <f t="shared" si="3"/>
        <v/>
      </c>
      <c r="G119" s="178"/>
      <c r="H119" s="221"/>
      <c r="I119" s="218"/>
      <c r="J119" s="178"/>
      <c r="K119" s="178"/>
      <c r="L119" s="178"/>
      <c r="M119" s="217"/>
      <c r="N119" s="218"/>
    </row>
    <row r="120" spans="1:14" ht="12.5">
      <c r="A120" s="220"/>
      <c r="B120" s="205"/>
      <c r="C120" s="201" t="str">
        <f t="shared" si="0"/>
        <v/>
      </c>
      <c r="D120" s="201" t="str">
        <f t="shared" si="1"/>
        <v/>
      </c>
      <c r="E120" s="201" t="str">
        <f t="shared" si="2"/>
        <v/>
      </c>
      <c r="F120" s="201" t="str">
        <f t="shared" si="3"/>
        <v/>
      </c>
      <c r="G120" s="178"/>
      <c r="H120" s="221"/>
      <c r="I120" s="218"/>
      <c r="J120" s="178"/>
      <c r="K120" s="178"/>
      <c r="L120" s="178"/>
      <c r="M120" s="217"/>
      <c r="N120" s="218"/>
    </row>
    <row r="121" spans="1:14" ht="12.5">
      <c r="A121" s="220"/>
      <c r="B121" s="205"/>
      <c r="C121" s="201" t="str">
        <f t="shared" si="0"/>
        <v/>
      </c>
      <c r="D121" s="201" t="str">
        <f t="shared" si="1"/>
        <v/>
      </c>
      <c r="E121" s="201" t="str">
        <f t="shared" si="2"/>
        <v/>
      </c>
      <c r="F121" s="201" t="str">
        <f t="shared" si="3"/>
        <v/>
      </c>
      <c r="G121" s="178"/>
      <c r="H121" s="221"/>
      <c r="I121" s="218"/>
      <c r="J121" s="178"/>
      <c r="K121" s="178"/>
      <c r="L121" s="178"/>
      <c r="M121" s="217"/>
      <c r="N121" s="218"/>
    </row>
    <row r="122" spans="1:14" ht="12.5">
      <c r="A122" s="220"/>
      <c r="B122" s="205"/>
      <c r="C122" s="201" t="str">
        <f t="shared" si="0"/>
        <v/>
      </c>
      <c r="D122" s="201" t="str">
        <f t="shared" si="1"/>
        <v/>
      </c>
      <c r="E122" s="201" t="str">
        <f t="shared" si="2"/>
        <v/>
      </c>
      <c r="F122" s="201" t="str">
        <f t="shared" si="3"/>
        <v/>
      </c>
      <c r="G122" s="178"/>
      <c r="H122" s="221"/>
      <c r="I122" s="218"/>
      <c r="J122" s="178"/>
      <c r="K122" s="178"/>
      <c r="L122" s="178"/>
      <c r="M122" s="217"/>
      <c r="N122" s="218"/>
    </row>
    <row r="123" spans="1:14" ht="12.5">
      <c r="A123" s="220"/>
      <c r="B123" s="205"/>
      <c r="C123" s="201" t="str">
        <f t="shared" si="0"/>
        <v/>
      </c>
      <c r="D123" s="201" t="str">
        <f t="shared" si="1"/>
        <v/>
      </c>
      <c r="E123" s="201" t="str">
        <f t="shared" si="2"/>
        <v/>
      </c>
      <c r="F123" s="201" t="str">
        <f t="shared" si="3"/>
        <v/>
      </c>
      <c r="G123" s="178"/>
      <c r="H123" s="221"/>
      <c r="I123" s="218"/>
      <c r="J123" s="178"/>
      <c r="K123" s="178"/>
      <c r="L123" s="178"/>
      <c r="M123" s="217"/>
      <c r="N123" s="218"/>
    </row>
    <row r="124" spans="1:14" ht="12.5">
      <c r="A124" s="220"/>
      <c r="B124" s="205"/>
      <c r="C124" s="201" t="str">
        <f t="shared" si="0"/>
        <v/>
      </c>
      <c r="D124" s="201" t="str">
        <f t="shared" si="1"/>
        <v/>
      </c>
      <c r="E124" s="201" t="str">
        <f t="shared" si="2"/>
        <v/>
      </c>
      <c r="F124" s="201" t="str">
        <f t="shared" si="3"/>
        <v/>
      </c>
      <c r="G124" s="178"/>
      <c r="H124" s="221"/>
      <c r="I124" s="218"/>
      <c r="J124" s="178"/>
      <c r="K124" s="178"/>
      <c r="L124" s="178"/>
      <c r="M124" s="217"/>
      <c r="N124" s="218"/>
    </row>
    <row r="125" spans="1:14" ht="12.5">
      <c r="A125" s="220"/>
      <c r="B125" s="205"/>
      <c r="C125" s="201" t="str">
        <f t="shared" si="0"/>
        <v/>
      </c>
      <c r="D125" s="201" t="str">
        <f t="shared" si="1"/>
        <v/>
      </c>
      <c r="E125" s="201" t="str">
        <f t="shared" si="2"/>
        <v/>
      </c>
      <c r="F125" s="201" t="str">
        <f t="shared" si="3"/>
        <v/>
      </c>
      <c r="G125" s="178"/>
      <c r="H125" s="221"/>
      <c r="I125" s="218"/>
      <c r="J125" s="178"/>
      <c r="K125" s="178"/>
      <c r="L125" s="178"/>
      <c r="M125" s="217"/>
      <c r="N125" s="218"/>
    </row>
    <row r="126" spans="1:14" ht="12.5">
      <c r="A126" s="220"/>
      <c r="B126" s="205"/>
      <c r="C126" s="201" t="str">
        <f t="shared" si="0"/>
        <v/>
      </c>
      <c r="D126" s="201" t="str">
        <f t="shared" si="1"/>
        <v/>
      </c>
      <c r="E126" s="201" t="str">
        <f t="shared" si="2"/>
        <v/>
      </c>
      <c r="F126" s="201" t="str">
        <f t="shared" si="3"/>
        <v/>
      </c>
      <c r="G126" s="178"/>
      <c r="H126" s="221"/>
      <c r="I126" s="218"/>
      <c r="J126" s="178"/>
      <c r="K126" s="178"/>
      <c r="L126" s="178"/>
      <c r="M126" s="217"/>
      <c r="N126" s="218"/>
    </row>
    <row r="127" spans="1:14" ht="12.5">
      <c r="A127" s="220"/>
      <c r="B127" s="205"/>
      <c r="C127" s="201" t="str">
        <f t="shared" si="0"/>
        <v/>
      </c>
      <c r="D127" s="201" t="str">
        <f t="shared" si="1"/>
        <v/>
      </c>
      <c r="E127" s="201" t="str">
        <f t="shared" si="2"/>
        <v/>
      </c>
      <c r="F127" s="201" t="str">
        <f t="shared" si="3"/>
        <v/>
      </c>
      <c r="G127" s="178"/>
      <c r="H127" s="221"/>
      <c r="I127" s="218"/>
      <c r="J127" s="178"/>
      <c r="K127" s="178"/>
      <c r="L127" s="178"/>
      <c r="M127" s="217"/>
      <c r="N127" s="218"/>
    </row>
    <row r="128" spans="1:14" ht="12.5">
      <c r="A128" s="220"/>
      <c r="B128" s="205"/>
      <c r="C128" s="201" t="str">
        <f t="shared" si="0"/>
        <v/>
      </c>
      <c r="D128" s="201" t="str">
        <f t="shared" si="1"/>
        <v/>
      </c>
      <c r="E128" s="201" t="str">
        <f t="shared" si="2"/>
        <v/>
      </c>
      <c r="F128" s="201" t="str">
        <f t="shared" si="3"/>
        <v/>
      </c>
      <c r="G128" s="178"/>
      <c r="H128" s="221"/>
      <c r="I128" s="218"/>
      <c r="J128" s="178"/>
      <c r="K128" s="178"/>
      <c r="L128" s="178"/>
      <c r="M128" s="217"/>
      <c r="N128" s="218"/>
    </row>
    <row r="129" spans="1:14" ht="12.5">
      <c r="A129" s="220"/>
      <c r="B129" s="205"/>
      <c r="C129" s="201" t="str">
        <f t="shared" si="0"/>
        <v/>
      </c>
      <c r="D129" s="201" t="str">
        <f t="shared" si="1"/>
        <v/>
      </c>
      <c r="E129" s="201" t="str">
        <f t="shared" si="2"/>
        <v/>
      </c>
      <c r="F129" s="201" t="str">
        <f t="shared" si="3"/>
        <v/>
      </c>
      <c r="G129" s="178"/>
      <c r="H129" s="221"/>
      <c r="I129" s="218"/>
      <c r="J129" s="178"/>
      <c r="K129" s="178"/>
      <c r="L129" s="178"/>
      <c r="M129" s="217"/>
      <c r="N129" s="218"/>
    </row>
    <row r="130" spans="1:14" ht="12.5">
      <c r="A130" s="220"/>
      <c r="B130" s="205"/>
      <c r="C130" s="201" t="str">
        <f t="shared" si="0"/>
        <v/>
      </c>
      <c r="D130" s="201" t="str">
        <f t="shared" si="1"/>
        <v/>
      </c>
      <c r="E130" s="201" t="str">
        <f t="shared" si="2"/>
        <v/>
      </c>
      <c r="F130" s="201" t="str">
        <f t="shared" si="3"/>
        <v/>
      </c>
      <c r="G130" s="178"/>
      <c r="H130" s="221"/>
      <c r="I130" s="218"/>
      <c r="J130" s="178"/>
      <c r="K130" s="178"/>
      <c r="L130" s="178"/>
      <c r="M130" s="217"/>
      <c r="N130" s="218"/>
    </row>
    <row r="131" spans="1:14" ht="12.5">
      <c r="A131" s="220"/>
      <c r="B131" s="205"/>
      <c r="C131" s="201" t="str">
        <f t="shared" si="0"/>
        <v/>
      </c>
      <c r="D131" s="201" t="str">
        <f t="shared" si="1"/>
        <v/>
      </c>
      <c r="E131" s="201" t="str">
        <f t="shared" si="2"/>
        <v/>
      </c>
      <c r="F131" s="201" t="str">
        <f t="shared" si="3"/>
        <v/>
      </c>
      <c r="G131" s="178"/>
      <c r="H131" s="221"/>
      <c r="I131" s="218"/>
      <c r="J131" s="178"/>
      <c r="K131" s="178"/>
      <c r="L131" s="178"/>
      <c r="M131" s="217"/>
      <c r="N131" s="218"/>
    </row>
    <row r="132" spans="1:14" ht="12.5">
      <c r="A132" s="220"/>
      <c r="B132" s="205"/>
      <c r="C132" s="201" t="str">
        <f t="shared" si="0"/>
        <v/>
      </c>
      <c r="D132" s="201" t="str">
        <f t="shared" si="1"/>
        <v/>
      </c>
      <c r="E132" s="201" t="str">
        <f t="shared" si="2"/>
        <v/>
      </c>
      <c r="F132" s="201" t="str">
        <f t="shared" si="3"/>
        <v/>
      </c>
      <c r="G132" s="178"/>
      <c r="H132" s="221"/>
      <c r="I132" s="218"/>
      <c r="J132" s="178"/>
      <c r="K132" s="178"/>
      <c r="L132" s="178"/>
      <c r="M132" s="217"/>
      <c r="N132" s="218"/>
    </row>
    <row r="133" spans="1:14" ht="12.5">
      <c r="A133" s="220"/>
      <c r="B133" s="205"/>
      <c r="C133" s="201" t="str">
        <f t="shared" si="0"/>
        <v/>
      </c>
      <c r="D133" s="201" t="str">
        <f t="shared" si="1"/>
        <v/>
      </c>
      <c r="E133" s="201" t="str">
        <f t="shared" si="2"/>
        <v/>
      </c>
      <c r="F133" s="201" t="str">
        <f t="shared" si="3"/>
        <v/>
      </c>
      <c r="G133" s="178"/>
      <c r="H133" s="221"/>
      <c r="I133" s="218"/>
      <c r="J133" s="178"/>
      <c r="K133" s="178"/>
      <c r="L133" s="178"/>
      <c r="M133" s="217"/>
      <c r="N133" s="218"/>
    </row>
    <row r="134" spans="1:14" ht="12.5">
      <c r="A134" s="220"/>
      <c r="B134" s="205"/>
      <c r="C134" s="201" t="str">
        <f t="shared" si="0"/>
        <v/>
      </c>
      <c r="D134" s="201" t="str">
        <f t="shared" si="1"/>
        <v/>
      </c>
      <c r="E134" s="201" t="str">
        <f t="shared" si="2"/>
        <v/>
      </c>
      <c r="F134" s="201" t="str">
        <f t="shared" si="3"/>
        <v/>
      </c>
      <c r="G134" s="178"/>
      <c r="H134" s="221"/>
      <c r="I134" s="218"/>
      <c r="J134" s="178"/>
      <c r="K134" s="178"/>
      <c r="L134" s="178"/>
      <c r="M134" s="217"/>
      <c r="N134" s="218"/>
    </row>
    <row r="135" spans="1:14" ht="12.5">
      <c r="A135" s="220"/>
      <c r="B135" s="205"/>
      <c r="C135" s="201" t="str">
        <f t="shared" si="0"/>
        <v/>
      </c>
      <c r="D135" s="201" t="str">
        <f t="shared" si="1"/>
        <v/>
      </c>
      <c r="E135" s="201" t="str">
        <f t="shared" si="2"/>
        <v/>
      </c>
      <c r="F135" s="201" t="str">
        <f t="shared" si="3"/>
        <v/>
      </c>
      <c r="G135" s="178"/>
      <c r="H135" s="221"/>
      <c r="I135" s="218"/>
      <c r="J135" s="178"/>
      <c r="K135" s="178"/>
      <c r="L135" s="178"/>
      <c r="M135" s="217"/>
      <c r="N135" s="218"/>
    </row>
    <row r="136" spans="1:14" ht="12.5">
      <c r="A136" s="220"/>
      <c r="B136" s="205"/>
      <c r="C136" s="201" t="str">
        <f t="shared" si="0"/>
        <v/>
      </c>
      <c r="D136" s="201" t="str">
        <f t="shared" si="1"/>
        <v/>
      </c>
      <c r="E136" s="201" t="str">
        <f t="shared" si="2"/>
        <v/>
      </c>
      <c r="F136" s="201" t="str">
        <f t="shared" si="3"/>
        <v/>
      </c>
      <c r="G136" s="178"/>
      <c r="H136" s="221"/>
      <c r="I136" s="218"/>
      <c r="J136" s="178"/>
      <c r="K136" s="178"/>
      <c r="L136" s="178"/>
      <c r="M136" s="217"/>
      <c r="N136" s="218"/>
    </row>
    <row r="137" spans="1:14" ht="12.5">
      <c r="A137" s="220"/>
      <c r="B137" s="205"/>
      <c r="C137" s="201" t="str">
        <f t="shared" si="0"/>
        <v/>
      </c>
      <c r="D137" s="201" t="str">
        <f t="shared" si="1"/>
        <v/>
      </c>
      <c r="E137" s="201" t="str">
        <f t="shared" si="2"/>
        <v/>
      </c>
      <c r="F137" s="201" t="str">
        <f t="shared" si="3"/>
        <v/>
      </c>
      <c r="G137" s="178"/>
      <c r="H137" s="221"/>
      <c r="I137" s="218"/>
      <c r="J137" s="178"/>
      <c r="K137" s="178"/>
      <c r="L137" s="178"/>
      <c r="M137" s="217"/>
      <c r="N137" s="218"/>
    </row>
    <row r="138" spans="1:14" ht="12.5">
      <c r="A138" s="220"/>
      <c r="B138" s="205"/>
      <c r="C138" s="201" t="str">
        <f t="shared" si="0"/>
        <v/>
      </c>
      <c r="D138" s="201" t="str">
        <f t="shared" si="1"/>
        <v/>
      </c>
      <c r="E138" s="201" t="str">
        <f t="shared" si="2"/>
        <v/>
      </c>
      <c r="F138" s="201" t="str">
        <f t="shared" si="3"/>
        <v/>
      </c>
      <c r="G138" s="178"/>
      <c r="H138" s="221"/>
      <c r="I138" s="218"/>
      <c r="J138" s="178"/>
      <c r="K138" s="178"/>
      <c r="L138" s="178"/>
      <c r="M138" s="217"/>
      <c r="N138" s="218"/>
    </row>
    <row r="139" spans="1:14" ht="12.5">
      <c r="A139" s="220"/>
      <c r="B139" s="205"/>
      <c r="C139" s="201" t="str">
        <f t="shared" si="0"/>
        <v/>
      </c>
      <c r="D139" s="201" t="str">
        <f t="shared" si="1"/>
        <v/>
      </c>
      <c r="E139" s="201" t="str">
        <f t="shared" si="2"/>
        <v/>
      </c>
      <c r="F139" s="201" t="str">
        <f t="shared" si="3"/>
        <v/>
      </c>
      <c r="G139" s="178"/>
      <c r="H139" s="221"/>
      <c r="I139" s="218"/>
      <c r="J139" s="178"/>
      <c r="K139" s="178"/>
      <c r="L139" s="178"/>
      <c r="M139" s="217"/>
      <c r="N139" s="218"/>
    </row>
    <row r="140" spans="1:14" ht="12.5">
      <c r="A140" s="220"/>
      <c r="B140" s="205"/>
      <c r="C140" s="201" t="str">
        <f t="shared" si="0"/>
        <v/>
      </c>
      <c r="D140" s="201" t="str">
        <f t="shared" si="1"/>
        <v/>
      </c>
      <c r="E140" s="201" t="str">
        <f t="shared" si="2"/>
        <v/>
      </c>
      <c r="F140" s="201" t="str">
        <f t="shared" si="3"/>
        <v/>
      </c>
      <c r="G140" s="178"/>
      <c r="H140" s="221"/>
      <c r="I140" s="218"/>
      <c r="J140" s="178"/>
      <c r="K140" s="178"/>
      <c r="L140" s="178"/>
      <c r="M140" s="217"/>
      <c r="N140" s="218"/>
    </row>
    <row r="141" spans="1:14" ht="12.5">
      <c r="A141" s="220"/>
      <c r="B141" s="205"/>
      <c r="C141" s="201" t="str">
        <f t="shared" si="0"/>
        <v/>
      </c>
      <c r="D141" s="201" t="str">
        <f t="shared" si="1"/>
        <v/>
      </c>
      <c r="E141" s="201" t="str">
        <f t="shared" si="2"/>
        <v/>
      </c>
      <c r="F141" s="201" t="str">
        <f t="shared" si="3"/>
        <v/>
      </c>
      <c r="G141" s="178"/>
      <c r="H141" s="221"/>
      <c r="I141" s="218"/>
      <c r="J141" s="178"/>
      <c r="K141" s="178"/>
      <c r="L141" s="178"/>
      <c r="M141" s="217"/>
      <c r="N141" s="218"/>
    </row>
    <row r="142" spans="1:14" ht="12.5">
      <c r="A142" s="220"/>
      <c r="B142" s="205"/>
      <c r="C142" s="201" t="str">
        <f t="shared" si="0"/>
        <v/>
      </c>
      <c r="D142" s="201" t="str">
        <f t="shared" si="1"/>
        <v/>
      </c>
      <c r="E142" s="201" t="str">
        <f t="shared" si="2"/>
        <v/>
      </c>
      <c r="F142" s="201" t="str">
        <f t="shared" si="3"/>
        <v/>
      </c>
      <c r="G142" s="178"/>
      <c r="H142" s="221"/>
      <c r="I142" s="218"/>
      <c r="J142" s="178"/>
      <c r="K142" s="178"/>
      <c r="L142" s="178"/>
      <c r="M142" s="217"/>
      <c r="N142" s="218"/>
    </row>
    <row r="143" spans="1:14" ht="12.5">
      <c r="A143" s="220"/>
      <c r="B143" s="205"/>
      <c r="C143" s="201" t="str">
        <f t="shared" si="0"/>
        <v/>
      </c>
      <c r="D143" s="201" t="str">
        <f t="shared" si="1"/>
        <v/>
      </c>
      <c r="E143" s="201" t="str">
        <f t="shared" si="2"/>
        <v/>
      </c>
      <c r="F143" s="201" t="str">
        <f t="shared" si="3"/>
        <v/>
      </c>
      <c r="G143" s="178"/>
      <c r="H143" s="221"/>
      <c r="I143" s="218"/>
      <c r="J143" s="178"/>
      <c r="K143" s="178"/>
      <c r="L143" s="178"/>
      <c r="M143" s="217"/>
      <c r="N143" s="218"/>
    </row>
    <row r="144" spans="1:14" ht="12.5">
      <c r="A144" s="220"/>
      <c r="B144" s="205"/>
      <c r="C144" s="201" t="str">
        <f t="shared" si="0"/>
        <v/>
      </c>
      <c r="D144" s="201" t="str">
        <f t="shared" si="1"/>
        <v/>
      </c>
      <c r="E144" s="201" t="str">
        <f t="shared" si="2"/>
        <v/>
      </c>
      <c r="F144" s="201" t="str">
        <f t="shared" si="3"/>
        <v/>
      </c>
      <c r="G144" s="178"/>
      <c r="H144" s="221"/>
      <c r="I144" s="218"/>
      <c r="J144" s="178"/>
      <c r="K144" s="178"/>
      <c r="L144" s="178"/>
      <c r="M144" s="217"/>
      <c r="N144" s="218"/>
    </row>
    <row r="145" spans="1:14" ht="12.5">
      <c r="A145" s="220"/>
      <c r="B145" s="205"/>
      <c r="C145" s="201" t="str">
        <f t="shared" si="0"/>
        <v/>
      </c>
      <c r="D145" s="201" t="str">
        <f t="shared" si="1"/>
        <v/>
      </c>
      <c r="E145" s="201" t="str">
        <f t="shared" si="2"/>
        <v/>
      </c>
      <c r="F145" s="201" t="str">
        <f t="shared" si="3"/>
        <v/>
      </c>
      <c r="G145" s="178"/>
      <c r="H145" s="221"/>
      <c r="I145" s="218"/>
      <c r="J145" s="178"/>
      <c r="K145" s="178"/>
      <c r="L145" s="178"/>
      <c r="M145" s="217"/>
      <c r="N145" s="218"/>
    </row>
    <row r="146" spans="1:14" ht="12.5">
      <c r="A146" s="220"/>
      <c r="B146" s="205"/>
      <c r="C146" s="201" t="str">
        <f t="shared" si="0"/>
        <v/>
      </c>
      <c r="D146" s="201" t="str">
        <f t="shared" si="1"/>
        <v/>
      </c>
      <c r="E146" s="201" t="str">
        <f t="shared" si="2"/>
        <v/>
      </c>
      <c r="F146" s="201" t="str">
        <f t="shared" si="3"/>
        <v/>
      </c>
      <c r="G146" s="178"/>
      <c r="H146" s="221"/>
      <c r="I146" s="218"/>
      <c r="J146" s="178"/>
      <c r="K146" s="178"/>
      <c r="L146" s="178"/>
      <c r="M146" s="217"/>
      <c r="N146" s="218"/>
    </row>
    <row r="147" spans="1:14" ht="12.5">
      <c r="A147" s="220"/>
      <c r="B147" s="205"/>
      <c r="C147" s="201" t="str">
        <f t="shared" si="0"/>
        <v/>
      </c>
      <c r="D147" s="201" t="str">
        <f t="shared" si="1"/>
        <v/>
      </c>
      <c r="E147" s="201" t="str">
        <f t="shared" si="2"/>
        <v/>
      </c>
      <c r="F147" s="201" t="str">
        <f t="shared" si="3"/>
        <v/>
      </c>
      <c r="G147" s="178"/>
      <c r="H147" s="221"/>
      <c r="I147" s="218"/>
      <c r="J147" s="178"/>
      <c r="K147" s="178"/>
      <c r="L147" s="178"/>
      <c r="M147" s="217"/>
      <c r="N147" s="218"/>
    </row>
    <row r="148" spans="1:14" ht="12.5">
      <c r="A148" s="220"/>
      <c r="B148" s="205"/>
      <c r="C148" s="201" t="str">
        <f t="shared" si="0"/>
        <v/>
      </c>
      <c r="D148" s="201" t="str">
        <f t="shared" si="1"/>
        <v/>
      </c>
      <c r="E148" s="201" t="str">
        <f t="shared" si="2"/>
        <v/>
      </c>
      <c r="F148" s="201" t="str">
        <f t="shared" si="3"/>
        <v/>
      </c>
      <c r="G148" s="178"/>
      <c r="H148" s="221"/>
      <c r="I148" s="218"/>
      <c r="J148" s="178"/>
      <c r="K148" s="178"/>
      <c r="L148" s="178"/>
      <c r="M148" s="217"/>
      <c r="N148" s="218"/>
    </row>
    <row r="149" spans="1:14" ht="12.5">
      <c r="A149" s="220"/>
      <c r="B149" s="205"/>
      <c r="C149" s="201" t="str">
        <f t="shared" si="0"/>
        <v/>
      </c>
      <c r="D149" s="201" t="str">
        <f t="shared" si="1"/>
        <v/>
      </c>
      <c r="E149" s="201" t="str">
        <f t="shared" si="2"/>
        <v/>
      </c>
      <c r="F149" s="201" t="str">
        <f t="shared" si="3"/>
        <v/>
      </c>
      <c r="G149" s="178"/>
      <c r="H149" s="221"/>
      <c r="I149" s="218"/>
      <c r="J149" s="178"/>
      <c r="K149" s="178"/>
      <c r="L149" s="178"/>
      <c r="M149" s="217"/>
      <c r="N149" s="218"/>
    </row>
    <row r="150" spans="1:14" ht="12.5">
      <c r="A150" s="220"/>
      <c r="B150" s="205"/>
      <c r="C150" s="201" t="str">
        <f t="shared" si="0"/>
        <v/>
      </c>
      <c r="D150" s="201" t="str">
        <f t="shared" si="1"/>
        <v/>
      </c>
      <c r="E150" s="201" t="str">
        <f t="shared" si="2"/>
        <v/>
      </c>
      <c r="F150" s="201" t="str">
        <f t="shared" si="3"/>
        <v/>
      </c>
      <c r="G150" s="178"/>
      <c r="H150" s="221"/>
      <c r="I150" s="218"/>
      <c r="J150" s="178"/>
      <c r="K150" s="178"/>
      <c r="L150" s="178"/>
      <c r="M150" s="217"/>
      <c r="N150" s="218"/>
    </row>
    <row r="151" spans="1:14" ht="12.5">
      <c r="A151" s="220"/>
      <c r="B151" s="205"/>
      <c r="C151" s="201" t="str">
        <f t="shared" si="0"/>
        <v/>
      </c>
      <c r="D151" s="201" t="str">
        <f t="shared" si="1"/>
        <v/>
      </c>
      <c r="E151" s="201" t="str">
        <f t="shared" si="2"/>
        <v/>
      </c>
      <c r="F151" s="201" t="str">
        <f t="shared" si="3"/>
        <v/>
      </c>
      <c r="G151" s="178"/>
      <c r="H151" s="221"/>
      <c r="I151" s="218"/>
      <c r="J151" s="178"/>
      <c r="K151" s="178"/>
      <c r="L151" s="178"/>
      <c r="M151" s="217"/>
      <c r="N151" s="218"/>
    </row>
    <row r="152" spans="1:14" ht="12.5">
      <c r="A152" s="220"/>
      <c r="B152" s="205"/>
      <c r="C152" s="201" t="str">
        <f t="shared" si="0"/>
        <v/>
      </c>
      <c r="D152" s="201" t="str">
        <f t="shared" si="1"/>
        <v/>
      </c>
      <c r="E152" s="201" t="str">
        <f t="shared" si="2"/>
        <v/>
      </c>
      <c r="F152" s="201" t="str">
        <f t="shared" si="3"/>
        <v/>
      </c>
      <c r="G152" s="178"/>
      <c r="H152" s="221"/>
      <c r="I152" s="218"/>
      <c r="J152" s="178"/>
      <c r="K152" s="178"/>
      <c r="L152" s="178"/>
      <c r="M152" s="217"/>
      <c r="N152" s="218"/>
    </row>
    <row r="153" spans="1:14" ht="12.5">
      <c r="A153" s="220"/>
      <c r="B153" s="205"/>
      <c r="C153" s="201" t="str">
        <f t="shared" si="0"/>
        <v/>
      </c>
      <c r="D153" s="201" t="str">
        <f t="shared" si="1"/>
        <v/>
      </c>
      <c r="E153" s="201" t="str">
        <f t="shared" si="2"/>
        <v/>
      </c>
      <c r="F153" s="201" t="str">
        <f t="shared" si="3"/>
        <v/>
      </c>
      <c r="G153" s="178"/>
      <c r="H153" s="221"/>
      <c r="I153" s="218"/>
      <c r="J153" s="178"/>
      <c r="K153" s="178"/>
      <c r="L153" s="178"/>
      <c r="M153" s="217"/>
      <c r="N153" s="218"/>
    </row>
    <row r="154" spans="1:14" ht="12.5">
      <c r="A154" s="220"/>
      <c r="B154" s="205"/>
      <c r="C154" s="201" t="str">
        <f t="shared" si="0"/>
        <v/>
      </c>
      <c r="D154" s="201" t="str">
        <f t="shared" si="1"/>
        <v/>
      </c>
      <c r="E154" s="201" t="str">
        <f t="shared" si="2"/>
        <v/>
      </c>
      <c r="F154" s="201" t="str">
        <f t="shared" si="3"/>
        <v/>
      </c>
      <c r="G154" s="178"/>
      <c r="H154" s="221"/>
      <c r="I154" s="218"/>
      <c r="J154" s="178"/>
      <c r="K154" s="178"/>
      <c r="L154" s="178"/>
      <c r="M154" s="217"/>
      <c r="N154" s="218"/>
    </row>
    <row r="155" spans="1:14" ht="12.5">
      <c r="A155" s="220"/>
      <c r="B155" s="205"/>
      <c r="C155" s="201" t="str">
        <f t="shared" si="0"/>
        <v/>
      </c>
      <c r="D155" s="201" t="str">
        <f t="shared" si="1"/>
        <v/>
      </c>
      <c r="E155" s="201" t="str">
        <f t="shared" si="2"/>
        <v/>
      </c>
      <c r="F155" s="201" t="str">
        <f t="shared" si="3"/>
        <v/>
      </c>
      <c r="G155" s="178"/>
      <c r="H155" s="221"/>
      <c r="I155" s="218"/>
      <c r="J155" s="178"/>
      <c r="K155" s="178"/>
      <c r="L155" s="178"/>
      <c r="M155" s="217"/>
      <c r="N155" s="218"/>
    </row>
    <row r="156" spans="1:14" ht="12.5">
      <c r="A156" s="220"/>
      <c r="B156" s="205"/>
      <c r="C156" s="201" t="str">
        <f t="shared" si="0"/>
        <v/>
      </c>
      <c r="D156" s="201" t="str">
        <f t="shared" si="1"/>
        <v/>
      </c>
      <c r="E156" s="201" t="str">
        <f t="shared" si="2"/>
        <v/>
      </c>
      <c r="F156" s="201" t="str">
        <f t="shared" si="3"/>
        <v/>
      </c>
      <c r="G156" s="178"/>
      <c r="H156" s="221"/>
      <c r="I156" s="218"/>
      <c r="J156" s="178"/>
      <c r="K156" s="178"/>
      <c r="L156" s="178"/>
      <c r="M156" s="217"/>
      <c r="N156" s="218"/>
    </row>
    <row r="157" spans="1:14" ht="12.5">
      <c r="A157" s="220"/>
      <c r="B157" s="205"/>
      <c r="C157" s="201" t="str">
        <f t="shared" si="0"/>
        <v/>
      </c>
      <c r="D157" s="201" t="str">
        <f t="shared" si="1"/>
        <v/>
      </c>
      <c r="E157" s="201" t="str">
        <f t="shared" si="2"/>
        <v/>
      </c>
      <c r="F157" s="201" t="str">
        <f t="shared" si="3"/>
        <v/>
      </c>
      <c r="G157" s="178"/>
      <c r="H157" s="221"/>
      <c r="I157" s="218"/>
      <c r="J157" s="178"/>
      <c r="K157" s="178"/>
      <c r="L157" s="178"/>
      <c r="M157" s="217"/>
      <c r="N157" s="218"/>
    </row>
    <row r="158" spans="1:14" ht="12.5">
      <c r="A158" s="220"/>
      <c r="B158" s="205"/>
      <c r="C158" s="201" t="str">
        <f t="shared" si="0"/>
        <v/>
      </c>
      <c r="D158" s="201" t="str">
        <f t="shared" si="1"/>
        <v/>
      </c>
      <c r="E158" s="201" t="str">
        <f t="shared" si="2"/>
        <v/>
      </c>
      <c r="F158" s="201" t="str">
        <f t="shared" si="3"/>
        <v/>
      </c>
      <c r="G158" s="178"/>
      <c r="H158" s="221"/>
      <c r="I158" s="218"/>
      <c r="J158" s="178"/>
      <c r="K158" s="178"/>
      <c r="L158" s="178"/>
      <c r="M158" s="217"/>
      <c r="N158" s="218"/>
    </row>
    <row r="159" spans="1:14" ht="12.5">
      <c r="A159" s="220"/>
      <c r="B159" s="205"/>
      <c r="C159" s="201" t="str">
        <f t="shared" si="0"/>
        <v/>
      </c>
      <c r="D159" s="201" t="str">
        <f t="shared" si="1"/>
        <v/>
      </c>
      <c r="E159" s="201" t="str">
        <f t="shared" si="2"/>
        <v/>
      </c>
      <c r="F159" s="201" t="str">
        <f t="shared" si="3"/>
        <v/>
      </c>
      <c r="G159" s="178"/>
      <c r="H159" s="221"/>
      <c r="I159" s="218"/>
      <c r="J159" s="178"/>
      <c r="K159" s="178"/>
      <c r="L159" s="178"/>
      <c r="M159" s="217"/>
      <c r="N159" s="218"/>
    </row>
    <row r="160" spans="1:14" ht="12.5">
      <c r="A160" s="220"/>
      <c r="B160" s="205"/>
      <c r="C160" s="201" t="str">
        <f t="shared" si="0"/>
        <v/>
      </c>
      <c r="D160" s="201" t="str">
        <f t="shared" si="1"/>
        <v/>
      </c>
      <c r="E160" s="201" t="str">
        <f t="shared" si="2"/>
        <v/>
      </c>
      <c r="F160" s="201" t="str">
        <f t="shared" si="3"/>
        <v/>
      </c>
      <c r="G160" s="178"/>
      <c r="H160" s="221"/>
      <c r="I160" s="218"/>
      <c r="J160" s="178"/>
      <c r="K160" s="178"/>
      <c r="L160" s="178"/>
      <c r="M160" s="217"/>
      <c r="N160" s="218"/>
    </row>
    <row r="161" spans="1:14" ht="12.5">
      <c r="A161" s="220"/>
      <c r="B161" s="205"/>
      <c r="C161" s="201" t="str">
        <f t="shared" si="0"/>
        <v/>
      </c>
      <c r="D161" s="201" t="str">
        <f t="shared" si="1"/>
        <v/>
      </c>
      <c r="E161" s="201" t="str">
        <f t="shared" si="2"/>
        <v/>
      </c>
      <c r="F161" s="201" t="str">
        <f t="shared" si="3"/>
        <v/>
      </c>
      <c r="G161" s="178"/>
      <c r="H161" s="221"/>
      <c r="I161" s="218"/>
      <c r="J161" s="178"/>
      <c r="K161" s="178"/>
      <c r="L161" s="178"/>
      <c r="M161" s="217"/>
      <c r="N161" s="218"/>
    </row>
    <row r="162" spans="1:14" ht="12.5">
      <c r="A162" s="220"/>
      <c r="B162" s="205"/>
      <c r="C162" s="201" t="str">
        <f t="shared" si="0"/>
        <v/>
      </c>
      <c r="D162" s="201" t="str">
        <f t="shared" si="1"/>
        <v/>
      </c>
      <c r="E162" s="201" t="str">
        <f t="shared" si="2"/>
        <v/>
      </c>
      <c r="F162" s="201" t="str">
        <f t="shared" si="3"/>
        <v/>
      </c>
      <c r="G162" s="178"/>
      <c r="H162" s="221"/>
      <c r="I162" s="218"/>
      <c r="J162" s="178"/>
      <c r="K162" s="178"/>
      <c r="L162" s="178"/>
      <c r="M162" s="217"/>
      <c r="N162" s="218"/>
    </row>
    <row r="163" spans="1:14" ht="12.5">
      <c r="A163" s="220"/>
      <c r="B163" s="205"/>
      <c r="C163" s="201" t="str">
        <f t="shared" si="0"/>
        <v/>
      </c>
      <c r="D163" s="201" t="str">
        <f t="shared" si="1"/>
        <v/>
      </c>
      <c r="E163" s="201" t="str">
        <f t="shared" si="2"/>
        <v/>
      </c>
      <c r="F163" s="201" t="str">
        <f t="shared" si="3"/>
        <v/>
      </c>
      <c r="G163" s="178"/>
      <c r="H163" s="221"/>
      <c r="I163" s="218"/>
      <c r="J163" s="178"/>
      <c r="K163" s="178"/>
      <c r="L163" s="178"/>
      <c r="M163" s="217"/>
      <c r="N163" s="218"/>
    </row>
    <row r="164" spans="1:14" ht="12.5">
      <c r="A164" s="220"/>
      <c r="B164" s="205"/>
      <c r="C164" s="201" t="str">
        <f t="shared" si="0"/>
        <v/>
      </c>
      <c r="D164" s="201" t="str">
        <f t="shared" si="1"/>
        <v/>
      </c>
      <c r="E164" s="201" t="str">
        <f t="shared" si="2"/>
        <v/>
      </c>
      <c r="F164" s="201" t="str">
        <f t="shared" si="3"/>
        <v/>
      </c>
      <c r="G164" s="178"/>
      <c r="H164" s="221"/>
      <c r="I164" s="218"/>
      <c r="J164" s="178"/>
      <c r="K164" s="178"/>
      <c r="L164" s="178"/>
      <c r="M164" s="217"/>
      <c r="N164" s="218"/>
    </row>
    <row r="165" spans="1:14" ht="12.5">
      <c r="A165" s="220"/>
      <c r="B165" s="205"/>
      <c r="C165" s="201" t="str">
        <f t="shared" si="0"/>
        <v/>
      </c>
      <c r="D165" s="201" t="str">
        <f t="shared" si="1"/>
        <v/>
      </c>
      <c r="E165" s="201" t="str">
        <f t="shared" si="2"/>
        <v/>
      </c>
      <c r="F165" s="201" t="str">
        <f t="shared" si="3"/>
        <v/>
      </c>
      <c r="G165" s="178"/>
      <c r="H165" s="221"/>
      <c r="I165" s="218"/>
      <c r="J165" s="178"/>
      <c r="K165" s="178"/>
      <c r="L165" s="178"/>
      <c r="M165" s="217"/>
      <c r="N165" s="218"/>
    </row>
    <row r="166" spans="1:14" ht="12.5">
      <c r="A166" s="220"/>
      <c r="B166" s="205"/>
      <c r="C166" s="201" t="str">
        <f t="shared" si="0"/>
        <v/>
      </c>
      <c r="D166" s="201" t="str">
        <f t="shared" si="1"/>
        <v/>
      </c>
      <c r="E166" s="201" t="str">
        <f t="shared" si="2"/>
        <v/>
      </c>
      <c r="F166" s="201" t="str">
        <f t="shared" si="3"/>
        <v/>
      </c>
      <c r="G166" s="178"/>
      <c r="H166" s="221"/>
      <c r="I166" s="218"/>
      <c r="J166" s="178"/>
      <c r="K166" s="178"/>
      <c r="L166" s="178"/>
      <c r="M166" s="217"/>
      <c r="N166" s="218"/>
    </row>
    <row r="167" spans="1:14" ht="12.5">
      <c r="A167" s="220"/>
      <c r="B167" s="205"/>
      <c r="C167" s="201" t="str">
        <f t="shared" si="0"/>
        <v/>
      </c>
      <c r="D167" s="201" t="str">
        <f t="shared" si="1"/>
        <v/>
      </c>
      <c r="E167" s="201" t="str">
        <f t="shared" si="2"/>
        <v/>
      </c>
      <c r="F167" s="201" t="str">
        <f t="shared" si="3"/>
        <v/>
      </c>
      <c r="G167" s="178"/>
      <c r="H167" s="221"/>
      <c r="I167" s="218"/>
      <c r="J167" s="178"/>
      <c r="K167" s="178"/>
      <c r="L167" s="178"/>
      <c r="M167" s="217"/>
      <c r="N167" s="218"/>
    </row>
    <row r="168" spans="1:14" ht="12.5">
      <c r="A168" s="220"/>
      <c r="B168" s="205"/>
      <c r="C168" s="201" t="str">
        <f t="shared" si="0"/>
        <v/>
      </c>
      <c r="D168" s="201" t="str">
        <f t="shared" si="1"/>
        <v/>
      </c>
      <c r="E168" s="201" t="str">
        <f t="shared" si="2"/>
        <v/>
      </c>
      <c r="F168" s="201" t="str">
        <f t="shared" si="3"/>
        <v/>
      </c>
      <c r="G168" s="178"/>
      <c r="H168" s="221"/>
      <c r="I168" s="218"/>
      <c r="J168" s="178"/>
      <c r="K168" s="178"/>
      <c r="L168" s="178"/>
      <c r="M168" s="217"/>
      <c r="N168" s="218"/>
    </row>
    <row r="169" spans="1:14" ht="12.5">
      <c r="A169" s="220"/>
      <c r="B169" s="205"/>
      <c r="C169" s="201" t="str">
        <f t="shared" si="0"/>
        <v/>
      </c>
      <c r="D169" s="201" t="str">
        <f t="shared" si="1"/>
        <v/>
      </c>
      <c r="E169" s="201" t="str">
        <f t="shared" si="2"/>
        <v/>
      </c>
      <c r="F169" s="201" t="str">
        <f t="shared" si="3"/>
        <v/>
      </c>
      <c r="G169" s="178"/>
      <c r="H169" s="221"/>
      <c r="I169" s="218"/>
      <c r="J169" s="178"/>
      <c r="K169" s="178"/>
      <c r="L169" s="178"/>
      <c r="M169" s="217"/>
      <c r="N169" s="218"/>
    </row>
    <row r="170" spans="1:14" ht="12.5">
      <c r="A170" s="220"/>
      <c r="B170" s="205"/>
      <c r="C170" s="201" t="str">
        <f t="shared" si="0"/>
        <v/>
      </c>
      <c r="D170" s="201" t="str">
        <f t="shared" si="1"/>
        <v/>
      </c>
      <c r="E170" s="201" t="str">
        <f t="shared" si="2"/>
        <v/>
      </c>
      <c r="F170" s="201" t="str">
        <f t="shared" si="3"/>
        <v/>
      </c>
      <c r="G170" s="178"/>
      <c r="H170" s="221"/>
      <c r="I170" s="218"/>
      <c r="J170" s="178"/>
      <c r="K170" s="178"/>
      <c r="L170" s="178"/>
      <c r="M170" s="217"/>
      <c r="N170" s="218"/>
    </row>
    <row r="171" spans="1:14" ht="12.5">
      <c r="A171" s="220"/>
      <c r="B171" s="205"/>
      <c r="C171" s="201" t="str">
        <f t="shared" si="0"/>
        <v/>
      </c>
      <c r="D171" s="201" t="str">
        <f t="shared" si="1"/>
        <v/>
      </c>
      <c r="E171" s="201" t="str">
        <f t="shared" si="2"/>
        <v/>
      </c>
      <c r="F171" s="201" t="str">
        <f t="shared" si="3"/>
        <v/>
      </c>
      <c r="G171" s="178"/>
      <c r="H171" s="221"/>
      <c r="I171" s="218"/>
      <c r="J171" s="178"/>
      <c r="K171" s="178"/>
      <c r="L171" s="178"/>
      <c r="M171" s="217"/>
      <c r="N171" s="218"/>
    </row>
    <row r="172" spans="1:14" ht="12.5">
      <c r="A172" s="220"/>
      <c r="B172" s="205"/>
      <c r="C172" s="201" t="str">
        <f t="shared" si="0"/>
        <v/>
      </c>
      <c r="D172" s="201" t="str">
        <f t="shared" si="1"/>
        <v/>
      </c>
      <c r="E172" s="201" t="str">
        <f t="shared" si="2"/>
        <v/>
      </c>
      <c r="F172" s="201" t="str">
        <f t="shared" si="3"/>
        <v/>
      </c>
      <c r="G172" s="178"/>
      <c r="H172" s="221"/>
      <c r="I172" s="218"/>
      <c r="J172" s="178"/>
      <c r="K172" s="178"/>
      <c r="L172" s="178"/>
      <c r="M172" s="217"/>
      <c r="N172" s="218"/>
    </row>
    <row r="173" spans="1:14" ht="12.5">
      <c r="A173" s="220"/>
      <c r="B173" s="205"/>
      <c r="C173" s="201" t="str">
        <f t="shared" si="0"/>
        <v/>
      </c>
      <c r="D173" s="201" t="str">
        <f t="shared" si="1"/>
        <v/>
      </c>
      <c r="E173" s="201" t="str">
        <f t="shared" si="2"/>
        <v/>
      </c>
      <c r="F173" s="201" t="str">
        <f t="shared" si="3"/>
        <v/>
      </c>
      <c r="G173" s="178"/>
      <c r="H173" s="221"/>
      <c r="I173" s="218"/>
      <c r="J173" s="178"/>
      <c r="K173" s="178"/>
      <c r="L173" s="178"/>
      <c r="M173" s="217"/>
      <c r="N173" s="218"/>
    </row>
    <row r="174" spans="1:14" ht="12.5">
      <c r="A174" s="220"/>
      <c r="B174" s="205"/>
      <c r="C174" s="201" t="str">
        <f t="shared" si="0"/>
        <v/>
      </c>
      <c r="D174" s="201" t="str">
        <f t="shared" si="1"/>
        <v/>
      </c>
      <c r="E174" s="201" t="str">
        <f t="shared" si="2"/>
        <v/>
      </c>
      <c r="F174" s="201" t="str">
        <f t="shared" si="3"/>
        <v/>
      </c>
      <c r="G174" s="178"/>
      <c r="H174" s="221"/>
      <c r="I174" s="218"/>
      <c r="J174" s="178"/>
      <c r="K174" s="178"/>
      <c r="L174" s="178"/>
      <c r="M174" s="217"/>
      <c r="N174" s="218"/>
    </row>
    <row r="175" spans="1:14" ht="12.5">
      <c r="A175" s="220"/>
      <c r="B175" s="205"/>
      <c r="C175" s="201" t="str">
        <f t="shared" si="0"/>
        <v/>
      </c>
      <c r="D175" s="201" t="str">
        <f t="shared" si="1"/>
        <v/>
      </c>
      <c r="E175" s="201" t="str">
        <f t="shared" si="2"/>
        <v/>
      </c>
      <c r="F175" s="201" t="str">
        <f t="shared" si="3"/>
        <v/>
      </c>
      <c r="G175" s="178"/>
      <c r="H175" s="221"/>
      <c r="I175" s="218"/>
      <c r="J175" s="178"/>
      <c r="K175" s="178"/>
      <c r="L175" s="178"/>
      <c r="M175" s="217"/>
      <c r="N175" s="218"/>
    </row>
    <row r="176" spans="1:14" ht="12.5">
      <c r="A176" s="220"/>
      <c r="B176" s="205"/>
      <c r="C176" s="201" t="str">
        <f t="shared" si="0"/>
        <v/>
      </c>
      <c r="D176" s="201" t="str">
        <f t="shared" si="1"/>
        <v/>
      </c>
      <c r="E176" s="201" t="str">
        <f t="shared" si="2"/>
        <v/>
      </c>
      <c r="F176" s="201" t="str">
        <f t="shared" si="3"/>
        <v/>
      </c>
      <c r="G176" s="178"/>
      <c r="H176" s="221"/>
      <c r="I176" s="218"/>
      <c r="J176" s="178"/>
      <c r="K176" s="178"/>
      <c r="L176" s="178"/>
      <c r="M176" s="217"/>
      <c r="N176" s="218"/>
    </row>
    <row r="177" spans="1:14" ht="12.5">
      <c r="A177" s="220"/>
      <c r="B177" s="205"/>
      <c r="C177" s="201" t="str">
        <f t="shared" si="0"/>
        <v/>
      </c>
      <c r="D177" s="201" t="str">
        <f t="shared" si="1"/>
        <v/>
      </c>
      <c r="E177" s="201" t="str">
        <f t="shared" si="2"/>
        <v/>
      </c>
      <c r="F177" s="201" t="str">
        <f t="shared" si="3"/>
        <v/>
      </c>
      <c r="G177" s="178"/>
      <c r="H177" s="221"/>
      <c r="I177" s="218"/>
      <c r="J177" s="178"/>
      <c r="K177" s="178"/>
      <c r="L177" s="178"/>
      <c r="M177" s="217"/>
      <c r="N177" s="218"/>
    </row>
    <row r="178" spans="1:14" ht="12.5">
      <c r="A178" s="220"/>
      <c r="B178" s="205"/>
      <c r="C178" s="201" t="str">
        <f t="shared" si="0"/>
        <v/>
      </c>
      <c r="D178" s="201" t="str">
        <f t="shared" si="1"/>
        <v/>
      </c>
      <c r="E178" s="201" t="str">
        <f t="shared" si="2"/>
        <v/>
      </c>
      <c r="F178" s="201" t="str">
        <f t="shared" si="3"/>
        <v/>
      </c>
      <c r="G178" s="178"/>
      <c r="H178" s="221"/>
      <c r="I178" s="218"/>
      <c r="J178" s="178"/>
      <c r="K178" s="178"/>
      <c r="L178" s="178"/>
      <c r="M178" s="217"/>
      <c r="N178" s="218"/>
    </row>
    <row r="179" spans="1:14" ht="12.5">
      <c r="A179" s="220"/>
      <c r="B179" s="205"/>
      <c r="C179" s="201" t="str">
        <f t="shared" si="0"/>
        <v/>
      </c>
      <c r="D179" s="201" t="str">
        <f t="shared" si="1"/>
        <v/>
      </c>
      <c r="E179" s="201" t="str">
        <f t="shared" si="2"/>
        <v/>
      </c>
      <c r="F179" s="201" t="str">
        <f t="shared" si="3"/>
        <v/>
      </c>
      <c r="G179" s="178"/>
      <c r="H179" s="221"/>
      <c r="I179" s="218"/>
      <c r="J179" s="178"/>
      <c r="K179" s="178"/>
      <c r="L179" s="178"/>
      <c r="M179" s="217"/>
      <c r="N179" s="218"/>
    </row>
    <row r="180" spans="1:14" ht="12.5">
      <c r="A180" s="220"/>
      <c r="B180" s="205"/>
      <c r="C180" s="201" t="str">
        <f t="shared" si="0"/>
        <v/>
      </c>
      <c r="D180" s="201" t="str">
        <f t="shared" si="1"/>
        <v/>
      </c>
      <c r="E180" s="201" t="str">
        <f t="shared" si="2"/>
        <v/>
      </c>
      <c r="F180" s="201" t="str">
        <f t="shared" si="3"/>
        <v/>
      </c>
      <c r="G180" s="178"/>
      <c r="H180" s="221"/>
      <c r="I180" s="218"/>
      <c r="J180" s="178"/>
      <c r="K180" s="178"/>
      <c r="L180" s="178"/>
      <c r="M180" s="217"/>
      <c r="N180" s="218"/>
    </row>
    <row r="181" spans="1:14" ht="12.5">
      <c r="A181" s="220"/>
      <c r="B181" s="205"/>
      <c r="C181" s="201" t="str">
        <f t="shared" si="0"/>
        <v/>
      </c>
      <c r="D181" s="201" t="str">
        <f t="shared" si="1"/>
        <v/>
      </c>
      <c r="E181" s="201" t="str">
        <f t="shared" si="2"/>
        <v/>
      </c>
      <c r="F181" s="201" t="str">
        <f t="shared" si="3"/>
        <v/>
      </c>
      <c r="G181" s="178"/>
      <c r="H181" s="221"/>
      <c r="I181" s="218"/>
      <c r="J181" s="178"/>
      <c r="K181" s="178"/>
      <c r="L181" s="178"/>
      <c r="M181" s="217"/>
      <c r="N181" s="218"/>
    </row>
    <row r="182" spans="1:14" ht="12.5">
      <c r="A182" s="220"/>
      <c r="B182" s="205"/>
      <c r="C182" s="201" t="str">
        <f t="shared" si="0"/>
        <v/>
      </c>
      <c r="D182" s="201" t="str">
        <f t="shared" si="1"/>
        <v/>
      </c>
      <c r="E182" s="201" t="str">
        <f t="shared" si="2"/>
        <v/>
      </c>
      <c r="F182" s="201" t="str">
        <f t="shared" si="3"/>
        <v/>
      </c>
      <c r="G182" s="178"/>
      <c r="H182" s="221"/>
      <c r="I182" s="218"/>
      <c r="J182" s="178"/>
      <c r="K182" s="178"/>
      <c r="L182" s="178"/>
      <c r="M182" s="217"/>
      <c r="N182" s="218"/>
    </row>
    <row r="183" spans="1:14" ht="12.5">
      <c r="A183" s="220"/>
      <c r="B183" s="205"/>
      <c r="C183" s="201" t="str">
        <f t="shared" si="0"/>
        <v/>
      </c>
      <c r="D183" s="201" t="str">
        <f t="shared" si="1"/>
        <v/>
      </c>
      <c r="E183" s="201" t="str">
        <f t="shared" si="2"/>
        <v/>
      </c>
      <c r="F183" s="201" t="str">
        <f t="shared" si="3"/>
        <v/>
      </c>
      <c r="G183" s="178"/>
      <c r="H183" s="221"/>
      <c r="I183" s="218"/>
      <c r="J183" s="178"/>
      <c r="K183" s="178"/>
      <c r="L183" s="178"/>
      <c r="M183" s="217"/>
      <c r="N183" s="218"/>
    </row>
    <row r="184" spans="1:14" ht="12.5">
      <c r="A184" s="220"/>
      <c r="B184" s="205"/>
      <c r="C184" s="201" t="str">
        <f t="shared" si="0"/>
        <v/>
      </c>
      <c r="D184" s="201" t="str">
        <f t="shared" si="1"/>
        <v/>
      </c>
      <c r="E184" s="201" t="str">
        <f t="shared" si="2"/>
        <v/>
      </c>
      <c r="F184" s="201" t="str">
        <f t="shared" si="3"/>
        <v/>
      </c>
      <c r="G184" s="178"/>
      <c r="H184" s="221"/>
      <c r="I184" s="218"/>
      <c r="J184" s="178"/>
      <c r="K184" s="178"/>
      <c r="L184" s="178"/>
      <c r="M184" s="217"/>
      <c r="N184" s="218"/>
    </row>
    <row r="185" spans="1:14" ht="12.5">
      <c r="A185" s="220"/>
      <c r="B185" s="205"/>
      <c r="C185" s="201" t="str">
        <f t="shared" si="0"/>
        <v/>
      </c>
      <c r="D185" s="201" t="str">
        <f t="shared" si="1"/>
        <v/>
      </c>
      <c r="E185" s="201" t="str">
        <f t="shared" si="2"/>
        <v/>
      </c>
      <c r="F185" s="201" t="str">
        <f t="shared" si="3"/>
        <v/>
      </c>
      <c r="G185" s="178"/>
      <c r="H185" s="221"/>
      <c r="I185" s="218"/>
      <c r="J185" s="178"/>
      <c r="K185" s="178"/>
      <c r="L185" s="178"/>
      <c r="M185" s="217"/>
      <c r="N185" s="218"/>
    </row>
    <row r="186" spans="1:14" ht="12.5">
      <c r="A186" s="220"/>
      <c r="B186" s="205"/>
      <c r="C186" s="201" t="str">
        <f t="shared" si="0"/>
        <v/>
      </c>
      <c r="D186" s="201" t="str">
        <f t="shared" si="1"/>
        <v/>
      </c>
      <c r="E186" s="201" t="str">
        <f t="shared" si="2"/>
        <v/>
      </c>
      <c r="F186" s="201" t="str">
        <f t="shared" si="3"/>
        <v/>
      </c>
      <c r="G186" s="178"/>
      <c r="H186" s="221"/>
      <c r="I186" s="218"/>
      <c r="J186" s="178"/>
      <c r="K186" s="178"/>
      <c r="L186" s="178"/>
      <c r="M186" s="217"/>
      <c r="N186" s="218"/>
    </row>
    <row r="187" spans="1:14" ht="12.5">
      <c r="A187" s="220"/>
      <c r="B187" s="205"/>
      <c r="C187" s="201" t="str">
        <f t="shared" si="0"/>
        <v/>
      </c>
      <c r="D187" s="201" t="str">
        <f t="shared" si="1"/>
        <v/>
      </c>
      <c r="E187" s="201" t="str">
        <f t="shared" si="2"/>
        <v/>
      </c>
      <c r="F187" s="201" t="str">
        <f t="shared" si="3"/>
        <v/>
      </c>
      <c r="G187" s="178"/>
      <c r="H187" s="221"/>
      <c r="I187" s="218"/>
      <c r="J187" s="178"/>
      <c r="K187" s="178"/>
      <c r="L187" s="178"/>
      <c r="M187" s="217"/>
      <c r="N187" s="218"/>
    </row>
    <row r="188" spans="1:14" ht="12.5">
      <c r="A188" s="220"/>
      <c r="B188" s="205"/>
      <c r="C188" s="201" t="str">
        <f t="shared" si="0"/>
        <v/>
      </c>
      <c r="D188" s="201" t="str">
        <f t="shared" si="1"/>
        <v/>
      </c>
      <c r="E188" s="201" t="str">
        <f t="shared" si="2"/>
        <v/>
      </c>
      <c r="F188" s="201" t="str">
        <f t="shared" si="3"/>
        <v/>
      </c>
      <c r="G188" s="178"/>
      <c r="H188" s="221"/>
      <c r="I188" s="218"/>
      <c r="J188" s="178"/>
      <c r="K188" s="178"/>
      <c r="L188" s="178"/>
      <c r="M188" s="217"/>
      <c r="N188" s="218"/>
    </row>
    <row r="189" spans="1:14" ht="12.5">
      <c r="A189" s="220"/>
      <c r="B189" s="205"/>
      <c r="C189" s="201" t="str">
        <f t="shared" si="0"/>
        <v/>
      </c>
      <c r="D189" s="201" t="str">
        <f t="shared" si="1"/>
        <v/>
      </c>
      <c r="E189" s="201" t="str">
        <f t="shared" si="2"/>
        <v/>
      </c>
      <c r="F189" s="201" t="str">
        <f t="shared" si="3"/>
        <v/>
      </c>
      <c r="G189" s="178"/>
      <c r="H189" s="221"/>
      <c r="I189" s="218"/>
      <c r="J189" s="178"/>
      <c r="K189" s="178"/>
      <c r="L189" s="178"/>
      <c r="M189" s="217"/>
      <c r="N189" s="218"/>
    </row>
    <row r="190" spans="1:14" ht="12.5">
      <c r="A190" s="220"/>
      <c r="B190" s="205"/>
      <c r="C190" s="201" t="str">
        <f t="shared" si="0"/>
        <v/>
      </c>
      <c r="D190" s="201" t="str">
        <f t="shared" si="1"/>
        <v/>
      </c>
      <c r="E190" s="201" t="str">
        <f t="shared" si="2"/>
        <v/>
      </c>
      <c r="F190" s="201" t="str">
        <f t="shared" si="3"/>
        <v/>
      </c>
      <c r="G190" s="178"/>
      <c r="H190" s="221"/>
      <c r="I190" s="218"/>
      <c r="J190" s="178"/>
      <c r="K190" s="178"/>
      <c r="L190" s="178"/>
      <c r="M190" s="217"/>
      <c r="N190" s="218"/>
    </row>
    <row r="191" spans="1:14" ht="12.5">
      <c r="A191" s="220"/>
      <c r="B191" s="205"/>
      <c r="C191" s="201" t="str">
        <f t="shared" si="0"/>
        <v/>
      </c>
      <c r="D191" s="201" t="str">
        <f t="shared" si="1"/>
        <v/>
      </c>
      <c r="E191" s="201" t="str">
        <f t="shared" si="2"/>
        <v/>
      </c>
      <c r="F191" s="201" t="str">
        <f t="shared" si="3"/>
        <v/>
      </c>
      <c r="G191" s="178"/>
      <c r="H191" s="221"/>
      <c r="I191" s="218"/>
      <c r="J191" s="178"/>
      <c r="K191" s="178"/>
      <c r="L191" s="178"/>
      <c r="M191" s="217"/>
      <c r="N191" s="218"/>
    </row>
    <row r="192" spans="1:14" ht="12.5">
      <c r="A192" s="220"/>
      <c r="B192" s="205"/>
      <c r="C192" s="201" t="str">
        <f t="shared" si="0"/>
        <v/>
      </c>
      <c r="D192" s="201" t="str">
        <f t="shared" si="1"/>
        <v/>
      </c>
      <c r="E192" s="201" t="str">
        <f t="shared" si="2"/>
        <v/>
      </c>
      <c r="F192" s="201" t="str">
        <f t="shared" si="3"/>
        <v/>
      </c>
      <c r="G192" s="178"/>
      <c r="H192" s="221"/>
      <c r="I192" s="218"/>
      <c r="J192" s="178"/>
      <c r="K192" s="178"/>
      <c r="L192" s="178"/>
      <c r="M192" s="217"/>
      <c r="N192" s="218"/>
    </row>
    <row r="193" spans="1:14" ht="12.5">
      <c r="A193" s="220"/>
      <c r="B193" s="205"/>
      <c r="C193" s="201" t="str">
        <f t="shared" si="0"/>
        <v/>
      </c>
      <c r="D193" s="201" t="str">
        <f t="shared" si="1"/>
        <v/>
      </c>
      <c r="E193" s="201" t="str">
        <f t="shared" si="2"/>
        <v/>
      </c>
      <c r="F193" s="201" t="str">
        <f t="shared" si="3"/>
        <v/>
      </c>
      <c r="G193" s="178"/>
      <c r="H193" s="221"/>
      <c r="I193" s="218"/>
      <c r="J193" s="178"/>
      <c r="K193" s="178"/>
      <c r="L193" s="178"/>
      <c r="M193" s="217"/>
      <c r="N193" s="218"/>
    </row>
    <row r="194" spans="1:14" ht="12.5">
      <c r="A194" s="220"/>
      <c r="B194" s="205"/>
      <c r="C194" s="201" t="str">
        <f t="shared" si="0"/>
        <v/>
      </c>
      <c r="D194" s="201" t="str">
        <f t="shared" si="1"/>
        <v/>
      </c>
      <c r="E194" s="201" t="str">
        <f t="shared" si="2"/>
        <v/>
      </c>
      <c r="F194" s="201" t="str">
        <f t="shared" si="3"/>
        <v/>
      </c>
      <c r="G194" s="178"/>
      <c r="H194" s="221"/>
      <c r="I194" s="218"/>
      <c r="J194" s="178"/>
      <c r="K194" s="178"/>
      <c r="L194" s="178"/>
      <c r="M194" s="217"/>
      <c r="N194" s="218"/>
    </row>
    <row r="195" spans="1:14" ht="12.5">
      <c r="A195" s="220"/>
      <c r="B195" s="205"/>
      <c r="C195" s="201" t="str">
        <f t="shared" si="0"/>
        <v/>
      </c>
      <c r="D195" s="201" t="str">
        <f t="shared" si="1"/>
        <v/>
      </c>
      <c r="E195" s="201" t="str">
        <f t="shared" si="2"/>
        <v/>
      </c>
      <c r="F195" s="201" t="str">
        <f t="shared" si="3"/>
        <v/>
      </c>
      <c r="G195" s="178"/>
      <c r="H195" s="221"/>
      <c r="I195" s="218"/>
      <c r="J195" s="178"/>
      <c r="K195" s="178"/>
      <c r="L195" s="178"/>
      <c r="M195" s="217"/>
      <c r="N195" s="218"/>
    </row>
    <row r="196" spans="1:14" ht="12.5">
      <c r="A196" s="220"/>
      <c r="B196" s="205"/>
      <c r="C196" s="201" t="str">
        <f t="shared" si="0"/>
        <v/>
      </c>
      <c r="D196" s="201" t="str">
        <f t="shared" si="1"/>
        <v/>
      </c>
      <c r="E196" s="201" t="str">
        <f t="shared" si="2"/>
        <v/>
      </c>
      <c r="F196" s="201" t="str">
        <f t="shared" si="3"/>
        <v/>
      </c>
      <c r="G196" s="178"/>
      <c r="H196" s="221"/>
      <c r="I196" s="218"/>
      <c r="J196" s="178"/>
      <c r="K196" s="178"/>
      <c r="L196" s="178"/>
      <c r="M196" s="217"/>
      <c r="N196" s="218"/>
    </row>
    <row r="197" spans="1:14" ht="12.5">
      <c r="A197" s="220"/>
      <c r="B197" s="205"/>
      <c r="C197" s="201" t="str">
        <f t="shared" si="0"/>
        <v/>
      </c>
      <c r="D197" s="201" t="str">
        <f t="shared" si="1"/>
        <v/>
      </c>
      <c r="E197" s="201" t="str">
        <f t="shared" si="2"/>
        <v/>
      </c>
      <c r="F197" s="201" t="str">
        <f t="shared" si="3"/>
        <v/>
      </c>
      <c r="G197" s="178"/>
      <c r="H197" s="221"/>
      <c r="I197" s="218"/>
      <c r="J197" s="178"/>
      <c r="K197" s="178"/>
      <c r="L197" s="178"/>
      <c r="M197" s="217"/>
      <c r="N197" s="218"/>
    </row>
    <row r="198" spans="1:14" ht="12.5">
      <c r="A198" s="220"/>
      <c r="B198" s="205"/>
      <c r="C198" s="201" t="str">
        <f t="shared" si="0"/>
        <v/>
      </c>
      <c r="D198" s="201" t="str">
        <f t="shared" si="1"/>
        <v/>
      </c>
      <c r="E198" s="201" t="str">
        <f t="shared" si="2"/>
        <v/>
      </c>
      <c r="F198" s="201" t="str">
        <f t="shared" si="3"/>
        <v/>
      </c>
      <c r="G198" s="178"/>
      <c r="H198" s="221"/>
      <c r="I198" s="218"/>
      <c r="J198" s="178"/>
      <c r="K198" s="178"/>
      <c r="L198" s="178"/>
      <c r="M198" s="217"/>
      <c r="N198" s="218"/>
    </row>
    <row r="199" spans="1:14" ht="12.5">
      <c r="A199" s="220"/>
      <c r="B199" s="205"/>
      <c r="C199" s="201" t="str">
        <f t="shared" si="0"/>
        <v/>
      </c>
      <c r="D199" s="201" t="str">
        <f t="shared" si="1"/>
        <v/>
      </c>
      <c r="E199" s="201" t="str">
        <f t="shared" si="2"/>
        <v/>
      </c>
      <c r="F199" s="201" t="str">
        <f t="shared" si="3"/>
        <v/>
      </c>
      <c r="G199" s="178"/>
      <c r="H199" s="221"/>
      <c r="I199" s="218"/>
      <c r="J199" s="178"/>
      <c r="K199" s="178"/>
      <c r="L199" s="178"/>
      <c r="M199" s="217"/>
      <c r="N199" s="218"/>
    </row>
    <row r="200" spans="1:14" ht="12.5">
      <c r="A200" s="220"/>
      <c r="B200" s="205"/>
      <c r="C200" s="201" t="str">
        <f t="shared" si="0"/>
        <v/>
      </c>
      <c r="D200" s="201" t="str">
        <f t="shared" si="1"/>
        <v/>
      </c>
      <c r="E200" s="201" t="str">
        <f t="shared" si="2"/>
        <v/>
      </c>
      <c r="F200" s="201" t="str">
        <f t="shared" si="3"/>
        <v/>
      </c>
      <c r="G200" s="178"/>
      <c r="H200" s="221"/>
      <c r="I200" s="218"/>
      <c r="J200" s="178"/>
      <c r="K200" s="178"/>
      <c r="L200" s="178"/>
      <c r="M200" s="217"/>
      <c r="N200" s="218"/>
    </row>
    <row r="201" spans="1:14" ht="12.5">
      <c r="A201" s="220"/>
      <c r="B201" s="205"/>
      <c r="C201" s="201" t="str">
        <f t="shared" si="0"/>
        <v/>
      </c>
      <c r="D201" s="201" t="str">
        <f t="shared" si="1"/>
        <v/>
      </c>
      <c r="E201" s="201" t="str">
        <f t="shared" si="2"/>
        <v/>
      </c>
      <c r="F201" s="201" t="str">
        <f t="shared" si="3"/>
        <v/>
      </c>
      <c r="G201" s="178"/>
      <c r="H201" s="221"/>
      <c r="I201" s="218"/>
      <c r="J201" s="178"/>
      <c r="K201" s="178"/>
      <c r="L201" s="178"/>
      <c r="M201" s="217"/>
      <c r="N201" s="218"/>
    </row>
    <row r="202" spans="1:14" ht="12.5">
      <c r="A202" s="220"/>
      <c r="B202" s="205"/>
      <c r="C202" s="201" t="str">
        <f t="shared" si="0"/>
        <v/>
      </c>
      <c r="D202" s="201" t="str">
        <f t="shared" si="1"/>
        <v/>
      </c>
      <c r="E202" s="201" t="str">
        <f t="shared" si="2"/>
        <v/>
      </c>
      <c r="F202" s="201" t="str">
        <f t="shared" si="3"/>
        <v/>
      </c>
      <c r="G202" s="178"/>
      <c r="H202" s="221"/>
      <c r="I202" s="218"/>
      <c r="J202" s="178"/>
      <c r="K202" s="178"/>
      <c r="L202" s="178"/>
      <c r="M202" s="217"/>
      <c r="N202" s="218"/>
    </row>
    <row r="203" spans="1:14" ht="12.5">
      <c r="A203" s="220"/>
      <c r="B203" s="205"/>
      <c r="C203" s="201" t="str">
        <f t="shared" si="0"/>
        <v/>
      </c>
      <c r="D203" s="201" t="str">
        <f t="shared" si="1"/>
        <v/>
      </c>
      <c r="E203" s="201" t="str">
        <f t="shared" si="2"/>
        <v/>
      </c>
      <c r="F203" s="201" t="str">
        <f t="shared" si="3"/>
        <v/>
      </c>
      <c r="G203" s="178"/>
      <c r="H203" s="221"/>
      <c r="I203" s="218"/>
      <c r="J203" s="178"/>
      <c r="K203" s="178"/>
      <c r="L203" s="178"/>
      <c r="M203" s="217"/>
      <c r="N203" s="218"/>
    </row>
    <row r="204" spans="1:14" ht="12.5">
      <c r="A204" s="220"/>
      <c r="B204" s="205"/>
      <c r="C204" s="201" t="str">
        <f t="shared" si="0"/>
        <v/>
      </c>
      <c r="D204" s="201" t="str">
        <f t="shared" si="1"/>
        <v/>
      </c>
      <c r="E204" s="201" t="str">
        <f t="shared" si="2"/>
        <v/>
      </c>
      <c r="F204" s="201" t="str">
        <f t="shared" si="3"/>
        <v/>
      </c>
      <c r="G204" s="178"/>
      <c r="H204" s="221"/>
      <c r="I204" s="218"/>
      <c r="J204" s="178"/>
      <c r="K204" s="178"/>
      <c r="L204" s="178"/>
      <c r="M204" s="217"/>
      <c r="N204" s="218"/>
    </row>
    <row r="205" spans="1:14" ht="12.5">
      <c r="A205" s="220"/>
      <c r="B205" s="205"/>
      <c r="C205" s="201" t="str">
        <f t="shared" si="0"/>
        <v/>
      </c>
      <c r="D205" s="201" t="str">
        <f t="shared" si="1"/>
        <v/>
      </c>
      <c r="E205" s="201" t="str">
        <f t="shared" si="2"/>
        <v/>
      </c>
      <c r="F205" s="201" t="str">
        <f t="shared" si="3"/>
        <v/>
      </c>
      <c r="G205" s="178"/>
      <c r="H205" s="221"/>
      <c r="I205" s="218"/>
      <c r="J205" s="178"/>
      <c r="K205" s="178"/>
      <c r="L205" s="178"/>
      <c r="M205" s="217"/>
      <c r="N205" s="218"/>
    </row>
    <row r="206" spans="1:14" ht="12.5">
      <c r="A206" s="220"/>
      <c r="B206" s="205"/>
      <c r="C206" s="201" t="str">
        <f t="shared" si="0"/>
        <v/>
      </c>
      <c r="D206" s="201" t="str">
        <f t="shared" si="1"/>
        <v/>
      </c>
      <c r="E206" s="201" t="str">
        <f t="shared" si="2"/>
        <v/>
      </c>
      <c r="F206" s="201" t="str">
        <f t="shared" si="3"/>
        <v/>
      </c>
      <c r="G206" s="178"/>
      <c r="H206" s="221"/>
      <c r="I206" s="218"/>
      <c r="J206" s="178"/>
      <c r="K206" s="178"/>
      <c r="L206" s="178"/>
      <c r="M206" s="217"/>
      <c r="N206" s="218"/>
    </row>
    <row r="207" spans="1:14" ht="12.5">
      <c r="A207" s="220"/>
      <c r="B207" s="205"/>
      <c r="C207" s="201" t="str">
        <f t="shared" si="0"/>
        <v/>
      </c>
      <c r="D207" s="201" t="str">
        <f t="shared" si="1"/>
        <v/>
      </c>
      <c r="E207" s="201" t="str">
        <f t="shared" si="2"/>
        <v/>
      </c>
      <c r="F207" s="201" t="str">
        <f t="shared" si="3"/>
        <v/>
      </c>
      <c r="G207" s="178"/>
      <c r="H207" s="221"/>
      <c r="I207" s="218"/>
      <c r="J207" s="178"/>
      <c r="K207" s="178"/>
      <c r="L207" s="178"/>
      <c r="M207" s="217"/>
      <c r="N207" s="218"/>
    </row>
    <row r="208" spans="1:14" ht="12.5">
      <c r="A208" s="220"/>
      <c r="B208" s="205"/>
      <c r="C208" s="201" t="str">
        <f t="shared" si="0"/>
        <v/>
      </c>
      <c r="D208" s="201" t="str">
        <f t="shared" si="1"/>
        <v/>
      </c>
      <c r="E208" s="201" t="str">
        <f t="shared" si="2"/>
        <v/>
      </c>
      <c r="F208" s="201" t="str">
        <f t="shared" si="3"/>
        <v/>
      </c>
      <c r="G208" s="178"/>
      <c r="H208" s="221"/>
      <c r="I208" s="218"/>
      <c r="J208" s="178"/>
      <c r="K208" s="178"/>
      <c r="L208" s="178"/>
      <c r="M208" s="217"/>
      <c r="N208" s="218"/>
    </row>
    <row r="209" spans="1:14" ht="12.5">
      <c r="A209" s="220"/>
      <c r="B209" s="205"/>
      <c r="C209" s="201" t="str">
        <f t="shared" si="0"/>
        <v/>
      </c>
      <c r="D209" s="201" t="str">
        <f t="shared" si="1"/>
        <v/>
      </c>
      <c r="E209" s="201" t="str">
        <f t="shared" si="2"/>
        <v/>
      </c>
      <c r="F209" s="201" t="str">
        <f t="shared" si="3"/>
        <v/>
      </c>
      <c r="G209" s="178"/>
      <c r="H209" s="221"/>
      <c r="I209" s="218"/>
      <c r="J209" s="178"/>
      <c r="K209" s="178"/>
      <c r="L209" s="178"/>
      <c r="M209" s="217"/>
      <c r="N209" s="218"/>
    </row>
    <row r="210" spans="1:14" ht="12.5">
      <c r="A210" s="220"/>
      <c r="B210" s="205"/>
      <c r="C210" s="201" t="str">
        <f t="shared" si="0"/>
        <v/>
      </c>
      <c r="D210" s="201" t="str">
        <f t="shared" si="1"/>
        <v/>
      </c>
      <c r="E210" s="201" t="str">
        <f t="shared" si="2"/>
        <v/>
      </c>
      <c r="F210" s="201" t="str">
        <f t="shared" si="3"/>
        <v/>
      </c>
      <c r="G210" s="178"/>
      <c r="H210" s="221"/>
      <c r="I210" s="218"/>
      <c r="J210" s="178"/>
      <c r="K210" s="178"/>
      <c r="L210" s="178"/>
      <c r="M210" s="217"/>
      <c r="N210" s="218"/>
    </row>
    <row r="211" spans="1:14" ht="12.5">
      <c r="A211" s="220"/>
      <c r="B211" s="205"/>
      <c r="C211" s="201" t="str">
        <f t="shared" si="0"/>
        <v/>
      </c>
      <c r="D211" s="201" t="str">
        <f t="shared" si="1"/>
        <v/>
      </c>
      <c r="E211" s="201" t="str">
        <f t="shared" si="2"/>
        <v/>
      </c>
      <c r="F211" s="201" t="str">
        <f t="shared" si="3"/>
        <v/>
      </c>
      <c r="G211" s="178"/>
      <c r="H211" s="221"/>
      <c r="I211" s="218"/>
      <c r="J211" s="178"/>
      <c r="K211" s="178"/>
      <c r="L211" s="178"/>
      <c r="M211" s="217"/>
      <c r="N211" s="218"/>
    </row>
    <row r="212" spans="1:14" ht="12.5">
      <c r="A212" s="220"/>
      <c r="B212" s="205"/>
      <c r="C212" s="201" t="str">
        <f t="shared" si="0"/>
        <v/>
      </c>
      <c r="D212" s="201" t="str">
        <f t="shared" si="1"/>
        <v/>
      </c>
      <c r="E212" s="201" t="str">
        <f t="shared" si="2"/>
        <v/>
      </c>
      <c r="F212" s="201" t="str">
        <f t="shared" si="3"/>
        <v/>
      </c>
      <c r="G212" s="178"/>
      <c r="H212" s="221"/>
      <c r="I212" s="218"/>
      <c r="J212" s="178"/>
      <c r="K212" s="178"/>
      <c r="L212" s="178"/>
      <c r="M212" s="217"/>
      <c r="N212" s="218"/>
    </row>
    <row r="213" spans="1:14" ht="12.5">
      <c r="A213" s="220"/>
      <c r="B213" s="205"/>
      <c r="C213" s="201" t="str">
        <f t="shared" si="0"/>
        <v/>
      </c>
      <c r="D213" s="201" t="str">
        <f t="shared" si="1"/>
        <v/>
      </c>
      <c r="E213" s="201" t="str">
        <f t="shared" si="2"/>
        <v/>
      </c>
      <c r="F213" s="201" t="str">
        <f t="shared" si="3"/>
        <v/>
      </c>
      <c r="G213" s="178"/>
      <c r="H213" s="221"/>
      <c r="I213" s="218"/>
      <c r="J213" s="178"/>
      <c r="K213" s="178"/>
      <c r="L213" s="178"/>
      <c r="M213" s="217"/>
      <c r="N213" s="218"/>
    </row>
    <row r="214" spans="1:14" ht="12.5">
      <c r="A214" s="220"/>
      <c r="B214" s="205"/>
      <c r="C214" s="201" t="str">
        <f t="shared" si="0"/>
        <v/>
      </c>
      <c r="D214" s="201" t="str">
        <f t="shared" si="1"/>
        <v/>
      </c>
      <c r="E214" s="201" t="str">
        <f t="shared" si="2"/>
        <v/>
      </c>
      <c r="F214" s="201" t="str">
        <f t="shared" si="3"/>
        <v/>
      </c>
      <c r="G214" s="178"/>
      <c r="H214" s="221"/>
      <c r="I214" s="218"/>
      <c r="J214" s="178"/>
      <c r="K214" s="178"/>
      <c r="L214" s="178"/>
      <c r="M214" s="217"/>
      <c r="N214" s="218"/>
    </row>
    <row r="215" spans="1:14" ht="12.5">
      <c r="A215" s="220"/>
      <c r="B215" s="205"/>
      <c r="C215" s="201" t="str">
        <f t="shared" si="0"/>
        <v/>
      </c>
      <c r="D215" s="201" t="str">
        <f t="shared" si="1"/>
        <v/>
      </c>
      <c r="E215" s="201" t="str">
        <f t="shared" si="2"/>
        <v/>
      </c>
      <c r="F215" s="201" t="str">
        <f t="shared" si="3"/>
        <v/>
      </c>
      <c r="G215" s="178"/>
      <c r="H215" s="221"/>
      <c r="I215" s="218"/>
      <c r="J215" s="178"/>
      <c r="K215" s="178"/>
      <c r="L215" s="178"/>
      <c r="M215" s="217"/>
      <c r="N215" s="218"/>
    </row>
    <row r="216" spans="1:14" ht="12.5">
      <c r="A216" s="220"/>
      <c r="B216" s="205"/>
      <c r="C216" s="201" t="str">
        <f t="shared" si="0"/>
        <v/>
      </c>
      <c r="D216" s="201" t="str">
        <f t="shared" si="1"/>
        <v/>
      </c>
      <c r="E216" s="201" t="str">
        <f t="shared" si="2"/>
        <v/>
      </c>
      <c r="F216" s="201" t="str">
        <f t="shared" si="3"/>
        <v/>
      </c>
      <c r="G216" s="178"/>
      <c r="H216" s="221"/>
      <c r="I216" s="218"/>
      <c r="J216" s="178"/>
      <c r="K216" s="178"/>
      <c r="L216" s="178"/>
      <c r="M216" s="217"/>
      <c r="N216" s="218"/>
    </row>
    <row r="217" spans="1:14" ht="12.5">
      <c r="A217" s="220"/>
      <c r="B217" s="205"/>
      <c r="C217" s="201" t="str">
        <f t="shared" si="0"/>
        <v/>
      </c>
      <c r="D217" s="201" t="str">
        <f t="shared" si="1"/>
        <v/>
      </c>
      <c r="E217" s="201" t="str">
        <f t="shared" si="2"/>
        <v/>
      </c>
      <c r="F217" s="201" t="str">
        <f t="shared" si="3"/>
        <v/>
      </c>
      <c r="G217" s="178"/>
      <c r="H217" s="221"/>
      <c r="I217" s="218"/>
      <c r="J217" s="178"/>
      <c r="K217" s="178"/>
      <c r="L217" s="178"/>
      <c r="M217" s="217"/>
      <c r="N217" s="218"/>
    </row>
    <row r="218" spans="1:14" ht="12.5">
      <c r="A218" s="220"/>
      <c r="B218" s="205"/>
      <c r="C218" s="201" t="str">
        <f t="shared" si="0"/>
        <v/>
      </c>
      <c r="D218" s="201" t="str">
        <f t="shared" si="1"/>
        <v/>
      </c>
      <c r="E218" s="201" t="str">
        <f t="shared" si="2"/>
        <v/>
      </c>
      <c r="F218" s="201" t="str">
        <f t="shared" si="3"/>
        <v/>
      </c>
      <c r="G218" s="178"/>
      <c r="H218" s="221"/>
      <c r="I218" s="218"/>
      <c r="J218" s="178"/>
      <c r="K218" s="178"/>
      <c r="L218" s="178"/>
      <c r="M218" s="217"/>
      <c r="N218" s="218"/>
    </row>
    <row r="219" spans="1:14" ht="12.5">
      <c r="A219" s="220"/>
      <c r="B219" s="205"/>
      <c r="C219" s="201" t="str">
        <f t="shared" si="0"/>
        <v/>
      </c>
      <c r="D219" s="201" t="str">
        <f t="shared" si="1"/>
        <v/>
      </c>
      <c r="E219" s="201" t="str">
        <f t="shared" si="2"/>
        <v/>
      </c>
      <c r="F219" s="201" t="str">
        <f t="shared" si="3"/>
        <v/>
      </c>
      <c r="G219" s="178"/>
      <c r="H219" s="221"/>
      <c r="I219" s="218"/>
      <c r="J219" s="178"/>
      <c r="K219" s="178"/>
      <c r="L219" s="178"/>
      <c r="M219" s="217"/>
      <c r="N219" s="218"/>
    </row>
    <row r="220" spans="1:14" ht="12.5">
      <c r="A220" s="220"/>
      <c r="B220" s="205"/>
      <c r="C220" s="201" t="str">
        <f t="shared" si="0"/>
        <v/>
      </c>
      <c r="D220" s="201" t="str">
        <f t="shared" si="1"/>
        <v/>
      </c>
      <c r="E220" s="201" t="str">
        <f t="shared" si="2"/>
        <v/>
      </c>
      <c r="F220" s="201" t="str">
        <f t="shared" si="3"/>
        <v/>
      </c>
      <c r="G220" s="178"/>
      <c r="H220" s="221"/>
      <c r="I220" s="218"/>
      <c r="J220" s="178"/>
      <c r="K220" s="178"/>
      <c r="L220" s="178"/>
      <c r="M220" s="217"/>
      <c r="N220" s="218"/>
    </row>
    <row r="221" spans="1:14" ht="12.5">
      <c r="A221" s="220"/>
      <c r="B221" s="205"/>
      <c r="C221" s="201" t="str">
        <f t="shared" si="0"/>
        <v/>
      </c>
      <c r="D221" s="201" t="str">
        <f t="shared" si="1"/>
        <v/>
      </c>
      <c r="E221" s="201" t="str">
        <f t="shared" si="2"/>
        <v/>
      </c>
      <c r="F221" s="201" t="str">
        <f t="shared" si="3"/>
        <v/>
      </c>
      <c r="G221" s="178"/>
      <c r="H221" s="221"/>
      <c r="I221" s="218"/>
      <c r="J221" s="178"/>
      <c r="K221" s="178"/>
      <c r="L221" s="178"/>
      <c r="M221" s="217"/>
      <c r="N221" s="218"/>
    </row>
    <row r="222" spans="1:14" ht="12.5">
      <c r="A222" s="220"/>
      <c r="B222" s="205"/>
      <c r="C222" s="201" t="str">
        <f t="shared" si="0"/>
        <v/>
      </c>
      <c r="D222" s="201" t="str">
        <f t="shared" si="1"/>
        <v/>
      </c>
      <c r="E222" s="201" t="str">
        <f t="shared" si="2"/>
        <v/>
      </c>
      <c r="F222" s="201" t="str">
        <f t="shared" si="3"/>
        <v/>
      </c>
      <c r="G222" s="178"/>
      <c r="H222" s="221"/>
      <c r="I222" s="218"/>
      <c r="J222" s="178"/>
      <c r="K222" s="178"/>
      <c r="L222" s="178"/>
      <c r="M222" s="217"/>
      <c r="N222" s="218"/>
    </row>
    <row r="223" spans="1:14" ht="12.5">
      <c r="A223" s="220"/>
      <c r="B223" s="205"/>
      <c r="C223" s="201" t="str">
        <f t="shared" si="0"/>
        <v/>
      </c>
      <c r="D223" s="201" t="str">
        <f t="shared" si="1"/>
        <v/>
      </c>
      <c r="E223" s="201" t="str">
        <f t="shared" si="2"/>
        <v/>
      </c>
      <c r="F223" s="201" t="str">
        <f t="shared" si="3"/>
        <v/>
      </c>
      <c r="G223" s="178"/>
      <c r="H223" s="221"/>
      <c r="I223" s="218"/>
      <c r="J223" s="178"/>
      <c r="K223" s="178"/>
      <c r="L223" s="178"/>
      <c r="M223" s="217"/>
      <c r="N223" s="218"/>
    </row>
    <row r="224" spans="1:14" ht="12.5">
      <c r="A224" s="220"/>
      <c r="B224" s="205"/>
      <c r="C224" s="201" t="str">
        <f t="shared" si="0"/>
        <v/>
      </c>
      <c r="D224" s="201" t="str">
        <f t="shared" si="1"/>
        <v/>
      </c>
      <c r="E224" s="201" t="str">
        <f t="shared" si="2"/>
        <v/>
      </c>
      <c r="F224" s="201" t="str">
        <f t="shared" si="3"/>
        <v/>
      </c>
      <c r="G224" s="178"/>
      <c r="H224" s="221"/>
      <c r="I224" s="218"/>
      <c r="J224" s="178"/>
      <c r="K224" s="178"/>
      <c r="L224" s="178"/>
      <c r="M224" s="217"/>
      <c r="N224" s="218"/>
    </row>
    <row r="225" spans="1:14" ht="12.5">
      <c r="A225" s="220"/>
      <c r="B225" s="205"/>
      <c r="C225" s="201" t="str">
        <f t="shared" si="0"/>
        <v/>
      </c>
      <c r="D225" s="201" t="str">
        <f t="shared" si="1"/>
        <v/>
      </c>
      <c r="E225" s="201" t="str">
        <f t="shared" si="2"/>
        <v/>
      </c>
      <c r="F225" s="201" t="str">
        <f t="shared" si="3"/>
        <v/>
      </c>
      <c r="G225" s="178"/>
      <c r="H225" s="221"/>
      <c r="I225" s="218"/>
      <c r="J225" s="178"/>
      <c r="K225" s="178"/>
      <c r="L225" s="178"/>
      <c r="M225" s="217"/>
      <c r="N225" s="218"/>
    </row>
    <row r="226" spans="1:14" ht="12.5">
      <c r="A226" s="220"/>
      <c r="B226" s="205"/>
      <c r="C226" s="201" t="str">
        <f t="shared" si="0"/>
        <v/>
      </c>
      <c r="D226" s="201" t="str">
        <f t="shared" si="1"/>
        <v/>
      </c>
      <c r="E226" s="201" t="str">
        <f t="shared" si="2"/>
        <v/>
      </c>
      <c r="F226" s="201" t="str">
        <f t="shared" si="3"/>
        <v/>
      </c>
      <c r="G226" s="178"/>
      <c r="H226" s="221"/>
      <c r="I226" s="218"/>
      <c r="J226" s="178"/>
      <c r="K226" s="178"/>
      <c r="L226" s="178"/>
      <c r="M226" s="217"/>
      <c r="N226" s="218"/>
    </row>
    <row r="227" spans="1:14" ht="12.5">
      <c r="A227" s="220"/>
      <c r="B227" s="205"/>
      <c r="C227" s="201" t="str">
        <f t="shared" si="0"/>
        <v/>
      </c>
      <c r="D227" s="201" t="str">
        <f t="shared" si="1"/>
        <v/>
      </c>
      <c r="E227" s="201" t="str">
        <f t="shared" si="2"/>
        <v/>
      </c>
      <c r="F227" s="201" t="str">
        <f t="shared" si="3"/>
        <v/>
      </c>
      <c r="G227" s="178"/>
      <c r="H227" s="221"/>
      <c r="I227" s="218"/>
      <c r="J227" s="178"/>
      <c r="K227" s="178"/>
      <c r="L227" s="178"/>
      <c r="M227" s="217"/>
      <c r="N227" s="218"/>
    </row>
    <row r="228" spans="1:14" ht="12.5">
      <c r="A228" s="220"/>
      <c r="B228" s="205"/>
      <c r="C228" s="201" t="str">
        <f t="shared" si="0"/>
        <v/>
      </c>
      <c r="D228" s="201" t="str">
        <f t="shared" si="1"/>
        <v/>
      </c>
      <c r="E228" s="201" t="str">
        <f t="shared" si="2"/>
        <v/>
      </c>
      <c r="F228" s="201" t="str">
        <f t="shared" si="3"/>
        <v/>
      </c>
      <c r="G228" s="178"/>
      <c r="H228" s="221"/>
      <c r="I228" s="218"/>
      <c r="J228" s="178"/>
      <c r="K228" s="178"/>
      <c r="L228" s="178"/>
      <c r="M228" s="217"/>
      <c r="N228" s="218"/>
    </row>
    <row r="229" spans="1:14" ht="12.5">
      <c r="A229" s="220"/>
      <c r="B229" s="205"/>
      <c r="C229" s="201" t="str">
        <f t="shared" si="0"/>
        <v/>
      </c>
      <c r="D229" s="201" t="str">
        <f t="shared" si="1"/>
        <v/>
      </c>
      <c r="E229" s="201" t="str">
        <f t="shared" si="2"/>
        <v/>
      </c>
      <c r="F229" s="201" t="str">
        <f t="shared" si="3"/>
        <v/>
      </c>
      <c r="G229" s="178"/>
      <c r="H229" s="221"/>
      <c r="I229" s="218"/>
      <c r="J229" s="178"/>
      <c r="K229" s="178"/>
      <c r="L229" s="178"/>
      <c r="M229" s="217"/>
      <c r="N229" s="218"/>
    </row>
    <row r="230" spans="1:14" ht="12.5">
      <c r="A230" s="220"/>
      <c r="B230" s="205"/>
      <c r="C230" s="201" t="str">
        <f t="shared" si="0"/>
        <v/>
      </c>
      <c r="D230" s="201" t="str">
        <f t="shared" si="1"/>
        <v/>
      </c>
      <c r="E230" s="201" t="str">
        <f t="shared" si="2"/>
        <v/>
      </c>
      <c r="F230" s="201" t="str">
        <f t="shared" si="3"/>
        <v/>
      </c>
      <c r="G230" s="178"/>
      <c r="H230" s="221"/>
      <c r="I230" s="218"/>
      <c r="J230" s="178"/>
      <c r="K230" s="178"/>
      <c r="L230" s="178"/>
      <c r="M230" s="217"/>
      <c r="N230" s="218"/>
    </row>
    <row r="231" spans="1:14" ht="12.5">
      <c r="A231" s="220"/>
      <c r="B231" s="205"/>
      <c r="C231" s="201" t="str">
        <f t="shared" si="0"/>
        <v/>
      </c>
      <c r="D231" s="201" t="str">
        <f t="shared" si="1"/>
        <v/>
      </c>
      <c r="E231" s="201" t="str">
        <f t="shared" si="2"/>
        <v/>
      </c>
      <c r="F231" s="201" t="str">
        <f t="shared" si="3"/>
        <v/>
      </c>
      <c r="G231" s="178"/>
      <c r="H231" s="221"/>
      <c r="I231" s="218"/>
      <c r="J231" s="178"/>
      <c r="K231" s="178"/>
      <c r="L231" s="178"/>
      <c r="M231" s="217"/>
      <c r="N231" s="218"/>
    </row>
    <row r="232" spans="1:14" ht="12.5">
      <c r="A232" s="220"/>
      <c r="B232" s="205"/>
      <c r="C232" s="201" t="str">
        <f t="shared" si="0"/>
        <v/>
      </c>
      <c r="D232" s="201" t="str">
        <f t="shared" si="1"/>
        <v/>
      </c>
      <c r="E232" s="201" t="str">
        <f t="shared" si="2"/>
        <v/>
      </c>
      <c r="F232" s="201" t="str">
        <f t="shared" si="3"/>
        <v/>
      </c>
      <c r="G232" s="178"/>
      <c r="H232" s="221"/>
      <c r="I232" s="218"/>
      <c r="J232" s="178"/>
      <c r="K232" s="178"/>
      <c r="L232" s="178"/>
      <c r="M232" s="217"/>
      <c r="N232" s="218"/>
    </row>
    <row r="233" spans="1:14" ht="12.5">
      <c r="A233" s="220"/>
      <c r="B233" s="205"/>
      <c r="C233" s="201" t="str">
        <f t="shared" si="0"/>
        <v/>
      </c>
      <c r="D233" s="201" t="str">
        <f t="shared" si="1"/>
        <v/>
      </c>
      <c r="E233" s="201" t="str">
        <f t="shared" si="2"/>
        <v/>
      </c>
      <c r="F233" s="201" t="str">
        <f t="shared" si="3"/>
        <v/>
      </c>
      <c r="G233" s="178"/>
      <c r="H233" s="221"/>
      <c r="I233" s="218"/>
      <c r="J233" s="178"/>
      <c r="K233" s="178"/>
      <c r="L233" s="178"/>
      <c r="M233" s="217"/>
      <c r="N233" s="218"/>
    </row>
    <row r="234" spans="1:14" ht="12.5">
      <c r="A234" s="220"/>
      <c r="B234" s="205"/>
      <c r="C234" s="201" t="str">
        <f t="shared" si="0"/>
        <v/>
      </c>
      <c r="D234" s="201" t="str">
        <f t="shared" si="1"/>
        <v/>
      </c>
      <c r="E234" s="201" t="str">
        <f t="shared" si="2"/>
        <v/>
      </c>
      <c r="F234" s="201" t="str">
        <f t="shared" si="3"/>
        <v/>
      </c>
      <c r="G234" s="178"/>
      <c r="H234" s="221"/>
      <c r="I234" s="218"/>
      <c r="J234" s="178"/>
      <c r="K234" s="178"/>
      <c r="L234" s="178"/>
      <c r="M234" s="217"/>
      <c r="N234" s="218"/>
    </row>
    <row r="235" spans="1:14" ht="12.5">
      <c r="A235" s="220"/>
      <c r="B235" s="205"/>
      <c r="C235" s="201" t="str">
        <f t="shared" si="0"/>
        <v/>
      </c>
      <c r="D235" s="201" t="str">
        <f t="shared" si="1"/>
        <v/>
      </c>
      <c r="E235" s="201" t="str">
        <f t="shared" si="2"/>
        <v/>
      </c>
      <c r="F235" s="201" t="str">
        <f t="shared" si="3"/>
        <v/>
      </c>
      <c r="G235" s="178"/>
      <c r="H235" s="221"/>
      <c r="I235" s="218"/>
      <c r="J235" s="178"/>
      <c r="K235" s="178"/>
      <c r="L235" s="178"/>
      <c r="M235" s="217"/>
      <c r="N235" s="218"/>
    </row>
    <row r="236" spans="1:14" ht="12.5">
      <c r="A236" s="220"/>
      <c r="B236" s="205"/>
      <c r="C236" s="201" t="str">
        <f t="shared" si="0"/>
        <v/>
      </c>
      <c r="D236" s="201" t="str">
        <f t="shared" si="1"/>
        <v/>
      </c>
      <c r="E236" s="201" t="str">
        <f t="shared" si="2"/>
        <v/>
      </c>
      <c r="F236" s="201" t="str">
        <f t="shared" si="3"/>
        <v/>
      </c>
      <c r="G236" s="178"/>
      <c r="H236" s="221"/>
      <c r="I236" s="218"/>
      <c r="J236" s="178"/>
      <c r="K236" s="178"/>
      <c r="L236" s="178"/>
      <c r="M236" s="217"/>
      <c r="N236" s="218"/>
    </row>
    <row r="237" spans="1:14" ht="12.5">
      <c r="A237" s="220"/>
      <c r="B237" s="205"/>
      <c r="C237" s="201" t="str">
        <f t="shared" si="0"/>
        <v/>
      </c>
      <c r="D237" s="201" t="str">
        <f t="shared" si="1"/>
        <v/>
      </c>
      <c r="E237" s="201" t="str">
        <f t="shared" si="2"/>
        <v/>
      </c>
      <c r="F237" s="201" t="str">
        <f t="shared" si="3"/>
        <v/>
      </c>
      <c r="G237" s="178"/>
      <c r="H237" s="221"/>
      <c r="I237" s="218"/>
      <c r="J237" s="178"/>
      <c r="K237" s="178"/>
      <c r="L237" s="178"/>
      <c r="M237" s="217"/>
      <c r="N237" s="218"/>
    </row>
    <row r="238" spans="1:14" ht="12.5">
      <c r="A238" s="220"/>
      <c r="B238" s="205"/>
      <c r="C238" s="201" t="str">
        <f t="shared" si="0"/>
        <v/>
      </c>
      <c r="D238" s="201" t="str">
        <f t="shared" si="1"/>
        <v/>
      </c>
      <c r="E238" s="201" t="str">
        <f t="shared" si="2"/>
        <v/>
      </c>
      <c r="F238" s="201" t="str">
        <f t="shared" si="3"/>
        <v/>
      </c>
      <c r="G238" s="178"/>
      <c r="H238" s="221"/>
      <c r="I238" s="218"/>
      <c r="J238" s="178"/>
      <c r="K238" s="178"/>
      <c r="L238" s="178"/>
      <c r="M238" s="217"/>
      <c r="N238" s="218"/>
    </row>
    <row r="239" spans="1:14" ht="12.5">
      <c r="A239" s="220"/>
      <c r="B239" s="205"/>
      <c r="C239" s="201" t="str">
        <f t="shared" si="0"/>
        <v/>
      </c>
      <c r="D239" s="201" t="str">
        <f t="shared" si="1"/>
        <v/>
      </c>
      <c r="E239" s="201" t="str">
        <f t="shared" si="2"/>
        <v/>
      </c>
      <c r="F239" s="201" t="str">
        <f t="shared" si="3"/>
        <v/>
      </c>
      <c r="G239" s="178"/>
      <c r="H239" s="221"/>
      <c r="I239" s="218"/>
      <c r="J239" s="178"/>
      <c r="K239" s="178"/>
      <c r="L239" s="178"/>
      <c r="M239" s="217"/>
      <c r="N239" s="218"/>
    </row>
    <row r="240" spans="1:14" ht="12.5">
      <c r="A240" s="220"/>
      <c r="B240" s="205"/>
      <c r="C240" s="201" t="str">
        <f t="shared" si="0"/>
        <v/>
      </c>
      <c r="D240" s="201" t="str">
        <f t="shared" si="1"/>
        <v/>
      </c>
      <c r="E240" s="201" t="str">
        <f t="shared" si="2"/>
        <v/>
      </c>
      <c r="F240" s="201" t="str">
        <f t="shared" si="3"/>
        <v/>
      </c>
      <c r="G240" s="178"/>
      <c r="H240" s="221"/>
      <c r="I240" s="218"/>
      <c r="J240" s="178"/>
      <c r="K240" s="178"/>
      <c r="L240" s="178"/>
      <c r="M240" s="217"/>
      <c r="N240" s="218"/>
    </row>
    <row r="241" spans="1:14" ht="12.5">
      <c r="A241" s="220"/>
      <c r="B241" s="205"/>
      <c r="C241" s="201" t="str">
        <f t="shared" si="0"/>
        <v/>
      </c>
      <c r="D241" s="201" t="str">
        <f t="shared" si="1"/>
        <v/>
      </c>
      <c r="E241" s="201" t="str">
        <f t="shared" si="2"/>
        <v/>
      </c>
      <c r="F241" s="201" t="str">
        <f t="shared" si="3"/>
        <v/>
      </c>
      <c r="G241" s="178"/>
      <c r="H241" s="221"/>
      <c r="I241" s="218"/>
      <c r="J241" s="178"/>
      <c r="K241" s="178"/>
      <c r="L241" s="178"/>
      <c r="M241" s="217"/>
      <c r="N241" s="218"/>
    </row>
    <row r="242" spans="1:14" ht="12.5">
      <c r="A242" s="220"/>
      <c r="B242" s="205"/>
      <c r="C242" s="201" t="str">
        <f t="shared" si="0"/>
        <v/>
      </c>
      <c r="D242" s="201" t="str">
        <f t="shared" si="1"/>
        <v/>
      </c>
      <c r="E242" s="201" t="str">
        <f t="shared" si="2"/>
        <v/>
      </c>
      <c r="F242" s="201" t="str">
        <f t="shared" si="3"/>
        <v/>
      </c>
      <c r="G242" s="178"/>
      <c r="H242" s="221"/>
      <c r="I242" s="218"/>
      <c r="J242" s="178"/>
      <c r="K242" s="178"/>
      <c r="L242" s="178"/>
      <c r="M242" s="217"/>
      <c r="N242" s="218"/>
    </row>
    <row r="243" spans="1:14" ht="12.5">
      <c r="A243" s="220"/>
      <c r="B243" s="205"/>
      <c r="C243" s="201" t="str">
        <f t="shared" si="0"/>
        <v/>
      </c>
      <c r="D243" s="201" t="str">
        <f t="shared" si="1"/>
        <v/>
      </c>
      <c r="E243" s="201" t="str">
        <f t="shared" si="2"/>
        <v/>
      </c>
      <c r="F243" s="201" t="str">
        <f t="shared" si="3"/>
        <v/>
      </c>
      <c r="G243" s="178"/>
      <c r="H243" s="221"/>
      <c r="I243" s="218"/>
      <c r="J243" s="178"/>
      <c r="K243" s="178"/>
      <c r="L243" s="178"/>
      <c r="M243" s="217"/>
      <c r="N243" s="218"/>
    </row>
    <row r="244" spans="1:14" ht="12.5">
      <c r="A244" s="220"/>
      <c r="B244" s="205"/>
      <c r="C244" s="201" t="str">
        <f t="shared" si="0"/>
        <v/>
      </c>
      <c r="D244" s="201" t="str">
        <f t="shared" si="1"/>
        <v/>
      </c>
      <c r="E244" s="201" t="str">
        <f t="shared" si="2"/>
        <v/>
      </c>
      <c r="F244" s="201" t="str">
        <f t="shared" si="3"/>
        <v/>
      </c>
      <c r="G244" s="178"/>
      <c r="H244" s="221"/>
      <c r="I244" s="218"/>
      <c r="J244" s="178"/>
      <c r="K244" s="178"/>
      <c r="L244" s="178"/>
      <c r="M244" s="217"/>
      <c r="N244" s="218"/>
    </row>
    <row r="245" spans="1:14" ht="12.5">
      <c r="A245" s="220"/>
      <c r="B245" s="205"/>
      <c r="C245" s="201" t="str">
        <f t="shared" si="0"/>
        <v/>
      </c>
      <c r="D245" s="201" t="str">
        <f t="shared" si="1"/>
        <v/>
      </c>
      <c r="E245" s="201" t="str">
        <f t="shared" si="2"/>
        <v/>
      </c>
      <c r="F245" s="201" t="str">
        <f t="shared" si="3"/>
        <v/>
      </c>
      <c r="G245" s="178"/>
      <c r="H245" s="221"/>
      <c r="I245" s="218"/>
      <c r="J245" s="178"/>
      <c r="K245" s="178"/>
      <c r="L245" s="178"/>
      <c r="M245" s="217"/>
      <c r="N245" s="218"/>
    </row>
    <row r="246" spans="1:14" ht="12.5">
      <c r="A246" s="220"/>
      <c r="B246" s="205"/>
      <c r="C246" s="201" t="str">
        <f t="shared" si="0"/>
        <v/>
      </c>
      <c r="D246" s="201" t="str">
        <f t="shared" si="1"/>
        <v/>
      </c>
      <c r="E246" s="201" t="str">
        <f t="shared" si="2"/>
        <v/>
      </c>
      <c r="F246" s="201" t="str">
        <f t="shared" si="3"/>
        <v/>
      </c>
      <c r="G246" s="178"/>
      <c r="H246" s="221"/>
      <c r="I246" s="218"/>
      <c r="J246" s="178"/>
      <c r="K246" s="178"/>
      <c r="L246" s="178"/>
      <c r="M246" s="217"/>
      <c r="N246" s="218"/>
    </row>
    <row r="247" spans="1:14" ht="12.5">
      <c r="A247" s="220"/>
      <c r="B247" s="205"/>
      <c r="C247" s="201" t="str">
        <f t="shared" si="0"/>
        <v/>
      </c>
      <c r="D247" s="201" t="str">
        <f t="shared" si="1"/>
        <v/>
      </c>
      <c r="E247" s="201" t="str">
        <f t="shared" si="2"/>
        <v/>
      </c>
      <c r="F247" s="201" t="str">
        <f t="shared" si="3"/>
        <v/>
      </c>
      <c r="G247" s="178"/>
      <c r="H247" s="221"/>
      <c r="I247" s="218"/>
      <c r="J247" s="178"/>
      <c r="K247" s="178"/>
      <c r="L247" s="178"/>
      <c r="M247" s="217"/>
      <c r="N247" s="218"/>
    </row>
    <row r="248" spans="1:14" ht="12.5">
      <c r="A248" s="220"/>
      <c r="B248" s="205"/>
      <c r="C248" s="201" t="str">
        <f t="shared" si="0"/>
        <v/>
      </c>
      <c r="D248" s="201" t="str">
        <f t="shared" si="1"/>
        <v/>
      </c>
      <c r="E248" s="201" t="str">
        <f t="shared" si="2"/>
        <v/>
      </c>
      <c r="F248" s="201" t="str">
        <f t="shared" si="3"/>
        <v/>
      </c>
      <c r="G248" s="178"/>
      <c r="H248" s="221"/>
      <c r="I248" s="218"/>
      <c r="J248" s="178"/>
      <c r="K248" s="178"/>
      <c r="L248" s="178"/>
      <c r="M248" s="217"/>
      <c r="N248" s="218"/>
    </row>
    <row r="249" spans="1:14" ht="12.5">
      <c r="A249" s="220"/>
      <c r="B249" s="205"/>
      <c r="C249" s="201" t="str">
        <f t="shared" si="0"/>
        <v/>
      </c>
      <c r="D249" s="201" t="str">
        <f t="shared" si="1"/>
        <v/>
      </c>
      <c r="E249" s="201" t="str">
        <f t="shared" si="2"/>
        <v/>
      </c>
      <c r="F249" s="201" t="str">
        <f t="shared" si="3"/>
        <v/>
      </c>
      <c r="G249" s="178"/>
      <c r="H249" s="221"/>
      <c r="I249" s="218"/>
      <c r="J249" s="178"/>
      <c r="K249" s="178"/>
      <c r="L249" s="178"/>
      <c r="M249" s="217"/>
      <c r="N249" s="218"/>
    </row>
    <row r="250" spans="1:14" ht="12.5">
      <c r="A250" s="220"/>
      <c r="B250" s="205"/>
      <c r="C250" s="201" t="str">
        <f t="shared" si="0"/>
        <v/>
      </c>
      <c r="D250" s="201" t="str">
        <f t="shared" si="1"/>
        <v/>
      </c>
      <c r="E250" s="201" t="str">
        <f t="shared" si="2"/>
        <v/>
      </c>
      <c r="F250" s="201" t="str">
        <f t="shared" si="3"/>
        <v/>
      </c>
      <c r="G250" s="178"/>
      <c r="H250" s="221"/>
      <c r="I250" s="218"/>
      <c r="J250" s="178"/>
      <c r="K250" s="178"/>
      <c r="L250" s="178"/>
      <c r="M250" s="217"/>
      <c r="N250" s="218"/>
    </row>
    <row r="251" spans="1:14" ht="12.5">
      <c r="A251" s="220"/>
      <c r="B251" s="205"/>
      <c r="C251" s="201" t="str">
        <f t="shared" si="0"/>
        <v/>
      </c>
      <c r="D251" s="201" t="str">
        <f t="shared" si="1"/>
        <v/>
      </c>
      <c r="E251" s="201" t="str">
        <f t="shared" si="2"/>
        <v/>
      </c>
      <c r="F251" s="201" t="str">
        <f t="shared" si="3"/>
        <v/>
      </c>
      <c r="G251" s="178"/>
      <c r="H251" s="221"/>
      <c r="I251" s="218"/>
      <c r="J251" s="178"/>
      <c r="K251" s="178"/>
      <c r="L251" s="178"/>
      <c r="M251" s="217"/>
      <c r="N251" s="218"/>
    </row>
    <row r="252" spans="1:14" ht="12.5">
      <c r="A252" s="220"/>
      <c r="B252" s="205"/>
      <c r="C252" s="201" t="str">
        <f t="shared" si="0"/>
        <v/>
      </c>
      <c r="D252" s="201" t="str">
        <f t="shared" si="1"/>
        <v/>
      </c>
      <c r="E252" s="201" t="str">
        <f t="shared" si="2"/>
        <v/>
      </c>
      <c r="F252" s="201" t="str">
        <f t="shared" si="3"/>
        <v/>
      </c>
      <c r="G252" s="178"/>
      <c r="H252" s="221"/>
      <c r="I252" s="218"/>
      <c r="J252" s="178"/>
      <c r="K252" s="178"/>
      <c r="L252" s="178"/>
      <c r="M252" s="217"/>
      <c r="N252" s="218"/>
    </row>
    <row r="253" spans="1:14" ht="12.5">
      <c r="A253" s="220"/>
      <c r="B253" s="205"/>
      <c r="C253" s="201" t="str">
        <f t="shared" si="0"/>
        <v/>
      </c>
      <c r="D253" s="201" t="str">
        <f t="shared" si="1"/>
        <v/>
      </c>
      <c r="E253" s="201" t="str">
        <f t="shared" si="2"/>
        <v/>
      </c>
      <c r="F253" s="201" t="str">
        <f t="shared" si="3"/>
        <v/>
      </c>
      <c r="G253" s="178"/>
      <c r="H253" s="221"/>
      <c r="I253" s="218"/>
      <c r="J253" s="178"/>
      <c r="K253" s="178"/>
      <c r="L253" s="178"/>
      <c r="M253" s="217"/>
      <c r="N253" s="218"/>
    </row>
    <row r="254" spans="1:14" ht="12.5">
      <c r="A254" s="220"/>
      <c r="B254" s="205"/>
      <c r="C254" s="201" t="str">
        <f t="shared" si="0"/>
        <v/>
      </c>
      <c r="D254" s="201" t="str">
        <f t="shared" si="1"/>
        <v/>
      </c>
      <c r="E254" s="201" t="str">
        <f t="shared" si="2"/>
        <v/>
      </c>
      <c r="F254" s="201" t="str">
        <f t="shared" si="3"/>
        <v/>
      </c>
      <c r="G254" s="178"/>
      <c r="H254" s="221"/>
      <c r="I254" s="218"/>
      <c r="J254" s="178"/>
      <c r="K254" s="178"/>
      <c r="L254" s="178"/>
      <c r="M254" s="217"/>
      <c r="N254" s="218"/>
    </row>
    <row r="255" spans="1:14" ht="12.5">
      <c r="A255" s="220"/>
      <c r="B255" s="205"/>
      <c r="C255" s="201" t="str">
        <f t="shared" si="0"/>
        <v/>
      </c>
      <c r="D255" s="201" t="str">
        <f t="shared" si="1"/>
        <v/>
      </c>
      <c r="E255" s="201" t="str">
        <f t="shared" si="2"/>
        <v/>
      </c>
      <c r="F255" s="201" t="str">
        <f t="shared" si="3"/>
        <v/>
      </c>
      <c r="G255" s="178"/>
      <c r="H255" s="221"/>
      <c r="I255" s="218"/>
      <c r="J255" s="178"/>
      <c r="K255" s="178"/>
      <c r="L255" s="178"/>
      <c r="M255" s="217"/>
      <c r="N255" s="218"/>
    </row>
    <row r="256" spans="1:14" ht="12.5">
      <c r="A256" s="220"/>
      <c r="B256" s="205"/>
      <c r="C256" s="201" t="str">
        <f t="shared" si="0"/>
        <v/>
      </c>
      <c r="D256" s="201" t="str">
        <f t="shared" si="1"/>
        <v/>
      </c>
      <c r="E256" s="201" t="str">
        <f t="shared" si="2"/>
        <v/>
      </c>
      <c r="F256" s="201" t="str">
        <f t="shared" si="3"/>
        <v/>
      </c>
      <c r="G256" s="178"/>
      <c r="H256" s="221"/>
      <c r="I256" s="218"/>
      <c r="J256" s="178"/>
      <c r="K256" s="178"/>
      <c r="L256" s="178"/>
      <c r="M256" s="217"/>
      <c r="N256" s="218"/>
    </row>
    <row r="257" spans="1:14" ht="12.5">
      <c r="A257" s="220"/>
      <c r="B257" s="205"/>
      <c r="C257" s="201" t="str">
        <f t="shared" si="0"/>
        <v/>
      </c>
      <c r="D257" s="201" t="str">
        <f t="shared" si="1"/>
        <v/>
      </c>
      <c r="E257" s="201" t="str">
        <f t="shared" si="2"/>
        <v/>
      </c>
      <c r="F257" s="201" t="str">
        <f t="shared" si="3"/>
        <v/>
      </c>
      <c r="G257" s="178"/>
      <c r="H257" s="221"/>
      <c r="I257" s="218"/>
      <c r="J257" s="178"/>
      <c r="K257" s="178"/>
      <c r="L257" s="178"/>
      <c r="M257" s="217"/>
      <c r="N257" s="218"/>
    </row>
    <row r="258" spans="1:14" ht="12.5">
      <c r="A258" s="220"/>
      <c r="B258" s="205"/>
      <c r="C258" s="201" t="str">
        <f t="shared" si="0"/>
        <v/>
      </c>
      <c r="D258" s="201" t="str">
        <f t="shared" si="1"/>
        <v/>
      </c>
      <c r="E258" s="201" t="str">
        <f t="shared" si="2"/>
        <v/>
      </c>
      <c r="F258" s="201" t="str">
        <f t="shared" si="3"/>
        <v/>
      </c>
      <c r="G258" s="178"/>
      <c r="H258" s="221"/>
      <c r="I258" s="218"/>
      <c r="J258" s="178"/>
      <c r="K258" s="178"/>
      <c r="L258" s="178"/>
      <c r="M258" s="217"/>
      <c r="N258" s="218"/>
    </row>
    <row r="259" spans="1:14" ht="12.5">
      <c r="A259" s="220"/>
      <c r="B259" s="205"/>
      <c r="C259" s="201" t="str">
        <f t="shared" si="0"/>
        <v/>
      </c>
      <c r="D259" s="201" t="str">
        <f t="shared" si="1"/>
        <v/>
      </c>
      <c r="E259" s="201" t="str">
        <f t="shared" si="2"/>
        <v/>
      </c>
      <c r="F259" s="201" t="str">
        <f t="shared" si="3"/>
        <v/>
      </c>
      <c r="G259" s="178"/>
      <c r="H259" s="221"/>
      <c r="I259" s="218"/>
      <c r="J259" s="178"/>
      <c r="K259" s="178"/>
      <c r="L259" s="178"/>
      <c r="M259" s="217"/>
      <c r="N259" s="218"/>
    </row>
    <row r="260" spans="1:14" ht="12.5">
      <c r="A260" s="220"/>
      <c r="B260" s="205"/>
      <c r="C260" s="201" t="str">
        <f t="shared" si="0"/>
        <v/>
      </c>
      <c r="D260" s="201" t="str">
        <f t="shared" si="1"/>
        <v/>
      </c>
      <c r="E260" s="201" t="str">
        <f t="shared" si="2"/>
        <v/>
      </c>
      <c r="F260" s="201" t="str">
        <f t="shared" si="3"/>
        <v/>
      </c>
      <c r="G260" s="178"/>
      <c r="H260" s="221"/>
      <c r="I260" s="218"/>
      <c r="J260" s="178"/>
      <c r="K260" s="178"/>
      <c r="L260" s="178"/>
      <c r="M260" s="217"/>
      <c r="N260" s="218"/>
    </row>
    <row r="261" spans="1:14" ht="12.5">
      <c r="A261" s="220"/>
      <c r="B261" s="205"/>
      <c r="C261" s="201" t="str">
        <f t="shared" si="0"/>
        <v/>
      </c>
      <c r="D261" s="201" t="str">
        <f t="shared" si="1"/>
        <v/>
      </c>
      <c r="E261" s="201" t="str">
        <f t="shared" si="2"/>
        <v/>
      </c>
      <c r="F261" s="201" t="str">
        <f t="shared" si="3"/>
        <v/>
      </c>
      <c r="G261" s="178"/>
      <c r="H261" s="221"/>
      <c r="I261" s="218"/>
      <c r="J261" s="178"/>
      <c r="K261" s="178"/>
      <c r="L261" s="178"/>
      <c r="M261" s="217"/>
      <c r="N261" s="218"/>
    </row>
    <row r="262" spans="1:14" ht="12.5">
      <c r="A262" s="220"/>
      <c r="B262" s="205"/>
      <c r="C262" s="201" t="str">
        <f t="shared" si="0"/>
        <v/>
      </c>
      <c r="D262" s="201" t="str">
        <f t="shared" si="1"/>
        <v/>
      </c>
      <c r="E262" s="201" t="str">
        <f t="shared" si="2"/>
        <v/>
      </c>
      <c r="F262" s="201" t="str">
        <f t="shared" si="3"/>
        <v/>
      </c>
      <c r="G262" s="178"/>
      <c r="H262" s="221"/>
      <c r="I262" s="218"/>
      <c r="J262" s="178"/>
      <c r="K262" s="178"/>
      <c r="L262" s="178"/>
      <c r="M262" s="217"/>
      <c r="N262" s="218"/>
    </row>
    <row r="263" spans="1:14" ht="12.5">
      <c r="A263" s="220"/>
      <c r="B263" s="205"/>
      <c r="C263" s="201" t="str">
        <f t="shared" si="0"/>
        <v/>
      </c>
      <c r="D263" s="201" t="str">
        <f t="shared" si="1"/>
        <v/>
      </c>
      <c r="E263" s="201" t="str">
        <f t="shared" si="2"/>
        <v/>
      </c>
      <c r="F263" s="201" t="str">
        <f t="shared" si="3"/>
        <v/>
      </c>
      <c r="G263" s="178"/>
      <c r="H263" s="221"/>
      <c r="I263" s="218"/>
      <c r="J263" s="178"/>
      <c r="K263" s="178"/>
      <c r="L263" s="178"/>
      <c r="M263" s="217"/>
      <c r="N263" s="218"/>
    </row>
    <row r="264" spans="1:14" ht="12.5">
      <c r="A264" s="220"/>
      <c r="B264" s="205"/>
      <c r="C264" s="201" t="str">
        <f t="shared" si="0"/>
        <v/>
      </c>
      <c r="D264" s="201" t="str">
        <f t="shared" si="1"/>
        <v/>
      </c>
      <c r="E264" s="201" t="str">
        <f t="shared" si="2"/>
        <v/>
      </c>
      <c r="F264" s="201" t="str">
        <f t="shared" si="3"/>
        <v/>
      </c>
      <c r="G264" s="178"/>
      <c r="H264" s="221"/>
      <c r="I264" s="218"/>
      <c r="J264" s="178"/>
      <c r="K264" s="178"/>
      <c r="L264" s="178"/>
      <c r="M264" s="217"/>
      <c r="N264" s="218"/>
    </row>
    <row r="265" spans="1:14" ht="12.5">
      <c r="A265" s="220"/>
      <c r="B265" s="205"/>
      <c r="C265" s="201" t="str">
        <f t="shared" si="0"/>
        <v/>
      </c>
      <c r="D265" s="201" t="str">
        <f t="shared" si="1"/>
        <v/>
      </c>
      <c r="E265" s="201" t="str">
        <f t="shared" si="2"/>
        <v/>
      </c>
      <c r="F265" s="201" t="str">
        <f t="shared" si="3"/>
        <v/>
      </c>
      <c r="G265" s="178"/>
      <c r="H265" s="221"/>
      <c r="I265" s="218"/>
      <c r="J265" s="178"/>
      <c r="K265" s="178"/>
      <c r="L265" s="178"/>
      <c r="M265" s="217"/>
      <c r="N265" s="218"/>
    </row>
    <row r="266" spans="1:14" ht="12.5">
      <c r="A266" s="220"/>
      <c r="B266" s="205"/>
      <c r="C266" s="201" t="str">
        <f t="shared" si="0"/>
        <v/>
      </c>
      <c r="D266" s="201" t="str">
        <f t="shared" si="1"/>
        <v/>
      </c>
      <c r="E266" s="201" t="str">
        <f t="shared" si="2"/>
        <v/>
      </c>
      <c r="F266" s="201" t="str">
        <f t="shared" si="3"/>
        <v/>
      </c>
      <c r="G266" s="178"/>
      <c r="H266" s="221"/>
      <c r="I266" s="218"/>
      <c r="J266" s="178"/>
      <c r="K266" s="178"/>
      <c r="L266" s="178"/>
      <c r="M266" s="217"/>
      <c r="N266" s="218"/>
    </row>
    <row r="267" spans="1:14" ht="12.5">
      <c r="A267" s="220"/>
      <c r="B267" s="205"/>
      <c r="C267" s="201" t="str">
        <f t="shared" si="0"/>
        <v/>
      </c>
      <c r="D267" s="201" t="str">
        <f t="shared" si="1"/>
        <v/>
      </c>
      <c r="E267" s="201" t="str">
        <f t="shared" si="2"/>
        <v/>
      </c>
      <c r="F267" s="201" t="str">
        <f t="shared" si="3"/>
        <v/>
      </c>
      <c r="G267" s="178"/>
      <c r="H267" s="221"/>
      <c r="I267" s="218"/>
      <c r="J267" s="178"/>
      <c r="K267" s="178"/>
      <c r="L267" s="178"/>
      <c r="M267" s="217"/>
      <c r="N267" s="218"/>
    </row>
    <row r="268" spans="1:14" ht="12.5">
      <c r="A268" s="220"/>
      <c r="B268" s="205"/>
      <c r="C268" s="201" t="str">
        <f t="shared" si="0"/>
        <v/>
      </c>
      <c r="D268" s="201" t="str">
        <f t="shared" si="1"/>
        <v/>
      </c>
      <c r="E268" s="201" t="str">
        <f t="shared" si="2"/>
        <v/>
      </c>
      <c r="F268" s="201" t="str">
        <f t="shared" si="3"/>
        <v/>
      </c>
      <c r="G268" s="178"/>
      <c r="H268" s="221"/>
      <c r="I268" s="218"/>
      <c r="J268" s="178"/>
      <c r="K268" s="178"/>
      <c r="L268" s="178"/>
      <c r="M268" s="217"/>
      <c r="N268" s="218"/>
    </row>
    <row r="269" spans="1:14" ht="12.5">
      <c r="A269" s="220"/>
      <c r="B269" s="205"/>
      <c r="C269" s="201" t="str">
        <f t="shared" si="0"/>
        <v/>
      </c>
      <c r="D269" s="201" t="str">
        <f t="shared" si="1"/>
        <v/>
      </c>
      <c r="E269" s="201" t="str">
        <f t="shared" si="2"/>
        <v/>
      </c>
      <c r="F269" s="201" t="str">
        <f t="shared" si="3"/>
        <v/>
      </c>
      <c r="G269" s="178"/>
      <c r="H269" s="221"/>
      <c r="I269" s="218"/>
      <c r="J269" s="178"/>
      <c r="K269" s="178"/>
      <c r="L269" s="178"/>
      <c r="M269" s="217"/>
      <c r="N269" s="218"/>
    </row>
    <row r="270" spans="1:14" ht="12.5">
      <c r="A270" s="220"/>
      <c r="B270" s="205"/>
      <c r="C270" s="201" t="str">
        <f t="shared" si="0"/>
        <v/>
      </c>
      <c r="D270" s="201" t="str">
        <f t="shared" si="1"/>
        <v/>
      </c>
      <c r="E270" s="201" t="str">
        <f t="shared" si="2"/>
        <v/>
      </c>
      <c r="F270" s="201" t="str">
        <f t="shared" si="3"/>
        <v/>
      </c>
      <c r="G270" s="178"/>
      <c r="H270" s="221"/>
      <c r="I270" s="218"/>
      <c r="J270" s="178"/>
      <c r="K270" s="178"/>
      <c r="L270" s="178"/>
      <c r="M270" s="217"/>
      <c r="N270" s="218"/>
    </row>
    <row r="271" spans="1:14" ht="12.5">
      <c r="A271" s="220"/>
      <c r="B271" s="205"/>
      <c r="C271" s="201" t="str">
        <f t="shared" si="0"/>
        <v/>
      </c>
      <c r="D271" s="201" t="str">
        <f t="shared" si="1"/>
        <v/>
      </c>
      <c r="E271" s="201" t="str">
        <f t="shared" si="2"/>
        <v/>
      </c>
      <c r="F271" s="201" t="str">
        <f t="shared" si="3"/>
        <v/>
      </c>
      <c r="G271" s="178"/>
      <c r="H271" s="221"/>
      <c r="I271" s="218"/>
      <c r="J271" s="178"/>
      <c r="K271" s="178"/>
      <c r="L271" s="178"/>
      <c r="M271" s="217"/>
      <c r="N271" s="218"/>
    </row>
    <row r="272" spans="1:14" ht="12.5">
      <c r="A272" s="220"/>
      <c r="B272" s="205"/>
      <c r="C272" s="201" t="str">
        <f t="shared" si="0"/>
        <v/>
      </c>
      <c r="D272" s="201" t="str">
        <f t="shared" si="1"/>
        <v/>
      </c>
      <c r="E272" s="201" t="str">
        <f t="shared" si="2"/>
        <v/>
      </c>
      <c r="F272" s="201" t="str">
        <f t="shared" si="3"/>
        <v/>
      </c>
      <c r="G272" s="178"/>
      <c r="H272" s="221"/>
      <c r="I272" s="218"/>
      <c r="J272" s="178"/>
      <c r="K272" s="178"/>
      <c r="L272" s="178"/>
      <c r="M272" s="217"/>
      <c r="N272" s="218"/>
    </row>
    <row r="273" spans="1:14" ht="12.5">
      <c r="A273" s="220"/>
      <c r="B273" s="205"/>
      <c r="C273" s="201" t="str">
        <f t="shared" si="0"/>
        <v/>
      </c>
      <c r="D273" s="201" t="str">
        <f t="shared" si="1"/>
        <v/>
      </c>
      <c r="E273" s="201" t="str">
        <f t="shared" si="2"/>
        <v/>
      </c>
      <c r="F273" s="201" t="str">
        <f t="shared" si="3"/>
        <v/>
      </c>
      <c r="G273" s="178"/>
      <c r="H273" s="221"/>
      <c r="I273" s="218"/>
      <c r="J273" s="178"/>
      <c r="K273" s="178"/>
      <c r="L273" s="178"/>
      <c r="M273" s="217"/>
      <c r="N273" s="218"/>
    </row>
    <row r="274" spans="1:14" ht="12.5">
      <c r="A274" s="220"/>
      <c r="B274" s="205"/>
      <c r="C274" s="201" t="str">
        <f t="shared" si="0"/>
        <v/>
      </c>
      <c r="D274" s="201" t="str">
        <f t="shared" si="1"/>
        <v/>
      </c>
      <c r="E274" s="201" t="str">
        <f t="shared" si="2"/>
        <v/>
      </c>
      <c r="F274" s="201" t="str">
        <f t="shared" si="3"/>
        <v/>
      </c>
      <c r="G274" s="178"/>
      <c r="H274" s="221"/>
      <c r="I274" s="218"/>
      <c r="J274" s="178"/>
      <c r="K274" s="178"/>
      <c r="L274" s="178"/>
      <c r="M274" s="217"/>
      <c r="N274" s="218"/>
    </row>
    <row r="275" spans="1:14" ht="12.5">
      <c r="A275" s="220"/>
      <c r="B275" s="205"/>
      <c r="C275" s="201" t="str">
        <f t="shared" si="0"/>
        <v/>
      </c>
      <c r="D275" s="201" t="str">
        <f t="shared" si="1"/>
        <v/>
      </c>
      <c r="E275" s="201" t="str">
        <f t="shared" si="2"/>
        <v/>
      </c>
      <c r="F275" s="201" t="str">
        <f t="shared" si="3"/>
        <v/>
      </c>
      <c r="G275" s="178"/>
      <c r="H275" s="221"/>
      <c r="I275" s="218"/>
      <c r="J275" s="178"/>
      <c r="K275" s="178"/>
      <c r="L275" s="178"/>
      <c r="M275" s="217"/>
      <c r="N275" s="218"/>
    </row>
    <row r="276" spans="1:14" ht="12.5">
      <c r="A276" s="220"/>
      <c r="B276" s="205"/>
      <c r="C276" s="201" t="str">
        <f t="shared" si="0"/>
        <v/>
      </c>
      <c r="D276" s="201" t="str">
        <f t="shared" si="1"/>
        <v/>
      </c>
      <c r="E276" s="201" t="str">
        <f t="shared" si="2"/>
        <v/>
      </c>
      <c r="F276" s="201" t="str">
        <f t="shared" si="3"/>
        <v/>
      </c>
      <c r="G276" s="178"/>
      <c r="H276" s="221"/>
      <c r="I276" s="218"/>
      <c r="J276" s="178"/>
      <c r="K276" s="178"/>
      <c r="L276" s="178"/>
      <c r="M276" s="217"/>
      <c r="N276" s="218"/>
    </row>
    <row r="277" spans="1:14" ht="12.5">
      <c r="A277" s="220"/>
      <c r="B277" s="205"/>
      <c r="C277" s="201" t="str">
        <f t="shared" si="0"/>
        <v/>
      </c>
      <c r="D277" s="201" t="str">
        <f t="shared" si="1"/>
        <v/>
      </c>
      <c r="E277" s="201" t="str">
        <f t="shared" si="2"/>
        <v/>
      </c>
      <c r="F277" s="201" t="str">
        <f t="shared" si="3"/>
        <v/>
      </c>
      <c r="G277" s="178"/>
      <c r="H277" s="221"/>
      <c r="I277" s="218"/>
      <c r="J277" s="178"/>
      <c r="K277" s="178"/>
      <c r="L277" s="178"/>
      <c r="M277" s="217"/>
      <c r="N277" s="218"/>
    </row>
    <row r="278" spans="1:14" ht="12.5">
      <c r="A278" s="220"/>
      <c r="B278" s="205"/>
      <c r="C278" s="201" t="str">
        <f t="shared" si="0"/>
        <v/>
      </c>
      <c r="D278" s="201" t="str">
        <f t="shared" si="1"/>
        <v/>
      </c>
      <c r="E278" s="201" t="str">
        <f t="shared" si="2"/>
        <v/>
      </c>
      <c r="F278" s="201" t="str">
        <f t="shared" si="3"/>
        <v/>
      </c>
      <c r="G278" s="178"/>
      <c r="H278" s="221"/>
      <c r="I278" s="218"/>
      <c r="J278" s="178"/>
      <c r="K278" s="178"/>
      <c r="L278" s="178"/>
      <c r="M278" s="217"/>
      <c r="N278" s="218"/>
    </row>
    <row r="279" spans="1:14" ht="12.5">
      <c r="A279" s="220"/>
      <c r="B279" s="205"/>
      <c r="C279" s="201" t="str">
        <f t="shared" si="0"/>
        <v/>
      </c>
      <c r="D279" s="201" t="str">
        <f t="shared" si="1"/>
        <v/>
      </c>
      <c r="E279" s="201" t="str">
        <f t="shared" si="2"/>
        <v/>
      </c>
      <c r="F279" s="201" t="str">
        <f t="shared" si="3"/>
        <v/>
      </c>
      <c r="G279" s="178"/>
      <c r="H279" s="221"/>
      <c r="I279" s="218"/>
      <c r="J279" s="178"/>
      <c r="K279" s="178"/>
      <c r="L279" s="178"/>
      <c r="M279" s="217"/>
      <c r="N279" s="218"/>
    </row>
    <row r="280" spans="1:14" ht="12.5">
      <c r="A280" s="220"/>
      <c r="B280" s="205"/>
      <c r="C280" s="201" t="str">
        <f t="shared" si="0"/>
        <v/>
      </c>
      <c r="D280" s="201" t="str">
        <f t="shared" si="1"/>
        <v/>
      </c>
      <c r="E280" s="201" t="str">
        <f t="shared" si="2"/>
        <v/>
      </c>
      <c r="F280" s="201" t="str">
        <f t="shared" si="3"/>
        <v/>
      </c>
      <c r="G280" s="178"/>
      <c r="H280" s="221"/>
      <c r="I280" s="218"/>
      <c r="J280" s="178"/>
      <c r="K280" s="178"/>
      <c r="L280" s="178"/>
      <c r="M280" s="217"/>
      <c r="N280" s="218"/>
    </row>
    <row r="281" spans="1:14" ht="12.5">
      <c r="A281" s="220"/>
      <c r="B281" s="205"/>
      <c r="C281" s="201" t="str">
        <f t="shared" si="0"/>
        <v/>
      </c>
      <c r="D281" s="201" t="str">
        <f t="shared" si="1"/>
        <v/>
      </c>
      <c r="E281" s="201" t="str">
        <f t="shared" si="2"/>
        <v/>
      </c>
      <c r="F281" s="201" t="str">
        <f t="shared" si="3"/>
        <v/>
      </c>
      <c r="G281" s="178"/>
      <c r="H281" s="221"/>
      <c r="I281" s="218"/>
      <c r="J281" s="178"/>
      <c r="K281" s="178"/>
      <c r="L281" s="178"/>
      <c r="M281" s="217"/>
      <c r="N281" s="218"/>
    </row>
    <row r="282" spans="1:14" ht="12.5">
      <c r="A282" s="220"/>
      <c r="B282" s="205"/>
      <c r="C282" s="201" t="str">
        <f t="shared" si="0"/>
        <v/>
      </c>
      <c r="D282" s="201" t="str">
        <f t="shared" si="1"/>
        <v/>
      </c>
      <c r="E282" s="201" t="str">
        <f t="shared" si="2"/>
        <v/>
      </c>
      <c r="F282" s="201" t="str">
        <f t="shared" si="3"/>
        <v/>
      </c>
      <c r="G282" s="178"/>
      <c r="H282" s="221"/>
      <c r="I282" s="218"/>
      <c r="J282" s="178"/>
      <c r="K282" s="178"/>
      <c r="L282" s="178"/>
      <c r="M282" s="217"/>
      <c r="N282" s="218"/>
    </row>
    <row r="283" spans="1:14" ht="12.5">
      <c r="A283" s="220"/>
      <c r="B283" s="205"/>
      <c r="C283" s="201" t="str">
        <f t="shared" si="0"/>
        <v/>
      </c>
      <c r="D283" s="201" t="str">
        <f t="shared" si="1"/>
        <v/>
      </c>
      <c r="E283" s="201" t="str">
        <f t="shared" si="2"/>
        <v/>
      </c>
      <c r="F283" s="201" t="str">
        <f t="shared" si="3"/>
        <v/>
      </c>
      <c r="G283" s="178"/>
      <c r="H283" s="221"/>
      <c r="I283" s="218"/>
      <c r="J283" s="178"/>
      <c r="K283" s="178"/>
      <c r="L283" s="178"/>
      <c r="M283" s="217"/>
      <c r="N283" s="218"/>
    </row>
    <row r="284" spans="1:14" ht="12.5">
      <c r="A284" s="220"/>
      <c r="B284" s="205"/>
      <c r="C284" s="201" t="str">
        <f t="shared" si="0"/>
        <v/>
      </c>
      <c r="D284" s="201" t="str">
        <f t="shared" si="1"/>
        <v/>
      </c>
      <c r="E284" s="201" t="str">
        <f t="shared" si="2"/>
        <v/>
      </c>
      <c r="F284" s="201" t="str">
        <f t="shared" si="3"/>
        <v/>
      </c>
      <c r="G284" s="178"/>
      <c r="H284" s="221"/>
      <c r="I284" s="218"/>
      <c r="J284" s="178"/>
      <c r="K284" s="178"/>
      <c r="L284" s="178"/>
      <c r="M284" s="217"/>
      <c r="N284" s="218"/>
    </row>
    <row r="285" spans="1:14" ht="12.5">
      <c r="A285" s="220"/>
      <c r="B285" s="205"/>
      <c r="C285" s="201" t="str">
        <f t="shared" si="0"/>
        <v/>
      </c>
      <c r="D285" s="201" t="str">
        <f t="shared" si="1"/>
        <v/>
      </c>
      <c r="E285" s="201" t="str">
        <f t="shared" si="2"/>
        <v/>
      </c>
      <c r="F285" s="201" t="str">
        <f t="shared" si="3"/>
        <v/>
      </c>
      <c r="G285" s="178"/>
      <c r="H285" s="221"/>
      <c r="I285" s="218"/>
      <c r="J285" s="178"/>
      <c r="K285" s="178"/>
      <c r="L285" s="178"/>
      <c r="M285" s="217"/>
      <c r="N285" s="218"/>
    </row>
    <row r="286" spans="1:14" ht="12.5">
      <c r="A286" s="220"/>
      <c r="B286" s="205"/>
      <c r="C286" s="201" t="str">
        <f t="shared" si="0"/>
        <v/>
      </c>
      <c r="D286" s="201" t="str">
        <f t="shared" si="1"/>
        <v/>
      </c>
      <c r="E286" s="201" t="str">
        <f t="shared" si="2"/>
        <v/>
      </c>
      <c r="F286" s="201" t="str">
        <f t="shared" si="3"/>
        <v/>
      </c>
      <c r="G286" s="178"/>
      <c r="H286" s="221"/>
      <c r="I286" s="218"/>
      <c r="J286" s="178"/>
      <c r="K286" s="178"/>
      <c r="L286" s="178"/>
      <c r="M286" s="217"/>
      <c r="N286" s="218"/>
    </row>
    <row r="287" spans="1:14" ht="12.5">
      <c r="A287" s="220"/>
      <c r="B287" s="205"/>
      <c r="C287" s="201" t="str">
        <f t="shared" si="0"/>
        <v/>
      </c>
      <c r="D287" s="201" t="str">
        <f t="shared" si="1"/>
        <v/>
      </c>
      <c r="E287" s="201" t="str">
        <f t="shared" si="2"/>
        <v/>
      </c>
      <c r="F287" s="201" t="str">
        <f t="shared" si="3"/>
        <v/>
      </c>
      <c r="G287" s="178"/>
      <c r="H287" s="221"/>
      <c r="I287" s="218"/>
      <c r="J287" s="178"/>
      <c r="K287" s="178"/>
      <c r="L287" s="178"/>
      <c r="M287" s="217"/>
      <c r="N287" s="218"/>
    </row>
    <row r="288" spans="1:14" ht="12.5">
      <c r="A288" s="220"/>
      <c r="B288" s="205"/>
      <c r="C288" s="201" t="str">
        <f t="shared" si="0"/>
        <v/>
      </c>
      <c r="D288" s="201" t="str">
        <f t="shared" si="1"/>
        <v/>
      </c>
      <c r="E288" s="201" t="str">
        <f t="shared" si="2"/>
        <v/>
      </c>
      <c r="F288" s="201" t="str">
        <f t="shared" si="3"/>
        <v/>
      </c>
      <c r="G288" s="178"/>
      <c r="H288" s="221"/>
      <c r="I288" s="218"/>
      <c r="J288" s="178"/>
      <c r="K288" s="178"/>
      <c r="L288" s="178"/>
      <c r="M288" s="217"/>
      <c r="N288" s="218"/>
    </row>
    <row r="289" spans="1:14" ht="12.5">
      <c r="A289" s="220"/>
      <c r="B289" s="205"/>
      <c r="C289" s="201" t="str">
        <f t="shared" si="0"/>
        <v/>
      </c>
      <c r="D289" s="201" t="str">
        <f t="shared" si="1"/>
        <v/>
      </c>
      <c r="E289" s="201" t="str">
        <f t="shared" si="2"/>
        <v/>
      </c>
      <c r="F289" s="201" t="str">
        <f t="shared" si="3"/>
        <v/>
      </c>
      <c r="G289" s="178"/>
      <c r="H289" s="221"/>
      <c r="I289" s="218"/>
      <c r="J289" s="178"/>
      <c r="K289" s="178"/>
      <c r="L289" s="178"/>
      <c r="M289" s="217"/>
      <c r="N289" s="218"/>
    </row>
    <row r="290" spans="1:14" ht="12.5">
      <c r="A290" s="220"/>
      <c r="B290" s="205"/>
      <c r="C290" s="201" t="str">
        <f t="shared" si="0"/>
        <v/>
      </c>
      <c r="D290" s="201" t="str">
        <f t="shared" si="1"/>
        <v/>
      </c>
      <c r="E290" s="201" t="str">
        <f t="shared" si="2"/>
        <v/>
      </c>
      <c r="F290" s="201" t="str">
        <f t="shared" si="3"/>
        <v/>
      </c>
      <c r="G290" s="178"/>
      <c r="H290" s="221"/>
      <c r="I290" s="218"/>
      <c r="J290" s="178"/>
      <c r="K290" s="178"/>
      <c r="L290" s="178"/>
      <c r="M290" s="217"/>
      <c r="N290" s="218"/>
    </row>
    <row r="291" spans="1:14" ht="12.5">
      <c r="A291" s="220"/>
      <c r="B291" s="205"/>
      <c r="C291" s="201" t="str">
        <f t="shared" si="0"/>
        <v/>
      </c>
      <c r="D291" s="201" t="str">
        <f t="shared" si="1"/>
        <v/>
      </c>
      <c r="E291" s="201" t="str">
        <f t="shared" si="2"/>
        <v/>
      </c>
      <c r="F291" s="201" t="str">
        <f t="shared" si="3"/>
        <v/>
      </c>
      <c r="G291" s="178"/>
      <c r="H291" s="221"/>
      <c r="I291" s="218"/>
      <c r="J291" s="178"/>
      <c r="K291" s="178"/>
      <c r="L291" s="178"/>
      <c r="M291" s="217"/>
      <c r="N291" s="218"/>
    </row>
    <row r="292" spans="1:14" ht="12.5">
      <c r="A292" s="220"/>
      <c r="B292" s="205"/>
      <c r="C292" s="201" t="str">
        <f t="shared" si="0"/>
        <v/>
      </c>
      <c r="D292" s="201" t="str">
        <f t="shared" si="1"/>
        <v/>
      </c>
      <c r="E292" s="201" t="str">
        <f t="shared" si="2"/>
        <v/>
      </c>
      <c r="F292" s="201" t="str">
        <f t="shared" si="3"/>
        <v/>
      </c>
      <c r="G292" s="178"/>
      <c r="H292" s="221"/>
      <c r="I292" s="218"/>
      <c r="J292" s="178"/>
      <c r="K292" s="178"/>
      <c r="L292" s="178"/>
      <c r="M292" s="217"/>
      <c r="N292" s="218"/>
    </row>
    <row r="293" spans="1:14" ht="12.5">
      <c r="A293" s="220"/>
      <c r="B293" s="205"/>
      <c r="C293" s="201" t="str">
        <f t="shared" si="0"/>
        <v/>
      </c>
      <c r="D293" s="201" t="str">
        <f t="shared" si="1"/>
        <v/>
      </c>
      <c r="E293" s="201" t="str">
        <f t="shared" si="2"/>
        <v/>
      </c>
      <c r="F293" s="201" t="str">
        <f t="shared" si="3"/>
        <v/>
      </c>
      <c r="G293" s="178"/>
      <c r="H293" s="221"/>
      <c r="I293" s="218"/>
      <c r="J293" s="178"/>
      <c r="K293" s="178"/>
      <c r="L293" s="178"/>
      <c r="M293" s="217"/>
      <c r="N293" s="218"/>
    </row>
    <row r="294" spans="1:14" ht="12.5">
      <c r="A294" s="220"/>
      <c r="B294" s="205"/>
      <c r="C294" s="201" t="str">
        <f t="shared" si="0"/>
        <v/>
      </c>
      <c r="D294" s="201" t="str">
        <f t="shared" si="1"/>
        <v/>
      </c>
      <c r="E294" s="201" t="str">
        <f t="shared" si="2"/>
        <v/>
      </c>
      <c r="F294" s="201" t="str">
        <f t="shared" si="3"/>
        <v/>
      </c>
      <c r="G294" s="178"/>
      <c r="H294" s="221"/>
      <c r="I294" s="218"/>
      <c r="J294" s="178"/>
      <c r="K294" s="178"/>
      <c r="L294" s="178"/>
      <c r="M294" s="217"/>
      <c r="N294" s="218"/>
    </row>
    <row r="295" spans="1:14" ht="12.5">
      <c r="A295" s="220"/>
      <c r="B295" s="205"/>
      <c r="C295" s="201" t="str">
        <f t="shared" si="0"/>
        <v/>
      </c>
      <c r="D295" s="201" t="str">
        <f t="shared" si="1"/>
        <v/>
      </c>
      <c r="E295" s="201" t="str">
        <f t="shared" si="2"/>
        <v/>
      </c>
      <c r="F295" s="201" t="str">
        <f t="shared" si="3"/>
        <v/>
      </c>
      <c r="G295" s="178"/>
      <c r="H295" s="221"/>
      <c r="I295" s="218"/>
      <c r="J295" s="178"/>
      <c r="K295" s="178"/>
      <c r="L295" s="178"/>
      <c r="M295" s="217"/>
      <c r="N295" s="218"/>
    </row>
    <row r="296" spans="1:14" ht="12.5">
      <c r="A296" s="220"/>
      <c r="B296" s="205"/>
      <c r="C296" s="201" t="str">
        <f t="shared" si="0"/>
        <v/>
      </c>
      <c r="D296" s="201" t="str">
        <f t="shared" si="1"/>
        <v/>
      </c>
      <c r="E296" s="201" t="str">
        <f t="shared" si="2"/>
        <v/>
      </c>
      <c r="F296" s="201" t="str">
        <f t="shared" si="3"/>
        <v/>
      </c>
      <c r="G296" s="178"/>
      <c r="H296" s="221"/>
      <c r="I296" s="218"/>
      <c r="J296" s="178"/>
      <c r="K296" s="178"/>
      <c r="L296" s="178"/>
      <c r="M296" s="217"/>
      <c r="N296" s="218"/>
    </row>
    <row r="297" spans="1:14" ht="12.5">
      <c r="A297" s="220"/>
      <c r="B297" s="205"/>
      <c r="C297" s="201" t="str">
        <f t="shared" si="0"/>
        <v/>
      </c>
      <c r="D297" s="201" t="str">
        <f t="shared" si="1"/>
        <v/>
      </c>
      <c r="E297" s="201" t="str">
        <f t="shared" si="2"/>
        <v/>
      </c>
      <c r="F297" s="201" t="str">
        <f t="shared" si="3"/>
        <v/>
      </c>
      <c r="G297" s="178"/>
      <c r="H297" s="221"/>
      <c r="I297" s="218"/>
      <c r="J297" s="178"/>
      <c r="K297" s="178"/>
      <c r="L297" s="178"/>
      <c r="M297" s="217"/>
      <c r="N297" s="218"/>
    </row>
    <row r="298" spans="1:14" ht="12.5">
      <c r="A298" s="220"/>
      <c r="B298" s="205"/>
      <c r="C298" s="201" t="str">
        <f t="shared" si="0"/>
        <v/>
      </c>
      <c r="D298" s="201" t="str">
        <f t="shared" si="1"/>
        <v/>
      </c>
      <c r="E298" s="201" t="str">
        <f t="shared" si="2"/>
        <v/>
      </c>
      <c r="F298" s="201" t="str">
        <f t="shared" si="3"/>
        <v/>
      </c>
      <c r="G298" s="178"/>
      <c r="H298" s="221"/>
      <c r="I298" s="218"/>
      <c r="J298" s="178"/>
      <c r="K298" s="178"/>
      <c r="L298" s="178"/>
      <c r="M298" s="217"/>
      <c r="N298" s="218"/>
    </row>
    <row r="299" spans="1:14" ht="12.5">
      <c r="A299" s="220"/>
      <c r="B299" s="205"/>
      <c r="C299" s="201" t="str">
        <f t="shared" si="0"/>
        <v/>
      </c>
      <c r="D299" s="201" t="str">
        <f t="shared" si="1"/>
        <v/>
      </c>
      <c r="E299" s="201" t="str">
        <f t="shared" si="2"/>
        <v/>
      </c>
      <c r="F299" s="201" t="str">
        <f t="shared" si="3"/>
        <v/>
      </c>
      <c r="G299" s="178"/>
      <c r="H299" s="221"/>
      <c r="I299" s="218"/>
      <c r="J299" s="178"/>
      <c r="K299" s="178"/>
      <c r="L299" s="178"/>
      <c r="M299" s="217"/>
      <c r="N299" s="218"/>
    </row>
    <row r="300" spans="1:14" ht="12.5">
      <c r="A300" s="220"/>
      <c r="B300" s="205"/>
      <c r="C300" s="201" t="str">
        <f t="shared" si="0"/>
        <v/>
      </c>
      <c r="D300" s="201" t="str">
        <f t="shared" si="1"/>
        <v/>
      </c>
      <c r="E300" s="201" t="str">
        <f t="shared" si="2"/>
        <v/>
      </c>
      <c r="F300" s="201" t="str">
        <f t="shared" si="3"/>
        <v/>
      </c>
      <c r="G300" s="178"/>
      <c r="H300" s="221"/>
      <c r="I300" s="218"/>
      <c r="J300" s="178"/>
      <c r="K300" s="178"/>
      <c r="L300" s="178"/>
      <c r="M300" s="217"/>
      <c r="N300" s="218"/>
    </row>
    <row r="301" spans="1:14" ht="12.5">
      <c r="A301" s="220"/>
      <c r="B301" s="205"/>
      <c r="C301" s="201" t="str">
        <f t="shared" si="0"/>
        <v/>
      </c>
      <c r="D301" s="201" t="str">
        <f t="shared" si="1"/>
        <v/>
      </c>
      <c r="E301" s="201" t="str">
        <f t="shared" si="2"/>
        <v/>
      </c>
      <c r="F301" s="201" t="str">
        <f t="shared" si="3"/>
        <v/>
      </c>
      <c r="G301" s="178"/>
      <c r="H301" s="221"/>
      <c r="I301" s="218"/>
      <c r="J301" s="178"/>
      <c r="K301" s="178"/>
      <c r="L301" s="178"/>
      <c r="M301" s="217"/>
      <c r="N301" s="218"/>
    </row>
    <row r="302" spans="1:14" ht="12.5">
      <c r="A302" s="220"/>
      <c r="B302" s="205"/>
      <c r="C302" s="201" t="str">
        <f t="shared" si="0"/>
        <v/>
      </c>
      <c r="D302" s="201" t="str">
        <f t="shared" si="1"/>
        <v/>
      </c>
      <c r="E302" s="201" t="str">
        <f t="shared" si="2"/>
        <v/>
      </c>
      <c r="F302" s="201" t="str">
        <f t="shared" si="3"/>
        <v/>
      </c>
      <c r="G302" s="178"/>
      <c r="H302" s="221"/>
      <c r="I302" s="218"/>
      <c r="J302" s="178"/>
      <c r="K302" s="178"/>
      <c r="L302" s="178"/>
      <c r="M302" s="217"/>
      <c r="N302" s="218"/>
    </row>
    <row r="303" spans="1:14" ht="12.5">
      <c r="A303" s="220"/>
      <c r="B303" s="205"/>
      <c r="C303" s="201" t="str">
        <f t="shared" si="0"/>
        <v/>
      </c>
      <c r="D303" s="201" t="str">
        <f t="shared" si="1"/>
        <v/>
      </c>
      <c r="E303" s="201" t="str">
        <f t="shared" si="2"/>
        <v/>
      </c>
      <c r="F303" s="201" t="str">
        <f t="shared" si="3"/>
        <v/>
      </c>
      <c r="G303" s="178"/>
      <c r="H303" s="221"/>
      <c r="I303" s="218"/>
      <c r="J303" s="178"/>
      <c r="K303" s="178"/>
      <c r="L303" s="178"/>
      <c r="M303" s="217"/>
      <c r="N303" s="218"/>
    </row>
    <row r="304" spans="1:14" ht="12.5">
      <c r="A304" s="220"/>
      <c r="B304" s="205"/>
      <c r="C304" s="201" t="str">
        <f t="shared" si="0"/>
        <v/>
      </c>
      <c r="D304" s="201" t="str">
        <f t="shared" si="1"/>
        <v/>
      </c>
      <c r="E304" s="201" t="str">
        <f t="shared" si="2"/>
        <v/>
      </c>
      <c r="F304" s="201" t="str">
        <f t="shared" si="3"/>
        <v/>
      </c>
      <c r="G304" s="178"/>
      <c r="H304" s="221"/>
      <c r="I304" s="218"/>
      <c r="J304" s="178"/>
      <c r="K304" s="178"/>
      <c r="L304" s="178"/>
      <c r="M304" s="217"/>
      <c r="N304" s="218"/>
    </row>
    <row r="305" spans="1:14" ht="12.5">
      <c r="A305" s="220"/>
      <c r="B305" s="205"/>
      <c r="C305" s="201" t="str">
        <f t="shared" si="0"/>
        <v/>
      </c>
      <c r="D305" s="201" t="str">
        <f t="shared" si="1"/>
        <v/>
      </c>
      <c r="E305" s="201" t="str">
        <f t="shared" si="2"/>
        <v/>
      </c>
      <c r="F305" s="201" t="str">
        <f t="shared" si="3"/>
        <v/>
      </c>
      <c r="G305" s="178"/>
      <c r="H305" s="221"/>
      <c r="I305" s="218"/>
      <c r="J305" s="178"/>
      <c r="K305" s="178"/>
      <c r="L305" s="178"/>
      <c r="M305" s="217"/>
      <c r="N305" s="218"/>
    </row>
    <row r="306" spans="1:14" ht="12.5">
      <c r="A306" s="220"/>
      <c r="B306" s="205"/>
      <c r="C306" s="201" t="str">
        <f t="shared" si="0"/>
        <v/>
      </c>
      <c r="D306" s="201" t="str">
        <f t="shared" si="1"/>
        <v/>
      </c>
      <c r="E306" s="201" t="str">
        <f t="shared" si="2"/>
        <v/>
      </c>
      <c r="F306" s="201" t="str">
        <f t="shared" si="3"/>
        <v/>
      </c>
      <c r="G306" s="178"/>
      <c r="H306" s="221"/>
      <c r="I306" s="218"/>
      <c r="J306" s="178"/>
      <c r="K306" s="178"/>
      <c r="L306" s="178"/>
      <c r="M306" s="217"/>
      <c r="N306" s="218"/>
    </row>
    <row r="307" spans="1:14" ht="12.5">
      <c r="A307" s="220"/>
      <c r="B307" s="205"/>
      <c r="C307" s="201" t="str">
        <f t="shared" si="0"/>
        <v/>
      </c>
      <c r="D307" s="201" t="str">
        <f t="shared" si="1"/>
        <v/>
      </c>
      <c r="E307" s="201" t="str">
        <f t="shared" si="2"/>
        <v/>
      </c>
      <c r="F307" s="201" t="str">
        <f t="shared" si="3"/>
        <v/>
      </c>
      <c r="G307" s="178"/>
      <c r="H307" s="221"/>
      <c r="I307" s="218"/>
      <c r="J307" s="178"/>
      <c r="K307" s="178"/>
      <c r="L307" s="178"/>
      <c r="M307" s="217"/>
      <c r="N307" s="218"/>
    </row>
    <row r="308" spans="1:14" ht="12.5">
      <c r="A308" s="220"/>
      <c r="B308" s="205"/>
      <c r="C308" s="201" t="str">
        <f t="shared" si="0"/>
        <v/>
      </c>
      <c r="D308" s="201" t="str">
        <f t="shared" si="1"/>
        <v/>
      </c>
      <c r="E308" s="201" t="str">
        <f t="shared" si="2"/>
        <v/>
      </c>
      <c r="F308" s="201" t="str">
        <f t="shared" si="3"/>
        <v/>
      </c>
      <c r="G308" s="178"/>
      <c r="H308" s="221"/>
      <c r="I308" s="218"/>
      <c r="J308" s="178"/>
      <c r="K308" s="178"/>
      <c r="L308" s="178"/>
      <c r="M308" s="217"/>
      <c r="N308" s="218"/>
    </row>
    <row r="309" spans="1:14" ht="12.5">
      <c r="A309" s="220"/>
      <c r="B309" s="205"/>
      <c r="C309" s="201" t="str">
        <f t="shared" si="0"/>
        <v/>
      </c>
      <c r="D309" s="201" t="str">
        <f t="shared" si="1"/>
        <v/>
      </c>
      <c r="E309" s="201" t="str">
        <f t="shared" si="2"/>
        <v/>
      </c>
      <c r="F309" s="201" t="str">
        <f t="shared" si="3"/>
        <v/>
      </c>
      <c r="G309" s="178"/>
      <c r="H309" s="221"/>
      <c r="I309" s="218"/>
      <c r="J309" s="178"/>
      <c r="K309" s="178"/>
      <c r="L309" s="178"/>
      <c r="M309" s="217"/>
      <c r="N309" s="218"/>
    </row>
    <row r="310" spans="1:14" ht="12.5">
      <c r="A310" s="220"/>
      <c r="B310" s="205"/>
      <c r="C310" s="201" t="str">
        <f t="shared" si="0"/>
        <v/>
      </c>
      <c r="D310" s="201" t="str">
        <f t="shared" si="1"/>
        <v/>
      </c>
      <c r="E310" s="201" t="str">
        <f t="shared" si="2"/>
        <v/>
      </c>
      <c r="F310" s="201" t="str">
        <f t="shared" si="3"/>
        <v/>
      </c>
      <c r="G310" s="178"/>
      <c r="H310" s="221"/>
      <c r="I310" s="218"/>
      <c r="J310" s="178"/>
      <c r="K310" s="178"/>
      <c r="L310" s="178"/>
      <c r="M310" s="217"/>
      <c r="N310" s="218"/>
    </row>
    <row r="311" spans="1:14" ht="12.5">
      <c r="A311" s="220"/>
      <c r="B311" s="205"/>
      <c r="C311" s="201" t="str">
        <f t="shared" si="0"/>
        <v/>
      </c>
      <c r="D311" s="201" t="str">
        <f t="shared" si="1"/>
        <v/>
      </c>
      <c r="E311" s="201" t="str">
        <f t="shared" si="2"/>
        <v/>
      </c>
      <c r="F311" s="201" t="str">
        <f t="shared" si="3"/>
        <v/>
      </c>
      <c r="G311" s="178"/>
      <c r="H311" s="221"/>
      <c r="I311" s="218"/>
      <c r="J311" s="178"/>
      <c r="K311" s="178"/>
      <c r="L311" s="178"/>
      <c r="M311" s="217"/>
      <c r="N311" s="218"/>
    </row>
    <row r="312" spans="1:14" ht="12.5">
      <c r="A312" s="220"/>
      <c r="B312" s="205"/>
      <c r="C312" s="201" t="str">
        <f t="shared" si="0"/>
        <v/>
      </c>
      <c r="D312" s="201" t="str">
        <f t="shared" si="1"/>
        <v/>
      </c>
      <c r="E312" s="201" t="str">
        <f t="shared" si="2"/>
        <v/>
      </c>
      <c r="F312" s="201" t="str">
        <f t="shared" si="3"/>
        <v/>
      </c>
      <c r="G312" s="178"/>
      <c r="H312" s="221"/>
      <c r="I312" s="218"/>
      <c r="J312" s="178"/>
      <c r="K312" s="178"/>
      <c r="L312" s="178"/>
      <c r="M312" s="217"/>
      <c r="N312" s="218"/>
    </row>
    <row r="313" spans="1:14" ht="12.5">
      <c r="A313" s="220"/>
      <c r="B313" s="205"/>
      <c r="C313" s="201" t="str">
        <f t="shared" si="0"/>
        <v/>
      </c>
      <c r="D313" s="201" t="str">
        <f t="shared" si="1"/>
        <v/>
      </c>
      <c r="E313" s="201" t="str">
        <f t="shared" si="2"/>
        <v/>
      </c>
      <c r="F313" s="201" t="str">
        <f t="shared" si="3"/>
        <v/>
      </c>
      <c r="G313" s="178"/>
      <c r="H313" s="221"/>
      <c r="I313" s="218"/>
      <c r="J313" s="178"/>
      <c r="K313" s="178"/>
      <c r="L313" s="178"/>
      <c r="M313" s="217"/>
      <c r="N313" s="218"/>
    </row>
    <row r="314" spans="1:14" ht="12.5">
      <c r="A314" s="220"/>
      <c r="B314" s="205"/>
      <c r="C314" s="201" t="str">
        <f t="shared" si="0"/>
        <v/>
      </c>
      <c r="D314" s="201" t="str">
        <f t="shared" si="1"/>
        <v/>
      </c>
      <c r="E314" s="201" t="str">
        <f t="shared" si="2"/>
        <v/>
      </c>
      <c r="F314" s="201" t="str">
        <f t="shared" si="3"/>
        <v/>
      </c>
      <c r="G314" s="178"/>
      <c r="H314" s="221"/>
      <c r="I314" s="218"/>
      <c r="J314" s="178"/>
      <c r="K314" s="178"/>
      <c r="L314" s="178"/>
      <c r="M314" s="217"/>
      <c r="N314" s="218"/>
    </row>
    <row r="315" spans="1:14" ht="12.5">
      <c r="A315" s="220"/>
      <c r="B315" s="205"/>
      <c r="C315" s="201" t="str">
        <f t="shared" si="0"/>
        <v/>
      </c>
      <c r="D315" s="201" t="str">
        <f t="shared" si="1"/>
        <v/>
      </c>
      <c r="E315" s="201" t="str">
        <f t="shared" si="2"/>
        <v/>
      </c>
      <c r="F315" s="201" t="str">
        <f t="shared" si="3"/>
        <v/>
      </c>
      <c r="G315" s="178"/>
      <c r="H315" s="221"/>
      <c r="I315" s="218"/>
      <c r="J315" s="178"/>
      <c r="K315" s="178"/>
      <c r="L315" s="178"/>
      <c r="M315" s="217"/>
      <c r="N315" s="218"/>
    </row>
    <row r="316" spans="1:14" ht="12.5">
      <c r="A316" s="220"/>
      <c r="B316" s="205"/>
      <c r="C316" s="201" t="str">
        <f t="shared" si="0"/>
        <v/>
      </c>
      <c r="D316" s="201" t="str">
        <f t="shared" si="1"/>
        <v/>
      </c>
      <c r="E316" s="201" t="str">
        <f t="shared" si="2"/>
        <v/>
      </c>
      <c r="F316" s="201" t="str">
        <f t="shared" si="3"/>
        <v/>
      </c>
      <c r="G316" s="178"/>
      <c r="H316" s="221"/>
      <c r="I316" s="218"/>
      <c r="J316" s="178"/>
      <c r="K316" s="178"/>
      <c r="L316" s="178"/>
      <c r="M316" s="217"/>
      <c r="N316" s="218"/>
    </row>
    <row r="317" spans="1:14" ht="12.5">
      <c r="A317" s="220"/>
      <c r="B317" s="205"/>
      <c r="C317" s="201" t="str">
        <f t="shared" si="0"/>
        <v/>
      </c>
      <c r="D317" s="201" t="str">
        <f t="shared" si="1"/>
        <v/>
      </c>
      <c r="E317" s="201" t="str">
        <f t="shared" si="2"/>
        <v/>
      </c>
      <c r="F317" s="201" t="str">
        <f t="shared" si="3"/>
        <v/>
      </c>
      <c r="G317" s="178"/>
      <c r="H317" s="221"/>
      <c r="I317" s="218"/>
      <c r="J317" s="178"/>
      <c r="K317" s="178"/>
      <c r="L317" s="178"/>
      <c r="M317" s="217"/>
      <c r="N317" s="218"/>
    </row>
    <row r="318" spans="1:14" ht="12.5">
      <c r="A318" s="220"/>
      <c r="B318" s="205"/>
      <c r="C318" s="201" t="str">
        <f t="shared" si="0"/>
        <v/>
      </c>
      <c r="D318" s="201" t="str">
        <f t="shared" si="1"/>
        <v/>
      </c>
      <c r="E318" s="201" t="str">
        <f t="shared" si="2"/>
        <v/>
      </c>
      <c r="F318" s="201" t="str">
        <f t="shared" si="3"/>
        <v/>
      </c>
      <c r="G318" s="178"/>
      <c r="H318" s="221"/>
      <c r="I318" s="218"/>
      <c r="J318" s="178"/>
      <c r="K318" s="178"/>
      <c r="L318" s="178"/>
      <c r="M318" s="217"/>
      <c r="N318" s="218"/>
    </row>
    <row r="319" spans="1:14" ht="12.5">
      <c r="A319" s="220"/>
      <c r="B319" s="205"/>
      <c r="C319" s="201" t="str">
        <f t="shared" si="0"/>
        <v/>
      </c>
      <c r="D319" s="201" t="str">
        <f t="shared" si="1"/>
        <v/>
      </c>
      <c r="E319" s="201" t="str">
        <f t="shared" si="2"/>
        <v/>
      </c>
      <c r="F319" s="201" t="str">
        <f t="shared" si="3"/>
        <v/>
      </c>
      <c r="G319" s="178"/>
      <c r="H319" s="221"/>
      <c r="I319" s="218"/>
      <c r="J319" s="178"/>
      <c r="K319" s="178"/>
      <c r="L319" s="178"/>
      <c r="M319" s="217"/>
      <c r="N319" s="218"/>
    </row>
    <row r="320" spans="1:14" ht="12.5">
      <c r="A320" s="220"/>
      <c r="B320" s="205"/>
      <c r="C320" s="201" t="str">
        <f t="shared" si="0"/>
        <v/>
      </c>
      <c r="D320" s="201" t="str">
        <f t="shared" si="1"/>
        <v/>
      </c>
      <c r="E320" s="201" t="str">
        <f t="shared" si="2"/>
        <v/>
      </c>
      <c r="F320" s="201" t="str">
        <f t="shared" si="3"/>
        <v/>
      </c>
      <c r="G320" s="178"/>
      <c r="H320" s="221"/>
      <c r="I320" s="218"/>
      <c r="J320" s="178"/>
      <c r="K320" s="178"/>
      <c r="L320" s="178"/>
      <c r="M320" s="217"/>
      <c r="N320" s="218"/>
    </row>
    <row r="321" spans="1:14" ht="12.5">
      <c r="A321" s="220"/>
      <c r="B321" s="205"/>
      <c r="C321" s="201" t="str">
        <f t="shared" si="0"/>
        <v/>
      </c>
      <c r="D321" s="201" t="str">
        <f t="shared" si="1"/>
        <v/>
      </c>
      <c r="E321" s="201" t="str">
        <f t="shared" si="2"/>
        <v/>
      </c>
      <c r="F321" s="201" t="str">
        <f t="shared" si="3"/>
        <v/>
      </c>
      <c r="G321" s="178"/>
      <c r="H321" s="221"/>
      <c r="I321" s="218"/>
      <c r="J321" s="178"/>
      <c r="K321" s="178"/>
      <c r="L321" s="178"/>
      <c r="M321" s="217"/>
      <c r="N321" s="218"/>
    </row>
    <row r="322" spans="1:14" ht="12.5">
      <c r="A322" s="220"/>
      <c r="B322" s="205"/>
      <c r="C322" s="201" t="str">
        <f t="shared" si="0"/>
        <v/>
      </c>
      <c r="D322" s="201" t="str">
        <f t="shared" si="1"/>
        <v/>
      </c>
      <c r="E322" s="201" t="str">
        <f t="shared" si="2"/>
        <v/>
      </c>
      <c r="F322" s="201" t="str">
        <f t="shared" si="3"/>
        <v/>
      </c>
      <c r="G322" s="178"/>
      <c r="H322" s="221"/>
      <c r="I322" s="218"/>
      <c r="J322" s="178"/>
      <c r="K322" s="178"/>
      <c r="L322" s="178"/>
      <c r="M322" s="217"/>
      <c r="N322" s="218"/>
    </row>
    <row r="323" spans="1:14" ht="12.5">
      <c r="A323" s="220"/>
      <c r="B323" s="205"/>
      <c r="C323" s="201" t="str">
        <f t="shared" si="0"/>
        <v/>
      </c>
      <c r="D323" s="201" t="str">
        <f t="shared" si="1"/>
        <v/>
      </c>
      <c r="E323" s="201" t="str">
        <f t="shared" si="2"/>
        <v/>
      </c>
      <c r="F323" s="201" t="str">
        <f t="shared" si="3"/>
        <v/>
      </c>
      <c r="G323" s="178"/>
      <c r="H323" s="221"/>
      <c r="I323" s="218"/>
      <c r="J323" s="178"/>
      <c r="K323" s="178"/>
      <c r="L323" s="178"/>
      <c r="M323" s="217"/>
      <c r="N323" s="218"/>
    </row>
    <row r="324" spans="1:14" ht="12.5">
      <c r="A324" s="220"/>
      <c r="B324" s="205"/>
      <c r="C324" s="201" t="str">
        <f t="shared" si="0"/>
        <v/>
      </c>
      <c r="D324" s="201" t="str">
        <f t="shared" si="1"/>
        <v/>
      </c>
      <c r="E324" s="201" t="str">
        <f t="shared" si="2"/>
        <v/>
      </c>
      <c r="F324" s="201" t="str">
        <f t="shared" si="3"/>
        <v/>
      </c>
      <c r="G324" s="178"/>
      <c r="H324" s="221"/>
      <c r="I324" s="218"/>
      <c r="J324" s="178"/>
      <c r="K324" s="178"/>
      <c r="L324" s="178"/>
      <c r="M324" s="217"/>
      <c r="N324" s="218"/>
    </row>
    <row r="325" spans="1:14" ht="12.5">
      <c r="A325" s="220"/>
      <c r="B325" s="205"/>
      <c r="C325" s="201" t="str">
        <f t="shared" si="0"/>
        <v/>
      </c>
      <c r="D325" s="201" t="str">
        <f t="shared" si="1"/>
        <v/>
      </c>
      <c r="E325" s="201" t="str">
        <f t="shared" si="2"/>
        <v/>
      </c>
      <c r="F325" s="201" t="str">
        <f t="shared" si="3"/>
        <v/>
      </c>
      <c r="G325" s="178"/>
      <c r="H325" s="221"/>
      <c r="I325" s="218"/>
      <c r="J325" s="178"/>
      <c r="K325" s="178"/>
      <c r="L325" s="178"/>
      <c r="M325" s="217"/>
      <c r="N325" s="218"/>
    </row>
    <row r="326" spans="1:14" ht="12.5">
      <c r="A326" s="220"/>
      <c r="B326" s="205"/>
      <c r="C326" s="201" t="str">
        <f t="shared" si="0"/>
        <v/>
      </c>
      <c r="D326" s="201" t="str">
        <f t="shared" si="1"/>
        <v/>
      </c>
      <c r="E326" s="201" t="str">
        <f t="shared" si="2"/>
        <v/>
      </c>
      <c r="F326" s="201" t="str">
        <f t="shared" si="3"/>
        <v/>
      </c>
      <c r="G326" s="178"/>
      <c r="H326" s="221"/>
      <c r="I326" s="218"/>
      <c r="J326" s="178"/>
      <c r="K326" s="178"/>
      <c r="L326" s="178"/>
      <c r="M326" s="217"/>
      <c r="N326" s="218"/>
    </row>
    <row r="327" spans="1:14" ht="12.5">
      <c r="A327" s="220"/>
      <c r="B327" s="205"/>
      <c r="C327" s="201" t="str">
        <f t="shared" si="0"/>
        <v/>
      </c>
      <c r="D327" s="201" t="str">
        <f t="shared" si="1"/>
        <v/>
      </c>
      <c r="E327" s="201" t="str">
        <f t="shared" si="2"/>
        <v/>
      </c>
      <c r="F327" s="201" t="str">
        <f t="shared" si="3"/>
        <v/>
      </c>
      <c r="G327" s="178"/>
      <c r="H327" s="221"/>
      <c r="I327" s="218"/>
      <c r="J327" s="178"/>
      <c r="K327" s="178"/>
      <c r="L327" s="178"/>
      <c r="M327" s="217"/>
      <c r="N327" s="218"/>
    </row>
    <row r="328" spans="1:14" ht="12.5">
      <c r="A328" s="220"/>
      <c r="B328" s="205"/>
      <c r="C328" s="201" t="str">
        <f t="shared" si="0"/>
        <v/>
      </c>
      <c r="D328" s="201" t="str">
        <f t="shared" si="1"/>
        <v/>
      </c>
      <c r="E328" s="201" t="str">
        <f t="shared" si="2"/>
        <v/>
      </c>
      <c r="F328" s="201" t="str">
        <f t="shared" si="3"/>
        <v/>
      </c>
      <c r="G328" s="178"/>
      <c r="H328" s="221"/>
      <c r="I328" s="218"/>
      <c r="J328" s="178"/>
      <c r="K328" s="178"/>
      <c r="L328" s="178"/>
      <c r="M328" s="217"/>
      <c r="N328" s="218"/>
    </row>
    <row r="329" spans="1:14" ht="12.5">
      <c r="A329" s="220"/>
      <c r="B329" s="205"/>
      <c r="C329" s="201" t="str">
        <f t="shared" si="0"/>
        <v/>
      </c>
      <c r="D329" s="201" t="str">
        <f t="shared" si="1"/>
        <v/>
      </c>
      <c r="E329" s="201" t="str">
        <f t="shared" si="2"/>
        <v/>
      </c>
      <c r="F329" s="201" t="str">
        <f t="shared" si="3"/>
        <v/>
      </c>
      <c r="G329" s="178"/>
      <c r="H329" s="221"/>
      <c r="I329" s="218"/>
      <c r="J329" s="178"/>
      <c r="K329" s="178"/>
      <c r="L329" s="178"/>
      <c r="M329" s="217"/>
      <c r="N329" s="218"/>
    </row>
    <row r="330" spans="1:14" ht="12.5">
      <c r="A330" s="220"/>
      <c r="B330" s="205"/>
      <c r="C330" s="201" t="str">
        <f t="shared" si="0"/>
        <v/>
      </c>
      <c r="D330" s="201" t="str">
        <f t="shared" si="1"/>
        <v/>
      </c>
      <c r="E330" s="201" t="str">
        <f t="shared" si="2"/>
        <v/>
      </c>
      <c r="F330" s="201" t="str">
        <f t="shared" si="3"/>
        <v/>
      </c>
      <c r="G330" s="178"/>
      <c r="H330" s="221"/>
      <c r="I330" s="218"/>
      <c r="J330" s="178"/>
      <c r="K330" s="178"/>
      <c r="L330" s="178"/>
      <c r="M330" s="217"/>
      <c r="N330" s="218"/>
    </row>
    <row r="331" spans="1:14" ht="12.5">
      <c r="A331" s="220"/>
      <c r="B331" s="205"/>
      <c r="C331" s="201" t="str">
        <f t="shared" si="0"/>
        <v/>
      </c>
      <c r="D331" s="201" t="str">
        <f t="shared" si="1"/>
        <v/>
      </c>
      <c r="E331" s="201" t="str">
        <f t="shared" si="2"/>
        <v/>
      </c>
      <c r="F331" s="201" t="str">
        <f t="shared" si="3"/>
        <v/>
      </c>
      <c r="G331" s="178"/>
      <c r="H331" s="221"/>
      <c r="I331" s="218"/>
      <c r="J331" s="178"/>
      <c r="K331" s="178"/>
      <c r="L331" s="178"/>
      <c r="M331" s="217"/>
      <c r="N331" s="218"/>
    </row>
    <row r="332" spans="1:14" ht="12.5">
      <c r="A332" s="220"/>
      <c r="B332" s="205"/>
      <c r="C332" s="201" t="str">
        <f t="shared" si="0"/>
        <v/>
      </c>
      <c r="D332" s="201" t="str">
        <f t="shared" si="1"/>
        <v/>
      </c>
      <c r="E332" s="201" t="str">
        <f t="shared" si="2"/>
        <v/>
      </c>
      <c r="F332" s="201" t="str">
        <f t="shared" si="3"/>
        <v/>
      </c>
      <c r="G332" s="178"/>
      <c r="H332" s="221"/>
      <c r="I332" s="218"/>
      <c r="J332" s="178"/>
      <c r="K332" s="178"/>
      <c r="L332" s="178"/>
      <c r="M332" s="217"/>
      <c r="N332" s="218"/>
    </row>
    <row r="333" spans="1:14" ht="12.5">
      <c r="A333" s="220"/>
      <c r="B333" s="205"/>
      <c r="C333" s="201" t="str">
        <f t="shared" si="0"/>
        <v/>
      </c>
      <c r="D333" s="201" t="str">
        <f t="shared" si="1"/>
        <v/>
      </c>
      <c r="E333" s="201" t="str">
        <f t="shared" si="2"/>
        <v/>
      </c>
      <c r="F333" s="201" t="str">
        <f t="shared" si="3"/>
        <v/>
      </c>
      <c r="G333" s="178"/>
      <c r="H333" s="221"/>
      <c r="I333" s="218"/>
      <c r="J333" s="178"/>
      <c r="K333" s="178"/>
      <c r="L333" s="178"/>
      <c r="M333" s="217"/>
      <c r="N333" s="218"/>
    </row>
    <row r="334" spans="1:14" ht="12.5">
      <c r="A334" s="220"/>
      <c r="B334" s="205"/>
      <c r="C334" s="201" t="str">
        <f t="shared" si="0"/>
        <v/>
      </c>
      <c r="D334" s="201" t="str">
        <f t="shared" si="1"/>
        <v/>
      </c>
      <c r="E334" s="201" t="str">
        <f t="shared" si="2"/>
        <v/>
      </c>
      <c r="F334" s="201" t="str">
        <f t="shared" si="3"/>
        <v/>
      </c>
      <c r="G334" s="178"/>
      <c r="H334" s="221"/>
      <c r="I334" s="218"/>
      <c r="J334" s="178"/>
      <c r="K334" s="178"/>
      <c r="L334" s="178"/>
      <c r="M334" s="217"/>
      <c r="N334" s="218"/>
    </row>
    <row r="335" spans="1:14" ht="12.5">
      <c r="A335" s="220"/>
      <c r="B335" s="205"/>
      <c r="C335" s="201" t="str">
        <f t="shared" si="0"/>
        <v/>
      </c>
      <c r="D335" s="201" t="str">
        <f t="shared" si="1"/>
        <v/>
      </c>
      <c r="E335" s="201" t="str">
        <f t="shared" si="2"/>
        <v/>
      </c>
      <c r="F335" s="201" t="str">
        <f t="shared" si="3"/>
        <v/>
      </c>
      <c r="G335" s="178"/>
      <c r="H335" s="221"/>
      <c r="I335" s="218"/>
      <c r="J335" s="178"/>
      <c r="K335" s="178"/>
      <c r="L335" s="178"/>
      <c r="M335" s="217"/>
      <c r="N335" s="218"/>
    </row>
    <row r="336" spans="1:14" ht="12.5">
      <c r="A336" s="220"/>
      <c r="B336" s="205"/>
      <c r="C336" s="201" t="str">
        <f t="shared" si="0"/>
        <v/>
      </c>
      <c r="D336" s="201" t="str">
        <f t="shared" si="1"/>
        <v/>
      </c>
      <c r="E336" s="201" t="str">
        <f t="shared" si="2"/>
        <v/>
      </c>
      <c r="F336" s="201" t="str">
        <f t="shared" si="3"/>
        <v/>
      </c>
      <c r="G336" s="178"/>
      <c r="H336" s="221"/>
      <c r="I336" s="218"/>
      <c r="J336" s="178"/>
      <c r="K336" s="178"/>
      <c r="L336" s="178"/>
      <c r="M336" s="217"/>
      <c r="N336" s="218"/>
    </row>
    <row r="337" spans="1:14" ht="12.5">
      <c r="A337" s="220"/>
      <c r="B337" s="205"/>
      <c r="C337" s="201" t="str">
        <f t="shared" si="0"/>
        <v/>
      </c>
      <c r="D337" s="201" t="str">
        <f t="shared" si="1"/>
        <v/>
      </c>
      <c r="E337" s="201" t="str">
        <f t="shared" si="2"/>
        <v/>
      </c>
      <c r="F337" s="201" t="str">
        <f t="shared" si="3"/>
        <v/>
      </c>
      <c r="G337" s="178"/>
      <c r="H337" s="221"/>
      <c r="I337" s="218"/>
      <c r="J337" s="178"/>
      <c r="K337" s="178"/>
      <c r="L337" s="178"/>
      <c r="M337" s="217"/>
      <c r="N337" s="218"/>
    </row>
    <row r="338" spans="1:14" ht="12.5">
      <c r="A338" s="220"/>
      <c r="B338" s="205"/>
      <c r="C338" s="201" t="str">
        <f t="shared" si="0"/>
        <v/>
      </c>
      <c r="D338" s="201" t="str">
        <f t="shared" si="1"/>
        <v/>
      </c>
      <c r="E338" s="201" t="str">
        <f t="shared" si="2"/>
        <v/>
      </c>
      <c r="F338" s="201" t="str">
        <f t="shared" si="3"/>
        <v/>
      </c>
      <c r="G338" s="178"/>
      <c r="H338" s="221"/>
      <c r="I338" s="218"/>
      <c r="J338" s="178"/>
      <c r="K338" s="178"/>
      <c r="L338" s="178"/>
      <c r="M338" s="217"/>
      <c r="N338" s="218"/>
    </row>
    <row r="339" spans="1:14" ht="12.5">
      <c r="A339" s="220"/>
      <c r="B339" s="205"/>
      <c r="C339" s="201" t="str">
        <f t="shared" si="0"/>
        <v/>
      </c>
      <c r="D339" s="201" t="str">
        <f t="shared" si="1"/>
        <v/>
      </c>
      <c r="E339" s="201" t="str">
        <f t="shared" si="2"/>
        <v/>
      </c>
      <c r="F339" s="201" t="str">
        <f t="shared" si="3"/>
        <v/>
      </c>
      <c r="G339" s="178"/>
      <c r="H339" s="221"/>
      <c r="I339" s="218"/>
      <c r="J339" s="178"/>
      <c r="K339" s="178"/>
      <c r="L339" s="178"/>
      <c r="M339" s="217"/>
      <c r="N339" s="218"/>
    </row>
    <row r="340" spans="1:14" ht="12.5">
      <c r="A340" s="220"/>
      <c r="B340" s="205"/>
      <c r="C340" s="201" t="str">
        <f t="shared" si="0"/>
        <v/>
      </c>
      <c r="D340" s="201" t="str">
        <f t="shared" si="1"/>
        <v/>
      </c>
      <c r="E340" s="201" t="str">
        <f t="shared" si="2"/>
        <v/>
      </c>
      <c r="F340" s="201" t="str">
        <f t="shared" si="3"/>
        <v/>
      </c>
      <c r="G340" s="178"/>
      <c r="H340" s="221"/>
      <c r="I340" s="218"/>
      <c r="J340" s="178"/>
      <c r="K340" s="178"/>
      <c r="L340" s="178"/>
      <c r="M340" s="217"/>
      <c r="N340" s="218"/>
    </row>
    <row r="341" spans="1:14" ht="12.5">
      <c r="A341" s="220"/>
      <c r="B341" s="205"/>
      <c r="C341" s="201" t="str">
        <f t="shared" si="0"/>
        <v/>
      </c>
      <c r="D341" s="201" t="str">
        <f t="shared" si="1"/>
        <v/>
      </c>
      <c r="E341" s="201" t="str">
        <f t="shared" si="2"/>
        <v/>
      </c>
      <c r="F341" s="201" t="str">
        <f t="shared" si="3"/>
        <v/>
      </c>
      <c r="G341" s="178"/>
      <c r="H341" s="221"/>
      <c r="I341" s="218"/>
      <c r="J341" s="178"/>
      <c r="K341" s="178"/>
      <c r="L341" s="178"/>
      <c r="M341" s="217"/>
      <c r="N341" s="218"/>
    </row>
    <row r="342" spans="1:14" ht="12.5">
      <c r="A342" s="220"/>
      <c r="B342" s="205"/>
      <c r="C342" s="201" t="str">
        <f t="shared" si="0"/>
        <v/>
      </c>
      <c r="D342" s="201" t="str">
        <f t="shared" si="1"/>
        <v/>
      </c>
      <c r="E342" s="201" t="str">
        <f t="shared" si="2"/>
        <v/>
      </c>
      <c r="F342" s="201" t="str">
        <f t="shared" si="3"/>
        <v/>
      </c>
      <c r="G342" s="178"/>
      <c r="H342" s="221"/>
      <c r="I342" s="218"/>
      <c r="J342" s="178"/>
      <c r="K342" s="178"/>
      <c r="L342" s="178"/>
      <c r="M342" s="217"/>
      <c r="N342" s="218"/>
    </row>
    <row r="343" spans="1:14" ht="12.5">
      <c r="A343" s="220"/>
      <c r="B343" s="205"/>
      <c r="C343" s="201" t="str">
        <f t="shared" si="0"/>
        <v/>
      </c>
      <c r="D343" s="201" t="str">
        <f t="shared" si="1"/>
        <v/>
      </c>
      <c r="E343" s="201" t="str">
        <f t="shared" si="2"/>
        <v/>
      </c>
      <c r="F343" s="201" t="str">
        <f t="shared" si="3"/>
        <v/>
      </c>
      <c r="G343" s="178"/>
      <c r="H343" s="221"/>
      <c r="I343" s="218"/>
      <c r="J343" s="178"/>
      <c r="K343" s="178"/>
      <c r="L343" s="178"/>
      <c r="M343" s="217"/>
      <c r="N343" s="218"/>
    </row>
    <row r="344" spans="1:14" ht="12.5">
      <c r="A344" s="220"/>
      <c r="B344" s="205"/>
      <c r="C344" s="201" t="str">
        <f t="shared" si="0"/>
        <v/>
      </c>
      <c r="D344" s="201" t="str">
        <f t="shared" si="1"/>
        <v/>
      </c>
      <c r="E344" s="201" t="str">
        <f t="shared" si="2"/>
        <v/>
      </c>
      <c r="F344" s="201" t="str">
        <f t="shared" si="3"/>
        <v/>
      </c>
      <c r="G344" s="178"/>
      <c r="H344" s="221"/>
      <c r="I344" s="218"/>
      <c r="J344" s="178"/>
      <c r="K344" s="178"/>
      <c r="L344" s="178"/>
      <c r="M344" s="217"/>
      <c r="N344" s="218"/>
    </row>
    <row r="345" spans="1:14" ht="12.5">
      <c r="A345" s="220"/>
      <c r="B345" s="205"/>
      <c r="C345" s="201" t="str">
        <f t="shared" si="0"/>
        <v/>
      </c>
      <c r="D345" s="201" t="str">
        <f t="shared" si="1"/>
        <v/>
      </c>
      <c r="E345" s="201" t="str">
        <f t="shared" si="2"/>
        <v/>
      </c>
      <c r="F345" s="201" t="str">
        <f t="shared" si="3"/>
        <v/>
      </c>
      <c r="G345" s="178"/>
      <c r="H345" s="221"/>
      <c r="I345" s="218"/>
      <c r="J345" s="178"/>
      <c r="K345" s="178"/>
      <c r="L345" s="178"/>
      <c r="M345" s="217"/>
      <c r="N345" s="218"/>
    </row>
    <row r="346" spans="1:14" ht="12.5">
      <c r="A346" s="220"/>
      <c r="B346" s="205"/>
      <c r="C346" s="201" t="str">
        <f t="shared" si="0"/>
        <v/>
      </c>
      <c r="D346" s="201" t="str">
        <f t="shared" si="1"/>
        <v/>
      </c>
      <c r="E346" s="201" t="str">
        <f t="shared" si="2"/>
        <v/>
      </c>
      <c r="F346" s="201" t="str">
        <f t="shared" si="3"/>
        <v/>
      </c>
      <c r="G346" s="178"/>
      <c r="H346" s="221"/>
      <c r="I346" s="218"/>
      <c r="J346" s="178"/>
      <c r="K346" s="178"/>
      <c r="L346" s="178"/>
      <c r="M346" s="217"/>
      <c r="N346" s="218"/>
    </row>
    <row r="347" spans="1:14" ht="12.5">
      <c r="A347" s="220"/>
      <c r="B347" s="205"/>
      <c r="C347" s="201" t="str">
        <f t="shared" si="0"/>
        <v/>
      </c>
      <c r="D347" s="201" t="str">
        <f t="shared" si="1"/>
        <v/>
      </c>
      <c r="E347" s="201" t="str">
        <f t="shared" si="2"/>
        <v/>
      </c>
      <c r="F347" s="201" t="str">
        <f t="shared" si="3"/>
        <v/>
      </c>
      <c r="G347" s="178"/>
      <c r="H347" s="221"/>
      <c r="I347" s="218"/>
      <c r="J347" s="178"/>
      <c r="K347" s="178"/>
      <c r="L347" s="178"/>
      <c r="M347" s="217"/>
      <c r="N347" s="218"/>
    </row>
    <row r="348" spans="1:14" ht="12.5">
      <c r="A348" s="220"/>
      <c r="B348" s="205"/>
      <c r="C348" s="201" t="str">
        <f t="shared" si="0"/>
        <v/>
      </c>
      <c r="D348" s="201" t="str">
        <f t="shared" si="1"/>
        <v/>
      </c>
      <c r="E348" s="201" t="str">
        <f t="shared" si="2"/>
        <v/>
      </c>
      <c r="F348" s="201" t="str">
        <f t="shared" si="3"/>
        <v/>
      </c>
      <c r="G348" s="178"/>
      <c r="H348" s="221"/>
      <c r="I348" s="218"/>
      <c r="J348" s="178"/>
      <c r="K348" s="178"/>
      <c r="L348" s="178"/>
      <c r="M348" s="217"/>
      <c r="N348" s="218"/>
    </row>
    <row r="349" spans="1:14" ht="12.5">
      <c r="A349" s="220"/>
      <c r="B349" s="205"/>
      <c r="C349" s="201" t="str">
        <f t="shared" si="0"/>
        <v/>
      </c>
      <c r="D349" s="201" t="str">
        <f t="shared" si="1"/>
        <v/>
      </c>
      <c r="E349" s="201" t="str">
        <f t="shared" si="2"/>
        <v/>
      </c>
      <c r="F349" s="201" t="str">
        <f t="shared" si="3"/>
        <v/>
      </c>
      <c r="G349" s="178"/>
      <c r="H349" s="221"/>
      <c r="I349" s="218"/>
      <c r="J349" s="178"/>
      <c r="K349" s="178"/>
      <c r="L349" s="178"/>
      <c r="M349" s="217"/>
      <c r="N349" s="218"/>
    </row>
    <row r="350" spans="1:14" ht="12.5">
      <c r="A350" s="220"/>
      <c r="B350" s="205"/>
      <c r="C350" s="201" t="str">
        <f t="shared" si="0"/>
        <v/>
      </c>
      <c r="D350" s="201" t="str">
        <f t="shared" si="1"/>
        <v/>
      </c>
      <c r="E350" s="201" t="str">
        <f t="shared" si="2"/>
        <v/>
      </c>
      <c r="F350" s="201" t="str">
        <f t="shared" si="3"/>
        <v/>
      </c>
      <c r="G350" s="178"/>
      <c r="H350" s="221"/>
      <c r="I350" s="218"/>
      <c r="J350" s="178"/>
      <c r="K350" s="178"/>
      <c r="L350" s="178"/>
      <c r="M350" s="217"/>
      <c r="N350" s="218"/>
    </row>
    <row r="351" spans="1:14" ht="12.5">
      <c r="A351" s="220"/>
      <c r="B351" s="205"/>
      <c r="C351" s="201" t="str">
        <f t="shared" si="0"/>
        <v/>
      </c>
      <c r="D351" s="201" t="str">
        <f t="shared" si="1"/>
        <v/>
      </c>
      <c r="E351" s="201" t="str">
        <f t="shared" si="2"/>
        <v/>
      </c>
      <c r="F351" s="201" t="str">
        <f t="shared" si="3"/>
        <v/>
      </c>
      <c r="G351" s="178"/>
      <c r="H351" s="221"/>
      <c r="I351" s="218"/>
      <c r="J351" s="178"/>
      <c r="K351" s="178"/>
      <c r="L351" s="178"/>
      <c r="M351" s="217"/>
      <c r="N351" s="218"/>
    </row>
    <row r="352" spans="1:14" ht="12.5">
      <c r="A352" s="220"/>
      <c r="B352" s="205"/>
      <c r="C352" s="201" t="str">
        <f t="shared" si="0"/>
        <v/>
      </c>
      <c r="D352" s="201" t="str">
        <f t="shared" si="1"/>
        <v/>
      </c>
      <c r="E352" s="201" t="str">
        <f t="shared" si="2"/>
        <v/>
      </c>
      <c r="F352" s="201" t="str">
        <f t="shared" si="3"/>
        <v/>
      </c>
      <c r="G352" s="178"/>
      <c r="H352" s="221"/>
      <c r="I352" s="218"/>
      <c r="J352" s="178"/>
      <c r="K352" s="178"/>
      <c r="L352" s="178"/>
      <c r="M352" s="217"/>
      <c r="N352" s="218"/>
    </row>
    <row r="353" spans="1:14" ht="12.5">
      <c r="A353" s="220"/>
      <c r="B353" s="205"/>
      <c r="C353" s="201" t="str">
        <f t="shared" si="0"/>
        <v/>
      </c>
      <c r="D353" s="201" t="str">
        <f t="shared" si="1"/>
        <v/>
      </c>
      <c r="E353" s="201" t="str">
        <f t="shared" si="2"/>
        <v/>
      </c>
      <c r="F353" s="201" t="str">
        <f t="shared" si="3"/>
        <v/>
      </c>
      <c r="G353" s="178"/>
      <c r="H353" s="221"/>
      <c r="I353" s="218"/>
      <c r="J353" s="178"/>
      <c r="K353" s="178"/>
      <c r="L353" s="178"/>
      <c r="M353" s="217"/>
      <c r="N353" s="218"/>
    </row>
    <row r="354" spans="1:14" ht="12.5">
      <c r="A354" s="220"/>
      <c r="B354" s="205"/>
      <c r="C354" s="201" t="str">
        <f t="shared" si="0"/>
        <v/>
      </c>
      <c r="D354" s="201" t="str">
        <f t="shared" si="1"/>
        <v/>
      </c>
      <c r="E354" s="201" t="str">
        <f t="shared" si="2"/>
        <v/>
      </c>
      <c r="F354" s="201" t="str">
        <f t="shared" si="3"/>
        <v/>
      </c>
      <c r="G354" s="178"/>
      <c r="H354" s="221"/>
      <c r="I354" s="218"/>
      <c r="J354" s="178"/>
      <c r="K354" s="178"/>
      <c r="L354" s="178"/>
      <c r="M354" s="217"/>
      <c r="N354" s="218"/>
    </row>
    <row r="355" spans="1:14" ht="12.5">
      <c r="A355" s="220"/>
      <c r="B355" s="205"/>
      <c r="C355" s="201" t="str">
        <f t="shared" si="0"/>
        <v/>
      </c>
      <c r="D355" s="201" t="str">
        <f t="shared" si="1"/>
        <v/>
      </c>
      <c r="E355" s="201" t="str">
        <f t="shared" si="2"/>
        <v/>
      </c>
      <c r="F355" s="201" t="str">
        <f t="shared" si="3"/>
        <v/>
      </c>
      <c r="G355" s="178"/>
      <c r="H355" s="221"/>
      <c r="I355" s="218"/>
      <c r="J355" s="178"/>
      <c r="K355" s="178"/>
      <c r="L355" s="178"/>
      <c r="M355" s="217"/>
      <c r="N355" s="218"/>
    </row>
    <row r="356" spans="1:14" ht="12.5">
      <c r="A356" s="220"/>
      <c r="B356" s="205"/>
      <c r="C356" s="201" t="str">
        <f t="shared" si="0"/>
        <v/>
      </c>
      <c r="D356" s="201" t="str">
        <f t="shared" si="1"/>
        <v/>
      </c>
      <c r="E356" s="201" t="str">
        <f t="shared" si="2"/>
        <v/>
      </c>
      <c r="F356" s="201" t="str">
        <f t="shared" si="3"/>
        <v/>
      </c>
      <c r="G356" s="178"/>
      <c r="H356" s="221"/>
      <c r="I356" s="218"/>
      <c r="J356" s="178"/>
      <c r="K356" s="178"/>
      <c r="L356" s="178"/>
      <c r="M356" s="217"/>
      <c r="N356" s="218"/>
    </row>
    <row r="357" spans="1:14" ht="12.5">
      <c r="A357" s="220"/>
      <c r="B357" s="205"/>
      <c r="C357" s="201" t="str">
        <f t="shared" si="0"/>
        <v/>
      </c>
      <c r="D357" s="201" t="str">
        <f t="shared" si="1"/>
        <v/>
      </c>
      <c r="E357" s="201" t="str">
        <f t="shared" si="2"/>
        <v/>
      </c>
      <c r="F357" s="201" t="str">
        <f t="shared" si="3"/>
        <v/>
      </c>
      <c r="G357" s="178"/>
      <c r="H357" s="221"/>
      <c r="I357" s="218"/>
      <c r="J357" s="178"/>
      <c r="K357" s="178"/>
      <c r="L357" s="178"/>
      <c r="M357" s="217"/>
      <c r="N357" s="218"/>
    </row>
    <row r="358" spans="1:14" ht="12.5">
      <c r="A358" s="220"/>
      <c r="B358" s="205"/>
      <c r="C358" s="201" t="str">
        <f t="shared" si="0"/>
        <v/>
      </c>
      <c r="D358" s="201" t="str">
        <f t="shared" si="1"/>
        <v/>
      </c>
      <c r="E358" s="201" t="str">
        <f t="shared" si="2"/>
        <v/>
      </c>
      <c r="F358" s="201" t="str">
        <f t="shared" si="3"/>
        <v/>
      </c>
      <c r="G358" s="178"/>
      <c r="H358" s="221"/>
      <c r="I358" s="218"/>
      <c r="J358" s="178"/>
      <c r="K358" s="178"/>
      <c r="L358" s="178"/>
      <c r="M358" s="217"/>
      <c r="N358" s="218"/>
    </row>
    <row r="359" spans="1:14" ht="12.5">
      <c r="A359" s="220"/>
      <c r="B359" s="205"/>
      <c r="C359" s="201" t="str">
        <f t="shared" si="0"/>
        <v/>
      </c>
      <c r="D359" s="201" t="str">
        <f t="shared" si="1"/>
        <v/>
      </c>
      <c r="E359" s="201" t="str">
        <f t="shared" si="2"/>
        <v/>
      </c>
      <c r="F359" s="201" t="str">
        <f t="shared" si="3"/>
        <v/>
      </c>
      <c r="G359" s="178"/>
      <c r="H359" s="221"/>
      <c r="I359" s="218"/>
      <c r="J359" s="178"/>
      <c r="K359" s="178"/>
      <c r="L359" s="178"/>
      <c r="M359" s="217"/>
      <c r="N359" s="218"/>
    </row>
    <row r="360" spans="1:14" ht="12.5">
      <c r="A360" s="220"/>
      <c r="B360" s="205"/>
      <c r="C360" s="201" t="str">
        <f t="shared" si="0"/>
        <v/>
      </c>
      <c r="D360" s="201" t="str">
        <f t="shared" si="1"/>
        <v/>
      </c>
      <c r="E360" s="201" t="str">
        <f t="shared" si="2"/>
        <v/>
      </c>
      <c r="F360" s="201" t="str">
        <f t="shared" si="3"/>
        <v/>
      </c>
      <c r="G360" s="178"/>
      <c r="H360" s="221"/>
      <c r="I360" s="218"/>
      <c r="J360" s="178"/>
      <c r="K360" s="178"/>
      <c r="L360" s="178"/>
      <c r="M360" s="217"/>
      <c r="N360" s="218"/>
    </row>
    <row r="361" spans="1:14" ht="12.5">
      <c r="A361" s="220"/>
      <c r="B361" s="205"/>
      <c r="C361" s="201" t="str">
        <f t="shared" si="0"/>
        <v/>
      </c>
      <c r="D361" s="201" t="str">
        <f t="shared" si="1"/>
        <v/>
      </c>
      <c r="E361" s="201" t="str">
        <f t="shared" si="2"/>
        <v/>
      </c>
      <c r="F361" s="201" t="str">
        <f t="shared" si="3"/>
        <v/>
      </c>
      <c r="G361" s="178"/>
      <c r="H361" s="221"/>
      <c r="I361" s="218"/>
      <c r="J361" s="178"/>
      <c r="K361" s="178"/>
      <c r="L361" s="178"/>
      <c r="M361" s="217"/>
      <c r="N361" s="218"/>
    </row>
    <row r="362" spans="1:14" ht="12.5">
      <c r="A362" s="220"/>
      <c r="B362" s="205"/>
      <c r="C362" s="201" t="str">
        <f t="shared" si="0"/>
        <v/>
      </c>
      <c r="D362" s="201" t="str">
        <f t="shared" si="1"/>
        <v/>
      </c>
      <c r="E362" s="201" t="str">
        <f t="shared" si="2"/>
        <v/>
      </c>
      <c r="F362" s="201" t="str">
        <f t="shared" si="3"/>
        <v/>
      </c>
      <c r="G362" s="178"/>
      <c r="H362" s="221"/>
      <c r="I362" s="218"/>
      <c r="J362" s="178"/>
      <c r="K362" s="178"/>
      <c r="L362" s="178"/>
      <c r="M362" s="217"/>
      <c r="N362" s="218"/>
    </row>
    <row r="363" spans="1:14" ht="12.5">
      <c r="A363" s="220"/>
      <c r="B363" s="205"/>
      <c r="C363" s="201" t="str">
        <f t="shared" si="0"/>
        <v/>
      </c>
      <c r="D363" s="201" t="str">
        <f t="shared" si="1"/>
        <v/>
      </c>
      <c r="E363" s="201" t="str">
        <f t="shared" si="2"/>
        <v/>
      </c>
      <c r="F363" s="201" t="str">
        <f t="shared" si="3"/>
        <v/>
      </c>
      <c r="G363" s="178"/>
      <c r="H363" s="221"/>
      <c r="I363" s="218"/>
      <c r="J363" s="178"/>
      <c r="K363" s="178"/>
      <c r="L363" s="178"/>
      <c r="M363" s="217"/>
      <c r="N363" s="218"/>
    </row>
    <row r="364" spans="1:14" ht="12.5">
      <c r="A364" s="220"/>
      <c r="B364" s="205"/>
      <c r="C364" s="201" t="str">
        <f t="shared" si="0"/>
        <v/>
      </c>
      <c r="D364" s="201" t="str">
        <f t="shared" si="1"/>
        <v/>
      </c>
      <c r="E364" s="201" t="str">
        <f t="shared" si="2"/>
        <v/>
      </c>
      <c r="F364" s="201" t="str">
        <f t="shared" si="3"/>
        <v/>
      </c>
      <c r="G364" s="178"/>
      <c r="H364" s="221"/>
      <c r="I364" s="218"/>
      <c r="J364" s="178"/>
      <c r="K364" s="178"/>
      <c r="L364" s="178"/>
      <c r="M364" s="217"/>
      <c r="N364" s="218"/>
    </row>
    <row r="365" spans="1:14" ht="12.5">
      <c r="A365" s="220"/>
      <c r="B365" s="205"/>
      <c r="C365" s="201" t="str">
        <f t="shared" si="0"/>
        <v/>
      </c>
      <c r="D365" s="201" t="str">
        <f t="shared" si="1"/>
        <v/>
      </c>
      <c r="E365" s="201" t="str">
        <f t="shared" si="2"/>
        <v/>
      </c>
      <c r="F365" s="201" t="str">
        <f t="shared" si="3"/>
        <v/>
      </c>
      <c r="G365" s="178"/>
      <c r="H365" s="221"/>
      <c r="I365" s="218"/>
      <c r="J365" s="178"/>
      <c r="K365" s="178"/>
      <c r="L365" s="178"/>
      <c r="M365" s="217"/>
      <c r="N365" s="218"/>
    </row>
    <row r="366" spans="1:14" ht="12.5">
      <c r="A366" s="220"/>
      <c r="B366" s="205"/>
      <c r="C366" s="201" t="str">
        <f t="shared" si="0"/>
        <v/>
      </c>
      <c r="D366" s="201" t="str">
        <f t="shared" si="1"/>
        <v/>
      </c>
      <c r="E366" s="201" t="str">
        <f t="shared" si="2"/>
        <v/>
      </c>
      <c r="F366" s="201" t="str">
        <f t="shared" si="3"/>
        <v/>
      </c>
      <c r="G366" s="178"/>
      <c r="H366" s="221"/>
      <c r="I366" s="218"/>
      <c r="J366" s="178"/>
      <c r="K366" s="178"/>
      <c r="L366" s="178"/>
      <c r="M366" s="217"/>
      <c r="N366" s="218"/>
    </row>
    <row r="367" spans="1:14" ht="12.5">
      <c r="A367" s="220"/>
      <c r="B367" s="205"/>
      <c r="C367" s="201" t="str">
        <f t="shared" si="0"/>
        <v/>
      </c>
      <c r="D367" s="201" t="str">
        <f t="shared" si="1"/>
        <v/>
      </c>
      <c r="E367" s="201" t="str">
        <f t="shared" si="2"/>
        <v/>
      </c>
      <c r="F367" s="201" t="str">
        <f t="shared" si="3"/>
        <v/>
      </c>
      <c r="G367" s="178"/>
      <c r="H367" s="221"/>
      <c r="I367" s="218"/>
      <c r="J367" s="178"/>
      <c r="K367" s="178"/>
      <c r="L367" s="178"/>
      <c r="M367" s="217"/>
      <c r="N367" s="218"/>
    </row>
    <row r="368" spans="1:14" ht="12.5">
      <c r="A368" s="220"/>
      <c r="B368" s="205"/>
      <c r="C368" s="201" t="str">
        <f t="shared" si="0"/>
        <v/>
      </c>
      <c r="D368" s="201" t="str">
        <f t="shared" si="1"/>
        <v/>
      </c>
      <c r="E368" s="201" t="str">
        <f t="shared" si="2"/>
        <v/>
      </c>
      <c r="F368" s="201" t="str">
        <f t="shared" si="3"/>
        <v/>
      </c>
      <c r="G368" s="178"/>
      <c r="H368" s="221"/>
      <c r="I368" s="218"/>
      <c r="J368" s="178"/>
      <c r="K368" s="178"/>
      <c r="L368" s="178"/>
      <c r="M368" s="217"/>
      <c r="N368" s="218"/>
    </row>
    <row r="369" spans="1:14" ht="12.5">
      <c r="A369" s="220"/>
      <c r="B369" s="205"/>
      <c r="C369" s="201" t="str">
        <f t="shared" si="0"/>
        <v/>
      </c>
      <c r="D369" s="201" t="str">
        <f t="shared" si="1"/>
        <v/>
      </c>
      <c r="E369" s="201" t="str">
        <f t="shared" si="2"/>
        <v/>
      </c>
      <c r="F369" s="201" t="str">
        <f t="shared" si="3"/>
        <v/>
      </c>
      <c r="G369" s="178"/>
      <c r="H369" s="221"/>
      <c r="I369" s="218"/>
      <c r="J369" s="178"/>
      <c r="K369" s="178"/>
      <c r="L369" s="178"/>
      <c r="M369" s="217"/>
      <c r="N369" s="218"/>
    </row>
    <row r="370" spans="1:14" ht="12.5">
      <c r="A370" s="220"/>
      <c r="B370" s="205"/>
      <c r="C370" s="201" t="str">
        <f t="shared" si="0"/>
        <v/>
      </c>
      <c r="D370" s="201" t="str">
        <f t="shared" si="1"/>
        <v/>
      </c>
      <c r="E370" s="201" t="str">
        <f t="shared" si="2"/>
        <v/>
      </c>
      <c r="F370" s="201" t="str">
        <f t="shared" si="3"/>
        <v/>
      </c>
      <c r="G370" s="178"/>
      <c r="H370" s="221"/>
      <c r="I370" s="218"/>
      <c r="J370" s="178"/>
      <c r="K370" s="178"/>
      <c r="L370" s="178"/>
      <c r="M370" s="217"/>
      <c r="N370" s="218"/>
    </row>
    <row r="371" spans="1:14" ht="12.5">
      <c r="A371" s="220"/>
      <c r="B371" s="205"/>
      <c r="C371" s="201" t="str">
        <f t="shared" si="0"/>
        <v/>
      </c>
      <c r="D371" s="201" t="str">
        <f t="shared" si="1"/>
        <v/>
      </c>
      <c r="E371" s="201" t="str">
        <f t="shared" si="2"/>
        <v/>
      </c>
      <c r="F371" s="201" t="str">
        <f t="shared" si="3"/>
        <v/>
      </c>
      <c r="G371" s="178"/>
      <c r="H371" s="221"/>
      <c r="I371" s="218"/>
      <c r="J371" s="178"/>
      <c r="K371" s="178"/>
      <c r="L371" s="178"/>
      <c r="M371" s="217"/>
      <c r="N371" s="218"/>
    </row>
    <row r="372" spans="1:14" ht="12.5">
      <c r="A372" s="220"/>
      <c r="B372" s="205"/>
      <c r="C372" s="201" t="str">
        <f t="shared" si="0"/>
        <v/>
      </c>
      <c r="D372" s="201" t="str">
        <f t="shared" si="1"/>
        <v/>
      </c>
      <c r="E372" s="201" t="str">
        <f t="shared" si="2"/>
        <v/>
      </c>
      <c r="F372" s="201" t="str">
        <f t="shared" si="3"/>
        <v/>
      </c>
      <c r="G372" s="178"/>
      <c r="H372" s="221"/>
      <c r="I372" s="218"/>
      <c r="J372" s="178"/>
      <c r="K372" s="178"/>
      <c r="L372" s="178"/>
      <c r="M372" s="217"/>
      <c r="N372" s="218"/>
    </row>
    <row r="373" spans="1:14" ht="12.5">
      <c r="A373" s="220"/>
      <c r="B373" s="205"/>
      <c r="C373" s="201" t="str">
        <f t="shared" si="0"/>
        <v/>
      </c>
      <c r="D373" s="201" t="str">
        <f t="shared" si="1"/>
        <v/>
      </c>
      <c r="E373" s="201" t="str">
        <f t="shared" si="2"/>
        <v/>
      </c>
      <c r="F373" s="201" t="str">
        <f t="shared" si="3"/>
        <v/>
      </c>
      <c r="G373" s="178"/>
      <c r="H373" s="221"/>
      <c r="I373" s="218"/>
      <c r="J373" s="178"/>
      <c r="K373" s="178"/>
      <c r="L373" s="178"/>
      <c r="M373" s="217"/>
      <c r="N373" s="218"/>
    </row>
    <row r="374" spans="1:14" ht="12.5">
      <c r="A374" s="220"/>
      <c r="B374" s="205"/>
      <c r="C374" s="201" t="str">
        <f t="shared" si="0"/>
        <v/>
      </c>
      <c r="D374" s="201" t="str">
        <f t="shared" si="1"/>
        <v/>
      </c>
      <c r="E374" s="201" t="str">
        <f t="shared" si="2"/>
        <v/>
      </c>
      <c r="F374" s="201" t="str">
        <f t="shared" si="3"/>
        <v/>
      </c>
      <c r="G374" s="178"/>
      <c r="H374" s="221"/>
      <c r="I374" s="218"/>
      <c r="J374" s="178"/>
      <c r="K374" s="178"/>
      <c r="L374" s="178"/>
      <c r="M374" s="217"/>
      <c r="N374" s="218"/>
    </row>
    <row r="375" spans="1:14" ht="12.5">
      <c r="A375" s="220"/>
      <c r="B375" s="205"/>
      <c r="C375" s="201" t="str">
        <f t="shared" si="0"/>
        <v/>
      </c>
      <c r="D375" s="201" t="str">
        <f t="shared" si="1"/>
        <v/>
      </c>
      <c r="E375" s="201" t="str">
        <f t="shared" si="2"/>
        <v/>
      </c>
      <c r="F375" s="201" t="str">
        <f t="shared" si="3"/>
        <v/>
      </c>
      <c r="G375" s="178"/>
      <c r="H375" s="221"/>
      <c r="I375" s="218"/>
      <c r="J375" s="178"/>
      <c r="K375" s="178"/>
      <c r="L375" s="178"/>
      <c r="M375" s="217"/>
      <c r="N375" s="218"/>
    </row>
    <row r="376" spans="1:14" ht="12.5">
      <c r="A376" s="220"/>
      <c r="B376" s="205"/>
      <c r="C376" s="201" t="str">
        <f t="shared" si="0"/>
        <v/>
      </c>
      <c r="D376" s="201" t="str">
        <f t="shared" si="1"/>
        <v/>
      </c>
      <c r="E376" s="201" t="str">
        <f t="shared" si="2"/>
        <v/>
      </c>
      <c r="F376" s="201" t="str">
        <f t="shared" si="3"/>
        <v/>
      </c>
      <c r="G376" s="178"/>
      <c r="H376" s="221"/>
      <c r="I376" s="218"/>
      <c r="J376" s="178"/>
      <c r="K376" s="178"/>
      <c r="L376" s="178"/>
      <c r="M376" s="217"/>
      <c r="N376" s="218"/>
    </row>
    <row r="377" spans="1:14" ht="12.5">
      <c r="A377" s="220"/>
      <c r="B377" s="205"/>
      <c r="C377" s="201" t="str">
        <f t="shared" si="0"/>
        <v/>
      </c>
      <c r="D377" s="201" t="str">
        <f t="shared" si="1"/>
        <v/>
      </c>
      <c r="E377" s="201" t="str">
        <f t="shared" si="2"/>
        <v/>
      </c>
      <c r="F377" s="201" t="str">
        <f t="shared" si="3"/>
        <v/>
      </c>
      <c r="G377" s="178"/>
      <c r="H377" s="221"/>
      <c r="I377" s="218"/>
      <c r="J377" s="178"/>
      <c r="K377" s="178"/>
      <c r="L377" s="178"/>
      <c r="M377" s="217"/>
      <c r="N377" s="218"/>
    </row>
    <row r="378" spans="1:14" ht="12.5">
      <c r="A378" s="220"/>
      <c r="B378" s="205"/>
      <c r="C378" s="201" t="str">
        <f t="shared" si="0"/>
        <v/>
      </c>
      <c r="D378" s="201" t="str">
        <f t="shared" si="1"/>
        <v/>
      </c>
      <c r="E378" s="201" t="str">
        <f t="shared" si="2"/>
        <v/>
      </c>
      <c r="F378" s="201" t="str">
        <f t="shared" si="3"/>
        <v/>
      </c>
      <c r="G378" s="178"/>
      <c r="H378" s="221"/>
      <c r="I378" s="218"/>
      <c r="J378" s="178"/>
      <c r="K378" s="178"/>
      <c r="L378" s="178"/>
      <c r="M378" s="217"/>
      <c r="N378" s="218"/>
    </row>
    <row r="379" spans="1:14" ht="12.5">
      <c r="A379" s="220"/>
      <c r="B379" s="205"/>
      <c r="C379" s="201" t="str">
        <f t="shared" si="0"/>
        <v/>
      </c>
      <c r="D379" s="201" t="str">
        <f t="shared" si="1"/>
        <v/>
      </c>
      <c r="E379" s="201" t="str">
        <f t="shared" si="2"/>
        <v/>
      </c>
      <c r="F379" s="201" t="str">
        <f t="shared" si="3"/>
        <v/>
      </c>
      <c r="G379" s="178"/>
      <c r="H379" s="221"/>
      <c r="I379" s="218"/>
      <c r="J379" s="178"/>
      <c r="K379" s="178"/>
      <c r="L379" s="178"/>
      <c r="M379" s="217"/>
      <c r="N379" s="218"/>
    </row>
    <row r="380" spans="1:14" ht="12.5">
      <c r="A380" s="220"/>
      <c r="B380" s="205"/>
      <c r="C380" s="201" t="str">
        <f t="shared" si="0"/>
        <v/>
      </c>
      <c r="D380" s="201" t="str">
        <f t="shared" si="1"/>
        <v/>
      </c>
      <c r="E380" s="201" t="str">
        <f t="shared" si="2"/>
        <v/>
      </c>
      <c r="F380" s="201" t="str">
        <f t="shared" si="3"/>
        <v/>
      </c>
      <c r="G380" s="178"/>
      <c r="H380" s="221"/>
      <c r="I380" s="218"/>
      <c r="J380" s="178"/>
      <c r="K380" s="178"/>
      <c r="L380" s="178"/>
      <c r="M380" s="217"/>
      <c r="N380" s="218"/>
    </row>
    <row r="381" spans="1:14" ht="12.5">
      <c r="A381" s="220"/>
      <c r="B381" s="205"/>
      <c r="C381" s="201" t="str">
        <f t="shared" si="0"/>
        <v/>
      </c>
      <c r="D381" s="201" t="str">
        <f t="shared" si="1"/>
        <v/>
      </c>
      <c r="E381" s="201" t="str">
        <f t="shared" si="2"/>
        <v/>
      </c>
      <c r="F381" s="201" t="str">
        <f t="shared" si="3"/>
        <v/>
      </c>
      <c r="G381" s="178"/>
      <c r="H381" s="221"/>
      <c r="I381" s="218"/>
      <c r="J381" s="178"/>
      <c r="K381" s="178"/>
      <c r="L381" s="178"/>
      <c r="M381" s="217"/>
      <c r="N381" s="218"/>
    </row>
    <row r="382" spans="1:14" ht="12.5">
      <c r="A382" s="220"/>
      <c r="B382" s="205"/>
      <c r="C382" s="201" t="str">
        <f t="shared" si="0"/>
        <v/>
      </c>
      <c r="D382" s="201" t="str">
        <f t="shared" si="1"/>
        <v/>
      </c>
      <c r="E382" s="201" t="str">
        <f t="shared" si="2"/>
        <v/>
      </c>
      <c r="F382" s="201" t="str">
        <f t="shared" si="3"/>
        <v/>
      </c>
      <c r="G382" s="178"/>
      <c r="H382" s="221"/>
      <c r="I382" s="218"/>
      <c r="J382" s="178"/>
      <c r="K382" s="178"/>
      <c r="L382" s="178"/>
      <c r="M382" s="217"/>
      <c r="N382" s="218"/>
    </row>
    <row r="383" spans="1:14" ht="12.5">
      <c r="A383" s="220"/>
      <c r="B383" s="205"/>
      <c r="C383" s="201" t="str">
        <f t="shared" si="0"/>
        <v/>
      </c>
      <c r="D383" s="201" t="str">
        <f t="shared" si="1"/>
        <v/>
      </c>
      <c r="E383" s="201" t="str">
        <f t="shared" si="2"/>
        <v/>
      </c>
      <c r="F383" s="201" t="str">
        <f t="shared" si="3"/>
        <v/>
      </c>
      <c r="G383" s="178"/>
      <c r="H383" s="221"/>
      <c r="I383" s="218"/>
      <c r="J383" s="178"/>
      <c r="K383" s="178"/>
      <c r="L383" s="178"/>
      <c r="M383" s="217"/>
      <c r="N383" s="218"/>
    </row>
    <row r="384" spans="1:14" ht="12.5">
      <c r="A384" s="220"/>
      <c r="B384" s="205"/>
      <c r="C384" s="201" t="str">
        <f t="shared" si="0"/>
        <v/>
      </c>
      <c r="D384" s="201" t="str">
        <f t="shared" si="1"/>
        <v/>
      </c>
      <c r="E384" s="201" t="str">
        <f t="shared" si="2"/>
        <v/>
      </c>
      <c r="F384" s="201" t="str">
        <f t="shared" si="3"/>
        <v/>
      </c>
      <c r="G384" s="178"/>
      <c r="H384" s="221"/>
      <c r="I384" s="218"/>
      <c r="J384" s="178"/>
      <c r="K384" s="178"/>
      <c r="L384" s="178"/>
      <c r="M384" s="217"/>
      <c r="N384" s="218"/>
    </row>
    <row r="385" spans="1:14" ht="12.5">
      <c r="A385" s="220"/>
      <c r="B385" s="205"/>
      <c r="C385" s="201" t="str">
        <f t="shared" si="0"/>
        <v/>
      </c>
      <c r="D385" s="201" t="str">
        <f t="shared" si="1"/>
        <v/>
      </c>
      <c r="E385" s="201" t="str">
        <f t="shared" si="2"/>
        <v/>
      </c>
      <c r="F385" s="201" t="str">
        <f t="shared" si="3"/>
        <v/>
      </c>
      <c r="G385" s="178"/>
      <c r="H385" s="221"/>
      <c r="I385" s="218"/>
      <c r="J385" s="178"/>
      <c r="K385" s="178"/>
      <c r="L385" s="178"/>
      <c r="M385" s="217"/>
      <c r="N385" s="218"/>
    </row>
    <row r="386" spans="1:14" ht="12.5">
      <c r="A386" s="220"/>
      <c r="B386" s="205"/>
      <c r="C386" s="201" t="str">
        <f t="shared" si="0"/>
        <v/>
      </c>
      <c r="D386" s="201" t="str">
        <f t="shared" si="1"/>
        <v/>
      </c>
      <c r="E386" s="201" t="str">
        <f t="shared" si="2"/>
        <v/>
      </c>
      <c r="F386" s="201" t="str">
        <f t="shared" si="3"/>
        <v/>
      </c>
      <c r="G386" s="178"/>
      <c r="H386" s="221"/>
      <c r="I386" s="218"/>
      <c r="J386" s="178"/>
      <c r="K386" s="178"/>
      <c r="L386" s="178"/>
      <c r="M386" s="217"/>
      <c r="N386" s="218"/>
    </row>
    <row r="387" spans="1:14" ht="12.5">
      <c r="A387" s="220"/>
      <c r="B387" s="205"/>
      <c r="C387" s="201" t="str">
        <f t="shared" si="0"/>
        <v/>
      </c>
      <c r="D387" s="201" t="str">
        <f t="shared" si="1"/>
        <v/>
      </c>
      <c r="E387" s="201" t="str">
        <f t="shared" si="2"/>
        <v/>
      </c>
      <c r="F387" s="201" t="str">
        <f t="shared" si="3"/>
        <v/>
      </c>
      <c r="G387" s="178"/>
      <c r="H387" s="221"/>
      <c r="I387" s="218"/>
      <c r="J387" s="178"/>
      <c r="K387" s="178"/>
      <c r="L387" s="178"/>
      <c r="M387" s="217"/>
      <c r="N387" s="218"/>
    </row>
    <row r="388" spans="1:14" ht="12.5">
      <c r="A388" s="220"/>
      <c r="B388" s="205"/>
      <c r="C388" s="201" t="str">
        <f t="shared" si="0"/>
        <v/>
      </c>
      <c r="D388" s="201" t="str">
        <f t="shared" si="1"/>
        <v/>
      </c>
      <c r="E388" s="201" t="str">
        <f t="shared" si="2"/>
        <v/>
      </c>
      <c r="F388" s="201" t="str">
        <f t="shared" si="3"/>
        <v/>
      </c>
      <c r="G388" s="178"/>
      <c r="H388" s="221"/>
      <c r="I388" s="218"/>
      <c r="J388" s="178"/>
      <c r="K388" s="178"/>
      <c r="L388" s="178"/>
      <c r="M388" s="217"/>
      <c r="N388" s="218"/>
    </row>
    <row r="389" spans="1:14" ht="12.5">
      <c r="A389" s="220"/>
      <c r="B389" s="205"/>
      <c r="C389" s="201" t="str">
        <f t="shared" si="0"/>
        <v/>
      </c>
      <c r="D389" s="201" t="str">
        <f t="shared" si="1"/>
        <v/>
      </c>
      <c r="E389" s="201" t="str">
        <f t="shared" si="2"/>
        <v/>
      </c>
      <c r="F389" s="201" t="str">
        <f t="shared" si="3"/>
        <v/>
      </c>
      <c r="G389" s="178"/>
      <c r="H389" s="221"/>
      <c r="I389" s="218"/>
      <c r="J389" s="178"/>
      <c r="K389" s="178"/>
      <c r="L389" s="178"/>
      <c r="M389" s="217"/>
      <c r="N389" s="218"/>
    </row>
    <row r="390" spans="1:14" ht="12.5">
      <c r="A390" s="220"/>
      <c r="B390" s="205"/>
      <c r="C390" s="201" t="str">
        <f t="shared" si="0"/>
        <v/>
      </c>
      <c r="D390" s="201" t="str">
        <f t="shared" si="1"/>
        <v/>
      </c>
      <c r="E390" s="201" t="str">
        <f t="shared" si="2"/>
        <v/>
      </c>
      <c r="F390" s="201" t="str">
        <f t="shared" si="3"/>
        <v/>
      </c>
      <c r="G390" s="178"/>
      <c r="H390" s="221"/>
      <c r="I390" s="218"/>
      <c r="J390" s="178"/>
      <c r="K390" s="178"/>
      <c r="L390" s="178"/>
      <c r="M390" s="217"/>
      <c r="N390" s="218"/>
    </row>
    <row r="391" spans="1:14" ht="12.5">
      <c r="A391" s="220"/>
      <c r="B391" s="205"/>
      <c r="C391" s="201" t="str">
        <f t="shared" si="0"/>
        <v/>
      </c>
      <c r="D391" s="201" t="str">
        <f t="shared" si="1"/>
        <v/>
      </c>
      <c r="E391" s="201" t="str">
        <f t="shared" si="2"/>
        <v/>
      </c>
      <c r="F391" s="201" t="str">
        <f t="shared" si="3"/>
        <v/>
      </c>
      <c r="G391" s="178"/>
      <c r="H391" s="221"/>
      <c r="I391" s="218"/>
      <c r="J391" s="178"/>
      <c r="K391" s="178"/>
      <c r="L391" s="178"/>
      <c r="M391" s="217"/>
      <c r="N391" s="218"/>
    </row>
    <row r="392" spans="1:14" ht="12.5">
      <c r="A392" s="220"/>
      <c r="B392" s="205"/>
      <c r="C392" s="201" t="str">
        <f t="shared" si="0"/>
        <v/>
      </c>
      <c r="D392" s="201" t="str">
        <f t="shared" si="1"/>
        <v/>
      </c>
      <c r="E392" s="201" t="str">
        <f t="shared" si="2"/>
        <v/>
      </c>
      <c r="F392" s="201" t="str">
        <f t="shared" si="3"/>
        <v/>
      </c>
      <c r="G392" s="178"/>
      <c r="H392" s="221"/>
      <c r="I392" s="218"/>
      <c r="J392" s="178"/>
      <c r="K392" s="178"/>
      <c r="L392" s="178"/>
      <c r="M392" s="217"/>
      <c r="N392" s="218"/>
    </row>
    <row r="393" spans="1:14" ht="12.5">
      <c r="A393" s="220"/>
      <c r="B393" s="205"/>
      <c r="C393" s="201" t="str">
        <f t="shared" si="0"/>
        <v/>
      </c>
      <c r="D393" s="201" t="str">
        <f t="shared" si="1"/>
        <v/>
      </c>
      <c r="E393" s="201" t="str">
        <f t="shared" si="2"/>
        <v/>
      </c>
      <c r="F393" s="201" t="str">
        <f t="shared" si="3"/>
        <v/>
      </c>
      <c r="G393" s="178"/>
      <c r="H393" s="221"/>
      <c r="I393" s="218"/>
      <c r="J393" s="178"/>
      <c r="K393" s="178"/>
      <c r="L393" s="178"/>
      <c r="M393" s="217"/>
      <c r="N393" s="218"/>
    </row>
    <row r="394" spans="1:14" ht="12.5">
      <c r="A394" s="220"/>
      <c r="B394" s="205"/>
      <c r="C394" s="201" t="str">
        <f t="shared" si="0"/>
        <v/>
      </c>
      <c r="D394" s="201" t="str">
        <f t="shared" si="1"/>
        <v/>
      </c>
      <c r="E394" s="201" t="str">
        <f t="shared" si="2"/>
        <v/>
      </c>
      <c r="F394" s="201" t="str">
        <f t="shared" si="3"/>
        <v/>
      </c>
      <c r="G394" s="178"/>
      <c r="H394" s="221"/>
      <c r="I394" s="218"/>
      <c r="J394" s="178"/>
      <c r="K394" s="178"/>
      <c r="L394" s="178"/>
      <c r="M394" s="217"/>
      <c r="N394" s="218"/>
    </row>
    <row r="395" spans="1:14" ht="12.5">
      <c r="A395" s="220"/>
      <c r="B395" s="205"/>
      <c r="C395" s="201" t="str">
        <f t="shared" si="0"/>
        <v/>
      </c>
      <c r="D395" s="201" t="str">
        <f t="shared" si="1"/>
        <v/>
      </c>
      <c r="E395" s="201" t="str">
        <f t="shared" si="2"/>
        <v/>
      </c>
      <c r="F395" s="201" t="str">
        <f t="shared" si="3"/>
        <v/>
      </c>
      <c r="G395" s="178"/>
      <c r="H395" s="221"/>
      <c r="I395" s="218"/>
      <c r="J395" s="178"/>
      <c r="K395" s="178"/>
      <c r="L395" s="178"/>
      <c r="M395" s="217"/>
      <c r="N395" s="218"/>
    </row>
    <row r="396" spans="1:14" ht="12.5">
      <c r="A396" s="220"/>
      <c r="B396" s="205"/>
      <c r="C396" s="201" t="str">
        <f t="shared" si="0"/>
        <v/>
      </c>
      <c r="D396" s="201" t="str">
        <f t="shared" si="1"/>
        <v/>
      </c>
      <c r="E396" s="201" t="str">
        <f t="shared" si="2"/>
        <v/>
      </c>
      <c r="F396" s="201" t="str">
        <f t="shared" si="3"/>
        <v/>
      </c>
      <c r="G396" s="178"/>
      <c r="H396" s="221"/>
      <c r="I396" s="218"/>
      <c r="J396" s="178"/>
      <c r="K396" s="178"/>
      <c r="L396" s="178"/>
      <c r="M396" s="217"/>
      <c r="N396" s="218"/>
    </row>
    <row r="397" spans="1:14" ht="12.5">
      <c r="A397" s="220"/>
      <c r="B397" s="205"/>
      <c r="C397" s="201" t="str">
        <f t="shared" si="0"/>
        <v/>
      </c>
      <c r="D397" s="201" t="str">
        <f t="shared" si="1"/>
        <v/>
      </c>
      <c r="E397" s="201" t="str">
        <f t="shared" si="2"/>
        <v/>
      </c>
      <c r="F397" s="201" t="str">
        <f t="shared" si="3"/>
        <v/>
      </c>
      <c r="G397" s="178"/>
      <c r="H397" s="221"/>
      <c r="I397" s="218"/>
      <c r="J397" s="178"/>
      <c r="K397" s="178"/>
      <c r="L397" s="178"/>
      <c r="M397" s="217"/>
      <c r="N397" s="218"/>
    </row>
    <row r="398" spans="1:14" ht="12.5">
      <c r="A398" s="220"/>
      <c r="B398" s="205"/>
      <c r="C398" s="201" t="str">
        <f t="shared" si="0"/>
        <v/>
      </c>
      <c r="D398" s="201" t="str">
        <f t="shared" si="1"/>
        <v/>
      </c>
      <c r="E398" s="201" t="str">
        <f t="shared" si="2"/>
        <v/>
      </c>
      <c r="F398" s="201" t="str">
        <f t="shared" si="3"/>
        <v/>
      </c>
      <c r="G398" s="178"/>
      <c r="H398" s="221"/>
      <c r="I398" s="218"/>
      <c r="J398" s="178"/>
      <c r="K398" s="178"/>
      <c r="L398" s="178"/>
      <c r="M398" s="217"/>
      <c r="N398" s="218"/>
    </row>
    <row r="399" spans="1:14" ht="12.5">
      <c r="A399" s="220"/>
      <c r="B399" s="205"/>
      <c r="C399" s="201" t="str">
        <f t="shared" si="0"/>
        <v/>
      </c>
      <c r="D399" s="201" t="str">
        <f t="shared" si="1"/>
        <v/>
      </c>
      <c r="E399" s="201" t="str">
        <f t="shared" si="2"/>
        <v/>
      </c>
      <c r="F399" s="201" t="str">
        <f t="shared" si="3"/>
        <v/>
      </c>
      <c r="G399" s="178"/>
      <c r="H399" s="221"/>
      <c r="I399" s="218"/>
      <c r="J399" s="178"/>
      <c r="K399" s="178"/>
      <c r="L399" s="178"/>
      <c r="M399" s="217"/>
      <c r="N399" s="218"/>
    </row>
    <row r="400" spans="1:14" ht="12.5">
      <c r="A400" s="220"/>
      <c r="B400" s="205"/>
      <c r="C400" s="201" t="str">
        <f t="shared" si="0"/>
        <v/>
      </c>
      <c r="D400" s="201" t="str">
        <f t="shared" si="1"/>
        <v/>
      </c>
      <c r="E400" s="201" t="str">
        <f t="shared" si="2"/>
        <v/>
      </c>
      <c r="F400" s="201" t="str">
        <f t="shared" si="3"/>
        <v/>
      </c>
      <c r="G400" s="178"/>
      <c r="H400" s="221"/>
      <c r="I400" s="218"/>
      <c r="J400" s="178"/>
      <c r="K400" s="178"/>
      <c r="L400" s="178"/>
      <c r="M400" s="217"/>
      <c r="N400" s="218"/>
    </row>
    <row r="401" spans="1:14" ht="12.5">
      <c r="A401" s="220"/>
      <c r="B401" s="205"/>
      <c r="C401" s="201" t="str">
        <f t="shared" si="0"/>
        <v/>
      </c>
      <c r="D401" s="201" t="str">
        <f t="shared" si="1"/>
        <v/>
      </c>
      <c r="E401" s="201" t="str">
        <f t="shared" si="2"/>
        <v/>
      </c>
      <c r="F401" s="201" t="str">
        <f t="shared" si="3"/>
        <v/>
      </c>
      <c r="G401" s="178"/>
      <c r="H401" s="221"/>
      <c r="I401" s="218"/>
      <c r="J401" s="178"/>
      <c r="K401" s="178"/>
      <c r="L401" s="178"/>
      <c r="M401" s="217"/>
      <c r="N401" s="218"/>
    </row>
    <row r="402" spans="1:14" ht="12.5">
      <c r="A402" s="220"/>
      <c r="B402" s="205"/>
      <c r="C402" s="201" t="str">
        <f t="shared" si="0"/>
        <v/>
      </c>
      <c r="D402" s="201" t="str">
        <f t="shared" si="1"/>
        <v/>
      </c>
      <c r="E402" s="201" t="str">
        <f t="shared" si="2"/>
        <v/>
      </c>
      <c r="F402" s="201" t="str">
        <f t="shared" si="3"/>
        <v/>
      </c>
      <c r="G402" s="178"/>
      <c r="H402" s="221"/>
      <c r="I402" s="218"/>
      <c r="J402" s="178"/>
      <c r="K402" s="178"/>
      <c r="L402" s="178"/>
      <c r="M402" s="217"/>
      <c r="N402" s="218"/>
    </row>
    <row r="403" spans="1:14" ht="12.5">
      <c r="A403" s="220"/>
      <c r="B403" s="205"/>
      <c r="C403" s="201" t="str">
        <f t="shared" si="0"/>
        <v/>
      </c>
      <c r="D403" s="201" t="str">
        <f t="shared" si="1"/>
        <v/>
      </c>
      <c r="E403" s="201" t="str">
        <f t="shared" si="2"/>
        <v/>
      </c>
      <c r="F403" s="201" t="str">
        <f t="shared" si="3"/>
        <v/>
      </c>
      <c r="G403" s="178"/>
      <c r="H403" s="221"/>
      <c r="I403" s="218"/>
      <c r="J403" s="178"/>
      <c r="K403" s="178"/>
      <c r="L403" s="178"/>
      <c r="M403" s="217"/>
      <c r="N403" s="218"/>
    </row>
    <row r="404" spans="1:14" ht="12.5">
      <c r="A404" s="220"/>
      <c r="B404" s="205"/>
      <c r="C404" s="201" t="str">
        <f t="shared" si="0"/>
        <v/>
      </c>
      <c r="D404" s="201" t="str">
        <f t="shared" si="1"/>
        <v/>
      </c>
      <c r="E404" s="201" t="str">
        <f t="shared" si="2"/>
        <v/>
      </c>
      <c r="F404" s="201" t="str">
        <f t="shared" si="3"/>
        <v/>
      </c>
      <c r="G404" s="178"/>
      <c r="H404" s="221"/>
      <c r="I404" s="218"/>
      <c r="J404" s="178"/>
      <c r="K404" s="178"/>
      <c r="L404" s="178"/>
      <c r="M404" s="217"/>
      <c r="N404" s="218"/>
    </row>
    <row r="405" spans="1:14" ht="12.5">
      <c r="A405" s="220"/>
      <c r="B405" s="205"/>
      <c r="C405" s="201" t="str">
        <f t="shared" si="0"/>
        <v/>
      </c>
      <c r="D405" s="201" t="str">
        <f t="shared" si="1"/>
        <v/>
      </c>
      <c r="E405" s="201" t="str">
        <f t="shared" si="2"/>
        <v/>
      </c>
      <c r="F405" s="201" t="str">
        <f t="shared" si="3"/>
        <v/>
      </c>
      <c r="G405" s="178"/>
      <c r="H405" s="221"/>
      <c r="I405" s="218"/>
      <c r="J405" s="178"/>
      <c r="K405" s="178"/>
      <c r="L405" s="178"/>
      <c r="M405" s="217"/>
      <c r="N405" s="218"/>
    </row>
    <row r="406" spans="1:14" ht="12.5">
      <c r="A406" s="220"/>
      <c r="B406" s="205"/>
      <c r="C406" s="201" t="str">
        <f t="shared" si="0"/>
        <v/>
      </c>
      <c r="D406" s="201" t="str">
        <f t="shared" si="1"/>
        <v/>
      </c>
      <c r="E406" s="201" t="str">
        <f t="shared" si="2"/>
        <v/>
      </c>
      <c r="F406" s="201" t="str">
        <f t="shared" si="3"/>
        <v/>
      </c>
      <c r="G406" s="178"/>
      <c r="H406" s="221"/>
      <c r="I406" s="218"/>
      <c r="J406" s="178"/>
      <c r="K406" s="178"/>
      <c r="L406" s="178"/>
      <c r="M406" s="217"/>
      <c r="N406" s="218"/>
    </row>
    <row r="407" spans="1:14" ht="12.5">
      <c r="A407" s="220"/>
      <c r="B407" s="205"/>
      <c r="C407" s="201" t="str">
        <f t="shared" si="0"/>
        <v/>
      </c>
      <c r="D407" s="201" t="str">
        <f t="shared" si="1"/>
        <v/>
      </c>
      <c r="E407" s="201" t="str">
        <f t="shared" si="2"/>
        <v/>
      </c>
      <c r="F407" s="201" t="str">
        <f t="shared" si="3"/>
        <v/>
      </c>
      <c r="G407" s="178"/>
      <c r="H407" s="221"/>
      <c r="I407" s="218"/>
      <c r="J407" s="178"/>
      <c r="K407" s="178"/>
      <c r="L407" s="178"/>
      <c r="M407" s="217"/>
      <c r="N407" s="218"/>
    </row>
    <row r="408" spans="1:14" ht="12.5">
      <c r="A408" s="220"/>
      <c r="B408" s="205"/>
      <c r="C408" s="201" t="str">
        <f t="shared" si="0"/>
        <v/>
      </c>
      <c r="D408" s="201" t="str">
        <f t="shared" si="1"/>
        <v/>
      </c>
      <c r="E408" s="201" t="str">
        <f t="shared" si="2"/>
        <v/>
      </c>
      <c r="F408" s="201" t="str">
        <f t="shared" si="3"/>
        <v/>
      </c>
      <c r="G408" s="178"/>
      <c r="H408" s="221"/>
      <c r="I408" s="218"/>
      <c r="J408" s="178"/>
      <c r="K408" s="178"/>
      <c r="L408" s="178"/>
      <c r="M408" s="217"/>
      <c r="N408" s="218"/>
    </row>
    <row r="409" spans="1:14" ht="12.5">
      <c r="A409" s="220"/>
      <c r="B409" s="205"/>
      <c r="C409" s="201" t="str">
        <f t="shared" si="0"/>
        <v/>
      </c>
      <c r="D409" s="201" t="str">
        <f t="shared" si="1"/>
        <v/>
      </c>
      <c r="E409" s="201" t="str">
        <f t="shared" si="2"/>
        <v/>
      </c>
      <c r="F409" s="201" t="str">
        <f t="shared" si="3"/>
        <v/>
      </c>
      <c r="G409" s="178"/>
      <c r="H409" s="221"/>
      <c r="I409" s="218"/>
      <c r="J409" s="178"/>
      <c r="K409" s="178"/>
      <c r="L409" s="178"/>
      <c r="M409" s="217"/>
      <c r="N409" s="218"/>
    </row>
    <row r="410" spans="1:14" ht="12.5">
      <c r="A410" s="220"/>
      <c r="B410" s="205"/>
      <c r="C410" s="201" t="str">
        <f t="shared" si="0"/>
        <v/>
      </c>
      <c r="D410" s="201" t="str">
        <f t="shared" si="1"/>
        <v/>
      </c>
      <c r="E410" s="201" t="str">
        <f t="shared" si="2"/>
        <v/>
      </c>
      <c r="F410" s="201" t="str">
        <f t="shared" si="3"/>
        <v/>
      </c>
      <c r="G410" s="178"/>
      <c r="H410" s="221"/>
      <c r="I410" s="218"/>
      <c r="J410" s="178"/>
      <c r="K410" s="178"/>
      <c r="L410" s="178"/>
      <c r="M410" s="217"/>
      <c r="N410" s="218"/>
    </row>
    <row r="411" spans="1:14" ht="12.5">
      <c r="A411" s="220"/>
      <c r="B411" s="205"/>
      <c r="C411" s="201" t="str">
        <f t="shared" si="0"/>
        <v/>
      </c>
      <c r="D411" s="201" t="str">
        <f t="shared" si="1"/>
        <v/>
      </c>
      <c r="E411" s="201" t="str">
        <f t="shared" si="2"/>
        <v/>
      </c>
      <c r="F411" s="201" t="str">
        <f t="shared" si="3"/>
        <v/>
      </c>
      <c r="G411" s="178"/>
      <c r="H411" s="221"/>
      <c r="I411" s="218"/>
      <c r="J411" s="178"/>
      <c r="K411" s="178"/>
      <c r="L411" s="178"/>
      <c r="M411" s="217"/>
      <c r="N411" s="218"/>
    </row>
    <row r="412" spans="1:14" ht="12.5">
      <c r="A412" s="220"/>
      <c r="B412" s="205"/>
      <c r="C412" s="201" t="str">
        <f t="shared" si="0"/>
        <v/>
      </c>
      <c r="D412" s="201" t="str">
        <f t="shared" si="1"/>
        <v/>
      </c>
      <c r="E412" s="201" t="str">
        <f t="shared" si="2"/>
        <v/>
      </c>
      <c r="F412" s="201" t="str">
        <f t="shared" si="3"/>
        <v/>
      </c>
      <c r="G412" s="178"/>
      <c r="H412" s="221"/>
      <c r="I412" s="218"/>
      <c r="J412" s="178"/>
      <c r="K412" s="178"/>
      <c r="L412" s="178"/>
      <c r="M412" s="217"/>
      <c r="N412" s="218"/>
    </row>
    <row r="413" spans="1:14" ht="12.5">
      <c r="A413" s="220"/>
      <c r="B413" s="205"/>
      <c r="C413" s="201" t="str">
        <f t="shared" si="0"/>
        <v/>
      </c>
      <c r="D413" s="201" t="str">
        <f t="shared" si="1"/>
        <v/>
      </c>
      <c r="E413" s="201" t="str">
        <f t="shared" si="2"/>
        <v/>
      </c>
      <c r="F413" s="201" t="str">
        <f t="shared" si="3"/>
        <v/>
      </c>
      <c r="G413" s="178"/>
      <c r="H413" s="221"/>
      <c r="I413" s="218"/>
      <c r="J413" s="178"/>
      <c r="K413" s="178"/>
      <c r="L413" s="178"/>
      <c r="M413" s="217"/>
      <c r="N413" s="218"/>
    </row>
    <row r="414" spans="1:14" ht="12.5">
      <c r="A414" s="220"/>
      <c r="B414" s="205"/>
      <c r="C414" s="201" t="str">
        <f t="shared" si="0"/>
        <v/>
      </c>
      <c r="D414" s="201" t="str">
        <f t="shared" si="1"/>
        <v/>
      </c>
      <c r="E414" s="201" t="str">
        <f t="shared" si="2"/>
        <v/>
      </c>
      <c r="F414" s="201" t="str">
        <f t="shared" si="3"/>
        <v/>
      </c>
      <c r="G414" s="178"/>
      <c r="H414" s="221"/>
      <c r="I414" s="218"/>
      <c r="J414" s="178"/>
      <c r="K414" s="178"/>
      <c r="L414" s="178"/>
      <c r="M414" s="217"/>
      <c r="N414" s="218"/>
    </row>
    <row r="415" spans="1:14" ht="12.5">
      <c r="A415" s="220"/>
      <c r="B415" s="205"/>
      <c r="C415" s="201" t="str">
        <f t="shared" si="0"/>
        <v/>
      </c>
      <c r="D415" s="201" t="str">
        <f t="shared" si="1"/>
        <v/>
      </c>
      <c r="E415" s="201" t="str">
        <f t="shared" si="2"/>
        <v/>
      </c>
      <c r="F415" s="201" t="str">
        <f t="shared" si="3"/>
        <v/>
      </c>
      <c r="G415" s="178"/>
      <c r="H415" s="221"/>
      <c r="I415" s="218"/>
      <c r="J415" s="178"/>
      <c r="K415" s="178"/>
      <c r="L415" s="178"/>
      <c r="M415" s="217"/>
      <c r="N415" s="218"/>
    </row>
    <row r="416" spans="1:14" ht="12.5">
      <c r="A416" s="220"/>
      <c r="B416" s="205"/>
      <c r="C416" s="201" t="str">
        <f t="shared" si="0"/>
        <v/>
      </c>
      <c r="D416" s="201" t="str">
        <f t="shared" si="1"/>
        <v/>
      </c>
      <c r="E416" s="201" t="str">
        <f t="shared" si="2"/>
        <v/>
      </c>
      <c r="F416" s="201" t="str">
        <f t="shared" si="3"/>
        <v/>
      </c>
      <c r="G416" s="178"/>
      <c r="H416" s="221"/>
      <c r="I416" s="218"/>
      <c r="J416" s="178"/>
      <c r="K416" s="178"/>
      <c r="L416" s="178"/>
      <c r="M416" s="217"/>
      <c r="N416" s="218"/>
    </row>
    <row r="417" spans="1:14" ht="12.5">
      <c r="A417" s="220"/>
      <c r="B417" s="205"/>
      <c r="C417" s="201" t="str">
        <f t="shared" si="0"/>
        <v/>
      </c>
      <c r="D417" s="201" t="str">
        <f t="shared" si="1"/>
        <v/>
      </c>
      <c r="E417" s="201" t="str">
        <f t="shared" si="2"/>
        <v/>
      </c>
      <c r="F417" s="201" t="str">
        <f t="shared" si="3"/>
        <v/>
      </c>
      <c r="G417" s="178"/>
      <c r="H417" s="221"/>
      <c r="I417" s="218"/>
      <c r="J417" s="178"/>
      <c r="K417" s="178"/>
      <c r="L417" s="178"/>
      <c r="M417" s="217"/>
      <c r="N417" s="218"/>
    </row>
    <row r="418" spans="1:14" ht="12.5">
      <c r="A418" s="220"/>
      <c r="B418" s="205"/>
      <c r="C418" s="201" t="str">
        <f t="shared" si="0"/>
        <v/>
      </c>
      <c r="D418" s="201" t="str">
        <f t="shared" si="1"/>
        <v/>
      </c>
      <c r="E418" s="201" t="str">
        <f t="shared" si="2"/>
        <v/>
      </c>
      <c r="F418" s="201" t="str">
        <f t="shared" si="3"/>
        <v/>
      </c>
      <c r="G418" s="178"/>
      <c r="H418" s="221"/>
      <c r="I418" s="218"/>
      <c r="J418" s="178"/>
      <c r="K418" s="178"/>
      <c r="L418" s="178"/>
      <c r="M418" s="217"/>
      <c r="N418" s="218"/>
    </row>
    <row r="419" spans="1:14" ht="12.5">
      <c r="A419" s="220"/>
      <c r="B419" s="205"/>
      <c r="C419" s="201" t="str">
        <f t="shared" si="0"/>
        <v/>
      </c>
      <c r="D419" s="201" t="str">
        <f t="shared" si="1"/>
        <v/>
      </c>
      <c r="E419" s="201" t="str">
        <f t="shared" si="2"/>
        <v/>
      </c>
      <c r="F419" s="201" t="str">
        <f t="shared" si="3"/>
        <v/>
      </c>
      <c r="G419" s="178"/>
      <c r="H419" s="221"/>
      <c r="I419" s="218"/>
      <c r="J419" s="178"/>
      <c r="K419" s="178"/>
      <c r="L419" s="178"/>
      <c r="M419" s="217"/>
      <c r="N419" s="218"/>
    </row>
    <row r="420" spans="1:14" ht="12.5">
      <c r="A420" s="220"/>
      <c r="B420" s="205"/>
      <c r="C420" s="201" t="str">
        <f t="shared" si="0"/>
        <v/>
      </c>
      <c r="D420" s="201" t="str">
        <f t="shared" si="1"/>
        <v/>
      </c>
      <c r="E420" s="201" t="str">
        <f t="shared" si="2"/>
        <v/>
      </c>
      <c r="F420" s="201" t="str">
        <f t="shared" si="3"/>
        <v/>
      </c>
      <c r="G420" s="178"/>
      <c r="H420" s="221"/>
      <c r="I420" s="218"/>
      <c r="J420" s="178"/>
      <c r="K420" s="178"/>
      <c r="L420" s="178"/>
      <c r="M420" s="217"/>
      <c r="N420" s="218"/>
    </row>
    <row r="421" spans="1:14" ht="12.5">
      <c r="A421" s="220"/>
      <c r="B421" s="205"/>
      <c r="C421" s="201" t="str">
        <f t="shared" si="0"/>
        <v/>
      </c>
      <c r="D421" s="201" t="str">
        <f t="shared" si="1"/>
        <v/>
      </c>
      <c r="E421" s="201" t="str">
        <f t="shared" si="2"/>
        <v/>
      </c>
      <c r="F421" s="201" t="str">
        <f t="shared" si="3"/>
        <v/>
      </c>
      <c r="G421" s="178"/>
      <c r="H421" s="221"/>
      <c r="I421" s="218"/>
      <c r="J421" s="178"/>
      <c r="K421" s="178"/>
      <c r="L421" s="178"/>
      <c r="M421" s="217"/>
      <c r="N421" s="218"/>
    </row>
    <row r="422" spans="1:14" ht="12.5">
      <c r="A422" s="220"/>
      <c r="B422" s="205"/>
      <c r="C422" s="201" t="str">
        <f t="shared" si="0"/>
        <v/>
      </c>
      <c r="D422" s="201" t="str">
        <f t="shared" si="1"/>
        <v/>
      </c>
      <c r="E422" s="201" t="str">
        <f t="shared" si="2"/>
        <v/>
      </c>
      <c r="F422" s="201" t="str">
        <f t="shared" si="3"/>
        <v/>
      </c>
      <c r="G422" s="178"/>
      <c r="H422" s="221"/>
      <c r="I422" s="218"/>
      <c r="J422" s="178"/>
      <c r="K422" s="178"/>
      <c r="L422" s="178"/>
      <c r="M422" s="217"/>
      <c r="N422" s="218"/>
    </row>
    <row r="423" spans="1:14" ht="12.5">
      <c r="A423" s="220"/>
      <c r="B423" s="205"/>
      <c r="C423" s="201" t="str">
        <f t="shared" si="0"/>
        <v/>
      </c>
      <c r="D423" s="201" t="str">
        <f t="shared" si="1"/>
        <v/>
      </c>
      <c r="E423" s="201" t="str">
        <f t="shared" si="2"/>
        <v/>
      </c>
      <c r="F423" s="201" t="str">
        <f t="shared" si="3"/>
        <v/>
      </c>
      <c r="G423" s="178"/>
      <c r="H423" s="221"/>
      <c r="I423" s="218"/>
      <c r="J423" s="178"/>
      <c r="K423" s="178"/>
      <c r="L423" s="178"/>
      <c r="M423" s="217"/>
      <c r="N423" s="218"/>
    </row>
    <row r="424" spans="1:14" ht="12.5">
      <c r="A424" s="220"/>
      <c r="B424" s="205"/>
      <c r="C424" s="201" t="str">
        <f t="shared" si="0"/>
        <v/>
      </c>
      <c r="D424" s="201" t="str">
        <f t="shared" si="1"/>
        <v/>
      </c>
      <c r="E424" s="201" t="str">
        <f t="shared" si="2"/>
        <v/>
      </c>
      <c r="F424" s="201" t="str">
        <f t="shared" si="3"/>
        <v/>
      </c>
      <c r="G424" s="178"/>
      <c r="H424" s="221"/>
      <c r="I424" s="218"/>
      <c r="J424" s="178"/>
      <c r="K424" s="178"/>
      <c r="L424" s="178"/>
      <c r="M424" s="217"/>
      <c r="N424" s="218"/>
    </row>
    <row r="425" spans="1:14" ht="12.5">
      <c r="A425" s="220"/>
      <c r="B425" s="205"/>
      <c r="C425" s="201" t="str">
        <f t="shared" si="0"/>
        <v/>
      </c>
      <c r="D425" s="201" t="str">
        <f t="shared" si="1"/>
        <v/>
      </c>
      <c r="E425" s="201" t="str">
        <f t="shared" si="2"/>
        <v/>
      </c>
      <c r="F425" s="201" t="str">
        <f t="shared" si="3"/>
        <v/>
      </c>
      <c r="G425" s="178"/>
      <c r="H425" s="221"/>
      <c r="I425" s="218"/>
      <c r="J425" s="178"/>
      <c r="K425" s="178"/>
      <c r="L425" s="178"/>
      <c r="M425" s="217"/>
      <c r="N425" s="218"/>
    </row>
    <row r="426" spans="1:14" ht="12.5">
      <c r="A426" s="220"/>
      <c r="B426" s="205"/>
      <c r="C426" s="201" t="str">
        <f t="shared" si="0"/>
        <v/>
      </c>
      <c r="D426" s="201" t="str">
        <f t="shared" si="1"/>
        <v/>
      </c>
      <c r="E426" s="201" t="str">
        <f t="shared" si="2"/>
        <v/>
      </c>
      <c r="F426" s="201" t="str">
        <f t="shared" si="3"/>
        <v/>
      </c>
      <c r="G426" s="178"/>
      <c r="H426" s="221"/>
      <c r="I426" s="218"/>
      <c r="J426" s="178"/>
      <c r="K426" s="178"/>
      <c r="L426" s="178"/>
      <c r="M426" s="217"/>
      <c r="N426" s="218"/>
    </row>
    <row r="427" spans="1:14" ht="12.5">
      <c r="A427" s="220"/>
      <c r="B427" s="205"/>
      <c r="C427" s="201" t="str">
        <f t="shared" si="0"/>
        <v/>
      </c>
      <c r="D427" s="201" t="str">
        <f t="shared" si="1"/>
        <v/>
      </c>
      <c r="E427" s="201" t="str">
        <f t="shared" si="2"/>
        <v/>
      </c>
      <c r="F427" s="201" t="str">
        <f t="shared" si="3"/>
        <v/>
      </c>
      <c r="G427" s="178"/>
      <c r="H427" s="221"/>
      <c r="I427" s="218"/>
      <c r="J427" s="178"/>
      <c r="K427" s="178"/>
      <c r="L427" s="178"/>
      <c r="M427" s="217"/>
      <c r="N427" s="218"/>
    </row>
    <row r="428" spans="1:14" ht="12.5">
      <c r="A428" s="220"/>
      <c r="B428" s="205"/>
      <c r="C428" s="201" t="str">
        <f t="shared" si="0"/>
        <v/>
      </c>
      <c r="D428" s="201" t="str">
        <f t="shared" si="1"/>
        <v/>
      </c>
      <c r="E428" s="201" t="str">
        <f t="shared" si="2"/>
        <v/>
      </c>
      <c r="F428" s="201" t="str">
        <f t="shared" si="3"/>
        <v/>
      </c>
      <c r="G428" s="178"/>
      <c r="H428" s="221"/>
      <c r="I428" s="218"/>
      <c r="J428" s="178"/>
      <c r="K428" s="178"/>
      <c r="L428" s="178"/>
      <c r="M428" s="217"/>
      <c r="N428" s="218"/>
    </row>
    <row r="429" spans="1:14" ht="12.5">
      <c r="A429" s="220"/>
      <c r="B429" s="205"/>
      <c r="C429" s="201" t="str">
        <f t="shared" si="0"/>
        <v/>
      </c>
      <c r="D429" s="201" t="str">
        <f t="shared" si="1"/>
        <v/>
      </c>
      <c r="E429" s="201" t="str">
        <f t="shared" si="2"/>
        <v/>
      </c>
      <c r="F429" s="201" t="str">
        <f t="shared" si="3"/>
        <v/>
      </c>
      <c r="G429" s="178"/>
      <c r="H429" s="221"/>
      <c r="I429" s="218"/>
      <c r="J429" s="178"/>
      <c r="K429" s="178"/>
      <c r="L429" s="178"/>
      <c r="M429" s="217"/>
      <c r="N429" s="218"/>
    </row>
    <row r="430" spans="1:14" ht="12.5">
      <c r="A430" s="220"/>
      <c r="B430" s="205"/>
      <c r="C430" s="201" t="str">
        <f t="shared" si="0"/>
        <v/>
      </c>
      <c r="D430" s="201" t="str">
        <f t="shared" si="1"/>
        <v/>
      </c>
      <c r="E430" s="201" t="str">
        <f t="shared" si="2"/>
        <v/>
      </c>
      <c r="F430" s="201" t="str">
        <f t="shared" si="3"/>
        <v/>
      </c>
      <c r="G430" s="178"/>
      <c r="H430" s="221"/>
      <c r="I430" s="218"/>
      <c r="J430" s="178"/>
      <c r="K430" s="178"/>
      <c r="L430" s="178"/>
      <c r="M430" s="217"/>
      <c r="N430" s="218"/>
    </row>
    <row r="431" spans="1:14" ht="12.5">
      <c r="A431" s="220"/>
      <c r="B431" s="205"/>
      <c r="C431" s="201" t="str">
        <f t="shared" si="0"/>
        <v/>
      </c>
      <c r="D431" s="201" t="str">
        <f t="shared" si="1"/>
        <v/>
      </c>
      <c r="E431" s="201" t="str">
        <f t="shared" si="2"/>
        <v/>
      </c>
      <c r="F431" s="201" t="str">
        <f t="shared" si="3"/>
        <v/>
      </c>
      <c r="G431" s="178"/>
      <c r="H431" s="221"/>
      <c r="I431" s="218"/>
      <c r="J431" s="178"/>
      <c r="K431" s="178"/>
      <c r="L431" s="178"/>
      <c r="M431" s="217"/>
      <c r="N431" s="218"/>
    </row>
    <row r="432" spans="1:14" ht="12.5">
      <c r="A432" s="220"/>
      <c r="B432" s="205"/>
      <c r="C432" s="201" t="str">
        <f t="shared" si="0"/>
        <v/>
      </c>
      <c r="D432" s="201" t="str">
        <f t="shared" si="1"/>
        <v/>
      </c>
      <c r="E432" s="201" t="str">
        <f t="shared" si="2"/>
        <v/>
      </c>
      <c r="F432" s="201" t="str">
        <f t="shared" si="3"/>
        <v/>
      </c>
      <c r="G432" s="178"/>
      <c r="H432" s="221"/>
      <c r="I432" s="218"/>
      <c r="J432" s="178"/>
      <c r="K432" s="178"/>
      <c r="L432" s="178"/>
      <c r="M432" s="217"/>
      <c r="N432" s="218"/>
    </row>
    <row r="433" spans="1:14" ht="12.5">
      <c r="A433" s="220"/>
      <c r="B433" s="205"/>
      <c r="C433" s="201" t="str">
        <f t="shared" si="0"/>
        <v/>
      </c>
      <c r="D433" s="201" t="str">
        <f t="shared" si="1"/>
        <v/>
      </c>
      <c r="E433" s="201" t="str">
        <f t="shared" si="2"/>
        <v/>
      </c>
      <c r="F433" s="201" t="str">
        <f t="shared" si="3"/>
        <v/>
      </c>
      <c r="G433" s="178"/>
      <c r="H433" s="221"/>
      <c r="I433" s="218"/>
      <c r="J433" s="178"/>
      <c r="K433" s="178"/>
      <c r="L433" s="178"/>
      <c r="M433" s="217"/>
      <c r="N433" s="218"/>
    </row>
    <row r="434" spans="1:14" ht="12.5">
      <c r="A434" s="220"/>
      <c r="B434" s="205"/>
      <c r="C434" s="201" t="str">
        <f t="shared" si="0"/>
        <v/>
      </c>
      <c r="D434" s="201" t="str">
        <f t="shared" si="1"/>
        <v/>
      </c>
      <c r="E434" s="201" t="str">
        <f t="shared" si="2"/>
        <v/>
      </c>
      <c r="F434" s="201" t="str">
        <f t="shared" si="3"/>
        <v/>
      </c>
      <c r="G434" s="178"/>
      <c r="H434" s="221"/>
      <c r="I434" s="218"/>
      <c r="J434" s="178"/>
      <c r="K434" s="178"/>
      <c r="L434" s="178"/>
      <c r="M434" s="217"/>
      <c r="N434" s="218"/>
    </row>
    <row r="435" spans="1:14" ht="12.5">
      <c r="A435" s="220"/>
      <c r="B435" s="205"/>
      <c r="C435" s="201" t="str">
        <f t="shared" si="0"/>
        <v/>
      </c>
      <c r="D435" s="201" t="str">
        <f t="shared" si="1"/>
        <v/>
      </c>
      <c r="E435" s="201" t="str">
        <f t="shared" si="2"/>
        <v/>
      </c>
      <c r="F435" s="201" t="str">
        <f t="shared" si="3"/>
        <v/>
      </c>
      <c r="G435" s="178"/>
      <c r="H435" s="221"/>
      <c r="I435" s="218"/>
      <c r="J435" s="178"/>
      <c r="K435" s="178"/>
      <c r="L435" s="178"/>
      <c r="M435" s="217"/>
      <c r="N435" s="218"/>
    </row>
    <row r="436" spans="1:14" ht="12.5">
      <c r="A436" s="220"/>
      <c r="B436" s="205"/>
      <c r="C436" s="201" t="str">
        <f t="shared" si="0"/>
        <v/>
      </c>
      <c r="D436" s="201" t="str">
        <f t="shared" si="1"/>
        <v/>
      </c>
      <c r="E436" s="201" t="str">
        <f t="shared" si="2"/>
        <v/>
      </c>
      <c r="F436" s="201" t="str">
        <f t="shared" si="3"/>
        <v/>
      </c>
      <c r="G436" s="178"/>
      <c r="H436" s="221"/>
      <c r="I436" s="218"/>
      <c r="J436" s="178"/>
      <c r="K436" s="178"/>
      <c r="L436" s="178"/>
      <c r="M436" s="217"/>
      <c r="N436" s="218"/>
    </row>
    <row r="437" spans="1:14" ht="12.5">
      <c r="A437" s="220"/>
      <c r="B437" s="205"/>
      <c r="C437" s="201" t="str">
        <f t="shared" si="0"/>
        <v/>
      </c>
      <c r="D437" s="201" t="str">
        <f t="shared" si="1"/>
        <v/>
      </c>
      <c r="E437" s="201" t="str">
        <f t="shared" si="2"/>
        <v/>
      </c>
      <c r="F437" s="201" t="str">
        <f t="shared" si="3"/>
        <v/>
      </c>
      <c r="G437" s="178"/>
      <c r="H437" s="221"/>
      <c r="I437" s="218"/>
      <c r="J437" s="178"/>
      <c r="K437" s="178"/>
      <c r="L437" s="178"/>
      <c r="M437" s="217"/>
      <c r="N437" s="218"/>
    </row>
    <row r="438" spans="1:14" ht="12.5">
      <c r="A438" s="220"/>
      <c r="B438" s="205"/>
      <c r="C438" s="201" t="str">
        <f t="shared" si="0"/>
        <v/>
      </c>
      <c r="D438" s="201" t="str">
        <f t="shared" si="1"/>
        <v/>
      </c>
      <c r="E438" s="201" t="str">
        <f t="shared" si="2"/>
        <v/>
      </c>
      <c r="F438" s="201" t="str">
        <f t="shared" si="3"/>
        <v/>
      </c>
      <c r="G438" s="178"/>
      <c r="H438" s="221"/>
      <c r="I438" s="218"/>
      <c r="J438" s="178"/>
      <c r="K438" s="178"/>
      <c r="L438" s="178"/>
      <c r="M438" s="217"/>
      <c r="N438" s="218"/>
    </row>
    <row r="439" spans="1:14" ht="12.5">
      <c r="A439" s="220"/>
      <c r="B439" s="205"/>
      <c r="C439" s="201" t="str">
        <f t="shared" si="0"/>
        <v/>
      </c>
      <c r="D439" s="201" t="str">
        <f t="shared" si="1"/>
        <v/>
      </c>
      <c r="E439" s="201" t="str">
        <f t="shared" si="2"/>
        <v/>
      </c>
      <c r="F439" s="201" t="str">
        <f t="shared" si="3"/>
        <v/>
      </c>
      <c r="G439" s="178"/>
      <c r="H439" s="221"/>
      <c r="I439" s="218"/>
      <c r="J439" s="178"/>
      <c r="K439" s="178"/>
      <c r="L439" s="178"/>
      <c r="M439" s="217"/>
      <c r="N439" s="218"/>
    </row>
    <row r="440" spans="1:14" ht="12.5">
      <c r="A440" s="220"/>
      <c r="B440" s="205"/>
      <c r="C440" s="201" t="str">
        <f t="shared" si="0"/>
        <v/>
      </c>
      <c r="D440" s="201" t="str">
        <f t="shared" si="1"/>
        <v/>
      </c>
      <c r="E440" s="201" t="str">
        <f t="shared" si="2"/>
        <v/>
      </c>
      <c r="F440" s="201" t="str">
        <f t="shared" si="3"/>
        <v/>
      </c>
      <c r="G440" s="178"/>
      <c r="H440" s="221"/>
      <c r="I440" s="218"/>
      <c r="J440" s="178"/>
      <c r="K440" s="178"/>
      <c r="L440" s="178"/>
      <c r="M440" s="217"/>
      <c r="N440" s="218"/>
    </row>
    <row r="441" spans="1:14" ht="12.5">
      <c r="A441" s="220"/>
      <c r="B441" s="205"/>
      <c r="C441" s="201" t="str">
        <f t="shared" si="0"/>
        <v/>
      </c>
      <c r="D441" s="201" t="str">
        <f t="shared" si="1"/>
        <v/>
      </c>
      <c r="E441" s="201" t="str">
        <f t="shared" si="2"/>
        <v/>
      </c>
      <c r="F441" s="201" t="str">
        <f t="shared" si="3"/>
        <v/>
      </c>
      <c r="G441" s="178"/>
      <c r="H441" s="221"/>
      <c r="I441" s="218"/>
      <c r="J441" s="178"/>
      <c r="K441" s="178"/>
      <c r="L441" s="178"/>
      <c r="M441" s="217"/>
      <c r="N441" s="218"/>
    </row>
    <row r="442" spans="1:14" ht="12.5">
      <c r="A442" s="220"/>
      <c r="B442" s="205"/>
      <c r="C442" s="201" t="str">
        <f t="shared" si="0"/>
        <v/>
      </c>
      <c r="D442" s="201" t="str">
        <f t="shared" si="1"/>
        <v/>
      </c>
      <c r="E442" s="201" t="str">
        <f t="shared" si="2"/>
        <v/>
      </c>
      <c r="F442" s="201" t="str">
        <f t="shared" si="3"/>
        <v/>
      </c>
      <c r="G442" s="178"/>
      <c r="H442" s="221"/>
      <c r="I442" s="218"/>
      <c r="J442" s="178"/>
      <c r="K442" s="178"/>
      <c r="L442" s="178"/>
      <c r="M442" s="217"/>
      <c r="N442" s="218"/>
    </row>
    <row r="443" spans="1:14" ht="12.5">
      <c r="A443" s="220"/>
      <c r="B443" s="205"/>
      <c r="C443" s="201" t="str">
        <f t="shared" si="0"/>
        <v/>
      </c>
      <c r="D443" s="201" t="str">
        <f t="shared" si="1"/>
        <v/>
      </c>
      <c r="E443" s="201" t="str">
        <f t="shared" si="2"/>
        <v/>
      </c>
      <c r="F443" s="201" t="str">
        <f t="shared" si="3"/>
        <v/>
      </c>
      <c r="G443" s="178"/>
      <c r="H443" s="221"/>
      <c r="I443" s="218"/>
      <c r="J443" s="178"/>
      <c r="K443" s="178"/>
      <c r="L443" s="178"/>
      <c r="M443" s="217"/>
      <c r="N443" s="218"/>
    </row>
    <row r="444" spans="1:14" ht="12.5">
      <c r="A444" s="220"/>
      <c r="B444" s="205"/>
      <c r="C444" s="201" t="str">
        <f t="shared" si="0"/>
        <v/>
      </c>
      <c r="D444" s="201" t="str">
        <f t="shared" si="1"/>
        <v/>
      </c>
      <c r="E444" s="201" t="str">
        <f t="shared" si="2"/>
        <v/>
      </c>
      <c r="F444" s="201" t="str">
        <f t="shared" si="3"/>
        <v/>
      </c>
      <c r="G444" s="178"/>
      <c r="H444" s="221"/>
      <c r="I444" s="218"/>
      <c r="J444" s="178"/>
      <c r="K444" s="178"/>
      <c r="L444" s="178"/>
      <c r="M444" s="217"/>
      <c r="N444" s="218"/>
    </row>
    <row r="445" spans="1:14" ht="12.5">
      <c r="A445" s="220"/>
      <c r="B445" s="205"/>
      <c r="C445" s="201" t="str">
        <f t="shared" si="0"/>
        <v/>
      </c>
      <c r="D445" s="201" t="str">
        <f t="shared" si="1"/>
        <v/>
      </c>
      <c r="E445" s="201" t="str">
        <f t="shared" si="2"/>
        <v/>
      </c>
      <c r="F445" s="201" t="str">
        <f t="shared" si="3"/>
        <v/>
      </c>
      <c r="G445" s="178"/>
      <c r="H445" s="221"/>
      <c r="I445" s="218"/>
      <c r="J445" s="178"/>
      <c r="K445" s="178"/>
      <c r="L445" s="178"/>
      <c r="M445" s="217"/>
      <c r="N445" s="218"/>
    </row>
    <row r="446" spans="1:14" ht="12.5">
      <c r="A446" s="220"/>
      <c r="B446" s="205"/>
      <c r="C446" s="201" t="str">
        <f t="shared" si="0"/>
        <v/>
      </c>
      <c r="D446" s="201" t="str">
        <f t="shared" si="1"/>
        <v/>
      </c>
      <c r="E446" s="201" t="str">
        <f t="shared" si="2"/>
        <v/>
      </c>
      <c r="F446" s="201" t="str">
        <f t="shared" si="3"/>
        <v/>
      </c>
      <c r="G446" s="178"/>
      <c r="H446" s="221"/>
      <c r="I446" s="218"/>
      <c r="J446" s="178"/>
      <c r="K446" s="178"/>
      <c r="L446" s="178"/>
      <c r="M446" s="217"/>
      <c r="N446" s="218"/>
    </row>
    <row r="447" spans="1:14" ht="12.5">
      <c r="A447" s="220"/>
      <c r="B447" s="205"/>
      <c r="C447" s="201" t="str">
        <f t="shared" si="0"/>
        <v/>
      </c>
      <c r="D447" s="201" t="str">
        <f t="shared" si="1"/>
        <v/>
      </c>
      <c r="E447" s="201" t="str">
        <f t="shared" si="2"/>
        <v/>
      </c>
      <c r="F447" s="201" t="str">
        <f t="shared" si="3"/>
        <v/>
      </c>
      <c r="G447" s="178"/>
      <c r="H447" s="221"/>
      <c r="I447" s="218"/>
      <c r="J447" s="178"/>
      <c r="K447" s="178"/>
      <c r="L447" s="178"/>
      <c r="M447" s="217"/>
      <c r="N447" s="218"/>
    </row>
    <row r="448" spans="1:14" ht="12.5">
      <c r="A448" s="220"/>
      <c r="B448" s="205"/>
      <c r="C448" s="201" t="str">
        <f t="shared" si="0"/>
        <v/>
      </c>
      <c r="D448" s="201" t="str">
        <f t="shared" si="1"/>
        <v/>
      </c>
      <c r="E448" s="201" t="str">
        <f t="shared" si="2"/>
        <v/>
      </c>
      <c r="F448" s="201" t="str">
        <f t="shared" si="3"/>
        <v/>
      </c>
      <c r="G448" s="178"/>
      <c r="H448" s="221"/>
      <c r="I448" s="218"/>
      <c r="J448" s="178"/>
      <c r="K448" s="178"/>
      <c r="L448" s="178"/>
      <c r="M448" s="217"/>
      <c r="N448" s="218"/>
    </row>
    <row r="449" spans="1:14" ht="12.5">
      <c r="A449" s="220"/>
      <c r="B449" s="205"/>
      <c r="C449" s="201" t="str">
        <f t="shared" si="0"/>
        <v/>
      </c>
      <c r="D449" s="201" t="str">
        <f t="shared" si="1"/>
        <v/>
      </c>
      <c r="E449" s="201" t="str">
        <f t="shared" si="2"/>
        <v/>
      </c>
      <c r="F449" s="201" t="str">
        <f t="shared" si="3"/>
        <v/>
      </c>
      <c r="G449" s="178"/>
      <c r="H449" s="221"/>
      <c r="I449" s="218"/>
      <c r="J449" s="178"/>
      <c r="K449" s="178"/>
      <c r="L449" s="178"/>
      <c r="M449" s="217"/>
      <c r="N449" s="218"/>
    </row>
    <row r="450" spans="1:14" ht="12.5">
      <c r="A450" s="220"/>
      <c r="B450" s="205"/>
      <c r="C450" s="201" t="str">
        <f t="shared" si="0"/>
        <v/>
      </c>
      <c r="D450" s="201" t="str">
        <f t="shared" si="1"/>
        <v/>
      </c>
      <c r="E450" s="201" t="str">
        <f t="shared" si="2"/>
        <v/>
      </c>
      <c r="F450" s="201" t="str">
        <f t="shared" si="3"/>
        <v/>
      </c>
      <c r="G450" s="178"/>
      <c r="H450" s="221"/>
      <c r="I450" s="218"/>
      <c r="J450" s="178"/>
      <c r="K450" s="178"/>
      <c r="L450" s="178"/>
      <c r="M450" s="217"/>
      <c r="N450" s="218"/>
    </row>
    <row r="451" spans="1:14" ht="12.5">
      <c r="A451" s="220"/>
      <c r="B451" s="205"/>
      <c r="C451" s="201" t="str">
        <f t="shared" si="0"/>
        <v/>
      </c>
      <c r="D451" s="201" t="str">
        <f t="shared" si="1"/>
        <v/>
      </c>
      <c r="E451" s="201" t="str">
        <f t="shared" si="2"/>
        <v/>
      </c>
      <c r="F451" s="201" t="str">
        <f t="shared" si="3"/>
        <v/>
      </c>
      <c r="G451" s="178"/>
      <c r="H451" s="221"/>
      <c r="I451" s="218"/>
      <c r="J451" s="178"/>
      <c r="K451" s="178"/>
      <c r="L451" s="178"/>
      <c r="M451" s="217"/>
      <c r="N451" s="218"/>
    </row>
    <row r="452" spans="1:14" ht="12.5">
      <c r="A452" s="220"/>
      <c r="B452" s="205"/>
      <c r="C452" s="201" t="str">
        <f t="shared" si="0"/>
        <v/>
      </c>
      <c r="D452" s="201" t="str">
        <f t="shared" si="1"/>
        <v/>
      </c>
      <c r="E452" s="201" t="str">
        <f t="shared" si="2"/>
        <v/>
      </c>
      <c r="F452" s="201" t="str">
        <f t="shared" si="3"/>
        <v/>
      </c>
      <c r="G452" s="178"/>
      <c r="H452" s="221"/>
      <c r="I452" s="218"/>
      <c r="J452" s="178"/>
      <c r="K452" s="178"/>
      <c r="L452" s="178"/>
      <c r="M452" s="217"/>
      <c r="N452" s="218"/>
    </row>
    <row r="453" spans="1:14" ht="12.5">
      <c r="A453" s="220"/>
      <c r="B453" s="205"/>
      <c r="C453" s="201" t="str">
        <f t="shared" si="0"/>
        <v/>
      </c>
      <c r="D453" s="201" t="str">
        <f t="shared" si="1"/>
        <v/>
      </c>
      <c r="E453" s="201" t="str">
        <f t="shared" si="2"/>
        <v/>
      </c>
      <c r="F453" s="201" t="str">
        <f t="shared" si="3"/>
        <v/>
      </c>
      <c r="G453" s="178"/>
      <c r="H453" s="221"/>
      <c r="I453" s="218"/>
      <c r="J453" s="178"/>
      <c r="K453" s="178"/>
      <c r="L453" s="178"/>
      <c r="M453" s="217"/>
      <c r="N453" s="218"/>
    </row>
    <row r="454" spans="1:14" ht="12.5">
      <c r="A454" s="220"/>
      <c r="B454" s="205"/>
      <c r="C454" s="201" t="str">
        <f t="shared" si="0"/>
        <v/>
      </c>
      <c r="D454" s="201" t="str">
        <f t="shared" si="1"/>
        <v/>
      </c>
      <c r="E454" s="201" t="str">
        <f t="shared" si="2"/>
        <v/>
      </c>
      <c r="F454" s="201" t="str">
        <f t="shared" si="3"/>
        <v/>
      </c>
      <c r="G454" s="178"/>
      <c r="H454" s="221"/>
      <c r="I454" s="218"/>
      <c r="J454" s="178"/>
      <c r="K454" s="178"/>
      <c r="L454" s="178"/>
      <c r="M454" s="217"/>
      <c r="N454" s="218"/>
    </row>
    <row r="455" spans="1:14" ht="12.5">
      <c r="A455" s="220"/>
      <c r="B455" s="205"/>
      <c r="C455" s="201" t="str">
        <f t="shared" si="0"/>
        <v/>
      </c>
      <c r="D455" s="201" t="str">
        <f t="shared" si="1"/>
        <v/>
      </c>
      <c r="E455" s="201" t="str">
        <f t="shared" si="2"/>
        <v/>
      </c>
      <c r="F455" s="201" t="str">
        <f t="shared" si="3"/>
        <v/>
      </c>
      <c r="G455" s="178"/>
      <c r="H455" s="221"/>
      <c r="I455" s="218"/>
      <c r="J455" s="178"/>
      <c r="K455" s="178"/>
      <c r="L455" s="178"/>
      <c r="M455" s="217"/>
      <c r="N455" s="218"/>
    </row>
    <row r="456" spans="1:14" ht="12.5">
      <c r="A456" s="220"/>
      <c r="B456" s="205"/>
      <c r="C456" s="201" t="str">
        <f t="shared" si="0"/>
        <v/>
      </c>
      <c r="D456" s="201" t="str">
        <f t="shared" si="1"/>
        <v/>
      </c>
      <c r="E456" s="201" t="str">
        <f t="shared" si="2"/>
        <v/>
      </c>
      <c r="F456" s="201" t="str">
        <f t="shared" si="3"/>
        <v/>
      </c>
      <c r="G456" s="178"/>
      <c r="H456" s="221"/>
      <c r="I456" s="218"/>
      <c r="J456" s="178"/>
      <c r="K456" s="178"/>
      <c r="L456" s="178"/>
      <c r="M456" s="217"/>
      <c r="N456" s="218"/>
    </row>
    <row r="457" spans="1:14" ht="12.5">
      <c r="A457" s="220"/>
      <c r="B457" s="205"/>
      <c r="C457" s="201" t="str">
        <f t="shared" si="0"/>
        <v/>
      </c>
      <c r="D457" s="201" t="str">
        <f t="shared" si="1"/>
        <v/>
      </c>
      <c r="E457" s="201" t="str">
        <f t="shared" si="2"/>
        <v/>
      </c>
      <c r="F457" s="201" t="str">
        <f t="shared" si="3"/>
        <v/>
      </c>
      <c r="G457" s="178"/>
      <c r="H457" s="221"/>
      <c r="I457" s="218"/>
      <c r="J457" s="178"/>
      <c r="K457" s="178"/>
      <c r="L457" s="178"/>
      <c r="M457" s="217"/>
      <c r="N457" s="218"/>
    </row>
    <row r="458" spans="1:14" ht="12.5">
      <c r="A458" s="220"/>
      <c r="B458" s="205"/>
      <c r="C458" s="201" t="str">
        <f t="shared" si="0"/>
        <v/>
      </c>
      <c r="D458" s="201" t="str">
        <f t="shared" si="1"/>
        <v/>
      </c>
      <c r="E458" s="201" t="str">
        <f t="shared" si="2"/>
        <v/>
      </c>
      <c r="F458" s="201" t="str">
        <f t="shared" si="3"/>
        <v/>
      </c>
      <c r="G458" s="178"/>
      <c r="H458" s="221"/>
      <c r="I458" s="218"/>
      <c r="J458" s="178"/>
      <c r="K458" s="178"/>
      <c r="L458" s="178"/>
      <c r="M458" s="217"/>
      <c r="N458" s="218"/>
    </row>
    <row r="459" spans="1:14" ht="12.5">
      <c r="A459" s="220"/>
      <c r="B459" s="205"/>
      <c r="C459" s="201" t="str">
        <f t="shared" si="0"/>
        <v/>
      </c>
      <c r="D459" s="201" t="str">
        <f t="shared" si="1"/>
        <v/>
      </c>
      <c r="E459" s="201" t="str">
        <f t="shared" si="2"/>
        <v/>
      </c>
      <c r="F459" s="201" t="str">
        <f t="shared" si="3"/>
        <v/>
      </c>
      <c r="G459" s="178"/>
      <c r="H459" s="221"/>
      <c r="I459" s="218"/>
      <c r="J459" s="178"/>
      <c r="K459" s="178"/>
      <c r="L459" s="178"/>
      <c r="M459" s="217"/>
      <c r="N459" s="218"/>
    </row>
    <row r="460" spans="1:14" ht="12.5">
      <c r="A460" s="220"/>
      <c r="B460" s="205"/>
      <c r="C460" s="201" t="str">
        <f t="shared" si="0"/>
        <v/>
      </c>
      <c r="D460" s="201" t="str">
        <f t="shared" si="1"/>
        <v/>
      </c>
      <c r="E460" s="201" t="str">
        <f t="shared" si="2"/>
        <v/>
      </c>
      <c r="F460" s="201" t="str">
        <f t="shared" si="3"/>
        <v/>
      </c>
      <c r="G460" s="178"/>
      <c r="H460" s="221"/>
      <c r="I460" s="218"/>
      <c r="J460" s="178"/>
      <c r="K460" s="178"/>
      <c r="L460" s="178"/>
      <c r="M460" s="217"/>
      <c r="N460" s="218"/>
    </row>
    <row r="461" spans="1:14" ht="12.5">
      <c r="A461" s="220"/>
      <c r="B461" s="205"/>
      <c r="C461" s="201" t="str">
        <f t="shared" si="0"/>
        <v/>
      </c>
      <c r="D461" s="201" t="str">
        <f t="shared" si="1"/>
        <v/>
      </c>
      <c r="E461" s="201" t="str">
        <f t="shared" si="2"/>
        <v/>
      </c>
      <c r="F461" s="201" t="str">
        <f t="shared" si="3"/>
        <v/>
      </c>
      <c r="G461" s="178"/>
      <c r="H461" s="221"/>
      <c r="I461" s="218"/>
      <c r="J461" s="178"/>
      <c r="K461" s="178"/>
      <c r="L461" s="178"/>
      <c r="M461" s="217"/>
      <c r="N461" s="218"/>
    </row>
    <row r="462" spans="1:14" ht="12.5">
      <c r="A462" s="220"/>
      <c r="B462" s="205"/>
      <c r="C462" s="201" t="str">
        <f t="shared" si="0"/>
        <v/>
      </c>
      <c r="D462" s="201" t="str">
        <f t="shared" si="1"/>
        <v/>
      </c>
      <c r="E462" s="201" t="str">
        <f t="shared" si="2"/>
        <v/>
      </c>
      <c r="F462" s="201" t="str">
        <f t="shared" si="3"/>
        <v/>
      </c>
      <c r="G462" s="178"/>
      <c r="H462" s="221"/>
      <c r="I462" s="218"/>
      <c r="J462" s="178"/>
      <c r="K462" s="178"/>
      <c r="L462" s="178"/>
      <c r="M462" s="217"/>
      <c r="N462" s="218"/>
    </row>
    <row r="463" spans="1:14" ht="12.5">
      <c r="A463" s="220"/>
      <c r="B463" s="205"/>
      <c r="C463" s="201" t="str">
        <f t="shared" si="0"/>
        <v/>
      </c>
      <c r="D463" s="201" t="str">
        <f t="shared" si="1"/>
        <v/>
      </c>
      <c r="E463" s="201" t="str">
        <f t="shared" si="2"/>
        <v/>
      </c>
      <c r="F463" s="201" t="str">
        <f t="shared" si="3"/>
        <v/>
      </c>
      <c r="G463" s="178"/>
      <c r="H463" s="221"/>
      <c r="I463" s="218"/>
      <c r="J463" s="178"/>
      <c r="K463" s="178"/>
      <c r="L463" s="178"/>
      <c r="M463" s="217"/>
      <c r="N463" s="218"/>
    </row>
    <row r="464" spans="1:14" ht="12.5">
      <c r="A464" s="220"/>
      <c r="B464" s="205"/>
      <c r="C464" s="201" t="str">
        <f t="shared" si="0"/>
        <v/>
      </c>
      <c r="D464" s="201" t="str">
        <f t="shared" si="1"/>
        <v/>
      </c>
      <c r="E464" s="201" t="str">
        <f t="shared" si="2"/>
        <v/>
      </c>
      <c r="F464" s="201" t="str">
        <f t="shared" si="3"/>
        <v/>
      </c>
      <c r="G464" s="178"/>
      <c r="H464" s="221"/>
      <c r="I464" s="218"/>
      <c r="J464" s="178"/>
      <c r="K464" s="178"/>
      <c r="L464" s="178"/>
      <c r="M464" s="217"/>
      <c r="N464" s="218"/>
    </row>
    <row r="465" spans="1:14" ht="12.5">
      <c r="A465" s="220"/>
      <c r="B465" s="205"/>
      <c r="C465" s="201" t="str">
        <f t="shared" si="0"/>
        <v/>
      </c>
      <c r="D465" s="201" t="str">
        <f t="shared" si="1"/>
        <v/>
      </c>
      <c r="E465" s="201" t="str">
        <f t="shared" si="2"/>
        <v/>
      </c>
      <c r="F465" s="201" t="str">
        <f t="shared" si="3"/>
        <v/>
      </c>
      <c r="G465" s="178"/>
      <c r="H465" s="221"/>
      <c r="I465" s="218"/>
      <c r="J465" s="178"/>
      <c r="K465" s="178"/>
      <c r="L465" s="178"/>
      <c r="M465" s="217"/>
      <c r="N465" s="218"/>
    </row>
    <row r="466" spans="1:14" ht="12.5">
      <c r="A466" s="220"/>
      <c r="B466" s="205"/>
      <c r="C466" s="201" t="str">
        <f t="shared" si="0"/>
        <v/>
      </c>
      <c r="D466" s="201" t="str">
        <f t="shared" si="1"/>
        <v/>
      </c>
      <c r="E466" s="201" t="str">
        <f t="shared" si="2"/>
        <v/>
      </c>
      <c r="F466" s="201" t="str">
        <f t="shared" si="3"/>
        <v/>
      </c>
      <c r="G466" s="178"/>
      <c r="H466" s="221"/>
      <c r="I466" s="218"/>
      <c r="J466" s="178"/>
      <c r="K466" s="178"/>
      <c r="L466" s="178"/>
      <c r="M466" s="217"/>
      <c r="N466" s="218"/>
    </row>
    <row r="467" spans="1:14" ht="12.5">
      <c r="A467" s="220"/>
      <c r="B467" s="205"/>
      <c r="C467" s="201" t="str">
        <f t="shared" si="0"/>
        <v/>
      </c>
      <c r="D467" s="201" t="str">
        <f t="shared" si="1"/>
        <v/>
      </c>
      <c r="E467" s="201" t="str">
        <f t="shared" si="2"/>
        <v/>
      </c>
      <c r="F467" s="201" t="str">
        <f t="shared" si="3"/>
        <v/>
      </c>
      <c r="G467" s="178"/>
      <c r="H467" s="221"/>
      <c r="I467" s="218"/>
      <c r="J467" s="178"/>
      <c r="K467" s="178"/>
      <c r="L467" s="178"/>
      <c r="M467" s="217"/>
      <c r="N467" s="218"/>
    </row>
    <row r="468" spans="1:14" ht="12.5">
      <c r="A468" s="220"/>
      <c r="B468" s="205"/>
      <c r="C468" s="201" t="str">
        <f t="shared" si="0"/>
        <v/>
      </c>
      <c r="D468" s="201" t="str">
        <f t="shared" si="1"/>
        <v/>
      </c>
      <c r="E468" s="201" t="str">
        <f t="shared" si="2"/>
        <v/>
      </c>
      <c r="F468" s="201" t="str">
        <f t="shared" si="3"/>
        <v/>
      </c>
      <c r="G468" s="178"/>
      <c r="H468" s="221"/>
      <c r="I468" s="218"/>
      <c r="J468" s="178"/>
      <c r="K468" s="178"/>
      <c r="L468" s="178"/>
      <c r="M468" s="217"/>
      <c r="N468" s="218"/>
    </row>
    <row r="469" spans="1:14" ht="12.5">
      <c r="A469" s="220"/>
      <c r="B469" s="205"/>
      <c r="C469" s="201" t="str">
        <f t="shared" si="0"/>
        <v/>
      </c>
      <c r="D469" s="201" t="str">
        <f t="shared" si="1"/>
        <v/>
      </c>
      <c r="E469" s="201" t="str">
        <f t="shared" si="2"/>
        <v/>
      </c>
      <c r="F469" s="201" t="str">
        <f t="shared" si="3"/>
        <v/>
      </c>
      <c r="G469" s="178"/>
      <c r="H469" s="221"/>
      <c r="I469" s="218"/>
      <c r="J469" s="178"/>
      <c r="K469" s="178"/>
      <c r="L469" s="178"/>
      <c r="M469" s="217"/>
      <c r="N469" s="218"/>
    </row>
    <row r="470" spans="1:14" ht="12.5">
      <c r="A470" s="220"/>
      <c r="B470" s="205"/>
      <c r="C470" s="201" t="str">
        <f t="shared" si="0"/>
        <v/>
      </c>
      <c r="D470" s="201" t="str">
        <f t="shared" si="1"/>
        <v/>
      </c>
      <c r="E470" s="201" t="str">
        <f t="shared" si="2"/>
        <v/>
      </c>
      <c r="F470" s="201" t="str">
        <f t="shared" si="3"/>
        <v/>
      </c>
      <c r="G470" s="178"/>
      <c r="H470" s="221"/>
      <c r="I470" s="218"/>
      <c r="J470" s="178"/>
      <c r="K470" s="178"/>
      <c r="L470" s="178"/>
      <c r="M470" s="217"/>
      <c r="N470" s="218"/>
    </row>
    <row r="471" spans="1:14" ht="12.5">
      <c r="A471" s="220"/>
      <c r="B471" s="205"/>
      <c r="C471" s="201" t="str">
        <f t="shared" si="0"/>
        <v/>
      </c>
      <c r="D471" s="201" t="str">
        <f t="shared" si="1"/>
        <v/>
      </c>
      <c r="E471" s="201" t="str">
        <f t="shared" si="2"/>
        <v/>
      </c>
      <c r="F471" s="201" t="str">
        <f t="shared" si="3"/>
        <v/>
      </c>
      <c r="G471" s="178"/>
      <c r="H471" s="221"/>
      <c r="I471" s="218"/>
      <c r="J471" s="178"/>
      <c r="K471" s="178"/>
      <c r="L471" s="178"/>
      <c r="M471" s="217"/>
      <c r="N471" s="218"/>
    </row>
    <row r="472" spans="1:14" ht="12.5">
      <c r="A472" s="220"/>
      <c r="B472" s="205"/>
      <c r="C472" s="201" t="str">
        <f t="shared" si="0"/>
        <v/>
      </c>
      <c r="D472" s="201" t="str">
        <f t="shared" si="1"/>
        <v/>
      </c>
      <c r="E472" s="201" t="str">
        <f t="shared" si="2"/>
        <v/>
      </c>
      <c r="F472" s="201" t="str">
        <f t="shared" si="3"/>
        <v/>
      </c>
      <c r="G472" s="178"/>
      <c r="H472" s="221"/>
      <c r="I472" s="218"/>
      <c r="J472" s="178"/>
      <c r="K472" s="178"/>
      <c r="L472" s="178"/>
      <c r="M472" s="217"/>
      <c r="N472" s="218"/>
    </row>
    <row r="473" spans="1:14" ht="12.5">
      <c r="A473" s="220"/>
      <c r="B473" s="205"/>
      <c r="C473" s="201" t="str">
        <f t="shared" si="0"/>
        <v/>
      </c>
      <c r="D473" s="201" t="str">
        <f t="shared" si="1"/>
        <v/>
      </c>
      <c r="E473" s="201" t="str">
        <f t="shared" si="2"/>
        <v/>
      </c>
      <c r="F473" s="201" t="str">
        <f t="shared" si="3"/>
        <v/>
      </c>
      <c r="G473" s="178"/>
      <c r="H473" s="221"/>
      <c r="I473" s="218"/>
      <c r="J473" s="178"/>
      <c r="K473" s="178"/>
      <c r="L473" s="178"/>
      <c r="M473" s="217"/>
      <c r="N473" s="218"/>
    </row>
    <row r="474" spans="1:14" ht="12.5">
      <c r="A474" s="220"/>
      <c r="B474" s="205"/>
      <c r="C474" s="201" t="str">
        <f t="shared" si="0"/>
        <v/>
      </c>
      <c r="D474" s="201" t="str">
        <f t="shared" si="1"/>
        <v/>
      </c>
      <c r="E474" s="201" t="str">
        <f t="shared" si="2"/>
        <v/>
      </c>
      <c r="F474" s="201" t="str">
        <f t="shared" si="3"/>
        <v/>
      </c>
      <c r="G474" s="178"/>
      <c r="H474" s="221"/>
      <c r="I474" s="218"/>
      <c r="J474" s="178"/>
      <c r="K474" s="178"/>
      <c r="L474" s="178"/>
      <c r="M474" s="217"/>
      <c r="N474" s="218"/>
    </row>
    <row r="475" spans="1:14" ht="12.5">
      <c r="A475" s="220"/>
      <c r="B475" s="205"/>
      <c r="C475" s="201" t="str">
        <f t="shared" si="0"/>
        <v/>
      </c>
      <c r="D475" s="201" t="str">
        <f t="shared" si="1"/>
        <v/>
      </c>
      <c r="E475" s="201" t="str">
        <f t="shared" si="2"/>
        <v/>
      </c>
      <c r="F475" s="201" t="str">
        <f t="shared" si="3"/>
        <v/>
      </c>
      <c r="G475" s="178"/>
      <c r="H475" s="221"/>
      <c r="I475" s="218"/>
      <c r="J475" s="178"/>
      <c r="K475" s="178"/>
      <c r="L475" s="178"/>
      <c r="M475" s="217"/>
      <c r="N475" s="218"/>
    </row>
    <row r="476" spans="1:14" ht="12.5">
      <c r="A476" s="220"/>
      <c r="B476" s="205"/>
      <c r="C476" s="201" t="str">
        <f t="shared" si="0"/>
        <v/>
      </c>
      <c r="D476" s="201" t="str">
        <f t="shared" si="1"/>
        <v/>
      </c>
      <c r="E476" s="201" t="str">
        <f t="shared" si="2"/>
        <v/>
      </c>
      <c r="F476" s="201" t="str">
        <f t="shared" si="3"/>
        <v/>
      </c>
      <c r="G476" s="178"/>
      <c r="H476" s="221"/>
      <c r="I476" s="218"/>
      <c r="J476" s="178"/>
      <c r="K476" s="178"/>
      <c r="L476" s="178"/>
      <c r="M476" s="217"/>
      <c r="N476" s="218"/>
    </row>
    <row r="477" spans="1:14" ht="12.5">
      <c r="A477" s="220"/>
      <c r="B477" s="205"/>
      <c r="C477" s="201" t="str">
        <f t="shared" si="0"/>
        <v/>
      </c>
      <c r="D477" s="201" t="str">
        <f t="shared" si="1"/>
        <v/>
      </c>
      <c r="E477" s="201" t="str">
        <f t="shared" si="2"/>
        <v/>
      </c>
      <c r="F477" s="201" t="str">
        <f t="shared" si="3"/>
        <v/>
      </c>
      <c r="G477" s="178"/>
      <c r="H477" s="221"/>
      <c r="I477" s="218"/>
      <c r="J477" s="178"/>
      <c r="K477" s="178"/>
      <c r="L477" s="178"/>
      <c r="M477" s="217"/>
      <c r="N477" s="218"/>
    </row>
    <row r="478" spans="1:14" ht="12.5">
      <c r="A478" s="220"/>
      <c r="B478" s="205"/>
      <c r="C478" s="201" t="str">
        <f t="shared" si="0"/>
        <v/>
      </c>
      <c r="D478" s="201" t="str">
        <f t="shared" si="1"/>
        <v/>
      </c>
      <c r="E478" s="201" t="str">
        <f t="shared" si="2"/>
        <v/>
      </c>
      <c r="F478" s="201" t="str">
        <f t="shared" si="3"/>
        <v/>
      </c>
      <c r="G478" s="178"/>
      <c r="H478" s="221"/>
      <c r="I478" s="218"/>
      <c r="J478" s="178"/>
      <c r="K478" s="178"/>
      <c r="L478" s="178"/>
      <c r="M478" s="217"/>
      <c r="N478" s="218"/>
    </row>
    <row r="479" spans="1:14" ht="12.5">
      <c r="A479" s="220"/>
      <c r="B479" s="205"/>
      <c r="C479" s="201" t="str">
        <f t="shared" si="0"/>
        <v/>
      </c>
      <c r="D479" s="201" t="str">
        <f t="shared" si="1"/>
        <v/>
      </c>
      <c r="E479" s="201" t="str">
        <f t="shared" si="2"/>
        <v/>
      </c>
      <c r="F479" s="201" t="str">
        <f t="shared" si="3"/>
        <v/>
      </c>
      <c r="G479" s="178"/>
      <c r="H479" s="221"/>
      <c r="I479" s="218"/>
      <c r="J479" s="178"/>
      <c r="K479" s="178"/>
      <c r="L479" s="178"/>
      <c r="M479" s="217"/>
      <c r="N479" s="218"/>
    </row>
    <row r="480" spans="1:14" ht="12.5">
      <c r="A480" s="220"/>
      <c r="B480" s="205"/>
      <c r="C480" s="201" t="str">
        <f t="shared" si="0"/>
        <v/>
      </c>
      <c r="D480" s="201" t="str">
        <f t="shared" si="1"/>
        <v/>
      </c>
      <c r="E480" s="201" t="str">
        <f t="shared" si="2"/>
        <v/>
      </c>
      <c r="F480" s="201" t="str">
        <f t="shared" si="3"/>
        <v/>
      </c>
      <c r="G480" s="178"/>
      <c r="H480" s="221"/>
      <c r="I480" s="218"/>
      <c r="J480" s="178"/>
      <c r="K480" s="178"/>
      <c r="L480" s="178"/>
      <c r="M480" s="217"/>
      <c r="N480" s="218"/>
    </row>
    <row r="481" spans="1:14" ht="12.5">
      <c r="A481" s="220"/>
      <c r="B481" s="205"/>
      <c r="C481" s="201" t="str">
        <f t="shared" si="0"/>
        <v/>
      </c>
      <c r="D481" s="201" t="str">
        <f t="shared" si="1"/>
        <v/>
      </c>
      <c r="E481" s="201" t="str">
        <f t="shared" si="2"/>
        <v/>
      </c>
      <c r="F481" s="201" t="str">
        <f t="shared" si="3"/>
        <v/>
      </c>
      <c r="G481" s="178"/>
      <c r="H481" s="221"/>
      <c r="I481" s="218"/>
      <c r="J481" s="178"/>
      <c r="K481" s="178"/>
      <c r="L481" s="178"/>
      <c r="M481" s="217"/>
      <c r="N481" s="218"/>
    </row>
    <row r="482" spans="1:14" ht="12.5">
      <c r="A482" s="220"/>
      <c r="B482" s="205"/>
      <c r="C482" s="201" t="str">
        <f t="shared" si="0"/>
        <v/>
      </c>
      <c r="D482" s="201" t="str">
        <f t="shared" si="1"/>
        <v/>
      </c>
      <c r="E482" s="201" t="str">
        <f t="shared" si="2"/>
        <v/>
      </c>
      <c r="F482" s="201" t="str">
        <f t="shared" si="3"/>
        <v/>
      </c>
      <c r="G482" s="178"/>
      <c r="H482" s="221"/>
      <c r="I482" s="218"/>
      <c r="J482" s="178"/>
      <c r="K482" s="178"/>
      <c r="L482" s="178"/>
      <c r="M482" s="217"/>
      <c r="N482" s="218"/>
    </row>
    <row r="483" spans="1:14" ht="12.5">
      <c r="A483" s="220"/>
      <c r="B483" s="205"/>
      <c r="C483" s="201" t="str">
        <f t="shared" si="0"/>
        <v/>
      </c>
      <c r="D483" s="201" t="str">
        <f t="shared" si="1"/>
        <v/>
      </c>
      <c r="E483" s="201" t="str">
        <f t="shared" si="2"/>
        <v/>
      </c>
      <c r="F483" s="201" t="str">
        <f t="shared" si="3"/>
        <v/>
      </c>
      <c r="G483" s="178"/>
      <c r="H483" s="221"/>
      <c r="I483" s="218"/>
      <c r="J483" s="178"/>
      <c r="K483" s="178"/>
      <c r="L483" s="178"/>
      <c r="M483" s="217"/>
      <c r="N483" s="218"/>
    </row>
    <row r="484" spans="1:14" ht="12.5">
      <c r="A484" s="220"/>
      <c r="B484" s="205"/>
      <c r="C484" s="201" t="str">
        <f t="shared" si="0"/>
        <v/>
      </c>
      <c r="D484" s="201" t="str">
        <f t="shared" si="1"/>
        <v/>
      </c>
      <c r="E484" s="201" t="str">
        <f t="shared" si="2"/>
        <v/>
      </c>
      <c r="F484" s="201" t="str">
        <f t="shared" si="3"/>
        <v/>
      </c>
      <c r="G484" s="178"/>
      <c r="H484" s="221"/>
      <c r="I484" s="218"/>
      <c r="J484" s="178"/>
      <c r="K484" s="178"/>
      <c r="L484" s="178"/>
      <c r="M484" s="217"/>
      <c r="N484" s="218"/>
    </row>
    <row r="485" spans="1:14" ht="12.5">
      <c r="A485" s="220"/>
      <c r="B485" s="205"/>
      <c r="C485" s="201" t="str">
        <f t="shared" si="0"/>
        <v/>
      </c>
      <c r="D485" s="201" t="str">
        <f t="shared" si="1"/>
        <v/>
      </c>
      <c r="E485" s="201" t="str">
        <f t="shared" si="2"/>
        <v/>
      </c>
      <c r="F485" s="201" t="str">
        <f t="shared" si="3"/>
        <v/>
      </c>
      <c r="G485" s="178"/>
      <c r="H485" s="221"/>
      <c r="I485" s="218"/>
      <c r="J485" s="178"/>
      <c r="K485" s="178"/>
      <c r="L485" s="178"/>
      <c r="M485" s="217"/>
      <c r="N485" s="218"/>
    </row>
    <row r="486" spans="1:14" ht="12.5">
      <c r="A486" s="220"/>
      <c r="B486" s="205"/>
      <c r="C486" s="201" t="str">
        <f t="shared" si="0"/>
        <v/>
      </c>
      <c r="D486" s="201" t="str">
        <f t="shared" si="1"/>
        <v/>
      </c>
      <c r="E486" s="201" t="str">
        <f t="shared" si="2"/>
        <v/>
      </c>
      <c r="F486" s="201" t="str">
        <f t="shared" si="3"/>
        <v/>
      </c>
      <c r="G486" s="178"/>
      <c r="H486" s="221"/>
      <c r="I486" s="218"/>
      <c r="J486" s="178"/>
      <c r="K486" s="178"/>
      <c r="L486" s="178"/>
      <c r="M486" s="217"/>
      <c r="N486" s="218"/>
    </row>
    <row r="487" spans="1:14" ht="12.5">
      <c r="A487" s="220"/>
      <c r="B487" s="205"/>
      <c r="C487" s="201" t="str">
        <f t="shared" si="0"/>
        <v/>
      </c>
      <c r="D487" s="201" t="str">
        <f t="shared" si="1"/>
        <v/>
      </c>
      <c r="E487" s="201" t="str">
        <f t="shared" si="2"/>
        <v/>
      </c>
      <c r="F487" s="201" t="str">
        <f t="shared" si="3"/>
        <v/>
      </c>
      <c r="G487" s="178"/>
      <c r="H487" s="221"/>
      <c r="I487" s="218"/>
      <c r="J487" s="178"/>
      <c r="K487" s="178"/>
      <c r="L487" s="178"/>
      <c r="M487" s="217"/>
      <c r="N487" s="218"/>
    </row>
    <row r="488" spans="1:14" ht="12.5">
      <c r="A488" s="220"/>
      <c r="B488" s="205"/>
      <c r="C488" s="201" t="str">
        <f t="shared" si="0"/>
        <v/>
      </c>
      <c r="D488" s="201" t="str">
        <f t="shared" si="1"/>
        <v/>
      </c>
      <c r="E488" s="201" t="str">
        <f t="shared" si="2"/>
        <v/>
      </c>
      <c r="F488" s="201" t="str">
        <f t="shared" si="3"/>
        <v/>
      </c>
      <c r="G488" s="178"/>
      <c r="H488" s="221"/>
      <c r="I488" s="218"/>
      <c r="J488" s="178"/>
      <c r="K488" s="178"/>
      <c r="L488" s="178"/>
      <c r="M488" s="217"/>
      <c r="N488" s="218"/>
    </row>
    <row r="489" spans="1:14" ht="12.5">
      <c r="A489" s="220"/>
      <c r="B489" s="205"/>
      <c r="C489" s="201" t="str">
        <f t="shared" si="0"/>
        <v/>
      </c>
      <c r="D489" s="201" t="str">
        <f t="shared" si="1"/>
        <v/>
      </c>
      <c r="E489" s="201" t="str">
        <f t="shared" si="2"/>
        <v/>
      </c>
      <c r="F489" s="201" t="str">
        <f t="shared" si="3"/>
        <v/>
      </c>
      <c r="G489" s="178"/>
      <c r="H489" s="221"/>
      <c r="I489" s="218"/>
      <c r="J489" s="178"/>
      <c r="K489" s="178"/>
      <c r="L489" s="178"/>
      <c r="M489" s="217"/>
      <c r="N489" s="218"/>
    </row>
    <row r="490" spans="1:14" ht="12.5">
      <c r="A490" s="220"/>
      <c r="B490" s="205"/>
      <c r="C490" s="201" t="str">
        <f t="shared" si="0"/>
        <v/>
      </c>
      <c r="D490" s="201" t="str">
        <f t="shared" si="1"/>
        <v/>
      </c>
      <c r="E490" s="201" t="str">
        <f t="shared" si="2"/>
        <v/>
      </c>
      <c r="F490" s="201" t="str">
        <f t="shared" si="3"/>
        <v/>
      </c>
      <c r="G490" s="178"/>
      <c r="H490" s="221"/>
      <c r="I490" s="218"/>
      <c r="J490" s="178"/>
      <c r="K490" s="178"/>
      <c r="L490" s="178"/>
      <c r="M490" s="217"/>
      <c r="N490" s="218"/>
    </row>
    <row r="491" spans="1:14" ht="12.5">
      <c r="A491" s="220"/>
      <c r="B491" s="205"/>
      <c r="C491" s="201" t="str">
        <f t="shared" si="0"/>
        <v/>
      </c>
      <c r="D491" s="201" t="str">
        <f t="shared" si="1"/>
        <v/>
      </c>
      <c r="E491" s="201" t="str">
        <f t="shared" si="2"/>
        <v/>
      </c>
      <c r="F491" s="201" t="str">
        <f t="shared" si="3"/>
        <v/>
      </c>
      <c r="G491" s="178"/>
      <c r="H491" s="221"/>
      <c r="I491" s="218"/>
      <c r="J491" s="178"/>
      <c r="K491" s="178"/>
      <c r="L491" s="178"/>
      <c r="M491" s="217"/>
      <c r="N491" s="218"/>
    </row>
    <row r="492" spans="1:14" ht="12.5">
      <c r="A492" s="220"/>
      <c r="B492" s="205"/>
      <c r="C492" s="201" t="str">
        <f t="shared" si="0"/>
        <v/>
      </c>
      <c r="D492" s="201" t="str">
        <f t="shared" si="1"/>
        <v/>
      </c>
      <c r="E492" s="201" t="str">
        <f t="shared" si="2"/>
        <v/>
      </c>
      <c r="F492" s="201" t="str">
        <f t="shared" si="3"/>
        <v/>
      </c>
      <c r="G492" s="178"/>
      <c r="H492" s="221"/>
      <c r="I492" s="218"/>
      <c r="J492" s="178"/>
      <c r="K492" s="178"/>
      <c r="L492" s="178"/>
      <c r="M492" s="217"/>
      <c r="N492" s="218"/>
    </row>
    <row r="493" spans="1:14" ht="12.5">
      <c r="A493" s="220"/>
      <c r="B493" s="205"/>
      <c r="C493" s="201" t="str">
        <f t="shared" si="0"/>
        <v/>
      </c>
      <c r="D493" s="201" t="str">
        <f t="shared" si="1"/>
        <v/>
      </c>
      <c r="E493" s="201" t="str">
        <f t="shared" si="2"/>
        <v/>
      </c>
      <c r="F493" s="201" t="str">
        <f t="shared" si="3"/>
        <v/>
      </c>
      <c r="G493" s="178"/>
      <c r="H493" s="221"/>
      <c r="I493" s="218"/>
      <c r="J493" s="178"/>
      <c r="K493" s="178"/>
      <c r="L493" s="178"/>
      <c r="M493" s="217"/>
      <c r="N493" s="218"/>
    </row>
    <row r="494" spans="1:14" ht="12.5">
      <c r="A494" s="220"/>
      <c r="B494" s="205"/>
      <c r="C494" s="201" t="str">
        <f t="shared" si="0"/>
        <v/>
      </c>
      <c r="D494" s="201" t="str">
        <f t="shared" si="1"/>
        <v/>
      </c>
      <c r="E494" s="201" t="str">
        <f t="shared" si="2"/>
        <v/>
      </c>
      <c r="F494" s="201" t="str">
        <f t="shared" si="3"/>
        <v/>
      </c>
      <c r="G494" s="178"/>
      <c r="H494" s="221"/>
      <c r="I494" s="218"/>
      <c r="J494" s="178"/>
      <c r="K494" s="178"/>
      <c r="L494" s="178"/>
      <c r="M494" s="217"/>
      <c r="N494" s="218"/>
    </row>
    <row r="495" spans="1:14" ht="12.5">
      <c r="A495" s="220"/>
      <c r="B495" s="205"/>
      <c r="C495" s="201" t="str">
        <f t="shared" si="0"/>
        <v/>
      </c>
      <c r="D495" s="201" t="str">
        <f t="shared" si="1"/>
        <v/>
      </c>
      <c r="E495" s="201" t="str">
        <f t="shared" si="2"/>
        <v/>
      </c>
      <c r="F495" s="201" t="str">
        <f t="shared" si="3"/>
        <v/>
      </c>
      <c r="G495" s="178"/>
      <c r="H495" s="221"/>
      <c r="I495" s="218"/>
      <c r="J495" s="178"/>
      <c r="K495" s="178"/>
      <c r="L495" s="178"/>
      <c r="M495" s="217"/>
      <c r="N495" s="218"/>
    </row>
    <row r="496" spans="1:14" ht="12.5">
      <c r="A496" s="220"/>
      <c r="B496" s="205"/>
      <c r="C496" s="201" t="str">
        <f t="shared" si="0"/>
        <v/>
      </c>
      <c r="D496" s="201" t="str">
        <f t="shared" si="1"/>
        <v/>
      </c>
      <c r="E496" s="201" t="str">
        <f t="shared" si="2"/>
        <v/>
      </c>
      <c r="F496" s="201" t="str">
        <f t="shared" si="3"/>
        <v/>
      </c>
      <c r="G496" s="178"/>
      <c r="H496" s="221"/>
      <c r="I496" s="218"/>
      <c r="J496" s="178"/>
      <c r="K496" s="178"/>
      <c r="L496" s="178"/>
      <c r="M496" s="217"/>
      <c r="N496" s="218"/>
    </row>
    <row r="497" spans="1:14" ht="12.5">
      <c r="A497" s="220"/>
      <c r="B497" s="205"/>
      <c r="C497" s="201" t="str">
        <f t="shared" si="0"/>
        <v/>
      </c>
      <c r="D497" s="201" t="str">
        <f t="shared" si="1"/>
        <v/>
      </c>
      <c r="E497" s="201" t="str">
        <f t="shared" si="2"/>
        <v/>
      </c>
      <c r="F497" s="201" t="str">
        <f t="shared" si="3"/>
        <v/>
      </c>
      <c r="G497" s="178"/>
      <c r="H497" s="221"/>
      <c r="I497" s="218"/>
      <c r="J497" s="178"/>
      <c r="K497" s="178"/>
      <c r="L497" s="178"/>
      <c r="M497" s="217"/>
      <c r="N497" s="218"/>
    </row>
    <row r="498" spans="1:14" ht="12.5">
      <c r="A498" s="220"/>
      <c r="B498" s="205"/>
      <c r="C498" s="201" t="str">
        <f t="shared" si="0"/>
        <v/>
      </c>
      <c r="D498" s="201" t="str">
        <f t="shared" si="1"/>
        <v/>
      </c>
      <c r="E498" s="201" t="str">
        <f t="shared" si="2"/>
        <v/>
      </c>
      <c r="F498" s="201" t="str">
        <f t="shared" si="3"/>
        <v/>
      </c>
      <c r="G498" s="178"/>
      <c r="H498" s="221"/>
      <c r="I498" s="218"/>
      <c r="J498" s="178"/>
      <c r="K498" s="178"/>
      <c r="L498" s="178"/>
      <c r="M498" s="217"/>
      <c r="N498" s="218"/>
    </row>
    <row r="499" spans="1:14" ht="12.5">
      <c r="A499" s="220"/>
      <c r="B499" s="205"/>
      <c r="C499" s="201" t="str">
        <f t="shared" si="0"/>
        <v/>
      </c>
      <c r="D499" s="201" t="str">
        <f t="shared" si="1"/>
        <v/>
      </c>
      <c r="E499" s="201" t="str">
        <f t="shared" si="2"/>
        <v/>
      </c>
      <c r="F499" s="201" t="str">
        <f t="shared" si="3"/>
        <v/>
      </c>
      <c r="G499" s="178"/>
      <c r="H499" s="221"/>
      <c r="I499" s="218"/>
      <c r="J499" s="178"/>
      <c r="K499" s="178"/>
      <c r="L499" s="178"/>
      <c r="M499" s="217"/>
      <c r="N499" s="218"/>
    </row>
    <row r="500" spans="1:14" ht="12.5">
      <c r="A500" s="220"/>
      <c r="B500" s="205"/>
      <c r="C500" s="201" t="str">
        <f t="shared" si="0"/>
        <v/>
      </c>
      <c r="D500" s="201" t="str">
        <f t="shared" si="1"/>
        <v/>
      </c>
      <c r="E500" s="201" t="str">
        <f t="shared" si="2"/>
        <v/>
      </c>
      <c r="F500" s="201" t="str">
        <f t="shared" si="3"/>
        <v/>
      </c>
      <c r="G500" s="178"/>
      <c r="H500" s="221"/>
      <c r="I500" s="218"/>
      <c r="J500" s="178"/>
      <c r="K500" s="178"/>
      <c r="L500" s="178"/>
      <c r="M500" s="217"/>
      <c r="N500" s="218"/>
    </row>
    <row r="501" spans="1:14" ht="12.5">
      <c r="A501" s="220"/>
      <c r="B501" s="205"/>
      <c r="C501" s="201" t="str">
        <f t="shared" si="0"/>
        <v/>
      </c>
      <c r="D501" s="201" t="str">
        <f t="shared" si="1"/>
        <v/>
      </c>
      <c r="E501" s="201" t="str">
        <f t="shared" si="2"/>
        <v/>
      </c>
      <c r="F501" s="201" t="str">
        <f t="shared" si="3"/>
        <v/>
      </c>
      <c r="G501" s="178"/>
      <c r="H501" s="221"/>
      <c r="I501" s="218"/>
      <c r="J501" s="178"/>
      <c r="K501" s="178"/>
      <c r="L501" s="178"/>
      <c r="M501" s="217"/>
      <c r="N501" s="218"/>
    </row>
    <row r="502" spans="1:14" ht="12.5">
      <c r="A502" s="220"/>
      <c r="B502" s="205"/>
      <c r="C502" s="201" t="str">
        <f t="shared" si="0"/>
        <v/>
      </c>
      <c r="D502" s="201" t="str">
        <f t="shared" si="1"/>
        <v/>
      </c>
      <c r="E502" s="201" t="str">
        <f t="shared" si="2"/>
        <v/>
      </c>
      <c r="F502" s="201" t="str">
        <f t="shared" si="3"/>
        <v/>
      </c>
      <c r="G502" s="178"/>
      <c r="H502" s="221"/>
      <c r="I502" s="218"/>
      <c r="J502" s="178"/>
      <c r="K502" s="178"/>
      <c r="L502" s="178"/>
      <c r="M502" s="217"/>
      <c r="N502" s="218"/>
    </row>
    <row r="503" spans="1:14" ht="12.5">
      <c r="A503" s="220"/>
      <c r="B503" s="205"/>
      <c r="C503" s="201" t="str">
        <f t="shared" si="0"/>
        <v/>
      </c>
      <c r="D503" s="201" t="str">
        <f t="shared" si="1"/>
        <v/>
      </c>
      <c r="E503" s="201" t="str">
        <f t="shared" si="2"/>
        <v/>
      </c>
      <c r="F503" s="201" t="str">
        <f t="shared" si="3"/>
        <v/>
      </c>
      <c r="G503" s="178"/>
      <c r="H503" s="221"/>
      <c r="I503" s="218"/>
      <c r="J503" s="178"/>
      <c r="K503" s="178"/>
      <c r="L503" s="178"/>
      <c r="M503" s="217"/>
      <c r="N503" s="218"/>
    </row>
    <row r="504" spans="1:14" ht="12.5">
      <c r="A504" s="220"/>
      <c r="B504" s="205"/>
      <c r="C504" s="201" t="str">
        <f t="shared" si="0"/>
        <v/>
      </c>
      <c r="D504" s="201" t="str">
        <f t="shared" si="1"/>
        <v/>
      </c>
      <c r="E504" s="201" t="str">
        <f t="shared" si="2"/>
        <v/>
      </c>
      <c r="F504" s="201" t="str">
        <f t="shared" si="3"/>
        <v/>
      </c>
      <c r="G504" s="178"/>
      <c r="H504" s="221"/>
      <c r="I504" s="218"/>
      <c r="J504" s="178"/>
      <c r="K504" s="178"/>
      <c r="L504" s="178"/>
      <c r="M504" s="217"/>
      <c r="N504" s="218"/>
    </row>
    <row r="505" spans="1:14" ht="12.5">
      <c r="A505" s="220"/>
      <c r="B505" s="205"/>
      <c r="C505" s="201" t="str">
        <f t="shared" si="0"/>
        <v/>
      </c>
      <c r="D505" s="201" t="str">
        <f t="shared" si="1"/>
        <v/>
      </c>
      <c r="E505" s="201" t="str">
        <f t="shared" si="2"/>
        <v/>
      </c>
      <c r="F505" s="201" t="str">
        <f t="shared" si="3"/>
        <v/>
      </c>
      <c r="G505" s="178"/>
      <c r="H505" s="221"/>
      <c r="I505" s="218"/>
      <c r="J505" s="178"/>
      <c r="K505" s="178"/>
      <c r="L505" s="178"/>
      <c r="M505" s="217"/>
      <c r="N505" s="218"/>
    </row>
    <row r="506" spans="1:14" ht="12.5">
      <c r="A506" s="220"/>
      <c r="B506" s="205"/>
      <c r="C506" s="201" t="str">
        <f t="shared" si="0"/>
        <v/>
      </c>
      <c r="D506" s="201" t="str">
        <f t="shared" si="1"/>
        <v/>
      </c>
      <c r="E506" s="201" t="str">
        <f t="shared" si="2"/>
        <v/>
      </c>
      <c r="F506" s="201" t="str">
        <f t="shared" si="3"/>
        <v/>
      </c>
      <c r="G506" s="178"/>
      <c r="H506" s="221"/>
      <c r="I506" s="218"/>
      <c r="J506" s="178"/>
      <c r="K506" s="178"/>
      <c r="L506" s="178"/>
      <c r="M506" s="217"/>
      <c r="N506" s="218"/>
    </row>
    <row r="507" spans="1:14" ht="12.5">
      <c r="A507" s="220"/>
      <c r="B507" s="205"/>
      <c r="C507" s="201" t="str">
        <f t="shared" si="0"/>
        <v/>
      </c>
      <c r="D507" s="201" t="str">
        <f t="shared" si="1"/>
        <v/>
      </c>
      <c r="E507" s="201" t="str">
        <f t="shared" si="2"/>
        <v/>
      </c>
      <c r="F507" s="201" t="str">
        <f t="shared" si="3"/>
        <v/>
      </c>
      <c r="G507" s="178"/>
      <c r="H507" s="221"/>
      <c r="I507" s="218"/>
      <c r="J507" s="178"/>
      <c r="K507" s="178"/>
      <c r="L507" s="178"/>
      <c r="M507" s="217"/>
      <c r="N507" s="218"/>
    </row>
    <row r="508" spans="1:14" ht="12.5">
      <c r="A508" s="220"/>
      <c r="B508" s="205"/>
      <c r="C508" s="201" t="str">
        <f t="shared" si="0"/>
        <v/>
      </c>
      <c r="D508" s="201" t="str">
        <f t="shared" si="1"/>
        <v/>
      </c>
      <c r="E508" s="201" t="str">
        <f t="shared" si="2"/>
        <v/>
      </c>
      <c r="F508" s="201" t="str">
        <f t="shared" si="3"/>
        <v/>
      </c>
      <c r="G508" s="178"/>
      <c r="H508" s="221"/>
      <c r="I508" s="218"/>
      <c r="J508" s="178"/>
      <c r="K508" s="178"/>
      <c r="L508" s="178"/>
      <c r="M508" s="217"/>
      <c r="N508" s="218"/>
    </row>
    <row r="509" spans="1:14" ht="12.5">
      <c r="A509" s="220"/>
      <c r="B509" s="205"/>
      <c r="C509" s="201" t="str">
        <f t="shared" si="0"/>
        <v/>
      </c>
      <c r="D509" s="201" t="str">
        <f t="shared" si="1"/>
        <v/>
      </c>
      <c r="E509" s="201" t="str">
        <f t="shared" si="2"/>
        <v/>
      </c>
      <c r="F509" s="201" t="str">
        <f t="shared" si="3"/>
        <v/>
      </c>
      <c r="G509" s="178"/>
      <c r="H509" s="221"/>
      <c r="I509" s="218"/>
      <c r="J509" s="178"/>
      <c r="K509" s="178"/>
      <c r="L509" s="178"/>
      <c r="M509" s="217"/>
      <c r="N509" s="218"/>
    </row>
    <row r="510" spans="1:14" ht="12.5">
      <c r="A510" s="220"/>
      <c r="B510" s="205"/>
      <c r="C510" s="201" t="str">
        <f t="shared" si="0"/>
        <v/>
      </c>
      <c r="D510" s="201" t="str">
        <f t="shared" si="1"/>
        <v/>
      </c>
      <c r="E510" s="201" t="str">
        <f t="shared" si="2"/>
        <v/>
      </c>
      <c r="F510" s="201" t="str">
        <f t="shared" si="3"/>
        <v/>
      </c>
      <c r="G510" s="178"/>
      <c r="H510" s="221"/>
      <c r="I510" s="218"/>
      <c r="J510" s="178"/>
      <c r="K510" s="178"/>
      <c r="L510" s="178"/>
      <c r="M510" s="217"/>
      <c r="N510" s="218"/>
    </row>
    <row r="511" spans="1:14" ht="12.5">
      <c r="A511" s="220"/>
      <c r="B511" s="205"/>
      <c r="C511" s="201" t="str">
        <f t="shared" si="0"/>
        <v/>
      </c>
      <c r="D511" s="201" t="str">
        <f t="shared" si="1"/>
        <v/>
      </c>
      <c r="E511" s="201" t="str">
        <f t="shared" si="2"/>
        <v/>
      </c>
      <c r="F511" s="201" t="str">
        <f t="shared" si="3"/>
        <v/>
      </c>
      <c r="G511" s="178"/>
      <c r="H511" s="221"/>
      <c r="I511" s="218"/>
      <c r="J511" s="178"/>
      <c r="K511" s="178"/>
      <c r="L511" s="178"/>
      <c r="M511" s="217"/>
      <c r="N511" s="218"/>
    </row>
    <row r="512" spans="1:14" ht="12.5">
      <c r="A512" s="220"/>
      <c r="B512" s="205"/>
      <c r="C512" s="201" t="str">
        <f t="shared" si="0"/>
        <v/>
      </c>
      <c r="D512" s="201" t="str">
        <f t="shared" si="1"/>
        <v/>
      </c>
      <c r="E512" s="201" t="str">
        <f t="shared" si="2"/>
        <v/>
      </c>
      <c r="F512" s="201" t="str">
        <f t="shared" si="3"/>
        <v/>
      </c>
      <c r="G512" s="178"/>
      <c r="H512" s="221"/>
      <c r="I512" s="218"/>
      <c r="J512" s="178"/>
      <c r="K512" s="178"/>
      <c r="L512" s="178"/>
      <c r="M512" s="217"/>
      <c r="N512" s="218"/>
    </row>
    <row r="513" spans="1:14" ht="12.5">
      <c r="A513" s="220"/>
      <c r="B513" s="205"/>
      <c r="C513" s="201" t="str">
        <f t="shared" si="0"/>
        <v/>
      </c>
      <c r="D513" s="201" t="str">
        <f t="shared" si="1"/>
        <v/>
      </c>
      <c r="E513" s="201" t="str">
        <f t="shared" si="2"/>
        <v/>
      </c>
      <c r="F513" s="201" t="str">
        <f t="shared" si="3"/>
        <v/>
      </c>
      <c r="G513" s="178"/>
      <c r="H513" s="221"/>
      <c r="I513" s="218"/>
      <c r="J513" s="178"/>
      <c r="K513" s="178"/>
      <c r="L513" s="178"/>
      <c r="M513" s="217"/>
      <c r="N513" s="218"/>
    </row>
    <row r="514" spans="1:14" ht="12.5">
      <c r="A514" s="220"/>
      <c r="B514" s="205"/>
      <c r="C514" s="201" t="str">
        <f t="shared" si="0"/>
        <v/>
      </c>
      <c r="D514" s="201" t="str">
        <f t="shared" si="1"/>
        <v/>
      </c>
      <c r="E514" s="201" t="str">
        <f t="shared" si="2"/>
        <v/>
      </c>
      <c r="F514" s="201" t="str">
        <f t="shared" si="3"/>
        <v/>
      </c>
      <c r="G514" s="178"/>
      <c r="H514" s="221"/>
      <c r="I514" s="218"/>
      <c r="J514" s="178"/>
      <c r="K514" s="178"/>
      <c r="L514" s="178"/>
      <c r="M514" s="217"/>
      <c r="N514" s="218"/>
    </row>
    <row r="515" spans="1:14" ht="12.5">
      <c r="A515" s="220"/>
      <c r="B515" s="205"/>
      <c r="C515" s="201" t="str">
        <f t="shared" si="0"/>
        <v/>
      </c>
      <c r="D515" s="201" t="str">
        <f t="shared" si="1"/>
        <v/>
      </c>
      <c r="E515" s="201" t="str">
        <f t="shared" si="2"/>
        <v/>
      </c>
      <c r="F515" s="201" t="str">
        <f t="shared" si="3"/>
        <v/>
      </c>
      <c r="G515" s="178"/>
      <c r="H515" s="221"/>
      <c r="I515" s="218"/>
      <c r="J515" s="178"/>
      <c r="K515" s="178"/>
      <c r="L515" s="178"/>
      <c r="M515" s="217"/>
      <c r="N515" s="218"/>
    </row>
    <row r="516" spans="1:14" ht="12.5">
      <c r="A516" s="220"/>
      <c r="B516" s="205"/>
      <c r="C516" s="201" t="str">
        <f t="shared" si="0"/>
        <v/>
      </c>
      <c r="D516" s="201" t="str">
        <f t="shared" si="1"/>
        <v/>
      </c>
      <c r="E516" s="201" t="str">
        <f t="shared" si="2"/>
        <v/>
      </c>
      <c r="F516" s="201" t="str">
        <f t="shared" si="3"/>
        <v/>
      </c>
      <c r="G516" s="178"/>
      <c r="H516" s="221"/>
      <c r="I516" s="218"/>
      <c r="J516" s="178"/>
      <c r="K516" s="178"/>
      <c r="L516" s="178"/>
      <c r="M516" s="217"/>
      <c r="N516" s="218"/>
    </row>
    <row r="517" spans="1:14" ht="12.5">
      <c r="A517" s="220"/>
      <c r="B517" s="205"/>
      <c r="C517" s="201" t="str">
        <f t="shared" si="0"/>
        <v/>
      </c>
      <c r="D517" s="201" t="str">
        <f t="shared" si="1"/>
        <v/>
      </c>
      <c r="E517" s="201" t="str">
        <f t="shared" si="2"/>
        <v/>
      </c>
      <c r="F517" s="201" t="str">
        <f t="shared" si="3"/>
        <v/>
      </c>
      <c r="G517" s="178"/>
      <c r="H517" s="221"/>
      <c r="I517" s="218"/>
      <c r="J517" s="178"/>
      <c r="K517" s="178"/>
      <c r="L517" s="178"/>
      <c r="M517" s="217"/>
      <c r="N517" s="218"/>
    </row>
    <row r="518" spans="1:14" ht="12.5">
      <c r="A518" s="220"/>
      <c r="B518" s="205"/>
      <c r="C518" s="201" t="str">
        <f t="shared" si="0"/>
        <v/>
      </c>
      <c r="D518" s="201" t="str">
        <f t="shared" si="1"/>
        <v/>
      </c>
      <c r="E518" s="201" t="str">
        <f t="shared" si="2"/>
        <v/>
      </c>
      <c r="F518" s="201" t="str">
        <f t="shared" si="3"/>
        <v/>
      </c>
      <c r="G518" s="178"/>
      <c r="H518" s="221"/>
      <c r="I518" s="218"/>
      <c r="J518" s="178"/>
      <c r="K518" s="178"/>
      <c r="L518" s="178"/>
      <c r="M518" s="217"/>
      <c r="N518" s="218"/>
    </row>
    <row r="519" spans="1:14" ht="12.5">
      <c r="A519" s="220"/>
      <c r="B519" s="205"/>
      <c r="C519" s="201" t="str">
        <f t="shared" si="0"/>
        <v/>
      </c>
      <c r="D519" s="201" t="str">
        <f t="shared" si="1"/>
        <v/>
      </c>
      <c r="E519" s="201" t="str">
        <f t="shared" si="2"/>
        <v/>
      </c>
      <c r="F519" s="201" t="str">
        <f t="shared" si="3"/>
        <v/>
      </c>
      <c r="G519" s="178"/>
      <c r="H519" s="221"/>
      <c r="I519" s="218"/>
      <c r="J519" s="178"/>
      <c r="K519" s="178"/>
      <c r="L519" s="178"/>
      <c r="M519" s="217"/>
      <c r="N519" s="218"/>
    </row>
    <row r="520" spans="1:14" ht="12.5">
      <c r="A520" s="220"/>
      <c r="B520" s="205"/>
      <c r="C520" s="201" t="str">
        <f t="shared" si="0"/>
        <v/>
      </c>
      <c r="D520" s="201" t="str">
        <f t="shared" si="1"/>
        <v/>
      </c>
      <c r="E520" s="201" t="str">
        <f t="shared" si="2"/>
        <v/>
      </c>
      <c r="F520" s="201" t="str">
        <f t="shared" si="3"/>
        <v/>
      </c>
      <c r="G520" s="178"/>
      <c r="H520" s="221"/>
      <c r="I520" s="218"/>
      <c r="J520" s="178"/>
      <c r="K520" s="178"/>
      <c r="L520" s="178"/>
      <c r="M520" s="217"/>
      <c r="N520" s="218"/>
    </row>
    <row r="521" spans="1:14" ht="12.5">
      <c r="A521" s="220"/>
      <c r="B521" s="205"/>
      <c r="C521" s="201" t="str">
        <f t="shared" si="0"/>
        <v/>
      </c>
      <c r="D521" s="201" t="str">
        <f t="shared" si="1"/>
        <v/>
      </c>
      <c r="E521" s="201" t="str">
        <f t="shared" si="2"/>
        <v/>
      </c>
      <c r="F521" s="201" t="str">
        <f t="shared" si="3"/>
        <v/>
      </c>
      <c r="G521" s="178"/>
      <c r="H521" s="221"/>
      <c r="I521" s="218"/>
      <c r="J521" s="178"/>
      <c r="K521" s="178"/>
      <c r="L521" s="178"/>
      <c r="M521" s="217"/>
      <c r="N521" s="218"/>
    </row>
    <row r="522" spans="1:14" ht="12.5">
      <c r="A522" s="220"/>
      <c r="B522" s="205"/>
      <c r="C522" s="201" t="str">
        <f t="shared" si="0"/>
        <v/>
      </c>
      <c r="D522" s="201" t="str">
        <f t="shared" si="1"/>
        <v/>
      </c>
      <c r="E522" s="201" t="str">
        <f t="shared" si="2"/>
        <v/>
      </c>
      <c r="F522" s="201" t="str">
        <f t="shared" si="3"/>
        <v/>
      </c>
      <c r="G522" s="178"/>
      <c r="H522" s="221"/>
      <c r="I522" s="218"/>
      <c r="J522" s="178"/>
      <c r="K522" s="178"/>
      <c r="L522" s="178"/>
      <c r="M522" s="217"/>
      <c r="N522" s="218"/>
    </row>
    <row r="523" spans="1:14" ht="12.5">
      <c r="A523" s="220"/>
      <c r="B523" s="205"/>
      <c r="C523" s="201" t="str">
        <f t="shared" si="0"/>
        <v/>
      </c>
      <c r="D523" s="201" t="str">
        <f t="shared" si="1"/>
        <v/>
      </c>
      <c r="E523" s="201" t="str">
        <f t="shared" si="2"/>
        <v/>
      </c>
      <c r="F523" s="201" t="str">
        <f t="shared" si="3"/>
        <v/>
      </c>
      <c r="G523" s="178"/>
      <c r="H523" s="221"/>
      <c r="I523" s="218"/>
      <c r="J523" s="178"/>
      <c r="K523" s="178"/>
      <c r="L523" s="178"/>
      <c r="M523" s="217"/>
      <c r="N523" s="218"/>
    </row>
    <row r="524" spans="1:14" ht="12.5">
      <c r="A524" s="220"/>
      <c r="B524" s="205"/>
      <c r="C524" s="201" t="str">
        <f t="shared" si="0"/>
        <v/>
      </c>
      <c r="D524" s="201" t="str">
        <f t="shared" si="1"/>
        <v/>
      </c>
      <c r="E524" s="201" t="str">
        <f t="shared" si="2"/>
        <v/>
      </c>
      <c r="F524" s="201" t="str">
        <f t="shared" si="3"/>
        <v/>
      </c>
      <c r="G524" s="178"/>
      <c r="H524" s="221"/>
      <c r="I524" s="218"/>
      <c r="J524" s="178"/>
      <c r="K524" s="178"/>
      <c r="L524" s="178"/>
      <c r="M524" s="217"/>
      <c r="N524" s="218"/>
    </row>
    <row r="525" spans="1:14" ht="12.5">
      <c r="A525" s="220"/>
      <c r="B525" s="205"/>
      <c r="C525" s="201" t="str">
        <f t="shared" si="0"/>
        <v/>
      </c>
      <c r="D525" s="201" t="str">
        <f t="shared" si="1"/>
        <v/>
      </c>
      <c r="E525" s="201" t="str">
        <f t="shared" si="2"/>
        <v/>
      </c>
      <c r="F525" s="201" t="str">
        <f t="shared" si="3"/>
        <v/>
      </c>
      <c r="G525" s="178"/>
      <c r="H525" s="221"/>
      <c r="I525" s="218"/>
      <c r="J525" s="178"/>
      <c r="K525" s="178"/>
      <c r="L525" s="178"/>
      <c r="M525" s="217"/>
      <c r="N525" s="218"/>
    </row>
    <row r="526" spans="1:14" ht="12.5">
      <c r="A526" s="220"/>
      <c r="B526" s="205"/>
      <c r="C526" s="201" t="str">
        <f t="shared" si="0"/>
        <v/>
      </c>
      <c r="D526" s="201" t="str">
        <f t="shared" si="1"/>
        <v/>
      </c>
      <c r="E526" s="201" t="str">
        <f t="shared" si="2"/>
        <v/>
      </c>
      <c r="F526" s="201" t="str">
        <f t="shared" si="3"/>
        <v/>
      </c>
      <c r="G526" s="178"/>
      <c r="H526" s="221"/>
      <c r="I526" s="218"/>
      <c r="J526" s="178"/>
      <c r="K526" s="178"/>
      <c r="L526" s="178"/>
      <c r="M526" s="217"/>
      <c r="N526" s="218"/>
    </row>
    <row r="527" spans="1:14" ht="12.5">
      <c r="A527" s="220"/>
      <c r="B527" s="205"/>
      <c r="C527" s="201" t="str">
        <f t="shared" si="0"/>
        <v/>
      </c>
      <c r="D527" s="201" t="str">
        <f t="shared" si="1"/>
        <v/>
      </c>
      <c r="E527" s="201" t="str">
        <f t="shared" si="2"/>
        <v/>
      </c>
      <c r="F527" s="201" t="str">
        <f t="shared" si="3"/>
        <v/>
      </c>
      <c r="G527" s="178"/>
      <c r="H527" s="221"/>
      <c r="I527" s="218"/>
      <c r="J527" s="178"/>
      <c r="K527" s="178"/>
      <c r="L527" s="178"/>
      <c r="M527" s="217"/>
      <c r="N527" s="218"/>
    </row>
    <row r="528" spans="1:14" ht="12.5">
      <c r="A528" s="220"/>
      <c r="B528" s="205"/>
      <c r="C528" s="201" t="str">
        <f t="shared" si="0"/>
        <v/>
      </c>
      <c r="D528" s="201" t="str">
        <f t="shared" si="1"/>
        <v/>
      </c>
      <c r="E528" s="201" t="str">
        <f t="shared" si="2"/>
        <v/>
      </c>
      <c r="F528" s="201" t="str">
        <f t="shared" si="3"/>
        <v/>
      </c>
      <c r="G528" s="178"/>
      <c r="H528" s="221"/>
      <c r="I528" s="218"/>
      <c r="J528" s="178"/>
      <c r="K528" s="178"/>
      <c r="L528" s="178"/>
      <c r="M528" s="217"/>
      <c r="N528" s="218"/>
    </row>
    <row r="529" spans="1:14" ht="12.5">
      <c r="A529" s="220"/>
      <c r="B529" s="205"/>
      <c r="C529" s="201" t="str">
        <f t="shared" si="0"/>
        <v/>
      </c>
      <c r="D529" s="201" t="str">
        <f t="shared" si="1"/>
        <v/>
      </c>
      <c r="E529" s="201" t="str">
        <f t="shared" si="2"/>
        <v/>
      </c>
      <c r="F529" s="201" t="str">
        <f t="shared" si="3"/>
        <v/>
      </c>
      <c r="G529" s="178"/>
      <c r="H529" s="221"/>
      <c r="I529" s="218"/>
      <c r="J529" s="178"/>
      <c r="K529" s="178"/>
      <c r="L529" s="178"/>
      <c r="M529" s="217"/>
      <c r="N529" s="218"/>
    </row>
    <row r="530" spans="1:14" ht="12.5">
      <c r="A530" s="220"/>
      <c r="B530" s="205"/>
      <c r="C530" s="201" t="str">
        <f t="shared" si="0"/>
        <v/>
      </c>
      <c r="D530" s="201" t="str">
        <f t="shared" si="1"/>
        <v/>
      </c>
      <c r="E530" s="201" t="str">
        <f t="shared" si="2"/>
        <v/>
      </c>
      <c r="F530" s="201" t="str">
        <f t="shared" si="3"/>
        <v/>
      </c>
      <c r="G530" s="178"/>
      <c r="H530" s="221"/>
      <c r="I530" s="218"/>
      <c r="J530" s="178"/>
      <c r="K530" s="178"/>
      <c r="L530" s="178"/>
      <c r="M530" s="217"/>
      <c r="N530" s="218"/>
    </row>
    <row r="531" spans="1:14" ht="12.5">
      <c r="A531" s="220"/>
      <c r="B531" s="205"/>
      <c r="C531" s="201" t="str">
        <f t="shared" si="0"/>
        <v/>
      </c>
      <c r="D531" s="201" t="str">
        <f t="shared" si="1"/>
        <v/>
      </c>
      <c r="E531" s="201" t="str">
        <f t="shared" si="2"/>
        <v/>
      </c>
      <c r="F531" s="201" t="str">
        <f t="shared" si="3"/>
        <v/>
      </c>
      <c r="G531" s="178"/>
      <c r="H531" s="221"/>
      <c r="I531" s="218"/>
      <c r="J531" s="178"/>
      <c r="K531" s="178"/>
      <c r="L531" s="178"/>
      <c r="M531" s="217"/>
      <c r="N531" s="218"/>
    </row>
    <row r="532" spans="1:14" ht="12.5">
      <c r="A532" s="220"/>
      <c r="B532" s="205"/>
      <c r="C532" s="201" t="str">
        <f t="shared" si="0"/>
        <v/>
      </c>
      <c r="D532" s="201" t="str">
        <f t="shared" si="1"/>
        <v/>
      </c>
      <c r="E532" s="201" t="str">
        <f t="shared" si="2"/>
        <v/>
      </c>
      <c r="F532" s="201" t="str">
        <f t="shared" si="3"/>
        <v/>
      </c>
      <c r="G532" s="178"/>
      <c r="H532" s="221"/>
      <c r="I532" s="218"/>
      <c r="J532" s="178"/>
      <c r="K532" s="178"/>
      <c r="L532" s="178"/>
      <c r="M532" s="217"/>
      <c r="N532" s="218"/>
    </row>
    <row r="533" spans="1:14" ht="12.5">
      <c r="A533" s="220"/>
      <c r="B533" s="205"/>
      <c r="C533" s="201" t="str">
        <f t="shared" si="0"/>
        <v/>
      </c>
      <c r="D533" s="201" t="str">
        <f t="shared" si="1"/>
        <v/>
      </c>
      <c r="E533" s="201" t="str">
        <f t="shared" si="2"/>
        <v/>
      </c>
      <c r="F533" s="201" t="str">
        <f t="shared" si="3"/>
        <v/>
      </c>
      <c r="G533" s="178"/>
      <c r="H533" s="221"/>
      <c r="I533" s="218"/>
      <c r="J533" s="178"/>
      <c r="K533" s="178"/>
      <c r="L533" s="178"/>
      <c r="M533" s="217"/>
      <c r="N533" s="218"/>
    </row>
    <row r="534" spans="1:14" ht="12.5">
      <c r="A534" s="220"/>
      <c r="B534" s="205"/>
      <c r="C534" s="201" t="str">
        <f t="shared" si="0"/>
        <v/>
      </c>
      <c r="D534" s="201" t="str">
        <f t="shared" si="1"/>
        <v/>
      </c>
      <c r="E534" s="201" t="str">
        <f t="shared" si="2"/>
        <v/>
      </c>
      <c r="F534" s="201" t="str">
        <f t="shared" si="3"/>
        <v/>
      </c>
      <c r="G534" s="178"/>
      <c r="H534" s="221"/>
      <c r="I534" s="218"/>
      <c r="J534" s="178"/>
      <c r="K534" s="178"/>
      <c r="L534" s="178"/>
      <c r="M534" s="217"/>
      <c r="N534" s="218"/>
    </row>
    <row r="535" spans="1:14" ht="12.5">
      <c r="A535" s="220"/>
      <c r="B535" s="205"/>
      <c r="C535" s="201" t="str">
        <f t="shared" si="0"/>
        <v/>
      </c>
      <c r="D535" s="201" t="str">
        <f t="shared" si="1"/>
        <v/>
      </c>
      <c r="E535" s="201" t="str">
        <f t="shared" si="2"/>
        <v/>
      </c>
      <c r="F535" s="201" t="str">
        <f t="shared" si="3"/>
        <v/>
      </c>
      <c r="G535" s="178"/>
      <c r="H535" s="221"/>
      <c r="I535" s="218"/>
      <c r="J535" s="178"/>
      <c r="K535" s="178"/>
      <c r="L535" s="178"/>
      <c r="M535" s="217"/>
      <c r="N535" s="218"/>
    </row>
    <row r="536" spans="1:14" ht="12.5">
      <c r="A536" s="220"/>
      <c r="B536" s="205"/>
      <c r="C536" s="201" t="str">
        <f t="shared" si="0"/>
        <v/>
      </c>
      <c r="D536" s="201" t="str">
        <f t="shared" si="1"/>
        <v/>
      </c>
      <c r="E536" s="201" t="str">
        <f t="shared" si="2"/>
        <v/>
      </c>
      <c r="F536" s="201" t="str">
        <f t="shared" si="3"/>
        <v/>
      </c>
      <c r="G536" s="178"/>
      <c r="H536" s="221"/>
      <c r="I536" s="218"/>
      <c r="J536" s="178"/>
      <c r="K536" s="178"/>
      <c r="L536" s="178"/>
      <c r="M536" s="217"/>
      <c r="N536" s="218"/>
    </row>
    <row r="537" spans="1:14" ht="12.5">
      <c r="A537" s="220"/>
      <c r="B537" s="205"/>
      <c r="C537" s="201" t="str">
        <f t="shared" si="0"/>
        <v/>
      </c>
      <c r="D537" s="201" t="str">
        <f t="shared" si="1"/>
        <v/>
      </c>
      <c r="E537" s="201" t="str">
        <f t="shared" si="2"/>
        <v/>
      </c>
      <c r="F537" s="201" t="str">
        <f t="shared" si="3"/>
        <v/>
      </c>
      <c r="G537" s="178"/>
      <c r="H537" s="221"/>
      <c r="I537" s="218"/>
      <c r="J537" s="178"/>
      <c r="K537" s="178"/>
      <c r="L537" s="178"/>
      <c r="M537" s="217"/>
      <c r="N537" s="218"/>
    </row>
    <row r="538" spans="1:14" ht="12.5">
      <c r="A538" s="220"/>
      <c r="B538" s="205"/>
      <c r="C538" s="201" t="str">
        <f t="shared" si="0"/>
        <v/>
      </c>
      <c r="D538" s="201" t="str">
        <f t="shared" si="1"/>
        <v/>
      </c>
      <c r="E538" s="201" t="str">
        <f t="shared" si="2"/>
        <v/>
      </c>
      <c r="F538" s="201" t="str">
        <f t="shared" si="3"/>
        <v/>
      </c>
      <c r="G538" s="178"/>
      <c r="H538" s="221"/>
      <c r="I538" s="218"/>
      <c r="J538" s="178"/>
      <c r="K538" s="178"/>
      <c r="L538" s="178"/>
      <c r="M538" s="217"/>
      <c r="N538" s="218"/>
    </row>
    <row r="539" spans="1:14" ht="12.5">
      <c r="A539" s="220"/>
      <c r="B539" s="205"/>
      <c r="C539" s="201" t="str">
        <f t="shared" si="0"/>
        <v/>
      </c>
      <c r="D539" s="201" t="str">
        <f t="shared" si="1"/>
        <v/>
      </c>
      <c r="E539" s="201" t="str">
        <f t="shared" si="2"/>
        <v/>
      </c>
      <c r="F539" s="201" t="str">
        <f t="shared" si="3"/>
        <v/>
      </c>
      <c r="G539" s="178"/>
      <c r="H539" s="221"/>
      <c r="I539" s="218"/>
      <c r="J539" s="178"/>
      <c r="K539" s="178"/>
      <c r="L539" s="178"/>
      <c r="M539" s="217"/>
      <c r="N539" s="218"/>
    </row>
    <row r="540" spans="1:14" ht="12.5">
      <c r="A540" s="220"/>
      <c r="B540" s="205"/>
      <c r="C540" s="201" t="str">
        <f t="shared" si="0"/>
        <v/>
      </c>
      <c r="D540" s="201" t="str">
        <f t="shared" si="1"/>
        <v/>
      </c>
      <c r="E540" s="201" t="str">
        <f t="shared" si="2"/>
        <v/>
      </c>
      <c r="F540" s="201" t="str">
        <f t="shared" si="3"/>
        <v/>
      </c>
      <c r="G540" s="178"/>
      <c r="H540" s="221"/>
      <c r="I540" s="218"/>
      <c r="J540" s="178"/>
      <c r="K540" s="178"/>
      <c r="L540" s="178"/>
      <c r="M540" s="217"/>
      <c r="N540" s="218"/>
    </row>
    <row r="541" spans="1:14" ht="12.5">
      <c r="A541" s="220"/>
      <c r="B541" s="205"/>
      <c r="C541" s="201" t="str">
        <f t="shared" si="0"/>
        <v/>
      </c>
      <c r="D541" s="201" t="str">
        <f t="shared" si="1"/>
        <v/>
      </c>
      <c r="E541" s="201" t="str">
        <f t="shared" si="2"/>
        <v/>
      </c>
      <c r="F541" s="201" t="str">
        <f t="shared" si="3"/>
        <v/>
      </c>
      <c r="G541" s="178"/>
      <c r="H541" s="221"/>
      <c r="I541" s="218"/>
      <c r="J541" s="178"/>
      <c r="K541" s="178"/>
      <c r="L541" s="178"/>
      <c r="M541" s="217"/>
      <c r="N541" s="218"/>
    </row>
    <row r="542" spans="1:14" ht="12.5">
      <c r="A542" s="220"/>
      <c r="B542" s="205"/>
      <c r="C542" s="201" t="str">
        <f t="shared" si="0"/>
        <v/>
      </c>
      <c r="D542" s="201" t="str">
        <f t="shared" si="1"/>
        <v/>
      </c>
      <c r="E542" s="201" t="str">
        <f t="shared" si="2"/>
        <v/>
      </c>
      <c r="F542" s="201" t="str">
        <f t="shared" si="3"/>
        <v/>
      </c>
      <c r="G542" s="178"/>
      <c r="H542" s="221"/>
      <c r="I542" s="218"/>
      <c r="J542" s="178"/>
      <c r="K542" s="178"/>
      <c r="L542" s="178"/>
      <c r="M542" s="217"/>
      <c r="N542" s="218"/>
    </row>
    <row r="543" spans="1:14" ht="12.5">
      <c r="A543" s="220"/>
      <c r="B543" s="205"/>
      <c r="C543" s="201" t="str">
        <f t="shared" si="0"/>
        <v/>
      </c>
      <c r="D543" s="201" t="str">
        <f t="shared" si="1"/>
        <v/>
      </c>
      <c r="E543" s="201" t="str">
        <f t="shared" si="2"/>
        <v/>
      </c>
      <c r="F543" s="201" t="str">
        <f t="shared" si="3"/>
        <v/>
      </c>
      <c r="G543" s="178"/>
      <c r="H543" s="221"/>
      <c r="I543" s="218"/>
      <c r="J543" s="178"/>
      <c r="K543" s="178"/>
      <c r="L543" s="178"/>
      <c r="M543" s="217"/>
      <c r="N543" s="218"/>
    </row>
    <row r="544" spans="1:14" ht="12.5">
      <c r="A544" s="220"/>
      <c r="B544" s="205"/>
      <c r="C544" s="201" t="str">
        <f t="shared" si="0"/>
        <v/>
      </c>
      <c r="D544" s="201" t="str">
        <f t="shared" si="1"/>
        <v/>
      </c>
      <c r="E544" s="201" t="str">
        <f t="shared" si="2"/>
        <v/>
      </c>
      <c r="F544" s="201" t="str">
        <f t="shared" si="3"/>
        <v/>
      </c>
      <c r="G544" s="178"/>
      <c r="H544" s="221"/>
      <c r="I544" s="218"/>
      <c r="J544" s="178"/>
      <c r="K544" s="178"/>
      <c r="L544" s="178"/>
      <c r="M544" s="217"/>
      <c r="N544" s="218"/>
    </row>
    <row r="545" spans="1:14" ht="12.5">
      <c r="A545" s="220"/>
      <c r="B545" s="205"/>
      <c r="C545" s="201" t="str">
        <f t="shared" si="0"/>
        <v/>
      </c>
      <c r="D545" s="201" t="str">
        <f t="shared" si="1"/>
        <v/>
      </c>
      <c r="E545" s="201" t="str">
        <f t="shared" si="2"/>
        <v/>
      </c>
      <c r="F545" s="201" t="str">
        <f t="shared" si="3"/>
        <v/>
      </c>
      <c r="G545" s="178"/>
      <c r="H545" s="221"/>
      <c r="I545" s="218"/>
      <c r="J545" s="178"/>
      <c r="K545" s="178"/>
      <c r="L545" s="178"/>
      <c r="M545" s="217"/>
      <c r="N545" s="218"/>
    </row>
    <row r="546" spans="1:14" ht="12.5">
      <c r="A546" s="220"/>
      <c r="B546" s="205"/>
      <c r="C546" s="201" t="str">
        <f t="shared" si="0"/>
        <v/>
      </c>
      <c r="D546" s="201" t="str">
        <f t="shared" si="1"/>
        <v/>
      </c>
      <c r="E546" s="201" t="str">
        <f t="shared" si="2"/>
        <v/>
      </c>
      <c r="F546" s="201" t="str">
        <f t="shared" si="3"/>
        <v/>
      </c>
      <c r="G546" s="178"/>
      <c r="H546" s="221"/>
      <c r="I546" s="218"/>
      <c r="J546" s="178"/>
      <c r="K546" s="178"/>
      <c r="L546" s="178"/>
      <c r="M546" s="217"/>
      <c r="N546" s="218"/>
    </row>
    <row r="547" spans="1:14" ht="12.5">
      <c r="A547" s="220"/>
      <c r="B547" s="205"/>
      <c r="C547" s="201" t="str">
        <f t="shared" si="0"/>
        <v/>
      </c>
      <c r="D547" s="201" t="str">
        <f t="shared" si="1"/>
        <v/>
      </c>
      <c r="E547" s="201" t="str">
        <f t="shared" si="2"/>
        <v/>
      </c>
      <c r="F547" s="201" t="str">
        <f t="shared" si="3"/>
        <v/>
      </c>
      <c r="G547" s="178"/>
      <c r="H547" s="221"/>
      <c r="I547" s="218"/>
      <c r="J547" s="178"/>
      <c r="K547" s="178"/>
      <c r="L547" s="178"/>
      <c r="M547" s="217"/>
      <c r="N547" s="218"/>
    </row>
    <row r="548" spans="1:14" ht="12.5">
      <c r="A548" s="220"/>
      <c r="B548" s="205"/>
      <c r="C548" s="201" t="str">
        <f t="shared" si="0"/>
        <v/>
      </c>
      <c r="D548" s="201" t="str">
        <f t="shared" si="1"/>
        <v/>
      </c>
      <c r="E548" s="201" t="str">
        <f t="shared" si="2"/>
        <v/>
      </c>
      <c r="F548" s="201" t="str">
        <f t="shared" si="3"/>
        <v/>
      </c>
      <c r="G548" s="178"/>
      <c r="H548" s="221"/>
      <c r="I548" s="218"/>
      <c r="J548" s="178"/>
      <c r="K548" s="178"/>
      <c r="L548" s="178"/>
      <c r="M548" s="217"/>
      <c r="N548" s="218"/>
    </row>
    <row r="549" spans="1:14" ht="12.5">
      <c r="A549" s="220"/>
      <c r="B549" s="205"/>
      <c r="C549" s="201" t="str">
        <f t="shared" si="0"/>
        <v/>
      </c>
      <c r="D549" s="201" t="str">
        <f t="shared" si="1"/>
        <v/>
      </c>
      <c r="E549" s="201" t="str">
        <f t="shared" si="2"/>
        <v/>
      </c>
      <c r="F549" s="201" t="str">
        <f t="shared" si="3"/>
        <v/>
      </c>
      <c r="G549" s="178"/>
      <c r="H549" s="221"/>
      <c r="I549" s="218"/>
      <c r="J549" s="178"/>
      <c r="K549" s="178"/>
      <c r="L549" s="178"/>
      <c r="M549" s="217"/>
      <c r="N549" s="218"/>
    </row>
    <row r="550" spans="1:14" ht="12.5">
      <c r="A550" s="220"/>
      <c r="B550" s="205"/>
      <c r="C550" s="201" t="str">
        <f t="shared" si="0"/>
        <v/>
      </c>
      <c r="D550" s="201" t="str">
        <f t="shared" si="1"/>
        <v/>
      </c>
      <c r="E550" s="201" t="str">
        <f t="shared" si="2"/>
        <v/>
      </c>
      <c r="F550" s="201" t="str">
        <f t="shared" si="3"/>
        <v/>
      </c>
      <c r="G550" s="178"/>
      <c r="H550" s="221"/>
      <c r="I550" s="218"/>
      <c r="J550" s="178"/>
      <c r="K550" s="178"/>
      <c r="L550" s="178"/>
      <c r="M550" s="217"/>
      <c r="N550" s="218"/>
    </row>
    <row r="551" spans="1:14" ht="12.5">
      <c r="A551" s="220"/>
      <c r="B551" s="205"/>
      <c r="C551" s="201" t="str">
        <f t="shared" si="0"/>
        <v/>
      </c>
      <c r="D551" s="201" t="str">
        <f t="shared" si="1"/>
        <v/>
      </c>
      <c r="E551" s="201" t="str">
        <f t="shared" si="2"/>
        <v/>
      </c>
      <c r="F551" s="201" t="str">
        <f t="shared" si="3"/>
        <v/>
      </c>
      <c r="G551" s="178"/>
      <c r="H551" s="221"/>
      <c r="I551" s="218"/>
      <c r="J551" s="178"/>
      <c r="K551" s="178"/>
      <c r="L551" s="178"/>
      <c r="M551" s="217"/>
      <c r="N551" s="218"/>
    </row>
    <row r="552" spans="1:14" ht="12.5">
      <c r="A552" s="220"/>
      <c r="B552" s="205"/>
      <c r="C552" s="201" t="str">
        <f t="shared" si="0"/>
        <v/>
      </c>
      <c r="D552" s="201" t="str">
        <f t="shared" si="1"/>
        <v/>
      </c>
      <c r="E552" s="201" t="str">
        <f t="shared" si="2"/>
        <v/>
      </c>
      <c r="F552" s="201" t="str">
        <f t="shared" si="3"/>
        <v/>
      </c>
      <c r="G552" s="178"/>
      <c r="H552" s="221"/>
      <c r="I552" s="218"/>
      <c r="J552" s="178"/>
      <c r="K552" s="178"/>
      <c r="L552" s="178"/>
      <c r="M552" s="217"/>
      <c r="N552" s="218"/>
    </row>
    <row r="553" spans="1:14" ht="12.5">
      <c r="A553" s="220"/>
      <c r="B553" s="205"/>
      <c r="C553" s="201" t="str">
        <f t="shared" si="0"/>
        <v/>
      </c>
      <c r="D553" s="201" t="str">
        <f t="shared" si="1"/>
        <v/>
      </c>
      <c r="E553" s="201" t="str">
        <f t="shared" si="2"/>
        <v/>
      </c>
      <c r="F553" s="201" t="str">
        <f t="shared" si="3"/>
        <v/>
      </c>
      <c r="G553" s="178"/>
      <c r="H553" s="221"/>
      <c r="I553" s="218"/>
      <c r="J553" s="178"/>
      <c r="K553" s="178"/>
      <c r="L553" s="178"/>
      <c r="M553" s="217"/>
      <c r="N553" s="218"/>
    </row>
    <row r="554" spans="1:14" ht="12.5">
      <c r="A554" s="220"/>
      <c r="B554" s="205"/>
      <c r="C554" s="201" t="str">
        <f t="shared" si="0"/>
        <v/>
      </c>
      <c r="D554" s="201" t="str">
        <f t="shared" si="1"/>
        <v/>
      </c>
      <c r="E554" s="201" t="str">
        <f t="shared" si="2"/>
        <v/>
      </c>
      <c r="F554" s="201" t="str">
        <f t="shared" si="3"/>
        <v/>
      </c>
      <c r="G554" s="178"/>
      <c r="H554" s="221"/>
      <c r="I554" s="218"/>
      <c r="J554" s="178"/>
      <c r="K554" s="178"/>
      <c r="L554" s="178"/>
      <c r="M554" s="217"/>
      <c r="N554" s="218"/>
    </row>
    <row r="555" spans="1:14" ht="12.5">
      <c r="A555" s="220"/>
      <c r="B555" s="205"/>
      <c r="C555" s="201" t="str">
        <f t="shared" si="0"/>
        <v/>
      </c>
      <c r="D555" s="201" t="str">
        <f t="shared" si="1"/>
        <v/>
      </c>
      <c r="E555" s="201" t="str">
        <f t="shared" si="2"/>
        <v/>
      </c>
      <c r="F555" s="201" t="str">
        <f t="shared" si="3"/>
        <v/>
      </c>
      <c r="G555" s="178"/>
      <c r="H555" s="221"/>
      <c r="I555" s="218"/>
      <c r="J555" s="178"/>
      <c r="K555" s="178"/>
      <c r="L555" s="178"/>
      <c r="M555" s="217"/>
      <c r="N555" s="218"/>
    </row>
    <row r="556" spans="1:14" ht="12.5">
      <c r="A556" s="220"/>
      <c r="B556" s="205"/>
      <c r="C556" s="201" t="str">
        <f t="shared" si="0"/>
        <v/>
      </c>
      <c r="D556" s="201" t="str">
        <f t="shared" si="1"/>
        <v/>
      </c>
      <c r="E556" s="201" t="str">
        <f t="shared" si="2"/>
        <v/>
      </c>
      <c r="F556" s="201" t="str">
        <f t="shared" si="3"/>
        <v/>
      </c>
      <c r="G556" s="178"/>
      <c r="H556" s="221"/>
      <c r="I556" s="218"/>
      <c r="J556" s="178"/>
      <c r="K556" s="178"/>
      <c r="L556" s="178"/>
      <c r="M556" s="217"/>
      <c r="N556" s="218"/>
    </row>
    <row r="557" spans="1:14" ht="12.5">
      <c r="A557" s="220"/>
      <c r="B557" s="205"/>
      <c r="C557" s="201" t="str">
        <f t="shared" si="0"/>
        <v/>
      </c>
      <c r="D557" s="201" t="str">
        <f t="shared" si="1"/>
        <v/>
      </c>
      <c r="E557" s="201" t="str">
        <f t="shared" si="2"/>
        <v/>
      </c>
      <c r="F557" s="201" t="str">
        <f t="shared" si="3"/>
        <v/>
      </c>
      <c r="G557" s="178"/>
      <c r="H557" s="221"/>
      <c r="I557" s="218"/>
      <c r="J557" s="178"/>
      <c r="K557" s="178"/>
      <c r="L557" s="178"/>
      <c r="M557" s="217"/>
      <c r="N557" s="218"/>
    </row>
    <row r="558" spans="1:14" ht="12.5">
      <c r="A558" s="220"/>
      <c r="B558" s="205"/>
      <c r="C558" s="201" t="str">
        <f t="shared" si="0"/>
        <v/>
      </c>
      <c r="D558" s="201" t="str">
        <f t="shared" si="1"/>
        <v/>
      </c>
      <c r="E558" s="201" t="str">
        <f t="shared" si="2"/>
        <v/>
      </c>
      <c r="F558" s="201" t="str">
        <f t="shared" si="3"/>
        <v/>
      </c>
      <c r="G558" s="178"/>
      <c r="H558" s="221"/>
      <c r="I558" s="218"/>
      <c r="J558" s="178"/>
      <c r="K558" s="178"/>
      <c r="L558" s="178"/>
      <c r="M558" s="217"/>
      <c r="N558" s="218"/>
    </row>
    <row r="559" spans="1:14" ht="12.5">
      <c r="A559" s="220"/>
      <c r="B559" s="205"/>
      <c r="C559" s="201" t="str">
        <f t="shared" si="0"/>
        <v/>
      </c>
      <c r="D559" s="201" t="str">
        <f t="shared" si="1"/>
        <v/>
      </c>
      <c r="E559" s="201" t="str">
        <f t="shared" si="2"/>
        <v/>
      </c>
      <c r="F559" s="201" t="str">
        <f t="shared" si="3"/>
        <v/>
      </c>
      <c r="G559" s="178"/>
      <c r="H559" s="221"/>
      <c r="I559" s="218"/>
      <c r="J559" s="178"/>
      <c r="K559" s="178"/>
      <c r="L559" s="178"/>
      <c r="M559" s="217"/>
      <c r="N559" s="218"/>
    </row>
    <row r="560" spans="1:14" ht="12.5">
      <c r="A560" s="220"/>
      <c r="B560" s="205"/>
      <c r="C560" s="201" t="str">
        <f t="shared" si="0"/>
        <v/>
      </c>
      <c r="D560" s="201" t="str">
        <f t="shared" si="1"/>
        <v/>
      </c>
      <c r="E560" s="201" t="str">
        <f t="shared" si="2"/>
        <v/>
      </c>
      <c r="F560" s="201" t="str">
        <f t="shared" si="3"/>
        <v/>
      </c>
      <c r="G560" s="178"/>
      <c r="H560" s="221"/>
      <c r="I560" s="218"/>
      <c r="J560" s="178"/>
      <c r="K560" s="178"/>
      <c r="L560" s="178"/>
      <c r="M560" s="217"/>
      <c r="N560" s="218"/>
    </row>
    <row r="561" spans="1:14" ht="12.5">
      <c r="A561" s="220"/>
      <c r="B561" s="205"/>
      <c r="C561" s="201" t="str">
        <f t="shared" si="0"/>
        <v/>
      </c>
      <c r="D561" s="201" t="str">
        <f t="shared" si="1"/>
        <v/>
      </c>
      <c r="E561" s="201" t="str">
        <f t="shared" si="2"/>
        <v/>
      </c>
      <c r="F561" s="201" t="str">
        <f t="shared" si="3"/>
        <v/>
      </c>
      <c r="G561" s="178"/>
      <c r="H561" s="221"/>
      <c r="I561" s="218"/>
      <c r="J561" s="178"/>
      <c r="K561" s="178"/>
      <c r="L561" s="178"/>
      <c r="M561" s="217"/>
      <c r="N561" s="218"/>
    </row>
    <row r="562" spans="1:14" ht="12.5">
      <c r="A562" s="220"/>
      <c r="B562" s="205"/>
      <c r="C562" s="201" t="str">
        <f t="shared" si="0"/>
        <v/>
      </c>
      <c r="D562" s="201" t="str">
        <f t="shared" si="1"/>
        <v/>
      </c>
      <c r="E562" s="201" t="str">
        <f t="shared" si="2"/>
        <v/>
      </c>
      <c r="F562" s="201" t="str">
        <f t="shared" si="3"/>
        <v/>
      </c>
      <c r="G562" s="178"/>
      <c r="H562" s="221"/>
      <c r="I562" s="218"/>
      <c r="J562" s="178"/>
      <c r="K562" s="178"/>
      <c r="L562" s="178"/>
      <c r="M562" s="217"/>
      <c r="N562" s="218"/>
    </row>
    <row r="563" spans="1:14" ht="12.5">
      <c r="A563" s="220"/>
      <c r="B563" s="205"/>
      <c r="C563" s="201" t="str">
        <f t="shared" si="0"/>
        <v/>
      </c>
      <c r="D563" s="201" t="str">
        <f t="shared" si="1"/>
        <v/>
      </c>
      <c r="E563" s="201" t="str">
        <f t="shared" si="2"/>
        <v/>
      </c>
      <c r="F563" s="201" t="str">
        <f t="shared" si="3"/>
        <v/>
      </c>
      <c r="G563" s="178"/>
      <c r="H563" s="221"/>
      <c r="I563" s="218"/>
      <c r="J563" s="178"/>
      <c r="K563" s="178"/>
      <c r="L563" s="178"/>
      <c r="M563" s="217"/>
      <c r="N563" s="218"/>
    </row>
    <row r="564" spans="1:14" ht="12.5">
      <c r="A564" s="220"/>
      <c r="B564" s="205"/>
      <c r="C564" s="201" t="str">
        <f t="shared" si="0"/>
        <v/>
      </c>
      <c r="D564" s="201" t="str">
        <f t="shared" si="1"/>
        <v/>
      </c>
      <c r="E564" s="201" t="str">
        <f t="shared" si="2"/>
        <v/>
      </c>
      <c r="F564" s="201" t="str">
        <f t="shared" si="3"/>
        <v/>
      </c>
      <c r="G564" s="178"/>
      <c r="H564" s="221"/>
      <c r="I564" s="218"/>
      <c r="J564" s="178"/>
      <c r="K564" s="178"/>
      <c r="L564" s="178"/>
      <c r="M564" s="217"/>
      <c r="N564" s="218"/>
    </row>
    <row r="565" spans="1:14" ht="12.5">
      <c r="A565" s="220"/>
      <c r="B565" s="205"/>
      <c r="C565" s="201" t="str">
        <f t="shared" si="0"/>
        <v/>
      </c>
      <c r="D565" s="201" t="str">
        <f t="shared" si="1"/>
        <v/>
      </c>
      <c r="E565" s="201" t="str">
        <f t="shared" si="2"/>
        <v/>
      </c>
      <c r="F565" s="201" t="str">
        <f t="shared" si="3"/>
        <v/>
      </c>
      <c r="G565" s="178"/>
      <c r="H565" s="221"/>
      <c r="I565" s="218"/>
      <c r="J565" s="178"/>
      <c r="K565" s="178"/>
      <c r="L565" s="178"/>
      <c r="M565" s="217"/>
      <c r="N565" s="218"/>
    </row>
    <row r="566" spans="1:14" ht="12.5">
      <c r="A566" s="220"/>
      <c r="B566" s="205"/>
      <c r="C566" s="201" t="str">
        <f t="shared" si="0"/>
        <v/>
      </c>
      <c r="D566" s="201" t="str">
        <f t="shared" si="1"/>
        <v/>
      </c>
      <c r="E566" s="201" t="str">
        <f t="shared" si="2"/>
        <v/>
      </c>
      <c r="F566" s="201" t="str">
        <f t="shared" si="3"/>
        <v/>
      </c>
      <c r="G566" s="178"/>
      <c r="H566" s="221"/>
      <c r="I566" s="218"/>
      <c r="J566" s="178"/>
      <c r="K566" s="178"/>
      <c r="L566" s="178"/>
      <c r="M566" s="217"/>
      <c r="N566" s="218"/>
    </row>
    <row r="567" spans="1:14" ht="12.5">
      <c r="A567" s="220"/>
      <c r="B567" s="205"/>
      <c r="C567" s="201" t="str">
        <f t="shared" si="0"/>
        <v/>
      </c>
      <c r="D567" s="201" t="str">
        <f t="shared" si="1"/>
        <v/>
      </c>
      <c r="E567" s="201" t="str">
        <f t="shared" si="2"/>
        <v/>
      </c>
      <c r="F567" s="201" t="str">
        <f t="shared" si="3"/>
        <v/>
      </c>
      <c r="G567" s="178"/>
      <c r="H567" s="221"/>
      <c r="I567" s="218"/>
      <c r="J567" s="178"/>
      <c r="K567" s="178"/>
      <c r="L567" s="178"/>
      <c r="M567" s="217"/>
      <c r="N567" s="218"/>
    </row>
    <row r="568" spans="1:14" ht="12.5">
      <c r="A568" s="220"/>
      <c r="B568" s="205"/>
      <c r="C568" s="201" t="str">
        <f t="shared" si="0"/>
        <v/>
      </c>
      <c r="D568" s="201" t="str">
        <f t="shared" si="1"/>
        <v/>
      </c>
      <c r="E568" s="201" t="str">
        <f t="shared" si="2"/>
        <v/>
      </c>
      <c r="F568" s="201" t="str">
        <f t="shared" si="3"/>
        <v/>
      </c>
      <c r="G568" s="178"/>
      <c r="H568" s="221"/>
      <c r="I568" s="218"/>
      <c r="J568" s="178"/>
      <c r="K568" s="178"/>
      <c r="L568" s="178"/>
      <c r="M568" s="217"/>
      <c r="N568" s="218"/>
    </row>
    <row r="569" spans="1:14" ht="12.5">
      <c r="A569" s="220"/>
      <c r="B569" s="205"/>
      <c r="C569" s="201" t="str">
        <f t="shared" si="0"/>
        <v/>
      </c>
      <c r="D569" s="201" t="str">
        <f t="shared" si="1"/>
        <v/>
      </c>
      <c r="E569" s="201" t="str">
        <f t="shared" si="2"/>
        <v/>
      </c>
      <c r="F569" s="201" t="str">
        <f t="shared" si="3"/>
        <v/>
      </c>
      <c r="G569" s="178"/>
      <c r="H569" s="221"/>
      <c r="I569" s="218"/>
      <c r="J569" s="178"/>
      <c r="K569" s="178"/>
      <c r="L569" s="178"/>
      <c r="M569" s="217"/>
      <c r="N569" s="218"/>
    </row>
    <row r="570" spans="1:14" ht="12.5">
      <c r="A570" s="220"/>
      <c r="B570" s="205"/>
      <c r="C570" s="201" t="str">
        <f t="shared" si="0"/>
        <v/>
      </c>
      <c r="D570" s="201" t="str">
        <f t="shared" si="1"/>
        <v/>
      </c>
      <c r="E570" s="201" t="str">
        <f t="shared" si="2"/>
        <v/>
      </c>
      <c r="F570" s="201" t="str">
        <f t="shared" si="3"/>
        <v/>
      </c>
      <c r="G570" s="178"/>
      <c r="H570" s="221"/>
      <c r="I570" s="218"/>
      <c r="J570" s="178"/>
      <c r="K570" s="178"/>
      <c r="L570" s="178"/>
      <c r="M570" s="217"/>
      <c r="N570" s="218"/>
    </row>
    <row r="571" spans="1:14" ht="12.5">
      <c r="A571" s="220"/>
      <c r="B571" s="205"/>
      <c r="C571" s="201" t="str">
        <f t="shared" si="0"/>
        <v/>
      </c>
      <c r="D571" s="201" t="str">
        <f t="shared" si="1"/>
        <v/>
      </c>
      <c r="E571" s="201" t="str">
        <f t="shared" si="2"/>
        <v/>
      </c>
      <c r="F571" s="201" t="str">
        <f t="shared" si="3"/>
        <v/>
      </c>
      <c r="G571" s="178"/>
      <c r="H571" s="221"/>
      <c r="I571" s="218"/>
      <c r="J571" s="178"/>
      <c r="K571" s="178"/>
      <c r="L571" s="178"/>
      <c r="M571" s="217"/>
      <c r="N571" s="218"/>
    </row>
    <row r="572" spans="1:14" ht="12.5">
      <c r="A572" s="220"/>
      <c r="B572" s="205"/>
      <c r="C572" s="201" t="str">
        <f t="shared" si="0"/>
        <v/>
      </c>
      <c r="D572" s="201" t="str">
        <f t="shared" si="1"/>
        <v/>
      </c>
      <c r="E572" s="201" t="str">
        <f t="shared" si="2"/>
        <v/>
      </c>
      <c r="F572" s="201" t="str">
        <f t="shared" si="3"/>
        <v/>
      </c>
      <c r="G572" s="178"/>
      <c r="H572" s="221"/>
      <c r="I572" s="218"/>
      <c r="J572" s="178"/>
      <c r="K572" s="178"/>
      <c r="L572" s="178"/>
      <c r="M572" s="217"/>
      <c r="N572" s="218"/>
    </row>
    <row r="573" spans="1:14" ht="12.5">
      <c r="A573" s="220"/>
      <c r="B573" s="205"/>
      <c r="C573" s="201" t="str">
        <f t="shared" si="0"/>
        <v/>
      </c>
      <c r="D573" s="201" t="str">
        <f t="shared" si="1"/>
        <v/>
      </c>
      <c r="E573" s="201" t="str">
        <f t="shared" si="2"/>
        <v/>
      </c>
      <c r="F573" s="201" t="str">
        <f t="shared" si="3"/>
        <v/>
      </c>
      <c r="G573" s="178"/>
      <c r="H573" s="221"/>
      <c r="I573" s="218"/>
      <c r="J573" s="178"/>
      <c r="K573" s="178"/>
      <c r="L573" s="178"/>
      <c r="M573" s="217"/>
      <c r="N573" s="218"/>
    </row>
    <row r="574" spans="1:14" ht="12.5">
      <c r="A574" s="220"/>
      <c r="B574" s="205"/>
      <c r="C574" s="201" t="str">
        <f t="shared" si="0"/>
        <v/>
      </c>
      <c r="D574" s="201" t="str">
        <f t="shared" si="1"/>
        <v/>
      </c>
      <c r="E574" s="201" t="str">
        <f t="shared" si="2"/>
        <v/>
      </c>
      <c r="F574" s="201" t="str">
        <f t="shared" si="3"/>
        <v/>
      </c>
      <c r="G574" s="178"/>
      <c r="H574" s="221"/>
      <c r="I574" s="218"/>
      <c r="J574" s="178"/>
      <c r="K574" s="178"/>
      <c r="L574" s="178"/>
      <c r="M574" s="217"/>
      <c r="N574" s="218"/>
    </row>
    <row r="575" spans="1:14" ht="12.5">
      <c r="A575" s="220"/>
      <c r="B575" s="205"/>
      <c r="C575" s="201" t="str">
        <f t="shared" si="0"/>
        <v/>
      </c>
      <c r="D575" s="201" t="str">
        <f t="shared" si="1"/>
        <v/>
      </c>
      <c r="E575" s="201" t="str">
        <f t="shared" si="2"/>
        <v/>
      </c>
      <c r="F575" s="201" t="str">
        <f t="shared" si="3"/>
        <v/>
      </c>
      <c r="G575" s="178"/>
      <c r="H575" s="221"/>
      <c r="I575" s="218"/>
      <c r="J575" s="178"/>
      <c r="K575" s="178"/>
      <c r="L575" s="178"/>
      <c r="M575" s="217"/>
      <c r="N575" s="218"/>
    </row>
    <row r="576" spans="1:14" ht="12.5">
      <c r="A576" s="220"/>
      <c r="B576" s="205"/>
      <c r="C576" s="201" t="str">
        <f t="shared" si="0"/>
        <v/>
      </c>
      <c r="D576" s="201" t="str">
        <f t="shared" si="1"/>
        <v/>
      </c>
      <c r="E576" s="201" t="str">
        <f t="shared" si="2"/>
        <v/>
      </c>
      <c r="F576" s="201" t="str">
        <f t="shared" si="3"/>
        <v/>
      </c>
      <c r="G576" s="178"/>
      <c r="H576" s="221"/>
      <c r="I576" s="218"/>
      <c r="J576" s="178"/>
      <c r="K576" s="178"/>
      <c r="L576" s="178"/>
      <c r="M576" s="217"/>
      <c r="N576" s="218"/>
    </row>
    <row r="577" spans="1:14" ht="12.5">
      <c r="A577" s="220"/>
      <c r="B577" s="205"/>
      <c r="C577" s="201" t="str">
        <f t="shared" si="0"/>
        <v/>
      </c>
      <c r="D577" s="201" t="str">
        <f t="shared" si="1"/>
        <v/>
      </c>
      <c r="E577" s="201" t="str">
        <f t="shared" si="2"/>
        <v/>
      </c>
      <c r="F577" s="201" t="str">
        <f t="shared" si="3"/>
        <v/>
      </c>
      <c r="G577" s="178"/>
      <c r="H577" s="221"/>
      <c r="I577" s="218"/>
      <c r="J577" s="178"/>
      <c r="K577" s="178"/>
      <c r="L577" s="178"/>
      <c r="M577" s="217"/>
      <c r="N577" s="218"/>
    </row>
    <row r="578" spans="1:14" ht="12.5">
      <c r="A578" s="220"/>
      <c r="B578" s="205"/>
      <c r="C578" s="201" t="str">
        <f t="shared" si="0"/>
        <v/>
      </c>
      <c r="D578" s="201" t="str">
        <f t="shared" si="1"/>
        <v/>
      </c>
      <c r="E578" s="201" t="str">
        <f t="shared" si="2"/>
        <v/>
      </c>
      <c r="F578" s="201" t="str">
        <f t="shared" si="3"/>
        <v/>
      </c>
      <c r="G578" s="178"/>
      <c r="H578" s="221"/>
      <c r="I578" s="218"/>
      <c r="J578" s="178"/>
      <c r="K578" s="178"/>
      <c r="L578" s="178"/>
      <c r="M578" s="217"/>
      <c r="N578" s="218"/>
    </row>
    <row r="579" spans="1:14" ht="12.5">
      <c r="A579" s="220"/>
      <c r="B579" s="205"/>
      <c r="C579" s="201" t="str">
        <f t="shared" si="0"/>
        <v/>
      </c>
      <c r="D579" s="201" t="str">
        <f t="shared" si="1"/>
        <v/>
      </c>
      <c r="E579" s="201" t="str">
        <f t="shared" si="2"/>
        <v/>
      </c>
      <c r="F579" s="201" t="str">
        <f t="shared" si="3"/>
        <v/>
      </c>
      <c r="G579" s="178"/>
      <c r="H579" s="221"/>
      <c r="I579" s="218"/>
      <c r="J579" s="178"/>
      <c r="K579" s="178"/>
      <c r="L579" s="178"/>
      <c r="M579" s="217"/>
      <c r="N579" s="218"/>
    </row>
    <row r="580" spans="1:14" ht="12.5">
      <c r="A580" s="220"/>
      <c r="B580" s="205"/>
      <c r="C580" s="201" t="str">
        <f t="shared" si="0"/>
        <v/>
      </c>
      <c r="D580" s="201" t="str">
        <f t="shared" si="1"/>
        <v/>
      </c>
      <c r="E580" s="201" t="str">
        <f t="shared" si="2"/>
        <v/>
      </c>
      <c r="F580" s="201" t="str">
        <f t="shared" si="3"/>
        <v/>
      </c>
      <c r="G580" s="178"/>
      <c r="H580" s="221"/>
      <c r="I580" s="218"/>
      <c r="J580" s="178"/>
      <c r="K580" s="178"/>
      <c r="L580" s="178"/>
      <c r="M580" s="217"/>
      <c r="N580" s="218"/>
    </row>
    <row r="581" spans="1:14" ht="12.5">
      <c r="A581" s="220"/>
      <c r="B581" s="205"/>
      <c r="C581" s="201" t="str">
        <f t="shared" si="0"/>
        <v/>
      </c>
      <c r="D581" s="201" t="str">
        <f t="shared" si="1"/>
        <v/>
      </c>
      <c r="E581" s="201" t="str">
        <f t="shared" si="2"/>
        <v/>
      </c>
      <c r="F581" s="201" t="str">
        <f t="shared" si="3"/>
        <v/>
      </c>
      <c r="G581" s="178"/>
      <c r="H581" s="221"/>
      <c r="I581" s="218"/>
      <c r="J581" s="178"/>
      <c r="K581" s="178"/>
      <c r="L581" s="178"/>
      <c r="M581" s="217"/>
      <c r="N581" s="218"/>
    </row>
    <row r="582" spans="1:14" ht="12.5">
      <c r="A582" s="220"/>
      <c r="B582" s="205"/>
      <c r="C582" s="201" t="str">
        <f t="shared" si="0"/>
        <v/>
      </c>
      <c r="D582" s="201" t="str">
        <f t="shared" si="1"/>
        <v/>
      </c>
      <c r="E582" s="201" t="str">
        <f t="shared" si="2"/>
        <v/>
      </c>
      <c r="F582" s="201" t="str">
        <f t="shared" si="3"/>
        <v/>
      </c>
      <c r="G582" s="178"/>
      <c r="H582" s="221"/>
      <c r="I582" s="218"/>
      <c r="J582" s="178"/>
      <c r="K582" s="178"/>
      <c r="L582" s="178"/>
      <c r="M582" s="217"/>
      <c r="N582" s="218"/>
    </row>
    <row r="583" spans="1:14" ht="12.5">
      <c r="A583" s="220"/>
      <c r="B583" s="205"/>
      <c r="C583" s="201" t="str">
        <f t="shared" si="0"/>
        <v/>
      </c>
      <c r="D583" s="201" t="str">
        <f t="shared" si="1"/>
        <v/>
      </c>
      <c r="E583" s="201" t="str">
        <f t="shared" si="2"/>
        <v/>
      </c>
      <c r="F583" s="201" t="str">
        <f t="shared" si="3"/>
        <v/>
      </c>
      <c r="G583" s="178"/>
      <c r="H583" s="221"/>
      <c r="I583" s="218"/>
      <c r="J583" s="178"/>
      <c r="K583" s="178"/>
      <c r="L583" s="178"/>
      <c r="M583" s="217"/>
      <c r="N583" s="218"/>
    </row>
    <row r="584" spans="1:14" ht="12.5">
      <c r="A584" s="220"/>
      <c r="B584" s="205"/>
      <c r="C584" s="201" t="str">
        <f t="shared" si="0"/>
        <v/>
      </c>
      <c r="D584" s="201" t="str">
        <f t="shared" si="1"/>
        <v/>
      </c>
      <c r="E584" s="201" t="str">
        <f t="shared" si="2"/>
        <v/>
      </c>
      <c r="F584" s="201" t="str">
        <f t="shared" si="3"/>
        <v/>
      </c>
      <c r="G584" s="178"/>
      <c r="H584" s="221"/>
      <c r="I584" s="218"/>
      <c r="J584" s="178"/>
      <c r="K584" s="178"/>
      <c r="L584" s="178"/>
      <c r="M584" s="217"/>
      <c r="N584" s="218"/>
    </row>
    <row r="585" spans="1:14" ht="12.5">
      <c r="A585" s="220"/>
      <c r="B585" s="205"/>
      <c r="C585" s="201" t="str">
        <f t="shared" si="0"/>
        <v/>
      </c>
      <c r="D585" s="201" t="str">
        <f t="shared" si="1"/>
        <v/>
      </c>
      <c r="E585" s="201" t="str">
        <f t="shared" si="2"/>
        <v/>
      </c>
      <c r="F585" s="201" t="str">
        <f t="shared" si="3"/>
        <v/>
      </c>
      <c r="G585" s="178"/>
      <c r="H585" s="221"/>
      <c r="I585" s="218"/>
      <c r="J585" s="178"/>
      <c r="K585" s="178"/>
      <c r="L585" s="178"/>
      <c r="M585" s="217"/>
      <c r="N585" s="218"/>
    </row>
    <row r="586" spans="1:14" ht="12.5">
      <c r="A586" s="220"/>
      <c r="B586" s="205"/>
      <c r="C586" s="201" t="str">
        <f t="shared" si="0"/>
        <v/>
      </c>
      <c r="D586" s="201" t="str">
        <f t="shared" si="1"/>
        <v/>
      </c>
      <c r="E586" s="201" t="str">
        <f t="shared" si="2"/>
        <v/>
      </c>
      <c r="F586" s="201" t="str">
        <f t="shared" si="3"/>
        <v/>
      </c>
      <c r="G586" s="178"/>
      <c r="H586" s="221"/>
      <c r="I586" s="218"/>
      <c r="J586" s="178"/>
      <c r="K586" s="178"/>
      <c r="L586" s="178"/>
      <c r="M586" s="217"/>
      <c r="N586" s="218"/>
    </row>
    <row r="587" spans="1:14" ht="12.5">
      <c r="A587" s="220"/>
      <c r="B587" s="205"/>
      <c r="C587" s="201" t="str">
        <f t="shared" si="0"/>
        <v/>
      </c>
      <c r="D587" s="201" t="str">
        <f t="shared" si="1"/>
        <v/>
      </c>
      <c r="E587" s="201" t="str">
        <f t="shared" si="2"/>
        <v/>
      </c>
      <c r="F587" s="201" t="str">
        <f t="shared" si="3"/>
        <v/>
      </c>
      <c r="G587" s="178"/>
      <c r="H587" s="221"/>
      <c r="I587" s="218"/>
      <c r="J587" s="178"/>
      <c r="K587" s="178"/>
      <c r="L587" s="178"/>
      <c r="M587" s="217"/>
      <c r="N587" s="218"/>
    </row>
    <row r="588" spans="1:14" ht="12.5">
      <c r="A588" s="220"/>
      <c r="B588" s="205"/>
      <c r="C588" s="201" t="str">
        <f t="shared" si="0"/>
        <v/>
      </c>
      <c r="D588" s="201" t="str">
        <f t="shared" si="1"/>
        <v/>
      </c>
      <c r="E588" s="201" t="str">
        <f t="shared" si="2"/>
        <v/>
      </c>
      <c r="F588" s="201" t="str">
        <f t="shared" si="3"/>
        <v/>
      </c>
      <c r="G588" s="178"/>
      <c r="H588" s="221"/>
      <c r="I588" s="218"/>
      <c r="J588" s="178"/>
      <c r="K588" s="178"/>
      <c r="L588" s="178"/>
      <c r="M588" s="217"/>
      <c r="N588" s="218"/>
    </row>
    <row r="589" spans="1:14" ht="12.5">
      <c r="A589" s="220"/>
      <c r="B589" s="205"/>
      <c r="C589" s="201" t="str">
        <f t="shared" si="0"/>
        <v/>
      </c>
      <c r="D589" s="201" t="str">
        <f t="shared" si="1"/>
        <v/>
      </c>
      <c r="E589" s="201" t="str">
        <f t="shared" si="2"/>
        <v/>
      </c>
      <c r="F589" s="201" t="str">
        <f t="shared" si="3"/>
        <v/>
      </c>
      <c r="G589" s="178"/>
      <c r="H589" s="221"/>
      <c r="I589" s="218"/>
      <c r="J589" s="178"/>
      <c r="K589" s="178"/>
      <c r="L589" s="178"/>
      <c r="M589" s="217"/>
      <c r="N589" s="218"/>
    </row>
    <row r="590" spans="1:14" ht="12.5">
      <c r="A590" s="220"/>
      <c r="B590" s="205"/>
      <c r="C590" s="201" t="str">
        <f t="shared" si="0"/>
        <v/>
      </c>
      <c r="D590" s="201" t="str">
        <f t="shared" si="1"/>
        <v/>
      </c>
      <c r="E590" s="201" t="str">
        <f t="shared" si="2"/>
        <v/>
      </c>
      <c r="F590" s="201" t="str">
        <f t="shared" si="3"/>
        <v/>
      </c>
      <c r="G590" s="178"/>
      <c r="H590" s="221"/>
      <c r="I590" s="218"/>
      <c r="J590" s="178"/>
      <c r="K590" s="178"/>
      <c r="L590" s="178"/>
      <c r="M590" s="217"/>
      <c r="N590" s="218"/>
    </row>
    <row r="591" spans="1:14" ht="12.5">
      <c r="A591" s="220"/>
      <c r="B591" s="205"/>
      <c r="C591" s="201" t="str">
        <f t="shared" si="0"/>
        <v/>
      </c>
      <c r="D591" s="201" t="str">
        <f t="shared" si="1"/>
        <v/>
      </c>
      <c r="E591" s="201" t="str">
        <f t="shared" si="2"/>
        <v/>
      </c>
      <c r="F591" s="201" t="str">
        <f t="shared" si="3"/>
        <v/>
      </c>
      <c r="G591" s="178"/>
      <c r="H591" s="221"/>
      <c r="I591" s="218"/>
      <c r="J591" s="178"/>
      <c r="K591" s="178"/>
      <c r="L591" s="178"/>
      <c r="M591" s="217"/>
      <c r="N591" s="218"/>
    </row>
    <row r="592" spans="1:14" ht="12.5">
      <c r="A592" s="220"/>
      <c r="B592" s="205"/>
      <c r="C592" s="201" t="str">
        <f t="shared" si="0"/>
        <v/>
      </c>
      <c r="D592" s="201" t="str">
        <f t="shared" si="1"/>
        <v/>
      </c>
      <c r="E592" s="201" t="str">
        <f t="shared" si="2"/>
        <v/>
      </c>
      <c r="F592" s="201" t="str">
        <f t="shared" si="3"/>
        <v/>
      </c>
      <c r="G592" s="178"/>
      <c r="H592" s="221"/>
      <c r="I592" s="218"/>
      <c r="J592" s="178"/>
      <c r="K592" s="178"/>
      <c r="L592" s="178"/>
      <c r="M592" s="217"/>
      <c r="N592" s="218"/>
    </row>
    <row r="593" spans="1:14" ht="12.5">
      <c r="A593" s="220"/>
      <c r="B593" s="205"/>
      <c r="C593" s="201" t="str">
        <f t="shared" si="0"/>
        <v/>
      </c>
      <c r="D593" s="201" t="str">
        <f t="shared" si="1"/>
        <v/>
      </c>
      <c r="E593" s="201" t="str">
        <f t="shared" si="2"/>
        <v/>
      </c>
      <c r="F593" s="201" t="str">
        <f t="shared" si="3"/>
        <v/>
      </c>
      <c r="G593" s="178"/>
      <c r="H593" s="221"/>
      <c r="I593" s="218"/>
      <c r="J593" s="178"/>
      <c r="K593" s="178"/>
      <c r="L593" s="178"/>
      <c r="M593" s="217"/>
      <c r="N593" s="218"/>
    </row>
    <row r="594" spans="1:14" ht="12.5">
      <c r="A594" s="220"/>
      <c r="B594" s="205"/>
      <c r="C594" s="201" t="str">
        <f t="shared" si="0"/>
        <v/>
      </c>
      <c r="D594" s="201" t="str">
        <f t="shared" si="1"/>
        <v/>
      </c>
      <c r="E594" s="201" t="str">
        <f t="shared" si="2"/>
        <v/>
      </c>
      <c r="F594" s="201" t="str">
        <f t="shared" si="3"/>
        <v/>
      </c>
      <c r="G594" s="178"/>
      <c r="H594" s="221"/>
      <c r="I594" s="218"/>
      <c r="J594" s="178"/>
      <c r="K594" s="178"/>
      <c r="L594" s="178"/>
      <c r="M594" s="217"/>
      <c r="N594" s="218"/>
    </row>
    <row r="595" spans="1:14" ht="12.5">
      <c r="A595" s="220"/>
      <c r="B595" s="205"/>
      <c r="C595" s="201" t="str">
        <f t="shared" si="0"/>
        <v/>
      </c>
      <c r="D595" s="201" t="str">
        <f t="shared" si="1"/>
        <v/>
      </c>
      <c r="E595" s="201" t="str">
        <f t="shared" si="2"/>
        <v/>
      </c>
      <c r="F595" s="201" t="str">
        <f t="shared" si="3"/>
        <v/>
      </c>
      <c r="G595" s="178"/>
      <c r="H595" s="221"/>
      <c r="I595" s="218"/>
      <c r="J595" s="178"/>
      <c r="K595" s="178"/>
      <c r="L595" s="178"/>
      <c r="M595" s="217"/>
      <c r="N595" s="218"/>
    </row>
    <row r="596" spans="1:14" ht="12.5">
      <c r="A596" s="220"/>
      <c r="B596" s="205"/>
      <c r="C596" s="201" t="str">
        <f t="shared" si="0"/>
        <v/>
      </c>
      <c r="D596" s="201" t="str">
        <f t="shared" si="1"/>
        <v/>
      </c>
      <c r="E596" s="201" t="str">
        <f t="shared" si="2"/>
        <v/>
      </c>
      <c r="F596" s="201" t="str">
        <f t="shared" si="3"/>
        <v/>
      </c>
      <c r="G596" s="178"/>
      <c r="H596" s="221"/>
      <c r="I596" s="218"/>
      <c r="J596" s="178"/>
      <c r="K596" s="178"/>
      <c r="L596" s="178"/>
      <c r="M596" s="217"/>
      <c r="N596" s="218"/>
    </row>
    <row r="597" spans="1:14" ht="12.5">
      <c r="A597" s="220"/>
      <c r="B597" s="205"/>
      <c r="C597" s="201" t="str">
        <f t="shared" si="0"/>
        <v/>
      </c>
      <c r="D597" s="201" t="str">
        <f t="shared" si="1"/>
        <v/>
      </c>
      <c r="E597" s="201" t="str">
        <f t="shared" si="2"/>
        <v/>
      </c>
      <c r="F597" s="201" t="str">
        <f t="shared" si="3"/>
        <v/>
      </c>
      <c r="G597" s="178"/>
      <c r="H597" s="221"/>
      <c r="I597" s="218"/>
      <c r="J597" s="178"/>
      <c r="K597" s="178"/>
      <c r="L597" s="178"/>
      <c r="M597" s="217"/>
      <c r="N597" s="218"/>
    </row>
    <row r="598" spans="1:14" ht="12.5">
      <c r="A598" s="220"/>
      <c r="B598" s="205"/>
      <c r="C598" s="201" t="str">
        <f t="shared" si="0"/>
        <v/>
      </c>
      <c r="D598" s="201" t="str">
        <f t="shared" si="1"/>
        <v/>
      </c>
      <c r="E598" s="201" t="str">
        <f t="shared" si="2"/>
        <v/>
      </c>
      <c r="F598" s="201" t="str">
        <f t="shared" si="3"/>
        <v/>
      </c>
      <c r="G598" s="178"/>
      <c r="H598" s="221"/>
      <c r="I598" s="218"/>
      <c r="J598" s="178"/>
      <c r="K598" s="178"/>
      <c r="L598" s="178"/>
      <c r="M598" s="217"/>
      <c r="N598" s="218"/>
    </row>
    <row r="599" spans="1:14" ht="12.5">
      <c r="A599" s="220"/>
      <c r="B599" s="205"/>
      <c r="C599" s="201" t="str">
        <f t="shared" si="0"/>
        <v/>
      </c>
      <c r="D599" s="201" t="str">
        <f t="shared" si="1"/>
        <v/>
      </c>
      <c r="E599" s="201" t="str">
        <f t="shared" si="2"/>
        <v/>
      </c>
      <c r="F599" s="201" t="str">
        <f t="shared" si="3"/>
        <v/>
      </c>
      <c r="G599" s="178"/>
      <c r="H599" s="221"/>
      <c r="I599" s="218"/>
      <c r="J599" s="178"/>
      <c r="K599" s="178"/>
      <c r="L599" s="178"/>
      <c r="M599" s="217"/>
      <c r="N599" s="218"/>
    </row>
    <row r="600" spans="1:14" ht="12.5">
      <c r="A600" s="220"/>
      <c r="B600" s="205"/>
      <c r="C600" s="201" t="str">
        <f t="shared" si="0"/>
        <v/>
      </c>
      <c r="D600" s="201" t="str">
        <f t="shared" si="1"/>
        <v/>
      </c>
      <c r="E600" s="201" t="str">
        <f t="shared" si="2"/>
        <v/>
      </c>
      <c r="F600" s="201" t="str">
        <f t="shared" si="3"/>
        <v/>
      </c>
      <c r="G600" s="178"/>
      <c r="H600" s="221"/>
      <c r="I600" s="218"/>
      <c r="J600" s="178"/>
      <c r="K600" s="178"/>
      <c r="L600" s="178"/>
      <c r="M600" s="217"/>
      <c r="N600" s="218"/>
    </row>
    <row r="601" spans="1:14" ht="12.5">
      <c r="A601" s="220"/>
      <c r="B601" s="205"/>
      <c r="C601" s="201" t="str">
        <f t="shared" si="0"/>
        <v/>
      </c>
      <c r="D601" s="201" t="str">
        <f t="shared" si="1"/>
        <v/>
      </c>
      <c r="E601" s="201" t="str">
        <f t="shared" si="2"/>
        <v/>
      </c>
      <c r="F601" s="201" t="str">
        <f t="shared" si="3"/>
        <v/>
      </c>
      <c r="G601" s="178"/>
      <c r="H601" s="221"/>
      <c r="I601" s="218"/>
      <c r="J601" s="178"/>
      <c r="K601" s="178"/>
      <c r="L601" s="178"/>
      <c r="M601" s="217"/>
      <c r="N601" s="218"/>
    </row>
    <row r="602" spans="1:14" ht="12.5">
      <c r="A602" s="220"/>
      <c r="B602" s="205"/>
      <c r="C602" s="201" t="str">
        <f t="shared" si="0"/>
        <v/>
      </c>
      <c r="D602" s="201" t="str">
        <f t="shared" si="1"/>
        <v/>
      </c>
      <c r="E602" s="201" t="str">
        <f t="shared" si="2"/>
        <v/>
      </c>
      <c r="F602" s="201" t="str">
        <f t="shared" si="3"/>
        <v/>
      </c>
      <c r="G602" s="178"/>
      <c r="H602" s="221"/>
      <c r="I602" s="218"/>
      <c r="J602" s="178"/>
      <c r="K602" s="178"/>
      <c r="L602" s="178"/>
      <c r="M602" s="217"/>
      <c r="N602" s="218"/>
    </row>
    <row r="603" spans="1:14" ht="12.5">
      <c r="A603" s="220"/>
      <c r="B603" s="205"/>
      <c r="C603" s="201" t="str">
        <f t="shared" si="0"/>
        <v/>
      </c>
      <c r="D603" s="201" t="str">
        <f t="shared" si="1"/>
        <v/>
      </c>
      <c r="E603" s="201" t="str">
        <f t="shared" si="2"/>
        <v/>
      </c>
      <c r="F603" s="201" t="str">
        <f t="shared" si="3"/>
        <v/>
      </c>
      <c r="G603" s="178"/>
      <c r="H603" s="221"/>
      <c r="I603" s="218"/>
      <c r="J603" s="178"/>
      <c r="K603" s="178"/>
      <c r="L603" s="178"/>
      <c r="M603" s="217"/>
      <c r="N603" s="218"/>
    </row>
    <row r="604" spans="1:14" ht="12.5">
      <c r="A604" s="220"/>
      <c r="B604" s="205"/>
      <c r="C604" s="201" t="str">
        <f t="shared" si="0"/>
        <v/>
      </c>
      <c r="D604" s="201" t="str">
        <f t="shared" si="1"/>
        <v/>
      </c>
      <c r="E604" s="201" t="str">
        <f t="shared" si="2"/>
        <v/>
      </c>
      <c r="F604" s="201" t="str">
        <f t="shared" si="3"/>
        <v/>
      </c>
      <c r="G604" s="178"/>
      <c r="H604" s="221"/>
      <c r="I604" s="218"/>
      <c r="J604" s="178"/>
      <c r="K604" s="178"/>
      <c r="L604" s="178"/>
      <c r="M604" s="217"/>
      <c r="N604" s="218"/>
    </row>
    <row r="605" spans="1:14" ht="12.5">
      <c r="A605" s="220"/>
      <c r="B605" s="205"/>
      <c r="C605" s="201" t="str">
        <f t="shared" si="0"/>
        <v/>
      </c>
      <c r="D605" s="201" t="str">
        <f t="shared" si="1"/>
        <v/>
      </c>
      <c r="E605" s="201" t="str">
        <f t="shared" si="2"/>
        <v/>
      </c>
      <c r="F605" s="201" t="str">
        <f t="shared" si="3"/>
        <v/>
      </c>
      <c r="G605" s="178"/>
      <c r="H605" s="221"/>
      <c r="I605" s="218"/>
      <c r="J605" s="178"/>
      <c r="K605" s="178"/>
      <c r="L605" s="178"/>
      <c r="M605" s="217"/>
      <c r="N605" s="218"/>
    </row>
    <row r="606" spans="1:14" ht="12.5">
      <c r="A606" s="220"/>
      <c r="B606" s="205"/>
      <c r="C606" s="201" t="str">
        <f t="shared" si="0"/>
        <v/>
      </c>
      <c r="D606" s="201" t="str">
        <f t="shared" si="1"/>
        <v/>
      </c>
      <c r="E606" s="201" t="str">
        <f t="shared" si="2"/>
        <v/>
      </c>
      <c r="F606" s="201" t="str">
        <f t="shared" si="3"/>
        <v/>
      </c>
      <c r="G606" s="178"/>
      <c r="H606" s="221"/>
      <c r="I606" s="218"/>
      <c r="J606" s="178"/>
      <c r="K606" s="178"/>
      <c r="L606" s="178"/>
      <c r="M606" s="217"/>
      <c r="N606" s="218"/>
    </row>
    <row r="607" spans="1:14" ht="12.5">
      <c r="A607" s="220"/>
      <c r="B607" s="205"/>
      <c r="C607" s="201" t="str">
        <f t="shared" si="0"/>
        <v/>
      </c>
      <c r="D607" s="201" t="str">
        <f t="shared" si="1"/>
        <v/>
      </c>
      <c r="E607" s="201" t="str">
        <f t="shared" si="2"/>
        <v/>
      </c>
      <c r="F607" s="201" t="str">
        <f t="shared" si="3"/>
        <v/>
      </c>
      <c r="G607" s="178"/>
      <c r="H607" s="221"/>
      <c r="I607" s="218"/>
      <c r="J607" s="178"/>
      <c r="K607" s="178"/>
      <c r="L607" s="178"/>
      <c r="M607" s="217"/>
      <c r="N607" s="218"/>
    </row>
    <row r="608" spans="1:14" ht="12.5">
      <c r="A608" s="220"/>
      <c r="B608" s="205"/>
      <c r="C608" s="201" t="str">
        <f t="shared" si="0"/>
        <v/>
      </c>
      <c r="D608" s="201" t="str">
        <f t="shared" si="1"/>
        <v/>
      </c>
      <c r="E608" s="201" t="str">
        <f t="shared" si="2"/>
        <v/>
      </c>
      <c r="F608" s="201" t="str">
        <f t="shared" si="3"/>
        <v/>
      </c>
      <c r="G608" s="178"/>
      <c r="H608" s="221"/>
      <c r="I608" s="218"/>
      <c r="J608" s="178"/>
      <c r="K608" s="178"/>
      <c r="L608" s="178"/>
      <c r="M608" s="217"/>
      <c r="N608" s="218"/>
    </row>
    <row r="609" spans="1:14" ht="12.5">
      <c r="A609" s="220"/>
      <c r="B609" s="205"/>
      <c r="C609" s="201" t="str">
        <f t="shared" si="0"/>
        <v/>
      </c>
      <c r="D609" s="201" t="str">
        <f t="shared" si="1"/>
        <v/>
      </c>
      <c r="E609" s="201" t="str">
        <f t="shared" si="2"/>
        <v/>
      </c>
      <c r="F609" s="201" t="str">
        <f t="shared" si="3"/>
        <v/>
      </c>
      <c r="G609" s="178"/>
      <c r="H609" s="221"/>
      <c r="I609" s="218"/>
      <c r="J609" s="178"/>
      <c r="K609" s="178"/>
      <c r="L609" s="178"/>
      <c r="M609" s="217"/>
      <c r="N609" s="218"/>
    </row>
    <row r="610" spans="1:14" ht="12.5">
      <c r="A610" s="220"/>
      <c r="B610" s="205"/>
      <c r="C610" s="201" t="str">
        <f t="shared" si="0"/>
        <v/>
      </c>
      <c r="D610" s="201" t="str">
        <f t="shared" si="1"/>
        <v/>
      </c>
      <c r="E610" s="201" t="str">
        <f t="shared" si="2"/>
        <v/>
      </c>
      <c r="F610" s="201" t="str">
        <f t="shared" si="3"/>
        <v/>
      </c>
      <c r="G610" s="178"/>
      <c r="H610" s="221"/>
      <c r="I610" s="218"/>
      <c r="J610" s="178"/>
      <c r="K610" s="178"/>
      <c r="L610" s="178"/>
      <c r="M610" s="217"/>
      <c r="N610" s="218"/>
    </row>
    <row r="611" spans="1:14" ht="12.5">
      <c r="A611" s="220"/>
      <c r="B611" s="205"/>
      <c r="C611" s="201" t="str">
        <f t="shared" si="0"/>
        <v/>
      </c>
      <c r="D611" s="201" t="str">
        <f t="shared" si="1"/>
        <v/>
      </c>
      <c r="E611" s="201" t="str">
        <f t="shared" si="2"/>
        <v/>
      </c>
      <c r="F611" s="201" t="str">
        <f t="shared" si="3"/>
        <v/>
      </c>
      <c r="G611" s="178"/>
      <c r="H611" s="221"/>
      <c r="I611" s="218"/>
      <c r="J611" s="178"/>
      <c r="K611" s="178"/>
      <c r="L611" s="178"/>
      <c r="M611" s="217"/>
      <c r="N611" s="218"/>
    </row>
    <row r="612" spans="1:14" ht="12.5">
      <c r="A612" s="220"/>
      <c r="B612" s="205"/>
      <c r="C612" s="201" t="str">
        <f t="shared" si="0"/>
        <v/>
      </c>
      <c r="D612" s="201" t="str">
        <f t="shared" si="1"/>
        <v/>
      </c>
      <c r="E612" s="201" t="str">
        <f t="shared" si="2"/>
        <v/>
      </c>
      <c r="F612" s="201" t="str">
        <f t="shared" si="3"/>
        <v/>
      </c>
      <c r="G612" s="178"/>
      <c r="H612" s="221"/>
      <c r="I612" s="218"/>
      <c r="J612" s="178"/>
      <c r="K612" s="178"/>
      <c r="L612" s="178"/>
      <c r="M612" s="217"/>
      <c r="N612" s="218"/>
    </row>
    <row r="613" spans="1:14" ht="12.5">
      <c r="A613" s="220"/>
      <c r="B613" s="205"/>
      <c r="C613" s="201" t="str">
        <f t="shared" si="0"/>
        <v/>
      </c>
      <c r="D613" s="201" t="str">
        <f t="shared" si="1"/>
        <v/>
      </c>
      <c r="E613" s="201" t="str">
        <f t="shared" si="2"/>
        <v/>
      </c>
      <c r="F613" s="201" t="str">
        <f t="shared" si="3"/>
        <v/>
      </c>
      <c r="G613" s="178"/>
      <c r="H613" s="221"/>
      <c r="I613" s="218"/>
      <c r="J613" s="178"/>
      <c r="K613" s="178"/>
      <c r="L613" s="178"/>
      <c r="M613" s="217"/>
      <c r="N613" s="218"/>
    </row>
    <row r="614" spans="1:14" ht="12.5">
      <c r="A614" s="220"/>
      <c r="B614" s="205"/>
      <c r="C614" s="201" t="str">
        <f t="shared" si="0"/>
        <v/>
      </c>
      <c r="D614" s="201" t="str">
        <f t="shared" si="1"/>
        <v/>
      </c>
      <c r="E614" s="201" t="str">
        <f t="shared" si="2"/>
        <v/>
      </c>
      <c r="F614" s="201" t="str">
        <f t="shared" si="3"/>
        <v/>
      </c>
      <c r="G614" s="178"/>
      <c r="H614" s="221"/>
      <c r="I614" s="218"/>
      <c r="J614" s="178"/>
      <c r="K614" s="178"/>
      <c r="L614" s="178"/>
      <c r="M614" s="217"/>
      <c r="N614" s="218"/>
    </row>
    <row r="615" spans="1:14" ht="12.5">
      <c r="A615" s="220"/>
      <c r="B615" s="205"/>
      <c r="C615" s="201" t="str">
        <f t="shared" si="0"/>
        <v/>
      </c>
      <c r="D615" s="201" t="str">
        <f t="shared" si="1"/>
        <v/>
      </c>
      <c r="E615" s="201" t="str">
        <f t="shared" si="2"/>
        <v/>
      </c>
      <c r="F615" s="201" t="str">
        <f t="shared" si="3"/>
        <v/>
      </c>
      <c r="G615" s="178"/>
      <c r="H615" s="221"/>
      <c r="I615" s="218"/>
      <c r="J615" s="178"/>
      <c r="K615" s="178"/>
      <c r="L615" s="178"/>
      <c r="M615" s="217"/>
      <c r="N615" s="218"/>
    </row>
    <row r="616" spans="1:14" ht="12.5">
      <c r="A616" s="220"/>
      <c r="B616" s="205"/>
      <c r="C616" s="201" t="str">
        <f t="shared" si="0"/>
        <v/>
      </c>
      <c r="D616" s="201" t="str">
        <f t="shared" si="1"/>
        <v/>
      </c>
      <c r="E616" s="201" t="str">
        <f t="shared" si="2"/>
        <v/>
      </c>
      <c r="F616" s="201" t="str">
        <f t="shared" si="3"/>
        <v/>
      </c>
      <c r="G616" s="178"/>
      <c r="H616" s="221"/>
      <c r="I616" s="218"/>
      <c r="J616" s="178"/>
      <c r="K616" s="178"/>
      <c r="L616" s="178"/>
      <c r="M616" s="217"/>
      <c r="N616" s="218"/>
    </row>
    <row r="617" spans="1:14" ht="12.5">
      <c r="A617" s="220"/>
      <c r="B617" s="205"/>
      <c r="C617" s="201" t="str">
        <f t="shared" si="0"/>
        <v/>
      </c>
      <c r="D617" s="201" t="str">
        <f t="shared" si="1"/>
        <v/>
      </c>
      <c r="E617" s="201" t="str">
        <f t="shared" si="2"/>
        <v/>
      </c>
      <c r="F617" s="201" t="str">
        <f t="shared" si="3"/>
        <v/>
      </c>
      <c r="G617" s="178"/>
      <c r="H617" s="221"/>
      <c r="I617" s="218"/>
      <c r="J617" s="178"/>
      <c r="K617" s="178"/>
      <c r="L617" s="178"/>
      <c r="M617" s="217"/>
      <c r="N617" s="218"/>
    </row>
    <row r="618" spans="1:14" ht="12.5">
      <c r="A618" s="220"/>
      <c r="B618" s="205"/>
      <c r="C618" s="201" t="str">
        <f t="shared" si="0"/>
        <v/>
      </c>
      <c r="D618" s="201" t="str">
        <f t="shared" si="1"/>
        <v/>
      </c>
      <c r="E618" s="201" t="str">
        <f t="shared" si="2"/>
        <v/>
      </c>
      <c r="F618" s="201" t="str">
        <f t="shared" si="3"/>
        <v/>
      </c>
      <c r="G618" s="178"/>
      <c r="H618" s="221"/>
      <c r="I618" s="218"/>
      <c r="J618" s="178"/>
      <c r="K618" s="178"/>
      <c r="L618" s="178"/>
      <c r="M618" s="217"/>
      <c r="N618" s="218"/>
    </row>
    <row r="619" spans="1:14" ht="12.5">
      <c r="A619" s="220"/>
      <c r="B619" s="205"/>
      <c r="C619" s="201" t="str">
        <f t="shared" si="0"/>
        <v/>
      </c>
      <c r="D619" s="201" t="str">
        <f t="shared" si="1"/>
        <v/>
      </c>
      <c r="E619" s="201" t="str">
        <f t="shared" si="2"/>
        <v/>
      </c>
      <c r="F619" s="201" t="str">
        <f t="shared" si="3"/>
        <v/>
      </c>
      <c r="G619" s="178"/>
      <c r="H619" s="221"/>
      <c r="I619" s="218"/>
      <c r="J619" s="178"/>
      <c r="K619" s="178"/>
      <c r="L619" s="178"/>
      <c r="M619" s="217"/>
      <c r="N619" s="218"/>
    </row>
    <row r="620" spans="1:14" ht="12.5">
      <c r="A620" s="220"/>
      <c r="B620" s="205"/>
      <c r="C620" s="201" t="str">
        <f t="shared" si="0"/>
        <v/>
      </c>
      <c r="D620" s="201" t="str">
        <f t="shared" si="1"/>
        <v/>
      </c>
      <c r="E620" s="201" t="str">
        <f t="shared" si="2"/>
        <v/>
      </c>
      <c r="F620" s="201" t="str">
        <f t="shared" si="3"/>
        <v/>
      </c>
      <c r="G620" s="178"/>
      <c r="H620" s="221"/>
      <c r="I620" s="218"/>
      <c r="J620" s="178"/>
      <c r="K620" s="178"/>
      <c r="L620" s="178"/>
      <c r="M620" s="217"/>
      <c r="N620" s="218"/>
    </row>
    <row r="621" spans="1:14" ht="12.5">
      <c r="A621" s="220"/>
      <c r="B621" s="205"/>
      <c r="C621" s="201" t="str">
        <f t="shared" si="0"/>
        <v/>
      </c>
      <c r="D621" s="201" t="str">
        <f t="shared" si="1"/>
        <v/>
      </c>
      <c r="E621" s="201" t="str">
        <f t="shared" si="2"/>
        <v/>
      </c>
      <c r="F621" s="201" t="str">
        <f t="shared" si="3"/>
        <v/>
      </c>
      <c r="G621" s="178"/>
      <c r="H621" s="221"/>
      <c r="I621" s="218"/>
      <c r="J621" s="178"/>
      <c r="K621" s="178"/>
      <c r="L621" s="178"/>
      <c r="M621" s="217"/>
      <c r="N621" s="218"/>
    </row>
    <row r="622" spans="1:14" ht="12.5">
      <c r="A622" s="220"/>
      <c r="B622" s="205"/>
      <c r="C622" s="201" t="str">
        <f t="shared" si="0"/>
        <v/>
      </c>
      <c r="D622" s="201" t="str">
        <f t="shared" si="1"/>
        <v/>
      </c>
      <c r="E622" s="201" t="str">
        <f t="shared" si="2"/>
        <v/>
      </c>
      <c r="F622" s="201" t="str">
        <f t="shared" si="3"/>
        <v/>
      </c>
      <c r="G622" s="178"/>
      <c r="H622" s="221"/>
      <c r="I622" s="218"/>
      <c r="J622" s="178"/>
      <c r="K622" s="178"/>
      <c r="L622" s="178"/>
      <c r="M622" s="217"/>
      <c r="N622" s="218"/>
    </row>
    <row r="623" spans="1:14" ht="12.5">
      <c r="A623" s="220"/>
      <c r="B623" s="205"/>
      <c r="C623" s="201" t="str">
        <f t="shared" si="0"/>
        <v/>
      </c>
      <c r="D623" s="201" t="str">
        <f t="shared" si="1"/>
        <v/>
      </c>
      <c r="E623" s="201" t="str">
        <f t="shared" si="2"/>
        <v/>
      </c>
      <c r="F623" s="201" t="str">
        <f t="shared" si="3"/>
        <v/>
      </c>
      <c r="G623" s="178"/>
      <c r="H623" s="221"/>
      <c r="I623" s="218"/>
      <c r="J623" s="178"/>
      <c r="K623" s="178"/>
      <c r="L623" s="178"/>
      <c r="M623" s="217"/>
      <c r="N623" s="218"/>
    </row>
    <row r="624" spans="1:14" ht="12.5">
      <c r="A624" s="220"/>
      <c r="B624" s="205"/>
      <c r="C624" s="201" t="str">
        <f t="shared" si="0"/>
        <v/>
      </c>
      <c r="D624" s="201" t="str">
        <f t="shared" si="1"/>
        <v/>
      </c>
      <c r="E624" s="201" t="str">
        <f t="shared" si="2"/>
        <v/>
      </c>
      <c r="F624" s="201" t="str">
        <f t="shared" si="3"/>
        <v/>
      </c>
      <c r="G624" s="178"/>
      <c r="H624" s="221"/>
      <c r="I624" s="218"/>
      <c r="J624" s="178"/>
      <c r="K624" s="178"/>
      <c r="L624" s="178"/>
      <c r="M624" s="217"/>
      <c r="N624" s="218"/>
    </row>
    <row r="625" spans="1:14" ht="12.5">
      <c r="A625" s="220"/>
      <c r="B625" s="205"/>
      <c r="C625" s="201" t="str">
        <f t="shared" si="0"/>
        <v/>
      </c>
      <c r="D625" s="201" t="str">
        <f t="shared" si="1"/>
        <v/>
      </c>
      <c r="E625" s="201" t="str">
        <f t="shared" si="2"/>
        <v/>
      </c>
      <c r="F625" s="201" t="str">
        <f t="shared" si="3"/>
        <v/>
      </c>
      <c r="G625" s="178"/>
      <c r="H625" s="221"/>
      <c r="I625" s="218"/>
      <c r="J625" s="178"/>
      <c r="K625" s="178"/>
      <c r="L625" s="178"/>
      <c r="M625" s="217"/>
      <c r="N625" s="218"/>
    </row>
    <row r="626" spans="1:14" ht="12.5">
      <c r="A626" s="220"/>
      <c r="B626" s="205"/>
      <c r="C626" s="201" t="str">
        <f t="shared" si="0"/>
        <v/>
      </c>
      <c r="D626" s="201" t="str">
        <f t="shared" si="1"/>
        <v/>
      </c>
      <c r="E626" s="201" t="str">
        <f t="shared" si="2"/>
        <v/>
      </c>
      <c r="F626" s="201" t="str">
        <f t="shared" si="3"/>
        <v/>
      </c>
      <c r="G626" s="178"/>
      <c r="H626" s="221"/>
      <c r="I626" s="218"/>
      <c r="J626" s="178"/>
      <c r="K626" s="178"/>
      <c r="L626" s="178"/>
      <c r="M626" s="217"/>
      <c r="N626" s="218"/>
    </row>
    <row r="627" spans="1:14" ht="12.5">
      <c r="A627" s="220"/>
      <c r="B627" s="205"/>
      <c r="C627" s="201" t="str">
        <f t="shared" si="0"/>
        <v/>
      </c>
      <c r="D627" s="201" t="str">
        <f t="shared" si="1"/>
        <v/>
      </c>
      <c r="E627" s="201" t="str">
        <f t="shared" si="2"/>
        <v/>
      </c>
      <c r="F627" s="201" t="str">
        <f t="shared" si="3"/>
        <v/>
      </c>
      <c r="G627" s="178"/>
      <c r="H627" s="221"/>
      <c r="I627" s="218"/>
      <c r="J627" s="178"/>
      <c r="K627" s="178"/>
      <c r="L627" s="178"/>
      <c r="M627" s="217"/>
      <c r="N627" s="218"/>
    </row>
    <row r="628" spans="1:14" ht="12.5">
      <c r="A628" s="220"/>
      <c r="B628" s="205"/>
      <c r="C628" s="201" t="str">
        <f t="shared" si="0"/>
        <v/>
      </c>
      <c r="D628" s="201" t="str">
        <f t="shared" si="1"/>
        <v/>
      </c>
      <c r="E628" s="201" t="str">
        <f t="shared" si="2"/>
        <v/>
      </c>
      <c r="F628" s="201" t="str">
        <f t="shared" si="3"/>
        <v/>
      </c>
      <c r="G628" s="178"/>
      <c r="H628" s="221"/>
      <c r="I628" s="218"/>
      <c r="J628" s="178"/>
      <c r="K628" s="178"/>
      <c r="L628" s="178"/>
      <c r="M628" s="217"/>
      <c r="N628" s="218"/>
    </row>
    <row r="629" spans="1:14" ht="12.5">
      <c r="A629" s="220"/>
      <c r="B629" s="205"/>
      <c r="C629" s="201" t="str">
        <f t="shared" si="0"/>
        <v/>
      </c>
      <c r="D629" s="201" t="str">
        <f t="shared" si="1"/>
        <v/>
      </c>
      <c r="E629" s="201" t="str">
        <f t="shared" si="2"/>
        <v/>
      </c>
      <c r="F629" s="201" t="str">
        <f t="shared" si="3"/>
        <v/>
      </c>
      <c r="G629" s="178"/>
      <c r="H629" s="221"/>
      <c r="I629" s="218"/>
      <c r="J629" s="178"/>
      <c r="K629" s="178"/>
      <c r="L629" s="178"/>
      <c r="M629" s="217"/>
      <c r="N629" s="218"/>
    </row>
    <row r="630" spans="1:14" ht="12.5">
      <c r="A630" s="220"/>
      <c r="B630" s="205"/>
      <c r="C630" s="201" t="str">
        <f t="shared" si="0"/>
        <v/>
      </c>
      <c r="D630" s="201" t="str">
        <f t="shared" si="1"/>
        <v/>
      </c>
      <c r="E630" s="201" t="str">
        <f t="shared" si="2"/>
        <v/>
      </c>
      <c r="F630" s="201" t="str">
        <f t="shared" si="3"/>
        <v/>
      </c>
      <c r="G630" s="178"/>
      <c r="H630" s="221"/>
      <c r="I630" s="218"/>
      <c r="J630" s="178"/>
      <c r="K630" s="178"/>
      <c r="L630" s="178"/>
      <c r="M630" s="217"/>
      <c r="N630" s="218"/>
    </row>
    <row r="631" spans="1:14" ht="12.5">
      <c r="A631" s="220"/>
      <c r="B631" s="205"/>
      <c r="C631" s="201" t="str">
        <f t="shared" si="0"/>
        <v/>
      </c>
      <c r="D631" s="201" t="str">
        <f t="shared" si="1"/>
        <v/>
      </c>
      <c r="E631" s="201" t="str">
        <f t="shared" si="2"/>
        <v/>
      </c>
      <c r="F631" s="201" t="str">
        <f t="shared" si="3"/>
        <v/>
      </c>
      <c r="G631" s="178"/>
      <c r="H631" s="221"/>
      <c r="I631" s="218"/>
      <c r="J631" s="178"/>
      <c r="K631" s="178"/>
      <c r="L631" s="178"/>
      <c r="M631" s="217"/>
      <c r="N631" s="218"/>
    </row>
    <row r="632" spans="1:14" ht="12.5">
      <c r="A632" s="220"/>
      <c r="B632" s="205"/>
      <c r="C632" s="201" t="str">
        <f t="shared" si="0"/>
        <v/>
      </c>
      <c r="D632" s="201" t="str">
        <f t="shared" si="1"/>
        <v/>
      </c>
      <c r="E632" s="201" t="str">
        <f t="shared" si="2"/>
        <v/>
      </c>
      <c r="F632" s="201" t="str">
        <f t="shared" si="3"/>
        <v/>
      </c>
      <c r="G632" s="178"/>
      <c r="H632" s="221"/>
      <c r="I632" s="218"/>
      <c r="J632" s="178"/>
      <c r="K632" s="178"/>
      <c r="L632" s="178"/>
      <c r="M632" s="217"/>
      <c r="N632" s="218"/>
    </row>
    <row r="633" spans="1:14" ht="12.5">
      <c r="A633" s="220"/>
      <c r="B633" s="205"/>
      <c r="C633" s="201" t="str">
        <f t="shared" si="0"/>
        <v/>
      </c>
      <c r="D633" s="201" t="str">
        <f t="shared" si="1"/>
        <v/>
      </c>
      <c r="E633" s="201" t="str">
        <f t="shared" si="2"/>
        <v/>
      </c>
      <c r="F633" s="201" t="str">
        <f t="shared" si="3"/>
        <v/>
      </c>
      <c r="G633" s="178"/>
      <c r="H633" s="221"/>
      <c r="I633" s="218"/>
      <c r="J633" s="178"/>
      <c r="K633" s="178"/>
      <c r="L633" s="178"/>
      <c r="M633" s="217"/>
      <c r="N633" s="218"/>
    </row>
    <row r="634" spans="1:14" ht="12.5">
      <c r="A634" s="220"/>
      <c r="B634" s="205"/>
      <c r="C634" s="201" t="str">
        <f t="shared" si="0"/>
        <v/>
      </c>
      <c r="D634" s="201" t="str">
        <f t="shared" si="1"/>
        <v/>
      </c>
      <c r="E634" s="201" t="str">
        <f t="shared" si="2"/>
        <v/>
      </c>
      <c r="F634" s="201" t="str">
        <f t="shared" si="3"/>
        <v/>
      </c>
      <c r="G634" s="178"/>
      <c r="H634" s="221"/>
      <c r="I634" s="218"/>
      <c r="J634" s="178"/>
      <c r="K634" s="178"/>
      <c r="L634" s="178"/>
      <c r="M634" s="217"/>
      <c r="N634" s="218"/>
    </row>
    <row r="635" spans="1:14" ht="12.5">
      <c r="A635" s="220"/>
      <c r="B635" s="205"/>
      <c r="C635" s="201" t="str">
        <f t="shared" si="0"/>
        <v/>
      </c>
      <c r="D635" s="201" t="str">
        <f t="shared" si="1"/>
        <v/>
      </c>
      <c r="E635" s="201" t="str">
        <f t="shared" si="2"/>
        <v/>
      </c>
      <c r="F635" s="201" t="str">
        <f t="shared" si="3"/>
        <v/>
      </c>
      <c r="G635" s="178"/>
      <c r="H635" s="221"/>
      <c r="I635" s="218"/>
      <c r="J635" s="178"/>
      <c r="K635" s="178"/>
      <c r="L635" s="178"/>
      <c r="M635" s="217"/>
      <c r="N635" s="218"/>
    </row>
    <row r="636" spans="1:14" ht="12.5">
      <c r="A636" s="220"/>
      <c r="B636" s="205"/>
      <c r="C636" s="201" t="str">
        <f t="shared" si="0"/>
        <v/>
      </c>
      <c r="D636" s="201" t="str">
        <f t="shared" si="1"/>
        <v/>
      </c>
      <c r="E636" s="201" t="str">
        <f t="shared" si="2"/>
        <v/>
      </c>
      <c r="F636" s="201" t="str">
        <f t="shared" si="3"/>
        <v/>
      </c>
      <c r="G636" s="178"/>
      <c r="H636" s="221"/>
      <c r="I636" s="218"/>
      <c r="J636" s="178"/>
      <c r="K636" s="178"/>
      <c r="L636" s="178"/>
      <c r="M636" s="217"/>
      <c r="N636" s="218"/>
    </row>
    <row r="637" spans="1:14" ht="12.5">
      <c r="A637" s="220"/>
      <c r="B637" s="205"/>
      <c r="C637" s="201" t="str">
        <f t="shared" si="0"/>
        <v/>
      </c>
      <c r="D637" s="201" t="str">
        <f t="shared" si="1"/>
        <v/>
      </c>
      <c r="E637" s="201" t="str">
        <f t="shared" si="2"/>
        <v/>
      </c>
      <c r="F637" s="201" t="str">
        <f t="shared" si="3"/>
        <v/>
      </c>
      <c r="G637" s="178"/>
      <c r="H637" s="221"/>
      <c r="I637" s="218"/>
      <c r="J637" s="178"/>
      <c r="K637" s="178"/>
      <c r="L637" s="178"/>
      <c r="M637" s="217"/>
      <c r="N637" s="218"/>
    </row>
    <row r="638" spans="1:14" ht="12.5">
      <c r="A638" s="220"/>
      <c r="B638" s="205"/>
      <c r="C638" s="201" t="str">
        <f t="shared" si="0"/>
        <v/>
      </c>
      <c r="D638" s="201" t="str">
        <f t="shared" si="1"/>
        <v/>
      </c>
      <c r="E638" s="201" t="str">
        <f t="shared" si="2"/>
        <v/>
      </c>
      <c r="F638" s="201" t="str">
        <f t="shared" si="3"/>
        <v/>
      </c>
      <c r="G638" s="178"/>
      <c r="H638" s="221"/>
      <c r="I638" s="218"/>
      <c r="J638" s="178"/>
      <c r="K638" s="178"/>
      <c r="L638" s="178"/>
      <c r="M638" s="217"/>
      <c r="N638" s="218"/>
    </row>
    <row r="639" spans="1:14" ht="12.5">
      <c r="A639" s="220"/>
      <c r="B639" s="205"/>
      <c r="C639" s="201" t="str">
        <f t="shared" si="0"/>
        <v/>
      </c>
      <c r="D639" s="201" t="str">
        <f t="shared" si="1"/>
        <v/>
      </c>
      <c r="E639" s="201" t="str">
        <f t="shared" si="2"/>
        <v/>
      </c>
      <c r="F639" s="201" t="str">
        <f t="shared" si="3"/>
        <v/>
      </c>
      <c r="G639" s="178"/>
      <c r="H639" s="221"/>
      <c r="I639" s="218"/>
      <c r="J639" s="178"/>
      <c r="K639" s="178"/>
      <c r="L639" s="178"/>
      <c r="M639" s="217"/>
      <c r="N639" s="218"/>
    </row>
    <row r="640" spans="1:14" ht="12.5">
      <c r="A640" s="220"/>
      <c r="B640" s="205"/>
      <c r="C640" s="201" t="str">
        <f t="shared" si="0"/>
        <v/>
      </c>
      <c r="D640" s="201" t="str">
        <f t="shared" si="1"/>
        <v/>
      </c>
      <c r="E640" s="201" t="str">
        <f t="shared" si="2"/>
        <v/>
      </c>
      <c r="F640" s="201" t="str">
        <f t="shared" si="3"/>
        <v/>
      </c>
      <c r="G640" s="178"/>
      <c r="H640" s="221"/>
      <c r="I640" s="218"/>
      <c r="J640" s="178"/>
      <c r="K640" s="178"/>
      <c r="L640" s="178"/>
      <c r="M640" s="217"/>
      <c r="N640" s="218"/>
    </row>
    <row r="641" spans="1:14" ht="12.5">
      <c r="A641" s="220"/>
      <c r="B641" s="205"/>
      <c r="C641" s="201" t="str">
        <f t="shared" si="0"/>
        <v/>
      </c>
      <c r="D641" s="201" t="str">
        <f t="shared" si="1"/>
        <v/>
      </c>
      <c r="E641" s="201" t="str">
        <f t="shared" si="2"/>
        <v/>
      </c>
      <c r="F641" s="201" t="str">
        <f t="shared" si="3"/>
        <v/>
      </c>
      <c r="G641" s="178"/>
      <c r="H641" s="221"/>
      <c r="I641" s="218"/>
      <c r="J641" s="178"/>
      <c r="K641" s="178"/>
      <c r="L641" s="178"/>
      <c r="M641" s="217"/>
      <c r="N641" s="218"/>
    </row>
    <row r="642" spans="1:14" ht="12.5">
      <c r="A642" s="220"/>
      <c r="B642" s="205"/>
      <c r="C642" s="201" t="str">
        <f t="shared" si="0"/>
        <v/>
      </c>
      <c r="D642" s="201" t="str">
        <f t="shared" si="1"/>
        <v/>
      </c>
      <c r="E642" s="201" t="str">
        <f t="shared" si="2"/>
        <v/>
      </c>
      <c r="F642" s="201" t="str">
        <f t="shared" si="3"/>
        <v/>
      </c>
      <c r="G642" s="178"/>
      <c r="H642" s="221"/>
      <c r="I642" s="218"/>
      <c r="J642" s="178"/>
      <c r="K642" s="178"/>
      <c r="L642" s="178"/>
      <c r="M642" s="217"/>
      <c r="N642" s="218"/>
    </row>
    <row r="643" spans="1:14" ht="12.5">
      <c r="A643" s="220"/>
      <c r="B643" s="205"/>
      <c r="C643" s="201" t="str">
        <f t="shared" si="0"/>
        <v/>
      </c>
      <c r="D643" s="201" t="str">
        <f t="shared" si="1"/>
        <v/>
      </c>
      <c r="E643" s="201" t="str">
        <f t="shared" si="2"/>
        <v/>
      </c>
      <c r="F643" s="201" t="str">
        <f t="shared" si="3"/>
        <v/>
      </c>
      <c r="G643" s="178"/>
      <c r="H643" s="221"/>
      <c r="I643" s="218"/>
      <c r="J643" s="178"/>
      <c r="K643" s="178"/>
      <c r="L643" s="178"/>
      <c r="M643" s="217"/>
      <c r="N643" s="218"/>
    </row>
    <row r="644" spans="1:14" ht="12.5">
      <c r="A644" s="220"/>
      <c r="B644" s="205"/>
      <c r="C644" s="201" t="str">
        <f t="shared" si="0"/>
        <v/>
      </c>
      <c r="D644" s="201" t="str">
        <f t="shared" si="1"/>
        <v/>
      </c>
      <c r="E644" s="201" t="str">
        <f t="shared" si="2"/>
        <v/>
      </c>
      <c r="F644" s="201" t="str">
        <f t="shared" si="3"/>
        <v/>
      </c>
      <c r="G644" s="178"/>
      <c r="H644" s="221"/>
      <c r="I644" s="218"/>
      <c r="J644" s="178"/>
      <c r="K644" s="178"/>
      <c r="L644" s="178"/>
      <c r="M644" s="217"/>
      <c r="N644" s="218"/>
    </row>
    <row r="645" spans="1:14" ht="12.5">
      <c r="A645" s="220"/>
      <c r="B645" s="205"/>
      <c r="C645" s="201" t="str">
        <f t="shared" si="0"/>
        <v/>
      </c>
      <c r="D645" s="201" t="str">
        <f t="shared" si="1"/>
        <v/>
      </c>
      <c r="E645" s="201" t="str">
        <f t="shared" si="2"/>
        <v/>
      </c>
      <c r="F645" s="201" t="str">
        <f t="shared" si="3"/>
        <v/>
      </c>
      <c r="G645" s="178"/>
      <c r="H645" s="221"/>
      <c r="I645" s="218"/>
      <c r="J645" s="178"/>
      <c r="K645" s="178"/>
      <c r="L645" s="178"/>
      <c r="M645" s="217"/>
      <c r="N645" s="218"/>
    </row>
    <row r="646" spans="1:14" ht="12.5">
      <c r="A646" s="220"/>
      <c r="B646" s="205"/>
      <c r="C646" s="201" t="str">
        <f t="shared" si="0"/>
        <v/>
      </c>
      <c r="D646" s="201" t="str">
        <f t="shared" si="1"/>
        <v/>
      </c>
      <c r="E646" s="201" t="str">
        <f t="shared" si="2"/>
        <v/>
      </c>
      <c r="F646" s="201" t="str">
        <f t="shared" si="3"/>
        <v/>
      </c>
      <c r="G646" s="178"/>
      <c r="H646" s="221"/>
      <c r="I646" s="218"/>
      <c r="J646" s="178"/>
      <c r="K646" s="178"/>
      <c r="L646" s="178"/>
      <c r="M646" s="217"/>
      <c r="N646" s="218"/>
    </row>
    <row r="647" spans="1:14" ht="12.5">
      <c r="A647" s="220"/>
      <c r="B647" s="205"/>
      <c r="C647" s="201" t="str">
        <f t="shared" si="0"/>
        <v/>
      </c>
      <c r="D647" s="201" t="str">
        <f t="shared" si="1"/>
        <v/>
      </c>
      <c r="E647" s="201" t="str">
        <f t="shared" si="2"/>
        <v/>
      </c>
      <c r="F647" s="201" t="str">
        <f t="shared" si="3"/>
        <v/>
      </c>
      <c r="G647" s="178"/>
      <c r="H647" s="221"/>
      <c r="I647" s="218"/>
      <c r="J647" s="178"/>
      <c r="K647" s="178"/>
      <c r="L647" s="178"/>
      <c r="M647" s="217"/>
      <c r="N647" s="218"/>
    </row>
    <row r="648" spans="1:14" ht="12.5">
      <c r="A648" s="220"/>
      <c r="B648" s="205"/>
      <c r="C648" s="201" t="str">
        <f t="shared" si="0"/>
        <v/>
      </c>
      <c r="D648" s="201" t="str">
        <f t="shared" si="1"/>
        <v/>
      </c>
      <c r="E648" s="201" t="str">
        <f t="shared" si="2"/>
        <v/>
      </c>
      <c r="F648" s="201" t="str">
        <f t="shared" si="3"/>
        <v/>
      </c>
      <c r="G648" s="178"/>
      <c r="H648" s="221"/>
      <c r="I648" s="218"/>
      <c r="J648" s="178"/>
      <c r="K648" s="178"/>
      <c r="L648" s="178"/>
      <c r="M648" s="217"/>
      <c r="N648" s="218"/>
    </row>
    <row r="649" spans="1:14" ht="12.5">
      <c r="A649" s="220"/>
      <c r="B649" s="205"/>
      <c r="C649" s="201" t="str">
        <f t="shared" si="0"/>
        <v/>
      </c>
      <c r="D649" s="201" t="str">
        <f t="shared" si="1"/>
        <v/>
      </c>
      <c r="E649" s="201" t="str">
        <f t="shared" si="2"/>
        <v/>
      </c>
      <c r="F649" s="201" t="str">
        <f t="shared" si="3"/>
        <v/>
      </c>
      <c r="G649" s="178"/>
      <c r="H649" s="221"/>
      <c r="I649" s="218"/>
      <c r="J649" s="178"/>
      <c r="K649" s="178"/>
      <c r="L649" s="178"/>
      <c r="M649" s="217"/>
      <c r="N649" s="218"/>
    </row>
    <row r="650" spans="1:14" ht="12.5">
      <c r="A650" s="220"/>
      <c r="B650" s="205"/>
      <c r="C650" s="201" t="str">
        <f t="shared" si="0"/>
        <v/>
      </c>
      <c r="D650" s="201" t="str">
        <f t="shared" si="1"/>
        <v/>
      </c>
      <c r="E650" s="201" t="str">
        <f t="shared" si="2"/>
        <v/>
      </c>
      <c r="F650" s="201" t="str">
        <f t="shared" si="3"/>
        <v/>
      </c>
      <c r="G650" s="178"/>
      <c r="H650" s="221"/>
      <c r="I650" s="218"/>
      <c r="J650" s="178"/>
      <c r="K650" s="178"/>
      <c r="L650" s="178"/>
      <c r="M650" s="217"/>
      <c r="N650" s="218"/>
    </row>
    <row r="651" spans="1:14" ht="12.5">
      <c r="A651" s="220"/>
      <c r="B651" s="205"/>
      <c r="C651" s="201" t="str">
        <f t="shared" si="0"/>
        <v/>
      </c>
      <c r="D651" s="201" t="str">
        <f t="shared" si="1"/>
        <v/>
      </c>
      <c r="E651" s="201" t="str">
        <f t="shared" si="2"/>
        <v/>
      </c>
      <c r="F651" s="201" t="str">
        <f t="shared" si="3"/>
        <v/>
      </c>
      <c r="G651" s="178"/>
      <c r="H651" s="221"/>
      <c r="I651" s="218"/>
      <c r="J651" s="178"/>
      <c r="K651" s="178"/>
      <c r="L651" s="178"/>
      <c r="M651" s="217"/>
      <c r="N651" s="218"/>
    </row>
    <row r="652" spans="1:14" ht="12.5">
      <c r="A652" s="220"/>
      <c r="B652" s="205"/>
      <c r="C652" s="201" t="str">
        <f t="shared" si="0"/>
        <v/>
      </c>
      <c r="D652" s="201" t="str">
        <f t="shared" si="1"/>
        <v/>
      </c>
      <c r="E652" s="201" t="str">
        <f t="shared" si="2"/>
        <v/>
      </c>
      <c r="F652" s="201" t="str">
        <f t="shared" si="3"/>
        <v/>
      </c>
      <c r="G652" s="178"/>
      <c r="H652" s="221"/>
      <c r="I652" s="218"/>
      <c r="J652" s="178"/>
      <c r="K652" s="178"/>
      <c r="L652" s="178"/>
      <c r="M652" s="217"/>
      <c r="N652" s="218"/>
    </row>
    <row r="653" spans="1:14" ht="12.5">
      <c r="A653" s="220"/>
      <c r="B653" s="205"/>
      <c r="C653" s="201" t="str">
        <f t="shared" si="0"/>
        <v/>
      </c>
      <c r="D653" s="201" t="str">
        <f t="shared" si="1"/>
        <v/>
      </c>
      <c r="E653" s="201" t="str">
        <f t="shared" si="2"/>
        <v/>
      </c>
      <c r="F653" s="201" t="str">
        <f t="shared" si="3"/>
        <v/>
      </c>
      <c r="G653" s="178"/>
      <c r="H653" s="221"/>
      <c r="I653" s="218"/>
      <c r="J653" s="178"/>
      <c r="K653" s="178"/>
      <c r="L653" s="178"/>
      <c r="M653" s="217"/>
      <c r="N653" s="218"/>
    </row>
    <row r="654" spans="1:14" ht="12.5">
      <c r="A654" s="220"/>
      <c r="B654" s="205"/>
      <c r="C654" s="201" t="str">
        <f t="shared" si="0"/>
        <v/>
      </c>
      <c r="D654" s="201" t="str">
        <f t="shared" si="1"/>
        <v/>
      </c>
      <c r="E654" s="201" t="str">
        <f t="shared" si="2"/>
        <v/>
      </c>
      <c r="F654" s="201" t="str">
        <f t="shared" si="3"/>
        <v/>
      </c>
      <c r="G654" s="178"/>
      <c r="H654" s="221"/>
      <c r="I654" s="218"/>
      <c r="J654" s="178"/>
      <c r="K654" s="178"/>
      <c r="L654" s="178"/>
      <c r="M654" s="217"/>
      <c r="N654" s="218"/>
    </row>
    <row r="655" spans="1:14" ht="12.5">
      <c r="A655" s="220"/>
      <c r="B655" s="205"/>
      <c r="C655" s="201" t="str">
        <f t="shared" si="0"/>
        <v/>
      </c>
      <c r="D655" s="201" t="str">
        <f t="shared" si="1"/>
        <v/>
      </c>
      <c r="E655" s="201" t="str">
        <f t="shared" si="2"/>
        <v/>
      </c>
      <c r="F655" s="201" t="str">
        <f t="shared" si="3"/>
        <v/>
      </c>
      <c r="G655" s="178"/>
      <c r="H655" s="221"/>
      <c r="I655" s="218"/>
      <c r="J655" s="178"/>
      <c r="K655" s="178"/>
      <c r="L655" s="178"/>
      <c r="M655" s="217"/>
      <c r="N655" s="218"/>
    </row>
    <row r="656" spans="1:14" ht="12.5">
      <c r="A656" s="220"/>
      <c r="B656" s="205"/>
      <c r="C656" s="201" t="str">
        <f t="shared" si="0"/>
        <v/>
      </c>
      <c r="D656" s="201" t="str">
        <f t="shared" si="1"/>
        <v/>
      </c>
      <c r="E656" s="201" t="str">
        <f t="shared" si="2"/>
        <v/>
      </c>
      <c r="F656" s="201" t="str">
        <f t="shared" si="3"/>
        <v/>
      </c>
      <c r="G656" s="178"/>
      <c r="H656" s="221"/>
      <c r="I656" s="218"/>
      <c r="J656" s="178"/>
      <c r="K656" s="178"/>
      <c r="L656" s="178"/>
      <c r="M656" s="217"/>
      <c r="N656" s="218"/>
    </row>
    <row r="657" spans="1:14" ht="12.5">
      <c r="A657" s="220"/>
      <c r="B657" s="205"/>
      <c r="C657" s="201" t="str">
        <f t="shared" si="0"/>
        <v/>
      </c>
      <c r="D657" s="201" t="str">
        <f t="shared" si="1"/>
        <v/>
      </c>
      <c r="E657" s="201" t="str">
        <f t="shared" si="2"/>
        <v/>
      </c>
      <c r="F657" s="201" t="str">
        <f t="shared" si="3"/>
        <v/>
      </c>
      <c r="G657" s="178"/>
      <c r="H657" s="221"/>
      <c r="I657" s="218"/>
      <c r="J657" s="178"/>
      <c r="K657" s="178"/>
      <c r="L657" s="178"/>
      <c r="M657" s="217"/>
      <c r="N657" s="218"/>
    </row>
    <row r="658" spans="1:14" ht="12.5">
      <c r="A658" s="220"/>
      <c r="B658" s="205"/>
      <c r="C658" s="201" t="str">
        <f t="shared" si="0"/>
        <v/>
      </c>
      <c r="D658" s="201" t="str">
        <f t="shared" si="1"/>
        <v/>
      </c>
      <c r="E658" s="201" t="str">
        <f t="shared" si="2"/>
        <v/>
      </c>
      <c r="F658" s="201" t="str">
        <f t="shared" si="3"/>
        <v/>
      </c>
      <c r="G658" s="178"/>
      <c r="H658" s="221"/>
      <c r="I658" s="218"/>
      <c r="J658" s="178"/>
      <c r="K658" s="178"/>
      <c r="L658" s="178"/>
      <c r="M658" s="217"/>
      <c r="N658" s="218"/>
    </row>
    <row r="659" spans="1:14" ht="12.5">
      <c r="A659" s="220"/>
      <c r="B659" s="205"/>
      <c r="C659" s="201" t="str">
        <f t="shared" si="0"/>
        <v/>
      </c>
      <c r="D659" s="201" t="str">
        <f t="shared" si="1"/>
        <v/>
      </c>
      <c r="E659" s="201" t="str">
        <f t="shared" si="2"/>
        <v/>
      </c>
      <c r="F659" s="201" t="str">
        <f t="shared" si="3"/>
        <v/>
      </c>
      <c r="G659" s="178"/>
      <c r="H659" s="221"/>
      <c r="I659" s="218"/>
      <c r="J659" s="178"/>
      <c r="K659" s="178"/>
      <c r="L659" s="178"/>
      <c r="M659" s="217"/>
      <c r="N659" s="218"/>
    </row>
    <row r="660" spans="1:14" ht="12.5">
      <c r="A660" s="220"/>
      <c r="B660" s="205"/>
      <c r="C660" s="201" t="str">
        <f t="shared" si="0"/>
        <v/>
      </c>
      <c r="D660" s="201" t="str">
        <f t="shared" si="1"/>
        <v/>
      </c>
      <c r="E660" s="201" t="str">
        <f t="shared" si="2"/>
        <v/>
      </c>
      <c r="F660" s="201" t="str">
        <f t="shared" si="3"/>
        <v/>
      </c>
      <c r="G660" s="178"/>
      <c r="H660" s="221"/>
      <c r="I660" s="218"/>
      <c r="J660" s="178"/>
      <c r="K660" s="178"/>
      <c r="L660" s="178"/>
      <c r="M660" s="217"/>
      <c r="N660" s="218"/>
    </row>
    <row r="661" spans="1:14" ht="12.5">
      <c r="A661" s="220"/>
      <c r="B661" s="205"/>
      <c r="C661" s="201" t="str">
        <f t="shared" si="0"/>
        <v/>
      </c>
      <c r="D661" s="201" t="str">
        <f t="shared" si="1"/>
        <v/>
      </c>
      <c r="E661" s="201" t="str">
        <f t="shared" si="2"/>
        <v/>
      </c>
      <c r="F661" s="201" t="str">
        <f t="shared" si="3"/>
        <v/>
      </c>
      <c r="G661" s="178"/>
      <c r="H661" s="221"/>
      <c r="I661" s="218"/>
      <c r="J661" s="178"/>
      <c r="K661" s="178"/>
      <c r="L661" s="178"/>
      <c r="M661" s="217"/>
      <c r="N661" s="218"/>
    </row>
    <row r="662" spans="1:14" ht="12.5">
      <c r="A662" s="220"/>
      <c r="B662" s="205"/>
      <c r="C662" s="201" t="str">
        <f t="shared" si="0"/>
        <v/>
      </c>
      <c r="D662" s="201" t="str">
        <f t="shared" si="1"/>
        <v/>
      </c>
      <c r="E662" s="201" t="str">
        <f t="shared" si="2"/>
        <v/>
      </c>
      <c r="F662" s="201" t="str">
        <f t="shared" si="3"/>
        <v/>
      </c>
      <c r="G662" s="178"/>
      <c r="H662" s="221"/>
      <c r="I662" s="218"/>
      <c r="J662" s="178"/>
      <c r="K662" s="178"/>
      <c r="L662" s="178"/>
      <c r="M662" s="217"/>
      <c r="N662" s="218"/>
    </row>
    <row r="663" spans="1:14" ht="12.5">
      <c r="A663" s="220"/>
      <c r="B663" s="205"/>
      <c r="C663" s="201" t="str">
        <f t="shared" si="0"/>
        <v/>
      </c>
      <c r="D663" s="201" t="str">
        <f t="shared" si="1"/>
        <v/>
      </c>
      <c r="E663" s="201" t="str">
        <f t="shared" si="2"/>
        <v/>
      </c>
      <c r="F663" s="201" t="str">
        <f t="shared" si="3"/>
        <v/>
      </c>
      <c r="G663" s="178"/>
      <c r="H663" s="221"/>
      <c r="I663" s="218"/>
      <c r="J663" s="178"/>
      <c r="K663" s="178"/>
      <c r="L663" s="178"/>
      <c r="M663" s="217"/>
      <c r="N663" s="218"/>
    </row>
    <row r="664" spans="1:14" ht="12.5">
      <c r="A664" s="220"/>
      <c r="B664" s="205"/>
      <c r="C664" s="201" t="str">
        <f t="shared" si="0"/>
        <v/>
      </c>
      <c r="D664" s="201" t="str">
        <f t="shared" si="1"/>
        <v/>
      </c>
      <c r="E664" s="201" t="str">
        <f t="shared" si="2"/>
        <v/>
      </c>
      <c r="F664" s="201" t="str">
        <f t="shared" si="3"/>
        <v/>
      </c>
      <c r="G664" s="178"/>
      <c r="H664" s="221"/>
      <c r="I664" s="218"/>
      <c r="J664" s="178"/>
      <c r="K664" s="178"/>
      <c r="L664" s="178"/>
      <c r="M664" s="217"/>
      <c r="N664" s="218"/>
    </row>
    <row r="665" spans="1:14" ht="12.5">
      <c r="A665" s="220"/>
      <c r="B665" s="205"/>
      <c r="C665" s="201" t="str">
        <f t="shared" si="0"/>
        <v/>
      </c>
      <c r="D665" s="201" t="str">
        <f t="shared" si="1"/>
        <v/>
      </c>
      <c r="E665" s="201" t="str">
        <f t="shared" si="2"/>
        <v/>
      </c>
      <c r="F665" s="201" t="str">
        <f t="shared" si="3"/>
        <v/>
      </c>
      <c r="G665" s="178"/>
      <c r="H665" s="221"/>
      <c r="I665" s="218"/>
      <c r="J665" s="178"/>
      <c r="K665" s="178"/>
      <c r="L665" s="178"/>
      <c r="M665" s="217"/>
      <c r="N665" s="218"/>
    </row>
    <row r="666" spans="1:14" ht="12.5">
      <c r="A666" s="220"/>
      <c r="B666" s="205"/>
      <c r="C666" s="201" t="str">
        <f t="shared" si="0"/>
        <v/>
      </c>
      <c r="D666" s="201" t="str">
        <f t="shared" si="1"/>
        <v/>
      </c>
      <c r="E666" s="201" t="str">
        <f t="shared" si="2"/>
        <v/>
      </c>
      <c r="F666" s="201" t="str">
        <f t="shared" si="3"/>
        <v/>
      </c>
      <c r="G666" s="178"/>
      <c r="H666" s="221"/>
      <c r="I666" s="218"/>
      <c r="J666" s="178"/>
      <c r="K666" s="178"/>
      <c r="L666" s="178"/>
      <c r="M666" s="217"/>
      <c r="N666" s="218"/>
    </row>
    <row r="667" spans="1:14" ht="12.5">
      <c r="A667" s="220"/>
      <c r="B667" s="205"/>
      <c r="C667" s="201" t="str">
        <f t="shared" si="0"/>
        <v/>
      </c>
      <c r="D667" s="201" t="str">
        <f t="shared" si="1"/>
        <v/>
      </c>
      <c r="E667" s="201" t="str">
        <f t="shared" si="2"/>
        <v/>
      </c>
      <c r="F667" s="201" t="str">
        <f t="shared" si="3"/>
        <v/>
      </c>
      <c r="G667" s="178"/>
      <c r="H667" s="221"/>
      <c r="I667" s="218"/>
      <c r="J667" s="178"/>
      <c r="K667" s="178"/>
      <c r="L667" s="178"/>
      <c r="M667" s="217"/>
      <c r="N667" s="218"/>
    </row>
    <row r="668" spans="1:14" ht="12.5">
      <c r="A668" s="220"/>
      <c r="B668" s="205"/>
      <c r="C668" s="201" t="str">
        <f t="shared" si="0"/>
        <v/>
      </c>
      <c r="D668" s="201" t="str">
        <f t="shared" si="1"/>
        <v/>
      </c>
      <c r="E668" s="201" t="str">
        <f t="shared" si="2"/>
        <v/>
      </c>
      <c r="F668" s="201" t="str">
        <f t="shared" si="3"/>
        <v/>
      </c>
      <c r="G668" s="178"/>
      <c r="H668" s="221"/>
      <c r="I668" s="218"/>
      <c r="J668" s="178"/>
      <c r="K668" s="178"/>
      <c r="L668" s="178"/>
      <c r="M668" s="217"/>
      <c r="N668" s="218"/>
    </row>
    <row r="669" spans="1:14" ht="12.5">
      <c r="A669" s="220"/>
      <c r="B669" s="205"/>
      <c r="C669" s="201" t="str">
        <f t="shared" si="0"/>
        <v/>
      </c>
      <c r="D669" s="201" t="str">
        <f t="shared" si="1"/>
        <v/>
      </c>
      <c r="E669" s="201" t="str">
        <f t="shared" si="2"/>
        <v/>
      </c>
      <c r="F669" s="201" t="str">
        <f t="shared" si="3"/>
        <v/>
      </c>
      <c r="G669" s="178"/>
      <c r="H669" s="221"/>
      <c r="I669" s="218"/>
      <c r="J669" s="178"/>
      <c r="K669" s="178"/>
      <c r="L669" s="178"/>
      <c r="M669" s="217"/>
      <c r="N669" s="218"/>
    </row>
    <row r="670" spans="1:14" ht="12.5">
      <c r="A670" s="220"/>
      <c r="B670" s="205"/>
      <c r="C670" s="201" t="str">
        <f t="shared" si="0"/>
        <v/>
      </c>
      <c r="D670" s="201" t="str">
        <f t="shared" si="1"/>
        <v/>
      </c>
      <c r="E670" s="201" t="str">
        <f t="shared" si="2"/>
        <v/>
      </c>
      <c r="F670" s="201" t="str">
        <f t="shared" si="3"/>
        <v/>
      </c>
      <c r="G670" s="178"/>
      <c r="H670" s="221"/>
      <c r="I670" s="218"/>
      <c r="J670" s="178"/>
      <c r="K670" s="178"/>
      <c r="L670" s="178"/>
      <c r="M670" s="217"/>
      <c r="N670" s="218"/>
    </row>
    <row r="671" spans="1:14" ht="12.5">
      <c r="A671" s="220"/>
      <c r="B671" s="205"/>
      <c r="C671" s="201" t="str">
        <f t="shared" si="0"/>
        <v/>
      </c>
      <c r="D671" s="201" t="str">
        <f t="shared" si="1"/>
        <v/>
      </c>
      <c r="E671" s="201" t="str">
        <f t="shared" si="2"/>
        <v/>
      </c>
      <c r="F671" s="201" t="str">
        <f t="shared" si="3"/>
        <v/>
      </c>
      <c r="G671" s="178"/>
      <c r="H671" s="221"/>
      <c r="I671" s="218"/>
      <c r="J671" s="178"/>
      <c r="K671" s="178"/>
      <c r="L671" s="178"/>
      <c r="M671" s="217"/>
      <c r="N671" s="218"/>
    </row>
    <row r="672" spans="1:14" ht="12.5">
      <c r="A672" s="220"/>
      <c r="B672" s="205"/>
      <c r="C672" s="201" t="str">
        <f t="shared" si="0"/>
        <v/>
      </c>
      <c r="D672" s="201" t="str">
        <f t="shared" si="1"/>
        <v/>
      </c>
      <c r="E672" s="201" t="str">
        <f t="shared" si="2"/>
        <v/>
      </c>
      <c r="F672" s="201" t="str">
        <f t="shared" si="3"/>
        <v/>
      </c>
      <c r="G672" s="178"/>
      <c r="H672" s="221"/>
      <c r="I672" s="218"/>
      <c r="J672" s="178"/>
      <c r="K672" s="178"/>
      <c r="L672" s="178"/>
      <c r="M672" s="217"/>
      <c r="N672" s="218"/>
    </row>
    <row r="673" spans="1:14" ht="12.5">
      <c r="A673" s="220"/>
      <c r="B673" s="205"/>
      <c r="C673" s="201" t="str">
        <f t="shared" si="0"/>
        <v/>
      </c>
      <c r="D673" s="201" t="str">
        <f t="shared" si="1"/>
        <v/>
      </c>
      <c r="E673" s="201" t="str">
        <f t="shared" si="2"/>
        <v/>
      </c>
      <c r="F673" s="201" t="str">
        <f t="shared" si="3"/>
        <v/>
      </c>
      <c r="G673" s="178"/>
      <c r="H673" s="221"/>
      <c r="I673" s="218"/>
      <c r="J673" s="178"/>
      <c r="K673" s="178"/>
      <c r="L673" s="178"/>
      <c r="M673" s="217"/>
      <c r="N673" s="218"/>
    </row>
    <row r="674" spans="1:14" ht="12.5">
      <c r="A674" s="220"/>
      <c r="B674" s="205"/>
      <c r="C674" s="201" t="str">
        <f t="shared" si="0"/>
        <v/>
      </c>
      <c r="D674" s="201" t="str">
        <f t="shared" si="1"/>
        <v/>
      </c>
      <c r="E674" s="201" t="str">
        <f t="shared" si="2"/>
        <v/>
      </c>
      <c r="F674" s="201" t="str">
        <f t="shared" si="3"/>
        <v/>
      </c>
      <c r="G674" s="178"/>
      <c r="H674" s="221"/>
      <c r="I674" s="218"/>
      <c r="J674" s="178"/>
      <c r="K674" s="178"/>
      <c r="L674" s="178"/>
      <c r="M674" s="217"/>
      <c r="N674" s="218"/>
    </row>
    <row r="675" spans="1:14" ht="12.5">
      <c r="A675" s="220"/>
      <c r="B675" s="205"/>
      <c r="C675" s="201" t="str">
        <f t="shared" si="0"/>
        <v/>
      </c>
      <c r="D675" s="201" t="str">
        <f t="shared" si="1"/>
        <v/>
      </c>
      <c r="E675" s="201" t="str">
        <f t="shared" si="2"/>
        <v/>
      </c>
      <c r="F675" s="201" t="str">
        <f t="shared" si="3"/>
        <v/>
      </c>
      <c r="G675" s="178"/>
      <c r="H675" s="221"/>
      <c r="I675" s="218"/>
      <c r="J675" s="178"/>
      <c r="K675" s="178"/>
      <c r="L675" s="178"/>
      <c r="M675" s="217"/>
      <c r="N675" s="218"/>
    </row>
    <row r="676" spans="1:14" ht="12.5">
      <c r="A676" s="220"/>
      <c r="B676" s="205"/>
      <c r="C676" s="201" t="str">
        <f t="shared" si="0"/>
        <v/>
      </c>
      <c r="D676" s="201" t="str">
        <f t="shared" si="1"/>
        <v/>
      </c>
      <c r="E676" s="201" t="str">
        <f t="shared" si="2"/>
        <v/>
      </c>
      <c r="F676" s="201" t="str">
        <f t="shared" si="3"/>
        <v/>
      </c>
      <c r="G676" s="178"/>
      <c r="H676" s="221"/>
      <c r="I676" s="218"/>
      <c r="J676" s="178"/>
      <c r="K676" s="178"/>
      <c r="L676" s="178"/>
      <c r="M676" s="217"/>
      <c r="N676" s="218"/>
    </row>
    <row r="677" spans="1:14" ht="12.5">
      <c r="A677" s="220"/>
      <c r="B677" s="205"/>
      <c r="C677" s="201" t="str">
        <f t="shared" si="0"/>
        <v/>
      </c>
      <c r="D677" s="201" t="str">
        <f t="shared" si="1"/>
        <v/>
      </c>
      <c r="E677" s="201" t="str">
        <f t="shared" si="2"/>
        <v/>
      </c>
      <c r="F677" s="201" t="str">
        <f t="shared" si="3"/>
        <v/>
      </c>
      <c r="G677" s="178"/>
      <c r="H677" s="221"/>
      <c r="I677" s="218"/>
      <c r="J677" s="178"/>
      <c r="K677" s="178"/>
      <c r="L677" s="178"/>
      <c r="M677" s="217"/>
      <c r="N677" s="218"/>
    </row>
    <row r="678" spans="1:14" ht="12.5">
      <c r="A678" s="220"/>
      <c r="B678" s="205"/>
      <c r="C678" s="201" t="str">
        <f t="shared" si="0"/>
        <v/>
      </c>
      <c r="D678" s="201" t="str">
        <f t="shared" si="1"/>
        <v/>
      </c>
      <c r="E678" s="201" t="str">
        <f t="shared" si="2"/>
        <v/>
      </c>
      <c r="F678" s="201" t="str">
        <f t="shared" si="3"/>
        <v/>
      </c>
      <c r="G678" s="178"/>
      <c r="H678" s="221"/>
      <c r="I678" s="218"/>
      <c r="J678" s="178"/>
      <c r="K678" s="178"/>
      <c r="L678" s="178"/>
      <c r="M678" s="217"/>
      <c r="N678" s="218"/>
    </row>
    <row r="679" spans="1:14" ht="12.5">
      <c r="A679" s="220"/>
      <c r="B679" s="205"/>
      <c r="C679" s="201" t="str">
        <f t="shared" si="0"/>
        <v/>
      </c>
      <c r="D679" s="201" t="str">
        <f t="shared" si="1"/>
        <v/>
      </c>
      <c r="E679" s="201" t="str">
        <f t="shared" si="2"/>
        <v/>
      </c>
      <c r="F679" s="201" t="str">
        <f t="shared" si="3"/>
        <v/>
      </c>
      <c r="G679" s="178"/>
      <c r="H679" s="221"/>
      <c r="I679" s="218"/>
      <c r="J679" s="178"/>
      <c r="K679" s="178"/>
      <c r="L679" s="178"/>
      <c r="M679" s="217"/>
      <c r="N679" s="218"/>
    </row>
    <row r="680" spans="1:14" ht="12.5">
      <c r="A680" s="220"/>
      <c r="B680" s="205"/>
      <c r="C680" s="201" t="str">
        <f t="shared" si="0"/>
        <v/>
      </c>
      <c r="D680" s="201" t="str">
        <f t="shared" si="1"/>
        <v/>
      </c>
      <c r="E680" s="201" t="str">
        <f t="shared" si="2"/>
        <v/>
      </c>
      <c r="F680" s="201" t="str">
        <f t="shared" si="3"/>
        <v/>
      </c>
      <c r="G680" s="178"/>
      <c r="H680" s="221"/>
      <c r="I680" s="218"/>
      <c r="J680" s="178"/>
      <c r="K680" s="178"/>
      <c r="L680" s="178"/>
      <c r="M680" s="217"/>
      <c r="N680" s="218"/>
    </row>
    <row r="681" spans="1:14" ht="12.5">
      <c r="A681" s="220"/>
      <c r="B681" s="205"/>
      <c r="C681" s="201" t="str">
        <f t="shared" si="0"/>
        <v/>
      </c>
      <c r="D681" s="201" t="str">
        <f t="shared" si="1"/>
        <v/>
      </c>
      <c r="E681" s="201" t="str">
        <f t="shared" si="2"/>
        <v/>
      </c>
      <c r="F681" s="201" t="str">
        <f t="shared" si="3"/>
        <v/>
      </c>
      <c r="G681" s="178"/>
      <c r="H681" s="221"/>
      <c r="I681" s="218"/>
      <c r="J681" s="178"/>
      <c r="K681" s="178"/>
      <c r="L681" s="178"/>
      <c r="M681" s="217"/>
      <c r="N681" s="218"/>
    </row>
    <row r="682" spans="1:14" ht="12.5">
      <c r="A682" s="220"/>
      <c r="B682" s="205"/>
      <c r="C682" s="201" t="str">
        <f t="shared" si="0"/>
        <v/>
      </c>
      <c r="D682" s="201" t="str">
        <f t="shared" si="1"/>
        <v/>
      </c>
      <c r="E682" s="201" t="str">
        <f t="shared" si="2"/>
        <v/>
      </c>
      <c r="F682" s="201" t="str">
        <f t="shared" si="3"/>
        <v/>
      </c>
      <c r="G682" s="178"/>
      <c r="H682" s="221"/>
      <c r="I682" s="218"/>
      <c r="J682" s="178"/>
      <c r="K682" s="178"/>
      <c r="L682" s="178"/>
      <c r="M682" s="217"/>
      <c r="N682" s="218"/>
    </row>
    <row r="683" spans="1:14" ht="12.5">
      <c r="A683" s="220"/>
      <c r="B683" s="205"/>
      <c r="C683" s="201" t="str">
        <f t="shared" si="0"/>
        <v/>
      </c>
      <c r="D683" s="201" t="str">
        <f t="shared" si="1"/>
        <v/>
      </c>
      <c r="E683" s="201" t="str">
        <f t="shared" si="2"/>
        <v/>
      </c>
      <c r="F683" s="201" t="str">
        <f t="shared" si="3"/>
        <v/>
      </c>
      <c r="G683" s="178"/>
      <c r="H683" s="221"/>
      <c r="I683" s="218"/>
      <c r="J683" s="178"/>
      <c r="K683" s="178"/>
      <c r="L683" s="178"/>
      <c r="M683" s="217"/>
      <c r="N683" s="218"/>
    </row>
    <row r="684" spans="1:14" ht="12.5">
      <c r="A684" s="220"/>
      <c r="B684" s="205"/>
      <c r="C684" s="201" t="str">
        <f t="shared" si="0"/>
        <v/>
      </c>
      <c r="D684" s="201" t="str">
        <f t="shared" si="1"/>
        <v/>
      </c>
      <c r="E684" s="201" t="str">
        <f t="shared" si="2"/>
        <v/>
      </c>
      <c r="F684" s="201" t="str">
        <f t="shared" si="3"/>
        <v/>
      </c>
      <c r="G684" s="178"/>
      <c r="H684" s="221"/>
      <c r="I684" s="218"/>
      <c r="J684" s="178"/>
      <c r="K684" s="178"/>
      <c r="L684" s="178"/>
      <c r="M684" s="217"/>
      <c r="N684" s="218"/>
    </row>
    <row r="685" spans="1:14" ht="12.5">
      <c r="A685" s="220"/>
      <c r="B685" s="205"/>
      <c r="C685" s="201" t="str">
        <f t="shared" si="0"/>
        <v/>
      </c>
      <c r="D685" s="201" t="str">
        <f t="shared" si="1"/>
        <v/>
      </c>
      <c r="E685" s="201" t="str">
        <f t="shared" si="2"/>
        <v/>
      </c>
      <c r="F685" s="201" t="str">
        <f t="shared" si="3"/>
        <v/>
      </c>
      <c r="G685" s="178"/>
      <c r="H685" s="221"/>
      <c r="I685" s="218"/>
      <c r="J685" s="178"/>
      <c r="K685" s="178"/>
      <c r="L685" s="178"/>
      <c r="M685" s="217"/>
      <c r="N685" s="218"/>
    </row>
    <row r="686" spans="1:14" ht="12.5">
      <c r="A686" s="220"/>
      <c r="B686" s="205"/>
      <c r="C686" s="201" t="str">
        <f t="shared" si="0"/>
        <v/>
      </c>
      <c r="D686" s="201" t="str">
        <f t="shared" si="1"/>
        <v/>
      </c>
      <c r="E686" s="201" t="str">
        <f t="shared" si="2"/>
        <v/>
      </c>
      <c r="F686" s="201" t="str">
        <f t="shared" si="3"/>
        <v/>
      </c>
      <c r="G686" s="178"/>
      <c r="H686" s="221"/>
      <c r="I686" s="218"/>
      <c r="J686" s="178"/>
      <c r="K686" s="178"/>
      <c r="L686" s="178"/>
      <c r="M686" s="217"/>
      <c r="N686" s="218"/>
    </row>
    <row r="687" spans="1:14" ht="12.5">
      <c r="A687" s="220"/>
      <c r="B687" s="205"/>
      <c r="C687" s="201" t="str">
        <f t="shared" si="0"/>
        <v/>
      </c>
      <c r="D687" s="201" t="str">
        <f t="shared" si="1"/>
        <v/>
      </c>
      <c r="E687" s="201" t="str">
        <f t="shared" si="2"/>
        <v/>
      </c>
      <c r="F687" s="201" t="str">
        <f t="shared" si="3"/>
        <v/>
      </c>
      <c r="G687" s="178"/>
      <c r="H687" s="221"/>
      <c r="I687" s="218"/>
      <c r="J687" s="178"/>
      <c r="K687" s="178"/>
      <c r="L687" s="178"/>
      <c r="M687" s="217"/>
      <c r="N687" s="218"/>
    </row>
    <row r="688" spans="1:14" ht="12.5">
      <c r="A688" s="220"/>
      <c r="B688" s="205"/>
      <c r="C688" s="201" t="str">
        <f t="shared" si="0"/>
        <v/>
      </c>
      <c r="D688" s="201" t="str">
        <f t="shared" si="1"/>
        <v/>
      </c>
      <c r="E688" s="201" t="str">
        <f t="shared" si="2"/>
        <v/>
      </c>
      <c r="F688" s="201" t="str">
        <f t="shared" si="3"/>
        <v/>
      </c>
      <c r="G688" s="178"/>
      <c r="H688" s="221"/>
      <c r="I688" s="218"/>
      <c r="J688" s="178"/>
      <c r="K688" s="178"/>
      <c r="L688" s="178"/>
      <c r="M688" s="217"/>
      <c r="N688" s="218"/>
    </row>
    <row r="689" spans="1:14" ht="12.5">
      <c r="A689" s="220"/>
      <c r="B689" s="205"/>
      <c r="C689" s="201" t="str">
        <f t="shared" si="0"/>
        <v/>
      </c>
      <c r="D689" s="201" t="str">
        <f t="shared" si="1"/>
        <v/>
      </c>
      <c r="E689" s="201" t="str">
        <f t="shared" si="2"/>
        <v/>
      </c>
      <c r="F689" s="201" t="str">
        <f t="shared" si="3"/>
        <v/>
      </c>
      <c r="G689" s="178"/>
      <c r="H689" s="221"/>
      <c r="I689" s="218"/>
      <c r="J689" s="178"/>
      <c r="K689" s="178"/>
      <c r="L689" s="178"/>
      <c r="M689" s="217"/>
      <c r="N689" s="218"/>
    </row>
    <row r="690" spans="1:14" ht="12.5">
      <c r="A690" s="220"/>
      <c r="B690" s="205"/>
      <c r="C690" s="201" t="str">
        <f t="shared" si="0"/>
        <v/>
      </c>
      <c r="D690" s="201" t="str">
        <f t="shared" si="1"/>
        <v/>
      </c>
      <c r="E690" s="201" t="str">
        <f t="shared" si="2"/>
        <v/>
      </c>
      <c r="F690" s="201" t="str">
        <f t="shared" si="3"/>
        <v/>
      </c>
      <c r="G690" s="178"/>
      <c r="H690" s="221"/>
      <c r="I690" s="218"/>
      <c r="J690" s="178"/>
      <c r="K690" s="178"/>
      <c r="L690" s="178"/>
      <c r="M690" s="217"/>
      <c r="N690" s="218"/>
    </row>
    <row r="691" spans="1:14" ht="12.5">
      <c r="A691" s="220"/>
      <c r="B691" s="205"/>
      <c r="C691" s="201" t="str">
        <f t="shared" si="0"/>
        <v/>
      </c>
      <c r="D691" s="201" t="str">
        <f t="shared" si="1"/>
        <v/>
      </c>
      <c r="E691" s="201" t="str">
        <f t="shared" si="2"/>
        <v/>
      </c>
      <c r="F691" s="201" t="str">
        <f t="shared" si="3"/>
        <v/>
      </c>
      <c r="G691" s="178"/>
      <c r="H691" s="221"/>
      <c r="I691" s="218"/>
      <c r="J691" s="178"/>
      <c r="K691" s="178"/>
      <c r="L691" s="178"/>
      <c r="M691" s="217"/>
      <c r="N691" s="218"/>
    </row>
    <row r="692" spans="1:14" ht="12.5">
      <c r="A692" s="220"/>
      <c r="B692" s="205"/>
      <c r="C692" s="201" t="str">
        <f t="shared" si="0"/>
        <v/>
      </c>
      <c r="D692" s="201" t="str">
        <f t="shared" si="1"/>
        <v/>
      </c>
      <c r="E692" s="201" t="str">
        <f t="shared" si="2"/>
        <v/>
      </c>
      <c r="F692" s="201" t="str">
        <f t="shared" si="3"/>
        <v/>
      </c>
      <c r="G692" s="178"/>
      <c r="H692" s="221"/>
      <c r="I692" s="218"/>
      <c r="J692" s="178"/>
      <c r="K692" s="178"/>
      <c r="L692" s="178"/>
      <c r="M692" s="217"/>
      <c r="N692" s="218"/>
    </row>
    <row r="693" spans="1:14" ht="12.5">
      <c r="A693" s="220"/>
      <c r="B693" s="205"/>
      <c r="C693" s="201" t="str">
        <f t="shared" si="0"/>
        <v/>
      </c>
      <c r="D693" s="201" t="str">
        <f t="shared" si="1"/>
        <v/>
      </c>
      <c r="E693" s="201" t="str">
        <f t="shared" si="2"/>
        <v/>
      </c>
      <c r="F693" s="201" t="str">
        <f t="shared" si="3"/>
        <v/>
      </c>
      <c r="G693" s="178"/>
      <c r="H693" s="221"/>
      <c r="I693" s="218"/>
      <c r="J693" s="178"/>
      <c r="K693" s="178"/>
      <c r="L693" s="178"/>
      <c r="M693" s="217"/>
      <c r="N693" s="218"/>
    </row>
    <row r="694" spans="1:14" ht="12.5">
      <c r="A694" s="220"/>
      <c r="B694" s="205"/>
      <c r="C694" s="201" t="str">
        <f t="shared" si="0"/>
        <v/>
      </c>
      <c r="D694" s="201" t="str">
        <f t="shared" si="1"/>
        <v/>
      </c>
      <c r="E694" s="201" t="str">
        <f t="shared" si="2"/>
        <v/>
      </c>
      <c r="F694" s="201" t="str">
        <f t="shared" si="3"/>
        <v/>
      </c>
      <c r="G694" s="178"/>
      <c r="H694" s="221"/>
      <c r="I694" s="218"/>
      <c r="J694" s="178"/>
      <c r="K694" s="178"/>
      <c r="L694" s="178"/>
      <c r="M694" s="217"/>
      <c r="N694" s="218"/>
    </row>
    <row r="695" spans="1:14" ht="12.5">
      <c r="A695" s="220"/>
      <c r="B695" s="205"/>
      <c r="C695" s="201" t="str">
        <f t="shared" si="0"/>
        <v/>
      </c>
      <c r="D695" s="201" t="str">
        <f t="shared" si="1"/>
        <v/>
      </c>
      <c r="E695" s="201" t="str">
        <f t="shared" si="2"/>
        <v/>
      </c>
      <c r="F695" s="201" t="str">
        <f t="shared" si="3"/>
        <v/>
      </c>
      <c r="G695" s="178"/>
      <c r="H695" s="221"/>
      <c r="I695" s="218"/>
      <c r="J695" s="178"/>
      <c r="K695" s="178"/>
      <c r="L695" s="178"/>
      <c r="M695" s="217"/>
      <c r="N695" s="218"/>
    </row>
    <row r="696" spans="1:14" ht="12.5">
      <c r="A696" s="220"/>
      <c r="B696" s="205"/>
      <c r="C696" s="201" t="str">
        <f t="shared" si="0"/>
        <v/>
      </c>
      <c r="D696" s="201" t="str">
        <f t="shared" si="1"/>
        <v/>
      </c>
      <c r="E696" s="201" t="str">
        <f t="shared" si="2"/>
        <v/>
      </c>
      <c r="F696" s="201" t="str">
        <f t="shared" si="3"/>
        <v/>
      </c>
      <c r="G696" s="178"/>
      <c r="H696" s="221"/>
      <c r="I696" s="218"/>
      <c r="J696" s="178"/>
      <c r="K696" s="178"/>
      <c r="L696" s="178"/>
      <c r="M696" s="217"/>
      <c r="N696" s="218"/>
    </row>
    <row r="697" spans="1:14" ht="12.5">
      <c r="A697" s="220"/>
      <c r="B697" s="205"/>
      <c r="C697" s="201" t="str">
        <f t="shared" si="0"/>
        <v/>
      </c>
      <c r="D697" s="201" t="str">
        <f t="shared" si="1"/>
        <v/>
      </c>
      <c r="E697" s="201" t="str">
        <f t="shared" si="2"/>
        <v/>
      </c>
      <c r="F697" s="201" t="str">
        <f t="shared" si="3"/>
        <v/>
      </c>
      <c r="G697" s="178"/>
      <c r="H697" s="221"/>
      <c r="I697" s="218"/>
      <c r="J697" s="178"/>
      <c r="K697" s="178"/>
      <c r="L697" s="178"/>
      <c r="M697" s="217"/>
      <c r="N697" s="218"/>
    </row>
    <row r="698" spans="1:14" ht="12.5">
      <c r="A698" s="220"/>
      <c r="B698" s="205"/>
      <c r="C698" s="201" t="str">
        <f t="shared" si="0"/>
        <v/>
      </c>
      <c r="D698" s="201" t="str">
        <f t="shared" si="1"/>
        <v/>
      </c>
      <c r="E698" s="201" t="str">
        <f t="shared" si="2"/>
        <v/>
      </c>
      <c r="F698" s="201" t="str">
        <f t="shared" si="3"/>
        <v/>
      </c>
      <c r="G698" s="178"/>
      <c r="H698" s="221"/>
      <c r="I698" s="218"/>
      <c r="J698" s="178"/>
      <c r="K698" s="178"/>
      <c r="L698" s="178"/>
      <c r="M698" s="217"/>
      <c r="N698" s="218"/>
    </row>
    <row r="699" spans="1:14" ht="12.5">
      <c r="A699" s="220"/>
      <c r="B699" s="205"/>
      <c r="C699" s="201" t="str">
        <f t="shared" si="0"/>
        <v/>
      </c>
      <c r="D699" s="201" t="str">
        <f t="shared" si="1"/>
        <v/>
      </c>
      <c r="E699" s="201" t="str">
        <f t="shared" si="2"/>
        <v/>
      </c>
      <c r="F699" s="201" t="str">
        <f t="shared" si="3"/>
        <v/>
      </c>
      <c r="G699" s="178"/>
      <c r="H699" s="221"/>
      <c r="I699" s="218"/>
      <c r="J699" s="178"/>
      <c r="K699" s="178"/>
      <c r="L699" s="178"/>
      <c r="M699" s="217"/>
      <c r="N699" s="218"/>
    </row>
    <row r="700" spans="1:14" ht="12.5">
      <c r="A700" s="220"/>
      <c r="B700" s="205"/>
      <c r="C700" s="201" t="str">
        <f t="shared" si="0"/>
        <v/>
      </c>
      <c r="D700" s="201" t="str">
        <f t="shared" si="1"/>
        <v/>
      </c>
      <c r="E700" s="201" t="str">
        <f t="shared" si="2"/>
        <v/>
      </c>
      <c r="F700" s="201" t="str">
        <f t="shared" si="3"/>
        <v/>
      </c>
      <c r="G700" s="178"/>
      <c r="H700" s="221"/>
      <c r="I700" s="218"/>
      <c r="J700" s="178"/>
      <c r="K700" s="178"/>
      <c r="L700" s="178"/>
      <c r="M700" s="217"/>
      <c r="N700" s="218"/>
    </row>
    <row r="701" spans="1:14" ht="12.5">
      <c r="A701" s="220"/>
      <c r="B701" s="205"/>
      <c r="C701" s="201" t="str">
        <f t="shared" si="0"/>
        <v/>
      </c>
      <c r="D701" s="201" t="str">
        <f t="shared" si="1"/>
        <v/>
      </c>
      <c r="E701" s="201" t="str">
        <f t="shared" si="2"/>
        <v/>
      </c>
      <c r="F701" s="201" t="str">
        <f t="shared" si="3"/>
        <v/>
      </c>
      <c r="G701" s="178"/>
      <c r="H701" s="221"/>
      <c r="I701" s="218"/>
      <c r="J701" s="178"/>
      <c r="K701" s="178"/>
      <c r="L701" s="178"/>
      <c r="M701" s="217"/>
      <c r="N701" s="218"/>
    </row>
    <row r="702" spans="1:14" ht="12.5">
      <c r="A702" s="220"/>
      <c r="B702" s="205"/>
      <c r="C702" s="201" t="str">
        <f t="shared" si="0"/>
        <v/>
      </c>
      <c r="D702" s="201" t="str">
        <f t="shared" si="1"/>
        <v/>
      </c>
      <c r="E702" s="201" t="str">
        <f t="shared" si="2"/>
        <v/>
      </c>
      <c r="F702" s="201" t="str">
        <f t="shared" si="3"/>
        <v/>
      </c>
      <c r="G702" s="178"/>
      <c r="H702" s="221"/>
      <c r="I702" s="218"/>
      <c r="J702" s="178"/>
      <c r="K702" s="178"/>
      <c r="L702" s="178"/>
      <c r="M702" s="217"/>
      <c r="N702" s="218"/>
    </row>
    <row r="703" spans="1:14" ht="12.5">
      <c r="A703" s="220"/>
      <c r="B703" s="205"/>
      <c r="C703" s="201" t="str">
        <f t="shared" si="0"/>
        <v/>
      </c>
      <c r="D703" s="201" t="str">
        <f t="shared" si="1"/>
        <v/>
      </c>
      <c r="E703" s="201" t="str">
        <f t="shared" si="2"/>
        <v/>
      </c>
      <c r="F703" s="201" t="str">
        <f t="shared" si="3"/>
        <v/>
      </c>
      <c r="G703" s="178"/>
      <c r="H703" s="221"/>
      <c r="I703" s="218"/>
      <c r="J703" s="178"/>
      <c r="K703" s="178"/>
      <c r="L703" s="178"/>
      <c r="M703" s="217"/>
      <c r="N703" s="218"/>
    </row>
    <row r="704" spans="1:14" ht="12.5">
      <c r="A704" s="220"/>
      <c r="B704" s="205"/>
      <c r="C704" s="201" t="str">
        <f t="shared" si="0"/>
        <v/>
      </c>
      <c r="D704" s="201" t="str">
        <f t="shared" si="1"/>
        <v/>
      </c>
      <c r="E704" s="201" t="str">
        <f t="shared" si="2"/>
        <v/>
      </c>
      <c r="F704" s="201" t="str">
        <f t="shared" si="3"/>
        <v/>
      </c>
      <c r="G704" s="178"/>
      <c r="H704" s="221"/>
      <c r="I704" s="218"/>
      <c r="J704" s="178"/>
      <c r="K704" s="178"/>
      <c r="L704" s="178"/>
      <c r="M704" s="217"/>
      <c r="N704" s="218"/>
    </row>
    <row r="705" spans="1:14" ht="12.5">
      <c r="A705" s="220"/>
      <c r="B705" s="205"/>
      <c r="C705" s="201" t="str">
        <f t="shared" si="0"/>
        <v/>
      </c>
      <c r="D705" s="201" t="str">
        <f t="shared" si="1"/>
        <v/>
      </c>
      <c r="E705" s="201" t="str">
        <f t="shared" si="2"/>
        <v/>
      </c>
      <c r="F705" s="201" t="str">
        <f t="shared" si="3"/>
        <v/>
      </c>
      <c r="G705" s="178"/>
      <c r="H705" s="221"/>
      <c r="I705" s="218"/>
      <c r="J705" s="178"/>
      <c r="K705" s="178"/>
      <c r="L705" s="178"/>
      <c r="M705" s="217"/>
      <c r="N705" s="218"/>
    </row>
    <row r="706" spans="1:14" ht="12.5">
      <c r="A706" s="220"/>
      <c r="B706" s="205"/>
      <c r="C706" s="201" t="str">
        <f t="shared" si="0"/>
        <v/>
      </c>
      <c r="D706" s="201" t="str">
        <f t="shared" si="1"/>
        <v/>
      </c>
      <c r="E706" s="201" t="str">
        <f t="shared" si="2"/>
        <v/>
      </c>
      <c r="F706" s="201" t="str">
        <f t="shared" si="3"/>
        <v/>
      </c>
      <c r="G706" s="178"/>
      <c r="H706" s="221"/>
      <c r="I706" s="218"/>
      <c r="J706" s="178"/>
      <c r="K706" s="178"/>
      <c r="L706" s="178"/>
      <c r="M706" s="217"/>
      <c r="N706" s="218"/>
    </row>
    <row r="707" spans="1:14" ht="12.5">
      <c r="A707" s="220"/>
      <c r="B707" s="205"/>
      <c r="C707" s="201" t="str">
        <f t="shared" si="0"/>
        <v/>
      </c>
      <c r="D707" s="201" t="str">
        <f t="shared" si="1"/>
        <v/>
      </c>
      <c r="E707" s="201" t="str">
        <f t="shared" si="2"/>
        <v/>
      </c>
      <c r="F707" s="201" t="str">
        <f t="shared" si="3"/>
        <v/>
      </c>
      <c r="G707" s="178"/>
      <c r="H707" s="221"/>
      <c r="I707" s="218"/>
      <c r="J707" s="178"/>
      <c r="K707" s="178"/>
      <c r="L707" s="178"/>
      <c r="M707" s="217"/>
      <c r="N707" s="218"/>
    </row>
    <row r="708" spans="1:14" ht="12.5">
      <c r="A708" s="220"/>
      <c r="B708" s="205"/>
      <c r="C708" s="201" t="str">
        <f t="shared" si="0"/>
        <v/>
      </c>
      <c r="D708" s="201" t="str">
        <f t="shared" si="1"/>
        <v/>
      </c>
      <c r="E708" s="201" t="str">
        <f t="shared" si="2"/>
        <v/>
      </c>
      <c r="F708" s="201" t="str">
        <f t="shared" si="3"/>
        <v/>
      </c>
      <c r="G708" s="178"/>
      <c r="H708" s="221"/>
      <c r="I708" s="218"/>
      <c r="J708" s="178"/>
      <c r="K708" s="178"/>
      <c r="L708" s="178"/>
      <c r="M708" s="217"/>
      <c r="N708" s="218"/>
    </row>
    <row r="709" spans="1:14" ht="12.5">
      <c r="A709" s="220"/>
      <c r="B709" s="205"/>
      <c r="C709" s="201" t="str">
        <f t="shared" si="0"/>
        <v/>
      </c>
      <c r="D709" s="201" t="str">
        <f t="shared" si="1"/>
        <v/>
      </c>
      <c r="E709" s="201" t="str">
        <f t="shared" si="2"/>
        <v/>
      </c>
      <c r="F709" s="201" t="str">
        <f t="shared" si="3"/>
        <v/>
      </c>
      <c r="G709" s="178"/>
      <c r="H709" s="221"/>
      <c r="I709" s="218"/>
      <c r="J709" s="178"/>
      <c r="K709" s="178"/>
      <c r="L709" s="178"/>
      <c r="M709" s="217"/>
      <c r="N709" s="218"/>
    </row>
    <row r="710" spans="1:14" ht="12.5">
      <c r="A710" s="220"/>
      <c r="B710" s="205"/>
      <c r="C710" s="201" t="str">
        <f t="shared" si="0"/>
        <v/>
      </c>
      <c r="D710" s="201" t="str">
        <f t="shared" si="1"/>
        <v/>
      </c>
      <c r="E710" s="201" t="str">
        <f t="shared" si="2"/>
        <v/>
      </c>
      <c r="F710" s="201" t="str">
        <f t="shared" si="3"/>
        <v/>
      </c>
      <c r="G710" s="178"/>
      <c r="H710" s="221"/>
      <c r="I710" s="218"/>
      <c r="J710" s="178"/>
      <c r="K710" s="178"/>
      <c r="L710" s="178"/>
      <c r="M710" s="217"/>
      <c r="N710" s="218"/>
    </row>
    <row r="711" spans="1:14" ht="12.5">
      <c r="A711" s="220"/>
      <c r="B711" s="205"/>
      <c r="C711" s="201" t="str">
        <f t="shared" si="0"/>
        <v/>
      </c>
      <c r="D711" s="201" t="str">
        <f t="shared" si="1"/>
        <v/>
      </c>
      <c r="E711" s="201" t="str">
        <f t="shared" si="2"/>
        <v/>
      </c>
      <c r="F711" s="201" t="str">
        <f t="shared" si="3"/>
        <v/>
      </c>
      <c r="G711" s="178"/>
      <c r="H711" s="221"/>
      <c r="I711" s="218"/>
      <c r="J711" s="178"/>
      <c r="K711" s="178"/>
      <c r="L711" s="178"/>
      <c r="M711" s="217"/>
      <c r="N711" s="218"/>
    </row>
    <row r="712" spans="1:14" ht="12.5">
      <c r="A712" s="220"/>
      <c r="B712" s="205"/>
      <c r="C712" s="201" t="str">
        <f t="shared" si="0"/>
        <v/>
      </c>
      <c r="D712" s="201" t="str">
        <f t="shared" si="1"/>
        <v/>
      </c>
      <c r="E712" s="201" t="str">
        <f t="shared" si="2"/>
        <v/>
      </c>
      <c r="F712" s="201" t="str">
        <f t="shared" si="3"/>
        <v/>
      </c>
      <c r="G712" s="178"/>
      <c r="H712" s="221"/>
      <c r="I712" s="218"/>
      <c r="J712" s="178"/>
      <c r="K712" s="178"/>
      <c r="L712" s="178"/>
      <c r="M712" s="217"/>
      <c r="N712" s="218"/>
    </row>
    <row r="713" spans="1:14" ht="12.5">
      <c r="A713" s="220"/>
      <c r="B713" s="205"/>
      <c r="C713" s="201" t="str">
        <f t="shared" si="0"/>
        <v/>
      </c>
      <c r="D713" s="201" t="str">
        <f t="shared" si="1"/>
        <v/>
      </c>
      <c r="E713" s="201" t="str">
        <f t="shared" si="2"/>
        <v/>
      </c>
      <c r="F713" s="201" t="str">
        <f t="shared" si="3"/>
        <v/>
      </c>
      <c r="G713" s="178"/>
      <c r="H713" s="221"/>
      <c r="I713" s="218"/>
      <c r="J713" s="178"/>
      <c r="K713" s="178"/>
      <c r="L713" s="178"/>
      <c r="M713" s="217"/>
      <c r="N713" s="218"/>
    </row>
    <row r="714" spans="1:14" ht="12.5">
      <c r="A714" s="220"/>
      <c r="B714" s="205"/>
      <c r="C714" s="201" t="str">
        <f t="shared" si="0"/>
        <v/>
      </c>
      <c r="D714" s="201" t="str">
        <f t="shared" si="1"/>
        <v/>
      </c>
      <c r="E714" s="201" t="str">
        <f t="shared" si="2"/>
        <v/>
      </c>
      <c r="F714" s="201" t="str">
        <f t="shared" si="3"/>
        <v/>
      </c>
      <c r="G714" s="178"/>
      <c r="H714" s="221"/>
      <c r="I714" s="218"/>
      <c r="J714" s="178"/>
      <c r="K714" s="178"/>
      <c r="L714" s="178"/>
      <c r="M714" s="217"/>
      <c r="N714" s="218"/>
    </row>
    <row r="715" spans="1:14" ht="12.5">
      <c r="A715" s="220"/>
      <c r="B715" s="205"/>
      <c r="C715" s="201" t="str">
        <f t="shared" si="0"/>
        <v/>
      </c>
      <c r="D715" s="201" t="str">
        <f t="shared" si="1"/>
        <v/>
      </c>
      <c r="E715" s="201" t="str">
        <f t="shared" si="2"/>
        <v/>
      </c>
      <c r="F715" s="201" t="str">
        <f t="shared" si="3"/>
        <v/>
      </c>
      <c r="G715" s="178"/>
      <c r="H715" s="221"/>
      <c r="I715" s="218"/>
      <c r="J715" s="178"/>
      <c r="K715" s="178"/>
      <c r="L715" s="178"/>
      <c r="M715" s="217"/>
      <c r="N715" s="218"/>
    </row>
    <row r="716" spans="1:14" ht="12.5">
      <c r="A716" s="220"/>
      <c r="B716" s="205"/>
      <c r="C716" s="201" t="str">
        <f t="shared" si="0"/>
        <v/>
      </c>
      <c r="D716" s="201" t="str">
        <f t="shared" si="1"/>
        <v/>
      </c>
      <c r="E716" s="201" t="str">
        <f t="shared" si="2"/>
        <v/>
      </c>
      <c r="F716" s="201" t="str">
        <f t="shared" si="3"/>
        <v/>
      </c>
      <c r="G716" s="178"/>
      <c r="H716" s="221"/>
      <c r="I716" s="218"/>
      <c r="J716" s="178"/>
      <c r="K716" s="178"/>
      <c r="L716" s="178"/>
      <c r="M716" s="217"/>
      <c r="N716" s="218"/>
    </row>
    <row r="717" spans="1:14" ht="12.5">
      <c r="A717" s="220"/>
      <c r="B717" s="205"/>
      <c r="C717" s="201" t="str">
        <f t="shared" si="0"/>
        <v/>
      </c>
      <c r="D717" s="201" t="str">
        <f t="shared" si="1"/>
        <v/>
      </c>
      <c r="E717" s="201" t="str">
        <f t="shared" si="2"/>
        <v/>
      </c>
      <c r="F717" s="201" t="str">
        <f t="shared" si="3"/>
        <v/>
      </c>
      <c r="G717" s="178"/>
      <c r="H717" s="221"/>
      <c r="I717" s="218"/>
      <c r="J717" s="178"/>
      <c r="K717" s="178"/>
      <c r="L717" s="178"/>
      <c r="M717" s="217"/>
      <c r="N717" s="218"/>
    </row>
    <row r="718" spans="1:14" ht="12.5">
      <c r="A718" s="220"/>
      <c r="B718" s="205"/>
      <c r="C718" s="201" t="str">
        <f t="shared" si="0"/>
        <v/>
      </c>
      <c r="D718" s="201" t="str">
        <f t="shared" si="1"/>
        <v/>
      </c>
      <c r="E718" s="201" t="str">
        <f t="shared" si="2"/>
        <v/>
      </c>
      <c r="F718" s="201" t="str">
        <f t="shared" si="3"/>
        <v/>
      </c>
      <c r="G718" s="178"/>
      <c r="H718" s="221"/>
      <c r="I718" s="218"/>
      <c r="J718" s="178"/>
      <c r="K718" s="178"/>
      <c r="L718" s="178"/>
      <c r="M718" s="217"/>
      <c r="N718" s="218"/>
    </row>
    <row r="719" spans="1:14" ht="12.5">
      <c r="A719" s="220"/>
      <c r="B719" s="205"/>
      <c r="C719" s="201" t="str">
        <f t="shared" si="0"/>
        <v/>
      </c>
      <c r="D719" s="201" t="str">
        <f t="shared" si="1"/>
        <v/>
      </c>
      <c r="E719" s="201" t="str">
        <f t="shared" si="2"/>
        <v/>
      </c>
      <c r="F719" s="201" t="str">
        <f t="shared" si="3"/>
        <v/>
      </c>
      <c r="G719" s="178"/>
      <c r="H719" s="221"/>
      <c r="I719" s="218"/>
      <c r="J719" s="178"/>
      <c r="K719" s="178"/>
      <c r="L719" s="178"/>
      <c r="M719" s="217"/>
      <c r="N719" s="218"/>
    </row>
    <row r="720" spans="1:14" ht="12.5">
      <c r="A720" s="220"/>
      <c r="B720" s="205"/>
      <c r="C720" s="201" t="str">
        <f t="shared" si="0"/>
        <v/>
      </c>
      <c r="D720" s="201" t="str">
        <f t="shared" si="1"/>
        <v/>
      </c>
      <c r="E720" s="201" t="str">
        <f t="shared" si="2"/>
        <v/>
      </c>
      <c r="F720" s="201" t="str">
        <f t="shared" si="3"/>
        <v/>
      </c>
      <c r="G720" s="178"/>
      <c r="H720" s="221"/>
      <c r="I720" s="218"/>
      <c r="J720" s="178"/>
      <c r="K720" s="178"/>
      <c r="L720" s="178"/>
      <c r="M720" s="217"/>
      <c r="N720" s="218"/>
    </row>
    <row r="721" spans="1:14" ht="12.5">
      <c r="A721" s="220"/>
      <c r="B721" s="205"/>
      <c r="C721" s="201" t="str">
        <f t="shared" si="0"/>
        <v/>
      </c>
      <c r="D721" s="201" t="str">
        <f t="shared" si="1"/>
        <v/>
      </c>
      <c r="E721" s="201" t="str">
        <f t="shared" si="2"/>
        <v/>
      </c>
      <c r="F721" s="201" t="str">
        <f t="shared" si="3"/>
        <v/>
      </c>
      <c r="G721" s="178"/>
      <c r="H721" s="221"/>
      <c r="I721" s="218"/>
      <c r="J721" s="178"/>
      <c r="K721" s="178"/>
      <c r="L721" s="178"/>
      <c r="M721" s="217"/>
      <c r="N721" s="218"/>
    </row>
    <row r="722" spans="1:14" ht="12.5">
      <c r="A722" s="220"/>
      <c r="B722" s="205"/>
      <c r="C722" s="201" t="str">
        <f t="shared" si="0"/>
        <v/>
      </c>
      <c r="D722" s="201" t="str">
        <f t="shared" si="1"/>
        <v/>
      </c>
      <c r="E722" s="201" t="str">
        <f t="shared" si="2"/>
        <v/>
      </c>
      <c r="F722" s="201" t="str">
        <f t="shared" si="3"/>
        <v/>
      </c>
      <c r="G722" s="178"/>
      <c r="H722" s="221"/>
      <c r="I722" s="218"/>
      <c r="J722" s="178"/>
      <c r="K722" s="178"/>
      <c r="L722" s="178"/>
      <c r="M722" s="217"/>
      <c r="N722" s="218"/>
    </row>
    <row r="723" spans="1:14" ht="12.5">
      <c r="A723" s="220"/>
      <c r="B723" s="205"/>
      <c r="C723" s="201" t="str">
        <f t="shared" si="0"/>
        <v/>
      </c>
      <c r="D723" s="201" t="str">
        <f t="shared" si="1"/>
        <v/>
      </c>
      <c r="E723" s="201" t="str">
        <f t="shared" si="2"/>
        <v/>
      </c>
      <c r="F723" s="201" t="str">
        <f t="shared" si="3"/>
        <v/>
      </c>
      <c r="G723" s="178"/>
      <c r="H723" s="221"/>
      <c r="I723" s="218"/>
      <c r="J723" s="178"/>
      <c r="K723" s="178"/>
      <c r="L723" s="178"/>
      <c r="M723" s="217"/>
      <c r="N723" s="218"/>
    </row>
    <row r="724" spans="1:14" ht="12.5">
      <c r="A724" s="220"/>
      <c r="B724" s="205"/>
      <c r="C724" s="201" t="str">
        <f t="shared" si="0"/>
        <v/>
      </c>
      <c r="D724" s="201" t="str">
        <f t="shared" si="1"/>
        <v/>
      </c>
      <c r="E724" s="201" t="str">
        <f t="shared" si="2"/>
        <v/>
      </c>
      <c r="F724" s="201" t="str">
        <f t="shared" si="3"/>
        <v/>
      </c>
      <c r="G724" s="178"/>
      <c r="H724" s="221"/>
      <c r="I724" s="218"/>
      <c r="J724" s="178"/>
      <c r="K724" s="178"/>
      <c r="L724" s="178"/>
      <c r="M724" s="217"/>
      <c r="N724" s="218"/>
    </row>
    <row r="725" spans="1:14" ht="12.5">
      <c r="A725" s="220"/>
      <c r="B725" s="205"/>
      <c r="C725" s="201" t="str">
        <f t="shared" si="0"/>
        <v/>
      </c>
      <c r="D725" s="201" t="str">
        <f t="shared" si="1"/>
        <v/>
      </c>
      <c r="E725" s="201" t="str">
        <f t="shared" si="2"/>
        <v/>
      </c>
      <c r="F725" s="201" t="str">
        <f t="shared" si="3"/>
        <v/>
      </c>
      <c r="G725" s="178"/>
      <c r="H725" s="221"/>
      <c r="I725" s="218"/>
      <c r="J725" s="178"/>
      <c r="K725" s="178"/>
      <c r="L725" s="178"/>
      <c r="M725" s="217"/>
      <c r="N725" s="218"/>
    </row>
    <row r="726" spans="1:14" ht="12.5">
      <c r="A726" s="220"/>
      <c r="B726" s="205"/>
      <c r="C726" s="201" t="str">
        <f t="shared" si="0"/>
        <v/>
      </c>
      <c r="D726" s="201" t="str">
        <f t="shared" si="1"/>
        <v/>
      </c>
      <c r="E726" s="201" t="str">
        <f t="shared" si="2"/>
        <v/>
      </c>
      <c r="F726" s="201" t="str">
        <f t="shared" si="3"/>
        <v/>
      </c>
      <c r="G726" s="178"/>
      <c r="H726" s="221"/>
      <c r="I726" s="218"/>
      <c r="J726" s="178"/>
      <c r="K726" s="178"/>
      <c r="L726" s="178"/>
      <c r="M726" s="217"/>
      <c r="N726" s="218"/>
    </row>
    <row r="727" spans="1:14" ht="12.5">
      <c r="A727" s="220"/>
      <c r="B727" s="205"/>
      <c r="C727" s="201" t="str">
        <f t="shared" si="0"/>
        <v/>
      </c>
      <c r="D727" s="201" t="str">
        <f t="shared" si="1"/>
        <v/>
      </c>
      <c r="E727" s="201" t="str">
        <f t="shared" si="2"/>
        <v/>
      </c>
      <c r="F727" s="201" t="str">
        <f t="shared" si="3"/>
        <v/>
      </c>
      <c r="G727" s="178"/>
      <c r="H727" s="221"/>
      <c r="I727" s="218"/>
      <c r="J727" s="178"/>
      <c r="K727" s="178"/>
      <c r="L727" s="178"/>
      <c r="M727" s="217"/>
      <c r="N727" s="218"/>
    </row>
    <row r="728" spans="1:14" ht="12.5">
      <c r="A728" s="220"/>
      <c r="B728" s="205"/>
      <c r="C728" s="201" t="str">
        <f t="shared" si="0"/>
        <v/>
      </c>
      <c r="D728" s="201" t="str">
        <f t="shared" si="1"/>
        <v/>
      </c>
      <c r="E728" s="201" t="str">
        <f t="shared" si="2"/>
        <v/>
      </c>
      <c r="F728" s="201" t="str">
        <f t="shared" si="3"/>
        <v/>
      </c>
      <c r="G728" s="178"/>
      <c r="H728" s="221"/>
      <c r="I728" s="218"/>
      <c r="J728" s="178"/>
      <c r="K728" s="178"/>
      <c r="L728" s="178"/>
      <c r="M728" s="217"/>
      <c r="N728" s="218"/>
    </row>
    <row r="729" spans="1:14" ht="12.5">
      <c r="A729" s="220"/>
      <c r="B729" s="205"/>
      <c r="C729" s="201" t="str">
        <f t="shared" si="0"/>
        <v/>
      </c>
      <c r="D729" s="201" t="str">
        <f t="shared" si="1"/>
        <v/>
      </c>
      <c r="E729" s="201" t="str">
        <f t="shared" si="2"/>
        <v/>
      </c>
      <c r="F729" s="201" t="str">
        <f t="shared" si="3"/>
        <v/>
      </c>
      <c r="G729" s="178"/>
      <c r="H729" s="221"/>
      <c r="I729" s="218"/>
      <c r="J729" s="178"/>
      <c r="K729" s="178"/>
      <c r="L729" s="178"/>
      <c r="M729" s="217"/>
      <c r="N729" s="218"/>
    </row>
    <row r="730" spans="1:14" ht="12.5">
      <c r="A730" s="220"/>
      <c r="B730" s="205"/>
      <c r="C730" s="201" t="str">
        <f t="shared" si="0"/>
        <v/>
      </c>
      <c r="D730" s="201" t="str">
        <f t="shared" si="1"/>
        <v/>
      </c>
      <c r="E730" s="201" t="str">
        <f t="shared" si="2"/>
        <v/>
      </c>
      <c r="F730" s="201" t="str">
        <f t="shared" si="3"/>
        <v/>
      </c>
      <c r="G730" s="178"/>
      <c r="H730" s="221"/>
      <c r="I730" s="218"/>
      <c r="J730" s="178"/>
      <c r="K730" s="178"/>
      <c r="L730" s="178"/>
      <c r="M730" s="217"/>
      <c r="N730" s="218"/>
    </row>
    <row r="731" spans="1:14" ht="12.5">
      <c r="A731" s="220"/>
      <c r="B731" s="205"/>
      <c r="C731" s="201" t="str">
        <f t="shared" si="0"/>
        <v/>
      </c>
      <c r="D731" s="201" t="str">
        <f t="shared" si="1"/>
        <v/>
      </c>
      <c r="E731" s="201" t="str">
        <f t="shared" si="2"/>
        <v/>
      </c>
      <c r="F731" s="201" t="str">
        <f t="shared" si="3"/>
        <v/>
      </c>
      <c r="G731" s="178"/>
      <c r="H731" s="221"/>
      <c r="I731" s="218"/>
      <c r="J731" s="178"/>
      <c r="K731" s="178"/>
      <c r="L731" s="178"/>
      <c r="M731" s="217"/>
      <c r="N731" s="218"/>
    </row>
    <row r="732" spans="1:14" ht="12.5">
      <c r="A732" s="220"/>
      <c r="B732" s="205"/>
      <c r="C732" s="201" t="str">
        <f t="shared" si="0"/>
        <v/>
      </c>
      <c r="D732" s="201" t="str">
        <f t="shared" si="1"/>
        <v/>
      </c>
      <c r="E732" s="201" t="str">
        <f t="shared" si="2"/>
        <v/>
      </c>
      <c r="F732" s="201" t="str">
        <f t="shared" si="3"/>
        <v/>
      </c>
      <c r="G732" s="178"/>
      <c r="H732" s="221"/>
      <c r="I732" s="218"/>
      <c r="J732" s="178"/>
      <c r="K732" s="178"/>
      <c r="L732" s="178"/>
      <c r="M732" s="217"/>
      <c r="N732" s="218"/>
    </row>
    <row r="733" spans="1:14" ht="12.5">
      <c r="A733" s="220"/>
      <c r="B733" s="205"/>
      <c r="C733" s="201" t="str">
        <f t="shared" si="0"/>
        <v/>
      </c>
      <c r="D733" s="201" t="str">
        <f t="shared" si="1"/>
        <v/>
      </c>
      <c r="E733" s="201" t="str">
        <f t="shared" si="2"/>
        <v/>
      </c>
      <c r="F733" s="201" t="str">
        <f t="shared" si="3"/>
        <v/>
      </c>
      <c r="G733" s="178"/>
      <c r="H733" s="221"/>
      <c r="I733" s="218"/>
      <c r="J733" s="178"/>
      <c r="K733" s="178"/>
      <c r="L733" s="178"/>
      <c r="M733" s="217"/>
      <c r="N733" s="218"/>
    </row>
    <row r="734" spans="1:14" ht="12.5">
      <c r="A734" s="220"/>
      <c r="B734" s="205"/>
      <c r="C734" s="201" t="str">
        <f t="shared" si="0"/>
        <v/>
      </c>
      <c r="D734" s="201" t="str">
        <f t="shared" si="1"/>
        <v/>
      </c>
      <c r="E734" s="201" t="str">
        <f t="shared" si="2"/>
        <v/>
      </c>
      <c r="F734" s="201" t="str">
        <f t="shared" si="3"/>
        <v/>
      </c>
      <c r="G734" s="178"/>
      <c r="H734" s="221"/>
      <c r="I734" s="218"/>
      <c r="J734" s="178"/>
      <c r="K734" s="178"/>
      <c r="L734" s="178"/>
      <c r="M734" s="217"/>
      <c r="N734" s="218"/>
    </row>
    <row r="735" spans="1:14" ht="12.5">
      <c r="A735" s="220"/>
      <c r="B735" s="205"/>
      <c r="C735" s="201" t="str">
        <f t="shared" si="0"/>
        <v/>
      </c>
      <c r="D735" s="201" t="str">
        <f t="shared" si="1"/>
        <v/>
      </c>
      <c r="E735" s="201" t="str">
        <f t="shared" si="2"/>
        <v/>
      </c>
      <c r="F735" s="201" t="str">
        <f t="shared" si="3"/>
        <v/>
      </c>
      <c r="G735" s="178"/>
      <c r="H735" s="221"/>
      <c r="I735" s="218"/>
      <c r="J735" s="178"/>
      <c r="K735" s="178"/>
      <c r="L735" s="178"/>
      <c r="M735" s="217"/>
      <c r="N735" s="218"/>
    </row>
    <row r="736" spans="1:14" ht="12.5">
      <c r="A736" s="220"/>
      <c r="B736" s="205"/>
      <c r="C736" s="201" t="str">
        <f t="shared" si="0"/>
        <v/>
      </c>
      <c r="D736" s="201" t="str">
        <f t="shared" si="1"/>
        <v/>
      </c>
      <c r="E736" s="201" t="str">
        <f t="shared" si="2"/>
        <v/>
      </c>
      <c r="F736" s="201" t="str">
        <f t="shared" si="3"/>
        <v/>
      </c>
      <c r="G736" s="178"/>
      <c r="H736" s="221"/>
      <c r="I736" s="218"/>
      <c r="J736" s="178"/>
      <c r="K736" s="178"/>
      <c r="L736" s="178"/>
      <c r="M736" s="217"/>
      <c r="N736" s="218"/>
    </row>
    <row r="737" spans="1:14" ht="12.5">
      <c r="A737" s="220"/>
      <c r="B737" s="205"/>
      <c r="C737" s="201" t="str">
        <f t="shared" si="0"/>
        <v/>
      </c>
      <c r="D737" s="201" t="str">
        <f t="shared" si="1"/>
        <v/>
      </c>
      <c r="E737" s="201" t="str">
        <f t="shared" si="2"/>
        <v/>
      </c>
      <c r="F737" s="201" t="str">
        <f t="shared" si="3"/>
        <v/>
      </c>
      <c r="G737" s="178"/>
      <c r="H737" s="221"/>
      <c r="I737" s="218"/>
      <c r="J737" s="178"/>
      <c r="K737" s="178"/>
      <c r="L737" s="178"/>
      <c r="M737" s="217"/>
      <c r="N737" s="218"/>
    </row>
    <row r="738" spans="1:14" ht="12.5">
      <c r="A738" s="220"/>
      <c r="B738" s="205"/>
      <c r="C738" s="201" t="str">
        <f t="shared" si="0"/>
        <v/>
      </c>
      <c r="D738" s="201" t="str">
        <f t="shared" si="1"/>
        <v/>
      </c>
      <c r="E738" s="201" t="str">
        <f t="shared" si="2"/>
        <v/>
      </c>
      <c r="F738" s="201" t="str">
        <f t="shared" si="3"/>
        <v/>
      </c>
      <c r="G738" s="178"/>
      <c r="H738" s="221"/>
      <c r="I738" s="218"/>
      <c r="J738" s="178"/>
      <c r="K738" s="178"/>
      <c r="L738" s="178"/>
      <c r="M738" s="217"/>
      <c r="N738" s="218"/>
    </row>
    <row r="739" spans="1:14" ht="12.5">
      <c r="A739" s="220"/>
      <c r="B739" s="205"/>
      <c r="C739" s="201" t="str">
        <f t="shared" si="0"/>
        <v/>
      </c>
      <c r="D739" s="201" t="str">
        <f t="shared" si="1"/>
        <v/>
      </c>
      <c r="E739" s="201" t="str">
        <f t="shared" si="2"/>
        <v/>
      </c>
      <c r="F739" s="201" t="str">
        <f t="shared" si="3"/>
        <v/>
      </c>
      <c r="G739" s="178"/>
      <c r="H739" s="221"/>
      <c r="I739" s="218"/>
      <c r="J739" s="178"/>
      <c r="K739" s="178"/>
      <c r="L739" s="178"/>
      <c r="M739" s="217"/>
      <c r="N739" s="218"/>
    </row>
    <row r="740" spans="1:14" ht="12.5">
      <c r="A740" s="220"/>
      <c r="B740" s="205"/>
      <c r="C740" s="201" t="str">
        <f t="shared" si="0"/>
        <v/>
      </c>
      <c r="D740" s="201" t="str">
        <f t="shared" si="1"/>
        <v/>
      </c>
      <c r="E740" s="201" t="str">
        <f t="shared" si="2"/>
        <v/>
      </c>
      <c r="F740" s="201" t="str">
        <f t="shared" si="3"/>
        <v/>
      </c>
      <c r="G740" s="178"/>
      <c r="H740" s="221"/>
      <c r="I740" s="218"/>
      <c r="J740" s="178"/>
      <c r="K740" s="178"/>
      <c r="L740" s="178"/>
      <c r="M740" s="217"/>
      <c r="N740" s="218"/>
    </row>
    <row r="741" spans="1:14" ht="12.5">
      <c r="A741" s="220"/>
      <c r="B741" s="205"/>
      <c r="C741" s="201" t="str">
        <f t="shared" si="0"/>
        <v/>
      </c>
      <c r="D741" s="201" t="str">
        <f t="shared" si="1"/>
        <v/>
      </c>
      <c r="E741" s="201" t="str">
        <f t="shared" si="2"/>
        <v/>
      </c>
      <c r="F741" s="201" t="str">
        <f t="shared" si="3"/>
        <v/>
      </c>
      <c r="G741" s="178"/>
      <c r="H741" s="221"/>
      <c r="I741" s="218"/>
      <c r="J741" s="178"/>
      <c r="K741" s="178"/>
      <c r="L741" s="178"/>
      <c r="M741" s="217"/>
      <c r="N741" s="218"/>
    </row>
    <row r="742" spans="1:14" ht="12.5">
      <c r="A742" s="220"/>
      <c r="B742" s="205"/>
      <c r="C742" s="201" t="str">
        <f t="shared" si="0"/>
        <v/>
      </c>
      <c r="D742" s="201" t="str">
        <f t="shared" si="1"/>
        <v/>
      </c>
      <c r="E742" s="201" t="str">
        <f t="shared" si="2"/>
        <v/>
      </c>
      <c r="F742" s="201" t="str">
        <f t="shared" si="3"/>
        <v/>
      </c>
      <c r="G742" s="178"/>
      <c r="H742" s="221"/>
      <c r="I742" s="218"/>
      <c r="J742" s="178"/>
      <c r="K742" s="178"/>
      <c r="L742" s="178"/>
      <c r="M742" s="217"/>
      <c r="N742" s="218"/>
    </row>
    <row r="743" spans="1:14" ht="12.5">
      <c r="A743" s="220"/>
      <c r="B743" s="205"/>
      <c r="C743" s="201" t="str">
        <f t="shared" si="0"/>
        <v/>
      </c>
      <c r="D743" s="201" t="str">
        <f t="shared" si="1"/>
        <v/>
      </c>
      <c r="E743" s="201" t="str">
        <f t="shared" si="2"/>
        <v/>
      </c>
      <c r="F743" s="201" t="str">
        <f t="shared" si="3"/>
        <v/>
      </c>
      <c r="G743" s="178"/>
      <c r="H743" s="221"/>
      <c r="I743" s="218"/>
      <c r="J743" s="178"/>
      <c r="K743" s="178"/>
      <c r="L743" s="178"/>
      <c r="M743" s="217"/>
      <c r="N743" s="218"/>
    </row>
    <row r="744" spans="1:14" ht="12.5">
      <c r="A744" s="220"/>
      <c r="B744" s="205"/>
      <c r="C744" s="201" t="str">
        <f t="shared" si="0"/>
        <v/>
      </c>
      <c r="D744" s="201" t="str">
        <f t="shared" si="1"/>
        <v/>
      </c>
      <c r="E744" s="201" t="str">
        <f t="shared" si="2"/>
        <v/>
      </c>
      <c r="F744" s="201" t="str">
        <f t="shared" si="3"/>
        <v/>
      </c>
      <c r="G744" s="178"/>
      <c r="H744" s="221"/>
      <c r="I744" s="218"/>
      <c r="J744" s="178"/>
      <c r="K744" s="178"/>
      <c r="L744" s="178"/>
      <c r="M744" s="217"/>
      <c r="N744" s="218"/>
    </row>
    <row r="745" spans="1:14" ht="12.5">
      <c r="A745" s="220"/>
      <c r="B745" s="205"/>
      <c r="C745" s="201" t="str">
        <f t="shared" si="0"/>
        <v/>
      </c>
      <c r="D745" s="201" t="str">
        <f t="shared" si="1"/>
        <v/>
      </c>
      <c r="E745" s="201" t="str">
        <f t="shared" si="2"/>
        <v/>
      </c>
      <c r="F745" s="201" t="str">
        <f t="shared" si="3"/>
        <v/>
      </c>
      <c r="G745" s="178"/>
      <c r="H745" s="221"/>
      <c r="I745" s="218"/>
      <c r="J745" s="178"/>
      <c r="K745" s="178"/>
      <c r="L745" s="178"/>
      <c r="M745" s="217"/>
      <c r="N745" s="218"/>
    </row>
    <row r="746" spans="1:14" ht="12.5">
      <c r="A746" s="220"/>
      <c r="B746" s="205"/>
      <c r="C746" s="201" t="str">
        <f t="shared" si="0"/>
        <v/>
      </c>
      <c r="D746" s="201" t="str">
        <f t="shared" si="1"/>
        <v/>
      </c>
      <c r="E746" s="201" t="str">
        <f t="shared" si="2"/>
        <v/>
      </c>
      <c r="F746" s="201" t="str">
        <f t="shared" si="3"/>
        <v/>
      </c>
      <c r="G746" s="178"/>
      <c r="H746" s="221"/>
      <c r="I746" s="218"/>
      <c r="J746" s="178"/>
      <c r="K746" s="178"/>
      <c r="L746" s="178"/>
      <c r="M746" s="217"/>
      <c r="N746" s="218"/>
    </row>
    <row r="747" spans="1:14" ht="12.5">
      <c r="A747" s="220"/>
      <c r="B747" s="205"/>
      <c r="C747" s="201" t="str">
        <f t="shared" si="0"/>
        <v/>
      </c>
      <c r="D747" s="201" t="str">
        <f t="shared" si="1"/>
        <v/>
      </c>
      <c r="E747" s="201" t="str">
        <f t="shared" si="2"/>
        <v/>
      </c>
      <c r="F747" s="201" t="str">
        <f t="shared" si="3"/>
        <v/>
      </c>
      <c r="G747" s="178"/>
      <c r="H747" s="221"/>
      <c r="I747" s="218"/>
      <c r="J747" s="178"/>
      <c r="K747" s="178"/>
      <c r="L747" s="178"/>
      <c r="M747" s="217"/>
      <c r="N747" s="218"/>
    </row>
    <row r="748" spans="1:14" ht="12.5">
      <c r="A748" s="220"/>
      <c r="B748" s="205"/>
      <c r="C748" s="201" t="str">
        <f t="shared" si="0"/>
        <v/>
      </c>
      <c r="D748" s="201" t="str">
        <f t="shared" si="1"/>
        <v/>
      </c>
      <c r="E748" s="201" t="str">
        <f t="shared" si="2"/>
        <v/>
      </c>
      <c r="F748" s="201" t="str">
        <f t="shared" si="3"/>
        <v/>
      </c>
      <c r="G748" s="178"/>
      <c r="H748" s="221"/>
      <c r="I748" s="218"/>
      <c r="J748" s="178"/>
      <c r="K748" s="178"/>
      <c r="L748" s="178"/>
      <c r="M748" s="217"/>
      <c r="N748" s="218"/>
    </row>
    <row r="749" spans="1:14" ht="12.5">
      <c r="A749" s="220"/>
      <c r="B749" s="205"/>
      <c r="C749" s="201" t="str">
        <f t="shared" si="0"/>
        <v/>
      </c>
      <c r="D749" s="201" t="str">
        <f t="shared" si="1"/>
        <v/>
      </c>
      <c r="E749" s="201" t="str">
        <f t="shared" si="2"/>
        <v/>
      </c>
      <c r="F749" s="201" t="str">
        <f t="shared" si="3"/>
        <v/>
      </c>
      <c r="G749" s="178"/>
      <c r="H749" s="221"/>
      <c r="I749" s="218"/>
      <c r="J749" s="178"/>
      <c r="K749" s="178"/>
      <c r="L749" s="178"/>
      <c r="M749" s="217"/>
      <c r="N749" s="218"/>
    </row>
    <row r="750" spans="1:14" ht="12.5">
      <c r="A750" s="220"/>
      <c r="B750" s="205"/>
      <c r="C750" s="201" t="str">
        <f t="shared" si="0"/>
        <v/>
      </c>
      <c r="D750" s="201" t="str">
        <f t="shared" si="1"/>
        <v/>
      </c>
      <c r="E750" s="201" t="str">
        <f t="shared" si="2"/>
        <v/>
      </c>
      <c r="F750" s="201" t="str">
        <f t="shared" si="3"/>
        <v/>
      </c>
      <c r="G750" s="178"/>
      <c r="H750" s="221"/>
      <c r="I750" s="218"/>
      <c r="J750" s="178"/>
      <c r="K750" s="178"/>
      <c r="L750" s="178"/>
      <c r="M750" s="217"/>
      <c r="N750" s="218"/>
    </row>
    <row r="751" spans="1:14" ht="12.5">
      <c r="A751" s="220"/>
      <c r="B751" s="205"/>
      <c r="C751" s="201" t="str">
        <f t="shared" si="0"/>
        <v/>
      </c>
      <c r="D751" s="201" t="str">
        <f t="shared" si="1"/>
        <v/>
      </c>
      <c r="E751" s="201" t="str">
        <f t="shared" si="2"/>
        <v/>
      </c>
      <c r="F751" s="201" t="str">
        <f t="shared" si="3"/>
        <v/>
      </c>
      <c r="G751" s="178"/>
      <c r="H751" s="221"/>
      <c r="I751" s="218"/>
      <c r="J751" s="178"/>
      <c r="K751" s="178"/>
      <c r="L751" s="178"/>
      <c r="M751" s="217"/>
      <c r="N751" s="218"/>
    </row>
    <row r="752" spans="1:14" ht="12.5">
      <c r="A752" s="220"/>
      <c r="B752" s="205"/>
      <c r="C752" s="201" t="str">
        <f t="shared" si="0"/>
        <v/>
      </c>
      <c r="D752" s="201" t="str">
        <f t="shared" si="1"/>
        <v/>
      </c>
      <c r="E752" s="201" t="str">
        <f t="shared" si="2"/>
        <v/>
      </c>
      <c r="F752" s="201" t="str">
        <f t="shared" si="3"/>
        <v/>
      </c>
      <c r="G752" s="178"/>
      <c r="H752" s="221"/>
      <c r="I752" s="218"/>
      <c r="J752" s="178"/>
      <c r="K752" s="178"/>
      <c r="L752" s="178"/>
      <c r="M752" s="217"/>
      <c r="N752" s="218"/>
    </row>
    <row r="753" spans="1:14" ht="12.5">
      <c r="A753" s="220"/>
      <c r="B753" s="205"/>
      <c r="C753" s="201" t="str">
        <f t="shared" si="0"/>
        <v/>
      </c>
      <c r="D753" s="201" t="str">
        <f t="shared" si="1"/>
        <v/>
      </c>
      <c r="E753" s="201" t="str">
        <f t="shared" si="2"/>
        <v/>
      </c>
      <c r="F753" s="201" t="str">
        <f t="shared" si="3"/>
        <v/>
      </c>
      <c r="G753" s="178"/>
      <c r="H753" s="221"/>
      <c r="I753" s="218"/>
      <c r="J753" s="178"/>
      <c r="K753" s="178"/>
      <c r="L753" s="178"/>
      <c r="M753" s="217"/>
      <c r="N753" s="218"/>
    </row>
    <row r="754" spans="1:14" ht="12.5">
      <c r="A754" s="220"/>
      <c r="B754" s="205"/>
      <c r="C754" s="201" t="str">
        <f t="shared" si="0"/>
        <v/>
      </c>
      <c r="D754" s="201" t="str">
        <f t="shared" si="1"/>
        <v/>
      </c>
      <c r="E754" s="201" t="str">
        <f t="shared" si="2"/>
        <v/>
      </c>
      <c r="F754" s="201" t="str">
        <f t="shared" si="3"/>
        <v/>
      </c>
      <c r="G754" s="178"/>
      <c r="H754" s="221"/>
      <c r="I754" s="218"/>
      <c r="J754" s="178"/>
      <c r="K754" s="178"/>
      <c r="L754" s="178"/>
      <c r="M754" s="217"/>
      <c r="N754" s="218"/>
    </row>
    <row r="755" spans="1:14" ht="12.5">
      <c r="A755" s="220"/>
      <c r="B755" s="205"/>
      <c r="C755" s="201" t="str">
        <f t="shared" si="0"/>
        <v/>
      </c>
      <c r="D755" s="201" t="str">
        <f t="shared" si="1"/>
        <v/>
      </c>
      <c r="E755" s="201" t="str">
        <f t="shared" si="2"/>
        <v/>
      </c>
      <c r="F755" s="201" t="str">
        <f t="shared" si="3"/>
        <v/>
      </c>
      <c r="G755" s="178"/>
      <c r="H755" s="221"/>
      <c r="I755" s="218"/>
      <c r="J755" s="178"/>
      <c r="K755" s="178"/>
      <c r="L755" s="178"/>
      <c r="M755" s="217"/>
      <c r="N755" s="218"/>
    </row>
    <row r="756" spans="1:14" ht="12.5">
      <c r="A756" s="220"/>
      <c r="B756" s="205"/>
      <c r="C756" s="201" t="str">
        <f t="shared" si="0"/>
        <v/>
      </c>
      <c r="D756" s="201" t="str">
        <f t="shared" si="1"/>
        <v/>
      </c>
      <c r="E756" s="201" t="str">
        <f t="shared" si="2"/>
        <v/>
      </c>
      <c r="F756" s="201" t="str">
        <f t="shared" si="3"/>
        <v/>
      </c>
      <c r="G756" s="178"/>
      <c r="H756" s="221"/>
      <c r="I756" s="218"/>
      <c r="J756" s="178"/>
      <c r="K756" s="178"/>
      <c r="L756" s="178"/>
      <c r="M756" s="217"/>
      <c r="N756" s="218"/>
    </row>
    <row r="757" spans="1:14" ht="12.5">
      <c r="A757" s="220"/>
      <c r="B757" s="205"/>
      <c r="C757" s="201" t="str">
        <f t="shared" si="0"/>
        <v/>
      </c>
      <c r="D757" s="201" t="str">
        <f t="shared" si="1"/>
        <v/>
      </c>
      <c r="E757" s="201" t="str">
        <f t="shared" si="2"/>
        <v/>
      </c>
      <c r="F757" s="201" t="str">
        <f t="shared" si="3"/>
        <v/>
      </c>
      <c r="G757" s="178"/>
      <c r="H757" s="221"/>
      <c r="I757" s="218"/>
      <c r="J757" s="178"/>
      <c r="K757" s="178"/>
      <c r="L757" s="178"/>
      <c r="M757" s="217"/>
      <c r="N757" s="218"/>
    </row>
    <row r="758" spans="1:14" ht="12.5">
      <c r="A758" s="220"/>
      <c r="B758" s="205"/>
      <c r="C758" s="201" t="str">
        <f t="shared" si="0"/>
        <v/>
      </c>
      <c r="D758" s="201" t="str">
        <f t="shared" si="1"/>
        <v/>
      </c>
      <c r="E758" s="201" t="str">
        <f t="shared" si="2"/>
        <v/>
      </c>
      <c r="F758" s="201" t="str">
        <f t="shared" si="3"/>
        <v/>
      </c>
      <c r="G758" s="178"/>
      <c r="H758" s="221"/>
      <c r="I758" s="218"/>
      <c r="J758" s="178"/>
      <c r="K758" s="178"/>
      <c r="L758" s="178"/>
      <c r="M758" s="217"/>
      <c r="N758" s="218"/>
    </row>
    <row r="759" spans="1:14" ht="12.5">
      <c r="A759" s="220"/>
      <c r="B759" s="205"/>
      <c r="C759" s="201" t="str">
        <f t="shared" si="0"/>
        <v/>
      </c>
      <c r="D759" s="201" t="str">
        <f t="shared" si="1"/>
        <v/>
      </c>
      <c r="E759" s="201" t="str">
        <f t="shared" si="2"/>
        <v/>
      </c>
      <c r="F759" s="201" t="str">
        <f t="shared" si="3"/>
        <v/>
      </c>
      <c r="G759" s="178"/>
      <c r="H759" s="221"/>
      <c r="I759" s="218"/>
      <c r="J759" s="178"/>
      <c r="K759" s="178"/>
      <c r="L759" s="178"/>
      <c r="M759" s="217"/>
      <c r="N759" s="218"/>
    </row>
    <row r="760" spans="1:14" ht="12.5">
      <c r="A760" s="220"/>
      <c r="B760" s="205"/>
      <c r="C760" s="201" t="str">
        <f t="shared" si="0"/>
        <v/>
      </c>
      <c r="D760" s="201" t="str">
        <f t="shared" si="1"/>
        <v/>
      </c>
      <c r="E760" s="201" t="str">
        <f t="shared" si="2"/>
        <v/>
      </c>
      <c r="F760" s="201" t="str">
        <f t="shared" si="3"/>
        <v/>
      </c>
      <c r="G760" s="178"/>
      <c r="H760" s="221"/>
      <c r="I760" s="218"/>
      <c r="J760" s="178"/>
      <c r="K760" s="178"/>
      <c r="L760" s="178"/>
      <c r="M760" s="217"/>
      <c r="N760" s="218"/>
    </row>
    <row r="761" spans="1:14" ht="12.5">
      <c r="A761" s="220"/>
      <c r="B761" s="205"/>
      <c r="C761" s="201" t="str">
        <f t="shared" si="0"/>
        <v/>
      </c>
      <c r="D761" s="201" t="str">
        <f t="shared" si="1"/>
        <v/>
      </c>
      <c r="E761" s="201" t="str">
        <f t="shared" si="2"/>
        <v/>
      </c>
      <c r="F761" s="201" t="str">
        <f t="shared" si="3"/>
        <v/>
      </c>
      <c r="G761" s="178"/>
      <c r="H761" s="221"/>
      <c r="I761" s="218"/>
      <c r="J761" s="178"/>
      <c r="K761" s="178"/>
      <c r="L761" s="178"/>
      <c r="M761" s="217"/>
      <c r="N761" s="218"/>
    </row>
    <row r="762" spans="1:14" ht="12.5">
      <c r="A762" s="220"/>
      <c r="B762" s="205"/>
      <c r="C762" s="201" t="str">
        <f t="shared" si="0"/>
        <v/>
      </c>
      <c r="D762" s="201" t="str">
        <f t="shared" si="1"/>
        <v/>
      </c>
      <c r="E762" s="201" t="str">
        <f t="shared" si="2"/>
        <v/>
      </c>
      <c r="F762" s="201" t="str">
        <f t="shared" si="3"/>
        <v/>
      </c>
      <c r="G762" s="178"/>
      <c r="H762" s="221"/>
      <c r="I762" s="218"/>
      <c r="J762" s="178"/>
      <c r="K762" s="178"/>
      <c r="L762" s="178"/>
      <c r="M762" s="217"/>
      <c r="N762" s="218"/>
    </row>
    <row r="763" spans="1:14" ht="12.5">
      <c r="A763" s="220"/>
      <c r="B763" s="205"/>
      <c r="C763" s="201" t="str">
        <f t="shared" si="0"/>
        <v/>
      </c>
      <c r="D763" s="201" t="str">
        <f t="shared" si="1"/>
        <v/>
      </c>
      <c r="E763" s="201" t="str">
        <f t="shared" si="2"/>
        <v/>
      </c>
      <c r="F763" s="201" t="str">
        <f t="shared" si="3"/>
        <v/>
      </c>
      <c r="G763" s="178"/>
      <c r="H763" s="221"/>
      <c r="I763" s="218"/>
      <c r="J763" s="178"/>
      <c r="K763" s="178"/>
      <c r="L763" s="178"/>
      <c r="M763" s="217"/>
      <c r="N763" s="218"/>
    </row>
    <row r="764" spans="1:14" ht="12.5">
      <c r="A764" s="220"/>
      <c r="B764" s="205"/>
      <c r="C764" s="201" t="str">
        <f t="shared" si="0"/>
        <v/>
      </c>
      <c r="D764" s="201" t="str">
        <f t="shared" si="1"/>
        <v/>
      </c>
      <c r="E764" s="201" t="str">
        <f t="shared" si="2"/>
        <v/>
      </c>
      <c r="F764" s="201" t="str">
        <f t="shared" si="3"/>
        <v/>
      </c>
      <c r="G764" s="178"/>
      <c r="H764" s="221"/>
      <c r="I764" s="218"/>
      <c r="J764" s="178"/>
      <c r="K764" s="178"/>
      <c r="L764" s="178"/>
      <c r="M764" s="217"/>
      <c r="N764" s="218"/>
    </row>
    <row r="765" spans="1:14" ht="12.5">
      <c r="A765" s="220"/>
      <c r="B765" s="205"/>
      <c r="C765" s="201" t="str">
        <f t="shared" si="0"/>
        <v/>
      </c>
      <c r="D765" s="201" t="str">
        <f t="shared" si="1"/>
        <v/>
      </c>
      <c r="E765" s="201" t="str">
        <f t="shared" si="2"/>
        <v/>
      </c>
      <c r="F765" s="201" t="str">
        <f t="shared" si="3"/>
        <v/>
      </c>
      <c r="G765" s="178"/>
      <c r="H765" s="221"/>
      <c r="I765" s="218"/>
      <c r="J765" s="178"/>
      <c r="K765" s="178"/>
      <c r="L765" s="178"/>
      <c r="M765" s="217"/>
      <c r="N765" s="218"/>
    </row>
    <row r="766" spans="1:14" ht="12.5">
      <c r="A766" s="220"/>
      <c r="B766" s="205"/>
      <c r="C766" s="201" t="str">
        <f t="shared" si="0"/>
        <v/>
      </c>
      <c r="D766" s="201" t="str">
        <f t="shared" si="1"/>
        <v/>
      </c>
      <c r="E766" s="201" t="str">
        <f t="shared" si="2"/>
        <v/>
      </c>
      <c r="F766" s="201" t="str">
        <f t="shared" si="3"/>
        <v/>
      </c>
      <c r="G766" s="178"/>
      <c r="H766" s="221"/>
      <c r="I766" s="218"/>
      <c r="J766" s="178"/>
      <c r="K766" s="178"/>
      <c r="L766" s="178"/>
      <c r="M766" s="217"/>
      <c r="N766" s="218"/>
    </row>
    <row r="767" spans="1:14" ht="12.5">
      <c r="A767" s="220"/>
      <c r="B767" s="205"/>
      <c r="C767" s="201" t="str">
        <f t="shared" si="0"/>
        <v/>
      </c>
      <c r="D767" s="201" t="str">
        <f t="shared" si="1"/>
        <v/>
      </c>
      <c r="E767" s="201" t="str">
        <f t="shared" si="2"/>
        <v/>
      </c>
      <c r="F767" s="201" t="str">
        <f t="shared" si="3"/>
        <v/>
      </c>
      <c r="G767" s="178"/>
      <c r="H767" s="221"/>
      <c r="I767" s="218"/>
      <c r="J767" s="178"/>
      <c r="K767" s="178"/>
      <c r="L767" s="178"/>
      <c r="M767" s="217"/>
      <c r="N767" s="218"/>
    </row>
    <row r="768" spans="1:14" ht="12.5">
      <c r="A768" s="220"/>
      <c r="B768" s="205"/>
      <c r="C768" s="201" t="str">
        <f t="shared" si="0"/>
        <v/>
      </c>
      <c r="D768" s="201" t="str">
        <f t="shared" si="1"/>
        <v/>
      </c>
      <c r="E768" s="201" t="str">
        <f t="shared" si="2"/>
        <v/>
      </c>
      <c r="F768" s="201" t="str">
        <f t="shared" si="3"/>
        <v/>
      </c>
      <c r="G768" s="178"/>
      <c r="H768" s="221"/>
      <c r="I768" s="218"/>
      <c r="J768" s="178"/>
      <c r="K768" s="178"/>
      <c r="L768" s="178"/>
      <c r="M768" s="217"/>
      <c r="N768" s="218"/>
    </row>
    <row r="769" spans="1:14" ht="12.5">
      <c r="A769" s="220"/>
      <c r="B769" s="205"/>
      <c r="C769" s="201" t="str">
        <f t="shared" si="0"/>
        <v/>
      </c>
      <c r="D769" s="201" t="str">
        <f t="shared" si="1"/>
        <v/>
      </c>
      <c r="E769" s="201" t="str">
        <f t="shared" si="2"/>
        <v/>
      </c>
      <c r="F769" s="201" t="str">
        <f t="shared" si="3"/>
        <v/>
      </c>
      <c r="G769" s="178"/>
      <c r="H769" s="221"/>
      <c r="I769" s="218"/>
      <c r="J769" s="178"/>
      <c r="K769" s="178"/>
      <c r="L769" s="178"/>
      <c r="M769" s="217"/>
      <c r="N769" s="218"/>
    </row>
    <row r="770" spans="1:14" ht="12.5">
      <c r="A770" s="220"/>
      <c r="B770" s="205"/>
      <c r="C770" s="201" t="str">
        <f t="shared" si="0"/>
        <v/>
      </c>
      <c r="D770" s="201" t="str">
        <f t="shared" si="1"/>
        <v/>
      </c>
      <c r="E770" s="201" t="str">
        <f t="shared" si="2"/>
        <v/>
      </c>
      <c r="F770" s="201" t="str">
        <f t="shared" si="3"/>
        <v/>
      </c>
      <c r="G770" s="178"/>
      <c r="H770" s="221"/>
      <c r="I770" s="218"/>
      <c r="J770" s="178"/>
      <c r="K770" s="178"/>
      <c r="L770" s="178"/>
      <c r="M770" s="217"/>
      <c r="N770" s="218"/>
    </row>
    <row r="771" spans="1:14" ht="12.5">
      <c r="A771" s="220"/>
      <c r="B771" s="205"/>
      <c r="C771" s="201" t="str">
        <f t="shared" si="0"/>
        <v/>
      </c>
      <c r="D771" s="201" t="str">
        <f t="shared" si="1"/>
        <v/>
      </c>
      <c r="E771" s="201" t="str">
        <f t="shared" si="2"/>
        <v/>
      </c>
      <c r="F771" s="201" t="str">
        <f t="shared" si="3"/>
        <v/>
      </c>
      <c r="G771" s="178"/>
      <c r="H771" s="221"/>
      <c r="I771" s="218"/>
      <c r="J771" s="178"/>
      <c r="K771" s="178"/>
      <c r="L771" s="178"/>
      <c r="M771" s="217"/>
      <c r="N771" s="218"/>
    </row>
    <row r="772" spans="1:14" ht="12.5">
      <c r="A772" s="220"/>
      <c r="B772" s="205"/>
      <c r="C772" s="201" t="str">
        <f t="shared" si="0"/>
        <v/>
      </c>
      <c r="D772" s="201" t="str">
        <f t="shared" si="1"/>
        <v/>
      </c>
      <c r="E772" s="201" t="str">
        <f t="shared" si="2"/>
        <v/>
      </c>
      <c r="F772" s="201" t="str">
        <f t="shared" si="3"/>
        <v/>
      </c>
      <c r="G772" s="178"/>
      <c r="H772" s="221"/>
      <c r="I772" s="218"/>
      <c r="J772" s="178"/>
      <c r="K772" s="178"/>
      <c r="L772" s="178"/>
      <c r="M772" s="217"/>
      <c r="N772" s="218"/>
    </row>
    <row r="773" spans="1:14" ht="12.5">
      <c r="A773" s="220"/>
      <c r="B773" s="205"/>
      <c r="C773" s="201" t="str">
        <f t="shared" si="0"/>
        <v/>
      </c>
      <c r="D773" s="201" t="str">
        <f t="shared" si="1"/>
        <v/>
      </c>
      <c r="E773" s="201" t="str">
        <f t="shared" si="2"/>
        <v/>
      </c>
      <c r="F773" s="201" t="str">
        <f t="shared" si="3"/>
        <v/>
      </c>
      <c r="G773" s="178"/>
      <c r="H773" s="221"/>
      <c r="I773" s="218"/>
      <c r="J773" s="178"/>
      <c r="K773" s="178"/>
      <c r="L773" s="178"/>
      <c r="M773" s="217"/>
      <c r="N773" s="218"/>
    </row>
    <row r="774" spans="1:14" ht="12.5">
      <c r="A774" s="220"/>
      <c r="B774" s="205"/>
      <c r="C774" s="201" t="str">
        <f t="shared" si="0"/>
        <v/>
      </c>
      <c r="D774" s="201" t="str">
        <f t="shared" si="1"/>
        <v/>
      </c>
      <c r="E774" s="201" t="str">
        <f t="shared" si="2"/>
        <v/>
      </c>
      <c r="F774" s="201" t="str">
        <f t="shared" si="3"/>
        <v/>
      </c>
      <c r="G774" s="178"/>
      <c r="H774" s="221"/>
      <c r="I774" s="218"/>
      <c r="J774" s="178"/>
      <c r="K774" s="178"/>
      <c r="L774" s="178"/>
      <c r="M774" s="217"/>
      <c r="N774" s="218"/>
    </row>
    <row r="775" spans="1:14" ht="12.5">
      <c r="A775" s="220"/>
      <c r="B775" s="205"/>
      <c r="C775" s="201" t="str">
        <f t="shared" si="0"/>
        <v/>
      </c>
      <c r="D775" s="201" t="str">
        <f t="shared" si="1"/>
        <v/>
      </c>
      <c r="E775" s="201" t="str">
        <f t="shared" si="2"/>
        <v/>
      </c>
      <c r="F775" s="201" t="str">
        <f t="shared" si="3"/>
        <v/>
      </c>
      <c r="G775" s="178"/>
      <c r="H775" s="221"/>
      <c r="I775" s="218"/>
      <c r="J775" s="178"/>
      <c r="K775" s="178"/>
      <c r="L775" s="178"/>
      <c r="M775" s="217"/>
      <c r="N775" s="218"/>
    </row>
    <row r="776" spans="1:14" ht="12.5">
      <c r="A776" s="220"/>
      <c r="B776" s="205"/>
      <c r="C776" s="201" t="str">
        <f t="shared" si="0"/>
        <v/>
      </c>
      <c r="D776" s="201" t="str">
        <f t="shared" si="1"/>
        <v/>
      </c>
      <c r="E776" s="201" t="str">
        <f t="shared" si="2"/>
        <v/>
      </c>
      <c r="F776" s="201" t="str">
        <f t="shared" si="3"/>
        <v/>
      </c>
      <c r="G776" s="178"/>
      <c r="H776" s="221"/>
      <c r="I776" s="218"/>
      <c r="J776" s="178"/>
      <c r="K776" s="178"/>
      <c r="L776" s="178"/>
      <c r="M776" s="217"/>
      <c r="N776" s="218"/>
    </row>
    <row r="777" spans="1:14" ht="12.5">
      <c r="A777" s="220"/>
      <c r="B777" s="205"/>
      <c r="C777" s="201" t="str">
        <f t="shared" si="0"/>
        <v/>
      </c>
      <c r="D777" s="201" t="str">
        <f t="shared" si="1"/>
        <v/>
      </c>
      <c r="E777" s="201" t="str">
        <f t="shared" si="2"/>
        <v/>
      </c>
      <c r="F777" s="201" t="str">
        <f t="shared" si="3"/>
        <v/>
      </c>
      <c r="G777" s="178"/>
      <c r="H777" s="221"/>
      <c r="I777" s="218"/>
      <c r="J777" s="178"/>
      <c r="K777" s="178"/>
      <c r="L777" s="178"/>
      <c r="M777" s="217"/>
      <c r="N777" s="218"/>
    </row>
    <row r="778" spans="1:14" ht="12.5">
      <c r="A778" s="220"/>
      <c r="B778" s="205"/>
      <c r="C778" s="201" t="str">
        <f t="shared" si="0"/>
        <v/>
      </c>
      <c r="D778" s="201" t="str">
        <f t="shared" si="1"/>
        <v/>
      </c>
      <c r="E778" s="201" t="str">
        <f t="shared" si="2"/>
        <v/>
      </c>
      <c r="F778" s="201" t="str">
        <f t="shared" si="3"/>
        <v/>
      </c>
      <c r="G778" s="178"/>
      <c r="H778" s="221"/>
      <c r="I778" s="218"/>
      <c r="J778" s="178"/>
      <c r="K778" s="178"/>
      <c r="L778" s="178"/>
      <c r="M778" s="217"/>
      <c r="N778" s="218"/>
    </row>
    <row r="779" spans="1:14" ht="12.5">
      <c r="A779" s="220"/>
      <c r="B779" s="205"/>
      <c r="C779" s="201" t="str">
        <f t="shared" si="0"/>
        <v/>
      </c>
      <c r="D779" s="201" t="str">
        <f t="shared" si="1"/>
        <v/>
      </c>
      <c r="E779" s="201" t="str">
        <f t="shared" si="2"/>
        <v/>
      </c>
      <c r="F779" s="201" t="str">
        <f t="shared" si="3"/>
        <v/>
      </c>
      <c r="G779" s="178"/>
      <c r="H779" s="221"/>
      <c r="I779" s="218"/>
      <c r="J779" s="178"/>
      <c r="K779" s="178"/>
      <c r="L779" s="178"/>
      <c r="M779" s="217"/>
      <c r="N779" s="218"/>
    </row>
    <row r="780" spans="1:14" ht="12.5">
      <c r="A780" s="220"/>
      <c r="B780" s="205"/>
      <c r="C780" s="201" t="str">
        <f t="shared" si="0"/>
        <v/>
      </c>
      <c r="D780" s="201" t="str">
        <f t="shared" si="1"/>
        <v/>
      </c>
      <c r="E780" s="201" t="str">
        <f t="shared" si="2"/>
        <v/>
      </c>
      <c r="F780" s="201" t="str">
        <f t="shared" si="3"/>
        <v/>
      </c>
      <c r="G780" s="178"/>
      <c r="H780" s="221"/>
      <c r="I780" s="218"/>
      <c r="J780" s="178"/>
      <c r="K780" s="178"/>
      <c r="L780" s="178"/>
      <c r="M780" s="217"/>
      <c r="N780" s="218"/>
    </row>
    <row r="781" spans="1:14" ht="12.5">
      <c r="A781" s="220"/>
      <c r="B781" s="205"/>
      <c r="C781" s="201" t="str">
        <f t="shared" si="0"/>
        <v/>
      </c>
      <c r="D781" s="201" t="str">
        <f t="shared" si="1"/>
        <v/>
      </c>
      <c r="E781" s="201" t="str">
        <f t="shared" si="2"/>
        <v/>
      </c>
      <c r="F781" s="201" t="str">
        <f t="shared" si="3"/>
        <v/>
      </c>
      <c r="G781" s="178"/>
      <c r="H781" s="221"/>
      <c r="I781" s="218"/>
      <c r="J781" s="178"/>
      <c r="K781" s="178"/>
      <c r="L781" s="178"/>
      <c r="M781" s="217"/>
      <c r="N781" s="218"/>
    </row>
    <row r="782" spans="1:14" ht="12.5">
      <c r="A782" s="220"/>
      <c r="B782" s="205"/>
      <c r="C782" s="201" t="str">
        <f t="shared" si="0"/>
        <v/>
      </c>
      <c r="D782" s="201" t="str">
        <f t="shared" si="1"/>
        <v/>
      </c>
      <c r="E782" s="201" t="str">
        <f t="shared" si="2"/>
        <v/>
      </c>
      <c r="F782" s="201" t="str">
        <f t="shared" si="3"/>
        <v/>
      </c>
      <c r="G782" s="178"/>
      <c r="H782" s="221"/>
      <c r="I782" s="218"/>
      <c r="J782" s="178"/>
      <c r="K782" s="178"/>
      <c r="L782" s="178"/>
      <c r="M782" s="217"/>
      <c r="N782" s="218"/>
    </row>
    <row r="783" spans="1:14" ht="12.5">
      <c r="A783" s="220"/>
      <c r="B783" s="205"/>
      <c r="C783" s="201" t="str">
        <f t="shared" si="0"/>
        <v/>
      </c>
      <c r="D783" s="201" t="str">
        <f t="shared" si="1"/>
        <v/>
      </c>
      <c r="E783" s="201" t="str">
        <f t="shared" si="2"/>
        <v/>
      </c>
      <c r="F783" s="201" t="str">
        <f t="shared" si="3"/>
        <v/>
      </c>
      <c r="G783" s="178"/>
      <c r="H783" s="221"/>
      <c r="I783" s="218"/>
      <c r="J783" s="178"/>
      <c r="K783" s="178"/>
      <c r="L783" s="178"/>
      <c r="M783" s="217"/>
      <c r="N783" s="218"/>
    </row>
    <row r="784" spans="1:14" ht="12.5">
      <c r="A784" s="220"/>
      <c r="B784" s="205"/>
      <c r="C784" s="201" t="str">
        <f t="shared" si="0"/>
        <v/>
      </c>
      <c r="D784" s="201" t="str">
        <f t="shared" si="1"/>
        <v/>
      </c>
      <c r="E784" s="201" t="str">
        <f t="shared" si="2"/>
        <v/>
      </c>
      <c r="F784" s="201" t="str">
        <f t="shared" si="3"/>
        <v/>
      </c>
      <c r="G784" s="178"/>
      <c r="H784" s="221"/>
      <c r="I784" s="218"/>
      <c r="J784" s="178"/>
      <c r="K784" s="178"/>
      <c r="L784" s="178"/>
      <c r="M784" s="217"/>
      <c r="N784" s="218"/>
    </row>
    <row r="785" spans="1:14" ht="12.5">
      <c r="A785" s="220"/>
      <c r="B785" s="205"/>
      <c r="C785" s="201" t="str">
        <f t="shared" si="0"/>
        <v/>
      </c>
      <c r="D785" s="201" t="str">
        <f t="shared" si="1"/>
        <v/>
      </c>
      <c r="E785" s="201" t="str">
        <f t="shared" si="2"/>
        <v/>
      </c>
      <c r="F785" s="201" t="str">
        <f t="shared" si="3"/>
        <v/>
      </c>
      <c r="G785" s="178"/>
      <c r="H785" s="221"/>
      <c r="I785" s="218"/>
      <c r="J785" s="178"/>
      <c r="K785" s="178"/>
      <c r="L785" s="178"/>
      <c r="M785" s="217"/>
      <c r="N785" s="218"/>
    </row>
    <row r="786" spans="1:14" ht="12.5">
      <c r="A786" s="220"/>
      <c r="B786" s="205"/>
      <c r="C786" s="201" t="str">
        <f t="shared" si="0"/>
        <v/>
      </c>
      <c r="D786" s="201" t="str">
        <f t="shared" si="1"/>
        <v/>
      </c>
      <c r="E786" s="201" t="str">
        <f t="shared" si="2"/>
        <v/>
      </c>
      <c r="F786" s="201" t="str">
        <f t="shared" si="3"/>
        <v/>
      </c>
      <c r="G786" s="178"/>
      <c r="H786" s="221"/>
      <c r="I786" s="218"/>
      <c r="J786" s="178"/>
      <c r="K786" s="178"/>
      <c r="L786" s="178"/>
      <c r="M786" s="217"/>
      <c r="N786" s="218"/>
    </row>
    <row r="787" spans="1:14" ht="12.5">
      <c r="A787" s="220"/>
      <c r="B787" s="205"/>
      <c r="C787" s="201" t="str">
        <f t="shared" si="0"/>
        <v/>
      </c>
      <c r="D787" s="201" t="str">
        <f t="shared" si="1"/>
        <v/>
      </c>
      <c r="E787" s="201" t="str">
        <f t="shared" si="2"/>
        <v/>
      </c>
      <c r="F787" s="201" t="str">
        <f t="shared" si="3"/>
        <v/>
      </c>
      <c r="G787" s="178"/>
      <c r="H787" s="221"/>
      <c r="I787" s="218"/>
      <c r="J787" s="178"/>
      <c r="K787" s="178"/>
      <c r="L787" s="178"/>
      <c r="M787" s="217"/>
      <c r="N787" s="218"/>
    </row>
    <row r="788" spans="1:14" ht="12.5">
      <c r="A788" s="220"/>
      <c r="B788" s="205"/>
      <c r="C788" s="201" t="str">
        <f t="shared" si="0"/>
        <v/>
      </c>
      <c r="D788" s="201" t="str">
        <f t="shared" si="1"/>
        <v/>
      </c>
      <c r="E788" s="201" t="str">
        <f t="shared" si="2"/>
        <v/>
      </c>
      <c r="F788" s="201" t="str">
        <f t="shared" si="3"/>
        <v/>
      </c>
      <c r="G788" s="178"/>
      <c r="H788" s="221"/>
      <c r="I788" s="218"/>
      <c r="J788" s="178"/>
      <c r="K788" s="178"/>
      <c r="L788" s="178"/>
      <c r="M788" s="217"/>
      <c r="N788" s="218"/>
    </row>
    <row r="789" spans="1:14" ht="12.5">
      <c r="A789" s="220"/>
      <c r="B789" s="205"/>
      <c r="C789" s="201" t="str">
        <f t="shared" si="0"/>
        <v/>
      </c>
      <c r="D789" s="201" t="str">
        <f t="shared" si="1"/>
        <v/>
      </c>
      <c r="E789" s="201" t="str">
        <f t="shared" si="2"/>
        <v/>
      </c>
      <c r="F789" s="201" t="str">
        <f t="shared" si="3"/>
        <v/>
      </c>
      <c r="G789" s="178"/>
      <c r="H789" s="221"/>
      <c r="I789" s="218"/>
      <c r="J789" s="178"/>
      <c r="K789" s="178"/>
      <c r="L789" s="178"/>
      <c r="M789" s="217"/>
      <c r="N789" s="218"/>
    </row>
    <row r="790" spans="1:14" ht="12.5">
      <c r="A790" s="220"/>
      <c r="B790" s="205"/>
      <c r="C790" s="201" t="str">
        <f t="shared" si="0"/>
        <v/>
      </c>
      <c r="D790" s="201" t="str">
        <f t="shared" si="1"/>
        <v/>
      </c>
      <c r="E790" s="201" t="str">
        <f t="shared" si="2"/>
        <v/>
      </c>
      <c r="F790" s="201" t="str">
        <f t="shared" si="3"/>
        <v/>
      </c>
      <c r="G790" s="178"/>
      <c r="H790" s="221"/>
      <c r="I790" s="218"/>
      <c r="J790" s="178"/>
      <c r="K790" s="178"/>
      <c r="L790" s="178"/>
      <c r="M790" s="217"/>
      <c r="N790" s="218"/>
    </row>
    <row r="791" spans="1:14" ht="12.5">
      <c r="A791" s="220"/>
      <c r="B791" s="205"/>
      <c r="C791" s="201" t="str">
        <f t="shared" si="0"/>
        <v/>
      </c>
      <c r="D791" s="201" t="str">
        <f t="shared" si="1"/>
        <v/>
      </c>
      <c r="E791" s="201" t="str">
        <f t="shared" si="2"/>
        <v/>
      </c>
      <c r="F791" s="201" t="str">
        <f t="shared" si="3"/>
        <v/>
      </c>
      <c r="G791" s="178"/>
      <c r="H791" s="221"/>
      <c r="I791" s="218"/>
      <c r="J791" s="178"/>
      <c r="K791" s="178"/>
      <c r="L791" s="178"/>
      <c r="M791" s="217"/>
      <c r="N791" s="218"/>
    </row>
    <row r="792" spans="1:14" ht="12.5">
      <c r="A792" s="220"/>
      <c r="B792" s="205"/>
      <c r="C792" s="201" t="str">
        <f t="shared" si="0"/>
        <v/>
      </c>
      <c r="D792" s="201" t="str">
        <f t="shared" si="1"/>
        <v/>
      </c>
      <c r="E792" s="201" t="str">
        <f t="shared" si="2"/>
        <v/>
      </c>
      <c r="F792" s="201" t="str">
        <f t="shared" si="3"/>
        <v/>
      </c>
      <c r="G792" s="178"/>
      <c r="H792" s="221"/>
      <c r="I792" s="218"/>
      <c r="J792" s="178"/>
      <c r="K792" s="178"/>
      <c r="L792" s="178"/>
      <c r="M792" s="217"/>
      <c r="N792" s="218"/>
    </row>
    <row r="793" spans="1:14" ht="12.5">
      <c r="A793" s="220"/>
      <c r="B793" s="205"/>
      <c r="C793" s="201" t="str">
        <f t="shared" si="0"/>
        <v/>
      </c>
      <c r="D793" s="201" t="str">
        <f t="shared" si="1"/>
        <v/>
      </c>
      <c r="E793" s="201" t="str">
        <f t="shared" si="2"/>
        <v/>
      </c>
      <c r="F793" s="201" t="str">
        <f t="shared" si="3"/>
        <v/>
      </c>
      <c r="G793" s="178"/>
      <c r="H793" s="221"/>
      <c r="I793" s="218"/>
      <c r="J793" s="178"/>
      <c r="K793" s="178"/>
      <c r="L793" s="178"/>
      <c r="M793" s="217"/>
      <c r="N793" s="218"/>
    </row>
    <row r="794" spans="1:14" ht="12.5">
      <c r="A794" s="220"/>
      <c r="B794" s="205"/>
      <c r="C794" s="201" t="str">
        <f t="shared" si="0"/>
        <v/>
      </c>
      <c r="D794" s="201" t="str">
        <f t="shared" si="1"/>
        <v/>
      </c>
      <c r="E794" s="201" t="str">
        <f t="shared" si="2"/>
        <v/>
      </c>
      <c r="F794" s="201" t="str">
        <f t="shared" si="3"/>
        <v/>
      </c>
      <c r="G794" s="178"/>
      <c r="H794" s="221"/>
      <c r="I794" s="218"/>
      <c r="J794" s="178"/>
      <c r="K794" s="178"/>
      <c r="L794" s="178"/>
      <c r="M794" s="217"/>
      <c r="N794" s="218"/>
    </row>
    <row r="795" spans="1:14" ht="12.5">
      <c r="A795" s="220"/>
      <c r="B795" s="205"/>
      <c r="C795" s="201" t="str">
        <f t="shared" si="0"/>
        <v/>
      </c>
      <c r="D795" s="201" t="str">
        <f t="shared" si="1"/>
        <v/>
      </c>
      <c r="E795" s="201" t="str">
        <f t="shared" si="2"/>
        <v/>
      </c>
      <c r="F795" s="201" t="str">
        <f t="shared" si="3"/>
        <v/>
      </c>
      <c r="G795" s="178"/>
      <c r="H795" s="221"/>
      <c r="I795" s="218"/>
      <c r="J795" s="178"/>
      <c r="K795" s="178"/>
      <c r="L795" s="178"/>
      <c r="M795" s="217"/>
      <c r="N795" s="218"/>
    </row>
    <row r="796" spans="1:14" ht="12.5">
      <c r="A796" s="220"/>
      <c r="B796" s="205"/>
      <c r="C796" s="201" t="str">
        <f t="shared" si="0"/>
        <v/>
      </c>
      <c r="D796" s="201" t="str">
        <f t="shared" si="1"/>
        <v/>
      </c>
      <c r="E796" s="201" t="str">
        <f t="shared" si="2"/>
        <v/>
      </c>
      <c r="F796" s="201" t="str">
        <f t="shared" si="3"/>
        <v/>
      </c>
      <c r="G796" s="178"/>
      <c r="H796" s="221"/>
      <c r="I796" s="218"/>
      <c r="J796" s="178"/>
      <c r="K796" s="178"/>
      <c r="L796" s="178"/>
      <c r="M796" s="217"/>
      <c r="N796" s="218"/>
    </row>
    <row r="797" spans="1:14" ht="12.5">
      <c r="A797" s="220"/>
      <c r="B797" s="205"/>
      <c r="C797" s="201" t="str">
        <f t="shared" si="0"/>
        <v/>
      </c>
      <c r="D797" s="201" t="str">
        <f t="shared" si="1"/>
        <v/>
      </c>
      <c r="E797" s="201" t="str">
        <f t="shared" si="2"/>
        <v/>
      </c>
      <c r="F797" s="201" t="str">
        <f t="shared" si="3"/>
        <v/>
      </c>
      <c r="G797" s="178"/>
      <c r="H797" s="221"/>
      <c r="I797" s="218"/>
      <c r="J797" s="178"/>
      <c r="K797" s="178"/>
      <c r="L797" s="178"/>
      <c r="M797" s="217"/>
      <c r="N797" s="218"/>
    </row>
    <row r="798" spans="1:14" ht="12.5">
      <c r="A798" s="220"/>
      <c r="B798" s="205"/>
      <c r="C798" s="201" t="str">
        <f t="shared" si="0"/>
        <v/>
      </c>
      <c r="D798" s="201" t="str">
        <f t="shared" si="1"/>
        <v/>
      </c>
      <c r="E798" s="201" t="str">
        <f t="shared" si="2"/>
        <v/>
      </c>
      <c r="F798" s="201" t="str">
        <f t="shared" si="3"/>
        <v/>
      </c>
      <c r="G798" s="178"/>
      <c r="H798" s="221"/>
      <c r="I798" s="218"/>
      <c r="J798" s="178"/>
      <c r="K798" s="178"/>
      <c r="L798" s="178"/>
      <c r="M798" s="217"/>
      <c r="N798" s="218"/>
    </row>
    <row r="799" spans="1:14" ht="12.5">
      <c r="A799" s="220"/>
      <c r="B799" s="205"/>
      <c r="C799" s="201" t="str">
        <f t="shared" si="0"/>
        <v/>
      </c>
      <c r="D799" s="201" t="str">
        <f t="shared" si="1"/>
        <v/>
      </c>
      <c r="E799" s="201" t="str">
        <f t="shared" si="2"/>
        <v/>
      </c>
      <c r="F799" s="201" t="str">
        <f t="shared" si="3"/>
        <v/>
      </c>
      <c r="G799" s="178"/>
      <c r="H799" s="221"/>
      <c r="I799" s="218"/>
      <c r="J799" s="178"/>
      <c r="K799" s="178"/>
      <c r="L799" s="178"/>
      <c r="M799" s="217"/>
      <c r="N799" s="218"/>
    </row>
    <row r="800" spans="1:14" ht="12.5">
      <c r="A800" s="220"/>
      <c r="B800" s="205"/>
      <c r="C800" s="201" t="str">
        <f t="shared" si="0"/>
        <v/>
      </c>
      <c r="D800" s="201" t="str">
        <f t="shared" si="1"/>
        <v/>
      </c>
      <c r="E800" s="201" t="str">
        <f t="shared" si="2"/>
        <v/>
      </c>
      <c r="F800" s="201" t="str">
        <f t="shared" si="3"/>
        <v/>
      </c>
      <c r="G800" s="178"/>
      <c r="H800" s="221"/>
      <c r="I800" s="218"/>
      <c r="J800" s="178"/>
      <c r="K800" s="178"/>
      <c r="L800" s="178"/>
      <c r="M800" s="217"/>
      <c r="N800" s="218"/>
    </row>
    <row r="801" spans="1:14" ht="12.5">
      <c r="A801" s="220"/>
      <c r="B801" s="205"/>
      <c r="C801" s="201" t="str">
        <f t="shared" si="0"/>
        <v/>
      </c>
      <c r="D801" s="201" t="str">
        <f t="shared" si="1"/>
        <v/>
      </c>
      <c r="E801" s="201" t="str">
        <f t="shared" si="2"/>
        <v/>
      </c>
      <c r="F801" s="201" t="str">
        <f t="shared" si="3"/>
        <v/>
      </c>
      <c r="G801" s="178"/>
      <c r="H801" s="221"/>
      <c r="I801" s="218"/>
      <c r="J801" s="178"/>
      <c r="K801" s="178"/>
      <c r="L801" s="178"/>
      <c r="M801" s="217"/>
      <c r="N801" s="218"/>
    </row>
    <row r="802" spans="1:14" ht="12.5">
      <c r="A802" s="220"/>
      <c r="B802" s="205"/>
      <c r="C802" s="201" t="str">
        <f t="shared" si="0"/>
        <v/>
      </c>
      <c r="D802" s="201" t="str">
        <f t="shared" si="1"/>
        <v/>
      </c>
      <c r="E802" s="201" t="str">
        <f t="shared" si="2"/>
        <v/>
      </c>
      <c r="F802" s="201" t="str">
        <f t="shared" si="3"/>
        <v/>
      </c>
      <c r="G802" s="178"/>
      <c r="H802" s="221"/>
      <c r="I802" s="218"/>
      <c r="J802" s="178"/>
      <c r="K802" s="178"/>
      <c r="L802" s="178"/>
      <c r="M802" s="217"/>
      <c r="N802" s="218"/>
    </row>
    <row r="803" spans="1:14" ht="12.5">
      <c r="A803" s="220"/>
      <c r="B803" s="205"/>
      <c r="C803" s="201" t="str">
        <f t="shared" si="0"/>
        <v/>
      </c>
      <c r="D803" s="201" t="str">
        <f t="shared" si="1"/>
        <v/>
      </c>
      <c r="E803" s="201" t="str">
        <f t="shared" si="2"/>
        <v/>
      </c>
      <c r="F803" s="201" t="str">
        <f t="shared" si="3"/>
        <v/>
      </c>
      <c r="G803" s="178"/>
      <c r="H803" s="221"/>
      <c r="I803" s="218"/>
      <c r="J803" s="178"/>
      <c r="K803" s="178"/>
      <c r="L803" s="178"/>
      <c r="M803" s="217"/>
      <c r="N803" s="218"/>
    </row>
    <row r="804" spans="1:14" ht="12.5">
      <c r="A804" s="220"/>
      <c r="B804" s="205"/>
      <c r="C804" s="201" t="str">
        <f t="shared" si="0"/>
        <v/>
      </c>
      <c r="D804" s="201" t="str">
        <f t="shared" si="1"/>
        <v/>
      </c>
      <c r="E804" s="201" t="str">
        <f t="shared" si="2"/>
        <v/>
      </c>
      <c r="F804" s="201" t="str">
        <f t="shared" si="3"/>
        <v/>
      </c>
      <c r="G804" s="178"/>
      <c r="H804" s="221"/>
      <c r="I804" s="218"/>
      <c r="J804" s="178"/>
      <c r="K804" s="178"/>
      <c r="L804" s="178"/>
      <c r="M804" s="217"/>
      <c r="N804" s="218"/>
    </row>
    <row r="805" spans="1:14" ht="12.5">
      <c r="A805" s="220"/>
      <c r="B805" s="205"/>
      <c r="C805" s="201" t="str">
        <f t="shared" si="0"/>
        <v/>
      </c>
      <c r="D805" s="201" t="str">
        <f t="shared" si="1"/>
        <v/>
      </c>
      <c r="E805" s="201" t="str">
        <f t="shared" si="2"/>
        <v/>
      </c>
      <c r="F805" s="201" t="str">
        <f t="shared" si="3"/>
        <v/>
      </c>
      <c r="G805" s="178"/>
      <c r="H805" s="221"/>
      <c r="I805" s="218"/>
      <c r="J805" s="178"/>
      <c r="K805" s="178"/>
      <c r="L805" s="178"/>
      <c r="M805" s="217"/>
      <c r="N805" s="218"/>
    </row>
    <row r="806" spans="1:14" ht="12.5">
      <c r="A806" s="220"/>
      <c r="B806" s="205"/>
      <c r="C806" s="201" t="str">
        <f t="shared" si="0"/>
        <v/>
      </c>
      <c r="D806" s="201" t="str">
        <f t="shared" si="1"/>
        <v/>
      </c>
      <c r="E806" s="201" t="str">
        <f t="shared" si="2"/>
        <v/>
      </c>
      <c r="F806" s="201" t="str">
        <f t="shared" si="3"/>
        <v/>
      </c>
      <c r="G806" s="178"/>
      <c r="H806" s="221"/>
      <c r="I806" s="218"/>
      <c r="J806" s="178"/>
      <c r="K806" s="178"/>
      <c r="L806" s="178"/>
      <c r="M806" s="217"/>
      <c r="N806" s="218"/>
    </row>
    <row r="807" spans="1:14" ht="12.5">
      <c r="A807" s="220"/>
      <c r="B807" s="205"/>
      <c r="C807" s="201" t="str">
        <f t="shared" si="0"/>
        <v/>
      </c>
      <c r="D807" s="201" t="str">
        <f t="shared" si="1"/>
        <v/>
      </c>
      <c r="E807" s="201" t="str">
        <f t="shared" si="2"/>
        <v/>
      </c>
      <c r="F807" s="201" t="str">
        <f t="shared" si="3"/>
        <v/>
      </c>
      <c r="G807" s="178"/>
      <c r="H807" s="221"/>
      <c r="I807" s="218"/>
      <c r="J807" s="178"/>
      <c r="K807" s="178"/>
      <c r="L807" s="178"/>
      <c r="M807" s="217"/>
      <c r="N807" s="218"/>
    </row>
    <row r="808" spans="1:14" ht="12.5">
      <c r="A808" s="220"/>
      <c r="B808" s="205"/>
      <c r="C808" s="201" t="str">
        <f t="shared" si="0"/>
        <v/>
      </c>
      <c r="D808" s="201" t="str">
        <f t="shared" si="1"/>
        <v/>
      </c>
      <c r="E808" s="201" t="str">
        <f t="shared" si="2"/>
        <v/>
      </c>
      <c r="F808" s="201" t="str">
        <f t="shared" si="3"/>
        <v/>
      </c>
      <c r="G808" s="178"/>
      <c r="H808" s="221"/>
      <c r="I808" s="218"/>
      <c r="J808" s="178"/>
      <c r="K808" s="178"/>
      <c r="L808" s="178"/>
      <c r="M808" s="217"/>
      <c r="N808" s="218"/>
    </row>
    <row r="809" spans="1:14" ht="12.5">
      <c r="A809" s="220"/>
      <c r="B809" s="205"/>
      <c r="C809" s="201" t="str">
        <f t="shared" si="0"/>
        <v/>
      </c>
      <c r="D809" s="201" t="str">
        <f t="shared" si="1"/>
        <v/>
      </c>
      <c r="E809" s="201" t="str">
        <f t="shared" si="2"/>
        <v/>
      </c>
      <c r="F809" s="201" t="str">
        <f t="shared" si="3"/>
        <v/>
      </c>
      <c r="G809" s="178"/>
      <c r="H809" s="221"/>
      <c r="I809" s="218"/>
      <c r="J809" s="178"/>
      <c r="K809" s="178"/>
      <c r="L809" s="178"/>
      <c r="M809" s="217"/>
      <c r="N809" s="218"/>
    </row>
    <row r="810" spans="1:14" ht="12.5">
      <c r="A810" s="220"/>
      <c r="B810" s="205"/>
      <c r="C810" s="201" t="str">
        <f t="shared" si="0"/>
        <v/>
      </c>
      <c r="D810" s="201" t="str">
        <f t="shared" si="1"/>
        <v/>
      </c>
      <c r="E810" s="201" t="str">
        <f t="shared" si="2"/>
        <v/>
      </c>
      <c r="F810" s="201" t="str">
        <f t="shared" si="3"/>
        <v/>
      </c>
      <c r="G810" s="178"/>
      <c r="H810" s="221"/>
      <c r="I810" s="218"/>
      <c r="J810" s="178"/>
      <c r="K810" s="178"/>
      <c r="L810" s="178"/>
      <c r="M810" s="217"/>
      <c r="N810" s="218"/>
    </row>
    <row r="811" spans="1:14" ht="12.5">
      <c r="A811" s="220"/>
      <c r="B811" s="205"/>
      <c r="C811" s="201" t="str">
        <f t="shared" si="0"/>
        <v/>
      </c>
      <c r="D811" s="201" t="str">
        <f t="shared" si="1"/>
        <v/>
      </c>
      <c r="E811" s="201" t="str">
        <f t="shared" si="2"/>
        <v/>
      </c>
      <c r="F811" s="201" t="str">
        <f t="shared" si="3"/>
        <v/>
      </c>
      <c r="G811" s="178"/>
      <c r="H811" s="221"/>
      <c r="I811" s="218"/>
      <c r="J811" s="178"/>
      <c r="K811" s="178"/>
      <c r="L811" s="178"/>
      <c r="M811" s="217"/>
      <c r="N811" s="218"/>
    </row>
    <row r="812" spans="1:14" ht="12.5">
      <c r="A812" s="220"/>
      <c r="B812" s="205"/>
      <c r="C812" s="201" t="str">
        <f t="shared" si="0"/>
        <v/>
      </c>
      <c r="D812" s="201" t="str">
        <f t="shared" si="1"/>
        <v/>
      </c>
      <c r="E812" s="201" t="str">
        <f t="shared" si="2"/>
        <v/>
      </c>
      <c r="F812" s="201" t="str">
        <f t="shared" si="3"/>
        <v/>
      </c>
      <c r="G812" s="178"/>
      <c r="H812" s="221"/>
      <c r="I812" s="218"/>
      <c r="J812" s="178"/>
      <c r="K812" s="178"/>
      <c r="L812" s="178"/>
      <c r="M812" s="217"/>
      <c r="N812" s="218"/>
    </row>
    <row r="813" spans="1:14" ht="12.5">
      <c r="A813" s="220"/>
      <c r="B813" s="205"/>
      <c r="C813" s="201" t="str">
        <f t="shared" si="0"/>
        <v/>
      </c>
      <c r="D813" s="201" t="str">
        <f t="shared" si="1"/>
        <v/>
      </c>
      <c r="E813" s="201" t="str">
        <f t="shared" si="2"/>
        <v/>
      </c>
      <c r="F813" s="201" t="str">
        <f t="shared" si="3"/>
        <v/>
      </c>
      <c r="G813" s="178"/>
      <c r="H813" s="221"/>
      <c r="I813" s="218"/>
      <c r="J813" s="178"/>
      <c r="K813" s="178"/>
      <c r="L813" s="178"/>
      <c r="M813" s="217"/>
      <c r="N813" s="218"/>
    </row>
    <row r="814" spans="1:14" ht="12.5">
      <c r="A814" s="220"/>
      <c r="B814" s="205"/>
      <c r="C814" s="201" t="str">
        <f t="shared" si="0"/>
        <v/>
      </c>
      <c r="D814" s="201" t="str">
        <f t="shared" si="1"/>
        <v/>
      </c>
      <c r="E814" s="201" t="str">
        <f t="shared" si="2"/>
        <v/>
      </c>
      <c r="F814" s="201" t="str">
        <f t="shared" si="3"/>
        <v/>
      </c>
      <c r="G814" s="178"/>
      <c r="H814" s="221"/>
      <c r="I814" s="218"/>
      <c r="J814" s="178"/>
      <c r="K814" s="178"/>
      <c r="L814" s="178"/>
      <c r="M814" s="217"/>
      <c r="N814" s="218"/>
    </row>
    <row r="815" spans="1:14" ht="12.5">
      <c r="A815" s="220"/>
      <c r="B815" s="205"/>
      <c r="C815" s="201" t="str">
        <f t="shared" si="0"/>
        <v/>
      </c>
      <c r="D815" s="201" t="str">
        <f t="shared" si="1"/>
        <v/>
      </c>
      <c r="E815" s="201" t="str">
        <f t="shared" si="2"/>
        <v/>
      </c>
      <c r="F815" s="201" t="str">
        <f t="shared" si="3"/>
        <v/>
      </c>
      <c r="G815" s="178"/>
      <c r="H815" s="221"/>
      <c r="I815" s="218"/>
      <c r="J815" s="178"/>
      <c r="K815" s="178"/>
      <c r="L815" s="178"/>
      <c r="M815" s="217"/>
      <c r="N815" s="218"/>
    </row>
    <row r="816" spans="1:14" ht="12.5">
      <c r="A816" s="220"/>
      <c r="B816" s="205"/>
      <c r="C816" s="201" t="str">
        <f t="shared" si="0"/>
        <v/>
      </c>
      <c r="D816" s="201" t="str">
        <f t="shared" si="1"/>
        <v/>
      </c>
      <c r="E816" s="201" t="str">
        <f t="shared" si="2"/>
        <v/>
      </c>
      <c r="F816" s="201" t="str">
        <f t="shared" si="3"/>
        <v/>
      </c>
      <c r="G816" s="178"/>
      <c r="H816" s="221"/>
      <c r="I816" s="218"/>
      <c r="J816" s="178"/>
      <c r="K816" s="178"/>
      <c r="L816" s="178"/>
      <c r="M816" s="217"/>
      <c r="N816" s="218"/>
    </row>
    <row r="817" spans="1:14" ht="12.5">
      <c r="A817" s="220"/>
      <c r="B817" s="205"/>
      <c r="C817" s="201" t="str">
        <f t="shared" si="0"/>
        <v/>
      </c>
      <c r="D817" s="201" t="str">
        <f t="shared" si="1"/>
        <v/>
      </c>
      <c r="E817" s="201" t="str">
        <f t="shared" si="2"/>
        <v/>
      </c>
      <c r="F817" s="201" t="str">
        <f t="shared" si="3"/>
        <v/>
      </c>
      <c r="G817" s="178"/>
      <c r="H817" s="221"/>
      <c r="I817" s="218"/>
      <c r="J817" s="178"/>
      <c r="K817" s="178"/>
      <c r="L817" s="178"/>
      <c r="M817" s="217"/>
      <c r="N817" s="218"/>
    </row>
    <row r="818" spans="1:14" ht="12.5">
      <c r="A818" s="220"/>
      <c r="B818" s="205"/>
      <c r="C818" s="201" t="str">
        <f t="shared" si="0"/>
        <v/>
      </c>
      <c r="D818" s="201" t="str">
        <f t="shared" si="1"/>
        <v/>
      </c>
      <c r="E818" s="201" t="str">
        <f t="shared" si="2"/>
        <v/>
      </c>
      <c r="F818" s="201" t="str">
        <f t="shared" si="3"/>
        <v/>
      </c>
      <c r="G818" s="178"/>
      <c r="H818" s="221"/>
      <c r="I818" s="218"/>
      <c r="J818" s="178"/>
      <c r="K818" s="178"/>
      <c r="L818" s="178"/>
      <c r="M818" s="217"/>
      <c r="N818" s="218"/>
    </row>
    <row r="819" spans="1:14" ht="12.5">
      <c r="A819" s="220"/>
      <c r="B819" s="205"/>
      <c r="C819" s="201" t="str">
        <f t="shared" si="0"/>
        <v/>
      </c>
      <c r="D819" s="201" t="str">
        <f t="shared" si="1"/>
        <v/>
      </c>
      <c r="E819" s="201" t="str">
        <f t="shared" si="2"/>
        <v/>
      </c>
      <c r="F819" s="201" t="str">
        <f t="shared" si="3"/>
        <v/>
      </c>
      <c r="G819" s="178"/>
      <c r="H819" s="221"/>
      <c r="I819" s="218"/>
      <c r="J819" s="178"/>
      <c r="K819" s="178"/>
      <c r="L819" s="178"/>
      <c r="M819" s="217"/>
      <c r="N819" s="218"/>
    </row>
    <row r="820" spans="1:14" ht="12.5">
      <c r="A820" s="220"/>
      <c r="B820" s="205"/>
      <c r="C820" s="201" t="str">
        <f t="shared" si="0"/>
        <v/>
      </c>
      <c r="D820" s="201" t="str">
        <f t="shared" si="1"/>
        <v/>
      </c>
      <c r="E820" s="201" t="str">
        <f t="shared" si="2"/>
        <v/>
      </c>
      <c r="F820" s="201" t="str">
        <f t="shared" si="3"/>
        <v/>
      </c>
      <c r="G820" s="178"/>
      <c r="H820" s="221"/>
      <c r="I820" s="218"/>
      <c r="J820" s="178"/>
      <c r="K820" s="178"/>
      <c r="L820" s="178"/>
      <c r="M820" s="217"/>
      <c r="N820" s="218"/>
    </row>
    <row r="821" spans="1:14" ht="12.5">
      <c r="A821" s="220"/>
      <c r="B821" s="205"/>
      <c r="C821" s="201" t="str">
        <f t="shared" si="0"/>
        <v/>
      </c>
      <c r="D821" s="201" t="str">
        <f t="shared" si="1"/>
        <v/>
      </c>
      <c r="E821" s="201" t="str">
        <f t="shared" si="2"/>
        <v/>
      </c>
      <c r="F821" s="201" t="str">
        <f t="shared" si="3"/>
        <v/>
      </c>
      <c r="G821" s="178"/>
      <c r="H821" s="221"/>
      <c r="I821" s="218"/>
      <c r="J821" s="178"/>
      <c r="K821" s="178"/>
      <c r="L821" s="178"/>
      <c r="M821" s="217"/>
      <c r="N821" s="218"/>
    </row>
    <row r="822" spans="1:14" ht="12.5">
      <c r="A822" s="220"/>
      <c r="B822" s="205"/>
      <c r="C822" s="201" t="str">
        <f t="shared" si="0"/>
        <v/>
      </c>
      <c r="D822" s="201" t="str">
        <f t="shared" si="1"/>
        <v/>
      </c>
      <c r="E822" s="201" t="str">
        <f t="shared" si="2"/>
        <v/>
      </c>
      <c r="F822" s="201" t="str">
        <f t="shared" si="3"/>
        <v/>
      </c>
      <c r="G822" s="178"/>
      <c r="H822" s="221"/>
      <c r="I822" s="218"/>
      <c r="J822" s="178"/>
      <c r="K822" s="178"/>
      <c r="L822" s="178"/>
      <c r="M822" s="217"/>
      <c r="N822" s="218"/>
    </row>
    <row r="823" spans="1:14" ht="12.5">
      <c r="A823" s="220"/>
      <c r="B823" s="205"/>
      <c r="C823" s="201" t="str">
        <f t="shared" si="0"/>
        <v/>
      </c>
      <c r="D823" s="201" t="str">
        <f t="shared" si="1"/>
        <v/>
      </c>
      <c r="E823" s="201" t="str">
        <f t="shared" si="2"/>
        <v/>
      </c>
      <c r="F823" s="201" t="str">
        <f t="shared" si="3"/>
        <v/>
      </c>
      <c r="G823" s="178"/>
      <c r="H823" s="221"/>
      <c r="I823" s="218"/>
      <c r="J823" s="178"/>
      <c r="K823" s="178"/>
      <c r="L823" s="178"/>
      <c r="M823" s="217"/>
      <c r="N823" s="218"/>
    </row>
    <row r="824" spans="1:14" ht="12.5">
      <c r="A824" s="220"/>
      <c r="B824" s="205"/>
      <c r="C824" s="201" t="str">
        <f t="shared" si="0"/>
        <v/>
      </c>
      <c r="D824" s="201" t="str">
        <f t="shared" si="1"/>
        <v/>
      </c>
      <c r="E824" s="201" t="str">
        <f t="shared" si="2"/>
        <v/>
      </c>
      <c r="F824" s="201" t="str">
        <f t="shared" si="3"/>
        <v/>
      </c>
      <c r="G824" s="178"/>
      <c r="H824" s="221"/>
      <c r="I824" s="218"/>
      <c r="J824" s="178"/>
      <c r="K824" s="178"/>
      <c r="L824" s="178"/>
      <c r="M824" s="217"/>
      <c r="N824" s="218"/>
    </row>
    <row r="825" spans="1:14" ht="12.5">
      <c r="A825" s="220"/>
      <c r="B825" s="205"/>
      <c r="C825" s="201" t="str">
        <f t="shared" si="0"/>
        <v/>
      </c>
      <c r="D825" s="201" t="str">
        <f t="shared" si="1"/>
        <v/>
      </c>
      <c r="E825" s="201" t="str">
        <f t="shared" si="2"/>
        <v/>
      </c>
      <c r="F825" s="201" t="str">
        <f t="shared" si="3"/>
        <v/>
      </c>
      <c r="G825" s="178"/>
      <c r="H825" s="221"/>
      <c r="I825" s="218"/>
      <c r="J825" s="178"/>
      <c r="K825" s="178"/>
      <c r="L825" s="178"/>
      <c r="M825" s="217"/>
      <c r="N825" s="218"/>
    </row>
    <row r="826" spans="1:14" ht="12.5">
      <c r="A826" s="220"/>
      <c r="B826" s="205"/>
      <c r="C826" s="201" t="str">
        <f t="shared" si="0"/>
        <v/>
      </c>
      <c r="D826" s="201" t="str">
        <f t="shared" si="1"/>
        <v/>
      </c>
      <c r="E826" s="201" t="str">
        <f t="shared" si="2"/>
        <v/>
      </c>
      <c r="F826" s="201" t="str">
        <f t="shared" si="3"/>
        <v/>
      </c>
      <c r="G826" s="178"/>
      <c r="H826" s="221"/>
      <c r="I826" s="218"/>
      <c r="J826" s="178"/>
      <c r="K826" s="178"/>
      <c r="L826" s="178"/>
      <c r="M826" s="217"/>
      <c r="N826" s="218"/>
    </row>
    <row r="827" spans="1:14" ht="12.5">
      <c r="A827" s="220"/>
      <c r="B827" s="205"/>
      <c r="C827" s="201" t="str">
        <f t="shared" si="0"/>
        <v/>
      </c>
      <c r="D827" s="201" t="str">
        <f t="shared" si="1"/>
        <v/>
      </c>
      <c r="E827" s="201" t="str">
        <f t="shared" si="2"/>
        <v/>
      </c>
      <c r="F827" s="201" t="str">
        <f t="shared" si="3"/>
        <v/>
      </c>
      <c r="G827" s="178"/>
      <c r="H827" s="221"/>
      <c r="I827" s="218"/>
      <c r="J827" s="178"/>
      <c r="K827" s="178"/>
      <c r="L827" s="178"/>
      <c r="M827" s="217"/>
      <c r="N827" s="218"/>
    </row>
    <row r="828" spans="1:14" ht="12.5">
      <c r="A828" s="220"/>
      <c r="B828" s="205"/>
      <c r="C828" s="201" t="str">
        <f t="shared" si="0"/>
        <v/>
      </c>
      <c r="D828" s="201" t="str">
        <f t="shared" si="1"/>
        <v/>
      </c>
      <c r="E828" s="201" t="str">
        <f t="shared" si="2"/>
        <v/>
      </c>
      <c r="F828" s="201" t="str">
        <f t="shared" si="3"/>
        <v/>
      </c>
      <c r="G828" s="178"/>
      <c r="H828" s="221"/>
      <c r="I828" s="218"/>
      <c r="J828" s="178"/>
      <c r="K828" s="178"/>
      <c r="L828" s="178"/>
      <c r="M828" s="217"/>
      <c r="N828" s="218"/>
    </row>
    <row r="829" spans="1:14" ht="12.5">
      <c r="A829" s="220"/>
      <c r="B829" s="205"/>
      <c r="C829" s="201" t="str">
        <f t="shared" si="0"/>
        <v/>
      </c>
      <c r="D829" s="201" t="str">
        <f t="shared" si="1"/>
        <v/>
      </c>
      <c r="E829" s="201" t="str">
        <f t="shared" si="2"/>
        <v/>
      </c>
      <c r="F829" s="201" t="str">
        <f t="shared" si="3"/>
        <v/>
      </c>
      <c r="G829" s="178"/>
      <c r="H829" s="221"/>
      <c r="I829" s="218"/>
      <c r="J829" s="178"/>
      <c r="K829" s="178"/>
      <c r="L829" s="178"/>
      <c r="M829" s="217"/>
      <c r="N829" s="218"/>
    </row>
    <row r="830" spans="1:14" ht="12.5">
      <c r="A830" s="220"/>
      <c r="B830" s="205"/>
      <c r="C830" s="201" t="str">
        <f t="shared" si="0"/>
        <v/>
      </c>
      <c r="D830" s="201" t="str">
        <f t="shared" si="1"/>
        <v/>
      </c>
      <c r="E830" s="201" t="str">
        <f t="shared" si="2"/>
        <v/>
      </c>
      <c r="F830" s="201" t="str">
        <f t="shared" si="3"/>
        <v/>
      </c>
      <c r="G830" s="178"/>
      <c r="H830" s="221"/>
      <c r="I830" s="218"/>
      <c r="J830" s="178"/>
      <c r="K830" s="178"/>
      <c r="L830" s="178"/>
      <c r="M830" s="217"/>
      <c r="N830" s="218"/>
    </row>
    <row r="831" spans="1:14" ht="12.5">
      <c r="A831" s="220"/>
      <c r="B831" s="205"/>
      <c r="C831" s="201" t="str">
        <f t="shared" si="0"/>
        <v/>
      </c>
      <c r="D831" s="201" t="str">
        <f t="shared" si="1"/>
        <v/>
      </c>
      <c r="E831" s="201" t="str">
        <f t="shared" si="2"/>
        <v/>
      </c>
      <c r="F831" s="201" t="str">
        <f t="shared" si="3"/>
        <v/>
      </c>
      <c r="G831" s="178"/>
      <c r="H831" s="221"/>
      <c r="I831" s="218"/>
      <c r="J831" s="178"/>
      <c r="K831" s="178"/>
      <c r="L831" s="178"/>
      <c r="M831" s="217"/>
      <c r="N831" s="218"/>
    </row>
    <row r="832" spans="1:14" ht="12.5">
      <c r="A832" s="220"/>
      <c r="B832" s="205"/>
      <c r="C832" s="201" t="str">
        <f t="shared" si="0"/>
        <v/>
      </c>
      <c r="D832" s="201" t="str">
        <f t="shared" si="1"/>
        <v/>
      </c>
      <c r="E832" s="201" t="str">
        <f t="shared" si="2"/>
        <v/>
      </c>
      <c r="F832" s="201" t="str">
        <f t="shared" si="3"/>
        <v/>
      </c>
      <c r="G832" s="178"/>
      <c r="H832" s="221"/>
      <c r="I832" s="218"/>
      <c r="J832" s="178"/>
      <c r="K832" s="178"/>
      <c r="L832" s="178"/>
      <c r="M832" s="217"/>
      <c r="N832" s="218"/>
    </row>
    <row r="833" spans="1:14" ht="12.5">
      <c r="A833" s="220"/>
      <c r="B833" s="205"/>
      <c r="C833" s="201" t="str">
        <f t="shared" si="0"/>
        <v/>
      </c>
      <c r="D833" s="201" t="str">
        <f t="shared" si="1"/>
        <v/>
      </c>
      <c r="E833" s="201" t="str">
        <f t="shared" si="2"/>
        <v/>
      </c>
      <c r="F833" s="201" t="str">
        <f t="shared" si="3"/>
        <v/>
      </c>
      <c r="G833" s="178"/>
      <c r="H833" s="221"/>
      <c r="I833" s="218"/>
      <c r="J833" s="178"/>
      <c r="K833" s="178"/>
      <c r="L833" s="178"/>
      <c r="M833" s="217"/>
      <c r="N833" s="218"/>
    </row>
    <row r="834" spans="1:14" ht="12.5">
      <c r="A834" s="220"/>
      <c r="B834" s="205"/>
      <c r="C834" s="201" t="str">
        <f t="shared" si="0"/>
        <v/>
      </c>
      <c r="D834" s="201" t="str">
        <f t="shared" si="1"/>
        <v/>
      </c>
      <c r="E834" s="201" t="str">
        <f t="shared" si="2"/>
        <v/>
      </c>
      <c r="F834" s="201" t="str">
        <f t="shared" si="3"/>
        <v/>
      </c>
      <c r="G834" s="178"/>
      <c r="H834" s="221"/>
      <c r="I834" s="218"/>
      <c r="J834" s="178"/>
      <c r="K834" s="178"/>
      <c r="L834" s="178"/>
      <c r="M834" s="217"/>
      <c r="N834" s="218"/>
    </row>
    <row r="835" spans="1:14" ht="12.5">
      <c r="A835" s="220"/>
      <c r="B835" s="205"/>
      <c r="C835" s="201" t="str">
        <f t="shared" si="0"/>
        <v/>
      </c>
      <c r="D835" s="201" t="str">
        <f t="shared" si="1"/>
        <v/>
      </c>
      <c r="E835" s="201" t="str">
        <f t="shared" si="2"/>
        <v/>
      </c>
      <c r="F835" s="201" t="str">
        <f t="shared" si="3"/>
        <v/>
      </c>
      <c r="G835" s="178"/>
      <c r="H835" s="221"/>
      <c r="I835" s="218"/>
      <c r="J835" s="178"/>
      <c r="K835" s="178"/>
      <c r="L835" s="178"/>
      <c r="M835" s="217"/>
      <c r="N835" s="218"/>
    </row>
    <row r="836" spans="1:14" ht="12.5">
      <c r="A836" s="220"/>
      <c r="B836" s="205"/>
      <c r="C836" s="201" t="str">
        <f t="shared" si="0"/>
        <v/>
      </c>
      <c r="D836" s="201" t="str">
        <f t="shared" si="1"/>
        <v/>
      </c>
      <c r="E836" s="201" t="str">
        <f t="shared" si="2"/>
        <v/>
      </c>
      <c r="F836" s="201" t="str">
        <f t="shared" si="3"/>
        <v/>
      </c>
      <c r="G836" s="178"/>
      <c r="H836" s="221"/>
      <c r="I836" s="218"/>
      <c r="J836" s="178"/>
      <c r="K836" s="178"/>
      <c r="L836" s="178"/>
      <c r="M836" s="217"/>
      <c r="N836" s="218"/>
    </row>
    <row r="837" spans="1:14" ht="12.5">
      <c r="A837" s="220"/>
      <c r="B837" s="205"/>
      <c r="C837" s="201" t="str">
        <f t="shared" si="0"/>
        <v/>
      </c>
      <c r="D837" s="201" t="str">
        <f t="shared" si="1"/>
        <v/>
      </c>
      <c r="E837" s="201" t="str">
        <f t="shared" si="2"/>
        <v/>
      </c>
      <c r="F837" s="201" t="str">
        <f t="shared" si="3"/>
        <v/>
      </c>
      <c r="G837" s="178"/>
      <c r="H837" s="221"/>
      <c r="I837" s="218"/>
      <c r="J837" s="178"/>
      <c r="K837" s="178"/>
      <c r="L837" s="178"/>
      <c r="M837" s="217"/>
      <c r="N837" s="218"/>
    </row>
    <row r="838" spans="1:14" ht="12.5">
      <c r="A838" s="220"/>
      <c r="B838" s="205"/>
      <c r="C838" s="201" t="str">
        <f t="shared" si="0"/>
        <v/>
      </c>
      <c r="D838" s="201" t="str">
        <f t="shared" si="1"/>
        <v/>
      </c>
      <c r="E838" s="201" t="str">
        <f t="shared" si="2"/>
        <v/>
      </c>
      <c r="F838" s="201" t="str">
        <f t="shared" si="3"/>
        <v/>
      </c>
      <c r="G838" s="178"/>
      <c r="H838" s="221"/>
      <c r="I838" s="218"/>
      <c r="J838" s="178"/>
      <c r="K838" s="178"/>
      <c r="L838" s="178"/>
      <c r="M838" s="217"/>
      <c r="N838" s="218"/>
    </row>
    <row r="839" spans="1:14" ht="12.5">
      <c r="A839" s="220"/>
      <c r="B839" s="205"/>
      <c r="C839" s="201" t="str">
        <f t="shared" si="0"/>
        <v/>
      </c>
      <c r="D839" s="201" t="str">
        <f t="shared" si="1"/>
        <v/>
      </c>
      <c r="E839" s="201" t="str">
        <f t="shared" si="2"/>
        <v/>
      </c>
      <c r="F839" s="201" t="str">
        <f t="shared" si="3"/>
        <v/>
      </c>
      <c r="G839" s="178"/>
      <c r="H839" s="221"/>
      <c r="I839" s="218"/>
      <c r="J839" s="178"/>
      <c r="K839" s="178"/>
      <c r="L839" s="178"/>
      <c r="M839" s="217"/>
      <c r="N839" s="218"/>
    </row>
    <row r="840" spans="1:14" ht="12.5">
      <c r="A840" s="220"/>
      <c r="B840" s="205"/>
      <c r="C840" s="201" t="str">
        <f t="shared" si="0"/>
        <v/>
      </c>
      <c r="D840" s="201" t="str">
        <f t="shared" si="1"/>
        <v/>
      </c>
      <c r="E840" s="201" t="str">
        <f t="shared" si="2"/>
        <v/>
      </c>
      <c r="F840" s="201" t="str">
        <f t="shared" si="3"/>
        <v/>
      </c>
      <c r="G840" s="178"/>
      <c r="H840" s="221"/>
      <c r="I840" s="218"/>
      <c r="J840" s="178"/>
      <c r="K840" s="178"/>
      <c r="L840" s="178"/>
      <c r="M840" s="217"/>
      <c r="N840" s="218"/>
    </row>
    <row r="841" spans="1:14" ht="12.5">
      <c r="A841" s="220"/>
      <c r="B841" s="205"/>
      <c r="C841" s="201" t="str">
        <f t="shared" si="0"/>
        <v/>
      </c>
      <c r="D841" s="201" t="str">
        <f t="shared" si="1"/>
        <v/>
      </c>
      <c r="E841" s="201" t="str">
        <f t="shared" si="2"/>
        <v/>
      </c>
      <c r="F841" s="201" t="str">
        <f t="shared" si="3"/>
        <v/>
      </c>
      <c r="G841" s="178"/>
      <c r="H841" s="221"/>
      <c r="I841" s="218"/>
      <c r="J841" s="178"/>
      <c r="K841" s="178"/>
      <c r="L841" s="178"/>
      <c r="M841" s="217"/>
      <c r="N841" s="218"/>
    </row>
    <row r="842" spans="1:14" ht="12.5">
      <c r="A842" s="220"/>
      <c r="B842" s="205"/>
      <c r="C842" s="201" t="str">
        <f t="shared" si="0"/>
        <v/>
      </c>
      <c r="D842" s="201" t="str">
        <f t="shared" si="1"/>
        <v/>
      </c>
      <c r="E842" s="201" t="str">
        <f t="shared" si="2"/>
        <v/>
      </c>
      <c r="F842" s="201" t="str">
        <f t="shared" si="3"/>
        <v/>
      </c>
      <c r="G842" s="178"/>
      <c r="H842" s="221"/>
      <c r="I842" s="218"/>
      <c r="J842" s="178"/>
      <c r="K842" s="178"/>
      <c r="L842" s="178"/>
      <c r="M842" s="217"/>
      <c r="N842" s="218"/>
    </row>
    <row r="843" spans="1:14" ht="12.5">
      <c r="A843" s="220"/>
      <c r="B843" s="205"/>
      <c r="C843" s="201" t="str">
        <f t="shared" si="0"/>
        <v/>
      </c>
      <c r="D843" s="201" t="str">
        <f t="shared" si="1"/>
        <v/>
      </c>
      <c r="E843" s="201" t="str">
        <f t="shared" si="2"/>
        <v/>
      </c>
      <c r="F843" s="201" t="str">
        <f t="shared" si="3"/>
        <v/>
      </c>
      <c r="G843" s="178"/>
      <c r="H843" s="221"/>
      <c r="I843" s="218"/>
      <c r="J843" s="178"/>
      <c r="K843" s="178"/>
      <c r="L843" s="178"/>
      <c r="M843" s="217"/>
      <c r="N843" s="218"/>
    </row>
    <row r="844" spans="1:14" ht="12.5">
      <c r="A844" s="220"/>
      <c r="B844" s="205"/>
      <c r="C844" s="201" t="str">
        <f t="shared" si="0"/>
        <v/>
      </c>
      <c r="D844" s="201" t="str">
        <f t="shared" si="1"/>
        <v/>
      </c>
      <c r="E844" s="201" t="str">
        <f t="shared" si="2"/>
        <v/>
      </c>
      <c r="F844" s="201" t="str">
        <f t="shared" si="3"/>
        <v/>
      </c>
      <c r="G844" s="178"/>
      <c r="H844" s="221"/>
      <c r="I844" s="218"/>
      <c r="J844" s="178"/>
      <c r="K844" s="178"/>
      <c r="L844" s="178"/>
      <c r="M844" s="217"/>
      <c r="N844" s="218"/>
    </row>
    <row r="845" spans="1:14" ht="12.5">
      <c r="A845" s="220"/>
      <c r="B845" s="205"/>
      <c r="C845" s="201" t="str">
        <f t="shared" si="0"/>
        <v/>
      </c>
      <c r="D845" s="201" t="str">
        <f t="shared" si="1"/>
        <v/>
      </c>
      <c r="E845" s="201" t="str">
        <f t="shared" si="2"/>
        <v/>
      </c>
      <c r="F845" s="201" t="str">
        <f t="shared" si="3"/>
        <v/>
      </c>
      <c r="G845" s="178"/>
      <c r="H845" s="221"/>
      <c r="I845" s="218"/>
      <c r="J845" s="178"/>
      <c r="K845" s="178"/>
      <c r="L845" s="178"/>
      <c r="M845" s="217"/>
      <c r="N845" s="218"/>
    </row>
    <row r="846" spans="1:14" ht="12.5">
      <c r="A846" s="220"/>
      <c r="B846" s="205"/>
      <c r="C846" s="201" t="str">
        <f t="shared" si="0"/>
        <v/>
      </c>
      <c r="D846" s="201" t="str">
        <f t="shared" si="1"/>
        <v/>
      </c>
      <c r="E846" s="201" t="str">
        <f t="shared" si="2"/>
        <v/>
      </c>
      <c r="F846" s="201" t="str">
        <f t="shared" si="3"/>
        <v/>
      </c>
      <c r="G846" s="178"/>
      <c r="H846" s="221"/>
      <c r="I846" s="218"/>
      <c r="J846" s="178"/>
      <c r="K846" s="178"/>
      <c r="L846" s="178"/>
      <c r="M846" s="217"/>
      <c r="N846" s="218"/>
    </row>
    <row r="847" spans="1:14" ht="12.5">
      <c r="A847" s="220"/>
      <c r="B847" s="205"/>
      <c r="C847" s="201" t="str">
        <f t="shared" si="0"/>
        <v/>
      </c>
      <c r="D847" s="201" t="str">
        <f t="shared" si="1"/>
        <v/>
      </c>
      <c r="E847" s="201" t="str">
        <f t="shared" si="2"/>
        <v/>
      </c>
      <c r="F847" s="201" t="str">
        <f t="shared" si="3"/>
        <v/>
      </c>
      <c r="G847" s="178"/>
      <c r="H847" s="221"/>
      <c r="I847" s="218"/>
      <c r="J847" s="178"/>
      <c r="K847" s="178"/>
      <c r="L847" s="178"/>
      <c r="M847" s="217"/>
      <c r="N847" s="218"/>
    </row>
    <row r="848" spans="1:14" ht="12.5">
      <c r="A848" s="220"/>
      <c r="B848" s="205"/>
      <c r="C848" s="201" t="str">
        <f t="shared" si="0"/>
        <v/>
      </c>
      <c r="D848" s="201" t="str">
        <f t="shared" si="1"/>
        <v/>
      </c>
      <c r="E848" s="201" t="str">
        <f t="shared" si="2"/>
        <v/>
      </c>
      <c r="F848" s="201" t="str">
        <f t="shared" si="3"/>
        <v/>
      </c>
      <c r="G848" s="178"/>
      <c r="H848" s="221"/>
      <c r="I848" s="218"/>
      <c r="J848" s="178"/>
      <c r="K848" s="178"/>
      <c r="L848" s="178"/>
      <c r="M848" s="217"/>
      <c r="N848" s="218"/>
    </row>
    <row r="849" spans="1:14" ht="12.5">
      <c r="A849" s="220"/>
      <c r="B849" s="205"/>
      <c r="C849" s="201" t="str">
        <f t="shared" si="0"/>
        <v/>
      </c>
      <c r="D849" s="201" t="str">
        <f t="shared" si="1"/>
        <v/>
      </c>
      <c r="E849" s="201" t="str">
        <f t="shared" si="2"/>
        <v/>
      </c>
      <c r="F849" s="201" t="str">
        <f t="shared" si="3"/>
        <v/>
      </c>
      <c r="G849" s="178"/>
      <c r="H849" s="221"/>
      <c r="I849" s="218"/>
      <c r="J849" s="178"/>
      <c r="K849" s="178"/>
      <c r="L849" s="178"/>
      <c r="M849" s="217"/>
      <c r="N849" s="218"/>
    </row>
    <row r="850" spans="1:14" ht="12.5">
      <c r="A850" s="220"/>
      <c r="B850" s="205"/>
      <c r="C850" s="201" t="str">
        <f t="shared" si="0"/>
        <v/>
      </c>
      <c r="D850" s="201" t="str">
        <f t="shared" si="1"/>
        <v/>
      </c>
      <c r="E850" s="201" t="str">
        <f t="shared" si="2"/>
        <v/>
      </c>
      <c r="F850" s="201" t="str">
        <f t="shared" si="3"/>
        <v/>
      </c>
      <c r="G850" s="178"/>
      <c r="H850" s="221"/>
      <c r="I850" s="218"/>
      <c r="J850" s="178"/>
      <c r="K850" s="178"/>
      <c r="L850" s="178"/>
      <c r="M850" s="217"/>
      <c r="N850" s="218"/>
    </row>
    <row r="851" spans="1:14" ht="12.5">
      <c r="A851" s="220"/>
      <c r="B851" s="205"/>
      <c r="C851" s="201" t="str">
        <f t="shared" si="0"/>
        <v/>
      </c>
      <c r="D851" s="201" t="str">
        <f t="shared" si="1"/>
        <v/>
      </c>
      <c r="E851" s="201" t="str">
        <f t="shared" si="2"/>
        <v/>
      </c>
      <c r="F851" s="201" t="str">
        <f t="shared" si="3"/>
        <v/>
      </c>
      <c r="G851" s="178"/>
      <c r="H851" s="221"/>
      <c r="I851" s="218"/>
      <c r="J851" s="178"/>
      <c r="K851" s="178"/>
      <c r="L851" s="178"/>
      <c r="M851" s="217"/>
      <c r="N851" s="218"/>
    </row>
    <row r="852" spans="1:14" ht="12.5">
      <c r="A852" s="220"/>
      <c r="B852" s="205"/>
      <c r="C852" s="201" t="str">
        <f t="shared" si="0"/>
        <v/>
      </c>
      <c r="D852" s="201" t="str">
        <f t="shared" si="1"/>
        <v/>
      </c>
      <c r="E852" s="201" t="str">
        <f t="shared" si="2"/>
        <v/>
      </c>
      <c r="F852" s="201" t="str">
        <f t="shared" si="3"/>
        <v/>
      </c>
      <c r="G852" s="178"/>
      <c r="H852" s="221"/>
      <c r="I852" s="218"/>
      <c r="J852" s="178"/>
      <c r="K852" s="178"/>
      <c r="L852" s="178"/>
      <c r="M852" s="217"/>
      <c r="N852" s="218"/>
    </row>
    <row r="853" spans="1:14" ht="12.5">
      <c r="A853" s="220"/>
      <c r="B853" s="205"/>
      <c r="C853" s="201" t="str">
        <f t="shared" si="0"/>
        <v/>
      </c>
      <c r="D853" s="201" t="str">
        <f t="shared" si="1"/>
        <v/>
      </c>
      <c r="E853" s="201" t="str">
        <f t="shared" si="2"/>
        <v/>
      </c>
      <c r="F853" s="201" t="str">
        <f t="shared" si="3"/>
        <v/>
      </c>
      <c r="G853" s="178"/>
      <c r="H853" s="221"/>
      <c r="I853" s="218"/>
      <c r="J853" s="178"/>
      <c r="K853" s="178"/>
      <c r="L853" s="178"/>
      <c r="M853" s="217"/>
      <c r="N853" s="218"/>
    </row>
    <row r="854" spans="1:14" ht="12.5">
      <c r="A854" s="220"/>
      <c r="B854" s="205"/>
      <c r="C854" s="201" t="str">
        <f t="shared" si="0"/>
        <v/>
      </c>
      <c r="D854" s="201" t="str">
        <f t="shared" si="1"/>
        <v/>
      </c>
      <c r="E854" s="201" t="str">
        <f t="shared" si="2"/>
        <v/>
      </c>
      <c r="F854" s="201" t="str">
        <f t="shared" si="3"/>
        <v/>
      </c>
      <c r="G854" s="178"/>
      <c r="H854" s="221"/>
      <c r="I854" s="218"/>
      <c r="J854" s="178"/>
      <c r="K854" s="178"/>
      <c r="L854" s="178"/>
      <c r="M854" s="217"/>
      <c r="N854" s="218"/>
    </row>
    <row r="855" spans="1:14" ht="12.5">
      <c r="A855" s="220"/>
      <c r="B855" s="205"/>
      <c r="C855" s="201" t="str">
        <f t="shared" si="0"/>
        <v/>
      </c>
      <c r="D855" s="201" t="str">
        <f t="shared" si="1"/>
        <v/>
      </c>
      <c r="E855" s="201" t="str">
        <f t="shared" si="2"/>
        <v/>
      </c>
      <c r="F855" s="201" t="str">
        <f t="shared" si="3"/>
        <v/>
      </c>
      <c r="G855" s="178"/>
      <c r="H855" s="221"/>
      <c r="I855" s="218"/>
      <c r="J855" s="178"/>
      <c r="K855" s="178"/>
      <c r="L855" s="178"/>
      <c r="M855" s="217"/>
      <c r="N855" s="218"/>
    </row>
    <row r="856" spans="1:14" ht="12.5">
      <c r="A856" s="220"/>
      <c r="B856" s="205"/>
      <c r="C856" s="201" t="str">
        <f t="shared" si="0"/>
        <v/>
      </c>
      <c r="D856" s="201" t="str">
        <f t="shared" si="1"/>
        <v/>
      </c>
      <c r="E856" s="201" t="str">
        <f t="shared" si="2"/>
        <v/>
      </c>
      <c r="F856" s="201" t="str">
        <f t="shared" si="3"/>
        <v/>
      </c>
      <c r="G856" s="178"/>
      <c r="H856" s="221"/>
      <c r="I856" s="218"/>
      <c r="J856" s="178"/>
      <c r="K856" s="178"/>
      <c r="L856" s="178"/>
      <c r="M856" s="217"/>
      <c r="N856" s="218"/>
    </row>
    <row r="857" spans="1:14" ht="12.5">
      <c r="A857" s="220"/>
      <c r="B857" s="205"/>
      <c r="C857" s="201" t="str">
        <f t="shared" si="0"/>
        <v/>
      </c>
      <c r="D857" s="201" t="str">
        <f t="shared" si="1"/>
        <v/>
      </c>
      <c r="E857" s="201" t="str">
        <f t="shared" si="2"/>
        <v/>
      </c>
      <c r="F857" s="201" t="str">
        <f t="shared" si="3"/>
        <v/>
      </c>
      <c r="G857" s="178"/>
      <c r="H857" s="221"/>
      <c r="I857" s="218"/>
      <c r="J857" s="178"/>
      <c r="K857" s="178"/>
      <c r="L857" s="178"/>
      <c r="M857" s="217"/>
      <c r="N857" s="218"/>
    </row>
    <row r="858" spans="1:14" ht="12.5">
      <c r="A858" s="220"/>
      <c r="B858" s="205"/>
      <c r="C858" s="201" t="str">
        <f t="shared" si="0"/>
        <v/>
      </c>
      <c r="D858" s="201" t="str">
        <f t="shared" si="1"/>
        <v/>
      </c>
      <c r="E858" s="201" t="str">
        <f t="shared" si="2"/>
        <v/>
      </c>
      <c r="F858" s="201" t="str">
        <f t="shared" si="3"/>
        <v/>
      </c>
      <c r="G858" s="178"/>
      <c r="H858" s="221"/>
      <c r="I858" s="218"/>
      <c r="J858" s="178"/>
      <c r="K858" s="178"/>
      <c r="L858" s="178"/>
      <c r="M858" s="217"/>
      <c r="N858" s="218"/>
    </row>
    <row r="859" spans="1:14" ht="12.5">
      <c r="A859" s="220"/>
      <c r="B859" s="205"/>
      <c r="C859" s="201" t="str">
        <f t="shared" si="0"/>
        <v/>
      </c>
      <c r="D859" s="201" t="str">
        <f t="shared" si="1"/>
        <v/>
      </c>
      <c r="E859" s="201" t="str">
        <f t="shared" si="2"/>
        <v/>
      </c>
      <c r="F859" s="201" t="str">
        <f t="shared" si="3"/>
        <v/>
      </c>
      <c r="G859" s="178"/>
      <c r="H859" s="221"/>
      <c r="I859" s="218"/>
      <c r="J859" s="178"/>
      <c r="K859" s="178"/>
      <c r="L859" s="178"/>
      <c r="M859" s="217"/>
      <c r="N859" s="218"/>
    </row>
    <row r="860" spans="1:14" ht="12.5">
      <c r="A860" s="220"/>
      <c r="B860" s="205"/>
      <c r="C860" s="201" t="str">
        <f t="shared" si="0"/>
        <v/>
      </c>
      <c r="D860" s="201" t="str">
        <f t="shared" si="1"/>
        <v/>
      </c>
      <c r="E860" s="201" t="str">
        <f t="shared" si="2"/>
        <v/>
      </c>
      <c r="F860" s="201" t="str">
        <f t="shared" si="3"/>
        <v/>
      </c>
      <c r="G860" s="178"/>
      <c r="H860" s="221"/>
      <c r="I860" s="218"/>
      <c r="J860" s="178"/>
      <c r="K860" s="178"/>
      <c r="L860" s="178"/>
      <c r="M860" s="217"/>
      <c r="N860" s="218"/>
    </row>
    <row r="861" spans="1:14" ht="12.5">
      <c r="A861" s="220"/>
      <c r="B861" s="205"/>
      <c r="C861" s="201" t="str">
        <f t="shared" si="0"/>
        <v/>
      </c>
      <c r="D861" s="201" t="str">
        <f t="shared" si="1"/>
        <v/>
      </c>
      <c r="E861" s="201" t="str">
        <f t="shared" si="2"/>
        <v/>
      </c>
      <c r="F861" s="201" t="str">
        <f t="shared" si="3"/>
        <v/>
      </c>
      <c r="G861" s="178"/>
      <c r="H861" s="221"/>
      <c r="I861" s="218"/>
      <c r="J861" s="178"/>
      <c r="K861" s="178"/>
      <c r="L861" s="178"/>
      <c r="M861" s="217"/>
      <c r="N861" s="218"/>
    </row>
    <row r="862" spans="1:14" ht="12.5">
      <c r="A862" s="220"/>
      <c r="B862" s="205"/>
      <c r="C862" s="201" t="str">
        <f t="shared" si="0"/>
        <v/>
      </c>
      <c r="D862" s="201" t="str">
        <f t="shared" si="1"/>
        <v/>
      </c>
      <c r="E862" s="201" t="str">
        <f t="shared" si="2"/>
        <v/>
      </c>
      <c r="F862" s="201" t="str">
        <f t="shared" si="3"/>
        <v/>
      </c>
      <c r="G862" s="178"/>
      <c r="H862" s="221"/>
      <c r="I862" s="218"/>
      <c r="J862" s="178"/>
      <c r="K862" s="178"/>
      <c r="L862" s="178"/>
      <c r="M862" s="217"/>
      <c r="N862" s="218"/>
    </row>
    <row r="863" spans="1:14" ht="12.5">
      <c r="A863" s="220"/>
      <c r="B863" s="205"/>
      <c r="C863" s="201" t="str">
        <f t="shared" si="0"/>
        <v/>
      </c>
      <c r="D863" s="201" t="str">
        <f t="shared" si="1"/>
        <v/>
      </c>
      <c r="E863" s="201" t="str">
        <f t="shared" si="2"/>
        <v/>
      </c>
      <c r="F863" s="201" t="str">
        <f t="shared" si="3"/>
        <v/>
      </c>
      <c r="G863" s="178"/>
      <c r="H863" s="221"/>
      <c r="I863" s="218"/>
      <c r="J863" s="178"/>
      <c r="K863" s="178"/>
      <c r="L863" s="178"/>
      <c r="M863" s="217"/>
      <c r="N863" s="218"/>
    </row>
    <row r="864" spans="1:14" ht="12.5">
      <c r="A864" s="220"/>
      <c r="B864" s="205"/>
      <c r="C864" s="201" t="str">
        <f t="shared" si="0"/>
        <v/>
      </c>
      <c r="D864" s="201" t="str">
        <f t="shared" si="1"/>
        <v/>
      </c>
      <c r="E864" s="201" t="str">
        <f t="shared" si="2"/>
        <v/>
      </c>
      <c r="F864" s="201" t="str">
        <f t="shared" si="3"/>
        <v/>
      </c>
      <c r="G864" s="178"/>
      <c r="H864" s="221"/>
      <c r="I864" s="218"/>
      <c r="J864" s="178"/>
      <c r="K864" s="178"/>
      <c r="L864" s="178"/>
      <c r="M864" s="217"/>
      <c r="N864" s="218"/>
    </row>
    <row r="865" spans="1:14" ht="12.5">
      <c r="A865" s="220"/>
      <c r="B865" s="205"/>
      <c r="C865" s="201" t="str">
        <f t="shared" si="0"/>
        <v/>
      </c>
      <c r="D865" s="201" t="str">
        <f t="shared" si="1"/>
        <v/>
      </c>
      <c r="E865" s="201" t="str">
        <f t="shared" si="2"/>
        <v/>
      </c>
      <c r="F865" s="201" t="str">
        <f t="shared" si="3"/>
        <v/>
      </c>
      <c r="G865" s="178"/>
      <c r="H865" s="221"/>
      <c r="I865" s="218"/>
      <c r="J865" s="178"/>
      <c r="K865" s="178"/>
      <c r="L865" s="178"/>
      <c r="M865" s="217"/>
      <c r="N865" s="218"/>
    </row>
    <row r="866" spans="1:14" ht="12.5">
      <c r="A866" s="220"/>
      <c r="B866" s="205"/>
      <c r="C866" s="201" t="str">
        <f t="shared" si="0"/>
        <v/>
      </c>
      <c r="D866" s="201" t="str">
        <f t="shared" si="1"/>
        <v/>
      </c>
      <c r="E866" s="201" t="str">
        <f t="shared" si="2"/>
        <v/>
      </c>
      <c r="F866" s="201" t="str">
        <f t="shared" si="3"/>
        <v/>
      </c>
      <c r="G866" s="178"/>
      <c r="H866" s="221"/>
      <c r="I866" s="218"/>
      <c r="J866" s="178"/>
      <c r="K866" s="178"/>
      <c r="L866" s="178"/>
      <c r="M866" s="217"/>
      <c r="N866" s="218"/>
    </row>
    <row r="867" spans="1:14" ht="12.5">
      <c r="A867" s="220"/>
      <c r="B867" s="205"/>
      <c r="C867" s="201" t="str">
        <f t="shared" si="0"/>
        <v/>
      </c>
      <c r="D867" s="201" t="str">
        <f t="shared" si="1"/>
        <v/>
      </c>
      <c r="E867" s="201" t="str">
        <f t="shared" si="2"/>
        <v/>
      </c>
      <c r="F867" s="201" t="str">
        <f t="shared" si="3"/>
        <v/>
      </c>
      <c r="G867" s="178"/>
      <c r="H867" s="221"/>
      <c r="I867" s="218"/>
      <c r="J867" s="178"/>
      <c r="K867" s="178"/>
      <c r="L867" s="178"/>
      <c r="M867" s="217"/>
      <c r="N867" s="218"/>
    </row>
    <row r="868" spans="1:14" ht="12.5">
      <c r="A868" s="220"/>
      <c r="B868" s="205"/>
      <c r="C868" s="201" t="str">
        <f t="shared" si="0"/>
        <v/>
      </c>
      <c r="D868" s="201" t="str">
        <f t="shared" si="1"/>
        <v/>
      </c>
      <c r="E868" s="201" t="str">
        <f t="shared" si="2"/>
        <v/>
      </c>
      <c r="F868" s="201" t="str">
        <f t="shared" si="3"/>
        <v/>
      </c>
      <c r="G868" s="178"/>
      <c r="H868" s="221"/>
      <c r="I868" s="218"/>
      <c r="J868" s="178"/>
      <c r="K868" s="178"/>
      <c r="L868" s="178"/>
      <c r="M868" s="217"/>
      <c r="N868" s="218"/>
    </row>
    <row r="869" spans="1:14" ht="12.5">
      <c r="A869" s="220"/>
      <c r="B869" s="205"/>
      <c r="C869" s="201" t="str">
        <f t="shared" si="0"/>
        <v/>
      </c>
      <c r="D869" s="201" t="str">
        <f t="shared" si="1"/>
        <v/>
      </c>
      <c r="E869" s="201" t="str">
        <f t="shared" si="2"/>
        <v/>
      </c>
      <c r="F869" s="201" t="str">
        <f t="shared" si="3"/>
        <v/>
      </c>
      <c r="G869" s="178"/>
      <c r="H869" s="221"/>
      <c r="I869" s="218"/>
      <c r="J869" s="178"/>
      <c r="K869" s="178"/>
      <c r="L869" s="178"/>
      <c r="M869" s="217"/>
      <c r="N869" s="218"/>
    </row>
    <row r="870" spans="1:14" ht="12.5">
      <c r="A870" s="220"/>
      <c r="B870" s="205"/>
      <c r="C870" s="201" t="str">
        <f t="shared" si="0"/>
        <v/>
      </c>
      <c r="D870" s="201" t="str">
        <f t="shared" si="1"/>
        <v/>
      </c>
      <c r="E870" s="201" t="str">
        <f t="shared" si="2"/>
        <v/>
      </c>
      <c r="F870" s="201" t="str">
        <f t="shared" si="3"/>
        <v/>
      </c>
      <c r="G870" s="178"/>
      <c r="H870" s="221"/>
      <c r="I870" s="218"/>
      <c r="J870" s="178"/>
      <c r="K870" s="178"/>
      <c r="L870" s="178"/>
      <c r="M870" s="217"/>
      <c r="N870" s="218"/>
    </row>
    <row r="871" spans="1:14" ht="12.5">
      <c r="A871" s="220"/>
      <c r="B871" s="205"/>
      <c r="C871" s="201" t="str">
        <f t="shared" si="0"/>
        <v/>
      </c>
      <c r="D871" s="201" t="str">
        <f t="shared" si="1"/>
        <v/>
      </c>
      <c r="E871" s="201" t="str">
        <f t="shared" si="2"/>
        <v/>
      </c>
      <c r="F871" s="201" t="str">
        <f t="shared" si="3"/>
        <v/>
      </c>
      <c r="G871" s="178"/>
      <c r="H871" s="221"/>
      <c r="I871" s="218"/>
      <c r="J871" s="178"/>
      <c r="K871" s="178"/>
      <c r="L871" s="178"/>
      <c r="M871" s="217"/>
      <c r="N871" s="218"/>
    </row>
    <row r="872" spans="1:14" ht="12.5">
      <c r="A872" s="220"/>
      <c r="B872" s="205"/>
      <c r="C872" s="201" t="str">
        <f t="shared" si="0"/>
        <v/>
      </c>
      <c r="D872" s="201" t="str">
        <f t="shared" si="1"/>
        <v/>
      </c>
      <c r="E872" s="201" t="str">
        <f t="shared" si="2"/>
        <v/>
      </c>
      <c r="F872" s="201" t="str">
        <f t="shared" si="3"/>
        <v/>
      </c>
      <c r="G872" s="178"/>
      <c r="H872" s="221"/>
      <c r="I872" s="218"/>
      <c r="J872" s="178"/>
      <c r="K872" s="178"/>
      <c r="L872" s="178"/>
      <c r="M872" s="217"/>
      <c r="N872" s="218"/>
    </row>
    <row r="873" spans="1:14" ht="12.5">
      <c r="A873" s="220"/>
      <c r="B873" s="205"/>
      <c r="C873" s="201" t="str">
        <f t="shared" si="0"/>
        <v/>
      </c>
      <c r="D873" s="201" t="str">
        <f t="shared" si="1"/>
        <v/>
      </c>
      <c r="E873" s="201" t="str">
        <f t="shared" si="2"/>
        <v/>
      </c>
      <c r="F873" s="201" t="str">
        <f t="shared" si="3"/>
        <v/>
      </c>
      <c r="G873" s="178"/>
      <c r="H873" s="221"/>
      <c r="I873" s="218"/>
      <c r="J873" s="178"/>
      <c r="K873" s="178"/>
      <c r="L873" s="178"/>
      <c r="M873" s="217"/>
      <c r="N873" s="218"/>
    </row>
    <row r="874" spans="1:14" ht="12.5">
      <c r="A874" s="220"/>
      <c r="B874" s="205"/>
      <c r="C874" s="201" t="str">
        <f t="shared" si="0"/>
        <v/>
      </c>
      <c r="D874" s="201" t="str">
        <f t="shared" si="1"/>
        <v/>
      </c>
      <c r="E874" s="201" t="str">
        <f t="shared" si="2"/>
        <v/>
      </c>
      <c r="F874" s="201" t="str">
        <f t="shared" si="3"/>
        <v/>
      </c>
      <c r="G874" s="178"/>
      <c r="H874" s="221"/>
      <c r="I874" s="218"/>
      <c r="J874" s="178"/>
      <c r="K874" s="178"/>
      <c r="L874" s="178"/>
      <c r="M874" s="217"/>
      <c r="N874" s="218"/>
    </row>
    <row r="875" spans="1:14" ht="12.5">
      <c r="A875" s="220"/>
      <c r="B875" s="205"/>
      <c r="C875" s="201" t="str">
        <f t="shared" si="0"/>
        <v/>
      </c>
      <c r="D875" s="201" t="str">
        <f t="shared" si="1"/>
        <v/>
      </c>
      <c r="E875" s="201" t="str">
        <f t="shared" si="2"/>
        <v/>
      </c>
      <c r="F875" s="201" t="str">
        <f t="shared" si="3"/>
        <v/>
      </c>
      <c r="G875" s="178"/>
      <c r="H875" s="221"/>
      <c r="I875" s="218"/>
      <c r="J875" s="178"/>
      <c r="K875" s="178"/>
      <c r="L875" s="178"/>
      <c r="M875" s="217"/>
      <c r="N875" s="218"/>
    </row>
    <row r="876" spans="1:14" ht="12.5">
      <c r="A876" s="220"/>
      <c r="B876" s="205"/>
      <c r="C876" s="201" t="str">
        <f t="shared" si="0"/>
        <v/>
      </c>
      <c r="D876" s="201" t="str">
        <f t="shared" si="1"/>
        <v/>
      </c>
      <c r="E876" s="201" t="str">
        <f t="shared" si="2"/>
        <v/>
      </c>
      <c r="F876" s="201" t="str">
        <f t="shared" si="3"/>
        <v/>
      </c>
      <c r="G876" s="178"/>
      <c r="H876" s="221"/>
      <c r="I876" s="218"/>
      <c r="J876" s="178"/>
      <c r="K876" s="178"/>
      <c r="L876" s="178"/>
      <c r="M876" s="217"/>
      <c r="N876" s="218"/>
    </row>
    <row r="877" spans="1:14" ht="12.5">
      <c r="A877" s="220"/>
      <c r="B877" s="205"/>
      <c r="C877" s="201" t="str">
        <f t="shared" si="0"/>
        <v/>
      </c>
      <c r="D877" s="201" t="str">
        <f t="shared" si="1"/>
        <v/>
      </c>
      <c r="E877" s="201" t="str">
        <f t="shared" si="2"/>
        <v/>
      </c>
      <c r="F877" s="201" t="str">
        <f t="shared" si="3"/>
        <v/>
      </c>
      <c r="G877" s="178"/>
      <c r="H877" s="221"/>
      <c r="I877" s="218"/>
      <c r="J877" s="178"/>
      <c r="K877" s="178"/>
      <c r="L877" s="178"/>
      <c r="M877" s="217"/>
      <c r="N877" s="218"/>
    </row>
    <row r="878" spans="1:14" ht="12.5">
      <c r="A878" s="220"/>
      <c r="B878" s="205"/>
      <c r="C878" s="201" t="str">
        <f t="shared" si="0"/>
        <v/>
      </c>
      <c r="D878" s="201" t="str">
        <f t="shared" si="1"/>
        <v/>
      </c>
      <c r="E878" s="201" t="str">
        <f t="shared" si="2"/>
        <v/>
      </c>
      <c r="F878" s="201" t="str">
        <f t="shared" si="3"/>
        <v/>
      </c>
      <c r="G878" s="178"/>
      <c r="H878" s="221"/>
      <c r="I878" s="218"/>
      <c r="J878" s="178"/>
      <c r="K878" s="178"/>
      <c r="L878" s="178"/>
      <c r="M878" s="217"/>
      <c r="N878" s="218"/>
    </row>
    <row r="879" spans="1:14" ht="12.5">
      <c r="A879" s="220"/>
      <c r="B879" s="205"/>
      <c r="C879" s="201" t="str">
        <f t="shared" si="0"/>
        <v/>
      </c>
      <c r="D879" s="201" t="str">
        <f t="shared" si="1"/>
        <v/>
      </c>
      <c r="E879" s="201" t="str">
        <f t="shared" si="2"/>
        <v/>
      </c>
      <c r="F879" s="201" t="str">
        <f t="shared" si="3"/>
        <v/>
      </c>
      <c r="G879" s="178"/>
      <c r="H879" s="221"/>
      <c r="I879" s="218"/>
      <c r="J879" s="178"/>
      <c r="K879" s="178"/>
      <c r="L879" s="178"/>
      <c r="M879" s="217"/>
      <c r="N879" s="218"/>
    </row>
    <row r="880" spans="1:14" ht="12.5">
      <c r="A880" s="220"/>
      <c r="B880" s="205"/>
      <c r="C880" s="201" t="str">
        <f t="shared" si="0"/>
        <v/>
      </c>
      <c r="D880" s="201" t="str">
        <f t="shared" si="1"/>
        <v/>
      </c>
      <c r="E880" s="201" t="str">
        <f t="shared" si="2"/>
        <v/>
      </c>
      <c r="F880" s="201" t="str">
        <f t="shared" si="3"/>
        <v/>
      </c>
      <c r="G880" s="178"/>
      <c r="H880" s="221"/>
      <c r="I880" s="218"/>
      <c r="J880" s="178"/>
      <c r="K880" s="178"/>
      <c r="L880" s="178"/>
      <c r="M880" s="217"/>
      <c r="N880" s="218"/>
    </row>
    <row r="881" spans="1:14" ht="12.5">
      <c r="A881" s="220"/>
      <c r="B881" s="205"/>
      <c r="C881" s="201" t="str">
        <f t="shared" si="0"/>
        <v/>
      </c>
      <c r="D881" s="201" t="str">
        <f t="shared" si="1"/>
        <v/>
      </c>
      <c r="E881" s="201" t="str">
        <f t="shared" si="2"/>
        <v/>
      </c>
      <c r="F881" s="201" t="str">
        <f t="shared" si="3"/>
        <v/>
      </c>
      <c r="G881" s="178"/>
      <c r="H881" s="221"/>
      <c r="I881" s="218"/>
      <c r="J881" s="178"/>
      <c r="K881" s="178"/>
      <c r="L881" s="178"/>
      <c r="M881" s="217"/>
      <c r="N881" s="218"/>
    </row>
    <row r="882" spans="1:14" ht="12.5">
      <c r="A882" s="220"/>
      <c r="B882" s="205"/>
      <c r="C882" s="201" t="str">
        <f t="shared" si="0"/>
        <v/>
      </c>
      <c r="D882" s="201" t="str">
        <f t="shared" si="1"/>
        <v/>
      </c>
      <c r="E882" s="201" t="str">
        <f t="shared" si="2"/>
        <v/>
      </c>
      <c r="F882" s="201" t="str">
        <f t="shared" si="3"/>
        <v/>
      </c>
      <c r="G882" s="178"/>
      <c r="H882" s="221"/>
      <c r="I882" s="218"/>
      <c r="J882" s="178"/>
      <c r="K882" s="178"/>
      <c r="L882" s="178"/>
      <c r="M882" s="217"/>
      <c r="N882" s="218"/>
    </row>
    <row r="883" spans="1:14" ht="12.5">
      <c r="A883" s="220"/>
      <c r="B883" s="205"/>
      <c r="C883" s="201" t="str">
        <f t="shared" si="0"/>
        <v/>
      </c>
      <c r="D883" s="201" t="str">
        <f t="shared" si="1"/>
        <v/>
      </c>
      <c r="E883" s="201" t="str">
        <f t="shared" si="2"/>
        <v/>
      </c>
      <c r="F883" s="201" t="str">
        <f t="shared" si="3"/>
        <v/>
      </c>
      <c r="G883" s="178"/>
      <c r="H883" s="221"/>
      <c r="I883" s="218"/>
      <c r="J883" s="178"/>
      <c r="K883" s="178"/>
      <c r="L883" s="178"/>
      <c r="M883" s="217"/>
      <c r="N883" s="218"/>
    </row>
    <row r="884" spans="1:14" ht="12.5">
      <c r="A884" s="220"/>
      <c r="B884" s="205"/>
      <c r="C884" s="201" t="str">
        <f t="shared" si="0"/>
        <v/>
      </c>
      <c r="D884" s="201" t="str">
        <f t="shared" si="1"/>
        <v/>
      </c>
      <c r="E884" s="201" t="str">
        <f t="shared" si="2"/>
        <v/>
      </c>
      <c r="F884" s="201" t="str">
        <f t="shared" si="3"/>
        <v/>
      </c>
      <c r="G884" s="178"/>
      <c r="H884" s="221"/>
      <c r="I884" s="218"/>
      <c r="J884" s="178"/>
      <c r="K884" s="178"/>
      <c r="L884" s="178"/>
      <c r="M884" s="217"/>
      <c r="N884" s="218"/>
    </row>
    <row r="885" spans="1:14" ht="12.5">
      <c r="A885" s="220"/>
      <c r="B885" s="205"/>
      <c r="C885" s="201" t="str">
        <f t="shared" si="0"/>
        <v/>
      </c>
      <c r="D885" s="201" t="str">
        <f t="shared" si="1"/>
        <v/>
      </c>
      <c r="E885" s="201" t="str">
        <f t="shared" si="2"/>
        <v/>
      </c>
      <c r="F885" s="201" t="str">
        <f t="shared" si="3"/>
        <v/>
      </c>
      <c r="G885" s="178"/>
      <c r="H885" s="221"/>
      <c r="I885" s="218"/>
      <c r="J885" s="178"/>
      <c r="K885" s="178"/>
      <c r="L885" s="178"/>
      <c r="M885" s="217"/>
      <c r="N885" s="218"/>
    </row>
    <row r="886" spans="1:14" ht="12.5">
      <c r="A886" s="220"/>
      <c r="B886" s="205"/>
      <c r="C886" s="201" t="str">
        <f t="shared" si="0"/>
        <v/>
      </c>
      <c r="D886" s="201" t="str">
        <f t="shared" si="1"/>
        <v/>
      </c>
      <c r="E886" s="201" t="str">
        <f t="shared" si="2"/>
        <v/>
      </c>
      <c r="F886" s="201" t="str">
        <f t="shared" si="3"/>
        <v/>
      </c>
      <c r="G886" s="178"/>
      <c r="H886" s="221"/>
      <c r="I886" s="218"/>
      <c r="J886" s="178"/>
      <c r="K886" s="178"/>
      <c r="L886" s="178"/>
      <c r="M886" s="217"/>
      <c r="N886" s="218"/>
    </row>
    <row r="887" spans="1:14" ht="12.5">
      <c r="A887" s="220"/>
      <c r="B887" s="205"/>
      <c r="C887" s="201" t="str">
        <f t="shared" si="0"/>
        <v/>
      </c>
      <c r="D887" s="201" t="str">
        <f t="shared" si="1"/>
        <v/>
      </c>
      <c r="E887" s="201" t="str">
        <f t="shared" si="2"/>
        <v/>
      </c>
      <c r="F887" s="201" t="str">
        <f t="shared" si="3"/>
        <v/>
      </c>
      <c r="G887" s="178"/>
      <c r="H887" s="221"/>
      <c r="I887" s="218"/>
      <c r="J887" s="178"/>
      <c r="K887" s="178"/>
      <c r="L887" s="178"/>
      <c r="M887" s="217"/>
      <c r="N887" s="218"/>
    </row>
    <row r="888" spans="1:14" ht="12.5">
      <c r="A888" s="220"/>
      <c r="B888" s="205"/>
      <c r="C888" s="201" t="str">
        <f t="shared" si="0"/>
        <v/>
      </c>
      <c r="D888" s="201" t="str">
        <f t="shared" si="1"/>
        <v/>
      </c>
      <c r="E888" s="201" t="str">
        <f t="shared" si="2"/>
        <v/>
      </c>
      <c r="F888" s="201" t="str">
        <f t="shared" si="3"/>
        <v/>
      </c>
      <c r="G888" s="178"/>
      <c r="H888" s="221"/>
      <c r="I888" s="218"/>
      <c r="J888" s="178"/>
      <c r="K888" s="178"/>
      <c r="L888" s="178"/>
      <c r="M888" s="217"/>
      <c r="N888" s="218"/>
    </row>
    <row r="889" spans="1:14" ht="12.5">
      <c r="A889" s="220"/>
      <c r="B889" s="205"/>
      <c r="C889" s="201" t="str">
        <f t="shared" si="0"/>
        <v/>
      </c>
      <c r="D889" s="201" t="str">
        <f t="shared" si="1"/>
        <v/>
      </c>
      <c r="E889" s="201" t="str">
        <f t="shared" si="2"/>
        <v/>
      </c>
      <c r="F889" s="201" t="str">
        <f t="shared" si="3"/>
        <v/>
      </c>
      <c r="G889" s="178"/>
      <c r="H889" s="221"/>
      <c r="I889" s="218"/>
      <c r="J889" s="178"/>
      <c r="K889" s="178"/>
      <c r="L889" s="178"/>
      <c r="M889" s="217"/>
      <c r="N889" s="218"/>
    </row>
    <row r="890" spans="1:14" ht="12.5">
      <c r="A890" s="220"/>
      <c r="B890" s="205"/>
      <c r="C890" s="201" t="str">
        <f t="shared" si="0"/>
        <v/>
      </c>
      <c r="D890" s="201" t="str">
        <f t="shared" si="1"/>
        <v/>
      </c>
      <c r="E890" s="201" t="str">
        <f t="shared" si="2"/>
        <v/>
      </c>
      <c r="F890" s="201" t="str">
        <f t="shared" si="3"/>
        <v/>
      </c>
      <c r="G890" s="178"/>
      <c r="H890" s="221"/>
      <c r="I890" s="218"/>
      <c r="J890" s="178"/>
      <c r="K890" s="178"/>
      <c r="L890" s="178"/>
      <c r="M890" s="217"/>
      <c r="N890" s="218"/>
    </row>
    <row r="891" spans="1:14" ht="12.5">
      <c r="A891" s="220"/>
      <c r="B891" s="205"/>
      <c r="C891" s="201" t="str">
        <f t="shared" si="0"/>
        <v/>
      </c>
      <c r="D891" s="201" t="str">
        <f t="shared" si="1"/>
        <v/>
      </c>
      <c r="E891" s="201" t="str">
        <f t="shared" si="2"/>
        <v/>
      </c>
      <c r="F891" s="201" t="str">
        <f t="shared" si="3"/>
        <v/>
      </c>
      <c r="G891" s="178"/>
      <c r="H891" s="221"/>
      <c r="I891" s="218"/>
      <c r="J891" s="178"/>
      <c r="K891" s="178"/>
      <c r="L891" s="178"/>
      <c r="M891" s="217"/>
      <c r="N891" s="218"/>
    </row>
    <row r="892" spans="1:14" ht="12.5">
      <c r="A892" s="220"/>
      <c r="B892" s="205"/>
      <c r="C892" s="201" t="str">
        <f t="shared" si="0"/>
        <v/>
      </c>
      <c r="D892" s="201" t="str">
        <f t="shared" si="1"/>
        <v/>
      </c>
      <c r="E892" s="201" t="str">
        <f t="shared" si="2"/>
        <v/>
      </c>
      <c r="F892" s="201" t="str">
        <f t="shared" si="3"/>
        <v/>
      </c>
      <c r="G892" s="178"/>
      <c r="H892" s="221"/>
      <c r="I892" s="218"/>
      <c r="J892" s="178"/>
      <c r="K892" s="178"/>
      <c r="L892" s="178"/>
      <c r="M892" s="217"/>
      <c r="N892" s="218"/>
    </row>
    <row r="893" spans="1:14" ht="12.5">
      <c r="A893" s="220"/>
      <c r="B893" s="205"/>
      <c r="C893" s="201" t="str">
        <f t="shared" si="0"/>
        <v/>
      </c>
      <c r="D893" s="201" t="str">
        <f t="shared" si="1"/>
        <v/>
      </c>
      <c r="E893" s="201" t="str">
        <f t="shared" si="2"/>
        <v/>
      </c>
      <c r="F893" s="201" t="str">
        <f t="shared" si="3"/>
        <v/>
      </c>
      <c r="G893" s="178"/>
      <c r="H893" s="221"/>
      <c r="I893" s="218"/>
      <c r="J893" s="178"/>
      <c r="K893" s="178"/>
      <c r="L893" s="178"/>
      <c r="M893" s="217"/>
      <c r="N893" s="218"/>
    </row>
    <row r="894" spans="1:14" ht="12.5">
      <c r="A894" s="220"/>
      <c r="B894" s="205"/>
      <c r="C894" s="201" t="str">
        <f t="shared" si="0"/>
        <v/>
      </c>
      <c r="D894" s="201" t="str">
        <f t="shared" si="1"/>
        <v/>
      </c>
      <c r="E894" s="201" t="str">
        <f t="shared" si="2"/>
        <v/>
      </c>
      <c r="F894" s="201" t="str">
        <f t="shared" si="3"/>
        <v/>
      </c>
      <c r="G894" s="178"/>
      <c r="H894" s="221"/>
      <c r="I894" s="218"/>
      <c r="J894" s="178"/>
      <c r="K894" s="178"/>
      <c r="L894" s="178"/>
      <c r="M894" s="217"/>
      <c r="N894" s="218"/>
    </row>
    <row r="895" spans="1:14" ht="12.5">
      <c r="A895" s="220"/>
      <c r="B895" s="205"/>
      <c r="C895" s="201" t="str">
        <f t="shared" si="0"/>
        <v/>
      </c>
      <c r="D895" s="201" t="str">
        <f t="shared" si="1"/>
        <v/>
      </c>
      <c r="E895" s="201" t="str">
        <f t="shared" si="2"/>
        <v/>
      </c>
      <c r="F895" s="201" t="str">
        <f t="shared" si="3"/>
        <v/>
      </c>
      <c r="G895" s="178"/>
      <c r="H895" s="221"/>
      <c r="I895" s="218"/>
      <c r="J895" s="178"/>
      <c r="K895" s="178"/>
      <c r="L895" s="178"/>
      <c r="M895" s="217"/>
      <c r="N895" s="218"/>
    </row>
    <row r="896" spans="1:14" ht="12.5">
      <c r="A896" s="220"/>
      <c r="B896" s="205"/>
      <c r="C896" s="201" t="str">
        <f t="shared" si="0"/>
        <v/>
      </c>
      <c r="D896" s="201" t="str">
        <f t="shared" si="1"/>
        <v/>
      </c>
      <c r="E896" s="201" t="str">
        <f t="shared" si="2"/>
        <v/>
      </c>
      <c r="F896" s="201" t="str">
        <f t="shared" si="3"/>
        <v/>
      </c>
      <c r="G896" s="178"/>
      <c r="H896" s="221"/>
      <c r="I896" s="218"/>
      <c r="J896" s="178"/>
      <c r="K896" s="178"/>
      <c r="L896" s="178"/>
      <c r="M896" s="217"/>
      <c r="N896" s="218"/>
    </row>
    <row r="897" spans="1:14" ht="12.5">
      <c r="A897" s="220"/>
      <c r="B897" s="205"/>
      <c r="C897" s="201" t="str">
        <f t="shared" si="0"/>
        <v/>
      </c>
      <c r="D897" s="201" t="str">
        <f t="shared" si="1"/>
        <v/>
      </c>
      <c r="E897" s="201" t="str">
        <f t="shared" si="2"/>
        <v/>
      </c>
      <c r="F897" s="201" t="str">
        <f t="shared" si="3"/>
        <v/>
      </c>
      <c r="G897" s="178"/>
      <c r="H897" s="221"/>
      <c r="I897" s="218"/>
      <c r="J897" s="178"/>
      <c r="K897" s="178"/>
      <c r="L897" s="178"/>
      <c r="M897" s="217"/>
      <c r="N897" s="218"/>
    </row>
    <row r="898" spans="1:14" ht="12.5">
      <c r="A898" s="220"/>
      <c r="B898" s="205"/>
      <c r="C898" s="201" t="str">
        <f t="shared" si="0"/>
        <v/>
      </c>
      <c r="D898" s="201" t="str">
        <f t="shared" si="1"/>
        <v/>
      </c>
      <c r="E898" s="201" t="str">
        <f t="shared" si="2"/>
        <v/>
      </c>
      <c r="F898" s="201" t="str">
        <f t="shared" si="3"/>
        <v/>
      </c>
      <c r="G898" s="178"/>
      <c r="H898" s="221"/>
      <c r="I898" s="218"/>
      <c r="J898" s="178"/>
      <c r="K898" s="178"/>
      <c r="L898" s="178"/>
      <c r="M898" s="217"/>
      <c r="N898" s="218"/>
    </row>
    <row r="899" spans="1:14" ht="12.5">
      <c r="A899" s="220"/>
      <c r="B899" s="205"/>
      <c r="C899" s="201" t="str">
        <f t="shared" si="0"/>
        <v/>
      </c>
      <c r="D899" s="201" t="str">
        <f t="shared" si="1"/>
        <v/>
      </c>
      <c r="E899" s="201" t="str">
        <f t="shared" si="2"/>
        <v/>
      </c>
      <c r="F899" s="201" t="str">
        <f t="shared" si="3"/>
        <v/>
      </c>
      <c r="G899" s="178"/>
      <c r="H899" s="221"/>
      <c r="I899" s="218"/>
      <c r="J899" s="178"/>
      <c r="K899" s="178"/>
      <c r="L899" s="178"/>
      <c r="M899" s="217"/>
      <c r="N899" s="218"/>
    </row>
    <row r="900" spans="1:14" ht="12.5">
      <c r="A900" s="220"/>
      <c r="B900" s="205"/>
      <c r="C900" s="201" t="str">
        <f t="shared" si="0"/>
        <v/>
      </c>
      <c r="D900" s="201" t="str">
        <f t="shared" si="1"/>
        <v/>
      </c>
      <c r="E900" s="201" t="str">
        <f t="shared" si="2"/>
        <v/>
      </c>
      <c r="F900" s="201" t="str">
        <f t="shared" si="3"/>
        <v/>
      </c>
      <c r="G900" s="178"/>
      <c r="H900" s="221"/>
      <c r="I900" s="218"/>
      <c r="J900" s="178"/>
      <c r="K900" s="178"/>
      <c r="L900" s="178"/>
      <c r="M900" s="217"/>
      <c r="N900" s="218"/>
    </row>
    <row r="901" spans="1:14" ht="12.5">
      <c r="A901" s="220"/>
      <c r="B901" s="205"/>
      <c r="C901" s="201" t="str">
        <f t="shared" si="0"/>
        <v/>
      </c>
      <c r="D901" s="201" t="str">
        <f t="shared" si="1"/>
        <v/>
      </c>
      <c r="E901" s="201" t="str">
        <f t="shared" si="2"/>
        <v/>
      </c>
      <c r="F901" s="201" t="str">
        <f t="shared" si="3"/>
        <v/>
      </c>
      <c r="G901" s="178"/>
      <c r="H901" s="221"/>
      <c r="I901" s="218"/>
      <c r="J901" s="178"/>
      <c r="K901" s="178"/>
      <c r="L901" s="178"/>
      <c r="M901" s="217"/>
      <c r="N901" s="218"/>
    </row>
    <row r="902" spans="1:14" ht="12.5">
      <c r="A902" s="220"/>
      <c r="B902" s="205"/>
      <c r="C902" s="201" t="str">
        <f t="shared" si="0"/>
        <v/>
      </c>
      <c r="D902" s="201" t="str">
        <f t="shared" si="1"/>
        <v/>
      </c>
      <c r="E902" s="201" t="str">
        <f t="shared" si="2"/>
        <v/>
      </c>
      <c r="F902" s="201" t="str">
        <f t="shared" si="3"/>
        <v/>
      </c>
      <c r="G902" s="178"/>
      <c r="H902" s="221"/>
      <c r="I902" s="218"/>
      <c r="J902" s="178"/>
      <c r="K902" s="178"/>
      <c r="L902" s="178"/>
      <c r="M902" s="217"/>
      <c r="N902" s="218"/>
    </row>
    <row r="903" spans="1:14" ht="12.5">
      <c r="A903" s="220"/>
      <c r="B903" s="205"/>
      <c r="C903" s="201" t="str">
        <f t="shared" si="0"/>
        <v/>
      </c>
      <c r="D903" s="201" t="str">
        <f t="shared" si="1"/>
        <v/>
      </c>
      <c r="E903" s="201" t="str">
        <f t="shared" si="2"/>
        <v/>
      </c>
      <c r="F903" s="201" t="str">
        <f t="shared" si="3"/>
        <v/>
      </c>
      <c r="G903" s="178"/>
      <c r="H903" s="221"/>
      <c r="I903" s="218"/>
      <c r="J903" s="178"/>
      <c r="K903" s="178"/>
      <c r="L903" s="178"/>
      <c r="M903" s="217"/>
      <c r="N903" s="218"/>
    </row>
    <row r="904" spans="1:14" ht="12.5">
      <c r="A904" s="220"/>
      <c r="B904" s="205"/>
      <c r="C904" s="201" t="str">
        <f t="shared" si="0"/>
        <v/>
      </c>
      <c r="D904" s="201" t="str">
        <f t="shared" si="1"/>
        <v/>
      </c>
      <c r="E904" s="201" t="str">
        <f t="shared" si="2"/>
        <v/>
      </c>
      <c r="F904" s="201" t="str">
        <f t="shared" si="3"/>
        <v/>
      </c>
      <c r="G904" s="178"/>
      <c r="H904" s="221"/>
      <c r="I904" s="218"/>
      <c r="J904" s="178"/>
      <c r="K904" s="178"/>
      <c r="L904" s="178"/>
      <c r="M904" s="217"/>
      <c r="N904" s="218"/>
    </row>
    <row r="905" spans="1:14" ht="12.5">
      <c r="A905" s="220"/>
      <c r="B905" s="205"/>
      <c r="C905" s="201" t="str">
        <f t="shared" si="0"/>
        <v/>
      </c>
      <c r="D905" s="201" t="str">
        <f t="shared" si="1"/>
        <v/>
      </c>
      <c r="E905" s="201" t="str">
        <f t="shared" si="2"/>
        <v/>
      </c>
      <c r="F905" s="201" t="str">
        <f t="shared" si="3"/>
        <v/>
      </c>
      <c r="G905" s="178"/>
      <c r="H905" s="221"/>
      <c r="I905" s="218"/>
      <c r="J905" s="178"/>
      <c r="K905" s="178"/>
      <c r="L905" s="178"/>
      <c r="M905" s="217"/>
      <c r="N905" s="218"/>
    </row>
    <row r="906" spans="1:14" ht="12.5">
      <c r="A906" s="220"/>
      <c r="B906" s="205"/>
      <c r="C906" s="201" t="str">
        <f t="shared" si="0"/>
        <v/>
      </c>
      <c r="D906" s="201" t="str">
        <f t="shared" si="1"/>
        <v/>
      </c>
      <c r="E906" s="201" t="str">
        <f t="shared" si="2"/>
        <v/>
      </c>
      <c r="F906" s="201" t="str">
        <f t="shared" si="3"/>
        <v/>
      </c>
      <c r="G906" s="178"/>
      <c r="H906" s="221"/>
      <c r="I906" s="218"/>
      <c r="J906" s="178"/>
      <c r="K906" s="178"/>
      <c r="L906" s="178"/>
      <c r="M906" s="217"/>
      <c r="N906" s="218"/>
    </row>
    <row r="907" spans="1:14" ht="12.5">
      <c r="A907" s="220"/>
      <c r="B907" s="205"/>
      <c r="C907" s="201" t="str">
        <f t="shared" si="0"/>
        <v/>
      </c>
      <c r="D907" s="201" t="str">
        <f t="shared" si="1"/>
        <v/>
      </c>
      <c r="E907" s="201" t="str">
        <f t="shared" si="2"/>
        <v/>
      </c>
      <c r="F907" s="201" t="str">
        <f t="shared" si="3"/>
        <v/>
      </c>
      <c r="G907" s="178"/>
      <c r="H907" s="221"/>
      <c r="I907" s="218"/>
      <c r="J907" s="178"/>
      <c r="K907" s="178"/>
      <c r="L907" s="178"/>
      <c r="M907" s="217"/>
      <c r="N907" s="218"/>
    </row>
    <row r="908" spans="1:14" ht="12.5">
      <c r="A908" s="220"/>
      <c r="B908" s="205"/>
      <c r="C908" s="201" t="str">
        <f t="shared" si="0"/>
        <v/>
      </c>
      <c r="D908" s="201" t="str">
        <f t="shared" si="1"/>
        <v/>
      </c>
      <c r="E908" s="201" t="str">
        <f t="shared" si="2"/>
        <v/>
      </c>
      <c r="F908" s="201" t="str">
        <f t="shared" si="3"/>
        <v/>
      </c>
      <c r="G908" s="178"/>
      <c r="H908" s="221"/>
      <c r="I908" s="218"/>
      <c r="J908" s="178"/>
      <c r="K908" s="178"/>
      <c r="L908" s="178"/>
      <c r="M908" s="217"/>
      <c r="N908" s="218"/>
    </row>
    <row r="909" spans="1:14" ht="12.5">
      <c r="A909" s="220"/>
      <c r="B909" s="205"/>
      <c r="C909" s="201" t="str">
        <f t="shared" si="0"/>
        <v/>
      </c>
      <c r="D909" s="201" t="str">
        <f t="shared" si="1"/>
        <v/>
      </c>
      <c r="E909" s="201" t="str">
        <f t="shared" si="2"/>
        <v/>
      </c>
      <c r="F909" s="201" t="str">
        <f t="shared" si="3"/>
        <v/>
      </c>
      <c r="G909" s="178"/>
      <c r="H909" s="221"/>
      <c r="I909" s="218"/>
      <c r="J909" s="178"/>
      <c r="K909" s="178"/>
      <c r="L909" s="178"/>
      <c r="M909" s="217"/>
      <c r="N909" s="218"/>
    </row>
    <row r="910" spans="1:14" ht="12.5">
      <c r="A910" s="220"/>
      <c r="B910" s="205"/>
      <c r="C910" s="201" t="str">
        <f t="shared" si="0"/>
        <v/>
      </c>
      <c r="D910" s="201" t="str">
        <f t="shared" si="1"/>
        <v/>
      </c>
      <c r="E910" s="201" t="str">
        <f t="shared" si="2"/>
        <v/>
      </c>
      <c r="F910" s="201" t="str">
        <f t="shared" si="3"/>
        <v/>
      </c>
      <c r="G910" s="178"/>
      <c r="H910" s="221"/>
      <c r="I910" s="218"/>
      <c r="J910" s="178"/>
      <c r="K910" s="178"/>
      <c r="L910" s="178"/>
      <c r="M910" s="217"/>
      <c r="N910" s="218"/>
    </row>
    <row r="911" spans="1:14" ht="12.5">
      <c r="A911" s="220"/>
      <c r="B911" s="205"/>
      <c r="C911" s="201" t="str">
        <f t="shared" si="0"/>
        <v/>
      </c>
      <c r="D911" s="201" t="str">
        <f t="shared" si="1"/>
        <v/>
      </c>
      <c r="E911" s="201" t="str">
        <f t="shared" si="2"/>
        <v/>
      </c>
      <c r="F911" s="201" t="str">
        <f t="shared" si="3"/>
        <v/>
      </c>
      <c r="G911" s="178"/>
      <c r="H911" s="221"/>
      <c r="I911" s="218"/>
      <c r="J911" s="178"/>
      <c r="K911" s="178"/>
      <c r="L911" s="178"/>
      <c r="M911" s="217"/>
      <c r="N911" s="218"/>
    </row>
    <row r="912" spans="1:14" ht="12.5">
      <c r="A912" s="220"/>
      <c r="B912" s="205"/>
      <c r="C912" s="201" t="str">
        <f t="shared" si="0"/>
        <v/>
      </c>
      <c r="D912" s="201" t="str">
        <f t="shared" si="1"/>
        <v/>
      </c>
      <c r="E912" s="201" t="str">
        <f t="shared" si="2"/>
        <v/>
      </c>
      <c r="F912" s="201" t="str">
        <f t="shared" si="3"/>
        <v/>
      </c>
      <c r="G912" s="178"/>
      <c r="H912" s="221"/>
      <c r="I912" s="218"/>
      <c r="J912" s="178"/>
      <c r="K912" s="178"/>
      <c r="L912" s="178"/>
      <c r="M912" s="217"/>
      <c r="N912" s="218"/>
    </row>
    <row r="913" spans="1:14" ht="12.5">
      <c r="A913" s="220"/>
      <c r="B913" s="205"/>
      <c r="C913" s="201" t="str">
        <f t="shared" si="0"/>
        <v/>
      </c>
      <c r="D913" s="201" t="str">
        <f t="shared" si="1"/>
        <v/>
      </c>
      <c r="E913" s="201" t="str">
        <f t="shared" si="2"/>
        <v/>
      </c>
      <c r="F913" s="201" t="str">
        <f t="shared" si="3"/>
        <v/>
      </c>
      <c r="G913" s="178"/>
      <c r="H913" s="221"/>
      <c r="I913" s="218"/>
      <c r="J913" s="178"/>
      <c r="K913" s="178"/>
      <c r="L913" s="178"/>
      <c r="M913" s="217"/>
      <c r="N913" s="218"/>
    </row>
    <row r="914" spans="1:14" ht="12.5">
      <c r="A914" s="220"/>
      <c r="B914" s="205"/>
      <c r="C914" s="201" t="str">
        <f t="shared" si="0"/>
        <v/>
      </c>
      <c r="D914" s="201" t="str">
        <f t="shared" si="1"/>
        <v/>
      </c>
      <c r="E914" s="201" t="str">
        <f t="shared" si="2"/>
        <v/>
      </c>
      <c r="F914" s="201" t="str">
        <f t="shared" si="3"/>
        <v/>
      </c>
      <c r="G914" s="178"/>
      <c r="H914" s="221"/>
      <c r="I914" s="218"/>
      <c r="J914" s="178"/>
      <c r="K914" s="178"/>
      <c r="L914" s="178"/>
      <c r="M914" s="217"/>
      <c r="N914" s="218"/>
    </row>
    <row r="915" spans="1:14" ht="12.5">
      <c r="A915" s="220"/>
      <c r="B915" s="205"/>
      <c r="C915" s="201" t="str">
        <f t="shared" si="0"/>
        <v/>
      </c>
      <c r="D915" s="201" t="str">
        <f t="shared" si="1"/>
        <v/>
      </c>
      <c r="E915" s="201" t="str">
        <f t="shared" si="2"/>
        <v/>
      </c>
      <c r="F915" s="201" t="str">
        <f t="shared" si="3"/>
        <v/>
      </c>
      <c r="G915" s="178"/>
      <c r="H915" s="221"/>
      <c r="I915" s="218"/>
      <c r="J915" s="178"/>
      <c r="K915" s="178"/>
      <c r="L915" s="178"/>
      <c r="M915" s="217"/>
      <c r="N915" s="218"/>
    </row>
    <row r="916" spans="1:14" ht="12.5">
      <c r="A916" s="220"/>
      <c r="B916" s="205"/>
      <c r="C916" s="201" t="str">
        <f t="shared" si="0"/>
        <v/>
      </c>
      <c r="D916" s="201" t="str">
        <f t="shared" si="1"/>
        <v/>
      </c>
      <c r="E916" s="201" t="str">
        <f t="shared" si="2"/>
        <v/>
      </c>
      <c r="F916" s="201" t="str">
        <f t="shared" si="3"/>
        <v/>
      </c>
      <c r="G916" s="178"/>
      <c r="H916" s="221"/>
      <c r="I916" s="218"/>
      <c r="J916" s="178"/>
      <c r="K916" s="178"/>
      <c r="L916" s="178"/>
      <c r="M916" s="217"/>
      <c r="N916" s="218"/>
    </row>
    <row r="917" spans="1:14" ht="12.5">
      <c r="A917" s="220"/>
      <c r="B917" s="205"/>
      <c r="C917" s="201" t="str">
        <f t="shared" si="0"/>
        <v/>
      </c>
      <c r="D917" s="201" t="str">
        <f t="shared" si="1"/>
        <v/>
      </c>
      <c r="E917" s="201" t="str">
        <f t="shared" si="2"/>
        <v/>
      </c>
      <c r="F917" s="201" t="str">
        <f t="shared" si="3"/>
        <v/>
      </c>
      <c r="G917" s="178"/>
      <c r="H917" s="221"/>
      <c r="I917" s="218"/>
      <c r="J917" s="178"/>
      <c r="K917" s="178"/>
      <c r="L917" s="178"/>
      <c r="M917" s="217"/>
      <c r="N917" s="218"/>
    </row>
    <row r="918" spans="1:14" ht="12.5">
      <c r="A918" s="220"/>
      <c r="B918" s="205"/>
      <c r="C918" s="201" t="str">
        <f t="shared" si="0"/>
        <v/>
      </c>
      <c r="D918" s="201" t="str">
        <f t="shared" si="1"/>
        <v/>
      </c>
      <c r="E918" s="201" t="str">
        <f t="shared" si="2"/>
        <v/>
      </c>
      <c r="F918" s="201" t="str">
        <f t="shared" si="3"/>
        <v/>
      </c>
      <c r="G918" s="178"/>
      <c r="H918" s="221"/>
      <c r="I918" s="218"/>
      <c r="J918" s="178"/>
      <c r="K918" s="178"/>
      <c r="L918" s="178"/>
      <c r="M918" s="217"/>
      <c r="N918" s="218"/>
    </row>
    <row r="919" spans="1:14" ht="12.5">
      <c r="A919" s="220"/>
      <c r="B919" s="205"/>
      <c r="C919" s="201" t="str">
        <f t="shared" si="0"/>
        <v/>
      </c>
      <c r="D919" s="201" t="str">
        <f t="shared" si="1"/>
        <v/>
      </c>
      <c r="E919" s="201" t="str">
        <f t="shared" si="2"/>
        <v/>
      </c>
      <c r="F919" s="201" t="str">
        <f t="shared" si="3"/>
        <v/>
      </c>
      <c r="G919" s="178"/>
      <c r="H919" s="221"/>
      <c r="I919" s="218"/>
      <c r="J919" s="178"/>
      <c r="K919" s="178"/>
      <c r="L919" s="178"/>
      <c r="M919" s="217"/>
      <c r="N919" s="218"/>
    </row>
    <row r="920" spans="1:14" ht="12.5">
      <c r="A920" s="220"/>
      <c r="B920" s="205"/>
      <c r="C920" s="201" t="str">
        <f t="shared" si="0"/>
        <v/>
      </c>
      <c r="D920" s="201" t="str">
        <f t="shared" si="1"/>
        <v/>
      </c>
      <c r="E920" s="201" t="str">
        <f t="shared" si="2"/>
        <v/>
      </c>
      <c r="F920" s="201" t="str">
        <f t="shared" si="3"/>
        <v/>
      </c>
      <c r="G920" s="178"/>
      <c r="H920" s="221"/>
      <c r="I920" s="218"/>
      <c r="J920" s="178"/>
      <c r="K920" s="178"/>
      <c r="L920" s="178"/>
      <c r="M920" s="217"/>
      <c r="N920" s="218"/>
    </row>
    <row r="921" spans="1:14" ht="12.5">
      <c r="A921" s="220"/>
      <c r="B921" s="205"/>
      <c r="C921" s="201" t="str">
        <f t="shared" si="0"/>
        <v/>
      </c>
      <c r="D921" s="201" t="str">
        <f t="shared" si="1"/>
        <v/>
      </c>
      <c r="E921" s="201" t="str">
        <f t="shared" si="2"/>
        <v/>
      </c>
      <c r="F921" s="201" t="str">
        <f t="shared" si="3"/>
        <v/>
      </c>
      <c r="G921" s="178"/>
      <c r="H921" s="221"/>
      <c r="I921" s="218"/>
      <c r="J921" s="178"/>
      <c r="K921" s="178"/>
      <c r="L921" s="178"/>
      <c r="M921" s="217"/>
      <c r="N921" s="218"/>
    </row>
    <row r="922" spans="1:14" ht="12.5">
      <c r="A922" s="220"/>
      <c r="B922" s="205"/>
      <c r="C922" s="201" t="str">
        <f t="shared" si="0"/>
        <v/>
      </c>
      <c r="D922" s="201" t="str">
        <f t="shared" si="1"/>
        <v/>
      </c>
      <c r="E922" s="201" t="str">
        <f t="shared" si="2"/>
        <v/>
      </c>
      <c r="F922" s="201" t="str">
        <f t="shared" si="3"/>
        <v/>
      </c>
      <c r="G922" s="178"/>
      <c r="H922" s="221"/>
      <c r="I922" s="218"/>
      <c r="J922" s="178"/>
      <c r="K922" s="178"/>
      <c r="L922" s="178"/>
      <c r="M922" s="217"/>
      <c r="N922" s="218"/>
    </row>
    <row r="923" spans="1:14" ht="12.5">
      <c r="A923" s="220"/>
      <c r="B923" s="205"/>
      <c r="C923" s="201" t="str">
        <f t="shared" si="0"/>
        <v/>
      </c>
      <c r="D923" s="201" t="str">
        <f t="shared" si="1"/>
        <v/>
      </c>
      <c r="E923" s="201" t="str">
        <f t="shared" si="2"/>
        <v/>
      </c>
      <c r="F923" s="201" t="str">
        <f t="shared" si="3"/>
        <v/>
      </c>
      <c r="G923" s="178"/>
      <c r="H923" s="221"/>
      <c r="I923" s="218"/>
      <c r="J923" s="178"/>
      <c r="K923" s="178"/>
      <c r="L923" s="178"/>
      <c r="M923" s="217"/>
      <c r="N923" s="218"/>
    </row>
    <row r="924" spans="1:14" ht="12.5">
      <c r="A924" s="220"/>
      <c r="B924" s="205"/>
      <c r="C924" s="201" t="str">
        <f t="shared" si="0"/>
        <v/>
      </c>
      <c r="D924" s="201" t="str">
        <f t="shared" si="1"/>
        <v/>
      </c>
      <c r="E924" s="201" t="str">
        <f t="shared" si="2"/>
        <v/>
      </c>
      <c r="F924" s="201" t="str">
        <f t="shared" si="3"/>
        <v/>
      </c>
      <c r="G924" s="178"/>
      <c r="H924" s="221"/>
      <c r="I924" s="218"/>
      <c r="J924" s="178"/>
      <c r="K924" s="178"/>
      <c r="L924" s="178"/>
      <c r="M924" s="217"/>
      <c r="N924" s="218"/>
    </row>
    <row r="925" spans="1:14" ht="12.5">
      <c r="A925" s="220"/>
      <c r="B925" s="205"/>
      <c r="C925" s="201" t="str">
        <f t="shared" si="0"/>
        <v/>
      </c>
      <c r="D925" s="201" t="str">
        <f t="shared" si="1"/>
        <v/>
      </c>
      <c r="E925" s="201" t="str">
        <f t="shared" si="2"/>
        <v/>
      </c>
      <c r="F925" s="201" t="str">
        <f t="shared" si="3"/>
        <v/>
      </c>
      <c r="G925" s="178"/>
      <c r="H925" s="221"/>
      <c r="I925" s="218"/>
      <c r="J925" s="178"/>
      <c r="K925" s="178"/>
      <c r="L925" s="178"/>
      <c r="M925" s="217"/>
      <c r="N925" s="218"/>
    </row>
    <row r="926" spans="1:14" ht="12.5">
      <c r="A926" s="220"/>
      <c r="B926" s="205"/>
      <c r="C926" s="201" t="str">
        <f t="shared" si="0"/>
        <v/>
      </c>
      <c r="D926" s="201" t="str">
        <f t="shared" si="1"/>
        <v/>
      </c>
      <c r="E926" s="201" t="str">
        <f t="shared" si="2"/>
        <v/>
      </c>
      <c r="F926" s="201" t="str">
        <f t="shared" si="3"/>
        <v/>
      </c>
      <c r="G926" s="178"/>
      <c r="H926" s="221"/>
      <c r="I926" s="218"/>
      <c r="J926" s="178"/>
      <c r="K926" s="178"/>
      <c r="L926" s="178"/>
      <c r="M926" s="217"/>
      <c r="N926" s="218"/>
    </row>
    <row r="927" spans="1:14" ht="12.5">
      <c r="A927" s="220"/>
      <c r="B927" s="205"/>
      <c r="C927" s="201" t="str">
        <f t="shared" si="0"/>
        <v/>
      </c>
      <c r="D927" s="201" t="str">
        <f t="shared" si="1"/>
        <v/>
      </c>
      <c r="E927" s="201" t="str">
        <f t="shared" si="2"/>
        <v/>
      </c>
      <c r="F927" s="201" t="str">
        <f t="shared" si="3"/>
        <v/>
      </c>
      <c r="G927" s="178"/>
      <c r="H927" s="221"/>
      <c r="I927" s="218"/>
      <c r="J927" s="178"/>
      <c r="K927" s="178"/>
      <c r="L927" s="178"/>
      <c r="M927" s="217"/>
      <c r="N927" s="218"/>
    </row>
    <row r="928" spans="1:14" ht="12.5">
      <c r="A928" s="220"/>
      <c r="B928" s="205"/>
      <c r="C928" s="201" t="str">
        <f t="shared" si="0"/>
        <v/>
      </c>
      <c r="D928" s="201" t="str">
        <f t="shared" si="1"/>
        <v/>
      </c>
      <c r="E928" s="201" t="str">
        <f t="shared" si="2"/>
        <v/>
      </c>
      <c r="F928" s="201" t="str">
        <f t="shared" si="3"/>
        <v/>
      </c>
      <c r="G928" s="178"/>
      <c r="H928" s="221"/>
      <c r="I928" s="218"/>
      <c r="J928" s="178"/>
      <c r="K928" s="178"/>
      <c r="L928" s="178"/>
      <c r="M928" s="217"/>
      <c r="N928" s="218"/>
    </row>
    <row r="929" spans="1:14" ht="12.5">
      <c r="A929" s="220"/>
      <c r="B929" s="205"/>
      <c r="C929" s="201" t="str">
        <f t="shared" si="0"/>
        <v/>
      </c>
      <c r="D929" s="201" t="str">
        <f t="shared" si="1"/>
        <v/>
      </c>
      <c r="E929" s="201" t="str">
        <f t="shared" si="2"/>
        <v/>
      </c>
      <c r="F929" s="201" t="str">
        <f t="shared" si="3"/>
        <v/>
      </c>
      <c r="G929" s="178"/>
      <c r="H929" s="221"/>
      <c r="I929" s="218"/>
      <c r="J929" s="178"/>
      <c r="K929" s="178"/>
      <c r="L929" s="178"/>
      <c r="M929" s="217"/>
      <c r="N929" s="218"/>
    </row>
    <row r="930" spans="1:14" ht="12.5">
      <c r="A930" s="220"/>
      <c r="B930" s="205"/>
      <c r="C930" s="201" t="str">
        <f t="shared" si="0"/>
        <v/>
      </c>
      <c r="D930" s="201" t="str">
        <f t="shared" si="1"/>
        <v/>
      </c>
      <c r="E930" s="201" t="str">
        <f t="shared" si="2"/>
        <v/>
      </c>
      <c r="F930" s="201" t="str">
        <f t="shared" si="3"/>
        <v/>
      </c>
      <c r="G930" s="178"/>
      <c r="H930" s="221"/>
      <c r="I930" s="218"/>
      <c r="J930" s="178"/>
      <c r="K930" s="178"/>
      <c r="L930" s="178"/>
      <c r="M930" s="217"/>
      <c r="N930" s="218"/>
    </row>
    <row r="931" spans="1:14" ht="12.5">
      <c r="A931" s="220"/>
      <c r="B931" s="205"/>
      <c r="C931" s="201" t="str">
        <f t="shared" si="0"/>
        <v/>
      </c>
      <c r="D931" s="201" t="str">
        <f t="shared" si="1"/>
        <v/>
      </c>
      <c r="E931" s="201" t="str">
        <f t="shared" si="2"/>
        <v/>
      </c>
      <c r="F931" s="201" t="str">
        <f t="shared" si="3"/>
        <v/>
      </c>
      <c r="G931" s="178"/>
      <c r="H931" s="221"/>
      <c r="I931" s="218"/>
      <c r="J931" s="178"/>
      <c r="K931" s="178"/>
      <c r="L931" s="178"/>
      <c r="M931" s="217"/>
      <c r="N931" s="218"/>
    </row>
    <row r="932" spans="1:14" ht="12.5">
      <c r="A932" s="220"/>
      <c r="B932" s="205"/>
      <c r="C932" s="201" t="str">
        <f t="shared" si="0"/>
        <v/>
      </c>
      <c r="D932" s="201" t="str">
        <f t="shared" si="1"/>
        <v/>
      </c>
      <c r="E932" s="201" t="str">
        <f t="shared" si="2"/>
        <v/>
      </c>
      <c r="F932" s="201" t="str">
        <f t="shared" si="3"/>
        <v/>
      </c>
      <c r="G932" s="178"/>
      <c r="H932" s="221"/>
      <c r="I932" s="218"/>
      <c r="J932" s="178"/>
      <c r="K932" s="178"/>
      <c r="L932" s="178"/>
      <c r="M932" s="217"/>
      <c r="N932" s="218"/>
    </row>
    <row r="933" spans="1:14" ht="12.5">
      <c r="A933" s="220"/>
      <c r="B933" s="205"/>
      <c r="C933" s="201" t="str">
        <f t="shared" si="0"/>
        <v/>
      </c>
      <c r="D933" s="201" t="str">
        <f t="shared" si="1"/>
        <v/>
      </c>
      <c r="E933" s="201" t="str">
        <f t="shared" si="2"/>
        <v/>
      </c>
      <c r="F933" s="201" t="str">
        <f t="shared" si="3"/>
        <v/>
      </c>
      <c r="G933" s="178"/>
      <c r="H933" s="221"/>
      <c r="I933" s="218"/>
      <c r="J933" s="178"/>
      <c r="K933" s="178"/>
      <c r="L933" s="178"/>
      <c r="M933" s="217"/>
      <c r="N933" s="218"/>
    </row>
    <row r="934" spans="1:14" ht="12.5">
      <c r="A934" s="220"/>
      <c r="B934" s="205"/>
      <c r="C934" s="201" t="str">
        <f t="shared" si="0"/>
        <v/>
      </c>
      <c r="D934" s="201" t="str">
        <f t="shared" si="1"/>
        <v/>
      </c>
      <c r="E934" s="201" t="str">
        <f t="shared" si="2"/>
        <v/>
      </c>
      <c r="F934" s="201" t="str">
        <f t="shared" si="3"/>
        <v/>
      </c>
      <c r="G934" s="178"/>
      <c r="H934" s="221"/>
      <c r="I934" s="218"/>
      <c r="J934" s="178"/>
      <c r="K934" s="178"/>
      <c r="L934" s="178"/>
      <c r="M934" s="217"/>
      <c r="N934" s="218"/>
    </row>
    <row r="935" spans="1:14" ht="12.5">
      <c r="A935" s="220"/>
      <c r="B935" s="205"/>
      <c r="C935" s="201" t="str">
        <f t="shared" si="0"/>
        <v/>
      </c>
      <c r="D935" s="201" t="str">
        <f t="shared" si="1"/>
        <v/>
      </c>
      <c r="E935" s="201" t="str">
        <f t="shared" si="2"/>
        <v/>
      </c>
      <c r="F935" s="201" t="str">
        <f t="shared" si="3"/>
        <v/>
      </c>
      <c r="G935" s="178"/>
      <c r="H935" s="221"/>
      <c r="I935" s="218"/>
      <c r="J935" s="178"/>
      <c r="K935" s="178"/>
      <c r="L935" s="178"/>
      <c r="M935" s="217"/>
      <c r="N935" s="218"/>
    </row>
    <row r="936" spans="1:14" ht="12.5">
      <c r="A936" s="220"/>
      <c r="B936" s="205"/>
      <c r="C936" s="201" t="str">
        <f t="shared" si="0"/>
        <v/>
      </c>
      <c r="D936" s="201" t="str">
        <f t="shared" si="1"/>
        <v/>
      </c>
      <c r="E936" s="201" t="str">
        <f t="shared" si="2"/>
        <v/>
      </c>
      <c r="F936" s="201" t="str">
        <f t="shared" si="3"/>
        <v/>
      </c>
      <c r="G936" s="178"/>
      <c r="H936" s="221"/>
      <c r="I936" s="218"/>
      <c r="J936" s="178"/>
      <c r="K936" s="178"/>
      <c r="L936" s="178"/>
      <c r="M936" s="217"/>
      <c r="N936" s="218"/>
    </row>
    <row r="937" spans="1:14" ht="12.5">
      <c r="A937" s="220"/>
      <c r="B937" s="205"/>
      <c r="C937" s="201" t="str">
        <f t="shared" si="0"/>
        <v/>
      </c>
      <c r="D937" s="201" t="str">
        <f t="shared" si="1"/>
        <v/>
      </c>
      <c r="E937" s="201" t="str">
        <f t="shared" si="2"/>
        <v/>
      </c>
      <c r="F937" s="201" t="str">
        <f t="shared" si="3"/>
        <v/>
      </c>
      <c r="G937" s="178"/>
      <c r="H937" s="221"/>
      <c r="I937" s="218"/>
      <c r="J937" s="178"/>
      <c r="K937" s="178"/>
      <c r="L937" s="178"/>
      <c r="M937" s="217"/>
      <c r="N937" s="218"/>
    </row>
    <row r="938" spans="1:14" ht="12.5">
      <c r="A938" s="220"/>
      <c r="B938" s="205"/>
      <c r="C938" s="201" t="str">
        <f t="shared" si="0"/>
        <v/>
      </c>
      <c r="D938" s="201" t="str">
        <f t="shared" si="1"/>
        <v/>
      </c>
      <c r="E938" s="201" t="str">
        <f t="shared" si="2"/>
        <v/>
      </c>
      <c r="F938" s="201" t="str">
        <f t="shared" si="3"/>
        <v/>
      </c>
      <c r="G938" s="178"/>
      <c r="H938" s="221"/>
      <c r="I938" s="218"/>
      <c r="J938" s="178"/>
      <c r="K938" s="178"/>
      <c r="L938" s="178"/>
      <c r="M938" s="217"/>
      <c r="N938" s="218"/>
    </row>
    <row r="939" spans="1:14" ht="12.5">
      <c r="A939" s="220"/>
      <c r="B939" s="205"/>
      <c r="C939" s="201" t="str">
        <f t="shared" si="0"/>
        <v/>
      </c>
      <c r="D939" s="201" t="str">
        <f t="shared" si="1"/>
        <v/>
      </c>
      <c r="E939" s="201" t="str">
        <f t="shared" si="2"/>
        <v/>
      </c>
      <c r="F939" s="201" t="str">
        <f t="shared" si="3"/>
        <v/>
      </c>
      <c r="G939" s="178"/>
      <c r="H939" s="221"/>
      <c r="I939" s="218"/>
      <c r="J939" s="178"/>
      <c r="K939" s="178"/>
      <c r="L939" s="178"/>
      <c r="M939" s="217"/>
      <c r="N939" s="218"/>
    </row>
    <row r="940" spans="1:14" ht="12.5">
      <c r="A940" s="220"/>
      <c r="B940" s="205"/>
      <c r="C940" s="201" t="str">
        <f t="shared" si="0"/>
        <v/>
      </c>
      <c r="D940" s="201" t="str">
        <f t="shared" si="1"/>
        <v/>
      </c>
      <c r="E940" s="201" t="str">
        <f t="shared" si="2"/>
        <v/>
      </c>
      <c r="F940" s="201" t="str">
        <f t="shared" si="3"/>
        <v/>
      </c>
      <c r="G940" s="178"/>
      <c r="H940" s="221"/>
      <c r="I940" s="218"/>
      <c r="J940" s="178"/>
      <c r="K940" s="178"/>
      <c r="L940" s="178"/>
      <c r="M940" s="217"/>
      <c r="N940" s="218"/>
    </row>
    <row r="941" spans="1:14" ht="12.5">
      <c r="A941" s="220"/>
      <c r="B941" s="205"/>
      <c r="C941" s="201" t="str">
        <f t="shared" si="0"/>
        <v/>
      </c>
      <c r="D941" s="201" t="str">
        <f t="shared" si="1"/>
        <v/>
      </c>
      <c r="E941" s="201" t="str">
        <f t="shared" si="2"/>
        <v/>
      </c>
      <c r="F941" s="201" t="str">
        <f t="shared" si="3"/>
        <v/>
      </c>
      <c r="G941" s="178"/>
      <c r="H941" s="221"/>
      <c r="I941" s="218"/>
      <c r="J941" s="178"/>
      <c r="K941" s="178"/>
      <c r="L941" s="178"/>
      <c r="M941" s="217"/>
      <c r="N941" s="218"/>
    </row>
    <row r="942" spans="1:14" ht="12.5">
      <c r="A942" s="220"/>
      <c r="B942" s="205"/>
      <c r="C942" s="201" t="str">
        <f t="shared" si="0"/>
        <v/>
      </c>
      <c r="D942" s="201" t="str">
        <f t="shared" si="1"/>
        <v/>
      </c>
      <c r="E942" s="201" t="str">
        <f t="shared" si="2"/>
        <v/>
      </c>
      <c r="F942" s="201" t="str">
        <f t="shared" si="3"/>
        <v/>
      </c>
      <c r="G942" s="178"/>
      <c r="H942" s="221"/>
      <c r="I942" s="218"/>
      <c r="J942" s="178"/>
      <c r="K942" s="178"/>
      <c r="L942" s="178"/>
      <c r="M942" s="217"/>
      <c r="N942" s="218"/>
    </row>
    <row r="943" spans="1:14" ht="12.5">
      <c r="A943" s="220"/>
      <c r="B943" s="205"/>
      <c r="C943" s="201" t="str">
        <f t="shared" si="0"/>
        <v/>
      </c>
      <c r="D943" s="201" t="str">
        <f t="shared" si="1"/>
        <v/>
      </c>
      <c r="E943" s="201" t="str">
        <f t="shared" si="2"/>
        <v/>
      </c>
      <c r="F943" s="201" t="str">
        <f t="shared" si="3"/>
        <v/>
      </c>
      <c r="G943" s="178"/>
      <c r="H943" s="221"/>
      <c r="I943" s="218"/>
      <c r="J943" s="178"/>
      <c r="K943" s="178"/>
      <c r="L943" s="178"/>
      <c r="M943" s="217"/>
      <c r="N943" s="218"/>
    </row>
    <row r="944" spans="1:14" ht="12.5">
      <c r="A944" s="220"/>
      <c r="B944" s="205"/>
      <c r="C944" s="201" t="str">
        <f t="shared" si="0"/>
        <v/>
      </c>
      <c r="D944" s="201" t="str">
        <f t="shared" si="1"/>
        <v/>
      </c>
      <c r="E944" s="201" t="str">
        <f t="shared" si="2"/>
        <v/>
      </c>
      <c r="F944" s="201" t="str">
        <f t="shared" si="3"/>
        <v/>
      </c>
      <c r="G944" s="178"/>
      <c r="H944" s="221"/>
      <c r="I944" s="218"/>
      <c r="J944" s="178"/>
      <c r="K944" s="178"/>
      <c r="L944" s="178"/>
      <c r="M944" s="217"/>
      <c r="N944" s="218"/>
    </row>
    <row r="945" spans="1:14" ht="12.5">
      <c r="A945" s="220"/>
      <c r="B945" s="205"/>
      <c r="C945" s="201" t="str">
        <f t="shared" si="0"/>
        <v/>
      </c>
      <c r="D945" s="201" t="str">
        <f t="shared" si="1"/>
        <v/>
      </c>
      <c r="E945" s="201" t="str">
        <f t="shared" si="2"/>
        <v/>
      </c>
      <c r="F945" s="201" t="str">
        <f t="shared" si="3"/>
        <v/>
      </c>
      <c r="G945" s="178"/>
      <c r="H945" s="221"/>
      <c r="I945" s="218"/>
      <c r="J945" s="178"/>
      <c r="K945" s="178"/>
      <c r="L945" s="178"/>
      <c r="M945" s="217"/>
      <c r="N945" s="218"/>
    </row>
    <row r="946" spans="1:14" ht="12.5">
      <c r="A946" s="220"/>
      <c r="B946" s="205"/>
      <c r="C946" s="201" t="str">
        <f t="shared" si="0"/>
        <v/>
      </c>
      <c r="D946" s="201" t="str">
        <f t="shared" si="1"/>
        <v/>
      </c>
      <c r="E946" s="201" t="str">
        <f t="shared" si="2"/>
        <v/>
      </c>
      <c r="F946" s="201" t="str">
        <f t="shared" si="3"/>
        <v/>
      </c>
      <c r="G946" s="178"/>
      <c r="H946" s="221"/>
      <c r="I946" s="218"/>
      <c r="J946" s="178"/>
      <c r="K946" s="178"/>
      <c r="L946" s="178"/>
      <c r="M946" s="217"/>
      <c r="N946" s="218"/>
    </row>
    <row r="947" spans="1:14" ht="12.5">
      <c r="A947" s="220"/>
      <c r="B947" s="205"/>
      <c r="C947" s="201" t="str">
        <f t="shared" si="0"/>
        <v/>
      </c>
      <c r="D947" s="201" t="str">
        <f t="shared" si="1"/>
        <v/>
      </c>
      <c r="E947" s="201" t="str">
        <f t="shared" si="2"/>
        <v/>
      </c>
      <c r="F947" s="201" t="str">
        <f t="shared" si="3"/>
        <v/>
      </c>
      <c r="G947" s="178"/>
      <c r="H947" s="221"/>
      <c r="I947" s="218"/>
      <c r="J947" s="178"/>
      <c r="K947" s="178"/>
      <c r="L947" s="178"/>
      <c r="M947" s="217"/>
      <c r="N947" s="218"/>
    </row>
    <row r="948" spans="1:14" ht="12.5">
      <c r="A948" s="220"/>
      <c r="B948" s="205"/>
      <c r="C948" s="201" t="str">
        <f t="shared" si="0"/>
        <v/>
      </c>
      <c r="D948" s="201" t="str">
        <f t="shared" si="1"/>
        <v/>
      </c>
      <c r="E948" s="201" t="str">
        <f t="shared" si="2"/>
        <v/>
      </c>
      <c r="F948" s="201" t="str">
        <f t="shared" si="3"/>
        <v/>
      </c>
      <c r="G948" s="178"/>
      <c r="H948" s="221"/>
      <c r="I948" s="218"/>
      <c r="J948" s="178"/>
      <c r="K948" s="178"/>
      <c r="L948" s="178"/>
      <c r="M948" s="217"/>
      <c r="N948" s="218"/>
    </row>
    <row r="949" spans="1:14" ht="12.5">
      <c r="A949" s="220"/>
      <c r="B949" s="205"/>
      <c r="C949" s="201" t="str">
        <f t="shared" si="0"/>
        <v/>
      </c>
      <c r="D949" s="201" t="str">
        <f t="shared" si="1"/>
        <v/>
      </c>
      <c r="E949" s="201" t="str">
        <f t="shared" si="2"/>
        <v/>
      </c>
      <c r="F949" s="201" t="str">
        <f t="shared" si="3"/>
        <v/>
      </c>
      <c r="G949" s="178"/>
      <c r="H949" s="221"/>
      <c r="I949" s="218"/>
      <c r="J949" s="178"/>
      <c r="K949" s="178"/>
      <c r="L949" s="178"/>
      <c r="M949" s="217"/>
      <c r="N949" s="218"/>
    </row>
    <row r="950" spans="1:14" ht="12.5">
      <c r="A950" s="220"/>
      <c r="B950" s="205"/>
      <c r="C950" s="201" t="str">
        <f t="shared" si="0"/>
        <v/>
      </c>
      <c r="D950" s="201" t="str">
        <f t="shared" si="1"/>
        <v/>
      </c>
      <c r="E950" s="201" t="str">
        <f t="shared" si="2"/>
        <v/>
      </c>
      <c r="F950" s="201" t="str">
        <f t="shared" si="3"/>
        <v/>
      </c>
      <c r="G950" s="178"/>
      <c r="H950" s="221"/>
      <c r="I950" s="218"/>
      <c r="J950" s="178"/>
      <c r="K950" s="178"/>
      <c r="L950" s="178"/>
      <c r="M950" s="217"/>
      <c r="N950" s="218"/>
    </row>
    <row r="951" spans="1:14" ht="12.5">
      <c r="A951" s="220"/>
      <c r="B951" s="205"/>
      <c r="C951" s="201" t="str">
        <f t="shared" si="0"/>
        <v/>
      </c>
      <c r="D951" s="201" t="str">
        <f t="shared" si="1"/>
        <v/>
      </c>
      <c r="E951" s="201" t="str">
        <f t="shared" si="2"/>
        <v/>
      </c>
      <c r="F951" s="201" t="str">
        <f t="shared" si="3"/>
        <v/>
      </c>
      <c r="G951" s="178"/>
      <c r="H951" s="221"/>
      <c r="I951" s="218"/>
      <c r="J951" s="178"/>
      <c r="K951" s="178"/>
      <c r="L951" s="178"/>
      <c r="M951" s="217"/>
      <c r="N951" s="218"/>
    </row>
    <row r="952" spans="1:14" ht="12.5">
      <c r="A952" s="220"/>
      <c r="B952" s="205"/>
      <c r="C952" s="201" t="str">
        <f t="shared" si="0"/>
        <v/>
      </c>
      <c r="D952" s="201" t="str">
        <f t="shared" si="1"/>
        <v/>
      </c>
      <c r="E952" s="201" t="str">
        <f t="shared" si="2"/>
        <v/>
      </c>
      <c r="F952" s="201" t="str">
        <f t="shared" si="3"/>
        <v/>
      </c>
      <c r="G952" s="178"/>
      <c r="H952" s="221"/>
      <c r="I952" s="218"/>
      <c r="J952" s="178"/>
      <c r="K952" s="178"/>
      <c r="L952" s="178"/>
      <c r="M952" s="217"/>
      <c r="N952" s="218"/>
    </row>
    <row r="953" spans="1:14" ht="12.5">
      <c r="A953" s="220"/>
      <c r="B953" s="205"/>
      <c r="C953" s="201" t="str">
        <f t="shared" si="0"/>
        <v/>
      </c>
      <c r="D953" s="201" t="str">
        <f t="shared" si="1"/>
        <v/>
      </c>
      <c r="E953" s="201" t="str">
        <f t="shared" si="2"/>
        <v/>
      </c>
      <c r="F953" s="201" t="str">
        <f t="shared" si="3"/>
        <v/>
      </c>
      <c r="G953" s="178"/>
      <c r="H953" s="221"/>
      <c r="I953" s="218"/>
      <c r="J953" s="178"/>
      <c r="K953" s="178"/>
      <c r="L953" s="178"/>
      <c r="M953" s="217"/>
      <c r="N953" s="218"/>
    </row>
    <row r="954" spans="1:14" ht="12.5">
      <c r="A954" s="220"/>
      <c r="B954" s="205"/>
      <c r="C954" s="201" t="str">
        <f t="shared" si="0"/>
        <v/>
      </c>
      <c r="D954" s="201" t="str">
        <f t="shared" si="1"/>
        <v/>
      </c>
      <c r="E954" s="201" t="str">
        <f t="shared" si="2"/>
        <v/>
      </c>
      <c r="F954" s="201" t="str">
        <f t="shared" si="3"/>
        <v/>
      </c>
      <c r="G954" s="178"/>
      <c r="H954" s="221"/>
      <c r="I954" s="218"/>
      <c r="J954" s="178"/>
      <c r="K954" s="178"/>
      <c r="L954" s="178"/>
      <c r="M954" s="217"/>
      <c r="N954" s="218"/>
    </row>
    <row r="955" spans="1:14" ht="12.5">
      <c r="A955" s="220"/>
      <c r="B955" s="205"/>
      <c r="C955" s="201" t="str">
        <f t="shared" si="0"/>
        <v/>
      </c>
      <c r="D955" s="201" t="str">
        <f t="shared" si="1"/>
        <v/>
      </c>
      <c r="E955" s="201" t="str">
        <f t="shared" si="2"/>
        <v/>
      </c>
      <c r="F955" s="201" t="str">
        <f t="shared" si="3"/>
        <v/>
      </c>
      <c r="G955" s="178"/>
      <c r="H955" s="221"/>
      <c r="I955" s="218"/>
      <c r="J955" s="178"/>
      <c r="K955" s="178"/>
      <c r="L955" s="178"/>
      <c r="M955" s="217"/>
      <c r="N955" s="218"/>
    </row>
    <row r="956" spans="1:14" ht="12.5">
      <c r="A956" s="220"/>
      <c r="B956" s="205"/>
      <c r="C956" s="201" t="str">
        <f t="shared" si="0"/>
        <v/>
      </c>
      <c r="D956" s="201" t="str">
        <f t="shared" si="1"/>
        <v/>
      </c>
      <c r="E956" s="201" t="str">
        <f t="shared" si="2"/>
        <v/>
      </c>
      <c r="F956" s="201" t="str">
        <f t="shared" si="3"/>
        <v/>
      </c>
      <c r="G956" s="178"/>
      <c r="H956" s="221"/>
      <c r="I956" s="218"/>
      <c r="J956" s="178"/>
      <c r="K956" s="178"/>
      <c r="L956" s="178"/>
      <c r="M956" s="217"/>
      <c r="N956" s="218"/>
    </row>
    <row r="957" spans="1:14" ht="12.5">
      <c r="A957" s="220"/>
      <c r="B957" s="205"/>
      <c r="C957" s="201" t="str">
        <f t="shared" si="0"/>
        <v/>
      </c>
      <c r="D957" s="201" t="str">
        <f t="shared" si="1"/>
        <v/>
      </c>
      <c r="E957" s="201" t="str">
        <f t="shared" si="2"/>
        <v/>
      </c>
      <c r="F957" s="201" t="str">
        <f t="shared" si="3"/>
        <v/>
      </c>
      <c r="G957" s="178"/>
      <c r="H957" s="221"/>
      <c r="I957" s="218"/>
      <c r="J957" s="178"/>
      <c r="K957" s="178"/>
      <c r="L957" s="178"/>
      <c r="M957" s="217"/>
      <c r="N957" s="218"/>
    </row>
    <row r="958" spans="1:14" ht="12.5">
      <c r="A958" s="220"/>
      <c r="B958" s="205"/>
      <c r="C958" s="201" t="str">
        <f t="shared" si="0"/>
        <v/>
      </c>
      <c r="D958" s="201" t="str">
        <f t="shared" si="1"/>
        <v/>
      </c>
      <c r="E958" s="201" t="str">
        <f t="shared" si="2"/>
        <v/>
      </c>
      <c r="F958" s="201" t="str">
        <f t="shared" si="3"/>
        <v/>
      </c>
      <c r="G958" s="178"/>
      <c r="H958" s="221"/>
      <c r="I958" s="218"/>
      <c r="J958" s="178"/>
      <c r="K958" s="178"/>
      <c r="L958" s="178"/>
      <c r="M958" s="217"/>
      <c r="N958" s="218"/>
    </row>
    <row r="959" spans="1:14" ht="12.5">
      <c r="A959" s="220"/>
      <c r="B959" s="205"/>
      <c r="C959" s="201" t="str">
        <f t="shared" si="0"/>
        <v/>
      </c>
      <c r="D959" s="201" t="str">
        <f t="shared" si="1"/>
        <v/>
      </c>
      <c r="E959" s="201" t="str">
        <f t="shared" si="2"/>
        <v/>
      </c>
      <c r="F959" s="201" t="str">
        <f t="shared" si="3"/>
        <v/>
      </c>
      <c r="G959" s="178"/>
      <c r="H959" s="221"/>
      <c r="I959" s="218"/>
      <c r="J959" s="178"/>
      <c r="K959" s="178"/>
      <c r="L959" s="178"/>
      <c r="M959" s="217"/>
      <c r="N959" s="218"/>
    </row>
    <row r="960" spans="1:14" ht="12.5">
      <c r="A960" s="220"/>
      <c r="B960" s="205"/>
      <c r="C960" s="201" t="str">
        <f t="shared" si="0"/>
        <v/>
      </c>
      <c r="D960" s="201" t="str">
        <f t="shared" si="1"/>
        <v/>
      </c>
      <c r="E960" s="201" t="str">
        <f t="shared" si="2"/>
        <v/>
      </c>
      <c r="F960" s="201" t="str">
        <f t="shared" si="3"/>
        <v/>
      </c>
      <c r="G960" s="178"/>
      <c r="H960" s="221"/>
      <c r="I960" s="218"/>
      <c r="J960" s="178"/>
      <c r="K960" s="178"/>
      <c r="L960" s="178"/>
      <c r="M960" s="217"/>
      <c r="N960" s="218"/>
    </row>
    <row r="961" spans="1:14" ht="12.5">
      <c r="A961" s="220"/>
      <c r="B961" s="205"/>
      <c r="C961" s="201" t="str">
        <f t="shared" si="0"/>
        <v/>
      </c>
      <c r="D961" s="201" t="str">
        <f t="shared" si="1"/>
        <v/>
      </c>
      <c r="E961" s="201" t="str">
        <f t="shared" si="2"/>
        <v/>
      </c>
      <c r="F961" s="201" t="str">
        <f t="shared" si="3"/>
        <v/>
      </c>
      <c r="G961" s="178"/>
      <c r="H961" s="221"/>
      <c r="I961" s="218"/>
      <c r="J961" s="178"/>
      <c r="K961" s="178"/>
      <c r="L961" s="178"/>
      <c r="M961" s="217"/>
      <c r="N961" s="218"/>
    </row>
    <row r="962" spans="1:14" ht="12.5">
      <c r="A962" s="220"/>
      <c r="B962" s="205"/>
      <c r="C962" s="201" t="str">
        <f t="shared" si="0"/>
        <v/>
      </c>
      <c r="D962" s="201" t="str">
        <f t="shared" si="1"/>
        <v/>
      </c>
      <c r="E962" s="201" t="str">
        <f t="shared" si="2"/>
        <v/>
      </c>
      <c r="F962" s="201" t="str">
        <f t="shared" si="3"/>
        <v/>
      </c>
      <c r="G962" s="178"/>
      <c r="H962" s="221"/>
      <c r="I962" s="218"/>
      <c r="J962" s="178"/>
      <c r="K962" s="178"/>
      <c r="L962" s="178"/>
      <c r="M962" s="217"/>
      <c r="N962" s="218"/>
    </row>
    <row r="963" spans="1:14" ht="12.5">
      <c r="A963" s="220"/>
      <c r="B963" s="205"/>
      <c r="C963" s="201" t="str">
        <f t="shared" si="0"/>
        <v/>
      </c>
      <c r="D963" s="201" t="str">
        <f t="shared" si="1"/>
        <v/>
      </c>
      <c r="E963" s="201" t="str">
        <f t="shared" si="2"/>
        <v/>
      </c>
      <c r="F963" s="201" t="str">
        <f t="shared" si="3"/>
        <v/>
      </c>
      <c r="G963" s="178"/>
      <c r="H963" s="221"/>
      <c r="I963" s="218"/>
      <c r="J963" s="178"/>
      <c r="K963" s="178"/>
      <c r="L963" s="178"/>
      <c r="M963" s="217"/>
      <c r="N963" s="218"/>
    </row>
    <row r="964" spans="1:14" ht="12.5">
      <c r="A964" s="220"/>
      <c r="B964" s="205"/>
      <c r="C964" s="201" t="str">
        <f t="shared" si="0"/>
        <v/>
      </c>
      <c r="D964" s="201" t="str">
        <f t="shared" si="1"/>
        <v/>
      </c>
      <c r="E964" s="201" t="str">
        <f t="shared" si="2"/>
        <v/>
      </c>
      <c r="F964" s="201" t="str">
        <f t="shared" si="3"/>
        <v/>
      </c>
      <c r="G964" s="178"/>
      <c r="H964" s="221"/>
      <c r="I964" s="218"/>
      <c r="J964" s="178"/>
      <c r="K964" s="178"/>
      <c r="L964" s="178"/>
      <c r="M964" s="217"/>
      <c r="N964" s="218"/>
    </row>
    <row r="965" spans="1:14" ht="12.5">
      <c r="A965" s="220"/>
      <c r="B965" s="205"/>
      <c r="C965" s="201" t="str">
        <f t="shared" si="0"/>
        <v/>
      </c>
      <c r="D965" s="201" t="str">
        <f t="shared" si="1"/>
        <v/>
      </c>
      <c r="E965" s="201" t="str">
        <f t="shared" si="2"/>
        <v/>
      </c>
      <c r="F965" s="201" t="str">
        <f t="shared" si="3"/>
        <v/>
      </c>
      <c r="G965" s="178"/>
      <c r="H965" s="221"/>
      <c r="I965" s="218"/>
      <c r="J965" s="178"/>
      <c r="K965" s="178"/>
      <c r="L965" s="178"/>
      <c r="M965" s="217"/>
      <c r="N965" s="218"/>
    </row>
    <row r="966" spans="1:14" ht="12.5">
      <c r="A966" s="220"/>
      <c r="B966" s="205"/>
      <c r="C966" s="201" t="str">
        <f t="shared" si="0"/>
        <v/>
      </c>
      <c r="D966" s="201" t="str">
        <f t="shared" si="1"/>
        <v/>
      </c>
      <c r="E966" s="201" t="str">
        <f t="shared" si="2"/>
        <v/>
      </c>
      <c r="F966" s="201" t="str">
        <f t="shared" si="3"/>
        <v/>
      </c>
      <c r="G966" s="178"/>
      <c r="H966" s="221"/>
      <c r="I966" s="218"/>
      <c r="J966" s="178"/>
      <c r="K966" s="178"/>
      <c r="L966" s="178"/>
      <c r="M966" s="217"/>
      <c r="N966" s="218"/>
    </row>
    <row r="967" spans="1:14" ht="12.5">
      <c r="A967" s="220"/>
      <c r="B967" s="205"/>
      <c r="C967" s="201" t="str">
        <f t="shared" si="0"/>
        <v/>
      </c>
      <c r="D967" s="201" t="str">
        <f t="shared" si="1"/>
        <v/>
      </c>
      <c r="E967" s="201" t="str">
        <f t="shared" si="2"/>
        <v/>
      </c>
      <c r="F967" s="201" t="str">
        <f t="shared" si="3"/>
        <v/>
      </c>
      <c r="G967" s="178"/>
      <c r="H967" s="221"/>
      <c r="I967" s="218"/>
      <c r="J967" s="178"/>
      <c r="K967" s="178"/>
      <c r="L967" s="178"/>
      <c r="M967" s="217"/>
      <c r="N967" s="218"/>
    </row>
    <row r="968" spans="1:14" ht="12.5">
      <c r="A968" s="220"/>
      <c r="B968" s="205"/>
      <c r="C968" s="201" t="str">
        <f t="shared" si="0"/>
        <v/>
      </c>
      <c r="D968" s="201" t="str">
        <f t="shared" si="1"/>
        <v/>
      </c>
      <c r="E968" s="201" t="str">
        <f t="shared" si="2"/>
        <v/>
      </c>
      <c r="F968" s="201" t="str">
        <f t="shared" si="3"/>
        <v/>
      </c>
      <c r="G968" s="178"/>
      <c r="H968" s="221"/>
      <c r="I968" s="218"/>
      <c r="J968" s="178"/>
      <c r="K968" s="178"/>
      <c r="L968" s="178"/>
      <c r="M968" s="217"/>
      <c r="N968" s="218"/>
    </row>
    <row r="969" spans="1:14" ht="12.5">
      <c r="A969" s="220"/>
      <c r="B969" s="205"/>
      <c r="C969" s="201" t="str">
        <f t="shared" si="0"/>
        <v/>
      </c>
      <c r="D969" s="201" t="str">
        <f t="shared" si="1"/>
        <v/>
      </c>
      <c r="E969" s="201" t="str">
        <f t="shared" si="2"/>
        <v/>
      </c>
      <c r="F969" s="201" t="str">
        <f t="shared" si="3"/>
        <v/>
      </c>
      <c r="G969" s="178"/>
      <c r="H969" s="221"/>
      <c r="I969" s="218"/>
      <c r="J969" s="178"/>
      <c r="K969" s="178"/>
      <c r="L969" s="178"/>
      <c r="M969" s="217"/>
      <c r="N969" s="218"/>
    </row>
    <row r="970" spans="1:14" ht="12.5">
      <c r="A970" s="220"/>
      <c r="B970" s="205"/>
      <c r="C970" s="201" t="str">
        <f t="shared" si="0"/>
        <v/>
      </c>
      <c r="D970" s="201" t="str">
        <f t="shared" si="1"/>
        <v/>
      </c>
      <c r="E970" s="201" t="str">
        <f t="shared" si="2"/>
        <v/>
      </c>
      <c r="F970" s="201" t="str">
        <f t="shared" si="3"/>
        <v/>
      </c>
      <c r="G970" s="178"/>
      <c r="H970" s="221"/>
      <c r="I970" s="218"/>
      <c r="J970" s="178"/>
      <c r="K970" s="178"/>
      <c r="L970" s="178"/>
      <c r="M970" s="217"/>
      <c r="N970" s="218"/>
    </row>
    <row r="971" spans="1:14" ht="12.5">
      <c r="A971" s="220"/>
      <c r="B971" s="205"/>
      <c r="C971" s="201" t="str">
        <f t="shared" si="0"/>
        <v/>
      </c>
      <c r="D971" s="201" t="str">
        <f t="shared" si="1"/>
        <v/>
      </c>
      <c r="E971" s="201" t="str">
        <f t="shared" si="2"/>
        <v/>
      </c>
      <c r="F971" s="201" t="str">
        <f t="shared" si="3"/>
        <v/>
      </c>
      <c r="G971" s="178"/>
      <c r="H971" s="221"/>
      <c r="I971" s="218"/>
      <c r="J971" s="178"/>
      <c r="K971" s="178"/>
      <c r="L971" s="178"/>
      <c r="M971" s="217"/>
      <c r="N971" s="218"/>
    </row>
    <row r="972" spans="1:14" ht="12.5">
      <c r="A972" s="220"/>
      <c r="B972" s="205"/>
      <c r="C972" s="201" t="str">
        <f t="shared" si="0"/>
        <v/>
      </c>
      <c r="D972" s="201" t="str">
        <f t="shared" si="1"/>
        <v/>
      </c>
      <c r="E972" s="201" t="str">
        <f t="shared" si="2"/>
        <v/>
      </c>
      <c r="F972" s="201" t="str">
        <f t="shared" si="3"/>
        <v/>
      </c>
      <c r="G972" s="178"/>
      <c r="H972" s="221"/>
      <c r="I972" s="218"/>
      <c r="J972" s="178"/>
      <c r="K972" s="178"/>
      <c r="L972" s="178"/>
      <c r="M972" s="217"/>
      <c r="N972" s="218"/>
    </row>
    <row r="973" spans="1:14" ht="12.5">
      <c r="A973" s="220"/>
      <c r="B973" s="205"/>
      <c r="C973" s="201" t="str">
        <f t="shared" si="0"/>
        <v/>
      </c>
      <c r="D973" s="201" t="str">
        <f t="shared" si="1"/>
        <v/>
      </c>
      <c r="E973" s="201" t="str">
        <f t="shared" si="2"/>
        <v/>
      </c>
      <c r="F973" s="201" t="str">
        <f t="shared" si="3"/>
        <v/>
      </c>
      <c r="G973" s="178"/>
      <c r="H973" s="221"/>
      <c r="I973" s="218"/>
      <c r="J973" s="178"/>
      <c r="K973" s="178"/>
      <c r="L973" s="178"/>
      <c r="M973" s="217"/>
      <c r="N973" s="218"/>
    </row>
    <row r="974" spans="1:14" ht="12.5">
      <c r="A974" s="220"/>
      <c r="B974" s="205"/>
      <c r="C974" s="201" t="str">
        <f t="shared" si="0"/>
        <v/>
      </c>
      <c r="D974" s="201" t="str">
        <f t="shared" si="1"/>
        <v/>
      </c>
      <c r="E974" s="201" t="str">
        <f t="shared" si="2"/>
        <v/>
      </c>
      <c r="F974" s="201" t="str">
        <f t="shared" si="3"/>
        <v/>
      </c>
      <c r="G974" s="178"/>
      <c r="H974" s="221"/>
      <c r="I974" s="218"/>
      <c r="J974" s="178"/>
      <c r="K974" s="178"/>
      <c r="L974" s="178"/>
      <c r="M974" s="217"/>
      <c r="N974" s="218"/>
    </row>
    <row r="975" spans="1:14" ht="12.5">
      <c r="A975" s="220"/>
      <c r="B975" s="205"/>
      <c r="C975" s="201" t="str">
        <f t="shared" si="0"/>
        <v/>
      </c>
      <c r="D975" s="201" t="str">
        <f t="shared" si="1"/>
        <v/>
      </c>
      <c r="E975" s="201" t="str">
        <f t="shared" si="2"/>
        <v/>
      </c>
      <c r="F975" s="201" t="str">
        <f t="shared" si="3"/>
        <v/>
      </c>
      <c r="G975" s="178"/>
      <c r="H975" s="221"/>
      <c r="I975" s="218"/>
      <c r="J975" s="178"/>
      <c r="K975" s="178"/>
      <c r="L975" s="178"/>
      <c r="M975" s="217"/>
      <c r="N975" s="218"/>
    </row>
    <row r="976" spans="1:14" ht="12.5">
      <c r="A976" s="220"/>
      <c r="B976" s="205"/>
      <c r="C976" s="201" t="str">
        <f t="shared" si="0"/>
        <v/>
      </c>
      <c r="D976" s="201" t="str">
        <f t="shared" si="1"/>
        <v/>
      </c>
      <c r="E976" s="201" t="str">
        <f t="shared" si="2"/>
        <v/>
      </c>
      <c r="F976" s="201" t="str">
        <f t="shared" si="3"/>
        <v/>
      </c>
      <c r="G976" s="178"/>
      <c r="H976" s="221"/>
      <c r="I976" s="218"/>
      <c r="J976" s="178"/>
      <c r="K976" s="178"/>
      <c r="L976" s="178"/>
      <c r="M976" s="217"/>
      <c r="N976" s="218"/>
    </row>
    <row r="977" spans="1:14" ht="12.5">
      <c r="A977" s="220"/>
      <c r="B977" s="205"/>
      <c r="C977" s="201" t="str">
        <f t="shared" si="0"/>
        <v/>
      </c>
      <c r="D977" s="201" t="str">
        <f t="shared" si="1"/>
        <v/>
      </c>
      <c r="E977" s="201" t="str">
        <f t="shared" si="2"/>
        <v/>
      </c>
      <c r="F977" s="201" t="str">
        <f t="shared" si="3"/>
        <v/>
      </c>
      <c r="G977" s="178"/>
      <c r="H977" s="221"/>
      <c r="I977" s="218"/>
      <c r="J977" s="178"/>
      <c r="K977" s="178"/>
      <c r="L977" s="178"/>
      <c r="M977" s="217"/>
      <c r="N977" s="218"/>
    </row>
    <row r="978" spans="1:14" ht="12.5">
      <c r="A978" s="220"/>
      <c r="B978" s="205"/>
      <c r="C978" s="201" t="str">
        <f t="shared" si="0"/>
        <v/>
      </c>
      <c r="D978" s="201" t="str">
        <f t="shared" si="1"/>
        <v/>
      </c>
      <c r="E978" s="201" t="str">
        <f t="shared" si="2"/>
        <v/>
      </c>
      <c r="F978" s="201" t="str">
        <f t="shared" si="3"/>
        <v/>
      </c>
      <c r="G978" s="178"/>
      <c r="H978" s="221"/>
      <c r="I978" s="218"/>
      <c r="J978" s="178"/>
      <c r="K978" s="178"/>
      <c r="L978" s="178"/>
      <c r="M978" s="217"/>
      <c r="N978" s="218"/>
    </row>
    <row r="979" spans="1:14" ht="12.5">
      <c r="A979" s="220"/>
      <c r="B979" s="205"/>
      <c r="C979" s="201" t="str">
        <f t="shared" si="0"/>
        <v/>
      </c>
      <c r="D979" s="201" t="str">
        <f t="shared" si="1"/>
        <v/>
      </c>
      <c r="E979" s="201" t="str">
        <f t="shared" si="2"/>
        <v/>
      </c>
      <c r="F979" s="201" t="str">
        <f t="shared" si="3"/>
        <v/>
      </c>
      <c r="G979" s="178"/>
      <c r="H979" s="221"/>
      <c r="I979" s="218"/>
      <c r="J979" s="178"/>
      <c r="K979" s="178"/>
      <c r="L979" s="178"/>
      <c r="M979" s="217"/>
      <c r="N979" s="218"/>
    </row>
    <row r="980" spans="1:14" ht="12.5">
      <c r="A980" s="220"/>
      <c r="B980" s="205"/>
      <c r="C980" s="201" t="str">
        <f t="shared" si="0"/>
        <v/>
      </c>
      <c r="D980" s="201" t="str">
        <f t="shared" si="1"/>
        <v/>
      </c>
      <c r="E980" s="201" t="str">
        <f t="shared" si="2"/>
        <v/>
      </c>
      <c r="F980" s="201" t="str">
        <f t="shared" si="3"/>
        <v/>
      </c>
      <c r="G980" s="178"/>
      <c r="H980" s="221"/>
      <c r="I980" s="218"/>
      <c r="J980" s="178"/>
      <c r="K980" s="178"/>
      <c r="L980" s="178"/>
      <c r="M980" s="217"/>
      <c r="N980" s="218"/>
    </row>
    <row r="981" spans="1:14" ht="12.5">
      <c r="A981" s="220"/>
      <c r="B981" s="205"/>
      <c r="C981" s="201" t="str">
        <f t="shared" si="0"/>
        <v/>
      </c>
      <c r="D981" s="201" t="str">
        <f t="shared" si="1"/>
        <v/>
      </c>
      <c r="E981" s="201" t="str">
        <f t="shared" si="2"/>
        <v/>
      </c>
      <c r="F981" s="201" t="str">
        <f t="shared" si="3"/>
        <v/>
      </c>
      <c r="G981" s="178"/>
      <c r="H981" s="221"/>
      <c r="I981" s="218"/>
      <c r="J981" s="178"/>
      <c r="K981" s="178"/>
      <c r="L981" s="178"/>
      <c r="M981" s="217"/>
      <c r="N981" s="218"/>
    </row>
    <row r="982" spans="1:14" ht="12.5">
      <c r="A982" s="220"/>
      <c r="B982" s="205"/>
      <c r="C982" s="201" t="str">
        <f t="shared" si="0"/>
        <v/>
      </c>
      <c r="D982" s="201" t="str">
        <f t="shared" si="1"/>
        <v/>
      </c>
      <c r="E982" s="201" t="str">
        <f t="shared" si="2"/>
        <v/>
      </c>
      <c r="F982" s="201" t="str">
        <f t="shared" si="3"/>
        <v/>
      </c>
      <c r="G982" s="178"/>
      <c r="H982" s="221"/>
      <c r="I982" s="218"/>
      <c r="J982" s="178"/>
      <c r="K982" s="178"/>
      <c r="L982" s="178"/>
      <c r="M982" s="217"/>
      <c r="N982" s="218"/>
    </row>
    <row r="983" spans="1:14" ht="12.5">
      <c r="A983" s="220"/>
      <c r="B983" s="205"/>
      <c r="C983" s="201" t="str">
        <f t="shared" si="0"/>
        <v/>
      </c>
      <c r="D983" s="201" t="str">
        <f t="shared" si="1"/>
        <v/>
      </c>
      <c r="E983" s="201" t="str">
        <f t="shared" si="2"/>
        <v/>
      </c>
      <c r="F983" s="201" t="str">
        <f t="shared" si="3"/>
        <v/>
      </c>
      <c r="G983" s="178"/>
      <c r="H983" s="221"/>
      <c r="I983" s="218"/>
      <c r="J983" s="178"/>
      <c r="K983" s="178"/>
      <c r="L983" s="178"/>
      <c r="M983" s="217"/>
      <c r="N983" s="218"/>
    </row>
    <row r="984" spans="1:14" ht="12.5">
      <c r="A984" s="220"/>
      <c r="B984" s="205"/>
      <c r="C984" s="201" t="str">
        <f t="shared" si="0"/>
        <v/>
      </c>
      <c r="D984" s="201" t="str">
        <f t="shared" si="1"/>
        <v/>
      </c>
      <c r="E984" s="201" t="str">
        <f t="shared" si="2"/>
        <v/>
      </c>
      <c r="F984" s="201" t="str">
        <f t="shared" si="3"/>
        <v/>
      </c>
      <c r="G984" s="178"/>
      <c r="H984" s="221"/>
      <c r="I984" s="218"/>
      <c r="J984" s="178"/>
      <c r="K984" s="178"/>
      <c r="L984" s="178"/>
      <c r="M984" s="217"/>
      <c r="N984" s="218"/>
    </row>
    <row r="985" spans="1:14" ht="12.5">
      <c r="A985" s="220"/>
      <c r="B985" s="205"/>
      <c r="C985" s="201" t="str">
        <f t="shared" si="0"/>
        <v/>
      </c>
      <c r="D985" s="201" t="str">
        <f t="shared" si="1"/>
        <v/>
      </c>
      <c r="E985" s="201" t="str">
        <f t="shared" si="2"/>
        <v/>
      </c>
      <c r="F985" s="201" t="str">
        <f t="shared" si="3"/>
        <v/>
      </c>
      <c r="G985" s="178"/>
      <c r="H985" s="221"/>
      <c r="I985" s="218"/>
      <c r="J985" s="178"/>
      <c r="K985" s="178"/>
      <c r="L985" s="178"/>
      <c r="M985" s="217"/>
      <c r="N985" s="218"/>
    </row>
    <row r="986" spans="1:14" ht="12.5">
      <c r="A986" s="220"/>
      <c r="B986" s="205"/>
      <c r="C986" s="201" t="str">
        <f t="shared" si="0"/>
        <v/>
      </c>
      <c r="D986" s="201" t="str">
        <f t="shared" si="1"/>
        <v/>
      </c>
      <c r="E986" s="201" t="str">
        <f t="shared" si="2"/>
        <v/>
      </c>
      <c r="F986" s="201" t="str">
        <f t="shared" si="3"/>
        <v/>
      </c>
      <c r="G986" s="178"/>
      <c r="H986" s="221"/>
      <c r="I986" s="218"/>
      <c r="J986" s="178"/>
      <c r="K986" s="178"/>
      <c r="L986" s="178"/>
      <c r="M986" s="217"/>
      <c r="N986" s="218"/>
    </row>
    <row r="987" spans="1:14" ht="12.5">
      <c r="A987" s="220"/>
      <c r="B987" s="205"/>
      <c r="C987" s="201" t="str">
        <f t="shared" si="0"/>
        <v/>
      </c>
      <c r="D987" s="201" t="str">
        <f t="shared" si="1"/>
        <v/>
      </c>
      <c r="E987" s="201" t="str">
        <f t="shared" si="2"/>
        <v/>
      </c>
      <c r="F987" s="201" t="str">
        <f t="shared" si="3"/>
        <v/>
      </c>
      <c r="G987" s="178"/>
      <c r="H987" s="221"/>
      <c r="I987" s="218"/>
      <c r="J987" s="178"/>
      <c r="K987" s="178"/>
      <c r="L987" s="178"/>
      <c r="M987" s="217"/>
      <c r="N987" s="218"/>
    </row>
    <row r="988" spans="1:14" ht="12.5">
      <c r="A988" s="220"/>
      <c r="B988" s="205"/>
      <c r="C988" s="201" t="str">
        <f t="shared" si="0"/>
        <v/>
      </c>
      <c r="D988" s="201" t="str">
        <f t="shared" si="1"/>
        <v/>
      </c>
      <c r="E988" s="201" t="str">
        <f t="shared" si="2"/>
        <v/>
      </c>
      <c r="F988" s="201" t="str">
        <f t="shared" si="3"/>
        <v/>
      </c>
      <c r="G988" s="178"/>
      <c r="H988" s="221"/>
      <c r="I988" s="218"/>
      <c r="J988" s="178"/>
      <c r="K988" s="178"/>
      <c r="L988" s="178"/>
      <c r="M988" s="217"/>
      <c r="N988" s="218"/>
    </row>
    <row r="989" spans="1:14" ht="12.5">
      <c r="A989" s="220"/>
      <c r="B989" s="205"/>
      <c r="C989" s="201" t="str">
        <f t="shared" si="0"/>
        <v/>
      </c>
      <c r="D989" s="201" t="str">
        <f t="shared" si="1"/>
        <v/>
      </c>
      <c r="E989" s="201" t="str">
        <f t="shared" si="2"/>
        <v/>
      </c>
      <c r="F989" s="201" t="str">
        <f t="shared" si="3"/>
        <v/>
      </c>
      <c r="G989" s="178"/>
      <c r="H989" s="221"/>
      <c r="I989" s="218"/>
      <c r="J989" s="178"/>
      <c r="K989" s="178"/>
      <c r="L989" s="178"/>
      <c r="M989" s="217"/>
      <c r="N989" s="218"/>
    </row>
    <row r="990" spans="1:14" ht="12.5">
      <c r="A990" s="220"/>
      <c r="B990" s="205"/>
      <c r="C990" s="201" t="str">
        <f t="shared" si="0"/>
        <v/>
      </c>
      <c r="D990" s="201" t="str">
        <f t="shared" si="1"/>
        <v/>
      </c>
      <c r="E990" s="201" t="str">
        <f t="shared" si="2"/>
        <v/>
      </c>
      <c r="F990" s="201" t="str">
        <f t="shared" si="3"/>
        <v/>
      </c>
      <c r="G990" s="178"/>
      <c r="H990" s="221"/>
      <c r="I990" s="218"/>
      <c r="J990" s="178"/>
      <c r="K990" s="178"/>
      <c r="L990" s="178"/>
      <c r="M990" s="217"/>
      <c r="N990" s="218"/>
    </row>
    <row r="991" spans="1:14" ht="12.5">
      <c r="A991" s="220"/>
      <c r="B991" s="205"/>
      <c r="C991" s="201" t="str">
        <f t="shared" si="0"/>
        <v/>
      </c>
      <c r="D991" s="201" t="str">
        <f t="shared" si="1"/>
        <v/>
      </c>
      <c r="E991" s="201" t="str">
        <f t="shared" si="2"/>
        <v/>
      </c>
      <c r="F991" s="201" t="str">
        <f t="shared" si="3"/>
        <v/>
      </c>
      <c r="G991" s="178"/>
      <c r="H991" s="221"/>
      <c r="I991" s="218"/>
      <c r="J991" s="178"/>
      <c r="K991" s="178"/>
      <c r="L991" s="178"/>
      <c r="M991" s="217"/>
      <c r="N991" s="218"/>
    </row>
    <row r="992" spans="1:14" ht="12.5">
      <c r="A992" s="220"/>
      <c r="B992" s="205"/>
      <c r="C992" s="201" t="str">
        <f t="shared" si="0"/>
        <v/>
      </c>
      <c r="D992" s="201" t="str">
        <f t="shared" si="1"/>
        <v/>
      </c>
      <c r="E992" s="201" t="str">
        <f t="shared" si="2"/>
        <v/>
      </c>
      <c r="F992" s="201" t="str">
        <f t="shared" si="3"/>
        <v/>
      </c>
      <c r="G992" s="178"/>
      <c r="H992" s="221"/>
      <c r="I992" s="218"/>
      <c r="J992" s="178"/>
      <c r="K992" s="178"/>
      <c r="L992" s="178"/>
      <c r="M992" s="217"/>
      <c r="N992" s="218"/>
    </row>
    <row r="993" spans="1:14" ht="12.5">
      <c r="A993" s="220"/>
      <c r="B993" s="205"/>
      <c r="C993" s="201" t="str">
        <f t="shared" si="0"/>
        <v/>
      </c>
      <c r="D993" s="201" t="str">
        <f t="shared" si="1"/>
        <v/>
      </c>
      <c r="E993" s="201" t="str">
        <f t="shared" si="2"/>
        <v/>
      </c>
      <c r="F993" s="201" t="str">
        <f t="shared" si="3"/>
        <v/>
      </c>
      <c r="G993" s="178"/>
      <c r="H993" s="221"/>
      <c r="I993" s="218"/>
      <c r="J993" s="178"/>
      <c r="K993" s="178"/>
      <c r="L993" s="178"/>
      <c r="M993" s="217"/>
      <c r="N993" s="218"/>
    </row>
    <row r="994" spans="1:14" ht="12.5">
      <c r="A994" s="220"/>
      <c r="B994" s="205"/>
      <c r="C994" s="201" t="str">
        <f t="shared" si="0"/>
        <v/>
      </c>
      <c r="D994" s="201" t="str">
        <f t="shared" si="1"/>
        <v/>
      </c>
      <c r="E994" s="201" t="str">
        <f t="shared" si="2"/>
        <v/>
      </c>
      <c r="F994" s="201" t="str">
        <f t="shared" si="3"/>
        <v/>
      </c>
      <c r="G994" s="178"/>
      <c r="H994" s="221"/>
      <c r="I994" s="218"/>
      <c r="J994" s="178"/>
      <c r="K994" s="178"/>
      <c r="L994" s="178"/>
      <c r="M994" s="217"/>
      <c r="N994" s="218"/>
    </row>
    <row r="995" spans="1:14" ht="12.5">
      <c r="A995" s="220"/>
      <c r="B995" s="205"/>
      <c r="C995" s="201" t="str">
        <f t="shared" si="0"/>
        <v/>
      </c>
      <c r="D995" s="201" t="str">
        <f t="shared" si="1"/>
        <v/>
      </c>
      <c r="E995" s="201" t="str">
        <f t="shared" si="2"/>
        <v/>
      </c>
      <c r="F995" s="201" t="str">
        <f t="shared" si="3"/>
        <v/>
      </c>
      <c r="G995" s="178"/>
      <c r="H995" s="221"/>
      <c r="I995" s="218"/>
      <c r="J995" s="178"/>
      <c r="K995" s="178"/>
      <c r="L995" s="178"/>
      <c r="M995" s="217"/>
      <c r="N995" s="218"/>
    </row>
    <row r="996" spans="1:14" ht="12.5">
      <c r="A996" s="220"/>
      <c r="B996" s="205"/>
      <c r="C996" s="201" t="str">
        <f t="shared" si="0"/>
        <v/>
      </c>
      <c r="D996" s="201" t="str">
        <f t="shared" si="1"/>
        <v/>
      </c>
      <c r="E996" s="201" t="str">
        <f t="shared" si="2"/>
        <v/>
      </c>
      <c r="F996" s="201" t="str">
        <f t="shared" si="3"/>
        <v/>
      </c>
      <c r="G996" s="178"/>
      <c r="H996" s="221"/>
      <c r="I996" s="218"/>
      <c r="J996" s="178"/>
      <c r="K996" s="178"/>
      <c r="L996" s="178"/>
      <c r="M996" s="217"/>
      <c r="N996" s="218"/>
    </row>
    <row r="997" spans="1:14" ht="12.5">
      <c r="A997" s="220"/>
      <c r="B997" s="205"/>
      <c r="C997" s="201" t="str">
        <f t="shared" si="0"/>
        <v/>
      </c>
      <c r="D997" s="201" t="str">
        <f t="shared" si="1"/>
        <v/>
      </c>
      <c r="E997" s="201" t="str">
        <f t="shared" si="2"/>
        <v/>
      </c>
      <c r="F997" s="201" t="str">
        <f t="shared" si="3"/>
        <v/>
      </c>
      <c r="G997" s="178"/>
      <c r="H997" s="221"/>
      <c r="I997" s="218"/>
      <c r="J997" s="178"/>
      <c r="K997" s="178"/>
      <c r="L997" s="178"/>
      <c r="M997" s="217"/>
      <c r="N997" s="218"/>
    </row>
    <row r="998" spans="1:14" ht="12.5">
      <c r="A998" s="220"/>
      <c r="B998" s="205"/>
      <c r="C998" s="201" t="str">
        <f t="shared" si="0"/>
        <v/>
      </c>
      <c r="D998" s="201" t="str">
        <f t="shared" si="1"/>
        <v/>
      </c>
      <c r="E998" s="201" t="str">
        <f t="shared" si="2"/>
        <v/>
      </c>
      <c r="F998" s="201" t="str">
        <f t="shared" si="3"/>
        <v/>
      </c>
      <c r="G998" s="178"/>
      <c r="H998" s="221"/>
      <c r="I998" s="218"/>
      <c r="J998" s="178"/>
      <c r="K998" s="178"/>
      <c r="L998" s="178"/>
      <c r="M998" s="217"/>
      <c r="N998" s="218"/>
    </row>
    <row r="999" spans="1:14" ht="12.5">
      <c r="A999" s="220"/>
      <c r="B999" s="205"/>
      <c r="C999" s="201" t="str">
        <f t="shared" si="0"/>
        <v/>
      </c>
      <c r="D999" s="201" t="str">
        <f t="shared" si="1"/>
        <v/>
      </c>
      <c r="E999" s="201" t="str">
        <f t="shared" si="2"/>
        <v/>
      </c>
      <c r="F999" s="201" t="str">
        <f t="shared" si="3"/>
        <v/>
      </c>
      <c r="G999" s="178"/>
      <c r="H999" s="221"/>
      <c r="I999" s="218"/>
      <c r="J999" s="178"/>
      <c r="K999" s="178"/>
      <c r="L999" s="178"/>
      <c r="M999" s="217"/>
      <c r="N999" s="218"/>
    </row>
    <row r="1000" spans="1:14" ht="12.5">
      <c r="A1000" s="220"/>
      <c r="B1000" s="205"/>
      <c r="C1000" s="201" t="str">
        <f t="shared" si="0"/>
        <v/>
      </c>
      <c r="D1000" s="201" t="str">
        <f t="shared" si="1"/>
        <v/>
      </c>
      <c r="E1000" s="201" t="str">
        <f t="shared" si="2"/>
        <v/>
      </c>
      <c r="F1000" s="201" t="str">
        <f t="shared" si="3"/>
        <v/>
      </c>
      <c r="G1000" s="178"/>
      <c r="H1000" s="221"/>
      <c r="I1000" s="218"/>
      <c r="J1000" s="178"/>
      <c r="K1000" s="178"/>
      <c r="L1000" s="178"/>
      <c r="M1000" s="217"/>
      <c r="N1000" s="218"/>
    </row>
    <row r="1001" spans="1:14" ht="12.5">
      <c r="A1001" s="220"/>
      <c r="B1001" s="205"/>
      <c r="C1001" s="201" t="str">
        <f t="shared" si="0"/>
        <v/>
      </c>
      <c r="D1001" s="201" t="str">
        <f t="shared" si="1"/>
        <v/>
      </c>
      <c r="E1001" s="201" t="str">
        <f t="shared" si="2"/>
        <v/>
      </c>
      <c r="F1001" s="201" t="str">
        <f t="shared" si="3"/>
        <v/>
      </c>
      <c r="G1001" s="178"/>
      <c r="H1001" s="221"/>
      <c r="I1001" s="218"/>
      <c r="J1001" s="178"/>
      <c r="K1001" s="178"/>
      <c r="L1001" s="178"/>
      <c r="M1001" s="217"/>
      <c r="N1001" s="218"/>
    </row>
    <row r="1002" spans="1:14" ht="12.5">
      <c r="A1002" s="220"/>
      <c r="B1002" s="205"/>
      <c r="C1002" s="201" t="str">
        <f t="shared" si="0"/>
        <v/>
      </c>
      <c r="D1002" s="201" t="str">
        <f t="shared" si="1"/>
        <v/>
      </c>
      <c r="E1002" s="201" t="str">
        <f t="shared" si="2"/>
        <v/>
      </c>
      <c r="F1002" s="201" t="str">
        <f t="shared" si="3"/>
        <v/>
      </c>
      <c r="G1002" s="178"/>
      <c r="H1002" s="221"/>
      <c r="I1002" s="218"/>
      <c r="J1002" s="178"/>
      <c r="K1002" s="178"/>
      <c r="L1002" s="178"/>
      <c r="M1002" s="217"/>
      <c r="N1002" s="218"/>
    </row>
    <row r="1003" spans="1:14" ht="12.5">
      <c r="A1003" s="220"/>
      <c r="B1003" s="205"/>
      <c r="C1003" s="201" t="str">
        <f t="shared" si="0"/>
        <v/>
      </c>
      <c r="D1003" s="201" t="str">
        <f t="shared" si="1"/>
        <v/>
      </c>
      <c r="E1003" s="201" t="str">
        <f t="shared" si="2"/>
        <v/>
      </c>
      <c r="F1003" s="201" t="str">
        <f t="shared" si="3"/>
        <v/>
      </c>
      <c r="G1003" s="178"/>
      <c r="H1003" s="221"/>
      <c r="I1003" s="218"/>
      <c r="J1003" s="178"/>
      <c r="K1003" s="178"/>
      <c r="L1003" s="178"/>
      <c r="M1003" s="217"/>
      <c r="N1003" s="218"/>
    </row>
    <row r="1004" spans="1:14" ht="12.5">
      <c r="A1004" s="220"/>
      <c r="B1004" s="205"/>
      <c r="C1004" s="201" t="str">
        <f t="shared" si="0"/>
        <v/>
      </c>
      <c r="D1004" s="201" t="str">
        <f t="shared" si="1"/>
        <v/>
      </c>
      <c r="E1004" s="201" t="str">
        <f t="shared" si="2"/>
        <v/>
      </c>
      <c r="F1004" s="201" t="str">
        <f t="shared" si="3"/>
        <v/>
      </c>
      <c r="G1004" s="178"/>
      <c r="H1004" s="221"/>
      <c r="I1004" s="218"/>
      <c r="J1004" s="178"/>
      <c r="K1004" s="178"/>
      <c r="L1004" s="178"/>
      <c r="M1004" s="217"/>
      <c r="N1004" s="218"/>
    </row>
    <row r="1005" spans="1:14" ht="12.5">
      <c r="A1005" s="220"/>
      <c r="B1005" s="205"/>
      <c r="C1005" s="201" t="str">
        <f t="shared" si="0"/>
        <v/>
      </c>
      <c r="D1005" s="201" t="str">
        <f t="shared" si="1"/>
        <v/>
      </c>
      <c r="E1005" s="201" t="str">
        <f t="shared" si="2"/>
        <v/>
      </c>
      <c r="F1005" s="201" t="str">
        <f t="shared" si="3"/>
        <v/>
      </c>
      <c r="G1005" s="178"/>
      <c r="H1005" s="221"/>
      <c r="I1005" s="218"/>
      <c r="J1005" s="178"/>
      <c r="K1005" s="178"/>
      <c r="L1005" s="178"/>
      <c r="M1005" s="217"/>
      <c r="N1005" s="218"/>
    </row>
    <row r="1006" spans="1:14" ht="12.5">
      <c r="A1006" s="220"/>
      <c r="B1006" s="205"/>
      <c r="C1006" s="201" t="str">
        <f t="shared" si="0"/>
        <v/>
      </c>
      <c r="D1006" s="201" t="str">
        <f t="shared" si="1"/>
        <v/>
      </c>
      <c r="E1006" s="201" t="str">
        <f t="shared" si="2"/>
        <v/>
      </c>
      <c r="F1006" s="201" t="str">
        <f t="shared" si="3"/>
        <v/>
      </c>
      <c r="G1006" s="178"/>
      <c r="H1006" s="221"/>
      <c r="I1006" s="218"/>
      <c r="J1006" s="178"/>
      <c r="K1006" s="178"/>
      <c r="L1006" s="178"/>
      <c r="M1006" s="217"/>
      <c r="N1006" s="218"/>
    </row>
    <row r="1007" spans="1:14" ht="12.5">
      <c r="A1007" s="220"/>
      <c r="B1007" s="205"/>
      <c r="C1007" s="201" t="str">
        <f t="shared" si="0"/>
        <v/>
      </c>
      <c r="D1007" s="201" t="str">
        <f t="shared" si="1"/>
        <v/>
      </c>
      <c r="E1007" s="201" t="str">
        <f t="shared" si="2"/>
        <v/>
      </c>
      <c r="F1007" s="201" t="str">
        <f t="shared" si="3"/>
        <v/>
      </c>
      <c r="G1007" s="178"/>
      <c r="H1007" s="221"/>
      <c r="I1007" s="218"/>
      <c r="J1007" s="178"/>
      <c r="K1007" s="178"/>
      <c r="L1007" s="178"/>
      <c r="M1007" s="217"/>
      <c r="N1007" s="218"/>
    </row>
    <row r="1008" spans="1:14" ht="12.5">
      <c r="A1008" s="220"/>
      <c r="B1008" s="205"/>
      <c r="C1008" s="201" t="str">
        <f t="shared" si="0"/>
        <v/>
      </c>
      <c r="D1008" s="201" t="str">
        <f t="shared" si="1"/>
        <v/>
      </c>
      <c r="E1008" s="201" t="str">
        <f t="shared" si="2"/>
        <v/>
      </c>
      <c r="F1008" s="201" t="str">
        <f t="shared" si="3"/>
        <v/>
      </c>
      <c r="G1008" s="178"/>
      <c r="H1008" s="221"/>
      <c r="I1008" s="218"/>
      <c r="J1008" s="178"/>
      <c r="K1008" s="178"/>
      <c r="L1008" s="178"/>
      <c r="M1008" s="217"/>
      <c r="N1008" s="218"/>
    </row>
  </sheetData>
  <mergeCells count="1">
    <mergeCell ref="C2:E2"/>
  </mergeCells>
  <dataValidations count="1">
    <dataValidation type="custom" allowBlank="1" showDropDown="1" showErrorMessage="1" sqref="M8:M1008" xr:uid="{00000000-0002-0000-0900-000003000000}">
      <formula1>OR(NOT(ISERROR(DATEVALUE(M8))), AND(ISNUMBER(M8), LEFT(CELL("format", M8))="D"))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ErrorMessage="1" xr:uid="{00000000-0002-0000-0900-000000000000}">
          <x14:formula1>
            <xm:f>'# Reference codelists'!$K$2:$K$13</xm:f>
          </x14:formula1>
          <xm:sqref>N7:N1008</xm:sqref>
        </x14:dataValidation>
        <x14:dataValidation type="list" allowBlank="1" showInputMessage="1" prompt="Choose the identifier for the contracting process this item relates to. Complete the 'Input: Contracting processes' sheet before entering data in this sheet." xr:uid="{00000000-0002-0000-0900-000001000000}">
          <x14:formula1>
            <xm:f>'Input Contracting processes'!$BA$8:$BA$1008</xm:f>
          </x14:formula1>
          <xm:sqref>G8:G1008</xm:sqref>
        </x14:dataValidation>
        <x14:dataValidation type="list" allowBlank="1" xr:uid="{00000000-0002-0000-0900-000002000000}">
          <x14:formula1>
            <xm:f>'# Reference codelists'!$E$2:$E$41</xm:f>
          </x14:formula1>
          <xm:sqref>I7:I1008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2CC"/>
    <outlinePr summaryBelow="0" summaryRight="0"/>
  </sheetPr>
  <dimension ref="A1:R1008"/>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14.453125" defaultRowHeight="15.75" customHeight="1" outlineLevelRow="1" outlineLevelCol="1"/>
  <cols>
    <col min="1" max="1" width="28.7265625" customWidth="1"/>
    <col min="2" max="2" width="28.7265625" customWidth="1" collapsed="1"/>
    <col min="3" max="4" width="28.7265625" hidden="1" customWidth="1" outlineLevel="1"/>
    <col min="5" max="8" width="43.453125" hidden="1" customWidth="1" outlineLevel="1"/>
    <col min="9" max="9" width="28.7265625" customWidth="1"/>
    <col min="10" max="10" width="28.7265625" customWidth="1" collapsed="1"/>
    <col min="11" max="11" width="34.7265625" hidden="1" customWidth="1" outlineLevel="1"/>
    <col min="12" max="12" width="42" hidden="1" customWidth="1" outlineLevel="1"/>
    <col min="13" max="13" width="39" hidden="1" customWidth="1" outlineLevel="1"/>
    <col min="14" max="14" width="34.08984375" hidden="1" customWidth="1" outlineLevel="1"/>
    <col min="15" max="15" width="36.26953125" hidden="1" customWidth="1" outlineLevel="1"/>
    <col min="16" max="16" width="36.453125" hidden="1" customWidth="1" outlineLevel="1"/>
    <col min="17" max="17" width="40.08984375" hidden="1" customWidth="1" outlineLevel="1"/>
    <col min="18" max="18" width="35.54296875" hidden="1" customWidth="1" outlineLevel="1"/>
  </cols>
  <sheetData>
    <row r="1" spans="1:18" ht="15.75" customHeight="1">
      <c r="A1" s="187" t="s">
        <v>435</v>
      </c>
      <c r="B1" s="74"/>
      <c r="C1" s="74"/>
      <c r="D1" s="74"/>
      <c r="E1" s="74"/>
      <c r="F1" s="222"/>
      <c r="G1" s="222"/>
      <c r="H1" s="222"/>
      <c r="I1" s="81"/>
      <c r="J1" s="77"/>
      <c r="K1" s="81"/>
      <c r="L1" s="77"/>
      <c r="M1" s="81"/>
      <c r="N1" s="81"/>
      <c r="O1" s="77"/>
      <c r="P1" s="77"/>
      <c r="Q1" s="77"/>
      <c r="R1" s="77"/>
    </row>
    <row r="2" spans="1:18" ht="15.75" customHeight="1">
      <c r="A2" s="207" t="s">
        <v>436</v>
      </c>
      <c r="B2" s="83" t="s">
        <v>437</v>
      </c>
      <c r="C2" s="332" t="s">
        <v>574</v>
      </c>
      <c r="D2" s="313"/>
      <c r="E2" s="314"/>
      <c r="F2" s="208"/>
      <c r="G2" s="208"/>
      <c r="H2" s="208"/>
      <c r="I2" s="208" t="s">
        <v>438</v>
      </c>
      <c r="J2" s="89" t="s">
        <v>402</v>
      </c>
      <c r="K2" s="208"/>
      <c r="L2" s="209"/>
      <c r="M2" s="208"/>
      <c r="N2" s="208"/>
      <c r="O2" s="209"/>
      <c r="P2" s="209"/>
      <c r="Q2" s="209"/>
      <c r="R2" s="209"/>
    </row>
    <row r="3" spans="1:18" ht="15.75" customHeight="1">
      <c r="A3" s="189" t="s">
        <v>458</v>
      </c>
      <c r="B3" s="93"/>
      <c r="C3" s="94" t="s">
        <v>113</v>
      </c>
      <c r="D3" s="94" t="s">
        <v>125</v>
      </c>
      <c r="E3" s="94" t="s">
        <v>237</v>
      </c>
      <c r="F3" s="96" t="s">
        <v>266</v>
      </c>
      <c r="G3" s="96" t="s">
        <v>269</v>
      </c>
      <c r="H3" s="96" t="s">
        <v>272</v>
      </c>
      <c r="I3" s="94" t="s">
        <v>35</v>
      </c>
      <c r="J3" s="96" t="s">
        <v>401</v>
      </c>
      <c r="K3" s="96" t="s">
        <v>242</v>
      </c>
      <c r="L3" s="96" t="s">
        <v>239</v>
      </c>
      <c r="M3" s="96" t="s">
        <v>245</v>
      </c>
      <c r="N3" s="96" t="s">
        <v>612</v>
      </c>
      <c r="O3" s="96" t="s">
        <v>404</v>
      </c>
      <c r="P3" s="96" t="s">
        <v>405</v>
      </c>
      <c r="Q3" s="96" t="s">
        <v>406</v>
      </c>
      <c r="R3" s="96" t="s">
        <v>407</v>
      </c>
    </row>
    <row r="4" spans="1:18" ht="15.75" customHeight="1">
      <c r="A4" s="190" t="s">
        <v>243</v>
      </c>
      <c r="B4" s="98"/>
      <c r="C4" s="58" t="str">
        <f ca="1">IFERROR(__xludf.DUMMYFUNCTION("INDEX('# Reference schema'!$B$1:$D$597,MATCH(REGEXREPLACE(C3,""/\d+/"",""/""),'# Reference schema'!$B:$B,0),MATCH(""title"",'# Reference schema'!$B$1:$D$1,0))"),"Release ID")</f>
        <v>Release ID</v>
      </c>
      <c r="D4" s="58" t="str">
        <f ca="1">IFERROR(__xludf.DUMMYFUNCTION("INDEX('# Reference schema'!$B$1:$D$597,MATCH(REGEXREPLACE(D3,""/\d+/"",""/""),'# Reference schema'!$B:$B,0),MATCH(""title"",'# Reference schema'!$B$1:$D$1,0))"),"Contract ID")</f>
        <v>Contract ID</v>
      </c>
      <c r="E4" s="58" t="str">
        <f ca="1">IFERROR(__xludf.DUMMYFUNCTION("INDEX('# Reference schema'!$B$1:$D$597,MATCH(REGEXREPLACE(E3,""/\d+/"",""/""),'# Reference schema'!$B:$B,0),MATCH(""title"",'# Reference schema'!$B$1:$D$1,0))"),"ID")</f>
        <v>ID</v>
      </c>
      <c r="F4" s="58" t="str">
        <f ca="1">IFERROR(__xludf.DUMMYFUNCTION("INDEX('# Reference schema'!$B$1:$D$597,MATCH(REGEXREPLACE(F3,""/\d+/"",""/""),'# Reference schema'!$B:$B,0),MATCH(""title"",'# Reference schema'!$B$1:$D$1,0))"),"Due date")</f>
        <v>Due date</v>
      </c>
      <c r="G4" s="58" t="str">
        <f ca="1">IFERROR(__xludf.DUMMYFUNCTION("INDEX('# Reference schema'!$B$1:$D$597,MATCH(REGEXREPLACE(G3,""/\d+/"",""/""),'# Reference schema'!$B:$B,0),MATCH(""title"",'# Reference schema'!$B$1:$D$1,0))"),"Date met")</f>
        <v>Date met</v>
      </c>
      <c r="H4" s="58" t="str">
        <f ca="1">IFERROR(__xludf.DUMMYFUNCTION("INDEX('# Reference schema'!$B$1:$D$597,MATCH(REGEXREPLACE(H3,""/\d+/"",""/""),'# Reference schema'!$B:$B,0),MATCH(""title"",'# Reference schema'!$B$1:$D$1,0))"),"Date modified")</f>
        <v>Date modified</v>
      </c>
      <c r="I4" s="58" t="str">
        <f ca="1">IFERROR(__xludf.DUMMYFUNCTION("INDEX('# Reference schema'!$B$1:$D$597,MATCH(REGEXREPLACE(REGEXREPLACE(I3,""^#\s?"",""""),""/\d+/"",""/""),'# Reference schema'!$B:$B,0),MATCH(""title"",'# Reference schema'!$B$1:$D$1,0))"),"Open Contracting ID")</f>
        <v>Open Contracting ID</v>
      </c>
      <c r="J4" s="58" t="str">
        <f ca="1">IFERROR(__xludf.DUMMYFUNCTION("INDEX('# Reference schema'!$B$1:$D$597,MATCH(REGEXREPLACE(REGEXREPLACE(J3,""^#\s?"",""""),""/\d+/"",""/""),'# Reference schema'!$B:$B,0),MATCH(""title"",'# Reference schema'!$B$1:$D$1,0))"),"Milestones")</f>
        <v>Milestones</v>
      </c>
      <c r="K4" s="58" t="str">
        <f ca="1">IFERROR(__xludf.DUMMYFUNCTION("INDEX('# Reference schema'!$B$1:$D$597,MATCH(REGEXREPLACE(REGEXREPLACE(K3,""^#\s?"",""""),""/\d+/"",""/""),'# Reference schema'!$B:$B,0),MATCH(""title"",'# Reference schema'!$B$1:$D$1,0))"),"Title")</f>
        <v>Title</v>
      </c>
      <c r="L4" s="58" t="str">
        <f ca="1">IFERROR(__xludf.DUMMYFUNCTION("INDEX('# Reference schema'!$B$1:$D$597,MATCH(REGEXREPLACE(REGEXREPLACE(L3,""^#\s?"",""""),""/\d+/"",""/""),'# Reference schema'!$B:$B,0),MATCH(""title"",'# Reference schema'!$B$1:$D$1,0))"),"Milestone type")</f>
        <v>Milestone type</v>
      </c>
      <c r="M4" s="58" t="str">
        <f ca="1">IFERROR(__xludf.DUMMYFUNCTION("INDEX('# Reference schema'!$B$1:$D$597,MATCH(REGEXREPLACE(REGEXREPLACE(M3,""^#\s?"",""""),""/\d+/"",""/""),'# Reference schema'!$B:$B,0),MATCH(""title"",'# Reference schema'!$B$1:$D$1,0))"),"Description")</f>
        <v>Description</v>
      </c>
      <c r="N4" s="58" t="str">
        <f ca="1">IFERROR(__xludf.DUMMYFUNCTION("INDEX('# Reference schema'!$B$1:$D$597,MATCH(REGEXREPLACE(REGEXREPLACE(N3,""^#\s?"",""""),""/\d+/"",""/""),'# Reference schema'!$B:$B,0),MATCH(""title"",'# Reference schema'!$B$1:$D$1,0))"),"Milestone code")</f>
        <v>Milestone code</v>
      </c>
      <c r="O4" s="58" t="str">
        <f ca="1">IFERROR(__xludf.DUMMYFUNCTION("INDEX('# Reference schema'!$B$1:$D$597,MATCH(REGEXREPLACE(REGEXREPLACE(O3,""^#\s?"",""""),""/\d+/"",""/""),'# Reference schema'!$B:$B,0),MATCH(""title"",'# Reference schema'!$B$1:$D$1,0))"),"Due date")</f>
        <v>Due date</v>
      </c>
      <c r="P4" s="58" t="str">
        <f ca="1">IFERROR(__xludf.DUMMYFUNCTION("INDEX('# Reference schema'!$B$1:$D$597,MATCH(REGEXREPLACE(REGEXREPLACE(P3,""^#\s?"",""""),""/\d+/"",""/""),'# Reference schema'!$B:$B,0),MATCH(""title"",'# Reference schema'!$B$1:$D$1,0))"),"Date met")</f>
        <v>Date met</v>
      </c>
      <c r="Q4" s="58" t="str">
        <f ca="1">IFERROR(__xludf.DUMMYFUNCTION("INDEX('# Reference schema'!$B$1:$D$597,MATCH(REGEXREPLACE(REGEXREPLACE(Q3,""^#\s?"",""""),""/\d+/"",""/""),'# Reference schema'!$B:$B,0),MATCH(""title"",'# Reference schema'!$B$1:$D$1,0))"),"Date modified")</f>
        <v>Date modified</v>
      </c>
      <c r="R4" s="58" t="str">
        <f ca="1">IFERROR(__xludf.DUMMYFUNCTION("INDEX('# Reference schema'!$B$1:$D$597,MATCH(REGEXREPLACE(REGEXREPLACE(R3,""^#\s?"",""""),""/\d+/"",""/""),'# Reference schema'!$B:$B,0),MATCH(""title"",'# Reference schema'!$B$1:$D$1,0))"),"Status")</f>
        <v>Status</v>
      </c>
    </row>
    <row r="5" spans="1:18" ht="15.75" customHeight="1" outlineLevel="1">
      <c r="A5" s="192" t="s">
        <v>57</v>
      </c>
      <c r="B5" s="101"/>
      <c r="C5" s="102" t="str">
        <f ca="1">IFERROR(__xludf.DUMMYFUNCTION("INDEX('# Reference schema'!$B$1:$D$597,MATCH(REGEXREPLACE(C3,""/\d+/"",""/""),'# Reference schema'!$B:$B,0),MATCH(""description"",'# Reference schema'!$B$1:$D$1,0))"),"An identifier for this particular release of information. A release identifier must be unique within the scope of its related contracting process (defined by a common ocid). A release identifier must not contain the # character.")</f>
        <v>An identifier for this particular release of information. A release identifier must be unique within the scope of its related contracting process (defined by a common ocid). A release identifier must not contain the # character.</v>
      </c>
      <c r="D5" s="102" t="str">
        <f ca="1">IFERROR(__xludf.DUMMYFUNCTION("INDEX('# Reference schema'!$B$1:$D$597,MATCH(REGEXREPLACE(D3,""/\d+/"",""/""),'# Reference schema'!$B:$B,0),MATCH(""description"",'# Reference schema'!$B$1:$D$1,0))"),"The identifier for this contract. It must be unique and must not change within the Open Contracting Process it is part of (defined by a single ocid). See the identifier guidance for further details.")</f>
        <v>The identifier for this contract. It must be unique and must not change within the Open Contracting Process it is part of (defined by a single ocid). See the identifier guidance for further details.</v>
      </c>
      <c r="E5" s="102" t="str">
        <f ca="1">IFERROR(__xludf.DUMMYFUNCTION("INDEX('# Reference schema'!$B$1:$D$597,MATCH(REGEXREPLACE(E3,""/\d+/"",""/""),'# Reference schema'!$B:$B,0),MATCH(""description"",'# Reference schema'!$B$1:$D$1,0))"),"A local identifier for this milestone, unique within this block. This field is used to keep track of multiple revisions of a milestone through the compilation from release to record mechanism.")</f>
        <v>A local identifier for this milestone, unique within this block. This field is used to keep track of multiple revisions of a milestone through the compilation from release to record mechanism.</v>
      </c>
      <c r="F5" s="102" t="str">
        <f ca="1">IFERROR(__xludf.DUMMYFUNCTION("INDEX('# Reference schema'!$B$1:$D$597,MATCH(REGEXREPLACE(F3,""/\d+/"",""/""),'# Reference schema'!$B:$B,0),MATCH(""description"",'# Reference schema'!$B$1:$D$1,0))"),"The date the milestone is due.")</f>
        <v>The date the milestone is due.</v>
      </c>
      <c r="G5" s="102" t="str">
        <f ca="1">IFERROR(__xludf.DUMMYFUNCTION("INDEX('# Reference schema'!$B$1:$D$597,MATCH(REGEXREPLACE(G3,""/\d+/"",""/""),'# Reference schema'!$B:$B,0),MATCH(""description"",'# Reference schema'!$B$1:$D$1,0))"),"The date on which the milestone was met.")</f>
        <v>The date on which the milestone was met.</v>
      </c>
      <c r="H5" s="102" t="str">
        <f ca="1">IFERROR(__xludf.DUMMYFUNCTION("INDEX('# Reference schema'!$B$1:$D$597,MATCH(REGEXREPLACE(H3,""/\d+/"",""/""),'# Reference schema'!$B:$B,0),MATCH(""description"",'# Reference schema'!$B$1:$D$1,0))"),"The date the milestone was last reviewed or modified and the status was altered or confirmed to still be correct.")</f>
        <v>The date the milestone was last reviewed or modified and the status was altered or confirmed to still be correct.</v>
      </c>
      <c r="I5" s="102" t="str">
        <f ca="1">IFERROR(__xludf.DUMMYFUNCTION("INDEX('# Reference schema'!$B$1:$D$597,MATCH(REGEXREPLACE(REGEXREPLACE(I3,""^#\s?"",""""),""/\d+/"",""/""),'# Reference schema'!$B:$B,0),MATCH(""description"",'# Reference schema'!$B$1:$D$1,0))"),"A globally unique identifier for this Open Contracting Process. Composed of an ocid prefix and an identifier for the contracting process. For more information see the Open Contracting Identifier guidance")</f>
        <v>A globally unique identifier for this Open Contracting Process. Composed of an ocid prefix and an identifier for the contracting process. For more information see the Open Contracting Identifier guidance</v>
      </c>
      <c r="J5" s="102" t="str">
        <f ca="1">IFERROR(__xludf.DUMMYFUNCTION("INDEX('# Reference schema'!$B$1:$D$597,MATCH(REGEXREPLACE(REGEXREPLACE(J3,""^#\s?"",""""),""/\d+/"",""/""),'# Reference schema'!$B:$B,0),MATCH(""description"",'# Reference schema'!$B$1:$D$1,0))"),"As milestones are completed, the milestone's status and dates should be updated.")</f>
        <v>As milestones are completed, the milestone's status and dates should be updated.</v>
      </c>
      <c r="K5" s="102" t="str">
        <f ca="1">IFERROR(__xludf.DUMMYFUNCTION("INDEX('# Reference schema'!$B$1:$D$597,MATCH(REGEXREPLACE(REGEXREPLACE(K3,""^#\s?"",""""),""/\d+/"",""/""),'# Reference schema'!$B:$B,0),MATCH(""description"",'# Reference schema'!$B$1:$D$1,0))"),"Milestone title")</f>
        <v>Milestone title</v>
      </c>
      <c r="L5" s="102" t="str">
        <f ca="1">IFERROR(__xludf.DUMMYFUNCTION("INDEX('# Reference schema'!$B$1:$D$597,MATCH(REGEXREPLACE(REGEXREPLACE(L3,""^#\s?"",""""),""/\d+/"",""/""),'# Reference schema'!$B:$B,0),MATCH(""description"",'# Reference schema'!$B$1:$D$1,0))"),"The nature of the milestone, using the open milestoneType codelist.")</f>
        <v>The nature of the milestone, using the open milestoneType codelist.</v>
      </c>
      <c r="M5" s="102" t="str">
        <f ca="1">IFERROR(__xludf.DUMMYFUNCTION("INDEX('# Reference schema'!$B$1:$D$597,MATCH(REGEXREPLACE(REGEXREPLACE(M3,""^#\s?"",""""),""/\d+/"",""/""),'# Reference schema'!$B:$B,0),MATCH(""description"",'# Reference schema'!$B$1:$D$1,0))"),"A description of the milestone.")</f>
        <v>A description of the milestone.</v>
      </c>
      <c r="N5" s="102" t="str">
        <f ca="1">IFERROR(__xludf.DUMMYFUNCTION("INDEX('# Reference schema'!$B$1:$D$597,MATCH(REGEXREPLACE(REGEXREPLACE(N3,""^#\s?"",""""),""/\d+/"",""/""),'# Reference schema'!$B:$B,0),MATCH(""description"",'# Reference schema'!$B$1:$D$1,0))"),"Milestone codes can be used to track specific events that take place for a particular kind of contracting process. For example, a code of 'approvalLetter' can be used to allow applications to understand this milestone represents the date an approvalLetter"&amp;" is due or signed.")</f>
        <v>Milestone codes can be used to track specific events that take place for a particular kind of contracting process. For example, a code of 'approvalLetter' can be used to allow applications to understand this milestone represents the date an approvalLetter is due or signed.</v>
      </c>
      <c r="O5" s="102" t="str">
        <f ca="1">IFERROR(__xludf.DUMMYFUNCTION("INDEX('# Reference schema'!$B$1:$D$597,MATCH(REGEXREPLACE(REGEXREPLACE(O3,""^#\s?"",""""),""/\d+/"",""/""),'# Reference schema'!$B:$B,0),MATCH(""description"",'# Reference schema'!$B$1:$D$1,0))"),"The date the milestone is due.")</f>
        <v>The date the milestone is due.</v>
      </c>
      <c r="P5" s="102" t="str">
        <f ca="1">IFERROR(__xludf.DUMMYFUNCTION("INDEX('# Reference schema'!$B$1:$D$597,MATCH(REGEXREPLACE(REGEXREPLACE(P3,""^#\s?"",""""),""/\d+/"",""/""),'# Reference schema'!$B:$B,0),MATCH(""description"",'# Reference schema'!$B$1:$D$1,0))"),"The date on which the milestone was met.")</f>
        <v>The date on which the milestone was met.</v>
      </c>
      <c r="Q5" s="102" t="str">
        <f ca="1">IFERROR(__xludf.DUMMYFUNCTION("INDEX('# Reference schema'!$B$1:$D$597,MATCH(REGEXREPLACE(REGEXREPLACE(Q3,""^#\s?"",""""),""/\d+/"",""/""),'# Reference schema'!$B:$B,0),MATCH(""description"",'# Reference schema'!$B$1:$D$1,0))"),"The date the milestone was last reviewed or modified and the status was altered or confirmed to still be correct.")</f>
        <v>The date the milestone was last reviewed or modified and the status was altered or confirmed to still be correct.</v>
      </c>
      <c r="R5" s="102" t="str">
        <f ca="1">IFERROR(__xludf.DUMMYFUNCTION("INDEX('# Reference schema'!$B$1:$D$597,MATCH(REGEXREPLACE(REGEXREPLACE(R3,""^#\s?"",""""),""/\d+/"",""/""),'# Reference schema'!$B:$B,0),MATCH(""description"",'# Reference schema'!$B$1:$D$1,0))"),"The status that was realized on the date provided in `dateModified`, from the closed milestoneStatus codelist.")</f>
        <v>The status that was realized on the date provided in `dateModified`, from the closed milestoneStatus codelist.</v>
      </c>
    </row>
    <row r="6" spans="1:18" ht="15.75" customHeight="1" outlineLevel="1">
      <c r="A6" s="192" t="s">
        <v>459</v>
      </c>
      <c r="B6" s="104" t="s">
        <v>460</v>
      </c>
      <c r="C6" s="105" t="s">
        <v>463</v>
      </c>
      <c r="D6" s="105" t="s">
        <v>613</v>
      </c>
      <c r="E6" s="105" t="s">
        <v>614</v>
      </c>
      <c r="F6" s="105"/>
      <c r="G6" s="105"/>
      <c r="H6" s="105"/>
      <c r="I6" s="105" t="s">
        <v>565</v>
      </c>
      <c r="J6" s="113" t="s">
        <v>615</v>
      </c>
      <c r="K6" s="105"/>
      <c r="L6" s="109"/>
      <c r="M6" s="105"/>
      <c r="N6" s="105"/>
      <c r="O6" s="105" t="s">
        <v>527</v>
      </c>
      <c r="P6" s="105" t="s">
        <v>527</v>
      </c>
      <c r="Q6" s="105" t="s">
        <v>527</v>
      </c>
      <c r="R6" s="109"/>
    </row>
    <row r="7" spans="1:18" ht="15.75" customHeight="1" outlineLevel="1">
      <c r="A7" s="195" t="s">
        <v>529</v>
      </c>
      <c r="B7" s="196"/>
      <c r="C7" s="125" t="str">
        <f t="shared" ref="C7:C1008" si="0">IF(ISBLANK($I7),"",$I7)</f>
        <v>ocds-123456-abc</v>
      </c>
      <c r="D7" s="125" t="str">
        <f t="shared" ref="D7:D1008" si="1">IF(COUNTA($I7)&gt;0,$I7,"")</f>
        <v>ocds-123456-abc</v>
      </c>
      <c r="E7" s="125">
        <f t="shared" ref="E7:E1008" si="2">IF(COUNTA($K7:$R7)&gt;0,ROW()-7,"")</f>
        <v>0</v>
      </c>
      <c r="F7" s="125" t="str">
        <f t="shared" ref="F7:H7" si="3">IF(NOT(ISBLANK(O7)),CONCATENATE(TEXT(O7,"yyyy-mm-ddThh:MM:ss"),"Z"),"")</f>
        <v>yyyy-04-ddT00:00:00Z</v>
      </c>
      <c r="G7" s="125" t="str">
        <f t="shared" si="3"/>
        <v>yyyy-04-ddT00:00:00Z</v>
      </c>
      <c r="H7" s="125" t="str">
        <f t="shared" si="3"/>
        <v>yyyy-04-ddT00:00:00Z</v>
      </c>
      <c r="I7" s="140" t="s">
        <v>530</v>
      </c>
      <c r="J7" s="139"/>
      <c r="K7" s="140" t="s">
        <v>562</v>
      </c>
      <c r="L7" s="197" t="s">
        <v>616</v>
      </c>
      <c r="M7" s="140" t="s">
        <v>617</v>
      </c>
      <c r="N7" s="140" t="s">
        <v>618</v>
      </c>
      <c r="O7" s="214">
        <v>43926</v>
      </c>
      <c r="P7" s="214">
        <v>43926</v>
      </c>
      <c r="Q7" s="214">
        <v>43925</v>
      </c>
      <c r="R7" s="197" t="s">
        <v>619</v>
      </c>
    </row>
    <row r="8" spans="1:18" ht="15.75" customHeight="1">
      <c r="A8" s="199" t="s">
        <v>40</v>
      </c>
      <c r="B8" s="200"/>
      <c r="C8" s="201" t="str">
        <f t="shared" si="0"/>
        <v/>
      </c>
      <c r="D8" s="201" t="str">
        <f t="shared" si="1"/>
        <v/>
      </c>
      <c r="E8" s="201" t="str">
        <f t="shared" si="2"/>
        <v/>
      </c>
      <c r="F8" s="201" t="str">
        <f t="shared" ref="F8:H8" si="4">IF(NOT(ISBLANK(O8)),CONCATENATE(TEXT(O8,"yyyy-mm-ddThh:MM:ss"),"Z"),"")</f>
        <v/>
      </c>
      <c r="G8" s="201" t="str">
        <f t="shared" si="4"/>
        <v/>
      </c>
      <c r="H8" s="201" t="str">
        <f t="shared" si="4"/>
        <v/>
      </c>
      <c r="I8" s="164"/>
      <c r="J8" s="163"/>
      <c r="K8" s="164"/>
      <c r="L8" s="215"/>
      <c r="M8" s="164"/>
      <c r="N8" s="164"/>
      <c r="O8" s="217"/>
      <c r="P8" s="217"/>
      <c r="Q8" s="217"/>
      <c r="R8" s="215"/>
    </row>
    <row r="9" spans="1:18" ht="15.75" customHeight="1">
      <c r="A9" s="204"/>
      <c r="B9" s="205"/>
      <c r="C9" s="201" t="str">
        <f t="shared" si="0"/>
        <v/>
      </c>
      <c r="D9" s="201" t="str">
        <f t="shared" si="1"/>
        <v/>
      </c>
      <c r="E9" s="201" t="str">
        <f t="shared" si="2"/>
        <v/>
      </c>
      <c r="F9" s="201" t="str">
        <f t="shared" ref="F9:H9" si="5">IF(NOT(ISBLANK(O9)),CONCATENATE(TEXT(O9,"yyyy-mm-ddThh:MM:ss"),"Z"),"")</f>
        <v/>
      </c>
      <c r="G9" s="201" t="str">
        <f t="shared" si="5"/>
        <v/>
      </c>
      <c r="H9" s="201" t="str">
        <f t="shared" si="5"/>
        <v/>
      </c>
      <c r="I9" s="164"/>
      <c r="J9" s="173"/>
      <c r="K9" s="178"/>
      <c r="L9" s="218"/>
      <c r="M9" s="178"/>
      <c r="N9" s="178"/>
      <c r="O9" s="217"/>
      <c r="P9" s="217"/>
      <c r="Q9" s="217"/>
      <c r="R9" s="218"/>
    </row>
    <row r="10" spans="1:18" ht="15.75" customHeight="1">
      <c r="A10" s="204"/>
      <c r="B10" s="205"/>
      <c r="C10" s="201" t="str">
        <f t="shared" si="0"/>
        <v/>
      </c>
      <c r="D10" s="201" t="str">
        <f t="shared" si="1"/>
        <v/>
      </c>
      <c r="E10" s="201" t="str">
        <f t="shared" si="2"/>
        <v/>
      </c>
      <c r="F10" s="201" t="str">
        <f t="shared" ref="F10:H10" si="6">IF(NOT(ISBLANK(O10)),CONCATENATE(TEXT(O10,"yyyy-mm-ddThh:MM:ss"),"Z"),"")</f>
        <v/>
      </c>
      <c r="G10" s="201" t="str">
        <f t="shared" si="6"/>
        <v/>
      </c>
      <c r="H10" s="201" t="str">
        <f t="shared" si="6"/>
        <v/>
      </c>
      <c r="I10" s="178"/>
      <c r="J10" s="173"/>
      <c r="K10" s="178"/>
      <c r="L10" s="218"/>
      <c r="M10" s="178"/>
      <c r="N10" s="178"/>
      <c r="O10" s="217"/>
      <c r="P10" s="217"/>
      <c r="Q10" s="217"/>
      <c r="R10" s="218"/>
    </row>
    <row r="11" spans="1:18" ht="15.75" customHeight="1">
      <c r="A11" s="204"/>
      <c r="B11" s="205"/>
      <c r="C11" s="201" t="str">
        <f t="shared" si="0"/>
        <v/>
      </c>
      <c r="D11" s="201" t="str">
        <f t="shared" si="1"/>
        <v/>
      </c>
      <c r="E11" s="201" t="str">
        <f t="shared" si="2"/>
        <v/>
      </c>
      <c r="F11" s="201" t="str">
        <f t="shared" ref="F11:H11" si="7">IF(NOT(ISBLANK(O11)),CONCATENATE(TEXT(O11,"yyyy-mm-ddThh:MM:ss"),"Z"),"")</f>
        <v/>
      </c>
      <c r="G11" s="201" t="str">
        <f t="shared" si="7"/>
        <v/>
      </c>
      <c r="H11" s="201" t="str">
        <f t="shared" si="7"/>
        <v/>
      </c>
      <c r="I11" s="178"/>
      <c r="J11" s="173"/>
      <c r="K11" s="178"/>
      <c r="L11" s="218"/>
      <c r="M11" s="178"/>
      <c r="N11" s="178"/>
      <c r="O11" s="217"/>
      <c r="P11" s="217"/>
      <c r="Q11" s="217"/>
      <c r="R11" s="218"/>
    </row>
    <row r="12" spans="1:18" ht="15.75" customHeight="1">
      <c r="A12" s="204"/>
      <c r="B12" s="205"/>
      <c r="C12" s="201" t="str">
        <f t="shared" si="0"/>
        <v/>
      </c>
      <c r="D12" s="201" t="str">
        <f t="shared" si="1"/>
        <v/>
      </c>
      <c r="E12" s="201" t="str">
        <f t="shared" si="2"/>
        <v/>
      </c>
      <c r="F12" s="201" t="str">
        <f t="shared" ref="F12:H12" si="8">IF(NOT(ISBLANK(O12)),CONCATENATE(TEXT(O12,"yyyy-mm-ddThh:MM:ss"),"Z"),"")</f>
        <v/>
      </c>
      <c r="G12" s="201" t="str">
        <f t="shared" si="8"/>
        <v/>
      </c>
      <c r="H12" s="201" t="str">
        <f t="shared" si="8"/>
        <v/>
      </c>
      <c r="I12" s="178"/>
      <c r="J12" s="173"/>
      <c r="K12" s="178"/>
      <c r="L12" s="218"/>
      <c r="M12" s="178"/>
      <c r="N12" s="178"/>
      <c r="O12" s="217"/>
      <c r="P12" s="217"/>
      <c r="Q12" s="217"/>
      <c r="R12" s="218"/>
    </row>
    <row r="13" spans="1:18" ht="15.75" customHeight="1">
      <c r="A13" s="204"/>
      <c r="B13" s="205"/>
      <c r="C13" s="201" t="str">
        <f t="shared" si="0"/>
        <v/>
      </c>
      <c r="D13" s="201" t="str">
        <f t="shared" si="1"/>
        <v/>
      </c>
      <c r="E13" s="201" t="str">
        <f t="shared" si="2"/>
        <v/>
      </c>
      <c r="F13" s="201" t="str">
        <f t="shared" ref="F13:H13" si="9">IF(NOT(ISBLANK(O13)),CONCATENATE(TEXT(O13,"yyyy-mm-ddThh:MM:ss"),"Z"),"")</f>
        <v/>
      </c>
      <c r="G13" s="201" t="str">
        <f t="shared" si="9"/>
        <v/>
      </c>
      <c r="H13" s="201" t="str">
        <f t="shared" si="9"/>
        <v/>
      </c>
      <c r="I13" s="178"/>
      <c r="J13" s="173"/>
      <c r="K13" s="178"/>
      <c r="L13" s="218"/>
      <c r="M13" s="178"/>
      <c r="N13" s="178"/>
      <c r="O13" s="217"/>
      <c r="P13" s="217"/>
      <c r="Q13" s="217"/>
      <c r="R13" s="218"/>
    </row>
    <row r="14" spans="1:18" ht="15.75" customHeight="1">
      <c r="A14" s="204"/>
      <c r="B14" s="205"/>
      <c r="C14" s="201" t="str">
        <f t="shared" si="0"/>
        <v/>
      </c>
      <c r="D14" s="201" t="str">
        <f t="shared" si="1"/>
        <v/>
      </c>
      <c r="E14" s="201" t="str">
        <f t="shared" si="2"/>
        <v/>
      </c>
      <c r="F14" s="201" t="str">
        <f t="shared" ref="F14:H14" si="10">IF(NOT(ISBLANK(O14)),CONCATENATE(TEXT(O14,"yyyy-mm-ddThh:MM:ss"),"Z"),"")</f>
        <v/>
      </c>
      <c r="G14" s="201" t="str">
        <f t="shared" si="10"/>
        <v/>
      </c>
      <c r="H14" s="201" t="str">
        <f t="shared" si="10"/>
        <v/>
      </c>
      <c r="I14" s="178"/>
      <c r="J14" s="173"/>
      <c r="K14" s="178"/>
      <c r="L14" s="218"/>
      <c r="M14" s="178"/>
      <c r="N14" s="178"/>
      <c r="O14" s="217"/>
      <c r="P14" s="217"/>
      <c r="Q14" s="217"/>
      <c r="R14" s="218"/>
    </row>
    <row r="15" spans="1:18" ht="15.75" customHeight="1">
      <c r="A15" s="204"/>
      <c r="B15" s="205"/>
      <c r="C15" s="201" t="str">
        <f t="shared" si="0"/>
        <v/>
      </c>
      <c r="D15" s="201" t="str">
        <f t="shared" si="1"/>
        <v/>
      </c>
      <c r="E15" s="201" t="str">
        <f t="shared" si="2"/>
        <v/>
      </c>
      <c r="F15" s="201" t="str">
        <f t="shared" ref="F15:H15" si="11">IF(NOT(ISBLANK(O15)),CONCATENATE(TEXT(O15,"yyyy-mm-ddThh:MM:ss"),"Z"),"")</f>
        <v/>
      </c>
      <c r="G15" s="201" t="str">
        <f t="shared" si="11"/>
        <v/>
      </c>
      <c r="H15" s="201" t="str">
        <f t="shared" si="11"/>
        <v/>
      </c>
      <c r="I15" s="178"/>
      <c r="J15" s="173"/>
      <c r="K15" s="178"/>
      <c r="L15" s="218"/>
      <c r="M15" s="178"/>
      <c r="N15" s="178"/>
      <c r="O15" s="217"/>
      <c r="P15" s="217"/>
      <c r="Q15" s="217"/>
      <c r="R15" s="218"/>
    </row>
    <row r="16" spans="1:18" ht="15.75" customHeight="1">
      <c r="A16" s="204"/>
      <c r="B16" s="205"/>
      <c r="C16" s="201" t="str">
        <f t="shared" si="0"/>
        <v/>
      </c>
      <c r="D16" s="201" t="str">
        <f t="shared" si="1"/>
        <v/>
      </c>
      <c r="E16" s="201" t="str">
        <f t="shared" si="2"/>
        <v/>
      </c>
      <c r="F16" s="201" t="str">
        <f t="shared" ref="F16:H16" si="12">IF(NOT(ISBLANK(O16)),CONCATENATE(TEXT(O16,"yyyy-mm-ddThh:MM:ss"),"Z"),"")</f>
        <v/>
      </c>
      <c r="G16" s="201" t="str">
        <f t="shared" si="12"/>
        <v/>
      </c>
      <c r="H16" s="201" t="str">
        <f t="shared" si="12"/>
        <v/>
      </c>
      <c r="I16" s="178"/>
      <c r="J16" s="173"/>
      <c r="K16" s="178"/>
      <c r="L16" s="218"/>
      <c r="M16" s="178"/>
      <c r="N16" s="178"/>
      <c r="O16" s="217"/>
      <c r="P16" s="217"/>
      <c r="Q16" s="217"/>
      <c r="R16" s="218"/>
    </row>
    <row r="17" spans="1:18" ht="15.75" customHeight="1">
      <c r="A17" s="204"/>
      <c r="B17" s="205"/>
      <c r="C17" s="201" t="str">
        <f t="shared" si="0"/>
        <v/>
      </c>
      <c r="D17" s="201" t="str">
        <f t="shared" si="1"/>
        <v/>
      </c>
      <c r="E17" s="201" t="str">
        <f t="shared" si="2"/>
        <v/>
      </c>
      <c r="F17" s="201" t="str">
        <f t="shared" ref="F17:H17" si="13">IF(NOT(ISBLANK(O17)),CONCATENATE(TEXT(O17,"yyyy-mm-ddThh:MM:ss"),"Z"),"")</f>
        <v/>
      </c>
      <c r="G17" s="201" t="str">
        <f t="shared" si="13"/>
        <v/>
      </c>
      <c r="H17" s="201" t="str">
        <f t="shared" si="13"/>
        <v/>
      </c>
      <c r="I17" s="178"/>
      <c r="J17" s="173"/>
      <c r="K17" s="178"/>
      <c r="L17" s="218"/>
      <c r="M17" s="178"/>
      <c r="N17" s="178"/>
      <c r="O17" s="217"/>
      <c r="P17" s="217"/>
      <c r="Q17" s="217"/>
      <c r="R17" s="218"/>
    </row>
    <row r="18" spans="1:18" ht="15.75" customHeight="1">
      <c r="A18" s="204"/>
      <c r="B18" s="205"/>
      <c r="C18" s="201" t="str">
        <f t="shared" si="0"/>
        <v/>
      </c>
      <c r="D18" s="201" t="str">
        <f t="shared" si="1"/>
        <v/>
      </c>
      <c r="E18" s="201" t="str">
        <f t="shared" si="2"/>
        <v/>
      </c>
      <c r="F18" s="201" t="str">
        <f t="shared" ref="F18:H18" si="14">IF(NOT(ISBLANK(O18)),CONCATENATE(TEXT(O18,"yyyy-mm-ddThh:MM:ss"),"Z"),"")</f>
        <v/>
      </c>
      <c r="G18" s="201" t="str">
        <f t="shared" si="14"/>
        <v/>
      </c>
      <c r="H18" s="201" t="str">
        <f t="shared" si="14"/>
        <v/>
      </c>
      <c r="I18" s="178"/>
      <c r="J18" s="173"/>
      <c r="K18" s="178"/>
      <c r="L18" s="218"/>
      <c r="M18" s="178"/>
      <c r="N18" s="178"/>
      <c r="O18" s="217"/>
      <c r="P18" s="217"/>
      <c r="Q18" s="217"/>
      <c r="R18" s="218"/>
    </row>
    <row r="19" spans="1:18" ht="15.75" customHeight="1">
      <c r="A19" s="204"/>
      <c r="B19" s="205"/>
      <c r="C19" s="201" t="str">
        <f t="shared" si="0"/>
        <v/>
      </c>
      <c r="D19" s="201" t="str">
        <f t="shared" si="1"/>
        <v/>
      </c>
      <c r="E19" s="201" t="str">
        <f t="shared" si="2"/>
        <v/>
      </c>
      <c r="F19" s="201" t="str">
        <f t="shared" ref="F19:H19" si="15">IF(NOT(ISBLANK(O19)),CONCATENATE(TEXT(O19,"yyyy-mm-ddThh:MM:ss"),"Z"),"")</f>
        <v/>
      </c>
      <c r="G19" s="201" t="str">
        <f t="shared" si="15"/>
        <v/>
      </c>
      <c r="H19" s="201" t="str">
        <f t="shared" si="15"/>
        <v/>
      </c>
      <c r="I19" s="178"/>
      <c r="J19" s="173"/>
      <c r="K19" s="178"/>
      <c r="L19" s="218"/>
      <c r="M19" s="178"/>
      <c r="N19" s="178"/>
      <c r="O19" s="217"/>
      <c r="P19" s="217"/>
      <c r="Q19" s="217"/>
      <c r="R19" s="218"/>
    </row>
    <row r="20" spans="1:18" ht="15.75" customHeight="1">
      <c r="A20" s="204"/>
      <c r="B20" s="205"/>
      <c r="C20" s="201" t="str">
        <f t="shared" si="0"/>
        <v/>
      </c>
      <c r="D20" s="201" t="str">
        <f t="shared" si="1"/>
        <v/>
      </c>
      <c r="E20" s="201" t="str">
        <f t="shared" si="2"/>
        <v/>
      </c>
      <c r="F20" s="201" t="str">
        <f t="shared" ref="F20:H20" si="16">IF(NOT(ISBLANK(O20)),CONCATENATE(TEXT(O20,"yyyy-mm-ddThh:MM:ss"),"Z"),"")</f>
        <v/>
      </c>
      <c r="G20" s="201" t="str">
        <f t="shared" si="16"/>
        <v/>
      </c>
      <c r="H20" s="201" t="str">
        <f t="shared" si="16"/>
        <v/>
      </c>
      <c r="I20" s="178"/>
      <c r="J20" s="173"/>
      <c r="K20" s="178"/>
      <c r="L20" s="218"/>
      <c r="M20" s="178"/>
      <c r="N20" s="178"/>
      <c r="O20" s="217"/>
      <c r="P20" s="217"/>
      <c r="Q20" s="217"/>
      <c r="R20" s="218"/>
    </row>
    <row r="21" spans="1:18" ht="15.75" customHeight="1">
      <c r="A21" s="204"/>
      <c r="B21" s="205"/>
      <c r="C21" s="201" t="str">
        <f t="shared" si="0"/>
        <v/>
      </c>
      <c r="D21" s="201" t="str">
        <f t="shared" si="1"/>
        <v/>
      </c>
      <c r="E21" s="201" t="str">
        <f t="shared" si="2"/>
        <v/>
      </c>
      <c r="F21" s="201" t="str">
        <f t="shared" ref="F21:H21" si="17">IF(NOT(ISBLANK(O21)),CONCATENATE(TEXT(O21,"yyyy-mm-ddThh:MM:ss"),"Z"),"")</f>
        <v/>
      </c>
      <c r="G21" s="201" t="str">
        <f t="shared" si="17"/>
        <v/>
      </c>
      <c r="H21" s="201" t="str">
        <f t="shared" si="17"/>
        <v/>
      </c>
      <c r="I21" s="178"/>
      <c r="J21" s="173"/>
      <c r="K21" s="178"/>
      <c r="L21" s="218"/>
      <c r="M21" s="178"/>
      <c r="N21" s="178"/>
      <c r="O21" s="217"/>
      <c r="P21" s="217"/>
      <c r="Q21" s="217"/>
      <c r="R21" s="218"/>
    </row>
    <row r="22" spans="1:18" ht="15.75" customHeight="1">
      <c r="A22" s="204"/>
      <c r="B22" s="205"/>
      <c r="C22" s="201" t="str">
        <f t="shared" si="0"/>
        <v/>
      </c>
      <c r="D22" s="201" t="str">
        <f t="shared" si="1"/>
        <v/>
      </c>
      <c r="E22" s="201" t="str">
        <f t="shared" si="2"/>
        <v/>
      </c>
      <c r="F22" s="201" t="str">
        <f t="shared" ref="F22:H22" si="18">IF(NOT(ISBLANK(O22)),CONCATENATE(TEXT(O22,"yyyy-mm-ddThh:MM:ss"),"Z"),"")</f>
        <v/>
      </c>
      <c r="G22" s="201" t="str">
        <f t="shared" si="18"/>
        <v/>
      </c>
      <c r="H22" s="201" t="str">
        <f t="shared" si="18"/>
        <v/>
      </c>
      <c r="I22" s="178"/>
      <c r="J22" s="173"/>
      <c r="K22" s="178"/>
      <c r="L22" s="218"/>
      <c r="M22" s="178"/>
      <c r="N22" s="178"/>
      <c r="O22" s="217"/>
      <c r="P22" s="217"/>
      <c r="Q22" s="217"/>
      <c r="R22" s="218"/>
    </row>
    <row r="23" spans="1:18" ht="15.75" customHeight="1">
      <c r="A23" s="204"/>
      <c r="B23" s="205"/>
      <c r="C23" s="201" t="str">
        <f t="shared" si="0"/>
        <v/>
      </c>
      <c r="D23" s="201" t="str">
        <f t="shared" si="1"/>
        <v/>
      </c>
      <c r="E23" s="201" t="str">
        <f t="shared" si="2"/>
        <v/>
      </c>
      <c r="F23" s="201" t="str">
        <f t="shared" ref="F23:H23" si="19">IF(NOT(ISBLANK(O23)),CONCATENATE(TEXT(O23,"yyyy-mm-ddThh:MM:ss"),"Z"),"")</f>
        <v/>
      </c>
      <c r="G23" s="201" t="str">
        <f t="shared" si="19"/>
        <v/>
      </c>
      <c r="H23" s="201" t="str">
        <f t="shared" si="19"/>
        <v/>
      </c>
      <c r="I23" s="178"/>
      <c r="J23" s="173"/>
      <c r="K23" s="178"/>
      <c r="L23" s="218"/>
      <c r="M23" s="178"/>
      <c r="N23" s="178"/>
      <c r="O23" s="217"/>
      <c r="P23" s="217"/>
      <c r="Q23" s="217"/>
      <c r="R23" s="218"/>
    </row>
    <row r="24" spans="1:18" ht="15.75" customHeight="1">
      <c r="A24" s="204"/>
      <c r="B24" s="205"/>
      <c r="C24" s="201" t="str">
        <f t="shared" si="0"/>
        <v/>
      </c>
      <c r="D24" s="201" t="str">
        <f t="shared" si="1"/>
        <v/>
      </c>
      <c r="E24" s="201" t="str">
        <f t="shared" si="2"/>
        <v/>
      </c>
      <c r="F24" s="201" t="str">
        <f t="shared" ref="F24:H24" si="20">IF(NOT(ISBLANK(O24)),CONCATENATE(TEXT(O24,"yyyy-mm-ddThh:MM:ss"),"Z"),"")</f>
        <v/>
      </c>
      <c r="G24" s="201" t="str">
        <f t="shared" si="20"/>
        <v/>
      </c>
      <c r="H24" s="201" t="str">
        <f t="shared" si="20"/>
        <v/>
      </c>
      <c r="I24" s="178"/>
      <c r="J24" s="173"/>
      <c r="K24" s="178"/>
      <c r="L24" s="218"/>
      <c r="M24" s="178"/>
      <c r="N24" s="178"/>
      <c r="O24" s="217"/>
      <c r="P24" s="217"/>
      <c r="Q24" s="217"/>
      <c r="R24" s="218"/>
    </row>
    <row r="25" spans="1:18" ht="15.75" customHeight="1">
      <c r="A25" s="204"/>
      <c r="B25" s="205"/>
      <c r="C25" s="201" t="str">
        <f t="shared" si="0"/>
        <v/>
      </c>
      <c r="D25" s="201" t="str">
        <f t="shared" si="1"/>
        <v/>
      </c>
      <c r="E25" s="201" t="str">
        <f t="shared" si="2"/>
        <v/>
      </c>
      <c r="F25" s="201" t="str">
        <f t="shared" ref="F25:H25" si="21">IF(NOT(ISBLANK(O25)),CONCATENATE(TEXT(O25,"yyyy-mm-ddThh:MM:ss"),"Z"),"")</f>
        <v/>
      </c>
      <c r="G25" s="201" t="str">
        <f t="shared" si="21"/>
        <v/>
      </c>
      <c r="H25" s="201" t="str">
        <f t="shared" si="21"/>
        <v/>
      </c>
      <c r="I25" s="178"/>
      <c r="J25" s="173"/>
      <c r="K25" s="178"/>
      <c r="L25" s="218"/>
      <c r="M25" s="178"/>
      <c r="N25" s="178"/>
      <c r="O25" s="217"/>
      <c r="P25" s="217"/>
      <c r="Q25" s="217"/>
      <c r="R25" s="218"/>
    </row>
    <row r="26" spans="1:18" ht="15.75" customHeight="1">
      <c r="A26" s="204"/>
      <c r="B26" s="205"/>
      <c r="C26" s="201" t="str">
        <f t="shared" si="0"/>
        <v/>
      </c>
      <c r="D26" s="201" t="str">
        <f t="shared" si="1"/>
        <v/>
      </c>
      <c r="E26" s="201" t="str">
        <f t="shared" si="2"/>
        <v/>
      </c>
      <c r="F26" s="201" t="str">
        <f t="shared" ref="F26:H26" si="22">IF(NOT(ISBLANK(O26)),CONCATENATE(TEXT(O26,"yyyy-mm-ddThh:MM:ss"),"Z"),"")</f>
        <v/>
      </c>
      <c r="G26" s="201" t="str">
        <f t="shared" si="22"/>
        <v/>
      </c>
      <c r="H26" s="201" t="str">
        <f t="shared" si="22"/>
        <v/>
      </c>
      <c r="I26" s="178"/>
      <c r="J26" s="173"/>
      <c r="K26" s="178"/>
      <c r="L26" s="218"/>
      <c r="M26" s="178"/>
      <c r="N26" s="178"/>
      <c r="O26" s="217"/>
      <c r="P26" s="217"/>
      <c r="Q26" s="217"/>
      <c r="R26" s="218"/>
    </row>
    <row r="27" spans="1:18" ht="15.75" customHeight="1">
      <c r="A27" s="204"/>
      <c r="B27" s="205"/>
      <c r="C27" s="201" t="str">
        <f t="shared" si="0"/>
        <v/>
      </c>
      <c r="D27" s="201" t="str">
        <f t="shared" si="1"/>
        <v/>
      </c>
      <c r="E27" s="201" t="str">
        <f t="shared" si="2"/>
        <v/>
      </c>
      <c r="F27" s="201" t="str">
        <f t="shared" ref="F27:H27" si="23">IF(NOT(ISBLANK(O27)),CONCATENATE(TEXT(O27,"yyyy-mm-ddThh:MM:ss"),"Z"),"")</f>
        <v/>
      </c>
      <c r="G27" s="201" t="str">
        <f t="shared" si="23"/>
        <v/>
      </c>
      <c r="H27" s="201" t="str">
        <f t="shared" si="23"/>
        <v/>
      </c>
      <c r="I27" s="178"/>
      <c r="J27" s="173"/>
      <c r="K27" s="178"/>
      <c r="L27" s="218"/>
      <c r="M27" s="178"/>
      <c r="N27" s="178"/>
      <c r="O27" s="217"/>
      <c r="P27" s="217"/>
      <c r="Q27" s="217"/>
      <c r="R27" s="218"/>
    </row>
    <row r="28" spans="1:18" ht="15.75" customHeight="1">
      <c r="A28" s="204"/>
      <c r="B28" s="205"/>
      <c r="C28" s="201" t="str">
        <f t="shared" si="0"/>
        <v/>
      </c>
      <c r="D28" s="201" t="str">
        <f t="shared" si="1"/>
        <v/>
      </c>
      <c r="E28" s="201" t="str">
        <f t="shared" si="2"/>
        <v/>
      </c>
      <c r="F28" s="201" t="str">
        <f t="shared" ref="F28:H28" si="24">IF(NOT(ISBLANK(O28)),CONCATENATE(TEXT(O28,"yyyy-mm-ddThh:MM:ss"),"Z"),"")</f>
        <v/>
      </c>
      <c r="G28" s="201" t="str">
        <f t="shared" si="24"/>
        <v/>
      </c>
      <c r="H28" s="201" t="str">
        <f t="shared" si="24"/>
        <v/>
      </c>
      <c r="I28" s="178"/>
      <c r="J28" s="173"/>
      <c r="K28" s="178"/>
      <c r="L28" s="218"/>
      <c r="M28" s="178"/>
      <c r="N28" s="178"/>
      <c r="O28" s="217"/>
      <c r="P28" s="217"/>
      <c r="Q28" s="217"/>
      <c r="R28" s="218"/>
    </row>
    <row r="29" spans="1:18" ht="12.5">
      <c r="A29" s="204"/>
      <c r="B29" s="205"/>
      <c r="C29" s="201" t="str">
        <f t="shared" si="0"/>
        <v/>
      </c>
      <c r="D29" s="201" t="str">
        <f t="shared" si="1"/>
        <v/>
      </c>
      <c r="E29" s="201" t="str">
        <f t="shared" si="2"/>
        <v/>
      </c>
      <c r="F29" s="201" t="str">
        <f t="shared" ref="F29:H29" si="25">IF(NOT(ISBLANK(O29)),CONCATENATE(TEXT(O29,"yyyy-mm-ddThh:MM:ss"),"Z"),"")</f>
        <v/>
      </c>
      <c r="G29" s="201" t="str">
        <f t="shared" si="25"/>
        <v/>
      </c>
      <c r="H29" s="201" t="str">
        <f t="shared" si="25"/>
        <v/>
      </c>
      <c r="I29" s="178"/>
      <c r="J29" s="173"/>
      <c r="K29" s="178"/>
      <c r="L29" s="218"/>
      <c r="M29" s="178"/>
      <c r="N29" s="178"/>
      <c r="O29" s="217"/>
      <c r="P29" s="217"/>
      <c r="Q29" s="217"/>
      <c r="R29" s="218"/>
    </row>
    <row r="30" spans="1:18" ht="12.5">
      <c r="A30" s="204"/>
      <c r="B30" s="205"/>
      <c r="C30" s="201" t="str">
        <f t="shared" si="0"/>
        <v/>
      </c>
      <c r="D30" s="201" t="str">
        <f t="shared" si="1"/>
        <v/>
      </c>
      <c r="E30" s="201" t="str">
        <f t="shared" si="2"/>
        <v/>
      </c>
      <c r="F30" s="201" t="str">
        <f t="shared" ref="F30:H30" si="26">IF(NOT(ISBLANK(O30)),CONCATENATE(TEXT(O30,"yyyy-mm-ddThh:MM:ss"),"Z"),"")</f>
        <v/>
      </c>
      <c r="G30" s="201" t="str">
        <f t="shared" si="26"/>
        <v/>
      </c>
      <c r="H30" s="201" t="str">
        <f t="shared" si="26"/>
        <v/>
      </c>
      <c r="I30" s="178"/>
      <c r="J30" s="173"/>
      <c r="K30" s="178"/>
      <c r="L30" s="218"/>
      <c r="M30" s="178"/>
      <c r="N30" s="178"/>
      <c r="O30" s="217"/>
      <c r="P30" s="217"/>
      <c r="Q30" s="217"/>
      <c r="R30" s="218"/>
    </row>
    <row r="31" spans="1:18" ht="12.5">
      <c r="A31" s="204"/>
      <c r="B31" s="205"/>
      <c r="C31" s="201" t="str">
        <f t="shared" si="0"/>
        <v/>
      </c>
      <c r="D31" s="201" t="str">
        <f t="shared" si="1"/>
        <v/>
      </c>
      <c r="E31" s="201" t="str">
        <f t="shared" si="2"/>
        <v/>
      </c>
      <c r="F31" s="201" t="str">
        <f t="shared" ref="F31:H31" si="27">IF(NOT(ISBLANK(O31)),CONCATENATE(TEXT(O31,"yyyy-mm-ddThh:MM:ss"),"Z"),"")</f>
        <v/>
      </c>
      <c r="G31" s="201" t="str">
        <f t="shared" si="27"/>
        <v/>
      </c>
      <c r="H31" s="201" t="str">
        <f t="shared" si="27"/>
        <v/>
      </c>
      <c r="I31" s="178"/>
      <c r="J31" s="173"/>
      <c r="K31" s="178"/>
      <c r="L31" s="218"/>
      <c r="M31" s="178"/>
      <c r="N31" s="178"/>
      <c r="O31" s="217"/>
      <c r="P31" s="217"/>
      <c r="Q31" s="217"/>
      <c r="R31" s="218"/>
    </row>
    <row r="32" spans="1:18" ht="12.5">
      <c r="A32" s="204"/>
      <c r="B32" s="205"/>
      <c r="C32" s="201" t="str">
        <f t="shared" si="0"/>
        <v/>
      </c>
      <c r="D32" s="201" t="str">
        <f t="shared" si="1"/>
        <v/>
      </c>
      <c r="E32" s="201" t="str">
        <f t="shared" si="2"/>
        <v/>
      </c>
      <c r="F32" s="201" t="str">
        <f t="shared" ref="F32:H32" si="28">IF(NOT(ISBLANK(O32)),CONCATENATE(TEXT(O32,"yyyy-mm-ddThh:MM:ss"),"Z"),"")</f>
        <v/>
      </c>
      <c r="G32" s="201" t="str">
        <f t="shared" si="28"/>
        <v/>
      </c>
      <c r="H32" s="201" t="str">
        <f t="shared" si="28"/>
        <v/>
      </c>
      <c r="I32" s="178"/>
      <c r="J32" s="173"/>
      <c r="K32" s="178"/>
      <c r="L32" s="218"/>
      <c r="M32" s="178"/>
      <c r="N32" s="178"/>
      <c r="O32" s="217"/>
      <c r="P32" s="217"/>
      <c r="Q32" s="217"/>
      <c r="R32" s="218"/>
    </row>
    <row r="33" spans="1:18" ht="12.5">
      <c r="A33" s="204"/>
      <c r="B33" s="205"/>
      <c r="C33" s="201" t="str">
        <f t="shared" si="0"/>
        <v/>
      </c>
      <c r="D33" s="201" t="str">
        <f t="shared" si="1"/>
        <v/>
      </c>
      <c r="E33" s="201" t="str">
        <f t="shared" si="2"/>
        <v/>
      </c>
      <c r="F33" s="201" t="str">
        <f t="shared" ref="F33:H33" si="29">IF(NOT(ISBLANK(O33)),CONCATENATE(TEXT(O33,"yyyy-mm-ddThh:MM:ss"),"Z"),"")</f>
        <v/>
      </c>
      <c r="G33" s="201" t="str">
        <f t="shared" si="29"/>
        <v/>
      </c>
      <c r="H33" s="201" t="str">
        <f t="shared" si="29"/>
        <v/>
      </c>
      <c r="I33" s="178"/>
      <c r="J33" s="173"/>
      <c r="K33" s="178"/>
      <c r="L33" s="218"/>
      <c r="M33" s="178"/>
      <c r="N33" s="178"/>
      <c r="O33" s="217"/>
      <c r="P33" s="217"/>
      <c r="Q33" s="217"/>
      <c r="R33" s="218"/>
    </row>
    <row r="34" spans="1:18" ht="12.5">
      <c r="A34" s="204"/>
      <c r="B34" s="205"/>
      <c r="C34" s="201" t="str">
        <f t="shared" si="0"/>
        <v/>
      </c>
      <c r="D34" s="201" t="str">
        <f t="shared" si="1"/>
        <v/>
      </c>
      <c r="E34" s="201" t="str">
        <f t="shared" si="2"/>
        <v/>
      </c>
      <c r="F34" s="201" t="str">
        <f t="shared" ref="F34:H34" si="30">IF(NOT(ISBLANK(O34)),CONCATENATE(TEXT(O34,"yyyy-mm-ddThh:MM:ss"),"Z"),"")</f>
        <v/>
      </c>
      <c r="G34" s="201" t="str">
        <f t="shared" si="30"/>
        <v/>
      </c>
      <c r="H34" s="201" t="str">
        <f t="shared" si="30"/>
        <v/>
      </c>
      <c r="I34" s="178"/>
      <c r="J34" s="173"/>
      <c r="K34" s="178"/>
      <c r="L34" s="218"/>
      <c r="M34" s="178"/>
      <c r="N34" s="178"/>
      <c r="O34" s="217"/>
      <c r="P34" s="217"/>
      <c r="Q34" s="217"/>
      <c r="R34" s="218"/>
    </row>
    <row r="35" spans="1:18" ht="12.5">
      <c r="A35" s="204"/>
      <c r="B35" s="205"/>
      <c r="C35" s="201" t="str">
        <f t="shared" si="0"/>
        <v/>
      </c>
      <c r="D35" s="201" t="str">
        <f t="shared" si="1"/>
        <v/>
      </c>
      <c r="E35" s="201" t="str">
        <f t="shared" si="2"/>
        <v/>
      </c>
      <c r="F35" s="201" t="str">
        <f t="shared" ref="F35:H35" si="31">IF(NOT(ISBLANK(O35)),CONCATENATE(TEXT(O35,"yyyy-mm-ddThh:MM:ss"),"Z"),"")</f>
        <v/>
      </c>
      <c r="G35" s="201" t="str">
        <f t="shared" si="31"/>
        <v/>
      </c>
      <c r="H35" s="201" t="str">
        <f t="shared" si="31"/>
        <v/>
      </c>
      <c r="I35" s="178"/>
      <c r="J35" s="173"/>
      <c r="K35" s="178"/>
      <c r="L35" s="218"/>
      <c r="M35" s="178"/>
      <c r="N35" s="178"/>
      <c r="O35" s="217"/>
      <c r="P35" s="217"/>
      <c r="Q35" s="217"/>
      <c r="R35" s="218"/>
    </row>
    <row r="36" spans="1:18" ht="12.5">
      <c r="A36" s="204"/>
      <c r="B36" s="205"/>
      <c r="C36" s="201" t="str">
        <f t="shared" si="0"/>
        <v/>
      </c>
      <c r="D36" s="201" t="str">
        <f t="shared" si="1"/>
        <v/>
      </c>
      <c r="E36" s="201" t="str">
        <f t="shared" si="2"/>
        <v/>
      </c>
      <c r="F36" s="201" t="str">
        <f t="shared" ref="F36:H36" si="32">IF(NOT(ISBLANK(O36)),CONCATENATE(TEXT(O36,"yyyy-mm-ddThh:MM:ss"),"Z"),"")</f>
        <v/>
      </c>
      <c r="G36" s="201" t="str">
        <f t="shared" si="32"/>
        <v/>
      </c>
      <c r="H36" s="201" t="str">
        <f t="shared" si="32"/>
        <v/>
      </c>
      <c r="I36" s="178"/>
      <c r="J36" s="173"/>
      <c r="K36" s="178"/>
      <c r="L36" s="218"/>
      <c r="M36" s="178"/>
      <c r="N36" s="178"/>
      <c r="O36" s="217"/>
      <c r="P36" s="217"/>
      <c r="Q36" s="217"/>
      <c r="R36" s="218"/>
    </row>
    <row r="37" spans="1:18" ht="12.5">
      <c r="A37" s="204"/>
      <c r="B37" s="205"/>
      <c r="C37" s="201" t="str">
        <f t="shared" si="0"/>
        <v/>
      </c>
      <c r="D37" s="201" t="str">
        <f t="shared" si="1"/>
        <v/>
      </c>
      <c r="E37" s="201" t="str">
        <f t="shared" si="2"/>
        <v/>
      </c>
      <c r="F37" s="201" t="str">
        <f t="shared" ref="F37:H37" si="33">IF(NOT(ISBLANK(O37)),CONCATENATE(TEXT(O37,"yyyy-mm-ddThh:MM:ss"),"Z"),"")</f>
        <v/>
      </c>
      <c r="G37" s="201" t="str">
        <f t="shared" si="33"/>
        <v/>
      </c>
      <c r="H37" s="201" t="str">
        <f t="shared" si="33"/>
        <v/>
      </c>
      <c r="I37" s="178"/>
      <c r="J37" s="173"/>
      <c r="K37" s="178"/>
      <c r="L37" s="218"/>
      <c r="M37" s="178"/>
      <c r="N37" s="178"/>
      <c r="O37" s="217"/>
      <c r="P37" s="217"/>
      <c r="Q37" s="217"/>
      <c r="R37" s="218"/>
    </row>
    <row r="38" spans="1:18" ht="12.5">
      <c r="A38" s="204"/>
      <c r="B38" s="205"/>
      <c r="C38" s="201" t="str">
        <f t="shared" si="0"/>
        <v/>
      </c>
      <c r="D38" s="201" t="str">
        <f t="shared" si="1"/>
        <v/>
      </c>
      <c r="E38" s="201" t="str">
        <f t="shared" si="2"/>
        <v/>
      </c>
      <c r="F38" s="201" t="str">
        <f t="shared" ref="F38:H38" si="34">IF(NOT(ISBLANK(O38)),CONCATENATE(TEXT(O38,"yyyy-mm-ddThh:MM:ss"),"Z"),"")</f>
        <v/>
      </c>
      <c r="G38" s="201" t="str">
        <f t="shared" si="34"/>
        <v/>
      </c>
      <c r="H38" s="201" t="str">
        <f t="shared" si="34"/>
        <v/>
      </c>
      <c r="I38" s="178"/>
      <c r="J38" s="173"/>
      <c r="K38" s="178"/>
      <c r="L38" s="218"/>
      <c r="M38" s="178"/>
      <c r="N38" s="178"/>
      <c r="O38" s="217"/>
      <c r="P38" s="217"/>
      <c r="Q38" s="217"/>
      <c r="R38" s="218"/>
    </row>
    <row r="39" spans="1:18" ht="12.5">
      <c r="A39" s="204"/>
      <c r="B39" s="205"/>
      <c r="C39" s="201" t="str">
        <f t="shared" si="0"/>
        <v/>
      </c>
      <c r="D39" s="201" t="str">
        <f t="shared" si="1"/>
        <v/>
      </c>
      <c r="E39" s="201" t="str">
        <f t="shared" si="2"/>
        <v/>
      </c>
      <c r="F39" s="201" t="str">
        <f t="shared" ref="F39:H39" si="35">IF(NOT(ISBLANK(O39)),CONCATENATE(TEXT(O39,"yyyy-mm-ddThh:MM:ss"),"Z"),"")</f>
        <v/>
      </c>
      <c r="G39" s="201" t="str">
        <f t="shared" si="35"/>
        <v/>
      </c>
      <c r="H39" s="201" t="str">
        <f t="shared" si="35"/>
        <v/>
      </c>
      <c r="I39" s="178"/>
      <c r="J39" s="173"/>
      <c r="K39" s="178"/>
      <c r="L39" s="218"/>
      <c r="M39" s="178"/>
      <c r="N39" s="178"/>
      <c r="O39" s="217"/>
      <c r="P39" s="217"/>
      <c r="Q39" s="217"/>
      <c r="R39" s="218"/>
    </row>
    <row r="40" spans="1:18" ht="12.5">
      <c r="A40" s="204"/>
      <c r="B40" s="205"/>
      <c r="C40" s="201" t="str">
        <f t="shared" si="0"/>
        <v/>
      </c>
      <c r="D40" s="201" t="str">
        <f t="shared" si="1"/>
        <v/>
      </c>
      <c r="E40" s="201" t="str">
        <f t="shared" si="2"/>
        <v/>
      </c>
      <c r="F40" s="201" t="str">
        <f t="shared" ref="F40:H40" si="36">IF(NOT(ISBLANK(O40)),CONCATENATE(TEXT(O40,"yyyy-mm-ddThh:MM:ss"),"Z"),"")</f>
        <v/>
      </c>
      <c r="G40" s="201" t="str">
        <f t="shared" si="36"/>
        <v/>
      </c>
      <c r="H40" s="201" t="str">
        <f t="shared" si="36"/>
        <v/>
      </c>
      <c r="I40" s="178"/>
      <c r="J40" s="173"/>
      <c r="K40" s="178"/>
      <c r="L40" s="218"/>
      <c r="M40" s="178"/>
      <c r="N40" s="178"/>
      <c r="O40" s="217"/>
      <c r="P40" s="217"/>
      <c r="Q40" s="217"/>
      <c r="R40" s="218"/>
    </row>
    <row r="41" spans="1:18" ht="12.5">
      <c r="A41" s="204"/>
      <c r="B41" s="205"/>
      <c r="C41" s="201" t="str">
        <f t="shared" si="0"/>
        <v/>
      </c>
      <c r="D41" s="201" t="str">
        <f t="shared" si="1"/>
        <v/>
      </c>
      <c r="E41" s="201" t="str">
        <f t="shared" si="2"/>
        <v/>
      </c>
      <c r="F41" s="201" t="str">
        <f t="shared" ref="F41:H41" si="37">IF(NOT(ISBLANK(O41)),CONCATENATE(TEXT(O41,"yyyy-mm-ddThh:MM:ss"),"Z"),"")</f>
        <v/>
      </c>
      <c r="G41" s="201" t="str">
        <f t="shared" si="37"/>
        <v/>
      </c>
      <c r="H41" s="201" t="str">
        <f t="shared" si="37"/>
        <v/>
      </c>
      <c r="I41" s="178"/>
      <c r="J41" s="173"/>
      <c r="K41" s="178"/>
      <c r="L41" s="218"/>
      <c r="M41" s="178"/>
      <c r="N41" s="178"/>
      <c r="O41" s="217"/>
      <c r="P41" s="217"/>
      <c r="Q41" s="217"/>
      <c r="R41" s="218"/>
    </row>
    <row r="42" spans="1:18" ht="12.5">
      <c r="A42" s="204"/>
      <c r="B42" s="205"/>
      <c r="C42" s="201" t="str">
        <f t="shared" si="0"/>
        <v/>
      </c>
      <c r="D42" s="201" t="str">
        <f t="shared" si="1"/>
        <v/>
      </c>
      <c r="E42" s="201" t="str">
        <f t="shared" si="2"/>
        <v/>
      </c>
      <c r="F42" s="201" t="str">
        <f t="shared" ref="F42:H42" si="38">IF(NOT(ISBLANK(O42)),CONCATENATE(TEXT(O42,"yyyy-mm-ddThh:MM:ss"),"Z"),"")</f>
        <v/>
      </c>
      <c r="G42" s="201" t="str">
        <f t="shared" si="38"/>
        <v/>
      </c>
      <c r="H42" s="201" t="str">
        <f t="shared" si="38"/>
        <v/>
      </c>
      <c r="I42" s="178"/>
      <c r="J42" s="173"/>
      <c r="K42" s="178"/>
      <c r="L42" s="218"/>
      <c r="M42" s="178"/>
      <c r="N42" s="178"/>
      <c r="O42" s="217"/>
      <c r="P42" s="217"/>
      <c r="Q42" s="217"/>
      <c r="R42" s="218"/>
    </row>
    <row r="43" spans="1:18" ht="12.5">
      <c r="A43" s="204"/>
      <c r="B43" s="205"/>
      <c r="C43" s="201" t="str">
        <f t="shared" si="0"/>
        <v/>
      </c>
      <c r="D43" s="201" t="str">
        <f t="shared" si="1"/>
        <v/>
      </c>
      <c r="E43" s="201" t="str">
        <f t="shared" si="2"/>
        <v/>
      </c>
      <c r="F43" s="201" t="str">
        <f t="shared" ref="F43:H43" si="39">IF(NOT(ISBLANK(O43)),CONCATENATE(TEXT(O43,"yyyy-mm-ddThh:MM:ss"),"Z"),"")</f>
        <v/>
      </c>
      <c r="G43" s="201" t="str">
        <f t="shared" si="39"/>
        <v/>
      </c>
      <c r="H43" s="201" t="str">
        <f t="shared" si="39"/>
        <v/>
      </c>
      <c r="I43" s="178"/>
      <c r="J43" s="173"/>
      <c r="K43" s="178"/>
      <c r="L43" s="218"/>
      <c r="M43" s="178"/>
      <c r="N43" s="178"/>
      <c r="O43" s="217"/>
      <c r="P43" s="217"/>
      <c r="Q43" s="217"/>
      <c r="R43" s="218"/>
    </row>
    <row r="44" spans="1:18" ht="12.5">
      <c r="A44" s="204"/>
      <c r="B44" s="205"/>
      <c r="C44" s="201" t="str">
        <f t="shared" si="0"/>
        <v/>
      </c>
      <c r="D44" s="201" t="str">
        <f t="shared" si="1"/>
        <v/>
      </c>
      <c r="E44" s="201" t="str">
        <f t="shared" si="2"/>
        <v/>
      </c>
      <c r="F44" s="201" t="str">
        <f t="shared" ref="F44:H44" si="40">IF(NOT(ISBLANK(O44)),CONCATENATE(TEXT(O44,"yyyy-mm-ddThh:MM:ss"),"Z"),"")</f>
        <v/>
      </c>
      <c r="G44" s="201" t="str">
        <f t="shared" si="40"/>
        <v/>
      </c>
      <c r="H44" s="201" t="str">
        <f t="shared" si="40"/>
        <v/>
      </c>
      <c r="I44" s="178"/>
      <c r="J44" s="173"/>
      <c r="K44" s="178"/>
      <c r="L44" s="218"/>
      <c r="M44" s="178"/>
      <c r="N44" s="178"/>
      <c r="O44" s="217"/>
      <c r="P44" s="217"/>
      <c r="Q44" s="217"/>
      <c r="R44" s="218"/>
    </row>
    <row r="45" spans="1:18" ht="12.5">
      <c r="A45" s="204"/>
      <c r="B45" s="205"/>
      <c r="C45" s="201" t="str">
        <f t="shared" si="0"/>
        <v/>
      </c>
      <c r="D45" s="201" t="str">
        <f t="shared" si="1"/>
        <v/>
      </c>
      <c r="E45" s="201" t="str">
        <f t="shared" si="2"/>
        <v/>
      </c>
      <c r="F45" s="201" t="str">
        <f t="shared" ref="F45:H45" si="41">IF(NOT(ISBLANK(O45)),CONCATENATE(TEXT(O45,"yyyy-mm-ddThh:MM:ss"),"Z"),"")</f>
        <v/>
      </c>
      <c r="G45" s="201" t="str">
        <f t="shared" si="41"/>
        <v/>
      </c>
      <c r="H45" s="201" t="str">
        <f t="shared" si="41"/>
        <v/>
      </c>
      <c r="I45" s="178"/>
      <c r="J45" s="173"/>
      <c r="K45" s="178"/>
      <c r="L45" s="218"/>
      <c r="M45" s="178"/>
      <c r="N45" s="178"/>
      <c r="O45" s="217"/>
      <c r="P45" s="217"/>
      <c r="Q45" s="217"/>
      <c r="R45" s="218"/>
    </row>
    <row r="46" spans="1:18" ht="12.5">
      <c r="A46" s="204"/>
      <c r="B46" s="205"/>
      <c r="C46" s="201" t="str">
        <f t="shared" si="0"/>
        <v/>
      </c>
      <c r="D46" s="201" t="str">
        <f t="shared" si="1"/>
        <v/>
      </c>
      <c r="E46" s="201" t="str">
        <f t="shared" si="2"/>
        <v/>
      </c>
      <c r="F46" s="201" t="str">
        <f t="shared" ref="F46:H46" si="42">IF(NOT(ISBLANK(O46)),CONCATENATE(TEXT(O46,"yyyy-mm-ddThh:MM:ss"),"Z"),"")</f>
        <v/>
      </c>
      <c r="G46" s="201" t="str">
        <f t="shared" si="42"/>
        <v/>
      </c>
      <c r="H46" s="201" t="str">
        <f t="shared" si="42"/>
        <v/>
      </c>
      <c r="I46" s="178"/>
      <c r="J46" s="173"/>
      <c r="K46" s="178"/>
      <c r="L46" s="218"/>
      <c r="M46" s="178"/>
      <c r="N46" s="178"/>
      <c r="O46" s="217"/>
      <c r="P46" s="217"/>
      <c r="Q46" s="217"/>
      <c r="R46" s="218"/>
    </row>
    <row r="47" spans="1:18" ht="12.5">
      <c r="A47" s="204"/>
      <c r="B47" s="205"/>
      <c r="C47" s="201" t="str">
        <f t="shared" si="0"/>
        <v/>
      </c>
      <c r="D47" s="201" t="str">
        <f t="shared" si="1"/>
        <v/>
      </c>
      <c r="E47" s="201" t="str">
        <f t="shared" si="2"/>
        <v/>
      </c>
      <c r="F47" s="201" t="str">
        <f t="shared" ref="F47:H47" si="43">IF(NOT(ISBLANK(O47)),CONCATENATE(TEXT(O47,"yyyy-mm-ddThh:MM:ss"),"Z"),"")</f>
        <v/>
      </c>
      <c r="G47" s="201" t="str">
        <f t="shared" si="43"/>
        <v/>
      </c>
      <c r="H47" s="201" t="str">
        <f t="shared" si="43"/>
        <v/>
      </c>
      <c r="I47" s="178"/>
      <c r="J47" s="173"/>
      <c r="K47" s="178"/>
      <c r="L47" s="218"/>
      <c r="M47" s="178"/>
      <c r="N47" s="178"/>
      <c r="O47" s="217"/>
      <c r="P47" s="217"/>
      <c r="Q47" s="217"/>
      <c r="R47" s="218"/>
    </row>
    <row r="48" spans="1:18" ht="12.5">
      <c r="A48" s="204"/>
      <c r="B48" s="205"/>
      <c r="C48" s="201" t="str">
        <f t="shared" si="0"/>
        <v/>
      </c>
      <c r="D48" s="201" t="str">
        <f t="shared" si="1"/>
        <v/>
      </c>
      <c r="E48" s="201" t="str">
        <f t="shared" si="2"/>
        <v/>
      </c>
      <c r="F48" s="201" t="str">
        <f t="shared" ref="F48:H48" si="44">IF(NOT(ISBLANK(O48)),CONCATENATE(TEXT(O48,"yyyy-mm-ddThh:MM:ss"),"Z"),"")</f>
        <v/>
      </c>
      <c r="G48" s="201" t="str">
        <f t="shared" si="44"/>
        <v/>
      </c>
      <c r="H48" s="201" t="str">
        <f t="shared" si="44"/>
        <v/>
      </c>
      <c r="I48" s="178"/>
      <c r="J48" s="173"/>
      <c r="K48" s="178"/>
      <c r="L48" s="218"/>
      <c r="M48" s="178"/>
      <c r="N48" s="178"/>
      <c r="O48" s="217"/>
      <c r="P48" s="217"/>
      <c r="Q48" s="217"/>
      <c r="R48" s="218"/>
    </row>
    <row r="49" spans="1:18" ht="12.5">
      <c r="A49" s="204"/>
      <c r="B49" s="205"/>
      <c r="C49" s="201" t="str">
        <f t="shared" si="0"/>
        <v/>
      </c>
      <c r="D49" s="201" t="str">
        <f t="shared" si="1"/>
        <v/>
      </c>
      <c r="E49" s="201" t="str">
        <f t="shared" si="2"/>
        <v/>
      </c>
      <c r="F49" s="201" t="str">
        <f t="shared" ref="F49:H49" si="45">IF(NOT(ISBLANK(O49)),CONCATENATE(TEXT(O49,"yyyy-mm-ddThh:MM:ss"),"Z"),"")</f>
        <v/>
      </c>
      <c r="G49" s="201" t="str">
        <f t="shared" si="45"/>
        <v/>
      </c>
      <c r="H49" s="201" t="str">
        <f t="shared" si="45"/>
        <v/>
      </c>
      <c r="I49" s="178"/>
      <c r="J49" s="173"/>
      <c r="K49" s="178"/>
      <c r="L49" s="218"/>
      <c r="M49" s="178"/>
      <c r="N49" s="178"/>
      <c r="O49" s="217"/>
      <c r="P49" s="217"/>
      <c r="Q49" s="217"/>
      <c r="R49" s="218"/>
    </row>
    <row r="50" spans="1:18" ht="12.5">
      <c r="A50" s="204"/>
      <c r="B50" s="205"/>
      <c r="C50" s="201" t="str">
        <f t="shared" si="0"/>
        <v/>
      </c>
      <c r="D50" s="201" t="str">
        <f t="shared" si="1"/>
        <v/>
      </c>
      <c r="E50" s="201" t="str">
        <f t="shared" si="2"/>
        <v/>
      </c>
      <c r="F50" s="201" t="str">
        <f t="shared" ref="F50:H50" si="46">IF(NOT(ISBLANK(O50)),CONCATENATE(TEXT(O50,"yyyy-mm-ddThh:MM:ss"),"Z"),"")</f>
        <v/>
      </c>
      <c r="G50" s="201" t="str">
        <f t="shared" si="46"/>
        <v/>
      </c>
      <c r="H50" s="201" t="str">
        <f t="shared" si="46"/>
        <v/>
      </c>
      <c r="I50" s="178"/>
      <c r="J50" s="173"/>
      <c r="K50" s="178"/>
      <c r="L50" s="218"/>
      <c r="M50" s="178"/>
      <c r="N50" s="178"/>
      <c r="O50" s="217"/>
      <c r="P50" s="217"/>
      <c r="Q50" s="217"/>
      <c r="R50" s="218"/>
    </row>
    <row r="51" spans="1:18" ht="12.5">
      <c r="A51" s="204"/>
      <c r="B51" s="205"/>
      <c r="C51" s="201" t="str">
        <f t="shared" si="0"/>
        <v/>
      </c>
      <c r="D51" s="201" t="str">
        <f t="shared" si="1"/>
        <v/>
      </c>
      <c r="E51" s="201" t="str">
        <f t="shared" si="2"/>
        <v/>
      </c>
      <c r="F51" s="201" t="str">
        <f t="shared" ref="F51:H51" si="47">IF(NOT(ISBLANK(O51)),CONCATENATE(TEXT(O51,"yyyy-mm-ddThh:MM:ss"),"Z"),"")</f>
        <v/>
      </c>
      <c r="G51" s="201" t="str">
        <f t="shared" si="47"/>
        <v/>
      </c>
      <c r="H51" s="201" t="str">
        <f t="shared" si="47"/>
        <v/>
      </c>
      <c r="I51" s="178"/>
      <c r="J51" s="173"/>
      <c r="K51" s="178"/>
      <c r="L51" s="218"/>
      <c r="M51" s="178"/>
      <c r="N51" s="178"/>
      <c r="O51" s="217"/>
      <c r="P51" s="217"/>
      <c r="Q51" s="217"/>
      <c r="R51" s="218"/>
    </row>
    <row r="52" spans="1:18" ht="12.5">
      <c r="A52" s="204"/>
      <c r="B52" s="205"/>
      <c r="C52" s="201" t="str">
        <f t="shared" si="0"/>
        <v/>
      </c>
      <c r="D52" s="201" t="str">
        <f t="shared" si="1"/>
        <v/>
      </c>
      <c r="E52" s="201" t="str">
        <f t="shared" si="2"/>
        <v/>
      </c>
      <c r="F52" s="201" t="str">
        <f t="shared" ref="F52:H52" si="48">IF(NOT(ISBLANK(O52)),CONCATENATE(TEXT(O52,"yyyy-mm-ddThh:MM:ss"),"Z"),"")</f>
        <v/>
      </c>
      <c r="G52" s="201" t="str">
        <f t="shared" si="48"/>
        <v/>
      </c>
      <c r="H52" s="201" t="str">
        <f t="shared" si="48"/>
        <v/>
      </c>
      <c r="I52" s="178"/>
      <c r="J52" s="173"/>
      <c r="K52" s="178"/>
      <c r="L52" s="218"/>
      <c r="M52" s="178"/>
      <c r="N52" s="178"/>
      <c r="O52" s="217"/>
      <c r="P52" s="217"/>
      <c r="Q52" s="217"/>
      <c r="R52" s="218"/>
    </row>
    <row r="53" spans="1:18" ht="12.5">
      <c r="A53" s="204"/>
      <c r="B53" s="205"/>
      <c r="C53" s="201" t="str">
        <f t="shared" si="0"/>
        <v/>
      </c>
      <c r="D53" s="201" t="str">
        <f t="shared" si="1"/>
        <v/>
      </c>
      <c r="E53" s="201" t="str">
        <f t="shared" si="2"/>
        <v/>
      </c>
      <c r="F53" s="201" t="str">
        <f t="shared" ref="F53:H53" si="49">IF(NOT(ISBLANK(O53)),CONCATENATE(TEXT(O53,"yyyy-mm-ddThh:MM:ss"),"Z"),"")</f>
        <v/>
      </c>
      <c r="G53" s="201" t="str">
        <f t="shared" si="49"/>
        <v/>
      </c>
      <c r="H53" s="201" t="str">
        <f t="shared" si="49"/>
        <v/>
      </c>
      <c r="I53" s="178"/>
      <c r="J53" s="173"/>
      <c r="K53" s="178"/>
      <c r="L53" s="218"/>
      <c r="M53" s="178"/>
      <c r="N53" s="178"/>
      <c r="O53" s="217"/>
      <c r="P53" s="217"/>
      <c r="Q53" s="217"/>
      <c r="R53" s="218"/>
    </row>
    <row r="54" spans="1:18" ht="12.5">
      <c r="A54" s="204"/>
      <c r="B54" s="205"/>
      <c r="C54" s="201" t="str">
        <f t="shared" si="0"/>
        <v/>
      </c>
      <c r="D54" s="201" t="str">
        <f t="shared" si="1"/>
        <v/>
      </c>
      <c r="E54" s="201" t="str">
        <f t="shared" si="2"/>
        <v/>
      </c>
      <c r="F54" s="201" t="str">
        <f t="shared" ref="F54:H54" si="50">IF(NOT(ISBLANK(O54)),CONCATENATE(TEXT(O54,"yyyy-mm-ddThh:MM:ss"),"Z"),"")</f>
        <v/>
      </c>
      <c r="G54" s="201" t="str">
        <f t="shared" si="50"/>
        <v/>
      </c>
      <c r="H54" s="201" t="str">
        <f t="shared" si="50"/>
        <v/>
      </c>
      <c r="I54" s="178"/>
      <c r="J54" s="173"/>
      <c r="K54" s="178"/>
      <c r="L54" s="218"/>
      <c r="M54" s="178"/>
      <c r="N54" s="178"/>
      <c r="O54" s="217"/>
      <c r="P54" s="217"/>
      <c r="Q54" s="217"/>
      <c r="R54" s="218"/>
    </row>
    <row r="55" spans="1:18" ht="12.5">
      <c r="A55" s="204"/>
      <c r="B55" s="205"/>
      <c r="C55" s="201" t="str">
        <f t="shared" si="0"/>
        <v/>
      </c>
      <c r="D55" s="201" t="str">
        <f t="shared" si="1"/>
        <v/>
      </c>
      <c r="E55" s="201" t="str">
        <f t="shared" si="2"/>
        <v/>
      </c>
      <c r="F55" s="201" t="str">
        <f t="shared" ref="F55:H55" si="51">IF(NOT(ISBLANK(O55)),CONCATENATE(TEXT(O55,"yyyy-mm-ddThh:MM:ss"),"Z"),"")</f>
        <v/>
      </c>
      <c r="G55" s="201" t="str">
        <f t="shared" si="51"/>
        <v/>
      </c>
      <c r="H55" s="201" t="str">
        <f t="shared" si="51"/>
        <v/>
      </c>
      <c r="I55" s="178"/>
      <c r="J55" s="173"/>
      <c r="K55" s="178"/>
      <c r="L55" s="218"/>
      <c r="M55" s="178"/>
      <c r="N55" s="178"/>
      <c r="O55" s="217"/>
      <c r="P55" s="217"/>
      <c r="Q55" s="217"/>
      <c r="R55" s="218"/>
    </row>
    <row r="56" spans="1:18" ht="12.5">
      <c r="A56" s="204"/>
      <c r="B56" s="205"/>
      <c r="C56" s="201" t="str">
        <f t="shared" si="0"/>
        <v/>
      </c>
      <c r="D56" s="201" t="str">
        <f t="shared" si="1"/>
        <v/>
      </c>
      <c r="E56" s="201" t="str">
        <f t="shared" si="2"/>
        <v/>
      </c>
      <c r="F56" s="201" t="str">
        <f t="shared" ref="F56:H56" si="52">IF(NOT(ISBLANK(O56)),CONCATENATE(TEXT(O56,"yyyy-mm-ddThh:MM:ss"),"Z"),"")</f>
        <v/>
      </c>
      <c r="G56" s="201" t="str">
        <f t="shared" si="52"/>
        <v/>
      </c>
      <c r="H56" s="201" t="str">
        <f t="shared" si="52"/>
        <v/>
      </c>
      <c r="I56" s="178"/>
      <c r="J56" s="173"/>
      <c r="K56" s="178"/>
      <c r="L56" s="218"/>
      <c r="M56" s="178"/>
      <c r="N56" s="178"/>
      <c r="O56" s="217"/>
      <c r="P56" s="217"/>
      <c r="Q56" s="217"/>
      <c r="R56" s="218"/>
    </row>
    <row r="57" spans="1:18" ht="12.5">
      <c r="A57" s="204"/>
      <c r="B57" s="205"/>
      <c r="C57" s="201" t="str">
        <f t="shared" si="0"/>
        <v/>
      </c>
      <c r="D57" s="201" t="str">
        <f t="shared" si="1"/>
        <v/>
      </c>
      <c r="E57" s="201" t="str">
        <f t="shared" si="2"/>
        <v/>
      </c>
      <c r="F57" s="201" t="str">
        <f t="shared" ref="F57:H57" si="53">IF(NOT(ISBLANK(O57)),CONCATENATE(TEXT(O57,"yyyy-mm-ddThh:MM:ss"),"Z"),"")</f>
        <v/>
      </c>
      <c r="G57" s="201" t="str">
        <f t="shared" si="53"/>
        <v/>
      </c>
      <c r="H57" s="201" t="str">
        <f t="shared" si="53"/>
        <v/>
      </c>
      <c r="I57" s="178"/>
      <c r="J57" s="173"/>
      <c r="K57" s="178"/>
      <c r="L57" s="218"/>
      <c r="M57" s="178"/>
      <c r="N57" s="178"/>
      <c r="O57" s="217"/>
      <c r="P57" s="217"/>
      <c r="Q57" s="217"/>
      <c r="R57" s="218"/>
    </row>
    <row r="58" spans="1:18" ht="12.5">
      <c r="A58" s="204"/>
      <c r="B58" s="205"/>
      <c r="C58" s="201" t="str">
        <f t="shared" si="0"/>
        <v/>
      </c>
      <c r="D58" s="201" t="str">
        <f t="shared" si="1"/>
        <v/>
      </c>
      <c r="E58" s="201" t="str">
        <f t="shared" si="2"/>
        <v/>
      </c>
      <c r="F58" s="201" t="str">
        <f t="shared" ref="F58:H58" si="54">IF(NOT(ISBLANK(O58)),CONCATENATE(TEXT(O58,"yyyy-mm-ddThh:MM:ss"),"Z"),"")</f>
        <v/>
      </c>
      <c r="G58" s="201" t="str">
        <f t="shared" si="54"/>
        <v/>
      </c>
      <c r="H58" s="201" t="str">
        <f t="shared" si="54"/>
        <v/>
      </c>
      <c r="I58" s="178"/>
      <c r="J58" s="173"/>
      <c r="K58" s="178"/>
      <c r="L58" s="218"/>
      <c r="M58" s="178"/>
      <c r="N58" s="178"/>
      <c r="O58" s="217"/>
      <c r="P58" s="217"/>
      <c r="Q58" s="217"/>
      <c r="R58" s="218"/>
    </row>
    <row r="59" spans="1:18" ht="12.5">
      <c r="A59" s="204"/>
      <c r="B59" s="205"/>
      <c r="C59" s="201" t="str">
        <f t="shared" si="0"/>
        <v/>
      </c>
      <c r="D59" s="201" t="str">
        <f t="shared" si="1"/>
        <v/>
      </c>
      <c r="E59" s="201" t="str">
        <f t="shared" si="2"/>
        <v/>
      </c>
      <c r="F59" s="201" t="str">
        <f t="shared" ref="F59:H59" si="55">IF(NOT(ISBLANK(O59)),CONCATENATE(TEXT(O59,"yyyy-mm-ddThh:MM:ss"),"Z"),"")</f>
        <v/>
      </c>
      <c r="G59" s="201" t="str">
        <f t="shared" si="55"/>
        <v/>
      </c>
      <c r="H59" s="201" t="str">
        <f t="shared" si="55"/>
        <v/>
      </c>
      <c r="I59" s="178"/>
      <c r="J59" s="173"/>
      <c r="K59" s="178"/>
      <c r="L59" s="218"/>
      <c r="M59" s="178"/>
      <c r="N59" s="178"/>
      <c r="O59" s="217"/>
      <c r="P59" s="217"/>
      <c r="Q59" s="217"/>
      <c r="R59" s="218"/>
    </row>
    <row r="60" spans="1:18" ht="12.5">
      <c r="A60" s="204"/>
      <c r="B60" s="205"/>
      <c r="C60" s="201" t="str">
        <f t="shared" si="0"/>
        <v/>
      </c>
      <c r="D60" s="201" t="str">
        <f t="shared" si="1"/>
        <v/>
      </c>
      <c r="E60" s="201" t="str">
        <f t="shared" si="2"/>
        <v/>
      </c>
      <c r="F60" s="201" t="str">
        <f t="shared" ref="F60:H60" si="56">IF(NOT(ISBLANK(O60)),CONCATENATE(TEXT(O60,"yyyy-mm-ddThh:MM:ss"),"Z"),"")</f>
        <v/>
      </c>
      <c r="G60" s="201" t="str">
        <f t="shared" si="56"/>
        <v/>
      </c>
      <c r="H60" s="201" t="str">
        <f t="shared" si="56"/>
        <v/>
      </c>
      <c r="I60" s="178"/>
      <c r="J60" s="173"/>
      <c r="K60" s="178"/>
      <c r="L60" s="218"/>
      <c r="M60" s="178"/>
      <c r="N60" s="178"/>
      <c r="O60" s="217"/>
      <c r="P60" s="217"/>
      <c r="Q60" s="217"/>
      <c r="R60" s="218"/>
    </row>
    <row r="61" spans="1:18" ht="12.5">
      <c r="A61" s="204"/>
      <c r="B61" s="205"/>
      <c r="C61" s="201" t="str">
        <f t="shared" si="0"/>
        <v/>
      </c>
      <c r="D61" s="201" t="str">
        <f t="shared" si="1"/>
        <v/>
      </c>
      <c r="E61" s="201" t="str">
        <f t="shared" si="2"/>
        <v/>
      </c>
      <c r="F61" s="201" t="str">
        <f t="shared" ref="F61:H61" si="57">IF(NOT(ISBLANK(O61)),CONCATENATE(TEXT(O61,"yyyy-mm-ddThh:MM:ss"),"Z"),"")</f>
        <v/>
      </c>
      <c r="G61" s="201" t="str">
        <f t="shared" si="57"/>
        <v/>
      </c>
      <c r="H61" s="201" t="str">
        <f t="shared" si="57"/>
        <v/>
      </c>
      <c r="I61" s="178"/>
      <c r="J61" s="173"/>
      <c r="K61" s="178"/>
      <c r="L61" s="218"/>
      <c r="M61" s="178"/>
      <c r="N61" s="178"/>
      <c r="O61" s="217"/>
      <c r="P61" s="217"/>
      <c r="Q61" s="217"/>
      <c r="R61" s="218"/>
    </row>
    <row r="62" spans="1:18" ht="12.5">
      <c r="A62" s="204"/>
      <c r="B62" s="205"/>
      <c r="C62" s="201" t="str">
        <f t="shared" si="0"/>
        <v/>
      </c>
      <c r="D62" s="201" t="str">
        <f t="shared" si="1"/>
        <v/>
      </c>
      <c r="E62" s="201" t="str">
        <f t="shared" si="2"/>
        <v/>
      </c>
      <c r="F62" s="201" t="str">
        <f t="shared" ref="F62:H62" si="58">IF(NOT(ISBLANK(O62)),CONCATENATE(TEXT(O62,"yyyy-mm-ddThh:MM:ss"),"Z"),"")</f>
        <v/>
      </c>
      <c r="G62" s="201" t="str">
        <f t="shared" si="58"/>
        <v/>
      </c>
      <c r="H62" s="201" t="str">
        <f t="shared" si="58"/>
        <v/>
      </c>
      <c r="I62" s="178"/>
      <c r="J62" s="173"/>
      <c r="K62" s="178"/>
      <c r="L62" s="218"/>
      <c r="M62" s="178"/>
      <c r="N62" s="178"/>
      <c r="O62" s="217"/>
      <c r="P62" s="217"/>
      <c r="Q62" s="217"/>
      <c r="R62" s="218"/>
    </row>
    <row r="63" spans="1:18" ht="12.5">
      <c r="A63" s="204"/>
      <c r="B63" s="205"/>
      <c r="C63" s="201" t="str">
        <f t="shared" si="0"/>
        <v/>
      </c>
      <c r="D63" s="201" t="str">
        <f t="shared" si="1"/>
        <v/>
      </c>
      <c r="E63" s="201" t="str">
        <f t="shared" si="2"/>
        <v/>
      </c>
      <c r="F63" s="201" t="str">
        <f t="shared" ref="F63:H63" si="59">IF(NOT(ISBLANK(O63)),CONCATENATE(TEXT(O63,"yyyy-mm-ddThh:MM:ss"),"Z"),"")</f>
        <v/>
      </c>
      <c r="G63" s="201" t="str">
        <f t="shared" si="59"/>
        <v/>
      </c>
      <c r="H63" s="201" t="str">
        <f t="shared" si="59"/>
        <v/>
      </c>
      <c r="I63" s="178"/>
      <c r="J63" s="173"/>
      <c r="K63" s="178"/>
      <c r="L63" s="218"/>
      <c r="M63" s="178"/>
      <c r="N63" s="178"/>
      <c r="O63" s="217"/>
      <c r="P63" s="217"/>
      <c r="Q63" s="217"/>
      <c r="R63" s="218"/>
    </row>
    <row r="64" spans="1:18" ht="12.5">
      <c r="A64" s="204"/>
      <c r="B64" s="205"/>
      <c r="C64" s="201" t="str">
        <f t="shared" si="0"/>
        <v/>
      </c>
      <c r="D64" s="201" t="str">
        <f t="shared" si="1"/>
        <v/>
      </c>
      <c r="E64" s="201" t="str">
        <f t="shared" si="2"/>
        <v/>
      </c>
      <c r="F64" s="201" t="str">
        <f t="shared" ref="F64:H64" si="60">IF(NOT(ISBLANK(O64)),CONCATENATE(TEXT(O64,"yyyy-mm-ddThh:MM:ss"),"Z"),"")</f>
        <v/>
      </c>
      <c r="G64" s="201" t="str">
        <f t="shared" si="60"/>
        <v/>
      </c>
      <c r="H64" s="201" t="str">
        <f t="shared" si="60"/>
        <v/>
      </c>
      <c r="I64" s="178"/>
      <c r="J64" s="173"/>
      <c r="K64" s="178"/>
      <c r="L64" s="218"/>
      <c r="M64" s="178"/>
      <c r="N64" s="178"/>
      <c r="O64" s="217"/>
      <c r="P64" s="217"/>
      <c r="Q64" s="217"/>
      <c r="R64" s="218"/>
    </row>
    <row r="65" spans="1:18" ht="12.5">
      <c r="A65" s="204"/>
      <c r="B65" s="205"/>
      <c r="C65" s="201" t="str">
        <f t="shared" si="0"/>
        <v/>
      </c>
      <c r="D65" s="201" t="str">
        <f t="shared" si="1"/>
        <v/>
      </c>
      <c r="E65" s="201" t="str">
        <f t="shared" si="2"/>
        <v/>
      </c>
      <c r="F65" s="201" t="str">
        <f t="shared" ref="F65:H65" si="61">IF(NOT(ISBLANK(O65)),CONCATENATE(TEXT(O65,"yyyy-mm-ddThh:MM:ss"),"Z"),"")</f>
        <v/>
      </c>
      <c r="G65" s="201" t="str">
        <f t="shared" si="61"/>
        <v/>
      </c>
      <c r="H65" s="201" t="str">
        <f t="shared" si="61"/>
        <v/>
      </c>
      <c r="I65" s="178"/>
      <c r="J65" s="173"/>
      <c r="K65" s="178"/>
      <c r="L65" s="218"/>
      <c r="M65" s="178"/>
      <c r="N65" s="178"/>
      <c r="O65" s="217"/>
      <c r="P65" s="217"/>
      <c r="Q65" s="217"/>
      <c r="R65" s="218"/>
    </row>
    <row r="66" spans="1:18" ht="12.5">
      <c r="A66" s="204"/>
      <c r="B66" s="205"/>
      <c r="C66" s="201" t="str">
        <f t="shared" si="0"/>
        <v/>
      </c>
      <c r="D66" s="201" t="str">
        <f t="shared" si="1"/>
        <v/>
      </c>
      <c r="E66" s="201" t="str">
        <f t="shared" si="2"/>
        <v/>
      </c>
      <c r="F66" s="201" t="str">
        <f t="shared" ref="F66:H66" si="62">IF(NOT(ISBLANK(O66)),CONCATENATE(TEXT(O66,"yyyy-mm-ddThh:MM:ss"),"Z"),"")</f>
        <v/>
      </c>
      <c r="G66" s="201" t="str">
        <f t="shared" si="62"/>
        <v/>
      </c>
      <c r="H66" s="201" t="str">
        <f t="shared" si="62"/>
        <v/>
      </c>
      <c r="I66" s="178"/>
      <c r="J66" s="173"/>
      <c r="K66" s="178"/>
      <c r="L66" s="218"/>
      <c r="M66" s="178"/>
      <c r="N66" s="178"/>
      <c r="O66" s="217"/>
      <c r="P66" s="217"/>
      <c r="Q66" s="217"/>
      <c r="R66" s="218"/>
    </row>
    <row r="67" spans="1:18" ht="12.5">
      <c r="A67" s="204"/>
      <c r="B67" s="205"/>
      <c r="C67" s="201" t="str">
        <f t="shared" si="0"/>
        <v/>
      </c>
      <c r="D67" s="201" t="str">
        <f t="shared" si="1"/>
        <v/>
      </c>
      <c r="E67" s="201" t="str">
        <f t="shared" si="2"/>
        <v/>
      </c>
      <c r="F67" s="201" t="str">
        <f t="shared" ref="F67:H67" si="63">IF(NOT(ISBLANK(O67)),CONCATENATE(TEXT(O67,"yyyy-mm-ddThh:MM:ss"),"Z"),"")</f>
        <v/>
      </c>
      <c r="G67" s="201" t="str">
        <f t="shared" si="63"/>
        <v/>
      </c>
      <c r="H67" s="201" t="str">
        <f t="shared" si="63"/>
        <v/>
      </c>
      <c r="I67" s="178"/>
      <c r="J67" s="173"/>
      <c r="K67" s="178"/>
      <c r="L67" s="218"/>
      <c r="M67" s="178"/>
      <c r="N67" s="178"/>
      <c r="O67" s="217"/>
      <c r="P67" s="217"/>
      <c r="Q67" s="217"/>
      <c r="R67" s="218"/>
    </row>
    <row r="68" spans="1:18" ht="12.5">
      <c r="A68" s="204"/>
      <c r="B68" s="205"/>
      <c r="C68" s="201" t="str">
        <f t="shared" si="0"/>
        <v/>
      </c>
      <c r="D68" s="201" t="str">
        <f t="shared" si="1"/>
        <v/>
      </c>
      <c r="E68" s="201" t="str">
        <f t="shared" si="2"/>
        <v/>
      </c>
      <c r="F68" s="201" t="str">
        <f t="shared" ref="F68:H68" si="64">IF(NOT(ISBLANK(O68)),CONCATENATE(TEXT(O68,"yyyy-mm-ddThh:MM:ss"),"Z"),"")</f>
        <v/>
      </c>
      <c r="G68" s="201" t="str">
        <f t="shared" si="64"/>
        <v/>
      </c>
      <c r="H68" s="201" t="str">
        <f t="shared" si="64"/>
        <v/>
      </c>
      <c r="I68" s="178"/>
      <c r="J68" s="173"/>
      <c r="K68" s="178"/>
      <c r="L68" s="218"/>
      <c r="M68" s="178"/>
      <c r="N68" s="178"/>
      <c r="O68" s="217"/>
      <c r="P68" s="217"/>
      <c r="Q68" s="217"/>
      <c r="R68" s="218"/>
    </row>
    <row r="69" spans="1:18" ht="12.5">
      <c r="A69" s="204"/>
      <c r="B69" s="205"/>
      <c r="C69" s="201" t="str">
        <f t="shared" si="0"/>
        <v/>
      </c>
      <c r="D69" s="201" t="str">
        <f t="shared" si="1"/>
        <v/>
      </c>
      <c r="E69" s="201" t="str">
        <f t="shared" si="2"/>
        <v/>
      </c>
      <c r="F69" s="201" t="str">
        <f t="shared" ref="F69:H69" si="65">IF(NOT(ISBLANK(O69)),CONCATENATE(TEXT(O69,"yyyy-mm-ddThh:MM:ss"),"Z"),"")</f>
        <v/>
      </c>
      <c r="G69" s="201" t="str">
        <f t="shared" si="65"/>
        <v/>
      </c>
      <c r="H69" s="201" t="str">
        <f t="shared" si="65"/>
        <v/>
      </c>
      <c r="I69" s="178"/>
      <c r="J69" s="173"/>
      <c r="K69" s="178"/>
      <c r="L69" s="218"/>
      <c r="M69" s="178"/>
      <c r="N69" s="178"/>
      <c r="O69" s="217"/>
      <c r="P69" s="217"/>
      <c r="Q69" s="217"/>
      <c r="R69" s="218"/>
    </row>
    <row r="70" spans="1:18" ht="12.5">
      <c r="A70" s="204"/>
      <c r="B70" s="205"/>
      <c r="C70" s="201" t="str">
        <f t="shared" si="0"/>
        <v/>
      </c>
      <c r="D70" s="201" t="str">
        <f t="shared" si="1"/>
        <v/>
      </c>
      <c r="E70" s="201" t="str">
        <f t="shared" si="2"/>
        <v/>
      </c>
      <c r="F70" s="201" t="str">
        <f t="shared" ref="F70:H70" si="66">IF(NOT(ISBLANK(O70)),CONCATENATE(TEXT(O70,"yyyy-mm-ddThh:MM:ss"),"Z"),"")</f>
        <v/>
      </c>
      <c r="G70" s="201" t="str">
        <f t="shared" si="66"/>
        <v/>
      </c>
      <c r="H70" s="201" t="str">
        <f t="shared" si="66"/>
        <v/>
      </c>
      <c r="I70" s="178"/>
      <c r="J70" s="173"/>
      <c r="K70" s="178"/>
      <c r="L70" s="218"/>
      <c r="M70" s="178"/>
      <c r="N70" s="178"/>
      <c r="O70" s="217"/>
      <c r="P70" s="217"/>
      <c r="Q70" s="217"/>
      <c r="R70" s="218"/>
    </row>
    <row r="71" spans="1:18" ht="12.5">
      <c r="A71" s="204"/>
      <c r="B71" s="205"/>
      <c r="C71" s="201" t="str">
        <f t="shared" si="0"/>
        <v/>
      </c>
      <c r="D71" s="201" t="str">
        <f t="shared" si="1"/>
        <v/>
      </c>
      <c r="E71" s="201" t="str">
        <f t="shared" si="2"/>
        <v/>
      </c>
      <c r="F71" s="201" t="str">
        <f t="shared" ref="F71:H71" si="67">IF(NOT(ISBLANK(O71)),CONCATENATE(TEXT(O71,"yyyy-mm-ddThh:MM:ss"),"Z"),"")</f>
        <v/>
      </c>
      <c r="G71" s="201" t="str">
        <f t="shared" si="67"/>
        <v/>
      </c>
      <c r="H71" s="201" t="str">
        <f t="shared" si="67"/>
        <v/>
      </c>
      <c r="I71" s="178"/>
      <c r="J71" s="173"/>
      <c r="K71" s="178"/>
      <c r="L71" s="218"/>
      <c r="M71" s="178"/>
      <c r="N71" s="178"/>
      <c r="O71" s="217"/>
      <c r="P71" s="217"/>
      <c r="Q71" s="217"/>
      <c r="R71" s="218"/>
    </row>
    <row r="72" spans="1:18" ht="12.5">
      <c r="A72" s="204"/>
      <c r="B72" s="205"/>
      <c r="C72" s="201" t="str">
        <f t="shared" si="0"/>
        <v/>
      </c>
      <c r="D72" s="201" t="str">
        <f t="shared" si="1"/>
        <v/>
      </c>
      <c r="E72" s="201" t="str">
        <f t="shared" si="2"/>
        <v/>
      </c>
      <c r="F72" s="201" t="str">
        <f t="shared" ref="F72:H72" si="68">IF(NOT(ISBLANK(O72)),CONCATENATE(TEXT(O72,"yyyy-mm-ddThh:MM:ss"),"Z"),"")</f>
        <v/>
      </c>
      <c r="G72" s="201" t="str">
        <f t="shared" si="68"/>
        <v/>
      </c>
      <c r="H72" s="201" t="str">
        <f t="shared" si="68"/>
        <v/>
      </c>
      <c r="I72" s="178"/>
      <c r="J72" s="173"/>
      <c r="K72" s="178"/>
      <c r="L72" s="218"/>
      <c r="M72" s="178"/>
      <c r="N72" s="178"/>
      <c r="O72" s="217"/>
      <c r="P72" s="217"/>
      <c r="Q72" s="217"/>
      <c r="R72" s="218"/>
    </row>
    <row r="73" spans="1:18" ht="12.5">
      <c r="A73" s="204"/>
      <c r="B73" s="205"/>
      <c r="C73" s="201" t="str">
        <f t="shared" si="0"/>
        <v/>
      </c>
      <c r="D73" s="201" t="str">
        <f t="shared" si="1"/>
        <v/>
      </c>
      <c r="E73" s="201" t="str">
        <f t="shared" si="2"/>
        <v/>
      </c>
      <c r="F73" s="201" t="str">
        <f t="shared" ref="F73:H73" si="69">IF(NOT(ISBLANK(O73)),CONCATENATE(TEXT(O73,"yyyy-mm-ddThh:MM:ss"),"Z"),"")</f>
        <v/>
      </c>
      <c r="G73" s="201" t="str">
        <f t="shared" si="69"/>
        <v/>
      </c>
      <c r="H73" s="201" t="str">
        <f t="shared" si="69"/>
        <v/>
      </c>
      <c r="I73" s="178"/>
      <c r="J73" s="173"/>
      <c r="K73" s="178"/>
      <c r="L73" s="218"/>
      <c r="M73" s="178"/>
      <c r="N73" s="178"/>
      <c r="O73" s="217"/>
      <c r="P73" s="217"/>
      <c r="Q73" s="217"/>
      <c r="R73" s="218"/>
    </row>
    <row r="74" spans="1:18" ht="12.5">
      <c r="A74" s="204"/>
      <c r="B74" s="205"/>
      <c r="C74" s="201" t="str">
        <f t="shared" si="0"/>
        <v/>
      </c>
      <c r="D74" s="201" t="str">
        <f t="shared" si="1"/>
        <v/>
      </c>
      <c r="E74" s="201" t="str">
        <f t="shared" si="2"/>
        <v/>
      </c>
      <c r="F74" s="201" t="str">
        <f t="shared" ref="F74:H74" si="70">IF(NOT(ISBLANK(O74)),CONCATENATE(TEXT(O74,"yyyy-mm-ddThh:MM:ss"),"Z"),"")</f>
        <v/>
      </c>
      <c r="G74" s="201" t="str">
        <f t="shared" si="70"/>
        <v/>
      </c>
      <c r="H74" s="201" t="str">
        <f t="shared" si="70"/>
        <v/>
      </c>
      <c r="I74" s="178"/>
      <c r="J74" s="173"/>
      <c r="K74" s="178"/>
      <c r="L74" s="218"/>
      <c r="M74" s="178"/>
      <c r="N74" s="178"/>
      <c r="O74" s="217"/>
      <c r="P74" s="217"/>
      <c r="Q74" s="217"/>
      <c r="R74" s="218"/>
    </row>
    <row r="75" spans="1:18" ht="12.5">
      <c r="A75" s="204"/>
      <c r="B75" s="205"/>
      <c r="C75" s="201" t="str">
        <f t="shared" si="0"/>
        <v/>
      </c>
      <c r="D75" s="201" t="str">
        <f t="shared" si="1"/>
        <v/>
      </c>
      <c r="E75" s="201" t="str">
        <f t="shared" si="2"/>
        <v/>
      </c>
      <c r="F75" s="201" t="str">
        <f t="shared" ref="F75:H75" si="71">IF(NOT(ISBLANK(O75)),CONCATENATE(TEXT(O75,"yyyy-mm-ddThh:MM:ss"),"Z"),"")</f>
        <v/>
      </c>
      <c r="G75" s="201" t="str">
        <f t="shared" si="71"/>
        <v/>
      </c>
      <c r="H75" s="201" t="str">
        <f t="shared" si="71"/>
        <v/>
      </c>
      <c r="I75" s="178"/>
      <c r="J75" s="173"/>
      <c r="K75" s="178"/>
      <c r="L75" s="218"/>
      <c r="M75" s="178"/>
      <c r="N75" s="178"/>
      <c r="O75" s="217"/>
      <c r="P75" s="217"/>
      <c r="Q75" s="217"/>
      <c r="R75" s="218"/>
    </row>
    <row r="76" spans="1:18" ht="12.5">
      <c r="A76" s="204"/>
      <c r="B76" s="205"/>
      <c r="C76" s="201" t="str">
        <f t="shared" si="0"/>
        <v/>
      </c>
      <c r="D76" s="201" t="str">
        <f t="shared" si="1"/>
        <v/>
      </c>
      <c r="E76" s="201" t="str">
        <f t="shared" si="2"/>
        <v/>
      </c>
      <c r="F76" s="201" t="str">
        <f t="shared" ref="F76:H76" si="72">IF(NOT(ISBLANK(O76)),CONCATENATE(TEXT(O76,"yyyy-mm-ddThh:MM:ss"),"Z"),"")</f>
        <v/>
      </c>
      <c r="G76" s="201" t="str">
        <f t="shared" si="72"/>
        <v/>
      </c>
      <c r="H76" s="201" t="str">
        <f t="shared" si="72"/>
        <v/>
      </c>
      <c r="I76" s="178"/>
      <c r="J76" s="173"/>
      <c r="K76" s="178"/>
      <c r="L76" s="218"/>
      <c r="M76" s="178"/>
      <c r="N76" s="178"/>
      <c r="O76" s="217"/>
      <c r="P76" s="217"/>
      <c r="Q76" s="217"/>
      <c r="R76" s="218"/>
    </row>
    <row r="77" spans="1:18" ht="12.5">
      <c r="A77" s="204"/>
      <c r="B77" s="205"/>
      <c r="C77" s="201" t="str">
        <f t="shared" si="0"/>
        <v/>
      </c>
      <c r="D77" s="201" t="str">
        <f t="shared" si="1"/>
        <v/>
      </c>
      <c r="E77" s="201" t="str">
        <f t="shared" si="2"/>
        <v/>
      </c>
      <c r="F77" s="201" t="str">
        <f t="shared" ref="F77:H77" si="73">IF(NOT(ISBLANK(O77)),CONCATENATE(TEXT(O77,"yyyy-mm-ddThh:MM:ss"),"Z"),"")</f>
        <v/>
      </c>
      <c r="G77" s="201" t="str">
        <f t="shared" si="73"/>
        <v/>
      </c>
      <c r="H77" s="201" t="str">
        <f t="shared" si="73"/>
        <v/>
      </c>
      <c r="I77" s="178"/>
      <c r="J77" s="173"/>
      <c r="K77" s="178"/>
      <c r="L77" s="218"/>
      <c r="M77" s="178"/>
      <c r="N77" s="178"/>
      <c r="O77" s="217"/>
      <c r="P77" s="217"/>
      <c r="Q77" s="217"/>
      <c r="R77" s="218"/>
    </row>
    <row r="78" spans="1:18" ht="12.5">
      <c r="A78" s="204"/>
      <c r="B78" s="205"/>
      <c r="C78" s="201" t="str">
        <f t="shared" si="0"/>
        <v/>
      </c>
      <c r="D78" s="201" t="str">
        <f t="shared" si="1"/>
        <v/>
      </c>
      <c r="E78" s="201" t="str">
        <f t="shared" si="2"/>
        <v/>
      </c>
      <c r="F78" s="201" t="str">
        <f t="shared" ref="F78:H78" si="74">IF(NOT(ISBLANK(O78)),CONCATENATE(TEXT(O78,"yyyy-mm-ddThh:MM:ss"),"Z"),"")</f>
        <v/>
      </c>
      <c r="G78" s="201" t="str">
        <f t="shared" si="74"/>
        <v/>
      </c>
      <c r="H78" s="201" t="str">
        <f t="shared" si="74"/>
        <v/>
      </c>
      <c r="I78" s="178"/>
      <c r="J78" s="173"/>
      <c r="K78" s="178"/>
      <c r="L78" s="218"/>
      <c r="M78" s="178"/>
      <c r="N78" s="178"/>
      <c r="O78" s="217"/>
      <c r="P78" s="217"/>
      <c r="Q78" s="217"/>
      <c r="R78" s="218"/>
    </row>
    <row r="79" spans="1:18" ht="12.5">
      <c r="A79" s="204"/>
      <c r="B79" s="205"/>
      <c r="C79" s="201" t="str">
        <f t="shared" si="0"/>
        <v/>
      </c>
      <c r="D79" s="201" t="str">
        <f t="shared" si="1"/>
        <v/>
      </c>
      <c r="E79" s="201" t="str">
        <f t="shared" si="2"/>
        <v/>
      </c>
      <c r="F79" s="201" t="str">
        <f t="shared" ref="F79:H79" si="75">IF(NOT(ISBLANK(O79)),CONCATENATE(TEXT(O79,"yyyy-mm-ddThh:MM:ss"),"Z"),"")</f>
        <v/>
      </c>
      <c r="G79" s="201" t="str">
        <f t="shared" si="75"/>
        <v/>
      </c>
      <c r="H79" s="201" t="str">
        <f t="shared" si="75"/>
        <v/>
      </c>
      <c r="I79" s="178"/>
      <c r="J79" s="173"/>
      <c r="K79" s="178"/>
      <c r="L79" s="218"/>
      <c r="M79" s="178"/>
      <c r="N79" s="178"/>
      <c r="O79" s="217"/>
      <c r="P79" s="217"/>
      <c r="Q79" s="217"/>
      <c r="R79" s="218"/>
    </row>
    <row r="80" spans="1:18" ht="12.5">
      <c r="A80" s="204"/>
      <c r="B80" s="205"/>
      <c r="C80" s="201" t="str">
        <f t="shared" si="0"/>
        <v/>
      </c>
      <c r="D80" s="201" t="str">
        <f t="shared" si="1"/>
        <v/>
      </c>
      <c r="E80" s="201" t="str">
        <f t="shared" si="2"/>
        <v/>
      </c>
      <c r="F80" s="201" t="str">
        <f t="shared" ref="F80:H80" si="76">IF(NOT(ISBLANK(O80)),CONCATENATE(TEXT(O80,"yyyy-mm-ddThh:MM:ss"),"Z"),"")</f>
        <v/>
      </c>
      <c r="G80" s="201" t="str">
        <f t="shared" si="76"/>
        <v/>
      </c>
      <c r="H80" s="201" t="str">
        <f t="shared" si="76"/>
        <v/>
      </c>
      <c r="I80" s="178"/>
      <c r="J80" s="173"/>
      <c r="K80" s="178"/>
      <c r="L80" s="218"/>
      <c r="M80" s="178"/>
      <c r="N80" s="178"/>
      <c r="O80" s="217"/>
      <c r="P80" s="217"/>
      <c r="Q80" s="217"/>
      <c r="R80" s="218"/>
    </row>
    <row r="81" spans="1:18" ht="12.5">
      <c r="A81" s="204"/>
      <c r="B81" s="205"/>
      <c r="C81" s="201" t="str">
        <f t="shared" si="0"/>
        <v/>
      </c>
      <c r="D81" s="201" t="str">
        <f t="shared" si="1"/>
        <v/>
      </c>
      <c r="E81" s="201" t="str">
        <f t="shared" si="2"/>
        <v/>
      </c>
      <c r="F81" s="201" t="str">
        <f t="shared" ref="F81:H81" si="77">IF(NOT(ISBLANK(O81)),CONCATENATE(TEXT(O81,"yyyy-mm-ddThh:MM:ss"),"Z"),"")</f>
        <v/>
      </c>
      <c r="G81" s="201" t="str">
        <f t="shared" si="77"/>
        <v/>
      </c>
      <c r="H81" s="201" t="str">
        <f t="shared" si="77"/>
        <v/>
      </c>
      <c r="I81" s="178"/>
      <c r="J81" s="173"/>
      <c r="K81" s="178"/>
      <c r="L81" s="218"/>
      <c r="M81" s="178"/>
      <c r="N81" s="178"/>
      <c r="O81" s="217"/>
      <c r="P81" s="217"/>
      <c r="Q81" s="217"/>
      <c r="R81" s="218"/>
    </row>
    <row r="82" spans="1:18" ht="12.5">
      <c r="A82" s="204"/>
      <c r="B82" s="205"/>
      <c r="C82" s="201" t="str">
        <f t="shared" si="0"/>
        <v/>
      </c>
      <c r="D82" s="201" t="str">
        <f t="shared" si="1"/>
        <v/>
      </c>
      <c r="E82" s="201" t="str">
        <f t="shared" si="2"/>
        <v/>
      </c>
      <c r="F82" s="201" t="str">
        <f t="shared" ref="F82:H82" si="78">IF(NOT(ISBLANK(O82)),CONCATENATE(TEXT(O82,"yyyy-mm-ddThh:MM:ss"),"Z"),"")</f>
        <v/>
      </c>
      <c r="G82" s="201" t="str">
        <f t="shared" si="78"/>
        <v/>
      </c>
      <c r="H82" s="201" t="str">
        <f t="shared" si="78"/>
        <v/>
      </c>
      <c r="I82" s="178"/>
      <c r="J82" s="173"/>
      <c r="K82" s="178"/>
      <c r="L82" s="218"/>
      <c r="M82" s="178"/>
      <c r="N82" s="178"/>
      <c r="O82" s="217"/>
      <c r="P82" s="217"/>
      <c r="Q82" s="217"/>
      <c r="R82" s="218"/>
    </row>
    <row r="83" spans="1:18" ht="12.5">
      <c r="A83" s="204"/>
      <c r="B83" s="205"/>
      <c r="C83" s="201" t="str">
        <f t="shared" si="0"/>
        <v/>
      </c>
      <c r="D83" s="201" t="str">
        <f t="shared" si="1"/>
        <v/>
      </c>
      <c r="E83" s="201" t="str">
        <f t="shared" si="2"/>
        <v/>
      </c>
      <c r="F83" s="201" t="str">
        <f t="shared" ref="F83:H83" si="79">IF(NOT(ISBLANK(O83)),CONCATENATE(TEXT(O83,"yyyy-mm-ddThh:MM:ss"),"Z"),"")</f>
        <v/>
      </c>
      <c r="G83" s="201" t="str">
        <f t="shared" si="79"/>
        <v/>
      </c>
      <c r="H83" s="201" t="str">
        <f t="shared" si="79"/>
        <v/>
      </c>
      <c r="I83" s="178"/>
      <c r="J83" s="173"/>
      <c r="K83" s="178"/>
      <c r="L83" s="218"/>
      <c r="M83" s="178"/>
      <c r="N83" s="178"/>
      <c r="O83" s="217"/>
      <c r="P83" s="217"/>
      <c r="Q83" s="217"/>
      <c r="R83" s="218"/>
    </row>
    <row r="84" spans="1:18" ht="12.5">
      <c r="A84" s="204"/>
      <c r="B84" s="205"/>
      <c r="C84" s="201" t="str">
        <f t="shared" si="0"/>
        <v/>
      </c>
      <c r="D84" s="201" t="str">
        <f t="shared" si="1"/>
        <v/>
      </c>
      <c r="E84" s="201" t="str">
        <f t="shared" si="2"/>
        <v/>
      </c>
      <c r="F84" s="201" t="str">
        <f t="shared" ref="F84:H84" si="80">IF(NOT(ISBLANK(O84)),CONCATENATE(TEXT(O84,"yyyy-mm-ddThh:MM:ss"),"Z"),"")</f>
        <v/>
      </c>
      <c r="G84" s="201" t="str">
        <f t="shared" si="80"/>
        <v/>
      </c>
      <c r="H84" s="201" t="str">
        <f t="shared" si="80"/>
        <v/>
      </c>
      <c r="I84" s="178"/>
      <c r="J84" s="173"/>
      <c r="K84" s="178"/>
      <c r="L84" s="218"/>
      <c r="M84" s="178"/>
      <c r="N84" s="178"/>
      <c r="O84" s="217"/>
      <c r="P84" s="217"/>
      <c r="Q84" s="217"/>
      <c r="R84" s="218"/>
    </row>
    <row r="85" spans="1:18" ht="12.5">
      <c r="A85" s="204"/>
      <c r="B85" s="205"/>
      <c r="C85" s="201" t="str">
        <f t="shared" si="0"/>
        <v/>
      </c>
      <c r="D85" s="201" t="str">
        <f t="shared" si="1"/>
        <v/>
      </c>
      <c r="E85" s="201" t="str">
        <f t="shared" si="2"/>
        <v/>
      </c>
      <c r="F85" s="201" t="str">
        <f t="shared" ref="F85:H85" si="81">IF(NOT(ISBLANK(O85)),CONCATENATE(TEXT(O85,"yyyy-mm-ddThh:MM:ss"),"Z"),"")</f>
        <v/>
      </c>
      <c r="G85" s="201" t="str">
        <f t="shared" si="81"/>
        <v/>
      </c>
      <c r="H85" s="201" t="str">
        <f t="shared" si="81"/>
        <v/>
      </c>
      <c r="I85" s="178"/>
      <c r="J85" s="173"/>
      <c r="K85" s="178"/>
      <c r="L85" s="218"/>
      <c r="M85" s="178"/>
      <c r="N85" s="178"/>
      <c r="O85" s="217"/>
      <c r="P85" s="217"/>
      <c r="Q85" s="217"/>
      <c r="R85" s="218"/>
    </row>
    <row r="86" spans="1:18" ht="12.5">
      <c r="A86" s="204"/>
      <c r="B86" s="205"/>
      <c r="C86" s="201" t="str">
        <f t="shared" si="0"/>
        <v/>
      </c>
      <c r="D86" s="201" t="str">
        <f t="shared" si="1"/>
        <v/>
      </c>
      <c r="E86" s="201" t="str">
        <f t="shared" si="2"/>
        <v/>
      </c>
      <c r="F86" s="201" t="str">
        <f t="shared" ref="F86:H86" si="82">IF(NOT(ISBLANK(O86)),CONCATENATE(TEXT(O86,"yyyy-mm-ddThh:MM:ss"),"Z"),"")</f>
        <v/>
      </c>
      <c r="G86" s="201" t="str">
        <f t="shared" si="82"/>
        <v/>
      </c>
      <c r="H86" s="201" t="str">
        <f t="shared" si="82"/>
        <v/>
      </c>
      <c r="I86" s="178"/>
      <c r="J86" s="173"/>
      <c r="K86" s="178"/>
      <c r="L86" s="218"/>
      <c r="M86" s="178"/>
      <c r="N86" s="178"/>
      <c r="O86" s="217"/>
      <c r="P86" s="217"/>
      <c r="Q86" s="217"/>
      <c r="R86" s="218"/>
    </row>
    <row r="87" spans="1:18" ht="12.5">
      <c r="A87" s="204"/>
      <c r="B87" s="205"/>
      <c r="C87" s="201" t="str">
        <f t="shared" si="0"/>
        <v/>
      </c>
      <c r="D87" s="201" t="str">
        <f t="shared" si="1"/>
        <v/>
      </c>
      <c r="E87" s="201" t="str">
        <f t="shared" si="2"/>
        <v/>
      </c>
      <c r="F87" s="201" t="str">
        <f t="shared" ref="F87:H87" si="83">IF(NOT(ISBLANK(O87)),CONCATENATE(TEXT(O87,"yyyy-mm-ddThh:MM:ss"),"Z"),"")</f>
        <v/>
      </c>
      <c r="G87" s="201" t="str">
        <f t="shared" si="83"/>
        <v/>
      </c>
      <c r="H87" s="201" t="str">
        <f t="shared" si="83"/>
        <v/>
      </c>
      <c r="I87" s="178"/>
      <c r="J87" s="173"/>
      <c r="K87" s="178"/>
      <c r="L87" s="218"/>
      <c r="M87" s="178"/>
      <c r="N87" s="178"/>
      <c r="O87" s="217"/>
      <c r="P87" s="217"/>
      <c r="Q87" s="217"/>
      <c r="R87" s="218"/>
    </row>
    <row r="88" spans="1:18" ht="12.5">
      <c r="A88" s="204"/>
      <c r="B88" s="205"/>
      <c r="C88" s="201" t="str">
        <f t="shared" si="0"/>
        <v/>
      </c>
      <c r="D88" s="201" t="str">
        <f t="shared" si="1"/>
        <v/>
      </c>
      <c r="E88" s="201" t="str">
        <f t="shared" si="2"/>
        <v/>
      </c>
      <c r="F88" s="201" t="str">
        <f t="shared" ref="F88:H88" si="84">IF(NOT(ISBLANK(O88)),CONCATENATE(TEXT(O88,"yyyy-mm-ddThh:MM:ss"),"Z"),"")</f>
        <v/>
      </c>
      <c r="G88" s="201" t="str">
        <f t="shared" si="84"/>
        <v/>
      </c>
      <c r="H88" s="201" t="str">
        <f t="shared" si="84"/>
        <v/>
      </c>
      <c r="I88" s="178"/>
      <c r="J88" s="173"/>
      <c r="K88" s="178"/>
      <c r="L88" s="218"/>
      <c r="M88" s="178"/>
      <c r="N88" s="178"/>
      <c r="O88" s="217"/>
      <c r="P88" s="217"/>
      <c r="Q88" s="217"/>
      <c r="R88" s="218"/>
    </row>
    <row r="89" spans="1:18" ht="12.5">
      <c r="A89" s="204"/>
      <c r="B89" s="205"/>
      <c r="C89" s="201" t="str">
        <f t="shared" si="0"/>
        <v/>
      </c>
      <c r="D89" s="201" t="str">
        <f t="shared" si="1"/>
        <v/>
      </c>
      <c r="E89" s="201" t="str">
        <f t="shared" si="2"/>
        <v/>
      </c>
      <c r="F89" s="201" t="str">
        <f t="shared" ref="F89:H89" si="85">IF(NOT(ISBLANK(O89)),CONCATENATE(TEXT(O89,"yyyy-mm-ddThh:MM:ss"),"Z"),"")</f>
        <v/>
      </c>
      <c r="G89" s="201" t="str">
        <f t="shared" si="85"/>
        <v/>
      </c>
      <c r="H89" s="201" t="str">
        <f t="shared" si="85"/>
        <v/>
      </c>
      <c r="I89" s="178"/>
      <c r="J89" s="173"/>
      <c r="K89" s="178"/>
      <c r="L89" s="218"/>
      <c r="M89" s="178"/>
      <c r="N89" s="178"/>
      <c r="O89" s="217"/>
      <c r="P89" s="217"/>
      <c r="Q89" s="217"/>
      <c r="R89" s="218"/>
    </row>
    <row r="90" spans="1:18" ht="12.5">
      <c r="A90" s="204"/>
      <c r="B90" s="205"/>
      <c r="C90" s="201" t="str">
        <f t="shared" si="0"/>
        <v/>
      </c>
      <c r="D90" s="201" t="str">
        <f t="shared" si="1"/>
        <v/>
      </c>
      <c r="E90" s="201" t="str">
        <f t="shared" si="2"/>
        <v/>
      </c>
      <c r="F90" s="201" t="str">
        <f t="shared" ref="F90:H90" si="86">IF(NOT(ISBLANK(O90)),CONCATENATE(TEXT(O90,"yyyy-mm-ddThh:MM:ss"),"Z"),"")</f>
        <v/>
      </c>
      <c r="G90" s="201" t="str">
        <f t="shared" si="86"/>
        <v/>
      </c>
      <c r="H90" s="201" t="str">
        <f t="shared" si="86"/>
        <v/>
      </c>
      <c r="I90" s="178"/>
      <c r="J90" s="173"/>
      <c r="K90" s="178"/>
      <c r="L90" s="218"/>
      <c r="M90" s="178"/>
      <c r="N90" s="178"/>
      <c r="O90" s="217"/>
      <c r="P90" s="217"/>
      <c r="Q90" s="217"/>
      <c r="R90" s="218"/>
    </row>
    <row r="91" spans="1:18" ht="12.5">
      <c r="A91" s="204"/>
      <c r="B91" s="205"/>
      <c r="C91" s="201" t="str">
        <f t="shared" si="0"/>
        <v/>
      </c>
      <c r="D91" s="201" t="str">
        <f t="shared" si="1"/>
        <v/>
      </c>
      <c r="E91" s="201" t="str">
        <f t="shared" si="2"/>
        <v/>
      </c>
      <c r="F91" s="201" t="str">
        <f t="shared" ref="F91:H91" si="87">IF(NOT(ISBLANK(O91)),CONCATENATE(TEXT(O91,"yyyy-mm-ddThh:MM:ss"),"Z"),"")</f>
        <v/>
      </c>
      <c r="G91" s="201" t="str">
        <f t="shared" si="87"/>
        <v/>
      </c>
      <c r="H91" s="201" t="str">
        <f t="shared" si="87"/>
        <v/>
      </c>
      <c r="I91" s="178"/>
      <c r="J91" s="173"/>
      <c r="K91" s="178"/>
      <c r="L91" s="218"/>
      <c r="M91" s="178"/>
      <c r="N91" s="178"/>
      <c r="O91" s="217"/>
      <c r="P91" s="217"/>
      <c r="Q91" s="217"/>
      <c r="R91" s="218"/>
    </row>
    <row r="92" spans="1:18" ht="12.5">
      <c r="A92" s="204"/>
      <c r="B92" s="205"/>
      <c r="C92" s="201" t="str">
        <f t="shared" si="0"/>
        <v/>
      </c>
      <c r="D92" s="201" t="str">
        <f t="shared" si="1"/>
        <v/>
      </c>
      <c r="E92" s="201" t="str">
        <f t="shared" si="2"/>
        <v/>
      </c>
      <c r="F92" s="201" t="str">
        <f t="shared" ref="F92:H92" si="88">IF(NOT(ISBLANK(O92)),CONCATENATE(TEXT(O92,"yyyy-mm-ddThh:MM:ss"),"Z"),"")</f>
        <v/>
      </c>
      <c r="G92" s="201" t="str">
        <f t="shared" si="88"/>
        <v/>
      </c>
      <c r="H92" s="201" t="str">
        <f t="shared" si="88"/>
        <v/>
      </c>
      <c r="I92" s="178"/>
      <c r="J92" s="173"/>
      <c r="K92" s="178"/>
      <c r="L92" s="218"/>
      <c r="M92" s="178"/>
      <c r="N92" s="178"/>
      <c r="O92" s="217"/>
      <c r="P92" s="217"/>
      <c r="Q92" s="217"/>
      <c r="R92" s="218"/>
    </row>
    <row r="93" spans="1:18" ht="12.5">
      <c r="A93" s="204"/>
      <c r="B93" s="205"/>
      <c r="C93" s="201" t="str">
        <f t="shared" si="0"/>
        <v/>
      </c>
      <c r="D93" s="201" t="str">
        <f t="shared" si="1"/>
        <v/>
      </c>
      <c r="E93" s="201" t="str">
        <f t="shared" si="2"/>
        <v/>
      </c>
      <c r="F93" s="201" t="str">
        <f t="shared" ref="F93:H93" si="89">IF(NOT(ISBLANK(O93)),CONCATENATE(TEXT(O93,"yyyy-mm-ddThh:MM:ss"),"Z"),"")</f>
        <v/>
      </c>
      <c r="G93" s="201" t="str">
        <f t="shared" si="89"/>
        <v/>
      </c>
      <c r="H93" s="201" t="str">
        <f t="shared" si="89"/>
        <v/>
      </c>
      <c r="I93" s="178"/>
      <c r="J93" s="173"/>
      <c r="K93" s="178"/>
      <c r="L93" s="218"/>
      <c r="M93" s="178"/>
      <c r="N93" s="178"/>
      <c r="O93" s="217"/>
      <c r="P93" s="217"/>
      <c r="Q93" s="217"/>
      <c r="R93" s="218"/>
    </row>
    <row r="94" spans="1:18" ht="12.5">
      <c r="A94" s="204"/>
      <c r="B94" s="205"/>
      <c r="C94" s="201" t="str">
        <f t="shared" si="0"/>
        <v/>
      </c>
      <c r="D94" s="201" t="str">
        <f t="shared" si="1"/>
        <v/>
      </c>
      <c r="E94" s="201" t="str">
        <f t="shared" si="2"/>
        <v/>
      </c>
      <c r="F94" s="201" t="str">
        <f t="shared" ref="F94:H94" si="90">IF(NOT(ISBLANK(O94)),CONCATENATE(TEXT(O94,"yyyy-mm-ddThh:MM:ss"),"Z"),"")</f>
        <v/>
      </c>
      <c r="G94" s="201" t="str">
        <f t="shared" si="90"/>
        <v/>
      </c>
      <c r="H94" s="201" t="str">
        <f t="shared" si="90"/>
        <v/>
      </c>
      <c r="I94" s="178"/>
      <c r="J94" s="173"/>
      <c r="K94" s="178"/>
      <c r="L94" s="218"/>
      <c r="M94" s="178"/>
      <c r="N94" s="178"/>
      <c r="O94" s="217"/>
      <c r="P94" s="217"/>
      <c r="Q94" s="217"/>
      <c r="R94" s="218"/>
    </row>
    <row r="95" spans="1:18" ht="12.5">
      <c r="A95" s="204"/>
      <c r="B95" s="205"/>
      <c r="C95" s="201" t="str">
        <f t="shared" si="0"/>
        <v/>
      </c>
      <c r="D95" s="201" t="str">
        <f t="shared" si="1"/>
        <v/>
      </c>
      <c r="E95" s="201" t="str">
        <f t="shared" si="2"/>
        <v/>
      </c>
      <c r="F95" s="201" t="str">
        <f t="shared" ref="F95:H95" si="91">IF(NOT(ISBLANK(O95)),CONCATENATE(TEXT(O95,"yyyy-mm-ddThh:MM:ss"),"Z"),"")</f>
        <v/>
      </c>
      <c r="G95" s="201" t="str">
        <f t="shared" si="91"/>
        <v/>
      </c>
      <c r="H95" s="201" t="str">
        <f t="shared" si="91"/>
        <v/>
      </c>
      <c r="I95" s="178"/>
      <c r="J95" s="173"/>
      <c r="K95" s="178"/>
      <c r="L95" s="218"/>
      <c r="M95" s="178"/>
      <c r="N95" s="178"/>
      <c r="O95" s="217"/>
      <c r="P95" s="217"/>
      <c r="Q95" s="217"/>
      <c r="R95" s="218"/>
    </row>
    <row r="96" spans="1:18" ht="12.5">
      <c r="A96" s="204"/>
      <c r="B96" s="205"/>
      <c r="C96" s="201" t="str">
        <f t="shared" si="0"/>
        <v/>
      </c>
      <c r="D96" s="201" t="str">
        <f t="shared" si="1"/>
        <v/>
      </c>
      <c r="E96" s="201" t="str">
        <f t="shared" si="2"/>
        <v/>
      </c>
      <c r="F96" s="201" t="str">
        <f t="shared" ref="F96:H96" si="92">IF(NOT(ISBLANK(O96)),CONCATENATE(TEXT(O96,"yyyy-mm-ddThh:MM:ss"),"Z"),"")</f>
        <v/>
      </c>
      <c r="G96" s="201" t="str">
        <f t="shared" si="92"/>
        <v/>
      </c>
      <c r="H96" s="201" t="str">
        <f t="shared" si="92"/>
        <v/>
      </c>
      <c r="I96" s="178"/>
      <c r="J96" s="173"/>
      <c r="K96" s="178"/>
      <c r="L96" s="218"/>
      <c r="M96" s="178"/>
      <c r="N96" s="178"/>
      <c r="O96" s="217"/>
      <c r="P96" s="217"/>
      <c r="Q96" s="217"/>
      <c r="R96" s="218"/>
    </row>
    <row r="97" spans="1:18" ht="12.5">
      <c r="A97" s="204"/>
      <c r="B97" s="205"/>
      <c r="C97" s="201" t="str">
        <f t="shared" si="0"/>
        <v/>
      </c>
      <c r="D97" s="201" t="str">
        <f t="shared" si="1"/>
        <v/>
      </c>
      <c r="E97" s="201" t="str">
        <f t="shared" si="2"/>
        <v/>
      </c>
      <c r="F97" s="201" t="str">
        <f t="shared" ref="F97:H97" si="93">IF(NOT(ISBLANK(O97)),CONCATENATE(TEXT(O97,"yyyy-mm-ddThh:MM:ss"),"Z"),"")</f>
        <v/>
      </c>
      <c r="G97" s="201" t="str">
        <f t="shared" si="93"/>
        <v/>
      </c>
      <c r="H97" s="201" t="str">
        <f t="shared" si="93"/>
        <v/>
      </c>
      <c r="I97" s="178"/>
      <c r="J97" s="173"/>
      <c r="K97" s="178"/>
      <c r="L97" s="218"/>
      <c r="M97" s="178"/>
      <c r="N97" s="178"/>
      <c r="O97" s="217"/>
      <c r="P97" s="217"/>
      <c r="Q97" s="217"/>
      <c r="R97" s="218"/>
    </row>
    <row r="98" spans="1:18" ht="12.5">
      <c r="A98" s="204"/>
      <c r="B98" s="205"/>
      <c r="C98" s="201" t="str">
        <f t="shared" si="0"/>
        <v/>
      </c>
      <c r="D98" s="201" t="str">
        <f t="shared" si="1"/>
        <v/>
      </c>
      <c r="E98" s="201" t="str">
        <f t="shared" si="2"/>
        <v/>
      </c>
      <c r="F98" s="201" t="str">
        <f t="shared" ref="F98:H98" si="94">IF(NOT(ISBLANK(O98)),CONCATENATE(TEXT(O98,"yyyy-mm-ddThh:MM:ss"),"Z"),"")</f>
        <v/>
      </c>
      <c r="G98" s="201" t="str">
        <f t="shared" si="94"/>
        <v/>
      </c>
      <c r="H98" s="201" t="str">
        <f t="shared" si="94"/>
        <v/>
      </c>
      <c r="I98" s="178"/>
      <c r="J98" s="173"/>
      <c r="K98" s="178"/>
      <c r="L98" s="218"/>
      <c r="M98" s="178"/>
      <c r="N98" s="178"/>
      <c r="O98" s="217"/>
      <c r="P98" s="217"/>
      <c r="Q98" s="217"/>
      <c r="R98" s="218"/>
    </row>
    <row r="99" spans="1:18" ht="12.5">
      <c r="A99" s="204"/>
      <c r="B99" s="205"/>
      <c r="C99" s="201" t="str">
        <f t="shared" si="0"/>
        <v/>
      </c>
      <c r="D99" s="201" t="str">
        <f t="shared" si="1"/>
        <v/>
      </c>
      <c r="E99" s="201" t="str">
        <f t="shared" si="2"/>
        <v/>
      </c>
      <c r="F99" s="201" t="str">
        <f t="shared" ref="F99:H99" si="95">IF(NOT(ISBLANK(O99)),CONCATENATE(TEXT(O99,"yyyy-mm-ddThh:MM:ss"),"Z"),"")</f>
        <v/>
      </c>
      <c r="G99" s="201" t="str">
        <f t="shared" si="95"/>
        <v/>
      </c>
      <c r="H99" s="201" t="str">
        <f t="shared" si="95"/>
        <v/>
      </c>
      <c r="I99" s="178"/>
      <c r="J99" s="173"/>
      <c r="K99" s="178"/>
      <c r="L99" s="218"/>
      <c r="M99" s="178"/>
      <c r="N99" s="178"/>
      <c r="O99" s="217"/>
      <c r="P99" s="217"/>
      <c r="Q99" s="217"/>
      <c r="R99" s="218"/>
    </row>
    <row r="100" spans="1:18" ht="12.5">
      <c r="A100" s="204"/>
      <c r="B100" s="205"/>
      <c r="C100" s="201" t="str">
        <f t="shared" si="0"/>
        <v/>
      </c>
      <c r="D100" s="201" t="str">
        <f t="shared" si="1"/>
        <v/>
      </c>
      <c r="E100" s="201" t="str">
        <f t="shared" si="2"/>
        <v/>
      </c>
      <c r="F100" s="201" t="str">
        <f t="shared" ref="F100:H100" si="96">IF(NOT(ISBLANK(O100)),CONCATENATE(TEXT(O100,"yyyy-mm-ddThh:MM:ss"),"Z"),"")</f>
        <v/>
      </c>
      <c r="G100" s="201" t="str">
        <f t="shared" si="96"/>
        <v/>
      </c>
      <c r="H100" s="201" t="str">
        <f t="shared" si="96"/>
        <v/>
      </c>
      <c r="I100" s="178"/>
      <c r="J100" s="173"/>
      <c r="K100" s="178"/>
      <c r="L100" s="218"/>
      <c r="M100" s="178"/>
      <c r="N100" s="178"/>
      <c r="O100" s="217"/>
      <c r="P100" s="217"/>
      <c r="Q100" s="217"/>
      <c r="R100" s="218"/>
    </row>
    <row r="101" spans="1:18" ht="12.5">
      <c r="A101" s="204"/>
      <c r="B101" s="205"/>
      <c r="C101" s="201" t="str">
        <f t="shared" si="0"/>
        <v/>
      </c>
      <c r="D101" s="201" t="str">
        <f t="shared" si="1"/>
        <v/>
      </c>
      <c r="E101" s="201" t="str">
        <f t="shared" si="2"/>
        <v/>
      </c>
      <c r="F101" s="201" t="str">
        <f t="shared" ref="F101:H101" si="97">IF(NOT(ISBLANK(O101)),CONCATENATE(TEXT(O101,"yyyy-mm-ddThh:MM:ss"),"Z"),"")</f>
        <v/>
      </c>
      <c r="G101" s="201" t="str">
        <f t="shared" si="97"/>
        <v/>
      </c>
      <c r="H101" s="201" t="str">
        <f t="shared" si="97"/>
        <v/>
      </c>
      <c r="I101" s="178"/>
      <c r="J101" s="173"/>
      <c r="K101" s="178"/>
      <c r="L101" s="218"/>
      <c r="M101" s="178"/>
      <c r="N101" s="178"/>
      <c r="O101" s="217"/>
      <c r="P101" s="217"/>
      <c r="Q101" s="217"/>
      <c r="R101" s="218"/>
    </row>
    <row r="102" spans="1:18" ht="12.5">
      <c r="A102" s="204"/>
      <c r="B102" s="205"/>
      <c r="C102" s="201" t="str">
        <f t="shared" si="0"/>
        <v/>
      </c>
      <c r="D102" s="201" t="str">
        <f t="shared" si="1"/>
        <v/>
      </c>
      <c r="E102" s="201" t="str">
        <f t="shared" si="2"/>
        <v/>
      </c>
      <c r="F102" s="201" t="str">
        <f t="shared" ref="F102:H102" si="98">IF(NOT(ISBLANK(O102)),CONCATENATE(TEXT(O102,"yyyy-mm-ddThh:MM:ss"),"Z"),"")</f>
        <v/>
      </c>
      <c r="G102" s="201" t="str">
        <f t="shared" si="98"/>
        <v/>
      </c>
      <c r="H102" s="201" t="str">
        <f t="shared" si="98"/>
        <v/>
      </c>
      <c r="I102" s="178"/>
      <c r="J102" s="173"/>
      <c r="K102" s="178"/>
      <c r="L102" s="218"/>
      <c r="M102" s="178"/>
      <c r="N102" s="178"/>
      <c r="O102" s="217"/>
      <c r="P102" s="217"/>
      <c r="Q102" s="217"/>
      <c r="R102" s="218"/>
    </row>
    <row r="103" spans="1:18" ht="12.5">
      <c r="A103" s="204"/>
      <c r="B103" s="205"/>
      <c r="C103" s="201" t="str">
        <f t="shared" si="0"/>
        <v/>
      </c>
      <c r="D103" s="201" t="str">
        <f t="shared" si="1"/>
        <v/>
      </c>
      <c r="E103" s="201" t="str">
        <f t="shared" si="2"/>
        <v/>
      </c>
      <c r="F103" s="201" t="str">
        <f t="shared" ref="F103:H103" si="99">IF(NOT(ISBLANK(O103)),CONCATENATE(TEXT(O103,"yyyy-mm-ddThh:MM:ss"),"Z"),"")</f>
        <v/>
      </c>
      <c r="G103" s="201" t="str">
        <f t="shared" si="99"/>
        <v/>
      </c>
      <c r="H103" s="201" t="str">
        <f t="shared" si="99"/>
        <v/>
      </c>
      <c r="I103" s="178"/>
      <c r="J103" s="173"/>
      <c r="K103" s="178"/>
      <c r="L103" s="218"/>
      <c r="M103" s="178"/>
      <c r="N103" s="178"/>
      <c r="O103" s="217"/>
      <c r="P103" s="217"/>
      <c r="Q103" s="217"/>
      <c r="R103" s="218"/>
    </row>
    <row r="104" spans="1:18" ht="12.5">
      <c r="A104" s="204"/>
      <c r="B104" s="205"/>
      <c r="C104" s="201" t="str">
        <f t="shared" si="0"/>
        <v/>
      </c>
      <c r="D104" s="201" t="str">
        <f t="shared" si="1"/>
        <v/>
      </c>
      <c r="E104" s="201" t="str">
        <f t="shared" si="2"/>
        <v/>
      </c>
      <c r="F104" s="201" t="str">
        <f t="shared" ref="F104:H104" si="100">IF(NOT(ISBLANK(O104)),CONCATENATE(TEXT(O104,"yyyy-mm-ddThh:MM:ss"),"Z"),"")</f>
        <v/>
      </c>
      <c r="G104" s="201" t="str">
        <f t="shared" si="100"/>
        <v/>
      </c>
      <c r="H104" s="201" t="str">
        <f t="shared" si="100"/>
        <v/>
      </c>
      <c r="I104" s="178"/>
      <c r="J104" s="173"/>
      <c r="K104" s="178"/>
      <c r="L104" s="218"/>
      <c r="M104" s="178"/>
      <c r="N104" s="178"/>
      <c r="O104" s="217"/>
      <c r="P104" s="217"/>
      <c r="Q104" s="217"/>
      <c r="R104" s="218"/>
    </row>
    <row r="105" spans="1:18" ht="12.5">
      <c r="A105" s="204"/>
      <c r="B105" s="205"/>
      <c r="C105" s="201" t="str">
        <f t="shared" si="0"/>
        <v/>
      </c>
      <c r="D105" s="201" t="str">
        <f t="shared" si="1"/>
        <v/>
      </c>
      <c r="E105" s="201" t="str">
        <f t="shared" si="2"/>
        <v/>
      </c>
      <c r="F105" s="201" t="str">
        <f t="shared" ref="F105:H105" si="101">IF(NOT(ISBLANK(O105)),CONCATENATE(TEXT(O105,"yyyy-mm-ddThh:MM:ss"),"Z"),"")</f>
        <v/>
      </c>
      <c r="G105" s="201" t="str">
        <f t="shared" si="101"/>
        <v/>
      </c>
      <c r="H105" s="201" t="str">
        <f t="shared" si="101"/>
        <v/>
      </c>
      <c r="I105" s="178"/>
      <c r="J105" s="173"/>
      <c r="K105" s="178"/>
      <c r="L105" s="218"/>
      <c r="M105" s="178"/>
      <c r="N105" s="178"/>
      <c r="O105" s="217"/>
      <c r="P105" s="217"/>
      <c r="Q105" s="217"/>
      <c r="R105" s="218"/>
    </row>
    <row r="106" spans="1:18" ht="12.5">
      <c r="A106" s="219"/>
      <c r="B106" s="205"/>
      <c r="C106" s="201" t="str">
        <f t="shared" si="0"/>
        <v/>
      </c>
      <c r="D106" s="201" t="str">
        <f t="shared" si="1"/>
        <v/>
      </c>
      <c r="E106" s="201" t="str">
        <f t="shared" si="2"/>
        <v/>
      </c>
      <c r="F106" s="201" t="str">
        <f t="shared" ref="F106:H106" si="102">IF(NOT(ISBLANK(O106)),CONCATENATE(TEXT(O106,"yyyy-mm-ddThh:MM:ss"),"Z"),"")</f>
        <v/>
      </c>
      <c r="G106" s="201" t="str">
        <f t="shared" si="102"/>
        <v/>
      </c>
      <c r="H106" s="201" t="str">
        <f t="shared" si="102"/>
        <v/>
      </c>
      <c r="I106" s="178"/>
      <c r="J106" s="173"/>
      <c r="K106" s="178"/>
      <c r="L106" s="218"/>
      <c r="M106" s="178"/>
      <c r="N106" s="178"/>
      <c r="O106" s="217"/>
      <c r="P106" s="217"/>
      <c r="Q106" s="217"/>
      <c r="R106" s="218"/>
    </row>
    <row r="107" spans="1:18" ht="12.5">
      <c r="A107" s="220"/>
      <c r="B107" s="205"/>
      <c r="C107" s="201" t="str">
        <f t="shared" si="0"/>
        <v/>
      </c>
      <c r="D107" s="201" t="str">
        <f t="shared" si="1"/>
        <v/>
      </c>
      <c r="E107" s="201" t="str">
        <f t="shared" si="2"/>
        <v/>
      </c>
      <c r="F107" s="201" t="str">
        <f t="shared" ref="F107:H107" si="103">IF(NOT(ISBLANK(O107)),CONCATENATE(TEXT(O107,"yyyy-mm-ddThh:MM:ss"),"Z"),"")</f>
        <v/>
      </c>
      <c r="G107" s="201" t="str">
        <f t="shared" si="103"/>
        <v/>
      </c>
      <c r="H107" s="201" t="str">
        <f t="shared" si="103"/>
        <v/>
      </c>
      <c r="I107" s="178"/>
      <c r="J107" s="221"/>
      <c r="K107" s="178"/>
      <c r="L107" s="218"/>
      <c r="M107" s="178"/>
      <c r="N107" s="178"/>
      <c r="O107" s="217"/>
      <c r="P107" s="217"/>
      <c r="Q107" s="217"/>
      <c r="R107" s="218"/>
    </row>
    <row r="108" spans="1:18" ht="12.5">
      <c r="A108" s="220"/>
      <c r="B108" s="205"/>
      <c r="C108" s="201" t="str">
        <f t="shared" si="0"/>
        <v/>
      </c>
      <c r="D108" s="201" t="str">
        <f t="shared" si="1"/>
        <v/>
      </c>
      <c r="E108" s="201" t="str">
        <f t="shared" si="2"/>
        <v/>
      </c>
      <c r="F108" s="201" t="str">
        <f t="shared" ref="F108:H108" si="104">IF(NOT(ISBLANK(O108)),CONCATENATE(TEXT(O108,"yyyy-mm-ddThh:MM:ss"),"Z"),"")</f>
        <v/>
      </c>
      <c r="G108" s="201" t="str">
        <f t="shared" si="104"/>
        <v/>
      </c>
      <c r="H108" s="201" t="str">
        <f t="shared" si="104"/>
        <v/>
      </c>
      <c r="I108" s="178"/>
      <c r="J108" s="221"/>
      <c r="K108" s="178"/>
      <c r="L108" s="218"/>
      <c r="M108" s="178"/>
      <c r="N108" s="178"/>
      <c r="O108" s="217"/>
      <c r="P108" s="217"/>
      <c r="Q108" s="217"/>
      <c r="R108" s="218"/>
    </row>
    <row r="109" spans="1:18" ht="12.5">
      <c r="A109" s="220"/>
      <c r="B109" s="205"/>
      <c r="C109" s="201" t="str">
        <f t="shared" si="0"/>
        <v/>
      </c>
      <c r="D109" s="201" t="str">
        <f t="shared" si="1"/>
        <v/>
      </c>
      <c r="E109" s="201" t="str">
        <f t="shared" si="2"/>
        <v/>
      </c>
      <c r="F109" s="201" t="str">
        <f t="shared" ref="F109:H109" si="105">IF(NOT(ISBLANK(O109)),CONCATENATE(TEXT(O109,"yyyy-mm-ddThh:MM:ss"),"Z"),"")</f>
        <v/>
      </c>
      <c r="G109" s="201" t="str">
        <f t="shared" si="105"/>
        <v/>
      </c>
      <c r="H109" s="201" t="str">
        <f t="shared" si="105"/>
        <v/>
      </c>
      <c r="I109" s="178"/>
      <c r="J109" s="221"/>
      <c r="K109" s="178"/>
      <c r="L109" s="218"/>
      <c r="M109" s="178"/>
      <c r="N109" s="178"/>
      <c r="O109" s="217"/>
      <c r="P109" s="217"/>
      <c r="Q109" s="217"/>
      <c r="R109" s="218"/>
    </row>
    <row r="110" spans="1:18" ht="12.5">
      <c r="A110" s="220"/>
      <c r="B110" s="205"/>
      <c r="C110" s="201" t="str">
        <f t="shared" si="0"/>
        <v/>
      </c>
      <c r="D110" s="201" t="str">
        <f t="shared" si="1"/>
        <v/>
      </c>
      <c r="E110" s="201" t="str">
        <f t="shared" si="2"/>
        <v/>
      </c>
      <c r="F110" s="201" t="str">
        <f t="shared" ref="F110:H110" si="106">IF(NOT(ISBLANK(O110)),CONCATENATE(TEXT(O110,"yyyy-mm-ddThh:MM:ss"),"Z"),"")</f>
        <v/>
      </c>
      <c r="G110" s="201" t="str">
        <f t="shared" si="106"/>
        <v/>
      </c>
      <c r="H110" s="201" t="str">
        <f t="shared" si="106"/>
        <v/>
      </c>
      <c r="I110" s="178"/>
      <c r="J110" s="221"/>
      <c r="K110" s="178"/>
      <c r="L110" s="218"/>
      <c r="M110" s="178"/>
      <c r="N110" s="178"/>
      <c r="O110" s="217"/>
      <c r="P110" s="217"/>
      <c r="Q110" s="217"/>
      <c r="R110" s="218"/>
    </row>
    <row r="111" spans="1:18" ht="12.5">
      <c r="A111" s="220"/>
      <c r="B111" s="205"/>
      <c r="C111" s="201" t="str">
        <f t="shared" si="0"/>
        <v/>
      </c>
      <c r="D111" s="201" t="str">
        <f t="shared" si="1"/>
        <v/>
      </c>
      <c r="E111" s="201" t="str">
        <f t="shared" si="2"/>
        <v/>
      </c>
      <c r="F111" s="201" t="str">
        <f t="shared" ref="F111:H111" si="107">IF(NOT(ISBLANK(O111)),CONCATENATE(TEXT(O111,"yyyy-mm-ddThh:MM:ss"),"Z"),"")</f>
        <v/>
      </c>
      <c r="G111" s="201" t="str">
        <f t="shared" si="107"/>
        <v/>
      </c>
      <c r="H111" s="201" t="str">
        <f t="shared" si="107"/>
        <v/>
      </c>
      <c r="I111" s="178"/>
      <c r="J111" s="221"/>
      <c r="K111" s="178"/>
      <c r="L111" s="218"/>
      <c r="M111" s="178"/>
      <c r="N111" s="178"/>
      <c r="O111" s="217"/>
      <c r="P111" s="217"/>
      <c r="Q111" s="217"/>
      <c r="R111" s="218"/>
    </row>
    <row r="112" spans="1:18" ht="12.5">
      <c r="A112" s="220"/>
      <c r="B112" s="205"/>
      <c r="C112" s="201" t="str">
        <f t="shared" si="0"/>
        <v/>
      </c>
      <c r="D112" s="201" t="str">
        <f t="shared" si="1"/>
        <v/>
      </c>
      <c r="E112" s="201" t="str">
        <f t="shared" si="2"/>
        <v/>
      </c>
      <c r="F112" s="201" t="str">
        <f t="shared" ref="F112:H112" si="108">IF(NOT(ISBLANK(O112)),CONCATENATE(TEXT(O112,"yyyy-mm-ddThh:MM:ss"),"Z"),"")</f>
        <v/>
      </c>
      <c r="G112" s="201" t="str">
        <f t="shared" si="108"/>
        <v/>
      </c>
      <c r="H112" s="201" t="str">
        <f t="shared" si="108"/>
        <v/>
      </c>
      <c r="I112" s="178"/>
      <c r="J112" s="221"/>
      <c r="K112" s="178"/>
      <c r="L112" s="218"/>
      <c r="M112" s="178"/>
      <c r="N112" s="178"/>
      <c r="O112" s="217"/>
      <c r="P112" s="217"/>
      <c r="Q112" s="217"/>
      <c r="R112" s="218"/>
    </row>
    <row r="113" spans="1:18" ht="12.5">
      <c r="A113" s="220"/>
      <c r="B113" s="205"/>
      <c r="C113" s="201" t="str">
        <f t="shared" si="0"/>
        <v/>
      </c>
      <c r="D113" s="201" t="str">
        <f t="shared" si="1"/>
        <v/>
      </c>
      <c r="E113" s="201" t="str">
        <f t="shared" si="2"/>
        <v/>
      </c>
      <c r="F113" s="201" t="str">
        <f t="shared" ref="F113:H113" si="109">IF(NOT(ISBLANK(O113)),CONCATENATE(TEXT(O113,"yyyy-mm-ddThh:MM:ss"),"Z"),"")</f>
        <v/>
      </c>
      <c r="G113" s="201" t="str">
        <f t="shared" si="109"/>
        <v/>
      </c>
      <c r="H113" s="201" t="str">
        <f t="shared" si="109"/>
        <v/>
      </c>
      <c r="I113" s="178"/>
      <c r="J113" s="221"/>
      <c r="K113" s="178"/>
      <c r="L113" s="218"/>
      <c r="M113" s="178"/>
      <c r="N113" s="178"/>
      <c r="O113" s="217"/>
      <c r="P113" s="217"/>
      <c r="Q113" s="217"/>
      <c r="R113" s="218"/>
    </row>
    <row r="114" spans="1:18" ht="12.5">
      <c r="A114" s="220"/>
      <c r="B114" s="205"/>
      <c r="C114" s="201" t="str">
        <f t="shared" si="0"/>
        <v/>
      </c>
      <c r="D114" s="201" t="str">
        <f t="shared" si="1"/>
        <v/>
      </c>
      <c r="E114" s="201" t="str">
        <f t="shared" si="2"/>
        <v/>
      </c>
      <c r="F114" s="201" t="str">
        <f t="shared" ref="F114:H114" si="110">IF(NOT(ISBLANK(O114)),CONCATENATE(TEXT(O114,"yyyy-mm-ddThh:MM:ss"),"Z"),"")</f>
        <v/>
      </c>
      <c r="G114" s="201" t="str">
        <f t="shared" si="110"/>
        <v/>
      </c>
      <c r="H114" s="201" t="str">
        <f t="shared" si="110"/>
        <v/>
      </c>
      <c r="I114" s="178"/>
      <c r="J114" s="221"/>
      <c r="K114" s="178"/>
      <c r="L114" s="218"/>
      <c r="M114" s="178"/>
      <c r="N114" s="178"/>
      <c r="O114" s="217"/>
      <c r="P114" s="217"/>
      <c r="Q114" s="217"/>
      <c r="R114" s="218"/>
    </row>
    <row r="115" spans="1:18" ht="12.5">
      <c r="A115" s="220"/>
      <c r="B115" s="205"/>
      <c r="C115" s="201" t="str">
        <f t="shared" si="0"/>
        <v/>
      </c>
      <c r="D115" s="201" t="str">
        <f t="shared" si="1"/>
        <v/>
      </c>
      <c r="E115" s="201" t="str">
        <f t="shared" si="2"/>
        <v/>
      </c>
      <c r="F115" s="201" t="str">
        <f t="shared" ref="F115:H115" si="111">IF(NOT(ISBLANK(O115)),CONCATENATE(TEXT(O115,"yyyy-mm-ddThh:MM:ss"),"Z"),"")</f>
        <v/>
      </c>
      <c r="G115" s="201" t="str">
        <f t="shared" si="111"/>
        <v/>
      </c>
      <c r="H115" s="201" t="str">
        <f t="shared" si="111"/>
        <v/>
      </c>
      <c r="I115" s="178"/>
      <c r="J115" s="221"/>
      <c r="K115" s="178"/>
      <c r="L115" s="218"/>
      <c r="M115" s="178"/>
      <c r="N115" s="178"/>
      <c r="O115" s="217"/>
      <c r="P115" s="217"/>
      <c r="Q115" s="217"/>
      <c r="R115" s="218"/>
    </row>
    <row r="116" spans="1:18" ht="12.5">
      <c r="A116" s="220"/>
      <c r="B116" s="205"/>
      <c r="C116" s="201" t="str">
        <f t="shared" si="0"/>
        <v/>
      </c>
      <c r="D116" s="201" t="str">
        <f t="shared" si="1"/>
        <v/>
      </c>
      <c r="E116" s="201" t="str">
        <f t="shared" si="2"/>
        <v/>
      </c>
      <c r="F116" s="201" t="str">
        <f t="shared" ref="F116:H116" si="112">IF(NOT(ISBLANK(O116)),CONCATENATE(TEXT(O116,"yyyy-mm-ddThh:MM:ss"),"Z"),"")</f>
        <v/>
      </c>
      <c r="G116" s="201" t="str">
        <f t="shared" si="112"/>
        <v/>
      </c>
      <c r="H116" s="201" t="str">
        <f t="shared" si="112"/>
        <v/>
      </c>
      <c r="I116" s="178"/>
      <c r="J116" s="221"/>
      <c r="K116" s="178"/>
      <c r="L116" s="218"/>
      <c r="M116" s="178"/>
      <c r="N116" s="178"/>
      <c r="O116" s="217"/>
      <c r="P116" s="217"/>
      <c r="Q116" s="217"/>
      <c r="R116" s="218"/>
    </row>
    <row r="117" spans="1:18" ht="12.5">
      <c r="A117" s="220"/>
      <c r="B117" s="205"/>
      <c r="C117" s="201" t="str">
        <f t="shared" si="0"/>
        <v/>
      </c>
      <c r="D117" s="201" t="str">
        <f t="shared" si="1"/>
        <v/>
      </c>
      <c r="E117" s="201" t="str">
        <f t="shared" si="2"/>
        <v/>
      </c>
      <c r="F117" s="201" t="str">
        <f t="shared" ref="F117:H117" si="113">IF(NOT(ISBLANK(O117)),CONCATENATE(TEXT(O117,"yyyy-mm-ddThh:MM:ss"),"Z"),"")</f>
        <v/>
      </c>
      <c r="G117" s="201" t="str">
        <f t="shared" si="113"/>
        <v/>
      </c>
      <c r="H117" s="201" t="str">
        <f t="shared" si="113"/>
        <v/>
      </c>
      <c r="I117" s="178"/>
      <c r="J117" s="221"/>
      <c r="K117" s="178"/>
      <c r="L117" s="218"/>
      <c r="M117" s="178"/>
      <c r="N117" s="178"/>
      <c r="O117" s="217"/>
      <c r="P117" s="217"/>
      <c r="Q117" s="217"/>
      <c r="R117" s="218"/>
    </row>
    <row r="118" spans="1:18" ht="12.5">
      <c r="A118" s="220"/>
      <c r="B118" s="205"/>
      <c r="C118" s="201" t="str">
        <f t="shared" si="0"/>
        <v/>
      </c>
      <c r="D118" s="201" t="str">
        <f t="shared" si="1"/>
        <v/>
      </c>
      <c r="E118" s="201" t="str">
        <f t="shared" si="2"/>
        <v/>
      </c>
      <c r="F118" s="201" t="str">
        <f t="shared" ref="F118:H118" si="114">IF(NOT(ISBLANK(O118)),CONCATENATE(TEXT(O118,"yyyy-mm-ddThh:MM:ss"),"Z"),"")</f>
        <v/>
      </c>
      <c r="G118" s="201" t="str">
        <f t="shared" si="114"/>
        <v/>
      </c>
      <c r="H118" s="201" t="str">
        <f t="shared" si="114"/>
        <v/>
      </c>
      <c r="I118" s="178"/>
      <c r="J118" s="221"/>
      <c r="K118" s="178"/>
      <c r="L118" s="218"/>
      <c r="M118" s="178"/>
      <c r="N118" s="178"/>
      <c r="O118" s="217"/>
      <c r="P118" s="217"/>
      <c r="Q118" s="217"/>
      <c r="R118" s="218"/>
    </row>
    <row r="119" spans="1:18" ht="12.5">
      <c r="A119" s="220"/>
      <c r="B119" s="205"/>
      <c r="C119" s="201" t="str">
        <f t="shared" si="0"/>
        <v/>
      </c>
      <c r="D119" s="201" t="str">
        <f t="shared" si="1"/>
        <v/>
      </c>
      <c r="E119" s="201" t="str">
        <f t="shared" si="2"/>
        <v/>
      </c>
      <c r="F119" s="201" t="str">
        <f t="shared" ref="F119:H119" si="115">IF(NOT(ISBLANK(O119)),CONCATENATE(TEXT(O119,"yyyy-mm-ddThh:MM:ss"),"Z"),"")</f>
        <v/>
      </c>
      <c r="G119" s="201" t="str">
        <f t="shared" si="115"/>
        <v/>
      </c>
      <c r="H119" s="201" t="str">
        <f t="shared" si="115"/>
        <v/>
      </c>
      <c r="I119" s="178"/>
      <c r="J119" s="221"/>
      <c r="K119" s="178"/>
      <c r="L119" s="218"/>
      <c r="M119" s="178"/>
      <c r="N119" s="178"/>
      <c r="O119" s="217"/>
      <c r="P119" s="217"/>
      <c r="Q119" s="217"/>
      <c r="R119" s="218"/>
    </row>
    <row r="120" spans="1:18" ht="12.5">
      <c r="A120" s="220"/>
      <c r="B120" s="205"/>
      <c r="C120" s="201" t="str">
        <f t="shared" si="0"/>
        <v/>
      </c>
      <c r="D120" s="201" t="str">
        <f t="shared" si="1"/>
        <v/>
      </c>
      <c r="E120" s="201" t="str">
        <f t="shared" si="2"/>
        <v/>
      </c>
      <c r="F120" s="201" t="str">
        <f t="shared" ref="F120:H120" si="116">IF(NOT(ISBLANK(O120)),CONCATENATE(TEXT(O120,"yyyy-mm-ddThh:MM:ss"),"Z"),"")</f>
        <v/>
      </c>
      <c r="G120" s="201" t="str">
        <f t="shared" si="116"/>
        <v/>
      </c>
      <c r="H120" s="201" t="str">
        <f t="shared" si="116"/>
        <v/>
      </c>
      <c r="I120" s="178"/>
      <c r="J120" s="221"/>
      <c r="K120" s="178"/>
      <c r="L120" s="218"/>
      <c r="M120" s="178"/>
      <c r="N120" s="178"/>
      <c r="O120" s="217"/>
      <c r="P120" s="217"/>
      <c r="Q120" s="217"/>
      <c r="R120" s="218"/>
    </row>
    <row r="121" spans="1:18" ht="12.5">
      <c r="A121" s="220"/>
      <c r="B121" s="205"/>
      <c r="C121" s="201" t="str">
        <f t="shared" si="0"/>
        <v/>
      </c>
      <c r="D121" s="201" t="str">
        <f t="shared" si="1"/>
        <v/>
      </c>
      <c r="E121" s="201" t="str">
        <f t="shared" si="2"/>
        <v/>
      </c>
      <c r="F121" s="201" t="str">
        <f t="shared" ref="F121:H121" si="117">IF(NOT(ISBLANK(O121)),CONCATENATE(TEXT(O121,"yyyy-mm-ddThh:MM:ss"),"Z"),"")</f>
        <v/>
      </c>
      <c r="G121" s="201" t="str">
        <f t="shared" si="117"/>
        <v/>
      </c>
      <c r="H121" s="201" t="str">
        <f t="shared" si="117"/>
        <v/>
      </c>
      <c r="I121" s="178"/>
      <c r="J121" s="221"/>
      <c r="K121" s="178"/>
      <c r="L121" s="218"/>
      <c r="M121" s="178"/>
      <c r="N121" s="178"/>
      <c r="O121" s="217"/>
      <c r="P121" s="217"/>
      <c r="Q121" s="217"/>
      <c r="R121" s="218"/>
    </row>
    <row r="122" spans="1:18" ht="12.5">
      <c r="A122" s="220"/>
      <c r="B122" s="205"/>
      <c r="C122" s="201" t="str">
        <f t="shared" si="0"/>
        <v/>
      </c>
      <c r="D122" s="201" t="str">
        <f t="shared" si="1"/>
        <v/>
      </c>
      <c r="E122" s="201" t="str">
        <f t="shared" si="2"/>
        <v/>
      </c>
      <c r="F122" s="201" t="str">
        <f t="shared" ref="F122:H122" si="118">IF(NOT(ISBLANK(O122)),CONCATENATE(TEXT(O122,"yyyy-mm-ddThh:MM:ss"),"Z"),"")</f>
        <v/>
      </c>
      <c r="G122" s="201" t="str">
        <f t="shared" si="118"/>
        <v/>
      </c>
      <c r="H122" s="201" t="str">
        <f t="shared" si="118"/>
        <v/>
      </c>
      <c r="I122" s="178"/>
      <c r="J122" s="221"/>
      <c r="K122" s="178"/>
      <c r="L122" s="218"/>
      <c r="M122" s="178"/>
      <c r="N122" s="178"/>
      <c r="O122" s="217"/>
      <c r="P122" s="217"/>
      <c r="Q122" s="217"/>
      <c r="R122" s="218"/>
    </row>
    <row r="123" spans="1:18" ht="12.5">
      <c r="A123" s="220"/>
      <c r="B123" s="205"/>
      <c r="C123" s="201" t="str">
        <f t="shared" si="0"/>
        <v/>
      </c>
      <c r="D123" s="201" t="str">
        <f t="shared" si="1"/>
        <v/>
      </c>
      <c r="E123" s="201" t="str">
        <f t="shared" si="2"/>
        <v/>
      </c>
      <c r="F123" s="201" t="str">
        <f t="shared" ref="F123:H123" si="119">IF(NOT(ISBLANK(O123)),CONCATENATE(TEXT(O123,"yyyy-mm-ddThh:MM:ss"),"Z"),"")</f>
        <v/>
      </c>
      <c r="G123" s="201" t="str">
        <f t="shared" si="119"/>
        <v/>
      </c>
      <c r="H123" s="201" t="str">
        <f t="shared" si="119"/>
        <v/>
      </c>
      <c r="I123" s="178"/>
      <c r="J123" s="221"/>
      <c r="K123" s="178"/>
      <c r="L123" s="218"/>
      <c r="M123" s="178"/>
      <c r="N123" s="178"/>
      <c r="O123" s="217"/>
      <c r="P123" s="217"/>
      <c r="Q123" s="217"/>
      <c r="R123" s="218"/>
    </row>
    <row r="124" spans="1:18" ht="12.5">
      <c r="A124" s="220"/>
      <c r="B124" s="205"/>
      <c r="C124" s="201" t="str">
        <f t="shared" si="0"/>
        <v/>
      </c>
      <c r="D124" s="201" t="str">
        <f t="shared" si="1"/>
        <v/>
      </c>
      <c r="E124" s="201" t="str">
        <f t="shared" si="2"/>
        <v/>
      </c>
      <c r="F124" s="201" t="str">
        <f t="shared" ref="F124:H124" si="120">IF(NOT(ISBLANK(O124)),CONCATENATE(TEXT(O124,"yyyy-mm-ddThh:MM:ss"),"Z"),"")</f>
        <v/>
      </c>
      <c r="G124" s="201" t="str">
        <f t="shared" si="120"/>
        <v/>
      </c>
      <c r="H124" s="201" t="str">
        <f t="shared" si="120"/>
        <v/>
      </c>
      <c r="I124" s="178"/>
      <c r="J124" s="221"/>
      <c r="K124" s="178"/>
      <c r="L124" s="218"/>
      <c r="M124" s="178"/>
      <c r="N124" s="178"/>
      <c r="O124" s="217"/>
      <c r="P124" s="217"/>
      <c r="Q124" s="217"/>
      <c r="R124" s="218"/>
    </row>
    <row r="125" spans="1:18" ht="12.5">
      <c r="A125" s="220"/>
      <c r="B125" s="205"/>
      <c r="C125" s="201" t="str">
        <f t="shared" si="0"/>
        <v/>
      </c>
      <c r="D125" s="201" t="str">
        <f t="shared" si="1"/>
        <v/>
      </c>
      <c r="E125" s="201" t="str">
        <f t="shared" si="2"/>
        <v/>
      </c>
      <c r="F125" s="201" t="str">
        <f t="shared" ref="F125:H125" si="121">IF(NOT(ISBLANK(O125)),CONCATENATE(TEXT(O125,"yyyy-mm-ddThh:MM:ss"),"Z"),"")</f>
        <v/>
      </c>
      <c r="G125" s="201" t="str">
        <f t="shared" si="121"/>
        <v/>
      </c>
      <c r="H125" s="201" t="str">
        <f t="shared" si="121"/>
        <v/>
      </c>
      <c r="I125" s="178"/>
      <c r="J125" s="221"/>
      <c r="K125" s="178"/>
      <c r="L125" s="218"/>
      <c r="M125" s="178"/>
      <c r="N125" s="178"/>
      <c r="O125" s="217"/>
      <c r="P125" s="217"/>
      <c r="Q125" s="217"/>
      <c r="R125" s="218"/>
    </row>
    <row r="126" spans="1:18" ht="12.5">
      <c r="A126" s="220"/>
      <c r="B126" s="205"/>
      <c r="C126" s="201" t="str">
        <f t="shared" si="0"/>
        <v/>
      </c>
      <c r="D126" s="201" t="str">
        <f t="shared" si="1"/>
        <v/>
      </c>
      <c r="E126" s="201" t="str">
        <f t="shared" si="2"/>
        <v/>
      </c>
      <c r="F126" s="201" t="str">
        <f t="shared" ref="F126:H126" si="122">IF(NOT(ISBLANK(O126)),CONCATENATE(TEXT(O126,"yyyy-mm-ddThh:MM:ss"),"Z"),"")</f>
        <v/>
      </c>
      <c r="G126" s="201" t="str">
        <f t="shared" si="122"/>
        <v/>
      </c>
      <c r="H126" s="201" t="str">
        <f t="shared" si="122"/>
        <v/>
      </c>
      <c r="I126" s="178"/>
      <c r="J126" s="221"/>
      <c r="K126" s="178"/>
      <c r="L126" s="218"/>
      <c r="M126" s="178"/>
      <c r="N126" s="178"/>
      <c r="O126" s="217"/>
      <c r="P126" s="217"/>
      <c r="Q126" s="217"/>
      <c r="R126" s="218"/>
    </row>
    <row r="127" spans="1:18" ht="12.5">
      <c r="A127" s="220"/>
      <c r="B127" s="205"/>
      <c r="C127" s="201" t="str">
        <f t="shared" si="0"/>
        <v/>
      </c>
      <c r="D127" s="201" t="str">
        <f t="shared" si="1"/>
        <v/>
      </c>
      <c r="E127" s="201" t="str">
        <f t="shared" si="2"/>
        <v/>
      </c>
      <c r="F127" s="201" t="str">
        <f t="shared" ref="F127:H127" si="123">IF(NOT(ISBLANK(O127)),CONCATENATE(TEXT(O127,"yyyy-mm-ddThh:MM:ss"),"Z"),"")</f>
        <v/>
      </c>
      <c r="G127" s="201" t="str">
        <f t="shared" si="123"/>
        <v/>
      </c>
      <c r="H127" s="201" t="str">
        <f t="shared" si="123"/>
        <v/>
      </c>
      <c r="I127" s="178"/>
      <c r="J127" s="221"/>
      <c r="K127" s="178"/>
      <c r="L127" s="218"/>
      <c r="M127" s="178"/>
      <c r="N127" s="178"/>
      <c r="O127" s="217"/>
      <c r="P127" s="217"/>
      <c r="Q127" s="217"/>
      <c r="R127" s="218"/>
    </row>
    <row r="128" spans="1:18" ht="12.5">
      <c r="A128" s="220"/>
      <c r="B128" s="205"/>
      <c r="C128" s="201" t="str">
        <f t="shared" si="0"/>
        <v/>
      </c>
      <c r="D128" s="201" t="str">
        <f t="shared" si="1"/>
        <v/>
      </c>
      <c r="E128" s="201" t="str">
        <f t="shared" si="2"/>
        <v/>
      </c>
      <c r="F128" s="201" t="str">
        <f t="shared" ref="F128:H128" si="124">IF(NOT(ISBLANK(O128)),CONCATENATE(TEXT(O128,"yyyy-mm-ddThh:MM:ss"),"Z"),"")</f>
        <v/>
      </c>
      <c r="G128" s="201" t="str">
        <f t="shared" si="124"/>
        <v/>
      </c>
      <c r="H128" s="201" t="str">
        <f t="shared" si="124"/>
        <v/>
      </c>
      <c r="I128" s="178"/>
      <c r="J128" s="221"/>
      <c r="K128" s="178"/>
      <c r="L128" s="218"/>
      <c r="M128" s="178"/>
      <c r="N128" s="178"/>
      <c r="O128" s="217"/>
      <c r="P128" s="217"/>
      <c r="Q128" s="217"/>
      <c r="R128" s="218"/>
    </row>
    <row r="129" spans="1:18" ht="12.5">
      <c r="A129" s="220"/>
      <c r="B129" s="205"/>
      <c r="C129" s="201" t="str">
        <f t="shared" si="0"/>
        <v/>
      </c>
      <c r="D129" s="201" t="str">
        <f t="shared" si="1"/>
        <v/>
      </c>
      <c r="E129" s="201" t="str">
        <f t="shared" si="2"/>
        <v/>
      </c>
      <c r="F129" s="201" t="str">
        <f t="shared" ref="F129:H129" si="125">IF(NOT(ISBLANK(O129)),CONCATENATE(TEXT(O129,"yyyy-mm-ddThh:MM:ss"),"Z"),"")</f>
        <v/>
      </c>
      <c r="G129" s="201" t="str">
        <f t="shared" si="125"/>
        <v/>
      </c>
      <c r="H129" s="201" t="str">
        <f t="shared" si="125"/>
        <v/>
      </c>
      <c r="I129" s="178"/>
      <c r="J129" s="221"/>
      <c r="K129" s="178"/>
      <c r="L129" s="218"/>
      <c r="M129" s="178"/>
      <c r="N129" s="178"/>
      <c r="O129" s="217"/>
      <c r="P129" s="217"/>
      <c r="Q129" s="217"/>
      <c r="R129" s="218"/>
    </row>
    <row r="130" spans="1:18" ht="12.5">
      <c r="A130" s="220"/>
      <c r="B130" s="205"/>
      <c r="C130" s="201" t="str">
        <f t="shared" si="0"/>
        <v/>
      </c>
      <c r="D130" s="201" t="str">
        <f t="shared" si="1"/>
        <v/>
      </c>
      <c r="E130" s="201" t="str">
        <f t="shared" si="2"/>
        <v/>
      </c>
      <c r="F130" s="201" t="str">
        <f t="shared" ref="F130:H130" si="126">IF(NOT(ISBLANK(O130)),CONCATENATE(TEXT(O130,"yyyy-mm-ddThh:MM:ss"),"Z"),"")</f>
        <v/>
      </c>
      <c r="G130" s="201" t="str">
        <f t="shared" si="126"/>
        <v/>
      </c>
      <c r="H130" s="201" t="str">
        <f t="shared" si="126"/>
        <v/>
      </c>
      <c r="I130" s="178"/>
      <c r="J130" s="221"/>
      <c r="K130" s="178"/>
      <c r="L130" s="218"/>
      <c r="M130" s="178"/>
      <c r="N130" s="178"/>
      <c r="O130" s="217"/>
      <c r="P130" s="217"/>
      <c r="Q130" s="217"/>
      <c r="R130" s="218"/>
    </row>
    <row r="131" spans="1:18" ht="12.5">
      <c r="A131" s="220"/>
      <c r="B131" s="205"/>
      <c r="C131" s="201" t="str">
        <f t="shared" si="0"/>
        <v/>
      </c>
      <c r="D131" s="201" t="str">
        <f t="shared" si="1"/>
        <v/>
      </c>
      <c r="E131" s="201" t="str">
        <f t="shared" si="2"/>
        <v/>
      </c>
      <c r="F131" s="201" t="str">
        <f t="shared" ref="F131:H131" si="127">IF(NOT(ISBLANK(O131)),CONCATENATE(TEXT(O131,"yyyy-mm-ddThh:MM:ss"),"Z"),"")</f>
        <v/>
      </c>
      <c r="G131" s="201" t="str">
        <f t="shared" si="127"/>
        <v/>
      </c>
      <c r="H131" s="201" t="str">
        <f t="shared" si="127"/>
        <v/>
      </c>
      <c r="I131" s="178"/>
      <c r="J131" s="221"/>
      <c r="K131" s="178"/>
      <c r="L131" s="218"/>
      <c r="M131" s="178"/>
      <c r="N131" s="178"/>
      <c r="O131" s="217"/>
      <c r="P131" s="217"/>
      <c r="Q131" s="217"/>
      <c r="R131" s="218"/>
    </row>
    <row r="132" spans="1:18" ht="12.5">
      <c r="A132" s="220"/>
      <c r="B132" s="205"/>
      <c r="C132" s="201" t="str">
        <f t="shared" si="0"/>
        <v/>
      </c>
      <c r="D132" s="201" t="str">
        <f t="shared" si="1"/>
        <v/>
      </c>
      <c r="E132" s="201" t="str">
        <f t="shared" si="2"/>
        <v/>
      </c>
      <c r="F132" s="201" t="str">
        <f t="shared" ref="F132:H132" si="128">IF(NOT(ISBLANK(O132)),CONCATENATE(TEXT(O132,"yyyy-mm-ddThh:MM:ss"),"Z"),"")</f>
        <v/>
      </c>
      <c r="G132" s="201" t="str">
        <f t="shared" si="128"/>
        <v/>
      </c>
      <c r="H132" s="201" t="str">
        <f t="shared" si="128"/>
        <v/>
      </c>
      <c r="I132" s="178"/>
      <c r="J132" s="221"/>
      <c r="K132" s="178"/>
      <c r="L132" s="218"/>
      <c r="M132" s="178"/>
      <c r="N132" s="178"/>
      <c r="O132" s="217"/>
      <c r="P132" s="217"/>
      <c r="Q132" s="217"/>
      <c r="R132" s="218"/>
    </row>
    <row r="133" spans="1:18" ht="12.5">
      <c r="A133" s="220"/>
      <c r="B133" s="205"/>
      <c r="C133" s="201" t="str">
        <f t="shared" si="0"/>
        <v/>
      </c>
      <c r="D133" s="201" t="str">
        <f t="shared" si="1"/>
        <v/>
      </c>
      <c r="E133" s="201" t="str">
        <f t="shared" si="2"/>
        <v/>
      </c>
      <c r="F133" s="201" t="str">
        <f t="shared" ref="F133:H133" si="129">IF(NOT(ISBLANK(O133)),CONCATENATE(TEXT(O133,"yyyy-mm-ddThh:MM:ss"),"Z"),"")</f>
        <v/>
      </c>
      <c r="G133" s="201" t="str">
        <f t="shared" si="129"/>
        <v/>
      </c>
      <c r="H133" s="201" t="str">
        <f t="shared" si="129"/>
        <v/>
      </c>
      <c r="I133" s="178"/>
      <c r="J133" s="221"/>
      <c r="K133" s="178"/>
      <c r="L133" s="218"/>
      <c r="M133" s="178"/>
      <c r="N133" s="178"/>
      <c r="O133" s="217"/>
      <c r="P133" s="217"/>
      <c r="Q133" s="217"/>
      <c r="R133" s="218"/>
    </row>
    <row r="134" spans="1:18" ht="12.5">
      <c r="A134" s="220"/>
      <c r="B134" s="205"/>
      <c r="C134" s="201" t="str">
        <f t="shared" si="0"/>
        <v/>
      </c>
      <c r="D134" s="201" t="str">
        <f t="shared" si="1"/>
        <v/>
      </c>
      <c r="E134" s="201" t="str">
        <f t="shared" si="2"/>
        <v/>
      </c>
      <c r="F134" s="201" t="str">
        <f t="shared" ref="F134:H134" si="130">IF(NOT(ISBLANK(O134)),CONCATENATE(TEXT(O134,"yyyy-mm-ddThh:MM:ss"),"Z"),"")</f>
        <v/>
      </c>
      <c r="G134" s="201" t="str">
        <f t="shared" si="130"/>
        <v/>
      </c>
      <c r="H134" s="201" t="str">
        <f t="shared" si="130"/>
        <v/>
      </c>
      <c r="I134" s="178"/>
      <c r="J134" s="221"/>
      <c r="K134" s="178"/>
      <c r="L134" s="218"/>
      <c r="M134" s="178"/>
      <c r="N134" s="178"/>
      <c r="O134" s="217"/>
      <c r="P134" s="217"/>
      <c r="Q134" s="217"/>
      <c r="R134" s="218"/>
    </row>
    <row r="135" spans="1:18" ht="12.5">
      <c r="A135" s="220"/>
      <c r="B135" s="205"/>
      <c r="C135" s="201" t="str">
        <f t="shared" si="0"/>
        <v/>
      </c>
      <c r="D135" s="201" t="str">
        <f t="shared" si="1"/>
        <v/>
      </c>
      <c r="E135" s="201" t="str">
        <f t="shared" si="2"/>
        <v/>
      </c>
      <c r="F135" s="201" t="str">
        <f t="shared" ref="F135:H135" si="131">IF(NOT(ISBLANK(O135)),CONCATENATE(TEXT(O135,"yyyy-mm-ddThh:MM:ss"),"Z"),"")</f>
        <v/>
      </c>
      <c r="G135" s="201" t="str">
        <f t="shared" si="131"/>
        <v/>
      </c>
      <c r="H135" s="201" t="str">
        <f t="shared" si="131"/>
        <v/>
      </c>
      <c r="I135" s="178"/>
      <c r="J135" s="221"/>
      <c r="K135" s="178"/>
      <c r="L135" s="218"/>
      <c r="M135" s="178"/>
      <c r="N135" s="178"/>
      <c r="O135" s="217"/>
      <c r="P135" s="217"/>
      <c r="Q135" s="217"/>
      <c r="R135" s="218"/>
    </row>
    <row r="136" spans="1:18" ht="12.5">
      <c r="A136" s="220"/>
      <c r="B136" s="205"/>
      <c r="C136" s="201" t="str">
        <f t="shared" si="0"/>
        <v/>
      </c>
      <c r="D136" s="201" t="str">
        <f t="shared" si="1"/>
        <v/>
      </c>
      <c r="E136" s="201" t="str">
        <f t="shared" si="2"/>
        <v/>
      </c>
      <c r="F136" s="201" t="str">
        <f t="shared" ref="F136:H136" si="132">IF(NOT(ISBLANK(O136)),CONCATENATE(TEXT(O136,"yyyy-mm-ddThh:MM:ss"),"Z"),"")</f>
        <v/>
      </c>
      <c r="G136" s="201" t="str">
        <f t="shared" si="132"/>
        <v/>
      </c>
      <c r="H136" s="201" t="str">
        <f t="shared" si="132"/>
        <v/>
      </c>
      <c r="I136" s="178"/>
      <c r="J136" s="221"/>
      <c r="K136" s="178"/>
      <c r="L136" s="218"/>
      <c r="M136" s="178"/>
      <c r="N136" s="178"/>
      <c r="O136" s="217"/>
      <c r="P136" s="217"/>
      <c r="Q136" s="217"/>
      <c r="R136" s="218"/>
    </row>
    <row r="137" spans="1:18" ht="12.5">
      <c r="A137" s="220"/>
      <c r="B137" s="205"/>
      <c r="C137" s="201" t="str">
        <f t="shared" si="0"/>
        <v/>
      </c>
      <c r="D137" s="201" t="str">
        <f t="shared" si="1"/>
        <v/>
      </c>
      <c r="E137" s="201" t="str">
        <f t="shared" si="2"/>
        <v/>
      </c>
      <c r="F137" s="201" t="str">
        <f t="shared" ref="F137:H137" si="133">IF(NOT(ISBLANK(O137)),CONCATENATE(TEXT(O137,"yyyy-mm-ddThh:MM:ss"),"Z"),"")</f>
        <v/>
      </c>
      <c r="G137" s="201" t="str">
        <f t="shared" si="133"/>
        <v/>
      </c>
      <c r="H137" s="201" t="str">
        <f t="shared" si="133"/>
        <v/>
      </c>
      <c r="I137" s="178"/>
      <c r="J137" s="221"/>
      <c r="K137" s="178"/>
      <c r="L137" s="218"/>
      <c r="M137" s="178"/>
      <c r="N137" s="178"/>
      <c r="O137" s="217"/>
      <c r="P137" s="217"/>
      <c r="Q137" s="217"/>
      <c r="R137" s="218"/>
    </row>
    <row r="138" spans="1:18" ht="12.5">
      <c r="A138" s="220"/>
      <c r="B138" s="205"/>
      <c r="C138" s="201" t="str">
        <f t="shared" si="0"/>
        <v/>
      </c>
      <c r="D138" s="201" t="str">
        <f t="shared" si="1"/>
        <v/>
      </c>
      <c r="E138" s="201" t="str">
        <f t="shared" si="2"/>
        <v/>
      </c>
      <c r="F138" s="201" t="str">
        <f t="shared" ref="F138:H138" si="134">IF(NOT(ISBLANK(O138)),CONCATENATE(TEXT(O138,"yyyy-mm-ddThh:MM:ss"),"Z"),"")</f>
        <v/>
      </c>
      <c r="G138" s="201" t="str">
        <f t="shared" si="134"/>
        <v/>
      </c>
      <c r="H138" s="201" t="str">
        <f t="shared" si="134"/>
        <v/>
      </c>
      <c r="I138" s="178"/>
      <c r="J138" s="221"/>
      <c r="K138" s="178"/>
      <c r="L138" s="218"/>
      <c r="M138" s="178"/>
      <c r="N138" s="178"/>
      <c r="O138" s="217"/>
      <c r="P138" s="217"/>
      <c r="Q138" s="217"/>
      <c r="R138" s="218"/>
    </row>
    <row r="139" spans="1:18" ht="12.5">
      <c r="A139" s="220"/>
      <c r="B139" s="205"/>
      <c r="C139" s="201" t="str">
        <f t="shared" si="0"/>
        <v/>
      </c>
      <c r="D139" s="201" t="str">
        <f t="shared" si="1"/>
        <v/>
      </c>
      <c r="E139" s="201" t="str">
        <f t="shared" si="2"/>
        <v/>
      </c>
      <c r="F139" s="201" t="str">
        <f t="shared" ref="F139:H139" si="135">IF(NOT(ISBLANK(O139)),CONCATENATE(TEXT(O139,"yyyy-mm-ddThh:MM:ss"),"Z"),"")</f>
        <v/>
      </c>
      <c r="G139" s="201" t="str">
        <f t="shared" si="135"/>
        <v/>
      </c>
      <c r="H139" s="201" t="str">
        <f t="shared" si="135"/>
        <v/>
      </c>
      <c r="I139" s="178"/>
      <c r="J139" s="221"/>
      <c r="K139" s="178"/>
      <c r="L139" s="218"/>
      <c r="M139" s="178"/>
      <c r="N139" s="178"/>
      <c r="O139" s="217"/>
      <c r="P139" s="217"/>
      <c r="Q139" s="217"/>
      <c r="R139" s="218"/>
    </row>
    <row r="140" spans="1:18" ht="12.5">
      <c r="A140" s="220"/>
      <c r="B140" s="205"/>
      <c r="C140" s="201" t="str">
        <f t="shared" si="0"/>
        <v/>
      </c>
      <c r="D140" s="201" t="str">
        <f t="shared" si="1"/>
        <v/>
      </c>
      <c r="E140" s="201" t="str">
        <f t="shared" si="2"/>
        <v/>
      </c>
      <c r="F140" s="201" t="str">
        <f t="shared" ref="F140:H140" si="136">IF(NOT(ISBLANK(O140)),CONCATENATE(TEXT(O140,"yyyy-mm-ddThh:MM:ss"),"Z"),"")</f>
        <v/>
      </c>
      <c r="G140" s="201" t="str">
        <f t="shared" si="136"/>
        <v/>
      </c>
      <c r="H140" s="201" t="str">
        <f t="shared" si="136"/>
        <v/>
      </c>
      <c r="I140" s="178"/>
      <c r="J140" s="221"/>
      <c r="K140" s="178"/>
      <c r="L140" s="218"/>
      <c r="M140" s="178"/>
      <c r="N140" s="178"/>
      <c r="O140" s="217"/>
      <c r="P140" s="217"/>
      <c r="Q140" s="217"/>
      <c r="R140" s="218"/>
    </row>
    <row r="141" spans="1:18" ht="12.5">
      <c r="A141" s="220"/>
      <c r="B141" s="205"/>
      <c r="C141" s="201" t="str">
        <f t="shared" si="0"/>
        <v/>
      </c>
      <c r="D141" s="201" t="str">
        <f t="shared" si="1"/>
        <v/>
      </c>
      <c r="E141" s="201" t="str">
        <f t="shared" si="2"/>
        <v/>
      </c>
      <c r="F141" s="201" t="str">
        <f t="shared" ref="F141:H141" si="137">IF(NOT(ISBLANK(O141)),CONCATENATE(TEXT(O141,"yyyy-mm-ddThh:MM:ss"),"Z"),"")</f>
        <v/>
      </c>
      <c r="G141" s="201" t="str">
        <f t="shared" si="137"/>
        <v/>
      </c>
      <c r="H141" s="201" t="str">
        <f t="shared" si="137"/>
        <v/>
      </c>
      <c r="I141" s="178"/>
      <c r="J141" s="221"/>
      <c r="K141" s="178"/>
      <c r="L141" s="218"/>
      <c r="M141" s="178"/>
      <c r="N141" s="178"/>
      <c r="O141" s="217"/>
      <c r="P141" s="217"/>
      <c r="Q141" s="217"/>
      <c r="R141" s="218"/>
    </row>
    <row r="142" spans="1:18" ht="12.5">
      <c r="A142" s="220"/>
      <c r="B142" s="205"/>
      <c r="C142" s="201" t="str">
        <f t="shared" si="0"/>
        <v/>
      </c>
      <c r="D142" s="201" t="str">
        <f t="shared" si="1"/>
        <v/>
      </c>
      <c r="E142" s="201" t="str">
        <f t="shared" si="2"/>
        <v/>
      </c>
      <c r="F142" s="201" t="str">
        <f t="shared" ref="F142:H142" si="138">IF(NOT(ISBLANK(O142)),CONCATENATE(TEXT(O142,"yyyy-mm-ddThh:MM:ss"),"Z"),"")</f>
        <v/>
      </c>
      <c r="G142" s="201" t="str">
        <f t="shared" si="138"/>
        <v/>
      </c>
      <c r="H142" s="201" t="str">
        <f t="shared" si="138"/>
        <v/>
      </c>
      <c r="I142" s="178"/>
      <c r="J142" s="221"/>
      <c r="K142" s="178"/>
      <c r="L142" s="218"/>
      <c r="M142" s="178"/>
      <c r="N142" s="178"/>
      <c r="O142" s="217"/>
      <c r="P142" s="217"/>
      <c r="Q142" s="217"/>
      <c r="R142" s="218"/>
    </row>
    <row r="143" spans="1:18" ht="12.5">
      <c r="A143" s="220"/>
      <c r="B143" s="205"/>
      <c r="C143" s="201" t="str">
        <f t="shared" si="0"/>
        <v/>
      </c>
      <c r="D143" s="201" t="str">
        <f t="shared" si="1"/>
        <v/>
      </c>
      <c r="E143" s="201" t="str">
        <f t="shared" si="2"/>
        <v/>
      </c>
      <c r="F143" s="201" t="str">
        <f t="shared" ref="F143:H143" si="139">IF(NOT(ISBLANK(O143)),CONCATENATE(TEXT(O143,"yyyy-mm-ddThh:MM:ss"),"Z"),"")</f>
        <v/>
      </c>
      <c r="G143" s="201" t="str">
        <f t="shared" si="139"/>
        <v/>
      </c>
      <c r="H143" s="201" t="str">
        <f t="shared" si="139"/>
        <v/>
      </c>
      <c r="I143" s="178"/>
      <c r="J143" s="221"/>
      <c r="K143" s="178"/>
      <c r="L143" s="218"/>
      <c r="M143" s="178"/>
      <c r="N143" s="178"/>
      <c r="O143" s="217"/>
      <c r="P143" s="217"/>
      <c r="Q143" s="217"/>
      <c r="R143" s="218"/>
    </row>
    <row r="144" spans="1:18" ht="12.5">
      <c r="A144" s="220"/>
      <c r="B144" s="205"/>
      <c r="C144" s="201" t="str">
        <f t="shared" si="0"/>
        <v/>
      </c>
      <c r="D144" s="201" t="str">
        <f t="shared" si="1"/>
        <v/>
      </c>
      <c r="E144" s="201" t="str">
        <f t="shared" si="2"/>
        <v/>
      </c>
      <c r="F144" s="201" t="str">
        <f t="shared" ref="F144:H144" si="140">IF(NOT(ISBLANK(O144)),CONCATENATE(TEXT(O144,"yyyy-mm-ddThh:MM:ss"),"Z"),"")</f>
        <v/>
      </c>
      <c r="G144" s="201" t="str">
        <f t="shared" si="140"/>
        <v/>
      </c>
      <c r="H144" s="201" t="str">
        <f t="shared" si="140"/>
        <v/>
      </c>
      <c r="I144" s="178"/>
      <c r="J144" s="221"/>
      <c r="K144" s="178"/>
      <c r="L144" s="218"/>
      <c r="M144" s="178"/>
      <c r="N144" s="178"/>
      <c r="O144" s="217"/>
      <c r="P144" s="217"/>
      <c r="Q144" s="217"/>
      <c r="R144" s="218"/>
    </row>
    <row r="145" spans="1:18" ht="12.5">
      <c r="A145" s="220"/>
      <c r="B145" s="205"/>
      <c r="C145" s="201" t="str">
        <f t="shared" si="0"/>
        <v/>
      </c>
      <c r="D145" s="201" t="str">
        <f t="shared" si="1"/>
        <v/>
      </c>
      <c r="E145" s="201" t="str">
        <f t="shared" si="2"/>
        <v/>
      </c>
      <c r="F145" s="201" t="str">
        <f t="shared" ref="F145:H145" si="141">IF(NOT(ISBLANK(O145)),CONCATENATE(TEXT(O145,"yyyy-mm-ddThh:MM:ss"),"Z"),"")</f>
        <v/>
      </c>
      <c r="G145" s="201" t="str">
        <f t="shared" si="141"/>
        <v/>
      </c>
      <c r="H145" s="201" t="str">
        <f t="shared" si="141"/>
        <v/>
      </c>
      <c r="I145" s="178"/>
      <c r="J145" s="221"/>
      <c r="K145" s="178"/>
      <c r="L145" s="218"/>
      <c r="M145" s="178"/>
      <c r="N145" s="178"/>
      <c r="O145" s="217"/>
      <c r="P145" s="217"/>
      <c r="Q145" s="217"/>
      <c r="R145" s="218"/>
    </row>
    <row r="146" spans="1:18" ht="12.5">
      <c r="A146" s="220"/>
      <c r="B146" s="205"/>
      <c r="C146" s="201" t="str">
        <f t="shared" si="0"/>
        <v/>
      </c>
      <c r="D146" s="201" t="str">
        <f t="shared" si="1"/>
        <v/>
      </c>
      <c r="E146" s="201" t="str">
        <f t="shared" si="2"/>
        <v/>
      </c>
      <c r="F146" s="201" t="str">
        <f t="shared" ref="F146:H146" si="142">IF(NOT(ISBLANK(O146)),CONCATENATE(TEXT(O146,"yyyy-mm-ddThh:MM:ss"),"Z"),"")</f>
        <v/>
      </c>
      <c r="G146" s="201" t="str">
        <f t="shared" si="142"/>
        <v/>
      </c>
      <c r="H146" s="201" t="str">
        <f t="shared" si="142"/>
        <v/>
      </c>
      <c r="I146" s="178"/>
      <c r="J146" s="221"/>
      <c r="K146" s="178"/>
      <c r="L146" s="218"/>
      <c r="M146" s="178"/>
      <c r="N146" s="178"/>
      <c r="O146" s="217"/>
      <c r="P146" s="217"/>
      <c r="Q146" s="217"/>
      <c r="R146" s="218"/>
    </row>
    <row r="147" spans="1:18" ht="12.5">
      <c r="A147" s="220"/>
      <c r="B147" s="205"/>
      <c r="C147" s="201" t="str">
        <f t="shared" si="0"/>
        <v/>
      </c>
      <c r="D147" s="201" t="str">
        <f t="shared" si="1"/>
        <v/>
      </c>
      <c r="E147" s="201" t="str">
        <f t="shared" si="2"/>
        <v/>
      </c>
      <c r="F147" s="201" t="str">
        <f t="shared" ref="F147:H147" si="143">IF(NOT(ISBLANK(O147)),CONCATENATE(TEXT(O147,"yyyy-mm-ddThh:MM:ss"),"Z"),"")</f>
        <v/>
      </c>
      <c r="G147" s="201" t="str">
        <f t="shared" si="143"/>
        <v/>
      </c>
      <c r="H147" s="201" t="str">
        <f t="shared" si="143"/>
        <v/>
      </c>
      <c r="I147" s="178"/>
      <c r="J147" s="221"/>
      <c r="K147" s="178"/>
      <c r="L147" s="218"/>
      <c r="M147" s="178"/>
      <c r="N147" s="178"/>
      <c r="O147" s="217"/>
      <c r="P147" s="217"/>
      <c r="Q147" s="217"/>
      <c r="R147" s="218"/>
    </row>
    <row r="148" spans="1:18" ht="12.5">
      <c r="A148" s="220"/>
      <c r="B148" s="205"/>
      <c r="C148" s="201" t="str">
        <f t="shared" si="0"/>
        <v/>
      </c>
      <c r="D148" s="201" t="str">
        <f t="shared" si="1"/>
        <v/>
      </c>
      <c r="E148" s="201" t="str">
        <f t="shared" si="2"/>
        <v/>
      </c>
      <c r="F148" s="201" t="str">
        <f t="shared" ref="F148:H148" si="144">IF(NOT(ISBLANK(O148)),CONCATENATE(TEXT(O148,"yyyy-mm-ddThh:MM:ss"),"Z"),"")</f>
        <v/>
      </c>
      <c r="G148" s="201" t="str">
        <f t="shared" si="144"/>
        <v/>
      </c>
      <c r="H148" s="201" t="str">
        <f t="shared" si="144"/>
        <v/>
      </c>
      <c r="I148" s="178"/>
      <c r="J148" s="221"/>
      <c r="K148" s="178"/>
      <c r="L148" s="218"/>
      <c r="M148" s="178"/>
      <c r="N148" s="178"/>
      <c r="O148" s="217"/>
      <c r="P148" s="217"/>
      <c r="Q148" s="217"/>
      <c r="R148" s="218"/>
    </row>
    <row r="149" spans="1:18" ht="12.5">
      <c r="A149" s="220"/>
      <c r="B149" s="205"/>
      <c r="C149" s="201" t="str">
        <f t="shared" si="0"/>
        <v/>
      </c>
      <c r="D149" s="201" t="str">
        <f t="shared" si="1"/>
        <v/>
      </c>
      <c r="E149" s="201" t="str">
        <f t="shared" si="2"/>
        <v/>
      </c>
      <c r="F149" s="201" t="str">
        <f t="shared" ref="F149:H149" si="145">IF(NOT(ISBLANK(O149)),CONCATENATE(TEXT(O149,"yyyy-mm-ddThh:MM:ss"),"Z"),"")</f>
        <v/>
      </c>
      <c r="G149" s="201" t="str">
        <f t="shared" si="145"/>
        <v/>
      </c>
      <c r="H149" s="201" t="str">
        <f t="shared" si="145"/>
        <v/>
      </c>
      <c r="I149" s="178"/>
      <c r="J149" s="221"/>
      <c r="K149" s="178"/>
      <c r="L149" s="218"/>
      <c r="M149" s="178"/>
      <c r="N149" s="178"/>
      <c r="O149" s="217"/>
      <c r="P149" s="217"/>
      <c r="Q149" s="217"/>
      <c r="R149" s="218"/>
    </row>
    <row r="150" spans="1:18" ht="12.5">
      <c r="A150" s="220"/>
      <c r="B150" s="205"/>
      <c r="C150" s="201" t="str">
        <f t="shared" si="0"/>
        <v/>
      </c>
      <c r="D150" s="201" t="str">
        <f t="shared" si="1"/>
        <v/>
      </c>
      <c r="E150" s="201" t="str">
        <f t="shared" si="2"/>
        <v/>
      </c>
      <c r="F150" s="201" t="str">
        <f t="shared" ref="F150:H150" si="146">IF(NOT(ISBLANK(O150)),CONCATENATE(TEXT(O150,"yyyy-mm-ddThh:MM:ss"),"Z"),"")</f>
        <v/>
      </c>
      <c r="G150" s="201" t="str">
        <f t="shared" si="146"/>
        <v/>
      </c>
      <c r="H150" s="201" t="str">
        <f t="shared" si="146"/>
        <v/>
      </c>
      <c r="I150" s="178"/>
      <c r="J150" s="221"/>
      <c r="K150" s="178"/>
      <c r="L150" s="218"/>
      <c r="M150" s="178"/>
      <c r="N150" s="178"/>
      <c r="O150" s="217"/>
      <c r="P150" s="217"/>
      <c r="Q150" s="217"/>
      <c r="R150" s="218"/>
    </row>
    <row r="151" spans="1:18" ht="12.5">
      <c r="A151" s="220"/>
      <c r="B151" s="205"/>
      <c r="C151" s="201" t="str">
        <f t="shared" si="0"/>
        <v/>
      </c>
      <c r="D151" s="201" t="str">
        <f t="shared" si="1"/>
        <v/>
      </c>
      <c r="E151" s="201" t="str">
        <f t="shared" si="2"/>
        <v/>
      </c>
      <c r="F151" s="201" t="str">
        <f t="shared" ref="F151:H151" si="147">IF(NOT(ISBLANK(O151)),CONCATENATE(TEXT(O151,"yyyy-mm-ddThh:MM:ss"),"Z"),"")</f>
        <v/>
      </c>
      <c r="G151" s="201" t="str">
        <f t="shared" si="147"/>
        <v/>
      </c>
      <c r="H151" s="201" t="str">
        <f t="shared" si="147"/>
        <v/>
      </c>
      <c r="I151" s="178"/>
      <c r="J151" s="221"/>
      <c r="K151" s="178"/>
      <c r="L151" s="218"/>
      <c r="M151" s="178"/>
      <c r="N151" s="178"/>
      <c r="O151" s="217"/>
      <c r="P151" s="217"/>
      <c r="Q151" s="217"/>
      <c r="R151" s="218"/>
    </row>
    <row r="152" spans="1:18" ht="12.5">
      <c r="A152" s="220"/>
      <c r="B152" s="205"/>
      <c r="C152" s="201" t="str">
        <f t="shared" si="0"/>
        <v/>
      </c>
      <c r="D152" s="201" t="str">
        <f t="shared" si="1"/>
        <v/>
      </c>
      <c r="E152" s="201" t="str">
        <f t="shared" si="2"/>
        <v/>
      </c>
      <c r="F152" s="201" t="str">
        <f t="shared" ref="F152:H152" si="148">IF(NOT(ISBLANK(O152)),CONCATENATE(TEXT(O152,"yyyy-mm-ddThh:MM:ss"),"Z"),"")</f>
        <v/>
      </c>
      <c r="G152" s="201" t="str">
        <f t="shared" si="148"/>
        <v/>
      </c>
      <c r="H152" s="201" t="str">
        <f t="shared" si="148"/>
        <v/>
      </c>
      <c r="I152" s="178"/>
      <c r="J152" s="221"/>
      <c r="K152" s="178"/>
      <c r="L152" s="218"/>
      <c r="M152" s="178"/>
      <c r="N152" s="178"/>
      <c r="O152" s="217"/>
      <c r="P152" s="217"/>
      <c r="Q152" s="217"/>
      <c r="R152" s="218"/>
    </row>
    <row r="153" spans="1:18" ht="12.5">
      <c r="A153" s="220"/>
      <c r="B153" s="205"/>
      <c r="C153" s="201" t="str">
        <f t="shared" si="0"/>
        <v/>
      </c>
      <c r="D153" s="201" t="str">
        <f t="shared" si="1"/>
        <v/>
      </c>
      <c r="E153" s="201" t="str">
        <f t="shared" si="2"/>
        <v/>
      </c>
      <c r="F153" s="201" t="str">
        <f t="shared" ref="F153:H153" si="149">IF(NOT(ISBLANK(O153)),CONCATENATE(TEXT(O153,"yyyy-mm-ddThh:MM:ss"),"Z"),"")</f>
        <v/>
      </c>
      <c r="G153" s="201" t="str">
        <f t="shared" si="149"/>
        <v/>
      </c>
      <c r="H153" s="201" t="str">
        <f t="shared" si="149"/>
        <v/>
      </c>
      <c r="I153" s="178"/>
      <c r="J153" s="221"/>
      <c r="K153" s="178"/>
      <c r="L153" s="218"/>
      <c r="M153" s="178"/>
      <c r="N153" s="178"/>
      <c r="O153" s="217"/>
      <c r="P153" s="217"/>
      <c r="Q153" s="217"/>
      <c r="R153" s="218"/>
    </row>
    <row r="154" spans="1:18" ht="12.5">
      <c r="A154" s="220"/>
      <c r="B154" s="205"/>
      <c r="C154" s="201" t="str">
        <f t="shared" si="0"/>
        <v/>
      </c>
      <c r="D154" s="201" t="str">
        <f t="shared" si="1"/>
        <v/>
      </c>
      <c r="E154" s="201" t="str">
        <f t="shared" si="2"/>
        <v/>
      </c>
      <c r="F154" s="201" t="str">
        <f t="shared" ref="F154:H154" si="150">IF(NOT(ISBLANK(O154)),CONCATENATE(TEXT(O154,"yyyy-mm-ddThh:MM:ss"),"Z"),"")</f>
        <v/>
      </c>
      <c r="G154" s="201" t="str">
        <f t="shared" si="150"/>
        <v/>
      </c>
      <c r="H154" s="201" t="str">
        <f t="shared" si="150"/>
        <v/>
      </c>
      <c r="I154" s="178"/>
      <c r="J154" s="221"/>
      <c r="K154" s="178"/>
      <c r="L154" s="218"/>
      <c r="M154" s="178"/>
      <c r="N154" s="178"/>
      <c r="O154" s="217"/>
      <c r="P154" s="217"/>
      <c r="Q154" s="217"/>
      <c r="R154" s="218"/>
    </row>
    <row r="155" spans="1:18" ht="12.5">
      <c r="A155" s="220"/>
      <c r="B155" s="205"/>
      <c r="C155" s="201" t="str">
        <f t="shared" si="0"/>
        <v/>
      </c>
      <c r="D155" s="201" t="str">
        <f t="shared" si="1"/>
        <v/>
      </c>
      <c r="E155" s="201" t="str">
        <f t="shared" si="2"/>
        <v/>
      </c>
      <c r="F155" s="201" t="str">
        <f t="shared" ref="F155:H155" si="151">IF(NOT(ISBLANK(O155)),CONCATENATE(TEXT(O155,"yyyy-mm-ddThh:MM:ss"),"Z"),"")</f>
        <v/>
      </c>
      <c r="G155" s="201" t="str">
        <f t="shared" si="151"/>
        <v/>
      </c>
      <c r="H155" s="201" t="str">
        <f t="shared" si="151"/>
        <v/>
      </c>
      <c r="I155" s="178"/>
      <c r="J155" s="221"/>
      <c r="K155" s="178"/>
      <c r="L155" s="218"/>
      <c r="M155" s="178"/>
      <c r="N155" s="178"/>
      <c r="O155" s="217"/>
      <c r="P155" s="217"/>
      <c r="Q155" s="217"/>
      <c r="R155" s="218"/>
    </row>
    <row r="156" spans="1:18" ht="12.5">
      <c r="A156" s="220"/>
      <c r="B156" s="205"/>
      <c r="C156" s="201" t="str">
        <f t="shared" si="0"/>
        <v/>
      </c>
      <c r="D156" s="201" t="str">
        <f t="shared" si="1"/>
        <v/>
      </c>
      <c r="E156" s="201" t="str">
        <f t="shared" si="2"/>
        <v/>
      </c>
      <c r="F156" s="201" t="str">
        <f t="shared" ref="F156:H156" si="152">IF(NOT(ISBLANK(O156)),CONCATENATE(TEXT(O156,"yyyy-mm-ddThh:MM:ss"),"Z"),"")</f>
        <v/>
      </c>
      <c r="G156" s="201" t="str">
        <f t="shared" si="152"/>
        <v/>
      </c>
      <c r="H156" s="201" t="str">
        <f t="shared" si="152"/>
        <v/>
      </c>
      <c r="I156" s="178"/>
      <c r="J156" s="221"/>
      <c r="K156" s="178"/>
      <c r="L156" s="218"/>
      <c r="M156" s="178"/>
      <c r="N156" s="178"/>
      <c r="O156" s="217"/>
      <c r="P156" s="217"/>
      <c r="Q156" s="217"/>
      <c r="R156" s="218"/>
    </row>
    <row r="157" spans="1:18" ht="12.5">
      <c r="A157" s="220"/>
      <c r="B157" s="205"/>
      <c r="C157" s="201" t="str">
        <f t="shared" si="0"/>
        <v/>
      </c>
      <c r="D157" s="201" t="str">
        <f t="shared" si="1"/>
        <v/>
      </c>
      <c r="E157" s="201" t="str">
        <f t="shared" si="2"/>
        <v/>
      </c>
      <c r="F157" s="201" t="str">
        <f t="shared" ref="F157:H157" si="153">IF(NOT(ISBLANK(O157)),CONCATENATE(TEXT(O157,"yyyy-mm-ddThh:MM:ss"),"Z"),"")</f>
        <v/>
      </c>
      <c r="G157" s="201" t="str">
        <f t="shared" si="153"/>
        <v/>
      </c>
      <c r="H157" s="201" t="str">
        <f t="shared" si="153"/>
        <v/>
      </c>
      <c r="I157" s="178"/>
      <c r="J157" s="221"/>
      <c r="K157" s="178"/>
      <c r="L157" s="218"/>
      <c r="M157" s="178"/>
      <c r="N157" s="178"/>
      <c r="O157" s="217"/>
      <c r="P157" s="217"/>
      <c r="Q157" s="217"/>
      <c r="R157" s="218"/>
    </row>
    <row r="158" spans="1:18" ht="12.5">
      <c r="A158" s="220"/>
      <c r="B158" s="205"/>
      <c r="C158" s="201" t="str">
        <f t="shared" si="0"/>
        <v/>
      </c>
      <c r="D158" s="201" t="str">
        <f t="shared" si="1"/>
        <v/>
      </c>
      <c r="E158" s="201" t="str">
        <f t="shared" si="2"/>
        <v/>
      </c>
      <c r="F158" s="201" t="str">
        <f t="shared" ref="F158:H158" si="154">IF(NOT(ISBLANK(O158)),CONCATENATE(TEXT(O158,"yyyy-mm-ddThh:MM:ss"),"Z"),"")</f>
        <v/>
      </c>
      <c r="G158" s="201" t="str">
        <f t="shared" si="154"/>
        <v/>
      </c>
      <c r="H158" s="201" t="str">
        <f t="shared" si="154"/>
        <v/>
      </c>
      <c r="I158" s="178"/>
      <c r="J158" s="221"/>
      <c r="K158" s="178"/>
      <c r="L158" s="218"/>
      <c r="M158" s="178"/>
      <c r="N158" s="178"/>
      <c r="O158" s="217"/>
      <c r="P158" s="217"/>
      <c r="Q158" s="217"/>
      <c r="R158" s="218"/>
    </row>
    <row r="159" spans="1:18" ht="12.5">
      <c r="A159" s="220"/>
      <c r="B159" s="205"/>
      <c r="C159" s="201" t="str">
        <f t="shared" si="0"/>
        <v/>
      </c>
      <c r="D159" s="201" t="str">
        <f t="shared" si="1"/>
        <v/>
      </c>
      <c r="E159" s="201" t="str">
        <f t="shared" si="2"/>
        <v/>
      </c>
      <c r="F159" s="201" t="str">
        <f t="shared" ref="F159:H159" si="155">IF(NOT(ISBLANK(O159)),CONCATENATE(TEXT(O159,"yyyy-mm-ddThh:MM:ss"),"Z"),"")</f>
        <v/>
      </c>
      <c r="G159" s="201" t="str">
        <f t="shared" si="155"/>
        <v/>
      </c>
      <c r="H159" s="201" t="str">
        <f t="shared" si="155"/>
        <v/>
      </c>
      <c r="I159" s="178"/>
      <c r="J159" s="221"/>
      <c r="K159" s="178"/>
      <c r="L159" s="218"/>
      <c r="M159" s="178"/>
      <c r="N159" s="178"/>
      <c r="O159" s="217"/>
      <c r="P159" s="217"/>
      <c r="Q159" s="217"/>
      <c r="R159" s="218"/>
    </row>
    <row r="160" spans="1:18" ht="12.5">
      <c r="A160" s="220"/>
      <c r="B160" s="205"/>
      <c r="C160" s="201" t="str">
        <f t="shared" si="0"/>
        <v/>
      </c>
      <c r="D160" s="201" t="str">
        <f t="shared" si="1"/>
        <v/>
      </c>
      <c r="E160" s="201" t="str">
        <f t="shared" si="2"/>
        <v/>
      </c>
      <c r="F160" s="201" t="str">
        <f t="shared" ref="F160:H160" si="156">IF(NOT(ISBLANK(O160)),CONCATENATE(TEXT(O160,"yyyy-mm-ddThh:MM:ss"),"Z"),"")</f>
        <v/>
      </c>
      <c r="G160" s="201" t="str">
        <f t="shared" si="156"/>
        <v/>
      </c>
      <c r="H160" s="201" t="str">
        <f t="shared" si="156"/>
        <v/>
      </c>
      <c r="I160" s="178"/>
      <c r="J160" s="221"/>
      <c r="K160" s="178"/>
      <c r="L160" s="218"/>
      <c r="M160" s="178"/>
      <c r="N160" s="178"/>
      <c r="O160" s="217"/>
      <c r="P160" s="217"/>
      <c r="Q160" s="217"/>
      <c r="R160" s="218"/>
    </row>
    <row r="161" spans="1:18" ht="12.5">
      <c r="A161" s="220"/>
      <c r="B161" s="205"/>
      <c r="C161" s="201" t="str">
        <f t="shared" si="0"/>
        <v/>
      </c>
      <c r="D161" s="201" t="str">
        <f t="shared" si="1"/>
        <v/>
      </c>
      <c r="E161" s="201" t="str">
        <f t="shared" si="2"/>
        <v/>
      </c>
      <c r="F161" s="201" t="str">
        <f t="shared" ref="F161:H161" si="157">IF(NOT(ISBLANK(O161)),CONCATENATE(TEXT(O161,"yyyy-mm-ddThh:MM:ss"),"Z"),"")</f>
        <v/>
      </c>
      <c r="G161" s="201" t="str">
        <f t="shared" si="157"/>
        <v/>
      </c>
      <c r="H161" s="201" t="str">
        <f t="shared" si="157"/>
        <v/>
      </c>
      <c r="I161" s="178"/>
      <c r="J161" s="221"/>
      <c r="K161" s="178"/>
      <c r="L161" s="218"/>
      <c r="M161" s="178"/>
      <c r="N161" s="178"/>
      <c r="O161" s="217"/>
      <c r="P161" s="217"/>
      <c r="Q161" s="217"/>
      <c r="R161" s="218"/>
    </row>
    <row r="162" spans="1:18" ht="12.5">
      <c r="A162" s="220"/>
      <c r="B162" s="205"/>
      <c r="C162" s="201" t="str">
        <f t="shared" si="0"/>
        <v/>
      </c>
      <c r="D162" s="201" t="str">
        <f t="shared" si="1"/>
        <v/>
      </c>
      <c r="E162" s="201" t="str">
        <f t="shared" si="2"/>
        <v/>
      </c>
      <c r="F162" s="201" t="str">
        <f t="shared" ref="F162:H162" si="158">IF(NOT(ISBLANK(O162)),CONCATENATE(TEXT(O162,"yyyy-mm-ddThh:MM:ss"),"Z"),"")</f>
        <v/>
      </c>
      <c r="G162" s="201" t="str">
        <f t="shared" si="158"/>
        <v/>
      </c>
      <c r="H162" s="201" t="str">
        <f t="shared" si="158"/>
        <v/>
      </c>
      <c r="I162" s="178"/>
      <c r="J162" s="221"/>
      <c r="K162" s="178"/>
      <c r="L162" s="218"/>
      <c r="M162" s="178"/>
      <c r="N162" s="178"/>
      <c r="O162" s="217"/>
      <c r="P162" s="217"/>
      <c r="Q162" s="217"/>
      <c r="R162" s="218"/>
    </row>
    <row r="163" spans="1:18" ht="12.5">
      <c r="A163" s="220"/>
      <c r="B163" s="205"/>
      <c r="C163" s="201" t="str">
        <f t="shared" si="0"/>
        <v/>
      </c>
      <c r="D163" s="201" t="str">
        <f t="shared" si="1"/>
        <v/>
      </c>
      <c r="E163" s="201" t="str">
        <f t="shared" si="2"/>
        <v/>
      </c>
      <c r="F163" s="201" t="str">
        <f t="shared" ref="F163:H163" si="159">IF(NOT(ISBLANK(O163)),CONCATENATE(TEXT(O163,"yyyy-mm-ddThh:MM:ss"),"Z"),"")</f>
        <v/>
      </c>
      <c r="G163" s="201" t="str">
        <f t="shared" si="159"/>
        <v/>
      </c>
      <c r="H163" s="201" t="str">
        <f t="shared" si="159"/>
        <v/>
      </c>
      <c r="I163" s="178"/>
      <c r="J163" s="221"/>
      <c r="K163" s="178"/>
      <c r="L163" s="218"/>
      <c r="M163" s="178"/>
      <c r="N163" s="178"/>
      <c r="O163" s="217"/>
      <c r="P163" s="217"/>
      <c r="Q163" s="217"/>
      <c r="R163" s="218"/>
    </row>
    <row r="164" spans="1:18" ht="12.5">
      <c r="A164" s="220"/>
      <c r="B164" s="205"/>
      <c r="C164" s="201" t="str">
        <f t="shared" si="0"/>
        <v/>
      </c>
      <c r="D164" s="201" t="str">
        <f t="shared" si="1"/>
        <v/>
      </c>
      <c r="E164" s="201" t="str">
        <f t="shared" si="2"/>
        <v/>
      </c>
      <c r="F164" s="201" t="str">
        <f t="shared" ref="F164:H164" si="160">IF(NOT(ISBLANK(O164)),CONCATENATE(TEXT(O164,"yyyy-mm-ddThh:MM:ss"),"Z"),"")</f>
        <v/>
      </c>
      <c r="G164" s="201" t="str">
        <f t="shared" si="160"/>
        <v/>
      </c>
      <c r="H164" s="201" t="str">
        <f t="shared" si="160"/>
        <v/>
      </c>
      <c r="I164" s="178"/>
      <c r="J164" s="221"/>
      <c r="K164" s="178"/>
      <c r="L164" s="218"/>
      <c r="M164" s="178"/>
      <c r="N164" s="178"/>
      <c r="O164" s="217"/>
      <c r="P164" s="217"/>
      <c r="Q164" s="217"/>
      <c r="R164" s="218"/>
    </row>
    <row r="165" spans="1:18" ht="12.5">
      <c r="A165" s="220"/>
      <c r="B165" s="205"/>
      <c r="C165" s="201" t="str">
        <f t="shared" si="0"/>
        <v/>
      </c>
      <c r="D165" s="201" t="str">
        <f t="shared" si="1"/>
        <v/>
      </c>
      <c r="E165" s="201" t="str">
        <f t="shared" si="2"/>
        <v/>
      </c>
      <c r="F165" s="201" t="str">
        <f t="shared" ref="F165:H165" si="161">IF(NOT(ISBLANK(O165)),CONCATENATE(TEXT(O165,"yyyy-mm-ddThh:MM:ss"),"Z"),"")</f>
        <v/>
      </c>
      <c r="G165" s="201" t="str">
        <f t="shared" si="161"/>
        <v/>
      </c>
      <c r="H165" s="201" t="str">
        <f t="shared" si="161"/>
        <v/>
      </c>
      <c r="I165" s="178"/>
      <c r="J165" s="221"/>
      <c r="K165" s="178"/>
      <c r="L165" s="218"/>
      <c r="M165" s="178"/>
      <c r="N165" s="178"/>
      <c r="O165" s="217"/>
      <c r="P165" s="217"/>
      <c r="Q165" s="217"/>
      <c r="R165" s="218"/>
    </row>
    <row r="166" spans="1:18" ht="12.5">
      <c r="A166" s="220"/>
      <c r="B166" s="205"/>
      <c r="C166" s="201" t="str">
        <f t="shared" si="0"/>
        <v/>
      </c>
      <c r="D166" s="201" t="str">
        <f t="shared" si="1"/>
        <v/>
      </c>
      <c r="E166" s="201" t="str">
        <f t="shared" si="2"/>
        <v/>
      </c>
      <c r="F166" s="201" t="str">
        <f t="shared" ref="F166:H166" si="162">IF(NOT(ISBLANK(O166)),CONCATENATE(TEXT(O166,"yyyy-mm-ddThh:MM:ss"),"Z"),"")</f>
        <v/>
      </c>
      <c r="G166" s="201" t="str">
        <f t="shared" si="162"/>
        <v/>
      </c>
      <c r="H166" s="201" t="str">
        <f t="shared" si="162"/>
        <v/>
      </c>
      <c r="I166" s="178"/>
      <c r="J166" s="221"/>
      <c r="K166" s="178"/>
      <c r="L166" s="218"/>
      <c r="M166" s="178"/>
      <c r="N166" s="178"/>
      <c r="O166" s="217"/>
      <c r="P166" s="217"/>
      <c r="Q166" s="217"/>
      <c r="R166" s="218"/>
    </row>
    <row r="167" spans="1:18" ht="12.5">
      <c r="A167" s="220"/>
      <c r="B167" s="205"/>
      <c r="C167" s="201" t="str">
        <f t="shared" si="0"/>
        <v/>
      </c>
      <c r="D167" s="201" t="str">
        <f t="shared" si="1"/>
        <v/>
      </c>
      <c r="E167" s="201" t="str">
        <f t="shared" si="2"/>
        <v/>
      </c>
      <c r="F167" s="201" t="str">
        <f t="shared" ref="F167:H167" si="163">IF(NOT(ISBLANK(O167)),CONCATENATE(TEXT(O167,"yyyy-mm-ddThh:MM:ss"),"Z"),"")</f>
        <v/>
      </c>
      <c r="G167" s="201" t="str">
        <f t="shared" si="163"/>
        <v/>
      </c>
      <c r="H167" s="201" t="str">
        <f t="shared" si="163"/>
        <v/>
      </c>
      <c r="I167" s="178"/>
      <c r="J167" s="221"/>
      <c r="K167" s="178"/>
      <c r="L167" s="218"/>
      <c r="M167" s="178"/>
      <c r="N167" s="178"/>
      <c r="O167" s="217"/>
      <c r="P167" s="217"/>
      <c r="Q167" s="217"/>
      <c r="R167" s="218"/>
    </row>
    <row r="168" spans="1:18" ht="12.5">
      <c r="A168" s="220"/>
      <c r="B168" s="205"/>
      <c r="C168" s="201" t="str">
        <f t="shared" si="0"/>
        <v/>
      </c>
      <c r="D168" s="201" t="str">
        <f t="shared" si="1"/>
        <v/>
      </c>
      <c r="E168" s="201" t="str">
        <f t="shared" si="2"/>
        <v/>
      </c>
      <c r="F168" s="201" t="str">
        <f t="shared" ref="F168:H168" si="164">IF(NOT(ISBLANK(O168)),CONCATENATE(TEXT(O168,"yyyy-mm-ddThh:MM:ss"),"Z"),"")</f>
        <v/>
      </c>
      <c r="G168" s="201" t="str">
        <f t="shared" si="164"/>
        <v/>
      </c>
      <c r="H168" s="201" t="str">
        <f t="shared" si="164"/>
        <v/>
      </c>
      <c r="I168" s="178"/>
      <c r="J168" s="221"/>
      <c r="K168" s="178"/>
      <c r="L168" s="218"/>
      <c r="M168" s="178"/>
      <c r="N168" s="178"/>
      <c r="O168" s="217"/>
      <c r="P168" s="217"/>
      <c r="Q168" s="217"/>
      <c r="R168" s="218"/>
    </row>
    <row r="169" spans="1:18" ht="12.5">
      <c r="A169" s="220"/>
      <c r="B169" s="205"/>
      <c r="C169" s="201" t="str">
        <f t="shared" si="0"/>
        <v/>
      </c>
      <c r="D169" s="201" t="str">
        <f t="shared" si="1"/>
        <v/>
      </c>
      <c r="E169" s="201" t="str">
        <f t="shared" si="2"/>
        <v/>
      </c>
      <c r="F169" s="201" t="str">
        <f t="shared" ref="F169:H169" si="165">IF(NOT(ISBLANK(O169)),CONCATENATE(TEXT(O169,"yyyy-mm-ddThh:MM:ss"),"Z"),"")</f>
        <v/>
      </c>
      <c r="G169" s="201" t="str">
        <f t="shared" si="165"/>
        <v/>
      </c>
      <c r="H169" s="201" t="str">
        <f t="shared" si="165"/>
        <v/>
      </c>
      <c r="I169" s="178"/>
      <c r="J169" s="221"/>
      <c r="K169" s="178"/>
      <c r="L169" s="218"/>
      <c r="M169" s="178"/>
      <c r="N169" s="178"/>
      <c r="O169" s="217"/>
      <c r="P169" s="217"/>
      <c r="Q169" s="217"/>
      <c r="R169" s="218"/>
    </row>
    <row r="170" spans="1:18" ht="12.5">
      <c r="A170" s="220"/>
      <c r="B170" s="205"/>
      <c r="C170" s="201" t="str">
        <f t="shared" si="0"/>
        <v/>
      </c>
      <c r="D170" s="201" t="str">
        <f t="shared" si="1"/>
        <v/>
      </c>
      <c r="E170" s="201" t="str">
        <f t="shared" si="2"/>
        <v/>
      </c>
      <c r="F170" s="201" t="str">
        <f t="shared" ref="F170:H170" si="166">IF(NOT(ISBLANK(O170)),CONCATENATE(TEXT(O170,"yyyy-mm-ddThh:MM:ss"),"Z"),"")</f>
        <v/>
      </c>
      <c r="G170" s="201" t="str">
        <f t="shared" si="166"/>
        <v/>
      </c>
      <c r="H170" s="201" t="str">
        <f t="shared" si="166"/>
        <v/>
      </c>
      <c r="I170" s="178"/>
      <c r="J170" s="221"/>
      <c r="K170" s="178"/>
      <c r="L170" s="218"/>
      <c r="M170" s="178"/>
      <c r="N170" s="178"/>
      <c r="O170" s="217"/>
      <c r="P170" s="217"/>
      <c r="Q170" s="217"/>
      <c r="R170" s="218"/>
    </row>
    <row r="171" spans="1:18" ht="12.5">
      <c r="A171" s="220"/>
      <c r="B171" s="205"/>
      <c r="C171" s="201" t="str">
        <f t="shared" si="0"/>
        <v/>
      </c>
      <c r="D171" s="201" t="str">
        <f t="shared" si="1"/>
        <v/>
      </c>
      <c r="E171" s="201" t="str">
        <f t="shared" si="2"/>
        <v/>
      </c>
      <c r="F171" s="201" t="str">
        <f t="shared" ref="F171:H171" si="167">IF(NOT(ISBLANK(O171)),CONCATENATE(TEXT(O171,"yyyy-mm-ddThh:MM:ss"),"Z"),"")</f>
        <v/>
      </c>
      <c r="G171" s="201" t="str">
        <f t="shared" si="167"/>
        <v/>
      </c>
      <c r="H171" s="201" t="str">
        <f t="shared" si="167"/>
        <v/>
      </c>
      <c r="I171" s="178"/>
      <c r="J171" s="221"/>
      <c r="K171" s="178"/>
      <c r="L171" s="218"/>
      <c r="M171" s="178"/>
      <c r="N171" s="178"/>
      <c r="O171" s="217"/>
      <c r="P171" s="217"/>
      <c r="Q171" s="217"/>
      <c r="R171" s="218"/>
    </row>
    <row r="172" spans="1:18" ht="12.5">
      <c r="A172" s="220"/>
      <c r="B172" s="205"/>
      <c r="C172" s="201" t="str">
        <f t="shared" si="0"/>
        <v/>
      </c>
      <c r="D172" s="201" t="str">
        <f t="shared" si="1"/>
        <v/>
      </c>
      <c r="E172" s="201" t="str">
        <f t="shared" si="2"/>
        <v/>
      </c>
      <c r="F172" s="201" t="str">
        <f t="shared" ref="F172:H172" si="168">IF(NOT(ISBLANK(O172)),CONCATENATE(TEXT(O172,"yyyy-mm-ddThh:MM:ss"),"Z"),"")</f>
        <v/>
      </c>
      <c r="G172" s="201" t="str">
        <f t="shared" si="168"/>
        <v/>
      </c>
      <c r="H172" s="201" t="str">
        <f t="shared" si="168"/>
        <v/>
      </c>
      <c r="I172" s="178"/>
      <c r="J172" s="221"/>
      <c r="K172" s="178"/>
      <c r="L172" s="218"/>
      <c r="M172" s="178"/>
      <c r="N172" s="178"/>
      <c r="O172" s="217"/>
      <c r="P172" s="217"/>
      <c r="Q172" s="217"/>
      <c r="R172" s="218"/>
    </row>
    <row r="173" spans="1:18" ht="12.5">
      <c r="A173" s="220"/>
      <c r="B173" s="205"/>
      <c r="C173" s="201" t="str">
        <f t="shared" si="0"/>
        <v/>
      </c>
      <c r="D173" s="201" t="str">
        <f t="shared" si="1"/>
        <v/>
      </c>
      <c r="E173" s="201" t="str">
        <f t="shared" si="2"/>
        <v/>
      </c>
      <c r="F173" s="201" t="str">
        <f t="shared" ref="F173:H173" si="169">IF(NOT(ISBLANK(O173)),CONCATENATE(TEXT(O173,"yyyy-mm-ddThh:MM:ss"),"Z"),"")</f>
        <v/>
      </c>
      <c r="G173" s="201" t="str">
        <f t="shared" si="169"/>
        <v/>
      </c>
      <c r="H173" s="201" t="str">
        <f t="shared" si="169"/>
        <v/>
      </c>
      <c r="I173" s="178"/>
      <c r="J173" s="221"/>
      <c r="K173" s="178"/>
      <c r="L173" s="218"/>
      <c r="M173" s="178"/>
      <c r="N173" s="178"/>
      <c r="O173" s="217"/>
      <c r="P173" s="217"/>
      <c r="Q173" s="217"/>
      <c r="R173" s="218"/>
    </row>
    <row r="174" spans="1:18" ht="12.5">
      <c r="A174" s="220"/>
      <c r="B174" s="205"/>
      <c r="C174" s="201" t="str">
        <f t="shared" si="0"/>
        <v/>
      </c>
      <c r="D174" s="201" t="str">
        <f t="shared" si="1"/>
        <v/>
      </c>
      <c r="E174" s="201" t="str">
        <f t="shared" si="2"/>
        <v/>
      </c>
      <c r="F174" s="201" t="str">
        <f t="shared" ref="F174:H174" si="170">IF(NOT(ISBLANK(O174)),CONCATENATE(TEXT(O174,"yyyy-mm-ddThh:MM:ss"),"Z"),"")</f>
        <v/>
      </c>
      <c r="G174" s="201" t="str">
        <f t="shared" si="170"/>
        <v/>
      </c>
      <c r="H174" s="201" t="str">
        <f t="shared" si="170"/>
        <v/>
      </c>
      <c r="I174" s="178"/>
      <c r="J174" s="221"/>
      <c r="K174" s="178"/>
      <c r="L174" s="218"/>
      <c r="M174" s="178"/>
      <c r="N174" s="178"/>
      <c r="O174" s="217"/>
      <c r="P174" s="217"/>
      <c r="Q174" s="217"/>
      <c r="R174" s="218"/>
    </row>
    <row r="175" spans="1:18" ht="12.5">
      <c r="A175" s="220"/>
      <c r="B175" s="205"/>
      <c r="C175" s="201" t="str">
        <f t="shared" si="0"/>
        <v/>
      </c>
      <c r="D175" s="201" t="str">
        <f t="shared" si="1"/>
        <v/>
      </c>
      <c r="E175" s="201" t="str">
        <f t="shared" si="2"/>
        <v/>
      </c>
      <c r="F175" s="201" t="str">
        <f t="shared" ref="F175:H175" si="171">IF(NOT(ISBLANK(O175)),CONCATENATE(TEXT(O175,"yyyy-mm-ddThh:MM:ss"),"Z"),"")</f>
        <v/>
      </c>
      <c r="G175" s="201" t="str">
        <f t="shared" si="171"/>
        <v/>
      </c>
      <c r="H175" s="201" t="str">
        <f t="shared" si="171"/>
        <v/>
      </c>
      <c r="I175" s="178"/>
      <c r="J175" s="221"/>
      <c r="K175" s="178"/>
      <c r="L175" s="218"/>
      <c r="M175" s="178"/>
      <c r="N175" s="178"/>
      <c r="O175" s="217"/>
      <c r="P175" s="217"/>
      <c r="Q175" s="217"/>
      <c r="R175" s="218"/>
    </row>
    <row r="176" spans="1:18" ht="12.5">
      <c r="A176" s="220"/>
      <c r="B176" s="205"/>
      <c r="C176" s="201" t="str">
        <f t="shared" si="0"/>
        <v/>
      </c>
      <c r="D176" s="201" t="str">
        <f t="shared" si="1"/>
        <v/>
      </c>
      <c r="E176" s="201" t="str">
        <f t="shared" si="2"/>
        <v/>
      </c>
      <c r="F176" s="201" t="str">
        <f t="shared" ref="F176:H176" si="172">IF(NOT(ISBLANK(O176)),CONCATENATE(TEXT(O176,"yyyy-mm-ddThh:MM:ss"),"Z"),"")</f>
        <v/>
      </c>
      <c r="G176" s="201" t="str">
        <f t="shared" si="172"/>
        <v/>
      </c>
      <c r="H176" s="201" t="str">
        <f t="shared" si="172"/>
        <v/>
      </c>
      <c r="I176" s="178"/>
      <c r="J176" s="221"/>
      <c r="K176" s="178"/>
      <c r="L176" s="218"/>
      <c r="M176" s="178"/>
      <c r="N176" s="178"/>
      <c r="O176" s="217"/>
      <c r="P176" s="217"/>
      <c r="Q176" s="217"/>
      <c r="R176" s="218"/>
    </row>
    <row r="177" spans="1:18" ht="12.5">
      <c r="A177" s="220"/>
      <c r="B177" s="205"/>
      <c r="C177" s="201" t="str">
        <f t="shared" si="0"/>
        <v/>
      </c>
      <c r="D177" s="201" t="str">
        <f t="shared" si="1"/>
        <v/>
      </c>
      <c r="E177" s="201" t="str">
        <f t="shared" si="2"/>
        <v/>
      </c>
      <c r="F177" s="201" t="str">
        <f t="shared" ref="F177:H177" si="173">IF(NOT(ISBLANK(O177)),CONCATENATE(TEXT(O177,"yyyy-mm-ddThh:MM:ss"),"Z"),"")</f>
        <v/>
      </c>
      <c r="G177" s="201" t="str">
        <f t="shared" si="173"/>
        <v/>
      </c>
      <c r="H177" s="201" t="str">
        <f t="shared" si="173"/>
        <v/>
      </c>
      <c r="I177" s="178"/>
      <c r="J177" s="221"/>
      <c r="K177" s="178"/>
      <c r="L177" s="218"/>
      <c r="M177" s="178"/>
      <c r="N177" s="178"/>
      <c r="O177" s="217"/>
      <c r="P177" s="217"/>
      <c r="Q177" s="217"/>
      <c r="R177" s="218"/>
    </row>
    <row r="178" spans="1:18" ht="12.5">
      <c r="A178" s="220"/>
      <c r="B178" s="205"/>
      <c r="C178" s="201" t="str">
        <f t="shared" si="0"/>
        <v/>
      </c>
      <c r="D178" s="201" t="str">
        <f t="shared" si="1"/>
        <v/>
      </c>
      <c r="E178" s="201" t="str">
        <f t="shared" si="2"/>
        <v/>
      </c>
      <c r="F178" s="201" t="str">
        <f t="shared" ref="F178:H178" si="174">IF(NOT(ISBLANK(O178)),CONCATENATE(TEXT(O178,"yyyy-mm-ddThh:MM:ss"),"Z"),"")</f>
        <v/>
      </c>
      <c r="G178" s="201" t="str">
        <f t="shared" si="174"/>
        <v/>
      </c>
      <c r="H178" s="201" t="str">
        <f t="shared" si="174"/>
        <v/>
      </c>
      <c r="I178" s="178"/>
      <c r="J178" s="221"/>
      <c r="K178" s="178"/>
      <c r="L178" s="218"/>
      <c r="M178" s="178"/>
      <c r="N178" s="178"/>
      <c r="O178" s="217"/>
      <c r="P178" s="217"/>
      <c r="Q178" s="217"/>
      <c r="R178" s="218"/>
    </row>
    <row r="179" spans="1:18" ht="12.5">
      <c r="A179" s="220"/>
      <c r="B179" s="205"/>
      <c r="C179" s="201" t="str">
        <f t="shared" si="0"/>
        <v/>
      </c>
      <c r="D179" s="201" t="str">
        <f t="shared" si="1"/>
        <v/>
      </c>
      <c r="E179" s="201" t="str">
        <f t="shared" si="2"/>
        <v/>
      </c>
      <c r="F179" s="201" t="str">
        <f t="shared" ref="F179:H179" si="175">IF(NOT(ISBLANK(O179)),CONCATENATE(TEXT(O179,"yyyy-mm-ddThh:MM:ss"),"Z"),"")</f>
        <v/>
      </c>
      <c r="G179" s="201" t="str">
        <f t="shared" si="175"/>
        <v/>
      </c>
      <c r="H179" s="201" t="str">
        <f t="shared" si="175"/>
        <v/>
      </c>
      <c r="I179" s="178"/>
      <c r="J179" s="221"/>
      <c r="K179" s="178"/>
      <c r="L179" s="218"/>
      <c r="M179" s="178"/>
      <c r="N179" s="178"/>
      <c r="O179" s="217"/>
      <c r="P179" s="217"/>
      <c r="Q179" s="217"/>
      <c r="R179" s="218"/>
    </row>
    <row r="180" spans="1:18" ht="12.5">
      <c r="A180" s="220"/>
      <c r="B180" s="205"/>
      <c r="C180" s="201" t="str">
        <f t="shared" si="0"/>
        <v/>
      </c>
      <c r="D180" s="201" t="str">
        <f t="shared" si="1"/>
        <v/>
      </c>
      <c r="E180" s="201" t="str">
        <f t="shared" si="2"/>
        <v/>
      </c>
      <c r="F180" s="201" t="str">
        <f t="shared" ref="F180:H180" si="176">IF(NOT(ISBLANK(O180)),CONCATENATE(TEXT(O180,"yyyy-mm-ddThh:MM:ss"),"Z"),"")</f>
        <v/>
      </c>
      <c r="G180" s="201" t="str">
        <f t="shared" si="176"/>
        <v/>
      </c>
      <c r="H180" s="201" t="str">
        <f t="shared" si="176"/>
        <v/>
      </c>
      <c r="I180" s="178"/>
      <c r="J180" s="221"/>
      <c r="K180" s="178"/>
      <c r="L180" s="218"/>
      <c r="M180" s="178"/>
      <c r="N180" s="178"/>
      <c r="O180" s="217"/>
      <c r="P180" s="217"/>
      <c r="Q180" s="217"/>
      <c r="R180" s="218"/>
    </row>
    <row r="181" spans="1:18" ht="12.5">
      <c r="A181" s="220"/>
      <c r="B181" s="205"/>
      <c r="C181" s="201" t="str">
        <f t="shared" si="0"/>
        <v/>
      </c>
      <c r="D181" s="201" t="str">
        <f t="shared" si="1"/>
        <v/>
      </c>
      <c r="E181" s="201" t="str">
        <f t="shared" si="2"/>
        <v/>
      </c>
      <c r="F181" s="201" t="str">
        <f t="shared" ref="F181:H181" si="177">IF(NOT(ISBLANK(O181)),CONCATENATE(TEXT(O181,"yyyy-mm-ddThh:MM:ss"),"Z"),"")</f>
        <v/>
      </c>
      <c r="G181" s="201" t="str">
        <f t="shared" si="177"/>
        <v/>
      </c>
      <c r="H181" s="201" t="str">
        <f t="shared" si="177"/>
        <v/>
      </c>
      <c r="I181" s="178"/>
      <c r="J181" s="221"/>
      <c r="K181" s="178"/>
      <c r="L181" s="218"/>
      <c r="M181" s="178"/>
      <c r="N181" s="178"/>
      <c r="O181" s="217"/>
      <c r="P181" s="217"/>
      <c r="Q181" s="217"/>
      <c r="R181" s="218"/>
    </row>
    <row r="182" spans="1:18" ht="12.5">
      <c r="A182" s="220"/>
      <c r="B182" s="205"/>
      <c r="C182" s="201" t="str">
        <f t="shared" si="0"/>
        <v/>
      </c>
      <c r="D182" s="201" t="str">
        <f t="shared" si="1"/>
        <v/>
      </c>
      <c r="E182" s="201" t="str">
        <f t="shared" si="2"/>
        <v/>
      </c>
      <c r="F182" s="201" t="str">
        <f t="shared" ref="F182:H182" si="178">IF(NOT(ISBLANK(O182)),CONCATENATE(TEXT(O182,"yyyy-mm-ddThh:MM:ss"),"Z"),"")</f>
        <v/>
      </c>
      <c r="G182" s="201" t="str">
        <f t="shared" si="178"/>
        <v/>
      </c>
      <c r="H182" s="201" t="str">
        <f t="shared" si="178"/>
        <v/>
      </c>
      <c r="I182" s="178"/>
      <c r="J182" s="221"/>
      <c r="K182" s="178"/>
      <c r="L182" s="218"/>
      <c r="M182" s="178"/>
      <c r="N182" s="178"/>
      <c r="O182" s="217"/>
      <c r="P182" s="217"/>
      <c r="Q182" s="217"/>
      <c r="R182" s="218"/>
    </row>
    <row r="183" spans="1:18" ht="12.5">
      <c r="A183" s="220"/>
      <c r="B183" s="205"/>
      <c r="C183" s="201" t="str">
        <f t="shared" si="0"/>
        <v/>
      </c>
      <c r="D183" s="201" t="str">
        <f t="shared" si="1"/>
        <v/>
      </c>
      <c r="E183" s="201" t="str">
        <f t="shared" si="2"/>
        <v/>
      </c>
      <c r="F183" s="201" t="str">
        <f t="shared" ref="F183:H183" si="179">IF(NOT(ISBLANK(O183)),CONCATENATE(TEXT(O183,"yyyy-mm-ddThh:MM:ss"),"Z"),"")</f>
        <v/>
      </c>
      <c r="G183" s="201" t="str">
        <f t="shared" si="179"/>
        <v/>
      </c>
      <c r="H183" s="201" t="str">
        <f t="shared" si="179"/>
        <v/>
      </c>
      <c r="I183" s="178"/>
      <c r="J183" s="221"/>
      <c r="K183" s="178"/>
      <c r="L183" s="218"/>
      <c r="M183" s="178"/>
      <c r="N183" s="178"/>
      <c r="O183" s="217"/>
      <c r="P183" s="217"/>
      <c r="Q183" s="217"/>
      <c r="R183" s="218"/>
    </row>
    <row r="184" spans="1:18" ht="12.5">
      <c r="A184" s="220"/>
      <c r="B184" s="205"/>
      <c r="C184" s="201" t="str">
        <f t="shared" si="0"/>
        <v/>
      </c>
      <c r="D184" s="201" t="str">
        <f t="shared" si="1"/>
        <v/>
      </c>
      <c r="E184" s="201" t="str">
        <f t="shared" si="2"/>
        <v/>
      </c>
      <c r="F184" s="201" t="str">
        <f t="shared" ref="F184:H184" si="180">IF(NOT(ISBLANK(O184)),CONCATENATE(TEXT(O184,"yyyy-mm-ddThh:MM:ss"),"Z"),"")</f>
        <v/>
      </c>
      <c r="G184" s="201" t="str">
        <f t="shared" si="180"/>
        <v/>
      </c>
      <c r="H184" s="201" t="str">
        <f t="shared" si="180"/>
        <v/>
      </c>
      <c r="I184" s="178"/>
      <c r="J184" s="221"/>
      <c r="K184" s="178"/>
      <c r="L184" s="218"/>
      <c r="M184" s="178"/>
      <c r="N184" s="178"/>
      <c r="O184" s="217"/>
      <c r="P184" s="217"/>
      <c r="Q184" s="217"/>
      <c r="R184" s="218"/>
    </row>
    <row r="185" spans="1:18" ht="12.5">
      <c r="A185" s="220"/>
      <c r="B185" s="205"/>
      <c r="C185" s="201" t="str">
        <f t="shared" si="0"/>
        <v/>
      </c>
      <c r="D185" s="201" t="str">
        <f t="shared" si="1"/>
        <v/>
      </c>
      <c r="E185" s="201" t="str">
        <f t="shared" si="2"/>
        <v/>
      </c>
      <c r="F185" s="201" t="str">
        <f t="shared" ref="F185:H185" si="181">IF(NOT(ISBLANK(O185)),CONCATENATE(TEXT(O185,"yyyy-mm-ddThh:MM:ss"),"Z"),"")</f>
        <v/>
      </c>
      <c r="G185" s="201" t="str">
        <f t="shared" si="181"/>
        <v/>
      </c>
      <c r="H185" s="201" t="str">
        <f t="shared" si="181"/>
        <v/>
      </c>
      <c r="I185" s="178"/>
      <c r="J185" s="221"/>
      <c r="K185" s="178"/>
      <c r="L185" s="218"/>
      <c r="M185" s="178"/>
      <c r="N185" s="178"/>
      <c r="O185" s="217"/>
      <c r="P185" s="217"/>
      <c r="Q185" s="217"/>
      <c r="R185" s="218"/>
    </row>
    <row r="186" spans="1:18" ht="12.5">
      <c r="A186" s="220"/>
      <c r="B186" s="205"/>
      <c r="C186" s="201" t="str">
        <f t="shared" si="0"/>
        <v/>
      </c>
      <c r="D186" s="201" t="str">
        <f t="shared" si="1"/>
        <v/>
      </c>
      <c r="E186" s="201" t="str">
        <f t="shared" si="2"/>
        <v/>
      </c>
      <c r="F186" s="201" t="str">
        <f t="shared" ref="F186:H186" si="182">IF(NOT(ISBLANK(O186)),CONCATENATE(TEXT(O186,"yyyy-mm-ddThh:MM:ss"),"Z"),"")</f>
        <v/>
      </c>
      <c r="G186" s="201" t="str">
        <f t="shared" si="182"/>
        <v/>
      </c>
      <c r="H186" s="201" t="str">
        <f t="shared" si="182"/>
        <v/>
      </c>
      <c r="I186" s="178"/>
      <c r="J186" s="221"/>
      <c r="K186" s="178"/>
      <c r="L186" s="218"/>
      <c r="M186" s="178"/>
      <c r="N186" s="178"/>
      <c r="O186" s="217"/>
      <c r="P186" s="217"/>
      <c r="Q186" s="217"/>
      <c r="R186" s="218"/>
    </row>
    <row r="187" spans="1:18" ht="12.5">
      <c r="A187" s="220"/>
      <c r="B187" s="205"/>
      <c r="C187" s="201" t="str">
        <f t="shared" si="0"/>
        <v/>
      </c>
      <c r="D187" s="201" t="str">
        <f t="shared" si="1"/>
        <v/>
      </c>
      <c r="E187" s="201" t="str">
        <f t="shared" si="2"/>
        <v/>
      </c>
      <c r="F187" s="201" t="str">
        <f t="shared" ref="F187:H187" si="183">IF(NOT(ISBLANK(O187)),CONCATENATE(TEXT(O187,"yyyy-mm-ddThh:MM:ss"),"Z"),"")</f>
        <v/>
      </c>
      <c r="G187" s="201" t="str">
        <f t="shared" si="183"/>
        <v/>
      </c>
      <c r="H187" s="201" t="str">
        <f t="shared" si="183"/>
        <v/>
      </c>
      <c r="I187" s="178"/>
      <c r="J187" s="221"/>
      <c r="K187" s="178"/>
      <c r="L187" s="218"/>
      <c r="M187" s="178"/>
      <c r="N187" s="178"/>
      <c r="O187" s="217"/>
      <c r="P187" s="217"/>
      <c r="Q187" s="217"/>
      <c r="R187" s="218"/>
    </row>
    <row r="188" spans="1:18" ht="12.5">
      <c r="A188" s="220"/>
      <c r="B188" s="205"/>
      <c r="C188" s="201" t="str">
        <f t="shared" si="0"/>
        <v/>
      </c>
      <c r="D188" s="201" t="str">
        <f t="shared" si="1"/>
        <v/>
      </c>
      <c r="E188" s="201" t="str">
        <f t="shared" si="2"/>
        <v/>
      </c>
      <c r="F188" s="201" t="str">
        <f t="shared" ref="F188:H188" si="184">IF(NOT(ISBLANK(O188)),CONCATENATE(TEXT(O188,"yyyy-mm-ddThh:MM:ss"),"Z"),"")</f>
        <v/>
      </c>
      <c r="G188" s="201" t="str">
        <f t="shared" si="184"/>
        <v/>
      </c>
      <c r="H188" s="201" t="str">
        <f t="shared" si="184"/>
        <v/>
      </c>
      <c r="I188" s="178"/>
      <c r="J188" s="221"/>
      <c r="K188" s="178"/>
      <c r="L188" s="218"/>
      <c r="M188" s="178"/>
      <c r="N188" s="178"/>
      <c r="O188" s="217"/>
      <c r="P188" s="217"/>
      <c r="Q188" s="217"/>
      <c r="R188" s="218"/>
    </row>
    <row r="189" spans="1:18" ht="12.5">
      <c r="A189" s="220"/>
      <c r="B189" s="205"/>
      <c r="C189" s="201" t="str">
        <f t="shared" si="0"/>
        <v/>
      </c>
      <c r="D189" s="201" t="str">
        <f t="shared" si="1"/>
        <v/>
      </c>
      <c r="E189" s="201" t="str">
        <f t="shared" si="2"/>
        <v/>
      </c>
      <c r="F189" s="201" t="str">
        <f t="shared" ref="F189:H189" si="185">IF(NOT(ISBLANK(O189)),CONCATENATE(TEXT(O189,"yyyy-mm-ddThh:MM:ss"),"Z"),"")</f>
        <v/>
      </c>
      <c r="G189" s="201" t="str">
        <f t="shared" si="185"/>
        <v/>
      </c>
      <c r="H189" s="201" t="str">
        <f t="shared" si="185"/>
        <v/>
      </c>
      <c r="I189" s="178"/>
      <c r="J189" s="221"/>
      <c r="K189" s="178"/>
      <c r="L189" s="218"/>
      <c r="M189" s="178"/>
      <c r="N189" s="178"/>
      <c r="O189" s="217"/>
      <c r="P189" s="217"/>
      <c r="Q189" s="217"/>
      <c r="R189" s="218"/>
    </row>
    <row r="190" spans="1:18" ht="12.5">
      <c r="A190" s="220"/>
      <c r="B190" s="205"/>
      <c r="C190" s="201" t="str">
        <f t="shared" si="0"/>
        <v/>
      </c>
      <c r="D190" s="201" t="str">
        <f t="shared" si="1"/>
        <v/>
      </c>
      <c r="E190" s="201" t="str">
        <f t="shared" si="2"/>
        <v/>
      </c>
      <c r="F190" s="201" t="str">
        <f t="shared" ref="F190:H190" si="186">IF(NOT(ISBLANK(O190)),CONCATENATE(TEXT(O190,"yyyy-mm-ddThh:MM:ss"),"Z"),"")</f>
        <v/>
      </c>
      <c r="G190" s="201" t="str">
        <f t="shared" si="186"/>
        <v/>
      </c>
      <c r="H190" s="201" t="str">
        <f t="shared" si="186"/>
        <v/>
      </c>
      <c r="I190" s="178"/>
      <c r="J190" s="221"/>
      <c r="K190" s="178"/>
      <c r="L190" s="218"/>
      <c r="M190" s="178"/>
      <c r="N190" s="178"/>
      <c r="O190" s="217"/>
      <c r="P190" s="217"/>
      <c r="Q190" s="217"/>
      <c r="R190" s="218"/>
    </row>
    <row r="191" spans="1:18" ht="12.5">
      <c r="A191" s="220"/>
      <c r="B191" s="205"/>
      <c r="C191" s="201" t="str">
        <f t="shared" si="0"/>
        <v/>
      </c>
      <c r="D191" s="201" t="str">
        <f t="shared" si="1"/>
        <v/>
      </c>
      <c r="E191" s="201" t="str">
        <f t="shared" si="2"/>
        <v/>
      </c>
      <c r="F191" s="201" t="str">
        <f t="shared" ref="F191:H191" si="187">IF(NOT(ISBLANK(O191)),CONCATENATE(TEXT(O191,"yyyy-mm-ddThh:MM:ss"),"Z"),"")</f>
        <v/>
      </c>
      <c r="G191" s="201" t="str">
        <f t="shared" si="187"/>
        <v/>
      </c>
      <c r="H191" s="201" t="str">
        <f t="shared" si="187"/>
        <v/>
      </c>
      <c r="I191" s="178"/>
      <c r="J191" s="221"/>
      <c r="K191" s="178"/>
      <c r="L191" s="218"/>
      <c r="M191" s="178"/>
      <c r="N191" s="178"/>
      <c r="O191" s="217"/>
      <c r="P191" s="217"/>
      <c r="Q191" s="217"/>
      <c r="R191" s="218"/>
    </row>
    <row r="192" spans="1:18" ht="12.5">
      <c r="A192" s="220"/>
      <c r="B192" s="205"/>
      <c r="C192" s="201" t="str">
        <f t="shared" si="0"/>
        <v/>
      </c>
      <c r="D192" s="201" t="str">
        <f t="shared" si="1"/>
        <v/>
      </c>
      <c r="E192" s="201" t="str">
        <f t="shared" si="2"/>
        <v/>
      </c>
      <c r="F192" s="201" t="str">
        <f t="shared" ref="F192:H192" si="188">IF(NOT(ISBLANK(O192)),CONCATENATE(TEXT(O192,"yyyy-mm-ddThh:MM:ss"),"Z"),"")</f>
        <v/>
      </c>
      <c r="G192" s="201" t="str">
        <f t="shared" si="188"/>
        <v/>
      </c>
      <c r="H192" s="201" t="str">
        <f t="shared" si="188"/>
        <v/>
      </c>
      <c r="I192" s="178"/>
      <c r="J192" s="221"/>
      <c r="K192" s="178"/>
      <c r="L192" s="218"/>
      <c r="M192" s="178"/>
      <c r="N192" s="178"/>
      <c r="O192" s="217"/>
      <c r="P192" s="217"/>
      <c r="Q192" s="217"/>
      <c r="R192" s="218"/>
    </row>
    <row r="193" spans="1:18" ht="12.5">
      <c r="A193" s="220"/>
      <c r="B193" s="205"/>
      <c r="C193" s="201" t="str">
        <f t="shared" si="0"/>
        <v/>
      </c>
      <c r="D193" s="201" t="str">
        <f t="shared" si="1"/>
        <v/>
      </c>
      <c r="E193" s="201" t="str">
        <f t="shared" si="2"/>
        <v/>
      </c>
      <c r="F193" s="201" t="str">
        <f t="shared" ref="F193:H193" si="189">IF(NOT(ISBLANK(O193)),CONCATENATE(TEXT(O193,"yyyy-mm-ddThh:MM:ss"),"Z"),"")</f>
        <v/>
      </c>
      <c r="G193" s="201" t="str">
        <f t="shared" si="189"/>
        <v/>
      </c>
      <c r="H193" s="201" t="str">
        <f t="shared" si="189"/>
        <v/>
      </c>
      <c r="I193" s="178"/>
      <c r="J193" s="221"/>
      <c r="K193" s="178"/>
      <c r="L193" s="218"/>
      <c r="M193" s="178"/>
      <c r="N193" s="178"/>
      <c r="O193" s="217"/>
      <c r="P193" s="217"/>
      <c r="Q193" s="217"/>
      <c r="R193" s="218"/>
    </row>
    <row r="194" spans="1:18" ht="12.5">
      <c r="A194" s="220"/>
      <c r="B194" s="205"/>
      <c r="C194" s="201" t="str">
        <f t="shared" si="0"/>
        <v/>
      </c>
      <c r="D194" s="201" t="str">
        <f t="shared" si="1"/>
        <v/>
      </c>
      <c r="E194" s="201" t="str">
        <f t="shared" si="2"/>
        <v/>
      </c>
      <c r="F194" s="201" t="str">
        <f t="shared" ref="F194:H194" si="190">IF(NOT(ISBLANK(O194)),CONCATENATE(TEXT(O194,"yyyy-mm-ddThh:MM:ss"),"Z"),"")</f>
        <v/>
      </c>
      <c r="G194" s="201" t="str">
        <f t="shared" si="190"/>
        <v/>
      </c>
      <c r="H194" s="201" t="str">
        <f t="shared" si="190"/>
        <v/>
      </c>
      <c r="I194" s="178"/>
      <c r="J194" s="221"/>
      <c r="K194" s="178"/>
      <c r="L194" s="218"/>
      <c r="M194" s="178"/>
      <c r="N194" s="178"/>
      <c r="O194" s="217"/>
      <c r="P194" s="217"/>
      <c r="Q194" s="217"/>
      <c r="R194" s="218"/>
    </row>
    <row r="195" spans="1:18" ht="12.5">
      <c r="A195" s="220"/>
      <c r="B195" s="205"/>
      <c r="C195" s="201" t="str">
        <f t="shared" si="0"/>
        <v/>
      </c>
      <c r="D195" s="201" t="str">
        <f t="shared" si="1"/>
        <v/>
      </c>
      <c r="E195" s="201" t="str">
        <f t="shared" si="2"/>
        <v/>
      </c>
      <c r="F195" s="201" t="str">
        <f t="shared" ref="F195:H195" si="191">IF(NOT(ISBLANK(O195)),CONCATENATE(TEXT(O195,"yyyy-mm-ddThh:MM:ss"),"Z"),"")</f>
        <v/>
      </c>
      <c r="G195" s="201" t="str">
        <f t="shared" si="191"/>
        <v/>
      </c>
      <c r="H195" s="201" t="str">
        <f t="shared" si="191"/>
        <v/>
      </c>
      <c r="I195" s="178"/>
      <c r="J195" s="221"/>
      <c r="K195" s="178"/>
      <c r="L195" s="218"/>
      <c r="M195" s="178"/>
      <c r="N195" s="178"/>
      <c r="O195" s="217"/>
      <c r="P195" s="217"/>
      <c r="Q195" s="217"/>
      <c r="R195" s="218"/>
    </row>
    <row r="196" spans="1:18" ht="12.5">
      <c r="A196" s="220"/>
      <c r="B196" s="205"/>
      <c r="C196" s="201" t="str">
        <f t="shared" si="0"/>
        <v/>
      </c>
      <c r="D196" s="201" t="str">
        <f t="shared" si="1"/>
        <v/>
      </c>
      <c r="E196" s="201" t="str">
        <f t="shared" si="2"/>
        <v/>
      </c>
      <c r="F196" s="201" t="str">
        <f t="shared" ref="F196:H196" si="192">IF(NOT(ISBLANK(O196)),CONCATENATE(TEXT(O196,"yyyy-mm-ddThh:MM:ss"),"Z"),"")</f>
        <v/>
      </c>
      <c r="G196" s="201" t="str">
        <f t="shared" si="192"/>
        <v/>
      </c>
      <c r="H196" s="201" t="str">
        <f t="shared" si="192"/>
        <v/>
      </c>
      <c r="I196" s="178"/>
      <c r="J196" s="221"/>
      <c r="K196" s="178"/>
      <c r="L196" s="218"/>
      <c r="M196" s="178"/>
      <c r="N196" s="178"/>
      <c r="O196" s="217"/>
      <c r="P196" s="217"/>
      <c r="Q196" s="217"/>
      <c r="R196" s="218"/>
    </row>
    <row r="197" spans="1:18" ht="12.5">
      <c r="A197" s="220"/>
      <c r="B197" s="205"/>
      <c r="C197" s="201" t="str">
        <f t="shared" si="0"/>
        <v/>
      </c>
      <c r="D197" s="201" t="str">
        <f t="shared" si="1"/>
        <v/>
      </c>
      <c r="E197" s="201" t="str">
        <f t="shared" si="2"/>
        <v/>
      </c>
      <c r="F197" s="201" t="str">
        <f t="shared" ref="F197:H197" si="193">IF(NOT(ISBLANK(O197)),CONCATENATE(TEXT(O197,"yyyy-mm-ddThh:MM:ss"),"Z"),"")</f>
        <v/>
      </c>
      <c r="G197" s="201" t="str">
        <f t="shared" si="193"/>
        <v/>
      </c>
      <c r="H197" s="201" t="str">
        <f t="shared" si="193"/>
        <v/>
      </c>
      <c r="I197" s="178"/>
      <c r="J197" s="221"/>
      <c r="K197" s="178"/>
      <c r="L197" s="218"/>
      <c r="M197" s="178"/>
      <c r="N197" s="178"/>
      <c r="O197" s="217"/>
      <c r="P197" s="217"/>
      <c r="Q197" s="217"/>
      <c r="R197" s="218"/>
    </row>
    <row r="198" spans="1:18" ht="12.5">
      <c r="A198" s="220"/>
      <c r="B198" s="205"/>
      <c r="C198" s="201" t="str">
        <f t="shared" si="0"/>
        <v/>
      </c>
      <c r="D198" s="201" t="str">
        <f t="shared" si="1"/>
        <v/>
      </c>
      <c r="E198" s="201" t="str">
        <f t="shared" si="2"/>
        <v/>
      </c>
      <c r="F198" s="201" t="str">
        <f t="shared" ref="F198:H198" si="194">IF(NOT(ISBLANK(O198)),CONCATENATE(TEXT(O198,"yyyy-mm-ddThh:MM:ss"),"Z"),"")</f>
        <v/>
      </c>
      <c r="G198" s="201" t="str">
        <f t="shared" si="194"/>
        <v/>
      </c>
      <c r="H198" s="201" t="str">
        <f t="shared" si="194"/>
        <v/>
      </c>
      <c r="I198" s="178"/>
      <c r="J198" s="221"/>
      <c r="K198" s="178"/>
      <c r="L198" s="218"/>
      <c r="M198" s="178"/>
      <c r="N198" s="178"/>
      <c r="O198" s="217"/>
      <c r="P198" s="217"/>
      <c r="Q198" s="217"/>
      <c r="R198" s="218"/>
    </row>
    <row r="199" spans="1:18" ht="12.5">
      <c r="A199" s="220"/>
      <c r="B199" s="205"/>
      <c r="C199" s="201" t="str">
        <f t="shared" si="0"/>
        <v/>
      </c>
      <c r="D199" s="201" t="str">
        <f t="shared" si="1"/>
        <v/>
      </c>
      <c r="E199" s="201" t="str">
        <f t="shared" si="2"/>
        <v/>
      </c>
      <c r="F199" s="201" t="str">
        <f t="shared" ref="F199:H199" si="195">IF(NOT(ISBLANK(O199)),CONCATENATE(TEXT(O199,"yyyy-mm-ddThh:MM:ss"),"Z"),"")</f>
        <v/>
      </c>
      <c r="G199" s="201" t="str">
        <f t="shared" si="195"/>
        <v/>
      </c>
      <c r="H199" s="201" t="str">
        <f t="shared" si="195"/>
        <v/>
      </c>
      <c r="I199" s="178"/>
      <c r="J199" s="221"/>
      <c r="K199" s="178"/>
      <c r="L199" s="218"/>
      <c r="M199" s="178"/>
      <c r="N199" s="178"/>
      <c r="O199" s="217"/>
      <c r="P199" s="217"/>
      <c r="Q199" s="217"/>
      <c r="R199" s="218"/>
    </row>
    <row r="200" spans="1:18" ht="12.5">
      <c r="A200" s="220"/>
      <c r="B200" s="205"/>
      <c r="C200" s="201" t="str">
        <f t="shared" si="0"/>
        <v/>
      </c>
      <c r="D200" s="201" t="str">
        <f t="shared" si="1"/>
        <v/>
      </c>
      <c r="E200" s="201" t="str">
        <f t="shared" si="2"/>
        <v/>
      </c>
      <c r="F200" s="201" t="str">
        <f t="shared" ref="F200:H200" si="196">IF(NOT(ISBLANK(O200)),CONCATENATE(TEXT(O200,"yyyy-mm-ddThh:MM:ss"),"Z"),"")</f>
        <v/>
      </c>
      <c r="G200" s="201" t="str">
        <f t="shared" si="196"/>
        <v/>
      </c>
      <c r="H200" s="201" t="str">
        <f t="shared" si="196"/>
        <v/>
      </c>
      <c r="I200" s="178"/>
      <c r="J200" s="221"/>
      <c r="K200" s="178"/>
      <c r="L200" s="218"/>
      <c r="M200" s="178"/>
      <c r="N200" s="178"/>
      <c r="O200" s="217"/>
      <c r="P200" s="217"/>
      <c r="Q200" s="217"/>
      <c r="R200" s="218"/>
    </row>
    <row r="201" spans="1:18" ht="12.5">
      <c r="A201" s="220"/>
      <c r="B201" s="205"/>
      <c r="C201" s="201" t="str">
        <f t="shared" si="0"/>
        <v/>
      </c>
      <c r="D201" s="201" t="str">
        <f t="shared" si="1"/>
        <v/>
      </c>
      <c r="E201" s="201" t="str">
        <f t="shared" si="2"/>
        <v/>
      </c>
      <c r="F201" s="201" t="str">
        <f t="shared" ref="F201:H201" si="197">IF(NOT(ISBLANK(O201)),CONCATENATE(TEXT(O201,"yyyy-mm-ddThh:MM:ss"),"Z"),"")</f>
        <v/>
      </c>
      <c r="G201" s="201" t="str">
        <f t="shared" si="197"/>
        <v/>
      </c>
      <c r="H201" s="201" t="str">
        <f t="shared" si="197"/>
        <v/>
      </c>
      <c r="I201" s="178"/>
      <c r="J201" s="221"/>
      <c r="K201" s="178"/>
      <c r="L201" s="218"/>
      <c r="M201" s="178"/>
      <c r="N201" s="178"/>
      <c r="O201" s="217"/>
      <c r="P201" s="217"/>
      <c r="Q201" s="217"/>
      <c r="R201" s="218"/>
    </row>
    <row r="202" spans="1:18" ht="12.5">
      <c r="A202" s="220"/>
      <c r="B202" s="205"/>
      <c r="C202" s="201" t="str">
        <f t="shared" si="0"/>
        <v/>
      </c>
      <c r="D202" s="201" t="str">
        <f t="shared" si="1"/>
        <v/>
      </c>
      <c r="E202" s="201" t="str">
        <f t="shared" si="2"/>
        <v/>
      </c>
      <c r="F202" s="201" t="str">
        <f t="shared" ref="F202:H202" si="198">IF(NOT(ISBLANK(O202)),CONCATENATE(TEXT(O202,"yyyy-mm-ddThh:MM:ss"),"Z"),"")</f>
        <v/>
      </c>
      <c r="G202" s="201" t="str">
        <f t="shared" si="198"/>
        <v/>
      </c>
      <c r="H202" s="201" t="str">
        <f t="shared" si="198"/>
        <v/>
      </c>
      <c r="I202" s="178"/>
      <c r="J202" s="221"/>
      <c r="K202" s="178"/>
      <c r="L202" s="218"/>
      <c r="M202" s="178"/>
      <c r="N202" s="178"/>
      <c r="O202" s="217"/>
      <c r="P202" s="217"/>
      <c r="Q202" s="217"/>
      <c r="R202" s="218"/>
    </row>
    <row r="203" spans="1:18" ht="12.5">
      <c r="A203" s="220"/>
      <c r="B203" s="205"/>
      <c r="C203" s="201" t="str">
        <f t="shared" si="0"/>
        <v/>
      </c>
      <c r="D203" s="201" t="str">
        <f t="shared" si="1"/>
        <v/>
      </c>
      <c r="E203" s="201" t="str">
        <f t="shared" si="2"/>
        <v/>
      </c>
      <c r="F203" s="201" t="str">
        <f t="shared" ref="F203:H203" si="199">IF(NOT(ISBLANK(O203)),CONCATENATE(TEXT(O203,"yyyy-mm-ddThh:MM:ss"),"Z"),"")</f>
        <v/>
      </c>
      <c r="G203" s="201" t="str">
        <f t="shared" si="199"/>
        <v/>
      </c>
      <c r="H203" s="201" t="str">
        <f t="shared" si="199"/>
        <v/>
      </c>
      <c r="I203" s="178"/>
      <c r="J203" s="221"/>
      <c r="K203" s="178"/>
      <c r="L203" s="218"/>
      <c r="M203" s="178"/>
      <c r="N203" s="178"/>
      <c r="O203" s="217"/>
      <c r="P203" s="217"/>
      <c r="Q203" s="217"/>
      <c r="R203" s="218"/>
    </row>
    <row r="204" spans="1:18" ht="12.5">
      <c r="A204" s="220"/>
      <c r="B204" s="205"/>
      <c r="C204" s="201" t="str">
        <f t="shared" si="0"/>
        <v/>
      </c>
      <c r="D204" s="201" t="str">
        <f t="shared" si="1"/>
        <v/>
      </c>
      <c r="E204" s="201" t="str">
        <f t="shared" si="2"/>
        <v/>
      </c>
      <c r="F204" s="201" t="str">
        <f t="shared" ref="F204:H204" si="200">IF(NOT(ISBLANK(O204)),CONCATENATE(TEXT(O204,"yyyy-mm-ddThh:MM:ss"),"Z"),"")</f>
        <v/>
      </c>
      <c r="G204" s="201" t="str">
        <f t="shared" si="200"/>
        <v/>
      </c>
      <c r="H204" s="201" t="str">
        <f t="shared" si="200"/>
        <v/>
      </c>
      <c r="I204" s="178"/>
      <c r="J204" s="221"/>
      <c r="K204" s="178"/>
      <c r="L204" s="218"/>
      <c r="M204" s="178"/>
      <c r="N204" s="178"/>
      <c r="O204" s="217"/>
      <c r="P204" s="217"/>
      <c r="Q204" s="217"/>
      <c r="R204" s="218"/>
    </row>
    <row r="205" spans="1:18" ht="12.5">
      <c r="A205" s="220"/>
      <c r="B205" s="205"/>
      <c r="C205" s="201" t="str">
        <f t="shared" si="0"/>
        <v/>
      </c>
      <c r="D205" s="201" t="str">
        <f t="shared" si="1"/>
        <v/>
      </c>
      <c r="E205" s="201" t="str">
        <f t="shared" si="2"/>
        <v/>
      </c>
      <c r="F205" s="201" t="str">
        <f t="shared" ref="F205:H205" si="201">IF(NOT(ISBLANK(O205)),CONCATENATE(TEXT(O205,"yyyy-mm-ddThh:MM:ss"),"Z"),"")</f>
        <v/>
      </c>
      <c r="G205" s="201" t="str">
        <f t="shared" si="201"/>
        <v/>
      </c>
      <c r="H205" s="201" t="str">
        <f t="shared" si="201"/>
        <v/>
      </c>
      <c r="I205" s="178"/>
      <c r="J205" s="221"/>
      <c r="K205" s="178"/>
      <c r="L205" s="218"/>
      <c r="M205" s="178"/>
      <c r="N205" s="178"/>
      <c r="O205" s="217"/>
      <c r="P205" s="217"/>
      <c r="Q205" s="217"/>
      <c r="R205" s="218"/>
    </row>
    <row r="206" spans="1:18" ht="12.5">
      <c r="A206" s="220"/>
      <c r="B206" s="205"/>
      <c r="C206" s="201" t="str">
        <f t="shared" si="0"/>
        <v/>
      </c>
      <c r="D206" s="201" t="str">
        <f t="shared" si="1"/>
        <v/>
      </c>
      <c r="E206" s="201" t="str">
        <f t="shared" si="2"/>
        <v/>
      </c>
      <c r="F206" s="201" t="str">
        <f t="shared" ref="F206:H206" si="202">IF(NOT(ISBLANK(O206)),CONCATENATE(TEXT(O206,"yyyy-mm-ddThh:MM:ss"),"Z"),"")</f>
        <v/>
      </c>
      <c r="G206" s="201" t="str">
        <f t="shared" si="202"/>
        <v/>
      </c>
      <c r="H206" s="201" t="str">
        <f t="shared" si="202"/>
        <v/>
      </c>
      <c r="I206" s="178"/>
      <c r="J206" s="221"/>
      <c r="K206" s="178"/>
      <c r="L206" s="218"/>
      <c r="M206" s="178"/>
      <c r="N206" s="178"/>
      <c r="O206" s="217"/>
      <c r="P206" s="217"/>
      <c r="Q206" s="217"/>
      <c r="R206" s="218"/>
    </row>
    <row r="207" spans="1:18" ht="12.5">
      <c r="A207" s="220"/>
      <c r="B207" s="205"/>
      <c r="C207" s="201" t="str">
        <f t="shared" si="0"/>
        <v/>
      </c>
      <c r="D207" s="201" t="str">
        <f t="shared" si="1"/>
        <v/>
      </c>
      <c r="E207" s="201" t="str">
        <f t="shared" si="2"/>
        <v/>
      </c>
      <c r="F207" s="201" t="str">
        <f t="shared" ref="F207:H207" si="203">IF(NOT(ISBLANK(O207)),CONCATENATE(TEXT(O207,"yyyy-mm-ddThh:MM:ss"),"Z"),"")</f>
        <v/>
      </c>
      <c r="G207" s="201" t="str">
        <f t="shared" si="203"/>
        <v/>
      </c>
      <c r="H207" s="201" t="str">
        <f t="shared" si="203"/>
        <v/>
      </c>
      <c r="I207" s="178"/>
      <c r="J207" s="221"/>
      <c r="K207" s="178"/>
      <c r="L207" s="218"/>
      <c r="M207" s="178"/>
      <c r="N207" s="178"/>
      <c r="O207" s="217"/>
      <c r="P207" s="217"/>
      <c r="Q207" s="217"/>
      <c r="R207" s="218"/>
    </row>
    <row r="208" spans="1:18" ht="12.5">
      <c r="A208" s="220"/>
      <c r="B208" s="205"/>
      <c r="C208" s="201" t="str">
        <f t="shared" si="0"/>
        <v/>
      </c>
      <c r="D208" s="201" t="str">
        <f t="shared" si="1"/>
        <v/>
      </c>
      <c r="E208" s="201" t="str">
        <f t="shared" si="2"/>
        <v/>
      </c>
      <c r="F208" s="201" t="str">
        <f t="shared" ref="F208:H208" si="204">IF(NOT(ISBLANK(O208)),CONCATENATE(TEXT(O208,"yyyy-mm-ddThh:MM:ss"),"Z"),"")</f>
        <v/>
      </c>
      <c r="G208" s="201" t="str">
        <f t="shared" si="204"/>
        <v/>
      </c>
      <c r="H208" s="201" t="str">
        <f t="shared" si="204"/>
        <v/>
      </c>
      <c r="I208" s="178"/>
      <c r="J208" s="221"/>
      <c r="K208" s="178"/>
      <c r="L208" s="218"/>
      <c r="M208" s="178"/>
      <c r="N208" s="178"/>
      <c r="O208" s="217"/>
      <c r="P208" s="217"/>
      <c r="Q208" s="217"/>
      <c r="R208" s="218"/>
    </row>
    <row r="209" spans="1:18" ht="12.5">
      <c r="A209" s="220"/>
      <c r="B209" s="205"/>
      <c r="C209" s="201" t="str">
        <f t="shared" si="0"/>
        <v/>
      </c>
      <c r="D209" s="201" t="str">
        <f t="shared" si="1"/>
        <v/>
      </c>
      <c r="E209" s="201" t="str">
        <f t="shared" si="2"/>
        <v/>
      </c>
      <c r="F209" s="201" t="str">
        <f t="shared" ref="F209:H209" si="205">IF(NOT(ISBLANK(O209)),CONCATENATE(TEXT(O209,"yyyy-mm-ddThh:MM:ss"),"Z"),"")</f>
        <v/>
      </c>
      <c r="G209" s="201" t="str">
        <f t="shared" si="205"/>
        <v/>
      </c>
      <c r="H209" s="201" t="str">
        <f t="shared" si="205"/>
        <v/>
      </c>
      <c r="I209" s="178"/>
      <c r="J209" s="221"/>
      <c r="K209" s="178"/>
      <c r="L209" s="218"/>
      <c r="M209" s="178"/>
      <c r="N209" s="178"/>
      <c r="O209" s="217"/>
      <c r="P209" s="217"/>
      <c r="Q209" s="217"/>
      <c r="R209" s="218"/>
    </row>
    <row r="210" spans="1:18" ht="12.5">
      <c r="A210" s="220"/>
      <c r="B210" s="205"/>
      <c r="C210" s="201" t="str">
        <f t="shared" si="0"/>
        <v/>
      </c>
      <c r="D210" s="201" t="str">
        <f t="shared" si="1"/>
        <v/>
      </c>
      <c r="E210" s="201" t="str">
        <f t="shared" si="2"/>
        <v/>
      </c>
      <c r="F210" s="201" t="str">
        <f t="shared" ref="F210:H210" si="206">IF(NOT(ISBLANK(O210)),CONCATENATE(TEXT(O210,"yyyy-mm-ddThh:MM:ss"),"Z"),"")</f>
        <v/>
      </c>
      <c r="G210" s="201" t="str">
        <f t="shared" si="206"/>
        <v/>
      </c>
      <c r="H210" s="201" t="str">
        <f t="shared" si="206"/>
        <v/>
      </c>
      <c r="I210" s="178"/>
      <c r="J210" s="221"/>
      <c r="K210" s="178"/>
      <c r="L210" s="218"/>
      <c r="M210" s="178"/>
      <c r="N210" s="178"/>
      <c r="O210" s="217"/>
      <c r="P210" s="217"/>
      <c r="Q210" s="217"/>
      <c r="R210" s="218"/>
    </row>
    <row r="211" spans="1:18" ht="12.5">
      <c r="A211" s="220"/>
      <c r="B211" s="205"/>
      <c r="C211" s="201" t="str">
        <f t="shared" si="0"/>
        <v/>
      </c>
      <c r="D211" s="201" t="str">
        <f t="shared" si="1"/>
        <v/>
      </c>
      <c r="E211" s="201" t="str">
        <f t="shared" si="2"/>
        <v/>
      </c>
      <c r="F211" s="201" t="str">
        <f t="shared" ref="F211:H211" si="207">IF(NOT(ISBLANK(O211)),CONCATENATE(TEXT(O211,"yyyy-mm-ddThh:MM:ss"),"Z"),"")</f>
        <v/>
      </c>
      <c r="G211" s="201" t="str">
        <f t="shared" si="207"/>
        <v/>
      </c>
      <c r="H211" s="201" t="str">
        <f t="shared" si="207"/>
        <v/>
      </c>
      <c r="I211" s="178"/>
      <c r="J211" s="221"/>
      <c r="K211" s="178"/>
      <c r="L211" s="218"/>
      <c r="M211" s="178"/>
      <c r="N211" s="178"/>
      <c r="O211" s="217"/>
      <c r="P211" s="217"/>
      <c r="Q211" s="217"/>
      <c r="R211" s="218"/>
    </row>
    <row r="212" spans="1:18" ht="12.5">
      <c r="A212" s="220"/>
      <c r="B212" s="205"/>
      <c r="C212" s="201" t="str">
        <f t="shared" si="0"/>
        <v/>
      </c>
      <c r="D212" s="201" t="str">
        <f t="shared" si="1"/>
        <v/>
      </c>
      <c r="E212" s="201" t="str">
        <f t="shared" si="2"/>
        <v/>
      </c>
      <c r="F212" s="201" t="str">
        <f t="shared" ref="F212:H212" si="208">IF(NOT(ISBLANK(O212)),CONCATENATE(TEXT(O212,"yyyy-mm-ddThh:MM:ss"),"Z"),"")</f>
        <v/>
      </c>
      <c r="G212" s="201" t="str">
        <f t="shared" si="208"/>
        <v/>
      </c>
      <c r="H212" s="201" t="str">
        <f t="shared" si="208"/>
        <v/>
      </c>
      <c r="I212" s="178"/>
      <c r="J212" s="221"/>
      <c r="K212" s="178"/>
      <c r="L212" s="218"/>
      <c r="M212" s="178"/>
      <c r="N212" s="178"/>
      <c r="O212" s="217"/>
      <c r="P212" s="217"/>
      <c r="Q212" s="217"/>
      <c r="R212" s="218"/>
    </row>
    <row r="213" spans="1:18" ht="12.5">
      <c r="A213" s="220"/>
      <c r="B213" s="205"/>
      <c r="C213" s="201" t="str">
        <f t="shared" si="0"/>
        <v/>
      </c>
      <c r="D213" s="201" t="str">
        <f t="shared" si="1"/>
        <v/>
      </c>
      <c r="E213" s="201" t="str">
        <f t="shared" si="2"/>
        <v/>
      </c>
      <c r="F213" s="201" t="str">
        <f t="shared" ref="F213:H213" si="209">IF(NOT(ISBLANK(O213)),CONCATENATE(TEXT(O213,"yyyy-mm-ddThh:MM:ss"),"Z"),"")</f>
        <v/>
      </c>
      <c r="G213" s="201" t="str">
        <f t="shared" si="209"/>
        <v/>
      </c>
      <c r="H213" s="201" t="str">
        <f t="shared" si="209"/>
        <v/>
      </c>
      <c r="I213" s="178"/>
      <c r="J213" s="221"/>
      <c r="K213" s="178"/>
      <c r="L213" s="218"/>
      <c r="M213" s="178"/>
      <c r="N213" s="178"/>
      <c r="O213" s="217"/>
      <c r="P213" s="217"/>
      <c r="Q213" s="217"/>
      <c r="R213" s="218"/>
    </row>
    <row r="214" spans="1:18" ht="12.5">
      <c r="A214" s="220"/>
      <c r="B214" s="205"/>
      <c r="C214" s="201" t="str">
        <f t="shared" si="0"/>
        <v/>
      </c>
      <c r="D214" s="201" t="str">
        <f t="shared" si="1"/>
        <v/>
      </c>
      <c r="E214" s="201" t="str">
        <f t="shared" si="2"/>
        <v/>
      </c>
      <c r="F214" s="201" t="str">
        <f t="shared" ref="F214:H214" si="210">IF(NOT(ISBLANK(O214)),CONCATENATE(TEXT(O214,"yyyy-mm-ddThh:MM:ss"),"Z"),"")</f>
        <v/>
      </c>
      <c r="G214" s="201" t="str">
        <f t="shared" si="210"/>
        <v/>
      </c>
      <c r="H214" s="201" t="str">
        <f t="shared" si="210"/>
        <v/>
      </c>
      <c r="I214" s="178"/>
      <c r="J214" s="221"/>
      <c r="K214" s="178"/>
      <c r="L214" s="218"/>
      <c r="M214" s="178"/>
      <c r="N214" s="178"/>
      <c r="O214" s="217"/>
      <c r="P214" s="217"/>
      <c r="Q214" s="217"/>
      <c r="R214" s="218"/>
    </row>
    <row r="215" spans="1:18" ht="12.5">
      <c r="A215" s="220"/>
      <c r="B215" s="205"/>
      <c r="C215" s="201" t="str">
        <f t="shared" si="0"/>
        <v/>
      </c>
      <c r="D215" s="201" t="str">
        <f t="shared" si="1"/>
        <v/>
      </c>
      <c r="E215" s="201" t="str">
        <f t="shared" si="2"/>
        <v/>
      </c>
      <c r="F215" s="201" t="str">
        <f t="shared" ref="F215:H215" si="211">IF(NOT(ISBLANK(O215)),CONCATENATE(TEXT(O215,"yyyy-mm-ddThh:MM:ss"),"Z"),"")</f>
        <v/>
      </c>
      <c r="G215" s="201" t="str">
        <f t="shared" si="211"/>
        <v/>
      </c>
      <c r="H215" s="201" t="str">
        <f t="shared" si="211"/>
        <v/>
      </c>
      <c r="I215" s="178"/>
      <c r="J215" s="221"/>
      <c r="K215" s="178"/>
      <c r="L215" s="218"/>
      <c r="M215" s="178"/>
      <c r="N215" s="178"/>
      <c r="O215" s="217"/>
      <c r="P215" s="217"/>
      <c r="Q215" s="217"/>
      <c r="R215" s="218"/>
    </row>
    <row r="216" spans="1:18" ht="12.5">
      <c r="A216" s="220"/>
      <c r="B216" s="205"/>
      <c r="C216" s="201" t="str">
        <f t="shared" si="0"/>
        <v/>
      </c>
      <c r="D216" s="201" t="str">
        <f t="shared" si="1"/>
        <v/>
      </c>
      <c r="E216" s="201" t="str">
        <f t="shared" si="2"/>
        <v/>
      </c>
      <c r="F216" s="201" t="str">
        <f t="shared" ref="F216:H216" si="212">IF(NOT(ISBLANK(O216)),CONCATENATE(TEXT(O216,"yyyy-mm-ddThh:MM:ss"),"Z"),"")</f>
        <v/>
      </c>
      <c r="G216" s="201" t="str">
        <f t="shared" si="212"/>
        <v/>
      </c>
      <c r="H216" s="201" t="str">
        <f t="shared" si="212"/>
        <v/>
      </c>
      <c r="I216" s="178"/>
      <c r="J216" s="221"/>
      <c r="K216" s="178"/>
      <c r="L216" s="218"/>
      <c r="M216" s="178"/>
      <c r="N216" s="178"/>
      <c r="O216" s="217"/>
      <c r="P216" s="217"/>
      <c r="Q216" s="217"/>
      <c r="R216" s="218"/>
    </row>
    <row r="217" spans="1:18" ht="12.5">
      <c r="A217" s="220"/>
      <c r="B217" s="205"/>
      <c r="C217" s="201" t="str">
        <f t="shared" si="0"/>
        <v/>
      </c>
      <c r="D217" s="201" t="str">
        <f t="shared" si="1"/>
        <v/>
      </c>
      <c r="E217" s="201" t="str">
        <f t="shared" si="2"/>
        <v/>
      </c>
      <c r="F217" s="201" t="str">
        <f t="shared" ref="F217:H217" si="213">IF(NOT(ISBLANK(O217)),CONCATENATE(TEXT(O217,"yyyy-mm-ddThh:MM:ss"),"Z"),"")</f>
        <v/>
      </c>
      <c r="G217" s="201" t="str">
        <f t="shared" si="213"/>
        <v/>
      </c>
      <c r="H217" s="201" t="str">
        <f t="shared" si="213"/>
        <v/>
      </c>
      <c r="I217" s="178"/>
      <c r="J217" s="221"/>
      <c r="K217" s="178"/>
      <c r="L217" s="218"/>
      <c r="M217" s="178"/>
      <c r="N217" s="178"/>
      <c r="O217" s="217"/>
      <c r="P217" s="217"/>
      <c r="Q217" s="217"/>
      <c r="R217" s="218"/>
    </row>
    <row r="218" spans="1:18" ht="12.5">
      <c r="A218" s="220"/>
      <c r="B218" s="205"/>
      <c r="C218" s="201" t="str">
        <f t="shared" si="0"/>
        <v/>
      </c>
      <c r="D218" s="201" t="str">
        <f t="shared" si="1"/>
        <v/>
      </c>
      <c r="E218" s="201" t="str">
        <f t="shared" si="2"/>
        <v/>
      </c>
      <c r="F218" s="201" t="str">
        <f t="shared" ref="F218:H218" si="214">IF(NOT(ISBLANK(O218)),CONCATENATE(TEXT(O218,"yyyy-mm-ddThh:MM:ss"),"Z"),"")</f>
        <v/>
      </c>
      <c r="G218" s="201" t="str">
        <f t="shared" si="214"/>
        <v/>
      </c>
      <c r="H218" s="201" t="str">
        <f t="shared" si="214"/>
        <v/>
      </c>
      <c r="I218" s="178"/>
      <c r="J218" s="221"/>
      <c r="K218" s="178"/>
      <c r="L218" s="218"/>
      <c r="M218" s="178"/>
      <c r="N218" s="178"/>
      <c r="O218" s="217"/>
      <c r="P218" s="217"/>
      <c r="Q218" s="217"/>
      <c r="R218" s="218"/>
    </row>
    <row r="219" spans="1:18" ht="12.5">
      <c r="A219" s="220"/>
      <c r="B219" s="205"/>
      <c r="C219" s="201" t="str">
        <f t="shared" si="0"/>
        <v/>
      </c>
      <c r="D219" s="201" t="str">
        <f t="shared" si="1"/>
        <v/>
      </c>
      <c r="E219" s="201" t="str">
        <f t="shared" si="2"/>
        <v/>
      </c>
      <c r="F219" s="201" t="str">
        <f t="shared" ref="F219:H219" si="215">IF(NOT(ISBLANK(O219)),CONCATENATE(TEXT(O219,"yyyy-mm-ddThh:MM:ss"),"Z"),"")</f>
        <v/>
      </c>
      <c r="G219" s="201" t="str">
        <f t="shared" si="215"/>
        <v/>
      </c>
      <c r="H219" s="201" t="str">
        <f t="shared" si="215"/>
        <v/>
      </c>
      <c r="I219" s="178"/>
      <c r="J219" s="221"/>
      <c r="K219" s="178"/>
      <c r="L219" s="218"/>
      <c r="M219" s="178"/>
      <c r="N219" s="178"/>
      <c r="O219" s="217"/>
      <c r="P219" s="217"/>
      <c r="Q219" s="217"/>
      <c r="R219" s="218"/>
    </row>
    <row r="220" spans="1:18" ht="12.5">
      <c r="A220" s="220"/>
      <c r="B220" s="205"/>
      <c r="C220" s="201" t="str">
        <f t="shared" si="0"/>
        <v/>
      </c>
      <c r="D220" s="201" t="str">
        <f t="shared" si="1"/>
        <v/>
      </c>
      <c r="E220" s="201" t="str">
        <f t="shared" si="2"/>
        <v/>
      </c>
      <c r="F220" s="201" t="str">
        <f t="shared" ref="F220:H220" si="216">IF(NOT(ISBLANK(O220)),CONCATENATE(TEXT(O220,"yyyy-mm-ddThh:MM:ss"),"Z"),"")</f>
        <v/>
      </c>
      <c r="G220" s="201" t="str">
        <f t="shared" si="216"/>
        <v/>
      </c>
      <c r="H220" s="201" t="str">
        <f t="shared" si="216"/>
        <v/>
      </c>
      <c r="I220" s="178"/>
      <c r="J220" s="221"/>
      <c r="K220" s="178"/>
      <c r="L220" s="218"/>
      <c r="M220" s="178"/>
      <c r="N220" s="178"/>
      <c r="O220" s="217"/>
      <c r="P220" s="217"/>
      <c r="Q220" s="217"/>
      <c r="R220" s="218"/>
    </row>
    <row r="221" spans="1:18" ht="12.5">
      <c r="A221" s="220"/>
      <c r="B221" s="205"/>
      <c r="C221" s="201" t="str">
        <f t="shared" si="0"/>
        <v/>
      </c>
      <c r="D221" s="201" t="str">
        <f t="shared" si="1"/>
        <v/>
      </c>
      <c r="E221" s="201" t="str">
        <f t="shared" si="2"/>
        <v/>
      </c>
      <c r="F221" s="201" t="str">
        <f t="shared" ref="F221:H221" si="217">IF(NOT(ISBLANK(O221)),CONCATENATE(TEXT(O221,"yyyy-mm-ddThh:MM:ss"),"Z"),"")</f>
        <v/>
      </c>
      <c r="G221" s="201" t="str">
        <f t="shared" si="217"/>
        <v/>
      </c>
      <c r="H221" s="201" t="str">
        <f t="shared" si="217"/>
        <v/>
      </c>
      <c r="I221" s="178"/>
      <c r="J221" s="221"/>
      <c r="K221" s="178"/>
      <c r="L221" s="218"/>
      <c r="M221" s="178"/>
      <c r="N221" s="178"/>
      <c r="O221" s="217"/>
      <c r="P221" s="217"/>
      <c r="Q221" s="217"/>
      <c r="R221" s="218"/>
    </row>
    <row r="222" spans="1:18" ht="12.5">
      <c r="A222" s="220"/>
      <c r="B222" s="205"/>
      <c r="C222" s="201" t="str">
        <f t="shared" si="0"/>
        <v/>
      </c>
      <c r="D222" s="201" t="str">
        <f t="shared" si="1"/>
        <v/>
      </c>
      <c r="E222" s="201" t="str">
        <f t="shared" si="2"/>
        <v/>
      </c>
      <c r="F222" s="201" t="str">
        <f t="shared" ref="F222:H222" si="218">IF(NOT(ISBLANK(O222)),CONCATENATE(TEXT(O222,"yyyy-mm-ddThh:MM:ss"),"Z"),"")</f>
        <v/>
      </c>
      <c r="G222" s="201" t="str">
        <f t="shared" si="218"/>
        <v/>
      </c>
      <c r="H222" s="201" t="str">
        <f t="shared" si="218"/>
        <v/>
      </c>
      <c r="I222" s="178"/>
      <c r="J222" s="221"/>
      <c r="K222" s="178"/>
      <c r="L222" s="218"/>
      <c r="M222" s="178"/>
      <c r="N222" s="178"/>
      <c r="O222" s="217"/>
      <c r="P222" s="217"/>
      <c r="Q222" s="217"/>
      <c r="R222" s="218"/>
    </row>
    <row r="223" spans="1:18" ht="12.5">
      <c r="A223" s="220"/>
      <c r="B223" s="205"/>
      <c r="C223" s="201" t="str">
        <f t="shared" si="0"/>
        <v/>
      </c>
      <c r="D223" s="201" t="str">
        <f t="shared" si="1"/>
        <v/>
      </c>
      <c r="E223" s="201" t="str">
        <f t="shared" si="2"/>
        <v/>
      </c>
      <c r="F223" s="201" t="str">
        <f t="shared" ref="F223:H223" si="219">IF(NOT(ISBLANK(O223)),CONCATENATE(TEXT(O223,"yyyy-mm-ddThh:MM:ss"),"Z"),"")</f>
        <v/>
      </c>
      <c r="G223" s="201" t="str">
        <f t="shared" si="219"/>
        <v/>
      </c>
      <c r="H223" s="201" t="str">
        <f t="shared" si="219"/>
        <v/>
      </c>
      <c r="I223" s="178"/>
      <c r="J223" s="221"/>
      <c r="K223" s="178"/>
      <c r="L223" s="218"/>
      <c r="M223" s="178"/>
      <c r="N223" s="178"/>
      <c r="O223" s="217"/>
      <c r="P223" s="217"/>
      <c r="Q223" s="217"/>
      <c r="R223" s="218"/>
    </row>
    <row r="224" spans="1:18" ht="12.5">
      <c r="A224" s="220"/>
      <c r="B224" s="205"/>
      <c r="C224" s="201" t="str">
        <f t="shared" si="0"/>
        <v/>
      </c>
      <c r="D224" s="201" t="str">
        <f t="shared" si="1"/>
        <v/>
      </c>
      <c r="E224" s="201" t="str">
        <f t="shared" si="2"/>
        <v/>
      </c>
      <c r="F224" s="201" t="str">
        <f t="shared" ref="F224:H224" si="220">IF(NOT(ISBLANK(O224)),CONCATENATE(TEXT(O224,"yyyy-mm-ddThh:MM:ss"),"Z"),"")</f>
        <v/>
      </c>
      <c r="G224" s="201" t="str">
        <f t="shared" si="220"/>
        <v/>
      </c>
      <c r="H224" s="201" t="str">
        <f t="shared" si="220"/>
        <v/>
      </c>
      <c r="I224" s="178"/>
      <c r="J224" s="221"/>
      <c r="K224" s="178"/>
      <c r="L224" s="218"/>
      <c r="M224" s="178"/>
      <c r="N224" s="178"/>
      <c r="O224" s="217"/>
      <c r="P224" s="217"/>
      <c r="Q224" s="217"/>
      <c r="R224" s="218"/>
    </row>
    <row r="225" spans="1:18" ht="12.5">
      <c r="A225" s="220"/>
      <c r="B225" s="205"/>
      <c r="C225" s="201" t="str">
        <f t="shared" si="0"/>
        <v/>
      </c>
      <c r="D225" s="201" t="str">
        <f t="shared" si="1"/>
        <v/>
      </c>
      <c r="E225" s="201" t="str">
        <f t="shared" si="2"/>
        <v/>
      </c>
      <c r="F225" s="201" t="str">
        <f t="shared" ref="F225:H225" si="221">IF(NOT(ISBLANK(O225)),CONCATENATE(TEXT(O225,"yyyy-mm-ddThh:MM:ss"),"Z"),"")</f>
        <v/>
      </c>
      <c r="G225" s="201" t="str">
        <f t="shared" si="221"/>
        <v/>
      </c>
      <c r="H225" s="201" t="str">
        <f t="shared" si="221"/>
        <v/>
      </c>
      <c r="I225" s="178"/>
      <c r="J225" s="221"/>
      <c r="K225" s="178"/>
      <c r="L225" s="218"/>
      <c r="M225" s="178"/>
      <c r="N225" s="178"/>
      <c r="O225" s="217"/>
      <c r="P225" s="217"/>
      <c r="Q225" s="217"/>
      <c r="R225" s="218"/>
    </row>
    <row r="226" spans="1:18" ht="12.5">
      <c r="A226" s="220"/>
      <c r="B226" s="205"/>
      <c r="C226" s="201" t="str">
        <f t="shared" si="0"/>
        <v/>
      </c>
      <c r="D226" s="201" t="str">
        <f t="shared" si="1"/>
        <v/>
      </c>
      <c r="E226" s="201" t="str">
        <f t="shared" si="2"/>
        <v/>
      </c>
      <c r="F226" s="201" t="str">
        <f t="shared" ref="F226:H226" si="222">IF(NOT(ISBLANK(O226)),CONCATENATE(TEXT(O226,"yyyy-mm-ddThh:MM:ss"),"Z"),"")</f>
        <v/>
      </c>
      <c r="G226" s="201" t="str">
        <f t="shared" si="222"/>
        <v/>
      </c>
      <c r="H226" s="201" t="str">
        <f t="shared" si="222"/>
        <v/>
      </c>
      <c r="I226" s="178"/>
      <c r="J226" s="221"/>
      <c r="K226" s="178"/>
      <c r="L226" s="218"/>
      <c r="M226" s="178"/>
      <c r="N226" s="178"/>
      <c r="O226" s="217"/>
      <c r="P226" s="217"/>
      <c r="Q226" s="217"/>
      <c r="R226" s="218"/>
    </row>
    <row r="227" spans="1:18" ht="12.5">
      <c r="A227" s="220"/>
      <c r="B227" s="205"/>
      <c r="C227" s="201" t="str">
        <f t="shared" si="0"/>
        <v/>
      </c>
      <c r="D227" s="201" t="str">
        <f t="shared" si="1"/>
        <v/>
      </c>
      <c r="E227" s="201" t="str">
        <f t="shared" si="2"/>
        <v/>
      </c>
      <c r="F227" s="201" t="str">
        <f t="shared" ref="F227:H227" si="223">IF(NOT(ISBLANK(O227)),CONCATENATE(TEXT(O227,"yyyy-mm-ddThh:MM:ss"),"Z"),"")</f>
        <v/>
      </c>
      <c r="G227" s="201" t="str">
        <f t="shared" si="223"/>
        <v/>
      </c>
      <c r="H227" s="201" t="str">
        <f t="shared" si="223"/>
        <v/>
      </c>
      <c r="I227" s="178"/>
      <c r="J227" s="221"/>
      <c r="K227" s="178"/>
      <c r="L227" s="218"/>
      <c r="M227" s="178"/>
      <c r="N227" s="178"/>
      <c r="O227" s="217"/>
      <c r="P227" s="217"/>
      <c r="Q227" s="217"/>
      <c r="R227" s="218"/>
    </row>
    <row r="228" spans="1:18" ht="12.5">
      <c r="A228" s="220"/>
      <c r="B228" s="205"/>
      <c r="C228" s="201" t="str">
        <f t="shared" si="0"/>
        <v/>
      </c>
      <c r="D228" s="201" t="str">
        <f t="shared" si="1"/>
        <v/>
      </c>
      <c r="E228" s="201" t="str">
        <f t="shared" si="2"/>
        <v/>
      </c>
      <c r="F228" s="201" t="str">
        <f t="shared" ref="F228:H228" si="224">IF(NOT(ISBLANK(O228)),CONCATENATE(TEXT(O228,"yyyy-mm-ddThh:MM:ss"),"Z"),"")</f>
        <v/>
      </c>
      <c r="G228" s="201" t="str">
        <f t="shared" si="224"/>
        <v/>
      </c>
      <c r="H228" s="201" t="str">
        <f t="shared" si="224"/>
        <v/>
      </c>
      <c r="I228" s="178"/>
      <c r="J228" s="221"/>
      <c r="K228" s="178"/>
      <c r="L228" s="218"/>
      <c r="M228" s="178"/>
      <c r="N228" s="178"/>
      <c r="O228" s="217"/>
      <c r="P228" s="217"/>
      <c r="Q228" s="217"/>
      <c r="R228" s="218"/>
    </row>
    <row r="229" spans="1:18" ht="12.5">
      <c r="A229" s="220"/>
      <c r="B229" s="205"/>
      <c r="C229" s="201" t="str">
        <f t="shared" si="0"/>
        <v/>
      </c>
      <c r="D229" s="201" t="str">
        <f t="shared" si="1"/>
        <v/>
      </c>
      <c r="E229" s="201" t="str">
        <f t="shared" si="2"/>
        <v/>
      </c>
      <c r="F229" s="201" t="str">
        <f t="shared" ref="F229:H229" si="225">IF(NOT(ISBLANK(O229)),CONCATENATE(TEXT(O229,"yyyy-mm-ddThh:MM:ss"),"Z"),"")</f>
        <v/>
      </c>
      <c r="G229" s="201" t="str">
        <f t="shared" si="225"/>
        <v/>
      </c>
      <c r="H229" s="201" t="str">
        <f t="shared" si="225"/>
        <v/>
      </c>
      <c r="I229" s="178"/>
      <c r="J229" s="221"/>
      <c r="K229" s="178"/>
      <c r="L229" s="218"/>
      <c r="M229" s="178"/>
      <c r="N229" s="178"/>
      <c r="O229" s="217"/>
      <c r="P229" s="217"/>
      <c r="Q229" s="217"/>
      <c r="R229" s="218"/>
    </row>
    <row r="230" spans="1:18" ht="12.5">
      <c r="A230" s="220"/>
      <c r="B230" s="205"/>
      <c r="C230" s="201" t="str">
        <f t="shared" si="0"/>
        <v/>
      </c>
      <c r="D230" s="201" t="str">
        <f t="shared" si="1"/>
        <v/>
      </c>
      <c r="E230" s="201" t="str">
        <f t="shared" si="2"/>
        <v/>
      </c>
      <c r="F230" s="201" t="str">
        <f t="shared" ref="F230:H230" si="226">IF(NOT(ISBLANK(O230)),CONCATENATE(TEXT(O230,"yyyy-mm-ddThh:MM:ss"),"Z"),"")</f>
        <v/>
      </c>
      <c r="G230" s="201" t="str">
        <f t="shared" si="226"/>
        <v/>
      </c>
      <c r="H230" s="201" t="str">
        <f t="shared" si="226"/>
        <v/>
      </c>
      <c r="I230" s="178"/>
      <c r="J230" s="221"/>
      <c r="K230" s="178"/>
      <c r="L230" s="218"/>
      <c r="M230" s="178"/>
      <c r="N230" s="178"/>
      <c r="O230" s="217"/>
      <c r="P230" s="217"/>
      <c r="Q230" s="217"/>
      <c r="R230" s="218"/>
    </row>
    <row r="231" spans="1:18" ht="12.5">
      <c r="A231" s="220"/>
      <c r="B231" s="205"/>
      <c r="C231" s="201" t="str">
        <f t="shared" si="0"/>
        <v/>
      </c>
      <c r="D231" s="201" t="str">
        <f t="shared" si="1"/>
        <v/>
      </c>
      <c r="E231" s="201" t="str">
        <f t="shared" si="2"/>
        <v/>
      </c>
      <c r="F231" s="201" t="str">
        <f t="shared" ref="F231:H231" si="227">IF(NOT(ISBLANK(O231)),CONCATENATE(TEXT(O231,"yyyy-mm-ddThh:MM:ss"),"Z"),"")</f>
        <v/>
      </c>
      <c r="G231" s="201" t="str">
        <f t="shared" si="227"/>
        <v/>
      </c>
      <c r="H231" s="201" t="str">
        <f t="shared" si="227"/>
        <v/>
      </c>
      <c r="I231" s="178"/>
      <c r="J231" s="221"/>
      <c r="K231" s="178"/>
      <c r="L231" s="218"/>
      <c r="M231" s="178"/>
      <c r="N231" s="178"/>
      <c r="O231" s="217"/>
      <c r="P231" s="217"/>
      <c r="Q231" s="217"/>
      <c r="R231" s="218"/>
    </row>
    <row r="232" spans="1:18" ht="12.5">
      <c r="A232" s="220"/>
      <c r="B232" s="205"/>
      <c r="C232" s="201" t="str">
        <f t="shared" si="0"/>
        <v/>
      </c>
      <c r="D232" s="201" t="str">
        <f t="shared" si="1"/>
        <v/>
      </c>
      <c r="E232" s="201" t="str">
        <f t="shared" si="2"/>
        <v/>
      </c>
      <c r="F232" s="201" t="str">
        <f t="shared" ref="F232:H232" si="228">IF(NOT(ISBLANK(O232)),CONCATENATE(TEXT(O232,"yyyy-mm-ddThh:MM:ss"),"Z"),"")</f>
        <v/>
      </c>
      <c r="G232" s="201" t="str">
        <f t="shared" si="228"/>
        <v/>
      </c>
      <c r="H232" s="201" t="str">
        <f t="shared" si="228"/>
        <v/>
      </c>
      <c r="I232" s="178"/>
      <c r="J232" s="221"/>
      <c r="K232" s="178"/>
      <c r="L232" s="218"/>
      <c r="M232" s="178"/>
      <c r="N232" s="178"/>
      <c r="O232" s="217"/>
      <c r="P232" s="217"/>
      <c r="Q232" s="217"/>
      <c r="R232" s="218"/>
    </row>
    <row r="233" spans="1:18" ht="12.5">
      <c r="A233" s="220"/>
      <c r="B233" s="205"/>
      <c r="C233" s="201" t="str">
        <f t="shared" si="0"/>
        <v/>
      </c>
      <c r="D233" s="201" t="str">
        <f t="shared" si="1"/>
        <v/>
      </c>
      <c r="E233" s="201" t="str">
        <f t="shared" si="2"/>
        <v/>
      </c>
      <c r="F233" s="201" t="str">
        <f t="shared" ref="F233:H233" si="229">IF(NOT(ISBLANK(O233)),CONCATENATE(TEXT(O233,"yyyy-mm-ddThh:MM:ss"),"Z"),"")</f>
        <v/>
      </c>
      <c r="G233" s="201" t="str">
        <f t="shared" si="229"/>
        <v/>
      </c>
      <c r="H233" s="201" t="str">
        <f t="shared" si="229"/>
        <v/>
      </c>
      <c r="I233" s="178"/>
      <c r="J233" s="221"/>
      <c r="K233" s="178"/>
      <c r="L233" s="218"/>
      <c r="M233" s="178"/>
      <c r="N233" s="178"/>
      <c r="O233" s="217"/>
      <c r="P233" s="217"/>
      <c r="Q233" s="217"/>
      <c r="R233" s="218"/>
    </row>
    <row r="234" spans="1:18" ht="12.5">
      <c r="A234" s="220"/>
      <c r="B234" s="205"/>
      <c r="C234" s="201" t="str">
        <f t="shared" si="0"/>
        <v/>
      </c>
      <c r="D234" s="201" t="str">
        <f t="shared" si="1"/>
        <v/>
      </c>
      <c r="E234" s="201" t="str">
        <f t="shared" si="2"/>
        <v/>
      </c>
      <c r="F234" s="201" t="str">
        <f t="shared" ref="F234:H234" si="230">IF(NOT(ISBLANK(O234)),CONCATENATE(TEXT(O234,"yyyy-mm-ddThh:MM:ss"),"Z"),"")</f>
        <v/>
      </c>
      <c r="G234" s="201" t="str">
        <f t="shared" si="230"/>
        <v/>
      </c>
      <c r="H234" s="201" t="str">
        <f t="shared" si="230"/>
        <v/>
      </c>
      <c r="I234" s="178"/>
      <c r="J234" s="221"/>
      <c r="K234" s="178"/>
      <c r="L234" s="218"/>
      <c r="M234" s="178"/>
      <c r="N234" s="178"/>
      <c r="O234" s="217"/>
      <c r="P234" s="217"/>
      <c r="Q234" s="217"/>
      <c r="R234" s="218"/>
    </row>
    <row r="235" spans="1:18" ht="12.5">
      <c r="A235" s="220"/>
      <c r="B235" s="205"/>
      <c r="C235" s="201" t="str">
        <f t="shared" si="0"/>
        <v/>
      </c>
      <c r="D235" s="201" t="str">
        <f t="shared" si="1"/>
        <v/>
      </c>
      <c r="E235" s="201" t="str">
        <f t="shared" si="2"/>
        <v/>
      </c>
      <c r="F235" s="201" t="str">
        <f t="shared" ref="F235:H235" si="231">IF(NOT(ISBLANK(O235)),CONCATENATE(TEXT(O235,"yyyy-mm-ddThh:MM:ss"),"Z"),"")</f>
        <v/>
      </c>
      <c r="G235" s="201" t="str">
        <f t="shared" si="231"/>
        <v/>
      </c>
      <c r="H235" s="201" t="str">
        <f t="shared" si="231"/>
        <v/>
      </c>
      <c r="I235" s="178"/>
      <c r="J235" s="221"/>
      <c r="K235" s="178"/>
      <c r="L235" s="218"/>
      <c r="M235" s="178"/>
      <c r="N235" s="178"/>
      <c r="O235" s="217"/>
      <c r="P235" s="217"/>
      <c r="Q235" s="217"/>
      <c r="R235" s="218"/>
    </row>
    <row r="236" spans="1:18" ht="12.5">
      <c r="A236" s="220"/>
      <c r="B236" s="205"/>
      <c r="C236" s="201" t="str">
        <f t="shared" si="0"/>
        <v/>
      </c>
      <c r="D236" s="201" t="str">
        <f t="shared" si="1"/>
        <v/>
      </c>
      <c r="E236" s="201" t="str">
        <f t="shared" si="2"/>
        <v/>
      </c>
      <c r="F236" s="201" t="str">
        <f t="shared" ref="F236:H236" si="232">IF(NOT(ISBLANK(O236)),CONCATENATE(TEXT(O236,"yyyy-mm-ddThh:MM:ss"),"Z"),"")</f>
        <v/>
      </c>
      <c r="G236" s="201" t="str">
        <f t="shared" si="232"/>
        <v/>
      </c>
      <c r="H236" s="201" t="str">
        <f t="shared" si="232"/>
        <v/>
      </c>
      <c r="I236" s="178"/>
      <c r="J236" s="221"/>
      <c r="K236" s="178"/>
      <c r="L236" s="218"/>
      <c r="M236" s="178"/>
      <c r="N236" s="178"/>
      <c r="O236" s="217"/>
      <c r="P236" s="217"/>
      <c r="Q236" s="217"/>
      <c r="R236" s="218"/>
    </row>
    <row r="237" spans="1:18" ht="12.5">
      <c r="A237" s="220"/>
      <c r="B237" s="205"/>
      <c r="C237" s="201" t="str">
        <f t="shared" si="0"/>
        <v/>
      </c>
      <c r="D237" s="201" t="str">
        <f t="shared" si="1"/>
        <v/>
      </c>
      <c r="E237" s="201" t="str">
        <f t="shared" si="2"/>
        <v/>
      </c>
      <c r="F237" s="201" t="str">
        <f t="shared" ref="F237:H237" si="233">IF(NOT(ISBLANK(O237)),CONCATENATE(TEXT(O237,"yyyy-mm-ddThh:MM:ss"),"Z"),"")</f>
        <v/>
      </c>
      <c r="G237" s="201" t="str">
        <f t="shared" si="233"/>
        <v/>
      </c>
      <c r="H237" s="201" t="str">
        <f t="shared" si="233"/>
        <v/>
      </c>
      <c r="I237" s="178"/>
      <c r="J237" s="221"/>
      <c r="K237" s="178"/>
      <c r="L237" s="218"/>
      <c r="M237" s="178"/>
      <c r="N237" s="178"/>
      <c r="O237" s="217"/>
      <c r="P237" s="217"/>
      <c r="Q237" s="217"/>
      <c r="R237" s="218"/>
    </row>
    <row r="238" spans="1:18" ht="12.5">
      <c r="A238" s="220"/>
      <c r="B238" s="205"/>
      <c r="C238" s="201" t="str">
        <f t="shared" si="0"/>
        <v/>
      </c>
      <c r="D238" s="201" t="str">
        <f t="shared" si="1"/>
        <v/>
      </c>
      <c r="E238" s="201" t="str">
        <f t="shared" si="2"/>
        <v/>
      </c>
      <c r="F238" s="201" t="str">
        <f t="shared" ref="F238:H238" si="234">IF(NOT(ISBLANK(O238)),CONCATENATE(TEXT(O238,"yyyy-mm-ddThh:MM:ss"),"Z"),"")</f>
        <v/>
      </c>
      <c r="G238" s="201" t="str">
        <f t="shared" si="234"/>
        <v/>
      </c>
      <c r="H238" s="201" t="str">
        <f t="shared" si="234"/>
        <v/>
      </c>
      <c r="I238" s="178"/>
      <c r="J238" s="221"/>
      <c r="K238" s="178"/>
      <c r="L238" s="218"/>
      <c r="M238" s="178"/>
      <c r="N238" s="178"/>
      <c r="O238" s="217"/>
      <c r="P238" s="217"/>
      <c r="Q238" s="217"/>
      <c r="R238" s="218"/>
    </row>
    <row r="239" spans="1:18" ht="12.5">
      <c r="A239" s="220"/>
      <c r="B239" s="205"/>
      <c r="C239" s="201" t="str">
        <f t="shared" si="0"/>
        <v/>
      </c>
      <c r="D239" s="201" t="str">
        <f t="shared" si="1"/>
        <v/>
      </c>
      <c r="E239" s="201" t="str">
        <f t="shared" si="2"/>
        <v/>
      </c>
      <c r="F239" s="201" t="str">
        <f t="shared" ref="F239:H239" si="235">IF(NOT(ISBLANK(O239)),CONCATENATE(TEXT(O239,"yyyy-mm-ddThh:MM:ss"),"Z"),"")</f>
        <v/>
      </c>
      <c r="G239" s="201" t="str">
        <f t="shared" si="235"/>
        <v/>
      </c>
      <c r="H239" s="201" t="str">
        <f t="shared" si="235"/>
        <v/>
      </c>
      <c r="I239" s="178"/>
      <c r="J239" s="221"/>
      <c r="K239" s="178"/>
      <c r="L239" s="218"/>
      <c r="M239" s="178"/>
      <c r="N239" s="178"/>
      <c r="O239" s="217"/>
      <c r="P239" s="217"/>
      <c r="Q239" s="217"/>
      <c r="R239" s="218"/>
    </row>
    <row r="240" spans="1:18" ht="12.5">
      <c r="A240" s="220"/>
      <c r="B240" s="205"/>
      <c r="C240" s="201" t="str">
        <f t="shared" si="0"/>
        <v/>
      </c>
      <c r="D240" s="201" t="str">
        <f t="shared" si="1"/>
        <v/>
      </c>
      <c r="E240" s="201" t="str">
        <f t="shared" si="2"/>
        <v/>
      </c>
      <c r="F240" s="201" t="str">
        <f t="shared" ref="F240:H240" si="236">IF(NOT(ISBLANK(O240)),CONCATENATE(TEXT(O240,"yyyy-mm-ddThh:MM:ss"),"Z"),"")</f>
        <v/>
      </c>
      <c r="G240" s="201" t="str">
        <f t="shared" si="236"/>
        <v/>
      </c>
      <c r="H240" s="201" t="str">
        <f t="shared" si="236"/>
        <v/>
      </c>
      <c r="I240" s="178"/>
      <c r="J240" s="221"/>
      <c r="K240" s="178"/>
      <c r="L240" s="218"/>
      <c r="M240" s="178"/>
      <c r="N240" s="178"/>
      <c r="O240" s="217"/>
      <c r="P240" s="217"/>
      <c r="Q240" s="217"/>
      <c r="R240" s="218"/>
    </row>
    <row r="241" spans="1:18" ht="12.5">
      <c r="A241" s="220"/>
      <c r="B241" s="205"/>
      <c r="C241" s="201" t="str">
        <f t="shared" si="0"/>
        <v/>
      </c>
      <c r="D241" s="201" t="str">
        <f t="shared" si="1"/>
        <v/>
      </c>
      <c r="E241" s="201" t="str">
        <f t="shared" si="2"/>
        <v/>
      </c>
      <c r="F241" s="201" t="str">
        <f t="shared" ref="F241:H241" si="237">IF(NOT(ISBLANK(O241)),CONCATENATE(TEXT(O241,"yyyy-mm-ddThh:MM:ss"),"Z"),"")</f>
        <v/>
      </c>
      <c r="G241" s="201" t="str">
        <f t="shared" si="237"/>
        <v/>
      </c>
      <c r="H241" s="201" t="str">
        <f t="shared" si="237"/>
        <v/>
      </c>
      <c r="I241" s="178"/>
      <c r="J241" s="221"/>
      <c r="K241" s="178"/>
      <c r="L241" s="218"/>
      <c r="M241" s="178"/>
      <c r="N241" s="178"/>
      <c r="O241" s="217"/>
      <c r="P241" s="217"/>
      <c r="Q241" s="217"/>
      <c r="R241" s="218"/>
    </row>
    <row r="242" spans="1:18" ht="12.5">
      <c r="A242" s="220"/>
      <c r="B242" s="205"/>
      <c r="C242" s="201" t="str">
        <f t="shared" si="0"/>
        <v/>
      </c>
      <c r="D242" s="201" t="str">
        <f t="shared" si="1"/>
        <v/>
      </c>
      <c r="E242" s="201" t="str">
        <f t="shared" si="2"/>
        <v/>
      </c>
      <c r="F242" s="201" t="str">
        <f t="shared" ref="F242:H242" si="238">IF(NOT(ISBLANK(O242)),CONCATENATE(TEXT(O242,"yyyy-mm-ddThh:MM:ss"),"Z"),"")</f>
        <v/>
      </c>
      <c r="G242" s="201" t="str">
        <f t="shared" si="238"/>
        <v/>
      </c>
      <c r="H242" s="201" t="str">
        <f t="shared" si="238"/>
        <v/>
      </c>
      <c r="I242" s="178"/>
      <c r="J242" s="221"/>
      <c r="K242" s="178"/>
      <c r="L242" s="218"/>
      <c r="M242" s="178"/>
      <c r="N242" s="178"/>
      <c r="O242" s="217"/>
      <c r="P242" s="217"/>
      <c r="Q242" s="217"/>
      <c r="R242" s="218"/>
    </row>
    <row r="243" spans="1:18" ht="12.5">
      <c r="A243" s="220"/>
      <c r="B243" s="205"/>
      <c r="C243" s="201" t="str">
        <f t="shared" si="0"/>
        <v/>
      </c>
      <c r="D243" s="201" t="str">
        <f t="shared" si="1"/>
        <v/>
      </c>
      <c r="E243" s="201" t="str">
        <f t="shared" si="2"/>
        <v/>
      </c>
      <c r="F243" s="201" t="str">
        <f t="shared" ref="F243:H243" si="239">IF(NOT(ISBLANK(O243)),CONCATENATE(TEXT(O243,"yyyy-mm-ddThh:MM:ss"),"Z"),"")</f>
        <v/>
      </c>
      <c r="G243" s="201" t="str">
        <f t="shared" si="239"/>
        <v/>
      </c>
      <c r="H243" s="201" t="str">
        <f t="shared" si="239"/>
        <v/>
      </c>
      <c r="I243" s="178"/>
      <c r="J243" s="221"/>
      <c r="K243" s="178"/>
      <c r="L243" s="218"/>
      <c r="M243" s="178"/>
      <c r="N243" s="178"/>
      <c r="O243" s="217"/>
      <c r="P243" s="217"/>
      <c r="Q243" s="217"/>
      <c r="R243" s="218"/>
    </row>
    <row r="244" spans="1:18" ht="12.5">
      <c r="A244" s="220"/>
      <c r="B244" s="205"/>
      <c r="C244" s="201" t="str">
        <f t="shared" si="0"/>
        <v/>
      </c>
      <c r="D244" s="201" t="str">
        <f t="shared" si="1"/>
        <v/>
      </c>
      <c r="E244" s="201" t="str">
        <f t="shared" si="2"/>
        <v/>
      </c>
      <c r="F244" s="201" t="str">
        <f t="shared" ref="F244:H244" si="240">IF(NOT(ISBLANK(O244)),CONCATENATE(TEXT(O244,"yyyy-mm-ddThh:MM:ss"),"Z"),"")</f>
        <v/>
      </c>
      <c r="G244" s="201" t="str">
        <f t="shared" si="240"/>
        <v/>
      </c>
      <c r="H244" s="201" t="str">
        <f t="shared" si="240"/>
        <v/>
      </c>
      <c r="I244" s="178"/>
      <c r="J244" s="221"/>
      <c r="K244" s="178"/>
      <c r="L244" s="218"/>
      <c r="M244" s="178"/>
      <c r="N244" s="178"/>
      <c r="O244" s="217"/>
      <c r="P244" s="217"/>
      <c r="Q244" s="217"/>
      <c r="R244" s="218"/>
    </row>
    <row r="245" spans="1:18" ht="12.5">
      <c r="A245" s="220"/>
      <c r="B245" s="205"/>
      <c r="C245" s="201" t="str">
        <f t="shared" si="0"/>
        <v/>
      </c>
      <c r="D245" s="201" t="str">
        <f t="shared" si="1"/>
        <v/>
      </c>
      <c r="E245" s="201" t="str">
        <f t="shared" si="2"/>
        <v/>
      </c>
      <c r="F245" s="201" t="str">
        <f t="shared" ref="F245:H245" si="241">IF(NOT(ISBLANK(O245)),CONCATENATE(TEXT(O245,"yyyy-mm-ddThh:MM:ss"),"Z"),"")</f>
        <v/>
      </c>
      <c r="G245" s="201" t="str">
        <f t="shared" si="241"/>
        <v/>
      </c>
      <c r="H245" s="201" t="str">
        <f t="shared" si="241"/>
        <v/>
      </c>
      <c r="I245" s="178"/>
      <c r="J245" s="221"/>
      <c r="K245" s="178"/>
      <c r="L245" s="218"/>
      <c r="M245" s="178"/>
      <c r="N245" s="178"/>
      <c r="O245" s="217"/>
      <c r="P245" s="217"/>
      <c r="Q245" s="217"/>
      <c r="R245" s="218"/>
    </row>
    <row r="246" spans="1:18" ht="12.5">
      <c r="A246" s="220"/>
      <c r="B246" s="205"/>
      <c r="C246" s="201" t="str">
        <f t="shared" si="0"/>
        <v/>
      </c>
      <c r="D246" s="201" t="str">
        <f t="shared" si="1"/>
        <v/>
      </c>
      <c r="E246" s="201" t="str">
        <f t="shared" si="2"/>
        <v/>
      </c>
      <c r="F246" s="201" t="str">
        <f t="shared" ref="F246:H246" si="242">IF(NOT(ISBLANK(O246)),CONCATENATE(TEXT(O246,"yyyy-mm-ddThh:MM:ss"),"Z"),"")</f>
        <v/>
      </c>
      <c r="G246" s="201" t="str">
        <f t="shared" si="242"/>
        <v/>
      </c>
      <c r="H246" s="201" t="str">
        <f t="shared" si="242"/>
        <v/>
      </c>
      <c r="I246" s="178"/>
      <c r="J246" s="221"/>
      <c r="K246" s="178"/>
      <c r="L246" s="218"/>
      <c r="M246" s="178"/>
      <c r="N246" s="178"/>
      <c r="O246" s="217"/>
      <c r="P246" s="217"/>
      <c r="Q246" s="217"/>
      <c r="R246" s="218"/>
    </row>
    <row r="247" spans="1:18" ht="12.5">
      <c r="A247" s="220"/>
      <c r="B247" s="205"/>
      <c r="C247" s="201" t="str">
        <f t="shared" si="0"/>
        <v/>
      </c>
      <c r="D247" s="201" t="str">
        <f t="shared" si="1"/>
        <v/>
      </c>
      <c r="E247" s="201" t="str">
        <f t="shared" si="2"/>
        <v/>
      </c>
      <c r="F247" s="201" t="str">
        <f t="shared" ref="F247:H247" si="243">IF(NOT(ISBLANK(O247)),CONCATENATE(TEXT(O247,"yyyy-mm-ddThh:MM:ss"),"Z"),"")</f>
        <v/>
      </c>
      <c r="G247" s="201" t="str">
        <f t="shared" si="243"/>
        <v/>
      </c>
      <c r="H247" s="201" t="str">
        <f t="shared" si="243"/>
        <v/>
      </c>
      <c r="I247" s="178"/>
      <c r="J247" s="221"/>
      <c r="K247" s="178"/>
      <c r="L247" s="218"/>
      <c r="M247" s="178"/>
      <c r="N247" s="178"/>
      <c r="O247" s="217"/>
      <c r="P247" s="217"/>
      <c r="Q247" s="217"/>
      <c r="R247" s="218"/>
    </row>
    <row r="248" spans="1:18" ht="12.5">
      <c r="A248" s="220"/>
      <c r="B248" s="205"/>
      <c r="C248" s="201" t="str">
        <f t="shared" si="0"/>
        <v/>
      </c>
      <c r="D248" s="201" t="str">
        <f t="shared" si="1"/>
        <v/>
      </c>
      <c r="E248" s="201" t="str">
        <f t="shared" si="2"/>
        <v/>
      </c>
      <c r="F248" s="201" t="str">
        <f t="shared" ref="F248:H248" si="244">IF(NOT(ISBLANK(O248)),CONCATENATE(TEXT(O248,"yyyy-mm-ddThh:MM:ss"),"Z"),"")</f>
        <v/>
      </c>
      <c r="G248" s="201" t="str">
        <f t="shared" si="244"/>
        <v/>
      </c>
      <c r="H248" s="201" t="str">
        <f t="shared" si="244"/>
        <v/>
      </c>
      <c r="I248" s="178"/>
      <c r="J248" s="221"/>
      <c r="K248" s="178"/>
      <c r="L248" s="218"/>
      <c r="M248" s="178"/>
      <c r="N248" s="178"/>
      <c r="O248" s="217"/>
      <c r="P248" s="217"/>
      <c r="Q248" s="217"/>
      <c r="R248" s="218"/>
    </row>
    <row r="249" spans="1:18" ht="12.5">
      <c r="A249" s="220"/>
      <c r="B249" s="205"/>
      <c r="C249" s="201" t="str">
        <f t="shared" si="0"/>
        <v/>
      </c>
      <c r="D249" s="201" t="str">
        <f t="shared" si="1"/>
        <v/>
      </c>
      <c r="E249" s="201" t="str">
        <f t="shared" si="2"/>
        <v/>
      </c>
      <c r="F249" s="201" t="str">
        <f t="shared" ref="F249:H249" si="245">IF(NOT(ISBLANK(O249)),CONCATENATE(TEXT(O249,"yyyy-mm-ddThh:MM:ss"),"Z"),"")</f>
        <v/>
      </c>
      <c r="G249" s="201" t="str">
        <f t="shared" si="245"/>
        <v/>
      </c>
      <c r="H249" s="201" t="str">
        <f t="shared" si="245"/>
        <v/>
      </c>
      <c r="I249" s="178"/>
      <c r="J249" s="221"/>
      <c r="K249" s="178"/>
      <c r="L249" s="218"/>
      <c r="M249" s="178"/>
      <c r="N249" s="178"/>
      <c r="O249" s="217"/>
      <c r="P249" s="217"/>
      <c r="Q249" s="217"/>
      <c r="R249" s="218"/>
    </row>
    <row r="250" spans="1:18" ht="12.5">
      <c r="A250" s="220"/>
      <c r="B250" s="205"/>
      <c r="C250" s="201" t="str">
        <f t="shared" si="0"/>
        <v/>
      </c>
      <c r="D250" s="201" t="str">
        <f t="shared" si="1"/>
        <v/>
      </c>
      <c r="E250" s="201" t="str">
        <f t="shared" si="2"/>
        <v/>
      </c>
      <c r="F250" s="201" t="str">
        <f t="shared" ref="F250:H250" si="246">IF(NOT(ISBLANK(O250)),CONCATENATE(TEXT(O250,"yyyy-mm-ddThh:MM:ss"),"Z"),"")</f>
        <v/>
      </c>
      <c r="G250" s="201" t="str">
        <f t="shared" si="246"/>
        <v/>
      </c>
      <c r="H250" s="201" t="str">
        <f t="shared" si="246"/>
        <v/>
      </c>
      <c r="I250" s="178"/>
      <c r="J250" s="221"/>
      <c r="K250" s="178"/>
      <c r="L250" s="218"/>
      <c r="M250" s="178"/>
      <c r="N250" s="178"/>
      <c r="O250" s="217"/>
      <c r="P250" s="217"/>
      <c r="Q250" s="217"/>
      <c r="R250" s="218"/>
    </row>
    <row r="251" spans="1:18" ht="12.5">
      <c r="A251" s="220"/>
      <c r="B251" s="205"/>
      <c r="C251" s="201" t="str">
        <f t="shared" si="0"/>
        <v/>
      </c>
      <c r="D251" s="201" t="str">
        <f t="shared" si="1"/>
        <v/>
      </c>
      <c r="E251" s="201" t="str">
        <f t="shared" si="2"/>
        <v/>
      </c>
      <c r="F251" s="201" t="str">
        <f t="shared" ref="F251:H251" si="247">IF(NOT(ISBLANK(O251)),CONCATENATE(TEXT(O251,"yyyy-mm-ddThh:MM:ss"),"Z"),"")</f>
        <v/>
      </c>
      <c r="G251" s="201" t="str">
        <f t="shared" si="247"/>
        <v/>
      </c>
      <c r="H251" s="201" t="str">
        <f t="shared" si="247"/>
        <v/>
      </c>
      <c r="I251" s="178"/>
      <c r="J251" s="221"/>
      <c r="K251" s="178"/>
      <c r="L251" s="218"/>
      <c r="M251" s="178"/>
      <c r="N251" s="178"/>
      <c r="O251" s="217"/>
      <c r="P251" s="217"/>
      <c r="Q251" s="217"/>
      <c r="R251" s="218"/>
    </row>
    <row r="252" spans="1:18" ht="12.5">
      <c r="A252" s="220"/>
      <c r="B252" s="205"/>
      <c r="C252" s="201" t="str">
        <f t="shared" si="0"/>
        <v/>
      </c>
      <c r="D252" s="201" t="str">
        <f t="shared" si="1"/>
        <v/>
      </c>
      <c r="E252" s="201" t="str">
        <f t="shared" si="2"/>
        <v/>
      </c>
      <c r="F252" s="201" t="str">
        <f t="shared" ref="F252:H252" si="248">IF(NOT(ISBLANK(O252)),CONCATENATE(TEXT(O252,"yyyy-mm-ddThh:MM:ss"),"Z"),"")</f>
        <v/>
      </c>
      <c r="G252" s="201" t="str">
        <f t="shared" si="248"/>
        <v/>
      </c>
      <c r="H252" s="201" t="str">
        <f t="shared" si="248"/>
        <v/>
      </c>
      <c r="I252" s="178"/>
      <c r="J252" s="221"/>
      <c r="K252" s="178"/>
      <c r="L252" s="218"/>
      <c r="M252" s="178"/>
      <c r="N252" s="178"/>
      <c r="O252" s="217"/>
      <c r="P252" s="217"/>
      <c r="Q252" s="217"/>
      <c r="R252" s="218"/>
    </row>
    <row r="253" spans="1:18" ht="12.5">
      <c r="A253" s="220"/>
      <c r="B253" s="205"/>
      <c r="C253" s="201" t="str">
        <f t="shared" si="0"/>
        <v/>
      </c>
      <c r="D253" s="201" t="str">
        <f t="shared" si="1"/>
        <v/>
      </c>
      <c r="E253" s="201" t="str">
        <f t="shared" si="2"/>
        <v/>
      </c>
      <c r="F253" s="201" t="str">
        <f t="shared" ref="F253:H253" si="249">IF(NOT(ISBLANK(O253)),CONCATENATE(TEXT(O253,"yyyy-mm-ddThh:MM:ss"),"Z"),"")</f>
        <v/>
      </c>
      <c r="G253" s="201" t="str">
        <f t="shared" si="249"/>
        <v/>
      </c>
      <c r="H253" s="201" t="str">
        <f t="shared" si="249"/>
        <v/>
      </c>
      <c r="I253" s="178"/>
      <c r="J253" s="221"/>
      <c r="K253" s="178"/>
      <c r="L253" s="218"/>
      <c r="M253" s="178"/>
      <c r="N253" s="178"/>
      <c r="O253" s="217"/>
      <c r="P253" s="217"/>
      <c r="Q253" s="217"/>
      <c r="R253" s="218"/>
    </row>
    <row r="254" spans="1:18" ht="12.5">
      <c r="A254" s="220"/>
      <c r="B254" s="205"/>
      <c r="C254" s="201" t="str">
        <f t="shared" si="0"/>
        <v/>
      </c>
      <c r="D254" s="201" t="str">
        <f t="shared" si="1"/>
        <v/>
      </c>
      <c r="E254" s="201" t="str">
        <f t="shared" si="2"/>
        <v/>
      </c>
      <c r="F254" s="201" t="str">
        <f t="shared" ref="F254:H254" si="250">IF(NOT(ISBLANK(O254)),CONCATENATE(TEXT(O254,"yyyy-mm-ddThh:MM:ss"),"Z"),"")</f>
        <v/>
      </c>
      <c r="G254" s="201" t="str">
        <f t="shared" si="250"/>
        <v/>
      </c>
      <c r="H254" s="201" t="str">
        <f t="shared" si="250"/>
        <v/>
      </c>
      <c r="I254" s="178"/>
      <c r="J254" s="221"/>
      <c r="K254" s="178"/>
      <c r="L254" s="218"/>
      <c r="M254" s="178"/>
      <c r="N254" s="178"/>
      <c r="O254" s="217"/>
      <c r="P254" s="217"/>
      <c r="Q254" s="217"/>
      <c r="R254" s="218"/>
    </row>
    <row r="255" spans="1:18" ht="12.5">
      <c r="A255" s="220"/>
      <c r="B255" s="205"/>
      <c r="C255" s="201" t="str">
        <f t="shared" si="0"/>
        <v/>
      </c>
      <c r="D255" s="201" t="str">
        <f t="shared" si="1"/>
        <v/>
      </c>
      <c r="E255" s="201" t="str">
        <f t="shared" si="2"/>
        <v/>
      </c>
      <c r="F255" s="201" t="str">
        <f t="shared" ref="F255:H255" si="251">IF(NOT(ISBLANK(O255)),CONCATENATE(TEXT(O255,"yyyy-mm-ddThh:MM:ss"),"Z"),"")</f>
        <v/>
      </c>
      <c r="G255" s="201" t="str">
        <f t="shared" si="251"/>
        <v/>
      </c>
      <c r="H255" s="201" t="str">
        <f t="shared" si="251"/>
        <v/>
      </c>
      <c r="I255" s="178"/>
      <c r="J255" s="221"/>
      <c r="K255" s="178"/>
      <c r="L255" s="218"/>
      <c r="M255" s="178"/>
      <c r="N255" s="178"/>
      <c r="O255" s="217"/>
      <c r="P255" s="217"/>
      <c r="Q255" s="217"/>
      <c r="R255" s="218"/>
    </row>
    <row r="256" spans="1:18" ht="12.5">
      <c r="A256" s="220"/>
      <c r="B256" s="205"/>
      <c r="C256" s="201" t="str">
        <f t="shared" si="0"/>
        <v/>
      </c>
      <c r="D256" s="201" t="str">
        <f t="shared" si="1"/>
        <v/>
      </c>
      <c r="E256" s="201" t="str">
        <f t="shared" si="2"/>
        <v/>
      </c>
      <c r="F256" s="201" t="str">
        <f t="shared" ref="F256:H256" si="252">IF(NOT(ISBLANK(O256)),CONCATENATE(TEXT(O256,"yyyy-mm-ddThh:MM:ss"),"Z"),"")</f>
        <v/>
      </c>
      <c r="G256" s="201" t="str">
        <f t="shared" si="252"/>
        <v/>
      </c>
      <c r="H256" s="201" t="str">
        <f t="shared" si="252"/>
        <v/>
      </c>
      <c r="I256" s="178"/>
      <c r="J256" s="221"/>
      <c r="K256" s="178"/>
      <c r="L256" s="218"/>
      <c r="M256" s="178"/>
      <c r="N256" s="178"/>
      <c r="O256" s="217"/>
      <c r="P256" s="217"/>
      <c r="Q256" s="217"/>
      <c r="R256" s="218"/>
    </row>
    <row r="257" spans="1:18" ht="12.5">
      <c r="A257" s="220"/>
      <c r="B257" s="205"/>
      <c r="C257" s="201" t="str">
        <f t="shared" si="0"/>
        <v/>
      </c>
      <c r="D257" s="201" t="str">
        <f t="shared" si="1"/>
        <v/>
      </c>
      <c r="E257" s="201" t="str">
        <f t="shared" si="2"/>
        <v/>
      </c>
      <c r="F257" s="201" t="str">
        <f t="shared" ref="F257:H257" si="253">IF(NOT(ISBLANK(O257)),CONCATENATE(TEXT(O257,"yyyy-mm-ddThh:MM:ss"),"Z"),"")</f>
        <v/>
      </c>
      <c r="G257" s="201" t="str">
        <f t="shared" si="253"/>
        <v/>
      </c>
      <c r="H257" s="201" t="str">
        <f t="shared" si="253"/>
        <v/>
      </c>
      <c r="I257" s="178"/>
      <c r="J257" s="221"/>
      <c r="K257" s="178"/>
      <c r="L257" s="218"/>
      <c r="M257" s="178"/>
      <c r="N257" s="178"/>
      <c r="O257" s="217"/>
      <c r="P257" s="217"/>
      <c r="Q257" s="217"/>
      <c r="R257" s="218"/>
    </row>
    <row r="258" spans="1:18" ht="12.5">
      <c r="A258" s="220"/>
      <c r="B258" s="205"/>
      <c r="C258" s="201" t="str">
        <f t="shared" si="0"/>
        <v/>
      </c>
      <c r="D258" s="201" t="str">
        <f t="shared" si="1"/>
        <v/>
      </c>
      <c r="E258" s="201" t="str">
        <f t="shared" si="2"/>
        <v/>
      </c>
      <c r="F258" s="201" t="str">
        <f t="shared" ref="F258:H258" si="254">IF(NOT(ISBLANK(O258)),CONCATENATE(TEXT(O258,"yyyy-mm-ddThh:MM:ss"),"Z"),"")</f>
        <v/>
      </c>
      <c r="G258" s="201" t="str">
        <f t="shared" si="254"/>
        <v/>
      </c>
      <c r="H258" s="201" t="str">
        <f t="shared" si="254"/>
        <v/>
      </c>
      <c r="I258" s="178"/>
      <c r="J258" s="221"/>
      <c r="K258" s="178"/>
      <c r="L258" s="218"/>
      <c r="M258" s="178"/>
      <c r="N258" s="178"/>
      <c r="O258" s="217"/>
      <c r="P258" s="217"/>
      <c r="Q258" s="217"/>
      <c r="R258" s="218"/>
    </row>
    <row r="259" spans="1:18" ht="12.5">
      <c r="A259" s="220"/>
      <c r="B259" s="205"/>
      <c r="C259" s="201" t="str">
        <f t="shared" si="0"/>
        <v/>
      </c>
      <c r="D259" s="201" t="str">
        <f t="shared" si="1"/>
        <v/>
      </c>
      <c r="E259" s="201" t="str">
        <f t="shared" si="2"/>
        <v/>
      </c>
      <c r="F259" s="201" t="str">
        <f t="shared" ref="F259:H259" si="255">IF(NOT(ISBLANK(O259)),CONCATENATE(TEXT(O259,"yyyy-mm-ddThh:MM:ss"),"Z"),"")</f>
        <v/>
      </c>
      <c r="G259" s="201" t="str">
        <f t="shared" si="255"/>
        <v/>
      </c>
      <c r="H259" s="201" t="str">
        <f t="shared" si="255"/>
        <v/>
      </c>
      <c r="I259" s="178"/>
      <c r="J259" s="221"/>
      <c r="K259" s="178"/>
      <c r="L259" s="218"/>
      <c r="M259" s="178"/>
      <c r="N259" s="178"/>
      <c r="O259" s="217"/>
      <c r="P259" s="217"/>
      <c r="Q259" s="217"/>
      <c r="R259" s="218"/>
    </row>
    <row r="260" spans="1:18" ht="12.5">
      <c r="A260" s="220"/>
      <c r="B260" s="205"/>
      <c r="C260" s="201" t="str">
        <f t="shared" si="0"/>
        <v/>
      </c>
      <c r="D260" s="201" t="str">
        <f t="shared" si="1"/>
        <v/>
      </c>
      <c r="E260" s="201" t="str">
        <f t="shared" si="2"/>
        <v/>
      </c>
      <c r="F260" s="201" t="str">
        <f t="shared" ref="F260:H260" si="256">IF(NOT(ISBLANK(O260)),CONCATENATE(TEXT(O260,"yyyy-mm-ddThh:MM:ss"),"Z"),"")</f>
        <v/>
      </c>
      <c r="G260" s="201" t="str">
        <f t="shared" si="256"/>
        <v/>
      </c>
      <c r="H260" s="201" t="str">
        <f t="shared" si="256"/>
        <v/>
      </c>
      <c r="I260" s="178"/>
      <c r="J260" s="221"/>
      <c r="K260" s="178"/>
      <c r="L260" s="218"/>
      <c r="M260" s="178"/>
      <c r="N260" s="178"/>
      <c r="O260" s="217"/>
      <c r="P260" s="217"/>
      <c r="Q260" s="217"/>
      <c r="R260" s="218"/>
    </row>
    <row r="261" spans="1:18" ht="12.5">
      <c r="A261" s="220"/>
      <c r="B261" s="205"/>
      <c r="C261" s="201" t="str">
        <f t="shared" si="0"/>
        <v/>
      </c>
      <c r="D261" s="201" t="str">
        <f t="shared" si="1"/>
        <v/>
      </c>
      <c r="E261" s="201" t="str">
        <f t="shared" si="2"/>
        <v/>
      </c>
      <c r="F261" s="201" t="str">
        <f t="shared" ref="F261:H261" si="257">IF(NOT(ISBLANK(O261)),CONCATENATE(TEXT(O261,"yyyy-mm-ddThh:MM:ss"),"Z"),"")</f>
        <v/>
      </c>
      <c r="G261" s="201" t="str">
        <f t="shared" si="257"/>
        <v/>
      </c>
      <c r="H261" s="201" t="str">
        <f t="shared" si="257"/>
        <v/>
      </c>
      <c r="I261" s="178"/>
      <c r="J261" s="221"/>
      <c r="K261" s="178"/>
      <c r="L261" s="218"/>
      <c r="M261" s="178"/>
      <c r="N261" s="178"/>
      <c r="O261" s="217"/>
      <c r="P261" s="217"/>
      <c r="Q261" s="217"/>
      <c r="R261" s="218"/>
    </row>
    <row r="262" spans="1:18" ht="12.5">
      <c r="A262" s="220"/>
      <c r="B262" s="205"/>
      <c r="C262" s="201" t="str">
        <f t="shared" si="0"/>
        <v/>
      </c>
      <c r="D262" s="201" t="str">
        <f t="shared" si="1"/>
        <v/>
      </c>
      <c r="E262" s="201" t="str">
        <f t="shared" si="2"/>
        <v/>
      </c>
      <c r="F262" s="201" t="str">
        <f t="shared" ref="F262:H262" si="258">IF(NOT(ISBLANK(O262)),CONCATENATE(TEXT(O262,"yyyy-mm-ddThh:MM:ss"),"Z"),"")</f>
        <v/>
      </c>
      <c r="G262" s="201" t="str">
        <f t="shared" si="258"/>
        <v/>
      </c>
      <c r="H262" s="201" t="str">
        <f t="shared" si="258"/>
        <v/>
      </c>
      <c r="I262" s="178"/>
      <c r="J262" s="221"/>
      <c r="K262" s="178"/>
      <c r="L262" s="218"/>
      <c r="M262" s="178"/>
      <c r="N262" s="178"/>
      <c r="O262" s="217"/>
      <c r="P262" s="217"/>
      <c r="Q262" s="217"/>
      <c r="R262" s="218"/>
    </row>
    <row r="263" spans="1:18" ht="12.5">
      <c r="A263" s="220"/>
      <c r="B263" s="205"/>
      <c r="C263" s="201" t="str">
        <f t="shared" si="0"/>
        <v/>
      </c>
      <c r="D263" s="201" t="str">
        <f t="shared" si="1"/>
        <v/>
      </c>
      <c r="E263" s="201" t="str">
        <f t="shared" si="2"/>
        <v/>
      </c>
      <c r="F263" s="201" t="str">
        <f t="shared" ref="F263:H263" si="259">IF(NOT(ISBLANK(O263)),CONCATENATE(TEXT(O263,"yyyy-mm-ddThh:MM:ss"),"Z"),"")</f>
        <v/>
      </c>
      <c r="G263" s="201" t="str">
        <f t="shared" si="259"/>
        <v/>
      </c>
      <c r="H263" s="201" t="str">
        <f t="shared" si="259"/>
        <v/>
      </c>
      <c r="I263" s="178"/>
      <c r="J263" s="221"/>
      <c r="K263" s="178"/>
      <c r="L263" s="218"/>
      <c r="M263" s="178"/>
      <c r="N263" s="178"/>
      <c r="O263" s="217"/>
      <c r="P263" s="217"/>
      <c r="Q263" s="217"/>
      <c r="R263" s="218"/>
    </row>
    <row r="264" spans="1:18" ht="12.5">
      <c r="A264" s="220"/>
      <c r="B264" s="205"/>
      <c r="C264" s="201" t="str">
        <f t="shared" si="0"/>
        <v/>
      </c>
      <c r="D264" s="201" t="str">
        <f t="shared" si="1"/>
        <v/>
      </c>
      <c r="E264" s="201" t="str">
        <f t="shared" si="2"/>
        <v/>
      </c>
      <c r="F264" s="201" t="str">
        <f t="shared" ref="F264:H264" si="260">IF(NOT(ISBLANK(O264)),CONCATENATE(TEXT(O264,"yyyy-mm-ddThh:MM:ss"),"Z"),"")</f>
        <v/>
      </c>
      <c r="G264" s="201" t="str">
        <f t="shared" si="260"/>
        <v/>
      </c>
      <c r="H264" s="201" t="str">
        <f t="shared" si="260"/>
        <v/>
      </c>
      <c r="I264" s="178"/>
      <c r="J264" s="221"/>
      <c r="K264" s="178"/>
      <c r="L264" s="218"/>
      <c r="M264" s="178"/>
      <c r="N264" s="178"/>
      <c r="O264" s="217"/>
      <c r="P264" s="217"/>
      <c r="Q264" s="217"/>
      <c r="R264" s="218"/>
    </row>
    <row r="265" spans="1:18" ht="12.5">
      <c r="A265" s="220"/>
      <c r="B265" s="205"/>
      <c r="C265" s="201" t="str">
        <f t="shared" si="0"/>
        <v/>
      </c>
      <c r="D265" s="201" t="str">
        <f t="shared" si="1"/>
        <v/>
      </c>
      <c r="E265" s="201" t="str">
        <f t="shared" si="2"/>
        <v/>
      </c>
      <c r="F265" s="201" t="str">
        <f t="shared" ref="F265:H265" si="261">IF(NOT(ISBLANK(O265)),CONCATENATE(TEXT(O265,"yyyy-mm-ddThh:MM:ss"),"Z"),"")</f>
        <v/>
      </c>
      <c r="G265" s="201" t="str">
        <f t="shared" si="261"/>
        <v/>
      </c>
      <c r="H265" s="201" t="str">
        <f t="shared" si="261"/>
        <v/>
      </c>
      <c r="I265" s="178"/>
      <c r="J265" s="221"/>
      <c r="K265" s="178"/>
      <c r="L265" s="218"/>
      <c r="M265" s="178"/>
      <c r="N265" s="178"/>
      <c r="O265" s="217"/>
      <c r="P265" s="217"/>
      <c r="Q265" s="217"/>
      <c r="R265" s="218"/>
    </row>
    <row r="266" spans="1:18" ht="12.5">
      <c r="A266" s="220"/>
      <c r="B266" s="205"/>
      <c r="C266" s="201" t="str">
        <f t="shared" si="0"/>
        <v/>
      </c>
      <c r="D266" s="201" t="str">
        <f t="shared" si="1"/>
        <v/>
      </c>
      <c r="E266" s="201" t="str">
        <f t="shared" si="2"/>
        <v/>
      </c>
      <c r="F266" s="201" t="str">
        <f t="shared" ref="F266:H266" si="262">IF(NOT(ISBLANK(O266)),CONCATENATE(TEXT(O266,"yyyy-mm-ddThh:MM:ss"),"Z"),"")</f>
        <v/>
      </c>
      <c r="G266" s="201" t="str">
        <f t="shared" si="262"/>
        <v/>
      </c>
      <c r="H266" s="201" t="str">
        <f t="shared" si="262"/>
        <v/>
      </c>
      <c r="I266" s="178"/>
      <c r="J266" s="221"/>
      <c r="K266" s="178"/>
      <c r="L266" s="218"/>
      <c r="M266" s="178"/>
      <c r="N266" s="178"/>
      <c r="O266" s="217"/>
      <c r="P266" s="217"/>
      <c r="Q266" s="217"/>
      <c r="R266" s="218"/>
    </row>
    <row r="267" spans="1:18" ht="12.5">
      <c r="A267" s="220"/>
      <c r="B267" s="205"/>
      <c r="C267" s="201" t="str">
        <f t="shared" si="0"/>
        <v/>
      </c>
      <c r="D267" s="201" t="str">
        <f t="shared" si="1"/>
        <v/>
      </c>
      <c r="E267" s="201" t="str">
        <f t="shared" si="2"/>
        <v/>
      </c>
      <c r="F267" s="201" t="str">
        <f t="shared" ref="F267:H267" si="263">IF(NOT(ISBLANK(O267)),CONCATENATE(TEXT(O267,"yyyy-mm-ddThh:MM:ss"),"Z"),"")</f>
        <v/>
      </c>
      <c r="G267" s="201" t="str">
        <f t="shared" si="263"/>
        <v/>
      </c>
      <c r="H267" s="201" t="str">
        <f t="shared" si="263"/>
        <v/>
      </c>
      <c r="I267" s="178"/>
      <c r="J267" s="221"/>
      <c r="K267" s="178"/>
      <c r="L267" s="218"/>
      <c r="M267" s="178"/>
      <c r="N267" s="178"/>
      <c r="O267" s="217"/>
      <c r="P267" s="217"/>
      <c r="Q267" s="217"/>
      <c r="R267" s="218"/>
    </row>
    <row r="268" spans="1:18" ht="12.5">
      <c r="A268" s="220"/>
      <c r="B268" s="205"/>
      <c r="C268" s="201" t="str">
        <f t="shared" si="0"/>
        <v/>
      </c>
      <c r="D268" s="201" t="str">
        <f t="shared" si="1"/>
        <v/>
      </c>
      <c r="E268" s="201" t="str">
        <f t="shared" si="2"/>
        <v/>
      </c>
      <c r="F268" s="201" t="str">
        <f t="shared" ref="F268:H268" si="264">IF(NOT(ISBLANK(O268)),CONCATENATE(TEXT(O268,"yyyy-mm-ddThh:MM:ss"),"Z"),"")</f>
        <v/>
      </c>
      <c r="G268" s="201" t="str">
        <f t="shared" si="264"/>
        <v/>
      </c>
      <c r="H268" s="201" t="str">
        <f t="shared" si="264"/>
        <v/>
      </c>
      <c r="I268" s="178"/>
      <c r="J268" s="221"/>
      <c r="K268" s="178"/>
      <c r="L268" s="218"/>
      <c r="M268" s="178"/>
      <c r="N268" s="178"/>
      <c r="O268" s="217"/>
      <c r="P268" s="217"/>
      <c r="Q268" s="217"/>
      <c r="R268" s="218"/>
    </row>
    <row r="269" spans="1:18" ht="12.5">
      <c r="A269" s="220"/>
      <c r="B269" s="205"/>
      <c r="C269" s="201" t="str">
        <f t="shared" si="0"/>
        <v/>
      </c>
      <c r="D269" s="201" t="str">
        <f t="shared" si="1"/>
        <v/>
      </c>
      <c r="E269" s="201" t="str">
        <f t="shared" si="2"/>
        <v/>
      </c>
      <c r="F269" s="201" t="str">
        <f t="shared" ref="F269:H269" si="265">IF(NOT(ISBLANK(O269)),CONCATENATE(TEXT(O269,"yyyy-mm-ddThh:MM:ss"),"Z"),"")</f>
        <v/>
      </c>
      <c r="G269" s="201" t="str">
        <f t="shared" si="265"/>
        <v/>
      </c>
      <c r="H269" s="201" t="str">
        <f t="shared" si="265"/>
        <v/>
      </c>
      <c r="I269" s="178"/>
      <c r="J269" s="221"/>
      <c r="K269" s="178"/>
      <c r="L269" s="218"/>
      <c r="M269" s="178"/>
      <c r="N269" s="178"/>
      <c r="O269" s="217"/>
      <c r="P269" s="217"/>
      <c r="Q269" s="217"/>
      <c r="R269" s="218"/>
    </row>
    <row r="270" spans="1:18" ht="12.5">
      <c r="A270" s="220"/>
      <c r="B270" s="205"/>
      <c r="C270" s="201" t="str">
        <f t="shared" si="0"/>
        <v/>
      </c>
      <c r="D270" s="201" t="str">
        <f t="shared" si="1"/>
        <v/>
      </c>
      <c r="E270" s="201" t="str">
        <f t="shared" si="2"/>
        <v/>
      </c>
      <c r="F270" s="201" t="str">
        <f t="shared" ref="F270:H270" si="266">IF(NOT(ISBLANK(O270)),CONCATENATE(TEXT(O270,"yyyy-mm-ddThh:MM:ss"),"Z"),"")</f>
        <v/>
      </c>
      <c r="G270" s="201" t="str">
        <f t="shared" si="266"/>
        <v/>
      </c>
      <c r="H270" s="201" t="str">
        <f t="shared" si="266"/>
        <v/>
      </c>
      <c r="I270" s="178"/>
      <c r="J270" s="221"/>
      <c r="K270" s="178"/>
      <c r="L270" s="218"/>
      <c r="M270" s="178"/>
      <c r="N270" s="178"/>
      <c r="O270" s="217"/>
      <c r="P270" s="217"/>
      <c r="Q270" s="217"/>
      <c r="R270" s="218"/>
    </row>
    <row r="271" spans="1:18" ht="12.5">
      <c r="A271" s="220"/>
      <c r="B271" s="205"/>
      <c r="C271" s="201" t="str">
        <f t="shared" si="0"/>
        <v/>
      </c>
      <c r="D271" s="201" t="str">
        <f t="shared" si="1"/>
        <v/>
      </c>
      <c r="E271" s="201" t="str">
        <f t="shared" si="2"/>
        <v/>
      </c>
      <c r="F271" s="201" t="str">
        <f t="shared" ref="F271:H271" si="267">IF(NOT(ISBLANK(O271)),CONCATENATE(TEXT(O271,"yyyy-mm-ddThh:MM:ss"),"Z"),"")</f>
        <v/>
      </c>
      <c r="G271" s="201" t="str">
        <f t="shared" si="267"/>
        <v/>
      </c>
      <c r="H271" s="201" t="str">
        <f t="shared" si="267"/>
        <v/>
      </c>
      <c r="I271" s="178"/>
      <c r="J271" s="221"/>
      <c r="K271" s="178"/>
      <c r="L271" s="218"/>
      <c r="M271" s="178"/>
      <c r="N271" s="178"/>
      <c r="O271" s="217"/>
      <c r="P271" s="217"/>
      <c r="Q271" s="217"/>
      <c r="R271" s="218"/>
    </row>
    <row r="272" spans="1:18" ht="12.5">
      <c r="A272" s="220"/>
      <c r="B272" s="205"/>
      <c r="C272" s="201" t="str">
        <f t="shared" si="0"/>
        <v/>
      </c>
      <c r="D272" s="201" t="str">
        <f t="shared" si="1"/>
        <v/>
      </c>
      <c r="E272" s="201" t="str">
        <f t="shared" si="2"/>
        <v/>
      </c>
      <c r="F272" s="201" t="str">
        <f t="shared" ref="F272:H272" si="268">IF(NOT(ISBLANK(O272)),CONCATENATE(TEXT(O272,"yyyy-mm-ddThh:MM:ss"),"Z"),"")</f>
        <v/>
      </c>
      <c r="G272" s="201" t="str">
        <f t="shared" si="268"/>
        <v/>
      </c>
      <c r="H272" s="201" t="str">
        <f t="shared" si="268"/>
        <v/>
      </c>
      <c r="I272" s="178"/>
      <c r="J272" s="221"/>
      <c r="K272" s="178"/>
      <c r="L272" s="218"/>
      <c r="M272" s="178"/>
      <c r="N272" s="178"/>
      <c r="O272" s="217"/>
      <c r="P272" s="217"/>
      <c r="Q272" s="217"/>
      <c r="R272" s="218"/>
    </row>
    <row r="273" spans="1:18" ht="12.5">
      <c r="A273" s="220"/>
      <c r="B273" s="205"/>
      <c r="C273" s="201" t="str">
        <f t="shared" si="0"/>
        <v/>
      </c>
      <c r="D273" s="201" t="str">
        <f t="shared" si="1"/>
        <v/>
      </c>
      <c r="E273" s="201" t="str">
        <f t="shared" si="2"/>
        <v/>
      </c>
      <c r="F273" s="201" t="str">
        <f t="shared" ref="F273:H273" si="269">IF(NOT(ISBLANK(O273)),CONCATENATE(TEXT(O273,"yyyy-mm-ddThh:MM:ss"),"Z"),"")</f>
        <v/>
      </c>
      <c r="G273" s="201" t="str">
        <f t="shared" si="269"/>
        <v/>
      </c>
      <c r="H273" s="201" t="str">
        <f t="shared" si="269"/>
        <v/>
      </c>
      <c r="I273" s="178"/>
      <c r="J273" s="221"/>
      <c r="K273" s="178"/>
      <c r="L273" s="218"/>
      <c r="M273" s="178"/>
      <c r="N273" s="178"/>
      <c r="O273" s="217"/>
      <c r="P273" s="217"/>
      <c r="Q273" s="217"/>
      <c r="R273" s="218"/>
    </row>
    <row r="274" spans="1:18" ht="12.5">
      <c r="A274" s="220"/>
      <c r="B274" s="205"/>
      <c r="C274" s="201" t="str">
        <f t="shared" si="0"/>
        <v/>
      </c>
      <c r="D274" s="201" t="str">
        <f t="shared" si="1"/>
        <v/>
      </c>
      <c r="E274" s="201" t="str">
        <f t="shared" si="2"/>
        <v/>
      </c>
      <c r="F274" s="201" t="str">
        <f t="shared" ref="F274:H274" si="270">IF(NOT(ISBLANK(O274)),CONCATENATE(TEXT(O274,"yyyy-mm-ddThh:MM:ss"),"Z"),"")</f>
        <v/>
      </c>
      <c r="G274" s="201" t="str">
        <f t="shared" si="270"/>
        <v/>
      </c>
      <c r="H274" s="201" t="str">
        <f t="shared" si="270"/>
        <v/>
      </c>
      <c r="I274" s="178"/>
      <c r="J274" s="221"/>
      <c r="K274" s="178"/>
      <c r="L274" s="218"/>
      <c r="M274" s="178"/>
      <c r="N274" s="178"/>
      <c r="O274" s="217"/>
      <c r="P274" s="217"/>
      <c r="Q274" s="217"/>
      <c r="R274" s="218"/>
    </row>
    <row r="275" spans="1:18" ht="12.5">
      <c r="A275" s="220"/>
      <c r="B275" s="205"/>
      <c r="C275" s="201" t="str">
        <f t="shared" si="0"/>
        <v/>
      </c>
      <c r="D275" s="201" t="str">
        <f t="shared" si="1"/>
        <v/>
      </c>
      <c r="E275" s="201" t="str">
        <f t="shared" si="2"/>
        <v/>
      </c>
      <c r="F275" s="201" t="str">
        <f t="shared" ref="F275:H275" si="271">IF(NOT(ISBLANK(O275)),CONCATENATE(TEXT(O275,"yyyy-mm-ddThh:MM:ss"),"Z"),"")</f>
        <v/>
      </c>
      <c r="G275" s="201" t="str">
        <f t="shared" si="271"/>
        <v/>
      </c>
      <c r="H275" s="201" t="str">
        <f t="shared" si="271"/>
        <v/>
      </c>
      <c r="I275" s="178"/>
      <c r="J275" s="221"/>
      <c r="K275" s="178"/>
      <c r="L275" s="218"/>
      <c r="M275" s="178"/>
      <c r="N275" s="178"/>
      <c r="O275" s="217"/>
      <c r="P275" s="217"/>
      <c r="Q275" s="217"/>
      <c r="R275" s="218"/>
    </row>
    <row r="276" spans="1:18" ht="12.5">
      <c r="A276" s="220"/>
      <c r="B276" s="205"/>
      <c r="C276" s="201" t="str">
        <f t="shared" si="0"/>
        <v/>
      </c>
      <c r="D276" s="201" t="str">
        <f t="shared" si="1"/>
        <v/>
      </c>
      <c r="E276" s="201" t="str">
        <f t="shared" si="2"/>
        <v/>
      </c>
      <c r="F276" s="201" t="str">
        <f t="shared" ref="F276:H276" si="272">IF(NOT(ISBLANK(O276)),CONCATENATE(TEXT(O276,"yyyy-mm-ddThh:MM:ss"),"Z"),"")</f>
        <v/>
      </c>
      <c r="G276" s="201" t="str">
        <f t="shared" si="272"/>
        <v/>
      </c>
      <c r="H276" s="201" t="str">
        <f t="shared" si="272"/>
        <v/>
      </c>
      <c r="I276" s="178"/>
      <c r="J276" s="221"/>
      <c r="K276" s="178"/>
      <c r="L276" s="218"/>
      <c r="M276" s="178"/>
      <c r="N276" s="178"/>
      <c r="O276" s="217"/>
      <c r="P276" s="217"/>
      <c r="Q276" s="217"/>
      <c r="R276" s="218"/>
    </row>
    <row r="277" spans="1:18" ht="12.5">
      <c r="A277" s="220"/>
      <c r="B277" s="205"/>
      <c r="C277" s="201" t="str">
        <f t="shared" si="0"/>
        <v/>
      </c>
      <c r="D277" s="201" t="str">
        <f t="shared" si="1"/>
        <v/>
      </c>
      <c r="E277" s="201" t="str">
        <f t="shared" si="2"/>
        <v/>
      </c>
      <c r="F277" s="201" t="str">
        <f t="shared" ref="F277:H277" si="273">IF(NOT(ISBLANK(O277)),CONCATENATE(TEXT(O277,"yyyy-mm-ddThh:MM:ss"),"Z"),"")</f>
        <v/>
      </c>
      <c r="G277" s="201" t="str">
        <f t="shared" si="273"/>
        <v/>
      </c>
      <c r="H277" s="201" t="str">
        <f t="shared" si="273"/>
        <v/>
      </c>
      <c r="I277" s="178"/>
      <c r="J277" s="221"/>
      <c r="K277" s="178"/>
      <c r="L277" s="218"/>
      <c r="M277" s="178"/>
      <c r="N277" s="178"/>
      <c r="O277" s="217"/>
      <c r="P277" s="217"/>
      <c r="Q277" s="217"/>
      <c r="R277" s="218"/>
    </row>
    <row r="278" spans="1:18" ht="12.5">
      <c r="A278" s="220"/>
      <c r="B278" s="205"/>
      <c r="C278" s="201" t="str">
        <f t="shared" si="0"/>
        <v/>
      </c>
      <c r="D278" s="201" t="str">
        <f t="shared" si="1"/>
        <v/>
      </c>
      <c r="E278" s="201" t="str">
        <f t="shared" si="2"/>
        <v/>
      </c>
      <c r="F278" s="201" t="str">
        <f t="shared" ref="F278:H278" si="274">IF(NOT(ISBLANK(O278)),CONCATENATE(TEXT(O278,"yyyy-mm-ddThh:MM:ss"),"Z"),"")</f>
        <v/>
      </c>
      <c r="G278" s="201" t="str">
        <f t="shared" si="274"/>
        <v/>
      </c>
      <c r="H278" s="201" t="str">
        <f t="shared" si="274"/>
        <v/>
      </c>
      <c r="I278" s="178"/>
      <c r="J278" s="221"/>
      <c r="K278" s="178"/>
      <c r="L278" s="218"/>
      <c r="M278" s="178"/>
      <c r="N278" s="178"/>
      <c r="O278" s="217"/>
      <c r="P278" s="217"/>
      <c r="Q278" s="217"/>
      <c r="R278" s="218"/>
    </row>
    <row r="279" spans="1:18" ht="12.5">
      <c r="A279" s="220"/>
      <c r="B279" s="205"/>
      <c r="C279" s="201" t="str">
        <f t="shared" si="0"/>
        <v/>
      </c>
      <c r="D279" s="201" t="str">
        <f t="shared" si="1"/>
        <v/>
      </c>
      <c r="E279" s="201" t="str">
        <f t="shared" si="2"/>
        <v/>
      </c>
      <c r="F279" s="201" t="str">
        <f t="shared" ref="F279:H279" si="275">IF(NOT(ISBLANK(O279)),CONCATENATE(TEXT(O279,"yyyy-mm-ddThh:MM:ss"),"Z"),"")</f>
        <v/>
      </c>
      <c r="G279" s="201" t="str">
        <f t="shared" si="275"/>
        <v/>
      </c>
      <c r="H279" s="201" t="str">
        <f t="shared" si="275"/>
        <v/>
      </c>
      <c r="I279" s="178"/>
      <c r="J279" s="221"/>
      <c r="K279" s="178"/>
      <c r="L279" s="218"/>
      <c r="M279" s="178"/>
      <c r="N279" s="178"/>
      <c r="O279" s="217"/>
      <c r="P279" s="217"/>
      <c r="Q279" s="217"/>
      <c r="R279" s="218"/>
    </row>
    <row r="280" spans="1:18" ht="12.5">
      <c r="A280" s="220"/>
      <c r="B280" s="205"/>
      <c r="C280" s="201" t="str">
        <f t="shared" si="0"/>
        <v/>
      </c>
      <c r="D280" s="201" t="str">
        <f t="shared" si="1"/>
        <v/>
      </c>
      <c r="E280" s="201" t="str">
        <f t="shared" si="2"/>
        <v/>
      </c>
      <c r="F280" s="201" t="str">
        <f t="shared" ref="F280:H280" si="276">IF(NOT(ISBLANK(O280)),CONCATENATE(TEXT(O280,"yyyy-mm-ddThh:MM:ss"),"Z"),"")</f>
        <v/>
      </c>
      <c r="G280" s="201" t="str">
        <f t="shared" si="276"/>
        <v/>
      </c>
      <c r="H280" s="201" t="str">
        <f t="shared" si="276"/>
        <v/>
      </c>
      <c r="I280" s="178"/>
      <c r="J280" s="221"/>
      <c r="K280" s="178"/>
      <c r="L280" s="218"/>
      <c r="M280" s="178"/>
      <c r="N280" s="178"/>
      <c r="O280" s="217"/>
      <c r="P280" s="217"/>
      <c r="Q280" s="217"/>
      <c r="R280" s="218"/>
    </row>
    <row r="281" spans="1:18" ht="12.5">
      <c r="A281" s="220"/>
      <c r="B281" s="205"/>
      <c r="C281" s="201" t="str">
        <f t="shared" si="0"/>
        <v/>
      </c>
      <c r="D281" s="201" t="str">
        <f t="shared" si="1"/>
        <v/>
      </c>
      <c r="E281" s="201" t="str">
        <f t="shared" si="2"/>
        <v/>
      </c>
      <c r="F281" s="201" t="str">
        <f t="shared" ref="F281:H281" si="277">IF(NOT(ISBLANK(O281)),CONCATENATE(TEXT(O281,"yyyy-mm-ddThh:MM:ss"),"Z"),"")</f>
        <v/>
      </c>
      <c r="G281" s="201" t="str">
        <f t="shared" si="277"/>
        <v/>
      </c>
      <c r="H281" s="201" t="str">
        <f t="shared" si="277"/>
        <v/>
      </c>
      <c r="I281" s="178"/>
      <c r="J281" s="221"/>
      <c r="K281" s="178"/>
      <c r="L281" s="218"/>
      <c r="M281" s="178"/>
      <c r="N281" s="178"/>
      <c r="O281" s="217"/>
      <c r="P281" s="217"/>
      <c r="Q281" s="217"/>
      <c r="R281" s="218"/>
    </row>
    <row r="282" spans="1:18" ht="12.5">
      <c r="A282" s="220"/>
      <c r="B282" s="205"/>
      <c r="C282" s="201" t="str">
        <f t="shared" si="0"/>
        <v/>
      </c>
      <c r="D282" s="201" t="str">
        <f t="shared" si="1"/>
        <v/>
      </c>
      <c r="E282" s="201" t="str">
        <f t="shared" si="2"/>
        <v/>
      </c>
      <c r="F282" s="201" t="str">
        <f t="shared" ref="F282:H282" si="278">IF(NOT(ISBLANK(O282)),CONCATENATE(TEXT(O282,"yyyy-mm-ddThh:MM:ss"),"Z"),"")</f>
        <v/>
      </c>
      <c r="G282" s="201" t="str">
        <f t="shared" si="278"/>
        <v/>
      </c>
      <c r="H282" s="201" t="str">
        <f t="shared" si="278"/>
        <v/>
      </c>
      <c r="I282" s="178"/>
      <c r="J282" s="221"/>
      <c r="K282" s="178"/>
      <c r="L282" s="218"/>
      <c r="M282" s="178"/>
      <c r="N282" s="178"/>
      <c r="O282" s="217"/>
      <c r="P282" s="217"/>
      <c r="Q282" s="217"/>
      <c r="R282" s="218"/>
    </row>
    <row r="283" spans="1:18" ht="12.5">
      <c r="A283" s="220"/>
      <c r="B283" s="205"/>
      <c r="C283" s="201" t="str">
        <f t="shared" si="0"/>
        <v/>
      </c>
      <c r="D283" s="201" t="str">
        <f t="shared" si="1"/>
        <v/>
      </c>
      <c r="E283" s="201" t="str">
        <f t="shared" si="2"/>
        <v/>
      </c>
      <c r="F283" s="201" t="str">
        <f t="shared" ref="F283:H283" si="279">IF(NOT(ISBLANK(O283)),CONCATENATE(TEXT(O283,"yyyy-mm-ddThh:MM:ss"),"Z"),"")</f>
        <v/>
      </c>
      <c r="G283" s="201" t="str">
        <f t="shared" si="279"/>
        <v/>
      </c>
      <c r="H283" s="201" t="str">
        <f t="shared" si="279"/>
        <v/>
      </c>
      <c r="I283" s="178"/>
      <c r="J283" s="221"/>
      <c r="K283" s="178"/>
      <c r="L283" s="218"/>
      <c r="M283" s="178"/>
      <c r="N283" s="178"/>
      <c r="O283" s="217"/>
      <c r="P283" s="217"/>
      <c r="Q283" s="217"/>
      <c r="R283" s="218"/>
    </row>
    <row r="284" spans="1:18" ht="12.5">
      <c r="A284" s="220"/>
      <c r="B284" s="205"/>
      <c r="C284" s="201" t="str">
        <f t="shared" si="0"/>
        <v/>
      </c>
      <c r="D284" s="201" t="str">
        <f t="shared" si="1"/>
        <v/>
      </c>
      <c r="E284" s="201" t="str">
        <f t="shared" si="2"/>
        <v/>
      </c>
      <c r="F284" s="201" t="str">
        <f t="shared" ref="F284:H284" si="280">IF(NOT(ISBLANK(O284)),CONCATENATE(TEXT(O284,"yyyy-mm-ddThh:MM:ss"),"Z"),"")</f>
        <v/>
      </c>
      <c r="G284" s="201" t="str">
        <f t="shared" si="280"/>
        <v/>
      </c>
      <c r="H284" s="201" t="str">
        <f t="shared" si="280"/>
        <v/>
      </c>
      <c r="I284" s="178"/>
      <c r="J284" s="221"/>
      <c r="K284" s="178"/>
      <c r="L284" s="218"/>
      <c r="M284" s="178"/>
      <c r="N284" s="178"/>
      <c r="O284" s="217"/>
      <c r="P284" s="217"/>
      <c r="Q284" s="217"/>
      <c r="R284" s="218"/>
    </row>
    <row r="285" spans="1:18" ht="12.5">
      <c r="A285" s="220"/>
      <c r="B285" s="205"/>
      <c r="C285" s="201" t="str">
        <f t="shared" si="0"/>
        <v/>
      </c>
      <c r="D285" s="201" t="str">
        <f t="shared" si="1"/>
        <v/>
      </c>
      <c r="E285" s="201" t="str">
        <f t="shared" si="2"/>
        <v/>
      </c>
      <c r="F285" s="201" t="str">
        <f t="shared" ref="F285:H285" si="281">IF(NOT(ISBLANK(O285)),CONCATENATE(TEXT(O285,"yyyy-mm-ddThh:MM:ss"),"Z"),"")</f>
        <v/>
      </c>
      <c r="G285" s="201" t="str">
        <f t="shared" si="281"/>
        <v/>
      </c>
      <c r="H285" s="201" t="str">
        <f t="shared" si="281"/>
        <v/>
      </c>
      <c r="I285" s="178"/>
      <c r="J285" s="221"/>
      <c r="K285" s="178"/>
      <c r="L285" s="218"/>
      <c r="M285" s="178"/>
      <c r="N285" s="178"/>
      <c r="O285" s="217"/>
      <c r="P285" s="217"/>
      <c r="Q285" s="217"/>
      <c r="R285" s="218"/>
    </row>
    <row r="286" spans="1:18" ht="12.5">
      <c r="A286" s="220"/>
      <c r="B286" s="205"/>
      <c r="C286" s="201" t="str">
        <f t="shared" si="0"/>
        <v/>
      </c>
      <c r="D286" s="201" t="str">
        <f t="shared" si="1"/>
        <v/>
      </c>
      <c r="E286" s="201" t="str">
        <f t="shared" si="2"/>
        <v/>
      </c>
      <c r="F286" s="201" t="str">
        <f t="shared" ref="F286:H286" si="282">IF(NOT(ISBLANK(O286)),CONCATENATE(TEXT(O286,"yyyy-mm-ddThh:MM:ss"),"Z"),"")</f>
        <v/>
      </c>
      <c r="G286" s="201" t="str">
        <f t="shared" si="282"/>
        <v/>
      </c>
      <c r="H286" s="201" t="str">
        <f t="shared" si="282"/>
        <v/>
      </c>
      <c r="I286" s="178"/>
      <c r="J286" s="221"/>
      <c r="K286" s="178"/>
      <c r="L286" s="218"/>
      <c r="M286" s="178"/>
      <c r="N286" s="178"/>
      <c r="O286" s="217"/>
      <c r="P286" s="217"/>
      <c r="Q286" s="217"/>
      <c r="R286" s="218"/>
    </row>
    <row r="287" spans="1:18" ht="12.5">
      <c r="A287" s="220"/>
      <c r="B287" s="205"/>
      <c r="C287" s="201" t="str">
        <f t="shared" si="0"/>
        <v/>
      </c>
      <c r="D287" s="201" t="str">
        <f t="shared" si="1"/>
        <v/>
      </c>
      <c r="E287" s="201" t="str">
        <f t="shared" si="2"/>
        <v/>
      </c>
      <c r="F287" s="201" t="str">
        <f t="shared" ref="F287:H287" si="283">IF(NOT(ISBLANK(O287)),CONCATENATE(TEXT(O287,"yyyy-mm-ddThh:MM:ss"),"Z"),"")</f>
        <v/>
      </c>
      <c r="G287" s="201" t="str">
        <f t="shared" si="283"/>
        <v/>
      </c>
      <c r="H287" s="201" t="str">
        <f t="shared" si="283"/>
        <v/>
      </c>
      <c r="I287" s="178"/>
      <c r="J287" s="221"/>
      <c r="K287" s="178"/>
      <c r="L287" s="218"/>
      <c r="M287" s="178"/>
      <c r="N287" s="178"/>
      <c r="O287" s="217"/>
      <c r="P287" s="217"/>
      <c r="Q287" s="217"/>
      <c r="R287" s="218"/>
    </row>
    <row r="288" spans="1:18" ht="12.5">
      <c r="A288" s="220"/>
      <c r="B288" s="205"/>
      <c r="C288" s="201" t="str">
        <f t="shared" si="0"/>
        <v/>
      </c>
      <c r="D288" s="201" t="str">
        <f t="shared" si="1"/>
        <v/>
      </c>
      <c r="E288" s="201" t="str">
        <f t="shared" si="2"/>
        <v/>
      </c>
      <c r="F288" s="201" t="str">
        <f t="shared" ref="F288:H288" si="284">IF(NOT(ISBLANK(O288)),CONCATENATE(TEXT(O288,"yyyy-mm-ddThh:MM:ss"),"Z"),"")</f>
        <v/>
      </c>
      <c r="G288" s="201" t="str">
        <f t="shared" si="284"/>
        <v/>
      </c>
      <c r="H288" s="201" t="str">
        <f t="shared" si="284"/>
        <v/>
      </c>
      <c r="I288" s="178"/>
      <c r="J288" s="221"/>
      <c r="K288" s="178"/>
      <c r="L288" s="218"/>
      <c r="M288" s="178"/>
      <c r="N288" s="178"/>
      <c r="O288" s="217"/>
      <c r="P288" s="217"/>
      <c r="Q288" s="217"/>
      <c r="R288" s="218"/>
    </row>
    <row r="289" spans="1:18" ht="12.5">
      <c r="A289" s="220"/>
      <c r="B289" s="205"/>
      <c r="C289" s="201" t="str">
        <f t="shared" si="0"/>
        <v/>
      </c>
      <c r="D289" s="201" t="str">
        <f t="shared" si="1"/>
        <v/>
      </c>
      <c r="E289" s="201" t="str">
        <f t="shared" si="2"/>
        <v/>
      </c>
      <c r="F289" s="201" t="str">
        <f t="shared" ref="F289:H289" si="285">IF(NOT(ISBLANK(O289)),CONCATENATE(TEXT(O289,"yyyy-mm-ddThh:MM:ss"),"Z"),"")</f>
        <v/>
      </c>
      <c r="G289" s="201" t="str">
        <f t="shared" si="285"/>
        <v/>
      </c>
      <c r="H289" s="201" t="str">
        <f t="shared" si="285"/>
        <v/>
      </c>
      <c r="I289" s="178"/>
      <c r="J289" s="221"/>
      <c r="K289" s="178"/>
      <c r="L289" s="218"/>
      <c r="M289" s="178"/>
      <c r="N289" s="178"/>
      <c r="O289" s="217"/>
      <c r="P289" s="217"/>
      <c r="Q289" s="217"/>
      <c r="R289" s="218"/>
    </row>
    <row r="290" spans="1:18" ht="12.5">
      <c r="A290" s="220"/>
      <c r="B290" s="205"/>
      <c r="C290" s="201" t="str">
        <f t="shared" si="0"/>
        <v/>
      </c>
      <c r="D290" s="201" t="str">
        <f t="shared" si="1"/>
        <v/>
      </c>
      <c r="E290" s="201" t="str">
        <f t="shared" si="2"/>
        <v/>
      </c>
      <c r="F290" s="201" t="str">
        <f t="shared" ref="F290:H290" si="286">IF(NOT(ISBLANK(O290)),CONCATENATE(TEXT(O290,"yyyy-mm-ddThh:MM:ss"),"Z"),"")</f>
        <v/>
      </c>
      <c r="G290" s="201" t="str">
        <f t="shared" si="286"/>
        <v/>
      </c>
      <c r="H290" s="201" t="str">
        <f t="shared" si="286"/>
        <v/>
      </c>
      <c r="I290" s="178"/>
      <c r="J290" s="221"/>
      <c r="K290" s="178"/>
      <c r="L290" s="218"/>
      <c r="M290" s="178"/>
      <c r="N290" s="178"/>
      <c r="O290" s="217"/>
      <c r="P290" s="217"/>
      <c r="Q290" s="217"/>
      <c r="R290" s="218"/>
    </row>
    <row r="291" spans="1:18" ht="12.5">
      <c r="A291" s="220"/>
      <c r="B291" s="205"/>
      <c r="C291" s="201" t="str">
        <f t="shared" si="0"/>
        <v/>
      </c>
      <c r="D291" s="201" t="str">
        <f t="shared" si="1"/>
        <v/>
      </c>
      <c r="E291" s="201" t="str">
        <f t="shared" si="2"/>
        <v/>
      </c>
      <c r="F291" s="201" t="str">
        <f t="shared" ref="F291:H291" si="287">IF(NOT(ISBLANK(O291)),CONCATENATE(TEXT(O291,"yyyy-mm-ddThh:MM:ss"),"Z"),"")</f>
        <v/>
      </c>
      <c r="G291" s="201" t="str">
        <f t="shared" si="287"/>
        <v/>
      </c>
      <c r="H291" s="201" t="str">
        <f t="shared" si="287"/>
        <v/>
      </c>
      <c r="I291" s="178"/>
      <c r="J291" s="221"/>
      <c r="K291" s="178"/>
      <c r="L291" s="218"/>
      <c r="M291" s="178"/>
      <c r="N291" s="178"/>
      <c r="O291" s="217"/>
      <c r="P291" s="217"/>
      <c r="Q291" s="217"/>
      <c r="R291" s="218"/>
    </row>
    <row r="292" spans="1:18" ht="12.5">
      <c r="A292" s="220"/>
      <c r="B292" s="205"/>
      <c r="C292" s="201" t="str">
        <f t="shared" si="0"/>
        <v/>
      </c>
      <c r="D292" s="201" t="str">
        <f t="shared" si="1"/>
        <v/>
      </c>
      <c r="E292" s="201" t="str">
        <f t="shared" si="2"/>
        <v/>
      </c>
      <c r="F292" s="201" t="str">
        <f t="shared" ref="F292:H292" si="288">IF(NOT(ISBLANK(O292)),CONCATENATE(TEXT(O292,"yyyy-mm-ddThh:MM:ss"),"Z"),"")</f>
        <v/>
      </c>
      <c r="G292" s="201" t="str">
        <f t="shared" si="288"/>
        <v/>
      </c>
      <c r="H292" s="201" t="str">
        <f t="shared" si="288"/>
        <v/>
      </c>
      <c r="I292" s="178"/>
      <c r="J292" s="221"/>
      <c r="K292" s="178"/>
      <c r="L292" s="218"/>
      <c r="M292" s="178"/>
      <c r="N292" s="178"/>
      <c r="O292" s="217"/>
      <c r="P292" s="217"/>
      <c r="Q292" s="217"/>
      <c r="R292" s="218"/>
    </row>
    <row r="293" spans="1:18" ht="12.5">
      <c r="A293" s="220"/>
      <c r="B293" s="205"/>
      <c r="C293" s="201" t="str">
        <f t="shared" si="0"/>
        <v/>
      </c>
      <c r="D293" s="201" t="str">
        <f t="shared" si="1"/>
        <v/>
      </c>
      <c r="E293" s="201" t="str">
        <f t="shared" si="2"/>
        <v/>
      </c>
      <c r="F293" s="201" t="str">
        <f t="shared" ref="F293:H293" si="289">IF(NOT(ISBLANK(O293)),CONCATENATE(TEXT(O293,"yyyy-mm-ddThh:MM:ss"),"Z"),"")</f>
        <v/>
      </c>
      <c r="G293" s="201" t="str">
        <f t="shared" si="289"/>
        <v/>
      </c>
      <c r="H293" s="201" t="str">
        <f t="shared" si="289"/>
        <v/>
      </c>
      <c r="I293" s="178"/>
      <c r="J293" s="221"/>
      <c r="K293" s="178"/>
      <c r="L293" s="218"/>
      <c r="M293" s="178"/>
      <c r="N293" s="178"/>
      <c r="O293" s="217"/>
      <c r="P293" s="217"/>
      <c r="Q293" s="217"/>
      <c r="R293" s="218"/>
    </row>
    <row r="294" spans="1:18" ht="12.5">
      <c r="A294" s="220"/>
      <c r="B294" s="205"/>
      <c r="C294" s="201" t="str">
        <f t="shared" si="0"/>
        <v/>
      </c>
      <c r="D294" s="201" t="str">
        <f t="shared" si="1"/>
        <v/>
      </c>
      <c r="E294" s="201" t="str">
        <f t="shared" si="2"/>
        <v/>
      </c>
      <c r="F294" s="201" t="str">
        <f t="shared" ref="F294:H294" si="290">IF(NOT(ISBLANK(O294)),CONCATENATE(TEXT(O294,"yyyy-mm-ddThh:MM:ss"),"Z"),"")</f>
        <v/>
      </c>
      <c r="G294" s="201" t="str">
        <f t="shared" si="290"/>
        <v/>
      </c>
      <c r="H294" s="201" t="str">
        <f t="shared" si="290"/>
        <v/>
      </c>
      <c r="I294" s="178"/>
      <c r="J294" s="221"/>
      <c r="K294" s="178"/>
      <c r="L294" s="218"/>
      <c r="M294" s="178"/>
      <c r="N294" s="178"/>
      <c r="O294" s="217"/>
      <c r="P294" s="217"/>
      <c r="Q294" s="217"/>
      <c r="R294" s="218"/>
    </row>
    <row r="295" spans="1:18" ht="12.5">
      <c r="A295" s="220"/>
      <c r="B295" s="205"/>
      <c r="C295" s="201" t="str">
        <f t="shared" si="0"/>
        <v/>
      </c>
      <c r="D295" s="201" t="str">
        <f t="shared" si="1"/>
        <v/>
      </c>
      <c r="E295" s="201" t="str">
        <f t="shared" si="2"/>
        <v/>
      </c>
      <c r="F295" s="201" t="str">
        <f t="shared" ref="F295:H295" si="291">IF(NOT(ISBLANK(O295)),CONCATENATE(TEXT(O295,"yyyy-mm-ddThh:MM:ss"),"Z"),"")</f>
        <v/>
      </c>
      <c r="G295" s="201" t="str">
        <f t="shared" si="291"/>
        <v/>
      </c>
      <c r="H295" s="201" t="str">
        <f t="shared" si="291"/>
        <v/>
      </c>
      <c r="I295" s="178"/>
      <c r="J295" s="221"/>
      <c r="K295" s="178"/>
      <c r="L295" s="218"/>
      <c r="M295" s="178"/>
      <c r="N295" s="178"/>
      <c r="O295" s="217"/>
      <c r="P295" s="217"/>
      <c r="Q295" s="217"/>
      <c r="R295" s="218"/>
    </row>
    <row r="296" spans="1:18" ht="12.5">
      <c r="A296" s="220"/>
      <c r="B296" s="205"/>
      <c r="C296" s="201" t="str">
        <f t="shared" si="0"/>
        <v/>
      </c>
      <c r="D296" s="201" t="str">
        <f t="shared" si="1"/>
        <v/>
      </c>
      <c r="E296" s="201" t="str">
        <f t="shared" si="2"/>
        <v/>
      </c>
      <c r="F296" s="201" t="str">
        <f t="shared" ref="F296:H296" si="292">IF(NOT(ISBLANK(O296)),CONCATENATE(TEXT(O296,"yyyy-mm-ddThh:MM:ss"),"Z"),"")</f>
        <v/>
      </c>
      <c r="G296" s="201" t="str">
        <f t="shared" si="292"/>
        <v/>
      </c>
      <c r="H296" s="201" t="str">
        <f t="shared" si="292"/>
        <v/>
      </c>
      <c r="I296" s="178"/>
      <c r="J296" s="221"/>
      <c r="K296" s="178"/>
      <c r="L296" s="218"/>
      <c r="M296" s="178"/>
      <c r="N296" s="178"/>
      <c r="O296" s="217"/>
      <c r="P296" s="217"/>
      <c r="Q296" s="217"/>
      <c r="R296" s="218"/>
    </row>
    <row r="297" spans="1:18" ht="12.5">
      <c r="A297" s="220"/>
      <c r="B297" s="205"/>
      <c r="C297" s="201" t="str">
        <f t="shared" si="0"/>
        <v/>
      </c>
      <c r="D297" s="201" t="str">
        <f t="shared" si="1"/>
        <v/>
      </c>
      <c r="E297" s="201" t="str">
        <f t="shared" si="2"/>
        <v/>
      </c>
      <c r="F297" s="201" t="str">
        <f t="shared" ref="F297:H297" si="293">IF(NOT(ISBLANK(O297)),CONCATENATE(TEXT(O297,"yyyy-mm-ddThh:MM:ss"),"Z"),"")</f>
        <v/>
      </c>
      <c r="G297" s="201" t="str">
        <f t="shared" si="293"/>
        <v/>
      </c>
      <c r="H297" s="201" t="str">
        <f t="shared" si="293"/>
        <v/>
      </c>
      <c r="I297" s="178"/>
      <c r="J297" s="221"/>
      <c r="K297" s="178"/>
      <c r="L297" s="218"/>
      <c r="M297" s="178"/>
      <c r="N297" s="178"/>
      <c r="O297" s="217"/>
      <c r="P297" s="217"/>
      <c r="Q297" s="217"/>
      <c r="R297" s="218"/>
    </row>
    <row r="298" spans="1:18" ht="12.5">
      <c r="A298" s="220"/>
      <c r="B298" s="205"/>
      <c r="C298" s="201" t="str">
        <f t="shared" si="0"/>
        <v/>
      </c>
      <c r="D298" s="201" t="str">
        <f t="shared" si="1"/>
        <v/>
      </c>
      <c r="E298" s="201" t="str">
        <f t="shared" si="2"/>
        <v/>
      </c>
      <c r="F298" s="201" t="str">
        <f t="shared" ref="F298:H298" si="294">IF(NOT(ISBLANK(O298)),CONCATENATE(TEXT(O298,"yyyy-mm-ddThh:MM:ss"),"Z"),"")</f>
        <v/>
      </c>
      <c r="G298" s="201" t="str">
        <f t="shared" si="294"/>
        <v/>
      </c>
      <c r="H298" s="201" t="str">
        <f t="shared" si="294"/>
        <v/>
      </c>
      <c r="I298" s="178"/>
      <c r="J298" s="221"/>
      <c r="K298" s="178"/>
      <c r="L298" s="218"/>
      <c r="M298" s="178"/>
      <c r="N298" s="178"/>
      <c r="O298" s="217"/>
      <c r="P298" s="217"/>
      <c r="Q298" s="217"/>
      <c r="R298" s="218"/>
    </row>
    <row r="299" spans="1:18" ht="12.5">
      <c r="A299" s="220"/>
      <c r="B299" s="205"/>
      <c r="C299" s="201" t="str">
        <f t="shared" si="0"/>
        <v/>
      </c>
      <c r="D299" s="201" t="str">
        <f t="shared" si="1"/>
        <v/>
      </c>
      <c r="E299" s="201" t="str">
        <f t="shared" si="2"/>
        <v/>
      </c>
      <c r="F299" s="201" t="str">
        <f t="shared" ref="F299:H299" si="295">IF(NOT(ISBLANK(O299)),CONCATENATE(TEXT(O299,"yyyy-mm-ddThh:MM:ss"),"Z"),"")</f>
        <v/>
      </c>
      <c r="G299" s="201" t="str">
        <f t="shared" si="295"/>
        <v/>
      </c>
      <c r="H299" s="201" t="str">
        <f t="shared" si="295"/>
        <v/>
      </c>
      <c r="I299" s="178"/>
      <c r="J299" s="221"/>
      <c r="K299" s="178"/>
      <c r="L299" s="218"/>
      <c r="M299" s="178"/>
      <c r="N299" s="178"/>
      <c r="O299" s="217"/>
      <c r="P299" s="217"/>
      <c r="Q299" s="217"/>
      <c r="R299" s="218"/>
    </row>
    <row r="300" spans="1:18" ht="12.5">
      <c r="A300" s="220"/>
      <c r="B300" s="205"/>
      <c r="C300" s="201" t="str">
        <f t="shared" si="0"/>
        <v/>
      </c>
      <c r="D300" s="201" t="str">
        <f t="shared" si="1"/>
        <v/>
      </c>
      <c r="E300" s="201" t="str">
        <f t="shared" si="2"/>
        <v/>
      </c>
      <c r="F300" s="201" t="str">
        <f t="shared" ref="F300:H300" si="296">IF(NOT(ISBLANK(O300)),CONCATENATE(TEXT(O300,"yyyy-mm-ddThh:MM:ss"),"Z"),"")</f>
        <v/>
      </c>
      <c r="G300" s="201" t="str">
        <f t="shared" si="296"/>
        <v/>
      </c>
      <c r="H300" s="201" t="str">
        <f t="shared" si="296"/>
        <v/>
      </c>
      <c r="I300" s="178"/>
      <c r="J300" s="221"/>
      <c r="K300" s="178"/>
      <c r="L300" s="218"/>
      <c r="M300" s="178"/>
      <c r="N300" s="178"/>
      <c r="O300" s="217"/>
      <c r="P300" s="217"/>
      <c r="Q300" s="217"/>
      <c r="R300" s="218"/>
    </row>
    <row r="301" spans="1:18" ht="12.5">
      <c r="A301" s="220"/>
      <c r="B301" s="205"/>
      <c r="C301" s="201" t="str">
        <f t="shared" si="0"/>
        <v/>
      </c>
      <c r="D301" s="201" t="str">
        <f t="shared" si="1"/>
        <v/>
      </c>
      <c r="E301" s="201" t="str">
        <f t="shared" si="2"/>
        <v/>
      </c>
      <c r="F301" s="201" t="str">
        <f t="shared" ref="F301:H301" si="297">IF(NOT(ISBLANK(O301)),CONCATENATE(TEXT(O301,"yyyy-mm-ddThh:MM:ss"),"Z"),"")</f>
        <v/>
      </c>
      <c r="G301" s="201" t="str">
        <f t="shared" si="297"/>
        <v/>
      </c>
      <c r="H301" s="201" t="str">
        <f t="shared" si="297"/>
        <v/>
      </c>
      <c r="I301" s="178"/>
      <c r="J301" s="221"/>
      <c r="K301" s="178"/>
      <c r="L301" s="218"/>
      <c r="M301" s="178"/>
      <c r="N301" s="178"/>
      <c r="O301" s="217"/>
      <c r="P301" s="217"/>
      <c r="Q301" s="217"/>
      <c r="R301" s="218"/>
    </row>
    <row r="302" spans="1:18" ht="12.5">
      <c r="A302" s="220"/>
      <c r="B302" s="205"/>
      <c r="C302" s="201" t="str">
        <f t="shared" si="0"/>
        <v/>
      </c>
      <c r="D302" s="201" t="str">
        <f t="shared" si="1"/>
        <v/>
      </c>
      <c r="E302" s="201" t="str">
        <f t="shared" si="2"/>
        <v/>
      </c>
      <c r="F302" s="201" t="str">
        <f t="shared" ref="F302:H302" si="298">IF(NOT(ISBLANK(O302)),CONCATENATE(TEXT(O302,"yyyy-mm-ddThh:MM:ss"),"Z"),"")</f>
        <v/>
      </c>
      <c r="G302" s="201" t="str">
        <f t="shared" si="298"/>
        <v/>
      </c>
      <c r="H302" s="201" t="str">
        <f t="shared" si="298"/>
        <v/>
      </c>
      <c r="I302" s="178"/>
      <c r="J302" s="221"/>
      <c r="K302" s="178"/>
      <c r="L302" s="218"/>
      <c r="M302" s="178"/>
      <c r="N302" s="178"/>
      <c r="O302" s="217"/>
      <c r="P302" s="217"/>
      <c r="Q302" s="217"/>
      <c r="R302" s="218"/>
    </row>
    <row r="303" spans="1:18" ht="12.5">
      <c r="A303" s="220"/>
      <c r="B303" s="205"/>
      <c r="C303" s="201" t="str">
        <f t="shared" si="0"/>
        <v/>
      </c>
      <c r="D303" s="201" t="str">
        <f t="shared" si="1"/>
        <v/>
      </c>
      <c r="E303" s="201" t="str">
        <f t="shared" si="2"/>
        <v/>
      </c>
      <c r="F303" s="201" t="str">
        <f t="shared" ref="F303:H303" si="299">IF(NOT(ISBLANK(O303)),CONCATENATE(TEXT(O303,"yyyy-mm-ddThh:MM:ss"),"Z"),"")</f>
        <v/>
      </c>
      <c r="G303" s="201" t="str">
        <f t="shared" si="299"/>
        <v/>
      </c>
      <c r="H303" s="201" t="str">
        <f t="shared" si="299"/>
        <v/>
      </c>
      <c r="I303" s="178"/>
      <c r="J303" s="221"/>
      <c r="K303" s="178"/>
      <c r="L303" s="218"/>
      <c r="M303" s="178"/>
      <c r="N303" s="178"/>
      <c r="O303" s="217"/>
      <c r="P303" s="217"/>
      <c r="Q303" s="217"/>
      <c r="R303" s="218"/>
    </row>
    <row r="304" spans="1:18" ht="12.5">
      <c r="A304" s="220"/>
      <c r="B304" s="205"/>
      <c r="C304" s="201" t="str">
        <f t="shared" si="0"/>
        <v/>
      </c>
      <c r="D304" s="201" t="str">
        <f t="shared" si="1"/>
        <v/>
      </c>
      <c r="E304" s="201" t="str">
        <f t="shared" si="2"/>
        <v/>
      </c>
      <c r="F304" s="201" t="str">
        <f t="shared" ref="F304:H304" si="300">IF(NOT(ISBLANK(O304)),CONCATENATE(TEXT(O304,"yyyy-mm-ddThh:MM:ss"),"Z"),"")</f>
        <v/>
      </c>
      <c r="G304" s="201" t="str">
        <f t="shared" si="300"/>
        <v/>
      </c>
      <c r="H304" s="201" t="str">
        <f t="shared" si="300"/>
        <v/>
      </c>
      <c r="I304" s="178"/>
      <c r="J304" s="221"/>
      <c r="K304" s="178"/>
      <c r="L304" s="218"/>
      <c r="M304" s="178"/>
      <c r="N304" s="178"/>
      <c r="O304" s="217"/>
      <c r="P304" s="217"/>
      <c r="Q304" s="217"/>
      <c r="R304" s="218"/>
    </row>
    <row r="305" spans="1:18" ht="12.5">
      <c r="A305" s="220"/>
      <c r="B305" s="205"/>
      <c r="C305" s="201" t="str">
        <f t="shared" si="0"/>
        <v/>
      </c>
      <c r="D305" s="201" t="str">
        <f t="shared" si="1"/>
        <v/>
      </c>
      <c r="E305" s="201" t="str">
        <f t="shared" si="2"/>
        <v/>
      </c>
      <c r="F305" s="201" t="str">
        <f t="shared" ref="F305:H305" si="301">IF(NOT(ISBLANK(O305)),CONCATENATE(TEXT(O305,"yyyy-mm-ddThh:MM:ss"),"Z"),"")</f>
        <v/>
      </c>
      <c r="G305" s="201" t="str">
        <f t="shared" si="301"/>
        <v/>
      </c>
      <c r="H305" s="201" t="str">
        <f t="shared" si="301"/>
        <v/>
      </c>
      <c r="I305" s="178"/>
      <c r="J305" s="221"/>
      <c r="K305" s="178"/>
      <c r="L305" s="218"/>
      <c r="M305" s="178"/>
      <c r="N305" s="178"/>
      <c r="O305" s="217"/>
      <c r="P305" s="217"/>
      <c r="Q305" s="217"/>
      <c r="R305" s="218"/>
    </row>
    <row r="306" spans="1:18" ht="12.5">
      <c r="A306" s="220"/>
      <c r="B306" s="205"/>
      <c r="C306" s="201" t="str">
        <f t="shared" si="0"/>
        <v/>
      </c>
      <c r="D306" s="201" t="str">
        <f t="shared" si="1"/>
        <v/>
      </c>
      <c r="E306" s="201" t="str">
        <f t="shared" si="2"/>
        <v/>
      </c>
      <c r="F306" s="201" t="str">
        <f t="shared" ref="F306:H306" si="302">IF(NOT(ISBLANK(O306)),CONCATENATE(TEXT(O306,"yyyy-mm-ddThh:MM:ss"),"Z"),"")</f>
        <v/>
      </c>
      <c r="G306" s="201" t="str">
        <f t="shared" si="302"/>
        <v/>
      </c>
      <c r="H306" s="201" t="str">
        <f t="shared" si="302"/>
        <v/>
      </c>
      <c r="I306" s="178"/>
      <c r="J306" s="221"/>
      <c r="K306" s="178"/>
      <c r="L306" s="218"/>
      <c r="M306" s="178"/>
      <c r="N306" s="178"/>
      <c r="O306" s="217"/>
      <c r="P306" s="217"/>
      <c r="Q306" s="217"/>
      <c r="R306" s="218"/>
    </row>
    <row r="307" spans="1:18" ht="12.5">
      <c r="A307" s="220"/>
      <c r="B307" s="205"/>
      <c r="C307" s="201" t="str">
        <f t="shared" si="0"/>
        <v/>
      </c>
      <c r="D307" s="201" t="str">
        <f t="shared" si="1"/>
        <v/>
      </c>
      <c r="E307" s="201" t="str">
        <f t="shared" si="2"/>
        <v/>
      </c>
      <c r="F307" s="201" t="str">
        <f t="shared" ref="F307:H307" si="303">IF(NOT(ISBLANK(O307)),CONCATENATE(TEXT(O307,"yyyy-mm-ddThh:MM:ss"),"Z"),"")</f>
        <v/>
      </c>
      <c r="G307" s="201" t="str">
        <f t="shared" si="303"/>
        <v/>
      </c>
      <c r="H307" s="201" t="str">
        <f t="shared" si="303"/>
        <v/>
      </c>
      <c r="I307" s="178"/>
      <c r="J307" s="221"/>
      <c r="K307" s="178"/>
      <c r="L307" s="218"/>
      <c r="M307" s="178"/>
      <c r="N307" s="178"/>
      <c r="O307" s="217"/>
      <c r="P307" s="217"/>
      <c r="Q307" s="217"/>
      <c r="R307" s="218"/>
    </row>
    <row r="308" spans="1:18" ht="12.5">
      <c r="A308" s="220"/>
      <c r="B308" s="205"/>
      <c r="C308" s="201" t="str">
        <f t="shared" si="0"/>
        <v/>
      </c>
      <c r="D308" s="201" t="str">
        <f t="shared" si="1"/>
        <v/>
      </c>
      <c r="E308" s="201" t="str">
        <f t="shared" si="2"/>
        <v/>
      </c>
      <c r="F308" s="201" t="str">
        <f t="shared" ref="F308:H308" si="304">IF(NOT(ISBLANK(O308)),CONCATENATE(TEXT(O308,"yyyy-mm-ddThh:MM:ss"),"Z"),"")</f>
        <v/>
      </c>
      <c r="G308" s="201" t="str">
        <f t="shared" si="304"/>
        <v/>
      </c>
      <c r="H308" s="201" t="str">
        <f t="shared" si="304"/>
        <v/>
      </c>
      <c r="I308" s="178"/>
      <c r="J308" s="221"/>
      <c r="K308" s="178"/>
      <c r="L308" s="218"/>
      <c r="M308" s="178"/>
      <c r="N308" s="178"/>
      <c r="O308" s="217"/>
      <c r="P308" s="217"/>
      <c r="Q308" s="217"/>
      <c r="R308" s="218"/>
    </row>
    <row r="309" spans="1:18" ht="12.5">
      <c r="A309" s="220"/>
      <c r="B309" s="205"/>
      <c r="C309" s="201" t="str">
        <f t="shared" si="0"/>
        <v/>
      </c>
      <c r="D309" s="201" t="str">
        <f t="shared" si="1"/>
        <v/>
      </c>
      <c r="E309" s="201" t="str">
        <f t="shared" si="2"/>
        <v/>
      </c>
      <c r="F309" s="201" t="str">
        <f t="shared" ref="F309:H309" si="305">IF(NOT(ISBLANK(O309)),CONCATENATE(TEXT(O309,"yyyy-mm-ddThh:MM:ss"),"Z"),"")</f>
        <v/>
      </c>
      <c r="G309" s="201" t="str">
        <f t="shared" si="305"/>
        <v/>
      </c>
      <c r="H309" s="201" t="str">
        <f t="shared" si="305"/>
        <v/>
      </c>
      <c r="I309" s="178"/>
      <c r="J309" s="221"/>
      <c r="K309" s="178"/>
      <c r="L309" s="218"/>
      <c r="M309" s="178"/>
      <c r="N309" s="178"/>
      <c r="O309" s="217"/>
      <c r="P309" s="217"/>
      <c r="Q309" s="217"/>
      <c r="R309" s="218"/>
    </row>
    <row r="310" spans="1:18" ht="12.5">
      <c r="A310" s="220"/>
      <c r="B310" s="205"/>
      <c r="C310" s="201" t="str">
        <f t="shared" si="0"/>
        <v/>
      </c>
      <c r="D310" s="201" t="str">
        <f t="shared" si="1"/>
        <v/>
      </c>
      <c r="E310" s="201" t="str">
        <f t="shared" si="2"/>
        <v/>
      </c>
      <c r="F310" s="201" t="str">
        <f t="shared" ref="F310:H310" si="306">IF(NOT(ISBLANK(O310)),CONCATENATE(TEXT(O310,"yyyy-mm-ddThh:MM:ss"),"Z"),"")</f>
        <v/>
      </c>
      <c r="G310" s="201" t="str">
        <f t="shared" si="306"/>
        <v/>
      </c>
      <c r="H310" s="201" t="str">
        <f t="shared" si="306"/>
        <v/>
      </c>
      <c r="I310" s="178"/>
      <c r="J310" s="221"/>
      <c r="K310" s="178"/>
      <c r="L310" s="218"/>
      <c r="M310" s="178"/>
      <c r="N310" s="178"/>
      <c r="O310" s="217"/>
      <c r="P310" s="217"/>
      <c r="Q310" s="217"/>
      <c r="R310" s="218"/>
    </row>
    <row r="311" spans="1:18" ht="12.5">
      <c r="A311" s="220"/>
      <c r="B311" s="205"/>
      <c r="C311" s="201" t="str">
        <f t="shared" si="0"/>
        <v/>
      </c>
      <c r="D311" s="201" t="str">
        <f t="shared" si="1"/>
        <v/>
      </c>
      <c r="E311" s="201" t="str">
        <f t="shared" si="2"/>
        <v/>
      </c>
      <c r="F311" s="201" t="str">
        <f t="shared" ref="F311:H311" si="307">IF(NOT(ISBLANK(O311)),CONCATENATE(TEXT(O311,"yyyy-mm-ddThh:MM:ss"),"Z"),"")</f>
        <v/>
      </c>
      <c r="G311" s="201" t="str">
        <f t="shared" si="307"/>
        <v/>
      </c>
      <c r="H311" s="201" t="str">
        <f t="shared" si="307"/>
        <v/>
      </c>
      <c r="I311" s="178"/>
      <c r="J311" s="221"/>
      <c r="K311" s="178"/>
      <c r="L311" s="218"/>
      <c r="M311" s="178"/>
      <c r="N311" s="178"/>
      <c r="O311" s="217"/>
      <c r="P311" s="217"/>
      <c r="Q311" s="217"/>
      <c r="R311" s="218"/>
    </row>
    <row r="312" spans="1:18" ht="12.5">
      <c r="A312" s="220"/>
      <c r="B312" s="205"/>
      <c r="C312" s="201" t="str">
        <f t="shared" si="0"/>
        <v/>
      </c>
      <c r="D312" s="201" t="str">
        <f t="shared" si="1"/>
        <v/>
      </c>
      <c r="E312" s="201" t="str">
        <f t="shared" si="2"/>
        <v/>
      </c>
      <c r="F312" s="201" t="str">
        <f t="shared" ref="F312:H312" si="308">IF(NOT(ISBLANK(O312)),CONCATENATE(TEXT(O312,"yyyy-mm-ddThh:MM:ss"),"Z"),"")</f>
        <v/>
      </c>
      <c r="G312" s="201" t="str">
        <f t="shared" si="308"/>
        <v/>
      </c>
      <c r="H312" s="201" t="str">
        <f t="shared" si="308"/>
        <v/>
      </c>
      <c r="I312" s="178"/>
      <c r="J312" s="221"/>
      <c r="K312" s="178"/>
      <c r="L312" s="218"/>
      <c r="M312" s="178"/>
      <c r="N312" s="178"/>
      <c r="O312" s="217"/>
      <c r="P312" s="217"/>
      <c r="Q312" s="217"/>
      <c r="R312" s="218"/>
    </row>
    <row r="313" spans="1:18" ht="12.5">
      <c r="A313" s="220"/>
      <c r="B313" s="205"/>
      <c r="C313" s="201" t="str">
        <f t="shared" si="0"/>
        <v/>
      </c>
      <c r="D313" s="201" t="str">
        <f t="shared" si="1"/>
        <v/>
      </c>
      <c r="E313" s="201" t="str">
        <f t="shared" si="2"/>
        <v/>
      </c>
      <c r="F313" s="201" t="str">
        <f t="shared" ref="F313:H313" si="309">IF(NOT(ISBLANK(O313)),CONCATENATE(TEXT(O313,"yyyy-mm-ddThh:MM:ss"),"Z"),"")</f>
        <v/>
      </c>
      <c r="G313" s="201" t="str">
        <f t="shared" si="309"/>
        <v/>
      </c>
      <c r="H313" s="201" t="str">
        <f t="shared" si="309"/>
        <v/>
      </c>
      <c r="I313" s="178"/>
      <c r="J313" s="221"/>
      <c r="K313" s="178"/>
      <c r="L313" s="218"/>
      <c r="M313" s="178"/>
      <c r="N313" s="178"/>
      <c r="O313" s="217"/>
      <c r="P313" s="217"/>
      <c r="Q313" s="217"/>
      <c r="R313" s="218"/>
    </row>
    <row r="314" spans="1:18" ht="12.5">
      <c r="A314" s="220"/>
      <c r="B314" s="205"/>
      <c r="C314" s="201" t="str">
        <f t="shared" si="0"/>
        <v/>
      </c>
      <c r="D314" s="201" t="str">
        <f t="shared" si="1"/>
        <v/>
      </c>
      <c r="E314" s="201" t="str">
        <f t="shared" si="2"/>
        <v/>
      </c>
      <c r="F314" s="201" t="str">
        <f t="shared" ref="F314:H314" si="310">IF(NOT(ISBLANK(O314)),CONCATENATE(TEXT(O314,"yyyy-mm-ddThh:MM:ss"),"Z"),"")</f>
        <v/>
      </c>
      <c r="G314" s="201" t="str">
        <f t="shared" si="310"/>
        <v/>
      </c>
      <c r="H314" s="201" t="str">
        <f t="shared" si="310"/>
        <v/>
      </c>
      <c r="I314" s="178"/>
      <c r="J314" s="221"/>
      <c r="K314" s="178"/>
      <c r="L314" s="218"/>
      <c r="M314" s="178"/>
      <c r="N314" s="178"/>
      <c r="O314" s="217"/>
      <c r="P314" s="217"/>
      <c r="Q314" s="217"/>
      <c r="R314" s="218"/>
    </row>
    <row r="315" spans="1:18" ht="12.5">
      <c r="A315" s="220"/>
      <c r="B315" s="205"/>
      <c r="C315" s="201" t="str">
        <f t="shared" si="0"/>
        <v/>
      </c>
      <c r="D315" s="201" t="str">
        <f t="shared" si="1"/>
        <v/>
      </c>
      <c r="E315" s="201" t="str">
        <f t="shared" si="2"/>
        <v/>
      </c>
      <c r="F315" s="201" t="str">
        <f t="shared" ref="F315:H315" si="311">IF(NOT(ISBLANK(O315)),CONCATENATE(TEXT(O315,"yyyy-mm-ddThh:MM:ss"),"Z"),"")</f>
        <v/>
      </c>
      <c r="G315" s="201" t="str">
        <f t="shared" si="311"/>
        <v/>
      </c>
      <c r="H315" s="201" t="str">
        <f t="shared" si="311"/>
        <v/>
      </c>
      <c r="I315" s="178"/>
      <c r="J315" s="221"/>
      <c r="K315" s="178"/>
      <c r="L315" s="218"/>
      <c r="M315" s="178"/>
      <c r="N315" s="178"/>
      <c r="O315" s="217"/>
      <c r="P315" s="217"/>
      <c r="Q315" s="217"/>
      <c r="R315" s="218"/>
    </row>
    <row r="316" spans="1:18" ht="12.5">
      <c r="A316" s="220"/>
      <c r="B316" s="205"/>
      <c r="C316" s="201" t="str">
        <f t="shared" si="0"/>
        <v/>
      </c>
      <c r="D316" s="201" t="str">
        <f t="shared" si="1"/>
        <v/>
      </c>
      <c r="E316" s="201" t="str">
        <f t="shared" si="2"/>
        <v/>
      </c>
      <c r="F316" s="201" t="str">
        <f t="shared" ref="F316:H316" si="312">IF(NOT(ISBLANK(O316)),CONCATENATE(TEXT(O316,"yyyy-mm-ddThh:MM:ss"),"Z"),"")</f>
        <v/>
      </c>
      <c r="G316" s="201" t="str">
        <f t="shared" si="312"/>
        <v/>
      </c>
      <c r="H316" s="201" t="str">
        <f t="shared" si="312"/>
        <v/>
      </c>
      <c r="I316" s="178"/>
      <c r="J316" s="221"/>
      <c r="K316" s="178"/>
      <c r="L316" s="218"/>
      <c r="M316" s="178"/>
      <c r="N316" s="178"/>
      <c r="O316" s="217"/>
      <c r="P316" s="217"/>
      <c r="Q316" s="217"/>
      <c r="R316" s="218"/>
    </row>
    <row r="317" spans="1:18" ht="12.5">
      <c r="A317" s="220"/>
      <c r="B317" s="205"/>
      <c r="C317" s="201" t="str">
        <f t="shared" si="0"/>
        <v/>
      </c>
      <c r="D317" s="201" t="str">
        <f t="shared" si="1"/>
        <v/>
      </c>
      <c r="E317" s="201" t="str">
        <f t="shared" si="2"/>
        <v/>
      </c>
      <c r="F317" s="201" t="str">
        <f t="shared" ref="F317:H317" si="313">IF(NOT(ISBLANK(O317)),CONCATENATE(TEXT(O317,"yyyy-mm-ddThh:MM:ss"),"Z"),"")</f>
        <v/>
      </c>
      <c r="G317" s="201" t="str">
        <f t="shared" si="313"/>
        <v/>
      </c>
      <c r="H317" s="201" t="str">
        <f t="shared" si="313"/>
        <v/>
      </c>
      <c r="I317" s="178"/>
      <c r="J317" s="221"/>
      <c r="K317" s="178"/>
      <c r="L317" s="218"/>
      <c r="M317" s="178"/>
      <c r="N317" s="178"/>
      <c r="O317" s="217"/>
      <c r="P317" s="217"/>
      <c r="Q317" s="217"/>
      <c r="R317" s="218"/>
    </row>
    <row r="318" spans="1:18" ht="12.5">
      <c r="A318" s="220"/>
      <c r="B318" s="205"/>
      <c r="C318" s="201" t="str">
        <f t="shared" si="0"/>
        <v/>
      </c>
      <c r="D318" s="201" t="str">
        <f t="shared" si="1"/>
        <v/>
      </c>
      <c r="E318" s="201" t="str">
        <f t="shared" si="2"/>
        <v/>
      </c>
      <c r="F318" s="201" t="str">
        <f t="shared" ref="F318:H318" si="314">IF(NOT(ISBLANK(O318)),CONCATENATE(TEXT(O318,"yyyy-mm-ddThh:MM:ss"),"Z"),"")</f>
        <v/>
      </c>
      <c r="G318" s="201" t="str">
        <f t="shared" si="314"/>
        <v/>
      </c>
      <c r="H318" s="201" t="str">
        <f t="shared" si="314"/>
        <v/>
      </c>
      <c r="I318" s="178"/>
      <c r="J318" s="221"/>
      <c r="K318" s="178"/>
      <c r="L318" s="218"/>
      <c r="M318" s="178"/>
      <c r="N318" s="178"/>
      <c r="O318" s="217"/>
      <c r="P318" s="217"/>
      <c r="Q318" s="217"/>
      <c r="R318" s="218"/>
    </row>
    <row r="319" spans="1:18" ht="12.5">
      <c r="A319" s="220"/>
      <c r="B319" s="205"/>
      <c r="C319" s="201" t="str">
        <f t="shared" si="0"/>
        <v/>
      </c>
      <c r="D319" s="201" t="str">
        <f t="shared" si="1"/>
        <v/>
      </c>
      <c r="E319" s="201" t="str">
        <f t="shared" si="2"/>
        <v/>
      </c>
      <c r="F319" s="201" t="str">
        <f t="shared" ref="F319:H319" si="315">IF(NOT(ISBLANK(O319)),CONCATENATE(TEXT(O319,"yyyy-mm-ddThh:MM:ss"),"Z"),"")</f>
        <v/>
      </c>
      <c r="G319" s="201" t="str">
        <f t="shared" si="315"/>
        <v/>
      </c>
      <c r="H319" s="201" t="str">
        <f t="shared" si="315"/>
        <v/>
      </c>
      <c r="I319" s="178"/>
      <c r="J319" s="221"/>
      <c r="K319" s="178"/>
      <c r="L319" s="218"/>
      <c r="M319" s="178"/>
      <c r="N319" s="178"/>
      <c r="O319" s="217"/>
      <c r="P319" s="217"/>
      <c r="Q319" s="217"/>
      <c r="R319" s="218"/>
    </row>
    <row r="320" spans="1:18" ht="12.5">
      <c r="A320" s="220"/>
      <c r="B320" s="205"/>
      <c r="C320" s="201" t="str">
        <f t="shared" si="0"/>
        <v/>
      </c>
      <c r="D320" s="201" t="str">
        <f t="shared" si="1"/>
        <v/>
      </c>
      <c r="E320" s="201" t="str">
        <f t="shared" si="2"/>
        <v/>
      </c>
      <c r="F320" s="201" t="str">
        <f t="shared" ref="F320:H320" si="316">IF(NOT(ISBLANK(O320)),CONCATENATE(TEXT(O320,"yyyy-mm-ddThh:MM:ss"),"Z"),"")</f>
        <v/>
      </c>
      <c r="G320" s="201" t="str">
        <f t="shared" si="316"/>
        <v/>
      </c>
      <c r="H320" s="201" t="str">
        <f t="shared" si="316"/>
        <v/>
      </c>
      <c r="I320" s="178"/>
      <c r="J320" s="221"/>
      <c r="K320" s="178"/>
      <c r="L320" s="218"/>
      <c r="M320" s="178"/>
      <c r="N320" s="178"/>
      <c r="O320" s="217"/>
      <c r="P320" s="217"/>
      <c r="Q320" s="217"/>
      <c r="R320" s="218"/>
    </row>
    <row r="321" spans="1:18" ht="12.5">
      <c r="A321" s="220"/>
      <c r="B321" s="205"/>
      <c r="C321" s="201" t="str">
        <f t="shared" si="0"/>
        <v/>
      </c>
      <c r="D321" s="201" t="str">
        <f t="shared" si="1"/>
        <v/>
      </c>
      <c r="E321" s="201" t="str">
        <f t="shared" si="2"/>
        <v/>
      </c>
      <c r="F321" s="201" t="str">
        <f t="shared" ref="F321:H321" si="317">IF(NOT(ISBLANK(O321)),CONCATENATE(TEXT(O321,"yyyy-mm-ddThh:MM:ss"),"Z"),"")</f>
        <v/>
      </c>
      <c r="G321" s="201" t="str">
        <f t="shared" si="317"/>
        <v/>
      </c>
      <c r="H321" s="201" t="str">
        <f t="shared" si="317"/>
        <v/>
      </c>
      <c r="I321" s="178"/>
      <c r="J321" s="221"/>
      <c r="K321" s="178"/>
      <c r="L321" s="218"/>
      <c r="M321" s="178"/>
      <c r="N321" s="178"/>
      <c r="O321" s="217"/>
      <c r="P321" s="217"/>
      <c r="Q321" s="217"/>
      <c r="R321" s="218"/>
    </row>
    <row r="322" spans="1:18" ht="12.5">
      <c r="A322" s="220"/>
      <c r="B322" s="205"/>
      <c r="C322" s="201" t="str">
        <f t="shared" si="0"/>
        <v/>
      </c>
      <c r="D322" s="201" t="str">
        <f t="shared" si="1"/>
        <v/>
      </c>
      <c r="E322" s="201" t="str">
        <f t="shared" si="2"/>
        <v/>
      </c>
      <c r="F322" s="201" t="str">
        <f t="shared" ref="F322:H322" si="318">IF(NOT(ISBLANK(O322)),CONCATENATE(TEXT(O322,"yyyy-mm-ddThh:MM:ss"),"Z"),"")</f>
        <v/>
      </c>
      <c r="G322" s="201" t="str">
        <f t="shared" si="318"/>
        <v/>
      </c>
      <c r="H322" s="201" t="str">
        <f t="shared" si="318"/>
        <v/>
      </c>
      <c r="I322" s="178"/>
      <c r="J322" s="221"/>
      <c r="K322" s="178"/>
      <c r="L322" s="218"/>
      <c r="M322" s="178"/>
      <c r="N322" s="178"/>
      <c r="O322" s="217"/>
      <c r="P322" s="217"/>
      <c r="Q322" s="217"/>
      <c r="R322" s="218"/>
    </row>
    <row r="323" spans="1:18" ht="12.5">
      <c r="A323" s="220"/>
      <c r="B323" s="205"/>
      <c r="C323" s="201" t="str">
        <f t="shared" si="0"/>
        <v/>
      </c>
      <c r="D323" s="201" t="str">
        <f t="shared" si="1"/>
        <v/>
      </c>
      <c r="E323" s="201" t="str">
        <f t="shared" si="2"/>
        <v/>
      </c>
      <c r="F323" s="201" t="str">
        <f t="shared" ref="F323:H323" si="319">IF(NOT(ISBLANK(O323)),CONCATENATE(TEXT(O323,"yyyy-mm-ddThh:MM:ss"),"Z"),"")</f>
        <v/>
      </c>
      <c r="G323" s="201" t="str">
        <f t="shared" si="319"/>
        <v/>
      </c>
      <c r="H323" s="201" t="str">
        <f t="shared" si="319"/>
        <v/>
      </c>
      <c r="I323" s="178"/>
      <c r="J323" s="221"/>
      <c r="K323" s="178"/>
      <c r="L323" s="218"/>
      <c r="M323" s="178"/>
      <c r="N323" s="178"/>
      <c r="O323" s="217"/>
      <c r="P323" s="217"/>
      <c r="Q323" s="217"/>
      <c r="R323" s="218"/>
    </row>
    <row r="324" spans="1:18" ht="12.5">
      <c r="A324" s="220"/>
      <c r="B324" s="205"/>
      <c r="C324" s="201" t="str">
        <f t="shared" si="0"/>
        <v/>
      </c>
      <c r="D324" s="201" t="str">
        <f t="shared" si="1"/>
        <v/>
      </c>
      <c r="E324" s="201" t="str">
        <f t="shared" si="2"/>
        <v/>
      </c>
      <c r="F324" s="201" t="str">
        <f t="shared" ref="F324:H324" si="320">IF(NOT(ISBLANK(O324)),CONCATENATE(TEXT(O324,"yyyy-mm-ddThh:MM:ss"),"Z"),"")</f>
        <v/>
      </c>
      <c r="G324" s="201" t="str">
        <f t="shared" si="320"/>
        <v/>
      </c>
      <c r="H324" s="201" t="str">
        <f t="shared" si="320"/>
        <v/>
      </c>
      <c r="I324" s="178"/>
      <c r="J324" s="221"/>
      <c r="K324" s="178"/>
      <c r="L324" s="218"/>
      <c r="M324" s="178"/>
      <c r="N324" s="178"/>
      <c r="O324" s="217"/>
      <c r="P324" s="217"/>
      <c r="Q324" s="217"/>
      <c r="R324" s="218"/>
    </row>
    <row r="325" spans="1:18" ht="12.5">
      <c r="A325" s="220"/>
      <c r="B325" s="205"/>
      <c r="C325" s="201" t="str">
        <f t="shared" si="0"/>
        <v/>
      </c>
      <c r="D325" s="201" t="str">
        <f t="shared" si="1"/>
        <v/>
      </c>
      <c r="E325" s="201" t="str">
        <f t="shared" si="2"/>
        <v/>
      </c>
      <c r="F325" s="201" t="str">
        <f t="shared" ref="F325:H325" si="321">IF(NOT(ISBLANK(O325)),CONCATENATE(TEXT(O325,"yyyy-mm-ddThh:MM:ss"),"Z"),"")</f>
        <v/>
      </c>
      <c r="G325" s="201" t="str">
        <f t="shared" si="321"/>
        <v/>
      </c>
      <c r="H325" s="201" t="str">
        <f t="shared" si="321"/>
        <v/>
      </c>
      <c r="I325" s="178"/>
      <c r="J325" s="221"/>
      <c r="K325" s="178"/>
      <c r="L325" s="218"/>
      <c r="M325" s="178"/>
      <c r="N325" s="178"/>
      <c r="O325" s="217"/>
      <c r="P325" s="217"/>
      <c r="Q325" s="217"/>
      <c r="R325" s="218"/>
    </row>
    <row r="326" spans="1:18" ht="12.5">
      <c r="A326" s="220"/>
      <c r="B326" s="205"/>
      <c r="C326" s="201" t="str">
        <f t="shared" si="0"/>
        <v/>
      </c>
      <c r="D326" s="201" t="str">
        <f t="shared" si="1"/>
        <v/>
      </c>
      <c r="E326" s="201" t="str">
        <f t="shared" si="2"/>
        <v/>
      </c>
      <c r="F326" s="201" t="str">
        <f t="shared" ref="F326:H326" si="322">IF(NOT(ISBLANK(O326)),CONCATENATE(TEXT(O326,"yyyy-mm-ddThh:MM:ss"),"Z"),"")</f>
        <v/>
      </c>
      <c r="G326" s="201" t="str">
        <f t="shared" si="322"/>
        <v/>
      </c>
      <c r="H326" s="201" t="str">
        <f t="shared" si="322"/>
        <v/>
      </c>
      <c r="I326" s="178"/>
      <c r="J326" s="221"/>
      <c r="K326" s="178"/>
      <c r="L326" s="218"/>
      <c r="M326" s="178"/>
      <c r="N326" s="178"/>
      <c r="O326" s="217"/>
      <c r="P326" s="217"/>
      <c r="Q326" s="217"/>
      <c r="R326" s="218"/>
    </row>
    <row r="327" spans="1:18" ht="12.5">
      <c r="A327" s="220"/>
      <c r="B327" s="205"/>
      <c r="C327" s="201" t="str">
        <f t="shared" si="0"/>
        <v/>
      </c>
      <c r="D327" s="201" t="str">
        <f t="shared" si="1"/>
        <v/>
      </c>
      <c r="E327" s="201" t="str">
        <f t="shared" si="2"/>
        <v/>
      </c>
      <c r="F327" s="201" t="str">
        <f t="shared" ref="F327:H327" si="323">IF(NOT(ISBLANK(O327)),CONCATENATE(TEXT(O327,"yyyy-mm-ddThh:MM:ss"),"Z"),"")</f>
        <v/>
      </c>
      <c r="G327" s="201" t="str">
        <f t="shared" si="323"/>
        <v/>
      </c>
      <c r="H327" s="201" t="str">
        <f t="shared" si="323"/>
        <v/>
      </c>
      <c r="I327" s="178"/>
      <c r="J327" s="221"/>
      <c r="K327" s="178"/>
      <c r="L327" s="218"/>
      <c r="M327" s="178"/>
      <c r="N327" s="178"/>
      <c r="O327" s="217"/>
      <c r="P327" s="217"/>
      <c r="Q327" s="217"/>
      <c r="R327" s="218"/>
    </row>
    <row r="328" spans="1:18" ht="12.5">
      <c r="A328" s="220"/>
      <c r="B328" s="205"/>
      <c r="C328" s="201" t="str">
        <f t="shared" si="0"/>
        <v/>
      </c>
      <c r="D328" s="201" t="str">
        <f t="shared" si="1"/>
        <v/>
      </c>
      <c r="E328" s="201" t="str">
        <f t="shared" si="2"/>
        <v/>
      </c>
      <c r="F328" s="201" t="str">
        <f t="shared" ref="F328:H328" si="324">IF(NOT(ISBLANK(O328)),CONCATENATE(TEXT(O328,"yyyy-mm-ddThh:MM:ss"),"Z"),"")</f>
        <v/>
      </c>
      <c r="G328" s="201" t="str">
        <f t="shared" si="324"/>
        <v/>
      </c>
      <c r="H328" s="201" t="str">
        <f t="shared" si="324"/>
        <v/>
      </c>
      <c r="I328" s="178"/>
      <c r="J328" s="221"/>
      <c r="K328" s="178"/>
      <c r="L328" s="218"/>
      <c r="M328" s="178"/>
      <c r="N328" s="178"/>
      <c r="O328" s="217"/>
      <c r="P328" s="217"/>
      <c r="Q328" s="217"/>
      <c r="R328" s="218"/>
    </row>
    <row r="329" spans="1:18" ht="12.5">
      <c r="A329" s="220"/>
      <c r="B329" s="205"/>
      <c r="C329" s="201" t="str">
        <f t="shared" si="0"/>
        <v/>
      </c>
      <c r="D329" s="201" t="str">
        <f t="shared" si="1"/>
        <v/>
      </c>
      <c r="E329" s="201" t="str">
        <f t="shared" si="2"/>
        <v/>
      </c>
      <c r="F329" s="201" t="str">
        <f t="shared" ref="F329:H329" si="325">IF(NOT(ISBLANK(O329)),CONCATENATE(TEXT(O329,"yyyy-mm-ddThh:MM:ss"),"Z"),"")</f>
        <v/>
      </c>
      <c r="G329" s="201" t="str">
        <f t="shared" si="325"/>
        <v/>
      </c>
      <c r="H329" s="201" t="str">
        <f t="shared" si="325"/>
        <v/>
      </c>
      <c r="I329" s="178"/>
      <c r="J329" s="221"/>
      <c r="K329" s="178"/>
      <c r="L329" s="218"/>
      <c r="M329" s="178"/>
      <c r="N329" s="178"/>
      <c r="O329" s="217"/>
      <c r="P329" s="217"/>
      <c r="Q329" s="217"/>
      <c r="R329" s="218"/>
    </row>
    <row r="330" spans="1:18" ht="12.5">
      <c r="A330" s="220"/>
      <c r="B330" s="205"/>
      <c r="C330" s="201" t="str">
        <f t="shared" si="0"/>
        <v/>
      </c>
      <c r="D330" s="201" t="str">
        <f t="shared" si="1"/>
        <v/>
      </c>
      <c r="E330" s="201" t="str">
        <f t="shared" si="2"/>
        <v/>
      </c>
      <c r="F330" s="201" t="str">
        <f t="shared" ref="F330:H330" si="326">IF(NOT(ISBLANK(O330)),CONCATENATE(TEXT(O330,"yyyy-mm-ddThh:MM:ss"),"Z"),"")</f>
        <v/>
      </c>
      <c r="G330" s="201" t="str">
        <f t="shared" si="326"/>
        <v/>
      </c>
      <c r="H330" s="201" t="str">
        <f t="shared" si="326"/>
        <v/>
      </c>
      <c r="I330" s="178"/>
      <c r="J330" s="221"/>
      <c r="K330" s="178"/>
      <c r="L330" s="218"/>
      <c r="M330" s="178"/>
      <c r="N330" s="178"/>
      <c r="O330" s="217"/>
      <c r="P330" s="217"/>
      <c r="Q330" s="217"/>
      <c r="R330" s="218"/>
    </row>
    <row r="331" spans="1:18" ht="12.5">
      <c r="A331" s="220"/>
      <c r="B331" s="205"/>
      <c r="C331" s="201" t="str">
        <f t="shared" si="0"/>
        <v/>
      </c>
      <c r="D331" s="201" t="str">
        <f t="shared" si="1"/>
        <v/>
      </c>
      <c r="E331" s="201" t="str">
        <f t="shared" si="2"/>
        <v/>
      </c>
      <c r="F331" s="201" t="str">
        <f t="shared" ref="F331:H331" si="327">IF(NOT(ISBLANK(O331)),CONCATENATE(TEXT(O331,"yyyy-mm-ddThh:MM:ss"),"Z"),"")</f>
        <v/>
      </c>
      <c r="G331" s="201" t="str">
        <f t="shared" si="327"/>
        <v/>
      </c>
      <c r="H331" s="201" t="str">
        <f t="shared" si="327"/>
        <v/>
      </c>
      <c r="I331" s="178"/>
      <c r="J331" s="221"/>
      <c r="K331" s="178"/>
      <c r="L331" s="218"/>
      <c r="M331" s="178"/>
      <c r="N331" s="178"/>
      <c r="O331" s="217"/>
      <c r="P331" s="217"/>
      <c r="Q331" s="217"/>
      <c r="R331" s="218"/>
    </row>
    <row r="332" spans="1:18" ht="12.5">
      <c r="A332" s="220"/>
      <c r="B332" s="205"/>
      <c r="C332" s="201" t="str">
        <f t="shared" si="0"/>
        <v/>
      </c>
      <c r="D332" s="201" t="str">
        <f t="shared" si="1"/>
        <v/>
      </c>
      <c r="E332" s="201" t="str">
        <f t="shared" si="2"/>
        <v/>
      </c>
      <c r="F332" s="201" t="str">
        <f t="shared" ref="F332:H332" si="328">IF(NOT(ISBLANK(O332)),CONCATENATE(TEXT(O332,"yyyy-mm-ddThh:MM:ss"),"Z"),"")</f>
        <v/>
      </c>
      <c r="G332" s="201" t="str">
        <f t="shared" si="328"/>
        <v/>
      </c>
      <c r="H332" s="201" t="str">
        <f t="shared" si="328"/>
        <v/>
      </c>
      <c r="I332" s="178"/>
      <c r="J332" s="221"/>
      <c r="K332" s="178"/>
      <c r="L332" s="218"/>
      <c r="M332" s="178"/>
      <c r="N332" s="178"/>
      <c r="O332" s="217"/>
      <c r="P332" s="217"/>
      <c r="Q332" s="217"/>
      <c r="R332" s="218"/>
    </row>
    <row r="333" spans="1:18" ht="12.5">
      <c r="A333" s="220"/>
      <c r="B333" s="205"/>
      <c r="C333" s="201" t="str">
        <f t="shared" si="0"/>
        <v/>
      </c>
      <c r="D333" s="201" t="str">
        <f t="shared" si="1"/>
        <v/>
      </c>
      <c r="E333" s="201" t="str">
        <f t="shared" si="2"/>
        <v/>
      </c>
      <c r="F333" s="201" t="str">
        <f t="shared" ref="F333:H333" si="329">IF(NOT(ISBLANK(O333)),CONCATENATE(TEXT(O333,"yyyy-mm-ddThh:MM:ss"),"Z"),"")</f>
        <v/>
      </c>
      <c r="G333" s="201" t="str">
        <f t="shared" si="329"/>
        <v/>
      </c>
      <c r="H333" s="201" t="str">
        <f t="shared" si="329"/>
        <v/>
      </c>
      <c r="I333" s="178"/>
      <c r="J333" s="221"/>
      <c r="K333" s="178"/>
      <c r="L333" s="218"/>
      <c r="M333" s="178"/>
      <c r="N333" s="178"/>
      <c r="O333" s="217"/>
      <c r="P333" s="217"/>
      <c r="Q333" s="217"/>
      <c r="R333" s="218"/>
    </row>
    <row r="334" spans="1:18" ht="12.5">
      <c r="A334" s="220"/>
      <c r="B334" s="205"/>
      <c r="C334" s="201" t="str">
        <f t="shared" si="0"/>
        <v/>
      </c>
      <c r="D334" s="201" t="str">
        <f t="shared" si="1"/>
        <v/>
      </c>
      <c r="E334" s="201" t="str">
        <f t="shared" si="2"/>
        <v/>
      </c>
      <c r="F334" s="201" t="str">
        <f t="shared" ref="F334:H334" si="330">IF(NOT(ISBLANK(O334)),CONCATENATE(TEXT(O334,"yyyy-mm-ddThh:MM:ss"),"Z"),"")</f>
        <v/>
      </c>
      <c r="G334" s="201" t="str">
        <f t="shared" si="330"/>
        <v/>
      </c>
      <c r="H334" s="201" t="str">
        <f t="shared" si="330"/>
        <v/>
      </c>
      <c r="I334" s="178"/>
      <c r="J334" s="221"/>
      <c r="K334" s="178"/>
      <c r="L334" s="218"/>
      <c r="M334" s="178"/>
      <c r="N334" s="178"/>
      <c r="O334" s="217"/>
      <c r="P334" s="217"/>
      <c r="Q334" s="217"/>
      <c r="R334" s="218"/>
    </row>
    <row r="335" spans="1:18" ht="12.5">
      <c r="A335" s="220"/>
      <c r="B335" s="205"/>
      <c r="C335" s="201" t="str">
        <f t="shared" si="0"/>
        <v/>
      </c>
      <c r="D335" s="201" t="str">
        <f t="shared" si="1"/>
        <v/>
      </c>
      <c r="E335" s="201" t="str">
        <f t="shared" si="2"/>
        <v/>
      </c>
      <c r="F335" s="201" t="str">
        <f t="shared" ref="F335:H335" si="331">IF(NOT(ISBLANK(O335)),CONCATENATE(TEXT(O335,"yyyy-mm-ddThh:MM:ss"),"Z"),"")</f>
        <v/>
      </c>
      <c r="G335" s="201" t="str">
        <f t="shared" si="331"/>
        <v/>
      </c>
      <c r="H335" s="201" t="str">
        <f t="shared" si="331"/>
        <v/>
      </c>
      <c r="I335" s="178"/>
      <c r="J335" s="221"/>
      <c r="K335" s="178"/>
      <c r="L335" s="218"/>
      <c r="M335" s="178"/>
      <c r="N335" s="178"/>
      <c r="O335" s="217"/>
      <c r="P335" s="217"/>
      <c r="Q335" s="217"/>
      <c r="R335" s="218"/>
    </row>
    <row r="336" spans="1:18" ht="12.5">
      <c r="A336" s="220"/>
      <c r="B336" s="205"/>
      <c r="C336" s="201" t="str">
        <f t="shared" si="0"/>
        <v/>
      </c>
      <c r="D336" s="201" t="str">
        <f t="shared" si="1"/>
        <v/>
      </c>
      <c r="E336" s="201" t="str">
        <f t="shared" si="2"/>
        <v/>
      </c>
      <c r="F336" s="201" t="str">
        <f t="shared" ref="F336:H336" si="332">IF(NOT(ISBLANK(O336)),CONCATENATE(TEXT(O336,"yyyy-mm-ddThh:MM:ss"),"Z"),"")</f>
        <v/>
      </c>
      <c r="G336" s="201" t="str">
        <f t="shared" si="332"/>
        <v/>
      </c>
      <c r="H336" s="201" t="str">
        <f t="shared" si="332"/>
        <v/>
      </c>
      <c r="I336" s="178"/>
      <c r="J336" s="221"/>
      <c r="K336" s="178"/>
      <c r="L336" s="218"/>
      <c r="M336" s="178"/>
      <c r="N336" s="178"/>
      <c r="O336" s="217"/>
      <c r="P336" s="217"/>
      <c r="Q336" s="217"/>
      <c r="R336" s="218"/>
    </row>
    <row r="337" spans="1:18" ht="12.5">
      <c r="A337" s="220"/>
      <c r="B337" s="205"/>
      <c r="C337" s="201" t="str">
        <f t="shared" si="0"/>
        <v/>
      </c>
      <c r="D337" s="201" t="str">
        <f t="shared" si="1"/>
        <v/>
      </c>
      <c r="E337" s="201" t="str">
        <f t="shared" si="2"/>
        <v/>
      </c>
      <c r="F337" s="201" t="str">
        <f t="shared" ref="F337:H337" si="333">IF(NOT(ISBLANK(O337)),CONCATENATE(TEXT(O337,"yyyy-mm-ddThh:MM:ss"),"Z"),"")</f>
        <v/>
      </c>
      <c r="G337" s="201" t="str">
        <f t="shared" si="333"/>
        <v/>
      </c>
      <c r="H337" s="201" t="str">
        <f t="shared" si="333"/>
        <v/>
      </c>
      <c r="I337" s="178"/>
      <c r="J337" s="221"/>
      <c r="K337" s="178"/>
      <c r="L337" s="218"/>
      <c r="M337" s="178"/>
      <c r="N337" s="178"/>
      <c r="O337" s="217"/>
      <c r="P337" s="217"/>
      <c r="Q337" s="217"/>
      <c r="R337" s="218"/>
    </row>
    <row r="338" spans="1:18" ht="12.5">
      <c r="A338" s="220"/>
      <c r="B338" s="205"/>
      <c r="C338" s="201" t="str">
        <f t="shared" si="0"/>
        <v/>
      </c>
      <c r="D338" s="201" t="str">
        <f t="shared" si="1"/>
        <v/>
      </c>
      <c r="E338" s="201" t="str">
        <f t="shared" si="2"/>
        <v/>
      </c>
      <c r="F338" s="201" t="str">
        <f t="shared" ref="F338:H338" si="334">IF(NOT(ISBLANK(O338)),CONCATENATE(TEXT(O338,"yyyy-mm-ddThh:MM:ss"),"Z"),"")</f>
        <v/>
      </c>
      <c r="G338" s="201" t="str">
        <f t="shared" si="334"/>
        <v/>
      </c>
      <c r="H338" s="201" t="str">
        <f t="shared" si="334"/>
        <v/>
      </c>
      <c r="I338" s="178"/>
      <c r="J338" s="221"/>
      <c r="K338" s="178"/>
      <c r="L338" s="218"/>
      <c r="M338" s="178"/>
      <c r="N338" s="178"/>
      <c r="O338" s="217"/>
      <c r="P338" s="217"/>
      <c r="Q338" s="217"/>
      <c r="R338" s="218"/>
    </row>
    <row r="339" spans="1:18" ht="12.5">
      <c r="A339" s="220"/>
      <c r="B339" s="205"/>
      <c r="C339" s="201" t="str">
        <f t="shared" si="0"/>
        <v/>
      </c>
      <c r="D339" s="201" t="str">
        <f t="shared" si="1"/>
        <v/>
      </c>
      <c r="E339" s="201" t="str">
        <f t="shared" si="2"/>
        <v/>
      </c>
      <c r="F339" s="201" t="str">
        <f t="shared" ref="F339:H339" si="335">IF(NOT(ISBLANK(O339)),CONCATENATE(TEXT(O339,"yyyy-mm-ddThh:MM:ss"),"Z"),"")</f>
        <v/>
      </c>
      <c r="G339" s="201" t="str">
        <f t="shared" si="335"/>
        <v/>
      </c>
      <c r="H339" s="201" t="str">
        <f t="shared" si="335"/>
        <v/>
      </c>
      <c r="I339" s="178"/>
      <c r="J339" s="221"/>
      <c r="K339" s="178"/>
      <c r="L339" s="218"/>
      <c r="M339" s="178"/>
      <c r="N339" s="178"/>
      <c r="O339" s="217"/>
      <c r="P339" s="217"/>
      <c r="Q339" s="217"/>
      <c r="R339" s="218"/>
    </row>
    <row r="340" spans="1:18" ht="12.5">
      <c r="A340" s="220"/>
      <c r="B340" s="205"/>
      <c r="C340" s="201" t="str">
        <f t="shared" si="0"/>
        <v/>
      </c>
      <c r="D340" s="201" t="str">
        <f t="shared" si="1"/>
        <v/>
      </c>
      <c r="E340" s="201" t="str">
        <f t="shared" si="2"/>
        <v/>
      </c>
      <c r="F340" s="201" t="str">
        <f t="shared" ref="F340:H340" si="336">IF(NOT(ISBLANK(O340)),CONCATENATE(TEXT(O340,"yyyy-mm-ddThh:MM:ss"),"Z"),"")</f>
        <v/>
      </c>
      <c r="G340" s="201" t="str">
        <f t="shared" si="336"/>
        <v/>
      </c>
      <c r="H340" s="201" t="str">
        <f t="shared" si="336"/>
        <v/>
      </c>
      <c r="I340" s="178"/>
      <c r="J340" s="221"/>
      <c r="K340" s="178"/>
      <c r="L340" s="218"/>
      <c r="M340" s="178"/>
      <c r="N340" s="178"/>
      <c r="O340" s="217"/>
      <c r="P340" s="217"/>
      <c r="Q340" s="217"/>
      <c r="R340" s="218"/>
    </row>
    <row r="341" spans="1:18" ht="12.5">
      <c r="A341" s="220"/>
      <c r="B341" s="205"/>
      <c r="C341" s="201" t="str">
        <f t="shared" si="0"/>
        <v/>
      </c>
      <c r="D341" s="201" t="str">
        <f t="shared" si="1"/>
        <v/>
      </c>
      <c r="E341" s="201" t="str">
        <f t="shared" si="2"/>
        <v/>
      </c>
      <c r="F341" s="201" t="str">
        <f t="shared" ref="F341:H341" si="337">IF(NOT(ISBLANK(O341)),CONCATENATE(TEXT(O341,"yyyy-mm-ddThh:MM:ss"),"Z"),"")</f>
        <v/>
      </c>
      <c r="G341" s="201" t="str">
        <f t="shared" si="337"/>
        <v/>
      </c>
      <c r="H341" s="201" t="str">
        <f t="shared" si="337"/>
        <v/>
      </c>
      <c r="I341" s="178"/>
      <c r="J341" s="221"/>
      <c r="K341" s="178"/>
      <c r="L341" s="218"/>
      <c r="M341" s="178"/>
      <c r="N341" s="178"/>
      <c r="O341" s="217"/>
      <c r="P341" s="217"/>
      <c r="Q341" s="217"/>
      <c r="R341" s="218"/>
    </row>
    <row r="342" spans="1:18" ht="12.5">
      <c r="A342" s="220"/>
      <c r="B342" s="205"/>
      <c r="C342" s="201" t="str">
        <f t="shared" si="0"/>
        <v/>
      </c>
      <c r="D342" s="201" t="str">
        <f t="shared" si="1"/>
        <v/>
      </c>
      <c r="E342" s="201" t="str">
        <f t="shared" si="2"/>
        <v/>
      </c>
      <c r="F342" s="201" t="str">
        <f t="shared" ref="F342:H342" si="338">IF(NOT(ISBLANK(O342)),CONCATENATE(TEXT(O342,"yyyy-mm-ddThh:MM:ss"),"Z"),"")</f>
        <v/>
      </c>
      <c r="G342" s="201" t="str">
        <f t="shared" si="338"/>
        <v/>
      </c>
      <c r="H342" s="201" t="str">
        <f t="shared" si="338"/>
        <v/>
      </c>
      <c r="I342" s="178"/>
      <c r="J342" s="221"/>
      <c r="K342" s="178"/>
      <c r="L342" s="218"/>
      <c r="M342" s="178"/>
      <c r="N342" s="178"/>
      <c r="O342" s="217"/>
      <c r="P342" s="217"/>
      <c r="Q342" s="217"/>
      <c r="R342" s="218"/>
    </row>
    <row r="343" spans="1:18" ht="12.5">
      <c r="A343" s="220"/>
      <c r="B343" s="205"/>
      <c r="C343" s="201" t="str">
        <f t="shared" si="0"/>
        <v/>
      </c>
      <c r="D343" s="201" t="str">
        <f t="shared" si="1"/>
        <v/>
      </c>
      <c r="E343" s="201" t="str">
        <f t="shared" si="2"/>
        <v/>
      </c>
      <c r="F343" s="201" t="str">
        <f t="shared" ref="F343:H343" si="339">IF(NOT(ISBLANK(O343)),CONCATENATE(TEXT(O343,"yyyy-mm-ddThh:MM:ss"),"Z"),"")</f>
        <v/>
      </c>
      <c r="G343" s="201" t="str">
        <f t="shared" si="339"/>
        <v/>
      </c>
      <c r="H343" s="201" t="str">
        <f t="shared" si="339"/>
        <v/>
      </c>
      <c r="I343" s="178"/>
      <c r="J343" s="221"/>
      <c r="K343" s="178"/>
      <c r="L343" s="218"/>
      <c r="M343" s="178"/>
      <c r="N343" s="178"/>
      <c r="O343" s="217"/>
      <c r="P343" s="217"/>
      <c r="Q343" s="217"/>
      <c r="R343" s="218"/>
    </row>
    <row r="344" spans="1:18" ht="12.5">
      <c r="A344" s="220"/>
      <c r="B344" s="205"/>
      <c r="C344" s="201" t="str">
        <f t="shared" si="0"/>
        <v/>
      </c>
      <c r="D344" s="201" t="str">
        <f t="shared" si="1"/>
        <v/>
      </c>
      <c r="E344" s="201" t="str">
        <f t="shared" si="2"/>
        <v/>
      </c>
      <c r="F344" s="201" t="str">
        <f t="shared" ref="F344:H344" si="340">IF(NOT(ISBLANK(O344)),CONCATENATE(TEXT(O344,"yyyy-mm-ddThh:MM:ss"),"Z"),"")</f>
        <v/>
      </c>
      <c r="G344" s="201" t="str">
        <f t="shared" si="340"/>
        <v/>
      </c>
      <c r="H344" s="201" t="str">
        <f t="shared" si="340"/>
        <v/>
      </c>
      <c r="I344" s="178"/>
      <c r="J344" s="221"/>
      <c r="K344" s="178"/>
      <c r="L344" s="218"/>
      <c r="M344" s="178"/>
      <c r="N344" s="178"/>
      <c r="O344" s="217"/>
      <c r="P344" s="217"/>
      <c r="Q344" s="217"/>
      <c r="R344" s="218"/>
    </row>
    <row r="345" spans="1:18" ht="12.5">
      <c r="A345" s="220"/>
      <c r="B345" s="205"/>
      <c r="C345" s="201" t="str">
        <f t="shared" si="0"/>
        <v/>
      </c>
      <c r="D345" s="201" t="str">
        <f t="shared" si="1"/>
        <v/>
      </c>
      <c r="E345" s="201" t="str">
        <f t="shared" si="2"/>
        <v/>
      </c>
      <c r="F345" s="201" t="str">
        <f t="shared" ref="F345:H345" si="341">IF(NOT(ISBLANK(O345)),CONCATENATE(TEXT(O345,"yyyy-mm-ddThh:MM:ss"),"Z"),"")</f>
        <v/>
      </c>
      <c r="G345" s="201" t="str">
        <f t="shared" si="341"/>
        <v/>
      </c>
      <c r="H345" s="201" t="str">
        <f t="shared" si="341"/>
        <v/>
      </c>
      <c r="I345" s="178"/>
      <c r="J345" s="221"/>
      <c r="K345" s="178"/>
      <c r="L345" s="218"/>
      <c r="M345" s="178"/>
      <c r="N345" s="178"/>
      <c r="O345" s="217"/>
      <c r="P345" s="217"/>
      <c r="Q345" s="217"/>
      <c r="R345" s="218"/>
    </row>
    <row r="346" spans="1:18" ht="12.5">
      <c r="A346" s="220"/>
      <c r="B346" s="205"/>
      <c r="C346" s="201" t="str">
        <f t="shared" si="0"/>
        <v/>
      </c>
      <c r="D346" s="201" t="str">
        <f t="shared" si="1"/>
        <v/>
      </c>
      <c r="E346" s="201" t="str">
        <f t="shared" si="2"/>
        <v/>
      </c>
      <c r="F346" s="201" t="str">
        <f t="shared" ref="F346:H346" si="342">IF(NOT(ISBLANK(O346)),CONCATENATE(TEXT(O346,"yyyy-mm-ddThh:MM:ss"),"Z"),"")</f>
        <v/>
      </c>
      <c r="G346" s="201" t="str">
        <f t="shared" si="342"/>
        <v/>
      </c>
      <c r="H346" s="201" t="str">
        <f t="shared" si="342"/>
        <v/>
      </c>
      <c r="I346" s="178"/>
      <c r="J346" s="221"/>
      <c r="K346" s="178"/>
      <c r="L346" s="218"/>
      <c r="M346" s="178"/>
      <c r="N346" s="178"/>
      <c r="O346" s="217"/>
      <c r="P346" s="217"/>
      <c r="Q346" s="217"/>
      <c r="R346" s="218"/>
    </row>
    <row r="347" spans="1:18" ht="12.5">
      <c r="A347" s="220"/>
      <c r="B347" s="205"/>
      <c r="C347" s="201" t="str">
        <f t="shared" si="0"/>
        <v/>
      </c>
      <c r="D347" s="201" t="str">
        <f t="shared" si="1"/>
        <v/>
      </c>
      <c r="E347" s="201" t="str">
        <f t="shared" si="2"/>
        <v/>
      </c>
      <c r="F347" s="201" t="str">
        <f t="shared" ref="F347:H347" si="343">IF(NOT(ISBLANK(O347)),CONCATENATE(TEXT(O347,"yyyy-mm-ddThh:MM:ss"),"Z"),"")</f>
        <v/>
      </c>
      <c r="G347" s="201" t="str">
        <f t="shared" si="343"/>
        <v/>
      </c>
      <c r="H347" s="201" t="str">
        <f t="shared" si="343"/>
        <v/>
      </c>
      <c r="I347" s="178"/>
      <c r="J347" s="221"/>
      <c r="K347" s="178"/>
      <c r="L347" s="218"/>
      <c r="M347" s="178"/>
      <c r="N347" s="178"/>
      <c r="O347" s="217"/>
      <c r="P347" s="217"/>
      <c r="Q347" s="217"/>
      <c r="R347" s="218"/>
    </row>
    <row r="348" spans="1:18" ht="12.5">
      <c r="A348" s="220"/>
      <c r="B348" s="205"/>
      <c r="C348" s="201" t="str">
        <f t="shared" si="0"/>
        <v/>
      </c>
      <c r="D348" s="201" t="str">
        <f t="shared" si="1"/>
        <v/>
      </c>
      <c r="E348" s="201" t="str">
        <f t="shared" si="2"/>
        <v/>
      </c>
      <c r="F348" s="201" t="str">
        <f t="shared" ref="F348:H348" si="344">IF(NOT(ISBLANK(O348)),CONCATENATE(TEXT(O348,"yyyy-mm-ddThh:MM:ss"),"Z"),"")</f>
        <v/>
      </c>
      <c r="G348" s="201" t="str">
        <f t="shared" si="344"/>
        <v/>
      </c>
      <c r="H348" s="201" t="str">
        <f t="shared" si="344"/>
        <v/>
      </c>
      <c r="I348" s="178"/>
      <c r="J348" s="221"/>
      <c r="K348" s="178"/>
      <c r="L348" s="218"/>
      <c r="M348" s="178"/>
      <c r="N348" s="178"/>
      <c r="O348" s="217"/>
      <c r="P348" s="217"/>
      <c r="Q348" s="217"/>
      <c r="R348" s="218"/>
    </row>
    <row r="349" spans="1:18" ht="12.5">
      <c r="A349" s="220"/>
      <c r="B349" s="205"/>
      <c r="C349" s="201" t="str">
        <f t="shared" si="0"/>
        <v/>
      </c>
      <c r="D349" s="201" t="str">
        <f t="shared" si="1"/>
        <v/>
      </c>
      <c r="E349" s="201" t="str">
        <f t="shared" si="2"/>
        <v/>
      </c>
      <c r="F349" s="201" t="str">
        <f t="shared" ref="F349:H349" si="345">IF(NOT(ISBLANK(O349)),CONCATENATE(TEXT(O349,"yyyy-mm-ddThh:MM:ss"),"Z"),"")</f>
        <v/>
      </c>
      <c r="G349" s="201" t="str">
        <f t="shared" si="345"/>
        <v/>
      </c>
      <c r="H349" s="201" t="str">
        <f t="shared" si="345"/>
        <v/>
      </c>
      <c r="I349" s="178"/>
      <c r="J349" s="221"/>
      <c r="K349" s="178"/>
      <c r="L349" s="218"/>
      <c r="M349" s="178"/>
      <c r="N349" s="178"/>
      <c r="O349" s="217"/>
      <c r="P349" s="217"/>
      <c r="Q349" s="217"/>
      <c r="R349" s="218"/>
    </row>
    <row r="350" spans="1:18" ht="12.5">
      <c r="A350" s="220"/>
      <c r="B350" s="205"/>
      <c r="C350" s="201" t="str">
        <f t="shared" si="0"/>
        <v/>
      </c>
      <c r="D350" s="201" t="str">
        <f t="shared" si="1"/>
        <v/>
      </c>
      <c r="E350" s="201" t="str">
        <f t="shared" si="2"/>
        <v/>
      </c>
      <c r="F350" s="201" t="str">
        <f t="shared" ref="F350:H350" si="346">IF(NOT(ISBLANK(O350)),CONCATENATE(TEXT(O350,"yyyy-mm-ddThh:MM:ss"),"Z"),"")</f>
        <v/>
      </c>
      <c r="G350" s="201" t="str">
        <f t="shared" si="346"/>
        <v/>
      </c>
      <c r="H350" s="201" t="str">
        <f t="shared" si="346"/>
        <v/>
      </c>
      <c r="I350" s="178"/>
      <c r="J350" s="221"/>
      <c r="K350" s="178"/>
      <c r="L350" s="218"/>
      <c r="M350" s="178"/>
      <c r="N350" s="178"/>
      <c r="O350" s="217"/>
      <c r="P350" s="217"/>
      <c r="Q350" s="217"/>
      <c r="R350" s="218"/>
    </row>
    <row r="351" spans="1:18" ht="12.5">
      <c r="A351" s="220"/>
      <c r="B351" s="205"/>
      <c r="C351" s="201" t="str">
        <f t="shared" si="0"/>
        <v/>
      </c>
      <c r="D351" s="201" t="str">
        <f t="shared" si="1"/>
        <v/>
      </c>
      <c r="E351" s="201" t="str">
        <f t="shared" si="2"/>
        <v/>
      </c>
      <c r="F351" s="201" t="str">
        <f t="shared" ref="F351:H351" si="347">IF(NOT(ISBLANK(O351)),CONCATENATE(TEXT(O351,"yyyy-mm-ddThh:MM:ss"),"Z"),"")</f>
        <v/>
      </c>
      <c r="G351" s="201" t="str">
        <f t="shared" si="347"/>
        <v/>
      </c>
      <c r="H351" s="201" t="str">
        <f t="shared" si="347"/>
        <v/>
      </c>
      <c r="I351" s="178"/>
      <c r="J351" s="221"/>
      <c r="K351" s="178"/>
      <c r="L351" s="218"/>
      <c r="M351" s="178"/>
      <c r="N351" s="178"/>
      <c r="O351" s="217"/>
      <c r="P351" s="217"/>
      <c r="Q351" s="217"/>
      <c r="R351" s="218"/>
    </row>
    <row r="352" spans="1:18" ht="12.5">
      <c r="A352" s="220"/>
      <c r="B352" s="205"/>
      <c r="C352" s="201" t="str">
        <f t="shared" si="0"/>
        <v/>
      </c>
      <c r="D352" s="201" t="str">
        <f t="shared" si="1"/>
        <v/>
      </c>
      <c r="E352" s="201" t="str">
        <f t="shared" si="2"/>
        <v/>
      </c>
      <c r="F352" s="201" t="str">
        <f t="shared" ref="F352:H352" si="348">IF(NOT(ISBLANK(O352)),CONCATENATE(TEXT(O352,"yyyy-mm-ddThh:MM:ss"),"Z"),"")</f>
        <v/>
      </c>
      <c r="G352" s="201" t="str">
        <f t="shared" si="348"/>
        <v/>
      </c>
      <c r="H352" s="201" t="str">
        <f t="shared" si="348"/>
        <v/>
      </c>
      <c r="I352" s="178"/>
      <c r="J352" s="221"/>
      <c r="K352" s="178"/>
      <c r="L352" s="218"/>
      <c r="M352" s="178"/>
      <c r="N352" s="178"/>
      <c r="O352" s="217"/>
      <c r="P352" s="217"/>
      <c r="Q352" s="217"/>
      <c r="R352" s="218"/>
    </row>
    <row r="353" spans="1:18" ht="12.5">
      <c r="A353" s="220"/>
      <c r="B353" s="205"/>
      <c r="C353" s="201" t="str">
        <f t="shared" si="0"/>
        <v/>
      </c>
      <c r="D353" s="201" t="str">
        <f t="shared" si="1"/>
        <v/>
      </c>
      <c r="E353" s="201" t="str">
        <f t="shared" si="2"/>
        <v/>
      </c>
      <c r="F353" s="201" t="str">
        <f t="shared" ref="F353:H353" si="349">IF(NOT(ISBLANK(O353)),CONCATENATE(TEXT(O353,"yyyy-mm-ddThh:MM:ss"),"Z"),"")</f>
        <v/>
      </c>
      <c r="G353" s="201" t="str">
        <f t="shared" si="349"/>
        <v/>
      </c>
      <c r="H353" s="201" t="str">
        <f t="shared" si="349"/>
        <v/>
      </c>
      <c r="I353" s="178"/>
      <c r="J353" s="221"/>
      <c r="K353" s="178"/>
      <c r="L353" s="218"/>
      <c r="M353" s="178"/>
      <c r="N353" s="178"/>
      <c r="O353" s="217"/>
      <c r="P353" s="217"/>
      <c r="Q353" s="217"/>
      <c r="R353" s="218"/>
    </row>
    <row r="354" spans="1:18" ht="12.5">
      <c r="A354" s="220"/>
      <c r="B354" s="205"/>
      <c r="C354" s="201" t="str">
        <f t="shared" si="0"/>
        <v/>
      </c>
      <c r="D354" s="201" t="str">
        <f t="shared" si="1"/>
        <v/>
      </c>
      <c r="E354" s="201" t="str">
        <f t="shared" si="2"/>
        <v/>
      </c>
      <c r="F354" s="201" t="str">
        <f t="shared" ref="F354:H354" si="350">IF(NOT(ISBLANK(O354)),CONCATENATE(TEXT(O354,"yyyy-mm-ddThh:MM:ss"),"Z"),"")</f>
        <v/>
      </c>
      <c r="G354" s="201" t="str">
        <f t="shared" si="350"/>
        <v/>
      </c>
      <c r="H354" s="201" t="str">
        <f t="shared" si="350"/>
        <v/>
      </c>
      <c r="I354" s="178"/>
      <c r="J354" s="221"/>
      <c r="K354" s="178"/>
      <c r="L354" s="218"/>
      <c r="M354" s="178"/>
      <c r="N354" s="178"/>
      <c r="O354" s="217"/>
      <c r="P354" s="217"/>
      <c r="Q354" s="217"/>
      <c r="R354" s="218"/>
    </row>
    <row r="355" spans="1:18" ht="12.5">
      <c r="A355" s="220"/>
      <c r="B355" s="205"/>
      <c r="C355" s="201" t="str">
        <f t="shared" si="0"/>
        <v/>
      </c>
      <c r="D355" s="201" t="str">
        <f t="shared" si="1"/>
        <v/>
      </c>
      <c r="E355" s="201" t="str">
        <f t="shared" si="2"/>
        <v/>
      </c>
      <c r="F355" s="201" t="str">
        <f t="shared" ref="F355:H355" si="351">IF(NOT(ISBLANK(O355)),CONCATENATE(TEXT(O355,"yyyy-mm-ddThh:MM:ss"),"Z"),"")</f>
        <v/>
      </c>
      <c r="G355" s="201" t="str">
        <f t="shared" si="351"/>
        <v/>
      </c>
      <c r="H355" s="201" t="str">
        <f t="shared" si="351"/>
        <v/>
      </c>
      <c r="I355" s="178"/>
      <c r="J355" s="221"/>
      <c r="K355" s="178"/>
      <c r="L355" s="218"/>
      <c r="M355" s="178"/>
      <c r="N355" s="178"/>
      <c r="O355" s="217"/>
      <c r="P355" s="217"/>
      <c r="Q355" s="217"/>
      <c r="R355" s="218"/>
    </row>
    <row r="356" spans="1:18" ht="12.5">
      <c r="A356" s="220"/>
      <c r="B356" s="205"/>
      <c r="C356" s="201" t="str">
        <f t="shared" si="0"/>
        <v/>
      </c>
      <c r="D356" s="201" t="str">
        <f t="shared" si="1"/>
        <v/>
      </c>
      <c r="E356" s="201" t="str">
        <f t="shared" si="2"/>
        <v/>
      </c>
      <c r="F356" s="201" t="str">
        <f t="shared" ref="F356:H356" si="352">IF(NOT(ISBLANK(O356)),CONCATENATE(TEXT(O356,"yyyy-mm-ddThh:MM:ss"),"Z"),"")</f>
        <v/>
      </c>
      <c r="G356" s="201" t="str">
        <f t="shared" si="352"/>
        <v/>
      </c>
      <c r="H356" s="201" t="str">
        <f t="shared" si="352"/>
        <v/>
      </c>
      <c r="I356" s="178"/>
      <c r="J356" s="221"/>
      <c r="K356" s="178"/>
      <c r="L356" s="218"/>
      <c r="M356" s="178"/>
      <c r="N356" s="178"/>
      <c r="O356" s="217"/>
      <c r="P356" s="217"/>
      <c r="Q356" s="217"/>
      <c r="R356" s="218"/>
    </row>
    <row r="357" spans="1:18" ht="12.5">
      <c r="A357" s="220"/>
      <c r="B357" s="205"/>
      <c r="C357" s="201" t="str">
        <f t="shared" si="0"/>
        <v/>
      </c>
      <c r="D357" s="201" t="str">
        <f t="shared" si="1"/>
        <v/>
      </c>
      <c r="E357" s="201" t="str">
        <f t="shared" si="2"/>
        <v/>
      </c>
      <c r="F357" s="201" t="str">
        <f t="shared" ref="F357:H357" si="353">IF(NOT(ISBLANK(O357)),CONCATENATE(TEXT(O357,"yyyy-mm-ddThh:MM:ss"),"Z"),"")</f>
        <v/>
      </c>
      <c r="G357" s="201" t="str">
        <f t="shared" si="353"/>
        <v/>
      </c>
      <c r="H357" s="201" t="str">
        <f t="shared" si="353"/>
        <v/>
      </c>
      <c r="I357" s="178"/>
      <c r="J357" s="221"/>
      <c r="K357" s="178"/>
      <c r="L357" s="218"/>
      <c r="M357" s="178"/>
      <c r="N357" s="178"/>
      <c r="O357" s="217"/>
      <c r="P357" s="217"/>
      <c r="Q357" s="217"/>
      <c r="R357" s="218"/>
    </row>
    <row r="358" spans="1:18" ht="12.5">
      <c r="A358" s="220"/>
      <c r="B358" s="205"/>
      <c r="C358" s="201" t="str">
        <f t="shared" si="0"/>
        <v/>
      </c>
      <c r="D358" s="201" t="str">
        <f t="shared" si="1"/>
        <v/>
      </c>
      <c r="E358" s="201" t="str">
        <f t="shared" si="2"/>
        <v/>
      </c>
      <c r="F358" s="201" t="str">
        <f t="shared" ref="F358:H358" si="354">IF(NOT(ISBLANK(O358)),CONCATENATE(TEXT(O358,"yyyy-mm-ddThh:MM:ss"),"Z"),"")</f>
        <v/>
      </c>
      <c r="G358" s="201" t="str">
        <f t="shared" si="354"/>
        <v/>
      </c>
      <c r="H358" s="201" t="str">
        <f t="shared" si="354"/>
        <v/>
      </c>
      <c r="I358" s="178"/>
      <c r="J358" s="221"/>
      <c r="K358" s="178"/>
      <c r="L358" s="218"/>
      <c r="M358" s="178"/>
      <c r="N358" s="178"/>
      <c r="O358" s="217"/>
      <c r="P358" s="217"/>
      <c r="Q358" s="217"/>
      <c r="R358" s="218"/>
    </row>
    <row r="359" spans="1:18" ht="12.5">
      <c r="A359" s="220"/>
      <c r="B359" s="205"/>
      <c r="C359" s="201" t="str">
        <f t="shared" si="0"/>
        <v/>
      </c>
      <c r="D359" s="201" t="str">
        <f t="shared" si="1"/>
        <v/>
      </c>
      <c r="E359" s="201" t="str">
        <f t="shared" si="2"/>
        <v/>
      </c>
      <c r="F359" s="201" t="str">
        <f t="shared" ref="F359:H359" si="355">IF(NOT(ISBLANK(O359)),CONCATENATE(TEXT(O359,"yyyy-mm-ddThh:MM:ss"),"Z"),"")</f>
        <v/>
      </c>
      <c r="G359" s="201" t="str">
        <f t="shared" si="355"/>
        <v/>
      </c>
      <c r="H359" s="201" t="str">
        <f t="shared" si="355"/>
        <v/>
      </c>
      <c r="I359" s="178"/>
      <c r="J359" s="221"/>
      <c r="K359" s="178"/>
      <c r="L359" s="218"/>
      <c r="M359" s="178"/>
      <c r="N359" s="178"/>
      <c r="O359" s="217"/>
      <c r="P359" s="217"/>
      <c r="Q359" s="217"/>
      <c r="R359" s="218"/>
    </row>
    <row r="360" spans="1:18" ht="12.5">
      <c r="A360" s="220"/>
      <c r="B360" s="205"/>
      <c r="C360" s="201" t="str">
        <f t="shared" si="0"/>
        <v/>
      </c>
      <c r="D360" s="201" t="str">
        <f t="shared" si="1"/>
        <v/>
      </c>
      <c r="E360" s="201" t="str">
        <f t="shared" si="2"/>
        <v/>
      </c>
      <c r="F360" s="201" t="str">
        <f t="shared" ref="F360:H360" si="356">IF(NOT(ISBLANK(O360)),CONCATENATE(TEXT(O360,"yyyy-mm-ddThh:MM:ss"),"Z"),"")</f>
        <v/>
      </c>
      <c r="G360" s="201" t="str">
        <f t="shared" si="356"/>
        <v/>
      </c>
      <c r="H360" s="201" t="str">
        <f t="shared" si="356"/>
        <v/>
      </c>
      <c r="I360" s="178"/>
      <c r="J360" s="221"/>
      <c r="K360" s="178"/>
      <c r="L360" s="218"/>
      <c r="M360" s="178"/>
      <c r="N360" s="178"/>
      <c r="O360" s="217"/>
      <c r="P360" s="217"/>
      <c r="Q360" s="217"/>
      <c r="R360" s="218"/>
    </row>
    <row r="361" spans="1:18" ht="12.5">
      <c r="A361" s="220"/>
      <c r="B361" s="205"/>
      <c r="C361" s="201" t="str">
        <f t="shared" si="0"/>
        <v/>
      </c>
      <c r="D361" s="201" t="str">
        <f t="shared" si="1"/>
        <v/>
      </c>
      <c r="E361" s="201" t="str">
        <f t="shared" si="2"/>
        <v/>
      </c>
      <c r="F361" s="201" t="str">
        <f t="shared" ref="F361:H361" si="357">IF(NOT(ISBLANK(O361)),CONCATENATE(TEXT(O361,"yyyy-mm-ddThh:MM:ss"),"Z"),"")</f>
        <v/>
      </c>
      <c r="G361" s="201" t="str">
        <f t="shared" si="357"/>
        <v/>
      </c>
      <c r="H361" s="201" t="str">
        <f t="shared" si="357"/>
        <v/>
      </c>
      <c r="I361" s="178"/>
      <c r="J361" s="221"/>
      <c r="K361" s="178"/>
      <c r="L361" s="218"/>
      <c r="M361" s="178"/>
      <c r="N361" s="178"/>
      <c r="O361" s="217"/>
      <c r="P361" s="217"/>
      <c r="Q361" s="217"/>
      <c r="R361" s="218"/>
    </row>
    <row r="362" spans="1:18" ht="12.5">
      <c r="A362" s="220"/>
      <c r="B362" s="205"/>
      <c r="C362" s="201" t="str">
        <f t="shared" si="0"/>
        <v/>
      </c>
      <c r="D362" s="201" t="str">
        <f t="shared" si="1"/>
        <v/>
      </c>
      <c r="E362" s="201" t="str">
        <f t="shared" si="2"/>
        <v/>
      </c>
      <c r="F362" s="201" t="str">
        <f t="shared" ref="F362:H362" si="358">IF(NOT(ISBLANK(O362)),CONCATENATE(TEXT(O362,"yyyy-mm-ddThh:MM:ss"),"Z"),"")</f>
        <v/>
      </c>
      <c r="G362" s="201" t="str">
        <f t="shared" si="358"/>
        <v/>
      </c>
      <c r="H362" s="201" t="str">
        <f t="shared" si="358"/>
        <v/>
      </c>
      <c r="I362" s="178"/>
      <c r="J362" s="221"/>
      <c r="K362" s="178"/>
      <c r="L362" s="218"/>
      <c r="M362" s="178"/>
      <c r="N362" s="178"/>
      <c r="O362" s="217"/>
      <c r="P362" s="217"/>
      <c r="Q362" s="217"/>
      <c r="R362" s="218"/>
    </row>
    <row r="363" spans="1:18" ht="12.5">
      <c r="A363" s="220"/>
      <c r="B363" s="205"/>
      <c r="C363" s="201" t="str">
        <f t="shared" si="0"/>
        <v/>
      </c>
      <c r="D363" s="201" t="str">
        <f t="shared" si="1"/>
        <v/>
      </c>
      <c r="E363" s="201" t="str">
        <f t="shared" si="2"/>
        <v/>
      </c>
      <c r="F363" s="201" t="str">
        <f t="shared" ref="F363:H363" si="359">IF(NOT(ISBLANK(O363)),CONCATENATE(TEXT(O363,"yyyy-mm-ddThh:MM:ss"),"Z"),"")</f>
        <v/>
      </c>
      <c r="G363" s="201" t="str">
        <f t="shared" si="359"/>
        <v/>
      </c>
      <c r="H363" s="201" t="str">
        <f t="shared" si="359"/>
        <v/>
      </c>
      <c r="I363" s="178"/>
      <c r="J363" s="221"/>
      <c r="K363" s="178"/>
      <c r="L363" s="218"/>
      <c r="M363" s="178"/>
      <c r="N363" s="178"/>
      <c r="O363" s="217"/>
      <c r="P363" s="217"/>
      <c r="Q363" s="217"/>
      <c r="R363" s="218"/>
    </row>
    <row r="364" spans="1:18" ht="12.5">
      <c r="A364" s="220"/>
      <c r="B364" s="205"/>
      <c r="C364" s="201" t="str">
        <f t="shared" si="0"/>
        <v/>
      </c>
      <c r="D364" s="201" t="str">
        <f t="shared" si="1"/>
        <v/>
      </c>
      <c r="E364" s="201" t="str">
        <f t="shared" si="2"/>
        <v/>
      </c>
      <c r="F364" s="201" t="str">
        <f t="shared" ref="F364:H364" si="360">IF(NOT(ISBLANK(O364)),CONCATENATE(TEXT(O364,"yyyy-mm-ddThh:MM:ss"),"Z"),"")</f>
        <v/>
      </c>
      <c r="G364" s="201" t="str">
        <f t="shared" si="360"/>
        <v/>
      </c>
      <c r="H364" s="201" t="str">
        <f t="shared" si="360"/>
        <v/>
      </c>
      <c r="I364" s="178"/>
      <c r="J364" s="221"/>
      <c r="K364" s="178"/>
      <c r="L364" s="218"/>
      <c r="M364" s="178"/>
      <c r="N364" s="178"/>
      <c r="O364" s="217"/>
      <c r="P364" s="217"/>
      <c r="Q364" s="217"/>
      <c r="R364" s="218"/>
    </row>
    <row r="365" spans="1:18" ht="12.5">
      <c r="A365" s="220"/>
      <c r="B365" s="205"/>
      <c r="C365" s="201" t="str">
        <f t="shared" si="0"/>
        <v/>
      </c>
      <c r="D365" s="201" t="str">
        <f t="shared" si="1"/>
        <v/>
      </c>
      <c r="E365" s="201" t="str">
        <f t="shared" si="2"/>
        <v/>
      </c>
      <c r="F365" s="201" t="str">
        <f t="shared" ref="F365:H365" si="361">IF(NOT(ISBLANK(O365)),CONCATENATE(TEXT(O365,"yyyy-mm-ddThh:MM:ss"),"Z"),"")</f>
        <v/>
      </c>
      <c r="G365" s="201" t="str">
        <f t="shared" si="361"/>
        <v/>
      </c>
      <c r="H365" s="201" t="str">
        <f t="shared" si="361"/>
        <v/>
      </c>
      <c r="I365" s="178"/>
      <c r="J365" s="221"/>
      <c r="K365" s="178"/>
      <c r="L365" s="218"/>
      <c r="M365" s="178"/>
      <c r="N365" s="178"/>
      <c r="O365" s="217"/>
      <c r="P365" s="217"/>
      <c r="Q365" s="217"/>
      <c r="R365" s="218"/>
    </row>
    <row r="366" spans="1:18" ht="12.5">
      <c r="A366" s="220"/>
      <c r="B366" s="205"/>
      <c r="C366" s="201" t="str">
        <f t="shared" si="0"/>
        <v/>
      </c>
      <c r="D366" s="201" t="str">
        <f t="shared" si="1"/>
        <v/>
      </c>
      <c r="E366" s="201" t="str">
        <f t="shared" si="2"/>
        <v/>
      </c>
      <c r="F366" s="201" t="str">
        <f t="shared" ref="F366:H366" si="362">IF(NOT(ISBLANK(O366)),CONCATENATE(TEXT(O366,"yyyy-mm-ddThh:MM:ss"),"Z"),"")</f>
        <v/>
      </c>
      <c r="G366" s="201" t="str">
        <f t="shared" si="362"/>
        <v/>
      </c>
      <c r="H366" s="201" t="str">
        <f t="shared" si="362"/>
        <v/>
      </c>
      <c r="I366" s="178"/>
      <c r="J366" s="221"/>
      <c r="K366" s="178"/>
      <c r="L366" s="218"/>
      <c r="M366" s="178"/>
      <c r="N366" s="178"/>
      <c r="O366" s="217"/>
      <c r="P366" s="217"/>
      <c r="Q366" s="217"/>
      <c r="R366" s="218"/>
    </row>
    <row r="367" spans="1:18" ht="12.5">
      <c r="A367" s="220"/>
      <c r="B367" s="205"/>
      <c r="C367" s="201" t="str">
        <f t="shared" si="0"/>
        <v/>
      </c>
      <c r="D367" s="201" t="str">
        <f t="shared" si="1"/>
        <v/>
      </c>
      <c r="E367" s="201" t="str">
        <f t="shared" si="2"/>
        <v/>
      </c>
      <c r="F367" s="201" t="str">
        <f t="shared" ref="F367:H367" si="363">IF(NOT(ISBLANK(O367)),CONCATENATE(TEXT(O367,"yyyy-mm-ddThh:MM:ss"),"Z"),"")</f>
        <v/>
      </c>
      <c r="G367" s="201" t="str">
        <f t="shared" si="363"/>
        <v/>
      </c>
      <c r="H367" s="201" t="str">
        <f t="shared" si="363"/>
        <v/>
      </c>
      <c r="I367" s="178"/>
      <c r="J367" s="221"/>
      <c r="K367" s="178"/>
      <c r="L367" s="218"/>
      <c r="M367" s="178"/>
      <c r="N367" s="178"/>
      <c r="O367" s="217"/>
      <c r="P367" s="217"/>
      <c r="Q367" s="217"/>
      <c r="R367" s="218"/>
    </row>
    <row r="368" spans="1:18" ht="12.5">
      <c r="A368" s="220"/>
      <c r="B368" s="205"/>
      <c r="C368" s="201" t="str">
        <f t="shared" si="0"/>
        <v/>
      </c>
      <c r="D368" s="201" t="str">
        <f t="shared" si="1"/>
        <v/>
      </c>
      <c r="E368" s="201" t="str">
        <f t="shared" si="2"/>
        <v/>
      </c>
      <c r="F368" s="201" t="str">
        <f t="shared" ref="F368:H368" si="364">IF(NOT(ISBLANK(O368)),CONCATENATE(TEXT(O368,"yyyy-mm-ddThh:MM:ss"),"Z"),"")</f>
        <v/>
      </c>
      <c r="G368" s="201" t="str">
        <f t="shared" si="364"/>
        <v/>
      </c>
      <c r="H368" s="201" t="str">
        <f t="shared" si="364"/>
        <v/>
      </c>
      <c r="I368" s="178"/>
      <c r="J368" s="221"/>
      <c r="K368" s="178"/>
      <c r="L368" s="218"/>
      <c r="M368" s="178"/>
      <c r="N368" s="178"/>
      <c r="O368" s="217"/>
      <c r="P368" s="217"/>
      <c r="Q368" s="217"/>
      <c r="R368" s="218"/>
    </row>
    <row r="369" spans="1:18" ht="12.5">
      <c r="A369" s="220"/>
      <c r="B369" s="205"/>
      <c r="C369" s="201" t="str">
        <f t="shared" si="0"/>
        <v/>
      </c>
      <c r="D369" s="201" t="str">
        <f t="shared" si="1"/>
        <v/>
      </c>
      <c r="E369" s="201" t="str">
        <f t="shared" si="2"/>
        <v/>
      </c>
      <c r="F369" s="201" t="str">
        <f t="shared" ref="F369:H369" si="365">IF(NOT(ISBLANK(O369)),CONCATENATE(TEXT(O369,"yyyy-mm-ddThh:MM:ss"),"Z"),"")</f>
        <v/>
      </c>
      <c r="G369" s="201" t="str">
        <f t="shared" si="365"/>
        <v/>
      </c>
      <c r="H369" s="201" t="str">
        <f t="shared" si="365"/>
        <v/>
      </c>
      <c r="I369" s="178"/>
      <c r="J369" s="221"/>
      <c r="K369" s="178"/>
      <c r="L369" s="218"/>
      <c r="M369" s="178"/>
      <c r="N369" s="178"/>
      <c r="O369" s="217"/>
      <c r="P369" s="217"/>
      <c r="Q369" s="217"/>
      <c r="R369" s="218"/>
    </row>
    <row r="370" spans="1:18" ht="12.5">
      <c r="A370" s="220"/>
      <c r="B370" s="205"/>
      <c r="C370" s="201" t="str">
        <f t="shared" si="0"/>
        <v/>
      </c>
      <c r="D370" s="201" t="str">
        <f t="shared" si="1"/>
        <v/>
      </c>
      <c r="E370" s="201" t="str">
        <f t="shared" si="2"/>
        <v/>
      </c>
      <c r="F370" s="201" t="str">
        <f t="shared" ref="F370:H370" si="366">IF(NOT(ISBLANK(O370)),CONCATENATE(TEXT(O370,"yyyy-mm-ddThh:MM:ss"),"Z"),"")</f>
        <v/>
      </c>
      <c r="G370" s="201" t="str">
        <f t="shared" si="366"/>
        <v/>
      </c>
      <c r="H370" s="201" t="str">
        <f t="shared" si="366"/>
        <v/>
      </c>
      <c r="I370" s="178"/>
      <c r="J370" s="221"/>
      <c r="K370" s="178"/>
      <c r="L370" s="218"/>
      <c r="M370" s="178"/>
      <c r="N370" s="178"/>
      <c r="O370" s="217"/>
      <c r="P370" s="217"/>
      <c r="Q370" s="217"/>
      <c r="R370" s="218"/>
    </row>
    <row r="371" spans="1:18" ht="12.5">
      <c r="A371" s="220"/>
      <c r="B371" s="205"/>
      <c r="C371" s="201" t="str">
        <f t="shared" si="0"/>
        <v/>
      </c>
      <c r="D371" s="201" t="str">
        <f t="shared" si="1"/>
        <v/>
      </c>
      <c r="E371" s="201" t="str">
        <f t="shared" si="2"/>
        <v/>
      </c>
      <c r="F371" s="201" t="str">
        <f t="shared" ref="F371:H371" si="367">IF(NOT(ISBLANK(O371)),CONCATENATE(TEXT(O371,"yyyy-mm-ddThh:MM:ss"),"Z"),"")</f>
        <v/>
      </c>
      <c r="G371" s="201" t="str">
        <f t="shared" si="367"/>
        <v/>
      </c>
      <c r="H371" s="201" t="str">
        <f t="shared" si="367"/>
        <v/>
      </c>
      <c r="I371" s="178"/>
      <c r="J371" s="221"/>
      <c r="K371" s="178"/>
      <c r="L371" s="218"/>
      <c r="M371" s="178"/>
      <c r="N371" s="178"/>
      <c r="O371" s="217"/>
      <c r="P371" s="217"/>
      <c r="Q371" s="217"/>
      <c r="R371" s="218"/>
    </row>
    <row r="372" spans="1:18" ht="12.5">
      <c r="A372" s="220"/>
      <c r="B372" s="205"/>
      <c r="C372" s="201" t="str">
        <f t="shared" si="0"/>
        <v/>
      </c>
      <c r="D372" s="201" t="str">
        <f t="shared" si="1"/>
        <v/>
      </c>
      <c r="E372" s="201" t="str">
        <f t="shared" si="2"/>
        <v/>
      </c>
      <c r="F372" s="201" t="str">
        <f t="shared" ref="F372:H372" si="368">IF(NOT(ISBLANK(O372)),CONCATENATE(TEXT(O372,"yyyy-mm-ddThh:MM:ss"),"Z"),"")</f>
        <v/>
      </c>
      <c r="G372" s="201" t="str">
        <f t="shared" si="368"/>
        <v/>
      </c>
      <c r="H372" s="201" t="str">
        <f t="shared" si="368"/>
        <v/>
      </c>
      <c r="I372" s="178"/>
      <c r="J372" s="221"/>
      <c r="K372" s="178"/>
      <c r="L372" s="218"/>
      <c r="M372" s="178"/>
      <c r="N372" s="178"/>
      <c r="O372" s="217"/>
      <c r="P372" s="217"/>
      <c r="Q372" s="217"/>
      <c r="R372" s="218"/>
    </row>
    <row r="373" spans="1:18" ht="12.5">
      <c r="A373" s="220"/>
      <c r="B373" s="205"/>
      <c r="C373" s="201" t="str">
        <f t="shared" si="0"/>
        <v/>
      </c>
      <c r="D373" s="201" t="str">
        <f t="shared" si="1"/>
        <v/>
      </c>
      <c r="E373" s="201" t="str">
        <f t="shared" si="2"/>
        <v/>
      </c>
      <c r="F373" s="201" t="str">
        <f t="shared" ref="F373:H373" si="369">IF(NOT(ISBLANK(O373)),CONCATENATE(TEXT(O373,"yyyy-mm-ddThh:MM:ss"),"Z"),"")</f>
        <v/>
      </c>
      <c r="G373" s="201" t="str">
        <f t="shared" si="369"/>
        <v/>
      </c>
      <c r="H373" s="201" t="str">
        <f t="shared" si="369"/>
        <v/>
      </c>
      <c r="I373" s="178"/>
      <c r="J373" s="221"/>
      <c r="K373" s="178"/>
      <c r="L373" s="218"/>
      <c r="M373" s="178"/>
      <c r="N373" s="178"/>
      <c r="O373" s="217"/>
      <c r="P373" s="217"/>
      <c r="Q373" s="217"/>
      <c r="R373" s="218"/>
    </row>
    <row r="374" spans="1:18" ht="12.5">
      <c r="A374" s="220"/>
      <c r="B374" s="205"/>
      <c r="C374" s="201" t="str">
        <f t="shared" si="0"/>
        <v/>
      </c>
      <c r="D374" s="201" t="str">
        <f t="shared" si="1"/>
        <v/>
      </c>
      <c r="E374" s="201" t="str">
        <f t="shared" si="2"/>
        <v/>
      </c>
      <c r="F374" s="201" t="str">
        <f t="shared" ref="F374:H374" si="370">IF(NOT(ISBLANK(O374)),CONCATENATE(TEXT(O374,"yyyy-mm-ddThh:MM:ss"),"Z"),"")</f>
        <v/>
      </c>
      <c r="G374" s="201" t="str">
        <f t="shared" si="370"/>
        <v/>
      </c>
      <c r="H374" s="201" t="str">
        <f t="shared" si="370"/>
        <v/>
      </c>
      <c r="I374" s="178"/>
      <c r="J374" s="221"/>
      <c r="K374" s="178"/>
      <c r="L374" s="218"/>
      <c r="M374" s="178"/>
      <c r="N374" s="178"/>
      <c r="O374" s="217"/>
      <c r="P374" s="217"/>
      <c r="Q374" s="217"/>
      <c r="R374" s="218"/>
    </row>
    <row r="375" spans="1:18" ht="12.5">
      <c r="A375" s="220"/>
      <c r="B375" s="205"/>
      <c r="C375" s="201" t="str">
        <f t="shared" si="0"/>
        <v/>
      </c>
      <c r="D375" s="201" t="str">
        <f t="shared" si="1"/>
        <v/>
      </c>
      <c r="E375" s="201" t="str">
        <f t="shared" si="2"/>
        <v/>
      </c>
      <c r="F375" s="201" t="str">
        <f t="shared" ref="F375:H375" si="371">IF(NOT(ISBLANK(O375)),CONCATENATE(TEXT(O375,"yyyy-mm-ddThh:MM:ss"),"Z"),"")</f>
        <v/>
      </c>
      <c r="G375" s="201" t="str">
        <f t="shared" si="371"/>
        <v/>
      </c>
      <c r="H375" s="201" t="str">
        <f t="shared" si="371"/>
        <v/>
      </c>
      <c r="I375" s="178"/>
      <c r="J375" s="221"/>
      <c r="K375" s="178"/>
      <c r="L375" s="218"/>
      <c r="M375" s="178"/>
      <c r="N375" s="178"/>
      <c r="O375" s="217"/>
      <c r="P375" s="217"/>
      <c r="Q375" s="217"/>
      <c r="R375" s="218"/>
    </row>
    <row r="376" spans="1:18" ht="12.5">
      <c r="A376" s="220"/>
      <c r="B376" s="205"/>
      <c r="C376" s="201" t="str">
        <f t="shared" si="0"/>
        <v/>
      </c>
      <c r="D376" s="201" t="str">
        <f t="shared" si="1"/>
        <v/>
      </c>
      <c r="E376" s="201" t="str">
        <f t="shared" si="2"/>
        <v/>
      </c>
      <c r="F376" s="201" t="str">
        <f t="shared" ref="F376:H376" si="372">IF(NOT(ISBLANK(O376)),CONCATENATE(TEXT(O376,"yyyy-mm-ddThh:MM:ss"),"Z"),"")</f>
        <v/>
      </c>
      <c r="G376" s="201" t="str">
        <f t="shared" si="372"/>
        <v/>
      </c>
      <c r="H376" s="201" t="str">
        <f t="shared" si="372"/>
        <v/>
      </c>
      <c r="I376" s="178"/>
      <c r="J376" s="221"/>
      <c r="K376" s="178"/>
      <c r="L376" s="218"/>
      <c r="M376" s="178"/>
      <c r="N376" s="178"/>
      <c r="O376" s="217"/>
      <c r="P376" s="217"/>
      <c r="Q376" s="217"/>
      <c r="R376" s="218"/>
    </row>
    <row r="377" spans="1:18" ht="12.5">
      <c r="A377" s="220"/>
      <c r="B377" s="205"/>
      <c r="C377" s="201" t="str">
        <f t="shared" si="0"/>
        <v/>
      </c>
      <c r="D377" s="201" t="str">
        <f t="shared" si="1"/>
        <v/>
      </c>
      <c r="E377" s="201" t="str">
        <f t="shared" si="2"/>
        <v/>
      </c>
      <c r="F377" s="201" t="str">
        <f t="shared" ref="F377:H377" si="373">IF(NOT(ISBLANK(O377)),CONCATENATE(TEXT(O377,"yyyy-mm-ddThh:MM:ss"),"Z"),"")</f>
        <v/>
      </c>
      <c r="G377" s="201" t="str">
        <f t="shared" si="373"/>
        <v/>
      </c>
      <c r="H377" s="201" t="str">
        <f t="shared" si="373"/>
        <v/>
      </c>
      <c r="I377" s="178"/>
      <c r="J377" s="221"/>
      <c r="K377" s="178"/>
      <c r="L377" s="218"/>
      <c r="M377" s="178"/>
      <c r="N377" s="178"/>
      <c r="O377" s="217"/>
      <c r="P377" s="217"/>
      <c r="Q377" s="217"/>
      <c r="R377" s="218"/>
    </row>
    <row r="378" spans="1:18" ht="12.5">
      <c r="A378" s="220"/>
      <c r="B378" s="205"/>
      <c r="C378" s="201" t="str">
        <f t="shared" si="0"/>
        <v/>
      </c>
      <c r="D378" s="201" t="str">
        <f t="shared" si="1"/>
        <v/>
      </c>
      <c r="E378" s="201" t="str">
        <f t="shared" si="2"/>
        <v/>
      </c>
      <c r="F378" s="201" t="str">
        <f t="shared" ref="F378:H378" si="374">IF(NOT(ISBLANK(O378)),CONCATENATE(TEXT(O378,"yyyy-mm-ddThh:MM:ss"),"Z"),"")</f>
        <v/>
      </c>
      <c r="G378" s="201" t="str">
        <f t="shared" si="374"/>
        <v/>
      </c>
      <c r="H378" s="201" t="str">
        <f t="shared" si="374"/>
        <v/>
      </c>
      <c r="I378" s="178"/>
      <c r="J378" s="221"/>
      <c r="K378" s="178"/>
      <c r="L378" s="218"/>
      <c r="M378" s="178"/>
      <c r="N378" s="178"/>
      <c r="O378" s="217"/>
      <c r="P378" s="217"/>
      <c r="Q378" s="217"/>
      <c r="R378" s="218"/>
    </row>
    <row r="379" spans="1:18" ht="12.5">
      <c r="A379" s="220"/>
      <c r="B379" s="205"/>
      <c r="C379" s="201" t="str">
        <f t="shared" si="0"/>
        <v/>
      </c>
      <c r="D379" s="201" t="str">
        <f t="shared" si="1"/>
        <v/>
      </c>
      <c r="E379" s="201" t="str">
        <f t="shared" si="2"/>
        <v/>
      </c>
      <c r="F379" s="201" t="str">
        <f t="shared" ref="F379:H379" si="375">IF(NOT(ISBLANK(O379)),CONCATENATE(TEXT(O379,"yyyy-mm-ddThh:MM:ss"),"Z"),"")</f>
        <v/>
      </c>
      <c r="G379" s="201" t="str">
        <f t="shared" si="375"/>
        <v/>
      </c>
      <c r="H379" s="201" t="str">
        <f t="shared" si="375"/>
        <v/>
      </c>
      <c r="I379" s="178"/>
      <c r="J379" s="221"/>
      <c r="K379" s="178"/>
      <c r="L379" s="218"/>
      <c r="M379" s="178"/>
      <c r="N379" s="178"/>
      <c r="O379" s="217"/>
      <c r="P379" s="217"/>
      <c r="Q379" s="217"/>
      <c r="R379" s="218"/>
    </row>
    <row r="380" spans="1:18" ht="12.5">
      <c r="A380" s="220"/>
      <c r="B380" s="205"/>
      <c r="C380" s="201" t="str">
        <f t="shared" si="0"/>
        <v/>
      </c>
      <c r="D380" s="201" t="str">
        <f t="shared" si="1"/>
        <v/>
      </c>
      <c r="E380" s="201" t="str">
        <f t="shared" si="2"/>
        <v/>
      </c>
      <c r="F380" s="201" t="str">
        <f t="shared" ref="F380:H380" si="376">IF(NOT(ISBLANK(O380)),CONCATENATE(TEXT(O380,"yyyy-mm-ddThh:MM:ss"),"Z"),"")</f>
        <v/>
      </c>
      <c r="G380" s="201" t="str">
        <f t="shared" si="376"/>
        <v/>
      </c>
      <c r="H380" s="201" t="str">
        <f t="shared" si="376"/>
        <v/>
      </c>
      <c r="I380" s="178"/>
      <c r="J380" s="221"/>
      <c r="K380" s="178"/>
      <c r="L380" s="218"/>
      <c r="M380" s="178"/>
      <c r="N380" s="178"/>
      <c r="O380" s="217"/>
      <c r="P380" s="217"/>
      <c r="Q380" s="217"/>
      <c r="R380" s="218"/>
    </row>
    <row r="381" spans="1:18" ht="12.5">
      <c r="A381" s="220"/>
      <c r="B381" s="205"/>
      <c r="C381" s="201" t="str">
        <f t="shared" si="0"/>
        <v/>
      </c>
      <c r="D381" s="201" t="str">
        <f t="shared" si="1"/>
        <v/>
      </c>
      <c r="E381" s="201" t="str">
        <f t="shared" si="2"/>
        <v/>
      </c>
      <c r="F381" s="201" t="str">
        <f t="shared" ref="F381:H381" si="377">IF(NOT(ISBLANK(O381)),CONCATENATE(TEXT(O381,"yyyy-mm-ddThh:MM:ss"),"Z"),"")</f>
        <v/>
      </c>
      <c r="G381" s="201" t="str">
        <f t="shared" si="377"/>
        <v/>
      </c>
      <c r="H381" s="201" t="str">
        <f t="shared" si="377"/>
        <v/>
      </c>
      <c r="I381" s="178"/>
      <c r="J381" s="221"/>
      <c r="K381" s="178"/>
      <c r="L381" s="218"/>
      <c r="M381" s="178"/>
      <c r="N381" s="178"/>
      <c r="O381" s="217"/>
      <c r="P381" s="217"/>
      <c r="Q381" s="217"/>
      <c r="R381" s="218"/>
    </row>
    <row r="382" spans="1:18" ht="12.5">
      <c r="A382" s="220"/>
      <c r="B382" s="205"/>
      <c r="C382" s="201" t="str">
        <f t="shared" si="0"/>
        <v/>
      </c>
      <c r="D382" s="201" t="str">
        <f t="shared" si="1"/>
        <v/>
      </c>
      <c r="E382" s="201" t="str">
        <f t="shared" si="2"/>
        <v/>
      </c>
      <c r="F382" s="201" t="str">
        <f t="shared" ref="F382:H382" si="378">IF(NOT(ISBLANK(O382)),CONCATENATE(TEXT(O382,"yyyy-mm-ddThh:MM:ss"),"Z"),"")</f>
        <v/>
      </c>
      <c r="G382" s="201" t="str">
        <f t="shared" si="378"/>
        <v/>
      </c>
      <c r="H382" s="201" t="str">
        <f t="shared" si="378"/>
        <v/>
      </c>
      <c r="I382" s="178"/>
      <c r="J382" s="221"/>
      <c r="K382" s="178"/>
      <c r="L382" s="218"/>
      <c r="M382" s="178"/>
      <c r="N382" s="178"/>
      <c r="O382" s="217"/>
      <c r="P382" s="217"/>
      <c r="Q382" s="217"/>
      <c r="R382" s="218"/>
    </row>
    <row r="383" spans="1:18" ht="12.5">
      <c r="A383" s="220"/>
      <c r="B383" s="205"/>
      <c r="C383" s="201" t="str">
        <f t="shared" si="0"/>
        <v/>
      </c>
      <c r="D383" s="201" t="str">
        <f t="shared" si="1"/>
        <v/>
      </c>
      <c r="E383" s="201" t="str">
        <f t="shared" si="2"/>
        <v/>
      </c>
      <c r="F383" s="201" t="str">
        <f t="shared" ref="F383:H383" si="379">IF(NOT(ISBLANK(O383)),CONCATENATE(TEXT(O383,"yyyy-mm-ddThh:MM:ss"),"Z"),"")</f>
        <v/>
      </c>
      <c r="G383" s="201" t="str">
        <f t="shared" si="379"/>
        <v/>
      </c>
      <c r="H383" s="201" t="str">
        <f t="shared" si="379"/>
        <v/>
      </c>
      <c r="I383" s="178"/>
      <c r="J383" s="221"/>
      <c r="K383" s="178"/>
      <c r="L383" s="218"/>
      <c r="M383" s="178"/>
      <c r="N383" s="178"/>
      <c r="O383" s="217"/>
      <c r="P383" s="217"/>
      <c r="Q383" s="217"/>
      <c r="R383" s="218"/>
    </row>
    <row r="384" spans="1:18" ht="12.5">
      <c r="A384" s="220"/>
      <c r="B384" s="205"/>
      <c r="C384" s="201" t="str">
        <f t="shared" si="0"/>
        <v/>
      </c>
      <c r="D384" s="201" t="str">
        <f t="shared" si="1"/>
        <v/>
      </c>
      <c r="E384" s="201" t="str">
        <f t="shared" si="2"/>
        <v/>
      </c>
      <c r="F384" s="201" t="str">
        <f t="shared" ref="F384:H384" si="380">IF(NOT(ISBLANK(O384)),CONCATENATE(TEXT(O384,"yyyy-mm-ddThh:MM:ss"),"Z"),"")</f>
        <v/>
      </c>
      <c r="G384" s="201" t="str">
        <f t="shared" si="380"/>
        <v/>
      </c>
      <c r="H384" s="201" t="str">
        <f t="shared" si="380"/>
        <v/>
      </c>
      <c r="I384" s="178"/>
      <c r="J384" s="221"/>
      <c r="K384" s="178"/>
      <c r="L384" s="218"/>
      <c r="M384" s="178"/>
      <c r="N384" s="178"/>
      <c r="O384" s="217"/>
      <c r="P384" s="217"/>
      <c r="Q384" s="217"/>
      <c r="R384" s="218"/>
    </row>
    <row r="385" spans="1:18" ht="12.5">
      <c r="A385" s="220"/>
      <c r="B385" s="205"/>
      <c r="C385" s="201" t="str">
        <f t="shared" si="0"/>
        <v/>
      </c>
      <c r="D385" s="201" t="str">
        <f t="shared" si="1"/>
        <v/>
      </c>
      <c r="E385" s="201" t="str">
        <f t="shared" si="2"/>
        <v/>
      </c>
      <c r="F385" s="201" t="str">
        <f t="shared" ref="F385:H385" si="381">IF(NOT(ISBLANK(O385)),CONCATENATE(TEXT(O385,"yyyy-mm-ddThh:MM:ss"),"Z"),"")</f>
        <v/>
      </c>
      <c r="G385" s="201" t="str">
        <f t="shared" si="381"/>
        <v/>
      </c>
      <c r="H385" s="201" t="str">
        <f t="shared" si="381"/>
        <v/>
      </c>
      <c r="I385" s="178"/>
      <c r="J385" s="221"/>
      <c r="K385" s="178"/>
      <c r="L385" s="218"/>
      <c r="M385" s="178"/>
      <c r="N385" s="178"/>
      <c r="O385" s="217"/>
      <c r="P385" s="217"/>
      <c r="Q385" s="217"/>
      <c r="R385" s="218"/>
    </row>
    <row r="386" spans="1:18" ht="12.5">
      <c r="A386" s="220"/>
      <c r="B386" s="205"/>
      <c r="C386" s="201" t="str">
        <f t="shared" si="0"/>
        <v/>
      </c>
      <c r="D386" s="201" t="str">
        <f t="shared" si="1"/>
        <v/>
      </c>
      <c r="E386" s="201" t="str">
        <f t="shared" si="2"/>
        <v/>
      </c>
      <c r="F386" s="201" t="str">
        <f t="shared" ref="F386:H386" si="382">IF(NOT(ISBLANK(O386)),CONCATENATE(TEXT(O386,"yyyy-mm-ddThh:MM:ss"),"Z"),"")</f>
        <v/>
      </c>
      <c r="G386" s="201" t="str">
        <f t="shared" si="382"/>
        <v/>
      </c>
      <c r="H386" s="201" t="str">
        <f t="shared" si="382"/>
        <v/>
      </c>
      <c r="I386" s="178"/>
      <c r="J386" s="221"/>
      <c r="K386" s="178"/>
      <c r="L386" s="218"/>
      <c r="M386" s="178"/>
      <c r="N386" s="178"/>
      <c r="O386" s="217"/>
      <c r="P386" s="217"/>
      <c r="Q386" s="217"/>
      <c r="R386" s="218"/>
    </row>
    <row r="387" spans="1:18" ht="12.5">
      <c r="A387" s="220"/>
      <c r="B387" s="205"/>
      <c r="C387" s="201" t="str">
        <f t="shared" si="0"/>
        <v/>
      </c>
      <c r="D387" s="201" t="str">
        <f t="shared" si="1"/>
        <v/>
      </c>
      <c r="E387" s="201" t="str">
        <f t="shared" si="2"/>
        <v/>
      </c>
      <c r="F387" s="201" t="str">
        <f t="shared" ref="F387:H387" si="383">IF(NOT(ISBLANK(O387)),CONCATENATE(TEXT(O387,"yyyy-mm-ddThh:MM:ss"),"Z"),"")</f>
        <v/>
      </c>
      <c r="G387" s="201" t="str">
        <f t="shared" si="383"/>
        <v/>
      </c>
      <c r="H387" s="201" t="str">
        <f t="shared" si="383"/>
        <v/>
      </c>
      <c r="I387" s="178"/>
      <c r="J387" s="221"/>
      <c r="K387" s="178"/>
      <c r="L387" s="218"/>
      <c r="M387" s="178"/>
      <c r="N387" s="178"/>
      <c r="O387" s="217"/>
      <c r="P387" s="217"/>
      <c r="Q387" s="217"/>
      <c r="R387" s="218"/>
    </row>
    <row r="388" spans="1:18" ht="12.5">
      <c r="A388" s="220"/>
      <c r="B388" s="205"/>
      <c r="C388" s="201" t="str">
        <f t="shared" si="0"/>
        <v/>
      </c>
      <c r="D388" s="201" t="str">
        <f t="shared" si="1"/>
        <v/>
      </c>
      <c r="E388" s="201" t="str">
        <f t="shared" si="2"/>
        <v/>
      </c>
      <c r="F388" s="201" t="str">
        <f t="shared" ref="F388:H388" si="384">IF(NOT(ISBLANK(O388)),CONCATENATE(TEXT(O388,"yyyy-mm-ddThh:MM:ss"),"Z"),"")</f>
        <v/>
      </c>
      <c r="G388" s="201" t="str">
        <f t="shared" si="384"/>
        <v/>
      </c>
      <c r="H388" s="201" t="str">
        <f t="shared" si="384"/>
        <v/>
      </c>
      <c r="I388" s="178"/>
      <c r="J388" s="221"/>
      <c r="K388" s="178"/>
      <c r="L388" s="218"/>
      <c r="M388" s="178"/>
      <c r="N388" s="178"/>
      <c r="O388" s="217"/>
      <c r="P388" s="217"/>
      <c r="Q388" s="217"/>
      <c r="R388" s="218"/>
    </row>
    <row r="389" spans="1:18" ht="12.5">
      <c r="A389" s="220"/>
      <c r="B389" s="205"/>
      <c r="C389" s="201" t="str">
        <f t="shared" si="0"/>
        <v/>
      </c>
      <c r="D389" s="201" t="str">
        <f t="shared" si="1"/>
        <v/>
      </c>
      <c r="E389" s="201" t="str">
        <f t="shared" si="2"/>
        <v/>
      </c>
      <c r="F389" s="201" t="str">
        <f t="shared" ref="F389:H389" si="385">IF(NOT(ISBLANK(O389)),CONCATENATE(TEXT(O389,"yyyy-mm-ddThh:MM:ss"),"Z"),"")</f>
        <v/>
      </c>
      <c r="G389" s="201" t="str">
        <f t="shared" si="385"/>
        <v/>
      </c>
      <c r="H389" s="201" t="str">
        <f t="shared" si="385"/>
        <v/>
      </c>
      <c r="I389" s="178"/>
      <c r="J389" s="221"/>
      <c r="K389" s="178"/>
      <c r="L389" s="218"/>
      <c r="M389" s="178"/>
      <c r="N389" s="178"/>
      <c r="O389" s="217"/>
      <c r="P389" s="217"/>
      <c r="Q389" s="217"/>
      <c r="R389" s="218"/>
    </row>
    <row r="390" spans="1:18" ht="12.5">
      <c r="A390" s="220"/>
      <c r="B390" s="205"/>
      <c r="C390" s="201" t="str">
        <f t="shared" si="0"/>
        <v/>
      </c>
      <c r="D390" s="201" t="str">
        <f t="shared" si="1"/>
        <v/>
      </c>
      <c r="E390" s="201" t="str">
        <f t="shared" si="2"/>
        <v/>
      </c>
      <c r="F390" s="201" t="str">
        <f t="shared" ref="F390:H390" si="386">IF(NOT(ISBLANK(O390)),CONCATENATE(TEXT(O390,"yyyy-mm-ddThh:MM:ss"),"Z"),"")</f>
        <v/>
      </c>
      <c r="G390" s="201" t="str">
        <f t="shared" si="386"/>
        <v/>
      </c>
      <c r="H390" s="201" t="str">
        <f t="shared" si="386"/>
        <v/>
      </c>
      <c r="I390" s="178"/>
      <c r="J390" s="221"/>
      <c r="K390" s="178"/>
      <c r="L390" s="218"/>
      <c r="M390" s="178"/>
      <c r="N390" s="178"/>
      <c r="O390" s="217"/>
      <c r="P390" s="217"/>
      <c r="Q390" s="217"/>
      <c r="R390" s="218"/>
    </row>
    <row r="391" spans="1:18" ht="12.5">
      <c r="A391" s="220"/>
      <c r="B391" s="205"/>
      <c r="C391" s="201" t="str">
        <f t="shared" si="0"/>
        <v/>
      </c>
      <c r="D391" s="201" t="str">
        <f t="shared" si="1"/>
        <v/>
      </c>
      <c r="E391" s="201" t="str">
        <f t="shared" si="2"/>
        <v/>
      </c>
      <c r="F391" s="201" t="str">
        <f t="shared" ref="F391:H391" si="387">IF(NOT(ISBLANK(O391)),CONCATENATE(TEXT(O391,"yyyy-mm-ddThh:MM:ss"),"Z"),"")</f>
        <v/>
      </c>
      <c r="G391" s="201" t="str">
        <f t="shared" si="387"/>
        <v/>
      </c>
      <c r="H391" s="201" t="str">
        <f t="shared" si="387"/>
        <v/>
      </c>
      <c r="I391" s="178"/>
      <c r="J391" s="221"/>
      <c r="K391" s="178"/>
      <c r="L391" s="218"/>
      <c r="M391" s="178"/>
      <c r="N391" s="178"/>
      <c r="O391" s="217"/>
      <c r="P391" s="217"/>
      <c r="Q391" s="217"/>
      <c r="R391" s="218"/>
    </row>
    <row r="392" spans="1:18" ht="12.5">
      <c r="A392" s="220"/>
      <c r="B392" s="205"/>
      <c r="C392" s="201" t="str">
        <f t="shared" si="0"/>
        <v/>
      </c>
      <c r="D392" s="201" t="str">
        <f t="shared" si="1"/>
        <v/>
      </c>
      <c r="E392" s="201" t="str">
        <f t="shared" si="2"/>
        <v/>
      </c>
      <c r="F392" s="201" t="str">
        <f t="shared" ref="F392:H392" si="388">IF(NOT(ISBLANK(O392)),CONCATENATE(TEXT(O392,"yyyy-mm-ddThh:MM:ss"),"Z"),"")</f>
        <v/>
      </c>
      <c r="G392" s="201" t="str">
        <f t="shared" si="388"/>
        <v/>
      </c>
      <c r="H392" s="201" t="str">
        <f t="shared" si="388"/>
        <v/>
      </c>
      <c r="I392" s="178"/>
      <c r="J392" s="221"/>
      <c r="K392" s="178"/>
      <c r="L392" s="218"/>
      <c r="M392" s="178"/>
      <c r="N392" s="178"/>
      <c r="O392" s="217"/>
      <c r="P392" s="217"/>
      <c r="Q392" s="217"/>
      <c r="R392" s="218"/>
    </row>
    <row r="393" spans="1:18" ht="12.5">
      <c r="A393" s="220"/>
      <c r="B393" s="205"/>
      <c r="C393" s="201" t="str">
        <f t="shared" si="0"/>
        <v/>
      </c>
      <c r="D393" s="201" t="str">
        <f t="shared" si="1"/>
        <v/>
      </c>
      <c r="E393" s="201" t="str">
        <f t="shared" si="2"/>
        <v/>
      </c>
      <c r="F393" s="201" t="str">
        <f t="shared" ref="F393:H393" si="389">IF(NOT(ISBLANK(O393)),CONCATENATE(TEXT(O393,"yyyy-mm-ddThh:MM:ss"),"Z"),"")</f>
        <v/>
      </c>
      <c r="G393" s="201" t="str">
        <f t="shared" si="389"/>
        <v/>
      </c>
      <c r="H393" s="201" t="str">
        <f t="shared" si="389"/>
        <v/>
      </c>
      <c r="I393" s="178"/>
      <c r="J393" s="221"/>
      <c r="K393" s="178"/>
      <c r="L393" s="218"/>
      <c r="M393" s="178"/>
      <c r="N393" s="178"/>
      <c r="O393" s="217"/>
      <c r="P393" s="217"/>
      <c r="Q393" s="217"/>
      <c r="R393" s="218"/>
    </row>
    <row r="394" spans="1:18" ht="12.5">
      <c r="A394" s="220"/>
      <c r="B394" s="205"/>
      <c r="C394" s="201" t="str">
        <f t="shared" si="0"/>
        <v/>
      </c>
      <c r="D394" s="201" t="str">
        <f t="shared" si="1"/>
        <v/>
      </c>
      <c r="E394" s="201" t="str">
        <f t="shared" si="2"/>
        <v/>
      </c>
      <c r="F394" s="201" t="str">
        <f t="shared" ref="F394:H394" si="390">IF(NOT(ISBLANK(O394)),CONCATENATE(TEXT(O394,"yyyy-mm-ddThh:MM:ss"),"Z"),"")</f>
        <v/>
      </c>
      <c r="G394" s="201" t="str">
        <f t="shared" si="390"/>
        <v/>
      </c>
      <c r="H394" s="201" t="str">
        <f t="shared" si="390"/>
        <v/>
      </c>
      <c r="I394" s="178"/>
      <c r="J394" s="221"/>
      <c r="K394" s="178"/>
      <c r="L394" s="218"/>
      <c r="M394" s="178"/>
      <c r="N394" s="178"/>
      <c r="O394" s="217"/>
      <c r="P394" s="217"/>
      <c r="Q394" s="217"/>
      <c r="R394" s="218"/>
    </row>
    <row r="395" spans="1:18" ht="12.5">
      <c r="A395" s="220"/>
      <c r="B395" s="205"/>
      <c r="C395" s="201" t="str">
        <f t="shared" si="0"/>
        <v/>
      </c>
      <c r="D395" s="201" t="str">
        <f t="shared" si="1"/>
        <v/>
      </c>
      <c r="E395" s="201" t="str">
        <f t="shared" si="2"/>
        <v/>
      </c>
      <c r="F395" s="201" t="str">
        <f t="shared" ref="F395:H395" si="391">IF(NOT(ISBLANK(O395)),CONCATENATE(TEXT(O395,"yyyy-mm-ddThh:MM:ss"),"Z"),"")</f>
        <v/>
      </c>
      <c r="G395" s="201" t="str">
        <f t="shared" si="391"/>
        <v/>
      </c>
      <c r="H395" s="201" t="str">
        <f t="shared" si="391"/>
        <v/>
      </c>
      <c r="I395" s="178"/>
      <c r="J395" s="221"/>
      <c r="K395" s="178"/>
      <c r="L395" s="218"/>
      <c r="M395" s="178"/>
      <c r="N395" s="178"/>
      <c r="O395" s="217"/>
      <c r="P395" s="217"/>
      <c r="Q395" s="217"/>
      <c r="R395" s="218"/>
    </row>
    <row r="396" spans="1:18" ht="12.5">
      <c r="A396" s="220"/>
      <c r="B396" s="205"/>
      <c r="C396" s="201" t="str">
        <f t="shared" si="0"/>
        <v/>
      </c>
      <c r="D396" s="201" t="str">
        <f t="shared" si="1"/>
        <v/>
      </c>
      <c r="E396" s="201" t="str">
        <f t="shared" si="2"/>
        <v/>
      </c>
      <c r="F396" s="201" t="str">
        <f t="shared" ref="F396:H396" si="392">IF(NOT(ISBLANK(O396)),CONCATENATE(TEXT(O396,"yyyy-mm-ddThh:MM:ss"),"Z"),"")</f>
        <v/>
      </c>
      <c r="G396" s="201" t="str">
        <f t="shared" si="392"/>
        <v/>
      </c>
      <c r="H396" s="201" t="str">
        <f t="shared" si="392"/>
        <v/>
      </c>
      <c r="I396" s="178"/>
      <c r="J396" s="221"/>
      <c r="K396" s="178"/>
      <c r="L396" s="218"/>
      <c r="M396" s="178"/>
      <c r="N396" s="178"/>
      <c r="O396" s="217"/>
      <c r="P396" s="217"/>
      <c r="Q396" s="217"/>
      <c r="R396" s="218"/>
    </row>
    <row r="397" spans="1:18" ht="12.5">
      <c r="A397" s="220"/>
      <c r="B397" s="205"/>
      <c r="C397" s="201" t="str">
        <f t="shared" si="0"/>
        <v/>
      </c>
      <c r="D397" s="201" t="str">
        <f t="shared" si="1"/>
        <v/>
      </c>
      <c r="E397" s="201" t="str">
        <f t="shared" si="2"/>
        <v/>
      </c>
      <c r="F397" s="201" t="str">
        <f t="shared" ref="F397:H397" si="393">IF(NOT(ISBLANK(O397)),CONCATENATE(TEXT(O397,"yyyy-mm-ddThh:MM:ss"),"Z"),"")</f>
        <v/>
      </c>
      <c r="G397" s="201" t="str">
        <f t="shared" si="393"/>
        <v/>
      </c>
      <c r="H397" s="201" t="str">
        <f t="shared" si="393"/>
        <v/>
      </c>
      <c r="I397" s="178"/>
      <c r="J397" s="221"/>
      <c r="K397" s="178"/>
      <c r="L397" s="218"/>
      <c r="M397" s="178"/>
      <c r="N397" s="178"/>
      <c r="O397" s="217"/>
      <c r="P397" s="217"/>
      <c r="Q397" s="217"/>
      <c r="R397" s="218"/>
    </row>
    <row r="398" spans="1:18" ht="12.5">
      <c r="A398" s="220"/>
      <c r="B398" s="205"/>
      <c r="C398" s="201" t="str">
        <f t="shared" si="0"/>
        <v/>
      </c>
      <c r="D398" s="201" t="str">
        <f t="shared" si="1"/>
        <v/>
      </c>
      <c r="E398" s="201" t="str">
        <f t="shared" si="2"/>
        <v/>
      </c>
      <c r="F398" s="201" t="str">
        <f t="shared" ref="F398:H398" si="394">IF(NOT(ISBLANK(O398)),CONCATENATE(TEXT(O398,"yyyy-mm-ddThh:MM:ss"),"Z"),"")</f>
        <v/>
      </c>
      <c r="G398" s="201" t="str">
        <f t="shared" si="394"/>
        <v/>
      </c>
      <c r="H398" s="201" t="str">
        <f t="shared" si="394"/>
        <v/>
      </c>
      <c r="I398" s="178"/>
      <c r="J398" s="221"/>
      <c r="K398" s="178"/>
      <c r="L398" s="218"/>
      <c r="M398" s="178"/>
      <c r="N398" s="178"/>
      <c r="O398" s="217"/>
      <c r="P398" s="217"/>
      <c r="Q398" s="217"/>
      <c r="R398" s="218"/>
    </row>
    <row r="399" spans="1:18" ht="12.5">
      <c r="A399" s="220"/>
      <c r="B399" s="205"/>
      <c r="C399" s="201" t="str">
        <f t="shared" si="0"/>
        <v/>
      </c>
      <c r="D399" s="201" t="str">
        <f t="shared" si="1"/>
        <v/>
      </c>
      <c r="E399" s="201" t="str">
        <f t="shared" si="2"/>
        <v/>
      </c>
      <c r="F399" s="201" t="str">
        <f t="shared" ref="F399:H399" si="395">IF(NOT(ISBLANK(O399)),CONCATENATE(TEXT(O399,"yyyy-mm-ddThh:MM:ss"),"Z"),"")</f>
        <v/>
      </c>
      <c r="G399" s="201" t="str">
        <f t="shared" si="395"/>
        <v/>
      </c>
      <c r="H399" s="201" t="str">
        <f t="shared" si="395"/>
        <v/>
      </c>
      <c r="I399" s="178"/>
      <c r="J399" s="221"/>
      <c r="K399" s="178"/>
      <c r="L399" s="218"/>
      <c r="M399" s="178"/>
      <c r="N399" s="178"/>
      <c r="O399" s="217"/>
      <c r="P399" s="217"/>
      <c r="Q399" s="217"/>
      <c r="R399" s="218"/>
    </row>
    <row r="400" spans="1:18" ht="12.5">
      <c r="A400" s="220"/>
      <c r="B400" s="205"/>
      <c r="C400" s="201" t="str">
        <f t="shared" si="0"/>
        <v/>
      </c>
      <c r="D400" s="201" t="str">
        <f t="shared" si="1"/>
        <v/>
      </c>
      <c r="E400" s="201" t="str">
        <f t="shared" si="2"/>
        <v/>
      </c>
      <c r="F400" s="201" t="str">
        <f t="shared" ref="F400:H400" si="396">IF(NOT(ISBLANK(O400)),CONCATENATE(TEXT(O400,"yyyy-mm-ddThh:MM:ss"),"Z"),"")</f>
        <v/>
      </c>
      <c r="G400" s="201" t="str">
        <f t="shared" si="396"/>
        <v/>
      </c>
      <c r="H400" s="201" t="str">
        <f t="shared" si="396"/>
        <v/>
      </c>
      <c r="I400" s="178"/>
      <c r="J400" s="221"/>
      <c r="K400" s="178"/>
      <c r="L400" s="218"/>
      <c r="M400" s="178"/>
      <c r="N400" s="178"/>
      <c r="O400" s="217"/>
      <c r="P400" s="217"/>
      <c r="Q400" s="217"/>
      <c r="R400" s="218"/>
    </row>
    <row r="401" spans="1:18" ht="12.5">
      <c r="A401" s="220"/>
      <c r="B401" s="205"/>
      <c r="C401" s="201" t="str">
        <f t="shared" si="0"/>
        <v/>
      </c>
      <c r="D401" s="201" t="str">
        <f t="shared" si="1"/>
        <v/>
      </c>
      <c r="E401" s="201" t="str">
        <f t="shared" si="2"/>
        <v/>
      </c>
      <c r="F401" s="201" t="str">
        <f t="shared" ref="F401:H401" si="397">IF(NOT(ISBLANK(O401)),CONCATENATE(TEXT(O401,"yyyy-mm-ddThh:MM:ss"),"Z"),"")</f>
        <v/>
      </c>
      <c r="G401" s="201" t="str">
        <f t="shared" si="397"/>
        <v/>
      </c>
      <c r="H401" s="201" t="str">
        <f t="shared" si="397"/>
        <v/>
      </c>
      <c r="I401" s="178"/>
      <c r="J401" s="221"/>
      <c r="K401" s="178"/>
      <c r="L401" s="218"/>
      <c r="M401" s="178"/>
      <c r="N401" s="178"/>
      <c r="O401" s="217"/>
      <c r="P401" s="217"/>
      <c r="Q401" s="217"/>
      <c r="R401" s="218"/>
    </row>
    <row r="402" spans="1:18" ht="12.5">
      <c r="A402" s="220"/>
      <c r="B402" s="205"/>
      <c r="C402" s="201" t="str">
        <f t="shared" si="0"/>
        <v/>
      </c>
      <c r="D402" s="201" t="str">
        <f t="shared" si="1"/>
        <v/>
      </c>
      <c r="E402" s="201" t="str">
        <f t="shared" si="2"/>
        <v/>
      </c>
      <c r="F402" s="201" t="str">
        <f t="shared" ref="F402:H402" si="398">IF(NOT(ISBLANK(O402)),CONCATENATE(TEXT(O402,"yyyy-mm-ddThh:MM:ss"),"Z"),"")</f>
        <v/>
      </c>
      <c r="G402" s="201" t="str">
        <f t="shared" si="398"/>
        <v/>
      </c>
      <c r="H402" s="201" t="str">
        <f t="shared" si="398"/>
        <v/>
      </c>
      <c r="I402" s="178"/>
      <c r="J402" s="221"/>
      <c r="K402" s="178"/>
      <c r="L402" s="218"/>
      <c r="M402" s="178"/>
      <c r="N402" s="178"/>
      <c r="O402" s="217"/>
      <c r="P402" s="217"/>
      <c r="Q402" s="217"/>
      <c r="R402" s="218"/>
    </row>
    <row r="403" spans="1:18" ht="12.5">
      <c r="A403" s="220"/>
      <c r="B403" s="205"/>
      <c r="C403" s="201" t="str">
        <f t="shared" si="0"/>
        <v/>
      </c>
      <c r="D403" s="201" t="str">
        <f t="shared" si="1"/>
        <v/>
      </c>
      <c r="E403" s="201" t="str">
        <f t="shared" si="2"/>
        <v/>
      </c>
      <c r="F403" s="201" t="str">
        <f t="shared" ref="F403:H403" si="399">IF(NOT(ISBLANK(O403)),CONCATENATE(TEXT(O403,"yyyy-mm-ddThh:MM:ss"),"Z"),"")</f>
        <v/>
      </c>
      <c r="G403" s="201" t="str">
        <f t="shared" si="399"/>
        <v/>
      </c>
      <c r="H403" s="201" t="str">
        <f t="shared" si="399"/>
        <v/>
      </c>
      <c r="I403" s="178"/>
      <c r="J403" s="221"/>
      <c r="K403" s="178"/>
      <c r="L403" s="218"/>
      <c r="M403" s="178"/>
      <c r="N403" s="178"/>
      <c r="O403" s="217"/>
      <c r="P403" s="217"/>
      <c r="Q403" s="217"/>
      <c r="R403" s="218"/>
    </row>
    <row r="404" spans="1:18" ht="12.5">
      <c r="A404" s="220"/>
      <c r="B404" s="205"/>
      <c r="C404" s="201" t="str">
        <f t="shared" si="0"/>
        <v/>
      </c>
      <c r="D404" s="201" t="str">
        <f t="shared" si="1"/>
        <v/>
      </c>
      <c r="E404" s="201" t="str">
        <f t="shared" si="2"/>
        <v/>
      </c>
      <c r="F404" s="201" t="str">
        <f t="shared" ref="F404:H404" si="400">IF(NOT(ISBLANK(O404)),CONCATENATE(TEXT(O404,"yyyy-mm-ddThh:MM:ss"),"Z"),"")</f>
        <v/>
      </c>
      <c r="G404" s="201" t="str">
        <f t="shared" si="400"/>
        <v/>
      </c>
      <c r="H404" s="201" t="str">
        <f t="shared" si="400"/>
        <v/>
      </c>
      <c r="I404" s="178"/>
      <c r="J404" s="221"/>
      <c r="K404" s="178"/>
      <c r="L404" s="218"/>
      <c r="M404" s="178"/>
      <c r="N404" s="178"/>
      <c r="O404" s="217"/>
      <c r="P404" s="217"/>
      <c r="Q404" s="217"/>
      <c r="R404" s="218"/>
    </row>
    <row r="405" spans="1:18" ht="12.5">
      <c r="A405" s="220"/>
      <c r="B405" s="205"/>
      <c r="C405" s="201" t="str">
        <f t="shared" si="0"/>
        <v/>
      </c>
      <c r="D405" s="201" t="str">
        <f t="shared" si="1"/>
        <v/>
      </c>
      <c r="E405" s="201" t="str">
        <f t="shared" si="2"/>
        <v/>
      </c>
      <c r="F405" s="201" t="str">
        <f t="shared" ref="F405:H405" si="401">IF(NOT(ISBLANK(O405)),CONCATENATE(TEXT(O405,"yyyy-mm-ddThh:MM:ss"),"Z"),"")</f>
        <v/>
      </c>
      <c r="G405" s="201" t="str">
        <f t="shared" si="401"/>
        <v/>
      </c>
      <c r="H405" s="201" t="str">
        <f t="shared" si="401"/>
        <v/>
      </c>
      <c r="I405" s="178"/>
      <c r="J405" s="221"/>
      <c r="K405" s="178"/>
      <c r="L405" s="218"/>
      <c r="M405" s="178"/>
      <c r="N405" s="178"/>
      <c r="O405" s="217"/>
      <c r="P405" s="217"/>
      <c r="Q405" s="217"/>
      <c r="R405" s="218"/>
    </row>
    <row r="406" spans="1:18" ht="12.5">
      <c r="A406" s="220"/>
      <c r="B406" s="205"/>
      <c r="C406" s="201" t="str">
        <f t="shared" si="0"/>
        <v/>
      </c>
      <c r="D406" s="201" t="str">
        <f t="shared" si="1"/>
        <v/>
      </c>
      <c r="E406" s="201" t="str">
        <f t="shared" si="2"/>
        <v/>
      </c>
      <c r="F406" s="201" t="str">
        <f t="shared" ref="F406:H406" si="402">IF(NOT(ISBLANK(O406)),CONCATENATE(TEXT(O406,"yyyy-mm-ddThh:MM:ss"),"Z"),"")</f>
        <v/>
      </c>
      <c r="G406" s="201" t="str">
        <f t="shared" si="402"/>
        <v/>
      </c>
      <c r="H406" s="201" t="str">
        <f t="shared" si="402"/>
        <v/>
      </c>
      <c r="I406" s="178"/>
      <c r="J406" s="221"/>
      <c r="K406" s="178"/>
      <c r="L406" s="218"/>
      <c r="M406" s="178"/>
      <c r="N406" s="178"/>
      <c r="O406" s="217"/>
      <c r="P406" s="217"/>
      <c r="Q406" s="217"/>
      <c r="R406" s="218"/>
    </row>
    <row r="407" spans="1:18" ht="12.5">
      <c r="A407" s="220"/>
      <c r="B407" s="205"/>
      <c r="C407" s="201" t="str">
        <f t="shared" si="0"/>
        <v/>
      </c>
      <c r="D407" s="201" t="str">
        <f t="shared" si="1"/>
        <v/>
      </c>
      <c r="E407" s="201" t="str">
        <f t="shared" si="2"/>
        <v/>
      </c>
      <c r="F407" s="201" t="str">
        <f t="shared" ref="F407:H407" si="403">IF(NOT(ISBLANK(O407)),CONCATENATE(TEXT(O407,"yyyy-mm-ddThh:MM:ss"),"Z"),"")</f>
        <v/>
      </c>
      <c r="G407" s="201" t="str">
        <f t="shared" si="403"/>
        <v/>
      </c>
      <c r="H407" s="201" t="str">
        <f t="shared" si="403"/>
        <v/>
      </c>
      <c r="I407" s="178"/>
      <c r="J407" s="221"/>
      <c r="K407" s="178"/>
      <c r="L407" s="218"/>
      <c r="M407" s="178"/>
      <c r="N407" s="178"/>
      <c r="O407" s="217"/>
      <c r="P407" s="217"/>
      <c r="Q407" s="217"/>
      <c r="R407" s="218"/>
    </row>
    <row r="408" spans="1:18" ht="12.5">
      <c r="A408" s="220"/>
      <c r="B408" s="205"/>
      <c r="C408" s="201" t="str">
        <f t="shared" si="0"/>
        <v/>
      </c>
      <c r="D408" s="201" t="str">
        <f t="shared" si="1"/>
        <v/>
      </c>
      <c r="E408" s="201" t="str">
        <f t="shared" si="2"/>
        <v/>
      </c>
      <c r="F408" s="201" t="str">
        <f t="shared" ref="F408:H408" si="404">IF(NOT(ISBLANK(O408)),CONCATENATE(TEXT(O408,"yyyy-mm-ddThh:MM:ss"),"Z"),"")</f>
        <v/>
      </c>
      <c r="G408" s="201" t="str">
        <f t="shared" si="404"/>
        <v/>
      </c>
      <c r="H408" s="201" t="str">
        <f t="shared" si="404"/>
        <v/>
      </c>
      <c r="I408" s="178"/>
      <c r="J408" s="221"/>
      <c r="K408" s="178"/>
      <c r="L408" s="218"/>
      <c r="M408" s="178"/>
      <c r="N408" s="178"/>
      <c r="O408" s="217"/>
      <c r="P408" s="217"/>
      <c r="Q408" s="217"/>
      <c r="R408" s="218"/>
    </row>
    <row r="409" spans="1:18" ht="12.5">
      <c r="A409" s="220"/>
      <c r="B409" s="205"/>
      <c r="C409" s="201" t="str">
        <f t="shared" si="0"/>
        <v/>
      </c>
      <c r="D409" s="201" t="str">
        <f t="shared" si="1"/>
        <v/>
      </c>
      <c r="E409" s="201" t="str">
        <f t="shared" si="2"/>
        <v/>
      </c>
      <c r="F409" s="201" t="str">
        <f t="shared" ref="F409:H409" si="405">IF(NOT(ISBLANK(O409)),CONCATENATE(TEXT(O409,"yyyy-mm-ddThh:MM:ss"),"Z"),"")</f>
        <v/>
      </c>
      <c r="G409" s="201" t="str">
        <f t="shared" si="405"/>
        <v/>
      </c>
      <c r="H409" s="201" t="str">
        <f t="shared" si="405"/>
        <v/>
      </c>
      <c r="I409" s="178"/>
      <c r="J409" s="221"/>
      <c r="K409" s="178"/>
      <c r="L409" s="218"/>
      <c r="M409" s="178"/>
      <c r="N409" s="178"/>
      <c r="O409" s="217"/>
      <c r="P409" s="217"/>
      <c r="Q409" s="217"/>
      <c r="R409" s="218"/>
    </row>
    <row r="410" spans="1:18" ht="12.5">
      <c r="A410" s="220"/>
      <c r="B410" s="205"/>
      <c r="C410" s="201" t="str">
        <f t="shared" si="0"/>
        <v/>
      </c>
      <c r="D410" s="201" t="str">
        <f t="shared" si="1"/>
        <v/>
      </c>
      <c r="E410" s="201" t="str">
        <f t="shared" si="2"/>
        <v/>
      </c>
      <c r="F410" s="201" t="str">
        <f t="shared" ref="F410:H410" si="406">IF(NOT(ISBLANK(O410)),CONCATENATE(TEXT(O410,"yyyy-mm-ddThh:MM:ss"),"Z"),"")</f>
        <v/>
      </c>
      <c r="G410" s="201" t="str">
        <f t="shared" si="406"/>
        <v/>
      </c>
      <c r="H410" s="201" t="str">
        <f t="shared" si="406"/>
        <v/>
      </c>
      <c r="I410" s="178"/>
      <c r="J410" s="221"/>
      <c r="K410" s="178"/>
      <c r="L410" s="218"/>
      <c r="M410" s="178"/>
      <c r="N410" s="178"/>
      <c r="O410" s="217"/>
      <c r="P410" s="217"/>
      <c r="Q410" s="217"/>
      <c r="R410" s="218"/>
    </row>
    <row r="411" spans="1:18" ht="12.5">
      <c r="A411" s="220"/>
      <c r="B411" s="205"/>
      <c r="C411" s="201" t="str">
        <f t="shared" si="0"/>
        <v/>
      </c>
      <c r="D411" s="201" t="str">
        <f t="shared" si="1"/>
        <v/>
      </c>
      <c r="E411" s="201" t="str">
        <f t="shared" si="2"/>
        <v/>
      </c>
      <c r="F411" s="201" t="str">
        <f t="shared" ref="F411:H411" si="407">IF(NOT(ISBLANK(O411)),CONCATENATE(TEXT(O411,"yyyy-mm-ddThh:MM:ss"),"Z"),"")</f>
        <v/>
      </c>
      <c r="G411" s="201" t="str">
        <f t="shared" si="407"/>
        <v/>
      </c>
      <c r="H411" s="201" t="str">
        <f t="shared" si="407"/>
        <v/>
      </c>
      <c r="I411" s="178"/>
      <c r="J411" s="221"/>
      <c r="K411" s="178"/>
      <c r="L411" s="218"/>
      <c r="M411" s="178"/>
      <c r="N411" s="178"/>
      <c r="O411" s="217"/>
      <c r="P411" s="217"/>
      <c r="Q411" s="217"/>
      <c r="R411" s="218"/>
    </row>
    <row r="412" spans="1:18" ht="12.5">
      <c r="A412" s="220"/>
      <c r="B412" s="205"/>
      <c r="C412" s="201" t="str">
        <f t="shared" si="0"/>
        <v/>
      </c>
      <c r="D412" s="201" t="str">
        <f t="shared" si="1"/>
        <v/>
      </c>
      <c r="E412" s="201" t="str">
        <f t="shared" si="2"/>
        <v/>
      </c>
      <c r="F412" s="201" t="str">
        <f t="shared" ref="F412:H412" si="408">IF(NOT(ISBLANK(O412)),CONCATENATE(TEXT(O412,"yyyy-mm-ddThh:MM:ss"),"Z"),"")</f>
        <v/>
      </c>
      <c r="G412" s="201" t="str">
        <f t="shared" si="408"/>
        <v/>
      </c>
      <c r="H412" s="201" t="str">
        <f t="shared" si="408"/>
        <v/>
      </c>
      <c r="I412" s="178"/>
      <c r="J412" s="221"/>
      <c r="K412" s="178"/>
      <c r="L412" s="218"/>
      <c r="M412" s="178"/>
      <c r="N412" s="178"/>
      <c r="O412" s="217"/>
      <c r="P412" s="217"/>
      <c r="Q412" s="217"/>
      <c r="R412" s="218"/>
    </row>
    <row r="413" spans="1:18" ht="12.5">
      <c r="A413" s="220"/>
      <c r="B413" s="205"/>
      <c r="C413" s="201" t="str">
        <f t="shared" si="0"/>
        <v/>
      </c>
      <c r="D413" s="201" t="str">
        <f t="shared" si="1"/>
        <v/>
      </c>
      <c r="E413" s="201" t="str">
        <f t="shared" si="2"/>
        <v/>
      </c>
      <c r="F413" s="201" t="str">
        <f t="shared" ref="F413:H413" si="409">IF(NOT(ISBLANK(O413)),CONCATENATE(TEXT(O413,"yyyy-mm-ddThh:MM:ss"),"Z"),"")</f>
        <v/>
      </c>
      <c r="G413" s="201" t="str">
        <f t="shared" si="409"/>
        <v/>
      </c>
      <c r="H413" s="201" t="str">
        <f t="shared" si="409"/>
        <v/>
      </c>
      <c r="I413" s="178"/>
      <c r="J413" s="221"/>
      <c r="K413" s="178"/>
      <c r="L413" s="218"/>
      <c r="M413" s="178"/>
      <c r="N413" s="178"/>
      <c r="O413" s="217"/>
      <c r="P413" s="217"/>
      <c r="Q413" s="217"/>
      <c r="R413" s="218"/>
    </row>
    <row r="414" spans="1:18" ht="12.5">
      <c r="A414" s="220"/>
      <c r="B414" s="205"/>
      <c r="C414" s="201" t="str">
        <f t="shared" si="0"/>
        <v/>
      </c>
      <c r="D414" s="201" t="str">
        <f t="shared" si="1"/>
        <v/>
      </c>
      <c r="E414" s="201" t="str">
        <f t="shared" si="2"/>
        <v/>
      </c>
      <c r="F414" s="201" t="str">
        <f t="shared" ref="F414:H414" si="410">IF(NOT(ISBLANK(O414)),CONCATENATE(TEXT(O414,"yyyy-mm-ddThh:MM:ss"),"Z"),"")</f>
        <v/>
      </c>
      <c r="G414" s="201" t="str">
        <f t="shared" si="410"/>
        <v/>
      </c>
      <c r="H414" s="201" t="str">
        <f t="shared" si="410"/>
        <v/>
      </c>
      <c r="I414" s="178"/>
      <c r="J414" s="221"/>
      <c r="K414" s="178"/>
      <c r="L414" s="218"/>
      <c r="M414" s="178"/>
      <c r="N414" s="178"/>
      <c r="O414" s="217"/>
      <c r="P414" s="217"/>
      <c r="Q414" s="217"/>
      <c r="R414" s="218"/>
    </row>
    <row r="415" spans="1:18" ht="12.5">
      <c r="A415" s="220"/>
      <c r="B415" s="205"/>
      <c r="C415" s="201" t="str">
        <f t="shared" si="0"/>
        <v/>
      </c>
      <c r="D415" s="201" t="str">
        <f t="shared" si="1"/>
        <v/>
      </c>
      <c r="E415" s="201" t="str">
        <f t="shared" si="2"/>
        <v/>
      </c>
      <c r="F415" s="201" t="str">
        <f t="shared" ref="F415:H415" si="411">IF(NOT(ISBLANK(O415)),CONCATENATE(TEXT(O415,"yyyy-mm-ddThh:MM:ss"),"Z"),"")</f>
        <v/>
      </c>
      <c r="G415" s="201" t="str">
        <f t="shared" si="411"/>
        <v/>
      </c>
      <c r="H415" s="201" t="str">
        <f t="shared" si="411"/>
        <v/>
      </c>
      <c r="I415" s="178"/>
      <c r="J415" s="221"/>
      <c r="K415" s="178"/>
      <c r="L415" s="218"/>
      <c r="M415" s="178"/>
      <c r="N415" s="178"/>
      <c r="O415" s="217"/>
      <c r="P415" s="217"/>
      <c r="Q415" s="217"/>
      <c r="R415" s="218"/>
    </row>
    <row r="416" spans="1:18" ht="12.5">
      <c r="A416" s="220"/>
      <c r="B416" s="205"/>
      <c r="C416" s="201" t="str">
        <f t="shared" si="0"/>
        <v/>
      </c>
      <c r="D416" s="201" t="str">
        <f t="shared" si="1"/>
        <v/>
      </c>
      <c r="E416" s="201" t="str">
        <f t="shared" si="2"/>
        <v/>
      </c>
      <c r="F416" s="201" t="str">
        <f t="shared" ref="F416:H416" si="412">IF(NOT(ISBLANK(O416)),CONCATENATE(TEXT(O416,"yyyy-mm-ddThh:MM:ss"),"Z"),"")</f>
        <v/>
      </c>
      <c r="G416" s="201" t="str">
        <f t="shared" si="412"/>
        <v/>
      </c>
      <c r="H416" s="201" t="str">
        <f t="shared" si="412"/>
        <v/>
      </c>
      <c r="I416" s="178"/>
      <c r="J416" s="221"/>
      <c r="K416" s="178"/>
      <c r="L416" s="218"/>
      <c r="M416" s="178"/>
      <c r="N416" s="178"/>
      <c r="O416" s="217"/>
      <c r="P416" s="217"/>
      <c r="Q416" s="217"/>
      <c r="R416" s="218"/>
    </row>
    <row r="417" spans="1:18" ht="12.5">
      <c r="A417" s="220"/>
      <c r="B417" s="205"/>
      <c r="C417" s="201" t="str">
        <f t="shared" si="0"/>
        <v/>
      </c>
      <c r="D417" s="201" t="str">
        <f t="shared" si="1"/>
        <v/>
      </c>
      <c r="E417" s="201" t="str">
        <f t="shared" si="2"/>
        <v/>
      </c>
      <c r="F417" s="201" t="str">
        <f t="shared" ref="F417:H417" si="413">IF(NOT(ISBLANK(O417)),CONCATENATE(TEXT(O417,"yyyy-mm-ddThh:MM:ss"),"Z"),"")</f>
        <v/>
      </c>
      <c r="G417" s="201" t="str">
        <f t="shared" si="413"/>
        <v/>
      </c>
      <c r="H417" s="201" t="str">
        <f t="shared" si="413"/>
        <v/>
      </c>
      <c r="I417" s="178"/>
      <c r="J417" s="221"/>
      <c r="K417" s="178"/>
      <c r="L417" s="218"/>
      <c r="M417" s="178"/>
      <c r="N417" s="178"/>
      <c r="O417" s="217"/>
      <c r="P417" s="217"/>
      <c r="Q417" s="217"/>
      <c r="R417" s="218"/>
    </row>
    <row r="418" spans="1:18" ht="12.5">
      <c r="A418" s="220"/>
      <c r="B418" s="205"/>
      <c r="C418" s="201" t="str">
        <f t="shared" si="0"/>
        <v/>
      </c>
      <c r="D418" s="201" t="str">
        <f t="shared" si="1"/>
        <v/>
      </c>
      <c r="E418" s="201" t="str">
        <f t="shared" si="2"/>
        <v/>
      </c>
      <c r="F418" s="201" t="str">
        <f t="shared" ref="F418:H418" si="414">IF(NOT(ISBLANK(O418)),CONCATENATE(TEXT(O418,"yyyy-mm-ddThh:MM:ss"),"Z"),"")</f>
        <v/>
      </c>
      <c r="G418" s="201" t="str">
        <f t="shared" si="414"/>
        <v/>
      </c>
      <c r="H418" s="201" t="str">
        <f t="shared" si="414"/>
        <v/>
      </c>
      <c r="I418" s="178"/>
      <c r="J418" s="221"/>
      <c r="K418" s="178"/>
      <c r="L418" s="218"/>
      <c r="M418" s="178"/>
      <c r="N418" s="178"/>
      <c r="O418" s="217"/>
      <c r="P418" s="217"/>
      <c r="Q418" s="217"/>
      <c r="R418" s="218"/>
    </row>
    <row r="419" spans="1:18" ht="12.5">
      <c r="A419" s="220"/>
      <c r="B419" s="205"/>
      <c r="C419" s="201" t="str">
        <f t="shared" si="0"/>
        <v/>
      </c>
      <c r="D419" s="201" t="str">
        <f t="shared" si="1"/>
        <v/>
      </c>
      <c r="E419" s="201" t="str">
        <f t="shared" si="2"/>
        <v/>
      </c>
      <c r="F419" s="201" t="str">
        <f t="shared" ref="F419:H419" si="415">IF(NOT(ISBLANK(O419)),CONCATENATE(TEXT(O419,"yyyy-mm-ddThh:MM:ss"),"Z"),"")</f>
        <v/>
      </c>
      <c r="G419" s="201" t="str">
        <f t="shared" si="415"/>
        <v/>
      </c>
      <c r="H419" s="201" t="str">
        <f t="shared" si="415"/>
        <v/>
      </c>
      <c r="I419" s="178"/>
      <c r="J419" s="221"/>
      <c r="K419" s="178"/>
      <c r="L419" s="218"/>
      <c r="M419" s="178"/>
      <c r="N419" s="178"/>
      <c r="O419" s="217"/>
      <c r="P419" s="217"/>
      <c r="Q419" s="217"/>
      <c r="R419" s="218"/>
    </row>
    <row r="420" spans="1:18" ht="12.5">
      <c r="A420" s="220"/>
      <c r="B420" s="205"/>
      <c r="C420" s="201" t="str">
        <f t="shared" si="0"/>
        <v/>
      </c>
      <c r="D420" s="201" t="str">
        <f t="shared" si="1"/>
        <v/>
      </c>
      <c r="E420" s="201" t="str">
        <f t="shared" si="2"/>
        <v/>
      </c>
      <c r="F420" s="201" t="str">
        <f t="shared" ref="F420:H420" si="416">IF(NOT(ISBLANK(O420)),CONCATENATE(TEXT(O420,"yyyy-mm-ddThh:MM:ss"),"Z"),"")</f>
        <v/>
      </c>
      <c r="G420" s="201" t="str">
        <f t="shared" si="416"/>
        <v/>
      </c>
      <c r="H420" s="201" t="str">
        <f t="shared" si="416"/>
        <v/>
      </c>
      <c r="I420" s="178"/>
      <c r="J420" s="221"/>
      <c r="K420" s="178"/>
      <c r="L420" s="218"/>
      <c r="M420" s="178"/>
      <c r="N420" s="178"/>
      <c r="O420" s="217"/>
      <c r="P420" s="217"/>
      <c r="Q420" s="217"/>
      <c r="R420" s="218"/>
    </row>
    <row r="421" spans="1:18" ht="12.5">
      <c r="A421" s="220"/>
      <c r="B421" s="205"/>
      <c r="C421" s="201" t="str">
        <f t="shared" si="0"/>
        <v/>
      </c>
      <c r="D421" s="201" t="str">
        <f t="shared" si="1"/>
        <v/>
      </c>
      <c r="E421" s="201" t="str">
        <f t="shared" si="2"/>
        <v/>
      </c>
      <c r="F421" s="201" t="str">
        <f t="shared" ref="F421:H421" si="417">IF(NOT(ISBLANK(O421)),CONCATENATE(TEXT(O421,"yyyy-mm-ddThh:MM:ss"),"Z"),"")</f>
        <v/>
      </c>
      <c r="G421" s="201" t="str">
        <f t="shared" si="417"/>
        <v/>
      </c>
      <c r="H421" s="201" t="str">
        <f t="shared" si="417"/>
        <v/>
      </c>
      <c r="I421" s="178"/>
      <c r="J421" s="221"/>
      <c r="K421" s="178"/>
      <c r="L421" s="218"/>
      <c r="M421" s="178"/>
      <c r="N421" s="178"/>
      <c r="O421" s="217"/>
      <c r="P421" s="217"/>
      <c r="Q421" s="217"/>
      <c r="R421" s="218"/>
    </row>
    <row r="422" spans="1:18" ht="12.5">
      <c r="A422" s="220"/>
      <c r="B422" s="205"/>
      <c r="C422" s="201" t="str">
        <f t="shared" si="0"/>
        <v/>
      </c>
      <c r="D422" s="201" t="str">
        <f t="shared" si="1"/>
        <v/>
      </c>
      <c r="E422" s="201" t="str">
        <f t="shared" si="2"/>
        <v/>
      </c>
      <c r="F422" s="201" t="str">
        <f t="shared" ref="F422:H422" si="418">IF(NOT(ISBLANK(O422)),CONCATENATE(TEXT(O422,"yyyy-mm-ddThh:MM:ss"),"Z"),"")</f>
        <v/>
      </c>
      <c r="G422" s="201" t="str">
        <f t="shared" si="418"/>
        <v/>
      </c>
      <c r="H422" s="201" t="str">
        <f t="shared" si="418"/>
        <v/>
      </c>
      <c r="I422" s="178"/>
      <c r="J422" s="221"/>
      <c r="K422" s="178"/>
      <c r="L422" s="218"/>
      <c r="M422" s="178"/>
      <c r="N422" s="178"/>
      <c r="O422" s="217"/>
      <c r="P422" s="217"/>
      <c r="Q422" s="217"/>
      <c r="R422" s="218"/>
    </row>
    <row r="423" spans="1:18" ht="12.5">
      <c r="A423" s="220"/>
      <c r="B423" s="205"/>
      <c r="C423" s="201" t="str">
        <f t="shared" si="0"/>
        <v/>
      </c>
      <c r="D423" s="201" t="str">
        <f t="shared" si="1"/>
        <v/>
      </c>
      <c r="E423" s="201" t="str">
        <f t="shared" si="2"/>
        <v/>
      </c>
      <c r="F423" s="201" t="str">
        <f t="shared" ref="F423:H423" si="419">IF(NOT(ISBLANK(O423)),CONCATENATE(TEXT(O423,"yyyy-mm-ddThh:MM:ss"),"Z"),"")</f>
        <v/>
      </c>
      <c r="G423" s="201" t="str">
        <f t="shared" si="419"/>
        <v/>
      </c>
      <c r="H423" s="201" t="str">
        <f t="shared" si="419"/>
        <v/>
      </c>
      <c r="I423" s="178"/>
      <c r="J423" s="221"/>
      <c r="K423" s="178"/>
      <c r="L423" s="218"/>
      <c r="M423" s="178"/>
      <c r="N423" s="178"/>
      <c r="O423" s="217"/>
      <c r="P423" s="217"/>
      <c r="Q423" s="217"/>
      <c r="R423" s="218"/>
    </row>
    <row r="424" spans="1:18" ht="12.5">
      <c r="A424" s="220"/>
      <c r="B424" s="205"/>
      <c r="C424" s="201" t="str">
        <f t="shared" si="0"/>
        <v/>
      </c>
      <c r="D424" s="201" t="str">
        <f t="shared" si="1"/>
        <v/>
      </c>
      <c r="E424" s="201" t="str">
        <f t="shared" si="2"/>
        <v/>
      </c>
      <c r="F424" s="201" t="str">
        <f t="shared" ref="F424:H424" si="420">IF(NOT(ISBLANK(O424)),CONCATENATE(TEXT(O424,"yyyy-mm-ddThh:MM:ss"),"Z"),"")</f>
        <v/>
      </c>
      <c r="G424" s="201" t="str">
        <f t="shared" si="420"/>
        <v/>
      </c>
      <c r="H424" s="201" t="str">
        <f t="shared" si="420"/>
        <v/>
      </c>
      <c r="I424" s="178"/>
      <c r="J424" s="221"/>
      <c r="K424" s="178"/>
      <c r="L424" s="218"/>
      <c r="M424" s="178"/>
      <c r="N424" s="178"/>
      <c r="O424" s="217"/>
      <c r="P424" s="217"/>
      <c r="Q424" s="217"/>
      <c r="R424" s="218"/>
    </row>
    <row r="425" spans="1:18" ht="12.5">
      <c r="A425" s="220"/>
      <c r="B425" s="205"/>
      <c r="C425" s="201" t="str">
        <f t="shared" si="0"/>
        <v/>
      </c>
      <c r="D425" s="201" t="str">
        <f t="shared" si="1"/>
        <v/>
      </c>
      <c r="E425" s="201" t="str">
        <f t="shared" si="2"/>
        <v/>
      </c>
      <c r="F425" s="201" t="str">
        <f t="shared" ref="F425:H425" si="421">IF(NOT(ISBLANK(O425)),CONCATENATE(TEXT(O425,"yyyy-mm-ddThh:MM:ss"),"Z"),"")</f>
        <v/>
      </c>
      <c r="G425" s="201" t="str">
        <f t="shared" si="421"/>
        <v/>
      </c>
      <c r="H425" s="201" t="str">
        <f t="shared" si="421"/>
        <v/>
      </c>
      <c r="I425" s="178"/>
      <c r="J425" s="221"/>
      <c r="K425" s="178"/>
      <c r="L425" s="218"/>
      <c r="M425" s="178"/>
      <c r="N425" s="178"/>
      <c r="O425" s="217"/>
      <c r="P425" s="217"/>
      <c r="Q425" s="217"/>
      <c r="R425" s="218"/>
    </row>
    <row r="426" spans="1:18" ht="12.5">
      <c r="A426" s="220"/>
      <c r="B426" s="205"/>
      <c r="C426" s="201" t="str">
        <f t="shared" si="0"/>
        <v/>
      </c>
      <c r="D426" s="201" t="str">
        <f t="shared" si="1"/>
        <v/>
      </c>
      <c r="E426" s="201" t="str">
        <f t="shared" si="2"/>
        <v/>
      </c>
      <c r="F426" s="201" t="str">
        <f t="shared" ref="F426:H426" si="422">IF(NOT(ISBLANK(O426)),CONCATENATE(TEXT(O426,"yyyy-mm-ddThh:MM:ss"),"Z"),"")</f>
        <v/>
      </c>
      <c r="G426" s="201" t="str">
        <f t="shared" si="422"/>
        <v/>
      </c>
      <c r="H426" s="201" t="str">
        <f t="shared" si="422"/>
        <v/>
      </c>
      <c r="I426" s="178"/>
      <c r="J426" s="221"/>
      <c r="K426" s="178"/>
      <c r="L426" s="218"/>
      <c r="M426" s="178"/>
      <c r="N426" s="178"/>
      <c r="O426" s="217"/>
      <c r="P426" s="217"/>
      <c r="Q426" s="217"/>
      <c r="R426" s="218"/>
    </row>
    <row r="427" spans="1:18" ht="12.5">
      <c r="A427" s="220"/>
      <c r="B427" s="205"/>
      <c r="C427" s="201" t="str">
        <f t="shared" si="0"/>
        <v/>
      </c>
      <c r="D427" s="201" t="str">
        <f t="shared" si="1"/>
        <v/>
      </c>
      <c r="E427" s="201" t="str">
        <f t="shared" si="2"/>
        <v/>
      </c>
      <c r="F427" s="201" t="str">
        <f t="shared" ref="F427:H427" si="423">IF(NOT(ISBLANK(O427)),CONCATENATE(TEXT(O427,"yyyy-mm-ddThh:MM:ss"),"Z"),"")</f>
        <v/>
      </c>
      <c r="G427" s="201" t="str">
        <f t="shared" si="423"/>
        <v/>
      </c>
      <c r="H427" s="201" t="str">
        <f t="shared" si="423"/>
        <v/>
      </c>
      <c r="I427" s="178"/>
      <c r="J427" s="221"/>
      <c r="K427" s="178"/>
      <c r="L427" s="218"/>
      <c r="M427" s="178"/>
      <c r="N427" s="178"/>
      <c r="O427" s="217"/>
      <c r="P427" s="217"/>
      <c r="Q427" s="217"/>
      <c r="R427" s="218"/>
    </row>
    <row r="428" spans="1:18" ht="12.5">
      <c r="A428" s="220"/>
      <c r="B428" s="205"/>
      <c r="C428" s="201" t="str">
        <f t="shared" si="0"/>
        <v/>
      </c>
      <c r="D428" s="201" t="str">
        <f t="shared" si="1"/>
        <v/>
      </c>
      <c r="E428" s="201" t="str">
        <f t="shared" si="2"/>
        <v/>
      </c>
      <c r="F428" s="201" t="str">
        <f t="shared" ref="F428:H428" si="424">IF(NOT(ISBLANK(O428)),CONCATENATE(TEXT(O428,"yyyy-mm-ddThh:MM:ss"),"Z"),"")</f>
        <v/>
      </c>
      <c r="G428" s="201" t="str">
        <f t="shared" si="424"/>
        <v/>
      </c>
      <c r="H428" s="201" t="str">
        <f t="shared" si="424"/>
        <v/>
      </c>
      <c r="I428" s="178"/>
      <c r="J428" s="221"/>
      <c r="K428" s="178"/>
      <c r="L428" s="218"/>
      <c r="M428" s="178"/>
      <c r="N428" s="178"/>
      <c r="O428" s="217"/>
      <c r="P428" s="217"/>
      <c r="Q428" s="217"/>
      <c r="R428" s="218"/>
    </row>
    <row r="429" spans="1:18" ht="12.5">
      <c r="A429" s="220"/>
      <c r="B429" s="205"/>
      <c r="C429" s="201" t="str">
        <f t="shared" si="0"/>
        <v/>
      </c>
      <c r="D429" s="201" t="str">
        <f t="shared" si="1"/>
        <v/>
      </c>
      <c r="E429" s="201" t="str">
        <f t="shared" si="2"/>
        <v/>
      </c>
      <c r="F429" s="201" t="str">
        <f t="shared" ref="F429:H429" si="425">IF(NOT(ISBLANK(O429)),CONCATENATE(TEXT(O429,"yyyy-mm-ddThh:MM:ss"),"Z"),"")</f>
        <v/>
      </c>
      <c r="G429" s="201" t="str">
        <f t="shared" si="425"/>
        <v/>
      </c>
      <c r="H429" s="201" t="str">
        <f t="shared" si="425"/>
        <v/>
      </c>
      <c r="I429" s="178"/>
      <c r="J429" s="221"/>
      <c r="K429" s="178"/>
      <c r="L429" s="218"/>
      <c r="M429" s="178"/>
      <c r="N429" s="178"/>
      <c r="O429" s="217"/>
      <c r="P429" s="217"/>
      <c r="Q429" s="217"/>
      <c r="R429" s="218"/>
    </row>
    <row r="430" spans="1:18" ht="12.5">
      <c r="A430" s="220"/>
      <c r="B430" s="205"/>
      <c r="C430" s="201" t="str">
        <f t="shared" si="0"/>
        <v/>
      </c>
      <c r="D430" s="201" t="str">
        <f t="shared" si="1"/>
        <v/>
      </c>
      <c r="E430" s="201" t="str">
        <f t="shared" si="2"/>
        <v/>
      </c>
      <c r="F430" s="201" t="str">
        <f t="shared" ref="F430:H430" si="426">IF(NOT(ISBLANK(O430)),CONCATENATE(TEXT(O430,"yyyy-mm-ddThh:MM:ss"),"Z"),"")</f>
        <v/>
      </c>
      <c r="G430" s="201" t="str">
        <f t="shared" si="426"/>
        <v/>
      </c>
      <c r="H430" s="201" t="str">
        <f t="shared" si="426"/>
        <v/>
      </c>
      <c r="I430" s="178"/>
      <c r="J430" s="221"/>
      <c r="K430" s="178"/>
      <c r="L430" s="218"/>
      <c r="M430" s="178"/>
      <c r="N430" s="178"/>
      <c r="O430" s="217"/>
      <c r="P430" s="217"/>
      <c r="Q430" s="217"/>
      <c r="R430" s="218"/>
    </row>
    <row r="431" spans="1:18" ht="12.5">
      <c r="A431" s="220"/>
      <c r="B431" s="205"/>
      <c r="C431" s="201" t="str">
        <f t="shared" si="0"/>
        <v/>
      </c>
      <c r="D431" s="201" t="str">
        <f t="shared" si="1"/>
        <v/>
      </c>
      <c r="E431" s="201" t="str">
        <f t="shared" si="2"/>
        <v/>
      </c>
      <c r="F431" s="201" t="str">
        <f t="shared" ref="F431:H431" si="427">IF(NOT(ISBLANK(O431)),CONCATENATE(TEXT(O431,"yyyy-mm-ddThh:MM:ss"),"Z"),"")</f>
        <v/>
      </c>
      <c r="G431" s="201" t="str">
        <f t="shared" si="427"/>
        <v/>
      </c>
      <c r="H431" s="201" t="str">
        <f t="shared" si="427"/>
        <v/>
      </c>
      <c r="I431" s="178"/>
      <c r="J431" s="221"/>
      <c r="K431" s="178"/>
      <c r="L431" s="218"/>
      <c r="M431" s="178"/>
      <c r="N431" s="178"/>
      <c r="O431" s="217"/>
      <c r="P431" s="217"/>
      <c r="Q431" s="217"/>
      <c r="R431" s="218"/>
    </row>
    <row r="432" spans="1:18" ht="12.5">
      <c r="A432" s="220"/>
      <c r="B432" s="205"/>
      <c r="C432" s="201" t="str">
        <f t="shared" si="0"/>
        <v/>
      </c>
      <c r="D432" s="201" t="str">
        <f t="shared" si="1"/>
        <v/>
      </c>
      <c r="E432" s="201" t="str">
        <f t="shared" si="2"/>
        <v/>
      </c>
      <c r="F432" s="201" t="str">
        <f t="shared" ref="F432:H432" si="428">IF(NOT(ISBLANK(O432)),CONCATENATE(TEXT(O432,"yyyy-mm-ddThh:MM:ss"),"Z"),"")</f>
        <v/>
      </c>
      <c r="G432" s="201" t="str">
        <f t="shared" si="428"/>
        <v/>
      </c>
      <c r="H432" s="201" t="str">
        <f t="shared" si="428"/>
        <v/>
      </c>
      <c r="I432" s="178"/>
      <c r="J432" s="221"/>
      <c r="K432" s="178"/>
      <c r="L432" s="218"/>
      <c r="M432" s="178"/>
      <c r="N432" s="178"/>
      <c r="O432" s="217"/>
      <c r="P432" s="217"/>
      <c r="Q432" s="217"/>
      <c r="R432" s="218"/>
    </row>
    <row r="433" spans="1:18" ht="12.5">
      <c r="A433" s="220"/>
      <c r="B433" s="205"/>
      <c r="C433" s="201" t="str">
        <f t="shared" si="0"/>
        <v/>
      </c>
      <c r="D433" s="201" t="str">
        <f t="shared" si="1"/>
        <v/>
      </c>
      <c r="E433" s="201" t="str">
        <f t="shared" si="2"/>
        <v/>
      </c>
      <c r="F433" s="201" t="str">
        <f t="shared" ref="F433:H433" si="429">IF(NOT(ISBLANK(O433)),CONCATENATE(TEXT(O433,"yyyy-mm-ddThh:MM:ss"),"Z"),"")</f>
        <v/>
      </c>
      <c r="G433" s="201" t="str">
        <f t="shared" si="429"/>
        <v/>
      </c>
      <c r="H433" s="201" t="str">
        <f t="shared" si="429"/>
        <v/>
      </c>
      <c r="I433" s="178"/>
      <c r="J433" s="221"/>
      <c r="K433" s="178"/>
      <c r="L433" s="218"/>
      <c r="M433" s="178"/>
      <c r="N433" s="178"/>
      <c r="O433" s="217"/>
      <c r="P433" s="217"/>
      <c r="Q433" s="217"/>
      <c r="R433" s="218"/>
    </row>
    <row r="434" spans="1:18" ht="12.5">
      <c r="A434" s="220"/>
      <c r="B434" s="205"/>
      <c r="C434" s="201" t="str">
        <f t="shared" si="0"/>
        <v/>
      </c>
      <c r="D434" s="201" t="str">
        <f t="shared" si="1"/>
        <v/>
      </c>
      <c r="E434" s="201" t="str">
        <f t="shared" si="2"/>
        <v/>
      </c>
      <c r="F434" s="201" t="str">
        <f t="shared" ref="F434:H434" si="430">IF(NOT(ISBLANK(O434)),CONCATENATE(TEXT(O434,"yyyy-mm-ddThh:MM:ss"),"Z"),"")</f>
        <v/>
      </c>
      <c r="G434" s="201" t="str">
        <f t="shared" si="430"/>
        <v/>
      </c>
      <c r="H434" s="201" t="str">
        <f t="shared" si="430"/>
        <v/>
      </c>
      <c r="I434" s="178"/>
      <c r="J434" s="221"/>
      <c r="K434" s="178"/>
      <c r="L434" s="218"/>
      <c r="M434" s="178"/>
      <c r="N434" s="178"/>
      <c r="O434" s="217"/>
      <c r="P434" s="217"/>
      <c r="Q434" s="217"/>
      <c r="R434" s="218"/>
    </row>
    <row r="435" spans="1:18" ht="12.5">
      <c r="A435" s="220"/>
      <c r="B435" s="205"/>
      <c r="C435" s="201" t="str">
        <f t="shared" si="0"/>
        <v/>
      </c>
      <c r="D435" s="201" t="str">
        <f t="shared" si="1"/>
        <v/>
      </c>
      <c r="E435" s="201" t="str">
        <f t="shared" si="2"/>
        <v/>
      </c>
      <c r="F435" s="201" t="str">
        <f t="shared" ref="F435:H435" si="431">IF(NOT(ISBLANK(O435)),CONCATENATE(TEXT(O435,"yyyy-mm-ddThh:MM:ss"),"Z"),"")</f>
        <v/>
      </c>
      <c r="G435" s="201" t="str">
        <f t="shared" si="431"/>
        <v/>
      </c>
      <c r="H435" s="201" t="str">
        <f t="shared" si="431"/>
        <v/>
      </c>
      <c r="I435" s="178"/>
      <c r="J435" s="221"/>
      <c r="K435" s="178"/>
      <c r="L435" s="218"/>
      <c r="M435" s="178"/>
      <c r="N435" s="178"/>
      <c r="O435" s="217"/>
      <c r="P435" s="217"/>
      <c r="Q435" s="217"/>
      <c r="R435" s="218"/>
    </row>
    <row r="436" spans="1:18" ht="12.5">
      <c r="A436" s="220"/>
      <c r="B436" s="205"/>
      <c r="C436" s="201" t="str">
        <f t="shared" si="0"/>
        <v/>
      </c>
      <c r="D436" s="201" t="str">
        <f t="shared" si="1"/>
        <v/>
      </c>
      <c r="E436" s="201" t="str">
        <f t="shared" si="2"/>
        <v/>
      </c>
      <c r="F436" s="201" t="str">
        <f t="shared" ref="F436:H436" si="432">IF(NOT(ISBLANK(O436)),CONCATENATE(TEXT(O436,"yyyy-mm-ddThh:MM:ss"),"Z"),"")</f>
        <v/>
      </c>
      <c r="G436" s="201" t="str">
        <f t="shared" si="432"/>
        <v/>
      </c>
      <c r="H436" s="201" t="str">
        <f t="shared" si="432"/>
        <v/>
      </c>
      <c r="I436" s="178"/>
      <c r="J436" s="221"/>
      <c r="K436" s="178"/>
      <c r="L436" s="218"/>
      <c r="M436" s="178"/>
      <c r="N436" s="178"/>
      <c r="O436" s="217"/>
      <c r="P436" s="217"/>
      <c r="Q436" s="217"/>
      <c r="R436" s="218"/>
    </row>
    <row r="437" spans="1:18" ht="12.5">
      <c r="A437" s="220"/>
      <c r="B437" s="205"/>
      <c r="C437" s="201" t="str">
        <f t="shared" si="0"/>
        <v/>
      </c>
      <c r="D437" s="201" t="str">
        <f t="shared" si="1"/>
        <v/>
      </c>
      <c r="E437" s="201" t="str">
        <f t="shared" si="2"/>
        <v/>
      </c>
      <c r="F437" s="201" t="str">
        <f t="shared" ref="F437:H437" si="433">IF(NOT(ISBLANK(O437)),CONCATENATE(TEXT(O437,"yyyy-mm-ddThh:MM:ss"),"Z"),"")</f>
        <v/>
      </c>
      <c r="G437" s="201" t="str">
        <f t="shared" si="433"/>
        <v/>
      </c>
      <c r="H437" s="201" t="str">
        <f t="shared" si="433"/>
        <v/>
      </c>
      <c r="I437" s="178"/>
      <c r="J437" s="221"/>
      <c r="K437" s="178"/>
      <c r="L437" s="218"/>
      <c r="M437" s="178"/>
      <c r="N437" s="178"/>
      <c r="O437" s="217"/>
      <c r="P437" s="217"/>
      <c r="Q437" s="217"/>
      <c r="R437" s="218"/>
    </row>
    <row r="438" spans="1:18" ht="12.5">
      <c r="A438" s="220"/>
      <c r="B438" s="205"/>
      <c r="C438" s="201" t="str">
        <f t="shared" si="0"/>
        <v/>
      </c>
      <c r="D438" s="201" t="str">
        <f t="shared" si="1"/>
        <v/>
      </c>
      <c r="E438" s="201" t="str">
        <f t="shared" si="2"/>
        <v/>
      </c>
      <c r="F438" s="201" t="str">
        <f t="shared" ref="F438:H438" si="434">IF(NOT(ISBLANK(O438)),CONCATENATE(TEXT(O438,"yyyy-mm-ddThh:MM:ss"),"Z"),"")</f>
        <v/>
      </c>
      <c r="G438" s="201" t="str">
        <f t="shared" si="434"/>
        <v/>
      </c>
      <c r="H438" s="201" t="str">
        <f t="shared" si="434"/>
        <v/>
      </c>
      <c r="I438" s="178"/>
      <c r="J438" s="221"/>
      <c r="K438" s="178"/>
      <c r="L438" s="218"/>
      <c r="M438" s="178"/>
      <c r="N438" s="178"/>
      <c r="O438" s="217"/>
      <c r="P438" s="217"/>
      <c r="Q438" s="217"/>
      <c r="R438" s="218"/>
    </row>
    <row r="439" spans="1:18" ht="12.5">
      <c r="A439" s="220"/>
      <c r="B439" s="205"/>
      <c r="C439" s="201" t="str">
        <f t="shared" si="0"/>
        <v/>
      </c>
      <c r="D439" s="201" t="str">
        <f t="shared" si="1"/>
        <v/>
      </c>
      <c r="E439" s="201" t="str">
        <f t="shared" si="2"/>
        <v/>
      </c>
      <c r="F439" s="201" t="str">
        <f t="shared" ref="F439:H439" si="435">IF(NOT(ISBLANK(O439)),CONCATENATE(TEXT(O439,"yyyy-mm-ddThh:MM:ss"),"Z"),"")</f>
        <v/>
      </c>
      <c r="G439" s="201" t="str">
        <f t="shared" si="435"/>
        <v/>
      </c>
      <c r="H439" s="201" t="str">
        <f t="shared" si="435"/>
        <v/>
      </c>
      <c r="I439" s="178"/>
      <c r="J439" s="221"/>
      <c r="K439" s="178"/>
      <c r="L439" s="218"/>
      <c r="M439" s="178"/>
      <c r="N439" s="178"/>
      <c r="O439" s="217"/>
      <c r="P439" s="217"/>
      <c r="Q439" s="217"/>
      <c r="R439" s="218"/>
    </row>
    <row r="440" spans="1:18" ht="12.5">
      <c r="A440" s="220"/>
      <c r="B440" s="205"/>
      <c r="C440" s="201" t="str">
        <f t="shared" si="0"/>
        <v/>
      </c>
      <c r="D440" s="201" t="str">
        <f t="shared" si="1"/>
        <v/>
      </c>
      <c r="E440" s="201" t="str">
        <f t="shared" si="2"/>
        <v/>
      </c>
      <c r="F440" s="201" t="str">
        <f t="shared" ref="F440:H440" si="436">IF(NOT(ISBLANK(O440)),CONCATENATE(TEXT(O440,"yyyy-mm-ddThh:MM:ss"),"Z"),"")</f>
        <v/>
      </c>
      <c r="G440" s="201" t="str">
        <f t="shared" si="436"/>
        <v/>
      </c>
      <c r="H440" s="201" t="str">
        <f t="shared" si="436"/>
        <v/>
      </c>
      <c r="I440" s="178"/>
      <c r="J440" s="221"/>
      <c r="K440" s="178"/>
      <c r="L440" s="218"/>
      <c r="M440" s="178"/>
      <c r="N440" s="178"/>
      <c r="O440" s="217"/>
      <c r="P440" s="217"/>
      <c r="Q440" s="217"/>
      <c r="R440" s="218"/>
    </row>
    <row r="441" spans="1:18" ht="12.5">
      <c r="A441" s="220"/>
      <c r="B441" s="205"/>
      <c r="C441" s="201" t="str">
        <f t="shared" si="0"/>
        <v/>
      </c>
      <c r="D441" s="201" t="str">
        <f t="shared" si="1"/>
        <v/>
      </c>
      <c r="E441" s="201" t="str">
        <f t="shared" si="2"/>
        <v/>
      </c>
      <c r="F441" s="201" t="str">
        <f t="shared" ref="F441:H441" si="437">IF(NOT(ISBLANK(O441)),CONCATENATE(TEXT(O441,"yyyy-mm-ddThh:MM:ss"),"Z"),"")</f>
        <v/>
      </c>
      <c r="G441" s="201" t="str">
        <f t="shared" si="437"/>
        <v/>
      </c>
      <c r="H441" s="201" t="str">
        <f t="shared" si="437"/>
        <v/>
      </c>
      <c r="I441" s="178"/>
      <c r="J441" s="221"/>
      <c r="K441" s="178"/>
      <c r="L441" s="218"/>
      <c r="M441" s="178"/>
      <c r="N441" s="178"/>
      <c r="O441" s="217"/>
      <c r="P441" s="217"/>
      <c r="Q441" s="217"/>
      <c r="R441" s="218"/>
    </row>
    <row r="442" spans="1:18" ht="12.5">
      <c r="A442" s="220"/>
      <c r="B442" s="205"/>
      <c r="C442" s="201" t="str">
        <f t="shared" si="0"/>
        <v/>
      </c>
      <c r="D442" s="201" t="str">
        <f t="shared" si="1"/>
        <v/>
      </c>
      <c r="E442" s="201" t="str">
        <f t="shared" si="2"/>
        <v/>
      </c>
      <c r="F442" s="201" t="str">
        <f t="shared" ref="F442:H442" si="438">IF(NOT(ISBLANK(O442)),CONCATENATE(TEXT(O442,"yyyy-mm-ddThh:MM:ss"),"Z"),"")</f>
        <v/>
      </c>
      <c r="G442" s="201" t="str">
        <f t="shared" si="438"/>
        <v/>
      </c>
      <c r="H442" s="201" t="str">
        <f t="shared" si="438"/>
        <v/>
      </c>
      <c r="I442" s="178"/>
      <c r="J442" s="221"/>
      <c r="K442" s="178"/>
      <c r="L442" s="218"/>
      <c r="M442" s="178"/>
      <c r="N442" s="178"/>
      <c r="O442" s="217"/>
      <c r="P442" s="217"/>
      <c r="Q442" s="217"/>
      <c r="R442" s="218"/>
    </row>
    <row r="443" spans="1:18" ht="12.5">
      <c r="A443" s="220"/>
      <c r="B443" s="205"/>
      <c r="C443" s="201" t="str">
        <f t="shared" si="0"/>
        <v/>
      </c>
      <c r="D443" s="201" t="str">
        <f t="shared" si="1"/>
        <v/>
      </c>
      <c r="E443" s="201" t="str">
        <f t="shared" si="2"/>
        <v/>
      </c>
      <c r="F443" s="201" t="str">
        <f t="shared" ref="F443:H443" si="439">IF(NOT(ISBLANK(O443)),CONCATENATE(TEXT(O443,"yyyy-mm-ddThh:MM:ss"),"Z"),"")</f>
        <v/>
      </c>
      <c r="G443" s="201" t="str">
        <f t="shared" si="439"/>
        <v/>
      </c>
      <c r="H443" s="201" t="str">
        <f t="shared" si="439"/>
        <v/>
      </c>
      <c r="I443" s="178"/>
      <c r="J443" s="221"/>
      <c r="K443" s="178"/>
      <c r="L443" s="218"/>
      <c r="M443" s="178"/>
      <c r="N443" s="178"/>
      <c r="O443" s="217"/>
      <c r="P443" s="217"/>
      <c r="Q443" s="217"/>
      <c r="R443" s="218"/>
    </row>
    <row r="444" spans="1:18" ht="12.5">
      <c r="A444" s="220"/>
      <c r="B444" s="205"/>
      <c r="C444" s="201" t="str">
        <f t="shared" si="0"/>
        <v/>
      </c>
      <c r="D444" s="201" t="str">
        <f t="shared" si="1"/>
        <v/>
      </c>
      <c r="E444" s="201" t="str">
        <f t="shared" si="2"/>
        <v/>
      </c>
      <c r="F444" s="201" t="str">
        <f t="shared" ref="F444:H444" si="440">IF(NOT(ISBLANK(O444)),CONCATENATE(TEXT(O444,"yyyy-mm-ddThh:MM:ss"),"Z"),"")</f>
        <v/>
      </c>
      <c r="G444" s="201" t="str">
        <f t="shared" si="440"/>
        <v/>
      </c>
      <c r="H444" s="201" t="str">
        <f t="shared" si="440"/>
        <v/>
      </c>
      <c r="I444" s="178"/>
      <c r="J444" s="221"/>
      <c r="K444" s="178"/>
      <c r="L444" s="218"/>
      <c r="M444" s="178"/>
      <c r="N444" s="178"/>
      <c r="O444" s="217"/>
      <c r="P444" s="217"/>
      <c r="Q444" s="217"/>
      <c r="R444" s="218"/>
    </row>
    <row r="445" spans="1:18" ht="12.5">
      <c r="A445" s="220"/>
      <c r="B445" s="205"/>
      <c r="C445" s="201" t="str">
        <f t="shared" si="0"/>
        <v/>
      </c>
      <c r="D445" s="201" t="str">
        <f t="shared" si="1"/>
        <v/>
      </c>
      <c r="E445" s="201" t="str">
        <f t="shared" si="2"/>
        <v/>
      </c>
      <c r="F445" s="201" t="str">
        <f t="shared" ref="F445:H445" si="441">IF(NOT(ISBLANK(O445)),CONCATENATE(TEXT(O445,"yyyy-mm-ddThh:MM:ss"),"Z"),"")</f>
        <v/>
      </c>
      <c r="G445" s="201" t="str">
        <f t="shared" si="441"/>
        <v/>
      </c>
      <c r="H445" s="201" t="str">
        <f t="shared" si="441"/>
        <v/>
      </c>
      <c r="I445" s="178"/>
      <c r="J445" s="221"/>
      <c r="K445" s="178"/>
      <c r="L445" s="218"/>
      <c r="M445" s="178"/>
      <c r="N445" s="178"/>
      <c r="O445" s="217"/>
      <c r="P445" s="217"/>
      <c r="Q445" s="217"/>
      <c r="R445" s="218"/>
    </row>
    <row r="446" spans="1:18" ht="12.5">
      <c r="A446" s="220"/>
      <c r="B446" s="205"/>
      <c r="C446" s="201" t="str">
        <f t="shared" si="0"/>
        <v/>
      </c>
      <c r="D446" s="201" t="str">
        <f t="shared" si="1"/>
        <v/>
      </c>
      <c r="E446" s="201" t="str">
        <f t="shared" si="2"/>
        <v/>
      </c>
      <c r="F446" s="201" t="str">
        <f t="shared" ref="F446:H446" si="442">IF(NOT(ISBLANK(O446)),CONCATENATE(TEXT(O446,"yyyy-mm-ddThh:MM:ss"),"Z"),"")</f>
        <v/>
      </c>
      <c r="G446" s="201" t="str">
        <f t="shared" si="442"/>
        <v/>
      </c>
      <c r="H446" s="201" t="str">
        <f t="shared" si="442"/>
        <v/>
      </c>
      <c r="I446" s="178"/>
      <c r="J446" s="221"/>
      <c r="K446" s="178"/>
      <c r="L446" s="218"/>
      <c r="M446" s="178"/>
      <c r="N446" s="178"/>
      <c r="O446" s="217"/>
      <c r="P446" s="217"/>
      <c r="Q446" s="217"/>
      <c r="R446" s="218"/>
    </row>
    <row r="447" spans="1:18" ht="12.5">
      <c r="A447" s="220"/>
      <c r="B447" s="205"/>
      <c r="C447" s="201" t="str">
        <f t="shared" si="0"/>
        <v/>
      </c>
      <c r="D447" s="201" t="str">
        <f t="shared" si="1"/>
        <v/>
      </c>
      <c r="E447" s="201" t="str">
        <f t="shared" si="2"/>
        <v/>
      </c>
      <c r="F447" s="201" t="str">
        <f t="shared" ref="F447:H447" si="443">IF(NOT(ISBLANK(O447)),CONCATENATE(TEXT(O447,"yyyy-mm-ddThh:MM:ss"),"Z"),"")</f>
        <v/>
      </c>
      <c r="G447" s="201" t="str">
        <f t="shared" si="443"/>
        <v/>
      </c>
      <c r="H447" s="201" t="str">
        <f t="shared" si="443"/>
        <v/>
      </c>
      <c r="I447" s="178"/>
      <c r="J447" s="221"/>
      <c r="K447" s="178"/>
      <c r="L447" s="218"/>
      <c r="M447" s="178"/>
      <c r="N447" s="178"/>
      <c r="O447" s="217"/>
      <c r="P447" s="217"/>
      <c r="Q447" s="217"/>
      <c r="R447" s="218"/>
    </row>
    <row r="448" spans="1:18" ht="12.5">
      <c r="A448" s="220"/>
      <c r="B448" s="205"/>
      <c r="C448" s="201" t="str">
        <f t="shared" si="0"/>
        <v/>
      </c>
      <c r="D448" s="201" t="str">
        <f t="shared" si="1"/>
        <v/>
      </c>
      <c r="E448" s="201" t="str">
        <f t="shared" si="2"/>
        <v/>
      </c>
      <c r="F448" s="201" t="str">
        <f t="shared" ref="F448:H448" si="444">IF(NOT(ISBLANK(O448)),CONCATENATE(TEXT(O448,"yyyy-mm-ddThh:MM:ss"),"Z"),"")</f>
        <v/>
      </c>
      <c r="G448" s="201" t="str">
        <f t="shared" si="444"/>
        <v/>
      </c>
      <c r="H448" s="201" t="str">
        <f t="shared" si="444"/>
        <v/>
      </c>
      <c r="I448" s="178"/>
      <c r="J448" s="221"/>
      <c r="K448" s="178"/>
      <c r="L448" s="218"/>
      <c r="M448" s="178"/>
      <c r="N448" s="178"/>
      <c r="O448" s="217"/>
      <c r="P448" s="217"/>
      <c r="Q448" s="217"/>
      <c r="R448" s="218"/>
    </row>
    <row r="449" spans="1:18" ht="12.5">
      <c r="A449" s="220"/>
      <c r="B449" s="205"/>
      <c r="C449" s="201" t="str">
        <f t="shared" si="0"/>
        <v/>
      </c>
      <c r="D449" s="201" t="str">
        <f t="shared" si="1"/>
        <v/>
      </c>
      <c r="E449" s="201" t="str">
        <f t="shared" si="2"/>
        <v/>
      </c>
      <c r="F449" s="201" t="str">
        <f t="shared" ref="F449:H449" si="445">IF(NOT(ISBLANK(O449)),CONCATENATE(TEXT(O449,"yyyy-mm-ddThh:MM:ss"),"Z"),"")</f>
        <v/>
      </c>
      <c r="G449" s="201" t="str">
        <f t="shared" si="445"/>
        <v/>
      </c>
      <c r="H449" s="201" t="str">
        <f t="shared" si="445"/>
        <v/>
      </c>
      <c r="I449" s="178"/>
      <c r="J449" s="221"/>
      <c r="K449" s="178"/>
      <c r="L449" s="218"/>
      <c r="M449" s="178"/>
      <c r="N449" s="178"/>
      <c r="O449" s="217"/>
      <c r="P449" s="217"/>
      <c r="Q449" s="217"/>
      <c r="R449" s="218"/>
    </row>
    <row r="450" spans="1:18" ht="12.5">
      <c r="A450" s="220"/>
      <c r="B450" s="205"/>
      <c r="C450" s="201" t="str">
        <f t="shared" si="0"/>
        <v/>
      </c>
      <c r="D450" s="201" t="str">
        <f t="shared" si="1"/>
        <v/>
      </c>
      <c r="E450" s="201" t="str">
        <f t="shared" si="2"/>
        <v/>
      </c>
      <c r="F450" s="201" t="str">
        <f t="shared" ref="F450:H450" si="446">IF(NOT(ISBLANK(O450)),CONCATENATE(TEXT(O450,"yyyy-mm-ddThh:MM:ss"),"Z"),"")</f>
        <v/>
      </c>
      <c r="G450" s="201" t="str">
        <f t="shared" si="446"/>
        <v/>
      </c>
      <c r="H450" s="201" t="str">
        <f t="shared" si="446"/>
        <v/>
      </c>
      <c r="I450" s="178"/>
      <c r="J450" s="221"/>
      <c r="K450" s="178"/>
      <c r="L450" s="218"/>
      <c r="M450" s="178"/>
      <c r="N450" s="178"/>
      <c r="O450" s="217"/>
      <c r="P450" s="217"/>
      <c r="Q450" s="217"/>
      <c r="R450" s="218"/>
    </row>
    <row r="451" spans="1:18" ht="12.5">
      <c r="A451" s="220"/>
      <c r="B451" s="205"/>
      <c r="C451" s="201" t="str">
        <f t="shared" si="0"/>
        <v/>
      </c>
      <c r="D451" s="201" t="str">
        <f t="shared" si="1"/>
        <v/>
      </c>
      <c r="E451" s="201" t="str">
        <f t="shared" si="2"/>
        <v/>
      </c>
      <c r="F451" s="201" t="str">
        <f t="shared" ref="F451:H451" si="447">IF(NOT(ISBLANK(O451)),CONCATENATE(TEXT(O451,"yyyy-mm-ddThh:MM:ss"),"Z"),"")</f>
        <v/>
      </c>
      <c r="G451" s="201" t="str">
        <f t="shared" si="447"/>
        <v/>
      </c>
      <c r="H451" s="201" t="str">
        <f t="shared" si="447"/>
        <v/>
      </c>
      <c r="I451" s="178"/>
      <c r="J451" s="221"/>
      <c r="K451" s="178"/>
      <c r="L451" s="218"/>
      <c r="M451" s="178"/>
      <c r="N451" s="178"/>
      <c r="O451" s="217"/>
      <c r="P451" s="217"/>
      <c r="Q451" s="217"/>
      <c r="R451" s="218"/>
    </row>
    <row r="452" spans="1:18" ht="12.5">
      <c r="A452" s="220"/>
      <c r="B452" s="205"/>
      <c r="C452" s="201" t="str">
        <f t="shared" si="0"/>
        <v/>
      </c>
      <c r="D452" s="201" t="str">
        <f t="shared" si="1"/>
        <v/>
      </c>
      <c r="E452" s="201" t="str">
        <f t="shared" si="2"/>
        <v/>
      </c>
      <c r="F452" s="201" t="str">
        <f t="shared" ref="F452:H452" si="448">IF(NOT(ISBLANK(O452)),CONCATENATE(TEXT(O452,"yyyy-mm-ddThh:MM:ss"),"Z"),"")</f>
        <v/>
      </c>
      <c r="G452" s="201" t="str">
        <f t="shared" si="448"/>
        <v/>
      </c>
      <c r="H452" s="201" t="str">
        <f t="shared" si="448"/>
        <v/>
      </c>
      <c r="I452" s="178"/>
      <c r="J452" s="221"/>
      <c r="K452" s="178"/>
      <c r="L452" s="218"/>
      <c r="M452" s="178"/>
      <c r="N452" s="178"/>
      <c r="O452" s="217"/>
      <c r="P452" s="217"/>
      <c r="Q452" s="217"/>
      <c r="R452" s="218"/>
    </row>
    <row r="453" spans="1:18" ht="12.5">
      <c r="A453" s="220"/>
      <c r="B453" s="205"/>
      <c r="C453" s="201" t="str">
        <f t="shared" si="0"/>
        <v/>
      </c>
      <c r="D453" s="201" t="str">
        <f t="shared" si="1"/>
        <v/>
      </c>
      <c r="E453" s="201" t="str">
        <f t="shared" si="2"/>
        <v/>
      </c>
      <c r="F453" s="201" t="str">
        <f t="shared" ref="F453:H453" si="449">IF(NOT(ISBLANK(O453)),CONCATENATE(TEXT(O453,"yyyy-mm-ddThh:MM:ss"),"Z"),"")</f>
        <v/>
      </c>
      <c r="G453" s="201" t="str">
        <f t="shared" si="449"/>
        <v/>
      </c>
      <c r="H453" s="201" t="str">
        <f t="shared" si="449"/>
        <v/>
      </c>
      <c r="I453" s="178"/>
      <c r="J453" s="221"/>
      <c r="K453" s="178"/>
      <c r="L453" s="218"/>
      <c r="M453" s="178"/>
      <c r="N453" s="178"/>
      <c r="O453" s="217"/>
      <c r="P453" s="217"/>
      <c r="Q453" s="217"/>
      <c r="R453" s="218"/>
    </row>
    <row r="454" spans="1:18" ht="12.5">
      <c r="A454" s="220"/>
      <c r="B454" s="205"/>
      <c r="C454" s="201" t="str">
        <f t="shared" si="0"/>
        <v/>
      </c>
      <c r="D454" s="201" t="str">
        <f t="shared" si="1"/>
        <v/>
      </c>
      <c r="E454" s="201" t="str">
        <f t="shared" si="2"/>
        <v/>
      </c>
      <c r="F454" s="201" t="str">
        <f t="shared" ref="F454:H454" si="450">IF(NOT(ISBLANK(O454)),CONCATENATE(TEXT(O454,"yyyy-mm-ddThh:MM:ss"),"Z"),"")</f>
        <v/>
      </c>
      <c r="G454" s="201" t="str">
        <f t="shared" si="450"/>
        <v/>
      </c>
      <c r="H454" s="201" t="str">
        <f t="shared" si="450"/>
        <v/>
      </c>
      <c r="I454" s="178"/>
      <c r="J454" s="221"/>
      <c r="K454" s="178"/>
      <c r="L454" s="218"/>
      <c r="M454" s="178"/>
      <c r="N454" s="178"/>
      <c r="O454" s="217"/>
      <c r="P454" s="217"/>
      <c r="Q454" s="217"/>
      <c r="R454" s="218"/>
    </row>
    <row r="455" spans="1:18" ht="12.5">
      <c r="A455" s="220"/>
      <c r="B455" s="205"/>
      <c r="C455" s="201" t="str">
        <f t="shared" si="0"/>
        <v/>
      </c>
      <c r="D455" s="201" t="str">
        <f t="shared" si="1"/>
        <v/>
      </c>
      <c r="E455" s="201" t="str">
        <f t="shared" si="2"/>
        <v/>
      </c>
      <c r="F455" s="201" t="str">
        <f t="shared" ref="F455:H455" si="451">IF(NOT(ISBLANK(O455)),CONCATENATE(TEXT(O455,"yyyy-mm-ddThh:MM:ss"),"Z"),"")</f>
        <v/>
      </c>
      <c r="G455" s="201" t="str">
        <f t="shared" si="451"/>
        <v/>
      </c>
      <c r="H455" s="201" t="str">
        <f t="shared" si="451"/>
        <v/>
      </c>
      <c r="I455" s="178"/>
      <c r="J455" s="221"/>
      <c r="K455" s="178"/>
      <c r="L455" s="218"/>
      <c r="M455" s="178"/>
      <c r="N455" s="178"/>
      <c r="O455" s="217"/>
      <c r="P455" s="217"/>
      <c r="Q455" s="217"/>
      <c r="R455" s="218"/>
    </row>
    <row r="456" spans="1:18" ht="12.5">
      <c r="A456" s="220"/>
      <c r="B456" s="205"/>
      <c r="C456" s="201" t="str">
        <f t="shared" si="0"/>
        <v/>
      </c>
      <c r="D456" s="201" t="str">
        <f t="shared" si="1"/>
        <v/>
      </c>
      <c r="E456" s="201" t="str">
        <f t="shared" si="2"/>
        <v/>
      </c>
      <c r="F456" s="201" t="str">
        <f t="shared" ref="F456:H456" si="452">IF(NOT(ISBLANK(O456)),CONCATENATE(TEXT(O456,"yyyy-mm-ddThh:MM:ss"),"Z"),"")</f>
        <v/>
      </c>
      <c r="G456" s="201" t="str">
        <f t="shared" si="452"/>
        <v/>
      </c>
      <c r="H456" s="201" t="str">
        <f t="shared" si="452"/>
        <v/>
      </c>
      <c r="I456" s="178"/>
      <c r="J456" s="221"/>
      <c r="K456" s="178"/>
      <c r="L456" s="218"/>
      <c r="M456" s="178"/>
      <c r="N456" s="178"/>
      <c r="O456" s="217"/>
      <c r="P456" s="217"/>
      <c r="Q456" s="217"/>
      <c r="R456" s="218"/>
    </row>
    <row r="457" spans="1:18" ht="12.5">
      <c r="A457" s="220"/>
      <c r="B457" s="205"/>
      <c r="C457" s="201" t="str">
        <f t="shared" si="0"/>
        <v/>
      </c>
      <c r="D457" s="201" t="str">
        <f t="shared" si="1"/>
        <v/>
      </c>
      <c r="E457" s="201" t="str">
        <f t="shared" si="2"/>
        <v/>
      </c>
      <c r="F457" s="201" t="str">
        <f t="shared" ref="F457:H457" si="453">IF(NOT(ISBLANK(O457)),CONCATENATE(TEXT(O457,"yyyy-mm-ddThh:MM:ss"),"Z"),"")</f>
        <v/>
      </c>
      <c r="G457" s="201" t="str">
        <f t="shared" si="453"/>
        <v/>
      </c>
      <c r="H457" s="201" t="str">
        <f t="shared" si="453"/>
        <v/>
      </c>
      <c r="I457" s="178"/>
      <c r="J457" s="221"/>
      <c r="K457" s="178"/>
      <c r="L457" s="218"/>
      <c r="M457" s="178"/>
      <c r="N457" s="178"/>
      <c r="O457" s="217"/>
      <c r="P457" s="217"/>
      <c r="Q457" s="217"/>
      <c r="R457" s="218"/>
    </row>
    <row r="458" spans="1:18" ht="12.5">
      <c r="A458" s="220"/>
      <c r="B458" s="205"/>
      <c r="C458" s="201" t="str">
        <f t="shared" si="0"/>
        <v/>
      </c>
      <c r="D458" s="201" t="str">
        <f t="shared" si="1"/>
        <v/>
      </c>
      <c r="E458" s="201" t="str">
        <f t="shared" si="2"/>
        <v/>
      </c>
      <c r="F458" s="201" t="str">
        <f t="shared" ref="F458:H458" si="454">IF(NOT(ISBLANK(O458)),CONCATENATE(TEXT(O458,"yyyy-mm-ddThh:MM:ss"),"Z"),"")</f>
        <v/>
      </c>
      <c r="G458" s="201" t="str">
        <f t="shared" si="454"/>
        <v/>
      </c>
      <c r="H458" s="201" t="str">
        <f t="shared" si="454"/>
        <v/>
      </c>
      <c r="I458" s="178"/>
      <c r="J458" s="221"/>
      <c r="K458" s="178"/>
      <c r="L458" s="218"/>
      <c r="M458" s="178"/>
      <c r="N458" s="178"/>
      <c r="O458" s="217"/>
      <c r="P458" s="217"/>
      <c r="Q458" s="217"/>
      <c r="R458" s="218"/>
    </row>
    <row r="459" spans="1:18" ht="12.5">
      <c r="A459" s="220"/>
      <c r="B459" s="205"/>
      <c r="C459" s="201" t="str">
        <f t="shared" si="0"/>
        <v/>
      </c>
      <c r="D459" s="201" t="str">
        <f t="shared" si="1"/>
        <v/>
      </c>
      <c r="E459" s="201" t="str">
        <f t="shared" si="2"/>
        <v/>
      </c>
      <c r="F459" s="201" t="str">
        <f t="shared" ref="F459:H459" si="455">IF(NOT(ISBLANK(O459)),CONCATENATE(TEXT(O459,"yyyy-mm-ddThh:MM:ss"),"Z"),"")</f>
        <v/>
      </c>
      <c r="G459" s="201" t="str">
        <f t="shared" si="455"/>
        <v/>
      </c>
      <c r="H459" s="201" t="str">
        <f t="shared" si="455"/>
        <v/>
      </c>
      <c r="I459" s="178"/>
      <c r="J459" s="221"/>
      <c r="K459" s="178"/>
      <c r="L459" s="218"/>
      <c r="M459" s="178"/>
      <c r="N459" s="178"/>
      <c r="O459" s="217"/>
      <c r="P459" s="217"/>
      <c r="Q459" s="217"/>
      <c r="R459" s="218"/>
    </row>
    <row r="460" spans="1:18" ht="12.5">
      <c r="A460" s="220"/>
      <c r="B460" s="205"/>
      <c r="C460" s="201" t="str">
        <f t="shared" si="0"/>
        <v/>
      </c>
      <c r="D460" s="201" t="str">
        <f t="shared" si="1"/>
        <v/>
      </c>
      <c r="E460" s="201" t="str">
        <f t="shared" si="2"/>
        <v/>
      </c>
      <c r="F460" s="201" t="str">
        <f t="shared" ref="F460:H460" si="456">IF(NOT(ISBLANK(O460)),CONCATENATE(TEXT(O460,"yyyy-mm-ddThh:MM:ss"),"Z"),"")</f>
        <v/>
      </c>
      <c r="G460" s="201" t="str">
        <f t="shared" si="456"/>
        <v/>
      </c>
      <c r="H460" s="201" t="str">
        <f t="shared" si="456"/>
        <v/>
      </c>
      <c r="I460" s="178"/>
      <c r="J460" s="221"/>
      <c r="K460" s="178"/>
      <c r="L460" s="218"/>
      <c r="M460" s="178"/>
      <c r="N460" s="178"/>
      <c r="O460" s="217"/>
      <c r="P460" s="217"/>
      <c r="Q460" s="217"/>
      <c r="R460" s="218"/>
    </row>
    <row r="461" spans="1:18" ht="12.5">
      <c r="A461" s="220"/>
      <c r="B461" s="205"/>
      <c r="C461" s="201" t="str">
        <f t="shared" si="0"/>
        <v/>
      </c>
      <c r="D461" s="201" t="str">
        <f t="shared" si="1"/>
        <v/>
      </c>
      <c r="E461" s="201" t="str">
        <f t="shared" si="2"/>
        <v/>
      </c>
      <c r="F461" s="201" t="str">
        <f t="shared" ref="F461:H461" si="457">IF(NOT(ISBLANK(O461)),CONCATENATE(TEXT(O461,"yyyy-mm-ddThh:MM:ss"),"Z"),"")</f>
        <v/>
      </c>
      <c r="G461" s="201" t="str">
        <f t="shared" si="457"/>
        <v/>
      </c>
      <c r="H461" s="201" t="str">
        <f t="shared" si="457"/>
        <v/>
      </c>
      <c r="I461" s="178"/>
      <c r="J461" s="221"/>
      <c r="K461" s="178"/>
      <c r="L461" s="218"/>
      <c r="M461" s="178"/>
      <c r="N461" s="178"/>
      <c r="O461" s="217"/>
      <c r="P461" s="217"/>
      <c r="Q461" s="217"/>
      <c r="R461" s="218"/>
    </row>
    <row r="462" spans="1:18" ht="12.5">
      <c r="A462" s="220"/>
      <c r="B462" s="205"/>
      <c r="C462" s="201" t="str">
        <f t="shared" si="0"/>
        <v/>
      </c>
      <c r="D462" s="201" t="str">
        <f t="shared" si="1"/>
        <v/>
      </c>
      <c r="E462" s="201" t="str">
        <f t="shared" si="2"/>
        <v/>
      </c>
      <c r="F462" s="201" t="str">
        <f t="shared" ref="F462:H462" si="458">IF(NOT(ISBLANK(O462)),CONCATENATE(TEXT(O462,"yyyy-mm-ddThh:MM:ss"),"Z"),"")</f>
        <v/>
      </c>
      <c r="G462" s="201" t="str">
        <f t="shared" si="458"/>
        <v/>
      </c>
      <c r="H462" s="201" t="str">
        <f t="shared" si="458"/>
        <v/>
      </c>
      <c r="I462" s="178"/>
      <c r="J462" s="221"/>
      <c r="K462" s="178"/>
      <c r="L462" s="218"/>
      <c r="M462" s="178"/>
      <c r="N462" s="178"/>
      <c r="O462" s="217"/>
      <c r="P462" s="217"/>
      <c r="Q462" s="217"/>
      <c r="R462" s="218"/>
    </row>
    <row r="463" spans="1:18" ht="12.5">
      <c r="A463" s="220"/>
      <c r="B463" s="205"/>
      <c r="C463" s="201" t="str">
        <f t="shared" si="0"/>
        <v/>
      </c>
      <c r="D463" s="201" t="str">
        <f t="shared" si="1"/>
        <v/>
      </c>
      <c r="E463" s="201" t="str">
        <f t="shared" si="2"/>
        <v/>
      </c>
      <c r="F463" s="201" t="str">
        <f t="shared" ref="F463:H463" si="459">IF(NOT(ISBLANK(O463)),CONCATENATE(TEXT(O463,"yyyy-mm-ddThh:MM:ss"),"Z"),"")</f>
        <v/>
      </c>
      <c r="G463" s="201" t="str">
        <f t="shared" si="459"/>
        <v/>
      </c>
      <c r="H463" s="201" t="str">
        <f t="shared" si="459"/>
        <v/>
      </c>
      <c r="I463" s="178"/>
      <c r="J463" s="221"/>
      <c r="K463" s="178"/>
      <c r="L463" s="218"/>
      <c r="M463" s="178"/>
      <c r="N463" s="178"/>
      <c r="O463" s="217"/>
      <c r="P463" s="217"/>
      <c r="Q463" s="217"/>
      <c r="R463" s="218"/>
    </row>
    <row r="464" spans="1:18" ht="12.5">
      <c r="A464" s="220"/>
      <c r="B464" s="205"/>
      <c r="C464" s="201" t="str">
        <f t="shared" si="0"/>
        <v/>
      </c>
      <c r="D464" s="201" t="str">
        <f t="shared" si="1"/>
        <v/>
      </c>
      <c r="E464" s="201" t="str">
        <f t="shared" si="2"/>
        <v/>
      </c>
      <c r="F464" s="201" t="str">
        <f t="shared" ref="F464:H464" si="460">IF(NOT(ISBLANK(O464)),CONCATENATE(TEXT(O464,"yyyy-mm-ddThh:MM:ss"),"Z"),"")</f>
        <v/>
      </c>
      <c r="G464" s="201" t="str">
        <f t="shared" si="460"/>
        <v/>
      </c>
      <c r="H464" s="201" t="str">
        <f t="shared" si="460"/>
        <v/>
      </c>
      <c r="I464" s="178"/>
      <c r="J464" s="221"/>
      <c r="K464" s="178"/>
      <c r="L464" s="218"/>
      <c r="M464" s="178"/>
      <c r="N464" s="178"/>
      <c r="O464" s="217"/>
      <c r="P464" s="217"/>
      <c r="Q464" s="217"/>
      <c r="R464" s="218"/>
    </row>
    <row r="465" spans="1:18" ht="12.5">
      <c r="A465" s="220"/>
      <c r="B465" s="205"/>
      <c r="C465" s="201" t="str">
        <f t="shared" si="0"/>
        <v/>
      </c>
      <c r="D465" s="201" t="str">
        <f t="shared" si="1"/>
        <v/>
      </c>
      <c r="E465" s="201" t="str">
        <f t="shared" si="2"/>
        <v/>
      </c>
      <c r="F465" s="201" t="str">
        <f t="shared" ref="F465:H465" si="461">IF(NOT(ISBLANK(O465)),CONCATENATE(TEXT(O465,"yyyy-mm-ddThh:MM:ss"),"Z"),"")</f>
        <v/>
      </c>
      <c r="G465" s="201" t="str">
        <f t="shared" si="461"/>
        <v/>
      </c>
      <c r="H465" s="201" t="str">
        <f t="shared" si="461"/>
        <v/>
      </c>
      <c r="I465" s="178"/>
      <c r="J465" s="221"/>
      <c r="K465" s="178"/>
      <c r="L465" s="218"/>
      <c r="M465" s="178"/>
      <c r="N465" s="178"/>
      <c r="O465" s="217"/>
      <c r="P465" s="217"/>
      <c r="Q465" s="217"/>
      <c r="R465" s="218"/>
    </row>
    <row r="466" spans="1:18" ht="12.5">
      <c r="A466" s="220"/>
      <c r="B466" s="205"/>
      <c r="C466" s="201" t="str">
        <f t="shared" si="0"/>
        <v/>
      </c>
      <c r="D466" s="201" t="str">
        <f t="shared" si="1"/>
        <v/>
      </c>
      <c r="E466" s="201" t="str">
        <f t="shared" si="2"/>
        <v/>
      </c>
      <c r="F466" s="201" t="str">
        <f t="shared" ref="F466:H466" si="462">IF(NOT(ISBLANK(O466)),CONCATENATE(TEXT(O466,"yyyy-mm-ddThh:MM:ss"),"Z"),"")</f>
        <v/>
      </c>
      <c r="G466" s="201" t="str">
        <f t="shared" si="462"/>
        <v/>
      </c>
      <c r="H466" s="201" t="str">
        <f t="shared" si="462"/>
        <v/>
      </c>
      <c r="I466" s="178"/>
      <c r="J466" s="221"/>
      <c r="K466" s="178"/>
      <c r="L466" s="218"/>
      <c r="M466" s="178"/>
      <c r="N466" s="178"/>
      <c r="O466" s="217"/>
      <c r="P466" s="217"/>
      <c r="Q466" s="217"/>
      <c r="R466" s="218"/>
    </row>
    <row r="467" spans="1:18" ht="12.5">
      <c r="A467" s="220"/>
      <c r="B467" s="205"/>
      <c r="C467" s="201" t="str">
        <f t="shared" si="0"/>
        <v/>
      </c>
      <c r="D467" s="201" t="str">
        <f t="shared" si="1"/>
        <v/>
      </c>
      <c r="E467" s="201" t="str">
        <f t="shared" si="2"/>
        <v/>
      </c>
      <c r="F467" s="201" t="str">
        <f t="shared" ref="F467:H467" si="463">IF(NOT(ISBLANK(O467)),CONCATENATE(TEXT(O467,"yyyy-mm-ddThh:MM:ss"),"Z"),"")</f>
        <v/>
      </c>
      <c r="G467" s="201" t="str">
        <f t="shared" si="463"/>
        <v/>
      </c>
      <c r="H467" s="201" t="str">
        <f t="shared" si="463"/>
        <v/>
      </c>
      <c r="I467" s="178"/>
      <c r="J467" s="221"/>
      <c r="K467" s="178"/>
      <c r="L467" s="218"/>
      <c r="M467" s="178"/>
      <c r="N467" s="178"/>
      <c r="O467" s="217"/>
      <c r="P467" s="217"/>
      <c r="Q467" s="217"/>
      <c r="R467" s="218"/>
    </row>
    <row r="468" spans="1:18" ht="12.5">
      <c r="A468" s="220"/>
      <c r="B468" s="205"/>
      <c r="C468" s="201" t="str">
        <f t="shared" si="0"/>
        <v/>
      </c>
      <c r="D468" s="201" t="str">
        <f t="shared" si="1"/>
        <v/>
      </c>
      <c r="E468" s="201" t="str">
        <f t="shared" si="2"/>
        <v/>
      </c>
      <c r="F468" s="201" t="str">
        <f t="shared" ref="F468:H468" si="464">IF(NOT(ISBLANK(O468)),CONCATENATE(TEXT(O468,"yyyy-mm-ddThh:MM:ss"),"Z"),"")</f>
        <v/>
      </c>
      <c r="G468" s="201" t="str">
        <f t="shared" si="464"/>
        <v/>
      </c>
      <c r="H468" s="201" t="str">
        <f t="shared" si="464"/>
        <v/>
      </c>
      <c r="I468" s="178"/>
      <c r="J468" s="221"/>
      <c r="K468" s="178"/>
      <c r="L468" s="218"/>
      <c r="M468" s="178"/>
      <c r="N468" s="178"/>
      <c r="O468" s="217"/>
      <c r="P468" s="217"/>
      <c r="Q468" s="217"/>
      <c r="R468" s="218"/>
    </row>
    <row r="469" spans="1:18" ht="12.5">
      <c r="A469" s="220"/>
      <c r="B469" s="205"/>
      <c r="C469" s="201" t="str">
        <f t="shared" si="0"/>
        <v/>
      </c>
      <c r="D469" s="201" t="str">
        <f t="shared" si="1"/>
        <v/>
      </c>
      <c r="E469" s="201" t="str">
        <f t="shared" si="2"/>
        <v/>
      </c>
      <c r="F469" s="201" t="str">
        <f t="shared" ref="F469:H469" si="465">IF(NOT(ISBLANK(O469)),CONCATENATE(TEXT(O469,"yyyy-mm-ddThh:MM:ss"),"Z"),"")</f>
        <v/>
      </c>
      <c r="G469" s="201" t="str">
        <f t="shared" si="465"/>
        <v/>
      </c>
      <c r="H469" s="201" t="str">
        <f t="shared" si="465"/>
        <v/>
      </c>
      <c r="I469" s="178"/>
      <c r="J469" s="221"/>
      <c r="K469" s="178"/>
      <c r="L469" s="218"/>
      <c r="M469" s="178"/>
      <c r="N469" s="178"/>
      <c r="O469" s="217"/>
      <c r="P469" s="217"/>
      <c r="Q469" s="217"/>
      <c r="R469" s="218"/>
    </row>
    <row r="470" spans="1:18" ht="12.5">
      <c r="A470" s="220"/>
      <c r="B470" s="205"/>
      <c r="C470" s="201" t="str">
        <f t="shared" si="0"/>
        <v/>
      </c>
      <c r="D470" s="201" t="str">
        <f t="shared" si="1"/>
        <v/>
      </c>
      <c r="E470" s="201" t="str">
        <f t="shared" si="2"/>
        <v/>
      </c>
      <c r="F470" s="201" t="str">
        <f t="shared" ref="F470:H470" si="466">IF(NOT(ISBLANK(O470)),CONCATENATE(TEXT(O470,"yyyy-mm-ddThh:MM:ss"),"Z"),"")</f>
        <v/>
      </c>
      <c r="G470" s="201" t="str">
        <f t="shared" si="466"/>
        <v/>
      </c>
      <c r="H470" s="201" t="str">
        <f t="shared" si="466"/>
        <v/>
      </c>
      <c r="I470" s="178"/>
      <c r="J470" s="221"/>
      <c r="K470" s="178"/>
      <c r="L470" s="218"/>
      <c r="M470" s="178"/>
      <c r="N470" s="178"/>
      <c r="O470" s="217"/>
      <c r="P470" s="217"/>
      <c r="Q470" s="217"/>
      <c r="R470" s="218"/>
    </row>
    <row r="471" spans="1:18" ht="12.5">
      <c r="A471" s="220"/>
      <c r="B471" s="205"/>
      <c r="C471" s="201" t="str">
        <f t="shared" si="0"/>
        <v/>
      </c>
      <c r="D471" s="201" t="str">
        <f t="shared" si="1"/>
        <v/>
      </c>
      <c r="E471" s="201" t="str">
        <f t="shared" si="2"/>
        <v/>
      </c>
      <c r="F471" s="201" t="str">
        <f t="shared" ref="F471:H471" si="467">IF(NOT(ISBLANK(O471)),CONCATENATE(TEXT(O471,"yyyy-mm-ddThh:MM:ss"),"Z"),"")</f>
        <v/>
      </c>
      <c r="G471" s="201" t="str">
        <f t="shared" si="467"/>
        <v/>
      </c>
      <c r="H471" s="201" t="str">
        <f t="shared" si="467"/>
        <v/>
      </c>
      <c r="I471" s="178"/>
      <c r="J471" s="221"/>
      <c r="K471" s="178"/>
      <c r="L471" s="218"/>
      <c r="M471" s="178"/>
      <c r="N471" s="178"/>
      <c r="O471" s="217"/>
      <c r="P471" s="217"/>
      <c r="Q471" s="217"/>
      <c r="R471" s="218"/>
    </row>
    <row r="472" spans="1:18" ht="12.5">
      <c r="A472" s="220"/>
      <c r="B472" s="205"/>
      <c r="C472" s="201" t="str">
        <f t="shared" si="0"/>
        <v/>
      </c>
      <c r="D472" s="201" t="str">
        <f t="shared" si="1"/>
        <v/>
      </c>
      <c r="E472" s="201" t="str">
        <f t="shared" si="2"/>
        <v/>
      </c>
      <c r="F472" s="201" t="str">
        <f t="shared" ref="F472:H472" si="468">IF(NOT(ISBLANK(O472)),CONCATENATE(TEXT(O472,"yyyy-mm-ddThh:MM:ss"),"Z"),"")</f>
        <v/>
      </c>
      <c r="G472" s="201" t="str">
        <f t="shared" si="468"/>
        <v/>
      </c>
      <c r="H472" s="201" t="str">
        <f t="shared" si="468"/>
        <v/>
      </c>
      <c r="I472" s="178"/>
      <c r="J472" s="221"/>
      <c r="K472" s="178"/>
      <c r="L472" s="218"/>
      <c r="M472" s="178"/>
      <c r="N472" s="178"/>
      <c r="O472" s="217"/>
      <c r="P472" s="217"/>
      <c r="Q472" s="217"/>
      <c r="R472" s="218"/>
    </row>
    <row r="473" spans="1:18" ht="12.5">
      <c r="A473" s="220"/>
      <c r="B473" s="205"/>
      <c r="C473" s="201" t="str">
        <f t="shared" si="0"/>
        <v/>
      </c>
      <c r="D473" s="201" t="str">
        <f t="shared" si="1"/>
        <v/>
      </c>
      <c r="E473" s="201" t="str">
        <f t="shared" si="2"/>
        <v/>
      </c>
      <c r="F473" s="201" t="str">
        <f t="shared" ref="F473:H473" si="469">IF(NOT(ISBLANK(O473)),CONCATENATE(TEXT(O473,"yyyy-mm-ddThh:MM:ss"),"Z"),"")</f>
        <v/>
      </c>
      <c r="G473" s="201" t="str">
        <f t="shared" si="469"/>
        <v/>
      </c>
      <c r="H473" s="201" t="str">
        <f t="shared" si="469"/>
        <v/>
      </c>
      <c r="I473" s="178"/>
      <c r="J473" s="221"/>
      <c r="K473" s="178"/>
      <c r="L473" s="218"/>
      <c r="M473" s="178"/>
      <c r="N473" s="178"/>
      <c r="O473" s="217"/>
      <c r="P473" s="217"/>
      <c r="Q473" s="217"/>
      <c r="R473" s="218"/>
    </row>
    <row r="474" spans="1:18" ht="12.5">
      <c r="A474" s="220"/>
      <c r="B474" s="205"/>
      <c r="C474" s="201" t="str">
        <f t="shared" si="0"/>
        <v/>
      </c>
      <c r="D474" s="201" t="str">
        <f t="shared" si="1"/>
        <v/>
      </c>
      <c r="E474" s="201" t="str">
        <f t="shared" si="2"/>
        <v/>
      </c>
      <c r="F474" s="201" t="str">
        <f t="shared" ref="F474:H474" si="470">IF(NOT(ISBLANK(O474)),CONCATENATE(TEXT(O474,"yyyy-mm-ddThh:MM:ss"),"Z"),"")</f>
        <v/>
      </c>
      <c r="G474" s="201" t="str">
        <f t="shared" si="470"/>
        <v/>
      </c>
      <c r="H474" s="201" t="str">
        <f t="shared" si="470"/>
        <v/>
      </c>
      <c r="I474" s="178"/>
      <c r="J474" s="221"/>
      <c r="K474" s="178"/>
      <c r="L474" s="218"/>
      <c r="M474" s="178"/>
      <c r="N474" s="178"/>
      <c r="O474" s="217"/>
      <c r="P474" s="217"/>
      <c r="Q474" s="217"/>
      <c r="R474" s="218"/>
    </row>
    <row r="475" spans="1:18" ht="12.5">
      <c r="A475" s="220"/>
      <c r="B475" s="205"/>
      <c r="C475" s="201" t="str">
        <f t="shared" si="0"/>
        <v/>
      </c>
      <c r="D475" s="201" t="str">
        <f t="shared" si="1"/>
        <v/>
      </c>
      <c r="E475" s="201" t="str">
        <f t="shared" si="2"/>
        <v/>
      </c>
      <c r="F475" s="201" t="str">
        <f t="shared" ref="F475:H475" si="471">IF(NOT(ISBLANK(O475)),CONCATENATE(TEXT(O475,"yyyy-mm-ddThh:MM:ss"),"Z"),"")</f>
        <v/>
      </c>
      <c r="G475" s="201" t="str">
        <f t="shared" si="471"/>
        <v/>
      </c>
      <c r="H475" s="201" t="str">
        <f t="shared" si="471"/>
        <v/>
      </c>
      <c r="I475" s="178"/>
      <c r="J475" s="221"/>
      <c r="K475" s="178"/>
      <c r="L475" s="218"/>
      <c r="M475" s="178"/>
      <c r="N475" s="178"/>
      <c r="O475" s="217"/>
      <c r="P475" s="217"/>
      <c r="Q475" s="217"/>
      <c r="R475" s="218"/>
    </row>
    <row r="476" spans="1:18" ht="12.5">
      <c r="A476" s="220"/>
      <c r="B476" s="205"/>
      <c r="C476" s="201" t="str">
        <f t="shared" si="0"/>
        <v/>
      </c>
      <c r="D476" s="201" t="str">
        <f t="shared" si="1"/>
        <v/>
      </c>
      <c r="E476" s="201" t="str">
        <f t="shared" si="2"/>
        <v/>
      </c>
      <c r="F476" s="201" t="str">
        <f t="shared" ref="F476:H476" si="472">IF(NOT(ISBLANK(O476)),CONCATENATE(TEXT(O476,"yyyy-mm-ddThh:MM:ss"),"Z"),"")</f>
        <v/>
      </c>
      <c r="G476" s="201" t="str">
        <f t="shared" si="472"/>
        <v/>
      </c>
      <c r="H476" s="201" t="str">
        <f t="shared" si="472"/>
        <v/>
      </c>
      <c r="I476" s="178"/>
      <c r="J476" s="221"/>
      <c r="K476" s="178"/>
      <c r="L476" s="218"/>
      <c r="M476" s="178"/>
      <c r="N476" s="178"/>
      <c r="O476" s="217"/>
      <c r="P476" s="217"/>
      <c r="Q476" s="217"/>
      <c r="R476" s="218"/>
    </row>
    <row r="477" spans="1:18" ht="12.5">
      <c r="A477" s="220"/>
      <c r="B477" s="205"/>
      <c r="C477" s="201" t="str">
        <f t="shared" si="0"/>
        <v/>
      </c>
      <c r="D477" s="201" t="str">
        <f t="shared" si="1"/>
        <v/>
      </c>
      <c r="E477" s="201" t="str">
        <f t="shared" si="2"/>
        <v/>
      </c>
      <c r="F477" s="201" t="str">
        <f t="shared" ref="F477:H477" si="473">IF(NOT(ISBLANK(O477)),CONCATENATE(TEXT(O477,"yyyy-mm-ddThh:MM:ss"),"Z"),"")</f>
        <v/>
      </c>
      <c r="G477" s="201" t="str">
        <f t="shared" si="473"/>
        <v/>
      </c>
      <c r="H477" s="201" t="str">
        <f t="shared" si="473"/>
        <v/>
      </c>
      <c r="I477" s="178"/>
      <c r="J477" s="221"/>
      <c r="K477" s="178"/>
      <c r="L477" s="218"/>
      <c r="M477" s="178"/>
      <c r="N477" s="178"/>
      <c r="O477" s="217"/>
      <c r="P477" s="217"/>
      <c r="Q477" s="217"/>
      <c r="R477" s="218"/>
    </row>
    <row r="478" spans="1:18" ht="12.5">
      <c r="A478" s="220"/>
      <c r="B478" s="205"/>
      <c r="C478" s="201" t="str">
        <f t="shared" si="0"/>
        <v/>
      </c>
      <c r="D478" s="201" t="str">
        <f t="shared" si="1"/>
        <v/>
      </c>
      <c r="E478" s="201" t="str">
        <f t="shared" si="2"/>
        <v/>
      </c>
      <c r="F478" s="201" t="str">
        <f t="shared" ref="F478:H478" si="474">IF(NOT(ISBLANK(O478)),CONCATENATE(TEXT(O478,"yyyy-mm-ddThh:MM:ss"),"Z"),"")</f>
        <v/>
      </c>
      <c r="G478" s="201" t="str">
        <f t="shared" si="474"/>
        <v/>
      </c>
      <c r="H478" s="201" t="str">
        <f t="shared" si="474"/>
        <v/>
      </c>
      <c r="I478" s="178"/>
      <c r="J478" s="221"/>
      <c r="K478" s="178"/>
      <c r="L478" s="218"/>
      <c r="M478" s="178"/>
      <c r="N478" s="178"/>
      <c r="O478" s="217"/>
      <c r="P478" s="217"/>
      <c r="Q478" s="217"/>
      <c r="R478" s="218"/>
    </row>
    <row r="479" spans="1:18" ht="12.5">
      <c r="A479" s="220"/>
      <c r="B479" s="205"/>
      <c r="C479" s="201" t="str">
        <f t="shared" si="0"/>
        <v/>
      </c>
      <c r="D479" s="201" t="str">
        <f t="shared" si="1"/>
        <v/>
      </c>
      <c r="E479" s="201" t="str">
        <f t="shared" si="2"/>
        <v/>
      </c>
      <c r="F479" s="201" t="str">
        <f t="shared" ref="F479:H479" si="475">IF(NOT(ISBLANK(O479)),CONCATENATE(TEXT(O479,"yyyy-mm-ddThh:MM:ss"),"Z"),"")</f>
        <v/>
      </c>
      <c r="G479" s="201" t="str">
        <f t="shared" si="475"/>
        <v/>
      </c>
      <c r="H479" s="201" t="str">
        <f t="shared" si="475"/>
        <v/>
      </c>
      <c r="I479" s="178"/>
      <c r="J479" s="221"/>
      <c r="K479" s="178"/>
      <c r="L479" s="218"/>
      <c r="M479" s="178"/>
      <c r="N479" s="178"/>
      <c r="O479" s="217"/>
      <c r="P479" s="217"/>
      <c r="Q479" s="217"/>
      <c r="R479" s="218"/>
    </row>
    <row r="480" spans="1:18" ht="12.5">
      <c r="A480" s="220"/>
      <c r="B480" s="205"/>
      <c r="C480" s="201" t="str">
        <f t="shared" si="0"/>
        <v/>
      </c>
      <c r="D480" s="201" t="str">
        <f t="shared" si="1"/>
        <v/>
      </c>
      <c r="E480" s="201" t="str">
        <f t="shared" si="2"/>
        <v/>
      </c>
      <c r="F480" s="201" t="str">
        <f t="shared" ref="F480:H480" si="476">IF(NOT(ISBLANK(O480)),CONCATENATE(TEXT(O480,"yyyy-mm-ddThh:MM:ss"),"Z"),"")</f>
        <v/>
      </c>
      <c r="G480" s="201" t="str">
        <f t="shared" si="476"/>
        <v/>
      </c>
      <c r="H480" s="201" t="str">
        <f t="shared" si="476"/>
        <v/>
      </c>
      <c r="I480" s="178"/>
      <c r="J480" s="221"/>
      <c r="K480" s="178"/>
      <c r="L480" s="218"/>
      <c r="M480" s="178"/>
      <c r="N480" s="178"/>
      <c r="O480" s="217"/>
      <c r="P480" s="217"/>
      <c r="Q480" s="217"/>
      <c r="R480" s="218"/>
    </row>
    <row r="481" spans="1:18" ht="12.5">
      <c r="A481" s="220"/>
      <c r="B481" s="205"/>
      <c r="C481" s="201" t="str">
        <f t="shared" si="0"/>
        <v/>
      </c>
      <c r="D481" s="201" t="str">
        <f t="shared" si="1"/>
        <v/>
      </c>
      <c r="E481" s="201" t="str">
        <f t="shared" si="2"/>
        <v/>
      </c>
      <c r="F481" s="201" t="str">
        <f t="shared" ref="F481:H481" si="477">IF(NOT(ISBLANK(O481)),CONCATENATE(TEXT(O481,"yyyy-mm-ddThh:MM:ss"),"Z"),"")</f>
        <v/>
      </c>
      <c r="G481" s="201" t="str">
        <f t="shared" si="477"/>
        <v/>
      </c>
      <c r="H481" s="201" t="str">
        <f t="shared" si="477"/>
        <v/>
      </c>
      <c r="I481" s="178"/>
      <c r="J481" s="221"/>
      <c r="K481" s="178"/>
      <c r="L481" s="218"/>
      <c r="M481" s="178"/>
      <c r="N481" s="178"/>
      <c r="O481" s="217"/>
      <c r="P481" s="217"/>
      <c r="Q481" s="217"/>
      <c r="R481" s="218"/>
    </row>
    <row r="482" spans="1:18" ht="12.5">
      <c r="A482" s="220"/>
      <c r="B482" s="205"/>
      <c r="C482" s="201" t="str">
        <f t="shared" si="0"/>
        <v/>
      </c>
      <c r="D482" s="201" t="str">
        <f t="shared" si="1"/>
        <v/>
      </c>
      <c r="E482" s="201" t="str">
        <f t="shared" si="2"/>
        <v/>
      </c>
      <c r="F482" s="201" t="str">
        <f t="shared" ref="F482:H482" si="478">IF(NOT(ISBLANK(O482)),CONCATENATE(TEXT(O482,"yyyy-mm-ddThh:MM:ss"),"Z"),"")</f>
        <v/>
      </c>
      <c r="G482" s="201" t="str">
        <f t="shared" si="478"/>
        <v/>
      </c>
      <c r="H482" s="201" t="str">
        <f t="shared" si="478"/>
        <v/>
      </c>
      <c r="I482" s="178"/>
      <c r="J482" s="221"/>
      <c r="K482" s="178"/>
      <c r="L482" s="218"/>
      <c r="M482" s="178"/>
      <c r="N482" s="178"/>
      <c r="O482" s="217"/>
      <c r="P482" s="217"/>
      <c r="Q482" s="217"/>
      <c r="R482" s="218"/>
    </row>
    <row r="483" spans="1:18" ht="12.5">
      <c r="A483" s="220"/>
      <c r="B483" s="205"/>
      <c r="C483" s="201" t="str">
        <f t="shared" si="0"/>
        <v/>
      </c>
      <c r="D483" s="201" t="str">
        <f t="shared" si="1"/>
        <v/>
      </c>
      <c r="E483" s="201" t="str">
        <f t="shared" si="2"/>
        <v/>
      </c>
      <c r="F483" s="201" t="str">
        <f t="shared" ref="F483:H483" si="479">IF(NOT(ISBLANK(O483)),CONCATENATE(TEXT(O483,"yyyy-mm-ddThh:MM:ss"),"Z"),"")</f>
        <v/>
      </c>
      <c r="G483" s="201" t="str">
        <f t="shared" si="479"/>
        <v/>
      </c>
      <c r="H483" s="201" t="str">
        <f t="shared" si="479"/>
        <v/>
      </c>
      <c r="I483" s="178"/>
      <c r="J483" s="221"/>
      <c r="K483" s="178"/>
      <c r="L483" s="218"/>
      <c r="M483" s="178"/>
      <c r="N483" s="178"/>
      <c r="O483" s="217"/>
      <c r="P483" s="217"/>
      <c r="Q483" s="217"/>
      <c r="R483" s="218"/>
    </row>
    <row r="484" spans="1:18" ht="12.5">
      <c r="A484" s="220"/>
      <c r="B484" s="205"/>
      <c r="C484" s="201" t="str">
        <f t="shared" si="0"/>
        <v/>
      </c>
      <c r="D484" s="201" t="str">
        <f t="shared" si="1"/>
        <v/>
      </c>
      <c r="E484" s="201" t="str">
        <f t="shared" si="2"/>
        <v/>
      </c>
      <c r="F484" s="201" t="str">
        <f t="shared" ref="F484:H484" si="480">IF(NOT(ISBLANK(O484)),CONCATENATE(TEXT(O484,"yyyy-mm-ddThh:MM:ss"),"Z"),"")</f>
        <v/>
      </c>
      <c r="G484" s="201" t="str">
        <f t="shared" si="480"/>
        <v/>
      </c>
      <c r="H484" s="201" t="str">
        <f t="shared" si="480"/>
        <v/>
      </c>
      <c r="I484" s="178"/>
      <c r="J484" s="221"/>
      <c r="K484" s="178"/>
      <c r="L484" s="218"/>
      <c r="M484" s="178"/>
      <c r="N484" s="178"/>
      <c r="O484" s="217"/>
      <c r="P484" s="217"/>
      <c r="Q484" s="217"/>
      <c r="R484" s="218"/>
    </row>
    <row r="485" spans="1:18" ht="12.5">
      <c r="A485" s="220"/>
      <c r="B485" s="205"/>
      <c r="C485" s="201" t="str">
        <f t="shared" si="0"/>
        <v/>
      </c>
      <c r="D485" s="201" t="str">
        <f t="shared" si="1"/>
        <v/>
      </c>
      <c r="E485" s="201" t="str">
        <f t="shared" si="2"/>
        <v/>
      </c>
      <c r="F485" s="201" t="str">
        <f t="shared" ref="F485:H485" si="481">IF(NOT(ISBLANK(O485)),CONCATENATE(TEXT(O485,"yyyy-mm-ddThh:MM:ss"),"Z"),"")</f>
        <v/>
      </c>
      <c r="G485" s="201" t="str">
        <f t="shared" si="481"/>
        <v/>
      </c>
      <c r="H485" s="201" t="str">
        <f t="shared" si="481"/>
        <v/>
      </c>
      <c r="I485" s="178"/>
      <c r="J485" s="221"/>
      <c r="K485" s="178"/>
      <c r="L485" s="218"/>
      <c r="M485" s="178"/>
      <c r="N485" s="178"/>
      <c r="O485" s="217"/>
      <c r="P485" s="217"/>
      <c r="Q485" s="217"/>
      <c r="R485" s="218"/>
    </row>
    <row r="486" spans="1:18" ht="12.5">
      <c r="A486" s="220"/>
      <c r="B486" s="205"/>
      <c r="C486" s="201" t="str">
        <f t="shared" si="0"/>
        <v/>
      </c>
      <c r="D486" s="201" t="str">
        <f t="shared" si="1"/>
        <v/>
      </c>
      <c r="E486" s="201" t="str">
        <f t="shared" si="2"/>
        <v/>
      </c>
      <c r="F486" s="201" t="str">
        <f t="shared" ref="F486:H486" si="482">IF(NOT(ISBLANK(O486)),CONCATENATE(TEXT(O486,"yyyy-mm-ddThh:MM:ss"),"Z"),"")</f>
        <v/>
      </c>
      <c r="G486" s="201" t="str">
        <f t="shared" si="482"/>
        <v/>
      </c>
      <c r="H486" s="201" t="str">
        <f t="shared" si="482"/>
        <v/>
      </c>
      <c r="I486" s="178"/>
      <c r="J486" s="221"/>
      <c r="K486" s="178"/>
      <c r="L486" s="218"/>
      <c r="M486" s="178"/>
      <c r="N486" s="178"/>
      <c r="O486" s="217"/>
      <c r="P486" s="217"/>
      <c r="Q486" s="217"/>
      <c r="R486" s="218"/>
    </row>
    <row r="487" spans="1:18" ht="12.5">
      <c r="A487" s="220"/>
      <c r="B487" s="205"/>
      <c r="C487" s="201" t="str">
        <f t="shared" si="0"/>
        <v/>
      </c>
      <c r="D487" s="201" t="str">
        <f t="shared" si="1"/>
        <v/>
      </c>
      <c r="E487" s="201" t="str">
        <f t="shared" si="2"/>
        <v/>
      </c>
      <c r="F487" s="201" t="str">
        <f t="shared" ref="F487:H487" si="483">IF(NOT(ISBLANK(O487)),CONCATENATE(TEXT(O487,"yyyy-mm-ddThh:MM:ss"),"Z"),"")</f>
        <v/>
      </c>
      <c r="G487" s="201" t="str">
        <f t="shared" si="483"/>
        <v/>
      </c>
      <c r="H487" s="201" t="str">
        <f t="shared" si="483"/>
        <v/>
      </c>
      <c r="I487" s="178"/>
      <c r="J487" s="221"/>
      <c r="K487" s="178"/>
      <c r="L487" s="218"/>
      <c r="M487" s="178"/>
      <c r="N487" s="178"/>
      <c r="O487" s="217"/>
      <c r="P487" s="217"/>
      <c r="Q487" s="217"/>
      <c r="R487" s="218"/>
    </row>
    <row r="488" spans="1:18" ht="12.5">
      <c r="A488" s="220"/>
      <c r="B488" s="205"/>
      <c r="C488" s="201" t="str">
        <f t="shared" si="0"/>
        <v/>
      </c>
      <c r="D488" s="201" t="str">
        <f t="shared" si="1"/>
        <v/>
      </c>
      <c r="E488" s="201" t="str">
        <f t="shared" si="2"/>
        <v/>
      </c>
      <c r="F488" s="201" t="str">
        <f t="shared" ref="F488:H488" si="484">IF(NOT(ISBLANK(O488)),CONCATENATE(TEXT(O488,"yyyy-mm-ddThh:MM:ss"),"Z"),"")</f>
        <v/>
      </c>
      <c r="G488" s="201" t="str">
        <f t="shared" si="484"/>
        <v/>
      </c>
      <c r="H488" s="201" t="str">
        <f t="shared" si="484"/>
        <v/>
      </c>
      <c r="I488" s="178"/>
      <c r="J488" s="221"/>
      <c r="K488" s="178"/>
      <c r="L488" s="218"/>
      <c r="M488" s="178"/>
      <c r="N488" s="178"/>
      <c r="O488" s="217"/>
      <c r="P488" s="217"/>
      <c r="Q488" s="217"/>
      <c r="R488" s="218"/>
    </row>
    <row r="489" spans="1:18" ht="12.5">
      <c r="A489" s="220"/>
      <c r="B489" s="205"/>
      <c r="C489" s="201" t="str">
        <f t="shared" si="0"/>
        <v/>
      </c>
      <c r="D489" s="201" t="str">
        <f t="shared" si="1"/>
        <v/>
      </c>
      <c r="E489" s="201" t="str">
        <f t="shared" si="2"/>
        <v/>
      </c>
      <c r="F489" s="201" t="str">
        <f t="shared" ref="F489:H489" si="485">IF(NOT(ISBLANK(O489)),CONCATENATE(TEXT(O489,"yyyy-mm-ddThh:MM:ss"),"Z"),"")</f>
        <v/>
      </c>
      <c r="G489" s="201" t="str">
        <f t="shared" si="485"/>
        <v/>
      </c>
      <c r="H489" s="201" t="str">
        <f t="shared" si="485"/>
        <v/>
      </c>
      <c r="I489" s="178"/>
      <c r="J489" s="221"/>
      <c r="K489" s="178"/>
      <c r="L489" s="218"/>
      <c r="M489" s="178"/>
      <c r="N489" s="178"/>
      <c r="O489" s="217"/>
      <c r="P489" s="217"/>
      <c r="Q489" s="217"/>
      <c r="R489" s="218"/>
    </row>
    <row r="490" spans="1:18" ht="12.5">
      <c r="A490" s="220"/>
      <c r="B490" s="205"/>
      <c r="C490" s="201" t="str">
        <f t="shared" si="0"/>
        <v/>
      </c>
      <c r="D490" s="201" t="str">
        <f t="shared" si="1"/>
        <v/>
      </c>
      <c r="E490" s="201" t="str">
        <f t="shared" si="2"/>
        <v/>
      </c>
      <c r="F490" s="201" t="str">
        <f t="shared" ref="F490:H490" si="486">IF(NOT(ISBLANK(O490)),CONCATENATE(TEXT(O490,"yyyy-mm-ddThh:MM:ss"),"Z"),"")</f>
        <v/>
      </c>
      <c r="G490" s="201" t="str">
        <f t="shared" si="486"/>
        <v/>
      </c>
      <c r="H490" s="201" t="str">
        <f t="shared" si="486"/>
        <v/>
      </c>
      <c r="I490" s="178"/>
      <c r="J490" s="221"/>
      <c r="K490" s="178"/>
      <c r="L490" s="218"/>
      <c r="M490" s="178"/>
      <c r="N490" s="178"/>
      <c r="O490" s="217"/>
      <c r="P490" s="217"/>
      <c r="Q490" s="217"/>
      <c r="R490" s="218"/>
    </row>
    <row r="491" spans="1:18" ht="12.5">
      <c r="A491" s="220"/>
      <c r="B491" s="205"/>
      <c r="C491" s="201" t="str">
        <f t="shared" si="0"/>
        <v/>
      </c>
      <c r="D491" s="201" t="str">
        <f t="shared" si="1"/>
        <v/>
      </c>
      <c r="E491" s="201" t="str">
        <f t="shared" si="2"/>
        <v/>
      </c>
      <c r="F491" s="201" t="str">
        <f t="shared" ref="F491:H491" si="487">IF(NOT(ISBLANK(O491)),CONCATENATE(TEXT(O491,"yyyy-mm-ddThh:MM:ss"),"Z"),"")</f>
        <v/>
      </c>
      <c r="G491" s="201" t="str">
        <f t="shared" si="487"/>
        <v/>
      </c>
      <c r="H491" s="201" t="str">
        <f t="shared" si="487"/>
        <v/>
      </c>
      <c r="I491" s="178"/>
      <c r="J491" s="221"/>
      <c r="K491" s="178"/>
      <c r="L491" s="218"/>
      <c r="M491" s="178"/>
      <c r="N491" s="178"/>
      <c r="O491" s="217"/>
      <c r="P491" s="217"/>
      <c r="Q491" s="217"/>
      <c r="R491" s="218"/>
    </row>
    <row r="492" spans="1:18" ht="12.5">
      <c r="A492" s="220"/>
      <c r="B492" s="205"/>
      <c r="C492" s="201" t="str">
        <f t="shared" si="0"/>
        <v/>
      </c>
      <c r="D492" s="201" t="str">
        <f t="shared" si="1"/>
        <v/>
      </c>
      <c r="E492" s="201" t="str">
        <f t="shared" si="2"/>
        <v/>
      </c>
      <c r="F492" s="201" t="str">
        <f t="shared" ref="F492:H492" si="488">IF(NOT(ISBLANK(O492)),CONCATENATE(TEXT(O492,"yyyy-mm-ddThh:MM:ss"),"Z"),"")</f>
        <v/>
      </c>
      <c r="G492" s="201" t="str">
        <f t="shared" si="488"/>
        <v/>
      </c>
      <c r="H492" s="201" t="str">
        <f t="shared" si="488"/>
        <v/>
      </c>
      <c r="I492" s="178"/>
      <c r="J492" s="221"/>
      <c r="K492" s="178"/>
      <c r="L492" s="218"/>
      <c r="M492" s="178"/>
      <c r="N492" s="178"/>
      <c r="O492" s="217"/>
      <c r="P492" s="217"/>
      <c r="Q492" s="217"/>
      <c r="R492" s="218"/>
    </row>
    <row r="493" spans="1:18" ht="12.5">
      <c r="A493" s="220"/>
      <c r="B493" s="205"/>
      <c r="C493" s="201" t="str">
        <f t="shared" si="0"/>
        <v/>
      </c>
      <c r="D493" s="201" t="str">
        <f t="shared" si="1"/>
        <v/>
      </c>
      <c r="E493" s="201" t="str">
        <f t="shared" si="2"/>
        <v/>
      </c>
      <c r="F493" s="201" t="str">
        <f t="shared" ref="F493:H493" si="489">IF(NOT(ISBLANK(O493)),CONCATENATE(TEXT(O493,"yyyy-mm-ddThh:MM:ss"),"Z"),"")</f>
        <v/>
      </c>
      <c r="G493" s="201" t="str">
        <f t="shared" si="489"/>
        <v/>
      </c>
      <c r="H493" s="201" t="str">
        <f t="shared" si="489"/>
        <v/>
      </c>
      <c r="I493" s="178"/>
      <c r="J493" s="221"/>
      <c r="K493" s="178"/>
      <c r="L493" s="218"/>
      <c r="M493" s="178"/>
      <c r="N493" s="178"/>
      <c r="O493" s="217"/>
      <c r="P493" s="217"/>
      <c r="Q493" s="217"/>
      <c r="R493" s="218"/>
    </row>
    <row r="494" spans="1:18" ht="12.5">
      <c r="A494" s="220"/>
      <c r="B494" s="205"/>
      <c r="C494" s="201" t="str">
        <f t="shared" si="0"/>
        <v/>
      </c>
      <c r="D494" s="201" t="str">
        <f t="shared" si="1"/>
        <v/>
      </c>
      <c r="E494" s="201" t="str">
        <f t="shared" si="2"/>
        <v/>
      </c>
      <c r="F494" s="201" t="str">
        <f t="shared" ref="F494:H494" si="490">IF(NOT(ISBLANK(O494)),CONCATENATE(TEXT(O494,"yyyy-mm-ddThh:MM:ss"),"Z"),"")</f>
        <v/>
      </c>
      <c r="G494" s="201" t="str">
        <f t="shared" si="490"/>
        <v/>
      </c>
      <c r="H494" s="201" t="str">
        <f t="shared" si="490"/>
        <v/>
      </c>
      <c r="I494" s="178"/>
      <c r="J494" s="221"/>
      <c r="K494" s="178"/>
      <c r="L494" s="218"/>
      <c r="M494" s="178"/>
      <c r="N494" s="178"/>
      <c r="O494" s="217"/>
      <c r="P494" s="217"/>
      <c r="Q494" s="217"/>
      <c r="R494" s="218"/>
    </row>
    <row r="495" spans="1:18" ht="12.5">
      <c r="A495" s="220"/>
      <c r="B495" s="205"/>
      <c r="C495" s="201" t="str">
        <f t="shared" si="0"/>
        <v/>
      </c>
      <c r="D495" s="201" t="str">
        <f t="shared" si="1"/>
        <v/>
      </c>
      <c r="E495" s="201" t="str">
        <f t="shared" si="2"/>
        <v/>
      </c>
      <c r="F495" s="201" t="str">
        <f t="shared" ref="F495:H495" si="491">IF(NOT(ISBLANK(O495)),CONCATENATE(TEXT(O495,"yyyy-mm-ddThh:MM:ss"),"Z"),"")</f>
        <v/>
      </c>
      <c r="G495" s="201" t="str">
        <f t="shared" si="491"/>
        <v/>
      </c>
      <c r="H495" s="201" t="str">
        <f t="shared" si="491"/>
        <v/>
      </c>
      <c r="I495" s="178"/>
      <c r="J495" s="221"/>
      <c r="K495" s="178"/>
      <c r="L495" s="218"/>
      <c r="M495" s="178"/>
      <c r="N495" s="178"/>
      <c r="O495" s="217"/>
      <c r="P495" s="217"/>
      <c r="Q495" s="217"/>
      <c r="R495" s="218"/>
    </row>
    <row r="496" spans="1:18" ht="12.5">
      <c r="A496" s="220"/>
      <c r="B496" s="205"/>
      <c r="C496" s="201" t="str">
        <f t="shared" si="0"/>
        <v/>
      </c>
      <c r="D496" s="201" t="str">
        <f t="shared" si="1"/>
        <v/>
      </c>
      <c r="E496" s="201" t="str">
        <f t="shared" si="2"/>
        <v/>
      </c>
      <c r="F496" s="201" t="str">
        <f t="shared" ref="F496:H496" si="492">IF(NOT(ISBLANK(O496)),CONCATENATE(TEXT(O496,"yyyy-mm-ddThh:MM:ss"),"Z"),"")</f>
        <v/>
      </c>
      <c r="G496" s="201" t="str">
        <f t="shared" si="492"/>
        <v/>
      </c>
      <c r="H496" s="201" t="str">
        <f t="shared" si="492"/>
        <v/>
      </c>
      <c r="I496" s="178"/>
      <c r="J496" s="221"/>
      <c r="K496" s="178"/>
      <c r="L496" s="218"/>
      <c r="M496" s="178"/>
      <c r="N496" s="178"/>
      <c r="O496" s="217"/>
      <c r="P496" s="217"/>
      <c r="Q496" s="217"/>
      <c r="R496" s="218"/>
    </row>
    <row r="497" spans="1:18" ht="12.5">
      <c r="A497" s="220"/>
      <c r="B497" s="205"/>
      <c r="C497" s="201" t="str">
        <f t="shared" si="0"/>
        <v/>
      </c>
      <c r="D497" s="201" t="str">
        <f t="shared" si="1"/>
        <v/>
      </c>
      <c r="E497" s="201" t="str">
        <f t="shared" si="2"/>
        <v/>
      </c>
      <c r="F497" s="201" t="str">
        <f t="shared" ref="F497:H497" si="493">IF(NOT(ISBLANK(O497)),CONCATENATE(TEXT(O497,"yyyy-mm-ddThh:MM:ss"),"Z"),"")</f>
        <v/>
      </c>
      <c r="G497" s="201" t="str">
        <f t="shared" si="493"/>
        <v/>
      </c>
      <c r="H497" s="201" t="str">
        <f t="shared" si="493"/>
        <v/>
      </c>
      <c r="I497" s="178"/>
      <c r="J497" s="221"/>
      <c r="K497" s="178"/>
      <c r="L497" s="218"/>
      <c r="M497" s="178"/>
      <c r="N497" s="178"/>
      <c r="O497" s="217"/>
      <c r="P497" s="217"/>
      <c r="Q497" s="217"/>
      <c r="R497" s="218"/>
    </row>
    <row r="498" spans="1:18" ht="12.5">
      <c r="A498" s="220"/>
      <c r="B498" s="205"/>
      <c r="C498" s="201" t="str">
        <f t="shared" si="0"/>
        <v/>
      </c>
      <c r="D498" s="201" t="str">
        <f t="shared" si="1"/>
        <v/>
      </c>
      <c r="E498" s="201" t="str">
        <f t="shared" si="2"/>
        <v/>
      </c>
      <c r="F498" s="201" t="str">
        <f t="shared" ref="F498:H498" si="494">IF(NOT(ISBLANK(O498)),CONCATENATE(TEXT(O498,"yyyy-mm-ddThh:MM:ss"),"Z"),"")</f>
        <v/>
      </c>
      <c r="G498" s="201" t="str">
        <f t="shared" si="494"/>
        <v/>
      </c>
      <c r="H498" s="201" t="str">
        <f t="shared" si="494"/>
        <v/>
      </c>
      <c r="I498" s="178"/>
      <c r="J498" s="221"/>
      <c r="K498" s="178"/>
      <c r="L498" s="218"/>
      <c r="M498" s="178"/>
      <c r="N498" s="178"/>
      <c r="O498" s="217"/>
      <c r="P498" s="217"/>
      <c r="Q498" s="217"/>
      <c r="R498" s="218"/>
    </row>
    <row r="499" spans="1:18" ht="12.5">
      <c r="A499" s="220"/>
      <c r="B499" s="205"/>
      <c r="C499" s="201" t="str">
        <f t="shared" si="0"/>
        <v/>
      </c>
      <c r="D499" s="201" t="str">
        <f t="shared" si="1"/>
        <v/>
      </c>
      <c r="E499" s="201" t="str">
        <f t="shared" si="2"/>
        <v/>
      </c>
      <c r="F499" s="201" t="str">
        <f t="shared" ref="F499:H499" si="495">IF(NOT(ISBLANK(O499)),CONCATENATE(TEXT(O499,"yyyy-mm-ddThh:MM:ss"),"Z"),"")</f>
        <v/>
      </c>
      <c r="G499" s="201" t="str">
        <f t="shared" si="495"/>
        <v/>
      </c>
      <c r="H499" s="201" t="str">
        <f t="shared" si="495"/>
        <v/>
      </c>
      <c r="I499" s="178"/>
      <c r="J499" s="221"/>
      <c r="K499" s="178"/>
      <c r="L499" s="218"/>
      <c r="M499" s="178"/>
      <c r="N499" s="178"/>
      <c r="O499" s="217"/>
      <c r="P499" s="217"/>
      <c r="Q499" s="217"/>
      <c r="R499" s="218"/>
    </row>
    <row r="500" spans="1:18" ht="12.5">
      <c r="A500" s="220"/>
      <c r="B500" s="205"/>
      <c r="C500" s="201" t="str">
        <f t="shared" si="0"/>
        <v/>
      </c>
      <c r="D500" s="201" t="str">
        <f t="shared" si="1"/>
        <v/>
      </c>
      <c r="E500" s="201" t="str">
        <f t="shared" si="2"/>
        <v/>
      </c>
      <c r="F500" s="201" t="str">
        <f t="shared" ref="F500:H500" si="496">IF(NOT(ISBLANK(O500)),CONCATENATE(TEXT(O500,"yyyy-mm-ddThh:MM:ss"),"Z"),"")</f>
        <v/>
      </c>
      <c r="G500" s="201" t="str">
        <f t="shared" si="496"/>
        <v/>
      </c>
      <c r="H500" s="201" t="str">
        <f t="shared" si="496"/>
        <v/>
      </c>
      <c r="I500" s="178"/>
      <c r="J500" s="221"/>
      <c r="K500" s="178"/>
      <c r="L500" s="218"/>
      <c r="M500" s="178"/>
      <c r="N500" s="178"/>
      <c r="O500" s="217"/>
      <c r="P500" s="217"/>
      <c r="Q500" s="217"/>
      <c r="R500" s="218"/>
    </row>
    <row r="501" spans="1:18" ht="12.5">
      <c r="A501" s="220"/>
      <c r="B501" s="205"/>
      <c r="C501" s="201" t="str">
        <f t="shared" si="0"/>
        <v/>
      </c>
      <c r="D501" s="201" t="str">
        <f t="shared" si="1"/>
        <v/>
      </c>
      <c r="E501" s="201" t="str">
        <f t="shared" si="2"/>
        <v/>
      </c>
      <c r="F501" s="201" t="str">
        <f t="shared" ref="F501:H501" si="497">IF(NOT(ISBLANK(O501)),CONCATENATE(TEXT(O501,"yyyy-mm-ddThh:MM:ss"),"Z"),"")</f>
        <v/>
      </c>
      <c r="G501" s="201" t="str">
        <f t="shared" si="497"/>
        <v/>
      </c>
      <c r="H501" s="201" t="str">
        <f t="shared" si="497"/>
        <v/>
      </c>
      <c r="I501" s="178"/>
      <c r="J501" s="221"/>
      <c r="K501" s="178"/>
      <c r="L501" s="218"/>
      <c r="M501" s="178"/>
      <c r="N501" s="178"/>
      <c r="O501" s="217"/>
      <c r="P501" s="217"/>
      <c r="Q501" s="217"/>
      <c r="R501" s="218"/>
    </row>
    <row r="502" spans="1:18" ht="12.5">
      <c r="A502" s="220"/>
      <c r="B502" s="205"/>
      <c r="C502" s="201" t="str">
        <f t="shared" si="0"/>
        <v/>
      </c>
      <c r="D502" s="201" t="str">
        <f t="shared" si="1"/>
        <v/>
      </c>
      <c r="E502" s="201" t="str">
        <f t="shared" si="2"/>
        <v/>
      </c>
      <c r="F502" s="201" t="str">
        <f t="shared" ref="F502:H502" si="498">IF(NOT(ISBLANK(O502)),CONCATENATE(TEXT(O502,"yyyy-mm-ddThh:MM:ss"),"Z"),"")</f>
        <v/>
      </c>
      <c r="G502" s="201" t="str">
        <f t="shared" si="498"/>
        <v/>
      </c>
      <c r="H502" s="201" t="str">
        <f t="shared" si="498"/>
        <v/>
      </c>
      <c r="I502" s="178"/>
      <c r="J502" s="221"/>
      <c r="K502" s="178"/>
      <c r="L502" s="218"/>
      <c r="M502" s="178"/>
      <c r="N502" s="178"/>
      <c r="O502" s="217"/>
      <c r="P502" s="217"/>
      <c r="Q502" s="217"/>
      <c r="R502" s="218"/>
    </row>
    <row r="503" spans="1:18" ht="12.5">
      <c r="A503" s="220"/>
      <c r="B503" s="205"/>
      <c r="C503" s="201" t="str">
        <f t="shared" si="0"/>
        <v/>
      </c>
      <c r="D503" s="201" t="str">
        <f t="shared" si="1"/>
        <v/>
      </c>
      <c r="E503" s="201" t="str">
        <f t="shared" si="2"/>
        <v/>
      </c>
      <c r="F503" s="201" t="str">
        <f t="shared" ref="F503:H503" si="499">IF(NOT(ISBLANK(O503)),CONCATENATE(TEXT(O503,"yyyy-mm-ddThh:MM:ss"),"Z"),"")</f>
        <v/>
      </c>
      <c r="G503" s="201" t="str">
        <f t="shared" si="499"/>
        <v/>
      </c>
      <c r="H503" s="201" t="str">
        <f t="shared" si="499"/>
        <v/>
      </c>
      <c r="I503" s="178"/>
      <c r="J503" s="221"/>
      <c r="K503" s="178"/>
      <c r="L503" s="218"/>
      <c r="M503" s="178"/>
      <c r="N503" s="178"/>
      <c r="O503" s="217"/>
      <c r="P503" s="217"/>
      <c r="Q503" s="217"/>
      <c r="R503" s="218"/>
    </row>
    <row r="504" spans="1:18" ht="12.5">
      <c r="A504" s="220"/>
      <c r="B504" s="205"/>
      <c r="C504" s="201" t="str">
        <f t="shared" si="0"/>
        <v/>
      </c>
      <c r="D504" s="201" t="str">
        <f t="shared" si="1"/>
        <v/>
      </c>
      <c r="E504" s="201" t="str">
        <f t="shared" si="2"/>
        <v/>
      </c>
      <c r="F504" s="201" t="str">
        <f t="shared" ref="F504:H504" si="500">IF(NOT(ISBLANK(O504)),CONCATENATE(TEXT(O504,"yyyy-mm-ddThh:MM:ss"),"Z"),"")</f>
        <v/>
      </c>
      <c r="G504" s="201" t="str">
        <f t="shared" si="500"/>
        <v/>
      </c>
      <c r="H504" s="201" t="str">
        <f t="shared" si="500"/>
        <v/>
      </c>
      <c r="I504" s="178"/>
      <c r="J504" s="221"/>
      <c r="K504" s="178"/>
      <c r="L504" s="218"/>
      <c r="M504" s="178"/>
      <c r="N504" s="178"/>
      <c r="O504" s="217"/>
      <c r="P504" s="217"/>
      <c r="Q504" s="217"/>
      <c r="R504" s="218"/>
    </row>
    <row r="505" spans="1:18" ht="12.5">
      <c r="A505" s="220"/>
      <c r="B505" s="205"/>
      <c r="C505" s="201" t="str">
        <f t="shared" si="0"/>
        <v/>
      </c>
      <c r="D505" s="201" t="str">
        <f t="shared" si="1"/>
        <v/>
      </c>
      <c r="E505" s="201" t="str">
        <f t="shared" si="2"/>
        <v/>
      </c>
      <c r="F505" s="201" t="str">
        <f t="shared" ref="F505:H505" si="501">IF(NOT(ISBLANK(O505)),CONCATENATE(TEXT(O505,"yyyy-mm-ddThh:MM:ss"),"Z"),"")</f>
        <v/>
      </c>
      <c r="G505" s="201" t="str">
        <f t="shared" si="501"/>
        <v/>
      </c>
      <c r="H505" s="201" t="str">
        <f t="shared" si="501"/>
        <v/>
      </c>
      <c r="I505" s="178"/>
      <c r="J505" s="221"/>
      <c r="K505" s="178"/>
      <c r="L505" s="218"/>
      <c r="M505" s="178"/>
      <c r="N505" s="178"/>
      <c r="O505" s="217"/>
      <c r="P505" s="217"/>
      <c r="Q505" s="217"/>
      <c r="R505" s="218"/>
    </row>
    <row r="506" spans="1:18" ht="12.5">
      <c r="A506" s="220"/>
      <c r="B506" s="205"/>
      <c r="C506" s="201" t="str">
        <f t="shared" si="0"/>
        <v/>
      </c>
      <c r="D506" s="201" t="str">
        <f t="shared" si="1"/>
        <v/>
      </c>
      <c r="E506" s="201" t="str">
        <f t="shared" si="2"/>
        <v/>
      </c>
      <c r="F506" s="201" t="str">
        <f t="shared" ref="F506:H506" si="502">IF(NOT(ISBLANK(O506)),CONCATENATE(TEXT(O506,"yyyy-mm-ddThh:MM:ss"),"Z"),"")</f>
        <v/>
      </c>
      <c r="G506" s="201" t="str">
        <f t="shared" si="502"/>
        <v/>
      </c>
      <c r="H506" s="201" t="str">
        <f t="shared" si="502"/>
        <v/>
      </c>
      <c r="I506" s="178"/>
      <c r="J506" s="221"/>
      <c r="K506" s="178"/>
      <c r="L506" s="218"/>
      <c r="M506" s="178"/>
      <c r="N506" s="178"/>
      <c r="O506" s="217"/>
      <c r="P506" s="217"/>
      <c r="Q506" s="217"/>
      <c r="R506" s="218"/>
    </row>
    <row r="507" spans="1:18" ht="12.5">
      <c r="A507" s="220"/>
      <c r="B507" s="205"/>
      <c r="C507" s="201" t="str">
        <f t="shared" si="0"/>
        <v/>
      </c>
      <c r="D507" s="201" t="str">
        <f t="shared" si="1"/>
        <v/>
      </c>
      <c r="E507" s="201" t="str">
        <f t="shared" si="2"/>
        <v/>
      </c>
      <c r="F507" s="201" t="str">
        <f t="shared" ref="F507:H507" si="503">IF(NOT(ISBLANK(O507)),CONCATENATE(TEXT(O507,"yyyy-mm-ddThh:MM:ss"),"Z"),"")</f>
        <v/>
      </c>
      <c r="G507" s="201" t="str">
        <f t="shared" si="503"/>
        <v/>
      </c>
      <c r="H507" s="201" t="str">
        <f t="shared" si="503"/>
        <v/>
      </c>
      <c r="I507" s="178"/>
      <c r="J507" s="221"/>
      <c r="K507" s="178"/>
      <c r="L507" s="218"/>
      <c r="M507" s="178"/>
      <c r="N507" s="178"/>
      <c r="O507" s="217"/>
      <c r="P507" s="217"/>
      <c r="Q507" s="217"/>
      <c r="R507" s="218"/>
    </row>
    <row r="508" spans="1:18" ht="12.5">
      <c r="A508" s="220"/>
      <c r="B508" s="205"/>
      <c r="C508" s="201" t="str">
        <f t="shared" si="0"/>
        <v/>
      </c>
      <c r="D508" s="201" t="str">
        <f t="shared" si="1"/>
        <v/>
      </c>
      <c r="E508" s="201" t="str">
        <f t="shared" si="2"/>
        <v/>
      </c>
      <c r="F508" s="201" t="str">
        <f t="shared" ref="F508:H508" si="504">IF(NOT(ISBLANK(O508)),CONCATENATE(TEXT(O508,"yyyy-mm-ddThh:MM:ss"),"Z"),"")</f>
        <v/>
      </c>
      <c r="G508" s="201" t="str">
        <f t="shared" si="504"/>
        <v/>
      </c>
      <c r="H508" s="201" t="str">
        <f t="shared" si="504"/>
        <v/>
      </c>
      <c r="I508" s="178"/>
      <c r="J508" s="221"/>
      <c r="K508" s="178"/>
      <c r="L508" s="218"/>
      <c r="M508" s="178"/>
      <c r="N508" s="178"/>
      <c r="O508" s="217"/>
      <c r="P508" s="217"/>
      <c r="Q508" s="217"/>
      <c r="R508" s="218"/>
    </row>
    <row r="509" spans="1:18" ht="12.5">
      <c r="A509" s="220"/>
      <c r="B509" s="205"/>
      <c r="C509" s="201" t="str">
        <f t="shared" si="0"/>
        <v/>
      </c>
      <c r="D509" s="201" t="str">
        <f t="shared" si="1"/>
        <v/>
      </c>
      <c r="E509" s="201" t="str">
        <f t="shared" si="2"/>
        <v/>
      </c>
      <c r="F509" s="201" t="str">
        <f t="shared" ref="F509:H509" si="505">IF(NOT(ISBLANK(O509)),CONCATENATE(TEXT(O509,"yyyy-mm-ddThh:MM:ss"),"Z"),"")</f>
        <v/>
      </c>
      <c r="G509" s="201" t="str">
        <f t="shared" si="505"/>
        <v/>
      </c>
      <c r="H509" s="201" t="str">
        <f t="shared" si="505"/>
        <v/>
      </c>
      <c r="I509" s="178"/>
      <c r="J509" s="221"/>
      <c r="K509" s="178"/>
      <c r="L509" s="218"/>
      <c r="M509" s="178"/>
      <c r="N509" s="178"/>
      <c r="O509" s="217"/>
      <c r="P509" s="217"/>
      <c r="Q509" s="217"/>
      <c r="R509" s="218"/>
    </row>
    <row r="510" spans="1:18" ht="12.5">
      <c r="A510" s="220"/>
      <c r="B510" s="205"/>
      <c r="C510" s="201" t="str">
        <f t="shared" si="0"/>
        <v/>
      </c>
      <c r="D510" s="201" t="str">
        <f t="shared" si="1"/>
        <v/>
      </c>
      <c r="E510" s="201" t="str">
        <f t="shared" si="2"/>
        <v/>
      </c>
      <c r="F510" s="201" t="str">
        <f t="shared" ref="F510:H510" si="506">IF(NOT(ISBLANK(O510)),CONCATENATE(TEXT(O510,"yyyy-mm-ddThh:MM:ss"),"Z"),"")</f>
        <v/>
      </c>
      <c r="G510" s="201" t="str">
        <f t="shared" si="506"/>
        <v/>
      </c>
      <c r="H510" s="201" t="str">
        <f t="shared" si="506"/>
        <v/>
      </c>
      <c r="I510" s="178"/>
      <c r="J510" s="221"/>
      <c r="K510" s="178"/>
      <c r="L510" s="218"/>
      <c r="M510" s="178"/>
      <c r="N510" s="178"/>
      <c r="O510" s="217"/>
      <c r="P510" s="217"/>
      <c r="Q510" s="217"/>
      <c r="R510" s="218"/>
    </row>
    <row r="511" spans="1:18" ht="12.5">
      <c r="A511" s="220"/>
      <c r="B511" s="205"/>
      <c r="C511" s="201" t="str">
        <f t="shared" si="0"/>
        <v/>
      </c>
      <c r="D511" s="201" t="str">
        <f t="shared" si="1"/>
        <v/>
      </c>
      <c r="E511" s="201" t="str">
        <f t="shared" si="2"/>
        <v/>
      </c>
      <c r="F511" s="201" t="str">
        <f t="shared" ref="F511:H511" si="507">IF(NOT(ISBLANK(O511)),CONCATENATE(TEXT(O511,"yyyy-mm-ddThh:MM:ss"),"Z"),"")</f>
        <v/>
      </c>
      <c r="G511" s="201" t="str">
        <f t="shared" si="507"/>
        <v/>
      </c>
      <c r="H511" s="201" t="str">
        <f t="shared" si="507"/>
        <v/>
      </c>
      <c r="I511" s="178"/>
      <c r="J511" s="221"/>
      <c r="K511" s="178"/>
      <c r="L511" s="218"/>
      <c r="M511" s="178"/>
      <c r="N511" s="178"/>
      <c r="O511" s="217"/>
      <c r="P511" s="217"/>
      <c r="Q511" s="217"/>
      <c r="R511" s="218"/>
    </row>
    <row r="512" spans="1:18" ht="12.5">
      <c r="A512" s="220"/>
      <c r="B512" s="205"/>
      <c r="C512" s="201" t="str">
        <f t="shared" si="0"/>
        <v/>
      </c>
      <c r="D512" s="201" t="str">
        <f t="shared" si="1"/>
        <v/>
      </c>
      <c r="E512" s="201" t="str">
        <f t="shared" si="2"/>
        <v/>
      </c>
      <c r="F512" s="201" t="str">
        <f t="shared" ref="F512:H512" si="508">IF(NOT(ISBLANK(O512)),CONCATENATE(TEXT(O512,"yyyy-mm-ddThh:MM:ss"),"Z"),"")</f>
        <v/>
      </c>
      <c r="G512" s="201" t="str">
        <f t="shared" si="508"/>
        <v/>
      </c>
      <c r="H512" s="201" t="str">
        <f t="shared" si="508"/>
        <v/>
      </c>
      <c r="I512" s="178"/>
      <c r="J512" s="221"/>
      <c r="K512" s="178"/>
      <c r="L512" s="218"/>
      <c r="M512" s="178"/>
      <c r="N512" s="178"/>
      <c r="O512" s="217"/>
      <c r="P512" s="217"/>
      <c r="Q512" s="217"/>
      <c r="R512" s="218"/>
    </row>
    <row r="513" spans="1:18" ht="12.5">
      <c r="A513" s="220"/>
      <c r="B513" s="205"/>
      <c r="C513" s="201" t="str">
        <f t="shared" si="0"/>
        <v/>
      </c>
      <c r="D513" s="201" t="str">
        <f t="shared" si="1"/>
        <v/>
      </c>
      <c r="E513" s="201" t="str">
        <f t="shared" si="2"/>
        <v/>
      </c>
      <c r="F513" s="201" t="str">
        <f t="shared" ref="F513:H513" si="509">IF(NOT(ISBLANK(O513)),CONCATENATE(TEXT(O513,"yyyy-mm-ddThh:MM:ss"),"Z"),"")</f>
        <v/>
      </c>
      <c r="G513" s="201" t="str">
        <f t="shared" si="509"/>
        <v/>
      </c>
      <c r="H513" s="201" t="str">
        <f t="shared" si="509"/>
        <v/>
      </c>
      <c r="I513" s="178"/>
      <c r="J513" s="221"/>
      <c r="K513" s="178"/>
      <c r="L513" s="218"/>
      <c r="M513" s="178"/>
      <c r="N513" s="178"/>
      <c r="O513" s="217"/>
      <c r="P513" s="217"/>
      <c r="Q513" s="217"/>
      <c r="R513" s="218"/>
    </row>
    <row r="514" spans="1:18" ht="12.5">
      <c r="A514" s="220"/>
      <c r="B514" s="205"/>
      <c r="C514" s="201" t="str">
        <f t="shared" si="0"/>
        <v/>
      </c>
      <c r="D514" s="201" t="str">
        <f t="shared" si="1"/>
        <v/>
      </c>
      <c r="E514" s="201" t="str">
        <f t="shared" si="2"/>
        <v/>
      </c>
      <c r="F514" s="201" t="str">
        <f t="shared" ref="F514:H514" si="510">IF(NOT(ISBLANK(O514)),CONCATENATE(TEXT(O514,"yyyy-mm-ddThh:MM:ss"),"Z"),"")</f>
        <v/>
      </c>
      <c r="G514" s="201" t="str">
        <f t="shared" si="510"/>
        <v/>
      </c>
      <c r="H514" s="201" t="str">
        <f t="shared" si="510"/>
        <v/>
      </c>
      <c r="I514" s="178"/>
      <c r="J514" s="221"/>
      <c r="K514" s="178"/>
      <c r="L514" s="218"/>
      <c r="M514" s="178"/>
      <c r="N514" s="178"/>
      <c r="O514" s="217"/>
      <c r="P514" s="217"/>
      <c r="Q514" s="217"/>
      <c r="R514" s="218"/>
    </row>
    <row r="515" spans="1:18" ht="12.5">
      <c r="A515" s="220"/>
      <c r="B515" s="205"/>
      <c r="C515" s="201" t="str">
        <f t="shared" si="0"/>
        <v/>
      </c>
      <c r="D515" s="201" t="str">
        <f t="shared" si="1"/>
        <v/>
      </c>
      <c r="E515" s="201" t="str">
        <f t="shared" si="2"/>
        <v/>
      </c>
      <c r="F515" s="201" t="str">
        <f t="shared" ref="F515:H515" si="511">IF(NOT(ISBLANK(O515)),CONCATENATE(TEXT(O515,"yyyy-mm-ddThh:MM:ss"),"Z"),"")</f>
        <v/>
      </c>
      <c r="G515" s="201" t="str">
        <f t="shared" si="511"/>
        <v/>
      </c>
      <c r="H515" s="201" t="str">
        <f t="shared" si="511"/>
        <v/>
      </c>
      <c r="I515" s="178"/>
      <c r="J515" s="221"/>
      <c r="K515" s="178"/>
      <c r="L515" s="218"/>
      <c r="M515" s="178"/>
      <c r="N515" s="178"/>
      <c r="O515" s="217"/>
      <c r="P515" s="217"/>
      <c r="Q515" s="217"/>
      <c r="R515" s="218"/>
    </row>
    <row r="516" spans="1:18" ht="12.5">
      <c r="A516" s="220"/>
      <c r="B516" s="205"/>
      <c r="C516" s="201" t="str">
        <f t="shared" si="0"/>
        <v/>
      </c>
      <c r="D516" s="201" t="str">
        <f t="shared" si="1"/>
        <v/>
      </c>
      <c r="E516" s="201" t="str">
        <f t="shared" si="2"/>
        <v/>
      </c>
      <c r="F516" s="201" t="str">
        <f t="shared" ref="F516:H516" si="512">IF(NOT(ISBLANK(O516)),CONCATENATE(TEXT(O516,"yyyy-mm-ddThh:MM:ss"),"Z"),"")</f>
        <v/>
      </c>
      <c r="G516" s="201" t="str">
        <f t="shared" si="512"/>
        <v/>
      </c>
      <c r="H516" s="201" t="str">
        <f t="shared" si="512"/>
        <v/>
      </c>
      <c r="I516" s="178"/>
      <c r="J516" s="221"/>
      <c r="K516" s="178"/>
      <c r="L516" s="218"/>
      <c r="M516" s="178"/>
      <c r="N516" s="178"/>
      <c r="O516" s="217"/>
      <c r="P516" s="217"/>
      <c r="Q516" s="217"/>
      <c r="R516" s="218"/>
    </row>
    <row r="517" spans="1:18" ht="12.5">
      <c r="A517" s="220"/>
      <c r="B517" s="205"/>
      <c r="C517" s="201" t="str">
        <f t="shared" si="0"/>
        <v/>
      </c>
      <c r="D517" s="201" t="str">
        <f t="shared" si="1"/>
        <v/>
      </c>
      <c r="E517" s="201" t="str">
        <f t="shared" si="2"/>
        <v/>
      </c>
      <c r="F517" s="201" t="str">
        <f t="shared" ref="F517:H517" si="513">IF(NOT(ISBLANK(O517)),CONCATENATE(TEXT(O517,"yyyy-mm-ddThh:MM:ss"),"Z"),"")</f>
        <v/>
      </c>
      <c r="G517" s="201" t="str">
        <f t="shared" si="513"/>
        <v/>
      </c>
      <c r="H517" s="201" t="str">
        <f t="shared" si="513"/>
        <v/>
      </c>
      <c r="I517" s="178"/>
      <c r="J517" s="221"/>
      <c r="K517" s="178"/>
      <c r="L517" s="218"/>
      <c r="M517" s="178"/>
      <c r="N517" s="178"/>
      <c r="O517" s="217"/>
      <c r="P517" s="217"/>
      <c r="Q517" s="217"/>
      <c r="R517" s="218"/>
    </row>
    <row r="518" spans="1:18" ht="12.5">
      <c r="A518" s="220"/>
      <c r="B518" s="205"/>
      <c r="C518" s="201" t="str">
        <f t="shared" si="0"/>
        <v/>
      </c>
      <c r="D518" s="201" t="str">
        <f t="shared" si="1"/>
        <v/>
      </c>
      <c r="E518" s="201" t="str">
        <f t="shared" si="2"/>
        <v/>
      </c>
      <c r="F518" s="201" t="str">
        <f t="shared" ref="F518:H518" si="514">IF(NOT(ISBLANK(O518)),CONCATENATE(TEXT(O518,"yyyy-mm-ddThh:MM:ss"),"Z"),"")</f>
        <v/>
      </c>
      <c r="G518" s="201" t="str">
        <f t="shared" si="514"/>
        <v/>
      </c>
      <c r="H518" s="201" t="str">
        <f t="shared" si="514"/>
        <v/>
      </c>
      <c r="I518" s="178"/>
      <c r="J518" s="221"/>
      <c r="K518" s="178"/>
      <c r="L518" s="218"/>
      <c r="M518" s="178"/>
      <c r="N518" s="178"/>
      <c r="O518" s="217"/>
      <c r="P518" s="217"/>
      <c r="Q518" s="217"/>
      <c r="R518" s="218"/>
    </row>
    <row r="519" spans="1:18" ht="12.5">
      <c r="A519" s="220"/>
      <c r="B519" s="205"/>
      <c r="C519" s="201" t="str">
        <f t="shared" si="0"/>
        <v/>
      </c>
      <c r="D519" s="201" t="str">
        <f t="shared" si="1"/>
        <v/>
      </c>
      <c r="E519" s="201" t="str">
        <f t="shared" si="2"/>
        <v/>
      </c>
      <c r="F519" s="201" t="str">
        <f t="shared" ref="F519:H519" si="515">IF(NOT(ISBLANK(O519)),CONCATENATE(TEXT(O519,"yyyy-mm-ddThh:MM:ss"),"Z"),"")</f>
        <v/>
      </c>
      <c r="G519" s="201" t="str">
        <f t="shared" si="515"/>
        <v/>
      </c>
      <c r="H519" s="201" t="str">
        <f t="shared" si="515"/>
        <v/>
      </c>
      <c r="I519" s="178"/>
      <c r="J519" s="221"/>
      <c r="K519" s="178"/>
      <c r="L519" s="218"/>
      <c r="M519" s="178"/>
      <c r="N519" s="178"/>
      <c r="O519" s="217"/>
      <c r="P519" s="217"/>
      <c r="Q519" s="217"/>
      <c r="R519" s="218"/>
    </row>
    <row r="520" spans="1:18" ht="12.5">
      <c r="A520" s="220"/>
      <c r="B520" s="205"/>
      <c r="C520" s="201" t="str">
        <f t="shared" si="0"/>
        <v/>
      </c>
      <c r="D520" s="201" t="str">
        <f t="shared" si="1"/>
        <v/>
      </c>
      <c r="E520" s="201" t="str">
        <f t="shared" si="2"/>
        <v/>
      </c>
      <c r="F520" s="201" t="str">
        <f t="shared" ref="F520:H520" si="516">IF(NOT(ISBLANK(O520)),CONCATENATE(TEXT(O520,"yyyy-mm-ddThh:MM:ss"),"Z"),"")</f>
        <v/>
      </c>
      <c r="G520" s="201" t="str">
        <f t="shared" si="516"/>
        <v/>
      </c>
      <c r="H520" s="201" t="str">
        <f t="shared" si="516"/>
        <v/>
      </c>
      <c r="I520" s="178"/>
      <c r="J520" s="221"/>
      <c r="K520" s="178"/>
      <c r="L520" s="218"/>
      <c r="M520" s="178"/>
      <c r="N520" s="178"/>
      <c r="O520" s="217"/>
      <c r="P520" s="217"/>
      <c r="Q520" s="217"/>
      <c r="R520" s="218"/>
    </row>
    <row r="521" spans="1:18" ht="12.5">
      <c r="A521" s="220"/>
      <c r="B521" s="205"/>
      <c r="C521" s="201" t="str">
        <f t="shared" si="0"/>
        <v/>
      </c>
      <c r="D521" s="201" t="str">
        <f t="shared" si="1"/>
        <v/>
      </c>
      <c r="E521" s="201" t="str">
        <f t="shared" si="2"/>
        <v/>
      </c>
      <c r="F521" s="201" t="str">
        <f t="shared" ref="F521:H521" si="517">IF(NOT(ISBLANK(O521)),CONCATENATE(TEXT(O521,"yyyy-mm-ddThh:MM:ss"),"Z"),"")</f>
        <v/>
      </c>
      <c r="G521" s="201" t="str">
        <f t="shared" si="517"/>
        <v/>
      </c>
      <c r="H521" s="201" t="str">
        <f t="shared" si="517"/>
        <v/>
      </c>
      <c r="I521" s="178"/>
      <c r="J521" s="221"/>
      <c r="K521" s="178"/>
      <c r="L521" s="218"/>
      <c r="M521" s="178"/>
      <c r="N521" s="178"/>
      <c r="O521" s="217"/>
      <c r="P521" s="217"/>
      <c r="Q521" s="217"/>
      <c r="R521" s="218"/>
    </row>
    <row r="522" spans="1:18" ht="12.5">
      <c r="A522" s="220"/>
      <c r="B522" s="205"/>
      <c r="C522" s="201" t="str">
        <f t="shared" si="0"/>
        <v/>
      </c>
      <c r="D522" s="201" t="str">
        <f t="shared" si="1"/>
        <v/>
      </c>
      <c r="E522" s="201" t="str">
        <f t="shared" si="2"/>
        <v/>
      </c>
      <c r="F522" s="201" t="str">
        <f t="shared" ref="F522:H522" si="518">IF(NOT(ISBLANK(O522)),CONCATENATE(TEXT(O522,"yyyy-mm-ddThh:MM:ss"),"Z"),"")</f>
        <v/>
      </c>
      <c r="G522" s="201" t="str">
        <f t="shared" si="518"/>
        <v/>
      </c>
      <c r="H522" s="201" t="str">
        <f t="shared" si="518"/>
        <v/>
      </c>
      <c r="I522" s="178"/>
      <c r="J522" s="221"/>
      <c r="K522" s="178"/>
      <c r="L522" s="218"/>
      <c r="M522" s="178"/>
      <c r="N522" s="178"/>
      <c r="O522" s="217"/>
      <c r="P522" s="217"/>
      <c r="Q522" s="217"/>
      <c r="R522" s="218"/>
    </row>
    <row r="523" spans="1:18" ht="12.5">
      <c r="A523" s="220"/>
      <c r="B523" s="205"/>
      <c r="C523" s="201" t="str">
        <f t="shared" si="0"/>
        <v/>
      </c>
      <c r="D523" s="201" t="str">
        <f t="shared" si="1"/>
        <v/>
      </c>
      <c r="E523" s="201" t="str">
        <f t="shared" si="2"/>
        <v/>
      </c>
      <c r="F523" s="201" t="str">
        <f t="shared" ref="F523:H523" si="519">IF(NOT(ISBLANK(O523)),CONCATENATE(TEXT(O523,"yyyy-mm-ddThh:MM:ss"),"Z"),"")</f>
        <v/>
      </c>
      <c r="G523" s="201" t="str">
        <f t="shared" si="519"/>
        <v/>
      </c>
      <c r="H523" s="201" t="str">
        <f t="shared" si="519"/>
        <v/>
      </c>
      <c r="I523" s="178"/>
      <c r="J523" s="221"/>
      <c r="K523" s="178"/>
      <c r="L523" s="218"/>
      <c r="M523" s="178"/>
      <c r="N523" s="178"/>
      <c r="O523" s="217"/>
      <c r="P523" s="217"/>
      <c r="Q523" s="217"/>
      <c r="R523" s="218"/>
    </row>
    <row r="524" spans="1:18" ht="12.5">
      <c r="A524" s="220"/>
      <c r="B524" s="205"/>
      <c r="C524" s="201" t="str">
        <f t="shared" si="0"/>
        <v/>
      </c>
      <c r="D524" s="201" t="str">
        <f t="shared" si="1"/>
        <v/>
      </c>
      <c r="E524" s="201" t="str">
        <f t="shared" si="2"/>
        <v/>
      </c>
      <c r="F524" s="201" t="str">
        <f t="shared" ref="F524:H524" si="520">IF(NOT(ISBLANK(O524)),CONCATENATE(TEXT(O524,"yyyy-mm-ddThh:MM:ss"),"Z"),"")</f>
        <v/>
      </c>
      <c r="G524" s="201" t="str">
        <f t="shared" si="520"/>
        <v/>
      </c>
      <c r="H524" s="201" t="str">
        <f t="shared" si="520"/>
        <v/>
      </c>
      <c r="I524" s="178"/>
      <c r="J524" s="221"/>
      <c r="K524" s="178"/>
      <c r="L524" s="218"/>
      <c r="M524" s="178"/>
      <c r="N524" s="178"/>
      <c r="O524" s="217"/>
      <c r="P524" s="217"/>
      <c r="Q524" s="217"/>
      <c r="R524" s="218"/>
    </row>
    <row r="525" spans="1:18" ht="12.5">
      <c r="A525" s="220"/>
      <c r="B525" s="205"/>
      <c r="C525" s="201" t="str">
        <f t="shared" si="0"/>
        <v/>
      </c>
      <c r="D525" s="201" t="str">
        <f t="shared" si="1"/>
        <v/>
      </c>
      <c r="E525" s="201" t="str">
        <f t="shared" si="2"/>
        <v/>
      </c>
      <c r="F525" s="201" t="str">
        <f t="shared" ref="F525:H525" si="521">IF(NOT(ISBLANK(O525)),CONCATENATE(TEXT(O525,"yyyy-mm-ddThh:MM:ss"),"Z"),"")</f>
        <v/>
      </c>
      <c r="G525" s="201" t="str">
        <f t="shared" si="521"/>
        <v/>
      </c>
      <c r="H525" s="201" t="str">
        <f t="shared" si="521"/>
        <v/>
      </c>
      <c r="I525" s="178"/>
      <c r="J525" s="221"/>
      <c r="K525" s="178"/>
      <c r="L525" s="218"/>
      <c r="M525" s="178"/>
      <c r="N525" s="178"/>
      <c r="O525" s="217"/>
      <c r="P525" s="217"/>
      <c r="Q525" s="217"/>
      <c r="R525" s="218"/>
    </row>
    <row r="526" spans="1:18" ht="12.5">
      <c r="A526" s="220"/>
      <c r="B526" s="205"/>
      <c r="C526" s="201" t="str">
        <f t="shared" si="0"/>
        <v/>
      </c>
      <c r="D526" s="201" t="str">
        <f t="shared" si="1"/>
        <v/>
      </c>
      <c r="E526" s="201" t="str">
        <f t="shared" si="2"/>
        <v/>
      </c>
      <c r="F526" s="201" t="str">
        <f t="shared" ref="F526:H526" si="522">IF(NOT(ISBLANK(O526)),CONCATENATE(TEXT(O526,"yyyy-mm-ddThh:MM:ss"),"Z"),"")</f>
        <v/>
      </c>
      <c r="G526" s="201" t="str">
        <f t="shared" si="522"/>
        <v/>
      </c>
      <c r="H526" s="201" t="str">
        <f t="shared" si="522"/>
        <v/>
      </c>
      <c r="I526" s="178"/>
      <c r="J526" s="221"/>
      <c r="K526" s="178"/>
      <c r="L526" s="218"/>
      <c r="M526" s="178"/>
      <c r="N526" s="178"/>
      <c r="O526" s="217"/>
      <c r="P526" s="217"/>
      <c r="Q526" s="217"/>
      <c r="R526" s="218"/>
    </row>
    <row r="527" spans="1:18" ht="12.5">
      <c r="A527" s="220"/>
      <c r="B527" s="205"/>
      <c r="C527" s="201" t="str">
        <f t="shared" si="0"/>
        <v/>
      </c>
      <c r="D527" s="201" t="str">
        <f t="shared" si="1"/>
        <v/>
      </c>
      <c r="E527" s="201" t="str">
        <f t="shared" si="2"/>
        <v/>
      </c>
      <c r="F527" s="201" t="str">
        <f t="shared" ref="F527:H527" si="523">IF(NOT(ISBLANK(O527)),CONCATENATE(TEXT(O527,"yyyy-mm-ddThh:MM:ss"),"Z"),"")</f>
        <v/>
      </c>
      <c r="G527" s="201" t="str">
        <f t="shared" si="523"/>
        <v/>
      </c>
      <c r="H527" s="201" t="str">
        <f t="shared" si="523"/>
        <v/>
      </c>
      <c r="I527" s="178"/>
      <c r="J527" s="221"/>
      <c r="K527" s="178"/>
      <c r="L527" s="218"/>
      <c r="M527" s="178"/>
      <c r="N527" s="178"/>
      <c r="O527" s="217"/>
      <c r="P527" s="217"/>
      <c r="Q527" s="217"/>
      <c r="R527" s="218"/>
    </row>
    <row r="528" spans="1:18" ht="12.5">
      <c r="A528" s="220"/>
      <c r="B528" s="205"/>
      <c r="C528" s="201" t="str">
        <f t="shared" si="0"/>
        <v/>
      </c>
      <c r="D528" s="201" t="str">
        <f t="shared" si="1"/>
        <v/>
      </c>
      <c r="E528" s="201" t="str">
        <f t="shared" si="2"/>
        <v/>
      </c>
      <c r="F528" s="201" t="str">
        <f t="shared" ref="F528:H528" si="524">IF(NOT(ISBLANK(O528)),CONCATENATE(TEXT(O528,"yyyy-mm-ddThh:MM:ss"),"Z"),"")</f>
        <v/>
      </c>
      <c r="G528" s="201" t="str">
        <f t="shared" si="524"/>
        <v/>
      </c>
      <c r="H528" s="201" t="str">
        <f t="shared" si="524"/>
        <v/>
      </c>
      <c r="I528" s="178"/>
      <c r="J528" s="221"/>
      <c r="K528" s="178"/>
      <c r="L528" s="218"/>
      <c r="M528" s="178"/>
      <c r="N528" s="178"/>
      <c r="O528" s="217"/>
      <c r="P528" s="217"/>
      <c r="Q528" s="217"/>
      <c r="R528" s="218"/>
    </row>
    <row r="529" spans="1:18" ht="12.5">
      <c r="A529" s="220"/>
      <c r="B529" s="205"/>
      <c r="C529" s="201" t="str">
        <f t="shared" si="0"/>
        <v/>
      </c>
      <c r="D529" s="201" t="str">
        <f t="shared" si="1"/>
        <v/>
      </c>
      <c r="E529" s="201" t="str">
        <f t="shared" si="2"/>
        <v/>
      </c>
      <c r="F529" s="201" t="str">
        <f t="shared" ref="F529:H529" si="525">IF(NOT(ISBLANK(O529)),CONCATENATE(TEXT(O529,"yyyy-mm-ddThh:MM:ss"),"Z"),"")</f>
        <v/>
      </c>
      <c r="G529" s="201" t="str">
        <f t="shared" si="525"/>
        <v/>
      </c>
      <c r="H529" s="201" t="str">
        <f t="shared" si="525"/>
        <v/>
      </c>
      <c r="I529" s="178"/>
      <c r="J529" s="221"/>
      <c r="K529" s="178"/>
      <c r="L529" s="218"/>
      <c r="M529" s="178"/>
      <c r="N529" s="178"/>
      <c r="O529" s="217"/>
      <c r="P529" s="217"/>
      <c r="Q529" s="217"/>
      <c r="R529" s="218"/>
    </row>
    <row r="530" spans="1:18" ht="12.5">
      <c r="A530" s="220"/>
      <c r="B530" s="205"/>
      <c r="C530" s="201" t="str">
        <f t="shared" si="0"/>
        <v/>
      </c>
      <c r="D530" s="201" t="str">
        <f t="shared" si="1"/>
        <v/>
      </c>
      <c r="E530" s="201" t="str">
        <f t="shared" si="2"/>
        <v/>
      </c>
      <c r="F530" s="201" t="str">
        <f t="shared" ref="F530:H530" si="526">IF(NOT(ISBLANK(O530)),CONCATENATE(TEXT(O530,"yyyy-mm-ddThh:MM:ss"),"Z"),"")</f>
        <v/>
      </c>
      <c r="G530" s="201" t="str">
        <f t="shared" si="526"/>
        <v/>
      </c>
      <c r="H530" s="201" t="str">
        <f t="shared" si="526"/>
        <v/>
      </c>
      <c r="I530" s="178"/>
      <c r="J530" s="221"/>
      <c r="K530" s="178"/>
      <c r="L530" s="218"/>
      <c r="M530" s="178"/>
      <c r="N530" s="178"/>
      <c r="O530" s="217"/>
      <c r="P530" s="217"/>
      <c r="Q530" s="217"/>
      <c r="R530" s="218"/>
    </row>
    <row r="531" spans="1:18" ht="12.5">
      <c r="A531" s="220"/>
      <c r="B531" s="205"/>
      <c r="C531" s="201" t="str">
        <f t="shared" si="0"/>
        <v/>
      </c>
      <c r="D531" s="201" t="str">
        <f t="shared" si="1"/>
        <v/>
      </c>
      <c r="E531" s="201" t="str">
        <f t="shared" si="2"/>
        <v/>
      </c>
      <c r="F531" s="201" t="str">
        <f t="shared" ref="F531:H531" si="527">IF(NOT(ISBLANK(O531)),CONCATENATE(TEXT(O531,"yyyy-mm-ddThh:MM:ss"),"Z"),"")</f>
        <v/>
      </c>
      <c r="G531" s="201" t="str">
        <f t="shared" si="527"/>
        <v/>
      </c>
      <c r="H531" s="201" t="str">
        <f t="shared" si="527"/>
        <v/>
      </c>
      <c r="I531" s="178"/>
      <c r="J531" s="221"/>
      <c r="K531" s="178"/>
      <c r="L531" s="218"/>
      <c r="M531" s="178"/>
      <c r="N531" s="178"/>
      <c r="O531" s="217"/>
      <c r="P531" s="217"/>
      <c r="Q531" s="217"/>
      <c r="R531" s="218"/>
    </row>
    <row r="532" spans="1:18" ht="12.5">
      <c r="A532" s="220"/>
      <c r="B532" s="205"/>
      <c r="C532" s="201" t="str">
        <f t="shared" si="0"/>
        <v/>
      </c>
      <c r="D532" s="201" t="str">
        <f t="shared" si="1"/>
        <v/>
      </c>
      <c r="E532" s="201" t="str">
        <f t="shared" si="2"/>
        <v/>
      </c>
      <c r="F532" s="201" t="str">
        <f t="shared" ref="F532:H532" si="528">IF(NOT(ISBLANK(O532)),CONCATENATE(TEXT(O532,"yyyy-mm-ddThh:MM:ss"),"Z"),"")</f>
        <v/>
      </c>
      <c r="G532" s="201" t="str">
        <f t="shared" si="528"/>
        <v/>
      </c>
      <c r="H532" s="201" t="str">
        <f t="shared" si="528"/>
        <v/>
      </c>
      <c r="I532" s="178"/>
      <c r="J532" s="221"/>
      <c r="K532" s="178"/>
      <c r="L532" s="218"/>
      <c r="M532" s="178"/>
      <c r="N532" s="178"/>
      <c r="O532" s="217"/>
      <c r="P532" s="217"/>
      <c r="Q532" s="217"/>
      <c r="R532" s="218"/>
    </row>
    <row r="533" spans="1:18" ht="12.5">
      <c r="A533" s="220"/>
      <c r="B533" s="205"/>
      <c r="C533" s="201" t="str">
        <f t="shared" si="0"/>
        <v/>
      </c>
      <c r="D533" s="201" t="str">
        <f t="shared" si="1"/>
        <v/>
      </c>
      <c r="E533" s="201" t="str">
        <f t="shared" si="2"/>
        <v/>
      </c>
      <c r="F533" s="201" t="str">
        <f t="shared" ref="F533:H533" si="529">IF(NOT(ISBLANK(O533)),CONCATENATE(TEXT(O533,"yyyy-mm-ddThh:MM:ss"),"Z"),"")</f>
        <v/>
      </c>
      <c r="G533" s="201" t="str">
        <f t="shared" si="529"/>
        <v/>
      </c>
      <c r="H533" s="201" t="str">
        <f t="shared" si="529"/>
        <v/>
      </c>
      <c r="I533" s="178"/>
      <c r="J533" s="221"/>
      <c r="K533" s="178"/>
      <c r="L533" s="218"/>
      <c r="M533" s="178"/>
      <c r="N533" s="178"/>
      <c r="O533" s="217"/>
      <c r="P533" s="217"/>
      <c r="Q533" s="217"/>
      <c r="R533" s="218"/>
    </row>
    <row r="534" spans="1:18" ht="12.5">
      <c r="A534" s="220"/>
      <c r="B534" s="205"/>
      <c r="C534" s="201" t="str">
        <f t="shared" si="0"/>
        <v/>
      </c>
      <c r="D534" s="201" t="str">
        <f t="shared" si="1"/>
        <v/>
      </c>
      <c r="E534" s="201" t="str">
        <f t="shared" si="2"/>
        <v/>
      </c>
      <c r="F534" s="201" t="str">
        <f t="shared" ref="F534:H534" si="530">IF(NOT(ISBLANK(O534)),CONCATENATE(TEXT(O534,"yyyy-mm-ddThh:MM:ss"),"Z"),"")</f>
        <v/>
      </c>
      <c r="G534" s="201" t="str">
        <f t="shared" si="530"/>
        <v/>
      </c>
      <c r="H534" s="201" t="str">
        <f t="shared" si="530"/>
        <v/>
      </c>
      <c r="I534" s="178"/>
      <c r="J534" s="221"/>
      <c r="K534" s="178"/>
      <c r="L534" s="218"/>
      <c r="M534" s="178"/>
      <c r="N534" s="178"/>
      <c r="O534" s="217"/>
      <c r="P534" s="217"/>
      <c r="Q534" s="217"/>
      <c r="R534" s="218"/>
    </row>
    <row r="535" spans="1:18" ht="12.5">
      <c r="A535" s="220"/>
      <c r="B535" s="205"/>
      <c r="C535" s="201" t="str">
        <f t="shared" si="0"/>
        <v/>
      </c>
      <c r="D535" s="201" t="str">
        <f t="shared" si="1"/>
        <v/>
      </c>
      <c r="E535" s="201" t="str">
        <f t="shared" si="2"/>
        <v/>
      </c>
      <c r="F535" s="201" t="str">
        <f t="shared" ref="F535:H535" si="531">IF(NOT(ISBLANK(O535)),CONCATENATE(TEXT(O535,"yyyy-mm-ddThh:MM:ss"),"Z"),"")</f>
        <v/>
      </c>
      <c r="G535" s="201" t="str">
        <f t="shared" si="531"/>
        <v/>
      </c>
      <c r="H535" s="201" t="str">
        <f t="shared" si="531"/>
        <v/>
      </c>
      <c r="I535" s="178"/>
      <c r="J535" s="221"/>
      <c r="K535" s="178"/>
      <c r="L535" s="218"/>
      <c r="M535" s="178"/>
      <c r="N535" s="178"/>
      <c r="O535" s="217"/>
      <c r="P535" s="217"/>
      <c r="Q535" s="217"/>
      <c r="R535" s="218"/>
    </row>
    <row r="536" spans="1:18" ht="12.5">
      <c r="A536" s="220"/>
      <c r="B536" s="205"/>
      <c r="C536" s="201" t="str">
        <f t="shared" si="0"/>
        <v/>
      </c>
      <c r="D536" s="201" t="str">
        <f t="shared" si="1"/>
        <v/>
      </c>
      <c r="E536" s="201" t="str">
        <f t="shared" si="2"/>
        <v/>
      </c>
      <c r="F536" s="201" t="str">
        <f t="shared" ref="F536:H536" si="532">IF(NOT(ISBLANK(O536)),CONCATENATE(TEXT(O536,"yyyy-mm-ddThh:MM:ss"),"Z"),"")</f>
        <v/>
      </c>
      <c r="G536" s="201" t="str">
        <f t="shared" si="532"/>
        <v/>
      </c>
      <c r="H536" s="201" t="str">
        <f t="shared" si="532"/>
        <v/>
      </c>
      <c r="I536" s="178"/>
      <c r="J536" s="221"/>
      <c r="K536" s="178"/>
      <c r="L536" s="218"/>
      <c r="M536" s="178"/>
      <c r="N536" s="178"/>
      <c r="O536" s="217"/>
      <c r="P536" s="217"/>
      <c r="Q536" s="217"/>
      <c r="R536" s="218"/>
    </row>
    <row r="537" spans="1:18" ht="12.5">
      <c r="A537" s="220"/>
      <c r="B537" s="205"/>
      <c r="C537" s="201" t="str">
        <f t="shared" si="0"/>
        <v/>
      </c>
      <c r="D537" s="201" t="str">
        <f t="shared" si="1"/>
        <v/>
      </c>
      <c r="E537" s="201" t="str">
        <f t="shared" si="2"/>
        <v/>
      </c>
      <c r="F537" s="201" t="str">
        <f t="shared" ref="F537:H537" si="533">IF(NOT(ISBLANK(O537)),CONCATENATE(TEXT(O537,"yyyy-mm-ddThh:MM:ss"),"Z"),"")</f>
        <v/>
      </c>
      <c r="G537" s="201" t="str">
        <f t="shared" si="533"/>
        <v/>
      </c>
      <c r="H537" s="201" t="str">
        <f t="shared" si="533"/>
        <v/>
      </c>
      <c r="I537" s="178"/>
      <c r="J537" s="221"/>
      <c r="K537" s="178"/>
      <c r="L537" s="218"/>
      <c r="M537" s="178"/>
      <c r="N537" s="178"/>
      <c r="O537" s="217"/>
      <c r="P537" s="217"/>
      <c r="Q537" s="217"/>
      <c r="R537" s="218"/>
    </row>
    <row r="538" spans="1:18" ht="12.5">
      <c r="A538" s="220"/>
      <c r="B538" s="205"/>
      <c r="C538" s="201" t="str">
        <f t="shared" si="0"/>
        <v/>
      </c>
      <c r="D538" s="201" t="str">
        <f t="shared" si="1"/>
        <v/>
      </c>
      <c r="E538" s="201" t="str">
        <f t="shared" si="2"/>
        <v/>
      </c>
      <c r="F538" s="201" t="str">
        <f t="shared" ref="F538:H538" si="534">IF(NOT(ISBLANK(O538)),CONCATENATE(TEXT(O538,"yyyy-mm-ddThh:MM:ss"),"Z"),"")</f>
        <v/>
      </c>
      <c r="G538" s="201" t="str">
        <f t="shared" si="534"/>
        <v/>
      </c>
      <c r="H538" s="201" t="str">
        <f t="shared" si="534"/>
        <v/>
      </c>
      <c r="I538" s="178"/>
      <c r="J538" s="221"/>
      <c r="K538" s="178"/>
      <c r="L538" s="218"/>
      <c r="M538" s="178"/>
      <c r="N538" s="178"/>
      <c r="O538" s="217"/>
      <c r="P538" s="217"/>
      <c r="Q538" s="217"/>
      <c r="R538" s="218"/>
    </row>
    <row r="539" spans="1:18" ht="12.5">
      <c r="A539" s="220"/>
      <c r="B539" s="205"/>
      <c r="C539" s="201" t="str">
        <f t="shared" si="0"/>
        <v/>
      </c>
      <c r="D539" s="201" t="str">
        <f t="shared" si="1"/>
        <v/>
      </c>
      <c r="E539" s="201" t="str">
        <f t="shared" si="2"/>
        <v/>
      </c>
      <c r="F539" s="201" t="str">
        <f t="shared" ref="F539:H539" si="535">IF(NOT(ISBLANK(O539)),CONCATENATE(TEXT(O539,"yyyy-mm-ddThh:MM:ss"),"Z"),"")</f>
        <v/>
      </c>
      <c r="G539" s="201" t="str">
        <f t="shared" si="535"/>
        <v/>
      </c>
      <c r="H539" s="201" t="str">
        <f t="shared" si="535"/>
        <v/>
      </c>
      <c r="I539" s="178"/>
      <c r="J539" s="221"/>
      <c r="K539" s="178"/>
      <c r="L539" s="218"/>
      <c r="M539" s="178"/>
      <c r="N539" s="178"/>
      <c r="O539" s="217"/>
      <c r="P539" s="217"/>
      <c r="Q539" s="217"/>
      <c r="R539" s="218"/>
    </row>
    <row r="540" spans="1:18" ht="12.5">
      <c r="A540" s="220"/>
      <c r="B540" s="205"/>
      <c r="C540" s="201" t="str">
        <f t="shared" si="0"/>
        <v/>
      </c>
      <c r="D540" s="201" t="str">
        <f t="shared" si="1"/>
        <v/>
      </c>
      <c r="E540" s="201" t="str">
        <f t="shared" si="2"/>
        <v/>
      </c>
      <c r="F540" s="201" t="str">
        <f t="shared" ref="F540:H540" si="536">IF(NOT(ISBLANK(O540)),CONCATENATE(TEXT(O540,"yyyy-mm-ddThh:MM:ss"),"Z"),"")</f>
        <v/>
      </c>
      <c r="G540" s="201" t="str">
        <f t="shared" si="536"/>
        <v/>
      </c>
      <c r="H540" s="201" t="str">
        <f t="shared" si="536"/>
        <v/>
      </c>
      <c r="I540" s="178"/>
      <c r="J540" s="221"/>
      <c r="K540" s="178"/>
      <c r="L540" s="218"/>
      <c r="M540" s="178"/>
      <c r="N540" s="178"/>
      <c r="O540" s="217"/>
      <c r="P540" s="217"/>
      <c r="Q540" s="217"/>
      <c r="R540" s="218"/>
    </row>
    <row r="541" spans="1:18" ht="12.5">
      <c r="A541" s="220"/>
      <c r="B541" s="205"/>
      <c r="C541" s="201" t="str">
        <f t="shared" si="0"/>
        <v/>
      </c>
      <c r="D541" s="201" t="str">
        <f t="shared" si="1"/>
        <v/>
      </c>
      <c r="E541" s="201" t="str">
        <f t="shared" si="2"/>
        <v/>
      </c>
      <c r="F541" s="201" t="str">
        <f t="shared" ref="F541:H541" si="537">IF(NOT(ISBLANK(O541)),CONCATENATE(TEXT(O541,"yyyy-mm-ddThh:MM:ss"),"Z"),"")</f>
        <v/>
      </c>
      <c r="G541" s="201" t="str">
        <f t="shared" si="537"/>
        <v/>
      </c>
      <c r="H541" s="201" t="str">
        <f t="shared" si="537"/>
        <v/>
      </c>
      <c r="I541" s="178"/>
      <c r="J541" s="221"/>
      <c r="K541" s="178"/>
      <c r="L541" s="218"/>
      <c r="M541" s="178"/>
      <c r="N541" s="178"/>
      <c r="O541" s="217"/>
      <c r="P541" s="217"/>
      <c r="Q541" s="217"/>
      <c r="R541" s="218"/>
    </row>
    <row r="542" spans="1:18" ht="12.5">
      <c r="A542" s="220"/>
      <c r="B542" s="205"/>
      <c r="C542" s="201" t="str">
        <f t="shared" si="0"/>
        <v/>
      </c>
      <c r="D542" s="201" t="str">
        <f t="shared" si="1"/>
        <v/>
      </c>
      <c r="E542" s="201" t="str">
        <f t="shared" si="2"/>
        <v/>
      </c>
      <c r="F542" s="201" t="str">
        <f t="shared" ref="F542:H542" si="538">IF(NOT(ISBLANK(O542)),CONCATENATE(TEXT(O542,"yyyy-mm-ddThh:MM:ss"),"Z"),"")</f>
        <v/>
      </c>
      <c r="G542" s="201" t="str">
        <f t="shared" si="538"/>
        <v/>
      </c>
      <c r="H542" s="201" t="str">
        <f t="shared" si="538"/>
        <v/>
      </c>
      <c r="I542" s="178"/>
      <c r="J542" s="221"/>
      <c r="K542" s="178"/>
      <c r="L542" s="218"/>
      <c r="M542" s="178"/>
      <c r="N542" s="178"/>
      <c r="O542" s="217"/>
      <c r="P542" s="217"/>
      <c r="Q542" s="217"/>
      <c r="R542" s="218"/>
    </row>
    <row r="543" spans="1:18" ht="12.5">
      <c r="A543" s="220"/>
      <c r="B543" s="205"/>
      <c r="C543" s="201" t="str">
        <f t="shared" si="0"/>
        <v/>
      </c>
      <c r="D543" s="201" t="str">
        <f t="shared" si="1"/>
        <v/>
      </c>
      <c r="E543" s="201" t="str">
        <f t="shared" si="2"/>
        <v/>
      </c>
      <c r="F543" s="201" t="str">
        <f t="shared" ref="F543:H543" si="539">IF(NOT(ISBLANK(O543)),CONCATENATE(TEXT(O543,"yyyy-mm-ddThh:MM:ss"),"Z"),"")</f>
        <v/>
      </c>
      <c r="G543" s="201" t="str">
        <f t="shared" si="539"/>
        <v/>
      </c>
      <c r="H543" s="201" t="str">
        <f t="shared" si="539"/>
        <v/>
      </c>
      <c r="I543" s="178"/>
      <c r="J543" s="221"/>
      <c r="K543" s="178"/>
      <c r="L543" s="218"/>
      <c r="M543" s="178"/>
      <c r="N543" s="178"/>
      <c r="O543" s="217"/>
      <c r="P543" s="217"/>
      <c r="Q543" s="217"/>
      <c r="R543" s="218"/>
    </row>
    <row r="544" spans="1:18" ht="12.5">
      <c r="A544" s="220"/>
      <c r="B544" s="205"/>
      <c r="C544" s="201" t="str">
        <f t="shared" si="0"/>
        <v/>
      </c>
      <c r="D544" s="201" t="str">
        <f t="shared" si="1"/>
        <v/>
      </c>
      <c r="E544" s="201" t="str">
        <f t="shared" si="2"/>
        <v/>
      </c>
      <c r="F544" s="201" t="str">
        <f t="shared" ref="F544:H544" si="540">IF(NOT(ISBLANK(O544)),CONCATENATE(TEXT(O544,"yyyy-mm-ddThh:MM:ss"),"Z"),"")</f>
        <v/>
      </c>
      <c r="G544" s="201" t="str">
        <f t="shared" si="540"/>
        <v/>
      </c>
      <c r="H544" s="201" t="str">
        <f t="shared" si="540"/>
        <v/>
      </c>
      <c r="I544" s="178"/>
      <c r="J544" s="221"/>
      <c r="K544" s="178"/>
      <c r="L544" s="218"/>
      <c r="M544" s="178"/>
      <c r="N544" s="178"/>
      <c r="O544" s="217"/>
      <c r="P544" s="217"/>
      <c r="Q544" s="217"/>
      <c r="R544" s="218"/>
    </row>
    <row r="545" spans="1:18" ht="12.5">
      <c r="A545" s="220"/>
      <c r="B545" s="205"/>
      <c r="C545" s="201" t="str">
        <f t="shared" si="0"/>
        <v/>
      </c>
      <c r="D545" s="201" t="str">
        <f t="shared" si="1"/>
        <v/>
      </c>
      <c r="E545" s="201" t="str">
        <f t="shared" si="2"/>
        <v/>
      </c>
      <c r="F545" s="201" t="str">
        <f t="shared" ref="F545:H545" si="541">IF(NOT(ISBLANK(O545)),CONCATENATE(TEXT(O545,"yyyy-mm-ddThh:MM:ss"),"Z"),"")</f>
        <v/>
      </c>
      <c r="G545" s="201" t="str">
        <f t="shared" si="541"/>
        <v/>
      </c>
      <c r="H545" s="201" t="str">
        <f t="shared" si="541"/>
        <v/>
      </c>
      <c r="I545" s="178"/>
      <c r="J545" s="221"/>
      <c r="K545" s="178"/>
      <c r="L545" s="218"/>
      <c r="M545" s="178"/>
      <c r="N545" s="178"/>
      <c r="O545" s="217"/>
      <c r="P545" s="217"/>
      <c r="Q545" s="217"/>
      <c r="R545" s="218"/>
    </row>
    <row r="546" spans="1:18" ht="12.5">
      <c r="A546" s="220"/>
      <c r="B546" s="205"/>
      <c r="C546" s="201" t="str">
        <f t="shared" si="0"/>
        <v/>
      </c>
      <c r="D546" s="201" t="str">
        <f t="shared" si="1"/>
        <v/>
      </c>
      <c r="E546" s="201" t="str">
        <f t="shared" si="2"/>
        <v/>
      </c>
      <c r="F546" s="201" t="str">
        <f t="shared" ref="F546:H546" si="542">IF(NOT(ISBLANK(O546)),CONCATENATE(TEXT(O546,"yyyy-mm-ddThh:MM:ss"),"Z"),"")</f>
        <v/>
      </c>
      <c r="G546" s="201" t="str">
        <f t="shared" si="542"/>
        <v/>
      </c>
      <c r="H546" s="201" t="str">
        <f t="shared" si="542"/>
        <v/>
      </c>
      <c r="I546" s="178"/>
      <c r="J546" s="221"/>
      <c r="K546" s="178"/>
      <c r="L546" s="218"/>
      <c r="M546" s="178"/>
      <c r="N546" s="178"/>
      <c r="O546" s="217"/>
      <c r="P546" s="217"/>
      <c r="Q546" s="217"/>
      <c r="R546" s="218"/>
    </row>
    <row r="547" spans="1:18" ht="12.5">
      <c r="A547" s="220"/>
      <c r="B547" s="205"/>
      <c r="C547" s="201" t="str">
        <f t="shared" si="0"/>
        <v/>
      </c>
      <c r="D547" s="201" t="str">
        <f t="shared" si="1"/>
        <v/>
      </c>
      <c r="E547" s="201" t="str">
        <f t="shared" si="2"/>
        <v/>
      </c>
      <c r="F547" s="201" t="str">
        <f t="shared" ref="F547:H547" si="543">IF(NOT(ISBLANK(O547)),CONCATENATE(TEXT(O547,"yyyy-mm-ddThh:MM:ss"),"Z"),"")</f>
        <v/>
      </c>
      <c r="G547" s="201" t="str">
        <f t="shared" si="543"/>
        <v/>
      </c>
      <c r="H547" s="201" t="str">
        <f t="shared" si="543"/>
        <v/>
      </c>
      <c r="I547" s="178"/>
      <c r="J547" s="221"/>
      <c r="K547" s="178"/>
      <c r="L547" s="218"/>
      <c r="M547" s="178"/>
      <c r="N547" s="178"/>
      <c r="O547" s="217"/>
      <c r="P547" s="217"/>
      <c r="Q547" s="217"/>
      <c r="R547" s="218"/>
    </row>
    <row r="548" spans="1:18" ht="12.5">
      <c r="A548" s="220"/>
      <c r="B548" s="205"/>
      <c r="C548" s="201" t="str">
        <f t="shared" si="0"/>
        <v/>
      </c>
      <c r="D548" s="201" t="str">
        <f t="shared" si="1"/>
        <v/>
      </c>
      <c r="E548" s="201" t="str">
        <f t="shared" si="2"/>
        <v/>
      </c>
      <c r="F548" s="201" t="str">
        <f t="shared" ref="F548:H548" si="544">IF(NOT(ISBLANK(O548)),CONCATENATE(TEXT(O548,"yyyy-mm-ddThh:MM:ss"),"Z"),"")</f>
        <v/>
      </c>
      <c r="G548" s="201" t="str">
        <f t="shared" si="544"/>
        <v/>
      </c>
      <c r="H548" s="201" t="str">
        <f t="shared" si="544"/>
        <v/>
      </c>
      <c r="I548" s="178"/>
      <c r="J548" s="221"/>
      <c r="K548" s="178"/>
      <c r="L548" s="218"/>
      <c r="M548" s="178"/>
      <c r="N548" s="178"/>
      <c r="O548" s="217"/>
      <c r="P548" s="217"/>
      <c r="Q548" s="217"/>
      <c r="R548" s="218"/>
    </row>
    <row r="549" spans="1:18" ht="12.5">
      <c r="A549" s="220"/>
      <c r="B549" s="205"/>
      <c r="C549" s="201" t="str">
        <f t="shared" si="0"/>
        <v/>
      </c>
      <c r="D549" s="201" t="str">
        <f t="shared" si="1"/>
        <v/>
      </c>
      <c r="E549" s="201" t="str">
        <f t="shared" si="2"/>
        <v/>
      </c>
      <c r="F549" s="201" t="str">
        <f t="shared" ref="F549:H549" si="545">IF(NOT(ISBLANK(O549)),CONCATENATE(TEXT(O549,"yyyy-mm-ddThh:MM:ss"),"Z"),"")</f>
        <v/>
      </c>
      <c r="G549" s="201" t="str">
        <f t="shared" si="545"/>
        <v/>
      </c>
      <c r="H549" s="201" t="str">
        <f t="shared" si="545"/>
        <v/>
      </c>
      <c r="I549" s="178"/>
      <c r="J549" s="221"/>
      <c r="K549" s="178"/>
      <c r="L549" s="218"/>
      <c r="M549" s="178"/>
      <c r="N549" s="178"/>
      <c r="O549" s="217"/>
      <c r="P549" s="217"/>
      <c r="Q549" s="217"/>
      <c r="R549" s="218"/>
    </row>
    <row r="550" spans="1:18" ht="12.5">
      <c r="A550" s="220"/>
      <c r="B550" s="205"/>
      <c r="C550" s="201" t="str">
        <f t="shared" si="0"/>
        <v/>
      </c>
      <c r="D550" s="201" t="str">
        <f t="shared" si="1"/>
        <v/>
      </c>
      <c r="E550" s="201" t="str">
        <f t="shared" si="2"/>
        <v/>
      </c>
      <c r="F550" s="201" t="str">
        <f t="shared" ref="F550:H550" si="546">IF(NOT(ISBLANK(O550)),CONCATENATE(TEXT(O550,"yyyy-mm-ddThh:MM:ss"),"Z"),"")</f>
        <v/>
      </c>
      <c r="G550" s="201" t="str">
        <f t="shared" si="546"/>
        <v/>
      </c>
      <c r="H550" s="201" t="str">
        <f t="shared" si="546"/>
        <v/>
      </c>
      <c r="I550" s="178"/>
      <c r="J550" s="221"/>
      <c r="K550" s="178"/>
      <c r="L550" s="218"/>
      <c r="M550" s="178"/>
      <c r="N550" s="178"/>
      <c r="O550" s="217"/>
      <c r="P550" s="217"/>
      <c r="Q550" s="217"/>
      <c r="R550" s="218"/>
    </row>
    <row r="551" spans="1:18" ht="12.5">
      <c r="A551" s="220"/>
      <c r="B551" s="205"/>
      <c r="C551" s="201" t="str">
        <f t="shared" si="0"/>
        <v/>
      </c>
      <c r="D551" s="201" t="str">
        <f t="shared" si="1"/>
        <v/>
      </c>
      <c r="E551" s="201" t="str">
        <f t="shared" si="2"/>
        <v/>
      </c>
      <c r="F551" s="201" t="str">
        <f t="shared" ref="F551:H551" si="547">IF(NOT(ISBLANK(O551)),CONCATENATE(TEXT(O551,"yyyy-mm-ddThh:MM:ss"),"Z"),"")</f>
        <v/>
      </c>
      <c r="G551" s="201" t="str">
        <f t="shared" si="547"/>
        <v/>
      </c>
      <c r="H551" s="201" t="str">
        <f t="shared" si="547"/>
        <v/>
      </c>
      <c r="I551" s="178"/>
      <c r="J551" s="221"/>
      <c r="K551" s="178"/>
      <c r="L551" s="218"/>
      <c r="M551" s="178"/>
      <c r="N551" s="178"/>
      <c r="O551" s="217"/>
      <c r="P551" s="217"/>
      <c r="Q551" s="217"/>
      <c r="R551" s="218"/>
    </row>
    <row r="552" spans="1:18" ht="12.5">
      <c r="A552" s="220"/>
      <c r="B552" s="205"/>
      <c r="C552" s="201" t="str">
        <f t="shared" si="0"/>
        <v/>
      </c>
      <c r="D552" s="201" t="str">
        <f t="shared" si="1"/>
        <v/>
      </c>
      <c r="E552" s="201" t="str">
        <f t="shared" si="2"/>
        <v/>
      </c>
      <c r="F552" s="201" t="str">
        <f t="shared" ref="F552:H552" si="548">IF(NOT(ISBLANK(O552)),CONCATENATE(TEXT(O552,"yyyy-mm-ddThh:MM:ss"),"Z"),"")</f>
        <v/>
      </c>
      <c r="G552" s="201" t="str">
        <f t="shared" si="548"/>
        <v/>
      </c>
      <c r="H552" s="201" t="str">
        <f t="shared" si="548"/>
        <v/>
      </c>
      <c r="I552" s="178"/>
      <c r="J552" s="221"/>
      <c r="K552" s="178"/>
      <c r="L552" s="218"/>
      <c r="M552" s="178"/>
      <c r="N552" s="178"/>
      <c r="O552" s="217"/>
      <c r="P552" s="217"/>
      <c r="Q552" s="217"/>
      <c r="R552" s="218"/>
    </row>
    <row r="553" spans="1:18" ht="12.5">
      <c r="A553" s="220"/>
      <c r="B553" s="205"/>
      <c r="C553" s="201" t="str">
        <f t="shared" si="0"/>
        <v/>
      </c>
      <c r="D553" s="201" t="str">
        <f t="shared" si="1"/>
        <v/>
      </c>
      <c r="E553" s="201" t="str">
        <f t="shared" si="2"/>
        <v/>
      </c>
      <c r="F553" s="201" t="str">
        <f t="shared" ref="F553:H553" si="549">IF(NOT(ISBLANK(O553)),CONCATENATE(TEXT(O553,"yyyy-mm-ddThh:MM:ss"),"Z"),"")</f>
        <v/>
      </c>
      <c r="G553" s="201" t="str">
        <f t="shared" si="549"/>
        <v/>
      </c>
      <c r="H553" s="201" t="str">
        <f t="shared" si="549"/>
        <v/>
      </c>
      <c r="I553" s="178"/>
      <c r="J553" s="221"/>
      <c r="K553" s="178"/>
      <c r="L553" s="218"/>
      <c r="M553" s="178"/>
      <c r="N553" s="178"/>
      <c r="O553" s="217"/>
      <c r="P553" s="217"/>
      <c r="Q553" s="217"/>
      <c r="R553" s="218"/>
    </row>
    <row r="554" spans="1:18" ht="12.5">
      <c r="A554" s="220"/>
      <c r="B554" s="205"/>
      <c r="C554" s="201" t="str">
        <f t="shared" si="0"/>
        <v/>
      </c>
      <c r="D554" s="201" t="str">
        <f t="shared" si="1"/>
        <v/>
      </c>
      <c r="E554" s="201" t="str">
        <f t="shared" si="2"/>
        <v/>
      </c>
      <c r="F554" s="201" t="str">
        <f t="shared" ref="F554:H554" si="550">IF(NOT(ISBLANK(O554)),CONCATENATE(TEXT(O554,"yyyy-mm-ddThh:MM:ss"),"Z"),"")</f>
        <v/>
      </c>
      <c r="G554" s="201" t="str">
        <f t="shared" si="550"/>
        <v/>
      </c>
      <c r="H554" s="201" t="str">
        <f t="shared" si="550"/>
        <v/>
      </c>
      <c r="I554" s="178"/>
      <c r="J554" s="221"/>
      <c r="K554" s="178"/>
      <c r="L554" s="218"/>
      <c r="M554" s="178"/>
      <c r="N554" s="178"/>
      <c r="O554" s="217"/>
      <c r="P554" s="217"/>
      <c r="Q554" s="217"/>
      <c r="R554" s="218"/>
    </row>
    <row r="555" spans="1:18" ht="12.5">
      <c r="A555" s="220"/>
      <c r="B555" s="205"/>
      <c r="C555" s="201" t="str">
        <f t="shared" si="0"/>
        <v/>
      </c>
      <c r="D555" s="201" t="str">
        <f t="shared" si="1"/>
        <v/>
      </c>
      <c r="E555" s="201" t="str">
        <f t="shared" si="2"/>
        <v/>
      </c>
      <c r="F555" s="201" t="str">
        <f t="shared" ref="F555:H555" si="551">IF(NOT(ISBLANK(O555)),CONCATENATE(TEXT(O555,"yyyy-mm-ddThh:MM:ss"),"Z"),"")</f>
        <v/>
      </c>
      <c r="G555" s="201" t="str">
        <f t="shared" si="551"/>
        <v/>
      </c>
      <c r="H555" s="201" t="str">
        <f t="shared" si="551"/>
        <v/>
      </c>
      <c r="I555" s="178"/>
      <c r="J555" s="221"/>
      <c r="K555" s="178"/>
      <c r="L555" s="218"/>
      <c r="M555" s="178"/>
      <c r="N555" s="178"/>
      <c r="O555" s="217"/>
      <c r="P555" s="217"/>
      <c r="Q555" s="217"/>
      <c r="R555" s="218"/>
    </row>
    <row r="556" spans="1:18" ht="12.5">
      <c r="A556" s="220"/>
      <c r="B556" s="205"/>
      <c r="C556" s="201" t="str">
        <f t="shared" si="0"/>
        <v/>
      </c>
      <c r="D556" s="201" t="str">
        <f t="shared" si="1"/>
        <v/>
      </c>
      <c r="E556" s="201" t="str">
        <f t="shared" si="2"/>
        <v/>
      </c>
      <c r="F556" s="201" t="str">
        <f t="shared" ref="F556:H556" si="552">IF(NOT(ISBLANK(O556)),CONCATENATE(TEXT(O556,"yyyy-mm-ddThh:MM:ss"),"Z"),"")</f>
        <v/>
      </c>
      <c r="G556" s="201" t="str">
        <f t="shared" si="552"/>
        <v/>
      </c>
      <c r="H556" s="201" t="str">
        <f t="shared" si="552"/>
        <v/>
      </c>
      <c r="I556" s="178"/>
      <c r="J556" s="221"/>
      <c r="K556" s="178"/>
      <c r="L556" s="218"/>
      <c r="M556" s="178"/>
      <c r="N556" s="178"/>
      <c r="O556" s="217"/>
      <c r="P556" s="217"/>
      <c r="Q556" s="217"/>
      <c r="R556" s="218"/>
    </row>
    <row r="557" spans="1:18" ht="12.5">
      <c r="A557" s="220"/>
      <c r="B557" s="205"/>
      <c r="C557" s="201" t="str">
        <f t="shared" si="0"/>
        <v/>
      </c>
      <c r="D557" s="201" t="str">
        <f t="shared" si="1"/>
        <v/>
      </c>
      <c r="E557" s="201" t="str">
        <f t="shared" si="2"/>
        <v/>
      </c>
      <c r="F557" s="201" t="str">
        <f t="shared" ref="F557:H557" si="553">IF(NOT(ISBLANK(O557)),CONCATENATE(TEXT(O557,"yyyy-mm-ddThh:MM:ss"),"Z"),"")</f>
        <v/>
      </c>
      <c r="G557" s="201" t="str">
        <f t="shared" si="553"/>
        <v/>
      </c>
      <c r="H557" s="201" t="str">
        <f t="shared" si="553"/>
        <v/>
      </c>
      <c r="I557" s="178"/>
      <c r="J557" s="221"/>
      <c r="K557" s="178"/>
      <c r="L557" s="218"/>
      <c r="M557" s="178"/>
      <c r="N557" s="178"/>
      <c r="O557" s="217"/>
      <c r="P557" s="217"/>
      <c r="Q557" s="217"/>
      <c r="R557" s="218"/>
    </row>
    <row r="558" spans="1:18" ht="12.5">
      <c r="A558" s="220"/>
      <c r="B558" s="205"/>
      <c r="C558" s="201" t="str">
        <f t="shared" si="0"/>
        <v/>
      </c>
      <c r="D558" s="201" t="str">
        <f t="shared" si="1"/>
        <v/>
      </c>
      <c r="E558" s="201" t="str">
        <f t="shared" si="2"/>
        <v/>
      </c>
      <c r="F558" s="201" t="str">
        <f t="shared" ref="F558:H558" si="554">IF(NOT(ISBLANK(O558)),CONCATENATE(TEXT(O558,"yyyy-mm-ddThh:MM:ss"),"Z"),"")</f>
        <v/>
      </c>
      <c r="G558" s="201" t="str">
        <f t="shared" si="554"/>
        <v/>
      </c>
      <c r="H558" s="201" t="str">
        <f t="shared" si="554"/>
        <v/>
      </c>
      <c r="I558" s="178"/>
      <c r="J558" s="221"/>
      <c r="K558" s="178"/>
      <c r="L558" s="218"/>
      <c r="M558" s="178"/>
      <c r="N558" s="178"/>
      <c r="O558" s="217"/>
      <c r="P558" s="217"/>
      <c r="Q558" s="217"/>
      <c r="R558" s="218"/>
    </row>
    <row r="559" spans="1:18" ht="12.5">
      <c r="A559" s="220"/>
      <c r="B559" s="205"/>
      <c r="C559" s="201" t="str">
        <f t="shared" si="0"/>
        <v/>
      </c>
      <c r="D559" s="201" t="str">
        <f t="shared" si="1"/>
        <v/>
      </c>
      <c r="E559" s="201" t="str">
        <f t="shared" si="2"/>
        <v/>
      </c>
      <c r="F559" s="201" t="str">
        <f t="shared" ref="F559:H559" si="555">IF(NOT(ISBLANK(O559)),CONCATENATE(TEXT(O559,"yyyy-mm-ddThh:MM:ss"),"Z"),"")</f>
        <v/>
      </c>
      <c r="G559" s="201" t="str">
        <f t="shared" si="555"/>
        <v/>
      </c>
      <c r="H559" s="201" t="str">
        <f t="shared" si="555"/>
        <v/>
      </c>
      <c r="I559" s="178"/>
      <c r="J559" s="221"/>
      <c r="K559" s="178"/>
      <c r="L559" s="218"/>
      <c r="M559" s="178"/>
      <c r="N559" s="178"/>
      <c r="O559" s="217"/>
      <c r="P559" s="217"/>
      <c r="Q559" s="217"/>
      <c r="R559" s="218"/>
    </row>
    <row r="560" spans="1:18" ht="12.5">
      <c r="A560" s="220"/>
      <c r="B560" s="205"/>
      <c r="C560" s="201" t="str">
        <f t="shared" si="0"/>
        <v/>
      </c>
      <c r="D560" s="201" t="str">
        <f t="shared" si="1"/>
        <v/>
      </c>
      <c r="E560" s="201" t="str">
        <f t="shared" si="2"/>
        <v/>
      </c>
      <c r="F560" s="201" t="str">
        <f t="shared" ref="F560:H560" si="556">IF(NOT(ISBLANK(O560)),CONCATENATE(TEXT(O560,"yyyy-mm-ddThh:MM:ss"),"Z"),"")</f>
        <v/>
      </c>
      <c r="G560" s="201" t="str">
        <f t="shared" si="556"/>
        <v/>
      </c>
      <c r="H560" s="201" t="str">
        <f t="shared" si="556"/>
        <v/>
      </c>
      <c r="I560" s="178"/>
      <c r="J560" s="221"/>
      <c r="K560" s="178"/>
      <c r="L560" s="218"/>
      <c r="M560" s="178"/>
      <c r="N560" s="178"/>
      <c r="O560" s="217"/>
      <c r="P560" s="217"/>
      <c r="Q560" s="217"/>
      <c r="R560" s="218"/>
    </row>
    <row r="561" spans="1:18" ht="12.5">
      <c r="A561" s="220"/>
      <c r="B561" s="205"/>
      <c r="C561" s="201" t="str">
        <f t="shared" si="0"/>
        <v/>
      </c>
      <c r="D561" s="201" t="str">
        <f t="shared" si="1"/>
        <v/>
      </c>
      <c r="E561" s="201" t="str">
        <f t="shared" si="2"/>
        <v/>
      </c>
      <c r="F561" s="201" t="str">
        <f t="shared" ref="F561:H561" si="557">IF(NOT(ISBLANK(O561)),CONCATENATE(TEXT(O561,"yyyy-mm-ddThh:MM:ss"),"Z"),"")</f>
        <v/>
      </c>
      <c r="G561" s="201" t="str">
        <f t="shared" si="557"/>
        <v/>
      </c>
      <c r="H561" s="201" t="str">
        <f t="shared" si="557"/>
        <v/>
      </c>
      <c r="I561" s="178"/>
      <c r="J561" s="221"/>
      <c r="K561" s="178"/>
      <c r="L561" s="218"/>
      <c r="M561" s="178"/>
      <c r="N561" s="178"/>
      <c r="O561" s="217"/>
      <c r="P561" s="217"/>
      <c r="Q561" s="217"/>
      <c r="R561" s="218"/>
    </row>
    <row r="562" spans="1:18" ht="12.5">
      <c r="A562" s="220"/>
      <c r="B562" s="205"/>
      <c r="C562" s="201" t="str">
        <f t="shared" si="0"/>
        <v/>
      </c>
      <c r="D562" s="201" t="str">
        <f t="shared" si="1"/>
        <v/>
      </c>
      <c r="E562" s="201" t="str">
        <f t="shared" si="2"/>
        <v/>
      </c>
      <c r="F562" s="201" t="str">
        <f t="shared" ref="F562:H562" si="558">IF(NOT(ISBLANK(O562)),CONCATENATE(TEXT(O562,"yyyy-mm-ddThh:MM:ss"),"Z"),"")</f>
        <v/>
      </c>
      <c r="G562" s="201" t="str">
        <f t="shared" si="558"/>
        <v/>
      </c>
      <c r="H562" s="201" t="str">
        <f t="shared" si="558"/>
        <v/>
      </c>
      <c r="I562" s="178"/>
      <c r="J562" s="221"/>
      <c r="K562" s="178"/>
      <c r="L562" s="218"/>
      <c r="M562" s="178"/>
      <c r="N562" s="178"/>
      <c r="O562" s="217"/>
      <c r="P562" s="217"/>
      <c r="Q562" s="217"/>
      <c r="R562" s="218"/>
    </row>
    <row r="563" spans="1:18" ht="12.5">
      <c r="A563" s="220"/>
      <c r="B563" s="205"/>
      <c r="C563" s="201" t="str">
        <f t="shared" si="0"/>
        <v/>
      </c>
      <c r="D563" s="201" t="str">
        <f t="shared" si="1"/>
        <v/>
      </c>
      <c r="E563" s="201" t="str">
        <f t="shared" si="2"/>
        <v/>
      </c>
      <c r="F563" s="201" t="str">
        <f t="shared" ref="F563:H563" si="559">IF(NOT(ISBLANK(O563)),CONCATENATE(TEXT(O563,"yyyy-mm-ddThh:MM:ss"),"Z"),"")</f>
        <v/>
      </c>
      <c r="G563" s="201" t="str">
        <f t="shared" si="559"/>
        <v/>
      </c>
      <c r="H563" s="201" t="str">
        <f t="shared" si="559"/>
        <v/>
      </c>
      <c r="I563" s="178"/>
      <c r="J563" s="221"/>
      <c r="K563" s="178"/>
      <c r="L563" s="218"/>
      <c r="M563" s="178"/>
      <c r="N563" s="178"/>
      <c r="O563" s="217"/>
      <c r="P563" s="217"/>
      <c r="Q563" s="217"/>
      <c r="R563" s="218"/>
    </row>
    <row r="564" spans="1:18" ht="12.5">
      <c r="A564" s="220"/>
      <c r="B564" s="205"/>
      <c r="C564" s="201" t="str">
        <f t="shared" si="0"/>
        <v/>
      </c>
      <c r="D564" s="201" t="str">
        <f t="shared" si="1"/>
        <v/>
      </c>
      <c r="E564" s="201" t="str">
        <f t="shared" si="2"/>
        <v/>
      </c>
      <c r="F564" s="201" t="str">
        <f t="shared" ref="F564:H564" si="560">IF(NOT(ISBLANK(O564)),CONCATENATE(TEXT(O564,"yyyy-mm-ddThh:MM:ss"),"Z"),"")</f>
        <v/>
      </c>
      <c r="G564" s="201" t="str">
        <f t="shared" si="560"/>
        <v/>
      </c>
      <c r="H564" s="201" t="str">
        <f t="shared" si="560"/>
        <v/>
      </c>
      <c r="I564" s="178"/>
      <c r="J564" s="221"/>
      <c r="K564" s="178"/>
      <c r="L564" s="218"/>
      <c r="M564" s="178"/>
      <c r="N564" s="178"/>
      <c r="O564" s="217"/>
      <c r="P564" s="217"/>
      <c r="Q564" s="217"/>
      <c r="R564" s="218"/>
    </row>
    <row r="565" spans="1:18" ht="12.5">
      <c r="A565" s="220"/>
      <c r="B565" s="205"/>
      <c r="C565" s="201" t="str">
        <f t="shared" si="0"/>
        <v/>
      </c>
      <c r="D565" s="201" t="str">
        <f t="shared" si="1"/>
        <v/>
      </c>
      <c r="E565" s="201" t="str">
        <f t="shared" si="2"/>
        <v/>
      </c>
      <c r="F565" s="201" t="str">
        <f t="shared" ref="F565:H565" si="561">IF(NOT(ISBLANK(O565)),CONCATENATE(TEXT(O565,"yyyy-mm-ddThh:MM:ss"),"Z"),"")</f>
        <v/>
      </c>
      <c r="G565" s="201" t="str">
        <f t="shared" si="561"/>
        <v/>
      </c>
      <c r="H565" s="201" t="str">
        <f t="shared" si="561"/>
        <v/>
      </c>
      <c r="I565" s="178"/>
      <c r="J565" s="221"/>
      <c r="K565" s="178"/>
      <c r="L565" s="218"/>
      <c r="M565" s="178"/>
      <c r="N565" s="178"/>
      <c r="O565" s="217"/>
      <c r="P565" s="217"/>
      <c r="Q565" s="217"/>
      <c r="R565" s="218"/>
    </row>
    <row r="566" spans="1:18" ht="12.5">
      <c r="A566" s="220"/>
      <c r="B566" s="205"/>
      <c r="C566" s="201" t="str">
        <f t="shared" si="0"/>
        <v/>
      </c>
      <c r="D566" s="201" t="str">
        <f t="shared" si="1"/>
        <v/>
      </c>
      <c r="E566" s="201" t="str">
        <f t="shared" si="2"/>
        <v/>
      </c>
      <c r="F566" s="201" t="str">
        <f t="shared" ref="F566:H566" si="562">IF(NOT(ISBLANK(O566)),CONCATENATE(TEXT(O566,"yyyy-mm-ddThh:MM:ss"),"Z"),"")</f>
        <v/>
      </c>
      <c r="G566" s="201" t="str">
        <f t="shared" si="562"/>
        <v/>
      </c>
      <c r="H566" s="201" t="str">
        <f t="shared" si="562"/>
        <v/>
      </c>
      <c r="I566" s="178"/>
      <c r="J566" s="221"/>
      <c r="K566" s="178"/>
      <c r="L566" s="218"/>
      <c r="M566" s="178"/>
      <c r="N566" s="178"/>
      <c r="O566" s="217"/>
      <c r="P566" s="217"/>
      <c r="Q566" s="217"/>
      <c r="R566" s="218"/>
    </row>
    <row r="567" spans="1:18" ht="12.5">
      <c r="A567" s="220"/>
      <c r="B567" s="205"/>
      <c r="C567" s="201" t="str">
        <f t="shared" si="0"/>
        <v/>
      </c>
      <c r="D567" s="201" t="str">
        <f t="shared" si="1"/>
        <v/>
      </c>
      <c r="E567" s="201" t="str">
        <f t="shared" si="2"/>
        <v/>
      </c>
      <c r="F567" s="201" t="str">
        <f t="shared" ref="F567:H567" si="563">IF(NOT(ISBLANK(O567)),CONCATENATE(TEXT(O567,"yyyy-mm-ddThh:MM:ss"),"Z"),"")</f>
        <v/>
      </c>
      <c r="G567" s="201" t="str">
        <f t="shared" si="563"/>
        <v/>
      </c>
      <c r="H567" s="201" t="str">
        <f t="shared" si="563"/>
        <v/>
      </c>
      <c r="I567" s="178"/>
      <c r="J567" s="221"/>
      <c r="K567" s="178"/>
      <c r="L567" s="218"/>
      <c r="M567" s="178"/>
      <c r="N567" s="178"/>
      <c r="O567" s="217"/>
      <c r="P567" s="217"/>
      <c r="Q567" s="217"/>
      <c r="R567" s="218"/>
    </row>
    <row r="568" spans="1:18" ht="12.5">
      <c r="A568" s="220"/>
      <c r="B568" s="205"/>
      <c r="C568" s="201" t="str">
        <f t="shared" si="0"/>
        <v/>
      </c>
      <c r="D568" s="201" t="str">
        <f t="shared" si="1"/>
        <v/>
      </c>
      <c r="E568" s="201" t="str">
        <f t="shared" si="2"/>
        <v/>
      </c>
      <c r="F568" s="201" t="str">
        <f t="shared" ref="F568:H568" si="564">IF(NOT(ISBLANK(O568)),CONCATENATE(TEXT(O568,"yyyy-mm-ddThh:MM:ss"),"Z"),"")</f>
        <v/>
      </c>
      <c r="G568" s="201" t="str">
        <f t="shared" si="564"/>
        <v/>
      </c>
      <c r="H568" s="201" t="str">
        <f t="shared" si="564"/>
        <v/>
      </c>
      <c r="I568" s="178"/>
      <c r="J568" s="221"/>
      <c r="K568" s="178"/>
      <c r="L568" s="218"/>
      <c r="M568" s="178"/>
      <c r="N568" s="178"/>
      <c r="O568" s="217"/>
      <c r="P568" s="217"/>
      <c r="Q568" s="217"/>
      <c r="R568" s="218"/>
    </row>
    <row r="569" spans="1:18" ht="12.5">
      <c r="A569" s="220"/>
      <c r="B569" s="205"/>
      <c r="C569" s="201" t="str">
        <f t="shared" si="0"/>
        <v/>
      </c>
      <c r="D569" s="201" t="str">
        <f t="shared" si="1"/>
        <v/>
      </c>
      <c r="E569" s="201" t="str">
        <f t="shared" si="2"/>
        <v/>
      </c>
      <c r="F569" s="201" t="str">
        <f t="shared" ref="F569:H569" si="565">IF(NOT(ISBLANK(O569)),CONCATENATE(TEXT(O569,"yyyy-mm-ddThh:MM:ss"),"Z"),"")</f>
        <v/>
      </c>
      <c r="G569" s="201" t="str">
        <f t="shared" si="565"/>
        <v/>
      </c>
      <c r="H569" s="201" t="str">
        <f t="shared" si="565"/>
        <v/>
      </c>
      <c r="I569" s="178"/>
      <c r="J569" s="221"/>
      <c r="K569" s="178"/>
      <c r="L569" s="218"/>
      <c r="M569" s="178"/>
      <c r="N569" s="178"/>
      <c r="O569" s="217"/>
      <c r="P569" s="217"/>
      <c r="Q569" s="217"/>
      <c r="R569" s="218"/>
    </row>
    <row r="570" spans="1:18" ht="12.5">
      <c r="A570" s="220"/>
      <c r="B570" s="205"/>
      <c r="C570" s="201" t="str">
        <f t="shared" si="0"/>
        <v/>
      </c>
      <c r="D570" s="201" t="str">
        <f t="shared" si="1"/>
        <v/>
      </c>
      <c r="E570" s="201" t="str">
        <f t="shared" si="2"/>
        <v/>
      </c>
      <c r="F570" s="201" t="str">
        <f t="shared" ref="F570:H570" si="566">IF(NOT(ISBLANK(O570)),CONCATENATE(TEXT(O570,"yyyy-mm-ddThh:MM:ss"),"Z"),"")</f>
        <v/>
      </c>
      <c r="G570" s="201" t="str">
        <f t="shared" si="566"/>
        <v/>
      </c>
      <c r="H570" s="201" t="str">
        <f t="shared" si="566"/>
        <v/>
      </c>
      <c r="I570" s="178"/>
      <c r="J570" s="221"/>
      <c r="K570" s="178"/>
      <c r="L570" s="218"/>
      <c r="M570" s="178"/>
      <c r="N570" s="178"/>
      <c r="O570" s="217"/>
      <c r="P570" s="217"/>
      <c r="Q570" s="217"/>
      <c r="R570" s="218"/>
    </row>
    <row r="571" spans="1:18" ht="12.5">
      <c r="A571" s="220"/>
      <c r="B571" s="205"/>
      <c r="C571" s="201" t="str">
        <f t="shared" si="0"/>
        <v/>
      </c>
      <c r="D571" s="201" t="str">
        <f t="shared" si="1"/>
        <v/>
      </c>
      <c r="E571" s="201" t="str">
        <f t="shared" si="2"/>
        <v/>
      </c>
      <c r="F571" s="201" t="str">
        <f t="shared" ref="F571:H571" si="567">IF(NOT(ISBLANK(O571)),CONCATENATE(TEXT(O571,"yyyy-mm-ddThh:MM:ss"),"Z"),"")</f>
        <v/>
      </c>
      <c r="G571" s="201" t="str">
        <f t="shared" si="567"/>
        <v/>
      </c>
      <c r="H571" s="201" t="str">
        <f t="shared" si="567"/>
        <v/>
      </c>
      <c r="I571" s="178"/>
      <c r="J571" s="221"/>
      <c r="K571" s="178"/>
      <c r="L571" s="218"/>
      <c r="M571" s="178"/>
      <c r="N571" s="178"/>
      <c r="O571" s="217"/>
      <c r="P571" s="217"/>
      <c r="Q571" s="217"/>
      <c r="R571" s="218"/>
    </row>
    <row r="572" spans="1:18" ht="12.5">
      <c r="A572" s="220"/>
      <c r="B572" s="205"/>
      <c r="C572" s="201" t="str">
        <f t="shared" si="0"/>
        <v/>
      </c>
      <c r="D572" s="201" t="str">
        <f t="shared" si="1"/>
        <v/>
      </c>
      <c r="E572" s="201" t="str">
        <f t="shared" si="2"/>
        <v/>
      </c>
      <c r="F572" s="201" t="str">
        <f t="shared" ref="F572:H572" si="568">IF(NOT(ISBLANK(O572)),CONCATENATE(TEXT(O572,"yyyy-mm-ddThh:MM:ss"),"Z"),"")</f>
        <v/>
      </c>
      <c r="G572" s="201" t="str">
        <f t="shared" si="568"/>
        <v/>
      </c>
      <c r="H572" s="201" t="str">
        <f t="shared" si="568"/>
        <v/>
      </c>
      <c r="I572" s="178"/>
      <c r="J572" s="221"/>
      <c r="K572" s="178"/>
      <c r="L572" s="218"/>
      <c r="M572" s="178"/>
      <c r="N572" s="178"/>
      <c r="O572" s="217"/>
      <c r="P572" s="217"/>
      <c r="Q572" s="217"/>
      <c r="R572" s="218"/>
    </row>
    <row r="573" spans="1:18" ht="12.5">
      <c r="A573" s="220"/>
      <c r="B573" s="205"/>
      <c r="C573" s="201" t="str">
        <f t="shared" si="0"/>
        <v/>
      </c>
      <c r="D573" s="201" t="str">
        <f t="shared" si="1"/>
        <v/>
      </c>
      <c r="E573" s="201" t="str">
        <f t="shared" si="2"/>
        <v/>
      </c>
      <c r="F573" s="201" t="str">
        <f t="shared" ref="F573:H573" si="569">IF(NOT(ISBLANK(O573)),CONCATENATE(TEXT(O573,"yyyy-mm-ddThh:MM:ss"),"Z"),"")</f>
        <v/>
      </c>
      <c r="G573" s="201" t="str">
        <f t="shared" si="569"/>
        <v/>
      </c>
      <c r="H573" s="201" t="str">
        <f t="shared" si="569"/>
        <v/>
      </c>
      <c r="I573" s="178"/>
      <c r="J573" s="221"/>
      <c r="K573" s="178"/>
      <c r="L573" s="218"/>
      <c r="M573" s="178"/>
      <c r="N573" s="178"/>
      <c r="O573" s="217"/>
      <c r="P573" s="217"/>
      <c r="Q573" s="217"/>
      <c r="R573" s="218"/>
    </row>
    <row r="574" spans="1:18" ht="12.5">
      <c r="A574" s="220"/>
      <c r="B574" s="205"/>
      <c r="C574" s="201" t="str">
        <f t="shared" si="0"/>
        <v/>
      </c>
      <c r="D574" s="201" t="str">
        <f t="shared" si="1"/>
        <v/>
      </c>
      <c r="E574" s="201" t="str">
        <f t="shared" si="2"/>
        <v/>
      </c>
      <c r="F574" s="201" t="str">
        <f t="shared" ref="F574:H574" si="570">IF(NOT(ISBLANK(O574)),CONCATENATE(TEXT(O574,"yyyy-mm-ddThh:MM:ss"),"Z"),"")</f>
        <v/>
      </c>
      <c r="G574" s="201" t="str">
        <f t="shared" si="570"/>
        <v/>
      </c>
      <c r="H574" s="201" t="str">
        <f t="shared" si="570"/>
        <v/>
      </c>
      <c r="I574" s="178"/>
      <c r="J574" s="221"/>
      <c r="K574" s="178"/>
      <c r="L574" s="218"/>
      <c r="M574" s="178"/>
      <c r="N574" s="178"/>
      <c r="O574" s="217"/>
      <c r="P574" s="217"/>
      <c r="Q574" s="217"/>
      <c r="R574" s="218"/>
    </row>
    <row r="575" spans="1:18" ht="12.5">
      <c r="A575" s="220"/>
      <c r="B575" s="205"/>
      <c r="C575" s="201" t="str">
        <f t="shared" si="0"/>
        <v/>
      </c>
      <c r="D575" s="201" t="str">
        <f t="shared" si="1"/>
        <v/>
      </c>
      <c r="E575" s="201" t="str">
        <f t="shared" si="2"/>
        <v/>
      </c>
      <c r="F575" s="201" t="str">
        <f t="shared" ref="F575:H575" si="571">IF(NOT(ISBLANK(O575)),CONCATENATE(TEXT(O575,"yyyy-mm-ddThh:MM:ss"),"Z"),"")</f>
        <v/>
      </c>
      <c r="G575" s="201" t="str">
        <f t="shared" si="571"/>
        <v/>
      </c>
      <c r="H575" s="201" t="str">
        <f t="shared" si="571"/>
        <v/>
      </c>
      <c r="I575" s="178"/>
      <c r="J575" s="221"/>
      <c r="K575" s="178"/>
      <c r="L575" s="218"/>
      <c r="M575" s="178"/>
      <c r="N575" s="178"/>
      <c r="O575" s="217"/>
      <c r="P575" s="217"/>
      <c r="Q575" s="217"/>
      <c r="R575" s="218"/>
    </row>
    <row r="576" spans="1:18" ht="12.5">
      <c r="A576" s="220"/>
      <c r="B576" s="205"/>
      <c r="C576" s="201" t="str">
        <f t="shared" si="0"/>
        <v/>
      </c>
      <c r="D576" s="201" t="str">
        <f t="shared" si="1"/>
        <v/>
      </c>
      <c r="E576" s="201" t="str">
        <f t="shared" si="2"/>
        <v/>
      </c>
      <c r="F576" s="201" t="str">
        <f t="shared" ref="F576:H576" si="572">IF(NOT(ISBLANK(O576)),CONCATENATE(TEXT(O576,"yyyy-mm-ddThh:MM:ss"),"Z"),"")</f>
        <v/>
      </c>
      <c r="G576" s="201" t="str">
        <f t="shared" si="572"/>
        <v/>
      </c>
      <c r="H576" s="201" t="str">
        <f t="shared" si="572"/>
        <v/>
      </c>
      <c r="I576" s="178"/>
      <c r="J576" s="221"/>
      <c r="K576" s="178"/>
      <c r="L576" s="218"/>
      <c r="M576" s="178"/>
      <c r="N576" s="178"/>
      <c r="O576" s="217"/>
      <c r="P576" s="217"/>
      <c r="Q576" s="217"/>
      <c r="R576" s="218"/>
    </row>
    <row r="577" spans="1:18" ht="12.5">
      <c r="A577" s="220"/>
      <c r="B577" s="205"/>
      <c r="C577" s="201" t="str">
        <f t="shared" si="0"/>
        <v/>
      </c>
      <c r="D577" s="201" t="str">
        <f t="shared" si="1"/>
        <v/>
      </c>
      <c r="E577" s="201" t="str">
        <f t="shared" si="2"/>
        <v/>
      </c>
      <c r="F577" s="201" t="str">
        <f t="shared" ref="F577:H577" si="573">IF(NOT(ISBLANK(O577)),CONCATENATE(TEXT(O577,"yyyy-mm-ddThh:MM:ss"),"Z"),"")</f>
        <v/>
      </c>
      <c r="G577" s="201" t="str">
        <f t="shared" si="573"/>
        <v/>
      </c>
      <c r="H577" s="201" t="str">
        <f t="shared" si="573"/>
        <v/>
      </c>
      <c r="I577" s="178"/>
      <c r="J577" s="221"/>
      <c r="K577" s="178"/>
      <c r="L577" s="218"/>
      <c r="M577" s="178"/>
      <c r="N577" s="178"/>
      <c r="O577" s="217"/>
      <c r="P577" s="217"/>
      <c r="Q577" s="217"/>
      <c r="R577" s="218"/>
    </row>
    <row r="578" spans="1:18" ht="12.5">
      <c r="A578" s="220"/>
      <c r="B578" s="205"/>
      <c r="C578" s="201" t="str">
        <f t="shared" si="0"/>
        <v/>
      </c>
      <c r="D578" s="201" t="str">
        <f t="shared" si="1"/>
        <v/>
      </c>
      <c r="E578" s="201" t="str">
        <f t="shared" si="2"/>
        <v/>
      </c>
      <c r="F578" s="201" t="str">
        <f t="shared" ref="F578:H578" si="574">IF(NOT(ISBLANK(O578)),CONCATENATE(TEXT(O578,"yyyy-mm-ddThh:MM:ss"),"Z"),"")</f>
        <v/>
      </c>
      <c r="G578" s="201" t="str">
        <f t="shared" si="574"/>
        <v/>
      </c>
      <c r="H578" s="201" t="str">
        <f t="shared" si="574"/>
        <v/>
      </c>
      <c r="I578" s="178"/>
      <c r="J578" s="221"/>
      <c r="K578" s="178"/>
      <c r="L578" s="218"/>
      <c r="M578" s="178"/>
      <c r="N578" s="178"/>
      <c r="O578" s="217"/>
      <c r="P578" s="217"/>
      <c r="Q578" s="217"/>
      <c r="R578" s="218"/>
    </row>
    <row r="579" spans="1:18" ht="12.5">
      <c r="A579" s="220"/>
      <c r="B579" s="205"/>
      <c r="C579" s="201" t="str">
        <f t="shared" si="0"/>
        <v/>
      </c>
      <c r="D579" s="201" t="str">
        <f t="shared" si="1"/>
        <v/>
      </c>
      <c r="E579" s="201" t="str">
        <f t="shared" si="2"/>
        <v/>
      </c>
      <c r="F579" s="201" t="str">
        <f t="shared" ref="F579:H579" si="575">IF(NOT(ISBLANK(O579)),CONCATENATE(TEXT(O579,"yyyy-mm-ddThh:MM:ss"),"Z"),"")</f>
        <v/>
      </c>
      <c r="G579" s="201" t="str">
        <f t="shared" si="575"/>
        <v/>
      </c>
      <c r="H579" s="201" t="str">
        <f t="shared" si="575"/>
        <v/>
      </c>
      <c r="I579" s="178"/>
      <c r="J579" s="221"/>
      <c r="K579" s="178"/>
      <c r="L579" s="218"/>
      <c r="M579" s="178"/>
      <c r="N579" s="178"/>
      <c r="O579" s="217"/>
      <c r="P579" s="217"/>
      <c r="Q579" s="217"/>
      <c r="R579" s="218"/>
    </row>
    <row r="580" spans="1:18" ht="12.5">
      <c r="A580" s="220"/>
      <c r="B580" s="205"/>
      <c r="C580" s="201" t="str">
        <f t="shared" si="0"/>
        <v/>
      </c>
      <c r="D580" s="201" t="str">
        <f t="shared" si="1"/>
        <v/>
      </c>
      <c r="E580" s="201" t="str">
        <f t="shared" si="2"/>
        <v/>
      </c>
      <c r="F580" s="201" t="str">
        <f t="shared" ref="F580:H580" si="576">IF(NOT(ISBLANK(O580)),CONCATENATE(TEXT(O580,"yyyy-mm-ddThh:MM:ss"),"Z"),"")</f>
        <v/>
      </c>
      <c r="G580" s="201" t="str">
        <f t="shared" si="576"/>
        <v/>
      </c>
      <c r="H580" s="201" t="str">
        <f t="shared" si="576"/>
        <v/>
      </c>
      <c r="I580" s="178"/>
      <c r="J580" s="221"/>
      <c r="K580" s="178"/>
      <c r="L580" s="218"/>
      <c r="M580" s="178"/>
      <c r="N580" s="178"/>
      <c r="O580" s="217"/>
      <c r="P580" s="217"/>
      <c r="Q580" s="217"/>
      <c r="R580" s="218"/>
    </row>
    <row r="581" spans="1:18" ht="12.5">
      <c r="A581" s="220"/>
      <c r="B581" s="205"/>
      <c r="C581" s="201" t="str">
        <f t="shared" si="0"/>
        <v/>
      </c>
      <c r="D581" s="201" t="str">
        <f t="shared" si="1"/>
        <v/>
      </c>
      <c r="E581" s="201" t="str">
        <f t="shared" si="2"/>
        <v/>
      </c>
      <c r="F581" s="201" t="str">
        <f t="shared" ref="F581:H581" si="577">IF(NOT(ISBLANK(O581)),CONCATENATE(TEXT(O581,"yyyy-mm-ddThh:MM:ss"),"Z"),"")</f>
        <v/>
      </c>
      <c r="G581" s="201" t="str">
        <f t="shared" si="577"/>
        <v/>
      </c>
      <c r="H581" s="201" t="str">
        <f t="shared" si="577"/>
        <v/>
      </c>
      <c r="I581" s="178"/>
      <c r="J581" s="221"/>
      <c r="K581" s="178"/>
      <c r="L581" s="218"/>
      <c r="M581" s="178"/>
      <c r="N581" s="178"/>
      <c r="O581" s="217"/>
      <c r="P581" s="217"/>
      <c r="Q581" s="217"/>
      <c r="R581" s="218"/>
    </row>
    <row r="582" spans="1:18" ht="12.5">
      <c r="A582" s="220"/>
      <c r="B582" s="205"/>
      <c r="C582" s="201" t="str">
        <f t="shared" si="0"/>
        <v/>
      </c>
      <c r="D582" s="201" t="str">
        <f t="shared" si="1"/>
        <v/>
      </c>
      <c r="E582" s="201" t="str">
        <f t="shared" si="2"/>
        <v/>
      </c>
      <c r="F582" s="201" t="str">
        <f t="shared" ref="F582:H582" si="578">IF(NOT(ISBLANK(O582)),CONCATENATE(TEXT(O582,"yyyy-mm-ddThh:MM:ss"),"Z"),"")</f>
        <v/>
      </c>
      <c r="G582" s="201" t="str">
        <f t="shared" si="578"/>
        <v/>
      </c>
      <c r="H582" s="201" t="str">
        <f t="shared" si="578"/>
        <v/>
      </c>
      <c r="I582" s="178"/>
      <c r="J582" s="221"/>
      <c r="K582" s="178"/>
      <c r="L582" s="218"/>
      <c r="M582" s="178"/>
      <c r="N582" s="178"/>
      <c r="O582" s="217"/>
      <c r="P582" s="217"/>
      <c r="Q582" s="217"/>
      <c r="R582" s="218"/>
    </row>
    <row r="583" spans="1:18" ht="12.5">
      <c r="A583" s="220"/>
      <c r="B583" s="205"/>
      <c r="C583" s="201" t="str">
        <f t="shared" si="0"/>
        <v/>
      </c>
      <c r="D583" s="201" t="str">
        <f t="shared" si="1"/>
        <v/>
      </c>
      <c r="E583" s="201" t="str">
        <f t="shared" si="2"/>
        <v/>
      </c>
      <c r="F583" s="201" t="str">
        <f t="shared" ref="F583:H583" si="579">IF(NOT(ISBLANK(O583)),CONCATENATE(TEXT(O583,"yyyy-mm-ddThh:MM:ss"),"Z"),"")</f>
        <v/>
      </c>
      <c r="G583" s="201" t="str">
        <f t="shared" si="579"/>
        <v/>
      </c>
      <c r="H583" s="201" t="str">
        <f t="shared" si="579"/>
        <v/>
      </c>
      <c r="I583" s="178"/>
      <c r="J583" s="221"/>
      <c r="K583" s="178"/>
      <c r="L583" s="218"/>
      <c r="M583" s="178"/>
      <c r="N583" s="178"/>
      <c r="O583" s="217"/>
      <c r="P583" s="217"/>
      <c r="Q583" s="217"/>
      <c r="R583" s="218"/>
    </row>
    <row r="584" spans="1:18" ht="12.5">
      <c r="A584" s="220"/>
      <c r="B584" s="205"/>
      <c r="C584" s="201" t="str">
        <f t="shared" si="0"/>
        <v/>
      </c>
      <c r="D584" s="201" t="str">
        <f t="shared" si="1"/>
        <v/>
      </c>
      <c r="E584" s="201" t="str">
        <f t="shared" si="2"/>
        <v/>
      </c>
      <c r="F584" s="201" t="str">
        <f t="shared" ref="F584:H584" si="580">IF(NOT(ISBLANK(O584)),CONCATENATE(TEXT(O584,"yyyy-mm-ddThh:MM:ss"),"Z"),"")</f>
        <v/>
      </c>
      <c r="G584" s="201" t="str">
        <f t="shared" si="580"/>
        <v/>
      </c>
      <c r="H584" s="201" t="str">
        <f t="shared" si="580"/>
        <v/>
      </c>
      <c r="I584" s="178"/>
      <c r="J584" s="221"/>
      <c r="K584" s="178"/>
      <c r="L584" s="218"/>
      <c r="M584" s="178"/>
      <c r="N584" s="178"/>
      <c r="O584" s="217"/>
      <c r="P584" s="217"/>
      <c r="Q584" s="217"/>
      <c r="R584" s="218"/>
    </row>
    <row r="585" spans="1:18" ht="12.5">
      <c r="A585" s="220"/>
      <c r="B585" s="205"/>
      <c r="C585" s="201" t="str">
        <f t="shared" si="0"/>
        <v/>
      </c>
      <c r="D585" s="201" t="str">
        <f t="shared" si="1"/>
        <v/>
      </c>
      <c r="E585" s="201" t="str">
        <f t="shared" si="2"/>
        <v/>
      </c>
      <c r="F585" s="201" t="str">
        <f t="shared" ref="F585:H585" si="581">IF(NOT(ISBLANK(O585)),CONCATENATE(TEXT(O585,"yyyy-mm-ddThh:MM:ss"),"Z"),"")</f>
        <v/>
      </c>
      <c r="G585" s="201" t="str">
        <f t="shared" si="581"/>
        <v/>
      </c>
      <c r="H585" s="201" t="str">
        <f t="shared" si="581"/>
        <v/>
      </c>
      <c r="I585" s="178"/>
      <c r="J585" s="221"/>
      <c r="K585" s="178"/>
      <c r="L585" s="218"/>
      <c r="M585" s="178"/>
      <c r="N585" s="178"/>
      <c r="O585" s="217"/>
      <c r="P585" s="217"/>
      <c r="Q585" s="217"/>
      <c r="R585" s="218"/>
    </row>
    <row r="586" spans="1:18" ht="12.5">
      <c r="A586" s="220"/>
      <c r="B586" s="205"/>
      <c r="C586" s="201" t="str">
        <f t="shared" si="0"/>
        <v/>
      </c>
      <c r="D586" s="201" t="str">
        <f t="shared" si="1"/>
        <v/>
      </c>
      <c r="E586" s="201" t="str">
        <f t="shared" si="2"/>
        <v/>
      </c>
      <c r="F586" s="201" t="str">
        <f t="shared" ref="F586:H586" si="582">IF(NOT(ISBLANK(O586)),CONCATENATE(TEXT(O586,"yyyy-mm-ddThh:MM:ss"),"Z"),"")</f>
        <v/>
      </c>
      <c r="G586" s="201" t="str">
        <f t="shared" si="582"/>
        <v/>
      </c>
      <c r="H586" s="201" t="str">
        <f t="shared" si="582"/>
        <v/>
      </c>
      <c r="I586" s="178"/>
      <c r="J586" s="221"/>
      <c r="K586" s="178"/>
      <c r="L586" s="218"/>
      <c r="M586" s="178"/>
      <c r="N586" s="178"/>
      <c r="O586" s="217"/>
      <c r="P586" s="217"/>
      <c r="Q586" s="217"/>
      <c r="R586" s="218"/>
    </row>
    <row r="587" spans="1:18" ht="12.5">
      <c r="A587" s="220"/>
      <c r="B587" s="205"/>
      <c r="C587" s="201" t="str">
        <f t="shared" si="0"/>
        <v/>
      </c>
      <c r="D587" s="201" t="str">
        <f t="shared" si="1"/>
        <v/>
      </c>
      <c r="E587" s="201" t="str">
        <f t="shared" si="2"/>
        <v/>
      </c>
      <c r="F587" s="201" t="str">
        <f t="shared" ref="F587:H587" si="583">IF(NOT(ISBLANK(O587)),CONCATENATE(TEXT(O587,"yyyy-mm-ddThh:MM:ss"),"Z"),"")</f>
        <v/>
      </c>
      <c r="G587" s="201" t="str">
        <f t="shared" si="583"/>
        <v/>
      </c>
      <c r="H587" s="201" t="str">
        <f t="shared" si="583"/>
        <v/>
      </c>
      <c r="I587" s="178"/>
      <c r="J587" s="221"/>
      <c r="K587" s="178"/>
      <c r="L587" s="218"/>
      <c r="M587" s="178"/>
      <c r="N587" s="178"/>
      <c r="O587" s="217"/>
      <c r="P587" s="217"/>
      <c r="Q587" s="217"/>
      <c r="R587" s="218"/>
    </row>
    <row r="588" spans="1:18" ht="12.5">
      <c r="A588" s="220"/>
      <c r="B588" s="205"/>
      <c r="C588" s="201" t="str">
        <f t="shared" si="0"/>
        <v/>
      </c>
      <c r="D588" s="201" t="str">
        <f t="shared" si="1"/>
        <v/>
      </c>
      <c r="E588" s="201" t="str">
        <f t="shared" si="2"/>
        <v/>
      </c>
      <c r="F588" s="201" t="str">
        <f t="shared" ref="F588:H588" si="584">IF(NOT(ISBLANK(O588)),CONCATENATE(TEXT(O588,"yyyy-mm-ddThh:MM:ss"),"Z"),"")</f>
        <v/>
      </c>
      <c r="G588" s="201" t="str">
        <f t="shared" si="584"/>
        <v/>
      </c>
      <c r="H588" s="201" t="str">
        <f t="shared" si="584"/>
        <v/>
      </c>
      <c r="I588" s="178"/>
      <c r="J588" s="221"/>
      <c r="K588" s="178"/>
      <c r="L588" s="218"/>
      <c r="M588" s="178"/>
      <c r="N588" s="178"/>
      <c r="O588" s="217"/>
      <c r="P588" s="217"/>
      <c r="Q588" s="217"/>
      <c r="R588" s="218"/>
    </row>
    <row r="589" spans="1:18" ht="12.5">
      <c r="A589" s="220"/>
      <c r="B589" s="205"/>
      <c r="C589" s="201" t="str">
        <f t="shared" si="0"/>
        <v/>
      </c>
      <c r="D589" s="201" t="str">
        <f t="shared" si="1"/>
        <v/>
      </c>
      <c r="E589" s="201" t="str">
        <f t="shared" si="2"/>
        <v/>
      </c>
      <c r="F589" s="201" t="str">
        <f t="shared" ref="F589:H589" si="585">IF(NOT(ISBLANK(O589)),CONCATENATE(TEXT(O589,"yyyy-mm-ddThh:MM:ss"),"Z"),"")</f>
        <v/>
      </c>
      <c r="G589" s="201" t="str">
        <f t="shared" si="585"/>
        <v/>
      </c>
      <c r="H589" s="201" t="str">
        <f t="shared" si="585"/>
        <v/>
      </c>
      <c r="I589" s="178"/>
      <c r="J589" s="221"/>
      <c r="K589" s="178"/>
      <c r="L589" s="218"/>
      <c r="M589" s="178"/>
      <c r="N589" s="178"/>
      <c r="O589" s="217"/>
      <c r="P589" s="217"/>
      <c r="Q589" s="217"/>
      <c r="R589" s="218"/>
    </row>
    <row r="590" spans="1:18" ht="12.5">
      <c r="A590" s="220"/>
      <c r="B590" s="205"/>
      <c r="C590" s="201" t="str">
        <f t="shared" si="0"/>
        <v/>
      </c>
      <c r="D590" s="201" t="str">
        <f t="shared" si="1"/>
        <v/>
      </c>
      <c r="E590" s="201" t="str">
        <f t="shared" si="2"/>
        <v/>
      </c>
      <c r="F590" s="201" t="str">
        <f t="shared" ref="F590:H590" si="586">IF(NOT(ISBLANK(O590)),CONCATENATE(TEXT(O590,"yyyy-mm-ddThh:MM:ss"),"Z"),"")</f>
        <v/>
      </c>
      <c r="G590" s="201" t="str">
        <f t="shared" si="586"/>
        <v/>
      </c>
      <c r="H590" s="201" t="str">
        <f t="shared" si="586"/>
        <v/>
      </c>
      <c r="I590" s="178"/>
      <c r="J590" s="221"/>
      <c r="K590" s="178"/>
      <c r="L590" s="218"/>
      <c r="M590" s="178"/>
      <c r="N590" s="178"/>
      <c r="O590" s="217"/>
      <c r="P590" s="217"/>
      <c r="Q590" s="217"/>
      <c r="R590" s="218"/>
    </row>
    <row r="591" spans="1:18" ht="12.5">
      <c r="A591" s="220"/>
      <c r="B591" s="205"/>
      <c r="C591" s="201" t="str">
        <f t="shared" si="0"/>
        <v/>
      </c>
      <c r="D591" s="201" t="str">
        <f t="shared" si="1"/>
        <v/>
      </c>
      <c r="E591" s="201" t="str">
        <f t="shared" si="2"/>
        <v/>
      </c>
      <c r="F591" s="201" t="str">
        <f t="shared" ref="F591:H591" si="587">IF(NOT(ISBLANK(O591)),CONCATENATE(TEXT(O591,"yyyy-mm-ddThh:MM:ss"),"Z"),"")</f>
        <v/>
      </c>
      <c r="G591" s="201" t="str">
        <f t="shared" si="587"/>
        <v/>
      </c>
      <c r="H591" s="201" t="str">
        <f t="shared" si="587"/>
        <v/>
      </c>
      <c r="I591" s="178"/>
      <c r="J591" s="221"/>
      <c r="K591" s="178"/>
      <c r="L591" s="218"/>
      <c r="M591" s="178"/>
      <c r="N591" s="178"/>
      <c r="O591" s="217"/>
      <c r="P591" s="217"/>
      <c r="Q591" s="217"/>
      <c r="R591" s="218"/>
    </row>
    <row r="592" spans="1:18" ht="12.5">
      <c r="A592" s="220"/>
      <c r="B592" s="205"/>
      <c r="C592" s="201" t="str">
        <f t="shared" si="0"/>
        <v/>
      </c>
      <c r="D592" s="201" t="str">
        <f t="shared" si="1"/>
        <v/>
      </c>
      <c r="E592" s="201" t="str">
        <f t="shared" si="2"/>
        <v/>
      </c>
      <c r="F592" s="201" t="str">
        <f t="shared" ref="F592:H592" si="588">IF(NOT(ISBLANK(O592)),CONCATENATE(TEXT(O592,"yyyy-mm-ddThh:MM:ss"),"Z"),"")</f>
        <v/>
      </c>
      <c r="G592" s="201" t="str">
        <f t="shared" si="588"/>
        <v/>
      </c>
      <c r="H592" s="201" t="str">
        <f t="shared" si="588"/>
        <v/>
      </c>
      <c r="I592" s="178"/>
      <c r="J592" s="221"/>
      <c r="K592" s="178"/>
      <c r="L592" s="218"/>
      <c r="M592" s="178"/>
      <c r="N592" s="178"/>
      <c r="O592" s="217"/>
      <c r="P592" s="217"/>
      <c r="Q592" s="217"/>
      <c r="R592" s="218"/>
    </row>
    <row r="593" spans="1:18" ht="12.5">
      <c r="A593" s="220"/>
      <c r="B593" s="205"/>
      <c r="C593" s="201" t="str">
        <f t="shared" si="0"/>
        <v/>
      </c>
      <c r="D593" s="201" t="str">
        <f t="shared" si="1"/>
        <v/>
      </c>
      <c r="E593" s="201" t="str">
        <f t="shared" si="2"/>
        <v/>
      </c>
      <c r="F593" s="201" t="str">
        <f t="shared" ref="F593:H593" si="589">IF(NOT(ISBLANK(O593)),CONCATENATE(TEXT(O593,"yyyy-mm-ddThh:MM:ss"),"Z"),"")</f>
        <v/>
      </c>
      <c r="G593" s="201" t="str">
        <f t="shared" si="589"/>
        <v/>
      </c>
      <c r="H593" s="201" t="str">
        <f t="shared" si="589"/>
        <v/>
      </c>
      <c r="I593" s="178"/>
      <c r="J593" s="221"/>
      <c r="K593" s="178"/>
      <c r="L593" s="218"/>
      <c r="M593" s="178"/>
      <c r="N593" s="178"/>
      <c r="O593" s="217"/>
      <c r="P593" s="217"/>
      <c r="Q593" s="217"/>
      <c r="R593" s="218"/>
    </row>
    <row r="594" spans="1:18" ht="12.5">
      <c r="A594" s="220"/>
      <c r="B594" s="205"/>
      <c r="C594" s="201" t="str">
        <f t="shared" si="0"/>
        <v/>
      </c>
      <c r="D594" s="201" t="str">
        <f t="shared" si="1"/>
        <v/>
      </c>
      <c r="E594" s="201" t="str">
        <f t="shared" si="2"/>
        <v/>
      </c>
      <c r="F594" s="201" t="str">
        <f t="shared" ref="F594:H594" si="590">IF(NOT(ISBLANK(O594)),CONCATENATE(TEXT(O594,"yyyy-mm-ddThh:MM:ss"),"Z"),"")</f>
        <v/>
      </c>
      <c r="G594" s="201" t="str">
        <f t="shared" si="590"/>
        <v/>
      </c>
      <c r="H594" s="201" t="str">
        <f t="shared" si="590"/>
        <v/>
      </c>
      <c r="I594" s="178"/>
      <c r="J594" s="221"/>
      <c r="K594" s="178"/>
      <c r="L594" s="218"/>
      <c r="M594" s="178"/>
      <c r="N594" s="178"/>
      <c r="O594" s="217"/>
      <c r="P594" s="217"/>
      <c r="Q594" s="217"/>
      <c r="R594" s="218"/>
    </row>
    <row r="595" spans="1:18" ht="12.5">
      <c r="A595" s="220"/>
      <c r="B595" s="205"/>
      <c r="C595" s="201" t="str">
        <f t="shared" si="0"/>
        <v/>
      </c>
      <c r="D595" s="201" t="str">
        <f t="shared" si="1"/>
        <v/>
      </c>
      <c r="E595" s="201" t="str">
        <f t="shared" si="2"/>
        <v/>
      </c>
      <c r="F595" s="201" t="str">
        <f t="shared" ref="F595:H595" si="591">IF(NOT(ISBLANK(O595)),CONCATENATE(TEXT(O595,"yyyy-mm-ddThh:MM:ss"),"Z"),"")</f>
        <v/>
      </c>
      <c r="G595" s="201" t="str">
        <f t="shared" si="591"/>
        <v/>
      </c>
      <c r="H595" s="201" t="str">
        <f t="shared" si="591"/>
        <v/>
      </c>
      <c r="I595" s="178"/>
      <c r="J595" s="221"/>
      <c r="K595" s="178"/>
      <c r="L595" s="218"/>
      <c r="M595" s="178"/>
      <c r="N595" s="178"/>
      <c r="O595" s="217"/>
      <c r="P595" s="217"/>
      <c r="Q595" s="217"/>
      <c r="R595" s="218"/>
    </row>
    <row r="596" spans="1:18" ht="12.5">
      <c r="A596" s="220"/>
      <c r="B596" s="205"/>
      <c r="C596" s="201" t="str">
        <f t="shared" si="0"/>
        <v/>
      </c>
      <c r="D596" s="201" t="str">
        <f t="shared" si="1"/>
        <v/>
      </c>
      <c r="E596" s="201" t="str">
        <f t="shared" si="2"/>
        <v/>
      </c>
      <c r="F596" s="201" t="str">
        <f t="shared" ref="F596:H596" si="592">IF(NOT(ISBLANK(O596)),CONCATENATE(TEXT(O596,"yyyy-mm-ddThh:MM:ss"),"Z"),"")</f>
        <v/>
      </c>
      <c r="G596" s="201" t="str">
        <f t="shared" si="592"/>
        <v/>
      </c>
      <c r="H596" s="201" t="str">
        <f t="shared" si="592"/>
        <v/>
      </c>
      <c r="I596" s="178"/>
      <c r="J596" s="221"/>
      <c r="K596" s="178"/>
      <c r="L596" s="218"/>
      <c r="M596" s="178"/>
      <c r="N596" s="178"/>
      <c r="O596" s="217"/>
      <c r="P596" s="217"/>
      <c r="Q596" s="217"/>
      <c r="R596" s="218"/>
    </row>
    <row r="597" spans="1:18" ht="12.5">
      <c r="A597" s="220"/>
      <c r="B597" s="205"/>
      <c r="C597" s="201" t="str">
        <f t="shared" si="0"/>
        <v/>
      </c>
      <c r="D597" s="201" t="str">
        <f t="shared" si="1"/>
        <v/>
      </c>
      <c r="E597" s="201" t="str">
        <f t="shared" si="2"/>
        <v/>
      </c>
      <c r="F597" s="201" t="str">
        <f t="shared" ref="F597:H597" si="593">IF(NOT(ISBLANK(O597)),CONCATENATE(TEXT(O597,"yyyy-mm-ddThh:MM:ss"),"Z"),"")</f>
        <v/>
      </c>
      <c r="G597" s="201" t="str">
        <f t="shared" si="593"/>
        <v/>
      </c>
      <c r="H597" s="201" t="str">
        <f t="shared" si="593"/>
        <v/>
      </c>
      <c r="I597" s="178"/>
      <c r="J597" s="221"/>
      <c r="K597" s="178"/>
      <c r="L597" s="218"/>
      <c r="M597" s="178"/>
      <c r="N597" s="178"/>
      <c r="O597" s="217"/>
      <c r="P597" s="217"/>
      <c r="Q597" s="217"/>
      <c r="R597" s="218"/>
    </row>
    <row r="598" spans="1:18" ht="12.5">
      <c r="A598" s="220"/>
      <c r="B598" s="205"/>
      <c r="C598" s="201" t="str">
        <f t="shared" si="0"/>
        <v/>
      </c>
      <c r="D598" s="201" t="str">
        <f t="shared" si="1"/>
        <v/>
      </c>
      <c r="E598" s="201" t="str">
        <f t="shared" si="2"/>
        <v/>
      </c>
      <c r="F598" s="201" t="str">
        <f t="shared" ref="F598:H598" si="594">IF(NOT(ISBLANK(O598)),CONCATENATE(TEXT(O598,"yyyy-mm-ddThh:MM:ss"),"Z"),"")</f>
        <v/>
      </c>
      <c r="G598" s="201" t="str">
        <f t="shared" si="594"/>
        <v/>
      </c>
      <c r="H598" s="201" t="str">
        <f t="shared" si="594"/>
        <v/>
      </c>
      <c r="I598" s="178"/>
      <c r="J598" s="221"/>
      <c r="K598" s="178"/>
      <c r="L598" s="218"/>
      <c r="M598" s="178"/>
      <c r="N598" s="178"/>
      <c r="O598" s="217"/>
      <c r="P598" s="217"/>
      <c r="Q598" s="217"/>
      <c r="R598" s="218"/>
    </row>
    <row r="599" spans="1:18" ht="12.5">
      <c r="A599" s="220"/>
      <c r="B599" s="205"/>
      <c r="C599" s="201" t="str">
        <f t="shared" si="0"/>
        <v/>
      </c>
      <c r="D599" s="201" t="str">
        <f t="shared" si="1"/>
        <v/>
      </c>
      <c r="E599" s="201" t="str">
        <f t="shared" si="2"/>
        <v/>
      </c>
      <c r="F599" s="201" t="str">
        <f t="shared" ref="F599:H599" si="595">IF(NOT(ISBLANK(O599)),CONCATENATE(TEXT(O599,"yyyy-mm-ddThh:MM:ss"),"Z"),"")</f>
        <v/>
      </c>
      <c r="G599" s="201" t="str">
        <f t="shared" si="595"/>
        <v/>
      </c>
      <c r="H599" s="201" t="str">
        <f t="shared" si="595"/>
        <v/>
      </c>
      <c r="I599" s="178"/>
      <c r="J599" s="221"/>
      <c r="K599" s="178"/>
      <c r="L599" s="218"/>
      <c r="M599" s="178"/>
      <c r="N599" s="178"/>
      <c r="O599" s="217"/>
      <c r="P599" s="217"/>
      <c r="Q599" s="217"/>
      <c r="R599" s="218"/>
    </row>
    <row r="600" spans="1:18" ht="12.5">
      <c r="A600" s="220"/>
      <c r="B600" s="205"/>
      <c r="C600" s="201" t="str">
        <f t="shared" si="0"/>
        <v/>
      </c>
      <c r="D600" s="201" t="str">
        <f t="shared" si="1"/>
        <v/>
      </c>
      <c r="E600" s="201" t="str">
        <f t="shared" si="2"/>
        <v/>
      </c>
      <c r="F600" s="201" t="str">
        <f t="shared" ref="F600:H600" si="596">IF(NOT(ISBLANK(O600)),CONCATENATE(TEXT(O600,"yyyy-mm-ddThh:MM:ss"),"Z"),"")</f>
        <v/>
      </c>
      <c r="G600" s="201" t="str">
        <f t="shared" si="596"/>
        <v/>
      </c>
      <c r="H600" s="201" t="str">
        <f t="shared" si="596"/>
        <v/>
      </c>
      <c r="I600" s="178"/>
      <c r="J600" s="221"/>
      <c r="K600" s="178"/>
      <c r="L600" s="218"/>
      <c r="M600" s="178"/>
      <c r="N600" s="178"/>
      <c r="O600" s="217"/>
      <c r="P600" s="217"/>
      <c r="Q600" s="217"/>
      <c r="R600" s="218"/>
    </row>
    <row r="601" spans="1:18" ht="12.5">
      <c r="A601" s="220"/>
      <c r="B601" s="205"/>
      <c r="C601" s="201" t="str">
        <f t="shared" si="0"/>
        <v/>
      </c>
      <c r="D601" s="201" t="str">
        <f t="shared" si="1"/>
        <v/>
      </c>
      <c r="E601" s="201" t="str">
        <f t="shared" si="2"/>
        <v/>
      </c>
      <c r="F601" s="201" t="str">
        <f t="shared" ref="F601:H601" si="597">IF(NOT(ISBLANK(O601)),CONCATENATE(TEXT(O601,"yyyy-mm-ddThh:MM:ss"),"Z"),"")</f>
        <v/>
      </c>
      <c r="G601" s="201" t="str">
        <f t="shared" si="597"/>
        <v/>
      </c>
      <c r="H601" s="201" t="str">
        <f t="shared" si="597"/>
        <v/>
      </c>
      <c r="I601" s="178"/>
      <c r="J601" s="221"/>
      <c r="K601" s="178"/>
      <c r="L601" s="218"/>
      <c r="M601" s="178"/>
      <c r="N601" s="178"/>
      <c r="O601" s="217"/>
      <c r="P601" s="217"/>
      <c r="Q601" s="217"/>
      <c r="R601" s="218"/>
    </row>
    <row r="602" spans="1:18" ht="12.5">
      <c r="A602" s="220"/>
      <c r="B602" s="205"/>
      <c r="C602" s="201" t="str">
        <f t="shared" si="0"/>
        <v/>
      </c>
      <c r="D602" s="201" t="str">
        <f t="shared" si="1"/>
        <v/>
      </c>
      <c r="E602" s="201" t="str">
        <f t="shared" si="2"/>
        <v/>
      </c>
      <c r="F602" s="201" t="str">
        <f t="shared" ref="F602:H602" si="598">IF(NOT(ISBLANK(O602)),CONCATENATE(TEXT(O602,"yyyy-mm-ddThh:MM:ss"),"Z"),"")</f>
        <v/>
      </c>
      <c r="G602" s="201" t="str">
        <f t="shared" si="598"/>
        <v/>
      </c>
      <c r="H602" s="201" t="str">
        <f t="shared" si="598"/>
        <v/>
      </c>
      <c r="I602" s="178"/>
      <c r="J602" s="221"/>
      <c r="K602" s="178"/>
      <c r="L602" s="218"/>
      <c r="M602" s="178"/>
      <c r="N602" s="178"/>
      <c r="O602" s="217"/>
      <c r="P602" s="217"/>
      <c r="Q602" s="217"/>
      <c r="R602" s="218"/>
    </row>
    <row r="603" spans="1:18" ht="12.5">
      <c r="A603" s="220"/>
      <c r="B603" s="205"/>
      <c r="C603" s="201" t="str">
        <f t="shared" si="0"/>
        <v/>
      </c>
      <c r="D603" s="201" t="str">
        <f t="shared" si="1"/>
        <v/>
      </c>
      <c r="E603" s="201" t="str">
        <f t="shared" si="2"/>
        <v/>
      </c>
      <c r="F603" s="201" t="str">
        <f t="shared" ref="F603:H603" si="599">IF(NOT(ISBLANK(O603)),CONCATENATE(TEXT(O603,"yyyy-mm-ddThh:MM:ss"),"Z"),"")</f>
        <v/>
      </c>
      <c r="G603" s="201" t="str">
        <f t="shared" si="599"/>
        <v/>
      </c>
      <c r="H603" s="201" t="str">
        <f t="shared" si="599"/>
        <v/>
      </c>
      <c r="I603" s="178"/>
      <c r="J603" s="221"/>
      <c r="K603" s="178"/>
      <c r="L603" s="218"/>
      <c r="M603" s="178"/>
      <c r="N603" s="178"/>
      <c r="O603" s="217"/>
      <c r="P603" s="217"/>
      <c r="Q603" s="217"/>
      <c r="R603" s="218"/>
    </row>
    <row r="604" spans="1:18" ht="12.5">
      <c r="A604" s="220"/>
      <c r="B604" s="205"/>
      <c r="C604" s="201" t="str">
        <f t="shared" si="0"/>
        <v/>
      </c>
      <c r="D604" s="201" t="str">
        <f t="shared" si="1"/>
        <v/>
      </c>
      <c r="E604" s="201" t="str">
        <f t="shared" si="2"/>
        <v/>
      </c>
      <c r="F604" s="201" t="str">
        <f t="shared" ref="F604:H604" si="600">IF(NOT(ISBLANK(O604)),CONCATENATE(TEXT(O604,"yyyy-mm-ddThh:MM:ss"),"Z"),"")</f>
        <v/>
      </c>
      <c r="G604" s="201" t="str">
        <f t="shared" si="600"/>
        <v/>
      </c>
      <c r="H604" s="201" t="str">
        <f t="shared" si="600"/>
        <v/>
      </c>
      <c r="I604" s="178"/>
      <c r="J604" s="221"/>
      <c r="K604" s="178"/>
      <c r="L604" s="218"/>
      <c r="M604" s="178"/>
      <c r="N604" s="178"/>
      <c r="O604" s="217"/>
      <c r="P604" s="217"/>
      <c r="Q604" s="217"/>
      <c r="R604" s="218"/>
    </row>
    <row r="605" spans="1:18" ht="12.5">
      <c r="A605" s="220"/>
      <c r="B605" s="205"/>
      <c r="C605" s="201" t="str">
        <f t="shared" si="0"/>
        <v/>
      </c>
      <c r="D605" s="201" t="str">
        <f t="shared" si="1"/>
        <v/>
      </c>
      <c r="E605" s="201" t="str">
        <f t="shared" si="2"/>
        <v/>
      </c>
      <c r="F605" s="201" t="str">
        <f t="shared" ref="F605:H605" si="601">IF(NOT(ISBLANK(O605)),CONCATENATE(TEXT(O605,"yyyy-mm-ddThh:MM:ss"),"Z"),"")</f>
        <v/>
      </c>
      <c r="G605" s="201" t="str">
        <f t="shared" si="601"/>
        <v/>
      </c>
      <c r="H605" s="201" t="str">
        <f t="shared" si="601"/>
        <v/>
      </c>
      <c r="I605" s="178"/>
      <c r="J605" s="221"/>
      <c r="K605" s="178"/>
      <c r="L605" s="218"/>
      <c r="M605" s="178"/>
      <c r="N605" s="178"/>
      <c r="O605" s="217"/>
      <c r="P605" s="217"/>
      <c r="Q605" s="217"/>
      <c r="R605" s="218"/>
    </row>
    <row r="606" spans="1:18" ht="12.5">
      <c r="A606" s="220"/>
      <c r="B606" s="205"/>
      <c r="C606" s="201" t="str">
        <f t="shared" si="0"/>
        <v/>
      </c>
      <c r="D606" s="201" t="str">
        <f t="shared" si="1"/>
        <v/>
      </c>
      <c r="E606" s="201" t="str">
        <f t="shared" si="2"/>
        <v/>
      </c>
      <c r="F606" s="201" t="str">
        <f t="shared" ref="F606:H606" si="602">IF(NOT(ISBLANK(O606)),CONCATENATE(TEXT(O606,"yyyy-mm-ddThh:MM:ss"),"Z"),"")</f>
        <v/>
      </c>
      <c r="G606" s="201" t="str">
        <f t="shared" si="602"/>
        <v/>
      </c>
      <c r="H606" s="201" t="str">
        <f t="shared" si="602"/>
        <v/>
      </c>
      <c r="I606" s="178"/>
      <c r="J606" s="221"/>
      <c r="K606" s="178"/>
      <c r="L606" s="218"/>
      <c r="M606" s="178"/>
      <c r="N606" s="178"/>
      <c r="O606" s="217"/>
      <c r="P606" s="217"/>
      <c r="Q606" s="217"/>
      <c r="R606" s="218"/>
    </row>
    <row r="607" spans="1:18" ht="12.5">
      <c r="A607" s="220"/>
      <c r="B607" s="205"/>
      <c r="C607" s="201" t="str">
        <f t="shared" si="0"/>
        <v/>
      </c>
      <c r="D607" s="201" t="str">
        <f t="shared" si="1"/>
        <v/>
      </c>
      <c r="E607" s="201" t="str">
        <f t="shared" si="2"/>
        <v/>
      </c>
      <c r="F607" s="201" t="str">
        <f t="shared" ref="F607:H607" si="603">IF(NOT(ISBLANK(O607)),CONCATENATE(TEXT(O607,"yyyy-mm-ddThh:MM:ss"),"Z"),"")</f>
        <v/>
      </c>
      <c r="G607" s="201" t="str">
        <f t="shared" si="603"/>
        <v/>
      </c>
      <c r="H607" s="201" t="str">
        <f t="shared" si="603"/>
        <v/>
      </c>
      <c r="I607" s="178"/>
      <c r="J607" s="221"/>
      <c r="K607" s="178"/>
      <c r="L607" s="218"/>
      <c r="M607" s="178"/>
      <c r="N607" s="178"/>
      <c r="O607" s="217"/>
      <c r="P607" s="217"/>
      <c r="Q607" s="217"/>
      <c r="R607" s="218"/>
    </row>
    <row r="608" spans="1:18" ht="12.5">
      <c r="A608" s="220"/>
      <c r="B608" s="205"/>
      <c r="C608" s="201" t="str">
        <f t="shared" si="0"/>
        <v/>
      </c>
      <c r="D608" s="201" t="str">
        <f t="shared" si="1"/>
        <v/>
      </c>
      <c r="E608" s="201" t="str">
        <f t="shared" si="2"/>
        <v/>
      </c>
      <c r="F608" s="201" t="str">
        <f t="shared" ref="F608:H608" si="604">IF(NOT(ISBLANK(O608)),CONCATENATE(TEXT(O608,"yyyy-mm-ddThh:MM:ss"),"Z"),"")</f>
        <v/>
      </c>
      <c r="G608" s="201" t="str">
        <f t="shared" si="604"/>
        <v/>
      </c>
      <c r="H608" s="201" t="str">
        <f t="shared" si="604"/>
        <v/>
      </c>
      <c r="I608" s="178"/>
      <c r="J608" s="221"/>
      <c r="K608" s="178"/>
      <c r="L608" s="218"/>
      <c r="M608" s="178"/>
      <c r="N608" s="178"/>
      <c r="O608" s="217"/>
      <c r="P608" s="217"/>
      <c r="Q608" s="217"/>
      <c r="R608" s="218"/>
    </row>
    <row r="609" spans="1:18" ht="12.5">
      <c r="A609" s="220"/>
      <c r="B609" s="205"/>
      <c r="C609" s="201" t="str">
        <f t="shared" si="0"/>
        <v/>
      </c>
      <c r="D609" s="201" t="str">
        <f t="shared" si="1"/>
        <v/>
      </c>
      <c r="E609" s="201" t="str">
        <f t="shared" si="2"/>
        <v/>
      </c>
      <c r="F609" s="201" t="str">
        <f t="shared" ref="F609:H609" si="605">IF(NOT(ISBLANK(O609)),CONCATENATE(TEXT(O609,"yyyy-mm-ddThh:MM:ss"),"Z"),"")</f>
        <v/>
      </c>
      <c r="G609" s="201" t="str">
        <f t="shared" si="605"/>
        <v/>
      </c>
      <c r="H609" s="201" t="str">
        <f t="shared" si="605"/>
        <v/>
      </c>
      <c r="I609" s="178"/>
      <c r="J609" s="221"/>
      <c r="K609" s="178"/>
      <c r="L609" s="218"/>
      <c r="M609" s="178"/>
      <c r="N609" s="178"/>
      <c r="O609" s="217"/>
      <c r="P609" s="217"/>
      <c r="Q609" s="217"/>
      <c r="R609" s="218"/>
    </row>
    <row r="610" spans="1:18" ht="12.5">
      <c r="A610" s="220"/>
      <c r="B610" s="205"/>
      <c r="C610" s="201" t="str">
        <f t="shared" si="0"/>
        <v/>
      </c>
      <c r="D610" s="201" t="str">
        <f t="shared" si="1"/>
        <v/>
      </c>
      <c r="E610" s="201" t="str">
        <f t="shared" si="2"/>
        <v/>
      </c>
      <c r="F610" s="201" t="str">
        <f t="shared" ref="F610:H610" si="606">IF(NOT(ISBLANK(O610)),CONCATENATE(TEXT(O610,"yyyy-mm-ddThh:MM:ss"),"Z"),"")</f>
        <v/>
      </c>
      <c r="G610" s="201" t="str">
        <f t="shared" si="606"/>
        <v/>
      </c>
      <c r="H610" s="201" t="str">
        <f t="shared" si="606"/>
        <v/>
      </c>
      <c r="I610" s="178"/>
      <c r="J610" s="221"/>
      <c r="K610" s="178"/>
      <c r="L610" s="218"/>
      <c r="M610" s="178"/>
      <c r="N610" s="178"/>
      <c r="O610" s="217"/>
      <c r="P610" s="217"/>
      <c r="Q610" s="217"/>
      <c r="R610" s="218"/>
    </row>
    <row r="611" spans="1:18" ht="12.5">
      <c r="A611" s="220"/>
      <c r="B611" s="205"/>
      <c r="C611" s="201" t="str">
        <f t="shared" si="0"/>
        <v/>
      </c>
      <c r="D611" s="201" t="str">
        <f t="shared" si="1"/>
        <v/>
      </c>
      <c r="E611" s="201" t="str">
        <f t="shared" si="2"/>
        <v/>
      </c>
      <c r="F611" s="201" t="str">
        <f t="shared" ref="F611:H611" si="607">IF(NOT(ISBLANK(O611)),CONCATENATE(TEXT(O611,"yyyy-mm-ddThh:MM:ss"),"Z"),"")</f>
        <v/>
      </c>
      <c r="G611" s="201" t="str">
        <f t="shared" si="607"/>
        <v/>
      </c>
      <c r="H611" s="201" t="str">
        <f t="shared" si="607"/>
        <v/>
      </c>
      <c r="I611" s="178"/>
      <c r="J611" s="221"/>
      <c r="K611" s="178"/>
      <c r="L611" s="218"/>
      <c r="M611" s="178"/>
      <c r="N611" s="178"/>
      <c r="O611" s="217"/>
      <c r="P611" s="217"/>
      <c r="Q611" s="217"/>
      <c r="R611" s="218"/>
    </row>
    <row r="612" spans="1:18" ht="12.5">
      <c r="A612" s="220"/>
      <c r="B612" s="205"/>
      <c r="C612" s="201" t="str">
        <f t="shared" si="0"/>
        <v/>
      </c>
      <c r="D612" s="201" t="str">
        <f t="shared" si="1"/>
        <v/>
      </c>
      <c r="E612" s="201" t="str">
        <f t="shared" si="2"/>
        <v/>
      </c>
      <c r="F612" s="201" t="str">
        <f t="shared" ref="F612:H612" si="608">IF(NOT(ISBLANK(O612)),CONCATENATE(TEXT(O612,"yyyy-mm-ddThh:MM:ss"),"Z"),"")</f>
        <v/>
      </c>
      <c r="G612" s="201" t="str">
        <f t="shared" si="608"/>
        <v/>
      </c>
      <c r="H612" s="201" t="str">
        <f t="shared" si="608"/>
        <v/>
      </c>
      <c r="I612" s="178"/>
      <c r="J612" s="221"/>
      <c r="K612" s="178"/>
      <c r="L612" s="218"/>
      <c r="M612" s="178"/>
      <c r="N612" s="178"/>
      <c r="O612" s="217"/>
      <c r="P612" s="217"/>
      <c r="Q612" s="217"/>
      <c r="R612" s="218"/>
    </row>
    <row r="613" spans="1:18" ht="12.5">
      <c r="A613" s="220"/>
      <c r="B613" s="205"/>
      <c r="C613" s="201" t="str">
        <f t="shared" si="0"/>
        <v/>
      </c>
      <c r="D613" s="201" t="str">
        <f t="shared" si="1"/>
        <v/>
      </c>
      <c r="E613" s="201" t="str">
        <f t="shared" si="2"/>
        <v/>
      </c>
      <c r="F613" s="201" t="str">
        <f t="shared" ref="F613:H613" si="609">IF(NOT(ISBLANK(O613)),CONCATENATE(TEXT(O613,"yyyy-mm-ddThh:MM:ss"),"Z"),"")</f>
        <v/>
      </c>
      <c r="G613" s="201" t="str">
        <f t="shared" si="609"/>
        <v/>
      </c>
      <c r="H613" s="201" t="str">
        <f t="shared" si="609"/>
        <v/>
      </c>
      <c r="I613" s="178"/>
      <c r="J613" s="221"/>
      <c r="K613" s="178"/>
      <c r="L613" s="218"/>
      <c r="M613" s="178"/>
      <c r="N613" s="178"/>
      <c r="O613" s="217"/>
      <c r="P613" s="217"/>
      <c r="Q613" s="217"/>
      <c r="R613" s="218"/>
    </row>
    <row r="614" spans="1:18" ht="12.5">
      <c r="A614" s="220"/>
      <c r="B614" s="205"/>
      <c r="C614" s="201" t="str">
        <f t="shared" si="0"/>
        <v/>
      </c>
      <c r="D614" s="201" t="str">
        <f t="shared" si="1"/>
        <v/>
      </c>
      <c r="E614" s="201" t="str">
        <f t="shared" si="2"/>
        <v/>
      </c>
      <c r="F614" s="201" t="str">
        <f t="shared" ref="F614:H614" si="610">IF(NOT(ISBLANK(O614)),CONCATENATE(TEXT(O614,"yyyy-mm-ddThh:MM:ss"),"Z"),"")</f>
        <v/>
      </c>
      <c r="G614" s="201" t="str">
        <f t="shared" si="610"/>
        <v/>
      </c>
      <c r="H614" s="201" t="str">
        <f t="shared" si="610"/>
        <v/>
      </c>
      <c r="I614" s="178"/>
      <c r="J614" s="221"/>
      <c r="K614" s="178"/>
      <c r="L614" s="218"/>
      <c r="M614" s="178"/>
      <c r="N614" s="178"/>
      <c r="O614" s="217"/>
      <c r="P614" s="217"/>
      <c r="Q614" s="217"/>
      <c r="R614" s="218"/>
    </row>
    <row r="615" spans="1:18" ht="12.5">
      <c r="A615" s="220"/>
      <c r="B615" s="205"/>
      <c r="C615" s="201" t="str">
        <f t="shared" si="0"/>
        <v/>
      </c>
      <c r="D615" s="201" t="str">
        <f t="shared" si="1"/>
        <v/>
      </c>
      <c r="E615" s="201" t="str">
        <f t="shared" si="2"/>
        <v/>
      </c>
      <c r="F615" s="201" t="str">
        <f t="shared" ref="F615:H615" si="611">IF(NOT(ISBLANK(O615)),CONCATENATE(TEXT(O615,"yyyy-mm-ddThh:MM:ss"),"Z"),"")</f>
        <v/>
      </c>
      <c r="G615" s="201" t="str">
        <f t="shared" si="611"/>
        <v/>
      </c>
      <c r="H615" s="201" t="str">
        <f t="shared" si="611"/>
        <v/>
      </c>
      <c r="I615" s="178"/>
      <c r="J615" s="221"/>
      <c r="K615" s="178"/>
      <c r="L615" s="218"/>
      <c r="M615" s="178"/>
      <c r="N615" s="178"/>
      <c r="O615" s="217"/>
      <c r="P615" s="217"/>
      <c r="Q615" s="217"/>
      <c r="R615" s="218"/>
    </row>
    <row r="616" spans="1:18" ht="12.5">
      <c r="A616" s="220"/>
      <c r="B616" s="205"/>
      <c r="C616" s="201" t="str">
        <f t="shared" si="0"/>
        <v/>
      </c>
      <c r="D616" s="201" t="str">
        <f t="shared" si="1"/>
        <v/>
      </c>
      <c r="E616" s="201" t="str">
        <f t="shared" si="2"/>
        <v/>
      </c>
      <c r="F616" s="201" t="str">
        <f t="shared" ref="F616:H616" si="612">IF(NOT(ISBLANK(O616)),CONCATENATE(TEXT(O616,"yyyy-mm-ddThh:MM:ss"),"Z"),"")</f>
        <v/>
      </c>
      <c r="G616" s="201" t="str">
        <f t="shared" si="612"/>
        <v/>
      </c>
      <c r="H616" s="201" t="str">
        <f t="shared" si="612"/>
        <v/>
      </c>
      <c r="I616" s="178"/>
      <c r="J616" s="221"/>
      <c r="K616" s="178"/>
      <c r="L616" s="218"/>
      <c r="M616" s="178"/>
      <c r="N616" s="178"/>
      <c r="O616" s="217"/>
      <c r="P616" s="217"/>
      <c r="Q616" s="217"/>
      <c r="R616" s="218"/>
    </row>
    <row r="617" spans="1:18" ht="12.5">
      <c r="A617" s="220"/>
      <c r="B617" s="205"/>
      <c r="C617" s="201" t="str">
        <f t="shared" si="0"/>
        <v/>
      </c>
      <c r="D617" s="201" t="str">
        <f t="shared" si="1"/>
        <v/>
      </c>
      <c r="E617" s="201" t="str">
        <f t="shared" si="2"/>
        <v/>
      </c>
      <c r="F617" s="201" t="str">
        <f t="shared" ref="F617:H617" si="613">IF(NOT(ISBLANK(O617)),CONCATENATE(TEXT(O617,"yyyy-mm-ddThh:MM:ss"),"Z"),"")</f>
        <v/>
      </c>
      <c r="G617" s="201" t="str">
        <f t="shared" si="613"/>
        <v/>
      </c>
      <c r="H617" s="201" t="str">
        <f t="shared" si="613"/>
        <v/>
      </c>
      <c r="I617" s="178"/>
      <c r="J617" s="221"/>
      <c r="K617" s="178"/>
      <c r="L617" s="218"/>
      <c r="M617" s="178"/>
      <c r="N617" s="178"/>
      <c r="O617" s="217"/>
      <c r="P617" s="217"/>
      <c r="Q617" s="217"/>
      <c r="R617" s="218"/>
    </row>
    <row r="618" spans="1:18" ht="12.5">
      <c r="A618" s="220"/>
      <c r="B618" s="205"/>
      <c r="C618" s="201" t="str">
        <f t="shared" si="0"/>
        <v/>
      </c>
      <c r="D618" s="201" t="str">
        <f t="shared" si="1"/>
        <v/>
      </c>
      <c r="E618" s="201" t="str">
        <f t="shared" si="2"/>
        <v/>
      </c>
      <c r="F618" s="201" t="str">
        <f t="shared" ref="F618:H618" si="614">IF(NOT(ISBLANK(O618)),CONCATENATE(TEXT(O618,"yyyy-mm-ddThh:MM:ss"),"Z"),"")</f>
        <v/>
      </c>
      <c r="G618" s="201" t="str">
        <f t="shared" si="614"/>
        <v/>
      </c>
      <c r="H618" s="201" t="str">
        <f t="shared" si="614"/>
        <v/>
      </c>
      <c r="I618" s="178"/>
      <c r="J618" s="221"/>
      <c r="K618" s="178"/>
      <c r="L618" s="218"/>
      <c r="M618" s="178"/>
      <c r="N618" s="178"/>
      <c r="O618" s="217"/>
      <c r="P618" s="217"/>
      <c r="Q618" s="217"/>
      <c r="R618" s="218"/>
    </row>
    <row r="619" spans="1:18" ht="12.5">
      <c r="A619" s="220"/>
      <c r="B619" s="205"/>
      <c r="C619" s="201" t="str">
        <f t="shared" si="0"/>
        <v/>
      </c>
      <c r="D619" s="201" t="str">
        <f t="shared" si="1"/>
        <v/>
      </c>
      <c r="E619" s="201" t="str">
        <f t="shared" si="2"/>
        <v/>
      </c>
      <c r="F619" s="201" t="str">
        <f t="shared" ref="F619:H619" si="615">IF(NOT(ISBLANK(O619)),CONCATENATE(TEXT(O619,"yyyy-mm-ddThh:MM:ss"),"Z"),"")</f>
        <v/>
      </c>
      <c r="G619" s="201" t="str">
        <f t="shared" si="615"/>
        <v/>
      </c>
      <c r="H619" s="201" t="str">
        <f t="shared" si="615"/>
        <v/>
      </c>
      <c r="I619" s="178"/>
      <c r="J619" s="221"/>
      <c r="K619" s="178"/>
      <c r="L619" s="218"/>
      <c r="M619" s="178"/>
      <c r="N619" s="178"/>
      <c r="O619" s="217"/>
      <c r="P619" s="217"/>
      <c r="Q619" s="217"/>
      <c r="R619" s="218"/>
    </row>
    <row r="620" spans="1:18" ht="12.5">
      <c r="A620" s="220"/>
      <c r="B620" s="205"/>
      <c r="C620" s="201" t="str">
        <f t="shared" si="0"/>
        <v/>
      </c>
      <c r="D620" s="201" t="str">
        <f t="shared" si="1"/>
        <v/>
      </c>
      <c r="E620" s="201" t="str">
        <f t="shared" si="2"/>
        <v/>
      </c>
      <c r="F620" s="201" t="str">
        <f t="shared" ref="F620:H620" si="616">IF(NOT(ISBLANK(O620)),CONCATENATE(TEXT(O620,"yyyy-mm-ddThh:MM:ss"),"Z"),"")</f>
        <v/>
      </c>
      <c r="G620" s="201" t="str">
        <f t="shared" si="616"/>
        <v/>
      </c>
      <c r="H620" s="201" t="str">
        <f t="shared" si="616"/>
        <v/>
      </c>
      <c r="I620" s="178"/>
      <c r="J620" s="221"/>
      <c r="K620" s="178"/>
      <c r="L620" s="218"/>
      <c r="M620" s="178"/>
      <c r="N620" s="178"/>
      <c r="O620" s="217"/>
      <c r="P620" s="217"/>
      <c r="Q620" s="217"/>
      <c r="R620" s="218"/>
    </row>
    <row r="621" spans="1:18" ht="12.5">
      <c r="A621" s="220"/>
      <c r="B621" s="205"/>
      <c r="C621" s="201" t="str">
        <f t="shared" si="0"/>
        <v/>
      </c>
      <c r="D621" s="201" t="str">
        <f t="shared" si="1"/>
        <v/>
      </c>
      <c r="E621" s="201" t="str">
        <f t="shared" si="2"/>
        <v/>
      </c>
      <c r="F621" s="201" t="str">
        <f t="shared" ref="F621:H621" si="617">IF(NOT(ISBLANK(O621)),CONCATENATE(TEXT(O621,"yyyy-mm-ddThh:MM:ss"),"Z"),"")</f>
        <v/>
      </c>
      <c r="G621" s="201" t="str">
        <f t="shared" si="617"/>
        <v/>
      </c>
      <c r="H621" s="201" t="str">
        <f t="shared" si="617"/>
        <v/>
      </c>
      <c r="I621" s="178"/>
      <c r="J621" s="221"/>
      <c r="K621" s="178"/>
      <c r="L621" s="218"/>
      <c r="M621" s="178"/>
      <c r="N621" s="178"/>
      <c r="O621" s="217"/>
      <c r="P621" s="217"/>
      <c r="Q621" s="217"/>
      <c r="R621" s="218"/>
    </row>
    <row r="622" spans="1:18" ht="12.5">
      <c r="A622" s="220"/>
      <c r="B622" s="205"/>
      <c r="C622" s="201" t="str">
        <f t="shared" si="0"/>
        <v/>
      </c>
      <c r="D622" s="201" t="str">
        <f t="shared" si="1"/>
        <v/>
      </c>
      <c r="E622" s="201" t="str">
        <f t="shared" si="2"/>
        <v/>
      </c>
      <c r="F622" s="201" t="str">
        <f t="shared" ref="F622:H622" si="618">IF(NOT(ISBLANK(O622)),CONCATENATE(TEXT(O622,"yyyy-mm-ddThh:MM:ss"),"Z"),"")</f>
        <v/>
      </c>
      <c r="G622" s="201" t="str">
        <f t="shared" si="618"/>
        <v/>
      </c>
      <c r="H622" s="201" t="str">
        <f t="shared" si="618"/>
        <v/>
      </c>
      <c r="I622" s="178"/>
      <c r="J622" s="221"/>
      <c r="K622" s="178"/>
      <c r="L622" s="218"/>
      <c r="M622" s="178"/>
      <c r="N622" s="178"/>
      <c r="O622" s="217"/>
      <c r="P622" s="217"/>
      <c r="Q622" s="217"/>
      <c r="R622" s="218"/>
    </row>
    <row r="623" spans="1:18" ht="12.5">
      <c r="A623" s="220"/>
      <c r="B623" s="205"/>
      <c r="C623" s="201" t="str">
        <f t="shared" si="0"/>
        <v/>
      </c>
      <c r="D623" s="201" t="str">
        <f t="shared" si="1"/>
        <v/>
      </c>
      <c r="E623" s="201" t="str">
        <f t="shared" si="2"/>
        <v/>
      </c>
      <c r="F623" s="201" t="str">
        <f t="shared" ref="F623:H623" si="619">IF(NOT(ISBLANK(O623)),CONCATENATE(TEXT(O623,"yyyy-mm-ddThh:MM:ss"),"Z"),"")</f>
        <v/>
      </c>
      <c r="G623" s="201" t="str">
        <f t="shared" si="619"/>
        <v/>
      </c>
      <c r="H623" s="201" t="str">
        <f t="shared" si="619"/>
        <v/>
      </c>
      <c r="I623" s="178"/>
      <c r="J623" s="221"/>
      <c r="K623" s="178"/>
      <c r="L623" s="218"/>
      <c r="M623" s="178"/>
      <c r="N623" s="178"/>
      <c r="O623" s="217"/>
      <c r="P623" s="217"/>
      <c r="Q623" s="217"/>
      <c r="R623" s="218"/>
    </row>
    <row r="624" spans="1:18" ht="12.5">
      <c r="A624" s="220"/>
      <c r="B624" s="205"/>
      <c r="C624" s="201" t="str">
        <f t="shared" si="0"/>
        <v/>
      </c>
      <c r="D624" s="201" t="str">
        <f t="shared" si="1"/>
        <v/>
      </c>
      <c r="E624" s="201" t="str">
        <f t="shared" si="2"/>
        <v/>
      </c>
      <c r="F624" s="201" t="str">
        <f t="shared" ref="F624:H624" si="620">IF(NOT(ISBLANK(O624)),CONCATENATE(TEXT(O624,"yyyy-mm-ddThh:MM:ss"),"Z"),"")</f>
        <v/>
      </c>
      <c r="G624" s="201" t="str">
        <f t="shared" si="620"/>
        <v/>
      </c>
      <c r="H624" s="201" t="str">
        <f t="shared" si="620"/>
        <v/>
      </c>
      <c r="I624" s="178"/>
      <c r="J624" s="221"/>
      <c r="K624" s="178"/>
      <c r="L624" s="218"/>
      <c r="M624" s="178"/>
      <c r="N624" s="178"/>
      <c r="O624" s="217"/>
      <c r="P624" s="217"/>
      <c r="Q624" s="217"/>
      <c r="R624" s="218"/>
    </row>
    <row r="625" spans="1:18" ht="12.5">
      <c r="A625" s="220"/>
      <c r="B625" s="205"/>
      <c r="C625" s="201" t="str">
        <f t="shared" si="0"/>
        <v/>
      </c>
      <c r="D625" s="201" t="str">
        <f t="shared" si="1"/>
        <v/>
      </c>
      <c r="E625" s="201" t="str">
        <f t="shared" si="2"/>
        <v/>
      </c>
      <c r="F625" s="201" t="str">
        <f t="shared" ref="F625:H625" si="621">IF(NOT(ISBLANK(O625)),CONCATENATE(TEXT(O625,"yyyy-mm-ddThh:MM:ss"),"Z"),"")</f>
        <v/>
      </c>
      <c r="G625" s="201" t="str">
        <f t="shared" si="621"/>
        <v/>
      </c>
      <c r="H625" s="201" t="str">
        <f t="shared" si="621"/>
        <v/>
      </c>
      <c r="I625" s="178"/>
      <c r="J625" s="221"/>
      <c r="K625" s="178"/>
      <c r="L625" s="218"/>
      <c r="M625" s="178"/>
      <c r="N625" s="178"/>
      <c r="O625" s="217"/>
      <c r="P625" s="217"/>
      <c r="Q625" s="217"/>
      <c r="R625" s="218"/>
    </row>
    <row r="626" spans="1:18" ht="12.5">
      <c r="A626" s="220"/>
      <c r="B626" s="205"/>
      <c r="C626" s="201" t="str">
        <f t="shared" si="0"/>
        <v/>
      </c>
      <c r="D626" s="201" t="str">
        <f t="shared" si="1"/>
        <v/>
      </c>
      <c r="E626" s="201" t="str">
        <f t="shared" si="2"/>
        <v/>
      </c>
      <c r="F626" s="201" t="str">
        <f t="shared" ref="F626:H626" si="622">IF(NOT(ISBLANK(O626)),CONCATENATE(TEXT(O626,"yyyy-mm-ddThh:MM:ss"),"Z"),"")</f>
        <v/>
      </c>
      <c r="G626" s="201" t="str">
        <f t="shared" si="622"/>
        <v/>
      </c>
      <c r="H626" s="201" t="str">
        <f t="shared" si="622"/>
        <v/>
      </c>
      <c r="I626" s="178"/>
      <c r="J626" s="221"/>
      <c r="K626" s="178"/>
      <c r="L626" s="218"/>
      <c r="M626" s="178"/>
      <c r="N626" s="178"/>
      <c r="O626" s="217"/>
      <c r="P626" s="217"/>
      <c r="Q626" s="217"/>
      <c r="R626" s="218"/>
    </row>
    <row r="627" spans="1:18" ht="12.5">
      <c r="A627" s="220"/>
      <c r="B627" s="205"/>
      <c r="C627" s="201" t="str">
        <f t="shared" si="0"/>
        <v/>
      </c>
      <c r="D627" s="201" t="str">
        <f t="shared" si="1"/>
        <v/>
      </c>
      <c r="E627" s="201" t="str">
        <f t="shared" si="2"/>
        <v/>
      </c>
      <c r="F627" s="201" t="str">
        <f t="shared" ref="F627:H627" si="623">IF(NOT(ISBLANK(O627)),CONCATENATE(TEXT(O627,"yyyy-mm-ddThh:MM:ss"),"Z"),"")</f>
        <v/>
      </c>
      <c r="G627" s="201" t="str">
        <f t="shared" si="623"/>
        <v/>
      </c>
      <c r="H627" s="201" t="str">
        <f t="shared" si="623"/>
        <v/>
      </c>
      <c r="I627" s="178"/>
      <c r="J627" s="221"/>
      <c r="K627" s="178"/>
      <c r="L627" s="218"/>
      <c r="M627" s="178"/>
      <c r="N627" s="178"/>
      <c r="O627" s="217"/>
      <c r="P627" s="217"/>
      <c r="Q627" s="217"/>
      <c r="R627" s="218"/>
    </row>
    <row r="628" spans="1:18" ht="12.5">
      <c r="A628" s="220"/>
      <c r="B628" s="205"/>
      <c r="C628" s="201" t="str">
        <f t="shared" si="0"/>
        <v/>
      </c>
      <c r="D628" s="201" t="str">
        <f t="shared" si="1"/>
        <v/>
      </c>
      <c r="E628" s="201" t="str">
        <f t="shared" si="2"/>
        <v/>
      </c>
      <c r="F628" s="201" t="str">
        <f t="shared" ref="F628:H628" si="624">IF(NOT(ISBLANK(O628)),CONCATENATE(TEXT(O628,"yyyy-mm-ddThh:MM:ss"),"Z"),"")</f>
        <v/>
      </c>
      <c r="G628" s="201" t="str">
        <f t="shared" si="624"/>
        <v/>
      </c>
      <c r="H628" s="201" t="str">
        <f t="shared" si="624"/>
        <v/>
      </c>
      <c r="I628" s="178"/>
      <c r="J628" s="221"/>
      <c r="K628" s="178"/>
      <c r="L628" s="218"/>
      <c r="M628" s="178"/>
      <c r="N628" s="178"/>
      <c r="O628" s="217"/>
      <c r="P628" s="217"/>
      <c r="Q628" s="217"/>
      <c r="R628" s="218"/>
    </row>
    <row r="629" spans="1:18" ht="12.5">
      <c r="A629" s="220"/>
      <c r="B629" s="205"/>
      <c r="C629" s="201" t="str">
        <f t="shared" si="0"/>
        <v/>
      </c>
      <c r="D629" s="201" t="str">
        <f t="shared" si="1"/>
        <v/>
      </c>
      <c r="E629" s="201" t="str">
        <f t="shared" si="2"/>
        <v/>
      </c>
      <c r="F629" s="201" t="str">
        <f t="shared" ref="F629:H629" si="625">IF(NOT(ISBLANK(O629)),CONCATENATE(TEXT(O629,"yyyy-mm-ddThh:MM:ss"),"Z"),"")</f>
        <v/>
      </c>
      <c r="G629" s="201" t="str">
        <f t="shared" si="625"/>
        <v/>
      </c>
      <c r="H629" s="201" t="str">
        <f t="shared" si="625"/>
        <v/>
      </c>
      <c r="I629" s="178"/>
      <c r="J629" s="221"/>
      <c r="K629" s="178"/>
      <c r="L629" s="218"/>
      <c r="M629" s="178"/>
      <c r="N629" s="178"/>
      <c r="O629" s="217"/>
      <c r="P629" s="217"/>
      <c r="Q629" s="217"/>
      <c r="R629" s="218"/>
    </row>
    <row r="630" spans="1:18" ht="12.5">
      <c r="A630" s="220"/>
      <c r="B630" s="205"/>
      <c r="C630" s="201" t="str">
        <f t="shared" si="0"/>
        <v/>
      </c>
      <c r="D630" s="201" t="str">
        <f t="shared" si="1"/>
        <v/>
      </c>
      <c r="E630" s="201" t="str">
        <f t="shared" si="2"/>
        <v/>
      </c>
      <c r="F630" s="201" t="str">
        <f t="shared" ref="F630:H630" si="626">IF(NOT(ISBLANK(O630)),CONCATENATE(TEXT(O630,"yyyy-mm-ddThh:MM:ss"),"Z"),"")</f>
        <v/>
      </c>
      <c r="G630" s="201" t="str">
        <f t="shared" si="626"/>
        <v/>
      </c>
      <c r="H630" s="201" t="str">
        <f t="shared" si="626"/>
        <v/>
      </c>
      <c r="I630" s="178"/>
      <c r="J630" s="221"/>
      <c r="K630" s="178"/>
      <c r="L630" s="218"/>
      <c r="M630" s="178"/>
      <c r="N630" s="178"/>
      <c r="O630" s="217"/>
      <c r="P630" s="217"/>
      <c r="Q630" s="217"/>
      <c r="R630" s="218"/>
    </row>
    <row r="631" spans="1:18" ht="12.5">
      <c r="A631" s="220"/>
      <c r="B631" s="205"/>
      <c r="C631" s="201" t="str">
        <f t="shared" si="0"/>
        <v/>
      </c>
      <c r="D631" s="201" t="str">
        <f t="shared" si="1"/>
        <v/>
      </c>
      <c r="E631" s="201" t="str">
        <f t="shared" si="2"/>
        <v/>
      </c>
      <c r="F631" s="201" t="str">
        <f t="shared" ref="F631:H631" si="627">IF(NOT(ISBLANK(O631)),CONCATENATE(TEXT(O631,"yyyy-mm-ddThh:MM:ss"),"Z"),"")</f>
        <v/>
      </c>
      <c r="G631" s="201" t="str">
        <f t="shared" si="627"/>
        <v/>
      </c>
      <c r="H631" s="201" t="str">
        <f t="shared" si="627"/>
        <v/>
      </c>
      <c r="I631" s="178"/>
      <c r="J631" s="221"/>
      <c r="K631" s="178"/>
      <c r="L631" s="218"/>
      <c r="M631" s="178"/>
      <c r="N631" s="178"/>
      <c r="O631" s="217"/>
      <c r="P631" s="217"/>
      <c r="Q631" s="217"/>
      <c r="R631" s="218"/>
    </row>
    <row r="632" spans="1:18" ht="12.5">
      <c r="A632" s="220"/>
      <c r="B632" s="205"/>
      <c r="C632" s="201" t="str">
        <f t="shared" si="0"/>
        <v/>
      </c>
      <c r="D632" s="201" t="str">
        <f t="shared" si="1"/>
        <v/>
      </c>
      <c r="E632" s="201" t="str">
        <f t="shared" si="2"/>
        <v/>
      </c>
      <c r="F632" s="201" t="str">
        <f t="shared" ref="F632:H632" si="628">IF(NOT(ISBLANK(O632)),CONCATENATE(TEXT(O632,"yyyy-mm-ddThh:MM:ss"),"Z"),"")</f>
        <v/>
      </c>
      <c r="G632" s="201" t="str">
        <f t="shared" si="628"/>
        <v/>
      </c>
      <c r="H632" s="201" t="str">
        <f t="shared" si="628"/>
        <v/>
      </c>
      <c r="I632" s="178"/>
      <c r="J632" s="221"/>
      <c r="K632" s="178"/>
      <c r="L632" s="218"/>
      <c r="M632" s="178"/>
      <c r="N632" s="178"/>
      <c r="O632" s="217"/>
      <c r="P632" s="217"/>
      <c r="Q632" s="217"/>
      <c r="R632" s="218"/>
    </row>
    <row r="633" spans="1:18" ht="12.5">
      <c r="A633" s="220"/>
      <c r="B633" s="205"/>
      <c r="C633" s="201" t="str">
        <f t="shared" si="0"/>
        <v/>
      </c>
      <c r="D633" s="201" t="str">
        <f t="shared" si="1"/>
        <v/>
      </c>
      <c r="E633" s="201" t="str">
        <f t="shared" si="2"/>
        <v/>
      </c>
      <c r="F633" s="201" t="str">
        <f t="shared" ref="F633:H633" si="629">IF(NOT(ISBLANK(O633)),CONCATENATE(TEXT(O633,"yyyy-mm-ddThh:MM:ss"),"Z"),"")</f>
        <v/>
      </c>
      <c r="G633" s="201" t="str">
        <f t="shared" si="629"/>
        <v/>
      </c>
      <c r="H633" s="201" t="str">
        <f t="shared" si="629"/>
        <v/>
      </c>
      <c r="I633" s="178"/>
      <c r="J633" s="221"/>
      <c r="K633" s="178"/>
      <c r="L633" s="218"/>
      <c r="M633" s="178"/>
      <c r="N633" s="178"/>
      <c r="O633" s="217"/>
      <c r="P633" s="217"/>
      <c r="Q633" s="217"/>
      <c r="R633" s="218"/>
    </row>
    <row r="634" spans="1:18" ht="12.5">
      <c r="A634" s="220"/>
      <c r="B634" s="205"/>
      <c r="C634" s="201" t="str">
        <f t="shared" si="0"/>
        <v/>
      </c>
      <c r="D634" s="201" t="str">
        <f t="shared" si="1"/>
        <v/>
      </c>
      <c r="E634" s="201" t="str">
        <f t="shared" si="2"/>
        <v/>
      </c>
      <c r="F634" s="201" t="str">
        <f t="shared" ref="F634:H634" si="630">IF(NOT(ISBLANK(O634)),CONCATENATE(TEXT(O634,"yyyy-mm-ddThh:MM:ss"),"Z"),"")</f>
        <v/>
      </c>
      <c r="G634" s="201" t="str">
        <f t="shared" si="630"/>
        <v/>
      </c>
      <c r="H634" s="201" t="str">
        <f t="shared" si="630"/>
        <v/>
      </c>
      <c r="I634" s="178"/>
      <c r="J634" s="221"/>
      <c r="K634" s="178"/>
      <c r="L634" s="218"/>
      <c r="M634" s="178"/>
      <c r="N634" s="178"/>
      <c r="O634" s="217"/>
      <c r="P634" s="217"/>
      <c r="Q634" s="217"/>
      <c r="R634" s="218"/>
    </row>
    <row r="635" spans="1:18" ht="12.5">
      <c r="A635" s="220"/>
      <c r="B635" s="205"/>
      <c r="C635" s="201" t="str">
        <f t="shared" si="0"/>
        <v/>
      </c>
      <c r="D635" s="201" t="str">
        <f t="shared" si="1"/>
        <v/>
      </c>
      <c r="E635" s="201" t="str">
        <f t="shared" si="2"/>
        <v/>
      </c>
      <c r="F635" s="201" t="str">
        <f t="shared" ref="F635:H635" si="631">IF(NOT(ISBLANK(O635)),CONCATENATE(TEXT(O635,"yyyy-mm-ddThh:MM:ss"),"Z"),"")</f>
        <v/>
      </c>
      <c r="G635" s="201" t="str">
        <f t="shared" si="631"/>
        <v/>
      </c>
      <c r="H635" s="201" t="str">
        <f t="shared" si="631"/>
        <v/>
      </c>
      <c r="I635" s="178"/>
      <c r="J635" s="221"/>
      <c r="K635" s="178"/>
      <c r="L635" s="218"/>
      <c r="M635" s="178"/>
      <c r="N635" s="178"/>
      <c r="O635" s="217"/>
      <c r="P635" s="217"/>
      <c r="Q635" s="217"/>
      <c r="R635" s="218"/>
    </row>
    <row r="636" spans="1:18" ht="12.5">
      <c r="A636" s="220"/>
      <c r="B636" s="205"/>
      <c r="C636" s="201" t="str">
        <f t="shared" si="0"/>
        <v/>
      </c>
      <c r="D636" s="201" t="str">
        <f t="shared" si="1"/>
        <v/>
      </c>
      <c r="E636" s="201" t="str">
        <f t="shared" si="2"/>
        <v/>
      </c>
      <c r="F636" s="201" t="str">
        <f t="shared" ref="F636:H636" si="632">IF(NOT(ISBLANK(O636)),CONCATENATE(TEXT(O636,"yyyy-mm-ddThh:MM:ss"),"Z"),"")</f>
        <v/>
      </c>
      <c r="G636" s="201" t="str">
        <f t="shared" si="632"/>
        <v/>
      </c>
      <c r="H636" s="201" t="str">
        <f t="shared" si="632"/>
        <v/>
      </c>
      <c r="I636" s="178"/>
      <c r="J636" s="221"/>
      <c r="K636" s="178"/>
      <c r="L636" s="218"/>
      <c r="M636" s="178"/>
      <c r="N636" s="178"/>
      <c r="O636" s="217"/>
      <c r="P636" s="217"/>
      <c r="Q636" s="217"/>
      <c r="R636" s="218"/>
    </row>
    <row r="637" spans="1:18" ht="12.5">
      <c r="A637" s="220"/>
      <c r="B637" s="205"/>
      <c r="C637" s="201" t="str">
        <f t="shared" si="0"/>
        <v/>
      </c>
      <c r="D637" s="201" t="str">
        <f t="shared" si="1"/>
        <v/>
      </c>
      <c r="E637" s="201" t="str">
        <f t="shared" si="2"/>
        <v/>
      </c>
      <c r="F637" s="201" t="str">
        <f t="shared" ref="F637:H637" si="633">IF(NOT(ISBLANK(O637)),CONCATENATE(TEXT(O637,"yyyy-mm-ddThh:MM:ss"),"Z"),"")</f>
        <v/>
      </c>
      <c r="G637" s="201" t="str">
        <f t="shared" si="633"/>
        <v/>
      </c>
      <c r="H637" s="201" t="str">
        <f t="shared" si="633"/>
        <v/>
      </c>
      <c r="I637" s="178"/>
      <c r="J637" s="221"/>
      <c r="K637" s="178"/>
      <c r="L637" s="218"/>
      <c r="M637" s="178"/>
      <c r="N637" s="178"/>
      <c r="O637" s="217"/>
      <c r="P637" s="217"/>
      <c r="Q637" s="217"/>
      <c r="R637" s="218"/>
    </row>
    <row r="638" spans="1:18" ht="12.5">
      <c r="A638" s="220"/>
      <c r="B638" s="205"/>
      <c r="C638" s="201" t="str">
        <f t="shared" si="0"/>
        <v/>
      </c>
      <c r="D638" s="201" t="str">
        <f t="shared" si="1"/>
        <v/>
      </c>
      <c r="E638" s="201" t="str">
        <f t="shared" si="2"/>
        <v/>
      </c>
      <c r="F638" s="201" t="str">
        <f t="shared" ref="F638:H638" si="634">IF(NOT(ISBLANK(O638)),CONCATENATE(TEXT(O638,"yyyy-mm-ddThh:MM:ss"),"Z"),"")</f>
        <v/>
      </c>
      <c r="G638" s="201" t="str">
        <f t="shared" si="634"/>
        <v/>
      </c>
      <c r="H638" s="201" t="str">
        <f t="shared" si="634"/>
        <v/>
      </c>
      <c r="I638" s="178"/>
      <c r="J638" s="221"/>
      <c r="K638" s="178"/>
      <c r="L638" s="218"/>
      <c r="M638" s="178"/>
      <c r="N638" s="178"/>
      <c r="O638" s="217"/>
      <c r="P638" s="217"/>
      <c r="Q638" s="217"/>
      <c r="R638" s="218"/>
    </row>
    <row r="639" spans="1:18" ht="12.5">
      <c r="A639" s="220"/>
      <c r="B639" s="205"/>
      <c r="C639" s="201" t="str">
        <f t="shared" si="0"/>
        <v/>
      </c>
      <c r="D639" s="201" t="str">
        <f t="shared" si="1"/>
        <v/>
      </c>
      <c r="E639" s="201" t="str">
        <f t="shared" si="2"/>
        <v/>
      </c>
      <c r="F639" s="201" t="str">
        <f t="shared" ref="F639:H639" si="635">IF(NOT(ISBLANK(O639)),CONCATENATE(TEXT(O639,"yyyy-mm-ddThh:MM:ss"),"Z"),"")</f>
        <v/>
      </c>
      <c r="G639" s="201" t="str">
        <f t="shared" si="635"/>
        <v/>
      </c>
      <c r="H639" s="201" t="str">
        <f t="shared" si="635"/>
        <v/>
      </c>
      <c r="I639" s="178"/>
      <c r="J639" s="221"/>
      <c r="K639" s="178"/>
      <c r="L639" s="218"/>
      <c r="M639" s="178"/>
      <c r="N639" s="178"/>
      <c r="O639" s="217"/>
      <c r="P639" s="217"/>
      <c r="Q639" s="217"/>
      <c r="R639" s="218"/>
    </row>
    <row r="640" spans="1:18" ht="12.5">
      <c r="A640" s="220"/>
      <c r="B640" s="205"/>
      <c r="C640" s="201" t="str">
        <f t="shared" si="0"/>
        <v/>
      </c>
      <c r="D640" s="201" t="str">
        <f t="shared" si="1"/>
        <v/>
      </c>
      <c r="E640" s="201" t="str">
        <f t="shared" si="2"/>
        <v/>
      </c>
      <c r="F640" s="201" t="str">
        <f t="shared" ref="F640:H640" si="636">IF(NOT(ISBLANK(O640)),CONCATENATE(TEXT(O640,"yyyy-mm-ddThh:MM:ss"),"Z"),"")</f>
        <v/>
      </c>
      <c r="G640" s="201" t="str">
        <f t="shared" si="636"/>
        <v/>
      </c>
      <c r="H640" s="201" t="str">
        <f t="shared" si="636"/>
        <v/>
      </c>
      <c r="I640" s="178"/>
      <c r="J640" s="221"/>
      <c r="K640" s="178"/>
      <c r="L640" s="218"/>
      <c r="M640" s="178"/>
      <c r="N640" s="178"/>
      <c r="O640" s="217"/>
      <c r="P640" s="217"/>
      <c r="Q640" s="217"/>
      <c r="R640" s="218"/>
    </row>
    <row r="641" spans="1:18" ht="12.5">
      <c r="A641" s="220"/>
      <c r="B641" s="205"/>
      <c r="C641" s="201" t="str">
        <f t="shared" si="0"/>
        <v/>
      </c>
      <c r="D641" s="201" t="str">
        <f t="shared" si="1"/>
        <v/>
      </c>
      <c r="E641" s="201" t="str">
        <f t="shared" si="2"/>
        <v/>
      </c>
      <c r="F641" s="201" t="str">
        <f t="shared" ref="F641:H641" si="637">IF(NOT(ISBLANK(O641)),CONCATENATE(TEXT(O641,"yyyy-mm-ddThh:MM:ss"),"Z"),"")</f>
        <v/>
      </c>
      <c r="G641" s="201" t="str">
        <f t="shared" si="637"/>
        <v/>
      </c>
      <c r="H641" s="201" t="str">
        <f t="shared" si="637"/>
        <v/>
      </c>
      <c r="I641" s="178"/>
      <c r="J641" s="221"/>
      <c r="K641" s="178"/>
      <c r="L641" s="218"/>
      <c r="M641" s="178"/>
      <c r="N641" s="178"/>
      <c r="O641" s="217"/>
      <c r="P641" s="217"/>
      <c r="Q641" s="217"/>
      <c r="R641" s="218"/>
    </row>
    <row r="642" spans="1:18" ht="12.5">
      <c r="A642" s="220"/>
      <c r="B642" s="205"/>
      <c r="C642" s="201" t="str">
        <f t="shared" si="0"/>
        <v/>
      </c>
      <c r="D642" s="201" t="str">
        <f t="shared" si="1"/>
        <v/>
      </c>
      <c r="E642" s="201" t="str">
        <f t="shared" si="2"/>
        <v/>
      </c>
      <c r="F642" s="201" t="str">
        <f t="shared" ref="F642:H642" si="638">IF(NOT(ISBLANK(O642)),CONCATENATE(TEXT(O642,"yyyy-mm-ddThh:MM:ss"),"Z"),"")</f>
        <v/>
      </c>
      <c r="G642" s="201" t="str">
        <f t="shared" si="638"/>
        <v/>
      </c>
      <c r="H642" s="201" t="str">
        <f t="shared" si="638"/>
        <v/>
      </c>
      <c r="I642" s="178"/>
      <c r="J642" s="221"/>
      <c r="K642" s="178"/>
      <c r="L642" s="218"/>
      <c r="M642" s="178"/>
      <c r="N642" s="178"/>
      <c r="O642" s="217"/>
      <c r="P642" s="217"/>
      <c r="Q642" s="217"/>
      <c r="R642" s="218"/>
    </row>
    <row r="643" spans="1:18" ht="12.5">
      <c r="A643" s="220"/>
      <c r="B643" s="205"/>
      <c r="C643" s="201" t="str">
        <f t="shared" si="0"/>
        <v/>
      </c>
      <c r="D643" s="201" t="str">
        <f t="shared" si="1"/>
        <v/>
      </c>
      <c r="E643" s="201" t="str">
        <f t="shared" si="2"/>
        <v/>
      </c>
      <c r="F643" s="201" t="str">
        <f t="shared" ref="F643:H643" si="639">IF(NOT(ISBLANK(O643)),CONCATENATE(TEXT(O643,"yyyy-mm-ddThh:MM:ss"),"Z"),"")</f>
        <v/>
      </c>
      <c r="G643" s="201" t="str">
        <f t="shared" si="639"/>
        <v/>
      </c>
      <c r="H643" s="201" t="str">
        <f t="shared" si="639"/>
        <v/>
      </c>
      <c r="I643" s="178"/>
      <c r="J643" s="221"/>
      <c r="K643" s="178"/>
      <c r="L643" s="218"/>
      <c r="M643" s="178"/>
      <c r="N643" s="178"/>
      <c r="O643" s="217"/>
      <c r="P643" s="217"/>
      <c r="Q643" s="217"/>
      <c r="R643" s="218"/>
    </row>
    <row r="644" spans="1:18" ht="12.5">
      <c r="A644" s="220"/>
      <c r="B644" s="205"/>
      <c r="C644" s="201" t="str">
        <f t="shared" si="0"/>
        <v/>
      </c>
      <c r="D644" s="201" t="str">
        <f t="shared" si="1"/>
        <v/>
      </c>
      <c r="E644" s="201" t="str">
        <f t="shared" si="2"/>
        <v/>
      </c>
      <c r="F644" s="201" t="str">
        <f t="shared" ref="F644:H644" si="640">IF(NOT(ISBLANK(O644)),CONCATENATE(TEXT(O644,"yyyy-mm-ddThh:MM:ss"),"Z"),"")</f>
        <v/>
      </c>
      <c r="G644" s="201" t="str">
        <f t="shared" si="640"/>
        <v/>
      </c>
      <c r="H644" s="201" t="str">
        <f t="shared" si="640"/>
        <v/>
      </c>
      <c r="I644" s="178"/>
      <c r="J644" s="221"/>
      <c r="K644" s="178"/>
      <c r="L644" s="218"/>
      <c r="M644" s="178"/>
      <c r="N644" s="178"/>
      <c r="O644" s="217"/>
      <c r="P644" s="217"/>
      <c r="Q644" s="217"/>
      <c r="R644" s="218"/>
    </row>
    <row r="645" spans="1:18" ht="12.5">
      <c r="A645" s="220"/>
      <c r="B645" s="205"/>
      <c r="C645" s="201" t="str">
        <f t="shared" si="0"/>
        <v/>
      </c>
      <c r="D645" s="201" t="str">
        <f t="shared" si="1"/>
        <v/>
      </c>
      <c r="E645" s="201" t="str">
        <f t="shared" si="2"/>
        <v/>
      </c>
      <c r="F645" s="201" t="str">
        <f t="shared" ref="F645:H645" si="641">IF(NOT(ISBLANK(O645)),CONCATENATE(TEXT(O645,"yyyy-mm-ddThh:MM:ss"),"Z"),"")</f>
        <v/>
      </c>
      <c r="G645" s="201" t="str">
        <f t="shared" si="641"/>
        <v/>
      </c>
      <c r="H645" s="201" t="str">
        <f t="shared" si="641"/>
        <v/>
      </c>
      <c r="I645" s="178"/>
      <c r="J645" s="221"/>
      <c r="K645" s="178"/>
      <c r="L645" s="218"/>
      <c r="M645" s="178"/>
      <c r="N645" s="178"/>
      <c r="O645" s="217"/>
      <c r="P645" s="217"/>
      <c r="Q645" s="217"/>
      <c r="R645" s="218"/>
    </row>
    <row r="646" spans="1:18" ht="12.5">
      <c r="A646" s="220"/>
      <c r="B646" s="205"/>
      <c r="C646" s="201" t="str">
        <f t="shared" si="0"/>
        <v/>
      </c>
      <c r="D646" s="201" t="str">
        <f t="shared" si="1"/>
        <v/>
      </c>
      <c r="E646" s="201" t="str">
        <f t="shared" si="2"/>
        <v/>
      </c>
      <c r="F646" s="201" t="str">
        <f t="shared" ref="F646:H646" si="642">IF(NOT(ISBLANK(O646)),CONCATENATE(TEXT(O646,"yyyy-mm-ddThh:MM:ss"),"Z"),"")</f>
        <v/>
      </c>
      <c r="G646" s="201" t="str">
        <f t="shared" si="642"/>
        <v/>
      </c>
      <c r="H646" s="201" t="str">
        <f t="shared" si="642"/>
        <v/>
      </c>
      <c r="I646" s="178"/>
      <c r="J646" s="221"/>
      <c r="K646" s="178"/>
      <c r="L646" s="218"/>
      <c r="M646" s="178"/>
      <c r="N646" s="178"/>
      <c r="O646" s="217"/>
      <c r="P646" s="217"/>
      <c r="Q646" s="217"/>
      <c r="R646" s="218"/>
    </row>
    <row r="647" spans="1:18" ht="12.5">
      <c r="A647" s="220"/>
      <c r="B647" s="205"/>
      <c r="C647" s="201" t="str">
        <f t="shared" si="0"/>
        <v/>
      </c>
      <c r="D647" s="201" t="str">
        <f t="shared" si="1"/>
        <v/>
      </c>
      <c r="E647" s="201" t="str">
        <f t="shared" si="2"/>
        <v/>
      </c>
      <c r="F647" s="201" t="str">
        <f t="shared" ref="F647:H647" si="643">IF(NOT(ISBLANK(O647)),CONCATENATE(TEXT(O647,"yyyy-mm-ddThh:MM:ss"),"Z"),"")</f>
        <v/>
      </c>
      <c r="G647" s="201" t="str">
        <f t="shared" si="643"/>
        <v/>
      </c>
      <c r="H647" s="201" t="str">
        <f t="shared" si="643"/>
        <v/>
      </c>
      <c r="I647" s="178"/>
      <c r="J647" s="221"/>
      <c r="K647" s="178"/>
      <c r="L647" s="218"/>
      <c r="M647" s="178"/>
      <c r="N647" s="178"/>
      <c r="O647" s="217"/>
      <c r="P647" s="217"/>
      <c r="Q647" s="217"/>
      <c r="R647" s="218"/>
    </row>
    <row r="648" spans="1:18" ht="12.5">
      <c r="A648" s="220"/>
      <c r="B648" s="205"/>
      <c r="C648" s="201" t="str">
        <f t="shared" si="0"/>
        <v/>
      </c>
      <c r="D648" s="201" t="str">
        <f t="shared" si="1"/>
        <v/>
      </c>
      <c r="E648" s="201" t="str">
        <f t="shared" si="2"/>
        <v/>
      </c>
      <c r="F648" s="201" t="str">
        <f t="shared" ref="F648:H648" si="644">IF(NOT(ISBLANK(O648)),CONCATENATE(TEXT(O648,"yyyy-mm-ddThh:MM:ss"),"Z"),"")</f>
        <v/>
      </c>
      <c r="G648" s="201" t="str">
        <f t="shared" si="644"/>
        <v/>
      </c>
      <c r="H648" s="201" t="str">
        <f t="shared" si="644"/>
        <v/>
      </c>
      <c r="I648" s="178"/>
      <c r="J648" s="221"/>
      <c r="K648" s="178"/>
      <c r="L648" s="218"/>
      <c r="M648" s="178"/>
      <c r="N648" s="178"/>
      <c r="O648" s="217"/>
      <c r="P648" s="217"/>
      <c r="Q648" s="217"/>
      <c r="R648" s="218"/>
    </row>
    <row r="649" spans="1:18" ht="12.5">
      <c r="A649" s="220"/>
      <c r="B649" s="205"/>
      <c r="C649" s="201" t="str">
        <f t="shared" si="0"/>
        <v/>
      </c>
      <c r="D649" s="201" t="str">
        <f t="shared" si="1"/>
        <v/>
      </c>
      <c r="E649" s="201" t="str">
        <f t="shared" si="2"/>
        <v/>
      </c>
      <c r="F649" s="201" t="str">
        <f t="shared" ref="F649:H649" si="645">IF(NOT(ISBLANK(O649)),CONCATENATE(TEXT(O649,"yyyy-mm-ddThh:MM:ss"),"Z"),"")</f>
        <v/>
      </c>
      <c r="G649" s="201" t="str">
        <f t="shared" si="645"/>
        <v/>
      </c>
      <c r="H649" s="201" t="str">
        <f t="shared" si="645"/>
        <v/>
      </c>
      <c r="I649" s="178"/>
      <c r="J649" s="221"/>
      <c r="K649" s="178"/>
      <c r="L649" s="218"/>
      <c r="M649" s="178"/>
      <c r="N649" s="178"/>
      <c r="O649" s="217"/>
      <c r="P649" s="217"/>
      <c r="Q649" s="217"/>
      <c r="R649" s="218"/>
    </row>
    <row r="650" spans="1:18" ht="12.5">
      <c r="A650" s="220"/>
      <c r="B650" s="205"/>
      <c r="C650" s="201" t="str">
        <f t="shared" si="0"/>
        <v/>
      </c>
      <c r="D650" s="201" t="str">
        <f t="shared" si="1"/>
        <v/>
      </c>
      <c r="E650" s="201" t="str">
        <f t="shared" si="2"/>
        <v/>
      </c>
      <c r="F650" s="201" t="str">
        <f t="shared" ref="F650:H650" si="646">IF(NOT(ISBLANK(O650)),CONCATENATE(TEXT(O650,"yyyy-mm-ddThh:MM:ss"),"Z"),"")</f>
        <v/>
      </c>
      <c r="G650" s="201" t="str">
        <f t="shared" si="646"/>
        <v/>
      </c>
      <c r="H650" s="201" t="str">
        <f t="shared" si="646"/>
        <v/>
      </c>
      <c r="I650" s="178"/>
      <c r="J650" s="221"/>
      <c r="K650" s="178"/>
      <c r="L650" s="218"/>
      <c r="M650" s="178"/>
      <c r="N650" s="178"/>
      <c r="O650" s="217"/>
      <c r="P650" s="217"/>
      <c r="Q650" s="217"/>
      <c r="R650" s="218"/>
    </row>
    <row r="651" spans="1:18" ht="12.5">
      <c r="A651" s="220"/>
      <c r="B651" s="205"/>
      <c r="C651" s="201" t="str">
        <f t="shared" si="0"/>
        <v/>
      </c>
      <c r="D651" s="201" t="str">
        <f t="shared" si="1"/>
        <v/>
      </c>
      <c r="E651" s="201" t="str">
        <f t="shared" si="2"/>
        <v/>
      </c>
      <c r="F651" s="201" t="str">
        <f t="shared" ref="F651:H651" si="647">IF(NOT(ISBLANK(O651)),CONCATENATE(TEXT(O651,"yyyy-mm-ddThh:MM:ss"),"Z"),"")</f>
        <v/>
      </c>
      <c r="G651" s="201" t="str">
        <f t="shared" si="647"/>
        <v/>
      </c>
      <c r="H651" s="201" t="str">
        <f t="shared" si="647"/>
        <v/>
      </c>
      <c r="I651" s="178"/>
      <c r="J651" s="221"/>
      <c r="K651" s="178"/>
      <c r="L651" s="218"/>
      <c r="M651" s="178"/>
      <c r="N651" s="178"/>
      <c r="O651" s="217"/>
      <c r="P651" s="217"/>
      <c r="Q651" s="217"/>
      <c r="R651" s="218"/>
    </row>
    <row r="652" spans="1:18" ht="12.5">
      <c r="A652" s="220"/>
      <c r="B652" s="205"/>
      <c r="C652" s="201" t="str">
        <f t="shared" si="0"/>
        <v/>
      </c>
      <c r="D652" s="201" t="str">
        <f t="shared" si="1"/>
        <v/>
      </c>
      <c r="E652" s="201" t="str">
        <f t="shared" si="2"/>
        <v/>
      </c>
      <c r="F652" s="201" t="str">
        <f t="shared" ref="F652:H652" si="648">IF(NOT(ISBLANK(O652)),CONCATENATE(TEXT(O652,"yyyy-mm-ddThh:MM:ss"),"Z"),"")</f>
        <v/>
      </c>
      <c r="G652" s="201" t="str">
        <f t="shared" si="648"/>
        <v/>
      </c>
      <c r="H652" s="201" t="str">
        <f t="shared" si="648"/>
        <v/>
      </c>
      <c r="I652" s="178"/>
      <c r="J652" s="221"/>
      <c r="K652" s="178"/>
      <c r="L652" s="218"/>
      <c r="M652" s="178"/>
      <c r="N652" s="178"/>
      <c r="O652" s="217"/>
      <c r="P652" s="217"/>
      <c r="Q652" s="217"/>
      <c r="R652" s="218"/>
    </row>
    <row r="653" spans="1:18" ht="12.5">
      <c r="A653" s="220"/>
      <c r="B653" s="205"/>
      <c r="C653" s="201" t="str">
        <f t="shared" si="0"/>
        <v/>
      </c>
      <c r="D653" s="201" t="str">
        <f t="shared" si="1"/>
        <v/>
      </c>
      <c r="E653" s="201" t="str">
        <f t="shared" si="2"/>
        <v/>
      </c>
      <c r="F653" s="201" t="str">
        <f t="shared" ref="F653:H653" si="649">IF(NOT(ISBLANK(O653)),CONCATENATE(TEXT(O653,"yyyy-mm-ddThh:MM:ss"),"Z"),"")</f>
        <v/>
      </c>
      <c r="G653" s="201" t="str">
        <f t="shared" si="649"/>
        <v/>
      </c>
      <c r="H653" s="201" t="str">
        <f t="shared" si="649"/>
        <v/>
      </c>
      <c r="I653" s="178"/>
      <c r="J653" s="221"/>
      <c r="K653" s="178"/>
      <c r="L653" s="218"/>
      <c r="M653" s="178"/>
      <c r="N653" s="178"/>
      <c r="O653" s="217"/>
      <c r="P653" s="217"/>
      <c r="Q653" s="217"/>
      <c r="R653" s="218"/>
    </row>
    <row r="654" spans="1:18" ht="12.5">
      <c r="A654" s="220"/>
      <c r="B654" s="205"/>
      <c r="C654" s="201" t="str">
        <f t="shared" si="0"/>
        <v/>
      </c>
      <c r="D654" s="201" t="str">
        <f t="shared" si="1"/>
        <v/>
      </c>
      <c r="E654" s="201" t="str">
        <f t="shared" si="2"/>
        <v/>
      </c>
      <c r="F654" s="201" t="str">
        <f t="shared" ref="F654:H654" si="650">IF(NOT(ISBLANK(O654)),CONCATENATE(TEXT(O654,"yyyy-mm-ddThh:MM:ss"),"Z"),"")</f>
        <v/>
      </c>
      <c r="G654" s="201" t="str">
        <f t="shared" si="650"/>
        <v/>
      </c>
      <c r="H654" s="201" t="str">
        <f t="shared" si="650"/>
        <v/>
      </c>
      <c r="I654" s="178"/>
      <c r="J654" s="221"/>
      <c r="K654" s="178"/>
      <c r="L654" s="218"/>
      <c r="M654" s="178"/>
      <c r="N654" s="178"/>
      <c r="O654" s="217"/>
      <c r="P654" s="217"/>
      <c r="Q654" s="217"/>
      <c r="R654" s="218"/>
    </row>
    <row r="655" spans="1:18" ht="12.5">
      <c r="A655" s="220"/>
      <c r="B655" s="205"/>
      <c r="C655" s="201" t="str">
        <f t="shared" si="0"/>
        <v/>
      </c>
      <c r="D655" s="201" t="str">
        <f t="shared" si="1"/>
        <v/>
      </c>
      <c r="E655" s="201" t="str">
        <f t="shared" si="2"/>
        <v/>
      </c>
      <c r="F655" s="201" t="str">
        <f t="shared" ref="F655:H655" si="651">IF(NOT(ISBLANK(O655)),CONCATENATE(TEXT(O655,"yyyy-mm-ddThh:MM:ss"),"Z"),"")</f>
        <v/>
      </c>
      <c r="G655" s="201" t="str">
        <f t="shared" si="651"/>
        <v/>
      </c>
      <c r="H655" s="201" t="str">
        <f t="shared" si="651"/>
        <v/>
      </c>
      <c r="I655" s="178"/>
      <c r="J655" s="221"/>
      <c r="K655" s="178"/>
      <c r="L655" s="218"/>
      <c r="M655" s="178"/>
      <c r="N655" s="178"/>
      <c r="O655" s="217"/>
      <c r="P655" s="217"/>
      <c r="Q655" s="217"/>
      <c r="R655" s="218"/>
    </row>
    <row r="656" spans="1:18" ht="12.5">
      <c r="A656" s="220"/>
      <c r="B656" s="205"/>
      <c r="C656" s="201" t="str">
        <f t="shared" si="0"/>
        <v/>
      </c>
      <c r="D656" s="201" t="str">
        <f t="shared" si="1"/>
        <v/>
      </c>
      <c r="E656" s="201" t="str">
        <f t="shared" si="2"/>
        <v/>
      </c>
      <c r="F656" s="201" t="str">
        <f t="shared" ref="F656:H656" si="652">IF(NOT(ISBLANK(O656)),CONCATENATE(TEXT(O656,"yyyy-mm-ddThh:MM:ss"),"Z"),"")</f>
        <v/>
      </c>
      <c r="G656" s="201" t="str">
        <f t="shared" si="652"/>
        <v/>
      </c>
      <c r="H656" s="201" t="str">
        <f t="shared" si="652"/>
        <v/>
      </c>
      <c r="I656" s="178"/>
      <c r="J656" s="221"/>
      <c r="K656" s="178"/>
      <c r="L656" s="218"/>
      <c r="M656" s="178"/>
      <c r="N656" s="178"/>
      <c r="O656" s="217"/>
      <c r="P656" s="217"/>
      <c r="Q656" s="217"/>
      <c r="R656" s="218"/>
    </row>
    <row r="657" spans="1:18" ht="12.5">
      <c r="A657" s="220"/>
      <c r="B657" s="205"/>
      <c r="C657" s="201" t="str">
        <f t="shared" si="0"/>
        <v/>
      </c>
      <c r="D657" s="201" t="str">
        <f t="shared" si="1"/>
        <v/>
      </c>
      <c r="E657" s="201" t="str">
        <f t="shared" si="2"/>
        <v/>
      </c>
      <c r="F657" s="201" t="str">
        <f t="shared" ref="F657:H657" si="653">IF(NOT(ISBLANK(O657)),CONCATENATE(TEXT(O657,"yyyy-mm-ddThh:MM:ss"),"Z"),"")</f>
        <v/>
      </c>
      <c r="G657" s="201" t="str">
        <f t="shared" si="653"/>
        <v/>
      </c>
      <c r="H657" s="201" t="str">
        <f t="shared" si="653"/>
        <v/>
      </c>
      <c r="I657" s="178"/>
      <c r="J657" s="221"/>
      <c r="K657" s="178"/>
      <c r="L657" s="218"/>
      <c r="M657" s="178"/>
      <c r="N657" s="178"/>
      <c r="O657" s="217"/>
      <c r="P657" s="217"/>
      <c r="Q657" s="217"/>
      <c r="R657" s="218"/>
    </row>
    <row r="658" spans="1:18" ht="12.5">
      <c r="A658" s="220"/>
      <c r="B658" s="205"/>
      <c r="C658" s="201" t="str">
        <f t="shared" si="0"/>
        <v/>
      </c>
      <c r="D658" s="201" t="str">
        <f t="shared" si="1"/>
        <v/>
      </c>
      <c r="E658" s="201" t="str">
        <f t="shared" si="2"/>
        <v/>
      </c>
      <c r="F658" s="201" t="str">
        <f t="shared" ref="F658:H658" si="654">IF(NOT(ISBLANK(O658)),CONCATENATE(TEXT(O658,"yyyy-mm-ddThh:MM:ss"),"Z"),"")</f>
        <v/>
      </c>
      <c r="G658" s="201" t="str">
        <f t="shared" si="654"/>
        <v/>
      </c>
      <c r="H658" s="201" t="str">
        <f t="shared" si="654"/>
        <v/>
      </c>
      <c r="I658" s="178"/>
      <c r="J658" s="221"/>
      <c r="K658" s="178"/>
      <c r="L658" s="218"/>
      <c r="M658" s="178"/>
      <c r="N658" s="178"/>
      <c r="O658" s="217"/>
      <c r="P658" s="217"/>
      <c r="Q658" s="217"/>
      <c r="R658" s="218"/>
    </row>
    <row r="659" spans="1:18" ht="12.5">
      <c r="A659" s="220"/>
      <c r="B659" s="205"/>
      <c r="C659" s="201" t="str">
        <f t="shared" si="0"/>
        <v/>
      </c>
      <c r="D659" s="201" t="str">
        <f t="shared" si="1"/>
        <v/>
      </c>
      <c r="E659" s="201" t="str">
        <f t="shared" si="2"/>
        <v/>
      </c>
      <c r="F659" s="201" t="str">
        <f t="shared" ref="F659:H659" si="655">IF(NOT(ISBLANK(O659)),CONCATENATE(TEXT(O659,"yyyy-mm-ddThh:MM:ss"),"Z"),"")</f>
        <v/>
      </c>
      <c r="G659" s="201" t="str">
        <f t="shared" si="655"/>
        <v/>
      </c>
      <c r="H659" s="201" t="str">
        <f t="shared" si="655"/>
        <v/>
      </c>
      <c r="I659" s="178"/>
      <c r="J659" s="221"/>
      <c r="K659" s="178"/>
      <c r="L659" s="218"/>
      <c r="M659" s="178"/>
      <c r="N659" s="178"/>
      <c r="O659" s="217"/>
      <c r="P659" s="217"/>
      <c r="Q659" s="217"/>
      <c r="R659" s="218"/>
    </row>
    <row r="660" spans="1:18" ht="12.5">
      <c r="A660" s="220"/>
      <c r="B660" s="205"/>
      <c r="C660" s="201" t="str">
        <f t="shared" si="0"/>
        <v/>
      </c>
      <c r="D660" s="201" t="str">
        <f t="shared" si="1"/>
        <v/>
      </c>
      <c r="E660" s="201" t="str">
        <f t="shared" si="2"/>
        <v/>
      </c>
      <c r="F660" s="201" t="str">
        <f t="shared" ref="F660:H660" si="656">IF(NOT(ISBLANK(O660)),CONCATENATE(TEXT(O660,"yyyy-mm-ddThh:MM:ss"),"Z"),"")</f>
        <v/>
      </c>
      <c r="G660" s="201" t="str">
        <f t="shared" si="656"/>
        <v/>
      </c>
      <c r="H660" s="201" t="str">
        <f t="shared" si="656"/>
        <v/>
      </c>
      <c r="I660" s="178"/>
      <c r="J660" s="221"/>
      <c r="K660" s="178"/>
      <c r="L660" s="218"/>
      <c r="M660" s="178"/>
      <c r="N660" s="178"/>
      <c r="O660" s="217"/>
      <c r="P660" s="217"/>
      <c r="Q660" s="217"/>
      <c r="R660" s="218"/>
    </row>
    <row r="661" spans="1:18" ht="12.5">
      <c r="A661" s="220"/>
      <c r="B661" s="205"/>
      <c r="C661" s="201" t="str">
        <f t="shared" si="0"/>
        <v/>
      </c>
      <c r="D661" s="201" t="str">
        <f t="shared" si="1"/>
        <v/>
      </c>
      <c r="E661" s="201" t="str">
        <f t="shared" si="2"/>
        <v/>
      </c>
      <c r="F661" s="201" t="str">
        <f t="shared" ref="F661:H661" si="657">IF(NOT(ISBLANK(O661)),CONCATENATE(TEXT(O661,"yyyy-mm-ddThh:MM:ss"),"Z"),"")</f>
        <v/>
      </c>
      <c r="G661" s="201" t="str">
        <f t="shared" si="657"/>
        <v/>
      </c>
      <c r="H661" s="201" t="str">
        <f t="shared" si="657"/>
        <v/>
      </c>
      <c r="I661" s="178"/>
      <c r="J661" s="221"/>
      <c r="K661" s="178"/>
      <c r="L661" s="218"/>
      <c r="M661" s="178"/>
      <c r="N661" s="178"/>
      <c r="O661" s="217"/>
      <c r="P661" s="217"/>
      <c r="Q661" s="217"/>
      <c r="R661" s="218"/>
    </row>
    <row r="662" spans="1:18" ht="12.5">
      <c r="A662" s="220"/>
      <c r="B662" s="205"/>
      <c r="C662" s="201" t="str">
        <f t="shared" si="0"/>
        <v/>
      </c>
      <c r="D662" s="201" t="str">
        <f t="shared" si="1"/>
        <v/>
      </c>
      <c r="E662" s="201" t="str">
        <f t="shared" si="2"/>
        <v/>
      </c>
      <c r="F662" s="201" t="str">
        <f t="shared" ref="F662:H662" si="658">IF(NOT(ISBLANK(O662)),CONCATENATE(TEXT(O662,"yyyy-mm-ddThh:MM:ss"),"Z"),"")</f>
        <v/>
      </c>
      <c r="G662" s="201" t="str">
        <f t="shared" si="658"/>
        <v/>
      </c>
      <c r="H662" s="201" t="str">
        <f t="shared" si="658"/>
        <v/>
      </c>
      <c r="I662" s="178"/>
      <c r="J662" s="221"/>
      <c r="K662" s="178"/>
      <c r="L662" s="218"/>
      <c r="M662" s="178"/>
      <c r="N662" s="178"/>
      <c r="O662" s="217"/>
      <c r="P662" s="217"/>
      <c r="Q662" s="217"/>
      <c r="R662" s="218"/>
    </row>
    <row r="663" spans="1:18" ht="12.5">
      <c r="A663" s="220"/>
      <c r="B663" s="205"/>
      <c r="C663" s="201" t="str">
        <f t="shared" si="0"/>
        <v/>
      </c>
      <c r="D663" s="201" t="str">
        <f t="shared" si="1"/>
        <v/>
      </c>
      <c r="E663" s="201" t="str">
        <f t="shared" si="2"/>
        <v/>
      </c>
      <c r="F663" s="201" t="str">
        <f t="shared" ref="F663:H663" si="659">IF(NOT(ISBLANK(O663)),CONCATENATE(TEXT(O663,"yyyy-mm-ddThh:MM:ss"),"Z"),"")</f>
        <v/>
      </c>
      <c r="G663" s="201" t="str">
        <f t="shared" si="659"/>
        <v/>
      </c>
      <c r="H663" s="201" t="str">
        <f t="shared" si="659"/>
        <v/>
      </c>
      <c r="I663" s="178"/>
      <c r="J663" s="221"/>
      <c r="K663" s="178"/>
      <c r="L663" s="218"/>
      <c r="M663" s="178"/>
      <c r="N663" s="178"/>
      <c r="O663" s="217"/>
      <c r="P663" s="217"/>
      <c r="Q663" s="217"/>
      <c r="R663" s="218"/>
    </row>
    <row r="664" spans="1:18" ht="12.5">
      <c r="A664" s="220"/>
      <c r="B664" s="205"/>
      <c r="C664" s="201" t="str">
        <f t="shared" si="0"/>
        <v/>
      </c>
      <c r="D664" s="201" t="str">
        <f t="shared" si="1"/>
        <v/>
      </c>
      <c r="E664" s="201" t="str">
        <f t="shared" si="2"/>
        <v/>
      </c>
      <c r="F664" s="201" t="str">
        <f t="shared" ref="F664:H664" si="660">IF(NOT(ISBLANK(O664)),CONCATENATE(TEXT(O664,"yyyy-mm-ddThh:MM:ss"),"Z"),"")</f>
        <v/>
      </c>
      <c r="G664" s="201" t="str">
        <f t="shared" si="660"/>
        <v/>
      </c>
      <c r="H664" s="201" t="str">
        <f t="shared" si="660"/>
        <v/>
      </c>
      <c r="I664" s="178"/>
      <c r="J664" s="221"/>
      <c r="K664" s="178"/>
      <c r="L664" s="218"/>
      <c r="M664" s="178"/>
      <c r="N664" s="178"/>
      <c r="O664" s="217"/>
      <c r="P664" s="217"/>
      <c r="Q664" s="217"/>
      <c r="R664" s="218"/>
    </row>
    <row r="665" spans="1:18" ht="12.5">
      <c r="A665" s="220"/>
      <c r="B665" s="205"/>
      <c r="C665" s="201" t="str">
        <f t="shared" si="0"/>
        <v/>
      </c>
      <c r="D665" s="201" t="str">
        <f t="shared" si="1"/>
        <v/>
      </c>
      <c r="E665" s="201" t="str">
        <f t="shared" si="2"/>
        <v/>
      </c>
      <c r="F665" s="201" t="str">
        <f t="shared" ref="F665:H665" si="661">IF(NOT(ISBLANK(O665)),CONCATENATE(TEXT(O665,"yyyy-mm-ddThh:MM:ss"),"Z"),"")</f>
        <v/>
      </c>
      <c r="G665" s="201" t="str">
        <f t="shared" si="661"/>
        <v/>
      </c>
      <c r="H665" s="201" t="str">
        <f t="shared" si="661"/>
        <v/>
      </c>
      <c r="I665" s="178"/>
      <c r="J665" s="221"/>
      <c r="K665" s="178"/>
      <c r="L665" s="218"/>
      <c r="M665" s="178"/>
      <c r="N665" s="178"/>
      <c r="O665" s="217"/>
      <c r="P665" s="217"/>
      <c r="Q665" s="217"/>
      <c r="R665" s="218"/>
    </row>
    <row r="666" spans="1:18" ht="12.5">
      <c r="A666" s="220"/>
      <c r="B666" s="205"/>
      <c r="C666" s="201" t="str">
        <f t="shared" si="0"/>
        <v/>
      </c>
      <c r="D666" s="201" t="str">
        <f t="shared" si="1"/>
        <v/>
      </c>
      <c r="E666" s="201" t="str">
        <f t="shared" si="2"/>
        <v/>
      </c>
      <c r="F666" s="201" t="str">
        <f t="shared" ref="F666:H666" si="662">IF(NOT(ISBLANK(O666)),CONCATENATE(TEXT(O666,"yyyy-mm-ddThh:MM:ss"),"Z"),"")</f>
        <v/>
      </c>
      <c r="G666" s="201" t="str">
        <f t="shared" si="662"/>
        <v/>
      </c>
      <c r="H666" s="201" t="str">
        <f t="shared" si="662"/>
        <v/>
      </c>
      <c r="I666" s="178"/>
      <c r="J666" s="221"/>
      <c r="K666" s="178"/>
      <c r="L666" s="218"/>
      <c r="M666" s="178"/>
      <c r="N666" s="178"/>
      <c r="O666" s="217"/>
      <c r="P666" s="217"/>
      <c r="Q666" s="217"/>
      <c r="R666" s="218"/>
    </row>
    <row r="667" spans="1:18" ht="12.5">
      <c r="A667" s="220"/>
      <c r="B667" s="205"/>
      <c r="C667" s="201" t="str">
        <f t="shared" si="0"/>
        <v/>
      </c>
      <c r="D667" s="201" t="str">
        <f t="shared" si="1"/>
        <v/>
      </c>
      <c r="E667" s="201" t="str">
        <f t="shared" si="2"/>
        <v/>
      </c>
      <c r="F667" s="201" t="str">
        <f t="shared" ref="F667:H667" si="663">IF(NOT(ISBLANK(O667)),CONCATENATE(TEXT(O667,"yyyy-mm-ddThh:MM:ss"),"Z"),"")</f>
        <v/>
      </c>
      <c r="G667" s="201" t="str">
        <f t="shared" si="663"/>
        <v/>
      </c>
      <c r="H667" s="201" t="str">
        <f t="shared" si="663"/>
        <v/>
      </c>
      <c r="I667" s="178"/>
      <c r="J667" s="221"/>
      <c r="K667" s="178"/>
      <c r="L667" s="218"/>
      <c r="M667" s="178"/>
      <c r="N667" s="178"/>
      <c r="O667" s="217"/>
      <c r="P667" s="217"/>
      <c r="Q667" s="217"/>
      <c r="R667" s="218"/>
    </row>
    <row r="668" spans="1:18" ht="12.5">
      <c r="A668" s="220"/>
      <c r="B668" s="205"/>
      <c r="C668" s="201" t="str">
        <f t="shared" si="0"/>
        <v/>
      </c>
      <c r="D668" s="201" t="str">
        <f t="shared" si="1"/>
        <v/>
      </c>
      <c r="E668" s="201" t="str">
        <f t="shared" si="2"/>
        <v/>
      </c>
      <c r="F668" s="201" t="str">
        <f t="shared" ref="F668:H668" si="664">IF(NOT(ISBLANK(O668)),CONCATENATE(TEXT(O668,"yyyy-mm-ddThh:MM:ss"),"Z"),"")</f>
        <v/>
      </c>
      <c r="G668" s="201" t="str">
        <f t="shared" si="664"/>
        <v/>
      </c>
      <c r="H668" s="201" t="str">
        <f t="shared" si="664"/>
        <v/>
      </c>
      <c r="I668" s="178"/>
      <c r="J668" s="221"/>
      <c r="K668" s="178"/>
      <c r="L668" s="218"/>
      <c r="M668" s="178"/>
      <c r="N668" s="178"/>
      <c r="O668" s="217"/>
      <c r="P668" s="217"/>
      <c r="Q668" s="217"/>
      <c r="R668" s="218"/>
    </row>
    <row r="669" spans="1:18" ht="12.5">
      <c r="A669" s="220"/>
      <c r="B669" s="205"/>
      <c r="C669" s="201" t="str">
        <f t="shared" si="0"/>
        <v/>
      </c>
      <c r="D669" s="201" t="str">
        <f t="shared" si="1"/>
        <v/>
      </c>
      <c r="E669" s="201" t="str">
        <f t="shared" si="2"/>
        <v/>
      </c>
      <c r="F669" s="201" t="str">
        <f t="shared" ref="F669:H669" si="665">IF(NOT(ISBLANK(O669)),CONCATENATE(TEXT(O669,"yyyy-mm-ddThh:MM:ss"),"Z"),"")</f>
        <v/>
      </c>
      <c r="G669" s="201" t="str">
        <f t="shared" si="665"/>
        <v/>
      </c>
      <c r="H669" s="201" t="str">
        <f t="shared" si="665"/>
        <v/>
      </c>
      <c r="I669" s="178"/>
      <c r="J669" s="221"/>
      <c r="K669" s="178"/>
      <c r="L669" s="218"/>
      <c r="M669" s="178"/>
      <c r="N669" s="178"/>
      <c r="O669" s="217"/>
      <c r="P669" s="217"/>
      <c r="Q669" s="217"/>
      <c r="R669" s="218"/>
    </row>
    <row r="670" spans="1:18" ht="12.5">
      <c r="A670" s="220"/>
      <c r="B670" s="205"/>
      <c r="C670" s="201" t="str">
        <f t="shared" si="0"/>
        <v/>
      </c>
      <c r="D670" s="201" t="str">
        <f t="shared" si="1"/>
        <v/>
      </c>
      <c r="E670" s="201" t="str">
        <f t="shared" si="2"/>
        <v/>
      </c>
      <c r="F670" s="201" t="str">
        <f t="shared" ref="F670:H670" si="666">IF(NOT(ISBLANK(O670)),CONCATENATE(TEXT(O670,"yyyy-mm-ddThh:MM:ss"),"Z"),"")</f>
        <v/>
      </c>
      <c r="G670" s="201" t="str">
        <f t="shared" si="666"/>
        <v/>
      </c>
      <c r="H670" s="201" t="str">
        <f t="shared" si="666"/>
        <v/>
      </c>
      <c r="I670" s="178"/>
      <c r="J670" s="221"/>
      <c r="K670" s="178"/>
      <c r="L670" s="218"/>
      <c r="M670" s="178"/>
      <c r="N670" s="178"/>
      <c r="O670" s="217"/>
      <c r="P670" s="217"/>
      <c r="Q670" s="217"/>
      <c r="R670" s="218"/>
    </row>
    <row r="671" spans="1:18" ht="12.5">
      <c r="A671" s="220"/>
      <c r="B671" s="205"/>
      <c r="C671" s="201" t="str">
        <f t="shared" si="0"/>
        <v/>
      </c>
      <c r="D671" s="201" t="str">
        <f t="shared" si="1"/>
        <v/>
      </c>
      <c r="E671" s="201" t="str">
        <f t="shared" si="2"/>
        <v/>
      </c>
      <c r="F671" s="201" t="str">
        <f t="shared" ref="F671:H671" si="667">IF(NOT(ISBLANK(O671)),CONCATENATE(TEXT(O671,"yyyy-mm-ddThh:MM:ss"),"Z"),"")</f>
        <v/>
      </c>
      <c r="G671" s="201" t="str">
        <f t="shared" si="667"/>
        <v/>
      </c>
      <c r="H671" s="201" t="str">
        <f t="shared" si="667"/>
        <v/>
      </c>
      <c r="I671" s="178"/>
      <c r="J671" s="221"/>
      <c r="K671" s="178"/>
      <c r="L671" s="218"/>
      <c r="M671" s="178"/>
      <c r="N671" s="178"/>
      <c r="O671" s="217"/>
      <c r="P671" s="217"/>
      <c r="Q671" s="217"/>
      <c r="R671" s="218"/>
    </row>
    <row r="672" spans="1:18" ht="12.5">
      <c r="A672" s="220"/>
      <c r="B672" s="205"/>
      <c r="C672" s="201" t="str">
        <f t="shared" si="0"/>
        <v/>
      </c>
      <c r="D672" s="201" t="str">
        <f t="shared" si="1"/>
        <v/>
      </c>
      <c r="E672" s="201" t="str">
        <f t="shared" si="2"/>
        <v/>
      </c>
      <c r="F672" s="201" t="str">
        <f t="shared" ref="F672:H672" si="668">IF(NOT(ISBLANK(O672)),CONCATENATE(TEXT(O672,"yyyy-mm-ddThh:MM:ss"),"Z"),"")</f>
        <v/>
      </c>
      <c r="G672" s="201" t="str">
        <f t="shared" si="668"/>
        <v/>
      </c>
      <c r="H672" s="201" t="str">
        <f t="shared" si="668"/>
        <v/>
      </c>
      <c r="I672" s="178"/>
      <c r="J672" s="221"/>
      <c r="K672" s="178"/>
      <c r="L672" s="218"/>
      <c r="M672" s="178"/>
      <c r="N672" s="178"/>
      <c r="O672" s="217"/>
      <c r="P672" s="217"/>
      <c r="Q672" s="217"/>
      <c r="R672" s="218"/>
    </row>
    <row r="673" spans="1:18" ht="12.5">
      <c r="A673" s="220"/>
      <c r="B673" s="205"/>
      <c r="C673" s="201" t="str">
        <f t="shared" si="0"/>
        <v/>
      </c>
      <c r="D673" s="201" t="str">
        <f t="shared" si="1"/>
        <v/>
      </c>
      <c r="E673" s="201" t="str">
        <f t="shared" si="2"/>
        <v/>
      </c>
      <c r="F673" s="201" t="str">
        <f t="shared" ref="F673:H673" si="669">IF(NOT(ISBLANK(O673)),CONCATENATE(TEXT(O673,"yyyy-mm-ddThh:MM:ss"),"Z"),"")</f>
        <v/>
      </c>
      <c r="G673" s="201" t="str">
        <f t="shared" si="669"/>
        <v/>
      </c>
      <c r="H673" s="201" t="str">
        <f t="shared" si="669"/>
        <v/>
      </c>
      <c r="I673" s="178"/>
      <c r="J673" s="221"/>
      <c r="K673" s="178"/>
      <c r="L673" s="218"/>
      <c r="M673" s="178"/>
      <c r="N673" s="178"/>
      <c r="O673" s="217"/>
      <c r="P673" s="217"/>
      <c r="Q673" s="217"/>
      <c r="R673" s="218"/>
    </row>
    <row r="674" spans="1:18" ht="12.5">
      <c r="A674" s="220"/>
      <c r="B674" s="205"/>
      <c r="C674" s="201" t="str">
        <f t="shared" si="0"/>
        <v/>
      </c>
      <c r="D674" s="201" t="str">
        <f t="shared" si="1"/>
        <v/>
      </c>
      <c r="E674" s="201" t="str">
        <f t="shared" si="2"/>
        <v/>
      </c>
      <c r="F674" s="201" t="str">
        <f t="shared" ref="F674:H674" si="670">IF(NOT(ISBLANK(O674)),CONCATENATE(TEXT(O674,"yyyy-mm-ddThh:MM:ss"),"Z"),"")</f>
        <v/>
      </c>
      <c r="G674" s="201" t="str">
        <f t="shared" si="670"/>
        <v/>
      </c>
      <c r="H674" s="201" t="str">
        <f t="shared" si="670"/>
        <v/>
      </c>
      <c r="I674" s="178"/>
      <c r="J674" s="221"/>
      <c r="K674" s="178"/>
      <c r="L674" s="218"/>
      <c r="M674" s="178"/>
      <c r="N674" s="178"/>
      <c r="O674" s="217"/>
      <c r="P674" s="217"/>
      <c r="Q674" s="217"/>
      <c r="R674" s="218"/>
    </row>
    <row r="675" spans="1:18" ht="12.5">
      <c r="A675" s="220"/>
      <c r="B675" s="205"/>
      <c r="C675" s="201" t="str">
        <f t="shared" si="0"/>
        <v/>
      </c>
      <c r="D675" s="201" t="str">
        <f t="shared" si="1"/>
        <v/>
      </c>
      <c r="E675" s="201" t="str">
        <f t="shared" si="2"/>
        <v/>
      </c>
      <c r="F675" s="201" t="str">
        <f t="shared" ref="F675:H675" si="671">IF(NOT(ISBLANK(O675)),CONCATENATE(TEXT(O675,"yyyy-mm-ddThh:MM:ss"),"Z"),"")</f>
        <v/>
      </c>
      <c r="G675" s="201" t="str">
        <f t="shared" si="671"/>
        <v/>
      </c>
      <c r="H675" s="201" t="str">
        <f t="shared" si="671"/>
        <v/>
      </c>
      <c r="I675" s="178"/>
      <c r="J675" s="221"/>
      <c r="K675" s="178"/>
      <c r="L675" s="218"/>
      <c r="M675" s="178"/>
      <c r="N675" s="178"/>
      <c r="O675" s="217"/>
      <c r="P675" s="217"/>
      <c r="Q675" s="217"/>
      <c r="R675" s="218"/>
    </row>
    <row r="676" spans="1:18" ht="12.5">
      <c r="A676" s="220"/>
      <c r="B676" s="205"/>
      <c r="C676" s="201" t="str">
        <f t="shared" si="0"/>
        <v/>
      </c>
      <c r="D676" s="201" t="str">
        <f t="shared" si="1"/>
        <v/>
      </c>
      <c r="E676" s="201" t="str">
        <f t="shared" si="2"/>
        <v/>
      </c>
      <c r="F676" s="201" t="str">
        <f t="shared" ref="F676:H676" si="672">IF(NOT(ISBLANK(O676)),CONCATENATE(TEXT(O676,"yyyy-mm-ddThh:MM:ss"),"Z"),"")</f>
        <v/>
      </c>
      <c r="G676" s="201" t="str">
        <f t="shared" si="672"/>
        <v/>
      </c>
      <c r="H676" s="201" t="str">
        <f t="shared" si="672"/>
        <v/>
      </c>
      <c r="I676" s="178"/>
      <c r="J676" s="221"/>
      <c r="K676" s="178"/>
      <c r="L676" s="218"/>
      <c r="M676" s="178"/>
      <c r="N676" s="178"/>
      <c r="O676" s="217"/>
      <c r="P676" s="217"/>
      <c r="Q676" s="217"/>
      <c r="R676" s="218"/>
    </row>
    <row r="677" spans="1:18" ht="12.5">
      <c r="A677" s="220"/>
      <c r="B677" s="205"/>
      <c r="C677" s="201" t="str">
        <f t="shared" si="0"/>
        <v/>
      </c>
      <c r="D677" s="201" t="str">
        <f t="shared" si="1"/>
        <v/>
      </c>
      <c r="E677" s="201" t="str">
        <f t="shared" si="2"/>
        <v/>
      </c>
      <c r="F677" s="201" t="str">
        <f t="shared" ref="F677:H677" si="673">IF(NOT(ISBLANK(O677)),CONCATENATE(TEXT(O677,"yyyy-mm-ddThh:MM:ss"),"Z"),"")</f>
        <v/>
      </c>
      <c r="G677" s="201" t="str">
        <f t="shared" si="673"/>
        <v/>
      </c>
      <c r="H677" s="201" t="str">
        <f t="shared" si="673"/>
        <v/>
      </c>
      <c r="I677" s="178"/>
      <c r="J677" s="221"/>
      <c r="K677" s="178"/>
      <c r="L677" s="218"/>
      <c r="M677" s="178"/>
      <c r="N677" s="178"/>
      <c r="O677" s="217"/>
      <c r="P677" s="217"/>
      <c r="Q677" s="217"/>
      <c r="R677" s="218"/>
    </row>
    <row r="678" spans="1:18" ht="12.5">
      <c r="A678" s="220"/>
      <c r="B678" s="205"/>
      <c r="C678" s="201" t="str">
        <f t="shared" si="0"/>
        <v/>
      </c>
      <c r="D678" s="201" t="str">
        <f t="shared" si="1"/>
        <v/>
      </c>
      <c r="E678" s="201" t="str">
        <f t="shared" si="2"/>
        <v/>
      </c>
      <c r="F678" s="201" t="str">
        <f t="shared" ref="F678:H678" si="674">IF(NOT(ISBLANK(O678)),CONCATENATE(TEXT(O678,"yyyy-mm-ddThh:MM:ss"),"Z"),"")</f>
        <v/>
      </c>
      <c r="G678" s="201" t="str">
        <f t="shared" si="674"/>
        <v/>
      </c>
      <c r="H678" s="201" t="str">
        <f t="shared" si="674"/>
        <v/>
      </c>
      <c r="I678" s="178"/>
      <c r="J678" s="221"/>
      <c r="K678" s="178"/>
      <c r="L678" s="218"/>
      <c r="M678" s="178"/>
      <c r="N678" s="178"/>
      <c r="O678" s="217"/>
      <c r="P678" s="217"/>
      <c r="Q678" s="217"/>
      <c r="R678" s="218"/>
    </row>
    <row r="679" spans="1:18" ht="12.5">
      <c r="A679" s="220"/>
      <c r="B679" s="205"/>
      <c r="C679" s="201" t="str">
        <f t="shared" si="0"/>
        <v/>
      </c>
      <c r="D679" s="201" t="str">
        <f t="shared" si="1"/>
        <v/>
      </c>
      <c r="E679" s="201" t="str">
        <f t="shared" si="2"/>
        <v/>
      </c>
      <c r="F679" s="201" t="str">
        <f t="shared" ref="F679:H679" si="675">IF(NOT(ISBLANK(O679)),CONCATENATE(TEXT(O679,"yyyy-mm-ddThh:MM:ss"),"Z"),"")</f>
        <v/>
      </c>
      <c r="G679" s="201" t="str">
        <f t="shared" si="675"/>
        <v/>
      </c>
      <c r="H679" s="201" t="str">
        <f t="shared" si="675"/>
        <v/>
      </c>
      <c r="I679" s="178"/>
      <c r="J679" s="221"/>
      <c r="K679" s="178"/>
      <c r="L679" s="218"/>
      <c r="M679" s="178"/>
      <c r="N679" s="178"/>
      <c r="O679" s="217"/>
      <c r="P679" s="217"/>
      <c r="Q679" s="217"/>
      <c r="R679" s="218"/>
    </row>
    <row r="680" spans="1:18" ht="12.5">
      <c r="A680" s="220"/>
      <c r="B680" s="205"/>
      <c r="C680" s="201" t="str">
        <f t="shared" si="0"/>
        <v/>
      </c>
      <c r="D680" s="201" t="str">
        <f t="shared" si="1"/>
        <v/>
      </c>
      <c r="E680" s="201" t="str">
        <f t="shared" si="2"/>
        <v/>
      </c>
      <c r="F680" s="201" t="str">
        <f t="shared" ref="F680:H680" si="676">IF(NOT(ISBLANK(O680)),CONCATENATE(TEXT(O680,"yyyy-mm-ddThh:MM:ss"),"Z"),"")</f>
        <v/>
      </c>
      <c r="G680" s="201" t="str">
        <f t="shared" si="676"/>
        <v/>
      </c>
      <c r="H680" s="201" t="str">
        <f t="shared" si="676"/>
        <v/>
      </c>
      <c r="I680" s="178"/>
      <c r="J680" s="221"/>
      <c r="K680" s="178"/>
      <c r="L680" s="218"/>
      <c r="M680" s="178"/>
      <c r="N680" s="178"/>
      <c r="O680" s="217"/>
      <c r="P680" s="217"/>
      <c r="Q680" s="217"/>
      <c r="R680" s="218"/>
    </row>
    <row r="681" spans="1:18" ht="12.5">
      <c r="A681" s="220"/>
      <c r="B681" s="205"/>
      <c r="C681" s="201" t="str">
        <f t="shared" si="0"/>
        <v/>
      </c>
      <c r="D681" s="201" t="str">
        <f t="shared" si="1"/>
        <v/>
      </c>
      <c r="E681" s="201" t="str">
        <f t="shared" si="2"/>
        <v/>
      </c>
      <c r="F681" s="201" t="str">
        <f t="shared" ref="F681:H681" si="677">IF(NOT(ISBLANK(O681)),CONCATENATE(TEXT(O681,"yyyy-mm-ddThh:MM:ss"),"Z"),"")</f>
        <v/>
      </c>
      <c r="G681" s="201" t="str">
        <f t="shared" si="677"/>
        <v/>
      </c>
      <c r="H681" s="201" t="str">
        <f t="shared" si="677"/>
        <v/>
      </c>
      <c r="I681" s="178"/>
      <c r="J681" s="221"/>
      <c r="K681" s="178"/>
      <c r="L681" s="218"/>
      <c r="M681" s="178"/>
      <c r="N681" s="178"/>
      <c r="O681" s="217"/>
      <c r="P681" s="217"/>
      <c r="Q681" s="217"/>
      <c r="R681" s="218"/>
    </row>
    <row r="682" spans="1:18" ht="12.5">
      <c r="A682" s="220"/>
      <c r="B682" s="205"/>
      <c r="C682" s="201" t="str">
        <f t="shared" si="0"/>
        <v/>
      </c>
      <c r="D682" s="201" t="str">
        <f t="shared" si="1"/>
        <v/>
      </c>
      <c r="E682" s="201" t="str">
        <f t="shared" si="2"/>
        <v/>
      </c>
      <c r="F682" s="201" t="str">
        <f t="shared" ref="F682:H682" si="678">IF(NOT(ISBLANK(O682)),CONCATENATE(TEXT(O682,"yyyy-mm-ddThh:MM:ss"),"Z"),"")</f>
        <v/>
      </c>
      <c r="G682" s="201" t="str">
        <f t="shared" si="678"/>
        <v/>
      </c>
      <c r="H682" s="201" t="str">
        <f t="shared" si="678"/>
        <v/>
      </c>
      <c r="I682" s="178"/>
      <c r="J682" s="221"/>
      <c r="K682" s="178"/>
      <c r="L682" s="218"/>
      <c r="M682" s="178"/>
      <c r="N682" s="178"/>
      <c r="O682" s="217"/>
      <c r="P682" s="217"/>
      <c r="Q682" s="217"/>
      <c r="R682" s="218"/>
    </row>
    <row r="683" spans="1:18" ht="12.5">
      <c r="A683" s="220"/>
      <c r="B683" s="205"/>
      <c r="C683" s="201" t="str">
        <f t="shared" si="0"/>
        <v/>
      </c>
      <c r="D683" s="201" t="str">
        <f t="shared" si="1"/>
        <v/>
      </c>
      <c r="E683" s="201" t="str">
        <f t="shared" si="2"/>
        <v/>
      </c>
      <c r="F683" s="201" t="str">
        <f t="shared" ref="F683:H683" si="679">IF(NOT(ISBLANK(O683)),CONCATENATE(TEXT(O683,"yyyy-mm-ddThh:MM:ss"),"Z"),"")</f>
        <v/>
      </c>
      <c r="G683" s="201" t="str">
        <f t="shared" si="679"/>
        <v/>
      </c>
      <c r="H683" s="201" t="str">
        <f t="shared" si="679"/>
        <v/>
      </c>
      <c r="I683" s="178"/>
      <c r="J683" s="221"/>
      <c r="K683" s="178"/>
      <c r="L683" s="218"/>
      <c r="M683" s="178"/>
      <c r="N683" s="178"/>
      <c r="O683" s="217"/>
      <c r="P683" s="217"/>
      <c r="Q683" s="217"/>
      <c r="R683" s="218"/>
    </row>
    <row r="684" spans="1:18" ht="12.5">
      <c r="A684" s="220"/>
      <c r="B684" s="205"/>
      <c r="C684" s="201" t="str">
        <f t="shared" si="0"/>
        <v/>
      </c>
      <c r="D684" s="201" t="str">
        <f t="shared" si="1"/>
        <v/>
      </c>
      <c r="E684" s="201" t="str">
        <f t="shared" si="2"/>
        <v/>
      </c>
      <c r="F684" s="201" t="str">
        <f t="shared" ref="F684:H684" si="680">IF(NOT(ISBLANK(O684)),CONCATENATE(TEXT(O684,"yyyy-mm-ddThh:MM:ss"),"Z"),"")</f>
        <v/>
      </c>
      <c r="G684" s="201" t="str">
        <f t="shared" si="680"/>
        <v/>
      </c>
      <c r="H684" s="201" t="str">
        <f t="shared" si="680"/>
        <v/>
      </c>
      <c r="I684" s="178"/>
      <c r="J684" s="221"/>
      <c r="K684" s="178"/>
      <c r="L684" s="218"/>
      <c r="M684" s="178"/>
      <c r="N684" s="178"/>
      <c r="O684" s="217"/>
      <c r="P684" s="217"/>
      <c r="Q684" s="217"/>
      <c r="R684" s="218"/>
    </row>
    <row r="685" spans="1:18" ht="12.5">
      <c r="A685" s="220"/>
      <c r="B685" s="205"/>
      <c r="C685" s="201" t="str">
        <f t="shared" si="0"/>
        <v/>
      </c>
      <c r="D685" s="201" t="str">
        <f t="shared" si="1"/>
        <v/>
      </c>
      <c r="E685" s="201" t="str">
        <f t="shared" si="2"/>
        <v/>
      </c>
      <c r="F685" s="201" t="str">
        <f t="shared" ref="F685:H685" si="681">IF(NOT(ISBLANK(O685)),CONCATENATE(TEXT(O685,"yyyy-mm-ddThh:MM:ss"),"Z"),"")</f>
        <v/>
      </c>
      <c r="G685" s="201" t="str">
        <f t="shared" si="681"/>
        <v/>
      </c>
      <c r="H685" s="201" t="str">
        <f t="shared" si="681"/>
        <v/>
      </c>
      <c r="I685" s="178"/>
      <c r="J685" s="221"/>
      <c r="K685" s="178"/>
      <c r="L685" s="218"/>
      <c r="M685" s="178"/>
      <c r="N685" s="178"/>
      <c r="O685" s="217"/>
      <c r="P685" s="217"/>
      <c r="Q685" s="217"/>
      <c r="R685" s="218"/>
    </row>
    <row r="686" spans="1:18" ht="12.5">
      <c r="A686" s="220"/>
      <c r="B686" s="205"/>
      <c r="C686" s="201" t="str">
        <f t="shared" si="0"/>
        <v/>
      </c>
      <c r="D686" s="201" t="str">
        <f t="shared" si="1"/>
        <v/>
      </c>
      <c r="E686" s="201" t="str">
        <f t="shared" si="2"/>
        <v/>
      </c>
      <c r="F686" s="201" t="str">
        <f t="shared" ref="F686:H686" si="682">IF(NOT(ISBLANK(O686)),CONCATENATE(TEXT(O686,"yyyy-mm-ddThh:MM:ss"),"Z"),"")</f>
        <v/>
      </c>
      <c r="G686" s="201" t="str">
        <f t="shared" si="682"/>
        <v/>
      </c>
      <c r="H686" s="201" t="str">
        <f t="shared" si="682"/>
        <v/>
      </c>
      <c r="I686" s="178"/>
      <c r="J686" s="221"/>
      <c r="K686" s="178"/>
      <c r="L686" s="218"/>
      <c r="M686" s="178"/>
      <c r="N686" s="178"/>
      <c r="O686" s="217"/>
      <c r="P686" s="217"/>
      <c r="Q686" s="217"/>
      <c r="R686" s="218"/>
    </row>
    <row r="687" spans="1:18" ht="12.5">
      <c r="A687" s="220"/>
      <c r="B687" s="205"/>
      <c r="C687" s="201" t="str">
        <f t="shared" si="0"/>
        <v/>
      </c>
      <c r="D687" s="201" t="str">
        <f t="shared" si="1"/>
        <v/>
      </c>
      <c r="E687" s="201" t="str">
        <f t="shared" si="2"/>
        <v/>
      </c>
      <c r="F687" s="201" t="str">
        <f t="shared" ref="F687:H687" si="683">IF(NOT(ISBLANK(O687)),CONCATENATE(TEXT(O687,"yyyy-mm-ddThh:MM:ss"),"Z"),"")</f>
        <v/>
      </c>
      <c r="G687" s="201" t="str">
        <f t="shared" si="683"/>
        <v/>
      </c>
      <c r="H687" s="201" t="str">
        <f t="shared" si="683"/>
        <v/>
      </c>
      <c r="I687" s="178"/>
      <c r="J687" s="221"/>
      <c r="K687" s="178"/>
      <c r="L687" s="218"/>
      <c r="M687" s="178"/>
      <c r="N687" s="178"/>
      <c r="O687" s="217"/>
      <c r="P687" s="217"/>
      <c r="Q687" s="217"/>
      <c r="R687" s="218"/>
    </row>
    <row r="688" spans="1:18" ht="12.5">
      <c r="A688" s="220"/>
      <c r="B688" s="205"/>
      <c r="C688" s="201" t="str">
        <f t="shared" si="0"/>
        <v/>
      </c>
      <c r="D688" s="201" t="str">
        <f t="shared" si="1"/>
        <v/>
      </c>
      <c r="E688" s="201" t="str">
        <f t="shared" si="2"/>
        <v/>
      </c>
      <c r="F688" s="201" t="str">
        <f t="shared" ref="F688:H688" si="684">IF(NOT(ISBLANK(O688)),CONCATENATE(TEXT(O688,"yyyy-mm-ddThh:MM:ss"),"Z"),"")</f>
        <v/>
      </c>
      <c r="G688" s="201" t="str">
        <f t="shared" si="684"/>
        <v/>
      </c>
      <c r="H688" s="201" t="str">
        <f t="shared" si="684"/>
        <v/>
      </c>
      <c r="I688" s="178"/>
      <c r="J688" s="221"/>
      <c r="K688" s="178"/>
      <c r="L688" s="218"/>
      <c r="M688" s="178"/>
      <c r="N688" s="178"/>
      <c r="O688" s="217"/>
      <c r="P688" s="217"/>
      <c r="Q688" s="217"/>
      <c r="R688" s="218"/>
    </row>
    <row r="689" spans="1:18" ht="12.5">
      <c r="A689" s="220"/>
      <c r="B689" s="205"/>
      <c r="C689" s="201" t="str">
        <f t="shared" si="0"/>
        <v/>
      </c>
      <c r="D689" s="201" t="str">
        <f t="shared" si="1"/>
        <v/>
      </c>
      <c r="E689" s="201" t="str">
        <f t="shared" si="2"/>
        <v/>
      </c>
      <c r="F689" s="201" t="str">
        <f t="shared" ref="F689:H689" si="685">IF(NOT(ISBLANK(O689)),CONCATENATE(TEXT(O689,"yyyy-mm-ddThh:MM:ss"),"Z"),"")</f>
        <v/>
      </c>
      <c r="G689" s="201" t="str">
        <f t="shared" si="685"/>
        <v/>
      </c>
      <c r="H689" s="201" t="str">
        <f t="shared" si="685"/>
        <v/>
      </c>
      <c r="I689" s="178"/>
      <c r="J689" s="221"/>
      <c r="K689" s="178"/>
      <c r="L689" s="218"/>
      <c r="M689" s="178"/>
      <c r="N689" s="178"/>
      <c r="O689" s="217"/>
      <c r="P689" s="217"/>
      <c r="Q689" s="217"/>
      <c r="R689" s="218"/>
    </row>
    <row r="690" spans="1:18" ht="12.5">
      <c r="A690" s="220"/>
      <c r="B690" s="205"/>
      <c r="C690" s="201" t="str">
        <f t="shared" si="0"/>
        <v/>
      </c>
      <c r="D690" s="201" t="str">
        <f t="shared" si="1"/>
        <v/>
      </c>
      <c r="E690" s="201" t="str">
        <f t="shared" si="2"/>
        <v/>
      </c>
      <c r="F690" s="201" t="str">
        <f t="shared" ref="F690:H690" si="686">IF(NOT(ISBLANK(O690)),CONCATENATE(TEXT(O690,"yyyy-mm-ddThh:MM:ss"),"Z"),"")</f>
        <v/>
      </c>
      <c r="G690" s="201" t="str">
        <f t="shared" si="686"/>
        <v/>
      </c>
      <c r="H690" s="201" t="str">
        <f t="shared" si="686"/>
        <v/>
      </c>
      <c r="I690" s="178"/>
      <c r="J690" s="221"/>
      <c r="K690" s="178"/>
      <c r="L690" s="218"/>
      <c r="M690" s="178"/>
      <c r="N690" s="178"/>
      <c r="O690" s="217"/>
      <c r="P690" s="217"/>
      <c r="Q690" s="217"/>
      <c r="R690" s="218"/>
    </row>
    <row r="691" spans="1:18" ht="12.5">
      <c r="A691" s="220"/>
      <c r="B691" s="205"/>
      <c r="C691" s="201" t="str">
        <f t="shared" si="0"/>
        <v/>
      </c>
      <c r="D691" s="201" t="str">
        <f t="shared" si="1"/>
        <v/>
      </c>
      <c r="E691" s="201" t="str">
        <f t="shared" si="2"/>
        <v/>
      </c>
      <c r="F691" s="201" t="str">
        <f t="shared" ref="F691:H691" si="687">IF(NOT(ISBLANK(O691)),CONCATENATE(TEXT(O691,"yyyy-mm-ddThh:MM:ss"),"Z"),"")</f>
        <v/>
      </c>
      <c r="G691" s="201" t="str">
        <f t="shared" si="687"/>
        <v/>
      </c>
      <c r="H691" s="201" t="str">
        <f t="shared" si="687"/>
        <v/>
      </c>
      <c r="I691" s="178"/>
      <c r="J691" s="221"/>
      <c r="K691" s="178"/>
      <c r="L691" s="218"/>
      <c r="M691" s="178"/>
      <c r="N691" s="178"/>
      <c r="O691" s="217"/>
      <c r="P691" s="217"/>
      <c r="Q691" s="217"/>
      <c r="R691" s="218"/>
    </row>
    <row r="692" spans="1:18" ht="12.5">
      <c r="A692" s="220"/>
      <c r="B692" s="205"/>
      <c r="C692" s="201" t="str">
        <f t="shared" si="0"/>
        <v/>
      </c>
      <c r="D692" s="201" t="str">
        <f t="shared" si="1"/>
        <v/>
      </c>
      <c r="E692" s="201" t="str">
        <f t="shared" si="2"/>
        <v/>
      </c>
      <c r="F692" s="201" t="str">
        <f t="shared" ref="F692:H692" si="688">IF(NOT(ISBLANK(O692)),CONCATENATE(TEXT(O692,"yyyy-mm-ddThh:MM:ss"),"Z"),"")</f>
        <v/>
      </c>
      <c r="G692" s="201" t="str">
        <f t="shared" si="688"/>
        <v/>
      </c>
      <c r="H692" s="201" t="str">
        <f t="shared" si="688"/>
        <v/>
      </c>
      <c r="I692" s="178"/>
      <c r="J692" s="221"/>
      <c r="K692" s="178"/>
      <c r="L692" s="218"/>
      <c r="M692" s="178"/>
      <c r="N692" s="178"/>
      <c r="O692" s="217"/>
      <c r="P692" s="217"/>
      <c r="Q692" s="217"/>
      <c r="R692" s="218"/>
    </row>
    <row r="693" spans="1:18" ht="12.5">
      <c r="A693" s="220"/>
      <c r="B693" s="205"/>
      <c r="C693" s="201" t="str">
        <f t="shared" si="0"/>
        <v/>
      </c>
      <c r="D693" s="201" t="str">
        <f t="shared" si="1"/>
        <v/>
      </c>
      <c r="E693" s="201" t="str">
        <f t="shared" si="2"/>
        <v/>
      </c>
      <c r="F693" s="201" t="str">
        <f t="shared" ref="F693:H693" si="689">IF(NOT(ISBLANK(O693)),CONCATENATE(TEXT(O693,"yyyy-mm-ddThh:MM:ss"),"Z"),"")</f>
        <v/>
      </c>
      <c r="G693" s="201" t="str">
        <f t="shared" si="689"/>
        <v/>
      </c>
      <c r="H693" s="201" t="str">
        <f t="shared" si="689"/>
        <v/>
      </c>
      <c r="I693" s="178"/>
      <c r="J693" s="221"/>
      <c r="K693" s="178"/>
      <c r="L693" s="218"/>
      <c r="M693" s="178"/>
      <c r="N693" s="178"/>
      <c r="O693" s="217"/>
      <c r="P693" s="217"/>
      <c r="Q693" s="217"/>
      <c r="R693" s="218"/>
    </row>
    <row r="694" spans="1:18" ht="12.5">
      <c r="A694" s="220"/>
      <c r="B694" s="205"/>
      <c r="C694" s="201" t="str">
        <f t="shared" si="0"/>
        <v/>
      </c>
      <c r="D694" s="201" t="str">
        <f t="shared" si="1"/>
        <v/>
      </c>
      <c r="E694" s="201" t="str">
        <f t="shared" si="2"/>
        <v/>
      </c>
      <c r="F694" s="201" t="str">
        <f t="shared" ref="F694:H694" si="690">IF(NOT(ISBLANK(O694)),CONCATENATE(TEXT(O694,"yyyy-mm-ddThh:MM:ss"),"Z"),"")</f>
        <v/>
      </c>
      <c r="G694" s="201" t="str">
        <f t="shared" si="690"/>
        <v/>
      </c>
      <c r="H694" s="201" t="str">
        <f t="shared" si="690"/>
        <v/>
      </c>
      <c r="I694" s="178"/>
      <c r="J694" s="221"/>
      <c r="K694" s="178"/>
      <c r="L694" s="218"/>
      <c r="M694" s="178"/>
      <c r="N694" s="178"/>
      <c r="O694" s="217"/>
      <c r="P694" s="217"/>
      <c r="Q694" s="217"/>
      <c r="R694" s="218"/>
    </row>
    <row r="695" spans="1:18" ht="12.5">
      <c r="A695" s="220"/>
      <c r="B695" s="205"/>
      <c r="C695" s="201" t="str">
        <f t="shared" si="0"/>
        <v/>
      </c>
      <c r="D695" s="201" t="str">
        <f t="shared" si="1"/>
        <v/>
      </c>
      <c r="E695" s="201" t="str">
        <f t="shared" si="2"/>
        <v/>
      </c>
      <c r="F695" s="201" t="str">
        <f t="shared" ref="F695:H695" si="691">IF(NOT(ISBLANK(O695)),CONCATENATE(TEXT(O695,"yyyy-mm-ddThh:MM:ss"),"Z"),"")</f>
        <v/>
      </c>
      <c r="G695" s="201" t="str">
        <f t="shared" si="691"/>
        <v/>
      </c>
      <c r="H695" s="201" t="str">
        <f t="shared" si="691"/>
        <v/>
      </c>
      <c r="I695" s="178"/>
      <c r="J695" s="221"/>
      <c r="K695" s="178"/>
      <c r="L695" s="218"/>
      <c r="M695" s="178"/>
      <c r="N695" s="178"/>
      <c r="O695" s="217"/>
      <c r="P695" s="217"/>
      <c r="Q695" s="217"/>
      <c r="R695" s="218"/>
    </row>
    <row r="696" spans="1:18" ht="12.5">
      <c r="A696" s="220"/>
      <c r="B696" s="205"/>
      <c r="C696" s="201" t="str">
        <f t="shared" si="0"/>
        <v/>
      </c>
      <c r="D696" s="201" t="str">
        <f t="shared" si="1"/>
        <v/>
      </c>
      <c r="E696" s="201" t="str">
        <f t="shared" si="2"/>
        <v/>
      </c>
      <c r="F696" s="201" t="str">
        <f t="shared" ref="F696:H696" si="692">IF(NOT(ISBLANK(O696)),CONCATENATE(TEXT(O696,"yyyy-mm-ddThh:MM:ss"),"Z"),"")</f>
        <v/>
      </c>
      <c r="G696" s="201" t="str">
        <f t="shared" si="692"/>
        <v/>
      </c>
      <c r="H696" s="201" t="str">
        <f t="shared" si="692"/>
        <v/>
      </c>
      <c r="I696" s="178"/>
      <c r="J696" s="221"/>
      <c r="K696" s="178"/>
      <c r="L696" s="218"/>
      <c r="M696" s="178"/>
      <c r="N696" s="178"/>
      <c r="O696" s="217"/>
      <c r="P696" s="217"/>
      <c r="Q696" s="217"/>
      <c r="R696" s="218"/>
    </row>
    <row r="697" spans="1:18" ht="12.5">
      <c r="A697" s="220"/>
      <c r="B697" s="205"/>
      <c r="C697" s="201" t="str">
        <f t="shared" si="0"/>
        <v/>
      </c>
      <c r="D697" s="201" t="str">
        <f t="shared" si="1"/>
        <v/>
      </c>
      <c r="E697" s="201" t="str">
        <f t="shared" si="2"/>
        <v/>
      </c>
      <c r="F697" s="201" t="str">
        <f t="shared" ref="F697:H697" si="693">IF(NOT(ISBLANK(O697)),CONCATENATE(TEXT(O697,"yyyy-mm-ddThh:MM:ss"),"Z"),"")</f>
        <v/>
      </c>
      <c r="G697" s="201" t="str">
        <f t="shared" si="693"/>
        <v/>
      </c>
      <c r="H697" s="201" t="str">
        <f t="shared" si="693"/>
        <v/>
      </c>
      <c r="I697" s="178"/>
      <c r="J697" s="221"/>
      <c r="K697" s="178"/>
      <c r="L697" s="218"/>
      <c r="M697" s="178"/>
      <c r="N697" s="178"/>
      <c r="O697" s="217"/>
      <c r="P697" s="217"/>
      <c r="Q697" s="217"/>
      <c r="R697" s="218"/>
    </row>
    <row r="698" spans="1:18" ht="12.5">
      <c r="A698" s="220"/>
      <c r="B698" s="205"/>
      <c r="C698" s="201" t="str">
        <f t="shared" si="0"/>
        <v/>
      </c>
      <c r="D698" s="201" t="str">
        <f t="shared" si="1"/>
        <v/>
      </c>
      <c r="E698" s="201" t="str">
        <f t="shared" si="2"/>
        <v/>
      </c>
      <c r="F698" s="201" t="str">
        <f t="shared" ref="F698:H698" si="694">IF(NOT(ISBLANK(O698)),CONCATENATE(TEXT(O698,"yyyy-mm-ddThh:MM:ss"),"Z"),"")</f>
        <v/>
      </c>
      <c r="G698" s="201" t="str">
        <f t="shared" si="694"/>
        <v/>
      </c>
      <c r="H698" s="201" t="str">
        <f t="shared" si="694"/>
        <v/>
      </c>
      <c r="I698" s="178"/>
      <c r="J698" s="221"/>
      <c r="K698" s="178"/>
      <c r="L698" s="218"/>
      <c r="M698" s="178"/>
      <c r="N698" s="178"/>
      <c r="O698" s="217"/>
      <c r="P698" s="217"/>
      <c r="Q698" s="217"/>
      <c r="R698" s="218"/>
    </row>
    <row r="699" spans="1:18" ht="12.5">
      <c r="A699" s="220"/>
      <c r="B699" s="205"/>
      <c r="C699" s="201" t="str">
        <f t="shared" si="0"/>
        <v/>
      </c>
      <c r="D699" s="201" t="str">
        <f t="shared" si="1"/>
        <v/>
      </c>
      <c r="E699" s="201" t="str">
        <f t="shared" si="2"/>
        <v/>
      </c>
      <c r="F699" s="201" t="str">
        <f t="shared" ref="F699:H699" si="695">IF(NOT(ISBLANK(O699)),CONCATENATE(TEXT(O699,"yyyy-mm-ddThh:MM:ss"),"Z"),"")</f>
        <v/>
      </c>
      <c r="G699" s="201" t="str">
        <f t="shared" si="695"/>
        <v/>
      </c>
      <c r="H699" s="201" t="str">
        <f t="shared" si="695"/>
        <v/>
      </c>
      <c r="I699" s="178"/>
      <c r="J699" s="221"/>
      <c r="K699" s="178"/>
      <c r="L699" s="218"/>
      <c r="M699" s="178"/>
      <c r="N699" s="178"/>
      <c r="O699" s="217"/>
      <c r="P699" s="217"/>
      <c r="Q699" s="217"/>
      <c r="R699" s="218"/>
    </row>
    <row r="700" spans="1:18" ht="12.5">
      <c r="A700" s="220"/>
      <c r="B700" s="205"/>
      <c r="C700" s="201" t="str">
        <f t="shared" si="0"/>
        <v/>
      </c>
      <c r="D700" s="201" t="str">
        <f t="shared" si="1"/>
        <v/>
      </c>
      <c r="E700" s="201" t="str">
        <f t="shared" si="2"/>
        <v/>
      </c>
      <c r="F700" s="201" t="str">
        <f t="shared" ref="F700:H700" si="696">IF(NOT(ISBLANK(O700)),CONCATENATE(TEXT(O700,"yyyy-mm-ddThh:MM:ss"),"Z"),"")</f>
        <v/>
      </c>
      <c r="G700" s="201" t="str">
        <f t="shared" si="696"/>
        <v/>
      </c>
      <c r="H700" s="201" t="str">
        <f t="shared" si="696"/>
        <v/>
      </c>
      <c r="I700" s="178"/>
      <c r="J700" s="221"/>
      <c r="K700" s="178"/>
      <c r="L700" s="218"/>
      <c r="M700" s="178"/>
      <c r="N700" s="178"/>
      <c r="O700" s="217"/>
      <c r="P700" s="217"/>
      <c r="Q700" s="217"/>
      <c r="R700" s="218"/>
    </row>
    <row r="701" spans="1:18" ht="12.5">
      <c r="A701" s="220"/>
      <c r="B701" s="205"/>
      <c r="C701" s="201" t="str">
        <f t="shared" si="0"/>
        <v/>
      </c>
      <c r="D701" s="201" t="str">
        <f t="shared" si="1"/>
        <v/>
      </c>
      <c r="E701" s="201" t="str">
        <f t="shared" si="2"/>
        <v/>
      </c>
      <c r="F701" s="201" t="str">
        <f t="shared" ref="F701:H701" si="697">IF(NOT(ISBLANK(O701)),CONCATENATE(TEXT(O701,"yyyy-mm-ddThh:MM:ss"),"Z"),"")</f>
        <v/>
      </c>
      <c r="G701" s="201" t="str">
        <f t="shared" si="697"/>
        <v/>
      </c>
      <c r="H701" s="201" t="str">
        <f t="shared" si="697"/>
        <v/>
      </c>
      <c r="I701" s="178"/>
      <c r="J701" s="221"/>
      <c r="K701" s="178"/>
      <c r="L701" s="218"/>
      <c r="M701" s="178"/>
      <c r="N701" s="178"/>
      <c r="O701" s="217"/>
      <c r="P701" s="217"/>
      <c r="Q701" s="217"/>
      <c r="R701" s="218"/>
    </row>
    <row r="702" spans="1:18" ht="12.5">
      <c r="A702" s="220"/>
      <c r="B702" s="205"/>
      <c r="C702" s="201" t="str">
        <f t="shared" si="0"/>
        <v/>
      </c>
      <c r="D702" s="201" t="str">
        <f t="shared" si="1"/>
        <v/>
      </c>
      <c r="E702" s="201" t="str">
        <f t="shared" si="2"/>
        <v/>
      </c>
      <c r="F702" s="201" t="str">
        <f t="shared" ref="F702:H702" si="698">IF(NOT(ISBLANK(O702)),CONCATENATE(TEXT(O702,"yyyy-mm-ddThh:MM:ss"),"Z"),"")</f>
        <v/>
      </c>
      <c r="G702" s="201" t="str">
        <f t="shared" si="698"/>
        <v/>
      </c>
      <c r="H702" s="201" t="str">
        <f t="shared" si="698"/>
        <v/>
      </c>
      <c r="I702" s="178"/>
      <c r="J702" s="221"/>
      <c r="K702" s="178"/>
      <c r="L702" s="218"/>
      <c r="M702" s="178"/>
      <c r="N702" s="178"/>
      <c r="O702" s="217"/>
      <c r="P702" s="217"/>
      <c r="Q702" s="217"/>
      <c r="R702" s="218"/>
    </row>
    <row r="703" spans="1:18" ht="12.5">
      <c r="A703" s="220"/>
      <c r="B703" s="205"/>
      <c r="C703" s="201" t="str">
        <f t="shared" si="0"/>
        <v/>
      </c>
      <c r="D703" s="201" t="str">
        <f t="shared" si="1"/>
        <v/>
      </c>
      <c r="E703" s="201" t="str">
        <f t="shared" si="2"/>
        <v/>
      </c>
      <c r="F703" s="201" t="str">
        <f t="shared" ref="F703:H703" si="699">IF(NOT(ISBLANK(O703)),CONCATENATE(TEXT(O703,"yyyy-mm-ddThh:MM:ss"),"Z"),"")</f>
        <v/>
      </c>
      <c r="G703" s="201" t="str">
        <f t="shared" si="699"/>
        <v/>
      </c>
      <c r="H703" s="201" t="str">
        <f t="shared" si="699"/>
        <v/>
      </c>
      <c r="I703" s="178"/>
      <c r="J703" s="221"/>
      <c r="K703" s="178"/>
      <c r="L703" s="218"/>
      <c r="M703" s="178"/>
      <c r="N703" s="178"/>
      <c r="O703" s="217"/>
      <c r="P703" s="217"/>
      <c r="Q703" s="217"/>
      <c r="R703" s="218"/>
    </row>
    <row r="704" spans="1:18" ht="12.5">
      <c r="A704" s="220"/>
      <c r="B704" s="205"/>
      <c r="C704" s="201" t="str">
        <f t="shared" si="0"/>
        <v/>
      </c>
      <c r="D704" s="201" t="str">
        <f t="shared" si="1"/>
        <v/>
      </c>
      <c r="E704" s="201" t="str">
        <f t="shared" si="2"/>
        <v/>
      </c>
      <c r="F704" s="201" t="str">
        <f t="shared" ref="F704:H704" si="700">IF(NOT(ISBLANK(O704)),CONCATENATE(TEXT(O704,"yyyy-mm-ddThh:MM:ss"),"Z"),"")</f>
        <v/>
      </c>
      <c r="G704" s="201" t="str">
        <f t="shared" si="700"/>
        <v/>
      </c>
      <c r="H704" s="201" t="str">
        <f t="shared" si="700"/>
        <v/>
      </c>
      <c r="I704" s="178"/>
      <c r="J704" s="221"/>
      <c r="K704" s="178"/>
      <c r="L704" s="218"/>
      <c r="M704" s="178"/>
      <c r="N704" s="178"/>
      <c r="O704" s="217"/>
      <c r="P704" s="217"/>
      <c r="Q704" s="217"/>
      <c r="R704" s="218"/>
    </row>
    <row r="705" spans="1:18" ht="12.5">
      <c r="A705" s="220"/>
      <c r="B705" s="205"/>
      <c r="C705" s="201" t="str">
        <f t="shared" si="0"/>
        <v/>
      </c>
      <c r="D705" s="201" t="str">
        <f t="shared" si="1"/>
        <v/>
      </c>
      <c r="E705" s="201" t="str">
        <f t="shared" si="2"/>
        <v/>
      </c>
      <c r="F705" s="201" t="str">
        <f t="shared" ref="F705:H705" si="701">IF(NOT(ISBLANK(O705)),CONCATENATE(TEXT(O705,"yyyy-mm-ddThh:MM:ss"),"Z"),"")</f>
        <v/>
      </c>
      <c r="G705" s="201" t="str">
        <f t="shared" si="701"/>
        <v/>
      </c>
      <c r="H705" s="201" t="str">
        <f t="shared" si="701"/>
        <v/>
      </c>
      <c r="I705" s="178"/>
      <c r="J705" s="221"/>
      <c r="K705" s="178"/>
      <c r="L705" s="218"/>
      <c r="M705" s="178"/>
      <c r="N705" s="178"/>
      <c r="O705" s="217"/>
      <c r="P705" s="217"/>
      <c r="Q705" s="217"/>
      <c r="R705" s="218"/>
    </row>
    <row r="706" spans="1:18" ht="12.5">
      <c r="A706" s="220"/>
      <c r="B706" s="205"/>
      <c r="C706" s="201" t="str">
        <f t="shared" si="0"/>
        <v/>
      </c>
      <c r="D706" s="201" t="str">
        <f t="shared" si="1"/>
        <v/>
      </c>
      <c r="E706" s="201" t="str">
        <f t="shared" si="2"/>
        <v/>
      </c>
      <c r="F706" s="201" t="str">
        <f t="shared" ref="F706:H706" si="702">IF(NOT(ISBLANK(O706)),CONCATENATE(TEXT(O706,"yyyy-mm-ddThh:MM:ss"),"Z"),"")</f>
        <v/>
      </c>
      <c r="G706" s="201" t="str">
        <f t="shared" si="702"/>
        <v/>
      </c>
      <c r="H706" s="201" t="str">
        <f t="shared" si="702"/>
        <v/>
      </c>
      <c r="I706" s="178"/>
      <c r="J706" s="221"/>
      <c r="K706" s="178"/>
      <c r="L706" s="218"/>
      <c r="M706" s="178"/>
      <c r="N706" s="178"/>
      <c r="O706" s="217"/>
      <c r="P706" s="217"/>
      <c r="Q706" s="217"/>
      <c r="R706" s="218"/>
    </row>
    <row r="707" spans="1:18" ht="12.5">
      <c r="A707" s="220"/>
      <c r="B707" s="205"/>
      <c r="C707" s="201" t="str">
        <f t="shared" si="0"/>
        <v/>
      </c>
      <c r="D707" s="201" t="str">
        <f t="shared" si="1"/>
        <v/>
      </c>
      <c r="E707" s="201" t="str">
        <f t="shared" si="2"/>
        <v/>
      </c>
      <c r="F707" s="201" t="str">
        <f t="shared" ref="F707:H707" si="703">IF(NOT(ISBLANK(O707)),CONCATENATE(TEXT(O707,"yyyy-mm-ddThh:MM:ss"),"Z"),"")</f>
        <v/>
      </c>
      <c r="G707" s="201" t="str">
        <f t="shared" si="703"/>
        <v/>
      </c>
      <c r="H707" s="201" t="str">
        <f t="shared" si="703"/>
        <v/>
      </c>
      <c r="I707" s="178"/>
      <c r="J707" s="221"/>
      <c r="K707" s="178"/>
      <c r="L707" s="218"/>
      <c r="M707" s="178"/>
      <c r="N707" s="178"/>
      <c r="O707" s="217"/>
      <c r="P707" s="217"/>
      <c r="Q707" s="217"/>
      <c r="R707" s="218"/>
    </row>
    <row r="708" spans="1:18" ht="12.5">
      <c r="A708" s="220"/>
      <c r="B708" s="205"/>
      <c r="C708" s="201" t="str">
        <f t="shared" si="0"/>
        <v/>
      </c>
      <c r="D708" s="201" t="str">
        <f t="shared" si="1"/>
        <v/>
      </c>
      <c r="E708" s="201" t="str">
        <f t="shared" si="2"/>
        <v/>
      </c>
      <c r="F708" s="201" t="str">
        <f t="shared" ref="F708:H708" si="704">IF(NOT(ISBLANK(O708)),CONCATENATE(TEXT(O708,"yyyy-mm-ddThh:MM:ss"),"Z"),"")</f>
        <v/>
      </c>
      <c r="G708" s="201" t="str">
        <f t="shared" si="704"/>
        <v/>
      </c>
      <c r="H708" s="201" t="str">
        <f t="shared" si="704"/>
        <v/>
      </c>
      <c r="I708" s="178"/>
      <c r="J708" s="221"/>
      <c r="K708" s="178"/>
      <c r="L708" s="218"/>
      <c r="M708" s="178"/>
      <c r="N708" s="178"/>
      <c r="O708" s="217"/>
      <c r="P708" s="217"/>
      <c r="Q708" s="217"/>
      <c r="R708" s="218"/>
    </row>
    <row r="709" spans="1:18" ht="12.5">
      <c r="A709" s="220"/>
      <c r="B709" s="205"/>
      <c r="C709" s="201" t="str">
        <f t="shared" si="0"/>
        <v/>
      </c>
      <c r="D709" s="201" t="str">
        <f t="shared" si="1"/>
        <v/>
      </c>
      <c r="E709" s="201" t="str">
        <f t="shared" si="2"/>
        <v/>
      </c>
      <c r="F709" s="201" t="str">
        <f t="shared" ref="F709:H709" si="705">IF(NOT(ISBLANK(O709)),CONCATENATE(TEXT(O709,"yyyy-mm-ddThh:MM:ss"),"Z"),"")</f>
        <v/>
      </c>
      <c r="G709" s="201" t="str">
        <f t="shared" si="705"/>
        <v/>
      </c>
      <c r="H709" s="201" t="str">
        <f t="shared" si="705"/>
        <v/>
      </c>
      <c r="I709" s="178"/>
      <c r="J709" s="221"/>
      <c r="K709" s="178"/>
      <c r="L709" s="218"/>
      <c r="M709" s="178"/>
      <c r="N709" s="178"/>
      <c r="O709" s="217"/>
      <c r="P709" s="217"/>
      <c r="Q709" s="217"/>
      <c r="R709" s="218"/>
    </row>
    <row r="710" spans="1:18" ht="12.5">
      <c r="A710" s="220"/>
      <c r="B710" s="205"/>
      <c r="C710" s="201" t="str">
        <f t="shared" si="0"/>
        <v/>
      </c>
      <c r="D710" s="201" t="str">
        <f t="shared" si="1"/>
        <v/>
      </c>
      <c r="E710" s="201" t="str">
        <f t="shared" si="2"/>
        <v/>
      </c>
      <c r="F710" s="201" t="str">
        <f t="shared" ref="F710:H710" si="706">IF(NOT(ISBLANK(O710)),CONCATENATE(TEXT(O710,"yyyy-mm-ddThh:MM:ss"),"Z"),"")</f>
        <v/>
      </c>
      <c r="G710" s="201" t="str">
        <f t="shared" si="706"/>
        <v/>
      </c>
      <c r="H710" s="201" t="str">
        <f t="shared" si="706"/>
        <v/>
      </c>
      <c r="I710" s="178"/>
      <c r="J710" s="221"/>
      <c r="K710" s="178"/>
      <c r="L710" s="218"/>
      <c r="M710" s="178"/>
      <c r="N710" s="178"/>
      <c r="O710" s="217"/>
      <c r="P710" s="217"/>
      <c r="Q710" s="217"/>
      <c r="R710" s="218"/>
    </row>
    <row r="711" spans="1:18" ht="12.5">
      <c r="A711" s="220"/>
      <c r="B711" s="205"/>
      <c r="C711" s="201" t="str">
        <f t="shared" si="0"/>
        <v/>
      </c>
      <c r="D711" s="201" t="str">
        <f t="shared" si="1"/>
        <v/>
      </c>
      <c r="E711" s="201" t="str">
        <f t="shared" si="2"/>
        <v/>
      </c>
      <c r="F711" s="201" t="str">
        <f t="shared" ref="F711:H711" si="707">IF(NOT(ISBLANK(O711)),CONCATENATE(TEXT(O711,"yyyy-mm-ddThh:MM:ss"),"Z"),"")</f>
        <v/>
      </c>
      <c r="G711" s="201" t="str">
        <f t="shared" si="707"/>
        <v/>
      </c>
      <c r="H711" s="201" t="str">
        <f t="shared" si="707"/>
        <v/>
      </c>
      <c r="I711" s="178"/>
      <c r="J711" s="221"/>
      <c r="K711" s="178"/>
      <c r="L711" s="218"/>
      <c r="M711" s="178"/>
      <c r="N711" s="178"/>
      <c r="O711" s="217"/>
      <c r="P711" s="217"/>
      <c r="Q711" s="217"/>
      <c r="R711" s="218"/>
    </row>
    <row r="712" spans="1:18" ht="12.5">
      <c r="A712" s="220"/>
      <c r="B712" s="205"/>
      <c r="C712" s="201" t="str">
        <f t="shared" si="0"/>
        <v/>
      </c>
      <c r="D712" s="201" t="str">
        <f t="shared" si="1"/>
        <v/>
      </c>
      <c r="E712" s="201" t="str">
        <f t="shared" si="2"/>
        <v/>
      </c>
      <c r="F712" s="201" t="str">
        <f t="shared" ref="F712:H712" si="708">IF(NOT(ISBLANK(O712)),CONCATENATE(TEXT(O712,"yyyy-mm-ddThh:MM:ss"),"Z"),"")</f>
        <v/>
      </c>
      <c r="G712" s="201" t="str">
        <f t="shared" si="708"/>
        <v/>
      </c>
      <c r="H712" s="201" t="str">
        <f t="shared" si="708"/>
        <v/>
      </c>
      <c r="I712" s="178"/>
      <c r="J712" s="221"/>
      <c r="K712" s="178"/>
      <c r="L712" s="218"/>
      <c r="M712" s="178"/>
      <c r="N712" s="178"/>
      <c r="O712" s="217"/>
      <c r="P712" s="217"/>
      <c r="Q712" s="217"/>
      <c r="R712" s="218"/>
    </row>
    <row r="713" spans="1:18" ht="12.5">
      <c r="A713" s="220"/>
      <c r="B713" s="205"/>
      <c r="C713" s="201" t="str">
        <f t="shared" si="0"/>
        <v/>
      </c>
      <c r="D713" s="201" t="str">
        <f t="shared" si="1"/>
        <v/>
      </c>
      <c r="E713" s="201" t="str">
        <f t="shared" si="2"/>
        <v/>
      </c>
      <c r="F713" s="201" t="str">
        <f t="shared" ref="F713:H713" si="709">IF(NOT(ISBLANK(O713)),CONCATENATE(TEXT(O713,"yyyy-mm-ddThh:MM:ss"),"Z"),"")</f>
        <v/>
      </c>
      <c r="G713" s="201" t="str">
        <f t="shared" si="709"/>
        <v/>
      </c>
      <c r="H713" s="201" t="str">
        <f t="shared" si="709"/>
        <v/>
      </c>
      <c r="I713" s="178"/>
      <c r="J713" s="221"/>
      <c r="K713" s="178"/>
      <c r="L713" s="218"/>
      <c r="M713" s="178"/>
      <c r="N713" s="178"/>
      <c r="O713" s="217"/>
      <c r="P713" s="217"/>
      <c r="Q713" s="217"/>
      <c r="R713" s="218"/>
    </row>
    <row r="714" spans="1:18" ht="12.5">
      <c r="A714" s="220"/>
      <c r="B714" s="205"/>
      <c r="C714" s="201" t="str">
        <f t="shared" si="0"/>
        <v/>
      </c>
      <c r="D714" s="201" t="str">
        <f t="shared" si="1"/>
        <v/>
      </c>
      <c r="E714" s="201" t="str">
        <f t="shared" si="2"/>
        <v/>
      </c>
      <c r="F714" s="201" t="str">
        <f t="shared" ref="F714:H714" si="710">IF(NOT(ISBLANK(O714)),CONCATENATE(TEXT(O714,"yyyy-mm-ddThh:MM:ss"),"Z"),"")</f>
        <v/>
      </c>
      <c r="G714" s="201" t="str">
        <f t="shared" si="710"/>
        <v/>
      </c>
      <c r="H714" s="201" t="str">
        <f t="shared" si="710"/>
        <v/>
      </c>
      <c r="I714" s="178"/>
      <c r="J714" s="221"/>
      <c r="K714" s="178"/>
      <c r="L714" s="218"/>
      <c r="M714" s="178"/>
      <c r="N714" s="178"/>
      <c r="O714" s="217"/>
      <c r="P714" s="217"/>
      <c r="Q714" s="217"/>
      <c r="R714" s="218"/>
    </row>
    <row r="715" spans="1:18" ht="12.5">
      <c r="A715" s="220"/>
      <c r="B715" s="205"/>
      <c r="C715" s="201" t="str">
        <f t="shared" si="0"/>
        <v/>
      </c>
      <c r="D715" s="201" t="str">
        <f t="shared" si="1"/>
        <v/>
      </c>
      <c r="E715" s="201" t="str">
        <f t="shared" si="2"/>
        <v/>
      </c>
      <c r="F715" s="201" t="str">
        <f t="shared" ref="F715:H715" si="711">IF(NOT(ISBLANK(O715)),CONCATENATE(TEXT(O715,"yyyy-mm-ddThh:MM:ss"),"Z"),"")</f>
        <v/>
      </c>
      <c r="G715" s="201" t="str">
        <f t="shared" si="711"/>
        <v/>
      </c>
      <c r="H715" s="201" t="str">
        <f t="shared" si="711"/>
        <v/>
      </c>
      <c r="I715" s="178"/>
      <c r="J715" s="221"/>
      <c r="K715" s="178"/>
      <c r="L715" s="218"/>
      <c r="M715" s="178"/>
      <c r="N715" s="178"/>
      <c r="O715" s="217"/>
      <c r="P715" s="217"/>
      <c r="Q715" s="217"/>
      <c r="R715" s="218"/>
    </row>
    <row r="716" spans="1:18" ht="12.5">
      <c r="A716" s="220"/>
      <c r="B716" s="205"/>
      <c r="C716" s="201" t="str">
        <f t="shared" si="0"/>
        <v/>
      </c>
      <c r="D716" s="201" t="str">
        <f t="shared" si="1"/>
        <v/>
      </c>
      <c r="E716" s="201" t="str">
        <f t="shared" si="2"/>
        <v/>
      </c>
      <c r="F716" s="201" t="str">
        <f t="shared" ref="F716:H716" si="712">IF(NOT(ISBLANK(O716)),CONCATENATE(TEXT(O716,"yyyy-mm-ddThh:MM:ss"),"Z"),"")</f>
        <v/>
      </c>
      <c r="G716" s="201" t="str">
        <f t="shared" si="712"/>
        <v/>
      </c>
      <c r="H716" s="201" t="str">
        <f t="shared" si="712"/>
        <v/>
      </c>
      <c r="I716" s="178"/>
      <c r="J716" s="221"/>
      <c r="K716" s="178"/>
      <c r="L716" s="218"/>
      <c r="M716" s="178"/>
      <c r="N716" s="178"/>
      <c r="O716" s="217"/>
      <c r="P716" s="217"/>
      <c r="Q716" s="217"/>
      <c r="R716" s="218"/>
    </row>
    <row r="717" spans="1:18" ht="12.5">
      <c r="A717" s="220"/>
      <c r="B717" s="205"/>
      <c r="C717" s="201" t="str">
        <f t="shared" si="0"/>
        <v/>
      </c>
      <c r="D717" s="201" t="str">
        <f t="shared" si="1"/>
        <v/>
      </c>
      <c r="E717" s="201" t="str">
        <f t="shared" si="2"/>
        <v/>
      </c>
      <c r="F717" s="201" t="str">
        <f t="shared" ref="F717:H717" si="713">IF(NOT(ISBLANK(O717)),CONCATENATE(TEXT(O717,"yyyy-mm-ddThh:MM:ss"),"Z"),"")</f>
        <v/>
      </c>
      <c r="G717" s="201" t="str">
        <f t="shared" si="713"/>
        <v/>
      </c>
      <c r="H717" s="201" t="str">
        <f t="shared" si="713"/>
        <v/>
      </c>
      <c r="I717" s="178"/>
      <c r="J717" s="221"/>
      <c r="K717" s="178"/>
      <c r="L717" s="218"/>
      <c r="M717" s="178"/>
      <c r="N717" s="178"/>
      <c r="O717" s="217"/>
      <c r="P717" s="217"/>
      <c r="Q717" s="217"/>
      <c r="R717" s="218"/>
    </row>
    <row r="718" spans="1:18" ht="12.5">
      <c r="A718" s="220"/>
      <c r="B718" s="205"/>
      <c r="C718" s="201" t="str">
        <f t="shared" si="0"/>
        <v/>
      </c>
      <c r="D718" s="201" t="str">
        <f t="shared" si="1"/>
        <v/>
      </c>
      <c r="E718" s="201" t="str">
        <f t="shared" si="2"/>
        <v/>
      </c>
      <c r="F718" s="201" t="str">
        <f t="shared" ref="F718:H718" si="714">IF(NOT(ISBLANK(O718)),CONCATENATE(TEXT(O718,"yyyy-mm-ddThh:MM:ss"),"Z"),"")</f>
        <v/>
      </c>
      <c r="G718" s="201" t="str">
        <f t="shared" si="714"/>
        <v/>
      </c>
      <c r="H718" s="201" t="str">
        <f t="shared" si="714"/>
        <v/>
      </c>
      <c r="I718" s="178"/>
      <c r="J718" s="221"/>
      <c r="K718" s="178"/>
      <c r="L718" s="218"/>
      <c r="M718" s="178"/>
      <c r="N718" s="178"/>
      <c r="O718" s="217"/>
      <c r="P718" s="217"/>
      <c r="Q718" s="217"/>
      <c r="R718" s="218"/>
    </row>
    <row r="719" spans="1:18" ht="12.5">
      <c r="A719" s="220"/>
      <c r="B719" s="205"/>
      <c r="C719" s="201" t="str">
        <f t="shared" si="0"/>
        <v/>
      </c>
      <c r="D719" s="201" t="str">
        <f t="shared" si="1"/>
        <v/>
      </c>
      <c r="E719" s="201" t="str">
        <f t="shared" si="2"/>
        <v/>
      </c>
      <c r="F719" s="201" t="str">
        <f t="shared" ref="F719:H719" si="715">IF(NOT(ISBLANK(O719)),CONCATENATE(TEXT(O719,"yyyy-mm-ddThh:MM:ss"),"Z"),"")</f>
        <v/>
      </c>
      <c r="G719" s="201" t="str">
        <f t="shared" si="715"/>
        <v/>
      </c>
      <c r="H719" s="201" t="str">
        <f t="shared" si="715"/>
        <v/>
      </c>
      <c r="I719" s="178"/>
      <c r="J719" s="221"/>
      <c r="K719" s="178"/>
      <c r="L719" s="218"/>
      <c r="M719" s="178"/>
      <c r="N719" s="178"/>
      <c r="O719" s="217"/>
      <c r="P719" s="217"/>
      <c r="Q719" s="217"/>
      <c r="R719" s="218"/>
    </row>
    <row r="720" spans="1:18" ht="12.5">
      <c r="A720" s="220"/>
      <c r="B720" s="205"/>
      <c r="C720" s="201" t="str">
        <f t="shared" si="0"/>
        <v/>
      </c>
      <c r="D720" s="201" t="str">
        <f t="shared" si="1"/>
        <v/>
      </c>
      <c r="E720" s="201" t="str">
        <f t="shared" si="2"/>
        <v/>
      </c>
      <c r="F720" s="201" t="str">
        <f t="shared" ref="F720:H720" si="716">IF(NOT(ISBLANK(O720)),CONCATENATE(TEXT(O720,"yyyy-mm-ddThh:MM:ss"),"Z"),"")</f>
        <v/>
      </c>
      <c r="G720" s="201" t="str">
        <f t="shared" si="716"/>
        <v/>
      </c>
      <c r="H720" s="201" t="str">
        <f t="shared" si="716"/>
        <v/>
      </c>
      <c r="I720" s="178"/>
      <c r="J720" s="221"/>
      <c r="K720" s="178"/>
      <c r="L720" s="218"/>
      <c r="M720" s="178"/>
      <c r="N720" s="178"/>
      <c r="O720" s="217"/>
      <c r="P720" s="217"/>
      <c r="Q720" s="217"/>
      <c r="R720" s="218"/>
    </row>
    <row r="721" spans="1:18" ht="12.5">
      <c r="A721" s="220"/>
      <c r="B721" s="205"/>
      <c r="C721" s="201" t="str">
        <f t="shared" si="0"/>
        <v/>
      </c>
      <c r="D721" s="201" t="str">
        <f t="shared" si="1"/>
        <v/>
      </c>
      <c r="E721" s="201" t="str">
        <f t="shared" si="2"/>
        <v/>
      </c>
      <c r="F721" s="201" t="str">
        <f t="shared" ref="F721:H721" si="717">IF(NOT(ISBLANK(O721)),CONCATENATE(TEXT(O721,"yyyy-mm-ddThh:MM:ss"),"Z"),"")</f>
        <v/>
      </c>
      <c r="G721" s="201" t="str">
        <f t="shared" si="717"/>
        <v/>
      </c>
      <c r="H721" s="201" t="str">
        <f t="shared" si="717"/>
        <v/>
      </c>
      <c r="I721" s="178"/>
      <c r="J721" s="221"/>
      <c r="K721" s="178"/>
      <c r="L721" s="218"/>
      <c r="M721" s="178"/>
      <c r="N721" s="178"/>
      <c r="O721" s="217"/>
      <c r="P721" s="217"/>
      <c r="Q721" s="217"/>
      <c r="R721" s="218"/>
    </row>
    <row r="722" spans="1:18" ht="12.5">
      <c r="A722" s="220"/>
      <c r="B722" s="205"/>
      <c r="C722" s="201" t="str">
        <f t="shared" si="0"/>
        <v/>
      </c>
      <c r="D722" s="201" t="str">
        <f t="shared" si="1"/>
        <v/>
      </c>
      <c r="E722" s="201" t="str">
        <f t="shared" si="2"/>
        <v/>
      </c>
      <c r="F722" s="201" t="str">
        <f t="shared" ref="F722:H722" si="718">IF(NOT(ISBLANK(O722)),CONCATENATE(TEXT(O722,"yyyy-mm-ddThh:MM:ss"),"Z"),"")</f>
        <v/>
      </c>
      <c r="G722" s="201" t="str">
        <f t="shared" si="718"/>
        <v/>
      </c>
      <c r="H722" s="201" t="str">
        <f t="shared" si="718"/>
        <v/>
      </c>
      <c r="I722" s="178"/>
      <c r="J722" s="221"/>
      <c r="K722" s="178"/>
      <c r="L722" s="218"/>
      <c r="M722" s="178"/>
      <c r="N722" s="178"/>
      <c r="O722" s="217"/>
      <c r="P722" s="217"/>
      <c r="Q722" s="217"/>
      <c r="R722" s="218"/>
    </row>
    <row r="723" spans="1:18" ht="12.5">
      <c r="A723" s="220"/>
      <c r="B723" s="205"/>
      <c r="C723" s="201" t="str">
        <f t="shared" si="0"/>
        <v/>
      </c>
      <c r="D723" s="201" t="str">
        <f t="shared" si="1"/>
        <v/>
      </c>
      <c r="E723" s="201" t="str">
        <f t="shared" si="2"/>
        <v/>
      </c>
      <c r="F723" s="201" t="str">
        <f t="shared" ref="F723:H723" si="719">IF(NOT(ISBLANK(O723)),CONCATENATE(TEXT(O723,"yyyy-mm-ddThh:MM:ss"),"Z"),"")</f>
        <v/>
      </c>
      <c r="G723" s="201" t="str">
        <f t="shared" si="719"/>
        <v/>
      </c>
      <c r="H723" s="201" t="str">
        <f t="shared" si="719"/>
        <v/>
      </c>
      <c r="I723" s="178"/>
      <c r="J723" s="221"/>
      <c r="K723" s="178"/>
      <c r="L723" s="218"/>
      <c r="M723" s="178"/>
      <c r="N723" s="178"/>
      <c r="O723" s="217"/>
      <c r="P723" s="217"/>
      <c r="Q723" s="217"/>
      <c r="R723" s="218"/>
    </row>
    <row r="724" spans="1:18" ht="12.5">
      <c r="A724" s="220"/>
      <c r="B724" s="205"/>
      <c r="C724" s="201" t="str">
        <f t="shared" si="0"/>
        <v/>
      </c>
      <c r="D724" s="201" t="str">
        <f t="shared" si="1"/>
        <v/>
      </c>
      <c r="E724" s="201" t="str">
        <f t="shared" si="2"/>
        <v/>
      </c>
      <c r="F724" s="201" t="str">
        <f t="shared" ref="F724:H724" si="720">IF(NOT(ISBLANK(O724)),CONCATENATE(TEXT(O724,"yyyy-mm-ddThh:MM:ss"),"Z"),"")</f>
        <v/>
      </c>
      <c r="G724" s="201" t="str">
        <f t="shared" si="720"/>
        <v/>
      </c>
      <c r="H724" s="201" t="str">
        <f t="shared" si="720"/>
        <v/>
      </c>
      <c r="I724" s="178"/>
      <c r="J724" s="221"/>
      <c r="K724" s="178"/>
      <c r="L724" s="218"/>
      <c r="M724" s="178"/>
      <c r="N724" s="178"/>
      <c r="O724" s="217"/>
      <c r="P724" s="217"/>
      <c r="Q724" s="217"/>
      <c r="R724" s="218"/>
    </row>
    <row r="725" spans="1:18" ht="12.5">
      <c r="A725" s="220"/>
      <c r="B725" s="205"/>
      <c r="C725" s="201" t="str">
        <f t="shared" si="0"/>
        <v/>
      </c>
      <c r="D725" s="201" t="str">
        <f t="shared" si="1"/>
        <v/>
      </c>
      <c r="E725" s="201" t="str">
        <f t="shared" si="2"/>
        <v/>
      </c>
      <c r="F725" s="201" t="str">
        <f t="shared" ref="F725:H725" si="721">IF(NOT(ISBLANK(O725)),CONCATENATE(TEXT(O725,"yyyy-mm-ddThh:MM:ss"),"Z"),"")</f>
        <v/>
      </c>
      <c r="G725" s="201" t="str">
        <f t="shared" si="721"/>
        <v/>
      </c>
      <c r="H725" s="201" t="str">
        <f t="shared" si="721"/>
        <v/>
      </c>
      <c r="I725" s="178"/>
      <c r="J725" s="221"/>
      <c r="K725" s="178"/>
      <c r="L725" s="218"/>
      <c r="M725" s="178"/>
      <c r="N725" s="178"/>
      <c r="O725" s="217"/>
      <c r="P725" s="217"/>
      <c r="Q725" s="217"/>
      <c r="R725" s="218"/>
    </row>
    <row r="726" spans="1:18" ht="12.5">
      <c r="A726" s="220"/>
      <c r="B726" s="205"/>
      <c r="C726" s="201" t="str">
        <f t="shared" si="0"/>
        <v/>
      </c>
      <c r="D726" s="201" t="str">
        <f t="shared" si="1"/>
        <v/>
      </c>
      <c r="E726" s="201" t="str">
        <f t="shared" si="2"/>
        <v/>
      </c>
      <c r="F726" s="201" t="str">
        <f t="shared" ref="F726:H726" si="722">IF(NOT(ISBLANK(O726)),CONCATENATE(TEXT(O726,"yyyy-mm-ddThh:MM:ss"),"Z"),"")</f>
        <v/>
      </c>
      <c r="G726" s="201" t="str">
        <f t="shared" si="722"/>
        <v/>
      </c>
      <c r="H726" s="201" t="str">
        <f t="shared" si="722"/>
        <v/>
      </c>
      <c r="I726" s="178"/>
      <c r="J726" s="221"/>
      <c r="K726" s="178"/>
      <c r="L726" s="218"/>
      <c r="M726" s="178"/>
      <c r="N726" s="178"/>
      <c r="O726" s="217"/>
      <c r="P726" s="217"/>
      <c r="Q726" s="217"/>
      <c r="R726" s="218"/>
    </row>
    <row r="727" spans="1:18" ht="12.5">
      <c r="A727" s="220"/>
      <c r="B727" s="205"/>
      <c r="C727" s="201" t="str">
        <f t="shared" si="0"/>
        <v/>
      </c>
      <c r="D727" s="201" t="str">
        <f t="shared" si="1"/>
        <v/>
      </c>
      <c r="E727" s="201" t="str">
        <f t="shared" si="2"/>
        <v/>
      </c>
      <c r="F727" s="201" t="str">
        <f t="shared" ref="F727:H727" si="723">IF(NOT(ISBLANK(O727)),CONCATENATE(TEXT(O727,"yyyy-mm-ddThh:MM:ss"),"Z"),"")</f>
        <v/>
      </c>
      <c r="G727" s="201" t="str">
        <f t="shared" si="723"/>
        <v/>
      </c>
      <c r="H727" s="201" t="str">
        <f t="shared" si="723"/>
        <v/>
      </c>
      <c r="I727" s="178"/>
      <c r="J727" s="221"/>
      <c r="K727" s="178"/>
      <c r="L727" s="218"/>
      <c r="M727" s="178"/>
      <c r="N727" s="178"/>
      <c r="O727" s="217"/>
      <c r="P727" s="217"/>
      <c r="Q727" s="217"/>
      <c r="R727" s="218"/>
    </row>
    <row r="728" spans="1:18" ht="12.5">
      <c r="A728" s="220"/>
      <c r="B728" s="205"/>
      <c r="C728" s="201" t="str">
        <f t="shared" si="0"/>
        <v/>
      </c>
      <c r="D728" s="201" t="str">
        <f t="shared" si="1"/>
        <v/>
      </c>
      <c r="E728" s="201" t="str">
        <f t="shared" si="2"/>
        <v/>
      </c>
      <c r="F728" s="201" t="str">
        <f t="shared" ref="F728:H728" si="724">IF(NOT(ISBLANK(O728)),CONCATENATE(TEXT(O728,"yyyy-mm-ddThh:MM:ss"),"Z"),"")</f>
        <v/>
      </c>
      <c r="G728" s="201" t="str">
        <f t="shared" si="724"/>
        <v/>
      </c>
      <c r="H728" s="201" t="str">
        <f t="shared" si="724"/>
        <v/>
      </c>
      <c r="I728" s="178"/>
      <c r="J728" s="221"/>
      <c r="K728" s="178"/>
      <c r="L728" s="218"/>
      <c r="M728" s="178"/>
      <c r="N728" s="178"/>
      <c r="O728" s="217"/>
      <c r="P728" s="217"/>
      <c r="Q728" s="217"/>
      <c r="R728" s="218"/>
    </row>
    <row r="729" spans="1:18" ht="12.5">
      <c r="A729" s="220"/>
      <c r="B729" s="205"/>
      <c r="C729" s="201" t="str">
        <f t="shared" si="0"/>
        <v/>
      </c>
      <c r="D729" s="201" t="str">
        <f t="shared" si="1"/>
        <v/>
      </c>
      <c r="E729" s="201" t="str">
        <f t="shared" si="2"/>
        <v/>
      </c>
      <c r="F729" s="201" t="str">
        <f t="shared" ref="F729:H729" si="725">IF(NOT(ISBLANK(O729)),CONCATENATE(TEXT(O729,"yyyy-mm-ddThh:MM:ss"),"Z"),"")</f>
        <v/>
      </c>
      <c r="G729" s="201" t="str">
        <f t="shared" si="725"/>
        <v/>
      </c>
      <c r="H729" s="201" t="str">
        <f t="shared" si="725"/>
        <v/>
      </c>
      <c r="I729" s="178"/>
      <c r="J729" s="221"/>
      <c r="K729" s="178"/>
      <c r="L729" s="218"/>
      <c r="M729" s="178"/>
      <c r="N729" s="178"/>
      <c r="O729" s="217"/>
      <c r="P729" s="217"/>
      <c r="Q729" s="217"/>
      <c r="R729" s="218"/>
    </row>
    <row r="730" spans="1:18" ht="12.5">
      <c r="A730" s="220"/>
      <c r="B730" s="205"/>
      <c r="C730" s="201" t="str">
        <f t="shared" si="0"/>
        <v/>
      </c>
      <c r="D730" s="201" t="str">
        <f t="shared" si="1"/>
        <v/>
      </c>
      <c r="E730" s="201" t="str">
        <f t="shared" si="2"/>
        <v/>
      </c>
      <c r="F730" s="201" t="str">
        <f t="shared" ref="F730:H730" si="726">IF(NOT(ISBLANK(O730)),CONCATENATE(TEXT(O730,"yyyy-mm-ddThh:MM:ss"),"Z"),"")</f>
        <v/>
      </c>
      <c r="G730" s="201" t="str">
        <f t="shared" si="726"/>
        <v/>
      </c>
      <c r="H730" s="201" t="str">
        <f t="shared" si="726"/>
        <v/>
      </c>
      <c r="I730" s="178"/>
      <c r="J730" s="221"/>
      <c r="K730" s="178"/>
      <c r="L730" s="218"/>
      <c r="M730" s="178"/>
      <c r="N730" s="178"/>
      <c r="O730" s="217"/>
      <c r="P730" s="217"/>
      <c r="Q730" s="217"/>
      <c r="R730" s="218"/>
    </row>
    <row r="731" spans="1:18" ht="12.5">
      <c r="A731" s="220"/>
      <c r="B731" s="205"/>
      <c r="C731" s="201" t="str">
        <f t="shared" si="0"/>
        <v/>
      </c>
      <c r="D731" s="201" t="str">
        <f t="shared" si="1"/>
        <v/>
      </c>
      <c r="E731" s="201" t="str">
        <f t="shared" si="2"/>
        <v/>
      </c>
      <c r="F731" s="201" t="str">
        <f t="shared" ref="F731:H731" si="727">IF(NOT(ISBLANK(O731)),CONCATENATE(TEXT(O731,"yyyy-mm-ddThh:MM:ss"),"Z"),"")</f>
        <v/>
      </c>
      <c r="G731" s="201" t="str">
        <f t="shared" si="727"/>
        <v/>
      </c>
      <c r="H731" s="201" t="str">
        <f t="shared" si="727"/>
        <v/>
      </c>
      <c r="I731" s="178"/>
      <c r="J731" s="221"/>
      <c r="K731" s="178"/>
      <c r="L731" s="218"/>
      <c r="M731" s="178"/>
      <c r="N731" s="178"/>
      <c r="O731" s="217"/>
      <c r="P731" s="217"/>
      <c r="Q731" s="217"/>
      <c r="R731" s="218"/>
    </row>
    <row r="732" spans="1:18" ht="12.5">
      <c r="A732" s="220"/>
      <c r="B732" s="205"/>
      <c r="C732" s="201" t="str">
        <f t="shared" si="0"/>
        <v/>
      </c>
      <c r="D732" s="201" t="str">
        <f t="shared" si="1"/>
        <v/>
      </c>
      <c r="E732" s="201" t="str">
        <f t="shared" si="2"/>
        <v/>
      </c>
      <c r="F732" s="201" t="str">
        <f t="shared" ref="F732:H732" si="728">IF(NOT(ISBLANK(O732)),CONCATENATE(TEXT(O732,"yyyy-mm-ddThh:MM:ss"),"Z"),"")</f>
        <v/>
      </c>
      <c r="G732" s="201" t="str">
        <f t="shared" si="728"/>
        <v/>
      </c>
      <c r="H732" s="201" t="str">
        <f t="shared" si="728"/>
        <v/>
      </c>
      <c r="I732" s="178"/>
      <c r="J732" s="221"/>
      <c r="K732" s="178"/>
      <c r="L732" s="218"/>
      <c r="M732" s="178"/>
      <c r="N732" s="178"/>
      <c r="O732" s="217"/>
      <c r="P732" s="217"/>
      <c r="Q732" s="217"/>
      <c r="R732" s="218"/>
    </row>
    <row r="733" spans="1:18" ht="12.5">
      <c r="A733" s="220"/>
      <c r="B733" s="205"/>
      <c r="C733" s="201" t="str">
        <f t="shared" si="0"/>
        <v/>
      </c>
      <c r="D733" s="201" t="str">
        <f t="shared" si="1"/>
        <v/>
      </c>
      <c r="E733" s="201" t="str">
        <f t="shared" si="2"/>
        <v/>
      </c>
      <c r="F733" s="201" t="str">
        <f t="shared" ref="F733:H733" si="729">IF(NOT(ISBLANK(O733)),CONCATENATE(TEXT(O733,"yyyy-mm-ddThh:MM:ss"),"Z"),"")</f>
        <v/>
      </c>
      <c r="G733" s="201" t="str">
        <f t="shared" si="729"/>
        <v/>
      </c>
      <c r="H733" s="201" t="str">
        <f t="shared" si="729"/>
        <v/>
      </c>
      <c r="I733" s="178"/>
      <c r="J733" s="221"/>
      <c r="K733" s="178"/>
      <c r="L733" s="218"/>
      <c r="M733" s="178"/>
      <c r="N733" s="178"/>
      <c r="O733" s="217"/>
      <c r="P733" s="217"/>
      <c r="Q733" s="217"/>
      <c r="R733" s="218"/>
    </row>
    <row r="734" spans="1:18" ht="12.5">
      <c r="A734" s="220"/>
      <c r="B734" s="205"/>
      <c r="C734" s="201" t="str">
        <f t="shared" si="0"/>
        <v/>
      </c>
      <c r="D734" s="201" t="str">
        <f t="shared" si="1"/>
        <v/>
      </c>
      <c r="E734" s="201" t="str">
        <f t="shared" si="2"/>
        <v/>
      </c>
      <c r="F734" s="201" t="str">
        <f t="shared" ref="F734:H734" si="730">IF(NOT(ISBLANK(O734)),CONCATENATE(TEXT(O734,"yyyy-mm-ddThh:MM:ss"),"Z"),"")</f>
        <v/>
      </c>
      <c r="G734" s="201" t="str">
        <f t="shared" si="730"/>
        <v/>
      </c>
      <c r="H734" s="201" t="str">
        <f t="shared" si="730"/>
        <v/>
      </c>
      <c r="I734" s="178"/>
      <c r="J734" s="221"/>
      <c r="K734" s="178"/>
      <c r="L734" s="218"/>
      <c r="M734" s="178"/>
      <c r="N734" s="178"/>
      <c r="O734" s="217"/>
      <c r="P734" s="217"/>
      <c r="Q734" s="217"/>
      <c r="R734" s="218"/>
    </row>
    <row r="735" spans="1:18" ht="12.5">
      <c r="A735" s="220"/>
      <c r="B735" s="205"/>
      <c r="C735" s="201" t="str">
        <f t="shared" si="0"/>
        <v/>
      </c>
      <c r="D735" s="201" t="str">
        <f t="shared" si="1"/>
        <v/>
      </c>
      <c r="E735" s="201" t="str">
        <f t="shared" si="2"/>
        <v/>
      </c>
      <c r="F735" s="201" t="str">
        <f t="shared" ref="F735:H735" si="731">IF(NOT(ISBLANK(O735)),CONCATENATE(TEXT(O735,"yyyy-mm-ddThh:MM:ss"),"Z"),"")</f>
        <v/>
      </c>
      <c r="G735" s="201" t="str">
        <f t="shared" si="731"/>
        <v/>
      </c>
      <c r="H735" s="201" t="str">
        <f t="shared" si="731"/>
        <v/>
      </c>
      <c r="I735" s="178"/>
      <c r="J735" s="221"/>
      <c r="K735" s="178"/>
      <c r="L735" s="218"/>
      <c r="M735" s="178"/>
      <c r="N735" s="178"/>
      <c r="O735" s="217"/>
      <c r="P735" s="217"/>
      <c r="Q735" s="217"/>
      <c r="R735" s="218"/>
    </row>
    <row r="736" spans="1:18" ht="12.5">
      <c r="A736" s="220"/>
      <c r="B736" s="205"/>
      <c r="C736" s="201" t="str">
        <f t="shared" si="0"/>
        <v/>
      </c>
      <c r="D736" s="201" t="str">
        <f t="shared" si="1"/>
        <v/>
      </c>
      <c r="E736" s="201" t="str">
        <f t="shared" si="2"/>
        <v/>
      </c>
      <c r="F736" s="201" t="str">
        <f t="shared" ref="F736:H736" si="732">IF(NOT(ISBLANK(O736)),CONCATENATE(TEXT(O736,"yyyy-mm-ddThh:MM:ss"),"Z"),"")</f>
        <v/>
      </c>
      <c r="G736" s="201" t="str">
        <f t="shared" si="732"/>
        <v/>
      </c>
      <c r="H736" s="201" t="str">
        <f t="shared" si="732"/>
        <v/>
      </c>
      <c r="I736" s="178"/>
      <c r="J736" s="221"/>
      <c r="K736" s="178"/>
      <c r="L736" s="218"/>
      <c r="M736" s="178"/>
      <c r="N736" s="178"/>
      <c r="O736" s="217"/>
      <c r="P736" s="217"/>
      <c r="Q736" s="217"/>
      <c r="R736" s="218"/>
    </row>
    <row r="737" spans="1:18" ht="12.5">
      <c r="A737" s="220"/>
      <c r="B737" s="205"/>
      <c r="C737" s="201" t="str">
        <f t="shared" si="0"/>
        <v/>
      </c>
      <c r="D737" s="201" t="str">
        <f t="shared" si="1"/>
        <v/>
      </c>
      <c r="E737" s="201" t="str">
        <f t="shared" si="2"/>
        <v/>
      </c>
      <c r="F737" s="201" t="str">
        <f t="shared" ref="F737:H737" si="733">IF(NOT(ISBLANK(O737)),CONCATENATE(TEXT(O737,"yyyy-mm-ddThh:MM:ss"),"Z"),"")</f>
        <v/>
      </c>
      <c r="G737" s="201" t="str">
        <f t="shared" si="733"/>
        <v/>
      </c>
      <c r="H737" s="201" t="str">
        <f t="shared" si="733"/>
        <v/>
      </c>
      <c r="I737" s="178"/>
      <c r="J737" s="221"/>
      <c r="K737" s="178"/>
      <c r="L737" s="218"/>
      <c r="M737" s="178"/>
      <c r="N737" s="178"/>
      <c r="O737" s="217"/>
      <c r="P737" s="217"/>
      <c r="Q737" s="217"/>
      <c r="R737" s="218"/>
    </row>
    <row r="738" spans="1:18" ht="12.5">
      <c r="A738" s="220"/>
      <c r="B738" s="205"/>
      <c r="C738" s="201" t="str">
        <f t="shared" si="0"/>
        <v/>
      </c>
      <c r="D738" s="201" t="str">
        <f t="shared" si="1"/>
        <v/>
      </c>
      <c r="E738" s="201" t="str">
        <f t="shared" si="2"/>
        <v/>
      </c>
      <c r="F738" s="201" t="str">
        <f t="shared" ref="F738:H738" si="734">IF(NOT(ISBLANK(O738)),CONCATENATE(TEXT(O738,"yyyy-mm-ddThh:MM:ss"),"Z"),"")</f>
        <v/>
      </c>
      <c r="G738" s="201" t="str">
        <f t="shared" si="734"/>
        <v/>
      </c>
      <c r="H738" s="201" t="str">
        <f t="shared" si="734"/>
        <v/>
      </c>
      <c r="I738" s="178"/>
      <c r="J738" s="221"/>
      <c r="K738" s="178"/>
      <c r="L738" s="218"/>
      <c r="M738" s="178"/>
      <c r="N738" s="178"/>
      <c r="O738" s="217"/>
      <c r="P738" s="217"/>
      <c r="Q738" s="217"/>
      <c r="R738" s="218"/>
    </row>
    <row r="739" spans="1:18" ht="12.5">
      <c r="A739" s="220"/>
      <c r="B739" s="205"/>
      <c r="C739" s="201" t="str">
        <f t="shared" si="0"/>
        <v/>
      </c>
      <c r="D739" s="201" t="str">
        <f t="shared" si="1"/>
        <v/>
      </c>
      <c r="E739" s="201" t="str">
        <f t="shared" si="2"/>
        <v/>
      </c>
      <c r="F739" s="201" t="str">
        <f t="shared" ref="F739:H739" si="735">IF(NOT(ISBLANK(O739)),CONCATENATE(TEXT(O739,"yyyy-mm-ddThh:MM:ss"),"Z"),"")</f>
        <v/>
      </c>
      <c r="G739" s="201" t="str">
        <f t="shared" si="735"/>
        <v/>
      </c>
      <c r="H739" s="201" t="str">
        <f t="shared" si="735"/>
        <v/>
      </c>
      <c r="I739" s="178"/>
      <c r="J739" s="221"/>
      <c r="K739" s="178"/>
      <c r="L739" s="218"/>
      <c r="M739" s="178"/>
      <c r="N739" s="178"/>
      <c r="O739" s="217"/>
      <c r="P739" s="217"/>
      <c r="Q739" s="217"/>
      <c r="R739" s="218"/>
    </row>
    <row r="740" spans="1:18" ht="12.5">
      <c r="A740" s="220"/>
      <c r="B740" s="205"/>
      <c r="C740" s="201" t="str">
        <f t="shared" si="0"/>
        <v/>
      </c>
      <c r="D740" s="201" t="str">
        <f t="shared" si="1"/>
        <v/>
      </c>
      <c r="E740" s="201" t="str">
        <f t="shared" si="2"/>
        <v/>
      </c>
      <c r="F740" s="201" t="str">
        <f t="shared" ref="F740:H740" si="736">IF(NOT(ISBLANK(O740)),CONCATENATE(TEXT(O740,"yyyy-mm-ddThh:MM:ss"),"Z"),"")</f>
        <v/>
      </c>
      <c r="G740" s="201" t="str">
        <f t="shared" si="736"/>
        <v/>
      </c>
      <c r="H740" s="201" t="str">
        <f t="shared" si="736"/>
        <v/>
      </c>
      <c r="I740" s="178"/>
      <c r="J740" s="221"/>
      <c r="K740" s="178"/>
      <c r="L740" s="218"/>
      <c r="M740" s="178"/>
      <c r="N740" s="178"/>
      <c r="O740" s="217"/>
      <c r="P740" s="217"/>
      <c r="Q740" s="217"/>
      <c r="R740" s="218"/>
    </row>
    <row r="741" spans="1:18" ht="12.5">
      <c r="A741" s="220"/>
      <c r="B741" s="205"/>
      <c r="C741" s="201" t="str">
        <f t="shared" si="0"/>
        <v/>
      </c>
      <c r="D741" s="201" t="str">
        <f t="shared" si="1"/>
        <v/>
      </c>
      <c r="E741" s="201" t="str">
        <f t="shared" si="2"/>
        <v/>
      </c>
      <c r="F741" s="201" t="str">
        <f t="shared" ref="F741:H741" si="737">IF(NOT(ISBLANK(O741)),CONCATENATE(TEXT(O741,"yyyy-mm-ddThh:MM:ss"),"Z"),"")</f>
        <v/>
      </c>
      <c r="G741" s="201" t="str">
        <f t="shared" si="737"/>
        <v/>
      </c>
      <c r="H741" s="201" t="str">
        <f t="shared" si="737"/>
        <v/>
      </c>
      <c r="I741" s="178"/>
      <c r="J741" s="221"/>
      <c r="K741" s="178"/>
      <c r="L741" s="218"/>
      <c r="M741" s="178"/>
      <c r="N741" s="178"/>
      <c r="O741" s="217"/>
      <c r="P741" s="217"/>
      <c r="Q741" s="217"/>
      <c r="R741" s="218"/>
    </row>
    <row r="742" spans="1:18" ht="12.5">
      <c r="A742" s="220"/>
      <c r="B742" s="205"/>
      <c r="C742" s="201" t="str">
        <f t="shared" si="0"/>
        <v/>
      </c>
      <c r="D742" s="201" t="str">
        <f t="shared" si="1"/>
        <v/>
      </c>
      <c r="E742" s="201" t="str">
        <f t="shared" si="2"/>
        <v/>
      </c>
      <c r="F742" s="201" t="str">
        <f t="shared" ref="F742:H742" si="738">IF(NOT(ISBLANK(O742)),CONCATENATE(TEXT(O742,"yyyy-mm-ddThh:MM:ss"),"Z"),"")</f>
        <v/>
      </c>
      <c r="G742" s="201" t="str">
        <f t="shared" si="738"/>
        <v/>
      </c>
      <c r="H742" s="201" t="str">
        <f t="shared" si="738"/>
        <v/>
      </c>
      <c r="I742" s="178"/>
      <c r="J742" s="221"/>
      <c r="K742" s="178"/>
      <c r="L742" s="218"/>
      <c r="M742" s="178"/>
      <c r="N742" s="178"/>
      <c r="O742" s="217"/>
      <c r="P742" s="217"/>
      <c r="Q742" s="217"/>
      <c r="R742" s="218"/>
    </row>
    <row r="743" spans="1:18" ht="12.5">
      <c r="A743" s="220"/>
      <c r="B743" s="205"/>
      <c r="C743" s="201" t="str">
        <f t="shared" si="0"/>
        <v/>
      </c>
      <c r="D743" s="201" t="str">
        <f t="shared" si="1"/>
        <v/>
      </c>
      <c r="E743" s="201" t="str">
        <f t="shared" si="2"/>
        <v/>
      </c>
      <c r="F743" s="201" t="str">
        <f t="shared" ref="F743:H743" si="739">IF(NOT(ISBLANK(O743)),CONCATENATE(TEXT(O743,"yyyy-mm-ddThh:MM:ss"),"Z"),"")</f>
        <v/>
      </c>
      <c r="G743" s="201" t="str">
        <f t="shared" si="739"/>
        <v/>
      </c>
      <c r="H743" s="201" t="str">
        <f t="shared" si="739"/>
        <v/>
      </c>
      <c r="I743" s="178"/>
      <c r="J743" s="221"/>
      <c r="K743" s="178"/>
      <c r="L743" s="218"/>
      <c r="M743" s="178"/>
      <c r="N743" s="178"/>
      <c r="O743" s="217"/>
      <c r="P743" s="217"/>
      <c r="Q743" s="217"/>
      <c r="R743" s="218"/>
    </row>
    <row r="744" spans="1:18" ht="12.5">
      <c r="A744" s="220"/>
      <c r="B744" s="205"/>
      <c r="C744" s="201" t="str">
        <f t="shared" si="0"/>
        <v/>
      </c>
      <c r="D744" s="201" t="str">
        <f t="shared" si="1"/>
        <v/>
      </c>
      <c r="E744" s="201" t="str">
        <f t="shared" si="2"/>
        <v/>
      </c>
      <c r="F744" s="201" t="str">
        <f t="shared" ref="F744:H744" si="740">IF(NOT(ISBLANK(O744)),CONCATENATE(TEXT(O744,"yyyy-mm-ddThh:MM:ss"),"Z"),"")</f>
        <v/>
      </c>
      <c r="G744" s="201" t="str">
        <f t="shared" si="740"/>
        <v/>
      </c>
      <c r="H744" s="201" t="str">
        <f t="shared" si="740"/>
        <v/>
      </c>
      <c r="I744" s="178"/>
      <c r="J744" s="221"/>
      <c r="K744" s="178"/>
      <c r="L744" s="218"/>
      <c r="M744" s="178"/>
      <c r="N744" s="178"/>
      <c r="O744" s="217"/>
      <c r="P744" s="217"/>
      <c r="Q744" s="217"/>
      <c r="R744" s="218"/>
    </row>
    <row r="745" spans="1:18" ht="12.5">
      <c r="A745" s="220"/>
      <c r="B745" s="205"/>
      <c r="C745" s="201" t="str">
        <f t="shared" si="0"/>
        <v/>
      </c>
      <c r="D745" s="201" t="str">
        <f t="shared" si="1"/>
        <v/>
      </c>
      <c r="E745" s="201" t="str">
        <f t="shared" si="2"/>
        <v/>
      </c>
      <c r="F745" s="201" t="str">
        <f t="shared" ref="F745:H745" si="741">IF(NOT(ISBLANK(O745)),CONCATENATE(TEXT(O745,"yyyy-mm-ddThh:MM:ss"),"Z"),"")</f>
        <v/>
      </c>
      <c r="G745" s="201" t="str">
        <f t="shared" si="741"/>
        <v/>
      </c>
      <c r="H745" s="201" t="str">
        <f t="shared" si="741"/>
        <v/>
      </c>
      <c r="I745" s="178"/>
      <c r="J745" s="221"/>
      <c r="K745" s="178"/>
      <c r="L745" s="218"/>
      <c r="M745" s="178"/>
      <c r="N745" s="178"/>
      <c r="O745" s="217"/>
      <c r="P745" s="217"/>
      <c r="Q745" s="217"/>
      <c r="R745" s="218"/>
    </row>
    <row r="746" spans="1:18" ht="12.5">
      <c r="A746" s="220"/>
      <c r="B746" s="205"/>
      <c r="C746" s="201" t="str">
        <f t="shared" si="0"/>
        <v/>
      </c>
      <c r="D746" s="201" t="str">
        <f t="shared" si="1"/>
        <v/>
      </c>
      <c r="E746" s="201" t="str">
        <f t="shared" si="2"/>
        <v/>
      </c>
      <c r="F746" s="201" t="str">
        <f t="shared" ref="F746:H746" si="742">IF(NOT(ISBLANK(O746)),CONCATENATE(TEXT(O746,"yyyy-mm-ddThh:MM:ss"),"Z"),"")</f>
        <v/>
      </c>
      <c r="G746" s="201" t="str">
        <f t="shared" si="742"/>
        <v/>
      </c>
      <c r="H746" s="201" t="str">
        <f t="shared" si="742"/>
        <v/>
      </c>
      <c r="I746" s="178"/>
      <c r="J746" s="221"/>
      <c r="K746" s="178"/>
      <c r="L746" s="218"/>
      <c r="M746" s="178"/>
      <c r="N746" s="178"/>
      <c r="O746" s="217"/>
      <c r="P746" s="217"/>
      <c r="Q746" s="217"/>
      <c r="R746" s="218"/>
    </row>
    <row r="747" spans="1:18" ht="12.5">
      <c r="A747" s="220"/>
      <c r="B747" s="205"/>
      <c r="C747" s="201" t="str">
        <f t="shared" si="0"/>
        <v/>
      </c>
      <c r="D747" s="201" t="str">
        <f t="shared" si="1"/>
        <v/>
      </c>
      <c r="E747" s="201" t="str">
        <f t="shared" si="2"/>
        <v/>
      </c>
      <c r="F747" s="201" t="str">
        <f t="shared" ref="F747:H747" si="743">IF(NOT(ISBLANK(O747)),CONCATENATE(TEXT(O747,"yyyy-mm-ddThh:MM:ss"),"Z"),"")</f>
        <v/>
      </c>
      <c r="G747" s="201" t="str">
        <f t="shared" si="743"/>
        <v/>
      </c>
      <c r="H747" s="201" t="str">
        <f t="shared" si="743"/>
        <v/>
      </c>
      <c r="I747" s="178"/>
      <c r="J747" s="221"/>
      <c r="K747" s="178"/>
      <c r="L747" s="218"/>
      <c r="M747" s="178"/>
      <c r="N747" s="178"/>
      <c r="O747" s="217"/>
      <c r="P747" s="217"/>
      <c r="Q747" s="217"/>
      <c r="R747" s="218"/>
    </row>
    <row r="748" spans="1:18" ht="12.5">
      <c r="A748" s="220"/>
      <c r="B748" s="205"/>
      <c r="C748" s="201" t="str">
        <f t="shared" si="0"/>
        <v/>
      </c>
      <c r="D748" s="201" t="str">
        <f t="shared" si="1"/>
        <v/>
      </c>
      <c r="E748" s="201" t="str">
        <f t="shared" si="2"/>
        <v/>
      </c>
      <c r="F748" s="201" t="str">
        <f t="shared" ref="F748:H748" si="744">IF(NOT(ISBLANK(O748)),CONCATENATE(TEXT(O748,"yyyy-mm-ddThh:MM:ss"),"Z"),"")</f>
        <v/>
      </c>
      <c r="G748" s="201" t="str">
        <f t="shared" si="744"/>
        <v/>
      </c>
      <c r="H748" s="201" t="str">
        <f t="shared" si="744"/>
        <v/>
      </c>
      <c r="I748" s="178"/>
      <c r="J748" s="221"/>
      <c r="K748" s="178"/>
      <c r="L748" s="218"/>
      <c r="M748" s="178"/>
      <c r="N748" s="178"/>
      <c r="O748" s="217"/>
      <c r="P748" s="217"/>
      <c r="Q748" s="217"/>
      <c r="R748" s="218"/>
    </row>
    <row r="749" spans="1:18" ht="12.5">
      <c r="A749" s="220"/>
      <c r="B749" s="205"/>
      <c r="C749" s="201" t="str">
        <f t="shared" si="0"/>
        <v/>
      </c>
      <c r="D749" s="201" t="str">
        <f t="shared" si="1"/>
        <v/>
      </c>
      <c r="E749" s="201" t="str">
        <f t="shared" si="2"/>
        <v/>
      </c>
      <c r="F749" s="201" t="str">
        <f t="shared" ref="F749:H749" si="745">IF(NOT(ISBLANK(O749)),CONCATENATE(TEXT(O749,"yyyy-mm-ddThh:MM:ss"),"Z"),"")</f>
        <v/>
      </c>
      <c r="G749" s="201" t="str">
        <f t="shared" si="745"/>
        <v/>
      </c>
      <c r="H749" s="201" t="str">
        <f t="shared" si="745"/>
        <v/>
      </c>
      <c r="I749" s="178"/>
      <c r="J749" s="221"/>
      <c r="K749" s="178"/>
      <c r="L749" s="218"/>
      <c r="M749" s="178"/>
      <c r="N749" s="178"/>
      <c r="O749" s="217"/>
      <c r="P749" s="217"/>
      <c r="Q749" s="217"/>
      <c r="R749" s="218"/>
    </row>
    <row r="750" spans="1:18" ht="12.5">
      <c r="A750" s="220"/>
      <c r="B750" s="205"/>
      <c r="C750" s="201" t="str">
        <f t="shared" si="0"/>
        <v/>
      </c>
      <c r="D750" s="201" t="str">
        <f t="shared" si="1"/>
        <v/>
      </c>
      <c r="E750" s="201" t="str">
        <f t="shared" si="2"/>
        <v/>
      </c>
      <c r="F750" s="201" t="str">
        <f t="shared" ref="F750:H750" si="746">IF(NOT(ISBLANK(O750)),CONCATENATE(TEXT(O750,"yyyy-mm-ddThh:MM:ss"),"Z"),"")</f>
        <v/>
      </c>
      <c r="G750" s="201" t="str">
        <f t="shared" si="746"/>
        <v/>
      </c>
      <c r="H750" s="201" t="str">
        <f t="shared" si="746"/>
        <v/>
      </c>
      <c r="I750" s="178"/>
      <c r="J750" s="221"/>
      <c r="K750" s="178"/>
      <c r="L750" s="218"/>
      <c r="M750" s="178"/>
      <c r="N750" s="178"/>
      <c r="O750" s="217"/>
      <c r="P750" s="217"/>
      <c r="Q750" s="217"/>
      <c r="R750" s="218"/>
    </row>
    <row r="751" spans="1:18" ht="12.5">
      <c r="A751" s="220"/>
      <c r="B751" s="205"/>
      <c r="C751" s="201" t="str">
        <f t="shared" si="0"/>
        <v/>
      </c>
      <c r="D751" s="201" t="str">
        <f t="shared" si="1"/>
        <v/>
      </c>
      <c r="E751" s="201" t="str">
        <f t="shared" si="2"/>
        <v/>
      </c>
      <c r="F751" s="201" t="str">
        <f t="shared" ref="F751:H751" si="747">IF(NOT(ISBLANK(O751)),CONCATENATE(TEXT(O751,"yyyy-mm-ddThh:MM:ss"),"Z"),"")</f>
        <v/>
      </c>
      <c r="G751" s="201" t="str">
        <f t="shared" si="747"/>
        <v/>
      </c>
      <c r="H751" s="201" t="str">
        <f t="shared" si="747"/>
        <v/>
      </c>
      <c r="I751" s="178"/>
      <c r="J751" s="221"/>
      <c r="K751" s="178"/>
      <c r="L751" s="218"/>
      <c r="M751" s="178"/>
      <c r="N751" s="178"/>
      <c r="O751" s="217"/>
      <c r="P751" s="217"/>
      <c r="Q751" s="217"/>
      <c r="R751" s="218"/>
    </row>
    <row r="752" spans="1:18" ht="12.5">
      <c r="A752" s="220"/>
      <c r="B752" s="205"/>
      <c r="C752" s="201" t="str">
        <f t="shared" si="0"/>
        <v/>
      </c>
      <c r="D752" s="201" t="str">
        <f t="shared" si="1"/>
        <v/>
      </c>
      <c r="E752" s="201" t="str">
        <f t="shared" si="2"/>
        <v/>
      </c>
      <c r="F752" s="201" t="str">
        <f t="shared" ref="F752:H752" si="748">IF(NOT(ISBLANK(O752)),CONCATENATE(TEXT(O752,"yyyy-mm-ddThh:MM:ss"),"Z"),"")</f>
        <v/>
      </c>
      <c r="G752" s="201" t="str">
        <f t="shared" si="748"/>
        <v/>
      </c>
      <c r="H752" s="201" t="str">
        <f t="shared" si="748"/>
        <v/>
      </c>
      <c r="I752" s="178"/>
      <c r="J752" s="221"/>
      <c r="K752" s="178"/>
      <c r="L752" s="218"/>
      <c r="M752" s="178"/>
      <c r="N752" s="178"/>
      <c r="O752" s="217"/>
      <c r="P752" s="217"/>
      <c r="Q752" s="217"/>
      <c r="R752" s="218"/>
    </row>
    <row r="753" spans="1:18" ht="12.5">
      <c r="A753" s="220"/>
      <c r="B753" s="205"/>
      <c r="C753" s="201" t="str">
        <f t="shared" si="0"/>
        <v/>
      </c>
      <c r="D753" s="201" t="str">
        <f t="shared" si="1"/>
        <v/>
      </c>
      <c r="E753" s="201" t="str">
        <f t="shared" si="2"/>
        <v/>
      </c>
      <c r="F753" s="201" t="str">
        <f t="shared" ref="F753:H753" si="749">IF(NOT(ISBLANK(O753)),CONCATENATE(TEXT(O753,"yyyy-mm-ddThh:MM:ss"),"Z"),"")</f>
        <v/>
      </c>
      <c r="G753" s="201" t="str">
        <f t="shared" si="749"/>
        <v/>
      </c>
      <c r="H753" s="201" t="str">
        <f t="shared" si="749"/>
        <v/>
      </c>
      <c r="I753" s="178"/>
      <c r="J753" s="221"/>
      <c r="K753" s="178"/>
      <c r="L753" s="218"/>
      <c r="M753" s="178"/>
      <c r="N753" s="178"/>
      <c r="O753" s="217"/>
      <c r="P753" s="217"/>
      <c r="Q753" s="217"/>
      <c r="R753" s="218"/>
    </row>
    <row r="754" spans="1:18" ht="12.5">
      <c r="A754" s="220"/>
      <c r="B754" s="205"/>
      <c r="C754" s="201" t="str">
        <f t="shared" si="0"/>
        <v/>
      </c>
      <c r="D754" s="201" t="str">
        <f t="shared" si="1"/>
        <v/>
      </c>
      <c r="E754" s="201" t="str">
        <f t="shared" si="2"/>
        <v/>
      </c>
      <c r="F754" s="201" t="str">
        <f t="shared" ref="F754:H754" si="750">IF(NOT(ISBLANK(O754)),CONCATENATE(TEXT(O754,"yyyy-mm-ddThh:MM:ss"),"Z"),"")</f>
        <v/>
      </c>
      <c r="G754" s="201" t="str">
        <f t="shared" si="750"/>
        <v/>
      </c>
      <c r="H754" s="201" t="str">
        <f t="shared" si="750"/>
        <v/>
      </c>
      <c r="I754" s="178"/>
      <c r="J754" s="221"/>
      <c r="K754" s="178"/>
      <c r="L754" s="218"/>
      <c r="M754" s="178"/>
      <c r="N754" s="178"/>
      <c r="O754" s="217"/>
      <c r="P754" s="217"/>
      <c r="Q754" s="217"/>
      <c r="R754" s="218"/>
    </row>
    <row r="755" spans="1:18" ht="12.5">
      <c r="A755" s="220"/>
      <c r="B755" s="205"/>
      <c r="C755" s="201" t="str">
        <f t="shared" si="0"/>
        <v/>
      </c>
      <c r="D755" s="201" t="str">
        <f t="shared" si="1"/>
        <v/>
      </c>
      <c r="E755" s="201" t="str">
        <f t="shared" si="2"/>
        <v/>
      </c>
      <c r="F755" s="201" t="str">
        <f t="shared" ref="F755:H755" si="751">IF(NOT(ISBLANK(O755)),CONCATENATE(TEXT(O755,"yyyy-mm-ddThh:MM:ss"),"Z"),"")</f>
        <v/>
      </c>
      <c r="G755" s="201" t="str">
        <f t="shared" si="751"/>
        <v/>
      </c>
      <c r="H755" s="201" t="str">
        <f t="shared" si="751"/>
        <v/>
      </c>
      <c r="I755" s="178"/>
      <c r="J755" s="221"/>
      <c r="K755" s="178"/>
      <c r="L755" s="218"/>
      <c r="M755" s="178"/>
      <c r="N755" s="178"/>
      <c r="O755" s="217"/>
      <c r="P755" s="217"/>
      <c r="Q755" s="217"/>
      <c r="R755" s="218"/>
    </row>
    <row r="756" spans="1:18" ht="12.5">
      <c r="A756" s="220"/>
      <c r="B756" s="205"/>
      <c r="C756" s="201" t="str">
        <f t="shared" si="0"/>
        <v/>
      </c>
      <c r="D756" s="201" t="str">
        <f t="shared" si="1"/>
        <v/>
      </c>
      <c r="E756" s="201" t="str">
        <f t="shared" si="2"/>
        <v/>
      </c>
      <c r="F756" s="201" t="str">
        <f t="shared" ref="F756:H756" si="752">IF(NOT(ISBLANK(O756)),CONCATENATE(TEXT(O756,"yyyy-mm-ddThh:MM:ss"),"Z"),"")</f>
        <v/>
      </c>
      <c r="G756" s="201" t="str">
        <f t="shared" si="752"/>
        <v/>
      </c>
      <c r="H756" s="201" t="str">
        <f t="shared" si="752"/>
        <v/>
      </c>
      <c r="I756" s="178"/>
      <c r="J756" s="221"/>
      <c r="K756" s="178"/>
      <c r="L756" s="218"/>
      <c r="M756" s="178"/>
      <c r="N756" s="178"/>
      <c r="O756" s="217"/>
      <c r="P756" s="217"/>
      <c r="Q756" s="217"/>
      <c r="R756" s="218"/>
    </row>
    <row r="757" spans="1:18" ht="12.5">
      <c r="A757" s="220"/>
      <c r="B757" s="205"/>
      <c r="C757" s="201" t="str">
        <f t="shared" si="0"/>
        <v/>
      </c>
      <c r="D757" s="201" t="str">
        <f t="shared" si="1"/>
        <v/>
      </c>
      <c r="E757" s="201" t="str">
        <f t="shared" si="2"/>
        <v/>
      </c>
      <c r="F757" s="201" t="str">
        <f t="shared" ref="F757:H757" si="753">IF(NOT(ISBLANK(O757)),CONCATENATE(TEXT(O757,"yyyy-mm-ddThh:MM:ss"),"Z"),"")</f>
        <v/>
      </c>
      <c r="G757" s="201" t="str">
        <f t="shared" si="753"/>
        <v/>
      </c>
      <c r="H757" s="201" t="str">
        <f t="shared" si="753"/>
        <v/>
      </c>
      <c r="I757" s="178"/>
      <c r="J757" s="221"/>
      <c r="K757" s="178"/>
      <c r="L757" s="218"/>
      <c r="M757" s="178"/>
      <c r="N757" s="178"/>
      <c r="O757" s="217"/>
      <c r="P757" s="217"/>
      <c r="Q757" s="217"/>
      <c r="R757" s="218"/>
    </row>
    <row r="758" spans="1:18" ht="12.5">
      <c r="A758" s="220"/>
      <c r="B758" s="205"/>
      <c r="C758" s="201" t="str">
        <f t="shared" si="0"/>
        <v/>
      </c>
      <c r="D758" s="201" t="str">
        <f t="shared" si="1"/>
        <v/>
      </c>
      <c r="E758" s="201" t="str">
        <f t="shared" si="2"/>
        <v/>
      </c>
      <c r="F758" s="201" t="str">
        <f t="shared" ref="F758:H758" si="754">IF(NOT(ISBLANK(O758)),CONCATENATE(TEXT(O758,"yyyy-mm-ddThh:MM:ss"),"Z"),"")</f>
        <v/>
      </c>
      <c r="G758" s="201" t="str">
        <f t="shared" si="754"/>
        <v/>
      </c>
      <c r="H758" s="201" t="str">
        <f t="shared" si="754"/>
        <v/>
      </c>
      <c r="I758" s="178"/>
      <c r="J758" s="221"/>
      <c r="K758" s="178"/>
      <c r="L758" s="218"/>
      <c r="M758" s="178"/>
      <c r="N758" s="178"/>
      <c r="O758" s="217"/>
      <c r="P758" s="217"/>
      <c r="Q758" s="217"/>
      <c r="R758" s="218"/>
    </row>
    <row r="759" spans="1:18" ht="12.5">
      <c r="A759" s="220"/>
      <c r="B759" s="205"/>
      <c r="C759" s="201" t="str">
        <f t="shared" si="0"/>
        <v/>
      </c>
      <c r="D759" s="201" t="str">
        <f t="shared" si="1"/>
        <v/>
      </c>
      <c r="E759" s="201" t="str">
        <f t="shared" si="2"/>
        <v/>
      </c>
      <c r="F759" s="201" t="str">
        <f t="shared" ref="F759:H759" si="755">IF(NOT(ISBLANK(O759)),CONCATENATE(TEXT(O759,"yyyy-mm-ddThh:MM:ss"),"Z"),"")</f>
        <v/>
      </c>
      <c r="G759" s="201" t="str">
        <f t="shared" si="755"/>
        <v/>
      </c>
      <c r="H759" s="201" t="str">
        <f t="shared" si="755"/>
        <v/>
      </c>
      <c r="I759" s="178"/>
      <c r="J759" s="221"/>
      <c r="K759" s="178"/>
      <c r="L759" s="218"/>
      <c r="M759" s="178"/>
      <c r="N759" s="178"/>
      <c r="O759" s="217"/>
      <c r="P759" s="217"/>
      <c r="Q759" s="217"/>
      <c r="R759" s="218"/>
    </row>
    <row r="760" spans="1:18" ht="12.5">
      <c r="A760" s="220"/>
      <c r="B760" s="205"/>
      <c r="C760" s="201" t="str">
        <f t="shared" si="0"/>
        <v/>
      </c>
      <c r="D760" s="201" t="str">
        <f t="shared" si="1"/>
        <v/>
      </c>
      <c r="E760" s="201" t="str">
        <f t="shared" si="2"/>
        <v/>
      </c>
      <c r="F760" s="201" t="str">
        <f t="shared" ref="F760:H760" si="756">IF(NOT(ISBLANK(O760)),CONCATENATE(TEXT(O760,"yyyy-mm-ddThh:MM:ss"),"Z"),"")</f>
        <v/>
      </c>
      <c r="G760" s="201" t="str">
        <f t="shared" si="756"/>
        <v/>
      </c>
      <c r="H760" s="201" t="str">
        <f t="shared" si="756"/>
        <v/>
      </c>
      <c r="I760" s="178"/>
      <c r="J760" s="221"/>
      <c r="K760" s="178"/>
      <c r="L760" s="218"/>
      <c r="M760" s="178"/>
      <c r="N760" s="178"/>
      <c r="O760" s="217"/>
      <c r="P760" s="217"/>
      <c r="Q760" s="217"/>
      <c r="R760" s="218"/>
    </row>
    <row r="761" spans="1:18" ht="12.5">
      <c r="A761" s="220"/>
      <c r="B761" s="205"/>
      <c r="C761" s="201" t="str">
        <f t="shared" si="0"/>
        <v/>
      </c>
      <c r="D761" s="201" t="str">
        <f t="shared" si="1"/>
        <v/>
      </c>
      <c r="E761" s="201" t="str">
        <f t="shared" si="2"/>
        <v/>
      </c>
      <c r="F761" s="201" t="str">
        <f t="shared" ref="F761:H761" si="757">IF(NOT(ISBLANK(O761)),CONCATENATE(TEXT(O761,"yyyy-mm-ddThh:MM:ss"),"Z"),"")</f>
        <v/>
      </c>
      <c r="G761" s="201" t="str">
        <f t="shared" si="757"/>
        <v/>
      </c>
      <c r="H761" s="201" t="str">
        <f t="shared" si="757"/>
        <v/>
      </c>
      <c r="I761" s="178"/>
      <c r="J761" s="221"/>
      <c r="K761" s="178"/>
      <c r="L761" s="218"/>
      <c r="M761" s="178"/>
      <c r="N761" s="178"/>
      <c r="O761" s="217"/>
      <c r="P761" s="217"/>
      <c r="Q761" s="217"/>
      <c r="R761" s="218"/>
    </row>
    <row r="762" spans="1:18" ht="12.5">
      <c r="A762" s="220"/>
      <c r="B762" s="205"/>
      <c r="C762" s="201" t="str">
        <f t="shared" si="0"/>
        <v/>
      </c>
      <c r="D762" s="201" t="str">
        <f t="shared" si="1"/>
        <v/>
      </c>
      <c r="E762" s="201" t="str">
        <f t="shared" si="2"/>
        <v/>
      </c>
      <c r="F762" s="201" t="str">
        <f t="shared" ref="F762:H762" si="758">IF(NOT(ISBLANK(O762)),CONCATENATE(TEXT(O762,"yyyy-mm-ddThh:MM:ss"),"Z"),"")</f>
        <v/>
      </c>
      <c r="G762" s="201" t="str">
        <f t="shared" si="758"/>
        <v/>
      </c>
      <c r="H762" s="201" t="str">
        <f t="shared" si="758"/>
        <v/>
      </c>
      <c r="I762" s="178"/>
      <c r="J762" s="221"/>
      <c r="K762" s="178"/>
      <c r="L762" s="218"/>
      <c r="M762" s="178"/>
      <c r="N762" s="178"/>
      <c r="O762" s="217"/>
      <c r="P762" s="217"/>
      <c r="Q762" s="217"/>
      <c r="R762" s="218"/>
    </row>
    <row r="763" spans="1:18" ht="12.5">
      <c r="A763" s="220"/>
      <c r="B763" s="205"/>
      <c r="C763" s="201" t="str">
        <f t="shared" si="0"/>
        <v/>
      </c>
      <c r="D763" s="201" t="str">
        <f t="shared" si="1"/>
        <v/>
      </c>
      <c r="E763" s="201" t="str">
        <f t="shared" si="2"/>
        <v/>
      </c>
      <c r="F763" s="201" t="str">
        <f t="shared" ref="F763:H763" si="759">IF(NOT(ISBLANK(O763)),CONCATENATE(TEXT(O763,"yyyy-mm-ddThh:MM:ss"),"Z"),"")</f>
        <v/>
      </c>
      <c r="G763" s="201" t="str">
        <f t="shared" si="759"/>
        <v/>
      </c>
      <c r="H763" s="201" t="str">
        <f t="shared" si="759"/>
        <v/>
      </c>
      <c r="I763" s="178"/>
      <c r="J763" s="221"/>
      <c r="K763" s="178"/>
      <c r="L763" s="218"/>
      <c r="M763" s="178"/>
      <c r="N763" s="178"/>
      <c r="O763" s="217"/>
      <c r="P763" s="217"/>
      <c r="Q763" s="217"/>
      <c r="R763" s="218"/>
    </row>
    <row r="764" spans="1:18" ht="12.5">
      <c r="A764" s="220"/>
      <c r="B764" s="205"/>
      <c r="C764" s="201" t="str">
        <f t="shared" si="0"/>
        <v/>
      </c>
      <c r="D764" s="201" t="str">
        <f t="shared" si="1"/>
        <v/>
      </c>
      <c r="E764" s="201" t="str">
        <f t="shared" si="2"/>
        <v/>
      </c>
      <c r="F764" s="201" t="str">
        <f t="shared" ref="F764:H764" si="760">IF(NOT(ISBLANK(O764)),CONCATENATE(TEXT(O764,"yyyy-mm-ddThh:MM:ss"),"Z"),"")</f>
        <v/>
      </c>
      <c r="G764" s="201" t="str">
        <f t="shared" si="760"/>
        <v/>
      </c>
      <c r="H764" s="201" t="str">
        <f t="shared" si="760"/>
        <v/>
      </c>
      <c r="I764" s="178"/>
      <c r="J764" s="221"/>
      <c r="K764" s="178"/>
      <c r="L764" s="218"/>
      <c r="M764" s="178"/>
      <c r="N764" s="178"/>
      <c r="O764" s="217"/>
      <c r="P764" s="217"/>
      <c r="Q764" s="217"/>
      <c r="R764" s="218"/>
    </row>
    <row r="765" spans="1:18" ht="12.5">
      <c r="A765" s="220"/>
      <c r="B765" s="205"/>
      <c r="C765" s="201" t="str">
        <f t="shared" si="0"/>
        <v/>
      </c>
      <c r="D765" s="201" t="str">
        <f t="shared" si="1"/>
        <v/>
      </c>
      <c r="E765" s="201" t="str">
        <f t="shared" si="2"/>
        <v/>
      </c>
      <c r="F765" s="201" t="str">
        <f t="shared" ref="F765:H765" si="761">IF(NOT(ISBLANK(O765)),CONCATENATE(TEXT(O765,"yyyy-mm-ddThh:MM:ss"),"Z"),"")</f>
        <v/>
      </c>
      <c r="G765" s="201" t="str">
        <f t="shared" si="761"/>
        <v/>
      </c>
      <c r="H765" s="201" t="str">
        <f t="shared" si="761"/>
        <v/>
      </c>
      <c r="I765" s="178"/>
      <c r="J765" s="221"/>
      <c r="K765" s="178"/>
      <c r="L765" s="218"/>
      <c r="M765" s="178"/>
      <c r="N765" s="178"/>
      <c r="O765" s="217"/>
      <c r="P765" s="217"/>
      <c r="Q765" s="217"/>
      <c r="R765" s="218"/>
    </row>
    <row r="766" spans="1:18" ht="12.5">
      <c r="A766" s="220"/>
      <c r="B766" s="205"/>
      <c r="C766" s="201" t="str">
        <f t="shared" si="0"/>
        <v/>
      </c>
      <c r="D766" s="201" t="str">
        <f t="shared" si="1"/>
        <v/>
      </c>
      <c r="E766" s="201" t="str">
        <f t="shared" si="2"/>
        <v/>
      </c>
      <c r="F766" s="201" t="str">
        <f t="shared" ref="F766:H766" si="762">IF(NOT(ISBLANK(O766)),CONCATENATE(TEXT(O766,"yyyy-mm-ddThh:MM:ss"),"Z"),"")</f>
        <v/>
      </c>
      <c r="G766" s="201" t="str">
        <f t="shared" si="762"/>
        <v/>
      </c>
      <c r="H766" s="201" t="str">
        <f t="shared" si="762"/>
        <v/>
      </c>
      <c r="I766" s="178"/>
      <c r="J766" s="221"/>
      <c r="K766" s="178"/>
      <c r="L766" s="218"/>
      <c r="M766" s="178"/>
      <c r="N766" s="178"/>
      <c r="O766" s="217"/>
      <c r="P766" s="217"/>
      <c r="Q766" s="217"/>
      <c r="R766" s="218"/>
    </row>
    <row r="767" spans="1:18" ht="12.5">
      <c r="A767" s="220"/>
      <c r="B767" s="205"/>
      <c r="C767" s="201" t="str">
        <f t="shared" si="0"/>
        <v/>
      </c>
      <c r="D767" s="201" t="str">
        <f t="shared" si="1"/>
        <v/>
      </c>
      <c r="E767" s="201" t="str">
        <f t="shared" si="2"/>
        <v/>
      </c>
      <c r="F767" s="201" t="str">
        <f t="shared" ref="F767:H767" si="763">IF(NOT(ISBLANK(O767)),CONCATENATE(TEXT(O767,"yyyy-mm-ddThh:MM:ss"),"Z"),"")</f>
        <v/>
      </c>
      <c r="G767" s="201" t="str">
        <f t="shared" si="763"/>
        <v/>
      </c>
      <c r="H767" s="201" t="str">
        <f t="shared" si="763"/>
        <v/>
      </c>
      <c r="I767" s="178"/>
      <c r="J767" s="221"/>
      <c r="K767" s="178"/>
      <c r="L767" s="218"/>
      <c r="M767" s="178"/>
      <c r="N767" s="178"/>
      <c r="O767" s="217"/>
      <c r="P767" s="217"/>
      <c r="Q767" s="217"/>
      <c r="R767" s="218"/>
    </row>
    <row r="768" spans="1:18" ht="12.5">
      <c r="A768" s="220"/>
      <c r="B768" s="205"/>
      <c r="C768" s="201" t="str">
        <f t="shared" si="0"/>
        <v/>
      </c>
      <c r="D768" s="201" t="str">
        <f t="shared" si="1"/>
        <v/>
      </c>
      <c r="E768" s="201" t="str">
        <f t="shared" si="2"/>
        <v/>
      </c>
      <c r="F768" s="201" t="str">
        <f t="shared" ref="F768:H768" si="764">IF(NOT(ISBLANK(O768)),CONCATENATE(TEXT(O768,"yyyy-mm-ddThh:MM:ss"),"Z"),"")</f>
        <v/>
      </c>
      <c r="G768" s="201" t="str">
        <f t="shared" si="764"/>
        <v/>
      </c>
      <c r="H768" s="201" t="str">
        <f t="shared" si="764"/>
        <v/>
      </c>
      <c r="I768" s="178"/>
      <c r="J768" s="221"/>
      <c r="K768" s="178"/>
      <c r="L768" s="218"/>
      <c r="M768" s="178"/>
      <c r="N768" s="178"/>
      <c r="O768" s="217"/>
      <c r="P768" s="217"/>
      <c r="Q768" s="217"/>
      <c r="R768" s="218"/>
    </row>
    <row r="769" spans="1:18" ht="12.5">
      <c r="A769" s="220"/>
      <c r="B769" s="205"/>
      <c r="C769" s="201" t="str">
        <f t="shared" si="0"/>
        <v/>
      </c>
      <c r="D769" s="201" t="str">
        <f t="shared" si="1"/>
        <v/>
      </c>
      <c r="E769" s="201" t="str">
        <f t="shared" si="2"/>
        <v/>
      </c>
      <c r="F769" s="201" t="str">
        <f t="shared" ref="F769:H769" si="765">IF(NOT(ISBLANK(O769)),CONCATENATE(TEXT(O769,"yyyy-mm-ddThh:MM:ss"),"Z"),"")</f>
        <v/>
      </c>
      <c r="G769" s="201" t="str">
        <f t="shared" si="765"/>
        <v/>
      </c>
      <c r="H769" s="201" t="str">
        <f t="shared" si="765"/>
        <v/>
      </c>
      <c r="I769" s="178"/>
      <c r="J769" s="221"/>
      <c r="K769" s="178"/>
      <c r="L769" s="218"/>
      <c r="M769" s="178"/>
      <c r="N769" s="178"/>
      <c r="O769" s="217"/>
      <c r="P769" s="217"/>
      <c r="Q769" s="217"/>
      <c r="R769" s="218"/>
    </row>
    <row r="770" spans="1:18" ht="12.5">
      <c r="A770" s="220"/>
      <c r="B770" s="205"/>
      <c r="C770" s="201" t="str">
        <f t="shared" si="0"/>
        <v/>
      </c>
      <c r="D770" s="201" t="str">
        <f t="shared" si="1"/>
        <v/>
      </c>
      <c r="E770" s="201" t="str">
        <f t="shared" si="2"/>
        <v/>
      </c>
      <c r="F770" s="201" t="str">
        <f t="shared" ref="F770:H770" si="766">IF(NOT(ISBLANK(O770)),CONCATENATE(TEXT(O770,"yyyy-mm-ddThh:MM:ss"),"Z"),"")</f>
        <v/>
      </c>
      <c r="G770" s="201" t="str">
        <f t="shared" si="766"/>
        <v/>
      </c>
      <c r="H770" s="201" t="str">
        <f t="shared" si="766"/>
        <v/>
      </c>
      <c r="I770" s="178"/>
      <c r="J770" s="221"/>
      <c r="K770" s="178"/>
      <c r="L770" s="218"/>
      <c r="M770" s="178"/>
      <c r="N770" s="178"/>
      <c r="O770" s="217"/>
      <c r="P770" s="217"/>
      <c r="Q770" s="217"/>
      <c r="R770" s="218"/>
    </row>
    <row r="771" spans="1:18" ht="12.5">
      <c r="A771" s="220"/>
      <c r="B771" s="205"/>
      <c r="C771" s="201" t="str">
        <f t="shared" si="0"/>
        <v/>
      </c>
      <c r="D771" s="201" t="str">
        <f t="shared" si="1"/>
        <v/>
      </c>
      <c r="E771" s="201" t="str">
        <f t="shared" si="2"/>
        <v/>
      </c>
      <c r="F771" s="201" t="str">
        <f t="shared" ref="F771:H771" si="767">IF(NOT(ISBLANK(O771)),CONCATENATE(TEXT(O771,"yyyy-mm-ddThh:MM:ss"),"Z"),"")</f>
        <v/>
      </c>
      <c r="G771" s="201" t="str">
        <f t="shared" si="767"/>
        <v/>
      </c>
      <c r="H771" s="201" t="str">
        <f t="shared" si="767"/>
        <v/>
      </c>
      <c r="I771" s="178"/>
      <c r="J771" s="221"/>
      <c r="K771" s="178"/>
      <c r="L771" s="218"/>
      <c r="M771" s="178"/>
      <c r="N771" s="178"/>
      <c r="O771" s="217"/>
      <c r="P771" s="217"/>
      <c r="Q771" s="217"/>
      <c r="R771" s="218"/>
    </row>
    <row r="772" spans="1:18" ht="12.5">
      <c r="A772" s="220"/>
      <c r="B772" s="205"/>
      <c r="C772" s="201" t="str">
        <f t="shared" si="0"/>
        <v/>
      </c>
      <c r="D772" s="201" t="str">
        <f t="shared" si="1"/>
        <v/>
      </c>
      <c r="E772" s="201" t="str">
        <f t="shared" si="2"/>
        <v/>
      </c>
      <c r="F772" s="201" t="str">
        <f t="shared" ref="F772:H772" si="768">IF(NOT(ISBLANK(O772)),CONCATENATE(TEXT(O772,"yyyy-mm-ddThh:MM:ss"),"Z"),"")</f>
        <v/>
      </c>
      <c r="G772" s="201" t="str">
        <f t="shared" si="768"/>
        <v/>
      </c>
      <c r="H772" s="201" t="str">
        <f t="shared" si="768"/>
        <v/>
      </c>
      <c r="I772" s="178"/>
      <c r="J772" s="221"/>
      <c r="K772" s="178"/>
      <c r="L772" s="218"/>
      <c r="M772" s="178"/>
      <c r="N772" s="178"/>
      <c r="O772" s="217"/>
      <c r="P772" s="217"/>
      <c r="Q772" s="217"/>
      <c r="R772" s="218"/>
    </row>
    <row r="773" spans="1:18" ht="12.5">
      <c r="A773" s="220"/>
      <c r="B773" s="205"/>
      <c r="C773" s="201" t="str">
        <f t="shared" si="0"/>
        <v/>
      </c>
      <c r="D773" s="201" t="str">
        <f t="shared" si="1"/>
        <v/>
      </c>
      <c r="E773" s="201" t="str">
        <f t="shared" si="2"/>
        <v/>
      </c>
      <c r="F773" s="201" t="str">
        <f t="shared" ref="F773:H773" si="769">IF(NOT(ISBLANK(O773)),CONCATENATE(TEXT(O773,"yyyy-mm-ddThh:MM:ss"),"Z"),"")</f>
        <v/>
      </c>
      <c r="G773" s="201" t="str">
        <f t="shared" si="769"/>
        <v/>
      </c>
      <c r="H773" s="201" t="str">
        <f t="shared" si="769"/>
        <v/>
      </c>
      <c r="I773" s="178"/>
      <c r="J773" s="221"/>
      <c r="K773" s="178"/>
      <c r="L773" s="218"/>
      <c r="M773" s="178"/>
      <c r="N773" s="178"/>
      <c r="O773" s="217"/>
      <c r="P773" s="217"/>
      <c r="Q773" s="217"/>
      <c r="R773" s="218"/>
    </row>
    <row r="774" spans="1:18" ht="12.5">
      <c r="A774" s="220"/>
      <c r="B774" s="205"/>
      <c r="C774" s="201" t="str">
        <f t="shared" si="0"/>
        <v/>
      </c>
      <c r="D774" s="201" t="str">
        <f t="shared" si="1"/>
        <v/>
      </c>
      <c r="E774" s="201" t="str">
        <f t="shared" si="2"/>
        <v/>
      </c>
      <c r="F774" s="201" t="str">
        <f t="shared" ref="F774:H774" si="770">IF(NOT(ISBLANK(O774)),CONCATENATE(TEXT(O774,"yyyy-mm-ddThh:MM:ss"),"Z"),"")</f>
        <v/>
      </c>
      <c r="G774" s="201" t="str">
        <f t="shared" si="770"/>
        <v/>
      </c>
      <c r="H774" s="201" t="str">
        <f t="shared" si="770"/>
        <v/>
      </c>
      <c r="I774" s="178"/>
      <c r="J774" s="221"/>
      <c r="K774" s="178"/>
      <c r="L774" s="218"/>
      <c r="M774" s="178"/>
      <c r="N774" s="178"/>
      <c r="O774" s="217"/>
      <c r="P774" s="217"/>
      <c r="Q774" s="217"/>
      <c r="R774" s="218"/>
    </row>
    <row r="775" spans="1:18" ht="12.5">
      <c r="A775" s="220"/>
      <c r="B775" s="205"/>
      <c r="C775" s="201" t="str">
        <f t="shared" si="0"/>
        <v/>
      </c>
      <c r="D775" s="201" t="str">
        <f t="shared" si="1"/>
        <v/>
      </c>
      <c r="E775" s="201" t="str">
        <f t="shared" si="2"/>
        <v/>
      </c>
      <c r="F775" s="201" t="str">
        <f t="shared" ref="F775:H775" si="771">IF(NOT(ISBLANK(O775)),CONCATENATE(TEXT(O775,"yyyy-mm-ddThh:MM:ss"),"Z"),"")</f>
        <v/>
      </c>
      <c r="G775" s="201" t="str">
        <f t="shared" si="771"/>
        <v/>
      </c>
      <c r="H775" s="201" t="str">
        <f t="shared" si="771"/>
        <v/>
      </c>
      <c r="I775" s="178"/>
      <c r="J775" s="221"/>
      <c r="K775" s="178"/>
      <c r="L775" s="218"/>
      <c r="M775" s="178"/>
      <c r="N775" s="178"/>
      <c r="O775" s="217"/>
      <c r="P775" s="217"/>
      <c r="Q775" s="217"/>
      <c r="R775" s="218"/>
    </row>
    <row r="776" spans="1:18" ht="12.5">
      <c r="A776" s="220"/>
      <c r="B776" s="205"/>
      <c r="C776" s="201" t="str">
        <f t="shared" si="0"/>
        <v/>
      </c>
      <c r="D776" s="201" t="str">
        <f t="shared" si="1"/>
        <v/>
      </c>
      <c r="E776" s="201" t="str">
        <f t="shared" si="2"/>
        <v/>
      </c>
      <c r="F776" s="201" t="str">
        <f t="shared" ref="F776:H776" si="772">IF(NOT(ISBLANK(O776)),CONCATENATE(TEXT(O776,"yyyy-mm-ddThh:MM:ss"),"Z"),"")</f>
        <v/>
      </c>
      <c r="G776" s="201" t="str">
        <f t="shared" si="772"/>
        <v/>
      </c>
      <c r="H776" s="201" t="str">
        <f t="shared" si="772"/>
        <v/>
      </c>
      <c r="I776" s="178"/>
      <c r="J776" s="221"/>
      <c r="K776" s="178"/>
      <c r="L776" s="218"/>
      <c r="M776" s="178"/>
      <c r="N776" s="178"/>
      <c r="O776" s="217"/>
      <c r="P776" s="217"/>
      <c r="Q776" s="217"/>
      <c r="R776" s="218"/>
    </row>
    <row r="777" spans="1:18" ht="12.5">
      <c r="A777" s="220"/>
      <c r="B777" s="205"/>
      <c r="C777" s="201" t="str">
        <f t="shared" si="0"/>
        <v/>
      </c>
      <c r="D777" s="201" t="str">
        <f t="shared" si="1"/>
        <v/>
      </c>
      <c r="E777" s="201" t="str">
        <f t="shared" si="2"/>
        <v/>
      </c>
      <c r="F777" s="201" t="str">
        <f t="shared" ref="F777:H777" si="773">IF(NOT(ISBLANK(O777)),CONCATENATE(TEXT(O777,"yyyy-mm-ddThh:MM:ss"),"Z"),"")</f>
        <v/>
      </c>
      <c r="G777" s="201" t="str">
        <f t="shared" si="773"/>
        <v/>
      </c>
      <c r="H777" s="201" t="str">
        <f t="shared" si="773"/>
        <v/>
      </c>
      <c r="I777" s="178"/>
      <c r="J777" s="221"/>
      <c r="K777" s="178"/>
      <c r="L777" s="218"/>
      <c r="M777" s="178"/>
      <c r="N777" s="178"/>
      <c r="O777" s="217"/>
      <c r="P777" s="217"/>
      <c r="Q777" s="217"/>
      <c r="R777" s="218"/>
    </row>
    <row r="778" spans="1:18" ht="12.5">
      <c r="A778" s="220"/>
      <c r="B778" s="205"/>
      <c r="C778" s="201" t="str">
        <f t="shared" si="0"/>
        <v/>
      </c>
      <c r="D778" s="201" t="str">
        <f t="shared" si="1"/>
        <v/>
      </c>
      <c r="E778" s="201" t="str">
        <f t="shared" si="2"/>
        <v/>
      </c>
      <c r="F778" s="201" t="str">
        <f t="shared" ref="F778:H778" si="774">IF(NOT(ISBLANK(O778)),CONCATENATE(TEXT(O778,"yyyy-mm-ddThh:MM:ss"),"Z"),"")</f>
        <v/>
      </c>
      <c r="G778" s="201" t="str">
        <f t="shared" si="774"/>
        <v/>
      </c>
      <c r="H778" s="201" t="str">
        <f t="shared" si="774"/>
        <v/>
      </c>
      <c r="I778" s="178"/>
      <c r="J778" s="221"/>
      <c r="K778" s="178"/>
      <c r="L778" s="218"/>
      <c r="M778" s="178"/>
      <c r="N778" s="178"/>
      <c r="O778" s="217"/>
      <c r="P778" s="217"/>
      <c r="Q778" s="217"/>
      <c r="R778" s="218"/>
    </row>
    <row r="779" spans="1:18" ht="12.5">
      <c r="A779" s="220"/>
      <c r="B779" s="205"/>
      <c r="C779" s="201" t="str">
        <f t="shared" si="0"/>
        <v/>
      </c>
      <c r="D779" s="201" t="str">
        <f t="shared" si="1"/>
        <v/>
      </c>
      <c r="E779" s="201" t="str">
        <f t="shared" si="2"/>
        <v/>
      </c>
      <c r="F779" s="201" t="str">
        <f t="shared" ref="F779:H779" si="775">IF(NOT(ISBLANK(O779)),CONCATENATE(TEXT(O779,"yyyy-mm-ddThh:MM:ss"),"Z"),"")</f>
        <v/>
      </c>
      <c r="G779" s="201" t="str">
        <f t="shared" si="775"/>
        <v/>
      </c>
      <c r="H779" s="201" t="str">
        <f t="shared" si="775"/>
        <v/>
      </c>
      <c r="I779" s="178"/>
      <c r="J779" s="221"/>
      <c r="K779" s="178"/>
      <c r="L779" s="218"/>
      <c r="M779" s="178"/>
      <c r="N779" s="178"/>
      <c r="O779" s="217"/>
      <c r="P779" s="217"/>
      <c r="Q779" s="217"/>
      <c r="R779" s="218"/>
    </row>
    <row r="780" spans="1:18" ht="12.5">
      <c r="A780" s="220"/>
      <c r="B780" s="205"/>
      <c r="C780" s="201" t="str">
        <f t="shared" si="0"/>
        <v/>
      </c>
      <c r="D780" s="201" t="str">
        <f t="shared" si="1"/>
        <v/>
      </c>
      <c r="E780" s="201" t="str">
        <f t="shared" si="2"/>
        <v/>
      </c>
      <c r="F780" s="201" t="str">
        <f t="shared" ref="F780:H780" si="776">IF(NOT(ISBLANK(O780)),CONCATENATE(TEXT(O780,"yyyy-mm-ddThh:MM:ss"),"Z"),"")</f>
        <v/>
      </c>
      <c r="G780" s="201" t="str">
        <f t="shared" si="776"/>
        <v/>
      </c>
      <c r="H780" s="201" t="str">
        <f t="shared" si="776"/>
        <v/>
      </c>
      <c r="I780" s="178"/>
      <c r="J780" s="221"/>
      <c r="K780" s="178"/>
      <c r="L780" s="218"/>
      <c r="M780" s="178"/>
      <c r="N780" s="178"/>
      <c r="O780" s="217"/>
      <c r="P780" s="217"/>
      <c r="Q780" s="217"/>
      <c r="R780" s="218"/>
    </row>
    <row r="781" spans="1:18" ht="12.5">
      <c r="A781" s="220"/>
      <c r="B781" s="205"/>
      <c r="C781" s="201" t="str">
        <f t="shared" si="0"/>
        <v/>
      </c>
      <c r="D781" s="201" t="str">
        <f t="shared" si="1"/>
        <v/>
      </c>
      <c r="E781" s="201" t="str">
        <f t="shared" si="2"/>
        <v/>
      </c>
      <c r="F781" s="201" t="str">
        <f t="shared" ref="F781:H781" si="777">IF(NOT(ISBLANK(O781)),CONCATENATE(TEXT(O781,"yyyy-mm-ddThh:MM:ss"),"Z"),"")</f>
        <v/>
      </c>
      <c r="G781" s="201" t="str">
        <f t="shared" si="777"/>
        <v/>
      </c>
      <c r="H781" s="201" t="str">
        <f t="shared" si="777"/>
        <v/>
      </c>
      <c r="I781" s="178"/>
      <c r="J781" s="221"/>
      <c r="K781" s="178"/>
      <c r="L781" s="218"/>
      <c r="M781" s="178"/>
      <c r="N781" s="178"/>
      <c r="O781" s="217"/>
      <c r="P781" s="217"/>
      <c r="Q781" s="217"/>
      <c r="R781" s="218"/>
    </row>
    <row r="782" spans="1:18" ht="12.5">
      <c r="A782" s="220"/>
      <c r="B782" s="205"/>
      <c r="C782" s="201" t="str">
        <f t="shared" si="0"/>
        <v/>
      </c>
      <c r="D782" s="201" t="str">
        <f t="shared" si="1"/>
        <v/>
      </c>
      <c r="E782" s="201" t="str">
        <f t="shared" si="2"/>
        <v/>
      </c>
      <c r="F782" s="201" t="str">
        <f t="shared" ref="F782:H782" si="778">IF(NOT(ISBLANK(O782)),CONCATENATE(TEXT(O782,"yyyy-mm-ddThh:MM:ss"),"Z"),"")</f>
        <v/>
      </c>
      <c r="G782" s="201" t="str">
        <f t="shared" si="778"/>
        <v/>
      </c>
      <c r="H782" s="201" t="str">
        <f t="shared" si="778"/>
        <v/>
      </c>
      <c r="I782" s="178"/>
      <c r="J782" s="221"/>
      <c r="K782" s="178"/>
      <c r="L782" s="218"/>
      <c r="M782" s="178"/>
      <c r="N782" s="178"/>
      <c r="O782" s="217"/>
      <c r="P782" s="217"/>
      <c r="Q782" s="217"/>
      <c r="R782" s="218"/>
    </row>
    <row r="783" spans="1:18" ht="12.5">
      <c r="A783" s="220"/>
      <c r="B783" s="205"/>
      <c r="C783" s="201" t="str">
        <f t="shared" si="0"/>
        <v/>
      </c>
      <c r="D783" s="201" t="str">
        <f t="shared" si="1"/>
        <v/>
      </c>
      <c r="E783" s="201" t="str">
        <f t="shared" si="2"/>
        <v/>
      </c>
      <c r="F783" s="201" t="str">
        <f t="shared" ref="F783:H783" si="779">IF(NOT(ISBLANK(O783)),CONCATENATE(TEXT(O783,"yyyy-mm-ddThh:MM:ss"),"Z"),"")</f>
        <v/>
      </c>
      <c r="G783" s="201" t="str">
        <f t="shared" si="779"/>
        <v/>
      </c>
      <c r="H783" s="201" t="str">
        <f t="shared" si="779"/>
        <v/>
      </c>
      <c r="I783" s="178"/>
      <c r="J783" s="221"/>
      <c r="K783" s="178"/>
      <c r="L783" s="218"/>
      <c r="M783" s="178"/>
      <c r="N783" s="178"/>
      <c r="O783" s="217"/>
      <c r="P783" s="217"/>
      <c r="Q783" s="217"/>
      <c r="R783" s="218"/>
    </row>
    <row r="784" spans="1:18" ht="12.5">
      <c r="A784" s="220"/>
      <c r="B784" s="205"/>
      <c r="C784" s="201" t="str">
        <f t="shared" si="0"/>
        <v/>
      </c>
      <c r="D784" s="201" t="str">
        <f t="shared" si="1"/>
        <v/>
      </c>
      <c r="E784" s="201" t="str">
        <f t="shared" si="2"/>
        <v/>
      </c>
      <c r="F784" s="201" t="str">
        <f t="shared" ref="F784:H784" si="780">IF(NOT(ISBLANK(O784)),CONCATENATE(TEXT(O784,"yyyy-mm-ddThh:MM:ss"),"Z"),"")</f>
        <v/>
      </c>
      <c r="G784" s="201" t="str">
        <f t="shared" si="780"/>
        <v/>
      </c>
      <c r="H784" s="201" t="str">
        <f t="shared" si="780"/>
        <v/>
      </c>
      <c r="I784" s="178"/>
      <c r="J784" s="221"/>
      <c r="K784" s="178"/>
      <c r="L784" s="218"/>
      <c r="M784" s="178"/>
      <c r="N784" s="178"/>
      <c r="O784" s="217"/>
      <c r="P784" s="217"/>
      <c r="Q784" s="217"/>
      <c r="R784" s="218"/>
    </row>
    <row r="785" spans="1:18" ht="12.5">
      <c r="A785" s="220"/>
      <c r="B785" s="205"/>
      <c r="C785" s="201" t="str">
        <f t="shared" si="0"/>
        <v/>
      </c>
      <c r="D785" s="201" t="str">
        <f t="shared" si="1"/>
        <v/>
      </c>
      <c r="E785" s="201" t="str">
        <f t="shared" si="2"/>
        <v/>
      </c>
      <c r="F785" s="201" t="str">
        <f t="shared" ref="F785:H785" si="781">IF(NOT(ISBLANK(O785)),CONCATENATE(TEXT(O785,"yyyy-mm-ddThh:MM:ss"),"Z"),"")</f>
        <v/>
      </c>
      <c r="G785" s="201" t="str">
        <f t="shared" si="781"/>
        <v/>
      </c>
      <c r="H785" s="201" t="str">
        <f t="shared" si="781"/>
        <v/>
      </c>
      <c r="I785" s="178"/>
      <c r="J785" s="221"/>
      <c r="K785" s="178"/>
      <c r="L785" s="218"/>
      <c r="M785" s="178"/>
      <c r="N785" s="178"/>
      <c r="O785" s="217"/>
      <c r="P785" s="217"/>
      <c r="Q785" s="217"/>
      <c r="R785" s="218"/>
    </row>
    <row r="786" spans="1:18" ht="12.5">
      <c r="A786" s="220"/>
      <c r="B786" s="205"/>
      <c r="C786" s="201" t="str">
        <f t="shared" si="0"/>
        <v/>
      </c>
      <c r="D786" s="201" t="str">
        <f t="shared" si="1"/>
        <v/>
      </c>
      <c r="E786" s="201" t="str">
        <f t="shared" si="2"/>
        <v/>
      </c>
      <c r="F786" s="201" t="str">
        <f t="shared" ref="F786:H786" si="782">IF(NOT(ISBLANK(O786)),CONCATENATE(TEXT(O786,"yyyy-mm-ddThh:MM:ss"),"Z"),"")</f>
        <v/>
      </c>
      <c r="G786" s="201" t="str">
        <f t="shared" si="782"/>
        <v/>
      </c>
      <c r="H786" s="201" t="str">
        <f t="shared" si="782"/>
        <v/>
      </c>
      <c r="I786" s="178"/>
      <c r="J786" s="221"/>
      <c r="K786" s="178"/>
      <c r="L786" s="218"/>
      <c r="M786" s="178"/>
      <c r="N786" s="178"/>
      <c r="O786" s="217"/>
      <c r="P786" s="217"/>
      <c r="Q786" s="217"/>
      <c r="R786" s="218"/>
    </row>
    <row r="787" spans="1:18" ht="12.5">
      <c r="A787" s="220"/>
      <c r="B787" s="205"/>
      <c r="C787" s="201" t="str">
        <f t="shared" si="0"/>
        <v/>
      </c>
      <c r="D787" s="201" t="str">
        <f t="shared" si="1"/>
        <v/>
      </c>
      <c r="E787" s="201" t="str">
        <f t="shared" si="2"/>
        <v/>
      </c>
      <c r="F787" s="201" t="str">
        <f t="shared" ref="F787:H787" si="783">IF(NOT(ISBLANK(O787)),CONCATENATE(TEXT(O787,"yyyy-mm-ddThh:MM:ss"),"Z"),"")</f>
        <v/>
      </c>
      <c r="G787" s="201" t="str">
        <f t="shared" si="783"/>
        <v/>
      </c>
      <c r="H787" s="201" t="str">
        <f t="shared" si="783"/>
        <v/>
      </c>
      <c r="I787" s="178"/>
      <c r="J787" s="221"/>
      <c r="K787" s="178"/>
      <c r="L787" s="218"/>
      <c r="M787" s="178"/>
      <c r="N787" s="178"/>
      <c r="O787" s="217"/>
      <c r="P787" s="217"/>
      <c r="Q787" s="217"/>
      <c r="R787" s="218"/>
    </row>
    <row r="788" spans="1:18" ht="12.5">
      <c r="A788" s="220"/>
      <c r="B788" s="205"/>
      <c r="C788" s="201" t="str">
        <f t="shared" si="0"/>
        <v/>
      </c>
      <c r="D788" s="201" t="str">
        <f t="shared" si="1"/>
        <v/>
      </c>
      <c r="E788" s="201" t="str">
        <f t="shared" si="2"/>
        <v/>
      </c>
      <c r="F788" s="201" t="str">
        <f t="shared" ref="F788:H788" si="784">IF(NOT(ISBLANK(O788)),CONCATENATE(TEXT(O788,"yyyy-mm-ddThh:MM:ss"),"Z"),"")</f>
        <v/>
      </c>
      <c r="G788" s="201" t="str">
        <f t="shared" si="784"/>
        <v/>
      </c>
      <c r="H788" s="201" t="str">
        <f t="shared" si="784"/>
        <v/>
      </c>
      <c r="I788" s="178"/>
      <c r="J788" s="221"/>
      <c r="K788" s="178"/>
      <c r="L788" s="218"/>
      <c r="M788" s="178"/>
      <c r="N788" s="178"/>
      <c r="O788" s="217"/>
      <c r="P788" s="217"/>
      <c r="Q788" s="217"/>
      <c r="R788" s="218"/>
    </row>
    <row r="789" spans="1:18" ht="12.5">
      <c r="A789" s="220"/>
      <c r="B789" s="205"/>
      <c r="C789" s="201" t="str">
        <f t="shared" si="0"/>
        <v/>
      </c>
      <c r="D789" s="201" t="str">
        <f t="shared" si="1"/>
        <v/>
      </c>
      <c r="E789" s="201" t="str">
        <f t="shared" si="2"/>
        <v/>
      </c>
      <c r="F789" s="201" t="str">
        <f t="shared" ref="F789:H789" si="785">IF(NOT(ISBLANK(O789)),CONCATENATE(TEXT(O789,"yyyy-mm-ddThh:MM:ss"),"Z"),"")</f>
        <v/>
      </c>
      <c r="G789" s="201" t="str">
        <f t="shared" si="785"/>
        <v/>
      </c>
      <c r="H789" s="201" t="str">
        <f t="shared" si="785"/>
        <v/>
      </c>
      <c r="I789" s="178"/>
      <c r="J789" s="221"/>
      <c r="K789" s="178"/>
      <c r="L789" s="218"/>
      <c r="M789" s="178"/>
      <c r="N789" s="178"/>
      <c r="O789" s="217"/>
      <c r="P789" s="217"/>
      <c r="Q789" s="217"/>
      <c r="R789" s="218"/>
    </row>
    <row r="790" spans="1:18" ht="12.5">
      <c r="A790" s="220"/>
      <c r="B790" s="205"/>
      <c r="C790" s="201" t="str">
        <f t="shared" si="0"/>
        <v/>
      </c>
      <c r="D790" s="201" t="str">
        <f t="shared" si="1"/>
        <v/>
      </c>
      <c r="E790" s="201" t="str">
        <f t="shared" si="2"/>
        <v/>
      </c>
      <c r="F790" s="201" t="str">
        <f t="shared" ref="F790:H790" si="786">IF(NOT(ISBLANK(O790)),CONCATENATE(TEXT(O790,"yyyy-mm-ddThh:MM:ss"),"Z"),"")</f>
        <v/>
      </c>
      <c r="G790" s="201" t="str">
        <f t="shared" si="786"/>
        <v/>
      </c>
      <c r="H790" s="201" t="str">
        <f t="shared" si="786"/>
        <v/>
      </c>
      <c r="I790" s="178"/>
      <c r="J790" s="221"/>
      <c r="K790" s="178"/>
      <c r="L790" s="218"/>
      <c r="M790" s="178"/>
      <c r="N790" s="178"/>
      <c r="O790" s="217"/>
      <c r="P790" s="217"/>
      <c r="Q790" s="217"/>
      <c r="R790" s="218"/>
    </row>
    <row r="791" spans="1:18" ht="12.5">
      <c r="A791" s="220"/>
      <c r="B791" s="205"/>
      <c r="C791" s="201" t="str">
        <f t="shared" si="0"/>
        <v/>
      </c>
      <c r="D791" s="201" t="str">
        <f t="shared" si="1"/>
        <v/>
      </c>
      <c r="E791" s="201" t="str">
        <f t="shared" si="2"/>
        <v/>
      </c>
      <c r="F791" s="201" t="str">
        <f t="shared" ref="F791:H791" si="787">IF(NOT(ISBLANK(O791)),CONCATENATE(TEXT(O791,"yyyy-mm-ddThh:MM:ss"),"Z"),"")</f>
        <v/>
      </c>
      <c r="G791" s="201" t="str">
        <f t="shared" si="787"/>
        <v/>
      </c>
      <c r="H791" s="201" t="str">
        <f t="shared" si="787"/>
        <v/>
      </c>
      <c r="I791" s="178"/>
      <c r="J791" s="221"/>
      <c r="K791" s="178"/>
      <c r="L791" s="218"/>
      <c r="M791" s="178"/>
      <c r="N791" s="178"/>
      <c r="O791" s="217"/>
      <c r="P791" s="217"/>
      <c r="Q791" s="217"/>
      <c r="R791" s="218"/>
    </row>
    <row r="792" spans="1:18" ht="12.5">
      <c r="A792" s="220"/>
      <c r="B792" s="205"/>
      <c r="C792" s="201" t="str">
        <f t="shared" si="0"/>
        <v/>
      </c>
      <c r="D792" s="201" t="str">
        <f t="shared" si="1"/>
        <v/>
      </c>
      <c r="E792" s="201" t="str">
        <f t="shared" si="2"/>
        <v/>
      </c>
      <c r="F792" s="201" t="str">
        <f t="shared" ref="F792:H792" si="788">IF(NOT(ISBLANK(O792)),CONCATENATE(TEXT(O792,"yyyy-mm-ddThh:MM:ss"),"Z"),"")</f>
        <v/>
      </c>
      <c r="G792" s="201" t="str">
        <f t="shared" si="788"/>
        <v/>
      </c>
      <c r="H792" s="201" t="str">
        <f t="shared" si="788"/>
        <v/>
      </c>
      <c r="I792" s="178"/>
      <c r="J792" s="221"/>
      <c r="K792" s="178"/>
      <c r="L792" s="218"/>
      <c r="M792" s="178"/>
      <c r="N792" s="178"/>
      <c r="O792" s="217"/>
      <c r="P792" s="217"/>
      <c r="Q792" s="217"/>
      <c r="R792" s="218"/>
    </row>
    <row r="793" spans="1:18" ht="12.5">
      <c r="A793" s="220"/>
      <c r="B793" s="205"/>
      <c r="C793" s="201" t="str">
        <f t="shared" si="0"/>
        <v/>
      </c>
      <c r="D793" s="201" t="str">
        <f t="shared" si="1"/>
        <v/>
      </c>
      <c r="E793" s="201" t="str">
        <f t="shared" si="2"/>
        <v/>
      </c>
      <c r="F793" s="201" t="str">
        <f t="shared" ref="F793:H793" si="789">IF(NOT(ISBLANK(O793)),CONCATENATE(TEXT(O793,"yyyy-mm-ddThh:MM:ss"),"Z"),"")</f>
        <v/>
      </c>
      <c r="G793" s="201" t="str">
        <f t="shared" si="789"/>
        <v/>
      </c>
      <c r="H793" s="201" t="str">
        <f t="shared" si="789"/>
        <v/>
      </c>
      <c r="I793" s="178"/>
      <c r="J793" s="221"/>
      <c r="K793" s="178"/>
      <c r="L793" s="218"/>
      <c r="M793" s="178"/>
      <c r="N793" s="178"/>
      <c r="O793" s="217"/>
      <c r="P793" s="217"/>
      <c r="Q793" s="217"/>
      <c r="R793" s="218"/>
    </row>
    <row r="794" spans="1:18" ht="12.5">
      <c r="A794" s="220"/>
      <c r="B794" s="205"/>
      <c r="C794" s="201" t="str">
        <f t="shared" si="0"/>
        <v/>
      </c>
      <c r="D794" s="201" t="str">
        <f t="shared" si="1"/>
        <v/>
      </c>
      <c r="E794" s="201" t="str">
        <f t="shared" si="2"/>
        <v/>
      </c>
      <c r="F794" s="201" t="str">
        <f t="shared" ref="F794:H794" si="790">IF(NOT(ISBLANK(O794)),CONCATENATE(TEXT(O794,"yyyy-mm-ddThh:MM:ss"),"Z"),"")</f>
        <v/>
      </c>
      <c r="G794" s="201" t="str">
        <f t="shared" si="790"/>
        <v/>
      </c>
      <c r="H794" s="201" t="str">
        <f t="shared" si="790"/>
        <v/>
      </c>
      <c r="I794" s="178"/>
      <c r="J794" s="221"/>
      <c r="K794" s="178"/>
      <c r="L794" s="218"/>
      <c r="M794" s="178"/>
      <c r="N794" s="178"/>
      <c r="O794" s="217"/>
      <c r="P794" s="217"/>
      <c r="Q794" s="217"/>
      <c r="R794" s="218"/>
    </row>
    <row r="795" spans="1:18" ht="12.5">
      <c r="A795" s="220"/>
      <c r="B795" s="205"/>
      <c r="C795" s="201" t="str">
        <f t="shared" si="0"/>
        <v/>
      </c>
      <c r="D795" s="201" t="str">
        <f t="shared" si="1"/>
        <v/>
      </c>
      <c r="E795" s="201" t="str">
        <f t="shared" si="2"/>
        <v/>
      </c>
      <c r="F795" s="201" t="str">
        <f t="shared" ref="F795:H795" si="791">IF(NOT(ISBLANK(O795)),CONCATENATE(TEXT(O795,"yyyy-mm-ddThh:MM:ss"),"Z"),"")</f>
        <v/>
      </c>
      <c r="G795" s="201" t="str">
        <f t="shared" si="791"/>
        <v/>
      </c>
      <c r="H795" s="201" t="str">
        <f t="shared" si="791"/>
        <v/>
      </c>
      <c r="I795" s="178"/>
      <c r="J795" s="221"/>
      <c r="K795" s="178"/>
      <c r="L795" s="218"/>
      <c r="M795" s="178"/>
      <c r="N795" s="178"/>
      <c r="O795" s="217"/>
      <c r="P795" s="217"/>
      <c r="Q795" s="217"/>
      <c r="R795" s="218"/>
    </row>
    <row r="796" spans="1:18" ht="12.5">
      <c r="A796" s="220"/>
      <c r="B796" s="205"/>
      <c r="C796" s="201" t="str">
        <f t="shared" si="0"/>
        <v/>
      </c>
      <c r="D796" s="201" t="str">
        <f t="shared" si="1"/>
        <v/>
      </c>
      <c r="E796" s="201" t="str">
        <f t="shared" si="2"/>
        <v/>
      </c>
      <c r="F796" s="201" t="str">
        <f t="shared" ref="F796:H796" si="792">IF(NOT(ISBLANK(O796)),CONCATENATE(TEXT(O796,"yyyy-mm-ddThh:MM:ss"),"Z"),"")</f>
        <v/>
      </c>
      <c r="G796" s="201" t="str">
        <f t="shared" si="792"/>
        <v/>
      </c>
      <c r="H796" s="201" t="str">
        <f t="shared" si="792"/>
        <v/>
      </c>
      <c r="I796" s="178"/>
      <c r="J796" s="221"/>
      <c r="K796" s="178"/>
      <c r="L796" s="218"/>
      <c r="M796" s="178"/>
      <c r="N796" s="178"/>
      <c r="O796" s="217"/>
      <c r="P796" s="217"/>
      <c r="Q796" s="217"/>
      <c r="R796" s="218"/>
    </row>
    <row r="797" spans="1:18" ht="12.5">
      <c r="A797" s="220"/>
      <c r="B797" s="205"/>
      <c r="C797" s="201" t="str">
        <f t="shared" si="0"/>
        <v/>
      </c>
      <c r="D797" s="201" t="str">
        <f t="shared" si="1"/>
        <v/>
      </c>
      <c r="E797" s="201" t="str">
        <f t="shared" si="2"/>
        <v/>
      </c>
      <c r="F797" s="201" t="str">
        <f t="shared" ref="F797:H797" si="793">IF(NOT(ISBLANK(O797)),CONCATENATE(TEXT(O797,"yyyy-mm-ddThh:MM:ss"),"Z"),"")</f>
        <v/>
      </c>
      <c r="G797" s="201" t="str">
        <f t="shared" si="793"/>
        <v/>
      </c>
      <c r="H797" s="201" t="str">
        <f t="shared" si="793"/>
        <v/>
      </c>
      <c r="I797" s="178"/>
      <c r="J797" s="221"/>
      <c r="K797" s="178"/>
      <c r="L797" s="218"/>
      <c r="M797" s="178"/>
      <c r="N797" s="178"/>
      <c r="O797" s="217"/>
      <c r="P797" s="217"/>
      <c r="Q797" s="217"/>
      <c r="R797" s="218"/>
    </row>
    <row r="798" spans="1:18" ht="12.5">
      <c r="A798" s="220"/>
      <c r="B798" s="205"/>
      <c r="C798" s="201" t="str">
        <f t="shared" si="0"/>
        <v/>
      </c>
      <c r="D798" s="201" t="str">
        <f t="shared" si="1"/>
        <v/>
      </c>
      <c r="E798" s="201" t="str">
        <f t="shared" si="2"/>
        <v/>
      </c>
      <c r="F798" s="201" t="str">
        <f t="shared" ref="F798:H798" si="794">IF(NOT(ISBLANK(O798)),CONCATENATE(TEXT(O798,"yyyy-mm-ddThh:MM:ss"),"Z"),"")</f>
        <v/>
      </c>
      <c r="G798" s="201" t="str">
        <f t="shared" si="794"/>
        <v/>
      </c>
      <c r="H798" s="201" t="str">
        <f t="shared" si="794"/>
        <v/>
      </c>
      <c r="I798" s="178"/>
      <c r="J798" s="221"/>
      <c r="K798" s="178"/>
      <c r="L798" s="218"/>
      <c r="M798" s="178"/>
      <c r="N798" s="178"/>
      <c r="O798" s="217"/>
      <c r="P798" s="217"/>
      <c r="Q798" s="217"/>
      <c r="R798" s="218"/>
    </row>
    <row r="799" spans="1:18" ht="12.5">
      <c r="A799" s="220"/>
      <c r="B799" s="205"/>
      <c r="C799" s="201" t="str">
        <f t="shared" si="0"/>
        <v/>
      </c>
      <c r="D799" s="201" t="str">
        <f t="shared" si="1"/>
        <v/>
      </c>
      <c r="E799" s="201" t="str">
        <f t="shared" si="2"/>
        <v/>
      </c>
      <c r="F799" s="201" t="str">
        <f t="shared" ref="F799:H799" si="795">IF(NOT(ISBLANK(O799)),CONCATENATE(TEXT(O799,"yyyy-mm-ddThh:MM:ss"),"Z"),"")</f>
        <v/>
      </c>
      <c r="G799" s="201" t="str">
        <f t="shared" si="795"/>
        <v/>
      </c>
      <c r="H799" s="201" t="str">
        <f t="shared" si="795"/>
        <v/>
      </c>
      <c r="I799" s="178"/>
      <c r="J799" s="221"/>
      <c r="K799" s="178"/>
      <c r="L799" s="218"/>
      <c r="M799" s="178"/>
      <c r="N799" s="178"/>
      <c r="O799" s="217"/>
      <c r="P799" s="217"/>
      <c r="Q799" s="217"/>
      <c r="R799" s="218"/>
    </row>
    <row r="800" spans="1:18" ht="12.5">
      <c r="A800" s="220"/>
      <c r="B800" s="205"/>
      <c r="C800" s="201" t="str">
        <f t="shared" si="0"/>
        <v/>
      </c>
      <c r="D800" s="201" t="str">
        <f t="shared" si="1"/>
        <v/>
      </c>
      <c r="E800" s="201" t="str">
        <f t="shared" si="2"/>
        <v/>
      </c>
      <c r="F800" s="201" t="str">
        <f t="shared" ref="F800:H800" si="796">IF(NOT(ISBLANK(O800)),CONCATENATE(TEXT(O800,"yyyy-mm-ddThh:MM:ss"),"Z"),"")</f>
        <v/>
      </c>
      <c r="G800" s="201" t="str">
        <f t="shared" si="796"/>
        <v/>
      </c>
      <c r="H800" s="201" t="str">
        <f t="shared" si="796"/>
        <v/>
      </c>
      <c r="I800" s="178"/>
      <c r="J800" s="221"/>
      <c r="K800" s="178"/>
      <c r="L800" s="218"/>
      <c r="M800" s="178"/>
      <c r="N800" s="178"/>
      <c r="O800" s="217"/>
      <c r="P800" s="217"/>
      <c r="Q800" s="217"/>
      <c r="R800" s="218"/>
    </row>
    <row r="801" spans="1:18" ht="12.5">
      <c r="A801" s="220"/>
      <c r="B801" s="205"/>
      <c r="C801" s="201" t="str">
        <f t="shared" si="0"/>
        <v/>
      </c>
      <c r="D801" s="201" t="str">
        <f t="shared" si="1"/>
        <v/>
      </c>
      <c r="E801" s="201" t="str">
        <f t="shared" si="2"/>
        <v/>
      </c>
      <c r="F801" s="201" t="str">
        <f t="shared" ref="F801:H801" si="797">IF(NOT(ISBLANK(O801)),CONCATENATE(TEXT(O801,"yyyy-mm-ddThh:MM:ss"),"Z"),"")</f>
        <v/>
      </c>
      <c r="G801" s="201" t="str">
        <f t="shared" si="797"/>
        <v/>
      </c>
      <c r="H801" s="201" t="str">
        <f t="shared" si="797"/>
        <v/>
      </c>
      <c r="I801" s="178"/>
      <c r="J801" s="221"/>
      <c r="K801" s="178"/>
      <c r="L801" s="218"/>
      <c r="M801" s="178"/>
      <c r="N801" s="178"/>
      <c r="O801" s="217"/>
      <c r="P801" s="217"/>
      <c r="Q801" s="217"/>
      <c r="R801" s="218"/>
    </row>
    <row r="802" spans="1:18" ht="12.5">
      <c r="A802" s="220"/>
      <c r="B802" s="205"/>
      <c r="C802" s="201" t="str">
        <f t="shared" si="0"/>
        <v/>
      </c>
      <c r="D802" s="201" t="str">
        <f t="shared" si="1"/>
        <v/>
      </c>
      <c r="E802" s="201" t="str">
        <f t="shared" si="2"/>
        <v/>
      </c>
      <c r="F802" s="201" t="str">
        <f t="shared" ref="F802:H802" si="798">IF(NOT(ISBLANK(O802)),CONCATENATE(TEXT(O802,"yyyy-mm-ddThh:MM:ss"),"Z"),"")</f>
        <v/>
      </c>
      <c r="G802" s="201" t="str">
        <f t="shared" si="798"/>
        <v/>
      </c>
      <c r="H802" s="201" t="str">
        <f t="shared" si="798"/>
        <v/>
      </c>
      <c r="I802" s="178"/>
      <c r="J802" s="221"/>
      <c r="K802" s="178"/>
      <c r="L802" s="218"/>
      <c r="M802" s="178"/>
      <c r="N802" s="178"/>
      <c r="O802" s="217"/>
      <c r="P802" s="217"/>
      <c r="Q802" s="217"/>
      <c r="R802" s="218"/>
    </row>
    <row r="803" spans="1:18" ht="12.5">
      <c r="A803" s="220"/>
      <c r="B803" s="205"/>
      <c r="C803" s="201" t="str">
        <f t="shared" si="0"/>
        <v/>
      </c>
      <c r="D803" s="201" t="str">
        <f t="shared" si="1"/>
        <v/>
      </c>
      <c r="E803" s="201" t="str">
        <f t="shared" si="2"/>
        <v/>
      </c>
      <c r="F803" s="201" t="str">
        <f t="shared" ref="F803:H803" si="799">IF(NOT(ISBLANK(O803)),CONCATENATE(TEXT(O803,"yyyy-mm-ddThh:MM:ss"),"Z"),"")</f>
        <v/>
      </c>
      <c r="G803" s="201" t="str">
        <f t="shared" si="799"/>
        <v/>
      </c>
      <c r="H803" s="201" t="str">
        <f t="shared" si="799"/>
        <v/>
      </c>
      <c r="I803" s="178"/>
      <c r="J803" s="221"/>
      <c r="K803" s="178"/>
      <c r="L803" s="218"/>
      <c r="M803" s="178"/>
      <c r="N803" s="178"/>
      <c r="O803" s="217"/>
      <c r="P803" s="217"/>
      <c r="Q803" s="217"/>
      <c r="R803" s="218"/>
    </row>
    <row r="804" spans="1:18" ht="12.5">
      <c r="A804" s="220"/>
      <c r="B804" s="205"/>
      <c r="C804" s="201" t="str">
        <f t="shared" si="0"/>
        <v/>
      </c>
      <c r="D804" s="201" t="str">
        <f t="shared" si="1"/>
        <v/>
      </c>
      <c r="E804" s="201" t="str">
        <f t="shared" si="2"/>
        <v/>
      </c>
      <c r="F804" s="201" t="str">
        <f t="shared" ref="F804:H804" si="800">IF(NOT(ISBLANK(O804)),CONCATENATE(TEXT(O804,"yyyy-mm-ddThh:MM:ss"),"Z"),"")</f>
        <v/>
      </c>
      <c r="G804" s="201" t="str">
        <f t="shared" si="800"/>
        <v/>
      </c>
      <c r="H804" s="201" t="str">
        <f t="shared" si="800"/>
        <v/>
      </c>
      <c r="I804" s="178"/>
      <c r="J804" s="221"/>
      <c r="K804" s="178"/>
      <c r="L804" s="218"/>
      <c r="M804" s="178"/>
      <c r="N804" s="178"/>
      <c r="O804" s="217"/>
      <c r="P804" s="217"/>
      <c r="Q804" s="217"/>
      <c r="R804" s="218"/>
    </row>
    <row r="805" spans="1:18" ht="12.5">
      <c r="A805" s="220"/>
      <c r="B805" s="205"/>
      <c r="C805" s="201" t="str">
        <f t="shared" si="0"/>
        <v/>
      </c>
      <c r="D805" s="201" t="str">
        <f t="shared" si="1"/>
        <v/>
      </c>
      <c r="E805" s="201" t="str">
        <f t="shared" si="2"/>
        <v/>
      </c>
      <c r="F805" s="201" t="str">
        <f t="shared" ref="F805:H805" si="801">IF(NOT(ISBLANK(O805)),CONCATENATE(TEXT(O805,"yyyy-mm-ddThh:MM:ss"),"Z"),"")</f>
        <v/>
      </c>
      <c r="G805" s="201" t="str">
        <f t="shared" si="801"/>
        <v/>
      </c>
      <c r="H805" s="201" t="str">
        <f t="shared" si="801"/>
        <v/>
      </c>
      <c r="I805" s="178"/>
      <c r="J805" s="221"/>
      <c r="K805" s="178"/>
      <c r="L805" s="218"/>
      <c r="M805" s="178"/>
      <c r="N805" s="178"/>
      <c r="O805" s="217"/>
      <c r="P805" s="217"/>
      <c r="Q805" s="217"/>
      <c r="R805" s="218"/>
    </row>
    <row r="806" spans="1:18" ht="12.5">
      <c r="A806" s="220"/>
      <c r="B806" s="205"/>
      <c r="C806" s="201" t="str">
        <f t="shared" si="0"/>
        <v/>
      </c>
      <c r="D806" s="201" t="str">
        <f t="shared" si="1"/>
        <v/>
      </c>
      <c r="E806" s="201" t="str">
        <f t="shared" si="2"/>
        <v/>
      </c>
      <c r="F806" s="201" t="str">
        <f t="shared" ref="F806:H806" si="802">IF(NOT(ISBLANK(O806)),CONCATENATE(TEXT(O806,"yyyy-mm-ddThh:MM:ss"),"Z"),"")</f>
        <v/>
      </c>
      <c r="G806" s="201" t="str">
        <f t="shared" si="802"/>
        <v/>
      </c>
      <c r="H806" s="201" t="str">
        <f t="shared" si="802"/>
        <v/>
      </c>
      <c r="I806" s="178"/>
      <c r="J806" s="221"/>
      <c r="K806" s="178"/>
      <c r="L806" s="218"/>
      <c r="M806" s="178"/>
      <c r="N806" s="178"/>
      <c r="O806" s="217"/>
      <c r="P806" s="217"/>
      <c r="Q806" s="217"/>
      <c r="R806" s="218"/>
    </row>
    <row r="807" spans="1:18" ht="12.5">
      <c r="A807" s="220"/>
      <c r="B807" s="205"/>
      <c r="C807" s="201" t="str">
        <f t="shared" si="0"/>
        <v/>
      </c>
      <c r="D807" s="201" t="str">
        <f t="shared" si="1"/>
        <v/>
      </c>
      <c r="E807" s="201" t="str">
        <f t="shared" si="2"/>
        <v/>
      </c>
      <c r="F807" s="201" t="str">
        <f t="shared" ref="F807:H807" si="803">IF(NOT(ISBLANK(O807)),CONCATENATE(TEXT(O807,"yyyy-mm-ddThh:MM:ss"),"Z"),"")</f>
        <v/>
      </c>
      <c r="G807" s="201" t="str">
        <f t="shared" si="803"/>
        <v/>
      </c>
      <c r="H807" s="201" t="str">
        <f t="shared" si="803"/>
        <v/>
      </c>
      <c r="I807" s="178"/>
      <c r="J807" s="221"/>
      <c r="K807" s="178"/>
      <c r="L807" s="218"/>
      <c r="M807" s="178"/>
      <c r="N807" s="178"/>
      <c r="O807" s="217"/>
      <c r="P807" s="217"/>
      <c r="Q807" s="217"/>
      <c r="R807" s="218"/>
    </row>
    <row r="808" spans="1:18" ht="12.5">
      <c r="A808" s="220"/>
      <c r="B808" s="205"/>
      <c r="C808" s="201" t="str">
        <f t="shared" si="0"/>
        <v/>
      </c>
      <c r="D808" s="201" t="str">
        <f t="shared" si="1"/>
        <v/>
      </c>
      <c r="E808" s="201" t="str">
        <f t="shared" si="2"/>
        <v/>
      </c>
      <c r="F808" s="201" t="str">
        <f t="shared" ref="F808:H808" si="804">IF(NOT(ISBLANK(O808)),CONCATENATE(TEXT(O808,"yyyy-mm-ddThh:MM:ss"),"Z"),"")</f>
        <v/>
      </c>
      <c r="G808" s="201" t="str">
        <f t="shared" si="804"/>
        <v/>
      </c>
      <c r="H808" s="201" t="str">
        <f t="shared" si="804"/>
        <v/>
      </c>
      <c r="I808" s="178"/>
      <c r="J808" s="221"/>
      <c r="K808" s="178"/>
      <c r="L808" s="218"/>
      <c r="M808" s="178"/>
      <c r="N808" s="178"/>
      <c r="O808" s="217"/>
      <c r="P808" s="217"/>
      <c r="Q808" s="217"/>
      <c r="R808" s="218"/>
    </row>
    <row r="809" spans="1:18" ht="12.5">
      <c r="A809" s="220"/>
      <c r="B809" s="205"/>
      <c r="C809" s="201" t="str">
        <f t="shared" si="0"/>
        <v/>
      </c>
      <c r="D809" s="201" t="str">
        <f t="shared" si="1"/>
        <v/>
      </c>
      <c r="E809" s="201" t="str">
        <f t="shared" si="2"/>
        <v/>
      </c>
      <c r="F809" s="201" t="str">
        <f t="shared" ref="F809:H809" si="805">IF(NOT(ISBLANK(O809)),CONCATENATE(TEXT(O809,"yyyy-mm-ddThh:MM:ss"),"Z"),"")</f>
        <v/>
      </c>
      <c r="G809" s="201" t="str">
        <f t="shared" si="805"/>
        <v/>
      </c>
      <c r="H809" s="201" t="str">
        <f t="shared" si="805"/>
        <v/>
      </c>
      <c r="I809" s="178"/>
      <c r="J809" s="221"/>
      <c r="K809" s="178"/>
      <c r="L809" s="218"/>
      <c r="M809" s="178"/>
      <c r="N809" s="178"/>
      <c r="O809" s="217"/>
      <c r="P809" s="217"/>
      <c r="Q809" s="217"/>
      <c r="R809" s="218"/>
    </row>
    <row r="810" spans="1:18" ht="12.5">
      <c r="A810" s="220"/>
      <c r="B810" s="205"/>
      <c r="C810" s="201" t="str">
        <f t="shared" si="0"/>
        <v/>
      </c>
      <c r="D810" s="201" t="str">
        <f t="shared" si="1"/>
        <v/>
      </c>
      <c r="E810" s="201" t="str">
        <f t="shared" si="2"/>
        <v/>
      </c>
      <c r="F810" s="201" t="str">
        <f t="shared" ref="F810:H810" si="806">IF(NOT(ISBLANK(O810)),CONCATENATE(TEXT(O810,"yyyy-mm-ddThh:MM:ss"),"Z"),"")</f>
        <v/>
      </c>
      <c r="G810" s="201" t="str">
        <f t="shared" si="806"/>
        <v/>
      </c>
      <c r="H810" s="201" t="str">
        <f t="shared" si="806"/>
        <v/>
      </c>
      <c r="I810" s="178"/>
      <c r="J810" s="221"/>
      <c r="K810" s="178"/>
      <c r="L810" s="218"/>
      <c r="M810" s="178"/>
      <c r="N810" s="178"/>
      <c r="O810" s="217"/>
      <c r="P810" s="217"/>
      <c r="Q810" s="217"/>
      <c r="R810" s="218"/>
    </row>
    <row r="811" spans="1:18" ht="12.5">
      <c r="A811" s="220"/>
      <c r="B811" s="205"/>
      <c r="C811" s="201" t="str">
        <f t="shared" si="0"/>
        <v/>
      </c>
      <c r="D811" s="201" t="str">
        <f t="shared" si="1"/>
        <v/>
      </c>
      <c r="E811" s="201" t="str">
        <f t="shared" si="2"/>
        <v/>
      </c>
      <c r="F811" s="201" t="str">
        <f t="shared" ref="F811:H811" si="807">IF(NOT(ISBLANK(O811)),CONCATENATE(TEXT(O811,"yyyy-mm-ddThh:MM:ss"),"Z"),"")</f>
        <v/>
      </c>
      <c r="G811" s="201" t="str">
        <f t="shared" si="807"/>
        <v/>
      </c>
      <c r="H811" s="201" t="str">
        <f t="shared" si="807"/>
        <v/>
      </c>
      <c r="I811" s="178"/>
      <c r="J811" s="221"/>
      <c r="K811" s="178"/>
      <c r="L811" s="218"/>
      <c r="M811" s="178"/>
      <c r="N811" s="178"/>
      <c r="O811" s="217"/>
      <c r="P811" s="217"/>
      <c r="Q811" s="217"/>
      <c r="R811" s="218"/>
    </row>
    <row r="812" spans="1:18" ht="12.5">
      <c r="A812" s="220"/>
      <c r="B812" s="205"/>
      <c r="C812" s="201" t="str">
        <f t="shared" si="0"/>
        <v/>
      </c>
      <c r="D812" s="201" t="str">
        <f t="shared" si="1"/>
        <v/>
      </c>
      <c r="E812" s="201" t="str">
        <f t="shared" si="2"/>
        <v/>
      </c>
      <c r="F812" s="201" t="str">
        <f t="shared" ref="F812:H812" si="808">IF(NOT(ISBLANK(O812)),CONCATENATE(TEXT(O812,"yyyy-mm-ddThh:MM:ss"),"Z"),"")</f>
        <v/>
      </c>
      <c r="G812" s="201" t="str">
        <f t="shared" si="808"/>
        <v/>
      </c>
      <c r="H812" s="201" t="str">
        <f t="shared" si="808"/>
        <v/>
      </c>
      <c r="I812" s="178"/>
      <c r="J812" s="221"/>
      <c r="K812" s="178"/>
      <c r="L812" s="218"/>
      <c r="M812" s="178"/>
      <c r="N812" s="178"/>
      <c r="O812" s="217"/>
      <c r="P812" s="217"/>
      <c r="Q812" s="217"/>
      <c r="R812" s="218"/>
    </row>
    <row r="813" spans="1:18" ht="12.5">
      <c r="A813" s="220"/>
      <c r="B813" s="205"/>
      <c r="C813" s="201" t="str">
        <f t="shared" si="0"/>
        <v/>
      </c>
      <c r="D813" s="201" t="str">
        <f t="shared" si="1"/>
        <v/>
      </c>
      <c r="E813" s="201" t="str">
        <f t="shared" si="2"/>
        <v/>
      </c>
      <c r="F813" s="201" t="str">
        <f t="shared" ref="F813:H813" si="809">IF(NOT(ISBLANK(O813)),CONCATENATE(TEXT(O813,"yyyy-mm-ddThh:MM:ss"),"Z"),"")</f>
        <v/>
      </c>
      <c r="G813" s="201" t="str">
        <f t="shared" si="809"/>
        <v/>
      </c>
      <c r="H813" s="201" t="str">
        <f t="shared" si="809"/>
        <v/>
      </c>
      <c r="I813" s="178"/>
      <c r="J813" s="221"/>
      <c r="K813" s="178"/>
      <c r="L813" s="218"/>
      <c r="M813" s="178"/>
      <c r="N813" s="178"/>
      <c r="O813" s="217"/>
      <c r="P813" s="217"/>
      <c r="Q813" s="217"/>
      <c r="R813" s="218"/>
    </row>
    <row r="814" spans="1:18" ht="12.5">
      <c r="A814" s="220"/>
      <c r="B814" s="205"/>
      <c r="C814" s="201" t="str">
        <f t="shared" si="0"/>
        <v/>
      </c>
      <c r="D814" s="201" t="str">
        <f t="shared" si="1"/>
        <v/>
      </c>
      <c r="E814" s="201" t="str">
        <f t="shared" si="2"/>
        <v/>
      </c>
      <c r="F814" s="201" t="str">
        <f t="shared" ref="F814:H814" si="810">IF(NOT(ISBLANK(O814)),CONCATENATE(TEXT(O814,"yyyy-mm-ddThh:MM:ss"),"Z"),"")</f>
        <v/>
      </c>
      <c r="G814" s="201" t="str">
        <f t="shared" si="810"/>
        <v/>
      </c>
      <c r="H814" s="201" t="str">
        <f t="shared" si="810"/>
        <v/>
      </c>
      <c r="I814" s="178"/>
      <c r="J814" s="221"/>
      <c r="K814" s="178"/>
      <c r="L814" s="218"/>
      <c r="M814" s="178"/>
      <c r="N814" s="178"/>
      <c r="O814" s="217"/>
      <c r="P814" s="217"/>
      <c r="Q814" s="217"/>
      <c r="R814" s="218"/>
    </row>
    <row r="815" spans="1:18" ht="12.5">
      <c r="A815" s="220"/>
      <c r="B815" s="205"/>
      <c r="C815" s="201" t="str">
        <f t="shared" si="0"/>
        <v/>
      </c>
      <c r="D815" s="201" t="str">
        <f t="shared" si="1"/>
        <v/>
      </c>
      <c r="E815" s="201" t="str">
        <f t="shared" si="2"/>
        <v/>
      </c>
      <c r="F815" s="201" t="str">
        <f t="shared" ref="F815:H815" si="811">IF(NOT(ISBLANK(O815)),CONCATENATE(TEXT(O815,"yyyy-mm-ddThh:MM:ss"),"Z"),"")</f>
        <v/>
      </c>
      <c r="G815" s="201" t="str">
        <f t="shared" si="811"/>
        <v/>
      </c>
      <c r="H815" s="201" t="str">
        <f t="shared" si="811"/>
        <v/>
      </c>
      <c r="I815" s="178"/>
      <c r="J815" s="221"/>
      <c r="K815" s="178"/>
      <c r="L815" s="218"/>
      <c r="M815" s="178"/>
      <c r="N815" s="178"/>
      <c r="O815" s="217"/>
      <c r="P815" s="217"/>
      <c r="Q815" s="217"/>
      <c r="R815" s="218"/>
    </row>
    <row r="816" spans="1:18" ht="12.5">
      <c r="A816" s="220"/>
      <c r="B816" s="205"/>
      <c r="C816" s="201" t="str">
        <f t="shared" si="0"/>
        <v/>
      </c>
      <c r="D816" s="201" t="str">
        <f t="shared" si="1"/>
        <v/>
      </c>
      <c r="E816" s="201" t="str">
        <f t="shared" si="2"/>
        <v/>
      </c>
      <c r="F816" s="201" t="str">
        <f t="shared" ref="F816:H816" si="812">IF(NOT(ISBLANK(O816)),CONCATENATE(TEXT(O816,"yyyy-mm-ddThh:MM:ss"),"Z"),"")</f>
        <v/>
      </c>
      <c r="G816" s="201" t="str">
        <f t="shared" si="812"/>
        <v/>
      </c>
      <c r="H816" s="201" t="str">
        <f t="shared" si="812"/>
        <v/>
      </c>
      <c r="I816" s="178"/>
      <c r="J816" s="221"/>
      <c r="K816" s="178"/>
      <c r="L816" s="218"/>
      <c r="M816" s="178"/>
      <c r="N816" s="178"/>
      <c r="O816" s="217"/>
      <c r="P816" s="217"/>
      <c r="Q816" s="217"/>
      <c r="R816" s="218"/>
    </row>
    <row r="817" spans="1:18" ht="12.5">
      <c r="A817" s="220"/>
      <c r="B817" s="205"/>
      <c r="C817" s="201" t="str">
        <f t="shared" si="0"/>
        <v/>
      </c>
      <c r="D817" s="201" t="str">
        <f t="shared" si="1"/>
        <v/>
      </c>
      <c r="E817" s="201" t="str">
        <f t="shared" si="2"/>
        <v/>
      </c>
      <c r="F817" s="201" t="str">
        <f t="shared" ref="F817:H817" si="813">IF(NOT(ISBLANK(O817)),CONCATENATE(TEXT(O817,"yyyy-mm-ddThh:MM:ss"),"Z"),"")</f>
        <v/>
      </c>
      <c r="G817" s="201" t="str">
        <f t="shared" si="813"/>
        <v/>
      </c>
      <c r="H817" s="201" t="str">
        <f t="shared" si="813"/>
        <v/>
      </c>
      <c r="I817" s="178"/>
      <c r="J817" s="221"/>
      <c r="K817" s="178"/>
      <c r="L817" s="218"/>
      <c r="M817" s="178"/>
      <c r="N817" s="178"/>
      <c r="O817" s="217"/>
      <c r="P817" s="217"/>
      <c r="Q817" s="217"/>
      <c r="R817" s="218"/>
    </row>
    <row r="818" spans="1:18" ht="12.5">
      <c r="A818" s="220"/>
      <c r="B818" s="205"/>
      <c r="C818" s="201" t="str">
        <f t="shared" si="0"/>
        <v/>
      </c>
      <c r="D818" s="201" t="str">
        <f t="shared" si="1"/>
        <v/>
      </c>
      <c r="E818" s="201" t="str">
        <f t="shared" si="2"/>
        <v/>
      </c>
      <c r="F818" s="201" t="str">
        <f t="shared" ref="F818:H818" si="814">IF(NOT(ISBLANK(O818)),CONCATENATE(TEXT(O818,"yyyy-mm-ddThh:MM:ss"),"Z"),"")</f>
        <v/>
      </c>
      <c r="G818" s="201" t="str">
        <f t="shared" si="814"/>
        <v/>
      </c>
      <c r="H818" s="201" t="str">
        <f t="shared" si="814"/>
        <v/>
      </c>
      <c r="I818" s="178"/>
      <c r="J818" s="221"/>
      <c r="K818" s="178"/>
      <c r="L818" s="218"/>
      <c r="M818" s="178"/>
      <c r="N818" s="178"/>
      <c r="O818" s="217"/>
      <c r="P818" s="217"/>
      <c r="Q818" s="217"/>
      <c r="R818" s="218"/>
    </row>
    <row r="819" spans="1:18" ht="12.5">
      <c r="A819" s="220"/>
      <c r="B819" s="205"/>
      <c r="C819" s="201" t="str">
        <f t="shared" si="0"/>
        <v/>
      </c>
      <c r="D819" s="201" t="str">
        <f t="shared" si="1"/>
        <v/>
      </c>
      <c r="E819" s="201" t="str">
        <f t="shared" si="2"/>
        <v/>
      </c>
      <c r="F819" s="201" t="str">
        <f t="shared" ref="F819:H819" si="815">IF(NOT(ISBLANK(O819)),CONCATENATE(TEXT(O819,"yyyy-mm-ddThh:MM:ss"),"Z"),"")</f>
        <v/>
      </c>
      <c r="G819" s="201" t="str">
        <f t="shared" si="815"/>
        <v/>
      </c>
      <c r="H819" s="201" t="str">
        <f t="shared" si="815"/>
        <v/>
      </c>
      <c r="I819" s="178"/>
      <c r="J819" s="221"/>
      <c r="K819" s="178"/>
      <c r="L819" s="218"/>
      <c r="M819" s="178"/>
      <c r="N819" s="178"/>
      <c r="O819" s="217"/>
      <c r="P819" s="217"/>
      <c r="Q819" s="217"/>
      <c r="R819" s="218"/>
    </row>
    <row r="820" spans="1:18" ht="12.5">
      <c r="A820" s="220"/>
      <c r="B820" s="205"/>
      <c r="C820" s="201" t="str">
        <f t="shared" si="0"/>
        <v/>
      </c>
      <c r="D820" s="201" t="str">
        <f t="shared" si="1"/>
        <v/>
      </c>
      <c r="E820" s="201" t="str">
        <f t="shared" si="2"/>
        <v/>
      </c>
      <c r="F820" s="201" t="str">
        <f t="shared" ref="F820:H820" si="816">IF(NOT(ISBLANK(O820)),CONCATENATE(TEXT(O820,"yyyy-mm-ddThh:MM:ss"),"Z"),"")</f>
        <v/>
      </c>
      <c r="G820" s="201" t="str">
        <f t="shared" si="816"/>
        <v/>
      </c>
      <c r="H820" s="201" t="str">
        <f t="shared" si="816"/>
        <v/>
      </c>
      <c r="I820" s="178"/>
      <c r="J820" s="221"/>
      <c r="K820" s="178"/>
      <c r="L820" s="218"/>
      <c r="M820" s="178"/>
      <c r="N820" s="178"/>
      <c r="O820" s="217"/>
      <c r="P820" s="217"/>
      <c r="Q820" s="217"/>
      <c r="R820" s="218"/>
    </row>
    <row r="821" spans="1:18" ht="12.5">
      <c r="A821" s="220"/>
      <c r="B821" s="205"/>
      <c r="C821" s="201" t="str">
        <f t="shared" si="0"/>
        <v/>
      </c>
      <c r="D821" s="201" t="str">
        <f t="shared" si="1"/>
        <v/>
      </c>
      <c r="E821" s="201" t="str">
        <f t="shared" si="2"/>
        <v/>
      </c>
      <c r="F821" s="201" t="str">
        <f t="shared" ref="F821:H821" si="817">IF(NOT(ISBLANK(O821)),CONCATENATE(TEXT(O821,"yyyy-mm-ddThh:MM:ss"),"Z"),"")</f>
        <v/>
      </c>
      <c r="G821" s="201" t="str">
        <f t="shared" si="817"/>
        <v/>
      </c>
      <c r="H821" s="201" t="str">
        <f t="shared" si="817"/>
        <v/>
      </c>
      <c r="I821" s="178"/>
      <c r="J821" s="221"/>
      <c r="K821" s="178"/>
      <c r="L821" s="218"/>
      <c r="M821" s="178"/>
      <c r="N821" s="178"/>
      <c r="O821" s="217"/>
      <c r="P821" s="217"/>
      <c r="Q821" s="217"/>
      <c r="R821" s="218"/>
    </row>
    <row r="822" spans="1:18" ht="12.5">
      <c r="A822" s="220"/>
      <c r="B822" s="205"/>
      <c r="C822" s="201" t="str">
        <f t="shared" si="0"/>
        <v/>
      </c>
      <c r="D822" s="201" t="str">
        <f t="shared" si="1"/>
        <v/>
      </c>
      <c r="E822" s="201" t="str">
        <f t="shared" si="2"/>
        <v/>
      </c>
      <c r="F822" s="201" t="str">
        <f t="shared" ref="F822:H822" si="818">IF(NOT(ISBLANK(O822)),CONCATENATE(TEXT(O822,"yyyy-mm-ddThh:MM:ss"),"Z"),"")</f>
        <v/>
      </c>
      <c r="G822" s="201" t="str">
        <f t="shared" si="818"/>
        <v/>
      </c>
      <c r="H822" s="201" t="str">
        <f t="shared" si="818"/>
        <v/>
      </c>
      <c r="I822" s="178"/>
      <c r="J822" s="221"/>
      <c r="K822" s="178"/>
      <c r="L822" s="218"/>
      <c r="M822" s="178"/>
      <c r="N822" s="178"/>
      <c r="O822" s="217"/>
      <c r="P822" s="217"/>
      <c r="Q822" s="217"/>
      <c r="R822" s="218"/>
    </row>
    <row r="823" spans="1:18" ht="12.5">
      <c r="A823" s="220"/>
      <c r="B823" s="205"/>
      <c r="C823" s="201" t="str">
        <f t="shared" si="0"/>
        <v/>
      </c>
      <c r="D823" s="201" t="str">
        <f t="shared" si="1"/>
        <v/>
      </c>
      <c r="E823" s="201" t="str">
        <f t="shared" si="2"/>
        <v/>
      </c>
      <c r="F823" s="201" t="str">
        <f t="shared" ref="F823:H823" si="819">IF(NOT(ISBLANK(O823)),CONCATENATE(TEXT(O823,"yyyy-mm-ddThh:MM:ss"),"Z"),"")</f>
        <v/>
      </c>
      <c r="G823" s="201" t="str">
        <f t="shared" si="819"/>
        <v/>
      </c>
      <c r="H823" s="201" t="str">
        <f t="shared" si="819"/>
        <v/>
      </c>
      <c r="I823" s="178"/>
      <c r="J823" s="221"/>
      <c r="K823" s="178"/>
      <c r="L823" s="218"/>
      <c r="M823" s="178"/>
      <c r="N823" s="178"/>
      <c r="O823" s="217"/>
      <c r="P823" s="217"/>
      <c r="Q823" s="217"/>
      <c r="R823" s="218"/>
    </row>
    <row r="824" spans="1:18" ht="12.5">
      <c r="A824" s="220"/>
      <c r="B824" s="205"/>
      <c r="C824" s="201" t="str">
        <f t="shared" si="0"/>
        <v/>
      </c>
      <c r="D824" s="201" t="str">
        <f t="shared" si="1"/>
        <v/>
      </c>
      <c r="E824" s="201" t="str">
        <f t="shared" si="2"/>
        <v/>
      </c>
      <c r="F824" s="201" t="str">
        <f t="shared" ref="F824:H824" si="820">IF(NOT(ISBLANK(O824)),CONCATENATE(TEXT(O824,"yyyy-mm-ddThh:MM:ss"),"Z"),"")</f>
        <v/>
      </c>
      <c r="G824" s="201" t="str">
        <f t="shared" si="820"/>
        <v/>
      </c>
      <c r="H824" s="201" t="str">
        <f t="shared" si="820"/>
        <v/>
      </c>
      <c r="I824" s="178"/>
      <c r="J824" s="221"/>
      <c r="K824" s="178"/>
      <c r="L824" s="218"/>
      <c r="M824" s="178"/>
      <c r="N824" s="178"/>
      <c r="O824" s="217"/>
      <c r="P824" s="217"/>
      <c r="Q824" s="217"/>
      <c r="R824" s="218"/>
    </row>
    <row r="825" spans="1:18" ht="12.5">
      <c r="A825" s="220"/>
      <c r="B825" s="205"/>
      <c r="C825" s="201" t="str">
        <f t="shared" si="0"/>
        <v/>
      </c>
      <c r="D825" s="201" t="str">
        <f t="shared" si="1"/>
        <v/>
      </c>
      <c r="E825" s="201" t="str">
        <f t="shared" si="2"/>
        <v/>
      </c>
      <c r="F825" s="201" t="str">
        <f t="shared" ref="F825:H825" si="821">IF(NOT(ISBLANK(O825)),CONCATENATE(TEXT(O825,"yyyy-mm-ddThh:MM:ss"),"Z"),"")</f>
        <v/>
      </c>
      <c r="G825" s="201" t="str">
        <f t="shared" si="821"/>
        <v/>
      </c>
      <c r="H825" s="201" t="str">
        <f t="shared" si="821"/>
        <v/>
      </c>
      <c r="I825" s="178"/>
      <c r="J825" s="221"/>
      <c r="K825" s="178"/>
      <c r="L825" s="218"/>
      <c r="M825" s="178"/>
      <c r="N825" s="178"/>
      <c r="O825" s="217"/>
      <c r="P825" s="217"/>
      <c r="Q825" s="217"/>
      <c r="R825" s="218"/>
    </row>
    <row r="826" spans="1:18" ht="12.5">
      <c r="A826" s="220"/>
      <c r="B826" s="205"/>
      <c r="C826" s="201" t="str">
        <f t="shared" si="0"/>
        <v/>
      </c>
      <c r="D826" s="201" t="str">
        <f t="shared" si="1"/>
        <v/>
      </c>
      <c r="E826" s="201" t="str">
        <f t="shared" si="2"/>
        <v/>
      </c>
      <c r="F826" s="201" t="str">
        <f t="shared" ref="F826:H826" si="822">IF(NOT(ISBLANK(O826)),CONCATENATE(TEXT(O826,"yyyy-mm-ddThh:MM:ss"),"Z"),"")</f>
        <v/>
      </c>
      <c r="G826" s="201" t="str">
        <f t="shared" si="822"/>
        <v/>
      </c>
      <c r="H826" s="201" t="str">
        <f t="shared" si="822"/>
        <v/>
      </c>
      <c r="I826" s="178"/>
      <c r="J826" s="221"/>
      <c r="K826" s="178"/>
      <c r="L826" s="218"/>
      <c r="M826" s="178"/>
      <c r="N826" s="178"/>
      <c r="O826" s="217"/>
      <c r="P826" s="217"/>
      <c r="Q826" s="217"/>
      <c r="R826" s="218"/>
    </row>
    <row r="827" spans="1:18" ht="12.5">
      <c r="A827" s="220"/>
      <c r="B827" s="205"/>
      <c r="C827" s="201" t="str">
        <f t="shared" si="0"/>
        <v/>
      </c>
      <c r="D827" s="201" t="str">
        <f t="shared" si="1"/>
        <v/>
      </c>
      <c r="E827" s="201" t="str">
        <f t="shared" si="2"/>
        <v/>
      </c>
      <c r="F827" s="201" t="str">
        <f t="shared" ref="F827:H827" si="823">IF(NOT(ISBLANK(O827)),CONCATENATE(TEXT(O827,"yyyy-mm-ddThh:MM:ss"),"Z"),"")</f>
        <v/>
      </c>
      <c r="G827" s="201" t="str">
        <f t="shared" si="823"/>
        <v/>
      </c>
      <c r="H827" s="201" t="str">
        <f t="shared" si="823"/>
        <v/>
      </c>
      <c r="I827" s="178"/>
      <c r="J827" s="221"/>
      <c r="K827" s="178"/>
      <c r="L827" s="218"/>
      <c r="M827" s="178"/>
      <c r="N827" s="178"/>
      <c r="O827" s="217"/>
      <c r="P827" s="217"/>
      <c r="Q827" s="217"/>
      <c r="R827" s="218"/>
    </row>
    <row r="828" spans="1:18" ht="12.5">
      <c r="A828" s="220"/>
      <c r="B828" s="205"/>
      <c r="C828" s="201" t="str">
        <f t="shared" si="0"/>
        <v/>
      </c>
      <c r="D828" s="201" t="str">
        <f t="shared" si="1"/>
        <v/>
      </c>
      <c r="E828" s="201" t="str">
        <f t="shared" si="2"/>
        <v/>
      </c>
      <c r="F828" s="201" t="str">
        <f t="shared" ref="F828:H828" si="824">IF(NOT(ISBLANK(O828)),CONCATENATE(TEXT(O828,"yyyy-mm-ddThh:MM:ss"),"Z"),"")</f>
        <v/>
      </c>
      <c r="G828" s="201" t="str">
        <f t="shared" si="824"/>
        <v/>
      </c>
      <c r="H828" s="201" t="str">
        <f t="shared" si="824"/>
        <v/>
      </c>
      <c r="I828" s="178"/>
      <c r="J828" s="221"/>
      <c r="K828" s="178"/>
      <c r="L828" s="218"/>
      <c r="M828" s="178"/>
      <c r="N828" s="178"/>
      <c r="O828" s="217"/>
      <c r="P828" s="217"/>
      <c r="Q828" s="217"/>
      <c r="R828" s="218"/>
    </row>
    <row r="829" spans="1:18" ht="12.5">
      <c r="A829" s="220"/>
      <c r="B829" s="205"/>
      <c r="C829" s="201" t="str">
        <f t="shared" si="0"/>
        <v/>
      </c>
      <c r="D829" s="201" t="str">
        <f t="shared" si="1"/>
        <v/>
      </c>
      <c r="E829" s="201" t="str">
        <f t="shared" si="2"/>
        <v/>
      </c>
      <c r="F829" s="201" t="str">
        <f t="shared" ref="F829:H829" si="825">IF(NOT(ISBLANK(O829)),CONCATENATE(TEXT(O829,"yyyy-mm-ddThh:MM:ss"),"Z"),"")</f>
        <v/>
      </c>
      <c r="G829" s="201" t="str">
        <f t="shared" si="825"/>
        <v/>
      </c>
      <c r="H829" s="201" t="str">
        <f t="shared" si="825"/>
        <v/>
      </c>
      <c r="I829" s="178"/>
      <c r="J829" s="221"/>
      <c r="K829" s="178"/>
      <c r="L829" s="218"/>
      <c r="M829" s="178"/>
      <c r="N829" s="178"/>
      <c r="O829" s="217"/>
      <c r="P829" s="217"/>
      <c r="Q829" s="217"/>
      <c r="R829" s="218"/>
    </row>
    <row r="830" spans="1:18" ht="12.5">
      <c r="A830" s="220"/>
      <c r="B830" s="205"/>
      <c r="C830" s="201" t="str">
        <f t="shared" si="0"/>
        <v/>
      </c>
      <c r="D830" s="201" t="str">
        <f t="shared" si="1"/>
        <v/>
      </c>
      <c r="E830" s="201" t="str">
        <f t="shared" si="2"/>
        <v/>
      </c>
      <c r="F830" s="201" t="str">
        <f t="shared" ref="F830:H830" si="826">IF(NOT(ISBLANK(O830)),CONCATENATE(TEXT(O830,"yyyy-mm-ddThh:MM:ss"),"Z"),"")</f>
        <v/>
      </c>
      <c r="G830" s="201" t="str">
        <f t="shared" si="826"/>
        <v/>
      </c>
      <c r="H830" s="201" t="str">
        <f t="shared" si="826"/>
        <v/>
      </c>
      <c r="I830" s="178"/>
      <c r="J830" s="221"/>
      <c r="K830" s="178"/>
      <c r="L830" s="218"/>
      <c r="M830" s="178"/>
      <c r="N830" s="178"/>
      <c r="O830" s="217"/>
      <c r="P830" s="217"/>
      <c r="Q830" s="217"/>
      <c r="R830" s="218"/>
    </row>
    <row r="831" spans="1:18" ht="12.5">
      <c r="A831" s="220"/>
      <c r="B831" s="205"/>
      <c r="C831" s="201" t="str">
        <f t="shared" si="0"/>
        <v/>
      </c>
      <c r="D831" s="201" t="str">
        <f t="shared" si="1"/>
        <v/>
      </c>
      <c r="E831" s="201" t="str">
        <f t="shared" si="2"/>
        <v/>
      </c>
      <c r="F831" s="201" t="str">
        <f t="shared" ref="F831:H831" si="827">IF(NOT(ISBLANK(O831)),CONCATENATE(TEXT(O831,"yyyy-mm-ddThh:MM:ss"),"Z"),"")</f>
        <v/>
      </c>
      <c r="G831" s="201" t="str">
        <f t="shared" si="827"/>
        <v/>
      </c>
      <c r="H831" s="201" t="str">
        <f t="shared" si="827"/>
        <v/>
      </c>
      <c r="I831" s="178"/>
      <c r="J831" s="221"/>
      <c r="K831" s="178"/>
      <c r="L831" s="218"/>
      <c r="M831" s="178"/>
      <c r="N831" s="178"/>
      <c r="O831" s="217"/>
      <c r="P831" s="217"/>
      <c r="Q831" s="217"/>
      <c r="R831" s="218"/>
    </row>
    <row r="832" spans="1:18" ht="12.5">
      <c r="A832" s="220"/>
      <c r="B832" s="205"/>
      <c r="C832" s="201" t="str">
        <f t="shared" si="0"/>
        <v/>
      </c>
      <c r="D832" s="201" t="str">
        <f t="shared" si="1"/>
        <v/>
      </c>
      <c r="E832" s="201" t="str">
        <f t="shared" si="2"/>
        <v/>
      </c>
      <c r="F832" s="201" t="str">
        <f t="shared" ref="F832:H832" si="828">IF(NOT(ISBLANK(O832)),CONCATENATE(TEXT(O832,"yyyy-mm-ddThh:MM:ss"),"Z"),"")</f>
        <v/>
      </c>
      <c r="G832" s="201" t="str">
        <f t="shared" si="828"/>
        <v/>
      </c>
      <c r="H832" s="201" t="str">
        <f t="shared" si="828"/>
        <v/>
      </c>
      <c r="I832" s="178"/>
      <c r="J832" s="221"/>
      <c r="K832" s="178"/>
      <c r="L832" s="218"/>
      <c r="M832" s="178"/>
      <c r="N832" s="178"/>
      <c r="O832" s="217"/>
      <c r="P832" s="217"/>
      <c r="Q832" s="217"/>
      <c r="R832" s="218"/>
    </row>
    <row r="833" spans="1:18" ht="12.5">
      <c r="A833" s="220"/>
      <c r="B833" s="205"/>
      <c r="C833" s="201" t="str">
        <f t="shared" si="0"/>
        <v/>
      </c>
      <c r="D833" s="201" t="str">
        <f t="shared" si="1"/>
        <v/>
      </c>
      <c r="E833" s="201" t="str">
        <f t="shared" si="2"/>
        <v/>
      </c>
      <c r="F833" s="201" t="str">
        <f t="shared" ref="F833:H833" si="829">IF(NOT(ISBLANK(O833)),CONCATENATE(TEXT(O833,"yyyy-mm-ddThh:MM:ss"),"Z"),"")</f>
        <v/>
      </c>
      <c r="G833" s="201" t="str">
        <f t="shared" si="829"/>
        <v/>
      </c>
      <c r="H833" s="201" t="str">
        <f t="shared" si="829"/>
        <v/>
      </c>
      <c r="I833" s="178"/>
      <c r="J833" s="221"/>
      <c r="K833" s="178"/>
      <c r="L833" s="218"/>
      <c r="M833" s="178"/>
      <c r="N833" s="178"/>
      <c r="O833" s="217"/>
      <c r="P833" s="217"/>
      <c r="Q833" s="217"/>
      <c r="R833" s="218"/>
    </row>
    <row r="834" spans="1:18" ht="12.5">
      <c r="A834" s="220"/>
      <c r="B834" s="205"/>
      <c r="C834" s="201" t="str">
        <f t="shared" si="0"/>
        <v/>
      </c>
      <c r="D834" s="201" t="str">
        <f t="shared" si="1"/>
        <v/>
      </c>
      <c r="E834" s="201" t="str">
        <f t="shared" si="2"/>
        <v/>
      </c>
      <c r="F834" s="201" t="str">
        <f t="shared" ref="F834:H834" si="830">IF(NOT(ISBLANK(O834)),CONCATENATE(TEXT(O834,"yyyy-mm-ddThh:MM:ss"),"Z"),"")</f>
        <v/>
      </c>
      <c r="G834" s="201" t="str">
        <f t="shared" si="830"/>
        <v/>
      </c>
      <c r="H834" s="201" t="str">
        <f t="shared" si="830"/>
        <v/>
      </c>
      <c r="I834" s="178"/>
      <c r="J834" s="221"/>
      <c r="K834" s="178"/>
      <c r="L834" s="218"/>
      <c r="M834" s="178"/>
      <c r="N834" s="178"/>
      <c r="O834" s="217"/>
      <c r="P834" s="217"/>
      <c r="Q834" s="217"/>
      <c r="R834" s="218"/>
    </row>
    <row r="835" spans="1:18" ht="12.5">
      <c r="A835" s="220"/>
      <c r="B835" s="205"/>
      <c r="C835" s="201" t="str">
        <f t="shared" si="0"/>
        <v/>
      </c>
      <c r="D835" s="201" t="str">
        <f t="shared" si="1"/>
        <v/>
      </c>
      <c r="E835" s="201" t="str">
        <f t="shared" si="2"/>
        <v/>
      </c>
      <c r="F835" s="201" t="str">
        <f t="shared" ref="F835:H835" si="831">IF(NOT(ISBLANK(O835)),CONCATENATE(TEXT(O835,"yyyy-mm-ddThh:MM:ss"),"Z"),"")</f>
        <v/>
      </c>
      <c r="G835" s="201" t="str">
        <f t="shared" si="831"/>
        <v/>
      </c>
      <c r="H835" s="201" t="str">
        <f t="shared" si="831"/>
        <v/>
      </c>
      <c r="I835" s="178"/>
      <c r="J835" s="221"/>
      <c r="K835" s="178"/>
      <c r="L835" s="218"/>
      <c r="M835" s="178"/>
      <c r="N835" s="178"/>
      <c r="O835" s="217"/>
      <c r="P835" s="217"/>
      <c r="Q835" s="217"/>
      <c r="R835" s="218"/>
    </row>
    <row r="836" spans="1:18" ht="12.5">
      <c r="A836" s="220"/>
      <c r="B836" s="205"/>
      <c r="C836" s="201" t="str">
        <f t="shared" si="0"/>
        <v/>
      </c>
      <c r="D836" s="201" t="str">
        <f t="shared" si="1"/>
        <v/>
      </c>
      <c r="E836" s="201" t="str">
        <f t="shared" si="2"/>
        <v/>
      </c>
      <c r="F836" s="201" t="str">
        <f t="shared" ref="F836:H836" si="832">IF(NOT(ISBLANK(O836)),CONCATENATE(TEXT(O836,"yyyy-mm-ddThh:MM:ss"),"Z"),"")</f>
        <v/>
      </c>
      <c r="G836" s="201" t="str">
        <f t="shared" si="832"/>
        <v/>
      </c>
      <c r="H836" s="201" t="str">
        <f t="shared" si="832"/>
        <v/>
      </c>
      <c r="I836" s="178"/>
      <c r="J836" s="221"/>
      <c r="K836" s="178"/>
      <c r="L836" s="218"/>
      <c r="M836" s="178"/>
      <c r="N836" s="178"/>
      <c r="O836" s="217"/>
      <c r="P836" s="217"/>
      <c r="Q836" s="217"/>
      <c r="R836" s="218"/>
    </row>
    <row r="837" spans="1:18" ht="12.5">
      <c r="A837" s="220"/>
      <c r="B837" s="205"/>
      <c r="C837" s="201" t="str">
        <f t="shared" si="0"/>
        <v/>
      </c>
      <c r="D837" s="201" t="str">
        <f t="shared" si="1"/>
        <v/>
      </c>
      <c r="E837" s="201" t="str">
        <f t="shared" si="2"/>
        <v/>
      </c>
      <c r="F837" s="201" t="str">
        <f t="shared" ref="F837:H837" si="833">IF(NOT(ISBLANK(O837)),CONCATENATE(TEXT(O837,"yyyy-mm-ddThh:MM:ss"),"Z"),"")</f>
        <v/>
      </c>
      <c r="G837" s="201" t="str">
        <f t="shared" si="833"/>
        <v/>
      </c>
      <c r="H837" s="201" t="str">
        <f t="shared" si="833"/>
        <v/>
      </c>
      <c r="I837" s="178"/>
      <c r="J837" s="221"/>
      <c r="K837" s="178"/>
      <c r="L837" s="218"/>
      <c r="M837" s="178"/>
      <c r="N837" s="178"/>
      <c r="O837" s="217"/>
      <c r="P837" s="217"/>
      <c r="Q837" s="217"/>
      <c r="R837" s="218"/>
    </row>
    <row r="838" spans="1:18" ht="12.5">
      <c r="A838" s="220"/>
      <c r="B838" s="205"/>
      <c r="C838" s="201" t="str">
        <f t="shared" si="0"/>
        <v/>
      </c>
      <c r="D838" s="201" t="str">
        <f t="shared" si="1"/>
        <v/>
      </c>
      <c r="E838" s="201" t="str">
        <f t="shared" si="2"/>
        <v/>
      </c>
      <c r="F838" s="201" t="str">
        <f t="shared" ref="F838:H838" si="834">IF(NOT(ISBLANK(O838)),CONCATENATE(TEXT(O838,"yyyy-mm-ddThh:MM:ss"),"Z"),"")</f>
        <v/>
      </c>
      <c r="G838" s="201" t="str">
        <f t="shared" si="834"/>
        <v/>
      </c>
      <c r="H838" s="201" t="str">
        <f t="shared" si="834"/>
        <v/>
      </c>
      <c r="I838" s="178"/>
      <c r="J838" s="221"/>
      <c r="K838" s="178"/>
      <c r="L838" s="218"/>
      <c r="M838" s="178"/>
      <c r="N838" s="178"/>
      <c r="O838" s="217"/>
      <c r="P838" s="217"/>
      <c r="Q838" s="217"/>
      <c r="R838" s="218"/>
    </row>
    <row r="839" spans="1:18" ht="12.5">
      <c r="A839" s="220"/>
      <c r="B839" s="205"/>
      <c r="C839" s="201" t="str">
        <f t="shared" si="0"/>
        <v/>
      </c>
      <c r="D839" s="201" t="str">
        <f t="shared" si="1"/>
        <v/>
      </c>
      <c r="E839" s="201" t="str">
        <f t="shared" si="2"/>
        <v/>
      </c>
      <c r="F839" s="201" t="str">
        <f t="shared" ref="F839:H839" si="835">IF(NOT(ISBLANK(O839)),CONCATENATE(TEXT(O839,"yyyy-mm-ddThh:MM:ss"),"Z"),"")</f>
        <v/>
      </c>
      <c r="G839" s="201" t="str">
        <f t="shared" si="835"/>
        <v/>
      </c>
      <c r="H839" s="201" t="str">
        <f t="shared" si="835"/>
        <v/>
      </c>
      <c r="I839" s="178"/>
      <c r="J839" s="221"/>
      <c r="K839" s="178"/>
      <c r="L839" s="218"/>
      <c r="M839" s="178"/>
      <c r="N839" s="178"/>
      <c r="O839" s="217"/>
      <c r="P839" s="217"/>
      <c r="Q839" s="217"/>
      <c r="R839" s="218"/>
    </row>
    <row r="840" spans="1:18" ht="12.5">
      <c r="A840" s="220"/>
      <c r="B840" s="205"/>
      <c r="C840" s="201" t="str">
        <f t="shared" si="0"/>
        <v/>
      </c>
      <c r="D840" s="201" t="str">
        <f t="shared" si="1"/>
        <v/>
      </c>
      <c r="E840" s="201" t="str">
        <f t="shared" si="2"/>
        <v/>
      </c>
      <c r="F840" s="201" t="str">
        <f t="shared" ref="F840:H840" si="836">IF(NOT(ISBLANK(O840)),CONCATENATE(TEXT(O840,"yyyy-mm-ddThh:MM:ss"),"Z"),"")</f>
        <v/>
      </c>
      <c r="G840" s="201" t="str">
        <f t="shared" si="836"/>
        <v/>
      </c>
      <c r="H840" s="201" t="str">
        <f t="shared" si="836"/>
        <v/>
      </c>
      <c r="I840" s="178"/>
      <c r="J840" s="221"/>
      <c r="K840" s="178"/>
      <c r="L840" s="218"/>
      <c r="M840" s="178"/>
      <c r="N840" s="178"/>
      <c r="O840" s="217"/>
      <c r="P840" s="217"/>
      <c r="Q840" s="217"/>
      <c r="R840" s="218"/>
    </row>
    <row r="841" spans="1:18" ht="12.5">
      <c r="A841" s="220"/>
      <c r="B841" s="205"/>
      <c r="C841" s="201" t="str">
        <f t="shared" si="0"/>
        <v/>
      </c>
      <c r="D841" s="201" t="str">
        <f t="shared" si="1"/>
        <v/>
      </c>
      <c r="E841" s="201" t="str">
        <f t="shared" si="2"/>
        <v/>
      </c>
      <c r="F841" s="201" t="str">
        <f t="shared" ref="F841:H841" si="837">IF(NOT(ISBLANK(O841)),CONCATENATE(TEXT(O841,"yyyy-mm-ddThh:MM:ss"),"Z"),"")</f>
        <v/>
      </c>
      <c r="G841" s="201" t="str">
        <f t="shared" si="837"/>
        <v/>
      </c>
      <c r="H841" s="201" t="str">
        <f t="shared" si="837"/>
        <v/>
      </c>
      <c r="I841" s="178"/>
      <c r="J841" s="221"/>
      <c r="K841" s="178"/>
      <c r="L841" s="218"/>
      <c r="M841" s="178"/>
      <c r="N841" s="178"/>
      <c r="O841" s="217"/>
      <c r="P841" s="217"/>
      <c r="Q841" s="217"/>
      <c r="R841" s="218"/>
    </row>
    <row r="842" spans="1:18" ht="12.5">
      <c r="A842" s="220"/>
      <c r="B842" s="205"/>
      <c r="C842" s="201" t="str">
        <f t="shared" si="0"/>
        <v/>
      </c>
      <c r="D842" s="201" t="str">
        <f t="shared" si="1"/>
        <v/>
      </c>
      <c r="E842" s="201" t="str">
        <f t="shared" si="2"/>
        <v/>
      </c>
      <c r="F842" s="201" t="str">
        <f t="shared" ref="F842:H842" si="838">IF(NOT(ISBLANK(O842)),CONCATENATE(TEXT(O842,"yyyy-mm-ddThh:MM:ss"),"Z"),"")</f>
        <v/>
      </c>
      <c r="G842" s="201" t="str">
        <f t="shared" si="838"/>
        <v/>
      </c>
      <c r="H842" s="201" t="str">
        <f t="shared" si="838"/>
        <v/>
      </c>
      <c r="I842" s="178"/>
      <c r="J842" s="221"/>
      <c r="K842" s="178"/>
      <c r="L842" s="218"/>
      <c r="M842" s="178"/>
      <c r="N842" s="178"/>
      <c r="O842" s="217"/>
      <c r="P842" s="217"/>
      <c r="Q842" s="217"/>
      <c r="R842" s="218"/>
    </row>
    <row r="843" spans="1:18" ht="12.5">
      <c r="A843" s="220"/>
      <c r="B843" s="205"/>
      <c r="C843" s="201" t="str">
        <f t="shared" si="0"/>
        <v/>
      </c>
      <c r="D843" s="201" t="str">
        <f t="shared" si="1"/>
        <v/>
      </c>
      <c r="E843" s="201" t="str">
        <f t="shared" si="2"/>
        <v/>
      </c>
      <c r="F843" s="201" t="str">
        <f t="shared" ref="F843:H843" si="839">IF(NOT(ISBLANK(O843)),CONCATENATE(TEXT(O843,"yyyy-mm-ddThh:MM:ss"),"Z"),"")</f>
        <v/>
      </c>
      <c r="G843" s="201" t="str">
        <f t="shared" si="839"/>
        <v/>
      </c>
      <c r="H843" s="201" t="str">
        <f t="shared" si="839"/>
        <v/>
      </c>
      <c r="I843" s="178"/>
      <c r="J843" s="221"/>
      <c r="K843" s="178"/>
      <c r="L843" s="218"/>
      <c r="M843" s="178"/>
      <c r="N843" s="178"/>
      <c r="O843" s="217"/>
      <c r="P843" s="217"/>
      <c r="Q843" s="217"/>
      <c r="R843" s="218"/>
    </row>
    <row r="844" spans="1:18" ht="12.5">
      <c r="A844" s="220"/>
      <c r="B844" s="205"/>
      <c r="C844" s="201" t="str">
        <f t="shared" si="0"/>
        <v/>
      </c>
      <c r="D844" s="201" t="str">
        <f t="shared" si="1"/>
        <v/>
      </c>
      <c r="E844" s="201" t="str">
        <f t="shared" si="2"/>
        <v/>
      </c>
      <c r="F844" s="201" t="str">
        <f t="shared" ref="F844:H844" si="840">IF(NOT(ISBLANK(O844)),CONCATENATE(TEXT(O844,"yyyy-mm-ddThh:MM:ss"),"Z"),"")</f>
        <v/>
      </c>
      <c r="G844" s="201" t="str">
        <f t="shared" si="840"/>
        <v/>
      </c>
      <c r="H844" s="201" t="str">
        <f t="shared" si="840"/>
        <v/>
      </c>
      <c r="I844" s="178"/>
      <c r="J844" s="221"/>
      <c r="K844" s="178"/>
      <c r="L844" s="218"/>
      <c r="M844" s="178"/>
      <c r="N844" s="178"/>
      <c r="O844" s="217"/>
      <c r="P844" s="217"/>
      <c r="Q844" s="217"/>
      <c r="R844" s="218"/>
    </row>
    <row r="845" spans="1:18" ht="12.5">
      <c r="A845" s="220"/>
      <c r="B845" s="205"/>
      <c r="C845" s="201" t="str">
        <f t="shared" si="0"/>
        <v/>
      </c>
      <c r="D845" s="201" t="str">
        <f t="shared" si="1"/>
        <v/>
      </c>
      <c r="E845" s="201" t="str">
        <f t="shared" si="2"/>
        <v/>
      </c>
      <c r="F845" s="201" t="str">
        <f t="shared" ref="F845:H845" si="841">IF(NOT(ISBLANK(O845)),CONCATENATE(TEXT(O845,"yyyy-mm-ddThh:MM:ss"),"Z"),"")</f>
        <v/>
      </c>
      <c r="G845" s="201" t="str">
        <f t="shared" si="841"/>
        <v/>
      </c>
      <c r="H845" s="201" t="str">
        <f t="shared" si="841"/>
        <v/>
      </c>
      <c r="I845" s="178"/>
      <c r="J845" s="221"/>
      <c r="K845" s="178"/>
      <c r="L845" s="218"/>
      <c r="M845" s="178"/>
      <c r="N845" s="178"/>
      <c r="O845" s="217"/>
      <c r="P845" s="217"/>
      <c r="Q845" s="217"/>
      <c r="R845" s="218"/>
    </row>
    <row r="846" spans="1:18" ht="12.5">
      <c r="A846" s="220"/>
      <c r="B846" s="205"/>
      <c r="C846" s="201" t="str">
        <f t="shared" si="0"/>
        <v/>
      </c>
      <c r="D846" s="201" t="str">
        <f t="shared" si="1"/>
        <v/>
      </c>
      <c r="E846" s="201" t="str">
        <f t="shared" si="2"/>
        <v/>
      </c>
      <c r="F846" s="201" t="str">
        <f t="shared" ref="F846:H846" si="842">IF(NOT(ISBLANK(O846)),CONCATENATE(TEXT(O846,"yyyy-mm-ddThh:MM:ss"),"Z"),"")</f>
        <v/>
      </c>
      <c r="G846" s="201" t="str">
        <f t="shared" si="842"/>
        <v/>
      </c>
      <c r="H846" s="201" t="str">
        <f t="shared" si="842"/>
        <v/>
      </c>
      <c r="I846" s="178"/>
      <c r="J846" s="221"/>
      <c r="K846" s="178"/>
      <c r="L846" s="218"/>
      <c r="M846" s="178"/>
      <c r="N846" s="178"/>
      <c r="O846" s="217"/>
      <c r="P846" s="217"/>
      <c r="Q846" s="217"/>
      <c r="R846" s="218"/>
    </row>
    <row r="847" spans="1:18" ht="12.5">
      <c r="A847" s="220"/>
      <c r="B847" s="205"/>
      <c r="C847" s="201" t="str">
        <f t="shared" si="0"/>
        <v/>
      </c>
      <c r="D847" s="201" t="str">
        <f t="shared" si="1"/>
        <v/>
      </c>
      <c r="E847" s="201" t="str">
        <f t="shared" si="2"/>
        <v/>
      </c>
      <c r="F847" s="201" t="str">
        <f t="shared" ref="F847:H847" si="843">IF(NOT(ISBLANK(O847)),CONCATENATE(TEXT(O847,"yyyy-mm-ddThh:MM:ss"),"Z"),"")</f>
        <v/>
      </c>
      <c r="G847" s="201" t="str">
        <f t="shared" si="843"/>
        <v/>
      </c>
      <c r="H847" s="201" t="str">
        <f t="shared" si="843"/>
        <v/>
      </c>
      <c r="I847" s="178"/>
      <c r="J847" s="221"/>
      <c r="K847" s="178"/>
      <c r="L847" s="218"/>
      <c r="M847" s="178"/>
      <c r="N847" s="178"/>
      <c r="O847" s="217"/>
      <c r="P847" s="217"/>
      <c r="Q847" s="217"/>
      <c r="R847" s="218"/>
    </row>
    <row r="848" spans="1:18" ht="12.5">
      <c r="A848" s="220"/>
      <c r="B848" s="205"/>
      <c r="C848" s="201" t="str">
        <f t="shared" si="0"/>
        <v/>
      </c>
      <c r="D848" s="201" t="str">
        <f t="shared" si="1"/>
        <v/>
      </c>
      <c r="E848" s="201" t="str">
        <f t="shared" si="2"/>
        <v/>
      </c>
      <c r="F848" s="201" t="str">
        <f t="shared" ref="F848:H848" si="844">IF(NOT(ISBLANK(O848)),CONCATENATE(TEXT(O848,"yyyy-mm-ddThh:MM:ss"),"Z"),"")</f>
        <v/>
      </c>
      <c r="G848" s="201" t="str">
        <f t="shared" si="844"/>
        <v/>
      </c>
      <c r="H848" s="201" t="str">
        <f t="shared" si="844"/>
        <v/>
      </c>
      <c r="I848" s="178"/>
      <c r="J848" s="221"/>
      <c r="K848" s="178"/>
      <c r="L848" s="218"/>
      <c r="M848" s="178"/>
      <c r="N848" s="178"/>
      <c r="O848" s="217"/>
      <c r="P848" s="217"/>
      <c r="Q848" s="217"/>
      <c r="R848" s="218"/>
    </row>
    <row r="849" spans="1:18" ht="12.5">
      <c r="A849" s="220"/>
      <c r="B849" s="205"/>
      <c r="C849" s="201" t="str">
        <f t="shared" si="0"/>
        <v/>
      </c>
      <c r="D849" s="201" t="str">
        <f t="shared" si="1"/>
        <v/>
      </c>
      <c r="E849" s="201" t="str">
        <f t="shared" si="2"/>
        <v/>
      </c>
      <c r="F849" s="201" t="str">
        <f t="shared" ref="F849:H849" si="845">IF(NOT(ISBLANK(O849)),CONCATENATE(TEXT(O849,"yyyy-mm-ddThh:MM:ss"),"Z"),"")</f>
        <v/>
      </c>
      <c r="G849" s="201" t="str">
        <f t="shared" si="845"/>
        <v/>
      </c>
      <c r="H849" s="201" t="str">
        <f t="shared" si="845"/>
        <v/>
      </c>
      <c r="I849" s="178"/>
      <c r="J849" s="221"/>
      <c r="K849" s="178"/>
      <c r="L849" s="218"/>
      <c r="M849" s="178"/>
      <c r="N849" s="178"/>
      <c r="O849" s="217"/>
      <c r="P849" s="217"/>
      <c r="Q849" s="217"/>
      <c r="R849" s="218"/>
    </row>
    <row r="850" spans="1:18" ht="12.5">
      <c r="A850" s="220"/>
      <c r="B850" s="205"/>
      <c r="C850" s="201" t="str">
        <f t="shared" si="0"/>
        <v/>
      </c>
      <c r="D850" s="201" t="str">
        <f t="shared" si="1"/>
        <v/>
      </c>
      <c r="E850" s="201" t="str">
        <f t="shared" si="2"/>
        <v/>
      </c>
      <c r="F850" s="201" t="str">
        <f t="shared" ref="F850:H850" si="846">IF(NOT(ISBLANK(O850)),CONCATENATE(TEXT(O850,"yyyy-mm-ddThh:MM:ss"),"Z"),"")</f>
        <v/>
      </c>
      <c r="G850" s="201" t="str">
        <f t="shared" si="846"/>
        <v/>
      </c>
      <c r="H850" s="201" t="str">
        <f t="shared" si="846"/>
        <v/>
      </c>
      <c r="I850" s="178"/>
      <c r="J850" s="221"/>
      <c r="K850" s="178"/>
      <c r="L850" s="218"/>
      <c r="M850" s="178"/>
      <c r="N850" s="178"/>
      <c r="O850" s="217"/>
      <c r="P850" s="217"/>
      <c r="Q850" s="217"/>
      <c r="R850" s="218"/>
    </row>
    <row r="851" spans="1:18" ht="12.5">
      <c r="A851" s="220"/>
      <c r="B851" s="205"/>
      <c r="C851" s="201" t="str">
        <f t="shared" si="0"/>
        <v/>
      </c>
      <c r="D851" s="201" t="str">
        <f t="shared" si="1"/>
        <v/>
      </c>
      <c r="E851" s="201" t="str">
        <f t="shared" si="2"/>
        <v/>
      </c>
      <c r="F851" s="201" t="str">
        <f t="shared" ref="F851:H851" si="847">IF(NOT(ISBLANK(O851)),CONCATENATE(TEXT(O851,"yyyy-mm-ddThh:MM:ss"),"Z"),"")</f>
        <v/>
      </c>
      <c r="G851" s="201" t="str">
        <f t="shared" si="847"/>
        <v/>
      </c>
      <c r="H851" s="201" t="str">
        <f t="shared" si="847"/>
        <v/>
      </c>
      <c r="I851" s="178"/>
      <c r="J851" s="221"/>
      <c r="K851" s="178"/>
      <c r="L851" s="218"/>
      <c r="M851" s="178"/>
      <c r="N851" s="178"/>
      <c r="O851" s="217"/>
      <c r="P851" s="217"/>
      <c r="Q851" s="217"/>
      <c r="R851" s="218"/>
    </row>
    <row r="852" spans="1:18" ht="12.5">
      <c r="A852" s="220"/>
      <c r="B852" s="205"/>
      <c r="C852" s="201" t="str">
        <f t="shared" si="0"/>
        <v/>
      </c>
      <c r="D852" s="201" t="str">
        <f t="shared" si="1"/>
        <v/>
      </c>
      <c r="E852" s="201" t="str">
        <f t="shared" si="2"/>
        <v/>
      </c>
      <c r="F852" s="201" t="str">
        <f t="shared" ref="F852:H852" si="848">IF(NOT(ISBLANK(O852)),CONCATENATE(TEXT(O852,"yyyy-mm-ddThh:MM:ss"),"Z"),"")</f>
        <v/>
      </c>
      <c r="G852" s="201" t="str">
        <f t="shared" si="848"/>
        <v/>
      </c>
      <c r="H852" s="201" t="str">
        <f t="shared" si="848"/>
        <v/>
      </c>
      <c r="I852" s="178"/>
      <c r="J852" s="221"/>
      <c r="K852" s="178"/>
      <c r="L852" s="218"/>
      <c r="M852" s="178"/>
      <c r="N852" s="178"/>
      <c r="O852" s="217"/>
      <c r="P852" s="217"/>
      <c r="Q852" s="217"/>
      <c r="R852" s="218"/>
    </row>
    <row r="853" spans="1:18" ht="12.5">
      <c r="A853" s="220"/>
      <c r="B853" s="205"/>
      <c r="C853" s="201" t="str">
        <f t="shared" si="0"/>
        <v/>
      </c>
      <c r="D853" s="201" t="str">
        <f t="shared" si="1"/>
        <v/>
      </c>
      <c r="E853" s="201" t="str">
        <f t="shared" si="2"/>
        <v/>
      </c>
      <c r="F853" s="201" t="str">
        <f t="shared" ref="F853:H853" si="849">IF(NOT(ISBLANK(O853)),CONCATENATE(TEXT(O853,"yyyy-mm-ddThh:MM:ss"),"Z"),"")</f>
        <v/>
      </c>
      <c r="G853" s="201" t="str">
        <f t="shared" si="849"/>
        <v/>
      </c>
      <c r="H853" s="201" t="str">
        <f t="shared" si="849"/>
        <v/>
      </c>
      <c r="I853" s="178"/>
      <c r="J853" s="221"/>
      <c r="K853" s="178"/>
      <c r="L853" s="218"/>
      <c r="M853" s="178"/>
      <c r="N853" s="178"/>
      <c r="O853" s="217"/>
      <c r="P853" s="217"/>
      <c r="Q853" s="217"/>
      <c r="R853" s="218"/>
    </row>
    <row r="854" spans="1:18" ht="12.5">
      <c r="A854" s="220"/>
      <c r="B854" s="205"/>
      <c r="C854" s="201" t="str">
        <f t="shared" si="0"/>
        <v/>
      </c>
      <c r="D854" s="201" t="str">
        <f t="shared" si="1"/>
        <v/>
      </c>
      <c r="E854" s="201" t="str">
        <f t="shared" si="2"/>
        <v/>
      </c>
      <c r="F854" s="201" t="str">
        <f t="shared" ref="F854:H854" si="850">IF(NOT(ISBLANK(O854)),CONCATENATE(TEXT(O854,"yyyy-mm-ddThh:MM:ss"),"Z"),"")</f>
        <v/>
      </c>
      <c r="G854" s="201" t="str">
        <f t="shared" si="850"/>
        <v/>
      </c>
      <c r="H854" s="201" t="str">
        <f t="shared" si="850"/>
        <v/>
      </c>
      <c r="I854" s="178"/>
      <c r="J854" s="221"/>
      <c r="K854" s="178"/>
      <c r="L854" s="218"/>
      <c r="M854" s="178"/>
      <c r="N854" s="178"/>
      <c r="O854" s="217"/>
      <c r="P854" s="217"/>
      <c r="Q854" s="217"/>
      <c r="R854" s="218"/>
    </row>
    <row r="855" spans="1:18" ht="12.5">
      <c r="A855" s="220"/>
      <c r="B855" s="205"/>
      <c r="C855" s="201" t="str">
        <f t="shared" si="0"/>
        <v/>
      </c>
      <c r="D855" s="201" t="str">
        <f t="shared" si="1"/>
        <v/>
      </c>
      <c r="E855" s="201" t="str">
        <f t="shared" si="2"/>
        <v/>
      </c>
      <c r="F855" s="201" t="str">
        <f t="shared" ref="F855:H855" si="851">IF(NOT(ISBLANK(O855)),CONCATENATE(TEXT(O855,"yyyy-mm-ddThh:MM:ss"),"Z"),"")</f>
        <v/>
      </c>
      <c r="G855" s="201" t="str">
        <f t="shared" si="851"/>
        <v/>
      </c>
      <c r="H855" s="201" t="str">
        <f t="shared" si="851"/>
        <v/>
      </c>
      <c r="I855" s="178"/>
      <c r="J855" s="221"/>
      <c r="K855" s="178"/>
      <c r="L855" s="218"/>
      <c r="M855" s="178"/>
      <c r="N855" s="178"/>
      <c r="O855" s="217"/>
      <c r="P855" s="217"/>
      <c r="Q855" s="217"/>
      <c r="R855" s="218"/>
    </row>
    <row r="856" spans="1:18" ht="12.5">
      <c r="A856" s="220"/>
      <c r="B856" s="205"/>
      <c r="C856" s="201" t="str">
        <f t="shared" si="0"/>
        <v/>
      </c>
      <c r="D856" s="201" t="str">
        <f t="shared" si="1"/>
        <v/>
      </c>
      <c r="E856" s="201" t="str">
        <f t="shared" si="2"/>
        <v/>
      </c>
      <c r="F856" s="201" t="str">
        <f t="shared" ref="F856:H856" si="852">IF(NOT(ISBLANK(O856)),CONCATENATE(TEXT(O856,"yyyy-mm-ddThh:MM:ss"),"Z"),"")</f>
        <v/>
      </c>
      <c r="G856" s="201" t="str">
        <f t="shared" si="852"/>
        <v/>
      </c>
      <c r="H856" s="201" t="str">
        <f t="shared" si="852"/>
        <v/>
      </c>
      <c r="I856" s="178"/>
      <c r="J856" s="221"/>
      <c r="K856" s="178"/>
      <c r="L856" s="218"/>
      <c r="M856" s="178"/>
      <c r="N856" s="178"/>
      <c r="O856" s="217"/>
      <c r="P856" s="217"/>
      <c r="Q856" s="217"/>
      <c r="R856" s="218"/>
    </row>
    <row r="857" spans="1:18" ht="12.5">
      <c r="A857" s="220"/>
      <c r="B857" s="205"/>
      <c r="C857" s="201" t="str">
        <f t="shared" si="0"/>
        <v/>
      </c>
      <c r="D857" s="201" t="str">
        <f t="shared" si="1"/>
        <v/>
      </c>
      <c r="E857" s="201" t="str">
        <f t="shared" si="2"/>
        <v/>
      </c>
      <c r="F857" s="201" t="str">
        <f t="shared" ref="F857:H857" si="853">IF(NOT(ISBLANK(O857)),CONCATENATE(TEXT(O857,"yyyy-mm-ddThh:MM:ss"),"Z"),"")</f>
        <v/>
      </c>
      <c r="G857" s="201" t="str">
        <f t="shared" si="853"/>
        <v/>
      </c>
      <c r="H857" s="201" t="str">
        <f t="shared" si="853"/>
        <v/>
      </c>
      <c r="I857" s="178"/>
      <c r="J857" s="221"/>
      <c r="K857" s="178"/>
      <c r="L857" s="218"/>
      <c r="M857" s="178"/>
      <c r="N857" s="178"/>
      <c r="O857" s="217"/>
      <c r="P857" s="217"/>
      <c r="Q857" s="217"/>
      <c r="R857" s="218"/>
    </row>
    <row r="858" spans="1:18" ht="12.5">
      <c r="A858" s="220"/>
      <c r="B858" s="205"/>
      <c r="C858" s="201" t="str">
        <f t="shared" si="0"/>
        <v/>
      </c>
      <c r="D858" s="201" t="str">
        <f t="shared" si="1"/>
        <v/>
      </c>
      <c r="E858" s="201" t="str">
        <f t="shared" si="2"/>
        <v/>
      </c>
      <c r="F858" s="201" t="str">
        <f t="shared" ref="F858:H858" si="854">IF(NOT(ISBLANK(O858)),CONCATENATE(TEXT(O858,"yyyy-mm-ddThh:MM:ss"),"Z"),"")</f>
        <v/>
      </c>
      <c r="G858" s="201" t="str">
        <f t="shared" si="854"/>
        <v/>
      </c>
      <c r="H858" s="201" t="str">
        <f t="shared" si="854"/>
        <v/>
      </c>
      <c r="I858" s="178"/>
      <c r="J858" s="221"/>
      <c r="K858" s="178"/>
      <c r="L858" s="218"/>
      <c r="M858" s="178"/>
      <c r="N858" s="178"/>
      <c r="O858" s="217"/>
      <c r="P858" s="217"/>
      <c r="Q858" s="217"/>
      <c r="R858" s="218"/>
    </row>
    <row r="859" spans="1:18" ht="12.5">
      <c r="A859" s="220"/>
      <c r="B859" s="205"/>
      <c r="C859" s="201" t="str">
        <f t="shared" si="0"/>
        <v/>
      </c>
      <c r="D859" s="201" t="str">
        <f t="shared" si="1"/>
        <v/>
      </c>
      <c r="E859" s="201" t="str">
        <f t="shared" si="2"/>
        <v/>
      </c>
      <c r="F859" s="201" t="str">
        <f t="shared" ref="F859:H859" si="855">IF(NOT(ISBLANK(O859)),CONCATENATE(TEXT(O859,"yyyy-mm-ddThh:MM:ss"),"Z"),"")</f>
        <v/>
      </c>
      <c r="G859" s="201" t="str">
        <f t="shared" si="855"/>
        <v/>
      </c>
      <c r="H859" s="201" t="str">
        <f t="shared" si="855"/>
        <v/>
      </c>
      <c r="I859" s="178"/>
      <c r="J859" s="221"/>
      <c r="K859" s="178"/>
      <c r="L859" s="218"/>
      <c r="M859" s="178"/>
      <c r="N859" s="178"/>
      <c r="O859" s="217"/>
      <c r="P859" s="217"/>
      <c r="Q859" s="217"/>
      <c r="R859" s="218"/>
    </row>
    <row r="860" spans="1:18" ht="12.5">
      <c r="A860" s="220"/>
      <c r="B860" s="205"/>
      <c r="C860" s="201" t="str">
        <f t="shared" si="0"/>
        <v/>
      </c>
      <c r="D860" s="201" t="str">
        <f t="shared" si="1"/>
        <v/>
      </c>
      <c r="E860" s="201" t="str">
        <f t="shared" si="2"/>
        <v/>
      </c>
      <c r="F860" s="201" t="str">
        <f t="shared" ref="F860:H860" si="856">IF(NOT(ISBLANK(O860)),CONCATENATE(TEXT(O860,"yyyy-mm-ddThh:MM:ss"),"Z"),"")</f>
        <v/>
      </c>
      <c r="G860" s="201" t="str">
        <f t="shared" si="856"/>
        <v/>
      </c>
      <c r="H860" s="201" t="str">
        <f t="shared" si="856"/>
        <v/>
      </c>
      <c r="I860" s="178"/>
      <c r="J860" s="221"/>
      <c r="K860" s="178"/>
      <c r="L860" s="218"/>
      <c r="M860" s="178"/>
      <c r="N860" s="178"/>
      <c r="O860" s="217"/>
      <c r="P860" s="217"/>
      <c r="Q860" s="217"/>
      <c r="R860" s="218"/>
    </row>
    <row r="861" spans="1:18" ht="12.5">
      <c r="A861" s="220"/>
      <c r="B861" s="205"/>
      <c r="C861" s="201" t="str">
        <f t="shared" si="0"/>
        <v/>
      </c>
      <c r="D861" s="201" t="str">
        <f t="shared" si="1"/>
        <v/>
      </c>
      <c r="E861" s="201" t="str">
        <f t="shared" si="2"/>
        <v/>
      </c>
      <c r="F861" s="201" t="str">
        <f t="shared" ref="F861:H861" si="857">IF(NOT(ISBLANK(O861)),CONCATENATE(TEXT(O861,"yyyy-mm-ddThh:MM:ss"),"Z"),"")</f>
        <v/>
      </c>
      <c r="G861" s="201" t="str">
        <f t="shared" si="857"/>
        <v/>
      </c>
      <c r="H861" s="201" t="str">
        <f t="shared" si="857"/>
        <v/>
      </c>
      <c r="I861" s="178"/>
      <c r="J861" s="221"/>
      <c r="K861" s="178"/>
      <c r="L861" s="218"/>
      <c r="M861" s="178"/>
      <c r="N861" s="178"/>
      <c r="O861" s="217"/>
      <c r="P861" s="217"/>
      <c r="Q861" s="217"/>
      <c r="R861" s="218"/>
    </row>
    <row r="862" spans="1:18" ht="12.5">
      <c r="A862" s="220"/>
      <c r="B862" s="205"/>
      <c r="C862" s="201" t="str">
        <f t="shared" si="0"/>
        <v/>
      </c>
      <c r="D862" s="201" t="str">
        <f t="shared" si="1"/>
        <v/>
      </c>
      <c r="E862" s="201" t="str">
        <f t="shared" si="2"/>
        <v/>
      </c>
      <c r="F862" s="201" t="str">
        <f t="shared" ref="F862:H862" si="858">IF(NOT(ISBLANK(O862)),CONCATENATE(TEXT(O862,"yyyy-mm-ddThh:MM:ss"),"Z"),"")</f>
        <v/>
      </c>
      <c r="G862" s="201" t="str">
        <f t="shared" si="858"/>
        <v/>
      </c>
      <c r="H862" s="201" t="str">
        <f t="shared" si="858"/>
        <v/>
      </c>
      <c r="I862" s="178"/>
      <c r="J862" s="221"/>
      <c r="K862" s="178"/>
      <c r="L862" s="218"/>
      <c r="M862" s="178"/>
      <c r="N862" s="178"/>
      <c r="O862" s="217"/>
      <c r="P862" s="217"/>
      <c r="Q862" s="217"/>
      <c r="R862" s="218"/>
    </row>
    <row r="863" spans="1:18" ht="12.5">
      <c r="A863" s="220"/>
      <c r="B863" s="205"/>
      <c r="C863" s="201" t="str">
        <f t="shared" si="0"/>
        <v/>
      </c>
      <c r="D863" s="201" t="str">
        <f t="shared" si="1"/>
        <v/>
      </c>
      <c r="E863" s="201" t="str">
        <f t="shared" si="2"/>
        <v/>
      </c>
      <c r="F863" s="201" t="str">
        <f t="shared" ref="F863:H863" si="859">IF(NOT(ISBLANK(O863)),CONCATENATE(TEXT(O863,"yyyy-mm-ddThh:MM:ss"),"Z"),"")</f>
        <v/>
      </c>
      <c r="G863" s="201" t="str">
        <f t="shared" si="859"/>
        <v/>
      </c>
      <c r="H863" s="201" t="str">
        <f t="shared" si="859"/>
        <v/>
      </c>
      <c r="I863" s="178"/>
      <c r="J863" s="221"/>
      <c r="K863" s="178"/>
      <c r="L863" s="218"/>
      <c r="M863" s="178"/>
      <c r="N863" s="178"/>
      <c r="O863" s="217"/>
      <c r="P863" s="217"/>
      <c r="Q863" s="217"/>
      <c r="R863" s="218"/>
    </row>
    <row r="864" spans="1:18" ht="12.5">
      <c r="A864" s="220"/>
      <c r="B864" s="205"/>
      <c r="C864" s="201" t="str">
        <f t="shared" si="0"/>
        <v/>
      </c>
      <c r="D864" s="201" t="str">
        <f t="shared" si="1"/>
        <v/>
      </c>
      <c r="E864" s="201" t="str">
        <f t="shared" si="2"/>
        <v/>
      </c>
      <c r="F864" s="201" t="str">
        <f t="shared" ref="F864:H864" si="860">IF(NOT(ISBLANK(O864)),CONCATENATE(TEXT(O864,"yyyy-mm-ddThh:MM:ss"),"Z"),"")</f>
        <v/>
      </c>
      <c r="G864" s="201" t="str">
        <f t="shared" si="860"/>
        <v/>
      </c>
      <c r="H864" s="201" t="str">
        <f t="shared" si="860"/>
        <v/>
      </c>
      <c r="I864" s="178"/>
      <c r="J864" s="221"/>
      <c r="K864" s="178"/>
      <c r="L864" s="218"/>
      <c r="M864" s="178"/>
      <c r="N864" s="178"/>
      <c r="O864" s="217"/>
      <c r="P864" s="217"/>
      <c r="Q864" s="217"/>
      <c r="R864" s="218"/>
    </row>
    <row r="865" spans="1:18" ht="12.5">
      <c r="A865" s="220"/>
      <c r="B865" s="205"/>
      <c r="C865" s="201" t="str">
        <f t="shared" si="0"/>
        <v/>
      </c>
      <c r="D865" s="201" t="str">
        <f t="shared" si="1"/>
        <v/>
      </c>
      <c r="E865" s="201" t="str">
        <f t="shared" si="2"/>
        <v/>
      </c>
      <c r="F865" s="201" t="str">
        <f t="shared" ref="F865:H865" si="861">IF(NOT(ISBLANK(O865)),CONCATENATE(TEXT(O865,"yyyy-mm-ddThh:MM:ss"),"Z"),"")</f>
        <v/>
      </c>
      <c r="G865" s="201" t="str">
        <f t="shared" si="861"/>
        <v/>
      </c>
      <c r="H865" s="201" t="str">
        <f t="shared" si="861"/>
        <v/>
      </c>
      <c r="I865" s="178"/>
      <c r="J865" s="221"/>
      <c r="K865" s="178"/>
      <c r="L865" s="218"/>
      <c r="M865" s="178"/>
      <c r="N865" s="178"/>
      <c r="O865" s="217"/>
      <c r="P865" s="217"/>
      <c r="Q865" s="217"/>
      <c r="R865" s="218"/>
    </row>
    <row r="866" spans="1:18" ht="12.5">
      <c r="A866" s="220"/>
      <c r="B866" s="205"/>
      <c r="C866" s="201" t="str">
        <f t="shared" si="0"/>
        <v/>
      </c>
      <c r="D866" s="201" t="str">
        <f t="shared" si="1"/>
        <v/>
      </c>
      <c r="E866" s="201" t="str">
        <f t="shared" si="2"/>
        <v/>
      </c>
      <c r="F866" s="201" t="str">
        <f t="shared" ref="F866:H866" si="862">IF(NOT(ISBLANK(O866)),CONCATENATE(TEXT(O866,"yyyy-mm-ddThh:MM:ss"),"Z"),"")</f>
        <v/>
      </c>
      <c r="G866" s="201" t="str">
        <f t="shared" si="862"/>
        <v/>
      </c>
      <c r="H866" s="201" t="str">
        <f t="shared" si="862"/>
        <v/>
      </c>
      <c r="I866" s="178"/>
      <c r="J866" s="221"/>
      <c r="K866" s="178"/>
      <c r="L866" s="218"/>
      <c r="M866" s="178"/>
      <c r="N866" s="178"/>
      <c r="O866" s="217"/>
      <c r="P866" s="217"/>
      <c r="Q866" s="217"/>
      <c r="R866" s="218"/>
    </row>
    <row r="867" spans="1:18" ht="12.5">
      <c r="A867" s="220"/>
      <c r="B867" s="205"/>
      <c r="C867" s="201" t="str">
        <f t="shared" si="0"/>
        <v/>
      </c>
      <c r="D867" s="201" t="str">
        <f t="shared" si="1"/>
        <v/>
      </c>
      <c r="E867" s="201" t="str">
        <f t="shared" si="2"/>
        <v/>
      </c>
      <c r="F867" s="201" t="str">
        <f t="shared" ref="F867:H867" si="863">IF(NOT(ISBLANK(O867)),CONCATENATE(TEXT(O867,"yyyy-mm-ddThh:MM:ss"),"Z"),"")</f>
        <v/>
      </c>
      <c r="G867" s="201" t="str">
        <f t="shared" si="863"/>
        <v/>
      </c>
      <c r="H867" s="201" t="str">
        <f t="shared" si="863"/>
        <v/>
      </c>
      <c r="I867" s="178"/>
      <c r="J867" s="221"/>
      <c r="K867" s="178"/>
      <c r="L867" s="218"/>
      <c r="M867" s="178"/>
      <c r="N867" s="178"/>
      <c r="O867" s="217"/>
      <c r="P867" s="217"/>
      <c r="Q867" s="217"/>
      <c r="R867" s="218"/>
    </row>
    <row r="868" spans="1:18" ht="12.5">
      <c r="A868" s="220"/>
      <c r="B868" s="205"/>
      <c r="C868" s="201" t="str">
        <f t="shared" si="0"/>
        <v/>
      </c>
      <c r="D868" s="201" t="str">
        <f t="shared" si="1"/>
        <v/>
      </c>
      <c r="E868" s="201" t="str">
        <f t="shared" si="2"/>
        <v/>
      </c>
      <c r="F868" s="201" t="str">
        <f t="shared" ref="F868:H868" si="864">IF(NOT(ISBLANK(O868)),CONCATENATE(TEXT(O868,"yyyy-mm-ddThh:MM:ss"),"Z"),"")</f>
        <v/>
      </c>
      <c r="G868" s="201" t="str">
        <f t="shared" si="864"/>
        <v/>
      </c>
      <c r="H868" s="201" t="str">
        <f t="shared" si="864"/>
        <v/>
      </c>
      <c r="I868" s="178"/>
      <c r="J868" s="221"/>
      <c r="K868" s="178"/>
      <c r="L868" s="218"/>
      <c r="M868" s="178"/>
      <c r="N868" s="178"/>
      <c r="O868" s="217"/>
      <c r="P868" s="217"/>
      <c r="Q868" s="217"/>
      <c r="R868" s="218"/>
    </row>
    <row r="869" spans="1:18" ht="12.5">
      <c r="A869" s="220"/>
      <c r="B869" s="205"/>
      <c r="C869" s="201" t="str">
        <f t="shared" si="0"/>
        <v/>
      </c>
      <c r="D869" s="201" t="str">
        <f t="shared" si="1"/>
        <v/>
      </c>
      <c r="E869" s="201" t="str">
        <f t="shared" si="2"/>
        <v/>
      </c>
      <c r="F869" s="201" t="str">
        <f t="shared" ref="F869:H869" si="865">IF(NOT(ISBLANK(O869)),CONCATENATE(TEXT(O869,"yyyy-mm-ddThh:MM:ss"),"Z"),"")</f>
        <v/>
      </c>
      <c r="G869" s="201" t="str">
        <f t="shared" si="865"/>
        <v/>
      </c>
      <c r="H869" s="201" t="str">
        <f t="shared" si="865"/>
        <v/>
      </c>
      <c r="I869" s="178"/>
      <c r="J869" s="221"/>
      <c r="K869" s="178"/>
      <c r="L869" s="218"/>
      <c r="M869" s="178"/>
      <c r="N869" s="178"/>
      <c r="O869" s="217"/>
      <c r="P869" s="217"/>
      <c r="Q869" s="217"/>
      <c r="R869" s="218"/>
    </row>
    <row r="870" spans="1:18" ht="12.5">
      <c r="A870" s="220"/>
      <c r="B870" s="205"/>
      <c r="C870" s="201" t="str">
        <f t="shared" si="0"/>
        <v/>
      </c>
      <c r="D870" s="201" t="str">
        <f t="shared" si="1"/>
        <v/>
      </c>
      <c r="E870" s="201" t="str">
        <f t="shared" si="2"/>
        <v/>
      </c>
      <c r="F870" s="201" t="str">
        <f t="shared" ref="F870:H870" si="866">IF(NOT(ISBLANK(O870)),CONCATENATE(TEXT(O870,"yyyy-mm-ddThh:MM:ss"),"Z"),"")</f>
        <v/>
      </c>
      <c r="G870" s="201" t="str">
        <f t="shared" si="866"/>
        <v/>
      </c>
      <c r="H870" s="201" t="str">
        <f t="shared" si="866"/>
        <v/>
      </c>
      <c r="I870" s="178"/>
      <c r="J870" s="221"/>
      <c r="K870" s="178"/>
      <c r="L870" s="218"/>
      <c r="M870" s="178"/>
      <c r="N870" s="178"/>
      <c r="O870" s="217"/>
      <c r="P870" s="217"/>
      <c r="Q870" s="217"/>
      <c r="R870" s="218"/>
    </row>
    <row r="871" spans="1:18" ht="12.5">
      <c r="A871" s="220"/>
      <c r="B871" s="205"/>
      <c r="C871" s="201" t="str">
        <f t="shared" si="0"/>
        <v/>
      </c>
      <c r="D871" s="201" t="str">
        <f t="shared" si="1"/>
        <v/>
      </c>
      <c r="E871" s="201" t="str">
        <f t="shared" si="2"/>
        <v/>
      </c>
      <c r="F871" s="201" t="str">
        <f t="shared" ref="F871:H871" si="867">IF(NOT(ISBLANK(O871)),CONCATENATE(TEXT(O871,"yyyy-mm-ddThh:MM:ss"),"Z"),"")</f>
        <v/>
      </c>
      <c r="G871" s="201" t="str">
        <f t="shared" si="867"/>
        <v/>
      </c>
      <c r="H871" s="201" t="str">
        <f t="shared" si="867"/>
        <v/>
      </c>
      <c r="I871" s="178"/>
      <c r="J871" s="221"/>
      <c r="K871" s="178"/>
      <c r="L871" s="218"/>
      <c r="M871" s="178"/>
      <c r="N871" s="178"/>
      <c r="O871" s="217"/>
      <c r="P871" s="217"/>
      <c r="Q871" s="217"/>
      <c r="R871" s="218"/>
    </row>
    <row r="872" spans="1:18" ht="12.5">
      <c r="A872" s="220"/>
      <c r="B872" s="205"/>
      <c r="C872" s="201" t="str">
        <f t="shared" si="0"/>
        <v/>
      </c>
      <c r="D872" s="201" t="str">
        <f t="shared" si="1"/>
        <v/>
      </c>
      <c r="E872" s="201" t="str">
        <f t="shared" si="2"/>
        <v/>
      </c>
      <c r="F872" s="201" t="str">
        <f t="shared" ref="F872:H872" si="868">IF(NOT(ISBLANK(O872)),CONCATENATE(TEXT(O872,"yyyy-mm-ddThh:MM:ss"),"Z"),"")</f>
        <v/>
      </c>
      <c r="G872" s="201" t="str">
        <f t="shared" si="868"/>
        <v/>
      </c>
      <c r="H872" s="201" t="str">
        <f t="shared" si="868"/>
        <v/>
      </c>
      <c r="I872" s="178"/>
      <c r="J872" s="221"/>
      <c r="K872" s="178"/>
      <c r="L872" s="218"/>
      <c r="M872" s="178"/>
      <c r="N872" s="178"/>
      <c r="O872" s="217"/>
      <c r="P872" s="217"/>
      <c r="Q872" s="217"/>
      <c r="R872" s="218"/>
    </row>
    <row r="873" spans="1:18" ht="12.5">
      <c r="A873" s="220"/>
      <c r="B873" s="205"/>
      <c r="C873" s="201" t="str">
        <f t="shared" si="0"/>
        <v/>
      </c>
      <c r="D873" s="201" t="str">
        <f t="shared" si="1"/>
        <v/>
      </c>
      <c r="E873" s="201" t="str">
        <f t="shared" si="2"/>
        <v/>
      </c>
      <c r="F873" s="201" t="str">
        <f t="shared" ref="F873:H873" si="869">IF(NOT(ISBLANK(O873)),CONCATENATE(TEXT(O873,"yyyy-mm-ddThh:MM:ss"),"Z"),"")</f>
        <v/>
      </c>
      <c r="G873" s="201" t="str">
        <f t="shared" si="869"/>
        <v/>
      </c>
      <c r="H873" s="201" t="str">
        <f t="shared" si="869"/>
        <v/>
      </c>
      <c r="I873" s="178"/>
      <c r="J873" s="221"/>
      <c r="K873" s="178"/>
      <c r="L873" s="218"/>
      <c r="M873" s="178"/>
      <c r="N873" s="178"/>
      <c r="O873" s="217"/>
      <c r="P873" s="217"/>
      <c r="Q873" s="217"/>
      <c r="R873" s="218"/>
    </row>
    <row r="874" spans="1:18" ht="12.5">
      <c r="A874" s="220"/>
      <c r="B874" s="205"/>
      <c r="C874" s="201" t="str">
        <f t="shared" si="0"/>
        <v/>
      </c>
      <c r="D874" s="201" t="str">
        <f t="shared" si="1"/>
        <v/>
      </c>
      <c r="E874" s="201" t="str">
        <f t="shared" si="2"/>
        <v/>
      </c>
      <c r="F874" s="201" t="str">
        <f t="shared" ref="F874:H874" si="870">IF(NOT(ISBLANK(O874)),CONCATENATE(TEXT(O874,"yyyy-mm-ddThh:MM:ss"),"Z"),"")</f>
        <v/>
      </c>
      <c r="G874" s="201" t="str">
        <f t="shared" si="870"/>
        <v/>
      </c>
      <c r="H874" s="201" t="str">
        <f t="shared" si="870"/>
        <v/>
      </c>
      <c r="I874" s="178"/>
      <c r="J874" s="221"/>
      <c r="K874" s="178"/>
      <c r="L874" s="218"/>
      <c r="M874" s="178"/>
      <c r="N874" s="178"/>
      <c r="O874" s="217"/>
      <c r="P874" s="217"/>
      <c r="Q874" s="217"/>
      <c r="R874" s="218"/>
    </row>
    <row r="875" spans="1:18" ht="12.5">
      <c r="A875" s="220"/>
      <c r="B875" s="205"/>
      <c r="C875" s="201" t="str">
        <f t="shared" si="0"/>
        <v/>
      </c>
      <c r="D875" s="201" t="str">
        <f t="shared" si="1"/>
        <v/>
      </c>
      <c r="E875" s="201" t="str">
        <f t="shared" si="2"/>
        <v/>
      </c>
      <c r="F875" s="201" t="str">
        <f t="shared" ref="F875:H875" si="871">IF(NOT(ISBLANK(O875)),CONCATENATE(TEXT(O875,"yyyy-mm-ddThh:MM:ss"),"Z"),"")</f>
        <v/>
      </c>
      <c r="G875" s="201" t="str">
        <f t="shared" si="871"/>
        <v/>
      </c>
      <c r="H875" s="201" t="str">
        <f t="shared" si="871"/>
        <v/>
      </c>
      <c r="I875" s="178"/>
      <c r="J875" s="221"/>
      <c r="K875" s="178"/>
      <c r="L875" s="218"/>
      <c r="M875" s="178"/>
      <c r="N875" s="178"/>
      <c r="O875" s="217"/>
      <c r="P875" s="217"/>
      <c r="Q875" s="217"/>
      <c r="R875" s="218"/>
    </row>
    <row r="876" spans="1:18" ht="12.5">
      <c r="A876" s="220"/>
      <c r="B876" s="205"/>
      <c r="C876" s="201" t="str">
        <f t="shared" si="0"/>
        <v/>
      </c>
      <c r="D876" s="201" t="str">
        <f t="shared" si="1"/>
        <v/>
      </c>
      <c r="E876" s="201" t="str">
        <f t="shared" si="2"/>
        <v/>
      </c>
      <c r="F876" s="201" t="str">
        <f t="shared" ref="F876:H876" si="872">IF(NOT(ISBLANK(O876)),CONCATENATE(TEXT(O876,"yyyy-mm-ddThh:MM:ss"),"Z"),"")</f>
        <v/>
      </c>
      <c r="G876" s="201" t="str">
        <f t="shared" si="872"/>
        <v/>
      </c>
      <c r="H876" s="201" t="str">
        <f t="shared" si="872"/>
        <v/>
      </c>
      <c r="I876" s="178"/>
      <c r="J876" s="221"/>
      <c r="K876" s="178"/>
      <c r="L876" s="218"/>
      <c r="M876" s="178"/>
      <c r="N876" s="178"/>
      <c r="O876" s="217"/>
      <c r="P876" s="217"/>
      <c r="Q876" s="217"/>
      <c r="R876" s="218"/>
    </row>
    <row r="877" spans="1:18" ht="12.5">
      <c r="A877" s="220"/>
      <c r="B877" s="205"/>
      <c r="C877" s="201" t="str">
        <f t="shared" si="0"/>
        <v/>
      </c>
      <c r="D877" s="201" t="str">
        <f t="shared" si="1"/>
        <v/>
      </c>
      <c r="E877" s="201" t="str">
        <f t="shared" si="2"/>
        <v/>
      </c>
      <c r="F877" s="201" t="str">
        <f t="shared" ref="F877:H877" si="873">IF(NOT(ISBLANK(O877)),CONCATENATE(TEXT(O877,"yyyy-mm-ddThh:MM:ss"),"Z"),"")</f>
        <v/>
      </c>
      <c r="G877" s="201" t="str">
        <f t="shared" si="873"/>
        <v/>
      </c>
      <c r="H877" s="201" t="str">
        <f t="shared" si="873"/>
        <v/>
      </c>
      <c r="I877" s="178"/>
      <c r="J877" s="221"/>
      <c r="K877" s="178"/>
      <c r="L877" s="218"/>
      <c r="M877" s="178"/>
      <c r="N877" s="178"/>
      <c r="O877" s="217"/>
      <c r="P877" s="217"/>
      <c r="Q877" s="217"/>
      <c r="R877" s="218"/>
    </row>
    <row r="878" spans="1:18" ht="12.5">
      <c r="A878" s="220"/>
      <c r="B878" s="205"/>
      <c r="C878" s="201" t="str">
        <f t="shared" si="0"/>
        <v/>
      </c>
      <c r="D878" s="201" t="str">
        <f t="shared" si="1"/>
        <v/>
      </c>
      <c r="E878" s="201" t="str">
        <f t="shared" si="2"/>
        <v/>
      </c>
      <c r="F878" s="201" t="str">
        <f t="shared" ref="F878:H878" si="874">IF(NOT(ISBLANK(O878)),CONCATENATE(TEXT(O878,"yyyy-mm-ddThh:MM:ss"),"Z"),"")</f>
        <v/>
      </c>
      <c r="G878" s="201" t="str">
        <f t="shared" si="874"/>
        <v/>
      </c>
      <c r="H878" s="201" t="str">
        <f t="shared" si="874"/>
        <v/>
      </c>
      <c r="I878" s="178"/>
      <c r="J878" s="221"/>
      <c r="K878" s="178"/>
      <c r="L878" s="218"/>
      <c r="M878" s="178"/>
      <c r="N878" s="178"/>
      <c r="O878" s="217"/>
      <c r="P878" s="217"/>
      <c r="Q878" s="217"/>
      <c r="R878" s="218"/>
    </row>
    <row r="879" spans="1:18" ht="12.5">
      <c r="A879" s="220"/>
      <c r="B879" s="205"/>
      <c r="C879" s="201" t="str">
        <f t="shared" si="0"/>
        <v/>
      </c>
      <c r="D879" s="201" t="str">
        <f t="shared" si="1"/>
        <v/>
      </c>
      <c r="E879" s="201" t="str">
        <f t="shared" si="2"/>
        <v/>
      </c>
      <c r="F879" s="201" t="str">
        <f t="shared" ref="F879:H879" si="875">IF(NOT(ISBLANK(O879)),CONCATENATE(TEXT(O879,"yyyy-mm-ddThh:MM:ss"),"Z"),"")</f>
        <v/>
      </c>
      <c r="G879" s="201" t="str">
        <f t="shared" si="875"/>
        <v/>
      </c>
      <c r="H879" s="201" t="str">
        <f t="shared" si="875"/>
        <v/>
      </c>
      <c r="I879" s="178"/>
      <c r="J879" s="221"/>
      <c r="K879" s="178"/>
      <c r="L879" s="218"/>
      <c r="M879" s="178"/>
      <c r="N879" s="178"/>
      <c r="O879" s="217"/>
      <c r="P879" s="217"/>
      <c r="Q879" s="217"/>
      <c r="R879" s="218"/>
    </row>
    <row r="880" spans="1:18" ht="12.5">
      <c r="A880" s="220"/>
      <c r="B880" s="205"/>
      <c r="C880" s="201" t="str">
        <f t="shared" si="0"/>
        <v/>
      </c>
      <c r="D880" s="201" t="str">
        <f t="shared" si="1"/>
        <v/>
      </c>
      <c r="E880" s="201" t="str">
        <f t="shared" si="2"/>
        <v/>
      </c>
      <c r="F880" s="201" t="str">
        <f t="shared" ref="F880:H880" si="876">IF(NOT(ISBLANK(O880)),CONCATENATE(TEXT(O880,"yyyy-mm-ddThh:MM:ss"),"Z"),"")</f>
        <v/>
      </c>
      <c r="G880" s="201" t="str">
        <f t="shared" si="876"/>
        <v/>
      </c>
      <c r="H880" s="201" t="str">
        <f t="shared" si="876"/>
        <v/>
      </c>
      <c r="I880" s="178"/>
      <c r="J880" s="221"/>
      <c r="K880" s="178"/>
      <c r="L880" s="218"/>
      <c r="M880" s="178"/>
      <c r="N880" s="178"/>
      <c r="O880" s="217"/>
      <c r="P880" s="217"/>
      <c r="Q880" s="217"/>
      <c r="R880" s="218"/>
    </row>
    <row r="881" spans="1:18" ht="12.5">
      <c r="A881" s="220"/>
      <c r="B881" s="205"/>
      <c r="C881" s="201" t="str">
        <f t="shared" si="0"/>
        <v/>
      </c>
      <c r="D881" s="201" t="str">
        <f t="shared" si="1"/>
        <v/>
      </c>
      <c r="E881" s="201" t="str">
        <f t="shared" si="2"/>
        <v/>
      </c>
      <c r="F881" s="201" t="str">
        <f t="shared" ref="F881:H881" si="877">IF(NOT(ISBLANK(O881)),CONCATENATE(TEXT(O881,"yyyy-mm-ddThh:MM:ss"),"Z"),"")</f>
        <v/>
      </c>
      <c r="G881" s="201" t="str">
        <f t="shared" si="877"/>
        <v/>
      </c>
      <c r="H881" s="201" t="str">
        <f t="shared" si="877"/>
        <v/>
      </c>
      <c r="I881" s="178"/>
      <c r="J881" s="221"/>
      <c r="K881" s="178"/>
      <c r="L881" s="218"/>
      <c r="M881" s="178"/>
      <c r="N881" s="178"/>
      <c r="O881" s="217"/>
      <c r="P881" s="217"/>
      <c r="Q881" s="217"/>
      <c r="R881" s="218"/>
    </row>
    <row r="882" spans="1:18" ht="12.5">
      <c r="A882" s="220"/>
      <c r="B882" s="205"/>
      <c r="C882" s="201" t="str">
        <f t="shared" si="0"/>
        <v/>
      </c>
      <c r="D882" s="201" t="str">
        <f t="shared" si="1"/>
        <v/>
      </c>
      <c r="E882" s="201" t="str">
        <f t="shared" si="2"/>
        <v/>
      </c>
      <c r="F882" s="201" t="str">
        <f t="shared" ref="F882:H882" si="878">IF(NOT(ISBLANK(O882)),CONCATENATE(TEXT(O882,"yyyy-mm-ddThh:MM:ss"),"Z"),"")</f>
        <v/>
      </c>
      <c r="G882" s="201" t="str">
        <f t="shared" si="878"/>
        <v/>
      </c>
      <c r="H882" s="201" t="str">
        <f t="shared" si="878"/>
        <v/>
      </c>
      <c r="I882" s="178"/>
      <c r="J882" s="221"/>
      <c r="K882" s="178"/>
      <c r="L882" s="218"/>
      <c r="M882" s="178"/>
      <c r="N882" s="178"/>
      <c r="O882" s="217"/>
      <c r="P882" s="217"/>
      <c r="Q882" s="217"/>
      <c r="R882" s="218"/>
    </row>
    <row r="883" spans="1:18" ht="12.5">
      <c r="A883" s="220"/>
      <c r="B883" s="205"/>
      <c r="C883" s="201" t="str">
        <f t="shared" si="0"/>
        <v/>
      </c>
      <c r="D883" s="201" t="str">
        <f t="shared" si="1"/>
        <v/>
      </c>
      <c r="E883" s="201" t="str">
        <f t="shared" si="2"/>
        <v/>
      </c>
      <c r="F883" s="201" t="str">
        <f t="shared" ref="F883:H883" si="879">IF(NOT(ISBLANK(O883)),CONCATENATE(TEXT(O883,"yyyy-mm-ddThh:MM:ss"),"Z"),"")</f>
        <v/>
      </c>
      <c r="G883" s="201" t="str">
        <f t="shared" si="879"/>
        <v/>
      </c>
      <c r="H883" s="201" t="str">
        <f t="shared" si="879"/>
        <v/>
      </c>
      <c r="I883" s="178"/>
      <c r="J883" s="221"/>
      <c r="K883" s="178"/>
      <c r="L883" s="218"/>
      <c r="M883" s="178"/>
      <c r="N883" s="178"/>
      <c r="O883" s="217"/>
      <c r="P883" s="217"/>
      <c r="Q883" s="217"/>
      <c r="R883" s="218"/>
    </row>
    <row r="884" spans="1:18" ht="12.5">
      <c r="A884" s="220"/>
      <c r="B884" s="205"/>
      <c r="C884" s="201" t="str">
        <f t="shared" si="0"/>
        <v/>
      </c>
      <c r="D884" s="201" t="str">
        <f t="shared" si="1"/>
        <v/>
      </c>
      <c r="E884" s="201" t="str">
        <f t="shared" si="2"/>
        <v/>
      </c>
      <c r="F884" s="201" t="str">
        <f t="shared" ref="F884:H884" si="880">IF(NOT(ISBLANK(O884)),CONCATENATE(TEXT(O884,"yyyy-mm-ddThh:MM:ss"),"Z"),"")</f>
        <v/>
      </c>
      <c r="G884" s="201" t="str">
        <f t="shared" si="880"/>
        <v/>
      </c>
      <c r="H884" s="201" t="str">
        <f t="shared" si="880"/>
        <v/>
      </c>
      <c r="I884" s="178"/>
      <c r="J884" s="221"/>
      <c r="K884" s="178"/>
      <c r="L884" s="218"/>
      <c r="M884" s="178"/>
      <c r="N884" s="178"/>
      <c r="O884" s="217"/>
      <c r="P884" s="217"/>
      <c r="Q884" s="217"/>
      <c r="R884" s="218"/>
    </row>
    <row r="885" spans="1:18" ht="12.5">
      <c r="A885" s="220"/>
      <c r="B885" s="205"/>
      <c r="C885" s="201" t="str">
        <f t="shared" si="0"/>
        <v/>
      </c>
      <c r="D885" s="201" t="str">
        <f t="shared" si="1"/>
        <v/>
      </c>
      <c r="E885" s="201" t="str">
        <f t="shared" si="2"/>
        <v/>
      </c>
      <c r="F885" s="201" t="str">
        <f t="shared" ref="F885:H885" si="881">IF(NOT(ISBLANK(O885)),CONCATENATE(TEXT(O885,"yyyy-mm-ddThh:MM:ss"),"Z"),"")</f>
        <v/>
      </c>
      <c r="G885" s="201" t="str">
        <f t="shared" si="881"/>
        <v/>
      </c>
      <c r="H885" s="201" t="str">
        <f t="shared" si="881"/>
        <v/>
      </c>
      <c r="I885" s="178"/>
      <c r="J885" s="221"/>
      <c r="K885" s="178"/>
      <c r="L885" s="218"/>
      <c r="M885" s="178"/>
      <c r="N885" s="178"/>
      <c r="O885" s="217"/>
      <c r="P885" s="217"/>
      <c r="Q885" s="217"/>
      <c r="R885" s="218"/>
    </row>
    <row r="886" spans="1:18" ht="12.5">
      <c r="A886" s="220"/>
      <c r="B886" s="205"/>
      <c r="C886" s="201" t="str">
        <f t="shared" si="0"/>
        <v/>
      </c>
      <c r="D886" s="201" t="str">
        <f t="shared" si="1"/>
        <v/>
      </c>
      <c r="E886" s="201" t="str">
        <f t="shared" si="2"/>
        <v/>
      </c>
      <c r="F886" s="201" t="str">
        <f t="shared" ref="F886:H886" si="882">IF(NOT(ISBLANK(O886)),CONCATENATE(TEXT(O886,"yyyy-mm-ddThh:MM:ss"),"Z"),"")</f>
        <v/>
      </c>
      <c r="G886" s="201" t="str">
        <f t="shared" si="882"/>
        <v/>
      </c>
      <c r="H886" s="201" t="str">
        <f t="shared" si="882"/>
        <v/>
      </c>
      <c r="I886" s="178"/>
      <c r="J886" s="221"/>
      <c r="K886" s="178"/>
      <c r="L886" s="218"/>
      <c r="M886" s="178"/>
      <c r="N886" s="178"/>
      <c r="O886" s="217"/>
      <c r="P886" s="217"/>
      <c r="Q886" s="217"/>
      <c r="R886" s="218"/>
    </row>
    <row r="887" spans="1:18" ht="12.5">
      <c r="A887" s="220"/>
      <c r="B887" s="205"/>
      <c r="C887" s="201" t="str">
        <f t="shared" si="0"/>
        <v/>
      </c>
      <c r="D887" s="201" t="str">
        <f t="shared" si="1"/>
        <v/>
      </c>
      <c r="E887" s="201" t="str">
        <f t="shared" si="2"/>
        <v/>
      </c>
      <c r="F887" s="201" t="str">
        <f t="shared" ref="F887:H887" si="883">IF(NOT(ISBLANK(O887)),CONCATENATE(TEXT(O887,"yyyy-mm-ddThh:MM:ss"),"Z"),"")</f>
        <v/>
      </c>
      <c r="G887" s="201" t="str">
        <f t="shared" si="883"/>
        <v/>
      </c>
      <c r="H887" s="201" t="str">
        <f t="shared" si="883"/>
        <v/>
      </c>
      <c r="I887" s="178"/>
      <c r="J887" s="221"/>
      <c r="K887" s="178"/>
      <c r="L887" s="218"/>
      <c r="M887" s="178"/>
      <c r="N887" s="178"/>
      <c r="O887" s="217"/>
      <c r="P887" s="217"/>
      <c r="Q887" s="217"/>
      <c r="R887" s="218"/>
    </row>
    <row r="888" spans="1:18" ht="12.5">
      <c r="A888" s="220"/>
      <c r="B888" s="205"/>
      <c r="C888" s="201" t="str">
        <f t="shared" si="0"/>
        <v/>
      </c>
      <c r="D888" s="201" t="str">
        <f t="shared" si="1"/>
        <v/>
      </c>
      <c r="E888" s="201" t="str">
        <f t="shared" si="2"/>
        <v/>
      </c>
      <c r="F888" s="201" t="str">
        <f t="shared" ref="F888:H888" si="884">IF(NOT(ISBLANK(O888)),CONCATENATE(TEXT(O888,"yyyy-mm-ddThh:MM:ss"),"Z"),"")</f>
        <v/>
      </c>
      <c r="G888" s="201" t="str">
        <f t="shared" si="884"/>
        <v/>
      </c>
      <c r="H888" s="201" t="str">
        <f t="shared" si="884"/>
        <v/>
      </c>
      <c r="I888" s="178"/>
      <c r="J888" s="221"/>
      <c r="K888" s="178"/>
      <c r="L888" s="218"/>
      <c r="M888" s="178"/>
      <c r="N888" s="178"/>
      <c r="O888" s="217"/>
      <c r="P888" s="217"/>
      <c r="Q888" s="217"/>
      <c r="R888" s="218"/>
    </row>
    <row r="889" spans="1:18" ht="12.5">
      <c r="A889" s="220"/>
      <c r="B889" s="205"/>
      <c r="C889" s="201" t="str">
        <f t="shared" si="0"/>
        <v/>
      </c>
      <c r="D889" s="201" t="str">
        <f t="shared" si="1"/>
        <v/>
      </c>
      <c r="E889" s="201" t="str">
        <f t="shared" si="2"/>
        <v/>
      </c>
      <c r="F889" s="201" t="str">
        <f t="shared" ref="F889:H889" si="885">IF(NOT(ISBLANK(O889)),CONCATENATE(TEXT(O889,"yyyy-mm-ddThh:MM:ss"),"Z"),"")</f>
        <v/>
      </c>
      <c r="G889" s="201" t="str">
        <f t="shared" si="885"/>
        <v/>
      </c>
      <c r="H889" s="201" t="str">
        <f t="shared" si="885"/>
        <v/>
      </c>
      <c r="I889" s="178"/>
      <c r="J889" s="221"/>
      <c r="K889" s="178"/>
      <c r="L889" s="218"/>
      <c r="M889" s="178"/>
      <c r="N889" s="178"/>
      <c r="O889" s="217"/>
      <c r="P889" s="217"/>
      <c r="Q889" s="217"/>
      <c r="R889" s="218"/>
    </row>
    <row r="890" spans="1:18" ht="12.5">
      <c r="A890" s="220"/>
      <c r="B890" s="205"/>
      <c r="C890" s="201" t="str">
        <f t="shared" si="0"/>
        <v/>
      </c>
      <c r="D890" s="201" t="str">
        <f t="shared" si="1"/>
        <v/>
      </c>
      <c r="E890" s="201" t="str">
        <f t="shared" si="2"/>
        <v/>
      </c>
      <c r="F890" s="201" t="str">
        <f t="shared" ref="F890:H890" si="886">IF(NOT(ISBLANK(O890)),CONCATENATE(TEXT(O890,"yyyy-mm-ddThh:MM:ss"),"Z"),"")</f>
        <v/>
      </c>
      <c r="G890" s="201" t="str">
        <f t="shared" si="886"/>
        <v/>
      </c>
      <c r="H890" s="201" t="str">
        <f t="shared" si="886"/>
        <v/>
      </c>
      <c r="I890" s="178"/>
      <c r="J890" s="221"/>
      <c r="K890" s="178"/>
      <c r="L890" s="218"/>
      <c r="M890" s="178"/>
      <c r="N890" s="178"/>
      <c r="O890" s="217"/>
      <c r="P890" s="217"/>
      <c r="Q890" s="217"/>
      <c r="R890" s="218"/>
    </row>
    <row r="891" spans="1:18" ht="12.5">
      <c r="A891" s="220"/>
      <c r="B891" s="205"/>
      <c r="C891" s="201" t="str">
        <f t="shared" si="0"/>
        <v/>
      </c>
      <c r="D891" s="201" t="str">
        <f t="shared" si="1"/>
        <v/>
      </c>
      <c r="E891" s="201" t="str">
        <f t="shared" si="2"/>
        <v/>
      </c>
      <c r="F891" s="201" t="str">
        <f t="shared" ref="F891:H891" si="887">IF(NOT(ISBLANK(O891)),CONCATENATE(TEXT(O891,"yyyy-mm-ddThh:MM:ss"),"Z"),"")</f>
        <v/>
      </c>
      <c r="G891" s="201" t="str">
        <f t="shared" si="887"/>
        <v/>
      </c>
      <c r="H891" s="201" t="str">
        <f t="shared" si="887"/>
        <v/>
      </c>
      <c r="I891" s="178"/>
      <c r="J891" s="221"/>
      <c r="K891" s="178"/>
      <c r="L891" s="218"/>
      <c r="M891" s="178"/>
      <c r="N891" s="178"/>
      <c r="O891" s="217"/>
      <c r="P891" s="217"/>
      <c r="Q891" s="217"/>
      <c r="R891" s="218"/>
    </row>
    <row r="892" spans="1:18" ht="12.5">
      <c r="A892" s="220"/>
      <c r="B892" s="205"/>
      <c r="C892" s="201" t="str">
        <f t="shared" si="0"/>
        <v/>
      </c>
      <c r="D892" s="201" t="str">
        <f t="shared" si="1"/>
        <v/>
      </c>
      <c r="E892" s="201" t="str">
        <f t="shared" si="2"/>
        <v/>
      </c>
      <c r="F892" s="201" t="str">
        <f t="shared" ref="F892:H892" si="888">IF(NOT(ISBLANK(O892)),CONCATENATE(TEXT(O892,"yyyy-mm-ddThh:MM:ss"),"Z"),"")</f>
        <v/>
      </c>
      <c r="G892" s="201" t="str">
        <f t="shared" si="888"/>
        <v/>
      </c>
      <c r="H892" s="201" t="str">
        <f t="shared" si="888"/>
        <v/>
      </c>
      <c r="I892" s="178"/>
      <c r="J892" s="221"/>
      <c r="K892" s="178"/>
      <c r="L892" s="218"/>
      <c r="M892" s="178"/>
      <c r="N892" s="178"/>
      <c r="O892" s="217"/>
      <c r="P892" s="217"/>
      <c r="Q892" s="217"/>
      <c r="R892" s="218"/>
    </row>
    <row r="893" spans="1:18" ht="12.5">
      <c r="A893" s="220"/>
      <c r="B893" s="205"/>
      <c r="C893" s="201" t="str">
        <f t="shared" si="0"/>
        <v/>
      </c>
      <c r="D893" s="201" t="str">
        <f t="shared" si="1"/>
        <v/>
      </c>
      <c r="E893" s="201" t="str">
        <f t="shared" si="2"/>
        <v/>
      </c>
      <c r="F893" s="201" t="str">
        <f t="shared" ref="F893:H893" si="889">IF(NOT(ISBLANK(O893)),CONCATENATE(TEXT(O893,"yyyy-mm-ddThh:MM:ss"),"Z"),"")</f>
        <v/>
      </c>
      <c r="G893" s="201" t="str">
        <f t="shared" si="889"/>
        <v/>
      </c>
      <c r="H893" s="201" t="str">
        <f t="shared" si="889"/>
        <v/>
      </c>
      <c r="I893" s="178"/>
      <c r="J893" s="221"/>
      <c r="K893" s="178"/>
      <c r="L893" s="218"/>
      <c r="M893" s="178"/>
      <c r="N893" s="178"/>
      <c r="O893" s="217"/>
      <c r="P893" s="217"/>
      <c r="Q893" s="217"/>
      <c r="R893" s="218"/>
    </row>
    <row r="894" spans="1:18" ht="12.5">
      <c r="A894" s="220"/>
      <c r="B894" s="205"/>
      <c r="C894" s="201" t="str">
        <f t="shared" si="0"/>
        <v/>
      </c>
      <c r="D894" s="201" t="str">
        <f t="shared" si="1"/>
        <v/>
      </c>
      <c r="E894" s="201" t="str">
        <f t="shared" si="2"/>
        <v/>
      </c>
      <c r="F894" s="201" t="str">
        <f t="shared" ref="F894:H894" si="890">IF(NOT(ISBLANK(O894)),CONCATENATE(TEXT(O894,"yyyy-mm-ddThh:MM:ss"),"Z"),"")</f>
        <v/>
      </c>
      <c r="G894" s="201" t="str">
        <f t="shared" si="890"/>
        <v/>
      </c>
      <c r="H894" s="201" t="str">
        <f t="shared" si="890"/>
        <v/>
      </c>
      <c r="I894" s="178"/>
      <c r="J894" s="221"/>
      <c r="K894" s="178"/>
      <c r="L894" s="218"/>
      <c r="M894" s="178"/>
      <c r="N894" s="178"/>
      <c r="O894" s="217"/>
      <c r="P894" s="217"/>
      <c r="Q894" s="217"/>
      <c r="R894" s="218"/>
    </row>
    <row r="895" spans="1:18" ht="12.5">
      <c r="A895" s="220"/>
      <c r="B895" s="205"/>
      <c r="C895" s="201" t="str">
        <f t="shared" si="0"/>
        <v/>
      </c>
      <c r="D895" s="201" t="str">
        <f t="shared" si="1"/>
        <v/>
      </c>
      <c r="E895" s="201" t="str">
        <f t="shared" si="2"/>
        <v/>
      </c>
      <c r="F895" s="201" t="str">
        <f t="shared" ref="F895:H895" si="891">IF(NOT(ISBLANK(O895)),CONCATENATE(TEXT(O895,"yyyy-mm-ddThh:MM:ss"),"Z"),"")</f>
        <v/>
      </c>
      <c r="G895" s="201" t="str">
        <f t="shared" si="891"/>
        <v/>
      </c>
      <c r="H895" s="201" t="str">
        <f t="shared" si="891"/>
        <v/>
      </c>
      <c r="I895" s="178"/>
      <c r="J895" s="221"/>
      <c r="K895" s="178"/>
      <c r="L895" s="218"/>
      <c r="M895" s="178"/>
      <c r="N895" s="178"/>
      <c r="O895" s="217"/>
      <c r="P895" s="217"/>
      <c r="Q895" s="217"/>
      <c r="R895" s="218"/>
    </row>
    <row r="896" spans="1:18" ht="12.5">
      <c r="A896" s="220"/>
      <c r="B896" s="205"/>
      <c r="C896" s="201" t="str">
        <f t="shared" si="0"/>
        <v/>
      </c>
      <c r="D896" s="201" t="str">
        <f t="shared" si="1"/>
        <v/>
      </c>
      <c r="E896" s="201" t="str">
        <f t="shared" si="2"/>
        <v/>
      </c>
      <c r="F896" s="201" t="str">
        <f t="shared" ref="F896:H896" si="892">IF(NOT(ISBLANK(O896)),CONCATENATE(TEXT(O896,"yyyy-mm-ddThh:MM:ss"),"Z"),"")</f>
        <v/>
      </c>
      <c r="G896" s="201" t="str">
        <f t="shared" si="892"/>
        <v/>
      </c>
      <c r="H896" s="201" t="str">
        <f t="shared" si="892"/>
        <v/>
      </c>
      <c r="I896" s="178"/>
      <c r="J896" s="221"/>
      <c r="K896" s="178"/>
      <c r="L896" s="218"/>
      <c r="M896" s="178"/>
      <c r="N896" s="178"/>
      <c r="O896" s="217"/>
      <c r="P896" s="217"/>
      <c r="Q896" s="217"/>
      <c r="R896" s="218"/>
    </row>
    <row r="897" spans="1:18" ht="12.5">
      <c r="A897" s="220"/>
      <c r="B897" s="205"/>
      <c r="C897" s="201" t="str">
        <f t="shared" si="0"/>
        <v/>
      </c>
      <c r="D897" s="201" t="str">
        <f t="shared" si="1"/>
        <v/>
      </c>
      <c r="E897" s="201" t="str">
        <f t="shared" si="2"/>
        <v/>
      </c>
      <c r="F897" s="201" t="str">
        <f t="shared" ref="F897:H897" si="893">IF(NOT(ISBLANK(O897)),CONCATENATE(TEXT(O897,"yyyy-mm-ddThh:MM:ss"),"Z"),"")</f>
        <v/>
      </c>
      <c r="G897" s="201" t="str">
        <f t="shared" si="893"/>
        <v/>
      </c>
      <c r="H897" s="201" t="str">
        <f t="shared" si="893"/>
        <v/>
      </c>
      <c r="I897" s="178"/>
      <c r="J897" s="221"/>
      <c r="K897" s="178"/>
      <c r="L897" s="218"/>
      <c r="M897" s="178"/>
      <c r="N897" s="178"/>
      <c r="O897" s="217"/>
      <c r="P897" s="217"/>
      <c r="Q897" s="217"/>
      <c r="R897" s="218"/>
    </row>
    <row r="898" spans="1:18" ht="12.5">
      <c r="A898" s="220"/>
      <c r="B898" s="205"/>
      <c r="C898" s="201" t="str">
        <f t="shared" si="0"/>
        <v/>
      </c>
      <c r="D898" s="201" t="str">
        <f t="shared" si="1"/>
        <v/>
      </c>
      <c r="E898" s="201" t="str">
        <f t="shared" si="2"/>
        <v/>
      </c>
      <c r="F898" s="201" t="str">
        <f t="shared" ref="F898:H898" si="894">IF(NOT(ISBLANK(O898)),CONCATENATE(TEXT(O898,"yyyy-mm-ddThh:MM:ss"),"Z"),"")</f>
        <v/>
      </c>
      <c r="G898" s="201" t="str">
        <f t="shared" si="894"/>
        <v/>
      </c>
      <c r="H898" s="201" t="str">
        <f t="shared" si="894"/>
        <v/>
      </c>
      <c r="I898" s="178"/>
      <c r="J898" s="221"/>
      <c r="K898" s="178"/>
      <c r="L898" s="218"/>
      <c r="M898" s="178"/>
      <c r="N898" s="178"/>
      <c r="O898" s="217"/>
      <c r="P898" s="217"/>
      <c r="Q898" s="217"/>
      <c r="R898" s="218"/>
    </row>
    <row r="899" spans="1:18" ht="12.5">
      <c r="A899" s="220"/>
      <c r="B899" s="205"/>
      <c r="C899" s="201" t="str">
        <f t="shared" si="0"/>
        <v/>
      </c>
      <c r="D899" s="201" t="str">
        <f t="shared" si="1"/>
        <v/>
      </c>
      <c r="E899" s="201" t="str">
        <f t="shared" si="2"/>
        <v/>
      </c>
      <c r="F899" s="201" t="str">
        <f t="shared" ref="F899:H899" si="895">IF(NOT(ISBLANK(O899)),CONCATENATE(TEXT(O899,"yyyy-mm-ddThh:MM:ss"),"Z"),"")</f>
        <v/>
      </c>
      <c r="G899" s="201" t="str">
        <f t="shared" si="895"/>
        <v/>
      </c>
      <c r="H899" s="201" t="str">
        <f t="shared" si="895"/>
        <v/>
      </c>
      <c r="I899" s="178"/>
      <c r="J899" s="221"/>
      <c r="K899" s="178"/>
      <c r="L899" s="218"/>
      <c r="M899" s="178"/>
      <c r="N899" s="178"/>
      <c r="O899" s="217"/>
      <c r="P899" s="217"/>
      <c r="Q899" s="217"/>
      <c r="R899" s="218"/>
    </row>
    <row r="900" spans="1:18" ht="12.5">
      <c r="A900" s="220"/>
      <c r="B900" s="205"/>
      <c r="C900" s="201" t="str">
        <f t="shared" si="0"/>
        <v/>
      </c>
      <c r="D900" s="201" t="str">
        <f t="shared" si="1"/>
        <v/>
      </c>
      <c r="E900" s="201" t="str">
        <f t="shared" si="2"/>
        <v/>
      </c>
      <c r="F900" s="201" t="str">
        <f t="shared" ref="F900:H900" si="896">IF(NOT(ISBLANK(O900)),CONCATENATE(TEXT(O900,"yyyy-mm-ddThh:MM:ss"),"Z"),"")</f>
        <v/>
      </c>
      <c r="G900" s="201" t="str">
        <f t="shared" si="896"/>
        <v/>
      </c>
      <c r="H900" s="201" t="str">
        <f t="shared" si="896"/>
        <v/>
      </c>
      <c r="I900" s="178"/>
      <c r="J900" s="221"/>
      <c r="K900" s="178"/>
      <c r="L900" s="218"/>
      <c r="M900" s="178"/>
      <c r="N900" s="178"/>
      <c r="O900" s="217"/>
      <c r="P900" s="217"/>
      <c r="Q900" s="217"/>
      <c r="R900" s="218"/>
    </row>
    <row r="901" spans="1:18" ht="12.5">
      <c r="A901" s="220"/>
      <c r="B901" s="205"/>
      <c r="C901" s="201" t="str">
        <f t="shared" si="0"/>
        <v/>
      </c>
      <c r="D901" s="201" t="str">
        <f t="shared" si="1"/>
        <v/>
      </c>
      <c r="E901" s="201" t="str">
        <f t="shared" si="2"/>
        <v/>
      </c>
      <c r="F901" s="201" t="str">
        <f t="shared" ref="F901:H901" si="897">IF(NOT(ISBLANK(O901)),CONCATENATE(TEXT(O901,"yyyy-mm-ddThh:MM:ss"),"Z"),"")</f>
        <v/>
      </c>
      <c r="G901" s="201" t="str">
        <f t="shared" si="897"/>
        <v/>
      </c>
      <c r="H901" s="201" t="str">
        <f t="shared" si="897"/>
        <v/>
      </c>
      <c r="I901" s="178"/>
      <c r="J901" s="221"/>
      <c r="K901" s="178"/>
      <c r="L901" s="218"/>
      <c r="M901" s="178"/>
      <c r="N901" s="178"/>
      <c r="O901" s="217"/>
      <c r="P901" s="217"/>
      <c r="Q901" s="217"/>
      <c r="R901" s="218"/>
    </row>
    <row r="902" spans="1:18" ht="12.5">
      <c r="A902" s="220"/>
      <c r="B902" s="205"/>
      <c r="C902" s="201" t="str">
        <f t="shared" si="0"/>
        <v/>
      </c>
      <c r="D902" s="201" t="str">
        <f t="shared" si="1"/>
        <v/>
      </c>
      <c r="E902" s="201" t="str">
        <f t="shared" si="2"/>
        <v/>
      </c>
      <c r="F902" s="201" t="str">
        <f t="shared" ref="F902:H902" si="898">IF(NOT(ISBLANK(O902)),CONCATENATE(TEXT(O902,"yyyy-mm-ddThh:MM:ss"),"Z"),"")</f>
        <v/>
      </c>
      <c r="G902" s="201" t="str">
        <f t="shared" si="898"/>
        <v/>
      </c>
      <c r="H902" s="201" t="str">
        <f t="shared" si="898"/>
        <v/>
      </c>
      <c r="I902" s="178"/>
      <c r="J902" s="221"/>
      <c r="K902" s="178"/>
      <c r="L902" s="218"/>
      <c r="M902" s="178"/>
      <c r="N902" s="178"/>
      <c r="O902" s="217"/>
      <c r="P902" s="217"/>
      <c r="Q902" s="217"/>
      <c r="R902" s="218"/>
    </row>
    <row r="903" spans="1:18" ht="12.5">
      <c r="A903" s="220"/>
      <c r="B903" s="205"/>
      <c r="C903" s="201" t="str">
        <f t="shared" si="0"/>
        <v/>
      </c>
      <c r="D903" s="201" t="str">
        <f t="shared" si="1"/>
        <v/>
      </c>
      <c r="E903" s="201" t="str">
        <f t="shared" si="2"/>
        <v/>
      </c>
      <c r="F903" s="201" t="str">
        <f t="shared" ref="F903:H903" si="899">IF(NOT(ISBLANK(O903)),CONCATENATE(TEXT(O903,"yyyy-mm-ddThh:MM:ss"),"Z"),"")</f>
        <v/>
      </c>
      <c r="G903" s="201" t="str">
        <f t="shared" si="899"/>
        <v/>
      </c>
      <c r="H903" s="201" t="str">
        <f t="shared" si="899"/>
        <v/>
      </c>
      <c r="I903" s="178"/>
      <c r="J903" s="221"/>
      <c r="K903" s="178"/>
      <c r="L903" s="218"/>
      <c r="M903" s="178"/>
      <c r="N903" s="178"/>
      <c r="O903" s="217"/>
      <c r="P903" s="217"/>
      <c r="Q903" s="217"/>
      <c r="R903" s="218"/>
    </row>
    <row r="904" spans="1:18" ht="12.5">
      <c r="A904" s="220"/>
      <c r="B904" s="205"/>
      <c r="C904" s="201" t="str">
        <f t="shared" si="0"/>
        <v/>
      </c>
      <c r="D904" s="201" t="str">
        <f t="shared" si="1"/>
        <v/>
      </c>
      <c r="E904" s="201" t="str">
        <f t="shared" si="2"/>
        <v/>
      </c>
      <c r="F904" s="201" t="str">
        <f t="shared" ref="F904:H904" si="900">IF(NOT(ISBLANK(O904)),CONCATENATE(TEXT(O904,"yyyy-mm-ddThh:MM:ss"),"Z"),"")</f>
        <v/>
      </c>
      <c r="G904" s="201" t="str">
        <f t="shared" si="900"/>
        <v/>
      </c>
      <c r="H904" s="201" t="str">
        <f t="shared" si="900"/>
        <v/>
      </c>
      <c r="I904" s="178"/>
      <c r="J904" s="221"/>
      <c r="K904" s="178"/>
      <c r="L904" s="218"/>
      <c r="M904" s="178"/>
      <c r="N904" s="178"/>
      <c r="O904" s="217"/>
      <c r="P904" s="217"/>
      <c r="Q904" s="217"/>
      <c r="R904" s="218"/>
    </row>
    <row r="905" spans="1:18" ht="12.5">
      <c r="A905" s="220"/>
      <c r="B905" s="205"/>
      <c r="C905" s="201" t="str">
        <f t="shared" si="0"/>
        <v/>
      </c>
      <c r="D905" s="201" t="str">
        <f t="shared" si="1"/>
        <v/>
      </c>
      <c r="E905" s="201" t="str">
        <f t="shared" si="2"/>
        <v/>
      </c>
      <c r="F905" s="201" t="str">
        <f t="shared" ref="F905:H905" si="901">IF(NOT(ISBLANK(O905)),CONCATENATE(TEXT(O905,"yyyy-mm-ddThh:MM:ss"),"Z"),"")</f>
        <v/>
      </c>
      <c r="G905" s="201" t="str">
        <f t="shared" si="901"/>
        <v/>
      </c>
      <c r="H905" s="201" t="str">
        <f t="shared" si="901"/>
        <v/>
      </c>
      <c r="I905" s="178"/>
      <c r="J905" s="221"/>
      <c r="K905" s="178"/>
      <c r="L905" s="218"/>
      <c r="M905" s="178"/>
      <c r="N905" s="178"/>
      <c r="O905" s="217"/>
      <c r="P905" s="217"/>
      <c r="Q905" s="217"/>
      <c r="R905" s="218"/>
    </row>
    <row r="906" spans="1:18" ht="12.5">
      <c r="A906" s="220"/>
      <c r="B906" s="205"/>
      <c r="C906" s="201" t="str">
        <f t="shared" si="0"/>
        <v/>
      </c>
      <c r="D906" s="201" t="str">
        <f t="shared" si="1"/>
        <v/>
      </c>
      <c r="E906" s="201" t="str">
        <f t="shared" si="2"/>
        <v/>
      </c>
      <c r="F906" s="201" t="str">
        <f t="shared" ref="F906:H906" si="902">IF(NOT(ISBLANK(O906)),CONCATENATE(TEXT(O906,"yyyy-mm-ddThh:MM:ss"),"Z"),"")</f>
        <v/>
      </c>
      <c r="G906" s="201" t="str">
        <f t="shared" si="902"/>
        <v/>
      </c>
      <c r="H906" s="201" t="str">
        <f t="shared" si="902"/>
        <v/>
      </c>
      <c r="I906" s="178"/>
      <c r="J906" s="221"/>
      <c r="K906" s="178"/>
      <c r="L906" s="218"/>
      <c r="M906" s="178"/>
      <c r="N906" s="178"/>
      <c r="O906" s="217"/>
      <c r="P906" s="217"/>
      <c r="Q906" s="217"/>
      <c r="R906" s="218"/>
    </row>
    <row r="907" spans="1:18" ht="12.5">
      <c r="A907" s="220"/>
      <c r="B907" s="205"/>
      <c r="C907" s="201" t="str">
        <f t="shared" si="0"/>
        <v/>
      </c>
      <c r="D907" s="201" t="str">
        <f t="shared" si="1"/>
        <v/>
      </c>
      <c r="E907" s="201" t="str">
        <f t="shared" si="2"/>
        <v/>
      </c>
      <c r="F907" s="201" t="str">
        <f t="shared" ref="F907:H907" si="903">IF(NOT(ISBLANK(O907)),CONCATENATE(TEXT(O907,"yyyy-mm-ddThh:MM:ss"),"Z"),"")</f>
        <v/>
      </c>
      <c r="G907" s="201" t="str">
        <f t="shared" si="903"/>
        <v/>
      </c>
      <c r="H907" s="201" t="str">
        <f t="shared" si="903"/>
        <v/>
      </c>
      <c r="I907" s="178"/>
      <c r="J907" s="221"/>
      <c r="K907" s="178"/>
      <c r="L907" s="218"/>
      <c r="M907" s="178"/>
      <c r="N907" s="178"/>
      <c r="O907" s="217"/>
      <c r="P907" s="217"/>
      <c r="Q907" s="217"/>
      <c r="R907" s="218"/>
    </row>
    <row r="908" spans="1:18" ht="12.5">
      <c r="A908" s="220"/>
      <c r="B908" s="205"/>
      <c r="C908" s="201" t="str">
        <f t="shared" si="0"/>
        <v/>
      </c>
      <c r="D908" s="201" t="str">
        <f t="shared" si="1"/>
        <v/>
      </c>
      <c r="E908" s="201" t="str">
        <f t="shared" si="2"/>
        <v/>
      </c>
      <c r="F908" s="201" t="str">
        <f t="shared" ref="F908:H908" si="904">IF(NOT(ISBLANK(O908)),CONCATENATE(TEXT(O908,"yyyy-mm-ddThh:MM:ss"),"Z"),"")</f>
        <v/>
      </c>
      <c r="G908" s="201" t="str">
        <f t="shared" si="904"/>
        <v/>
      </c>
      <c r="H908" s="201" t="str">
        <f t="shared" si="904"/>
        <v/>
      </c>
      <c r="I908" s="178"/>
      <c r="J908" s="221"/>
      <c r="K908" s="178"/>
      <c r="L908" s="218"/>
      <c r="M908" s="178"/>
      <c r="N908" s="178"/>
      <c r="O908" s="217"/>
      <c r="P908" s="217"/>
      <c r="Q908" s="217"/>
      <c r="R908" s="218"/>
    </row>
    <row r="909" spans="1:18" ht="12.5">
      <c r="A909" s="220"/>
      <c r="B909" s="205"/>
      <c r="C909" s="201" t="str">
        <f t="shared" si="0"/>
        <v/>
      </c>
      <c r="D909" s="201" t="str">
        <f t="shared" si="1"/>
        <v/>
      </c>
      <c r="E909" s="201" t="str">
        <f t="shared" si="2"/>
        <v/>
      </c>
      <c r="F909" s="201" t="str">
        <f t="shared" ref="F909:H909" si="905">IF(NOT(ISBLANK(O909)),CONCATENATE(TEXT(O909,"yyyy-mm-ddThh:MM:ss"),"Z"),"")</f>
        <v/>
      </c>
      <c r="G909" s="201" t="str">
        <f t="shared" si="905"/>
        <v/>
      </c>
      <c r="H909" s="201" t="str">
        <f t="shared" si="905"/>
        <v/>
      </c>
      <c r="I909" s="178"/>
      <c r="J909" s="221"/>
      <c r="K909" s="178"/>
      <c r="L909" s="218"/>
      <c r="M909" s="178"/>
      <c r="N909" s="178"/>
      <c r="O909" s="217"/>
      <c r="P909" s="217"/>
      <c r="Q909" s="217"/>
      <c r="R909" s="218"/>
    </row>
    <row r="910" spans="1:18" ht="12.5">
      <c r="A910" s="220"/>
      <c r="B910" s="205"/>
      <c r="C910" s="201" t="str">
        <f t="shared" si="0"/>
        <v/>
      </c>
      <c r="D910" s="201" t="str">
        <f t="shared" si="1"/>
        <v/>
      </c>
      <c r="E910" s="201" t="str">
        <f t="shared" si="2"/>
        <v/>
      </c>
      <c r="F910" s="201" t="str">
        <f t="shared" ref="F910:H910" si="906">IF(NOT(ISBLANK(O910)),CONCATENATE(TEXT(O910,"yyyy-mm-ddThh:MM:ss"),"Z"),"")</f>
        <v/>
      </c>
      <c r="G910" s="201" t="str">
        <f t="shared" si="906"/>
        <v/>
      </c>
      <c r="H910" s="201" t="str">
        <f t="shared" si="906"/>
        <v/>
      </c>
      <c r="I910" s="178"/>
      <c r="J910" s="221"/>
      <c r="K910" s="178"/>
      <c r="L910" s="218"/>
      <c r="M910" s="178"/>
      <c r="N910" s="178"/>
      <c r="O910" s="217"/>
      <c r="P910" s="217"/>
      <c r="Q910" s="217"/>
      <c r="R910" s="218"/>
    </row>
    <row r="911" spans="1:18" ht="12.5">
      <c r="A911" s="220"/>
      <c r="B911" s="205"/>
      <c r="C911" s="201" t="str">
        <f t="shared" si="0"/>
        <v/>
      </c>
      <c r="D911" s="201" t="str">
        <f t="shared" si="1"/>
        <v/>
      </c>
      <c r="E911" s="201" t="str">
        <f t="shared" si="2"/>
        <v/>
      </c>
      <c r="F911" s="201" t="str">
        <f t="shared" ref="F911:H911" si="907">IF(NOT(ISBLANK(O911)),CONCATENATE(TEXT(O911,"yyyy-mm-ddThh:MM:ss"),"Z"),"")</f>
        <v/>
      </c>
      <c r="G911" s="201" t="str">
        <f t="shared" si="907"/>
        <v/>
      </c>
      <c r="H911" s="201" t="str">
        <f t="shared" si="907"/>
        <v/>
      </c>
      <c r="I911" s="178"/>
      <c r="J911" s="221"/>
      <c r="K911" s="178"/>
      <c r="L911" s="218"/>
      <c r="M911" s="178"/>
      <c r="N911" s="178"/>
      <c r="O911" s="217"/>
      <c r="P911" s="217"/>
      <c r="Q911" s="217"/>
      <c r="R911" s="218"/>
    </row>
    <row r="912" spans="1:18" ht="12.5">
      <c r="A912" s="220"/>
      <c r="B912" s="205"/>
      <c r="C912" s="201" t="str">
        <f t="shared" si="0"/>
        <v/>
      </c>
      <c r="D912" s="201" t="str">
        <f t="shared" si="1"/>
        <v/>
      </c>
      <c r="E912" s="201" t="str">
        <f t="shared" si="2"/>
        <v/>
      </c>
      <c r="F912" s="201" t="str">
        <f t="shared" ref="F912:H912" si="908">IF(NOT(ISBLANK(O912)),CONCATENATE(TEXT(O912,"yyyy-mm-ddThh:MM:ss"),"Z"),"")</f>
        <v/>
      </c>
      <c r="G912" s="201" t="str">
        <f t="shared" si="908"/>
        <v/>
      </c>
      <c r="H912" s="201" t="str">
        <f t="shared" si="908"/>
        <v/>
      </c>
      <c r="I912" s="178"/>
      <c r="J912" s="221"/>
      <c r="K912" s="178"/>
      <c r="L912" s="218"/>
      <c r="M912" s="178"/>
      <c r="N912" s="178"/>
      <c r="O912" s="217"/>
      <c r="P912" s="217"/>
      <c r="Q912" s="217"/>
      <c r="R912" s="218"/>
    </row>
    <row r="913" spans="1:18" ht="12.5">
      <c r="A913" s="220"/>
      <c r="B913" s="205"/>
      <c r="C913" s="201" t="str">
        <f t="shared" si="0"/>
        <v/>
      </c>
      <c r="D913" s="201" t="str">
        <f t="shared" si="1"/>
        <v/>
      </c>
      <c r="E913" s="201" t="str">
        <f t="shared" si="2"/>
        <v/>
      </c>
      <c r="F913" s="201" t="str">
        <f t="shared" ref="F913:H913" si="909">IF(NOT(ISBLANK(O913)),CONCATENATE(TEXT(O913,"yyyy-mm-ddThh:MM:ss"),"Z"),"")</f>
        <v/>
      </c>
      <c r="G913" s="201" t="str">
        <f t="shared" si="909"/>
        <v/>
      </c>
      <c r="H913" s="201" t="str">
        <f t="shared" si="909"/>
        <v/>
      </c>
      <c r="I913" s="178"/>
      <c r="J913" s="221"/>
      <c r="K913" s="178"/>
      <c r="L913" s="218"/>
      <c r="M913" s="178"/>
      <c r="N913" s="178"/>
      <c r="O913" s="217"/>
      <c r="P913" s="217"/>
      <c r="Q913" s="217"/>
      <c r="R913" s="218"/>
    </row>
    <row r="914" spans="1:18" ht="12.5">
      <c r="A914" s="220"/>
      <c r="B914" s="205"/>
      <c r="C914" s="201" t="str">
        <f t="shared" si="0"/>
        <v/>
      </c>
      <c r="D914" s="201" t="str">
        <f t="shared" si="1"/>
        <v/>
      </c>
      <c r="E914" s="201" t="str">
        <f t="shared" si="2"/>
        <v/>
      </c>
      <c r="F914" s="201" t="str">
        <f t="shared" ref="F914:H914" si="910">IF(NOT(ISBLANK(O914)),CONCATENATE(TEXT(O914,"yyyy-mm-ddThh:MM:ss"),"Z"),"")</f>
        <v/>
      </c>
      <c r="G914" s="201" t="str">
        <f t="shared" si="910"/>
        <v/>
      </c>
      <c r="H914" s="201" t="str">
        <f t="shared" si="910"/>
        <v/>
      </c>
      <c r="I914" s="178"/>
      <c r="J914" s="221"/>
      <c r="K914" s="178"/>
      <c r="L914" s="218"/>
      <c r="M914" s="178"/>
      <c r="N914" s="178"/>
      <c r="O914" s="217"/>
      <c r="P914" s="217"/>
      <c r="Q914" s="217"/>
      <c r="R914" s="218"/>
    </row>
    <row r="915" spans="1:18" ht="12.5">
      <c r="A915" s="220"/>
      <c r="B915" s="205"/>
      <c r="C915" s="201" t="str">
        <f t="shared" si="0"/>
        <v/>
      </c>
      <c r="D915" s="201" t="str">
        <f t="shared" si="1"/>
        <v/>
      </c>
      <c r="E915" s="201" t="str">
        <f t="shared" si="2"/>
        <v/>
      </c>
      <c r="F915" s="201" t="str">
        <f t="shared" ref="F915:H915" si="911">IF(NOT(ISBLANK(O915)),CONCATENATE(TEXT(O915,"yyyy-mm-ddThh:MM:ss"),"Z"),"")</f>
        <v/>
      </c>
      <c r="G915" s="201" t="str">
        <f t="shared" si="911"/>
        <v/>
      </c>
      <c r="H915" s="201" t="str">
        <f t="shared" si="911"/>
        <v/>
      </c>
      <c r="I915" s="178"/>
      <c r="J915" s="221"/>
      <c r="K915" s="178"/>
      <c r="L915" s="218"/>
      <c r="M915" s="178"/>
      <c r="N915" s="178"/>
      <c r="O915" s="217"/>
      <c r="P915" s="217"/>
      <c r="Q915" s="217"/>
      <c r="R915" s="218"/>
    </row>
    <row r="916" spans="1:18" ht="12.5">
      <c r="A916" s="220"/>
      <c r="B916" s="205"/>
      <c r="C916" s="201" t="str">
        <f t="shared" si="0"/>
        <v/>
      </c>
      <c r="D916" s="201" t="str">
        <f t="shared" si="1"/>
        <v/>
      </c>
      <c r="E916" s="201" t="str">
        <f t="shared" si="2"/>
        <v/>
      </c>
      <c r="F916" s="201" t="str">
        <f t="shared" ref="F916:H916" si="912">IF(NOT(ISBLANK(O916)),CONCATENATE(TEXT(O916,"yyyy-mm-ddThh:MM:ss"),"Z"),"")</f>
        <v/>
      </c>
      <c r="G916" s="201" t="str">
        <f t="shared" si="912"/>
        <v/>
      </c>
      <c r="H916" s="201" t="str">
        <f t="shared" si="912"/>
        <v/>
      </c>
      <c r="I916" s="178"/>
      <c r="J916" s="221"/>
      <c r="K916" s="178"/>
      <c r="L916" s="218"/>
      <c r="M916" s="178"/>
      <c r="N916" s="178"/>
      <c r="O916" s="217"/>
      <c r="P916" s="217"/>
      <c r="Q916" s="217"/>
      <c r="R916" s="218"/>
    </row>
    <row r="917" spans="1:18" ht="12.5">
      <c r="A917" s="220"/>
      <c r="B917" s="205"/>
      <c r="C917" s="201" t="str">
        <f t="shared" si="0"/>
        <v/>
      </c>
      <c r="D917" s="201" t="str">
        <f t="shared" si="1"/>
        <v/>
      </c>
      <c r="E917" s="201" t="str">
        <f t="shared" si="2"/>
        <v/>
      </c>
      <c r="F917" s="201" t="str">
        <f t="shared" ref="F917:H917" si="913">IF(NOT(ISBLANK(O917)),CONCATENATE(TEXT(O917,"yyyy-mm-ddThh:MM:ss"),"Z"),"")</f>
        <v/>
      </c>
      <c r="G917" s="201" t="str">
        <f t="shared" si="913"/>
        <v/>
      </c>
      <c r="H917" s="201" t="str">
        <f t="shared" si="913"/>
        <v/>
      </c>
      <c r="I917" s="178"/>
      <c r="J917" s="221"/>
      <c r="K917" s="178"/>
      <c r="L917" s="218"/>
      <c r="M917" s="178"/>
      <c r="N917" s="178"/>
      <c r="O917" s="217"/>
      <c r="P917" s="217"/>
      <c r="Q917" s="217"/>
      <c r="R917" s="218"/>
    </row>
    <row r="918" spans="1:18" ht="12.5">
      <c r="A918" s="220"/>
      <c r="B918" s="205"/>
      <c r="C918" s="201" t="str">
        <f t="shared" si="0"/>
        <v/>
      </c>
      <c r="D918" s="201" t="str">
        <f t="shared" si="1"/>
        <v/>
      </c>
      <c r="E918" s="201" t="str">
        <f t="shared" si="2"/>
        <v/>
      </c>
      <c r="F918" s="201" t="str">
        <f t="shared" ref="F918:H918" si="914">IF(NOT(ISBLANK(O918)),CONCATENATE(TEXT(O918,"yyyy-mm-ddThh:MM:ss"),"Z"),"")</f>
        <v/>
      </c>
      <c r="G918" s="201" t="str">
        <f t="shared" si="914"/>
        <v/>
      </c>
      <c r="H918" s="201" t="str">
        <f t="shared" si="914"/>
        <v/>
      </c>
      <c r="I918" s="178"/>
      <c r="J918" s="221"/>
      <c r="K918" s="178"/>
      <c r="L918" s="218"/>
      <c r="M918" s="178"/>
      <c r="N918" s="178"/>
      <c r="O918" s="217"/>
      <c r="P918" s="217"/>
      <c r="Q918" s="217"/>
      <c r="R918" s="218"/>
    </row>
    <row r="919" spans="1:18" ht="12.5">
      <c r="A919" s="220"/>
      <c r="B919" s="205"/>
      <c r="C919" s="201" t="str">
        <f t="shared" si="0"/>
        <v/>
      </c>
      <c r="D919" s="201" t="str">
        <f t="shared" si="1"/>
        <v/>
      </c>
      <c r="E919" s="201" t="str">
        <f t="shared" si="2"/>
        <v/>
      </c>
      <c r="F919" s="201" t="str">
        <f t="shared" ref="F919:H919" si="915">IF(NOT(ISBLANK(O919)),CONCATENATE(TEXT(O919,"yyyy-mm-ddThh:MM:ss"),"Z"),"")</f>
        <v/>
      </c>
      <c r="G919" s="201" t="str">
        <f t="shared" si="915"/>
        <v/>
      </c>
      <c r="H919" s="201" t="str">
        <f t="shared" si="915"/>
        <v/>
      </c>
      <c r="I919" s="178"/>
      <c r="J919" s="221"/>
      <c r="K919" s="178"/>
      <c r="L919" s="218"/>
      <c r="M919" s="178"/>
      <c r="N919" s="178"/>
      <c r="O919" s="217"/>
      <c r="P919" s="217"/>
      <c r="Q919" s="217"/>
      <c r="R919" s="218"/>
    </row>
    <row r="920" spans="1:18" ht="12.5">
      <c r="A920" s="220"/>
      <c r="B920" s="205"/>
      <c r="C920" s="201" t="str">
        <f t="shared" si="0"/>
        <v/>
      </c>
      <c r="D920" s="201" t="str">
        <f t="shared" si="1"/>
        <v/>
      </c>
      <c r="E920" s="201" t="str">
        <f t="shared" si="2"/>
        <v/>
      </c>
      <c r="F920" s="201" t="str">
        <f t="shared" ref="F920:H920" si="916">IF(NOT(ISBLANK(O920)),CONCATENATE(TEXT(O920,"yyyy-mm-ddThh:MM:ss"),"Z"),"")</f>
        <v/>
      </c>
      <c r="G920" s="201" t="str">
        <f t="shared" si="916"/>
        <v/>
      </c>
      <c r="H920" s="201" t="str">
        <f t="shared" si="916"/>
        <v/>
      </c>
      <c r="I920" s="178"/>
      <c r="J920" s="221"/>
      <c r="K920" s="178"/>
      <c r="L920" s="218"/>
      <c r="M920" s="178"/>
      <c r="N920" s="178"/>
      <c r="O920" s="217"/>
      <c r="P920" s="217"/>
      <c r="Q920" s="217"/>
      <c r="R920" s="218"/>
    </row>
    <row r="921" spans="1:18" ht="12.5">
      <c r="A921" s="220"/>
      <c r="B921" s="205"/>
      <c r="C921" s="201" t="str">
        <f t="shared" si="0"/>
        <v/>
      </c>
      <c r="D921" s="201" t="str">
        <f t="shared" si="1"/>
        <v/>
      </c>
      <c r="E921" s="201" t="str">
        <f t="shared" si="2"/>
        <v/>
      </c>
      <c r="F921" s="201" t="str">
        <f t="shared" ref="F921:H921" si="917">IF(NOT(ISBLANK(O921)),CONCATENATE(TEXT(O921,"yyyy-mm-ddThh:MM:ss"),"Z"),"")</f>
        <v/>
      </c>
      <c r="G921" s="201" t="str">
        <f t="shared" si="917"/>
        <v/>
      </c>
      <c r="H921" s="201" t="str">
        <f t="shared" si="917"/>
        <v/>
      </c>
      <c r="I921" s="178"/>
      <c r="J921" s="221"/>
      <c r="K921" s="178"/>
      <c r="L921" s="218"/>
      <c r="M921" s="178"/>
      <c r="N921" s="178"/>
      <c r="O921" s="217"/>
      <c r="P921" s="217"/>
      <c r="Q921" s="217"/>
      <c r="R921" s="218"/>
    </row>
    <row r="922" spans="1:18" ht="12.5">
      <c r="A922" s="220"/>
      <c r="B922" s="205"/>
      <c r="C922" s="201" t="str">
        <f t="shared" si="0"/>
        <v/>
      </c>
      <c r="D922" s="201" t="str">
        <f t="shared" si="1"/>
        <v/>
      </c>
      <c r="E922" s="201" t="str">
        <f t="shared" si="2"/>
        <v/>
      </c>
      <c r="F922" s="201" t="str">
        <f t="shared" ref="F922:H922" si="918">IF(NOT(ISBLANK(O922)),CONCATENATE(TEXT(O922,"yyyy-mm-ddThh:MM:ss"),"Z"),"")</f>
        <v/>
      </c>
      <c r="G922" s="201" t="str">
        <f t="shared" si="918"/>
        <v/>
      </c>
      <c r="H922" s="201" t="str">
        <f t="shared" si="918"/>
        <v/>
      </c>
      <c r="I922" s="178"/>
      <c r="J922" s="221"/>
      <c r="K922" s="178"/>
      <c r="L922" s="218"/>
      <c r="M922" s="178"/>
      <c r="N922" s="178"/>
      <c r="O922" s="217"/>
      <c r="P922" s="217"/>
      <c r="Q922" s="217"/>
      <c r="R922" s="218"/>
    </row>
    <row r="923" spans="1:18" ht="12.5">
      <c r="A923" s="220"/>
      <c r="B923" s="205"/>
      <c r="C923" s="201" t="str">
        <f t="shared" si="0"/>
        <v/>
      </c>
      <c r="D923" s="201" t="str">
        <f t="shared" si="1"/>
        <v/>
      </c>
      <c r="E923" s="201" t="str">
        <f t="shared" si="2"/>
        <v/>
      </c>
      <c r="F923" s="201" t="str">
        <f t="shared" ref="F923:H923" si="919">IF(NOT(ISBLANK(O923)),CONCATENATE(TEXT(O923,"yyyy-mm-ddThh:MM:ss"),"Z"),"")</f>
        <v/>
      </c>
      <c r="G923" s="201" t="str">
        <f t="shared" si="919"/>
        <v/>
      </c>
      <c r="H923" s="201" t="str">
        <f t="shared" si="919"/>
        <v/>
      </c>
      <c r="I923" s="178"/>
      <c r="J923" s="221"/>
      <c r="K923" s="178"/>
      <c r="L923" s="218"/>
      <c r="M923" s="178"/>
      <c r="N923" s="178"/>
      <c r="O923" s="217"/>
      <c r="P923" s="217"/>
      <c r="Q923" s="217"/>
      <c r="R923" s="218"/>
    </row>
    <row r="924" spans="1:18" ht="12.5">
      <c r="A924" s="220"/>
      <c r="B924" s="205"/>
      <c r="C924" s="201" t="str">
        <f t="shared" si="0"/>
        <v/>
      </c>
      <c r="D924" s="201" t="str">
        <f t="shared" si="1"/>
        <v/>
      </c>
      <c r="E924" s="201" t="str">
        <f t="shared" si="2"/>
        <v/>
      </c>
      <c r="F924" s="201" t="str">
        <f t="shared" ref="F924:H924" si="920">IF(NOT(ISBLANK(O924)),CONCATENATE(TEXT(O924,"yyyy-mm-ddThh:MM:ss"),"Z"),"")</f>
        <v/>
      </c>
      <c r="G924" s="201" t="str">
        <f t="shared" si="920"/>
        <v/>
      </c>
      <c r="H924" s="201" t="str">
        <f t="shared" si="920"/>
        <v/>
      </c>
      <c r="I924" s="178"/>
      <c r="J924" s="221"/>
      <c r="K924" s="178"/>
      <c r="L924" s="218"/>
      <c r="M924" s="178"/>
      <c r="N924" s="178"/>
      <c r="O924" s="217"/>
      <c r="P924" s="217"/>
      <c r="Q924" s="217"/>
      <c r="R924" s="218"/>
    </row>
    <row r="925" spans="1:18" ht="12.5">
      <c r="A925" s="220"/>
      <c r="B925" s="205"/>
      <c r="C925" s="201" t="str">
        <f t="shared" si="0"/>
        <v/>
      </c>
      <c r="D925" s="201" t="str">
        <f t="shared" si="1"/>
        <v/>
      </c>
      <c r="E925" s="201" t="str">
        <f t="shared" si="2"/>
        <v/>
      </c>
      <c r="F925" s="201" t="str">
        <f t="shared" ref="F925:H925" si="921">IF(NOT(ISBLANK(O925)),CONCATENATE(TEXT(O925,"yyyy-mm-ddThh:MM:ss"),"Z"),"")</f>
        <v/>
      </c>
      <c r="G925" s="201" t="str">
        <f t="shared" si="921"/>
        <v/>
      </c>
      <c r="H925" s="201" t="str">
        <f t="shared" si="921"/>
        <v/>
      </c>
      <c r="I925" s="178"/>
      <c r="J925" s="221"/>
      <c r="K925" s="178"/>
      <c r="L925" s="218"/>
      <c r="M925" s="178"/>
      <c r="N925" s="178"/>
      <c r="O925" s="217"/>
      <c r="P925" s="217"/>
      <c r="Q925" s="217"/>
      <c r="R925" s="218"/>
    </row>
    <row r="926" spans="1:18" ht="12.5">
      <c r="A926" s="220"/>
      <c r="B926" s="205"/>
      <c r="C926" s="201" t="str">
        <f t="shared" si="0"/>
        <v/>
      </c>
      <c r="D926" s="201" t="str">
        <f t="shared" si="1"/>
        <v/>
      </c>
      <c r="E926" s="201" t="str">
        <f t="shared" si="2"/>
        <v/>
      </c>
      <c r="F926" s="201" t="str">
        <f t="shared" ref="F926:H926" si="922">IF(NOT(ISBLANK(O926)),CONCATENATE(TEXT(O926,"yyyy-mm-ddThh:MM:ss"),"Z"),"")</f>
        <v/>
      </c>
      <c r="G926" s="201" t="str">
        <f t="shared" si="922"/>
        <v/>
      </c>
      <c r="H926" s="201" t="str">
        <f t="shared" si="922"/>
        <v/>
      </c>
      <c r="I926" s="178"/>
      <c r="J926" s="221"/>
      <c r="K926" s="178"/>
      <c r="L926" s="218"/>
      <c r="M926" s="178"/>
      <c r="N926" s="178"/>
      <c r="O926" s="217"/>
      <c r="P926" s="217"/>
      <c r="Q926" s="217"/>
      <c r="R926" s="218"/>
    </row>
    <row r="927" spans="1:18" ht="12.5">
      <c r="A927" s="220"/>
      <c r="B927" s="205"/>
      <c r="C927" s="201" t="str">
        <f t="shared" si="0"/>
        <v/>
      </c>
      <c r="D927" s="201" t="str">
        <f t="shared" si="1"/>
        <v/>
      </c>
      <c r="E927" s="201" t="str">
        <f t="shared" si="2"/>
        <v/>
      </c>
      <c r="F927" s="201" t="str">
        <f t="shared" ref="F927:H927" si="923">IF(NOT(ISBLANK(O927)),CONCATENATE(TEXT(O927,"yyyy-mm-ddThh:MM:ss"),"Z"),"")</f>
        <v/>
      </c>
      <c r="G927" s="201" t="str">
        <f t="shared" si="923"/>
        <v/>
      </c>
      <c r="H927" s="201" t="str">
        <f t="shared" si="923"/>
        <v/>
      </c>
      <c r="I927" s="178"/>
      <c r="J927" s="221"/>
      <c r="K927" s="178"/>
      <c r="L927" s="218"/>
      <c r="M927" s="178"/>
      <c r="N927" s="178"/>
      <c r="O927" s="217"/>
      <c r="P927" s="217"/>
      <c r="Q927" s="217"/>
      <c r="R927" s="218"/>
    </row>
    <row r="928" spans="1:18" ht="12.5">
      <c r="A928" s="220"/>
      <c r="B928" s="205"/>
      <c r="C928" s="201" t="str">
        <f t="shared" si="0"/>
        <v/>
      </c>
      <c r="D928" s="201" t="str">
        <f t="shared" si="1"/>
        <v/>
      </c>
      <c r="E928" s="201" t="str">
        <f t="shared" si="2"/>
        <v/>
      </c>
      <c r="F928" s="201" t="str">
        <f t="shared" ref="F928:H928" si="924">IF(NOT(ISBLANK(O928)),CONCATENATE(TEXT(O928,"yyyy-mm-ddThh:MM:ss"),"Z"),"")</f>
        <v/>
      </c>
      <c r="G928" s="201" t="str">
        <f t="shared" si="924"/>
        <v/>
      </c>
      <c r="H928" s="201" t="str">
        <f t="shared" si="924"/>
        <v/>
      </c>
      <c r="I928" s="178"/>
      <c r="J928" s="221"/>
      <c r="K928" s="178"/>
      <c r="L928" s="218"/>
      <c r="M928" s="178"/>
      <c r="N928" s="178"/>
      <c r="O928" s="217"/>
      <c r="P928" s="217"/>
      <c r="Q928" s="217"/>
      <c r="R928" s="218"/>
    </row>
    <row r="929" spans="1:18" ht="12.5">
      <c r="A929" s="220"/>
      <c r="B929" s="205"/>
      <c r="C929" s="201" t="str">
        <f t="shared" si="0"/>
        <v/>
      </c>
      <c r="D929" s="201" t="str">
        <f t="shared" si="1"/>
        <v/>
      </c>
      <c r="E929" s="201" t="str">
        <f t="shared" si="2"/>
        <v/>
      </c>
      <c r="F929" s="201" t="str">
        <f t="shared" ref="F929:H929" si="925">IF(NOT(ISBLANK(O929)),CONCATENATE(TEXT(O929,"yyyy-mm-ddThh:MM:ss"),"Z"),"")</f>
        <v/>
      </c>
      <c r="G929" s="201" t="str">
        <f t="shared" si="925"/>
        <v/>
      </c>
      <c r="H929" s="201" t="str">
        <f t="shared" si="925"/>
        <v/>
      </c>
      <c r="I929" s="178"/>
      <c r="J929" s="221"/>
      <c r="K929" s="178"/>
      <c r="L929" s="218"/>
      <c r="M929" s="178"/>
      <c r="N929" s="178"/>
      <c r="O929" s="217"/>
      <c r="P929" s="217"/>
      <c r="Q929" s="217"/>
      <c r="R929" s="218"/>
    </row>
    <row r="930" spans="1:18" ht="12.5">
      <c r="A930" s="220"/>
      <c r="B930" s="205"/>
      <c r="C930" s="201" t="str">
        <f t="shared" si="0"/>
        <v/>
      </c>
      <c r="D930" s="201" t="str">
        <f t="shared" si="1"/>
        <v/>
      </c>
      <c r="E930" s="201" t="str">
        <f t="shared" si="2"/>
        <v/>
      </c>
      <c r="F930" s="201" t="str">
        <f t="shared" ref="F930:H930" si="926">IF(NOT(ISBLANK(O930)),CONCATENATE(TEXT(O930,"yyyy-mm-ddThh:MM:ss"),"Z"),"")</f>
        <v/>
      </c>
      <c r="G930" s="201" t="str">
        <f t="shared" si="926"/>
        <v/>
      </c>
      <c r="H930" s="201" t="str">
        <f t="shared" si="926"/>
        <v/>
      </c>
      <c r="I930" s="178"/>
      <c r="J930" s="221"/>
      <c r="K930" s="178"/>
      <c r="L930" s="218"/>
      <c r="M930" s="178"/>
      <c r="N930" s="178"/>
      <c r="O930" s="217"/>
      <c r="P930" s="217"/>
      <c r="Q930" s="217"/>
      <c r="R930" s="218"/>
    </row>
    <row r="931" spans="1:18" ht="12.5">
      <c r="A931" s="220"/>
      <c r="B931" s="205"/>
      <c r="C931" s="201" t="str">
        <f t="shared" si="0"/>
        <v/>
      </c>
      <c r="D931" s="201" t="str">
        <f t="shared" si="1"/>
        <v/>
      </c>
      <c r="E931" s="201" t="str">
        <f t="shared" si="2"/>
        <v/>
      </c>
      <c r="F931" s="201" t="str">
        <f t="shared" ref="F931:H931" si="927">IF(NOT(ISBLANK(O931)),CONCATENATE(TEXT(O931,"yyyy-mm-ddThh:MM:ss"),"Z"),"")</f>
        <v/>
      </c>
      <c r="G931" s="201" t="str">
        <f t="shared" si="927"/>
        <v/>
      </c>
      <c r="H931" s="201" t="str">
        <f t="shared" si="927"/>
        <v/>
      </c>
      <c r="I931" s="178"/>
      <c r="J931" s="221"/>
      <c r="K931" s="178"/>
      <c r="L931" s="218"/>
      <c r="M931" s="178"/>
      <c r="N931" s="178"/>
      <c r="O931" s="217"/>
      <c r="P931" s="217"/>
      <c r="Q931" s="217"/>
      <c r="R931" s="218"/>
    </row>
    <row r="932" spans="1:18" ht="12.5">
      <c r="A932" s="220"/>
      <c r="B932" s="205"/>
      <c r="C932" s="201" t="str">
        <f t="shared" si="0"/>
        <v/>
      </c>
      <c r="D932" s="201" t="str">
        <f t="shared" si="1"/>
        <v/>
      </c>
      <c r="E932" s="201" t="str">
        <f t="shared" si="2"/>
        <v/>
      </c>
      <c r="F932" s="201" t="str">
        <f t="shared" ref="F932:H932" si="928">IF(NOT(ISBLANK(O932)),CONCATENATE(TEXT(O932,"yyyy-mm-ddThh:MM:ss"),"Z"),"")</f>
        <v/>
      </c>
      <c r="G932" s="201" t="str">
        <f t="shared" si="928"/>
        <v/>
      </c>
      <c r="H932" s="201" t="str">
        <f t="shared" si="928"/>
        <v/>
      </c>
      <c r="I932" s="178"/>
      <c r="J932" s="221"/>
      <c r="K932" s="178"/>
      <c r="L932" s="218"/>
      <c r="M932" s="178"/>
      <c r="N932" s="178"/>
      <c r="O932" s="217"/>
      <c r="P932" s="217"/>
      <c r="Q932" s="217"/>
      <c r="R932" s="218"/>
    </row>
    <row r="933" spans="1:18" ht="12.5">
      <c r="A933" s="220"/>
      <c r="B933" s="205"/>
      <c r="C933" s="201" t="str">
        <f t="shared" si="0"/>
        <v/>
      </c>
      <c r="D933" s="201" t="str">
        <f t="shared" si="1"/>
        <v/>
      </c>
      <c r="E933" s="201" t="str">
        <f t="shared" si="2"/>
        <v/>
      </c>
      <c r="F933" s="201" t="str">
        <f t="shared" ref="F933:H933" si="929">IF(NOT(ISBLANK(O933)),CONCATENATE(TEXT(O933,"yyyy-mm-ddThh:MM:ss"),"Z"),"")</f>
        <v/>
      </c>
      <c r="G933" s="201" t="str">
        <f t="shared" si="929"/>
        <v/>
      </c>
      <c r="H933" s="201" t="str">
        <f t="shared" si="929"/>
        <v/>
      </c>
      <c r="I933" s="178"/>
      <c r="J933" s="221"/>
      <c r="K933" s="178"/>
      <c r="L933" s="218"/>
      <c r="M933" s="178"/>
      <c r="N933" s="178"/>
      <c r="O933" s="217"/>
      <c r="P933" s="217"/>
      <c r="Q933" s="217"/>
      <c r="R933" s="218"/>
    </row>
    <row r="934" spans="1:18" ht="12.5">
      <c r="A934" s="220"/>
      <c r="B934" s="205"/>
      <c r="C934" s="201" t="str">
        <f t="shared" si="0"/>
        <v/>
      </c>
      <c r="D934" s="201" t="str">
        <f t="shared" si="1"/>
        <v/>
      </c>
      <c r="E934" s="201" t="str">
        <f t="shared" si="2"/>
        <v/>
      </c>
      <c r="F934" s="201" t="str">
        <f t="shared" ref="F934:H934" si="930">IF(NOT(ISBLANK(O934)),CONCATENATE(TEXT(O934,"yyyy-mm-ddThh:MM:ss"),"Z"),"")</f>
        <v/>
      </c>
      <c r="G934" s="201" t="str">
        <f t="shared" si="930"/>
        <v/>
      </c>
      <c r="H934" s="201" t="str">
        <f t="shared" si="930"/>
        <v/>
      </c>
      <c r="I934" s="178"/>
      <c r="J934" s="221"/>
      <c r="K934" s="178"/>
      <c r="L934" s="218"/>
      <c r="M934" s="178"/>
      <c r="N934" s="178"/>
      <c r="O934" s="217"/>
      <c r="P934" s="217"/>
      <c r="Q934" s="217"/>
      <c r="R934" s="218"/>
    </row>
    <row r="935" spans="1:18" ht="12.5">
      <c r="A935" s="220"/>
      <c r="B935" s="205"/>
      <c r="C935" s="201" t="str">
        <f t="shared" si="0"/>
        <v/>
      </c>
      <c r="D935" s="201" t="str">
        <f t="shared" si="1"/>
        <v/>
      </c>
      <c r="E935" s="201" t="str">
        <f t="shared" si="2"/>
        <v/>
      </c>
      <c r="F935" s="201" t="str">
        <f t="shared" ref="F935:H935" si="931">IF(NOT(ISBLANK(O935)),CONCATENATE(TEXT(O935,"yyyy-mm-ddThh:MM:ss"),"Z"),"")</f>
        <v/>
      </c>
      <c r="G935" s="201" t="str">
        <f t="shared" si="931"/>
        <v/>
      </c>
      <c r="H935" s="201" t="str">
        <f t="shared" si="931"/>
        <v/>
      </c>
      <c r="I935" s="178"/>
      <c r="J935" s="221"/>
      <c r="K935" s="178"/>
      <c r="L935" s="218"/>
      <c r="M935" s="178"/>
      <c r="N935" s="178"/>
      <c r="O935" s="217"/>
      <c r="P935" s="217"/>
      <c r="Q935" s="217"/>
      <c r="R935" s="218"/>
    </row>
    <row r="936" spans="1:18" ht="12.5">
      <c r="A936" s="220"/>
      <c r="B936" s="205"/>
      <c r="C936" s="201" t="str">
        <f t="shared" si="0"/>
        <v/>
      </c>
      <c r="D936" s="201" t="str">
        <f t="shared" si="1"/>
        <v/>
      </c>
      <c r="E936" s="201" t="str">
        <f t="shared" si="2"/>
        <v/>
      </c>
      <c r="F936" s="201" t="str">
        <f t="shared" ref="F936:H936" si="932">IF(NOT(ISBLANK(O936)),CONCATENATE(TEXT(O936,"yyyy-mm-ddThh:MM:ss"),"Z"),"")</f>
        <v/>
      </c>
      <c r="G936" s="201" t="str">
        <f t="shared" si="932"/>
        <v/>
      </c>
      <c r="H936" s="201" t="str">
        <f t="shared" si="932"/>
        <v/>
      </c>
      <c r="I936" s="178"/>
      <c r="J936" s="221"/>
      <c r="K936" s="178"/>
      <c r="L936" s="218"/>
      <c r="M936" s="178"/>
      <c r="N936" s="178"/>
      <c r="O936" s="217"/>
      <c r="P936" s="217"/>
      <c r="Q936" s="217"/>
      <c r="R936" s="218"/>
    </row>
    <row r="937" spans="1:18" ht="12.5">
      <c r="A937" s="220"/>
      <c r="B937" s="205"/>
      <c r="C937" s="201" t="str">
        <f t="shared" si="0"/>
        <v/>
      </c>
      <c r="D937" s="201" t="str">
        <f t="shared" si="1"/>
        <v/>
      </c>
      <c r="E937" s="201" t="str">
        <f t="shared" si="2"/>
        <v/>
      </c>
      <c r="F937" s="201" t="str">
        <f t="shared" ref="F937:H937" si="933">IF(NOT(ISBLANK(O937)),CONCATENATE(TEXT(O937,"yyyy-mm-ddThh:MM:ss"),"Z"),"")</f>
        <v/>
      </c>
      <c r="G937" s="201" t="str">
        <f t="shared" si="933"/>
        <v/>
      </c>
      <c r="H937" s="201" t="str">
        <f t="shared" si="933"/>
        <v/>
      </c>
      <c r="I937" s="178"/>
      <c r="J937" s="221"/>
      <c r="K937" s="178"/>
      <c r="L937" s="218"/>
      <c r="M937" s="178"/>
      <c r="N937" s="178"/>
      <c r="O937" s="217"/>
      <c r="P937" s="217"/>
      <c r="Q937" s="217"/>
      <c r="R937" s="218"/>
    </row>
    <row r="938" spans="1:18" ht="12.5">
      <c r="A938" s="220"/>
      <c r="B938" s="205"/>
      <c r="C938" s="201" t="str">
        <f t="shared" si="0"/>
        <v/>
      </c>
      <c r="D938" s="201" t="str">
        <f t="shared" si="1"/>
        <v/>
      </c>
      <c r="E938" s="201" t="str">
        <f t="shared" si="2"/>
        <v/>
      </c>
      <c r="F938" s="201" t="str">
        <f t="shared" ref="F938:H938" si="934">IF(NOT(ISBLANK(O938)),CONCATENATE(TEXT(O938,"yyyy-mm-ddThh:MM:ss"),"Z"),"")</f>
        <v/>
      </c>
      <c r="G938" s="201" t="str">
        <f t="shared" si="934"/>
        <v/>
      </c>
      <c r="H938" s="201" t="str">
        <f t="shared" si="934"/>
        <v/>
      </c>
      <c r="I938" s="178"/>
      <c r="J938" s="221"/>
      <c r="K938" s="178"/>
      <c r="L938" s="218"/>
      <c r="M938" s="178"/>
      <c r="N938" s="178"/>
      <c r="O938" s="217"/>
      <c r="P938" s="217"/>
      <c r="Q938" s="217"/>
      <c r="R938" s="218"/>
    </row>
    <row r="939" spans="1:18" ht="12.5">
      <c r="A939" s="220"/>
      <c r="B939" s="205"/>
      <c r="C939" s="201" t="str">
        <f t="shared" si="0"/>
        <v/>
      </c>
      <c r="D939" s="201" t="str">
        <f t="shared" si="1"/>
        <v/>
      </c>
      <c r="E939" s="201" t="str">
        <f t="shared" si="2"/>
        <v/>
      </c>
      <c r="F939" s="201" t="str">
        <f t="shared" ref="F939:H939" si="935">IF(NOT(ISBLANK(O939)),CONCATENATE(TEXT(O939,"yyyy-mm-ddThh:MM:ss"),"Z"),"")</f>
        <v/>
      </c>
      <c r="G939" s="201" t="str">
        <f t="shared" si="935"/>
        <v/>
      </c>
      <c r="H939" s="201" t="str">
        <f t="shared" si="935"/>
        <v/>
      </c>
      <c r="I939" s="178"/>
      <c r="J939" s="221"/>
      <c r="K939" s="178"/>
      <c r="L939" s="218"/>
      <c r="M939" s="178"/>
      <c r="N939" s="178"/>
      <c r="O939" s="217"/>
      <c r="P939" s="217"/>
      <c r="Q939" s="217"/>
      <c r="R939" s="218"/>
    </row>
    <row r="940" spans="1:18" ht="12.5">
      <c r="A940" s="220"/>
      <c r="B940" s="205"/>
      <c r="C940" s="201" t="str">
        <f t="shared" si="0"/>
        <v/>
      </c>
      <c r="D940" s="201" t="str">
        <f t="shared" si="1"/>
        <v/>
      </c>
      <c r="E940" s="201" t="str">
        <f t="shared" si="2"/>
        <v/>
      </c>
      <c r="F940" s="201" t="str">
        <f t="shared" ref="F940:H940" si="936">IF(NOT(ISBLANK(O940)),CONCATENATE(TEXT(O940,"yyyy-mm-ddThh:MM:ss"),"Z"),"")</f>
        <v/>
      </c>
      <c r="G940" s="201" t="str">
        <f t="shared" si="936"/>
        <v/>
      </c>
      <c r="H940" s="201" t="str">
        <f t="shared" si="936"/>
        <v/>
      </c>
      <c r="I940" s="178"/>
      <c r="J940" s="221"/>
      <c r="K940" s="178"/>
      <c r="L940" s="218"/>
      <c r="M940" s="178"/>
      <c r="N940" s="178"/>
      <c r="O940" s="217"/>
      <c r="P940" s="217"/>
      <c r="Q940" s="217"/>
      <c r="R940" s="218"/>
    </row>
    <row r="941" spans="1:18" ht="12.5">
      <c r="A941" s="220"/>
      <c r="B941" s="205"/>
      <c r="C941" s="201" t="str">
        <f t="shared" si="0"/>
        <v/>
      </c>
      <c r="D941" s="201" t="str">
        <f t="shared" si="1"/>
        <v/>
      </c>
      <c r="E941" s="201" t="str">
        <f t="shared" si="2"/>
        <v/>
      </c>
      <c r="F941" s="201" t="str">
        <f t="shared" ref="F941:H941" si="937">IF(NOT(ISBLANK(O941)),CONCATENATE(TEXT(O941,"yyyy-mm-ddThh:MM:ss"),"Z"),"")</f>
        <v/>
      </c>
      <c r="G941" s="201" t="str">
        <f t="shared" si="937"/>
        <v/>
      </c>
      <c r="H941" s="201" t="str">
        <f t="shared" si="937"/>
        <v/>
      </c>
      <c r="I941" s="178"/>
      <c r="J941" s="221"/>
      <c r="K941" s="178"/>
      <c r="L941" s="218"/>
      <c r="M941" s="178"/>
      <c r="N941" s="178"/>
      <c r="O941" s="217"/>
      <c r="P941" s="217"/>
      <c r="Q941" s="217"/>
      <c r="R941" s="218"/>
    </row>
    <row r="942" spans="1:18" ht="12.5">
      <c r="A942" s="220"/>
      <c r="B942" s="205"/>
      <c r="C942" s="201" t="str">
        <f t="shared" si="0"/>
        <v/>
      </c>
      <c r="D942" s="201" t="str">
        <f t="shared" si="1"/>
        <v/>
      </c>
      <c r="E942" s="201" t="str">
        <f t="shared" si="2"/>
        <v/>
      </c>
      <c r="F942" s="201" t="str">
        <f t="shared" ref="F942:H942" si="938">IF(NOT(ISBLANK(O942)),CONCATENATE(TEXT(O942,"yyyy-mm-ddThh:MM:ss"),"Z"),"")</f>
        <v/>
      </c>
      <c r="G942" s="201" t="str">
        <f t="shared" si="938"/>
        <v/>
      </c>
      <c r="H942" s="201" t="str">
        <f t="shared" si="938"/>
        <v/>
      </c>
      <c r="I942" s="178"/>
      <c r="J942" s="221"/>
      <c r="K942" s="178"/>
      <c r="L942" s="218"/>
      <c r="M942" s="178"/>
      <c r="N942" s="178"/>
      <c r="O942" s="217"/>
      <c r="P942" s="217"/>
      <c r="Q942" s="217"/>
      <c r="R942" s="218"/>
    </row>
    <row r="943" spans="1:18" ht="12.5">
      <c r="A943" s="220"/>
      <c r="B943" s="205"/>
      <c r="C943" s="201" t="str">
        <f t="shared" si="0"/>
        <v/>
      </c>
      <c r="D943" s="201" t="str">
        <f t="shared" si="1"/>
        <v/>
      </c>
      <c r="E943" s="201" t="str">
        <f t="shared" si="2"/>
        <v/>
      </c>
      <c r="F943" s="201" t="str">
        <f t="shared" ref="F943:H943" si="939">IF(NOT(ISBLANK(O943)),CONCATENATE(TEXT(O943,"yyyy-mm-ddThh:MM:ss"),"Z"),"")</f>
        <v/>
      </c>
      <c r="G943" s="201" t="str">
        <f t="shared" si="939"/>
        <v/>
      </c>
      <c r="H943" s="201" t="str">
        <f t="shared" si="939"/>
        <v/>
      </c>
      <c r="I943" s="178"/>
      <c r="J943" s="221"/>
      <c r="K943" s="178"/>
      <c r="L943" s="218"/>
      <c r="M943" s="178"/>
      <c r="N943" s="178"/>
      <c r="O943" s="217"/>
      <c r="P943" s="217"/>
      <c r="Q943" s="217"/>
      <c r="R943" s="218"/>
    </row>
    <row r="944" spans="1:18" ht="12.5">
      <c r="A944" s="220"/>
      <c r="B944" s="205"/>
      <c r="C944" s="201" t="str">
        <f t="shared" si="0"/>
        <v/>
      </c>
      <c r="D944" s="201" t="str">
        <f t="shared" si="1"/>
        <v/>
      </c>
      <c r="E944" s="201" t="str">
        <f t="shared" si="2"/>
        <v/>
      </c>
      <c r="F944" s="201" t="str">
        <f t="shared" ref="F944:H944" si="940">IF(NOT(ISBLANK(O944)),CONCATENATE(TEXT(O944,"yyyy-mm-ddThh:MM:ss"),"Z"),"")</f>
        <v/>
      </c>
      <c r="G944" s="201" t="str">
        <f t="shared" si="940"/>
        <v/>
      </c>
      <c r="H944" s="201" t="str">
        <f t="shared" si="940"/>
        <v/>
      </c>
      <c r="I944" s="178"/>
      <c r="J944" s="221"/>
      <c r="K944" s="178"/>
      <c r="L944" s="218"/>
      <c r="M944" s="178"/>
      <c r="N944" s="178"/>
      <c r="O944" s="217"/>
      <c r="P944" s="217"/>
      <c r="Q944" s="217"/>
      <c r="R944" s="218"/>
    </row>
    <row r="945" spans="1:18" ht="12.5">
      <c r="A945" s="220"/>
      <c r="B945" s="205"/>
      <c r="C945" s="201" t="str">
        <f t="shared" si="0"/>
        <v/>
      </c>
      <c r="D945" s="201" t="str">
        <f t="shared" si="1"/>
        <v/>
      </c>
      <c r="E945" s="201" t="str">
        <f t="shared" si="2"/>
        <v/>
      </c>
      <c r="F945" s="201" t="str">
        <f t="shared" ref="F945:H945" si="941">IF(NOT(ISBLANK(O945)),CONCATENATE(TEXT(O945,"yyyy-mm-ddThh:MM:ss"),"Z"),"")</f>
        <v/>
      </c>
      <c r="G945" s="201" t="str">
        <f t="shared" si="941"/>
        <v/>
      </c>
      <c r="H945" s="201" t="str">
        <f t="shared" si="941"/>
        <v/>
      </c>
      <c r="I945" s="178"/>
      <c r="J945" s="221"/>
      <c r="K945" s="178"/>
      <c r="L945" s="218"/>
      <c r="M945" s="178"/>
      <c r="N945" s="178"/>
      <c r="O945" s="217"/>
      <c r="P945" s="217"/>
      <c r="Q945" s="217"/>
      <c r="R945" s="218"/>
    </row>
    <row r="946" spans="1:18" ht="12.5">
      <c r="A946" s="220"/>
      <c r="B946" s="205"/>
      <c r="C946" s="201" t="str">
        <f t="shared" si="0"/>
        <v/>
      </c>
      <c r="D946" s="201" t="str">
        <f t="shared" si="1"/>
        <v/>
      </c>
      <c r="E946" s="201" t="str">
        <f t="shared" si="2"/>
        <v/>
      </c>
      <c r="F946" s="201" t="str">
        <f t="shared" ref="F946:H946" si="942">IF(NOT(ISBLANK(O946)),CONCATENATE(TEXT(O946,"yyyy-mm-ddThh:MM:ss"),"Z"),"")</f>
        <v/>
      </c>
      <c r="G946" s="201" t="str">
        <f t="shared" si="942"/>
        <v/>
      </c>
      <c r="H946" s="201" t="str">
        <f t="shared" si="942"/>
        <v/>
      </c>
      <c r="I946" s="178"/>
      <c r="J946" s="221"/>
      <c r="K946" s="178"/>
      <c r="L946" s="218"/>
      <c r="M946" s="178"/>
      <c r="N946" s="178"/>
      <c r="O946" s="217"/>
      <c r="P946" s="217"/>
      <c r="Q946" s="217"/>
      <c r="R946" s="218"/>
    </row>
    <row r="947" spans="1:18" ht="12.5">
      <c r="A947" s="220"/>
      <c r="B947" s="205"/>
      <c r="C947" s="201" t="str">
        <f t="shared" si="0"/>
        <v/>
      </c>
      <c r="D947" s="201" t="str">
        <f t="shared" si="1"/>
        <v/>
      </c>
      <c r="E947" s="201" t="str">
        <f t="shared" si="2"/>
        <v/>
      </c>
      <c r="F947" s="201" t="str">
        <f t="shared" ref="F947:H947" si="943">IF(NOT(ISBLANK(O947)),CONCATENATE(TEXT(O947,"yyyy-mm-ddThh:MM:ss"),"Z"),"")</f>
        <v/>
      </c>
      <c r="G947" s="201" t="str">
        <f t="shared" si="943"/>
        <v/>
      </c>
      <c r="H947" s="201" t="str">
        <f t="shared" si="943"/>
        <v/>
      </c>
      <c r="I947" s="178"/>
      <c r="J947" s="221"/>
      <c r="K947" s="178"/>
      <c r="L947" s="218"/>
      <c r="M947" s="178"/>
      <c r="N947" s="178"/>
      <c r="O947" s="217"/>
      <c r="P947" s="217"/>
      <c r="Q947" s="217"/>
      <c r="R947" s="218"/>
    </row>
    <row r="948" spans="1:18" ht="12.5">
      <c r="A948" s="220"/>
      <c r="B948" s="205"/>
      <c r="C948" s="201" t="str">
        <f t="shared" si="0"/>
        <v/>
      </c>
      <c r="D948" s="201" t="str">
        <f t="shared" si="1"/>
        <v/>
      </c>
      <c r="E948" s="201" t="str">
        <f t="shared" si="2"/>
        <v/>
      </c>
      <c r="F948" s="201" t="str">
        <f t="shared" ref="F948:H948" si="944">IF(NOT(ISBLANK(O948)),CONCATENATE(TEXT(O948,"yyyy-mm-ddThh:MM:ss"),"Z"),"")</f>
        <v/>
      </c>
      <c r="G948" s="201" t="str">
        <f t="shared" si="944"/>
        <v/>
      </c>
      <c r="H948" s="201" t="str">
        <f t="shared" si="944"/>
        <v/>
      </c>
      <c r="I948" s="178"/>
      <c r="J948" s="221"/>
      <c r="K948" s="178"/>
      <c r="L948" s="218"/>
      <c r="M948" s="178"/>
      <c r="N948" s="178"/>
      <c r="O948" s="217"/>
      <c r="P948" s="217"/>
      <c r="Q948" s="217"/>
      <c r="R948" s="218"/>
    </row>
    <row r="949" spans="1:18" ht="12.5">
      <c r="A949" s="220"/>
      <c r="B949" s="205"/>
      <c r="C949" s="201" t="str">
        <f t="shared" si="0"/>
        <v/>
      </c>
      <c r="D949" s="201" t="str">
        <f t="shared" si="1"/>
        <v/>
      </c>
      <c r="E949" s="201" t="str">
        <f t="shared" si="2"/>
        <v/>
      </c>
      <c r="F949" s="201" t="str">
        <f t="shared" ref="F949:H949" si="945">IF(NOT(ISBLANK(O949)),CONCATENATE(TEXT(O949,"yyyy-mm-ddThh:MM:ss"),"Z"),"")</f>
        <v/>
      </c>
      <c r="G949" s="201" t="str">
        <f t="shared" si="945"/>
        <v/>
      </c>
      <c r="H949" s="201" t="str">
        <f t="shared" si="945"/>
        <v/>
      </c>
      <c r="I949" s="178"/>
      <c r="J949" s="221"/>
      <c r="K949" s="178"/>
      <c r="L949" s="218"/>
      <c r="M949" s="178"/>
      <c r="N949" s="178"/>
      <c r="O949" s="217"/>
      <c r="P949" s="217"/>
      <c r="Q949" s="217"/>
      <c r="R949" s="218"/>
    </row>
    <row r="950" spans="1:18" ht="12.5">
      <c r="A950" s="220"/>
      <c r="B950" s="205"/>
      <c r="C950" s="201" t="str">
        <f t="shared" si="0"/>
        <v/>
      </c>
      <c r="D950" s="201" t="str">
        <f t="shared" si="1"/>
        <v/>
      </c>
      <c r="E950" s="201" t="str">
        <f t="shared" si="2"/>
        <v/>
      </c>
      <c r="F950" s="201" t="str">
        <f t="shared" ref="F950:H950" si="946">IF(NOT(ISBLANK(O950)),CONCATENATE(TEXT(O950,"yyyy-mm-ddThh:MM:ss"),"Z"),"")</f>
        <v/>
      </c>
      <c r="G950" s="201" t="str">
        <f t="shared" si="946"/>
        <v/>
      </c>
      <c r="H950" s="201" t="str">
        <f t="shared" si="946"/>
        <v/>
      </c>
      <c r="I950" s="178"/>
      <c r="J950" s="221"/>
      <c r="K950" s="178"/>
      <c r="L950" s="218"/>
      <c r="M950" s="178"/>
      <c r="N950" s="178"/>
      <c r="O950" s="217"/>
      <c r="P950" s="217"/>
      <c r="Q950" s="217"/>
      <c r="R950" s="218"/>
    </row>
    <row r="951" spans="1:18" ht="12.5">
      <c r="A951" s="220"/>
      <c r="B951" s="205"/>
      <c r="C951" s="201" t="str">
        <f t="shared" si="0"/>
        <v/>
      </c>
      <c r="D951" s="201" t="str">
        <f t="shared" si="1"/>
        <v/>
      </c>
      <c r="E951" s="201" t="str">
        <f t="shared" si="2"/>
        <v/>
      </c>
      <c r="F951" s="201" t="str">
        <f t="shared" ref="F951:H951" si="947">IF(NOT(ISBLANK(O951)),CONCATENATE(TEXT(O951,"yyyy-mm-ddThh:MM:ss"),"Z"),"")</f>
        <v/>
      </c>
      <c r="G951" s="201" t="str">
        <f t="shared" si="947"/>
        <v/>
      </c>
      <c r="H951" s="201" t="str">
        <f t="shared" si="947"/>
        <v/>
      </c>
      <c r="I951" s="178"/>
      <c r="J951" s="221"/>
      <c r="K951" s="178"/>
      <c r="L951" s="218"/>
      <c r="M951" s="178"/>
      <c r="N951" s="178"/>
      <c r="O951" s="217"/>
      <c r="P951" s="217"/>
      <c r="Q951" s="217"/>
      <c r="R951" s="218"/>
    </row>
    <row r="952" spans="1:18" ht="12.5">
      <c r="A952" s="220"/>
      <c r="B952" s="205"/>
      <c r="C952" s="201" t="str">
        <f t="shared" si="0"/>
        <v/>
      </c>
      <c r="D952" s="201" t="str">
        <f t="shared" si="1"/>
        <v/>
      </c>
      <c r="E952" s="201" t="str">
        <f t="shared" si="2"/>
        <v/>
      </c>
      <c r="F952" s="201" t="str">
        <f t="shared" ref="F952:H952" si="948">IF(NOT(ISBLANK(O952)),CONCATENATE(TEXT(O952,"yyyy-mm-ddThh:MM:ss"),"Z"),"")</f>
        <v/>
      </c>
      <c r="G952" s="201" t="str">
        <f t="shared" si="948"/>
        <v/>
      </c>
      <c r="H952" s="201" t="str">
        <f t="shared" si="948"/>
        <v/>
      </c>
      <c r="I952" s="178"/>
      <c r="J952" s="221"/>
      <c r="K952" s="178"/>
      <c r="L952" s="218"/>
      <c r="M952" s="178"/>
      <c r="N952" s="178"/>
      <c r="O952" s="217"/>
      <c r="P952" s="217"/>
      <c r="Q952" s="217"/>
      <c r="R952" s="218"/>
    </row>
    <row r="953" spans="1:18" ht="12.5">
      <c r="A953" s="220"/>
      <c r="B953" s="205"/>
      <c r="C953" s="201" t="str">
        <f t="shared" si="0"/>
        <v/>
      </c>
      <c r="D953" s="201" t="str">
        <f t="shared" si="1"/>
        <v/>
      </c>
      <c r="E953" s="201" t="str">
        <f t="shared" si="2"/>
        <v/>
      </c>
      <c r="F953" s="201" t="str">
        <f t="shared" ref="F953:H953" si="949">IF(NOT(ISBLANK(O953)),CONCATENATE(TEXT(O953,"yyyy-mm-ddThh:MM:ss"),"Z"),"")</f>
        <v/>
      </c>
      <c r="G953" s="201" t="str">
        <f t="shared" si="949"/>
        <v/>
      </c>
      <c r="H953" s="201" t="str">
        <f t="shared" si="949"/>
        <v/>
      </c>
      <c r="I953" s="178"/>
      <c r="J953" s="221"/>
      <c r="K953" s="178"/>
      <c r="L953" s="218"/>
      <c r="M953" s="178"/>
      <c r="N953" s="178"/>
      <c r="O953" s="217"/>
      <c r="P953" s="217"/>
      <c r="Q953" s="217"/>
      <c r="R953" s="218"/>
    </row>
    <row r="954" spans="1:18" ht="12.5">
      <c r="A954" s="220"/>
      <c r="B954" s="205"/>
      <c r="C954" s="201" t="str">
        <f t="shared" si="0"/>
        <v/>
      </c>
      <c r="D954" s="201" t="str">
        <f t="shared" si="1"/>
        <v/>
      </c>
      <c r="E954" s="201" t="str">
        <f t="shared" si="2"/>
        <v/>
      </c>
      <c r="F954" s="201" t="str">
        <f t="shared" ref="F954:H954" si="950">IF(NOT(ISBLANK(O954)),CONCATENATE(TEXT(O954,"yyyy-mm-ddThh:MM:ss"),"Z"),"")</f>
        <v/>
      </c>
      <c r="G954" s="201" t="str">
        <f t="shared" si="950"/>
        <v/>
      </c>
      <c r="H954" s="201" t="str">
        <f t="shared" si="950"/>
        <v/>
      </c>
      <c r="I954" s="178"/>
      <c r="J954" s="221"/>
      <c r="K954" s="178"/>
      <c r="L954" s="218"/>
      <c r="M954" s="178"/>
      <c r="N954" s="178"/>
      <c r="O954" s="217"/>
      <c r="P954" s="217"/>
      <c r="Q954" s="217"/>
      <c r="R954" s="218"/>
    </row>
    <row r="955" spans="1:18" ht="12.5">
      <c r="A955" s="220"/>
      <c r="B955" s="205"/>
      <c r="C955" s="201" t="str">
        <f t="shared" si="0"/>
        <v/>
      </c>
      <c r="D955" s="201" t="str">
        <f t="shared" si="1"/>
        <v/>
      </c>
      <c r="E955" s="201" t="str">
        <f t="shared" si="2"/>
        <v/>
      </c>
      <c r="F955" s="201" t="str">
        <f t="shared" ref="F955:H955" si="951">IF(NOT(ISBLANK(O955)),CONCATENATE(TEXT(O955,"yyyy-mm-ddThh:MM:ss"),"Z"),"")</f>
        <v/>
      </c>
      <c r="G955" s="201" t="str">
        <f t="shared" si="951"/>
        <v/>
      </c>
      <c r="H955" s="201" t="str">
        <f t="shared" si="951"/>
        <v/>
      </c>
      <c r="I955" s="178"/>
      <c r="J955" s="221"/>
      <c r="K955" s="178"/>
      <c r="L955" s="218"/>
      <c r="M955" s="178"/>
      <c r="N955" s="178"/>
      <c r="O955" s="217"/>
      <c r="P955" s="217"/>
      <c r="Q955" s="217"/>
      <c r="R955" s="218"/>
    </row>
    <row r="956" spans="1:18" ht="12.5">
      <c r="A956" s="220"/>
      <c r="B956" s="205"/>
      <c r="C956" s="201" t="str">
        <f t="shared" si="0"/>
        <v/>
      </c>
      <c r="D956" s="201" t="str">
        <f t="shared" si="1"/>
        <v/>
      </c>
      <c r="E956" s="201" t="str">
        <f t="shared" si="2"/>
        <v/>
      </c>
      <c r="F956" s="201" t="str">
        <f t="shared" ref="F956:H956" si="952">IF(NOT(ISBLANK(O956)),CONCATENATE(TEXT(O956,"yyyy-mm-ddThh:MM:ss"),"Z"),"")</f>
        <v/>
      </c>
      <c r="G956" s="201" t="str">
        <f t="shared" si="952"/>
        <v/>
      </c>
      <c r="H956" s="201" t="str">
        <f t="shared" si="952"/>
        <v/>
      </c>
      <c r="I956" s="178"/>
      <c r="J956" s="221"/>
      <c r="K956" s="178"/>
      <c r="L956" s="218"/>
      <c r="M956" s="178"/>
      <c r="N956" s="178"/>
      <c r="O956" s="217"/>
      <c r="P956" s="217"/>
      <c r="Q956" s="217"/>
      <c r="R956" s="218"/>
    </row>
    <row r="957" spans="1:18" ht="12.5">
      <c r="A957" s="220"/>
      <c r="B957" s="205"/>
      <c r="C957" s="201" t="str">
        <f t="shared" si="0"/>
        <v/>
      </c>
      <c r="D957" s="201" t="str">
        <f t="shared" si="1"/>
        <v/>
      </c>
      <c r="E957" s="201" t="str">
        <f t="shared" si="2"/>
        <v/>
      </c>
      <c r="F957" s="201" t="str">
        <f t="shared" ref="F957:H957" si="953">IF(NOT(ISBLANK(O957)),CONCATENATE(TEXT(O957,"yyyy-mm-ddThh:MM:ss"),"Z"),"")</f>
        <v/>
      </c>
      <c r="G957" s="201" t="str">
        <f t="shared" si="953"/>
        <v/>
      </c>
      <c r="H957" s="201" t="str">
        <f t="shared" si="953"/>
        <v/>
      </c>
      <c r="I957" s="178"/>
      <c r="J957" s="221"/>
      <c r="K957" s="178"/>
      <c r="L957" s="218"/>
      <c r="M957" s="178"/>
      <c r="N957" s="178"/>
      <c r="O957" s="217"/>
      <c r="P957" s="217"/>
      <c r="Q957" s="217"/>
      <c r="R957" s="218"/>
    </row>
    <row r="958" spans="1:18" ht="12.5">
      <c r="A958" s="220"/>
      <c r="B958" s="205"/>
      <c r="C958" s="201" t="str">
        <f t="shared" si="0"/>
        <v/>
      </c>
      <c r="D958" s="201" t="str">
        <f t="shared" si="1"/>
        <v/>
      </c>
      <c r="E958" s="201" t="str">
        <f t="shared" si="2"/>
        <v/>
      </c>
      <c r="F958" s="201" t="str">
        <f t="shared" ref="F958:H958" si="954">IF(NOT(ISBLANK(O958)),CONCATENATE(TEXT(O958,"yyyy-mm-ddThh:MM:ss"),"Z"),"")</f>
        <v/>
      </c>
      <c r="G958" s="201" t="str">
        <f t="shared" si="954"/>
        <v/>
      </c>
      <c r="H958" s="201" t="str">
        <f t="shared" si="954"/>
        <v/>
      </c>
      <c r="I958" s="178"/>
      <c r="J958" s="221"/>
      <c r="K958" s="178"/>
      <c r="L958" s="218"/>
      <c r="M958" s="178"/>
      <c r="N958" s="178"/>
      <c r="O958" s="217"/>
      <c r="P958" s="217"/>
      <c r="Q958" s="217"/>
      <c r="R958" s="218"/>
    </row>
    <row r="959" spans="1:18" ht="12.5">
      <c r="A959" s="220"/>
      <c r="B959" s="205"/>
      <c r="C959" s="201" t="str">
        <f t="shared" si="0"/>
        <v/>
      </c>
      <c r="D959" s="201" t="str">
        <f t="shared" si="1"/>
        <v/>
      </c>
      <c r="E959" s="201" t="str">
        <f t="shared" si="2"/>
        <v/>
      </c>
      <c r="F959" s="201" t="str">
        <f t="shared" ref="F959:H959" si="955">IF(NOT(ISBLANK(O959)),CONCATENATE(TEXT(O959,"yyyy-mm-ddThh:MM:ss"),"Z"),"")</f>
        <v/>
      </c>
      <c r="G959" s="201" t="str">
        <f t="shared" si="955"/>
        <v/>
      </c>
      <c r="H959" s="201" t="str">
        <f t="shared" si="955"/>
        <v/>
      </c>
      <c r="I959" s="178"/>
      <c r="J959" s="221"/>
      <c r="K959" s="178"/>
      <c r="L959" s="218"/>
      <c r="M959" s="178"/>
      <c r="N959" s="178"/>
      <c r="O959" s="217"/>
      <c r="P959" s="217"/>
      <c r="Q959" s="217"/>
      <c r="R959" s="218"/>
    </row>
    <row r="960" spans="1:18" ht="12.5">
      <c r="A960" s="220"/>
      <c r="B960" s="205"/>
      <c r="C960" s="201" t="str">
        <f t="shared" si="0"/>
        <v/>
      </c>
      <c r="D960" s="201" t="str">
        <f t="shared" si="1"/>
        <v/>
      </c>
      <c r="E960" s="201" t="str">
        <f t="shared" si="2"/>
        <v/>
      </c>
      <c r="F960" s="201" t="str">
        <f t="shared" ref="F960:H960" si="956">IF(NOT(ISBLANK(O960)),CONCATENATE(TEXT(O960,"yyyy-mm-ddThh:MM:ss"),"Z"),"")</f>
        <v/>
      </c>
      <c r="G960" s="201" t="str">
        <f t="shared" si="956"/>
        <v/>
      </c>
      <c r="H960" s="201" t="str">
        <f t="shared" si="956"/>
        <v/>
      </c>
      <c r="I960" s="178"/>
      <c r="J960" s="221"/>
      <c r="K960" s="178"/>
      <c r="L960" s="218"/>
      <c r="M960" s="178"/>
      <c r="N960" s="178"/>
      <c r="O960" s="217"/>
      <c r="P960" s="217"/>
      <c r="Q960" s="217"/>
      <c r="R960" s="218"/>
    </row>
    <row r="961" spans="1:18" ht="12.5">
      <c r="A961" s="220"/>
      <c r="B961" s="205"/>
      <c r="C961" s="201" t="str">
        <f t="shared" si="0"/>
        <v/>
      </c>
      <c r="D961" s="201" t="str">
        <f t="shared" si="1"/>
        <v/>
      </c>
      <c r="E961" s="201" t="str">
        <f t="shared" si="2"/>
        <v/>
      </c>
      <c r="F961" s="201" t="str">
        <f t="shared" ref="F961:H961" si="957">IF(NOT(ISBLANK(O961)),CONCATENATE(TEXT(O961,"yyyy-mm-ddThh:MM:ss"),"Z"),"")</f>
        <v/>
      </c>
      <c r="G961" s="201" t="str">
        <f t="shared" si="957"/>
        <v/>
      </c>
      <c r="H961" s="201" t="str">
        <f t="shared" si="957"/>
        <v/>
      </c>
      <c r="I961" s="178"/>
      <c r="J961" s="221"/>
      <c r="K961" s="178"/>
      <c r="L961" s="218"/>
      <c r="M961" s="178"/>
      <c r="N961" s="178"/>
      <c r="O961" s="217"/>
      <c r="P961" s="217"/>
      <c r="Q961" s="217"/>
      <c r="R961" s="218"/>
    </row>
    <row r="962" spans="1:18" ht="12.5">
      <c r="A962" s="220"/>
      <c r="B962" s="205"/>
      <c r="C962" s="201" t="str">
        <f t="shared" si="0"/>
        <v/>
      </c>
      <c r="D962" s="201" t="str">
        <f t="shared" si="1"/>
        <v/>
      </c>
      <c r="E962" s="201" t="str">
        <f t="shared" si="2"/>
        <v/>
      </c>
      <c r="F962" s="201" t="str">
        <f t="shared" ref="F962:H962" si="958">IF(NOT(ISBLANK(O962)),CONCATENATE(TEXT(O962,"yyyy-mm-ddThh:MM:ss"),"Z"),"")</f>
        <v/>
      </c>
      <c r="G962" s="201" t="str">
        <f t="shared" si="958"/>
        <v/>
      </c>
      <c r="H962" s="201" t="str">
        <f t="shared" si="958"/>
        <v/>
      </c>
      <c r="I962" s="178"/>
      <c r="J962" s="221"/>
      <c r="K962" s="178"/>
      <c r="L962" s="218"/>
      <c r="M962" s="178"/>
      <c r="N962" s="178"/>
      <c r="O962" s="217"/>
      <c r="P962" s="217"/>
      <c r="Q962" s="217"/>
      <c r="R962" s="218"/>
    </row>
    <row r="963" spans="1:18" ht="12.5">
      <c r="A963" s="220"/>
      <c r="B963" s="205"/>
      <c r="C963" s="201" t="str">
        <f t="shared" si="0"/>
        <v/>
      </c>
      <c r="D963" s="201" t="str">
        <f t="shared" si="1"/>
        <v/>
      </c>
      <c r="E963" s="201" t="str">
        <f t="shared" si="2"/>
        <v/>
      </c>
      <c r="F963" s="201" t="str">
        <f t="shared" ref="F963:H963" si="959">IF(NOT(ISBLANK(O963)),CONCATENATE(TEXT(O963,"yyyy-mm-ddThh:MM:ss"),"Z"),"")</f>
        <v/>
      </c>
      <c r="G963" s="201" t="str">
        <f t="shared" si="959"/>
        <v/>
      </c>
      <c r="H963" s="201" t="str">
        <f t="shared" si="959"/>
        <v/>
      </c>
      <c r="I963" s="178"/>
      <c r="J963" s="221"/>
      <c r="K963" s="178"/>
      <c r="L963" s="218"/>
      <c r="M963" s="178"/>
      <c r="N963" s="178"/>
      <c r="O963" s="217"/>
      <c r="P963" s="217"/>
      <c r="Q963" s="217"/>
      <c r="R963" s="218"/>
    </row>
    <row r="964" spans="1:18" ht="12.5">
      <c r="A964" s="220"/>
      <c r="B964" s="205"/>
      <c r="C964" s="201" t="str">
        <f t="shared" si="0"/>
        <v/>
      </c>
      <c r="D964" s="201" t="str">
        <f t="shared" si="1"/>
        <v/>
      </c>
      <c r="E964" s="201" t="str">
        <f t="shared" si="2"/>
        <v/>
      </c>
      <c r="F964" s="201" t="str">
        <f t="shared" ref="F964:H964" si="960">IF(NOT(ISBLANK(O964)),CONCATENATE(TEXT(O964,"yyyy-mm-ddThh:MM:ss"),"Z"),"")</f>
        <v/>
      </c>
      <c r="G964" s="201" t="str">
        <f t="shared" si="960"/>
        <v/>
      </c>
      <c r="H964" s="201" t="str">
        <f t="shared" si="960"/>
        <v/>
      </c>
      <c r="I964" s="178"/>
      <c r="J964" s="221"/>
      <c r="K964" s="178"/>
      <c r="L964" s="218"/>
      <c r="M964" s="178"/>
      <c r="N964" s="178"/>
      <c r="O964" s="217"/>
      <c r="P964" s="217"/>
      <c r="Q964" s="217"/>
      <c r="R964" s="218"/>
    </row>
    <row r="965" spans="1:18" ht="12.5">
      <c r="A965" s="220"/>
      <c r="B965" s="205"/>
      <c r="C965" s="201" t="str">
        <f t="shared" si="0"/>
        <v/>
      </c>
      <c r="D965" s="201" t="str">
        <f t="shared" si="1"/>
        <v/>
      </c>
      <c r="E965" s="201" t="str">
        <f t="shared" si="2"/>
        <v/>
      </c>
      <c r="F965" s="201" t="str">
        <f t="shared" ref="F965:H965" si="961">IF(NOT(ISBLANK(O965)),CONCATENATE(TEXT(O965,"yyyy-mm-ddThh:MM:ss"),"Z"),"")</f>
        <v/>
      </c>
      <c r="G965" s="201" t="str">
        <f t="shared" si="961"/>
        <v/>
      </c>
      <c r="H965" s="201" t="str">
        <f t="shared" si="961"/>
        <v/>
      </c>
      <c r="I965" s="178"/>
      <c r="J965" s="221"/>
      <c r="K965" s="178"/>
      <c r="L965" s="218"/>
      <c r="M965" s="178"/>
      <c r="N965" s="178"/>
      <c r="O965" s="217"/>
      <c r="P965" s="217"/>
      <c r="Q965" s="217"/>
      <c r="R965" s="218"/>
    </row>
    <row r="966" spans="1:18" ht="12.5">
      <c r="A966" s="220"/>
      <c r="B966" s="205"/>
      <c r="C966" s="201" t="str">
        <f t="shared" si="0"/>
        <v/>
      </c>
      <c r="D966" s="201" t="str">
        <f t="shared" si="1"/>
        <v/>
      </c>
      <c r="E966" s="201" t="str">
        <f t="shared" si="2"/>
        <v/>
      </c>
      <c r="F966" s="201" t="str">
        <f t="shared" ref="F966:H966" si="962">IF(NOT(ISBLANK(O966)),CONCATENATE(TEXT(O966,"yyyy-mm-ddThh:MM:ss"),"Z"),"")</f>
        <v/>
      </c>
      <c r="G966" s="201" t="str">
        <f t="shared" si="962"/>
        <v/>
      </c>
      <c r="H966" s="201" t="str">
        <f t="shared" si="962"/>
        <v/>
      </c>
      <c r="I966" s="178"/>
      <c r="J966" s="221"/>
      <c r="K966" s="178"/>
      <c r="L966" s="218"/>
      <c r="M966" s="178"/>
      <c r="N966" s="178"/>
      <c r="O966" s="217"/>
      <c r="P966" s="217"/>
      <c r="Q966" s="217"/>
      <c r="R966" s="218"/>
    </row>
    <row r="967" spans="1:18" ht="12.5">
      <c r="A967" s="220"/>
      <c r="B967" s="205"/>
      <c r="C967" s="201" t="str">
        <f t="shared" si="0"/>
        <v/>
      </c>
      <c r="D967" s="201" t="str">
        <f t="shared" si="1"/>
        <v/>
      </c>
      <c r="E967" s="201" t="str">
        <f t="shared" si="2"/>
        <v/>
      </c>
      <c r="F967" s="201" t="str">
        <f t="shared" ref="F967:H967" si="963">IF(NOT(ISBLANK(O967)),CONCATENATE(TEXT(O967,"yyyy-mm-ddThh:MM:ss"),"Z"),"")</f>
        <v/>
      </c>
      <c r="G967" s="201" t="str">
        <f t="shared" si="963"/>
        <v/>
      </c>
      <c r="H967" s="201" t="str">
        <f t="shared" si="963"/>
        <v/>
      </c>
      <c r="I967" s="178"/>
      <c r="J967" s="221"/>
      <c r="K967" s="178"/>
      <c r="L967" s="218"/>
      <c r="M967" s="178"/>
      <c r="N967" s="178"/>
      <c r="O967" s="217"/>
      <c r="P967" s="217"/>
      <c r="Q967" s="217"/>
      <c r="R967" s="218"/>
    </row>
    <row r="968" spans="1:18" ht="12.5">
      <c r="A968" s="220"/>
      <c r="B968" s="205"/>
      <c r="C968" s="201" t="str">
        <f t="shared" si="0"/>
        <v/>
      </c>
      <c r="D968" s="201" t="str">
        <f t="shared" si="1"/>
        <v/>
      </c>
      <c r="E968" s="201" t="str">
        <f t="shared" si="2"/>
        <v/>
      </c>
      <c r="F968" s="201" t="str">
        <f t="shared" ref="F968:H968" si="964">IF(NOT(ISBLANK(O968)),CONCATENATE(TEXT(O968,"yyyy-mm-ddThh:MM:ss"),"Z"),"")</f>
        <v/>
      </c>
      <c r="G968" s="201" t="str">
        <f t="shared" si="964"/>
        <v/>
      </c>
      <c r="H968" s="201" t="str">
        <f t="shared" si="964"/>
        <v/>
      </c>
      <c r="I968" s="178"/>
      <c r="J968" s="221"/>
      <c r="K968" s="178"/>
      <c r="L968" s="218"/>
      <c r="M968" s="178"/>
      <c r="N968" s="178"/>
      <c r="O968" s="217"/>
      <c r="P968" s="217"/>
      <c r="Q968" s="217"/>
      <c r="R968" s="218"/>
    </row>
    <row r="969" spans="1:18" ht="12.5">
      <c r="A969" s="220"/>
      <c r="B969" s="205"/>
      <c r="C969" s="201" t="str">
        <f t="shared" si="0"/>
        <v/>
      </c>
      <c r="D969" s="201" t="str">
        <f t="shared" si="1"/>
        <v/>
      </c>
      <c r="E969" s="201" t="str">
        <f t="shared" si="2"/>
        <v/>
      </c>
      <c r="F969" s="201" t="str">
        <f t="shared" ref="F969:H969" si="965">IF(NOT(ISBLANK(O969)),CONCATENATE(TEXT(O969,"yyyy-mm-ddThh:MM:ss"),"Z"),"")</f>
        <v/>
      </c>
      <c r="G969" s="201" t="str">
        <f t="shared" si="965"/>
        <v/>
      </c>
      <c r="H969" s="201" t="str">
        <f t="shared" si="965"/>
        <v/>
      </c>
      <c r="I969" s="178"/>
      <c r="J969" s="221"/>
      <c r="K969" s="178"/>
      <c r="L969" s="218"/>
      <c r="M969" s="178"/>
      <c r="N969" s="178"/>
      <c r="O969" s="217"/>
      <c r="P969" s="217"/>
      <c r="Q969" s="217"/>
      <c r="R969" s="218"/>
    </row>
    <row r="970" spans="1:18" ht="12.5">
      <c r="A970" s="220"/>
      <c r="B970" s="205"/>
      <c r="C970" s="201" t="str">
        <f t="shared" si="0"/>
        <v/>
      </c>
      <c r="D970" s="201" t="str">
        <f t="shared" si="1"/>
        <v/>
      </c>
      <c r="E970" s="201" t="str">
        <f t="shared" si="2"/>
        <v/>
      </c>
      <c r="F970" s="201" t="str">
        <f t="shared" ref="F970:H970" si="966">IF(NOT(ISBLANK(O970)),CONCATENATE(TEXT(O970,"yyyy-mm-ddThh:MM:ss"),"Z"),"")</f>
        <v/>
      </c>
      <c r="G970" s="201" t="str">
        <f t="shared" si="966"/>
        <v/>
      </c>
      <c r="H970" s="201" t="str">
        <f t="shared" si="966"/>
        <v/>
      </c>
      <c r="I970" s="178"/>
      <c r="J970" s="221"/>
      <c r="K970" s="178"/>
      <c r="L970" s="218"/>
      <c r="M970" s="178"/>
      <c r="N970" s="178"/>
      <c r="O970" s="217"/>
      <c r="P970" s="217"/>
      <c r="Q970" s="217"/>
      <c r="R970" s="218"/>
    </row>
    <row r="971" spans="1:18" ht="12.5">
      <c r="A971" s="220"/>
      <c r="B971" s="205"/>
      <c r="C971" s="201" t="str">
        <f t="shared" si="0"/>
        <v/>
      </c>
      <c r="D971" s="201" t="str">
        <f t="shared" si="1"/>
        <v/>
      </c>
      <c r="E971" s="201" t="str">
        <f t="shared" si="2"/>
        <v/>
      </c>
      <c r="F971" s="201" t="str">
        <f t="shared" ref="F971:H971" si="967">IF(NOT(ISBLANK(O971)),CONCATENATE(TEXT(O971,"yyyy-mm-ddThh:MM:ss"),"Z"),"")</f>
        <v/>
      </c>
      <c r="G971" s="201" t="str">
        <f t="shared" si="967"/>
        <v/>
      </c>
      <c r="H971" s="201" t="str">
        <f t="shared" si="967"/>
        <v/>
      </c>
      <c r="I971" s="178"/>
      <c r="J971" s="221"/>
      <c r="K971" s="178"/>
      <c r="L971" s="218"/>
      <c r="M971" s="178"/>
      <c r="N971" s="178"/>
      <c r="O971" s="217"/>
      <c r="P971" s="217"/>
      <c r="Q971" s="217"/>
      <c r="R971" s="218"/>
    </row>
    <row r="972" spans="1:18" ht="12.5">
      <c r="A972" s="220"/>
      <c r="B972" s="205"/>
      <c r="C972" s="201" t="str">
        <f t="shared" si="0"/>
        <v/>
      </c>
      <c r="D972" s="201" t="str">
        <f t="shared" si="1"/>
        <v/>
      </c>
      <c r="E972" s="201" t="str">
        <f t="shared" si="2"/>
        <v/>
      </c>
      <c r="F972" s="201" t="str">
        <f t="shared" ref="F972:H972" si="968">IF(NOT(ISBLANK(O972)),CONCATENATE(TEXT(O972,"yyyy-mm-ddThh:MM:ss"),"Z"),"")</f>
        <v/>
      </c>
      <c r="G972" s="201" t="str">
        <f t="shared" si="968"/>
        <v/>
      </c>
      <c r="H972" s="201" t="str">
        <f t="shared" si="968"/>
        <v/>
      </c>
      <c r="I972" s="178"/>
      <c r="J972" s="221"/>
      <c r="K972" s="178"/>
      <c r="L972" s="218"/>
      <c r="M972" s="178"/>
      <c r="N972" s="178"/>
      <c r="O972" s="217"/>
      <c r="P972" s="217"/>
      <c r="Q972" s="217"/>
      <c r="R972" s="218"/>
    </row>
    <row r="973" spans="1:18" ht="12.5">
      <c r="A973" s="220"/>
      <c r="B973" s="205"/>
      <c r="C973" s="201" t="str">
        <f t="shared" si="0"/>
        <v/>
      </c>
      <c r="D973" s="201" t="str">
        <f t="shared" si="1"/>
        <v/>
      </c>
      <c r="E973" s="201" t="str">
        <f t="shared" si="2"/>
        <v/>
      </c>
      <c r="F973" s="201" t="str">
        <f t="shared" ref="F973:H973" si="969">IF(NOT(ISBLANK(O973)),CONCATENATE(TEXT(O973,"yyyy-mm-ddThh:MM:ss"),"Z"),"")</f>
        <v/>
      </c>
      <c r="G973" s="201" t="str">
        <f t="shared" si="969"/>
        <v/>
      </c>
      <c r="H973" s="201" t="str">
        <f t="shared" si="969"/>
        <v/>
      </c>
      <c r="I973" s="178"/>
      <c r="J973" s="221"/>
      <c r="K973" s="178"/>
      <c r="L973" s="218"/>
      <c r="M973" s="178"/>
      <c r="N973" s="178"/>
      <c r="O973" s="217"/>
      <c r="P973" s="217"/>
      <c r="Q973" s="217"/>
      <c r="R973" s="218"/>
    </row>
    <row r="974" spans="1:18" ht="12.5">
      <c r="A974" s="220"/>
      <c r="B974" s="205"/>
      <c r="C974" s="201" t="str">
        <f t="shared" si="0"/>
        <v/>
      </c>
      <c r="D974" s="201" t="str">
        <f t="shared" si="1"/>
        <v/>
      </c>
      <c r="E974" s="201" t="str">
        <f t="shared" si="2"/>
        <v/>
      </c>
      <c r="F974" s="201" t="str">
        <f t="shared" ref="F974:H974" si="970">IF(NOT(ISBLANK(O974)),CONCATENATE(TEXT(O974,"yyyy-mm-ddThh:MM:ss"),"Z"),"")</f>
        <v/>
      </c>
      <c r="G974" s="201" t="str">
        <f t="shared" si="970"/>
        <v/>
      </c>
      <c r="H974" s="201" t="str">
        <f t="shared" si="970"/>
        <v/>
      </c>
      <c r="I974" s="178"/>
      <c r="J974" s="221"/>
      <c r="K974" s="178"/>
      <c r="L974" s="218"/>
      <c r="M974" s="178"/>
      <c r="N974" s="178"/>
      <c r="O974" s="217"/>
      <c r="P974" s="217"/>
      <c r="Q974" s="217"/>
      <c r="R974" s="218"/>
    </row>
    <row r="975" spans="1:18" ht="12.5">
      <c r="A975" s="220"/>
      <c r="B975" s="205"/>
      <c r="C975" s="201" t="str">
        <f t="shared" si="0"/>
        <v/>
      </c>
      <c r="D975" s="201" t="str">
        <f t="shared" si="1"/>
        <v/>
      </c>
      <c r="E975" s="201" t="str">
        <f t="shared" si="2"/>
        <v/>
      </c>
      <c r="F975" s="201" t="str">
        <f t="shared" ref="F975:H975" si="971">IF(NOT(ISBLANK(O975)),CONCATENATE(TEXT(O975,"yyyy-mm-ddThh:MM:ss"),"Z"),"")</f>
        <v/>
      </c>
      <c r="G975" s="201" t="str">
        <f t="shared" si="971"/>
        <v/>
      </c>
      <c r="H975" s="201" t="str">
        <f t="shared" si="971"/>
        <v/>
      </c>
      <c r="I975" s="178"/>
      <c r="J975" s="221"/>
      <c r="K975" s="178"/>
      <c r="L975" s="218"/>
      <c r="M975" s="178"/>
      <c r="N975" s="178"/>
      <c r="O975" s="217"/>
      <c r="P975" s="217"/>
      <c r="Q975" s="217"/>
      <c r="R975" s="218"/>
    </row>
    <row r="976" spans="1:18" ht="12.5">
      <c r="A976" s="220"/>
      <c r="B976" s="205"/>
      <c r="C976" s="201" t="str">
        <f t="shared" si="0"/>
        <v/>
      </c>
      <c r="D976" s="201" t="str">
        <f t="shared" si="1"/>
        <v/>
      </c>
      <c r="E976" s="201" t="str">
        <f t="shared" si="2"/>
        <v/>
      </c>
      <c r="F976" s="201" t="str">
        <f t="shared" ref="F976:H976" si="972">IF(NOT(ISBLANK(O976)),CONCATENATE(TEXT(O976,"yyyy-mm-ddThh:MM:ss"),"Z"),"")</f>
        <v/>
      </c>
      <c r="G976" s="201" t="str">
        <f t="shared" si="972"/>
        <v/>
      </c>
      <c r="H976" s="201" t="str">
        <f t="shared" si="972"/>
        <v/>
      </c>
      <c r="I976" s="178"/>
      <c r="J976" s="221"/>
      <c r="K976" s="178"/>
      <c r="L976" s="218"/>
      <c r="M976" s="178"/>
      <c r="N976" s="178"/>
      <c r="O976" s="217"/>
      <c r="P976" s="217"/>
      <c r="Q976" s="217"/>
      <c r="R976" s="218"/>
    </row>
    <row r="977" spans="1:18" ht="12.5">
      <c r="A977" s="220"/>
      <c r="B977" s="205"/>
      <c r="C977" s="201" t="str">
        <f t="shared" si="0"/>
        <v/>
      </c>
      <c r="D977" s="201" t="str">
        <f t="shared" si="1"/>
        <v/>
      </c>
      <c r="E977" s="201" t="str">
        <f t="shared" si="2"/>
        <v/>
      </c>
      <c r="F977" s="201" t="str">
        <f t="shared" ref="F977:H977" si="973">IF(NOT(ISBLANK(O977)),CONCATENATE(TEXT(O977,"yyyy-mm-ddThh:MM:ss"),"Z"),"")</f>
        <v/>
      </c>
      <c r="G977" s="201" t="str">
        <f t="shared" si="973"/>
        <v/>
      </c>
      <c r="H977" s="201" t="str">
        <f t="shared" si="973"/>
        <v/>
      </c>
      <c r="I977" s="178"/>
      <c r="J977" s="221"/>
      <c r="K977" s="178"/>
      <c r="L977" s="218"/>
      <c r="M977" s="178"/>
      <c r="N977" s="178"/>
      <c r="O977" s="217"/>
      <c r="P977" s="217"/>
      <c r="Q977" s="217"/>
      <c r="R977" s="218"/>
    </row>
    <row r="978" spans="1:18" ht="12.5">
      <c r="A978" s="220"/>
      <c r="B978" s="205"/>
      <c r="C978" s="201" t="str">
        <f t="shared" si="0"/>
        <v/>
      </c>
      <c r="D978" s="201" t="str">
        <f t="shared" si="1"/>
        <v/>
      </c>
      <c r="E978" s="201" t="str">
        <f t="shared" si="2"/>
        <v/>
      </c>
      <c r="F978" s="201" t="str">
        <f t="shared" ref="F978:H978" si="974">IF(NOT(ISBLANK(O978)),CONCATENATE(TEXT(O978,"yyyy-mm-ddThh:MM:ss"),"Z"),"")</f>
        <v/>
      </c>
      <c r="G978" s="201" t="str">
        <f t="shared" si="974"/>
        <v/>
      </c>
      <c r="H978" s="201" t="str">
        <f t="shared" si="974"/>
        <v/>
      </c>
      <c r="I978" s="178"/>
      <c r="J978" s="221"/>
      <c r="K978" s="178"/>
      <c r="L978" s="218"/>
      <c r="M978" s="178"/>
      <c r="N978" s="178"/>
      <c r="O978" s="217"/>
      <c r="P978" s="217"/>
      <c r="Q978" s="217"/>
      <c r="R978" s="218"/>
    </row>
    <row r="979" spans="1:18" ht="12.5">
      <c r="A979" s="220"/>
      <c r="B979" s="205"/>
      <c r="C979" s="201" t="str">
        <f t="shared" si="0"/>
        <v/>
      </c>
      <c r="D979" s="201" t="str">
        <f t="shared" si="1"/>
        <v/>
      </c>
      <c r="E979" s="201" t="str">
        <f t="shared" si="2"/>
        <v/>
      </c>
      <c r="F979" s="201" t="str">
        <f t="shared" ref="F979:H979" si="975">IF(NOT(ISBLANK(O979)),CONCATENATE(TEXT(O979,"yyyy-mm-ddThh:MM:ss"),"Z"),"")</f>
        <v/>
      </c>
      <c r="G979" s="201" t="str">
        <f t="shared" si="975"/>
        <v/>
      </c>
      <c r="H979" s="201" t="str">
        <f t="shared" si="975"/>
        <v/>
      </c>
      <c r="I979" s="178"/>
      <c r="J979" s="221"/>
      <c r="K979" s="178"/>
      <c r="L979" s="218"/>
      <c r="M979" s="178"/>
      <c r="N979" s="178"/>
      <c r="O979" s="217"/>
      <c r="P979" s="217"/>
      <c r="Q979" s="217"/>
      <c r="R979" s="218"/>
    </row>
    <row r="980" spans="1:18" ht="12.5">
      <c r="A980" s="220"/>
      <c r="B980" s="205"/>
      <c r="C980" s="201" t="str">
        <f t="shared" si="0"/>
        <v/>
      </c>
      <c r="D980" s="201" t="str">
        <f t="shared" si="1"/>
        <v/>
      </c>
      <c r="E980" s="201" t="str">
        <f t="shared" si="2"/>
        <v/>
      </c>
      <c r="F980" s="201" t="str">
        <f t="shared" ref="F980:H980" si="976">IF(NOT(ISBLANK(O980)),CONCATENATE(TEXT(O980,"yyyy-mm-ddThh:MM:ss"),"Z"),"")</f>
        <v/>
      </c>
      <c r="G980" s="201" t="str">
        <f t="shared" si="976"/>
        <v/>
      </c>
      <c r="H980" s="201" t="str">
        <f t="shared" si="976"/>
        <v/>
      </c>
      <c r="I980" s="178"/>
      <c r="J980" s="221"/>
      <c r="K980" s="178"/>
      <c r="L980" s="218"/>
      <c r="M980" s="178"/>
      <c r="N980" s="178"/>
      <c r="O980" s="217"/>
      <c r="P980" s="217"/>
      <c r="Q980" s="217"/>
      <c r="R980" s="218"/>
    </row>
    <row r="981" spans="1:18" ht="12.5">
      <c r="A981" s="220"/>
      <c r="B981" s="205"/>
      <c r="C981" s="201" t="str">
        <f t="shared" si="0"/>
        <v/>
      </c>
      <c r="D981" s="201" t="str">
        <f t="shared" si="1"/>
        <v/>
      </c>
      <c r="E981" s="201" t="str">
        <f t="shared" si="2"/>
        <v/>
      </c>
      <c r="F981" s="201" t="str">
        <f t="shared" ref="F981:H981" si="977">IF(NOT(ISBLANK(O981)),CONCATENATE(TEXT(O981,"yyyy-mm-ddThh:MM:ss"),"Z"),"")</f>
        <v/>
      </c>
      <c r="G981" s="201" t="str">
        <f t="shared" si="977"/>
        <v/>
      </c>
      <c r="H981" s="201" t="str">
        <f t="shared" si="977"/>
        <v/>
      </c>
      <c r="I981" s="178"/>
      <c r="J981" s="221"/>
      <c r="K981" s="178"/>
      <c r="L981" s="218"/>
      <c r="M981" s="178"/>
      <c r="N981" s="178"/>
      <c r="O981" s="217"/>
      <c r="P981" s="217"/>
      <c r="Q981" s="217"/>
      <c r="R981" s="218"/>
    </row>
    <row r="982" spans="1:18" ht="12.5">
      <c r="A982" s="220"/>
      <c r="B982" s="205"/>
      <c r="C982" s="201" t="str">
        <f t="shared" si="0"/>
        <v/>
      </c>
      <c r="D982" s="201" t="str">
        <f t="shared" si="1"/>
        <v/>
      </c>
      <c r="E982" s="201" t="str">
        <f t="shared" si="2"/>
        <v/>
      </c>
      <c r="F982" s="201" t="str">
        <f t="shared" ref="F982:H982" si="978">IF(NOT(ISBLANK(O982)),CONCATENATE(TEXT(O982,"yyyy-mm-ddThh:MM:ss"),"Z"),"")</f>
        <v/>
      </c>
      <c r="G982" s="201" t="str">
        <f t="shared" si="978"/>
        <v/>
      </c>
      <c r="H982" s="201" t="str">
        <f t="shared" si="978"/>
        <v/>
      </c>
      <c r="I982" s="178"/>
      <c r="J982" s="221"/>
      <c r="K982" s="178"/>
      <c r="L982" s="218"/>
      <c r="M982" s="178"/>
      <c r="N982" s="178"/>
      <c r="O982" s="217"/>
      <c r="P982" s="217"/>
      <c r="Q982" s="217"/>
      <c r="R982" s="218"/>
    </row>
    <row r="983" spans="1:18" ht="12.5">
      <c r="A983" s="220"/>
      <c r="B983" s="205"/>
      <c r="C983" s="201" t="str">
        <f t="shared" si="0"/>
        <v/>
      </c>
      <c r="D983" s="201" t="str">
        <f t="shared" si="1"/>
        <v/>
      </c>
      <c r="E983" s="201" t="str">
        <f t="shared" si="2"/>
        <v/>
      </c>
      <c r="F983" s="201" t="str">
        <f t="shared" ref="F983:H983" si="979">IF(NOT(ISBLANK(O983)),CONCATENATE(TEXT(O983,"yyyy-mm-ddThh:MM:ss"),"Z"),"")</f>
        <v/>
      </c>
      <c r="G983" s="201" t="str">
        <f t="shared" si="979"/>
        <v/>
      </c>
      <c r="H983" s="201" t="str">
        <f t="shared" si="979"/>
        <v/>
      </c>
      <c r="I983" s="178"/>
      <c r="J983" s="221"/>
      <c r="K983" s="178"/>
      <c r="L983" s="218"/>
      <c r="M983" s="178"/>
      <c r="N983" s="178"/>
      <c r="O983" s="217"/>
      <c r="P983" s="217"/>
      <c r="Q983" s="217"/>
      <c r="R983" s="218"/>
    </row>
    <row r="984" spans="1:18" ht="12.5">
      <c r="A984" s="220"/>
      <c r="B984" s="205"/>
      <c r="C984" s="201" t="str">
        <f t="shared" si="0"/>
        <v/>
      </c>
      <c r="D984" s="201" t="str">
        <f t="shared" si="1"/>
        <v/>
      </c>
      <c r="E984" s="201" t="str">
        <f t="shared" si="2"/>
        <v/>
      </c>
      <c r="F984" s="201" t="str">
        <f t="shared" ref="F984:H984" si="980">IF(NOT(ISBLANK(O984)),CONCATENATE(TEXT(O984,"yyyy-mm-ddThh:MM:ss"),"Z"),"")</f>
        <v/>
      </c>
      <c r="G984" s="201" t="str">
        <f t="shared" si="980"/>
        <v/>
      </c>
      <c r="H984" s="201" t="str">
        <f t="shared" si="980"/>
        <v/>
      </c>
      <c r="I984" s="178"/>
      <c r="J984" s="221"/>
      <c r="K984" s="178"/>
      <c r="L984" s="218"/>
      <c r="M984" s="178"/>
      <c r="N984" s="178"/>
      <c r="O984" s="217"/>
      <c r="P984" s="217"/>
      <c r="Q984" s="217"/>
      <c r="R984" s="218"/>
    </row>
    <row r="985" spans="1:18" ht="12.5">
      <c r="A985" s="220"/>
      <c r="B985" s="205"/>
      <c r="C985" s="201" t="str">
        <f t="shared" si="0"/>
        <v/>
      </c>
      <c r="D985" s="201" t="str">
        <f t="shared" si="1"/>
        <v/>
      </c>
      <c r="E985" s="201" t="str">
        <f t="shared" si="2"/>
        <v/>
      </c>
      <c r="F985" s="201" t="str">
        <f t="shared" ref="F985:H985" si="981">IF(NOT(ISBLANK(O985)),CONCATENATE(TEXT(O985,"yyyy-mm-ddThh:MM:ss"),"Z"),"")</f>
        <v/>
      </c>
      <c r="G985" s="201" t="str">
        <f t="shared" si="981"/>
        <v/>
      </c>
      <c r="H985" s="201" t="str">
        <f t="shared" si="981"/>
        <v/>
      </c>
      <c r="I985" s="178"/>
      <c r="J985" s="221"/>
      <c r="K985" s="178"/>
      <c r="L985" s="218"/>
      <c r="M985" s="178"/>
      <c r="N985" s="178"/>
      <c r="O985" s="217"/>
      <c r="P985" s="217"/>
      <c r="Q985" s="217"/>
      <c r="R985" s="218"/>
    </row>
    <row r="986" spans="1:18" ht="12.5">
      <c r="A986" s="220"/>
      <c r="B986" s="205"/>
      <c r="C986" s="201" t="str">
        <f t="shared" si="0"/>
        <v/>
      </c>
      <c r="D986" s="201" t="str">
        <f t="shared" si="1"/>
        <v/>
      </c>
      <c r="E986" s="201" t="str">
        <f t="shared" si="2"/>
        <v/>
      </c>
      <c r="F986" s="201" t="str">
        <f t="shared" ref="F986:H986" si="982">IF(NOT(ISBLANK(O986)),CONCATENATE(TEXT(O986,"yyyy-mm-ddThh:MM:ss"),"Z"),"")</f>
        <v/>
      </c>
      <c r="G986" s="201" t="str">
        <f t="shared" si="982"/>
        <v/>
      </c>
      <c r="H986" s="201" t="str">
        <f t="shared" si="982"/>
        <v/>
      </c>
      <c r="I986" s="178"/>
      <c r="J986" s="221"/>
      <c r="K986" s="178"/>
      <c r="L986" s="218"/>
      <c r="M986" s="178"/>
      <c r="N986" s="178"/>
      <c r="O986" s="217"/>
      <c r="P986" s="217"/>
      <c r="Q986" s="217"/>
      <c r="R986" s="218"/>
    </row>
    <row r="987" spans="1:18" ht="12.5">
      <c r="A987" s="220"/>
      <c r="B987" s="205"/>
      <c r="C987" s="201" t="str">
        <f t="shared" si="0"/>
        <v/>
      </c>
      <c r="D987" s="201" t="str">
        <f t="shared" si="1"/>
        <v/>
      </c>
      <c r="E987" s="201" t="str">
        <f t="shared" si="2"/>
        <v/>
      </c>
      <c r="F987" s="201" t="str">
        <f t="shared" ref="F987:H987" si="983">IF(NOT(ISBLANK(O987)),CONCATENATE(TEXT(O987,"yyyy-mm-ddThh:MM:ss"),"Z"),"")</f>
        <v/>
      </c>
      <c r="G987" s="201" t="str">
        <f t="shared" si="983"/>
        <v/>
      </c>
      <c r="H987" s="201" t="str">
        <f t="shared" si="983"/>
        <v/>
      </c>
      <c r="I987" s="178"/>
      <c r="J987" s="221"/>
      <c r="K987" s="178"/>
      <c r="L987" s="218"/>
      <c r="M987" s="178"/>
      <c r="N987" s="178"/>
      <c r="O987" s="217"/>
      <c r="P987" s="217"/>
      <c r="Q987" s="217"/>
      <c r="R987" s="218"/>
    </row>
    <row r="988" spans="1:18" ht="12.5">
      <c r="A988" s="220"/>
      <c r="B988" s="205"/>
      <c r="C988" s="201" t="str">
        <f t="shared" si="0"/>
        <v/>
      </c>
      <c r="D988" s="201" t="str">
        <f t="shared" si="1"/>
        <v/>
      </c>
      <c r="E988" s="201" t="str">
        <f t="shared" si="2"/>
        <v/>
      </c>
      <c r="F988" s="201" t="str">
        <f t="shared" ref="F988:H988" si="984">IF(NOT(ISBLANK(O988)),CONCATENATE(TEXT(O988,"yyyy-mm-ddThh:MM:ss"),"Z"),"")</f>
        <v/>
      </c>
      <c r="G988" s="201" t="str">
        <f t="shared" si="984"/>
        <v/>
      </c>
      <c r="H988" s="201" t="str">
        <f t="shared" si="984"/>
        <v/>
      </c>
      <c r="I988" s="178"/>
      <c r="J988" s="221"/>
      <c r="K988" s="178"/>
      <c r="L988" s="218"/>
      <c r="M988" s="178"/>
      <c r="N988" s="178"/>
      <c r="O988" s="217"/>
      <c r="P988" s="217"/>
      <c r="Q988" s="217"/>
      <c r="R988" s="218"/>
    </row>
    <row r="989" spans="1:18" ht="12.5">
      <c r="A989" s="220"/>
      <c r="B989" s="205"/>
      <c r="C989" s="201" t="str">
        <f t="shared" si="0"/>
        <v/>
      </c>
      <c r="D989" s="201" t="str">
        <f t="shared" si="1"/>
        <v/>
      </c>
      <c r="E989" s="201" t="str">
        <f t="shared" si="2"/>
        <v/>
      </c>
      <c r="F989" s="201" t="str">
        <f t="shared" ref="F989:H989" si="985">IF(NOT(ISBLANK(O989)),CONCATENATE(TEXT(O989,"yyyy-mm-ddThh:MM:ss"),"Z"),"")</f>
        <v/>
      </c>
      <c r="G989" s="201" t="str">
        <f t="shared" si="985"/>
        <v/>
      </c>
      <c r="H989" s="201" t="str">
        <f t="shared" si="985"/>
        <v/>
      </c>
      <c r="I989" s="178"/>
      <c r="J989" s="221"/>
      <c r="K989" s="178"/>
      <c r="L989" s="218"/>
      <c r="M989" s="178"/>
      <c r="N989" s="178"/>
      <c r="O989" s="217"/>
      <c r="P989" s="217"/>
      <c r="Q989" s="217"/>
      <c r="R989" s="218"/>
    </row>
    <row r="990" spans="1:18" ht="12.5">
      <c r="A990" s="220"/>
      <c r="B990" s="205"/>
      <c r="C990" s="201" t="str">
        <f t="shared" si="0"/>
        <v/>
      </c>
      <c r="D990" s="201" t="str">
        <f t="shared" si="1"/>
        <v/>
      </c>
      <c r="E990" s="201" t="str">
        <f t="shared" si="2"/>
        <v/>
      </c>
      <c r="F990" s="201" t="str">
        <f t="shared" ref="F990:H990" si="986">IF(NOT(ISBLANK(O990)),CONCATENATE(TEXT(O990,"yyyy-mm-ddThh:MM:ss"),"Z"),"")</f>
        <v/>
      </c>
      <c r="G990" s="201" t="str">
        <f t="shared" si="986"/>
        <v/>
      </c>
      <c r="H990" s="201" t="str">
        <f t="shared" si="986"/>
        <v/>
      </c>
      <c r="I990" s="178"/>
      <c r="J990" s="221"/>
      <c r="K990" s="178"/>
      <c r="L990" s="218"/>
      <c r="M990" s="178"/>
      <c r="N990" s="178"/>
      <c r="O990" s="217"/>
      <c r="P990" s="217"/>
      <c r="Q990" s="217"/>
      <c r="R990" s="218"/>
    </row>
    <row r="991" spans="1:18" ht="12.5">
      <c r="A991" s="220"/>
      <c r="B991" s="205"/>
      <c r="C991" s="201" t="str">
        <f t="shared" si="0"/>
        <v/>
      </c>
      <c r="D991" s="201" t="str">
        <f t="shared" si="1"/>
        <v/>
      </c>
      <c r="E991" s="201" t="str">
        <f t="shared" si="2"/>
        <v/>
      </c>
      <c r="F991" s="201" t="str">
        <f t="shared" ref="F991:H991" si="987">IF(NOT(ISBLANK(O991)),CONCATENATE(TEXT(O991,"yyyy-mm-ddThh:MM:ss"),"Z"),"")</f>
        <v/>
      </c>
      <c r="G991" s="201" t="str">
        <f t="shared" si="987"/>
        <v/>
      </c>
      <c r="H991" s="201" t="str">
        <f t="shared" si="987"/>
        <v/>
      </c>
      <c r="I991" s="178"/>
      <c r="J991" s="221"/>
      <c r="K991" s="178"/>
      <c r="L991" s="218"/>
      <c r="M991" s="178"/>
      <c r="N991" s="178"/>
      <c r="O991" s="217"/>
      <c r="P991" s="217"/>
      <c r="Q991" s="217"/>
      <c r="R991" s="218"/>
    </row>
    <row r="992" spans="1:18" ht="12.5">
      <c r="A992" s="220"/>
      <c r="B992" s="205"/>
      <c r="C992" s="201" t="str">
        <f t="shared" si="0"/>
        <v/>
      </c>
      <c r="D992" s="201" t="str">
        <f t="shared" si="1"/>
        <v/>
      </c>
      <c r="E992" s="201" t="str">
        <f t="shared" si="2"/>
        <v/>
      </c>
      <c r="F992" s="201" t="str">
        <f t="shared" ref="F992:H992" si="988">IF(NOT(ISBLANK(O992)),CONCATENATE(TEXT(O992,"yyyy-mm-ddThh:MM:ss"),"Z"),"")</f>
        <v/>
      </c>
      <c r="G992" s="201" t="str">
        <f t="shared" si="988"/>
        <v/>
      </c>
      <c r="H992" s="201" t="str">
        <f t="shared" si="988"/>
        <v/>
      </c>
      <c r="I992" s="178"/>
      <c r="J992" s="221"/>
      <c r="K992" s="178"/>
      <c r="L992" s="218"/>
      <c r="M992" s="178"/>
      <c r="N992" s="178"/>
      <c r="O992" s="217"/>
      <c r="P992" s="217"/>
      <c r="Q992" s="217"/>
      <c r="R992" s="218"/>
    </row>
    <row r="993" spans="1:18" ht="12.5">
      <c r="A993" s="220"/>
      <c r="B993" s="205"/>
      <c r="C993" s="201" t="str">
        <f t="shared" si="0"/>
        <v/>
      </c>
      <c r="D993" s="201" t="str">
        <f t="shared" si="1"/>
        <v/>
      </c>
      <c r="E993" s="201" t="str">
        <f t="shared" si="2"/>
        <v/>
      </c>
      <c r="F993" s="201" t="str">
        <f t="shared" ref="F993:H993" si="989">IF(NOT(ISBLANK(O993)),CONCATENATE(TEXT(O993,"yyyy-mm-ddThh:MM:ss"),"Z"),"")</f>
        <v/>
      </c>
      <c r="G993" s="201" t="str">
        <f t="shared" si="989"/>
        <v/>
      </c>
      <c r="H993" s="201" t="str">
        <f t="shared" si="989"/>
        <v/>
      </c>
      <c r="I993" s="178"/>
      <c r="J993" s="221"/>
      <c r="K993" s="178"/>
      <c r="L993" s="218"/>
      <c r="M993" s="178"/>
      <c r="N993" s="178"/>
      <c r="O993" s="217"/>
      <c r="P993" s="217"/>
      <c r="Q993" s="217"/>
      <c r="R993" s="218"/>
    </row>
    <row r="994" spans="1:18" ht="12.5">
      <c r="A994" s="220"/>
      <c r="B994" s="205"/>
      <c r="C994" s="201" t="str">
        <f t="shared" si="0"/>
        <v/>
      </c>
      <c r="D994" s="201" t="str">
        <f t="shared" si="1"/>
        <v/>
      </c>
      <c r="E994" s="201" t="str">
        <f t="shared" si="2"/>
        <v/>
      </c>
      <c r="F994" s="201" t="str">
        <f t="shared" ref="F994:H994" si="990">IF(NOT(ISBLANK(O994)),CONCATENATE(TEXT(O994,"yyyy-mm-ddThh:MM:ss"),"Z"),"")</f>
        <v/>
      </c>
      <c r="G994" s="201" t="str">
        <f t="shared" si="990"/>
        <v/>
      </c>
      <c r="H994" s="201" t="str">
        <f t="shared" si="990"/>
        <v/>
      </c>
      <c r="I994" s="178"/>
      <c r="J994" s="221"/>
      <c r="K994" s="178"/>
      <c r="L994" s="218"/>
      <c r="M994" s="178"/>
      <c r="N994" s="178"/>
      <c r="O994" s="217"/>
      <c r="P994" s="217"/>
      <c r="Q994" s="217"/>
      <c r="R994" s="218"/>
    </row>
    <row r="995" spans="1:18" ht="12.5">
      <c r="A995" s="220"/>
      <c r="B995" s="205"/>
      <c r="C995" s="201" t="str">
        <f t="shared" si="0"/>
        <v/>
      </c>
      <c r="D995" s="201" t="str">
        <f t="shared" si="1"/>
        <v/>
      </c>
      <c r="E995" s="201" t="str">
        <f t="shared" si="2"/>
        <v/>
      </c>
      <c r="F995" s="201" t="str">
        <f t="shared" ref="F995:H995" si="991">IF(NOT(ISBLANK(O995)),CONCATENATE(TEXT(O995,"yyyy-mm-ddThh:MM:ss"),"Z"),"")</f>
        <v/>
      </c>
      <c r="G995" s="201" t="str">
        <f t="shared" si="991"/>
        <v/>
      </c>
      <c r="H995" s="201" t="str">
        <f t="shared" si="991"/>
        <v/>
      </c>
      <c r="I995" s="178"/>
      <c r="J995" s="221"/>
      <c r="K995" s="178"/>
      <c r="L995" s="218"/>
      <c r="M995" s="178"/>
      <c r="N995" s="178"/>
      <c r="O995" s="217"/>
      <c r="P995" s="217"/>
      <c r="Q995" s="217"/>
      <c r="R995" s="218"/>
    </row>
    <row r="996" spans="1:18" ht="12.5">
      <c r="A996" s="220"/>
      <c r="B996" s="205"/>
      <c r="C996" s="201" t="str">
        <f t="shared" si="0"/>
        <v/>
      </c>
      <c r="D996" s="201" t="str">
        <f t="shared" si="1"/>
        <v/>
      </c>
      <c r="E996" s="201" t="str">
        <f t="shared" si="2"/>
        <v/>
      </c>
      <c r="F996" s="201" t="str">
        <f t="shared" ref="F996:H996" si="992">IF(NOT(ISBLANK(O996)),CONCATENATE(TEXT(O996,"yyyy-mm-ddThh:MM:ss"),"Z"),"")</f>
        <v/>
      </c>
      <c r="G996" s="201" t="str">
        <f t="shared" si="992"/>
        <v/>
      </c>
      <c r="H996" s="201" t="str">
        <f t="shared" si="992"/>
        <v/>
      </c>
      <c r="I996" s="178"/>
      <c r="J996" s="221"/>
      <c r="K996" s="178"/>
      <c r="L996" s="218"/>
      <c r="M996" s="178"/>
      <c r="N996" s="178"/>
      <c r="O996" s="217"/>
      <c r="P996" s="217"/>
      <c r="Q996" s="217"/>
      <c r="R996" s="218"/>
    </row>
    <row r="997" spans="1:18" ht="12.5">
      <c r="A997" s="220"/>
      <c r="B997" s="205"/>
      <c r="C997" s="201" t="str">
        <f t="shared" si="0"/>
        <v/>
      </c>
      <c r="D997" s="201" t="str">
        <f t="shared" si="1"/>
        <v/>
      </c>
      <c r="E997" s="201" t="str">
        <f t="shared" si="2"/>
        <v/>
      </c>
      <c r="F997" s="201" t="str">
        <f t="shared" ref="F997:H997" si="993">IF(NOT(ISBLANK(O997)),CONCATENATE(TEXT(O997,"yyyy-mm-ddThh:MM:ss"),"Z"),"")</f>
        <v/>
      </c>
      <c r="G997" s="201" t="str">
        <f t="shared" si="993"/>
        <v/>
      </c>
      <c r="H997" s="201" t="str">
        <f t="shared" si="993"/>
        <v/>
      </c>
      <c r="I997" s="178"/>
      <c r="J997" s="221"/>
      <c r="K997" s="178"/>
      <c r="L997" s="218"/>
      <c r="M997" s="178"/>
      <c r="N997" s="178"/>
      <c r="O997" s="217"/>
      <c r="P997" s="217"/>
      <c r="Q997" s="217"/>
      <c r="R997" s="218"/>
    </row>
    <row r="998" spans="1:18" ht="12.5">
      <c r="A998" s="220"/>
      <c r="B998" s="205"/>
      <c r="C998" s="201" t="str">
        <f t="shared" si="0"/>
        <v/>
      </c>
      <c r="D998" s="201" t="str">
        <f t="shared" si="1"/>
        <v/>
      </c>
      <c r="E998" s="201" t="str">
        <f t="shared" si="2"/>
        <v/>
      </c>
      <c r="F998" s="201" t="str">
        <f t="shared" ref="F998:H998" si="994">IF(NOT(ISBLANK(O998)),CONCATENATE(TEXT(O998,"yyyy-mm-ddThh:MM:ss"),"Z"),"")</f>
        <v/>
      </c>
      <c r="G998" s="201" t="str">
        <f t="shared" si="994"/>
        <v/>
      </c>
      <c r="H998" s="201" t="str">
        <f t="shared" si="994"/>
        <v/>
      </c>
      <c r="I998" s="178"/>
      <c r="J998" s="221"/>
      <c r="K998" s="178"/>
      <c r="L998" s="218"/>
      <c r="M998" s="178"/>
      <c r="N998" s="178"/>
      <c r="O998" s="217"/>
      <c r="P998" s="217"/>
      <c r="Q998" s="217"/>
      <c r="R998" s="218"/>
    </row>
    <row r="999" spans="1:18" ht="12.5">
      <c r="A999" s="220"/>
      <c r="B999" s="205"/>
      <c r="C999" s="201" t="str">
        <f t="shared" si="0"/>
        <v/>
      </c>
      <c r="D999" s="201" t="str">
        <f t="shared" si="1"/>
        <v/>
      </c>
      <c r="E999" s="201" t="str">
        <f t="shared" si="2"/>
        <v/>
      </c>
      <c r="F999" s="201" t="str">
        <f t="shared" ref="F999:H999" si="995">IF(NOT(ISBLANK(O999)),CONCATENATE(TEXT(O999,"yyyy-mm-ddThh:MM:ss"),"Z"),"")</f>
        <v/>
      </c>
      <c r="G999" s="201" t="str">
        <f t="shared" si="995"/>
        <v/>
      </c>
      <c r="H999" s="201" t="str">
        <f t="shared" si="995"/>
        <v/>
      </c>
      <c r="I999" s="178"/>
      <c r="J999" s="221"/>
      <c r="K999" s="178"/>
      <c r="L999" s="218"/>
      <c r="M999" s="178"/>
      <c r="N999" s="178"/>
      <c r="O999" s="217"/>
      <c r="P999" s="217"/>
      <c r="Q999" s="217"/>
      <c r="R999" s="218"/>
    </row>
    <row r="1000" spans="1:18" ht="12.5">
      <c r="A1000" s="220"/>
      <c r="B1000" s="205"/>
      <c r="C1000" s="201" t="str">
        <f t="shared" si="0"/>
        <v/>
      </c>
      <c r="D1000" s="201" t="str">
        <f t="shared" si="1"/>
        <v/>
      </c>
      <c r="E1000" s="201" t="str">
        <f t="shared" si="2"/>
        <v/>
      </c>
      <c r="F1000" s="201" t="str">
        <f t="shared" ref="F1000:H1000" si="996">IF(NOT(ISBLANK(O1000)),CONCATENATE(TEXT(O1000,"yyyy-mm-ddThh:MM:ss"),"Z"),"")</f>
        <v/>
      </c>
      <c r="G1000" s="201" t="str">
        <f t="shared" si="996"/>
        <v/>
      </c>
      <c r="H1000" s="201" t="str">
        <f t="shared" si="996"/>
        <v/>
      </c>
      <c r="I1000" s="178"/>
      <c r="J1000" s="221"/>
      <c r="K1000" s="178"/>
      <c r="L1000" s="218"/>
      <c r="M1000" s="178"/>
      <c r="N1000" s="178"/>
      <c r="O1000" s="217"/>
      <c r="P1000" s="217"/>
      <c r="Q1000" s="217"/>
      <c r="R1000" s="218"/>
    </row>
    <row r="1001" spans="1:18" ht="12.5">
      <c r="A1001" s="220"/>
      <c r="B1001" s="205"/>
      <c r="C1001" s="201" t="str">
        <f t="shared" si="0"/>
        <v/>
      </c>
      <c r="D1001" s="201" t="str">
        <f t="shared" si="1"/>
        <v/>
      </c>
      <c r="E1001" s="201" t="str">
        <f t="shared" si="2"/>
        <v/>
      </c>
      <c r="F1001" s="201" t="str">
        <f t="shared" ref="F1001:H1001" si="997">IF(NOT(ISBLANK(O1001)),CONCATENATE(TEXT(O1001,"yyyy-mm-ddThh:MM:ss"),"Z"),"")</f>
        <v/>
      </c>
      <c r="G1001" s="201" t="str">
        <f t="shared" si="997"/>
        <v/>
      </c>
      <c r="H1001" s="201" t="str">
        <f t="shared" si="997"/>
        <v/>
      </c>
      <c r="I1001" s="178"/>
      <c r="J1001" s="221"/>
      <c r="K1001" s="178"/>
      <c r="L1001" s="218"/>
      <c r="M1001" s="178"/>
      <c r="N1001" s="178"/>
      <c r="O1001" s="217"/>
      <c r="P1001" s="217"/>
      <c r="Q1001" s="217"/>
      <c r="R1001" s="218"/>
    </row>
    <row r="1002" spans="1:18" ht="12.5">
      <c r="A1002" s="220"/>
      <c r="B1002" s="205"/>
      <c r="C1002" s="201" t="str">
        <f t="shared" si="0"/>
        <v/>
      </c>
      <c r="D1002" s="201" t="str">
        <f t="shared" si="1"/>
        <v/>
      </c>
      <c r="E1002" s="201" t="str">
        <f t="shared" si="2"/>
        <v/>
      </c>
      <c r="F1002" s="201" t="str">
        <f t="shared" ref="F1002:H1002" si="998">IF(NOT(ISBLANK(O1002)),CONCATENATE(TEXT(O1002,"yyyy-mm-ddThh:MM:ss"),"Z"),"")</f>
        <v/>
      </c>
      <c r="G1002" s="201" t="str">
        <f t="shared" si="998"/>
        <v/>
      </c>
      <c r="H1002" s="201" t="str">
        <f t="shared" si="998"/>
        <v/>
      </c>
      <c r="I1002" s="178"/>
      <c r="J1002" s="221"/>
      <c r="K1002" s="178"/>
      <c r="L1002" s="218"/>
      <c r="M1002" s="178"/>
      <c r="N1002" s="178"/>
      <c r="O1002" s="217"/>
      <c r="P1002" s="217"/>
      <c r="Q1002" s="217"/>
      <c r="R1002" s="218"/>
    </row>
    <row r="1003" spans="1:18" ht="12.5">
      <c r="A1003" s="220"/>
      <c r="B1003" s="205"/>
      <c r="C1003" s="201" t="str">
        <f t="shared" si="0"/>
        <v/>
      </c>
      <c r="D1003" s="201" t="str">
        <f t="shared" si="1"/>
        <v/>
      </c>
      <c r="E1003" s="201" t="str">
        <f t="shared" si="2"/>
        <v/>
      </c>
      <c r="F1003" s="201" t="str">
        <f t="shared" ref="F1003:H1003" si="999">IF(NOT(ISBLANK(O1003)),CONCATENATE(TEXT(O1003,"yyyy-mm-ddThh:MM:ss"),"Z"),"")</f>
        <v/>
      </c>
      <c r="G1003" s="201" t="str">
        <f t="shared" si="999"/>
        <v/>
      </c>
      <c r="H1003" s="201" t="str">
        <f t="shared" si="999"/>
        <v/>
      </c>
      <c r="I1003" s="178"/>
      <c r="J1003" s="221"/>
      <c r="K1003" s="178"/>
      <c r="L1003" s="218"/>
      <c r="M1003" s="178"/>
      <c r="N1003" s="178"/>
      <c r="O1003" s="217"/>
      <c r="P1003" s="217"/>
      <c r="Q1003" s="217"/>
      <c r="R1003" s="218"/>
    </row>
    <row r="1004" spans="1:18" ht="12.5">
      <c r="A1004" s="220"/>
      <c r="B1004" s="205"/>
      <c r="C1004" s="201" t="str">
        <f t="shared" si="0"/>
        <v/>
      </c>
      <c r="D1004" s="201" t="str">
        <f t="shared" si="1"/>
        <v/>
      </c>
      <c r="E1004" s="201" t="str">
        <f t="shared" si="2"/>
        <v/>
      </c>
      <c r="F1004" s="201" t="str">
        <f t="shared" ref="F1004:H1004" si="1000">IF(NOT(ISBLANK(O1004)),CONCATENATE(TEXT(O1004,"yyyy-mm-ddThh:MM:ss"),"Z"),"")</f>
        <v/>
      </c>
      <c r="G1004" s="201" t="str">
        <f t="shared" si="1000"/>
        <v/>
      </c>
      <c r="H1004" s="201" t="str">
        <f t="shared" si="1000"/>
        <v/>
      </c>
      <c r="I1004" s="178"/>
      <c r="J1004" s="221"/>
      <c r="K1004" s="178"/>
      <c r="L1004" s="218"/>
      <c r="M1004" s="178"/>
      <c r="N1004" s="178"/>
      <c r="O1004" s="217"/>
      <c r="P1004" s="217"/>
      <c r="Q1004" s="217"/>
      <c r="R1004" s="218"/>
    </row>
    <row r="1005" spans="1:18" ht="12.5">
      <c r="A1005" s="220"/>
      <c r="B1005" s="205"/>
      <c r="C1005" s="201" t="str">
        <f t="shared" si="0"/>
        <v/>
      </c>
      <c r="D1005" s="201" t="str">
        <f t="shared" si="1"/>
        <v/>
      </c>
      <c r="E1005" s="201" t="str">
        <f t="shared" si="2"/>
        <v/>
      </c>
      <c r="F1005" s="201" t="str">
        <f t="shared" ref="F1005:H1005" si="1001">IF(NOT(ISBLANK(O1005)),CONCATENATE(TEXT(O1005,"yyyy-mm-ddThh:MM:ss"),"Z"),"")</f>
        <v/>
      </c>
      <c r="G1005" s="201" t="str">
        <f t="shared" si="1001"/>
        <v/>
      </c>
      <c r="H1005" s="201" t="str">
        <f t="shared" si="1001"/>
        <v/>
      </c>
      <c r="I1005" s="178"/>
      <c r="J1005" s="221"/>
      <c r="K1005" s="178"/>
      <c r="L1005" s="218"/>
      <c r="M1005" s="178"/>
      <c r="N1005" s="178"/>
      <c r="O1005" s="217"/>
      <c r="P1005" s="217"/>
      <c r="Q1005" s="217"/>
      <c r="R1005" s="218"/>
    </row>
    <row r="1006" spans="1:18" ht="12.5">
      <c r="A1006" s="220"/>
      <c r="B1006" s="205"/>
      <c r="C1006" s="201" t="str">
        <f t="shared" si="0"/>
        <v/>
      </c>
      <c r="D1006" s="201" t="str">
        <f t="shared" si="1"/>
        <v/>
      </c>
      <c r="E1006" s="201" t="str">
        <f t="shared" si="2"/>
        <v/>
      </c>
      <c r="F1006" s="201" t="str">
        <f t="shared" ref="F1006:H1006" si="1002">IF(NOT(ISBLANK(O1006)),CONCATENATE(TEXT(O1006,"yyyy-mm-ddThh:MM:ss"),"Z"),"")</f>
        <v/>
      </c>
      <c r="G1006" s="201" t="str">
        <f t="shared" si="1002"/>
        <v/>
      </c>
      <c r="H1006" s="201" t="str">
        <f t="shared" si="1002"/>
        <v/>
      </c>
      <c r="I1006" s="178"/>
      <c r="J1006" s="221"/>
      <c r="K1006" s="178"/>
      <c r="L1006" s="218"/>
      <c r="M1006" s="178"/>
      <c r="N1006" s="178"/>
      <c r="O1006" s="217"/>
      <c r="P1006" s="217"/>
      <c r="Q1006" s="217"/>
      <c r="R1006" s="218"/>
    </row>
    <row r="1007" spans="1:18" ht="12.5">
      <c r="A1007" s="220"/>
      <c r="B1007" s="205"/>
      <c r="C1007" s="201" t="str">
        <f t="shared" si="0"/>
        <v/>
      </c>
      <c r="D1007" s="201" t="str">
        <f t="shared" si="1"/>
        <v/>
      </c>
      <c r="E1007" s="201" t="str">
        <f t="shared" si="2"/>
        <v/>
      </c>
      <c r="F1007" s="201" t="str">
        <f t="shared" ref="F1007:H1007" si="1003">IF(NOT(ISBLANK(O1007)),CONCATENATE(TEXT(O1007,"yyyy-mm-ddThh:MM:ss"),"Z"),"")</f>
        <v/>
      </c>
      <c r="G1007" s="201" t="str">
        <f t="shared" si="1003"/>
        <v/>
      </c>
      <c r="H1007" s="201" t="str">
        <f t="shared" si="1003"/>
        <v/>
      </c>
      <c r="I1007" s="178"/>
      <c r="J1007" s="221"/>
      <c r="K1007" s="178"/>
      <c r="L1007" s="218"/>
      <c r="M1007" s="178"/>
      <c r="N1007" s="178"/>
      <c r="O1007" s="217"/>
      <c r="P1007" s="217"/>
      <c r="Q1007" s="217"/>
      <c r="R1007" s="218"/>
    </row>
    <row r="1008" spans="1:18" ht="12.5">
      <c r="A1008" s="220"/>
      <c r="B1008" s="205"/>
      <c r="C1008" s="201" t="str">
        <f t="shared" si="0"/>
        <v/>
      </c>
      <c r="D1008" s="201" t="str">
        <f t="shared" si="1"/>
        <v/>
      </c>
      <c r="E1008" s="201" t="str">
        <f t="shared" si="2"/>
        <v/>
      </c>
      <c r="F1008" s="201" t="str">
        <f t="shared" ref="F1008:H1008" si="1004">IF(NOT(ISBLANK(O1008)),CONCATENATE(TEXT(O1008,"yyyy-mm-ddThh:MM:ss"),"Z"),"")</f>
        <v/>
      </c>
      <c r="G1008" s="201" t="str">
        <f t="shared" si="1004"/>
        <v/>
      </c>
      <c r="H1008" s="201" t="str">
        <f t="shared" si="1004"/>
        <v/>
      </c>
      <c r="I1008" s="178"/>
      <c r="J1008" s="221"/>
      <c r="K1008" s="178"/>
      <c r="L1008" s="218"/>
      <c r="M1008" s="178"/>
      <c r="N1008" s="178"/>
      <c r="O1008" s="217"/>
      <c r="P1008" s="217"/>
      <c r="Q1008" s="217"/>
      <c r="R1008" s="218"/>
    </row>
  </sheetData>
  <mergeCells count="1">
    <mergeCell ref="C2:E2"/>
  </mergeCells>
  <dataValidations count="1">
    <dataValidation type="custom" allowBlank="1" showDropDown="1" showErrorMessage="1" sqref="O8:Q1008" xr:uid="{00000000-0002-0000-0A00-000002000000}">
      <formula1>OR(NOT(ISERROR(DATEVALUE(O8))), AND(ISNUMBER(O8), LEFT(CELL("format", O8))="D"))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prompt="Choose the identifier for the contracting process this item relates to. Complete the 'Input: Contracting processes' sheet before entering data in this sheet." xr:uid="{00000000-0002-0000-0A00-000000000000}">
          <x14:formula1>
            <xm:f>'Input Contracting processes'!$BA$8:$BA$1008</xm:f>
          </x14:formula1>
          <xm:sqref>I8:I1008</xm:sqref>
        </x14:dataValidation>
        <x14:dataValidation type="list" allowBlank="1" showErrorMessage="1" xr:uid="{00000000-0002-0000-0A00-000001000000}">
          <x14:formula1>
            <xm:f>'# Reference codelists'!$F$2:$F$6</xm:f>
          </x14:formula1>
          <xm:sqref>L7:L1008</xm:sqref>
        </x14:dataValidation>
        <x14:dataValidation type="list" allowBlank="1" showErrorMessage="1" xr:uid="{00000000-0002-0000-0A00-000003000000}">
          <x14:formula1>
            <xm:f>'# Reference codelists'!$H$2:$H$5</xm:f>
          </x14:formula1>
          <xm:sqref>R7:R1008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2CC"/>
    <outlinePr summaryBelow="0" summaryRight="0"/>
  </sheetPr>
  <dimension ref="A1:O1008"/>
  <sheetViews>
    <sheetView workbookViewId="0">
      <pane xSplit="1" ySplit="7" topLeftCell="B8" activePane="bottomRight" state="frozen"/>
      <selection pane="topRight" activeCell="B1" sqref="B1"/>
      <selection pane="bottomLeft" activeCell="A8" sqref="A8"/>
      <selection pane="bottomRight" activeCell="A2" sqref="A2:M4"/>
    </sheetView>
  </sheetViews>
  <sheetFormatPr defaultColWidth="14.453125" defaultRowHeight="15.75" customHeight="1" outlineLevelRow="1" outlineLevelCol="1"/>
  <cols>
    <col min="1" max="1" width="28.7265625" customWidth="1"/>
    <col min="2" max="2" width="28.7265625" customWidth="1" collapsed="1"/>
    <col min="3" max="11" width="28.7265625" hidden="1" customWidth="1" outlineLevel="1"/>
    <col min="12" max="12" width="28.7265625" customWidth="1"/>
    <col min="13" max="13" width="28.7265625" customWidth="1" collapsed="1"/>
    <col min="14" max="15" width="28.7265625" hidden="1" customWidth="1" outlineLevel="1"/>
  </cols>
  <sheetData>
    <row r="1" spans="1:15" ht="15.75" customHeight="1">
      <c r="A1" s="187" t="s">
        <v>435</v>
      </c>
      <c r="B1" s="74"/>
      <c r="C1" s="74"/>
      <c r="D1" s="80"/>
      <c r="E1" s="80"/>
      <c r="F1" s="80"/>
      <c r="G1" s="80"/>
      <c r="H1" s="80"/>
      <c r="I1" s="80"/>
      <c r="J1" s="80"/>
      <c r="K1" s="223"/>
      <c r="L1" s="81"/>
      <c r="M1" s="77"/>
      <c r="N1" s="77"/>
      <c r="O1" s="80"/>
    </row>
    <row r="2" spans="1:15" ht="15.75" customHeight="1">
      <c r="A2" s="298" t="s">
        <v>436</v>
      </c>
      <c r="B2" s="270" t="s">
        <v>437</v>
      </c>
      <c r="C2" s="333"/>
      <c r="D2" s="329"/>
      <c r="E2" s="329"/>
      <c r="F2" s="329"/>
      <c r="G2" s="329"/>
      <c r="H2" s="329"/>
      <c r="I2" s="325"/>
      <c r="J2" s="299"/>
      <c r="K2" s="299"/>
      <c r="L2" s="300" t="s">
        <v>438</v>
      </c>
      <c r="M2" s="282" t="s">
        <v>201</v>
      </c>
      <c r="N2" s="209"/>
      <c r="O2" s="209"/>
    </row>
    <row r="3" spans="1:15" ht="15.75" customHeight="1">
      <c r="A3" s="294" t="s">
        <v>458</v>
      </c>
      <c r="B3" s="261"/>
      <c r="C3" s="262" t="s">
        <v>113</v>
      </c>
      <c r="D3" s="262" t="s">
        <v>125</v>
      </c>
      <c r="E3" s="262" t="s">
        <v>135</v>
      </c>
      <c r="F3" s="262" t="s">
        <v>147</v>
      </c>
      <c r="G3" s="262" t="s">
        <v>153</v>
      </c>
      <c r="H3" s="262" t="s">
        <v>159</v>
      </c>
      <c r="I3" s="262" t="s">
        <v>168</v>
      </c>
      <c r="J3" s="264" t="s">
        <v>174</v>
      </c>
      <c r="K3" s="264" t="s">
        <v>182</v>
      </c>
      <c r="L3" s="262" t="s">
        <v>35</v>
      </c>
      <c r="M3" s="265" t="s">
        <v>200</v>
      </c>
      <c r="N3" s="96" t="s">
        <v>209</v>
      </c>
      <c r="O3" s="224" t="s">
        <v>214</v>
      </c>
    </row>
    <row r="4" spans="1:15" ht="15.75" customHeight="1">
      <c r="A4" s="295" t="s">
        <v>243</v>
      </c>
      <c r="B4" s="291"/>
      <c r="C4" s="292" t="str">
        <f ca="1">IFERROR(__xludf.DUMMYFUNCTION("INDEX('# Reference schema'!$B$1:$D$597,MATCH(REGEXREPLACE(C3,""/\d+/"",""/""),'# Reference schema'!$B:$B,0),MATCH(""title"",'# Reference schema'!$B$1:$D$1,0))"),"Release ID")</f>
        <v>Release ID</v>
      </c>
      <c r="D4" s="292" t="str">
        <f ca="1">IFERROR(__xludf.DUMMYFUNCTION("INDEX('# Reference schema'!$B$1:$D$597,MATCH(REGEXREPLACE(D3,""/\d+/"",""/""),'# Reference schema'!$B:$B,0),MATCH(""title"",'# Reference schema'!$B$1:$D$1,0))"),"Contract ID")</f>
        <v>Contract ID</v>
      </c>
      <c r="E4" s="292" t="str">
        <f ca="1">IFERROR(__xludf.DUMMYFUNCTION("INDEX('# Reference schema'!$B$1:$D$597,MATCH(REGEXREPLACE(E3,""/\d+/"",""/""),'# Reference schema'!$B:$B,0),MATCH(""title"",'# Reference schema'!$B$1:$D$1,0))"),"ID")</f>
        <v>ID</v>
      </c>
      <c r="F4" s="292" t="str">
        <f ca="1">IFERROR(__xludf.DUMMYFUNCTION("INDEX('# Reference schema'!$B$1:$D$597,MATCH(REGEXREPLACE(F3,""/\d+/"",""/""),'# Reference schema'!$B:$B,0),MATCH(""title"",'# Reference schema'!$B$1:$D$1,0))"),"Organization ID")</f>
        <v>Organization ID</v>
      </c>
      <c r="G4" s="292" t="str">
        <f ca="1">IFERROR(__xludf.DUMMYFUNCTION("INDEX('# Reference schema'!$B$1:$D$597,MATCH(REGEXREPLACE(G3,""/\d+/"",""/""),'# Reference schema'!$B:$B,0),MATCH(""title"",'# Reference schema'!$B$1:$D$1,0))"),"Organization name")</f>
        <v>Organization name</v>
      </c>
      <c r="H4" s="292" t="str">
        <f ca="1">IFERROR(__xludf.DUMMYFUNCTION("INDEX('# Reference schema'!$B$1:$D$597,MATCH(REGEXREPLACE(H3,""/\d+/"",""/""),'# Reference schema'!$B:$B,0),MATCH(""title"",'# Reference schema'!$B$1:$D$1,0))"),"Organization ID")</f>
        <v>Organization ID</v>
      </c>
      <c r="I4" s="292" t="str">
        <f ca="1">IFERROR(__xludf.DUMMYFUNCTION("INDEX('# Reference schema'!$B$1:$D$597,MATCH(REGEXREPLACE(I3,""/\d+/"",""/""),'# Reference schema'!$B:$B,0),MATCH(""title"",'# Reference schema'!$B$1:$D$1,0))"),"Organization name")</f>
        <v>Organization name</v>
      </c>
      <c r="J4" s="301" t="str">
        <f ca="1">IFERROR(__xludf.DUMMYFUNCTION("IFERROR(INDEX('# Reference schema'!$B$1:$D$597,MATCH(REGEXREPLACE(J3,""/\d+/"",""/""),'# Reference schema'!$B:$B,0),MATCH(""title"",'# Reference schema'!$B$1:$D$1,0)))"),"Currency")</f>
        <v>Currency</v>
      </c>
      <c r="K4" s="301" t="str">
        <f ca="1">IFERROR(__xludf.DUMMYFUNCTION("IFERROR(INDEX('# Reference schema'!$B$1:$D$597,MATCH(REGEXREPLACE(K3,""/\d+/"",""/""),'# Reference schema'!$B:$B,0),MATCH(""title"",'# Reference schema'!$B$1:$D$1,0)))"),"Date")</f>
        <v>Date</v>
      </c>
      <c r="L4" s="292" t="str">
        <f ca="1">IFERROR(__xludf.DUMMYFUNCTION("INDEX('# Reference schema'!$B$1:$D$597,MATCH(REGEXREPLACE(L3,""/\d+/"",""/""),'# Reference schema'!$B:$B,0),MATCH(""title"",'# Reference schema'!$B$1:$D$1,0))"),"Open Contracting ID")</f>
        <v>Open Contracting ID</v>
      </c>
      <c r="M4" s="292" t="str">
        <f ca="1">IFERROR(__xludf.DUMMYFUNCTION("IFERROR(INDEX('# Reference schema'!$B$1:$D$597,MATCH(REGEXREPLACE(REGEXREPLACE(M3,""^#\s?"",""""),""/\d+/"",""/""),'# Reference schema'!$B:$B,0),MATCH(""title"",'# Reference schema'!$B$1:$D$1,0)))"),"Transactions")</f>
        <v>Transactions</v>
      </c>
      <c r="N4" s="58" t="str">
        <f ca="1">IFERROR(__xludf.DUMMYFUNCTION("IFERROR(INDEX('# Reference schema'!$B$1:$D$597,MATCH(REGEXREPLACE(REGEXREPLACE(N3,""^#\s?"",""""),""/\d+/"",""/""),'# Reference schema'!$B:$B,0),MATCH(""title"",'# Reference schema'!$B$1:$D$1,0)))"),"Date")</f>
        <v>Date</v>
      </c>
      <c r="O4" s="191" t="str">
        <f ca="1">IFERROR(__xludf.DUMMYFUNCTION("IFERROR(INDEX('# Reference schema'!$B$1:$D$597,MATCH(REGEXREPLACE(O3,""/\d+/"",""/""),'# Reference schema'!$B:$B,0),MATCH(""title"",'# Reference schema'!$B$1:$D$1,0)))"),"Amount")</f>
        <v>Amount</v>
      </c>
    </row>
    <row r="5" spans="1:15" ht="15.75" customHeight="1" outlineLevel="1">
      <c r="A5" s="192" t="s">
        <v>57</v>
      </c>
      <c r="B5" s="101"/>
      <c r="C5" s="102" t="str">
        <f ca="1">IFERROR(__xludf.DUMMYFUNCTION("INDEX('# Reference schema'!$B$1:$D$597,MATCH(REGEXREPLACE(C3,""/\d+/"",""/""),'# Reference schema'!$B:$B,0),MATCH(""description"",'# Reference schema'!$B$1:$D$1,0))"),"An identifier for this particular release of information. A release identifier must be unique within the scope of its related contracting process (defined by a common ocid). A release identifier must not contain the # character.")</f>
        <v>An identifier for this particular release of information. A release identifier must be unique within the scope of its related contracting process (defined by a common ocid). A release identifier must not contain the # character.</v>
      </c>
      <c r="D5" s="102" t="str">
        <f ca="1">IFERROR(__xludf.DUMMYFUNCTION("INDEX('# Reference schema'!$B$1:$D$597,MATCH(REGEXREPLACE(D3,""/\d+/"",""/""),'# Reference schema'!$B:$B,0),MATCH(""description"",'# Reference schema'!$B$1:$D$1,0))"),"The identifier for this contract. It must be unique and must not change within the Open Contracting Process it is part of (defined by a single ocid). See the identifier guidance for further details.")</f>
        <v>The identifier for this contract. It must be unique and must not change within the Open Contracting Process it is part of (defined by a single ocid). See the identifier guidance for further details.</v>
      </c>
      <c r="E5" s="102" t="str">
        <f ca="1">IFERROR(__xludf.DUMMYFUNCTION("INDEX('# Reference schema'!$B$1:$D$597,MATCH(REGEXREPLACE(E3,""/\d+/"",""/""),'# Reference schema'!$B:$B,0),MATCH(""description"",'# Reference schema'!$B$1:$D$1,0))"),"A unique identifier for this transaction. This identifier should be possible to cross-reference against the provided data source. For IATI this is the transaction reference.")</f>
        <v>A unique identifier for this transaction. This identifier should be possible to cross-reference against the provided data source. For IATI this is the transaction reference.</v>
      </c>
      <c r="F5" s="102" t="str">
        <f ca="1">IFERROR(__xludf.DUMMYFUNCTION("INDEX('# Reference schema'!$B$1:$D$597,MATCH(REGEXREPLACE(F3,""/\d+/"",""/""),'# Reference schema'!$B:$B,0),MATCH(""description"",'# Reference schema'!$B$1:$D$1,0))"),"The id of the party being referenced. This must match the id of an entry in the parties section.")</f>
        <v>The id of the party being referenced. This must match the id of an entry in the parties section.</v>
      </c>
      <c r="G5" s="102" t="str">
        <f ca="1">IFERROR(__xludf.DUMMYFUNCTION("INDEX('# Reference schema'!$B$1:$D$597,MATCH(REGEXREPLACE(G3,""/\d+/"",""/""),'# Reference schema'!$B:$B,0),MATCH(""description"",'# Reference schema'!$B$1:$D$1,0))"),"The name of the party being referenced. This must match the name of an entry in the parties section.")</f>
        <v>The name of the party being referenced. This must match the name of an entry in the parties section.</v>
      </c>
      <c r="H5" s="102" t="str">
        <f ca="1">IFERROR(__xludf.DUMMYFUNCTION("INDEX('# Reference schema'!$B$1:$D$597,MATCH(REGEXREPLACE(H3,""/\d+/"",""/""),'# Reference schema'!$B:$B,0),MATCH(""description"",'# Reference schema'!$B$1:$D$1,0))"),"The id of the party being referenced. This must match the id of an entry in the parties section.")</f>
        <v>The id of the party being referenced. This must match the id of an entry in the parties section.</v>
      </c>
      <c r="I5" s="102" t="str">
        <f ca="1">IFERROR(__xludf.DUMMYFUNCTION("INDEX('# Reference schema'!$B$1:$D$597,MATCH(REGEXREPLACE(I3,""/\d+/"",""/""),'# Reference schema'!$B:$B,0),MATCH(""description"",'# Reference schema'!$B$1:$D$1,0))"),"The name of the party being referenced. This must match the name of an entry in the parties section.")</f>
        <v>The name of the party being referenced. This must match the name of an entry in the parties section.</v>
      </c>
      <c r="J5" s="194" t="str">
        <f ca="1">IFERROR(__xludf.DUMMYFUNCTION("IFERROR(INDEX('# Reference schema'!$B$1:$D$597,MATCH(REGEXREPLACE(J3,""/\d+/"",""/""),'# Reference schema'!$B:$B,0),MATCH(""description"",'# Reference schema'!$B$1:$D$1,0)))"),"The currency of the amount, from the closed currency codelist.")</f>
        <v>The currency of the amount, from the closed currency codelist.</v>
      </c>
      <c r="K5" s="194" t="str">
        <f ca="1">IFERROR(__xludf.DUMMYFUNCTION("IFERROR(INDEX('# Reference schema'!$B$1:$D$597,MATCH(REGEXREPLACE(K3,""/\d+/"",""/""),'# Reference schema'!$B:$B,0),MATCH(""description"",'# Reference schema'!$B$1:$D$1,0)))"),"The date of the transaction")</f>
        <v>The date of the transaction</v>
      </c>
      <c r="L5" s="102" t="str">
        <f ca="1">IFERROR(__xludf.DUMMYFUNCTION("INDEX('# Reference schema'!$B$1:$D$597,MATCH(REGEXREPLACE(L3,""/\d+/"",""/""),'# Reference schema'!$B:$B,0),MATCH(""description"",'# Reference schema'!$B$1:$D$1,0))"),"A globally unique identifier for this Open Contracting Process. Composed of an ocid prefix and an identifier for the contracting process. For more information see the Open Contracting Identifier guidance")</f>
        <v>A globally unique identifier for this Open Contracting Process. Composed of an ocid prefix and an identifier for the contracting process. For more information see the Open Contracting Identifier guidance</v>
      </c>
      <c r="M5" s="102" t="str">
        <f ca="1">IFERROR(__xludf.DUMMYFUNCTION("IFERROR(INDEX('# Reference schema'!$B$1:$D$597,MATCH(REGEXREPLACE(REGEXREPLACE(M3,""^#\s?"",""""),""/\d+/"",""/""),'# Reference schema'!$B:$B,0),MATCH(""description"",'# Reference schema'!$B$1:$D$1,0)))"),"A list of the spending transactions made against this contract")</f>
        <v>A list of the spending transactions made against this contract</v>
      </c>
      <c r="N5" s="102" t="str">
        <f ca="1">IFERROR(__xludf.DUMMYFUNCTION("IFERROR(INDEX('# Reference schema'!$B$1:$D$597,MATCH(REGEXREPLACE(REGEXREPLACE(N3,""^#\s?"",""""),""/\d+/"",""/""),'# Reference schema'!$B:$B,0),MATCH(""description"",'# Reference schema'!$B$1:$D$1,0)))"),"The date of the transaction")</f>
        <v>The date of the transaction</v>
      </c>
      <c r="O5" s="194" t="str">
        <f ca="1">IFERROR(__xludf.DUMMYFUNCTION("IFERROR(INDEX('# Reference schema'!$B$1:$D$597,MATCH(REGEXREPLACE(O3,""/\d+/"",""/""),'# Reference schema'!$B:$B,0),MATCH(""description"",'# Reference schema'!$B$1:$D$1,0)))"),"Amount as a number.")</f>
        <v>Amount as a number.</v>
      </c>
    </row>
    <row r="6" spans="1:15" ht="15.75" customHeight="1" outlineLevel="1">
      <c r="A6" s="192" t="s">
        <v>459</v>
      </c>
      <c r="B6" s="104" t="s">
        <v>460</v>
      </c>
      <c r="C6" s="105" t="s">
        <v>463</v>
      </c>
      <c r="D6" s="105" t="s">
        <v>620</v>
      </c>
      <c r="E6" s="105" t="s">
        <v>614</v>
      </c>
      <c r="F6" s="105" t="s">
        <v>621</v>
      </c>
      <c r="G6" s="105" t="s">
        <v>622</v>
      </c>
      <c r="H6" s="105" t="s">
        <v>623</v>
      </c>
      <c r="I6" s="105" t="s">
        <v>624</v>
      </c>
      <c r="J6" s="106"/>
      <c r="K6" s="111" t="s">
        <v>497</v>
      </c>
      <c r="L6" s="105" t="s">
        <v>565</v>
      </c>
      <c r="M6" s="113" t="s">
        <v>625</v>
      </c>
      <c r="N6" s="105" t="s">
        <v>499</v>
      </c>
      <c r="O6" s="106"/>
    </row>
    <row r="7" spans="1:15" ht="15.75" customHeight="1" outlineLevel="1">
      <c r="A7" s="195" t="s">
        <v>529</v>
      </c>
      <c r="B7" s="196"/>
      <c r="C7" s="125" t="str">
        <f t="shared" ref="C7:C1008" si="0">IF(ISBLANK($L7),"",$L7)</f>
        <v>ocds-123456-abc</v>
      </c>
      <c r="D7" s="125" t="str">
        <f>IF(COUNTA(#REF!)&gt;0,$L7,"")</f>
        <v>ocds-123456-abc</v>
      </c>
      <c r="E7" s="125">
        <f t="shared" ref="E7:E1008" si="1">IF(COUNTA($N7:$O7)&gt;0,ROW()-7,"")</f>
        <v>0</v>
      </c>
      <c r="F7" s="125" t="str">
        <f>IF(COUNTA($N7:$O7)&gt;0,'Input Contracting processes'!$P7,"")</f>
        <v>EC-RUC-89789789</v>
      </c>
      <c r="G7" s="125" t="str">
        <f>IF(COUNTA($N7:$O7)&gt;0,'Input Contracting processes'!$S7,"")</f>
        <v>Natural goods co</v>
      </c>
      <c r="H7" s="125" t="str">
        <f>IF(COUNTA($N7:$O7)&gt;0,'Input Contracting processes'!$K7,"")</f>
        <v>EC-RUC-12345676</v>
      </c>
      <c r="I7" s="125" t="str">
        <f>IF(COUNTA($N7:$O7)&gt;0,'Input Contracting processes'!$L7,"")</f>
        <v>Municipality of Mejia, Ecuador</v>
      </c>
      <c r="J7" s="225" t="str">
        <f t="shared" ref="J7:J70" si="2">IF(NOT(ISBLANK($O7)),currency,"")</f>
        <v>USD</v>
      </c>
      <c r="K7" s="225" t="str">
        <f t="shared" ref="K7:K1008" si="3">IF(NOT(ISBLANK(N7)),CONCATENATE(TEXT(N7,"yyyy-mm-ddThh:MM:ss"),"Z"),"")</f>
        <v>yyyy-04-ddT00:00:00Z</v>
      </c>
      <c r="L7" s="140" t="s">
        <v>530</v>
      </c>
      <c r="M7" s="139"/>
      <c r="N7" s="214">
        <v>43931</v>
      </c>
      <c r="O7" s="141">
        <v>5000</v>
      </c>
    </row>
    <row r="8" spans="1:15" ht="15.75" customHeight="1">
      <c r="A8" s="199" t="s">
        <v>40</v>
      </c>
      <c r="B8" s="200"/>
      <c r="C8" s="201" t="str">
        <f t="shared" si="0"/>
        <v/>
      </c>
      <c r="D8" s="201" t="str">
        <f t="shared" ref="D8:D1008" si="4">IF(COUNTA($L8)&gt;0,$L8,"")</f>
        <v/>
      </c>
      <c r="E8" s="201" t="str">
        <f t="shared" si="1"/>
        <v/>
      </c>
      <c r="F8" s="201" t="str">
        <f>IF(COUNTA($N8:$O8)&gt;0,'Input Contracting processes'!$P8,"")</f>
        <v/>
      </c>
      <c r="G8" s="201" t="str">
        <f>IF(COUNTA($N8:$O8)&gt;0,'Input Contracting processes'!$S8,"")</f>
        <v/>
      </c>
      <c r="H8" s="201" t="str">
        <f>IF(COUNTA($N8:$O8)&gt;0,'Input Contracting processes'!$K8,"")</f>
        <v/>
      </c>
      <c r="I8" s="201" t="str">
        <f>IF(COUNTA($N8:$O8)&gt;0,'Input Contracting processes'!$L8,"")</f>
        <v/>
      </c>
      <c r="J8" s="226" t="str">
        <f t="shared" si="2"/>
        <v/>
      </c>
      <c r="K8" s="226" t="str">
        <f t="shared" si="3"/>
        <v/>
      </c>
      <c r="L8" s="203"/>
      <c r="M8" s="163"/>
      <c r="N8" s="217"/>
      <c r="O8" s="165"/>
    </row>
    <row r="9" spans="1:15" ht="15.75" customHeight="1">
      <c r="A9" s="204"/>
      <c r="B9" s="205"/>
      <c r="C9" s="201" t="str">
        <f t="shared" si="0"/>
        <v/>
      </c>
      <c r="D9" s="201" t="str">
        <f t="shared" si="4"/>
        <v/>
      </c>
      <c r="E9" s="201" t="str">
        <f t="shared" si="1"/>
        <v/>
      </c>
      <c r="F9" s="201" t="str">
        <f>IF(COUNTA($N9:$O9)&gt;0,'Input Contracting processes'!$P9,"")</f>
        <v/>
      </c>
      <c r="G9" s="201" t="str">
        <f>IF(COUNTA($N9:$O9)&gt;0,'Input Contracting processes'!$S9,"")</f>
        <v/>
      </c>
      <c r="H9" s="201" t="str">
        <f>IF(COUNTA($N9:$O9)&gt;0,'Input Contracting processes'!$K9,"")</f>
        <v/>
      </c>
      <c r="I9" s="201" t="str">
        <f>IF(COUNTA($N9:$O9)&gt;0,'Input Contracting processes'!$L9,"")</f>
        <v/>
      </c>
      <c r="J9" s="226" t="str">
        <f t="shared" si="2"/>
        <v/>
      </c>
      <c r="K9" s="226" t="str">
        <f t="shared" si="3"/>
        <v/>
      </c>
      <c r="L9" s="203"/>
      <c r="M9" s="173"/>
      <c r="N9" s="217"/>
      <c r="O9" s="165"/>
    </row>
    <row r="10" spans="1:15" ht="15.75" customHeight="1">
      <c r="A10" s="204"/>
      <c r="B10" s="205"/>
      <c r="C10" s="201" t="str">
        <f t="shared" si="0"/>
        <v/>
      </c>
      <c r="D10" s="201" t="str">
        <f t="shared" si="4"/>
        <v/>
      </c>
      <c r="E10" s="201" t="str">
        <f t="shared" si="1"/>
        <v/>
      </c>
      <c r="F10" s="201" t="str">
        <f>IF(COUNTA($N10:$O10)&gt;0,'Input Contracting processes'!$P10,"")</f>
        <v/>
      </c>
      <c r="G10" s="201" t="str">
        <f>IF(COUNTA($N10:$O10)&gt;0,'Input Contracting processes'!$S10,"")</f>
        <v/>
      </c>
      <c r="H10" s="201" t="str">
        <f>IF(COUNTA($N10:$O10)&gt;0,'Input Contracting processes'!$K10,"")</f>
        <v/>
      </c>
      <c r="I10" s="201" t="str">
        <f>IF(COUNTA($N10:$O10)&gt;0,'Input Contracting processes'!$L10,"")</f>
        <v/>
      </c>
      <c r="J10" s="226" t="str">
        <f t="shared" si="2"/>
        <v/>
      </c>
      <c r="K10" s="226" t="str">
        <f t="shared" si="3"/>
        <v/>
      </c>
      <c r="L10" s="206"/>
      <c r="M10" s="173"/>
      <c r="N10" s="217"/>
      <c r="O10" s="165"/>
    </row>
    <row r="11" spans="1:15" ht="15.75" customHeight="1">
      <c r="A11" s="204"/>
      <c r="B11" s="205"/>
      <c r="C11" s="201" t="str">
        <f t="shared" si="0"/>
        <v/>
      </c>
      <c r="D11" s="201" t="str">
        <f t="shared" si="4"/>
        <v/>
      </c>
      <c r="E11" s="201" t="str">
        <f t="shared" si="1"/>
        <v/>
      </c>
      <c r="F11" s="201" t="str">
        <f>IF(COUNTA($N11:$O11)&gt;0,'Input Contracting processes'!$P11,"")</f>
        <v/>
      </c>
      <c r="G11" s="201" t="str">
        <f>IF(COUNTA($N11:$O11)&gt;0,'Input Contracting processes'!$S11,"")</f>
        <v/>
      </c>
      <c r="H11" s="201" t="str">
        <f>IF(COUNTA($N11:$O11)&gt;0,'Input Contracting processes'!$K11,"")</f>
        <v/>
      </c>
      <c r="I11" s="201" t="str">
        <f>IF(COUNTA($N11:$O11)&gt;0,'Input Contracting processes'!$L11,"")</f>
        <v/>
      </c>
      <c r="J11" s="226" t="str">
        <f t="shared" si="2"/>
        <v/>
      </c>
      <c r="K11" s="226" t="str">
        <f t="shared" si="3"/>
        <v/>
      </c>
      <c r="L11" s="206"/>
      <c r="M11" s="173"/>
      <c r="N11" s="217"/>
      <c r="O11" s="165"/>
    </row>
    <row r="12" spans="1:15" ht="15.75" customHeight="1">
      <c r="A12" s="204"/>
      <c r="B12" s="205"/>
      <c r="C12" s="201" t="str">
        <f t="shared" si="0"/>
        <v/>
      </c>
      <c r="D12" s="201" t="str">
        <f t="shared" si="4"/>
        <v/>
      </c>
      <c r="E12" s="201" t="str">
        <f t="shared" si="1"/>
        <v/>
      </c>
      <c r="F12" s="201" t="str">
        <f>IF(COUNTA($N12:$O12)&gt;0,'Input Contracting processes'!$P12,"")</f>
        <v/>
      </c>
      <c r="G12" s="201" t="str">
        <f>IF(COUNTA($N12:$O12)&gt;0,'Input Contracting processes'!$S12,"")</f>
        <v/>
      </c>
      <c r="H12" s="201" t="str">
        <f>IF(COUNTA($N12:$O12)&gt;0,'Input Contracting processes'!$K12,"")</f>
        <v/>
      </c>
      <c r="I12" s="201" t="str">
        <f>IF(COUNTA($N12:$O12)&gt;0,'Input Contracting processes'!$L12,"")</f>
        <v/>
      </c>
      <c r="J12" s="226" t="str">
        <f t="shared" si="2"/>
        <v/>
      </c>
      <c r="K12" s="226" t="str">
        <f t="shared" si="3"/>
        <v/>
      </c>
      <c r="L12" s="206"/>
      <c r="M12" s="173"/>
      <c r="N12" s="217"/>
      <c r="O12" s="165"/>
    </row>
    <row r="13" spans="1:15" ht="15.75" customHeight="1">
      <c r="A13" s="204"/>
      <c r="B13" s="205"/>
      <c r="C13" s="201" t="str">
        <f t="shared" si="0"/>
        <v/>
      </c>
      <c r="D13" s="201" t="str">
        <f t="shared" si="4"/>
        <v/>
      </c>
      <c r="E13" s="201" t="str">
        <f t="shared" si="1"/>
        <v/>
      </c>
      <c r="F13" s="201" t="str">
        <f>IF(COUNTA($N13:$O13)&gt;0,'Input Contracting processes'!$P13,"")</f>
        <v/>
      </c>
      <c r="G13" s="201" t="str">
        <f>IF(COUNTA($N13:$O13)&gt;0,'Input Contracting processes'!$S13,"")</f>
        <v/>
      </c>
      <c r="H13" s="201" t="str">
        <f>IF(COUNTA($N13:$O13)&gt;0,'Input Contracting processes'!$K13,"")</f>
        <v/>
      </c>
      <c r="I13" s="201" t="str">
        <f>IF(COUNTA($N13:$O13)&gt;0,'Input Contracting processes'!$L13,"")</f>
        <v/>
      </c>
      <c r="J13" s="226" t="str">
        <f t="shared" si="2"/>
        <v/>
      </c>
      <c r="K13" s="226" t="str">
        <f t="shared" si="3"/>
        <v/>
      </c>
      <c r="L13" s="206"/>
      <c r="M13" s="173"/>
      <c r="N13" s="217"/>
      <c r="O13" s="165"/>
    </row>
    <row r="14" spans="1:15" ht="15.75" customHeight="1">
      <c r="A14" s="204"/>
      <c r="B14" s="205"/>
      <c r="C14" s="201" t="str">
        <f t="shared" si="0"/>
        <v/>
      </c>
      <c r="D14" s="201" t="str">
        <f t="shared" si="4"/>
        <v/>
      </c>
      <c r="E14" s="201" t="str">
        <f t="shared" si="1"/>
        <v/>
      </c>
      <c r="F14" s="201" t="str">
        <f>IF(COUNTA($N14:$O14)&gt;0,'Input Contracting processes'!$P14,"")</f>
        <v/>
      </c>
      <c r="G14" s="201" t="str">
        <f>IF(COUNTA($N14:$O14)&gt;0,'Input Contracting processes'!$S14,"")</f>
        <v/>
      </c>
      <c r="H14" s="201" t="str">
        <f>IF(COUNTA($N14:$O14)&gt;0,'Input Contracting processes'!$K14,"")</f>
        <v/>
      </c>
      <c r="I14" s="201" t="str">
        <f>IF(COUNTA($N14:$O14)&gt;0,'Input Contracting processes'!$L14,"")</f>
        <v/>
      </c>
      <c r="J14" s="226" t="str">
        <f t="shared" si="2"/>
        <v/>
      </c>
      <c r="K14" s="226" t="str">
        <f t="shared" si="3"/>
        <v/>
      </c>
      <c r="L14" s="206"/>
      <c r="M14" s="173"/>
      <c r="N14" s="217"/>
      <c r="O14" s="165"/>
    </row>
    <row r="15" spans="1:15" ht="15.75" customHeight="1">
      <c r="A15" s="204"/>
      <c r="B15" s="205"/>
      <c r="C15" s="201" t="str">
        <f t="shared" si="0"/>
        <v/>
      </c>
      <c r="D15" s="201" t="str">
        <f t="shared" si="4"/>
        <v/>
      </c>
      <c r="E15" s="201" t="str">
        <f t="shared" si="1"/>
        <v/>
      </c>
      <c r="F15" s="201" t="str">
        <f>IF(COUNTA($N15:$O15)&gt;0,'Input Contracting processes'!$P15,"")</f>
        <v/>
      </c>
      <c r="G15" s="201" t="str">
        <f>IF(COUNTA($N15:$O15)&gt;0,'Input Contracting processes'!$S15,"")</f>
        <v/>
      </c>
      <c r="H15" s="201" t="str">
        <f>IF(COUNTA($N15:$O15)&gt;0,'Input Contracting processes'!$K15,"")</f>
        <v/>
      </c>
      <c r="I15" s="201" t="str">
        <f>IF(COUNTA($N15:$O15)&gt;0,'Input Contracting processes'!$L15,"")</f>
        <v/>
      </c>
      <c r="J15" s="226" t="str">
        <f t="shared" si="2"/>
        <v/>
      </c>
      <c r="K15" s="226" t="str">
        <f t="shared" si="3"/>
        <v/>
      </c>
      <c r="L15" s="206"/>
      <c r="M15" s="173"/>
      <c r="N15" s="217"/>
      <c r="O15" s="165"/>
    </row>
    <row r="16" spans="1:15" ht="15.75" customHeight="1">
      <c r="A16" s="204"/>
      <c r="B16" s="205"/>
      <c r="C16" s="201" t="str">
        <f t="shared" si="0"/>
        <v/>
      </c>
      <c r="D16" s="201" t="str">
        <f t="shared" si="4"/>
        <v/>
      </c>
      <c r="E16" s="201" t="str">
        <f t="shared" si="1"/>
        <v/>
      </c>
      <c r="F16" s="201" t="str">
        <f>IF(COUNTA($N16:$O16)&gt;0,'Input Contracting processes'!$P16,"")</f>
        <v/>
      </c>
      <c r="G16" s="201" t="str">
        <f>IF(COUNTA($N16:$O16)&gt;0,'Input Contracting processes'!$S16,"")</f>
        <v/>
      </c>
      <c r="H16" s="201" t="str">
        <f>IF(COUNTA($N16:$O16)&gt;0,'Input Contracting processes'!$K16,"")</f>
        <v/>
      </c>
      <c r="I16" s="201" t="str">
        <f>IF(COUNTA($N16:$O16)&gt;0,'Input Contracting processes'!$L16,"")</f>
        <v/>
      </c>
      <c r="J16" s="226" t="str">
        <f t="shared" si="2"/>
        <v/>
      </c>
      <c r="K16" s="226" t="str">
        <f t="shared" si="3"/>
        <v/>
      </c>
      <c r="L16" s="206"/>
      <c r="M16" s="173"/>
      <c r="N16" s="217"/>
      <c r="O16" s="165"/>
    </row>
    <row r="17" spans="1:15" ht="15.75" customHeight="1">
      <c r="A17" s="204"/>
      <c r="B17" s="205"/>
      <c r="C17" s="201" t="str">
        <f t="shared" si="0"/>
        <v/>
      </c>
      <c r="D17" s="201" t="str">
        <f t="shared" si="4"/>
        <v/>
      </c>
      <c r="E17" s="201" t="str">
        <f t="shared" si="1"/>
        <v/>
      </c>
      <c r="F17" s="201" t="str">
        <f>IF(COUNTA($N17:$O17)&gt;0,'Input Contracting processes'!$P17,"")</f>
        <v/>
      </c>
      <c r="G17" s="201" t="str">
        <f>IF(COUNTA($N17:$O17)&gt;0,'Input Contracting processes'!$S17,"")</f>
        <v/>
      </c>
      <c r="H17" s="201" t="str">
        <f>IF(COUNTA($N17:$O17)&gt;0,'Input Contracting processes'!$K17,"")</f>
        <v/>
      </c>
      <c r="I17" s="201" t="str">
        <f>IF(COUNTA($N17:$O17)&gt;0,'Input Contracting processes'!$L17,"")</f>
        <v/>
      </c>
      <c r="J17" s="226" t="str">
        <f t="shared" si="2"/>
        <v/>
      </c>
      <c r="K17" s="226" t="str">
        <f t="shared" si="3"/>
        <v/>
      </c>
      <c r="L17" s="206"/>
      <c r="M17" s="173"/>
      <c r="N17" s="217"/>
      <c r="O17" s="165"/>
    </row>
    <row r="18" spans="1:15" ht="15.75" customHeight="1">
      <c r="A18" s="204"/>
      <c r="B18" s="205"/>
      <c r="C18" s="201" t="str">
        <f t="shared" si="0"/>
        <v/>
      </c>
      <c r="D18" s="201" t="str">
        <f t="shared" si="4"/>
        <v/>
      </c>
      <c r="E18" s="201" t="str">
        <f t="shared" si="1"/>
        <v/>
      </c>
      <c r="F18" s="201" t="str">
        <f>IF(COUNTA($N18:$O18)&gt;0,'Input Contracting processes'!$P18,"")</f>
        <v/>
      </c>
      <c r="G18" s="201" t="str">
        <f>IF(COUNTA($N18:$O18)&gt;0,'Input Contracting processes'!$S18,"")</f>
        <v/>
      </c>
      <c r="H18" s="201" t="str">
        <f>IF(COUNTA($N18:$O18)&gt;0,'Input Contracting processes'!$K18,"")</f>
        <v/>
      </c>
      <c r="I18" s="201" t="str">
        <f>IF(COUNTA($N18:$O18)&gt;0,'Input Contracting processes'!$L18,"")</f>
        <v/>
      </c>
      <c r="J18" s="226" t="str">
        <f t="shared" si="2"/>
        <v/>
      </c>
      <c r="K18" s="226" t="str">
        <f t="shared" si="3"/>
        <v/>
      </c>
      <c r="L18" s="206"/>
      <c r="M18" s="173"/>
      <c r="N18" s="217"/>
      <c r="O18" s="165"/>
    </row>
    <row r="19" spans="1:15" ht="15.75" customHeight="1">
      <c r="A19" s="204"/>
      <c r="B19" s="205"/>
      <c r="C19" s="201" t="str">
        <f t="shared" si="0"/>
        <v/>
      </c>
      <c r="D19" s="201" t="str">
        <f t="shared" si="4"/>
        <v/>
      </c>
      <c r="E19" s="201" t="str">
        <f t="shared" si="1"/>
        <v/>
      </c>
      <c r="F19" s="201" t="str">
        <f>IF(COUNTA($N19:$O19)&gt;0,'Input Contracting processes'!$P19,"")</f>
        <v/>
      </c>
      <c r="G19" s="201" t="str">
        <f>IF(COUNTA($N19:$O19)&gt;0,'Input Contracting processes'!$S19,"")</f>
        <v/>
      </c>
      <c r="H19" s="201" t="str">
        <f>IF(COUNTA($N19:$O19)&gt;0,'Input Contracting processes'!$K19,"")</f>
        <v/>
      </c>
      <c r="I19" s="201" t="str">
        <f>IF(COUNTA($N19:$O19)&gt;0,'Input Contracting processes'!$L19,"")</f>
        <v/>
      </c>
      <c r="J19" s="226" t="str">
        <f t="shared" si="2"/>
        <v/>
      </c>
      <c r="K19" s="226" t="str">
        <f t="shared" si="3"/>
        <v/>
      </c>
      <c r="L19" s="206"/>
      <c r="M19" s="173"/>
      <c r="N19" s="217"/>
      <c r="O19" s="165"/>
    </row>
    <row r="20" spans="1:15" ht="15.75" customHeight="1">
      <c r="A20" s="204"/>
      <c r="B20" s="205"/>
      <c r="C20" s="201" t="str">
        <f t="shared" si="0"/>
        <v/>
      </c>
      <c r="D20" s="201" t="str">
        <f t="shared" si="4"/>
        <v/>
      </c>
      <c r="E20" s="201" t="str">
        <f t="shared" si="1"/>
        <v/>
      </c>
      <c r="F20" s="201" t="str">
        <f>IF(COUNTA($N20:$O20)&gt;0,'Input Contracting processes'!$P20,"")</f>
        <v/>
      </c>
      <c r="G20" s="201" t="str">
        <f>IF(COUNTA($N20:$O20)&gt;0,'Input Contracting processes'!$S20,"")</f>
        <v/>
      </c>
      <c r="H20" s="201" t="str">
        <f>IF(COUNTA($N20:$O20)&gt;0,'Input Contracting processes'!$K20,"")</f>
        <v/>
      </c>
      <c r="I20" s="201" t="str">
        <f>IF(COUNTA($N20:$O20)&gt;0,'Input Contracting processes'!$L20,"")</f>
        <v/>
      </c>
      <c r="J20" s="226" t="str">
        <f t="shared" si="2"/>
        <v/>
      </c>
      <c r="K20" s="226" t="str">
        <f t="shared" si="3"/>
        <v/>
      </c>
      <c r="L20" s="206"/>
      <c r="M20" s="173"/>
      <c r="N20" s="217"/>
      <c r="O20" s="165"/>
    </row>
    <row r="21" spans="1:15" ht="15.75" customHeight="1">
      <c r="A21" s="204"/>
      <c r="B21" s="205"/>
      <c r="C21" s="201" t="str">
        <f t="shared" si="0"/>
        <v/>
      </c>
      <c r="D21" s="201" t="str">
        <f t="shared" si="4"/>
        <v/>
      </c>
      <c r="E21" s="201" t="str">
        <f t="shared" si="1"/>
        <v/>
      </c>
      <c r="F21" s="201" t="str">
        <f>IF(COUNTA($N21:$O21)&gt;0,'Input Contracting processes'!$P21,"")</f>
        <v/>
      </c>
      <c r="G21" s="201" t="str">
        <f>IF(COUNTA($N21:$O21)&gt;0,'Input Contracting processes'!$S21,"")</f>
        <v/>
      </c>
      <c r="H21" s="201" t="str">
        <f>IF(COUNTA($N21:$O21)&gt;0,'Input Contracting processes'!$K21,"")</f>
        <v/>
      </c>
      <c r="I21" s="201" t="str">
        <f>IF(COUNTA($N21:$O21)&gt;0,'Input Contracting processes'!$L21,"")</f>
        <v/>
      </c>
      <c r="J21" s="226" t="str">
        <f t="shared" si="2"/>
        <v/>
      </c>
      <c r="K21" s="226" t="str">
        <f t="shared" si="3"/>
        <v/>
      </c>
      <c r="L21" s="206"/>
      <c r="M21" s="173"/>
      <c r="N21" s="217"/>
      <c r="O21" s="165"/>
    </row>
    <row r="22" spans="1:15" ht="15.75" customHeight="1">
      <c r="A22" s="204"/>
      <c r="B22" s="205"/>
      <c r="C22" s="201" t="str">
        <f t="shared" si="0"/>
        <v/>
      </c>
      <c r="D22" s="201" t="str">
        <f t="shared" si="4"/>
        <v/>
      </c>
      <c r="E22" s="201" t="str">
        <f t="shared" si="1"/>
        <v/>
      </c>
      <c r="F22" s="201" t="str">
        <f>IF(COUNTA($N22:$O22)&gt;0,'Input Contracting processes'!$P22,"")</f>
        <v/>
      </c>
      <c r="G22" s="201" t="str">
        <f>IF(COUNTA($N22:$O22)&gt;0,'Input Contracting processes'!$S22,"")</f>
        <v/>
      </c>
      <c r="H22" s="201" t="str">
        <f>IF(COUNTA($N22:$O22)&gt;0,'Input Contracting processes'!$K22,"")</f>
        <v/>
      </c>
      <c r="I22" s="201" t="str">
        <f>IF(COUNTA($N22:$O22)&gt;0,'Input Contracting processes'!$L22,"")</f>
        <v/>
      </c>
      <c r="J22" s="226" t="str">
        <f t="shared" si="2"/>
        <v/>
      </c>
      <c r="K22" s="226" t="str">
        <f t="shared" si="3"/>
        <v/>
      </c>
      <c r="L22" s="206"/>
      <c r="M22" s="173"/>
      <c r="N22" s="217"/>
      <c r="O22" s="165"/>
    </row>
    <row r="23" spans="1:15" ht="15.75" customHeight="1">
      <c r="A23" s="204"/>
      <c r="B23" s="205"/>
      <c r="C23" s="201" t="str">
        <f t="shared" si="0"/>
        <v/>
      </c>
      <c r="D23" s="201" t="str">
        <f t="shared" si="4"/>
        <v/>
      </c>
      <c r="E23" s="201" t="str">
        <f t="shared" si="1"/>
        <v/>
      </c>
      <c r="F23" s="201" t="str">
        <f>IF(COUNTA($N23:$O23)&gt;0,'Input Contracting processes'!$P23,"")</f>
        <v/>
      </c>
      <c r="G23" s="201" t="str">
        <f>IF(COUNTA($N23:$O23)&gt;0,'Input Contracting processes'!$S23,"")</f>
        <v/>
      </c>
      <c r="H23" s="201" t="str">
        <f>IF(COUNTA($N23:$O23)&gt;0,'Input Contracting processes'!$K23,"")</f>
        <v/>
      </c>
      <c r="I23" s="201" t="str">
        <f>IF(COUNTA($N23:$O23)&gt;0,'Input Contracting processes'!$L23,"")</f>
        <v/>
      </c>
      <c r="J23" s="226" t="str">
        <f t="shared" si="2"/>
        <v/>
      </c>
      <c r="K23" s="226" t="str">
        <f t="shared" si="3"/>
        <v/>
      </c>
      <c r="L23" s="206"/>
      <c r="M23" s="173"/>
      <c r="N23" s="217"/>
      <c r="O23" s="165"/>
    </row>
    <row r="24" spans="1:15" ht="15.75" customHeight="1">
      <c r="A24" s="204"/>
      <c r="B24" s="205"/>
      <c r="C24" s="201" t="str">
        <f t="shared" si="0"/>
        <v/>
      </c>
      <c r="D24" s="201" t="str">
        <f t="shared" si="4"/>
        <v/>
      </c>
      <c r="E24" s="201" t="str">
        <f t="shared" si="1"/>
        <v/>
      </c>
      <c r="F24" s="201" t="str">
        <f>IF(COUNTA($N24:$O24)&gt;0,'Input Contracting processes'!$P24,"")</f>
        <v/>
      </c>
      <c r="G24" s="201" t="str">
        <f>IF(COUNTA($N24:$O24)&gt;0,'Input Contracting processes'!$S24,"")</f>
        <v/>
      </c>
      <c r="H24" s="201" t="str">
        <f>IF(COUNTA($N24:$O24)&gt;0,'Input Contracting processes'!$K24,"")</f>
        <v/>
      </c>
      <c r="I24" s="201" t="str">
        <f>IF(COUNTA($N24:$O24)&gt;0,'Input Contracting processes'!$L24,"")</f>
        <v/>
      </c>
      <c r="J24" s="226" t="str">
        <f t="shared" si="2"/>
        <v/>
      </c>
      <c r="K24" s="226" t="str">
        <f t="shared" si="3"/>
        <v/>
      </c>
      <c r="L24" s="206"/>
      <c r="M24" s="173"/>
      <c r="N24" s="217"/>
      <c r="O24" s="165"/>
    </row>
    <row r="25" spans="1:15" ht="15.75" customHeight="1">
      <c r="A25" s="204"/>
      <c r="B25" s="205"/>
      <c r="C25" s="201" t="str">
        <f t="shared" si="0"/>
        <v/>
      </c>
      <c r="D25" s="201" t="str">
        <f t="shared" si="4"/>
        <v/>
      </c>
      <c r="E25" s="201" t="str">
        <f t="shared" si="1"/>
        <v/>
      </c>
      <c r="F25" s="201" t="str">
        <f>IF(COUNTA($N25:$O25)&gt;0,'Input Contracting processes'!$P25,"")</f>
        <v/>
      </c>
      <c r="G25" s="201" t="str">
        <f>IF(COUNTA($N25:$O25)&gt;0,'Input Contracting processes'!$S25,"")</f>
        <v/>
      </c>
      <c r="H25" s="201" t="str">
        <f>IF(COUNTA($N25:$O25)&gt;0,'Input Contracting processes'!$K25,"")</f>
        <v/>
      </c>
      <c r="I25" s="201" t="str">
        <f>IF(COUNTA($N25:$O25)&gt;0,'Input Contracting processes'!$L25,"")</f>
        <v/>
      </c>
      <c r="J25" s="226" t="str">
        <f t="shared" si="2"/>
        <v/>
      </c>
      <c r="K25" s="226" t="str">
        <f t="shared" si="3"/>
        <v/>
      </c>
      <c r="L25" s="206"/>
      <c r="M25" s="173"/>
      <c r="N25" s="217"/>
      <c r="O25" s="165"/>
    </row>
    <row r="26" spans="1:15" ht="15.75" customHeight="1">
      <c r="A26" s="204"/>
      <c r="B26" s="205"/>
      <c r="C26" s="201" t="str">
        <f t="shared" si="0"/>
        <v/>
      </c>
      <c r="D26" s="201" t="str">
        <f t="shared" si="4"/>
        <v/>
      </c>
      <c r="E26" s="201" t="str">
        <f t="shared" si="1"/>
        <v/>
      </c>
      <c r="F26" s="201" t="str">
        <f>IF(COUNTA($N26:$O26)&gt;0,'Input Contracting processes'!$P26,"")</f>
        <v/>
      </c>
      <c r="G26" s="201" t="str">
        <f>IF(COUNTA($N26:$O26)&gt;0,'Input Contracting processes'!$S26,"")</f>
        <v/>
      </c>
      <c r="H26" s="201" t="str">
        <f>IF(COUNTA($N26:$O26)&gt;0,'Input Contracting processes'!$K26,"")</f>
        <v/>
      </c>
      <c r="I26" s="201" t="str">
        <f>IF(COUNTA($N26:$O26)&gt;0,'Input Contracting processes'!$L26,"")</f>
        <v/>
      </c>
      <c r="J26" s="226" t="str">
        <f t="shared" si="2"/>
        <v/>
      </c>
      <c r="K26" s="226" t="str">
        <f t="shared" si="3"/>
        <v/>
      </c>
      <c r="L26" s="206"/>
      <c r="M26" s="173"/>
      <c r="N26" s="217"/>
      <c r="O26" s="165"/>
    </row>
    <row r="27" spans="1:15" ht="15.75" customHeight="1">
      <c r="A27" s="204"/>
      <c r="B27" s="205"/>
      <c r="C27" s="201" t="str">
        <f t="shared" si="0"/>
        <v/>
      </c>
      <c r="D27" s="201" t="str">
        <f t="shared" si="4"/>
        <v/>
      </c>
      <c r="E27" s="201" t="str">
        <f t="shared" si="1"/>
        <v/>
      </c>
      <c r="F27" s="201" t="str">
        <f>IF(COUNTA($N27:$O27)&gt;0,'Input Contracting processes'!$P27,"")</f>
        <v/>
      </c>
      <c r="G27" s="201" t="str">
        <f>IF(COUNTA($N27:$O27)&gt;0,'Input Contracting processes'!$S27,"")</f>
        <v/>
      </c>
      <c r="H27" s="201" t="str">
        <f>IF(COUNTA($N27:$O27)&gt;0,'Input Contracting processes'!$K27,"")</f>
        <v/>
      </c>
      <c r="I27" s="201" t="str">
        <f>IF(COUNTA($N27:$O27)&gt;0,'Input Contracting processes'!$L27,"")</f>
        <v/>
      </c>
      <c r="J27" s="226" t="str">
        <f t="shared" si="2"/>
        <v/>
      </c>
      <c r="K27" s="226" t="str">
        <f t="shared" si="3"/>
        <v/>
      </c>
      <c r="L27" s="206"/>
      <c r="M27" s="173"/>
      <c r="N27" s="217"/>
      <c r="O27" s="165"/>
    </row>
    <row r="28" spans="1:15" ht="15.75" customHeight="1">
      <c r="A28" s="204"/>
      <c r="B28" s="205"/>
      <c r="C28" s="201" t="str">
        <f t="shared" si="0"/>
        <v/>
      </c>
      <c r="D28" s="201" t="str">
        <f t="shared" si="4"/>
        <v/>
      </c>
      <c r="E28" s="201" t="str">
        <f t="shared" si="1"/>
        <v/>
      </c>
      <c r="F28" s="201" t="str">
        <f>IF(COUNTA($N28:$O28)&gt;0,'Input Contracting processes'!$P28,"")</f>
        <v/>
      </c>
      <c r="G28" s="201" t="str">
        <f>IF(COUNTA($N28:$O28)&gt;0,'Input Contracting processes'!$S28,"")</f>
        <v/>
      </c>
      <c r="H28" s="201" t="str">
        <f>IF(COUNTA($N28:$O28)&gt;0,'Input Contracting processes'!$K28,"")</f>
        <v/>
      </c>
      <c r="I28" s="201" t="str">
        <f>IF(COUNTA($N28:$O28)&gt;0,'Input Contracting processes'!$L28,"")</f>
        <v/>
      </c>
      <c r="J28" s="226" t="str">
        <f t="shared" si="2"/>
        <v/>
      </c>
      <c r="K28" s="226" t="str">
        <f t="shared" si="3"/>
        <v/>
      </c>
      <c r="L28" s="206"/>
      <c r="M28" s="173"/>
      <c r="N28" s="217"/>
      <c r="O28" s="165"/>
    </row>
    <row r="29" spans="1:15" ht="12.5">
      <c r="A29" s="204"/>
      <c r="B29" s="205"/>
      <c r="C29" s="201" t="str">
        <f t="shared" si="0"/>
        <v/>
      </c>
      <c r="D29" s="201" t="str">
        <f t="shared" si="4"/>
        <v/>
      </c>
      <c r="E29" s="201" t="str">
        <f t="shared" si="1"/>
        <v/>
      </c>
      <c r="F29" s="201" t="str">
        <f>IF(COUNTA($N29:$O29)&gt;0,'Input Contracting processes'!$P29,"")</f>
        <v/>
      </c>
      <c r="G29" s="201" t="str">
        <f>IF(COUNTA($N29:$O29)&gt;0,'Input Contracting processes'!$S29,"")</f>
        <v/>
      </c>
      <c r="H29" s="201" t="str">
        <f>IF(COUNTA($N29:$O29)&gt;0,'Input Contracting processes'!$K29,"")</f>
        <v/>
      </c>
      <c r="I29" s="201" t="str">
        <f>IF(COUNTA($N29:$O29)&gt;0,'Input Contracting processes'!$L29,"")</f>
        <v/>
      </c>
      <c r="J29" s="226" t="str">
        <f t="shared" si="2"/>
        <v/>
      </c>
      <c r="K29" s="226" t="str">
        <f t="shared" si="3"/>
        <v/>
      </c>
      <c r="L29" s="206"/>
      <c r="M29" s="173"/>
      <c r="N29" s="217"/>
      <c r="O29" s="165"/>
    </row>
    <row r="30" spans="1:15" ht="12.5">
      <c r="A30" s="204"/>
      <c r="B30" s="205"/>
      <c r="C30" s="201" t="str">
        <f t="shared" si="0"/>
        <v/>
      </c>
      <c r="D30" s="201" t="str">
        <f t="shared" si="4"/>
        <v/>
      </c>
      <c r="E30" s="201" t="str">
        <f t="shared" si="1"/>
        <v/>
      </c>
      <c r="F30" s="201" t="str">
        <f>IF(COUNTA($N30:$O30)&gt;0,'Input Contracting processes'!$P30,"")</f>
        <v/>
      </c>
      <c r="G30" s="201" t="str">
        <f>IF(COUNTA($N30:$O30)&gt;0,'Input Contracting processes'!$S30,"")</f>
        <v/>
      </c>
      <c r="H30" s="201" t="str">
        <f>IF(COUNTA($N30:$O30)&gt;0,'Input Contracting processes'!$K30,"")</f>
        <v/>
      </c>
      <c r="I30" s="201" t="str">
        <f>IF(COUNTA($N30:$O30)&gt;0,'Input Contracting processes'!$L30,"")</f>
        <v/>
      </c>
      <c r="J30" s="226" t="str">
        <f t="shared" si="2"/>
        <v/>
      </c>
      <c r="K30" s="226" t="str">
        <f t="shared" si="3"/>
        <v/>
      </c>
      <c r="L30" s="206"/>
      <c r="M30" s="173"/>
      <c r="N30" s="217"/>
      <c r="O30" s="165"/>
    </row>
    <row r="31" spans="1:15" ht="12.5">
      <c r="A31" s="204"/>
      <c r="B31" s="205"/>
      <c r="C31" s="201" t="str">
        <f t="shared" si="0"/>
        <v/>
      </c>
      <c r="D31" s="201" t="str">
        <f t="shared" si="4"/>
        <v/>
      </c>
      <c r="E31" s="201" t="str">
        <f t="shared" si="1"/>
        <v/>
      </c>
      <c r="F31" s="201" t="str">
        <f>IF(COUNTA($N31:$O31)&gt;0,'Input Contracting processes'!$P31,"")</f>
        <v/>
      </c>
      <c r="G31" s="201" t="str">
        <f>IF(COUNTA($N31:$O31)&gt;0,'Input Contracting processes'!$S31,"")</f>
        <v/>
      </c>
      <c r="H31" s="201" t="str">
        <f>IF(COUNTA($N31:$O31)&gt;0,'Input Contracting processes'!$K31,"")</f>
        <v/>
      </c>
      <c r="I31" s="201" t="str">
        <f>IF(COUNTA($N31:$O31)&gt;0,'Input Contracting processes'!$L31,"")</f>
        <v/>
      </c>
      <c r="J31" s="226" t="str">
        <f t="shared" si="2"/>
        <v/>
      </c>
      <c r="K31" s="226" t="str">
        <f t="shared" si="3"/>
        <v/>
      </c>
      <c r="L31" s="206"/>
      <c r="M31" s="173"/>
      <c r="N31" s="217"/>
      <c r="O31" s="165"/>
    </row>
    <row r="32" spans="1:15" ht="12.5">
      <c r="A32" s="204"/>
      <c r="B32" s="205"/>
      <c r="C32" s="201" t="str">
        <f t="shared" si="0"/>
        <v/>
      </c>
      <c r="D32" s="201" t="str">
        <f t="shared" si="4"/>
        <v/>
      </c>
      <c r="E32" s="201" t="str">
        <f t="shared" si="1"/>
        <v/>
      </c>
      <c r="F32" s="201" t="str">
        <f>IF(COUNTA($N32:$O32)&gt;0,'Input Contracting processes'!$P32,"")</f>
        <v/>
      </c>
      <c r="G32" s="201" t="str">
        <f>IF(COUNTA($N32:$O32)&gt;0,'Input Contracting processes'!$S32,"")</f>
        <v/>
      </c>
      <c r="H32" s="201" t="str">
        <f>IF(COUNTA($N32:$O32)&gt;0,'Input Contracting processes'!$K32,"")</f>
        <v/>
      </c>
      <c r="I32" s="201" t="str">
        <f>IF(COUNTA($N32:$O32)&gt;0,'Input Contracting processes'!$L32,"")</f>
        <v/>
      </c>
      <c r="J32" s="226" t="str">
        <f t="shared" si="2"/>
        <v/>
      </c>
      <c r="K32" s="226" t="str">
        <f t="shared" si="3"/>
        <v/>
      </c>
      <c r="L32" s="206"/>
      <c r="M32" s="173"/>
      <c r="N32" s="217"/>
      <c r="O32" s="165"/>
    </row>
    <row r="33" spans="1:15" ht="12.5">
      <c r="A33" s="204"/>
      <c r="B33" s="205"/>
      <c r="C33" s="201" t="str">
        <f t="shared" si="0"/>
        <v/>
      </c>
      <c r="D33" s="201" t="str">
        <f t="shared" si="4"/>
        <v/>
      </c>
      <c r="E33" s="201" t="str">
        <f t="shared" si="1"/>
        <v/>
      </c>
      <c r="F33" s="201" t="str">
        <f>IF(COUNTA($N33:$O33)&gt;0,'Input Contracting processes'!$P33,"")</f>
        <v/>
      </c>
      <c r="G33" s="201" t="str">
        <f>IF(COUNTA($N33:$O33)&gt;0,'Input Contracting processes'!$S33,"")</f>
        <v/>
      </c>
      <c r="H33" s="201" t="str">
        <f>IF(COUNTA($N33:$O33)&gt;0,'Input Contracting processes'!$K33,"")</f>
        <v/>
      </c>
      <c r="I33" s="201" t="str">
        <f>IF(COUNTA($N33:$O33)&gt;0,'Input Contracting processes'!$L33,"")</f>
        <v/>
      </c>
      <c r="J33" s="226" t="str">
        <f t="shared" si="2"/>
        <v/>
      </c>
      <c r="K33" s="226" t="str">
        <f t="shared" si="3"/>
        <v/>
      </c>
      <c r="L33" s="206"/>
      <c r="M33" s="173"/>
      <c r="N33" s="217"/>
      <c r="O33" s="165"/>
    </row>
    <row r="34" spans="1:15" ht="12.5">
      <c r="A34" s="204"/>
      <c r="B34" s="205"/>
      <c r="C34" s="201" t="str">
        <f t="shared" si="0"/>
        <v/>
      </c>
      <c r="D34" s="201" t="str">
        <f t="shared" si="4"/>
        <v/>
      </c>
      <c r="E34" s="201" t="str">
        <f t="shared" si="1"/>
        <v/>
      </c>
      <c r="F34" s="201" t="str">
        <f>IF(COUNTA($N34:$O34)&gt;0,'Input Contracting processes'!$P34,"")</f>
        <v/>
      </c>
      <c r="G34" s="201" t="str">
        <f>IF(COUNTA($N34:$O34)&gt;0,'Input Contracting processes'!$S34,"")</f>
        <v/>
      </c>
      <c r="H34" s="201" t="str">
        <f>IF(COUNTA($N34:$O34)&gt;0,'Input Contracting processes'!$K34,"")</f>
        <v/>
      </c>
      <c r="I34" s="201" t="str">
        <f>IF(COUNTA($N34:$O34)&gt;0,'Input Contracting processes'!$L34,"")</f>
        <v/>
      </c>
      <c r="J34" s="226" t="str">
        <f t="shared" si="2"/>
        <v/>
      </c>
      <c r="K34" s="226" t="str">
        <f t="shared" si="3"/>
        <v/>
      </c>
      <c r="L34" s="206"/>
      <c r="M34" s="173"/>
      <c r="N34" s="217"/>
      <c r="O34" s="165"/>
    </row>
    <row r="35" spans="1:15" ht="12.5">
      <c r="A35" s="204"/>
      <c r="B35" s="205"/>
      <c r="C35" s="201" t="str">
        <f t="shared" si="0"/>
        <v/>
      </c>
      <c r="D35" s="201" t="str">
        <f t="shared" si="4"/>
        <v/>
      </c>
      <c r="E35" s="201" t="str">
        <f t="shared" si="1"/>
        <v/>
      </c>
      <c r="F35" s="201" t="str">
        <f>IF(COUNTA($N35:$O35)&gt;0,'Input Contracting processes'!$P35,"")</f>
        <v/>
      </c>
      <c r="G35" s="201" t="str">
        <f>IF(COUNTA($N35:$O35)&gt;0,'Input Contracting processes'!$S35,"")</f>
        <v/>
      </c>
      <c r="H35" s="201" t="str">
        <f>IF(COUNTA($N35:$O35)&gt;0,'Input Contracting processes'!$K35,"")</f>
        <v/>
      </c>
      <c r="I35" s="201" t="str">
        <f>IF(COUNTA($N35:$O35)&gt;0,'Input Contracting processes'!$L35,"")</f>
        <v/>
      </c>
      <c r="J35" s="226" t="str">
        <f t="shared" si="2"/>
        <v/>
      </c>
      <c r="K35" s="226" t="str">
        <f t="shared" si="3"/>
        <v/>
      </c>
      <c r="L35" s="206"/>
      <c r="M35" s="173"/>
      <c r="N35" s="217"/>
      <c r="O35" s="165"/>
    </row>
    <row r="36" spans="1:15" ht="12.5">
      <c r="A36" s="204"/>
      <c r="B36" s="205"/>
      <c r="C36" s="201" t="str">
        <f t="shared" si="0"/>
        <v/>
      </c>
      <c r="D36" s="201" t="str">
        <f t="shared" si="4"/>
        <v/>
      </c>
      <c r="E36" s="201" t="str">
        <f t="shared" si="1"/>
        <v/>
      </c>
      <c r="F36" s="201" t="str">
        <f>IF(COUNTA($N36:$O36)&gt;0,'Input Contracting processes'!$P36,"")</f>
        <v/>
      </c>
      <c r="G36" s="201" t="str">
        <f>IF(COUNTA($N36:$O36)&gt;0,'Input Contracting processes'!$S36,"")</f>
        <v/>
      </c>
      <c r="H36" s="201" t="str">
        <f>IF(COUNTA($N36:$O36)&gt;0,'Input Contracting processes'!$K36,"")</f>
        <v/>
      </c>
      <c r="I36" s="201" t="str">
        <f>IF(COUNTA($N36:$O36)&gt;0,'Input Contracting processes'!$L36,"")</f>
        <v/>
      </c>
      <c r="J36" s="226" t="str">
        <f t="shared" si="2"/>
        <v/>
      </c>
      <c r="K36" s="226" t="str">
        <f t="shared" si="3"/>
        <v/>
      </c>
      <c r="L36" s="206"/>
      <c r="M36" s="173"/>
      <c r="N36" s="217"/>
      <c r="O36" s="165"/>
    </row>
    <row r="37" spans="1:15" ht="12.5">
      <c r="A37" s="204"/>
      <c r="B37" s="205"/>
      <c r="C37" s="201" t="str">
        <f t="shared" si="0"/>
        <v/>
      </c>
      <c r="D37" s="201" t="str">
        <f t="shared" si="4"/>
        <v/>
      </c>
      <c r="E37" s="201" t="str">
        <f t="shared" si="1"/>
        <v/>
      </c>
      <c r="F37" s="201" t="str">
        <f>IF(COUNTA($N37:$O37)&gt;0,'Input Contracting processes'!$P37,"")</f>
        <v/>
      </c>
      <c r="G37" s="201" t="str">
        <f>IF(COUNTA($N37:$O37)&gt;0,'Input Contracting processes'!$S37,"")</f>
        <v/>
      </c>
      <c r="H37" s="201" t="str">
        <f>IF(COUNTA($N37:$O37)&gt;0,'Input Contracting processes'!$K37,"")</f>
        <v/>
      </c>
      <c r="I37" s="201" t="str">
        <f>IF(COUNTA($N37:$O37)&gt;0,'Input Contracting processes'!$L37,"")</f>
        <v/>
      </c>
      <c r="J37" s="226" t="str">
        <f t="shared" si="2"/>
        <v/>
      </c>
      <c r="K37" s="226" t="str">
        <f t="shared" si="3"/>
        <v/>
      </c>
      <c r="L37" s="206"/>
      <c r="M37" s="173"/>
      <c r="N37" s="217"/>
      <c r="O37" s="165"/>
    </row>
    <row r="38" spans="1:15" ht="12.5">
      <c r="A38" s="204"/>
      <c r="B38" s="205"/>
      <c r="C38" s="201" t="str">
        <f t="shared" si="0"/>
        <v/>
      </c>
      <c r="D38" s="201" t="str">
        <f t="shared" si="4"/>
        <v/>
      </c>
      <c r="E38" s="201" t="str">
        <f t="shared" si="1"/>
        <v/>
      </c>
      <c r="F38" s="201" t="str">
        <f>IF(COUNTA($N38:$O38)&gt;0,'Input Contracting processes'!$P38,"")</f>
        <v/>
      </c>
      <c r="G38" s="201" t="str">
        <f>IF(COUNTA($N38:$O38)&gt;0,'Input Contracting processes'!$S38,"")</f>
        <v/>
      </c>
      <c r="H38" s="201" t="str">
        <f>IF(COUNTA($N38:$O38)&gt;0,'Input Contracting processes'!$K38,"")</f>
        <v/>
      </c>
      <c r="I38" s="201" t="str">
        <f>IF(COUNTA($N38:$O38)&gt;0,'Input Contracting processes'!$L38,"")</f>
        <v/>
      </c>
      <c r="J38" s="226" t="str">
        <f t="shared" si="2"/>
        <v/>
      </c>
      <c r="K38" s="226" t="str">
        <f t="shared" si="3"/>
        <v/>
      </c>
      <c r="L38" s="206"/>
      <c r="M38" s="173"/>
      <c r="N38" s="217"/>
      <c r="O38" s="165"/>
    </row>
    <row r="39" spans="1:15" ht="12.5">
      <c r="A39" s="204"/>
      <c r="B39" s="205"/>
      <c r="C39" s="201" t="str">
        <f t="shared" si="0"/>
        <v/>
      </c>
      <c r="D39" s="201" t="str">
        <f t="shared" si="4"/>
        <v/>
      </c>
      <c r="E39" s="201" t="str">
        <f t="shared" si="1"/>
        <v/>
      </c>
      <c r="F39" s="201" t="str">
        <f>IF(COUNTA($N39:$O39)&gt;0,'Input Contracting processes'!$P39,"")</f>
        <v/>
      </c>
      <c r="G39" s="201" t="str">
        <f>IF(COUNTA($N39:$O39)&gt;0,'Input Contracting processes'!$S39,"")</f>
        <v/>
      </c>
      <c r="H39" s="201" t="str">
        <f>IF(COUNTA($N39:$O39)&gt;0,'Input Contracting processes'!$K39,"")</f>
        <v/>
      </c>
      <c r="I39" s="201" t="str">
        <f>IF(COUNTA($N39:$O39)&gt;0,'Input Contracting processes'!$L39,"")</f>
        <v/>
      </c>
      <c r="J39" s="226" t="str">
        <f t="shared" si="2"/>
        <v/>
      </c>
      <c r="K39" s="226" t="str">
        <f t="shared" si="3"/>
        <v/>
      </c>
      <c r="L39" s="206"/>
      <c r="M39" s="173"/>
      <c r="N39" s="217"/>
      <c r="O39" s="165"/>
    </row>
    <row r="40" spans="1:15" ht="12.5">
      <c r="A40" s="204"/>
      <c r="B40" s="205"/>
      <c r="C40" s="201" t="str">
        <f t="shared" si="0"/>
        <v/>
      </c>
      <c r="D40" s="201" t="str">
        <f t="shared" si="4"/>
        <v/>
      </c>
      <c r="E40" s="201" t="str">
        <f t="shared" si="1"/>
        <v/>
      </c>
      <c r="F40" s="201" t="str">
        <f>IF(COUNTA($N40:$O40)&gt;0,'Input Contracting processes'!$P40,"")</f>
        <v/>
      </c>
      <c r="G40" s="201" t="str">
        <f>IF(COUNTA($N40:$O40)&gt;0,'Input Contracting processes'!$S40,"")</f>
        <v/>
      </c>
      <c r="H40" s="201" t="str">
        <f>IF(COUNTA($N40:$O40)&gt;0,'Input Contracting processes'!$K40,"")</f>
        <v/>
      </c>
      <c r="I40" s="201" t="str">
        <f>IF(COUNTA($N40:$O40)&gt;0,'Input Contracting processes'!$L40,"")</f>
        <v/>
      </c>
      <c r="J40" s="226" t="str">
        <f t="shared" si="2"/>
        <v/>
      </c>
      <c r="K40" s="226" t="str">
        <f t="shared" si="3"/>
        <v/>
      </c>
      <c r="L40" s="206"/>
      <c r="M40" s="173"/>
      <c r="N40" s="217"/>
      <c r="O40" s="165"/>
    </row>
    <row r="41" spans="1:15" ht="12.5">
      <c r="A41" s="204"/>
      <c r="B41" s="205"/>
      <c r="C41" s="201" t="str">
        <f t="shared" si="0"/>
        <v/>
      </c>
      <c r="D41" s="201" t="str">
        <f t="shared" si="4"/>
        <v/>
      </c>
      <c r="E41" s="201" t="str">
        <f t="shared" si="1"/>
        <v/>
      </c>
      <c r="F41" s="201" t="str">
        <f>IF(COUNTA($N41:$O41)&gt;0,'Input Contracting processes'!$P41,"")</f>
        <v/>
      </c>
      <c r="G41" s="201" t="str">
        <f>IF(COUNTA($N41:$O41)&gt;0,'Input Contracting processes'!$S41,"")</f>
        <v/>
      </c>
      <c r="H41" s="201" t="str">
        <f>IF(COUNTA($N41:$O41)&gt;0,'Input Contracting processes'!$K41,"")</f>
        <v/>
      </c>
      <c r="I41" s="201" t="str">
        <f>IF(COUNTA($N41:$O41)&gt;0,'Input Contracting processes'!$L41,"")</f>
        <v/>
      </c>
      <c r="J41" s="226" t="str">
        <f t="shared" si="2"/>
        <v/>
      </c>
      <c r="K41" s="226" t="str">
        <f t="shared" si="3"/>
        <v/>
      </c>
      <c r="L41" s="206"/>
      <c r="M41" s="173"/>
      <c r="N41" s="217"/>
      <c r="O41" s="165"/>
    </row>
    <row r="42" spans="1:15" ht="12.5">
      <c r="A42" s="204"/>
      <c r="B42" s="205"/>
      <c r="C42" s="201" t="str">
        <f t="shared" si="0"/>
        <v/>
      </c>
      <c r="D42" s="201" t="str">
        <f t="shared" si="4"/>
        <v/>
      </c>
      <c r="E42" s="201" t="str">
        <f t="shared" si="1"/>
        <v/>
      </c>
      <c r="F42" s="201" t="str">
        <f>IF(COUNTA($N42:$O42)&gt;0,'Input Contracting processes'!$P42,"")</f>
        <v/>
      </c>
      <c r="G42" s="201" t="str">
        <f>IF(COUNTA($N42:$O42)&gt;0,'Input Contracting processes'!$S42,"")</f>
        <v/>
      </c>
      <c r="H42" s="201" t="str">
        <f>IF(COUNTA($N42:$O42)&gt;0,'Input Contracting processes'!$K42,"")</f>
        <v/>
      </c>
      <c r="I42" s="201" t="str">
        <f>IF(COUNTA($N42:$O42)&gt;0,'Input Contracting processes'!$L42,"")</f>
        <v/>
      </c>
      <c r="J42" s="226" t="str">
        <f t="shared" si="2"/>
        <v/>
      </c>
      <c r="K42" s="226" t="str">
        <f t="shared" si="3"/>
        <v/>
      </c>
      <c r="L42" s="206"/>
      <c r="M42" s="173"/>
      <c r="N42" s="217"/>
      <c r="O42" s="165"/>
    </row>
    <row r="43" spans="1:15" ht="12.5">
      <c r="A43" s="204"/>
      <c r="B43" s="205"/>
      <c r="C43" s="201" t="str">
        <f t="shared" si="0"/>
        <v/>
      </c>
      <c r="D43" s="201" t="str">
        <f t="shared" si="4"/>
        <v/>
      </c>
      <c r="E43" s="201" t="str">
        <f t="shared" si="1"/>
        <v/>
      </c>
      <c r="F43" s="201" t="str">
        <f>IF(COUNTA($N43:$O43)&gt;0,'Input Contracting processes'!$P43,"")</f>
        <v/>
      </c>
      <c r="G43" s="201" t="str">
        <f>IF(COUNTA($N43:$O43)&gt;0,'Input Contracting processes'!$S43,"")</f>
        <v/>
      </c>
      <c r="H43" s="201" t="str">
        <f>IF(COUNTA($N43:$O43)&gt;0,'Input Contracting processes'!$K43,"")</f>
        <v/>
      </c>
      <c r="I43" s="201" t="str">
        <f>IF(COUNTA($N43:$O43)&gt;0,'Input Contracting processes'!$L43,"")</f>
        <v/>
      </c>
      <c r="J43" s="226" t="str">
        <f t="shared" si="2"/>
        <v/>
      </c>
      <c r="K43" s="226" t="str">
        <f t="shared" si="3"/>
        <v/>
      </c>
      <c r="L43" s="206"/>
      <c r="M43" s="173"/>
      <c r="N43" s="217"/>
      <c r="O43" s="165"/>
    </row>
    <row r="44" spans="1:15" ht="12.5">
      <c r="A44" s="204"/>
      <c r="B44" s="205"/>
      <c r="C44" s="201" t="str">
        <f t="shared" si="0"/>
        <v/>
      </c>
      <c r="D44" s="201" t="str">
        <f t="shared" si="4"/>
        <v/>
      </c>
      <c r="E44" s="201" t="str">
        <f t="shared" si="1"/>
        <v/>
      </c>
      <c r="F44" s="201" t="str">
        <f>IF(COUNTA($N44:$O44)&gt;0,'Input Contracting processes'!$P44,"")</f>
        <v/>
      </c>
      <c r="G44" s="201" t="str">
        <f>IF(COUNTA($N44:$O44)&gt;0,'Input Contracting processes'!$S44,"")</f>
        <v/>
      </c>
      <c r="H44" s="201" t="str">
        <f>IF(COUNTA($N44:$O44)&gt;0,'Input Contracting processes'!$K44,"")</f>
        <v/>
      </c>
      <c r="I44" s="201" t="str">
        <f>IF(COUNTA($N44:$O44)&gt;0,'Input Contracting processes'!$L44,"")</f>
        <v/>
      </c>
      <c r="J44" s="226" t="str">
        <f t="shared" si="2"/>
        <v/>
      </c>
      <c r="K44" s="226" t="str">
        <f t="shared" si="3"/>
        <v/>
      </c>
      <c r="L44" s="206"/>
      <c r="M44" s="173"/>
      <c r="N44" s="217"/>
      <c r="O44" s="165"/>
    </row>
    <row r="45" spans="1:15" ht="12.5">
      <c r="A45" s="204"/>
      <c r="B45" s="205"/>
      <c r="C45" s="201" t="str">
        <f t="shared" si="0"/>
        <v/>
      </c>
      <c r="D45" s="201" t="str">
        <f t="shared" si="4"/>
        <v/>
      </c>
      <c r="E45" s="201" t="str">
        <f t="shared" si="1"/>
        <v/>
      </c>
      <c r="F45" s="201" t="str">
        <f>IF(COUNTA($N45:$O45)&gt;0,'Input Contracting processes'!$P45,"")</f>
        <v/>
      </c>
      <c r="G45" s="201" t="str">
        <f>IF(COUNTA($N45:$O45)&gt;0,'Input Contracting processes'!$S45,"")</f>
        <v/>
      </c>
      <c r="H45" s="201" t="str">
        <f>IF(COUNTA($N45:$O45)&gt;0,'Input Contracting processes'!$K45,"")</f>
        <v/>
      </c>
      <c r="I45" s="201" t="str">
        <f>IF(COUNTA($N45:$O45)&gt;0,'Input Contracting processes'!$L45,"")</f>
        <v/>
      </c>
      <c r="J45" s="226" t="str">
        <f t="shared" si="2"/>
        <v/>
      </c>
      <c r="K45" s="226" t="str">
        <f t="shared" si="3"/>
        <v/>
      </c>
      <c r="L45" s="206"/>
      <c r="M45" s="173"/>
      <c r="N45" s="217"/>
      <c r="O45" s="165"/>
    </row>
    <row r="46" spans="1:15" ht="12.5">
      <c r="A46" s="204"/>
      <c r="B46" s="205"/>
      <c r="C46" s="201" t="str">
        <f t="shared" si="0"/>
        <v/>
      </c>
      <c r="D46" s="201" t="str">
        <f t="shared" si="4"/>
        <v/>
      </c>
      <c r="E46" s="201" t="str">
        <f t="shared" si="1"/>
        <v/>
      </c>
      <c r="F46" s="201" t="str">
        <f>IF(COUNTA($N46:$O46)&gt;0,'Input Contracting processes'!$P46,"")</f>
        <v/>
      </c>
      <c r="G46" s="201" t="str">
        <f>IF(COUNTA($N46:$O46)&gt;0,'Input Contracting processes'!$S46,"")</f>
        <v/>
      </c>
      <c r="H46" s="201" t="str">
        <f>IF(COUNTA($N46:$O46)&gt;0,'Input Contracting processes'!$K46,"")</f>
        <v/>
      </c>
      <c r="I46" s="201" t="str">
        <f>IF(COUNTA($N46:$O46)&gt;0,'Input Contracting processes'!$L46,"")</f>
        <v/>
      </c>
      <c r="J46" s="226" t="str">
        <f t="shared" si="2"/>
        <v/>
      </c>
      <c r="K46" s="226" t="str">
        <f t="shared" si="3"/>
        <v/>
      </c>
      <c r="L46" s="206"/>
      <c r="M46" s="173"/>
      <c r="N46" s="217"/>
      <c r="O46" s="165"/>
    </row>
    <row r="47" spans="1:15" ht="12.5">
      <c r="A47" s="204"/>
      <c r="B47" s="205"/>
      <c r="C47" s="201" t="str">
        <f t="shared" si="0"/>
        <v/>
      </c>
      <c r="D47" s="201" t="str">
        <f t="shared" si="4"/>
        <v/>
      </c>
      <c r="E47" s="201" t="str">
        <f t="shared" si="1"/>
        <v/>
      </c>
      <c r="F47" s="201" t="str">
        <f>IF(COUNTA($N47:$O47)&gt;0,'Input Contracting processes'!$P47,"")</f>
        <v/>
      </c>
      <c r="G47" s="201" t="str">
        <f>IF(COUNTA($N47:$O47)&gt;0,'Input Contracting processes'!$S47,"")</f>
        <v/>
      </c>
      <c r="H47" s="201" t="str">
        <f>IF(COUNTA($N47:$O47)&gt;0,'Input Contracting processes'!$K47,"")</f>
        <v/>
      </c>
      <c r="I47" s="201" t="str">
        <f>IF(COUNTA($N47:$O47)&gt;0,'Input Contracting processes'!$L47,"")</f>
        <v/>
      </c>
      <c r="J47" s="226" t="str">
        <f t="shared" si="2"/>
        <v/>
      </c>
      <c r="K47" s="226" t="str">
        <f t="shared" si="3"/>
        <v/>
      </c>
      <c r="L47" s="206"/>
      <c r="M47" s="173"/>
      <c r="N47" s="217"/>
      <c r="O47" s="165"/>
    </row>
    <row r="48" spans="1:15" ht="12.5">
      <c r="A48" s="204"/>
      <c r="B48" s="205"/>
      <c r="C48" s="201" t="str">
        <f t="shared" si="0"/>
        <v/>
      </c>
      <c r="D48" s="201" t="str">
        <f t="shared" si="4"/>
        <v/>
      </c>
      <c r="E48" s="201" t="str">
        <f t="shared" si="1"/>
        <v/>
      </c>
      <c r="F48" s="201" t="str">
        <f>IF(COUNTA($N48:$O48)&gt;0,'Input Contracting processes'!$P48,"")</f>
        <v/>
      </c>
      <c r="G48" s="201" t="str">
        <f>IF(COUNTA($N48:$O48)&gt;0,'Input Contracting processes'!$S48,"")</f>
        <v/>
      </c>
      <c r="H48" s="201" t="str">
        <f>IF(COUNTA($N48:$O48)&gt;0,'Input Contracting processes'!$K48,"")</f>
        <v/>
      </c>
      <c r="I48" s="201" t="str">
        <f>IF(COUNTA($N48:$O48)&gt;0,'Input Contracting processes'!$L48,"")</f>
        <v/>
      </c>
      <c r="J48" s="226" t="str">
        <f t="shared" si="2"/>
        <v/>
      </c>
      <c r="K48" s="226" t="str">
        <f t="shared" si="3"/>
        <v/>
      </c>
      <c r="L48" s="206"/>
      <c r="M48" s="173"/>
      <c r="N48" s="217"/>
      <c r="O48" s="165"/>
    </row>
    <row r="49" spans="1:15" ht="12.5">
      <c r="A49" s="204"/>
      <c r="B49" s="205"/>
      <c r="C49" s="201" t="str">
        <f t="shared" si="0"/>
        <v/>
      </c>
      <c r="D49" s="201" t="str">
        <f t="shared" si="4"/>
        <v/>
      </c>
      <c r="E49" s="201" t="str">
        <f t="shared" si="1"/>
        <v/>
      </c>
      <c r="F49" s="201" t="str">
        <f>IF(COUNTA($N49:$O49)&gt;0,'Input Contracting processes'!$P49,"")</f>
        <v/>
      </c>
      <c r="G49" s="201" t="str">
        <f>IF(COUNTA($N49:$O49)&gt;0,'Input Contracting processes'!$S49,"")</f>
        <v/>
      </c>
      <c r="H49" s="201" t="str">
        <f>IF(COUNTA($N49:$O49)&gt;0,'Input Contracting processes'!$K49,"")</f>
        <v/>
      </c>
      <c r="I49" s="201" t="str">
        <f>IF(COUNTA($N49:$O49)&gt;0,'Input Contracting processes'!$L49,"")</f>
        <v/>
      </c>
      <c r="J49" s="226" t="str">
        <f t="shared" si="2"/>
        <v/>
      </c>
      <c r="K49" s="226" t="str">
        <f t="shared" si="3"/>
        <v/>
      </c>
      <c r="L49" s="206"/>
      <c r="M49" s="173"/>
      <c r="N49" s="217"/>
      <c r="O49" s="165"/>
    </row>
    <row r="50" spans="1:15" ht="12.5">
      <c r="A50" s="204"/>
      <c r="B50" s="205"/>
      <c r="C50" s="201" t="str">
        <f t="shared" si="0"/>
        <v/>
      </c>
      <c r="D50" s="201" t="str">
        <f t="shared" si="4"/>
        <v/>
      </c>
      <c r="E50" s="201" t="str">
        <f t="shared" si="1"/>
        <v/>
      </c>
      <c r="F50" s="201" t="str">
        <f>IF(COUNTA($N50:$O50)&gt;0,'Input Contracting processes'!$P50,"")</f>
        <v/>
      </c>
      <c r="G50" s="201" t="str">
        <f>IF(COUNTA($N50:$O50)&gt;0,'Input Contracting processes'!$S50,"")</f>
        <v/>
      </c>
      <c r="H50" s="201" t="str">
        <f>IF(COUNTA($N50:$O50)&gt;0,'Input Contracting processes'!$K50,"")</f>
        <v/>
      </c>
      <c r="I50" s="201" t="str">
        <f>IF(COUNTA($N50:$O50)&gt;0,'Input Contracting processes'!$L50,"")</f>
        <v/>
      </c>
      <c r="J50" s="226" t="str">
        <f t="shared" si="2"/>
        <v/>
      </c>
      <c r="K50" s="226" t="str">
        <f t="shared" si="3"/>
        <v/>
      </c>
      <c r="L50" s="206"/>
      <c r="M50" s="173"/>
      <c r="N50" s="217"/>
      <c r="O50" s="165"/>
    </row>
    <row r="51" spans="1:15" ht="12.5">
      <c r="A51" s="204"/>
      <c r="B51" s="205"/>
      <c r="C51" s="201" t="str">
        <f t="shared" si="0"/>
        <v/>
      </c>
      <c r="D51" s="201" t="str">
        <f t="shared" si="4"/>
        <v/>
      </c>
      <c r="E51" s="201" t="str">
        <f t="shared" si="1"/>
        <v/>
      </c>
      <c r="F51" s="201" t="str">
        <f>IF(COUNTA($N51:$O51)&gt;0,'Input Contracting processes'!$P51,"")</f>
        <v/>
      </c>
      <c r="G51" s="201" t="str">
        <f>IF(COUNTA($N51:$O51)&gt;0,'Input Contracting processes'!$S51,"")</f>
        <v/>
      </c>
      <c r="H51" s="201" t="str">
        <f>IF(COUNTA($N51:$O51)&gt;0,'Input Contracting processes'!$K51,"")</f>
        <v/>
      </c>
      <c r="I51" s="201" t="str">
        <f>IF(COUNTA($N51:$O51)&gt;0,'Input Contracting processes'!$L51,"")</f>
        <v/>
      </c>
      <c r="J51" s="226" t="str">
        <f t="shared" si="2"/>
        <v/>
      </c>
      <c r="K51" s="226" t="str">
        <f t="shared" si="3"/>
        <v/>
      </c>
      <c r="L51" s="206"/>
      <c r="M51" s="173"/>
      <c r="N51" s="217"/>
      <c r="O51" s="165"/>
    </row>
    <row r="52" spans="1:15" ht="12.5">
      <c r="A52" s="204"/>
      <c r="B52" s="205"/>
      <c r="C52" s="201" t="str">
        <f t="shared" si="0"/>
        <v/>
      </c>
      <c r="D52" s="201" t="str">
        <f t="shared" si="4"/>
        <v/>
      </c>
      <c r="E52" s="201" t="str">
        <f t="shared" si="1"/>
        <v/>
      </c>
      <c r="F52" s="201" t="str">
        <f>IF(COUNTA($N52:$O52)&gt;0,'Input Contracting processes'!$P52,"")</f>
        <v/>
      </c>
      <c r="G52" s="201" t="str">
        <f>IF(COUNTA($N52:$O52)&gt;0,'Input Contracting processes'!$S52,"")</f>
        <v/>
      </c>
      <c r="H52" s="201" t="str">
        <f>IF(COUNTA($N52:$O52)&gt;0,'Input Contracting processes'!$K52,"")</f>
        <v/>
      </c>
      <c r="I52" s="201" t="str">
        <f>IF(COUNTA($N52:$O52)&gt;0,'Input Contracting processes'!$L52,"")</f>
        <v/>
      </c>
      <c r="J52" s="226" t="str">
        <f t="shared" si="2"/>
        <v/>
      </c>
      <c r="K52" s="226" t="str">
        <f t="shared" si="3"/>
        <v/>
      </c>
      <c r="L52" s="206"/>
      <c r="M52" s="173"/>
      <c r="N52" s="217"/>
      <c r="O52" s="165"/>
    </row>
    <row r="53" spans="1:15" ht="12.5">
      <c r="A53" s="204"/>
      <c r="B53" s="205"/>
      <c r="C53" s="201" t="str">
        <f t="shared" si="0"/>
        <v/>
      </c>
      <c r="D53" s="201" t="str">
        <f t="shared" si="4"/>
        <v/>
      </c>
      <c r="E53" s="201" t="str">
        <f t="shared" si="1"/>
        <v/>
      </c>
      <c r="F53" s="201" t="str">
        <f>IF(COUNTA($N53:$O53)&gt;0,'Input Contracting processes'!$P53,"")</f>
        <v/>
      </c>
      <c r="G53" s="201" t="str">
        <f>IF(COUNTA($N53:$O53)&gt;0,'Input Contracting processes'!$S53,"")</f>
        <v/>
      </c>
      <c r="H53" s="201" t="str">
        <f>IF(COUNTA($N53:$O53)&gt;0,'Input Contracting processes'!$K53,"")</f>
        <v/>
      </c>
      <c r="I53" s="201" t="str">
        <f>IF(COUNTA($N53:$O53)&gt;0,'Input Contracting processes'!$L53,"")</f>
        <v/>
      </c>
      <c r="J53" s="226" t="str">
        <f t="shared" si="2"/>
        <v/>
      </c>
      <c r="K53" s="226" t="str">
        <f t="shared" si="3"/>
        <v/>
      </c>
      <c r="L53" s="206"/>
      <c r="M53" s="173"/>
      <c r="N53" s="217"/>
      <c r="O53" s="165"/>
    </row>
    <row r="54" spans="1:15" ht="12.5">
      <c r="A54" s="204"/>
      <c r="B54" s="205"/>
      <c r="C54" s="201" t="str">
        <f t="shared" si="0"/>
        <v/>
      </c>
      <c r="D54" s="201" t="str">
        <f t="shared" si="4"/>
        <v/>
      </c>
      <c r="E54" s="201" t="str">
        <f t="shared" si="1"/>
        <v/>
      </c>
      <c r="F54" s="201" t="str">
        <f>IF(COUNTA($N54:$O54)&gt;0,'Input Contracting processes'!$P54,"")</f>
        <v/>
      </c>
      <c r="G54" s="201" t="str">
        <f>IF(COUNTA($N54:$O54)&gt;0,'Input Contracting processes'!$S54,"")</f>
        <v/>
      </c>
      <c r="H54" s="201" t="str">
        <f>IF(COUNTA($N54:$O54)&gt;0,'Input Contracting processes'!$K54,"")</f>
        <v/>
      </c>
      <c r="I54" s="201" t="str">
        <f>IF(COUNTA($N54:$O54)&gt;0,'Input Contracting processes'!$L54,"")</f>
        <v/>
      </c>
      <c r="J54" s="226" t="str">
        <f t="shared" si="2"/>
        <v/>
      </c>
      <c r="K54" s="226" t="str">
        <f t="shared" si="3"/>
        <v/>
      </c>
      <c r="L54" s="206"/>
      <c r="M54" s="173"/>
      <c r="N54" s="217"/>
      <c r="O54" s="165"/>
    </row>
    <row r="55" spans="1:15" ht="12.5">
      <c r="A55" s="204"/>
      <c r="B55" s="205"/>
      <c r="C55" s="201" t="str">
        <f t="shared" si="0"/>
        <v/>
      </c>
      <c r="D55" s="201" t="str">
        <f t="shared" si="4"/>
        <v/>
      </c>
      <c r="E55" s="201" t="str">
        <f t="shared" si="1"/>
        <v/>
      </c>
      <c r="F55" s="201" t="str">
        <f>IF(COUNTA($N55:$O55)&gt;0,'Input Contracting processes'!$P55,"")</f>
        <v/>
      </c>
      <c r="G55" s="201" t="str">
        <f>IF(COUNTA($N55:$O55)&gt;0,'Input Contracting processes'!$S55,"")</f>
        <v/>
      </c>
      <c r="H55" s="201" t="str">
        <f>IF(COUNTA($N55:$O55)&gt;0,'Input Contracting processes'!$K55,"")</f>
        <v/>
      </c>
      <c r="I55" s="201" t="str">
        <f>IF(COUNTA($N55:$O55)&gt;0,'Input Contracting processes'!$L55,"")</f>
        <v/>
      </c>
      <c r="J55" s="226" t="str">
        <f t="shared" si="2"/>
        <v/>
      </c>
      <c r="K55" s="226" t="str">
        <f t="shared" si="3"/>
        <v/>
      </c>
      <c r="L55" s="206"/>
      <c r="M55" s="173"/>
      <c r="N55" s="217"/>
      <c r="O55" s="165"/>
    </row>
    <row r="56" spans="1:15" ht="12.5">
      <c r="A56" s="204"/>
      <c r="B56" s="205"/>
      <c r="C56" s="201" t="str">
        <f t="shared" si="0"/>
        <v/>
      </c>
      <c r="D56" s="201" t="str">
        <f t="shared" si="4"/>
        <v/>
      </c>
      <c r="E56" s="201" t="str">
        <f t="shared" si="1"/>
        <v/>
      </c>
      <c r="F56" s="201" t="str">
        <f>IF(COUNTA($N56:$O56)&gt;0,'Input Contracting processes'!$P56,"")</f>
        <v/>
      </c>
      <c r="G56" s="201" t="str">
        <f>IF(COUNTA($N56:$O56)&gt;0,'Input Contracting processes'!$S56,"")</f>
        <v/>
      </c>
      <c r="H56" s="201" t="str">
        <f>IF(COUNTA($N56:$O56)&gt;0,'Input Contracting processes'!$K56,"")</f>
        <v/>
      </c>
      <c r="I56" s="201" t="str">
        <f>IF(COUNTA($N56:$O56)&gt;0,'Input Contracting processes'!$L56,"")</f>
        <v/>
      </c>
      <c r="J56" s="226" t="str">
        <f t="shared" si="2"/>
        <v/>
      </c>
      <c r="K56" s="226" t="str">
        <f t="shared" si="3"/>
        <v/>
      </c>
      <c r="L56" s="206"/>
      <c r="M56" s="173"/>
      <c r="N56" s="217"/>
      <c r="O56" s="165"/>
    </row>
    <row r="57" spans="1:15" ht="12.5">
      <c r="A57" s="204"/>
      <c r="B57" s="205"/>
      <c r="C57" s="201" t="str">
        <f t="shared" si="0"/>
        <v/>
      </c>
      <c r="D57" s="201" t="str">
        <f t="shared" si="4"/>
        <v/>
      </c>
      <c r="E57" s="201" t="str">
        <f t="shared" si="1"/>
        <v/>
      </c>
      <c r="F57" s="201" t="str">
        <f>IF(COUNTA($N57:$O57)&gt;0,'Input Contracting processes'!$P57,"")</f>
        <v/>
      </c>
      <c r="G57" s="201" t="str">
        <f>IF(COUNTA($N57:$O57)&gt;0,'Input Contracting processes'!$S57,"")</f>
        <v/>
      </c>
      <c r="H57" s="201" t="str">
        <f>IF(COUNTA($N57:$O57)&gt;0,'Input Contracting processes'!$K57,"")</f>
        <v/>
      </c>
      <c r="I57" s="201" t="str">
        <f>IF(COUNTA($N57:$O57)&gt;0,'Input Contracting processes'!$L57,"")</f>
        <v/>
      </c>
      <c r="J57" s="226" t="str">
        <f t="shared" si="2"/>
        <v/>
      </c>
      <c r="K57" s="226" t="str">
        <f t="shared" si="3"/>
        <v/>
      </c>
      <c r="L57" s="206"/>
      <c r="M57" s="173"/>
      <c r="N57" s="217"/>
      <c r="O57" s="165"/>
    </row>
    <row r="58" spans="1:15" ht="12.5">
      <c r="A58" s="204"/>
      <c r="B58" s="205"/>
      <c r="C58" s="201" t="str">
        <f t="shared" si="0"/>
        <v/>
      </c>
      <c r="D58" s="201" t="str">
        <f t="shared" si="4"/>
        <v/>
      </c>
      <c r="E58" s="201" t="str">
        <f t="shared" si="1"/>
        <v/>
      </c>
      <c r="F58" s="201" t="str">
        <f>IF(COUNTA($N58:$O58)&gt;0,'Input Contracting processes'!$P58,"")</f>
        <v/>
      </c>
      <c r="G58" s="201" t="str">
        <f>IF(COUNTA($N58:$O58)&gt;0,'Input Contracting processes'!$S58,"")</f>
        <v/>
      </c>
      <c r="H58" s="201" t="str">
        <f>IF(COUNTA($N58:$O58)&gt;0,'Input Contracting processes'!$K58,"")</f>
        <v/>
      </c>
      <c r="I58" s="201" t="str">
        <f>IF(COUNTA($N58:$O58)&gt;0,'Input Contracting processes'!$L58,"")</f>
        <v/>
      </c>
      <c r="J58" s="226" t="str">
        <f t="shared" si="2"/>
        <v/>
      </c>
      <c r="K58" s="226" t="str">
        <f t="shared" si="3"/>
        <v/>
      </c>
      <c r="L58" s="206"/>
      <c r="M58" s="173"/>
      <c r="N58" s="217"/>
      <c r="O58" s="165"/>
    </row>
    <row r="59" spans="1:15" ht="12.5">
      <c r="A59" s="204"/>
      <c r="B59" s="205"/>
      <c r="C59" s="201" t="str">
        <f t="shared" si="0"/>
        <v/>
      </c>
      <c r="D59" s="201" t="str">
        <f t="shared" si="4"/>
        <v/>
      </c>
      <c r="E59" s="201" t="str">
        <f t="shared" si="1"/>
        <v/>
      </c>
      <c r="F59" s="201" t="str">
        <f>IF(COUNTA($N59:$O59)&gt;0,'Input Contracting processes'!$P59,"")</f>
        <v/>
      </c>
      <c r="G59" s="201" t="str">
        <f>IF(COUNTA($N59:$O59)&gt;0,'Input Contracting processes'!$S59,"")</f>
        <v/>
      </c>
      <c r="H59" s="201" t="str">
        <f>IF(COUNTA($N59:$O59)&gt;0,'Input Contracting processes'!$K59,"")</f>
        <v/>
      </c>
      <c r="I59" s="201" t="str">
        <f>IF(COUNTA($N59:$O59)&gt;0,'Input Contracting processes'!$L59,"")</f>
        <v/>
      </c>
      <c r="J59" s="226" t="str">
        <f t="shared" si="2"/>
        <v/>
      </c>
      <c r="K59" s="226" t="str">
        <f t="shared" si="3"/>
        <v/>
      </c>
      <c r="L59" s="206"/>
      <c r="M59" s="173"/>
      <c r="N59" s="217"/>
      <c r="O59" s="165"/>
    </row>
    <row r="60" spans="1:15" ht="12.5">
      <c r="A60" s="204"/>
      <c r="B60" s="205"/>
      <c r="C60" s="201" t="str">
        <f t="shared" si="0"/>
        <v/>
      </c>
      <c r="D60" s="201" t="str">
        <f t="shared" si="4"/>
        <v/>
      </c>
      <c r="E60" s="201" t="str">
        <f t="shared" si="1"/>
        <v/>
      </c>
      <c r="F60" s="201" t="str">
        <f>IF(COUNTA($N60:$O60)&gt;0,'Input Contracting processes'!$P60,"")</f>
        <v/>
      </c>
      <c r="G60" s="201" t="str">
        <f>IF(COUNTA($N60:$O60)&gt;0,'Input Contracting processes'!$S60,"")</f>
        <v/>
      </c>
      <c r="H60" s="201" t="str">
        <f>IF(COUNTA($N60:$O60)&gt;0,'Input Contracting processes'!$K60,"")</f>
        <v/>
      </c>
      <c r="I60" s="201" t="str">
        <f>IF(COUNTA($N60:$O60)&gt;0,'Input Contracting processes'!$L60,"")</f>
        <v/>
      </c>
      <c r="J60" s="226" t="str">
        <f t="shared" si="2"/>
        <v/>
      </c>
      <c r="K60" s="226" t="str">
        <f t="shared" si="3"/>
        <v/>
      </c>
      <c r="L60" s="206"/>
      <c r="M60" s="173"/>
      <c r="N60" s="217"/>
      <c r="O60" s="165"/>
    </row>
    <row r="61" spans="1:15" ht="12.5">
      <c r="A61" s="204"/>
      <c r="B61" s="205"/>
      <c r="C61" s="201" t="str">
        <f t="shared" si="0"/>
        <v/>
      </c>
      <c r="D61" s="201" t="str">
        <f t="shared" si="4"/>
        <v/>
      </c>
      <c r="E61" s="201" t="str">
        <f t="shared" si="1"/>
        <v/>
      </c>
      <c r="F61" s="201" t="str">
        <f>IF(COUNTA($N61:$O61)&gt;0,'Input Contracting processes'!$P61,"")</f>
        <v/>
      </c>
      <c r="G61" s="201" t="str">
        <f>IF(COUNTA($N61:$O61)&gt;0,'Input Contracting processes'!$S61,"")</f>
        <v/>
      </c>
      <c r="H61" s="201" t="str">
        <f>IF(COUNTA($N61:$O61)&gt;0,'Input Contracting processes'!$K61,"")</f>
        <v/>
      </c>
      <c r="I61" s="201" t="str">
        <f>IF(COUNTA($N61:$O61)&gt;0,'Input Contracting processes'!$L61,"")</f>
        <v/>
      </c>
      <c r="J61" s="226" t="str">
        <f t="shared" si="2"/>
        <v/>
      </c>
      <c r="K61" s="226" t="str">
        <f t="shared" si="3"/>
        <v/>
      </c>
      <c r="L61" s="206"/>
      <c r="M61" s="173"/>
      <c r="N61" s="217"/>
      <c r="O61" s="165"/>
    </row>
    <row r="62" spans="1:15" ht="12.5">
      <c r="A62" s="204"/>
      <c r="B62" s="205"/>
      <c r="C62" s="201" t="str">
        <f t="shared" si="0"/>
        <v/>
      </c>
      <c r="D62" s="201" t="str">
        <f t="shared" si="4"/>
        <v/>
      </c>
      <c r="E62" s="201" t="str">
        <f t="shared" si="1"/>
        <v/>
      </c>
      <c r="F62" s="201" t="str">
        <f>IF(COUNTA($N62:$O62)&gt;0,'Input Contracting processes'!$P62,"")</f>
        <v/>
      </c>
      <c r="G62" s="201" t="str">
        <f>IF(COUNTA($N62:$O62)&gt;0,'Input Contracting processes'!$S62,"")</f>
        <v/>
      </c>
      <c r="H62" s="201" t="str">
        <f>IF(COUNTA($N62:$O62)&gt;0,'Input Contracting processes'!$K62,"")</f>
        <v/>
      </c>
      <c r="I62" s="201" t="str">
        <f>IF(COUNTA($N62:$O62)&gt;0,'Input Contracting processes'!$L62,"")</f>
        <v/>
      </c>
      <c r="J62" s="226" t="str">
        <f t="shared" si="2"/>
        <v/>
      </c>
      <c r="K62" s="226" t="str">
        <f t="shared" si="3"/>
        <v/>
      </c>
      <c r="L62" s="206"/>
      <c r="M62" s="173"/>
      <c r="N62" s="217"/>
      <c r="O62" s="165"/>
    </row>
    <row r="63" spans="1:15" ht="12.5">
      <c r="A63" s="204"/>
      <c r="B63" s="205"/>
      <c r="C63" s="201" t="str">
        <f t="shared" si="0"/>
        <v/>
      </c>
      <c r="D63" s="201" t="str">
        <f t="shared" si="4"/>
        <v/>
      </c>
      <c r="E63" s="201" t="str">
        <f t="shared" si="1"/>
        <v/>
      </c>
      <c r="F63" s="201" t="str">
        <f>IF(COUNTA($N63:$O63)&gt;0,'Input Contracting processes'!$P63,"")</f>
        <v/>
      </c>
      <c r="G63" s="201" t="str">
        <f>IF(COUNTA($N63:$O63)&gt;0,'Input Contracting processes'!$S63,"")</f>
        <v/>
      </c>
      <c r="H63" s="201" t="str">
        <f>IF(COUNTA($N63:$O63)&gt;0,'Input Contracting processes'!$K63,"")</f>
        <v/>
      </c>
      <c r="I63" s="201" t="str">
        <f>IF(COUNTA($N63:$O63)&gt;0,'Input Contracting processes'!$L63,"")</f>
        <v/>
      </c>
      <c r="J63" s="226" t="str">
        <f t="shared" si="2"/>
        <v/>
      </c>
      <c r="K63" s="226" t="str">
        <f t="shared" si="3"/>
        <v/>
      </c>
      <c r="L63" s="206"/>
      <c r="M63" s="173"/>
      <c r="N63" s="217"/>
      <c r="O63" s="165"/>
    </row>
    <row r="64" spans="1:15" ht="12.5">
      <c r="A64" s="204"/>
      <c r="B64" s="205"/>
      <c r="C64" s="201" t="str">
        <f t="shared" si="0"/>
        <v/>
      </c>
      <c r="D64" s="201" t="str">
        <f t="shared" si="4"/>
        <v/>
      </c>
      <c r="E64" s="201" t="str">
        <f t="shared" si="1"/>
        <v/>
      </c>
      <c r="F64" s="201" t="str">
        <f>IF(COUNTA($N64:$O64)&gt;0,'Input Contracting processes'!$P64,"")</f>
        <v/>
      </c>
      <c r="G64" s="201" t="str">
        <f>IF(COUNTA($N64:$O64)&gt;0,'Input Contracting processes'!$S64,"")</f>
        <v/>
      </c>
      <c r="H64" s="201" t="str">
        <f>IF(COUNTA($N64:$O64)&gt;0,'Input Contracting processes'!$K64,"")</f>
        <v/>
      </c>
      <c r="I64" s="201" t="str">
        <f>IF(COUNTA($N64:$O64)&gt;0,'Input Contracting processes'!$L64,"")</f>
        <v/>
      </c>
      <c r="J64" s="226" t="str">
        <f t="shared" si="2"/>
        <v/>
      </c>
      <c r="K64" s="226" t="str">
        <f t="shared" si="3"/>
        <v/>
      </c>
      <c r="L64" s="206"/>
      <c r="M64" s="173"/>
      <c r="N64" s="217"/>
      <c r="O64" s="165"/>
    </row>
    <row r="65" spans="1:15" ht="12.5">
      <c r="A65" s="204"/>
      <c r="B65" s="205"/>
      <c r="C65" s="201" t="str">
        <f t="shared" si="0"/>
        <v/>
      </c>
      <c r="D65" s="201" t="str">
        <f t="shared" si="4"/>
        <v/>
      </c>
      <c r="E65" s="201" t="str">
        <f t="shared" si="1"/>
        <v/>
      </c>
      <c r="F65" s="201" t="str">
        <f>IF(COUNTA($N65:$O65)&gt;0,'Input Contracting processes'!$P65,"")</f>
        <v/>
      </c>
      <c r="G65" s="201" t="str">
        <f>IF(COUNTA($N65:$O65)&gt;0,'Input Contracting processes'!$S65,"")</f>
        <v/>
      </c>
      <c r="H65" s="201" t="str">
        <f>IF(COUNTA($N65:$O65)&gt;0,'Input Contracting processes'!$K65,"")</f>
        <v/>
      </c>
      <c r="I65" s="201" t="str">
        <f>IF(COUNTA($N65:$O65)&gt;0,'Input Contracting processes'!$L65,"")</f>
        <v/>
      </c>
      <c r="J65" s="226" t="str">
        <f t="shared" si="2"/>
        <v/>
      </c>
      <c r="K65" s="226" t="str">
        <f t="shared" si="3"/>
        <v/>
      </c>
      <c r="L65" s="206"/>
      <c r="M65" s="173"/>
      <c r="N65" s="217"/>
      <c r="O65" s="165"/>
    </row>
    <row r="66" spans="1:15" ht="12.5">
      <c r="A66" s="204"/>
      <c r="B66" s="205"/>
      <c r="C66" s="201" t="str">
        <f t="shared" si="0"/>
        <v/>
      </c>
      <c r="D66" s="201" t="str">
        <f t="shared" si="4"/>
        <v/>
      </c>
      <c r="E66" s="201" t="str">
        <f t="shared" si="1"/>
        <v/>
      </c>
      <c r="F66" s="201" t="str">
        <f>IF(COUNTA($N66:$O66)&gt;0,'Input Contracting processes'!$P66,"")</f>
        <v/>
      </c>
      <c r="G66" s="201" t="str">
        <f>IF(COUNTA($N66:$O66)&gt;0,'Input Contracting processes'!$S66,"")</f>
        <v/>
      </c>
      <c r="H66" s="201" t="str">
        <f>IF(COUNTA($N66:$O66)&gt;0,'Input Contracting processes'!$K66,"")</f>
        <v/>
      </c>
      <c r="I66" s="201" t="str">
        <f>IF(COUNTA($N66:$O66)&gt;0,'Input Contracting processes'!$L66,"")</f>
        <v/>
      </c>
      <c r="J66" s="226" t="str">
        <f t="shared" si="2"/>
        <v/>
      </c>
      <c r="K66" s="226" t="str">
        <f t="shared" si="3"/>
        <v/>
      </c>
      <c r="L66" s="206"/>
      <c r="M66" s="173"/>
      <c r="N66" s="217"/>
      <c r="O66" s="165"/>
    </row>
    <row r="67" spans="1:15" ht="12.5">
      <c r="A67" s="204"/>
      <c r="B67" s="205"/>
      <c r="C67" s="201" t="str">
        <f t="shared" si="0"/>
        <v/>
      </c>
      <c r="D67" s="201" t="str">
        <f t="shared" si="4"/>
        <v/>
      </c>
      <c r="E67" s="201" t="str">
        <f t="shared" si="1"/>
        <v/>
      </c>
      <c r="F67" s="201" t="str">
        <f>IF(COUNTA($N67:$O67)&gt;0,'Input Contracting processes'!$P67,"")</f>
        <v/>
      </c>
      <c r="G67" s="201" t="str">
        <f>IF(COUNTA($N67:$O67)&gt;0,'Input Contracting processes'!$S67,"")</f>
        <v/>
      </c>
      <c r="H67" s="201" t="str">
        <f>IF(COUNTA($N67:$O67)&gt;0,'Input Contracting processes'!$K67,"")</f>
        <v/>
      </c>
      <c r="I67" s="201" t="str">
        <f>IF(COUNTA($N67:$O67)&gt;0,'Input Contracting processes'!$L67,"")</f>
        <v/>
      </c>
      <c r="J67" s="226" t="str">
        <f t="shared" si="2"/>
        <v/>
      </c>
      <c r="K67" s="226" t="str">
        <f t="shared" si="3"/>
        <v/>
      </c>
      <c r="L67" s="206"/>
      <c r="M67" s="173"/>
      <c r="N67" s="217"/>
      <c r="O67" s="165"/>
    </row>
    <row r="68" spans="1:15" ht="12.5">
      <c r="A68" s="204"/>
      <c r="B68" s="205"/>
      <c r="C68" s="201" t="str">
        <f t="shared" si="0"/>
        <v/>
      </c>
      <c r="D68" s="201" t="str">
        <f t="shared" si="4"/>
        <v/>
      </c>
      <c r="E68" s="201" t="str">
        <f t="shared" si="1"/>
        <v/>
      </c>
      <c r="F68" s="201" t="str">
        <f>IF(COUNTA($N68:$O68)&gt;0,'Input Contracting processes'!$P68,"")</f>
        <v/>
      </c>
      <c r="G68" s="201" t="str">
        <f>IF(COUNTA($N68:$O68)&gt;0,'Input Contracting processes'!$S68,"")</f>
        <v/>
      </c>
      <c r="H68" s="201" t="str">
        <f>IF(COUNTA($N68:$O68)&gt;0,'Input Contracting processes'!$K68,"")</f>
        <v/>
      </c>
      <c r="I68" s="201" t="str">
        <f>IF(COUNTA($N68:$O68)&gt;0,'Input Contracting processes'!$L68,"")</f>
        <v/>
      </c>
      <c r="J68" s="226" t="str">
        <f t="shared" si="2"/>
        <v/>
      </c>
      <c r="K68" s="226" t="str">
        <f t="shared" si="3"/>
        <v/>
      </c>
      <c r="L68" s="206"/>
      <c r="M68" s="173"/>
      <c r="N68" s="217"/>
      <c r="O68" s="165"/>
    </row>
    <row r="69" spans="1:15" ht="12.5">
      <c r="A69" s="204"/>
      <c r="B69" s="205"/>
      <c r="C69" s="201" t="str">
        <f t="shared" si="0"/>
        <v/>
      </c>
      <c r="D69" s="201" t="str">
        <f t="shared" si="4"/>
        <v/>
      </c>
      <c r="E69" s="201" t="str">
        <f t="shared" si="1"/>
        <v/>
      </c>
      <c r="F69" s="201" t="str">
        <f>IF(COUNTA($N69:$O69)&gt;0,'Input Contracting processes'!$P69,"")</f>
        <v/>
      </c>
      <c r="G69" s="201" t="str">
        <f>IF(COUNTA($N69:$O69)&gt;0,'Input Contracting processes'!$S69,"")</f>
        <v/>
      </c>
      <c r="H69" s="201" t="str">
        <f>IF(COUNTA($N69:$O69)&gt;0,'Input Contracting processes'!$K69,"")</f>
        <v/>
      </c>
      <c r="I69" s="201" t="str">
        <f>IF(COUNTA($N69:$O69)&gt;0,'Input Contracting processes'!$L69,"")</f>
        <v/>
      </c>
      <c r="J69" s="226" t="str">
        <f t="shared" si="2"/>
        <v/>
      </c>
      <c r="K69" s="226" t="str">
        <f t="shared" si="3"/>
        <v/>
      </c>
      <c r="L69" s="206"/>
      <c r="M69" s="173"/>
      <c r="N69" s="217"/>
      <c r="O69" s="165"/>
    </row>
    <row r="70" spans="1:15" ht="12.5">
      <c r="A70" s="204"/>
      <c r="B70" s="205"/>
      <c r="C70" s="201" t="str">
        <f t="shared" si="0"/>
        <v/>
      </c>
      <c r="D70" s="201" t="str">
        <f t="shared" si="4"/>
        <v/>
      </c>
      <c r="E70" s="201" t="str">
        <f t="shared" si="1"/>
        <v/>
      </c>
      <c r="F70" s="201" t="str">
        <f>IF(COUNTA($N70:$O70)&gt;0,'Input Contracting processes'!$P70,"")</f>
        <v/>
      </c>
      <c r="G70" s="201" t="str">
        <f>IF(COUNTA($N70:$O70)&gt;0,'Input Contracting processes'!$S70,"")</f>
        <v/>
      </c>
      <c r="H70" s="201" t="str">
        <f>IF(COUNTA($N70:$O70)&gt;0,'Input Contracting processes'!$K70,"")</f>
        <v/>
      </c>
      <c r="I70" s="201" t="str">
        <f>IF(COUNTA($N70:$O70)&gt;0,'Input Contracting processes'!$L70,"")</f>
        <v/>
      </c>
      <c r="J70" s="226" t="str">
        <f t="shared" si="2"/>
        <v/>
      </c>
      <c r="K70" s="226" t="str">
        <f t="shared" si="3"/>
        <v/>
      </c>
      <c r="L70" s="206"/>
      <c r="M70" s="173"/>
      <c r="N70" s="217"/>
      <c r="O70" s="165"/>
    </row>
    <row r="71" spans="1:15" ht="12.5">
      <c r="A71" s="204"/>
      <c r="B71" s="205"/>
      <c r="C71" s="201" t="str">
        <f t="shared" si="0"/>
        <v/>
      </c>
      <c r="D71" s="201" t="str">
        <f t="shared" si="4"/>
        <v/>
      </c>
      <c r="E71" s="201" t="str">
        <f t="shared" si="1"/>
        <v/>
      </c>
      <c r="F71" s="201" t="str">
        <f>IF(COUNTA($N71:$O71)&gt;0,'Input Contracting processes'!$P71,"")</f>
        <v/>
      </c>
      <c r="G71" s="201" t="str">
        <f>IF(COUNTA($N71:$O71)&gt;0,'Input Contracting processes'!$S71,"")</f>
        <v/>
      </c>
      <c r="H71" s="201" t="str">
        <f>IF(COUNTA($N71:$O71)&gt;0,'Input Contracting processes'!$K71,"")</f>
        <v/>
      </c>
      <c r="I71" s="201" t="str">
        <f>IF(COUNTA($N71:$O71)&gt;0,'Input Contracting processes'!$L71,"")</f>
        <v/>
      </c>
      <c r="J71" s="226" t="str">
        <f t="shared" ref="J71:J134" si="5">IF(NOT(ISBLANK($O71)),currency,"")</f>
        <v/>
      </c>
      <c r="K71" s="226" t="str">
        <f t="shared" si="3"/>
        <v/>
      </c>
      <c r="L71" s="206"/>
      <c r="M71" s="173"/>
      <c r="N71" s="217"/>
      <c r="O71" s="165"/>
    </row>
    <row r="72" spans="1:15" ht="12.5">
      <c r="A72" s="204"/>
      <c r="B72" s="205"/>
      <c r="C72" s="201" t="str">
        <f t="shared" si="0"/>
        <v/>
      </c>
      <c r="D72" s="201" t="str">
        <f t="shared" si="4"/>
        <v/>
      </c>
      <c r="E72" s="201" t="str">
        <f t="shared" si="1"/>
        <v/>
      </c>
      <c r="F72" s="201" t="str">
        <f>IF(COUNTA($N72:$O72)&gt;0,'Input Contracting processes'!$P72,"")</f>
        <v/>
      </c>
      <c r="G72" s="201" t="str">
        <f>IF(COUNTA($N72:$O72)&gt;0,'Input Contracting processes'!$S72,"")</f>
        <v/>
      </c>
      <c r="H72" s="201" t="str">
        <f>IF(COUNTA($N72:$O72)&gt;0,'Input Contracting processes'!$K72,"")</f>
        <v/>
      </c>
      <c r="I72" s="201" t="str">
        <f>IF(COUNTA($N72:$O72)&gt;0,'Input Contracting processes'!$L72,"")</f>
        <v/>
      </c>
      <c r="J72" s="226" t="str">
        <f t="shared" si="5"/>
        <v/>
      </c>
      <c r="K72" s="226" t="str">
        <f t="shared" si="3"/>
        <v/>
      </c>
      <c r="L72" s="206"/>
      <c r="M72" s="173"/>
      <c r="N72" s="217"/>
      <c r="O72" s="165"/>
    </row>
    <row r="73" spans="1:15" ht="12.5">
      <c r="A73" s="204"/>
      <c r="B73" s="205"/>
      <c r="C73" s="201" t="str">
        <f t="shared" si="0"/>
        <v/>
      </c>
      <c r="D73" s="201" t="str">
        <f t="shared" si="4"/>
        <v/>
      </c>
      <c r="E73" s="201" t="str">
        <f t="shared" si="1"/>
        <v/>
      </c>
      <c r="F73" s="201" t="str">
        <f>IF(COUNTA($N73:$O73)&gt;0,'Input Contracting processes'!$P73,"")</f>
        <v/>
      </c>
      <c r="G73" s="201" t="str">
        <f>IF(COUNTA($N73:$O73)&gt;0,'Input Contracting processes'!$S73,"")</f>
        <v/>
      </c>
      <c r="H73" s="201" t="str">
        <f>IF(COUNTA($N73:$O73)&gt;0,'Input Contracting processes'!$K73,"")</f>
        <v/>
      </c>
      <c r="I73" s="201" t="str">
        <f>IF(COUNTA($N73:$O73)&gt;0,'Input Contracting processes'!$L73,"")</f>
        <v/>
      </c>
      <c r="J73" s="226" t="str">
        <f t="shared" si="5"/>
        <v/>
      </c>
      <c r="K73" s="226" t="str">
        <f t="shared" si="3"/>
        <v/>
      </c>
      <c r="L73" s="206"/>
      <c r="M73" s="173"/>
      <c r="N73" s="217"/>
      <c r="O73" s="165"/>
    </row>
    <row r="74" spans="1:15" ht="12.5">
      <c r="A74" s="204"/>
      <c r="B74" s="205"/>
      <c r="C74" s="201" t="str">
        <f t="shared" si="0"/>
        <v/>
      </c>
      <c r="D74" s="201" t="str">
        <f t="shared" si="4"/>
        <v/>
      </c>
      <c r="E74" s="201" t="str">
        <f t="shared" si="1"/>
        <v/>
      </c>
      <c r="F74" s="201" t="str">
        <f>IF(COUNTA($N74:$O74)&gt;0,'Input Contracting processes'!$P74,"")</f>
        <v/>
      </c>
      <c r="G74" s="201" t="str">
        <f>IF(COUNTA($N74:$O74)&gt;0,'Input Contracting processes'!$S74,"")</f>
        <v/>
      </c>
      <c r="H74" s="201" t="str">
        <f>IF(COUNTA($N74:$O74)&gt;0,'Input Contracting processes'!$K74,"")</f>
        <v/>
      </c>
      <c r="I74" s="201" t="str">
        <f>IF(COUNTA($N74:$O74)&gt;0,'Input Contracting processes'!$L74,"")</f>
        <v/>
      </c>
      <c r="J74" s="226" t="str">
        <f t="shared" si="5"/>
        <v/>
      </c>
      <c r="K74" s="226" t="str">
        <f t="shared" si="3"/>
        <v/>
      </c>
      <c r="L74" s="206"/>
      <c r="M74" s="173"/>
      <c r="N74" s="217"/>
      <c r="O74" s="165"/>
    </row>
    <row r="75" spans="1:15" ht="12.5">
      <c r="A75" s="204"/>
      <c r="B75" s="205"/>
      <c r="C75" s="201" t="str">
        <f t="shared" si="0"/>
        <v/>
      </c>
      <c r="D75" s="201" t="str">
        <f t="shared" si="4"/>
        <v/>
      </c>
      <c r="E75" s="201" t="str">
        <f t="shared" si="1"/>
        <v/>
      </c>
      <c r="F75" s="201" t="str">
        <f>IF(COUNTA($N75:$O75)&gt;0,'Input Contracting processes'!$P75,"")</f>
        <v/>
      </c>
      <c r="G75" s="201" t="str">
        <f>IF(COUNTA($N75:$O75)&gt;0,'Input Contracting processes'!$S75,"")</f>
        <v/>
      </c>
      <c r="H75" s="201" t="str">
        <f>IF(COUNTA($N75:$O75)&gt;0,'Input Contracting processes'!$K75,"")</f>
        <v/>
      </c>
      <c r="I75" s="201" t="str">
        <f>IF(COUNTA($N75:$O75)&gt;0,'Input Contracting processes'!$L75,"")</f>
        <v/>
      </c>
      <c r="J75" s="226" t="str">
        <f t="shared" si="5"/>
        <v/>
      </c>
      <c r="K75" s="226" t="str">
        <f t="shared" si="3"/>
        <v/>
      </c>
      <c r="L75" s="206"/>
      <c r="M75" s="173"/>
      <c r="N75" s="217"/>
      <c r="O75" s="165"/>
    </row>
    <row r="76" spans="1:15" ht="12.5">
      <c r="A76" s="204"/>
      <c r="B76" s="205"/>
      <c r="C76" s="201" t="str">
        <f t="shared" si="0"/>
        <v/>
      </c>
      <c r="D76" s="201" t="str">
        <f t="shared" si="4"/>
        <v/>
      </c>
      <c r="E76" s="201" t="str">
        <f t="shared" si="1"/>
        <v/>
      </c>
      <c r="F76" s="201" t="str">
        <f>IF(COUNTA($N76:$O76)&gt;0,'Input Contracting processes'!$P76,"")</f>
        <v/>
      </c>
      <c r="G76" s="201" t="str">
        <f>IF(COUNTA($N76:$O76)&gt;0,'Input Contracting processes'!$S76,"")</f>
        <v/>
      </c>
      <c r="H76" s="201" t="str">
        <f>IF(COUNTA($N76:$O76)&gt;0,'Input Contracting processes'!$K76,"")</f>
        <v/>
      </c>
      <c r="I76" s="201" t="str">
        <f>IF(COUNTA($N76:$O76)&gt;0,'Input Contracting processes'!$L76,"")</f>
        <v/>
      </c>
      <c r="J76" s="226" t="str">
        <f t="shared" si="5"/>
        <v/>
      </c>
      <c r="K76" s="226" t="str">
        <f t="shared" si="3"/>
        <v/>
      </c>
      <c r="L76" s="206"/>
      <c r="M76" s="173"/>
      <c r="N76" s="217"/>
      <c r="O76" s="165"/>
    </row>
    <row r="77" spans="1:15" ht="12.5">
      <c r="A77" s="204"/>
      <c r="B77" s="205"/>
      <c r="C77" s="201" t="str">
        <f t="shared" si="0"/>
        <v/>
      </c>
      <c r="D77" s="201" t="str">
        <f t="shared" si="4"/>
        <v/>
      </c>
      <c r="E77" s="201" t="str">
        <f t="shared" si="1"/>
        <v/>
      </c>
      <c r="F77" s="201" t="str">
        <f>IF(COUNTA($N77:$O77)&gt;0,'Input Contracting processes'!$P77,"")</f>
        <v/>
      </c>
      <c r="G77" s="201" t="str">
        <f>IF(COUNTA($N77:$O77)&gt;0,'Input Contracting processes'!$S77,"")</f>
        <v/>
      </c>
      <c r="H77" s="201" t="str">
        <f>IF(COUNTA($N77:$O77)&gt;0,'Input Contracting processes'!$K77,"")</f>
        <v/>
      </c>
      <c r="I77" s="201" t="str">
        <f>IF(COUNTA($N77:$O77)&gt;0,'Input Contracting processes'!$L77,"")</f>
        <v/>
      </c>
      <c r="J77" s="226" t="str">
        <f t="shared" si="5"/>
        <v/>
      </c>
      <c r="K77" s="226" t="str">
        <f t="shared" si="3"/>
        <v/>
      </c>
      <c r="L77" s="206"/>
      <c r="M77" s="173"/>
      <c r="N77" s="217"/>
      <c r="O77" s="165"/>
    </row>
    <row r="78" spans="1:15" ht="12.5">
      <c r="A78" s="204"/>
      <c r="B78" s="205"/>
      <c r="C78" s="201" t="str">
        <f t="shared" si="0"/>
        <v/>
      </c>
      <c r="D78" s="201" t="str">
        <f t="shared" si="4"/>
        <v/>
      </c>
      <c r="E78" s="201" t="str">
        <f t="shared" si="1"/>
        <v/>
      </c>
      <c r="F78" s="201" t="str">
        <f>IF(COUNTA($N78:$O78)&gt;0,'Input Contracting processes'!$P78,"")</f>
        <v/>
      </c>
      <c r="G78" s="201" t="str">
        <f>IF(COUNTA($N78:$O78)&gt;0,'Input Contracting processes'!$S78,"")</f>
        <v/>
      </c>
      <c r="H78" s="201" t="str">
        <f>IF(COUNTA($N78:$O78)&gt;0,'Input Contracting processes'!$K78,"")</f>
        <v/>
      </c>
      <c r="I78" s="201" t="str">
        <f>IF(COUNTA($N78:$O78)&gt;0,'Input Contracting processes'!$L78,"")</f>
        <v/>
      </c>
      <c r="J78" s="226" t="str">
        <f t="shared" si="5"/>
        <v/>
      </c>
      <c r="K78" s="226" t="str">
        <f t="shared" si="3"/>
        <v/>
      </c>
      <c r="L78" s="206"/>
      <c r="M78" s="173"/>
      <c r="N78" s="217"/>
      <c r="O78" s="165"/>
    </row>
    <row r="79" spans="1:15" ht="12.5">
      <c r="A79" s="204"/>
      <c r="B79" s="205"/>
      <c r="C79" s="201" t="str">
        <f t="shared" si="0"/>
        <v/>
      </c>
      <c r="D79" s="201" t="str">
        <f t="shared" si="4"/>
        <v/>
      </c>
      <c r="E79" s="201" t="str">
        <f t="shared" si="1"/>
        <v/>
      </c>
      <c r="F79" s="201" t="str">
        <f>IF(COUNTA($N79:$O79)&gt;0,'Input Contracting processes'!$P79,"")</f>
        <v/>
      </c>
      <c r="G79" s="201" t="str">
        <f>IF(COUNTA($N79:$O79)&gt;0,'Input Contracting processes'!$S79,"")</f>
        <v/>
      </c>
      <c r="H79" s="201" t="str">
        <f>IF(COUNTA($N79:$O79)&gt;0,'Input Contracting processes'!$K79,"")</f>
        <v/>
      </c>
      <c r="I79" s="201" t="str">
        <f>IF(COUNTA($N79:$O79)&gt;0,'Input Contracting processes'!$L79,"")</f>
        <v/>
      </c>
      <c r="J79" s="226" t="str">
        <f t="shared" si="5"/>
        <v/>
      </c>
      <c r="K79" s="226" t="str">
        <f t="shared" si="3"/>
        <v/>
      </c>
      <c r="L79" s="206"/>
      <c r="M79" s="173"/>
      <c r="N79" s="217"/>
      <c r="O79" s="165"/>
    </row>
    <row r="80" spans="1:15" ht="12.5">
      <c r="A80" s="204"/>
      <c r="B80" s="205"/>
      <c r="C80" s="201" t="str">
        <f t="shared" si="0"/>
        <v/>
      </c>
      <c r="D80" s="201" t="str">
        <f t="shared" si="4"/>
        <v/>
      </c>
      <c r="E80" s="201" t="str">
        <f t="shared" si="1"/>
        <v/>
      </c>
      <c r="F80" s="201" t="str">
        <f>IF(COUNTA($N80:$O80)&gt;0,'Input Contracting processes'!$P80,"")</f>
        <v/>
      </c>
      <c r="G80" s="201" t="str">
        <f>IF(COUNTA($N80:$O80)&gt;0,'Input Contracting processes'!$S80,"")</f>
        <v/>
      </c>
      <c r="H80" s="201" t="str">
        <f>IF(COUNTA($N80:$O80)&gt;0,'Input Contracting processes'!$K80,"")</f>
        <v/>
      </c>
      <c r="I80" s="201" t="str">
        <f>IF(COUNTA($N80:$O80)&gt;0,'Input Contracting processes'!$L80,"")</f>
        <v/>
      </c>
      <c r="J80" s="226" t="str">
        <f t="shared" si="5"/>
        <v/>
      </c>
      <c r="K80" s="226" t="str">
        <f t="shared" si="3"/>
        <v/>
      </c>
      <c r="L80" s="206"/>
      <c r="M80" s="173"/>
      <c r="N80" s="217"/>
      <c r="O80" s="165"/>
    </row>
    <row r="81" spans="1:15" ht="12.5">
      <c r="A81" s="204"/>
      <c r="B81" s="205"/>
      <c r="C81" s="201" t="str">
        <f t="shared" si="0"/>
        <v/>
      </c>
      <c r="D81" s="201" t="str">
        <f t="shared" si="4"/>
        <v/>
      </c>
      <c r="E81" s="201" t="str">
        <f t="shared" si="1"/>
        <v/>
      </c>
      <c r="F81" s="201" t="str">
        <f>IF(COUNTA($N81:$O81)&gt;0,'Input Contracting processes'!$P81,"")</f>
        <v/>
      </c>
      <c r="G81" s="201" t="str">
        <f>IF(COUNTA($N81:$O81)&gt;0,'Input Contracting processes'!$S81,"")</f>
        <v/>
      </c>
      <c r="H81" s="201" t="str">
        <f>IF(COUNTA($N81:$O81)&gt;0,'Input Contracting processes'!$K81,"")</f>
        <v/>
      </c>
      <c r="I81" s="201" t="str">
        <f>IF(COUNTA($N81:$O81)&gt;0,'Input Contracting processes'!$L81,"")</f>
        <v/>
      </c>
      <c r="J81" s="226" t="str">
        <f t="shared" si="5"/>
        <v/>
      </c>
      <c r="K81" s="226" t="str">
        <f t="shared" si="3"/>
        <v/>
      </c>
      <c r="L81" s="206"/>
      <c r="M81" s="173"/>
      <c r="N81" s="217"/>
      <c r="O81" s="165"/>
    </row>
    <row r="82" spans="1:15" ht="12.5">
      <c r="A82" s="204"/>
      <c r="B82" s="205"/>
      <c r="C82" s="201" t="str">
        <f t="shared" si="0"/>
        <v/>
      </c>
      <c r="D82" s="201" t="str">
        <f t="shared" si="4"/>
        <v/>
      </c>
      <c r="E82" s="201" t="str">
        <f t="shared" si="1"/>
        <v/>
      </c>
      <c r="F82" s="201" t="str">
        <f>IF(COUNTA($N82:$O82)&gt;0,'Input Contracting processes'!$P82,"")</f>
        <v/>
      </c>
      <c r="G82" s="201" t="str">
        <f>IF(COUNTA($N82:$O82)&gt;0,'Input Contracting processes'!$S82,"")</f>
        <v/>
      </c>
      <c r="H82" s="201" t="str">
        <f>IF(COUNTA($N82:$O82)&gt;0,'Input Contracting processes'!$K82,"")</f>
        <v/>
      </c>
      <c r="I82" s="201" t="str">
        <f>IF(COUNTA($N82:$O82)&gt;0,'Input Contracting processes'!$L82,"")</f>
        <v/>
      </c>
      <c r="J82" s="226" t="str">
        <f t="shared" si="5"/>
        <v/>
      </c>
      <c r="K82" s="226" t="str">
        <f t="shared" si="3"/>
        <v/>
      </c>
      <c r="L82" s="206"/>
      <c r="M82" s="173"/>
      <c r="N82" s="217"/>
      <c r="O82" s="165"/>
    </row>
    <row r="83" spans="1:15" ht="12.5">
      <c r="A83" s="204"/>
      <c r="B83" s="205"/>
      <c r="C83" s="201" t="str">
        <f t="shared" si="0"/>
        <v/>
      </c>
      <c r="D83" s="201" t="str">
        <f t="shared" si="4"/>
        <v/>
      </c>
      <c r="E83" s="201" t="str">
        <f t="shared" si="1"/>
        <v/>
      </c>
      <c r="F83" s="201" t="str">
        <f>IF(COUNTA($N83:$O83)&gt;0,'Input Contracting processes'!$P83,"")</f>
        <v/>
      </c>
      <c r="G83" s="201" t="str">
        <f>IF(COUNTA($N83:$O83)&gt;0,'Input Contracting processes'!$S83,"")</f>
        <v/>
      </c>
      <c r="H83" s="201" t="str">
        <f>IF(COUNTA($N83:$O83)&gt;0,'Input Contracting processes'!$K83,"")</f>
        <v/>
      </c>
      <c r="I83" s="201" t="str">
        <f>IF(COUNTA($N83:$O83)&gt;0,'Input Contracting processes'!$L83,"")</f>
        <v/>
      </c>
      <c r="J83" s="226" t="str">
        <f t="shared" si="5"/>
        <v/>
      </c>
      <c r="K83" s="226" t="str">
        <f t="shared" si="3"/>
        <v/>
      </c>
      <c r="L83" s="206"/>
      <c r="M83" s="173"/>
      <c r="N83" s="217"/>
      <c r="O83" s="165"/>
    </row>
    <row r="84" spans="1:15" ht="12.5">
      <c r="A84" s="204"/>
      <c r="B84" s="205"/>
      <c r="C84" s="201" t="str">
        <f t="shared" si="0"/>
        <v/>
      </c>
      <c r="D84" s="201" t="str">
        <f t="shared" si="4"/>
        <v/>
      </c>
      <c r="E84" s="201" t="str">
        <f t="shared" si="1"/>
        <v/>
      </c>
      <c r="F84" s="201" t="str">
        <f>IF(COUNTA($N84:$O84)&gt;0,'Input Contracting processes'!$P84,"")</f>
        <v/>
      </c>
      <c r="G84" s="201" t="str">
        <f>IF(COUNTA($N84:$O84)&gt;0,'Input Contracting processes'!$S84,"")</f>
        <v/>
      </c>
      <c r="H84" s="201" t="str">
        <f>IF(COUNTA($N84:$O84)&gt;0,'Input Contracting processes'!$K84,"")</f>
        <v/>
      </c>
      <c r="I84" s="201" t="str">
        <f>IF(COUNTA($N84:$O84)&gt;0,'Input Contracting processes'!$L84,"")</f>
        <v/>
      </c>
      <c r="J84" s="226" t="str">
        <f t="shared" si="5"/>
        <v/>
      </c>
      <c r="K84" s="226" t="str">
        <f t="shared" si="3"/>
        <v/>
      </c>
      <c r="L84" s="206"/>
      <c r="M84" s="173"/>
      <c r="N84" s="217"/>
      <c r="O84" s="165"/>
    </row>
    <row r="85" spans="1:15" ht="12.5">
      <c r="A85" s="204"/>
      <c r="B85" s="205"/>
      <c r="C85" s="201" t="str">
        <f t="shared" si="0"/>
        <v/>
      </c>
      <c r="D85" s="201" t="str">
        <f t="shared" si="4"/>
        <v/>
      </c>
      <c r="E85" s="201" t="str">
        <f t="shared" si="1"/>
        <v/>
      </c>
      <c r="F85" s="201" t="str">
        <f>IF(COUNTA($N85:$O85)&gt;0,'Input Contracting processes'!$P85,"")</f>
        <v/>
      </c>
      <c r="G85" s="201" t="str">
        <f>IF(COUNTA($N85:$O85)&gt;0,'Input Contracting processes'!$S85,"")</f>
        <v/>
      </c>
      <c r="H85" s="201" t="str">
        <f>IF(COUNTA($N85:$O85)&gt;0,'Input Contracting processes'!$K85,"")</f>
        <v/>
      </c>
      <c r="I85" s="201" t="str">
        <f>IF(COUNTA($N85:$O85)&gt;0,'Input Contracting processes'!$L85,"")</f>
        <v/>
      </c>
      <c r="J85" s="226" t="str">
        <f t="shared" si="5"/>
        <v/>
      </c>
      <c r="K85" s="226" t="str">
        <f t="shared" si="3"/>
        <v/>
      </c>
      <c r="L85" s="206"/>
      <c r="M85" s="173"/>
      <c r="N85" s="217"/>
      <c r="O85" s="165"/>
    </row>
    <row r="86" spans="1:15" ht="12.5">
      <c r="A86" s="204"/>
      <c r="B86" s="205"/>
      <c r="C86" s="201" t="str">
        <f t="shared" si="0"/>
        <v/>
      </c>
      <c r="D86" s="201" t="str">
        <f t="shared" si="4"/>
        <v/>
      </c>
      <c r="E86" s="201" t="str">
        <f t="shared" si="1"/>
        <v/>
      </c>
      <c r="F86" s="201" t="str">
        <f>IF(COUNTA($N86:$O86)&gt;0,'Input Contracting processes'!$P86,"")</f>
        <v/>
      </c>
      <c r="G86" s="201" t="str">
        <f>IF(COUNTA($N86:$O86)&gt;0,'Input Contracting processes'!$S86,"")</f>
        <v/>
      </c>
      <c r="H86" s="201" t="str">
        <f>IF(COUNTA($N86:$O86)&gt;0,'Input Contracting processes'!$K86,"")</f>
        <v/>
      </c>
      <c r="I86" s="201" t="str">
        <f>IF(COUNTA($N86:$O86)&gt;0,'Input Contracting processes'!$L86,"")</f>
        <v/>
      </c>
      <c r="J86" s="226" t="str">
        <f t="shared" si="5"/>
        <v/>
      </c>
      <c r="K86" s="226" t="str">
        <f t="shared" si="3"/>
        <v/>
      </c>
      <c r="L86" s="206"/>
      <c r="M86" s="173"/>
      <c r="N86" s="217"/>
      <c r="O86" s="165"/>
    </row>
    <row r="87" spans="1:15" ht="12.5">
      <c r="A87" s="204"/>
      <c r="B87" s="205"/>
      <c r="C87" s="201" t="str">
        <f t="shared" si="0"/>
        <v/>
      </c>
      <c r="D87" s="201" t="str">
        <f t="shared" si="4"/>
        <v/>
      </c>
      <c r="E87" s="201" t="str">
        <f t="shared" si="1"/>
        <v/>
      </c>
      <c r="F87" s="201" t="str">
        <f>IF(COUNTA($N87:$O87)&gt;0,'Input Contracting processes'!$P87,"")</f>
        <v/>
      </c>
      <c r="G87" s="201" t="str">
        <f>IF(COUNTA($N87:$O87)&gt;0,'Input Contracting processes'!$S87,"")</f>
        <v/>
      </c>
      <c r="H87" s="201" t="str">
        <f>IF(COUNTA($N87:$O87)&gt;0,'Input Contracting processes'!$K87,"")</f>
        <v/>
      </c>
      <c r="I87" s="201" t="str">
        <f>IF(COUNTA($N87:$O87)&gt;0,'Input Contracting processes'!$L87,"")</f>
        <v/>
      </c>
      <c r="J87" s="226" t="str">
        <f t="shared" si="5"/>
        <v/>
      </c>
      <c r="K87" s="226" t="str">
        <f t="shared" si="3"/>
        <v/>
      </c>
      <c r="L87" s="206"/>
      <c r="M87" s="173"/>
      <c r="N87" s="217"/>
      <c r="O87" s="165"/>
    </row>
    <row r="88" spans="1:15" ht="12.5">
      <c r="A88" s="204"/>
      <c r="B88" s="205"/>
      <c r="C88" s="201" t="str">
        <f t="shared" si="0"/>
        <v/>
      </c>
      <c r="D88" s="201" t="str">
        <f t="shared" si="4"/>
        <v/>
      </c>
      <c r="E88" s="201" t="str">
        <f t="shared" si="1"/>
        <v/>
      </c>
      <c r="F88" s="201" t="str">
        <f>IF(COUNTA($N88:$O88)&gt;0,'Input Contracting processes'!$P88,"")</f>
        <v/>
      </c>
      <c r="G88" s="201" t="str">
        <f>IF(COUNTA($N88:$O88)&gt;0,'Input Contracting processes'!$S88,"")</f>
        <v/>
      </c>
      <c r="H88" s="201" t="str">
        <f>IF(COUNTA($N88:$O88)&gt;0,'Input Contracting processes'!$K88,"")</f>
        <v/>
      </c>
      <c r="I88" s="201" t="str">
        <f>IF(COUNTA($N88:$O88)&gt;0,'Input Contracting processes'!$L88,"")</f>
        <v/>
      </c>
      <c r="J88" s="226" t="str">
        <f t="shared" si="5"/>
        <v/>
      </c>
      <c r="K88" s="226" t="str">
        <f t="shared" si="3"/>
        <v/>
      </c>
      <c r="L88" s="206"/>
      <c r="M88" s="173"/>
      <c r="N88" s="217"/>
      <c r="O88" s="165"/>
    </row>
    <row r="89" spans="1:15" ht="12.5">
      <c r="A89" s="204"/>
      <c r="B89" s="205"/>
      <c r="C89" s="201" t="str">
        <f t="shared" si="0"/>
        <v/>
      </c>
      <c r="D89" s="201" t="str">
        <f t="shared" si="4"/>
        <v/>
      </c>
      <c r="E89" s="201" t="str">
        <f t="shared" si="1"/>
        <v/>
      </c>
      <c r="F89" s="201" t="str">
        <f>IF(COUNTA($N89:$O89)&gt;0,'Input Contracting processes'!$P89,"")</f>
        <v/>
      </c>
      <c r="G89" s="201" t="str">
        <f>IF(COUNTA($N89:$O89)&gt;0,'Input Contracting processes'!$S89,"")</f>
        <v/>
      </c>
      <c r="H89" s="201" t="str">
        <f>IF(COUNTA($N89:$O89)&gt;0,'Input Contracting processes'!$K89,"")</f>
        <v/>
      </c>
      <c r="I89" s="201" t="str">
        <f>IF(COUNTA($N89:$O89)&gt;0,'Input Contracting processes'!$L89,"")</f>
        <v/>
      </c>
      <c r="J89" s="226" t="str">
        <f t="shared" si="5"/>
        <v/>
      </c>
      <c r="K89" s="226" t="str">
        <f t="shared" si="3"/>
        <v/>
      </c>
      <c r="L89" s="206"/>
      <c r="M89" s="173"/>
      <c r="N89" s="217"/>
      <c r="O89" s="165"/>
    </row>
    <row r="90" spans="1:15" ht="12.5">
      <c r="A90" s="204"/>
      <c r="B90" s="205"/>
      <c r="C90" s="201" t="str">
        <f t="shared" si="0"/>
        <v/>
      </c>
      <c r="D90" s="201" t="str">
        <f t="shared" si="4"/>
        <v/>
      </c>
      <c r="E90" s="201" t="str">
        <f t="shared" si="1"/>
        <v/>
      </c>
      <c r="F90" s="201" t="str">
        <f>IF(COUNTA($N90:$O90)&gt;0,'Input Contracting processes'!$P90,"")</f>
        <v/>
      </c>
      <c r="G90" s="201" t="str">
        <f>IF(COUNTA($N90:$O90)&gt;0,'Input Contracting processes'!$S90,"")</f>
        <v/>
      </c>
      <c r="H90" s="201" t="str">
        <f>IF(COUNTA($N90:$O90)&gt;0,'Input Contracting processes'!$K90,"")</f>
        <v/>
      </c>
      <c r="I90" s="201" t="str">
        <f>IF(COUNTA($N90:$O90)&gt;0,'Input Contracting processes'!$L90,"")</f>
        <v/>
      </c>
      <c r="J90" s="226" t="str">
        <f t="shared" si="5"/>
        <v/>
      </c>
      <c r="K90" s="226" t="str">
        <f t="shared" si="3"/>
        <v/>
      </c>
      <c r="L90" s="206"/>
      <c r="M90" s="173"/>
      <c r="N90" s="217"/>
      <c r="O90" s="165"/>
    </row>
    <row r="91" spans="1:15" ht="12.5">
      <c r="A91" s="204"/>
      <c r="B91" s="205"/>
      <c r="C91" s="201" t="str">
        <f t="shared" si="0"/>
        <v/>
      </c>
      <c r="D91" s="201" t="str">
        <f t="shared" si="4"/>
        <v/>
      </c>
      <c r="E91" s="201" t="str">
        <f t="shared" si="1"/>
        <v/>
      </c>
      <c r="F91" s="201" t="str">
        <f>IF(COUNTA($N91:$O91)&gt;0,'Input Contracting processes'!$P91,"")</f>
        <v/>
      </c>
      <c r="G91" s="201" t="str">
        <f>IF(COUNTA($N91:$O91)&gt;0,'Input Contracting processes'!$S91,"")</f>
        <v/>
      </c>
      <c r="H91" s="201" t="str">
        <f>IF(COUNTA($N91:$O91)&gt;0,'Input Contracting processes'!$K91,"")</f>
        <v/>
      </c>
      <c r="I91" s="201" t="str">
        <f>IF(COUNTA($N91:$O91)&gt;0,'Input Contracting processes'!$L91,"")</f>
        <v/>
      </c>
      <c r="J91" s="226" t="str">
        <f t="shared" si="5"/>
        <v/>
      </c>
      <c r="K91" s="226" t="str">
        <f t="shared" si="3"/>
        <v/>
      </c>
      <c r="L91" s="206"/>
      <c r="M91" s="173"/>
      <c r="N91" s="217"/>
      <c r="O91" s="165"/>
    </row>
    <row r="92" spans="1:15" ht="12.5">
      <c r="A92" s="204"/>
      <c r="B92" s="205"/>
      <c r="C92" s="201" t="str">
        <f t="shared" si="0"/>
        <v/>
      </c>
      <c r="D92" s="201" t="str">
        <f t="shared" si="4"/>
        <v/>
      </c>
      <c r="E92" s="201" t="str">
        <f t="shared" si="1"/>
        <v/>
      </c>
      <c r="F92" s="201" t="str">
        <f>IF(COUNTA($N92:$O92)&gt;0,'Input Contracting processes'!$P92,"")</f>
        <v/>
      </c>
      <c r="G92" s="201" t="str">
        <f>IF(COUNTA($N92:$O92)&gt;0,'Input Contracting processes'!$S92,"")</f>
        <v/>
      </c>
      <c r="H92" s="201" t="str">
        <f>IF(COUNTA($N92:$O92)&gt;0,'Input Contracting processes'!$K92,"")</f>
        <v/>
      </c>
      <c r="I92" s="201" t="str">
        <f>IF(COUNTA($N92:$O92)&gt;0,'Input Contracting processes'!$L92,"")</f>
        <v/>
      </c>
      <c r="J92" s="226" t="str">
        <f t="shared" si="5"/>
        <v/>
      </c>
      <c r="K92" s="226" t="str">
        <f t="shared" si="3"/>
        <v/>
      </c>
      <c r="L92" s="206"/>
      <c r="M92" s="173"/>
      <c r="N92" s="217"/>
      <c r="O92" s="165"/>
    </row>
    <row r="93" spans="1:15" ht="12.5">
      <c r="A93" s="204"/>
      <c r="B93" s="205"/>
      <c r="C93" s="201" t="str">
        <f t="shared" si="0"/>
        <v/>
      </c>
      <c r="D93" s="201" t="str">
        <f t="shared" si="4"/>
        <v/>
      </c>
      <c r="E93" s="201" t="str">
        <f t="shared" si="1"/>
        <v/>
      </c>
      <c r="F93" s="201" t="str">
        <f>IF(COUNTA($N93:$O93)&gt;0,'Input Contracting processes'!$P93,"")</f>
        <v/>
      </c>
      <c r="G93" s="201" t="str">
        <f>IF(COUNTA($N93:$O93)&gt;0,'Input Contracting processes'!$S93,"")</f>
        <v/>
      </c>
      <c r="H93" s="201" t="str">
        <f>IF(COUNTA($N93:$O93)&gt;0,'Input Contracting processes'!$K93,"")</f>
        <v/>
      </c>
      <c r="I93" s="201" t="str">
        <f>IF(COUNTA($N93:$O93)&gt;0,'Input Contracting processes'!$L93,"")</f>
        <v/>
      </c>
      <c r="J93" s="226" t="str">
        <f t="shared" si="5"/>
        <v/>
      </c>
      <c r="K93" s="226" t="str">
        <f t="shared" si="3"/>
        <v/>
      </c>
      <c r="L93" s="206"/>
      <c r="M93" s="173"/>
      <c r="N93" s="217"/>
      <c r="O93" s="165"/>
    </row>
    <row r="94" spans="1:15" ht="12.5">
      <c r="A94" s="204"/>
      <c r="B94" s="205"/>
      <c r="C94" s="201" t="str">
        <f t="shared" si="0"/>
        <v/>
      </c>
      <c r="D94" s="201" t="str">
        <f t="shared" si="4"/>
        <v/>
      </c>
      <c r="E94" s="201" t="str">
        <f t="shared" si="1"/>
        <v/>
      </c>
      <c r="F94" s="201" t="str">
        <f>IF(COUNTA($N94:$O94)&gt;0,'Input Contracting processes'!$P94,"")</f>
        <v/>
      </c>
      <c r="G94" s="201" t="str">
        <f>IF(COUNTA($N94:$O94)&gt;0,'Input Contracting processes'!$S94,"")</f>
        <v/>
      </c>
      <c r="H94" s="201" t="str">
        <f>IF(COUNTA($N94:$O94)&gt;0,'Input Contracting processes'!$K94,"")</f>
        <v/>
      </c>
      <c r="I94" s="201" t="str">
        <f>IF(COUNTA($N94:$O94)&gt;0,'Input Contracting processes'!$L94,"")</f>
        <v/>
      </c>
      <c r="J94" s="226" t="str">
        <f t="shared" si="5"/>
        <v/>
      </c>
      <c r="K94" s="226" t="str">
        <f t="shared" si="3"/>
        <v/>
      </c>
      <c r="L94" s="206"/>
      <c r="M94" s="173"/>
      <c r="N94" s="217"/>
      <c r="O94" s="165"/>
    </row>
    <row r="95" spans="1:15" ht="12.5">
      <c r="A95" s="204"/>
      <c r="B95" s="205"/>
      <c r="C95" s="201" t="str">
        <f t="shared" si="0"/>
        <v/>
      </c>
      <c r="D95" s="201" t="str">
        <f t="shared" si="4"/>
        <v/>
      </c>
      <c r="E95" s="201" t="str">
        <f t="shared" si="1"/>
        <v/>
      </c>
      <c r="F95" s="201" t="str">
        <f>IF(COUNTA($N95:$O95)&gt;0,'Input Contracting processes'!$P95,"")</f>
        <v/>
      </c>
      <c r="G95" s="201" t="str">
        <f>IF(COUNTA($N95:$O95)&gt;0,'Input Contracting processes'!$S95,"")</f>
        <v/>
      </c>
      <c r="H95" s="201" t="str">
        <f>IF(COUNTA($N95:$O95)&gt;0,'Input Contracting processes'!$K95,"")</f>
        <v/>
      </c>
      <c r="I95" s="201" t="str">
        <f>IF(COUNTA($N95:$O95)&gt;0,'Input Contracting processes'!$L95,"")</f>
        <v/>
      </c>
      <c r="J95" s="226" t="str">
        <f t="shared" si="5"/>
        <v/>
      </c>
      <c r="K95" s="226" t="str">
        <f t="shared" si="3"/>
        <v/>
      </c>
      <c r="L95" s="206"/>
      <c r="M95" s="173"/>
      <c r="N95" s="217"/>
      <c r="O95" s="165"/>
    </row>
    <row r="96" spans="1:15" ht="12.5">
      <c r="A96" s="204"/>
      <c r="B96" s="205"/>
      <c r="C96" s="201" t="str">
        <f t="shared" si="0"/>
        <v/>
      </c>
      <c r="D96" s="201" t="str">
        <f t="shared" si="4"/>
        <v/>
      </c>
      <c r="E96" s="201" t="str">
        <f t="shared" si="1"/>
        <v/>
      </c>
      <c r="F96" s="201" t="str">
        <f>IF(COUNTA($N96:$O96)&gt;0,'Input Contracting processes'!$P96,"")</f>
        <v/>
      </c>
      <c r="G96" s="201" t="str">
        <f>IF(COUNTA($N96:$O96)&gt;0,'Input Contracting processes'!$S96,"")</f>
        <v/>
      </c>
      <c r="H96" s="201" t="str">
        <f>IF(COUNTA($N96:$O96)&gt;0,'Input Contracting processes'!$K96,"")</f>
        <v/>
      </c>
      <c r="I96" s="201" t="str">
        <f>IF(COUNTA($N96:$O96)&gt;0,'Input Contracting processes'!$L96,"")</f>
        <v/>
      </c>
      <c r="J96" s="226" t="str">
        <f t="shared" si="5"/>
        <v/>
      </c>
      <c r="K96" s="226" t="str">
        <f t="shared" si="3"/>
        <v/>
      </c>
      <c r="L96" s="206"/>
      <c r="M96" s="173"/>
      <c r="N96" s="217"/>
      <c r="O96" s="165"/>
    </row>
    <row r="97" spans="1:15" ht="12.5">
      <c r="A97" s="204"/>
      <c r="B97" s="205"/>
      <c r="C97" s="201" t="str">
        <f t="shared" si="0"/>
        <v/>
      </c>
      <c r="D97" s="201" t="str">
        <f t="shared" si="4"/>
        <v/>
      </c>
      <c r="E97" s="201" t="str">
        <f t="shared" si="1"/>
        <v/>
      </c>
      <c r="F97" s="201" t="str">
        <f>IF(COUNTA($N97:$O97)&gt;0,'Input Contracting processes'!$P97,"")</f>
        <v/>
      </c>
      <c r="G97" s="201" t="str">
        <f>IF(COUNTA($N97:$O97)&gt;0,'Input Contracting processes'!$S97,"")</f>
        <v/>
      </c>
      <c r="H97" s="201" t="str">
        <f>IF(COUNTA($N97:$O97)&gt;0,'Input Contracting processes'!$K97,"")</f>
        <v/>
      </c>
      <c r="I97" s="201" t="str">
        <f>IF(COUNTA($N97:$O97)&gt;0,'Input Contracting processes'!$L97,"")</f>
        <v/>
      </c>
      <c r="J97" s="226" t="str">
        <f t="shared" si="5"/>
        <v/>
      </c>
      <c r="K97" s="226" t="str">
        <f t="shared" si="3"/>
        <v/>
      </c>
      <c r="L97" s="206"/>
      <c r="M97" s="173"/>
      <c r="N97" s="217"/>
      <c r="O97" s="165"/>
    </row>
    <row r="98" spans="1:15" ht="12.5">
      <c r="A98" s="204"/>
      <c r="B98" s="205"/>
      <c r="C98" s="201" t="str">
        <f t="shared" si="0"/>
        <v/>
      </c>
      <c r="D98" s="201" t="str">
        <f t="shared" si="4"/>
        <v/>
      </c>
      <c r="E98" s="201" t="str">
        <f t="shared" si="1"/>
        <v/>
      </c>
      <c r="F98" s="201" t="str">
        <f>IF(COUNTA($N98:$O98)&gt;0,'Input Contracting processes'!$P98,"")</f>
        <v/>
      </c>
      <c r="G98" s="201" t="str">
        <f>IF(COUNTA($N98:$O98)&gt;0,'Input Contracting processes'!$S98,"")</f>
        <v/>
      </c>
      <c r="H98" s="201" t="str">
        <f>IF(COUNTA($N98:$O98)&gt;0,'Input Contracting processes'!$K98,"")</f>
        <v/>
      </c>
      <c r="I98" s="201" t="str">
        <f>IF(COUNTA($N98:$O98)&gt;0,'Input Contracting processes'!$L98,"")</f>
        <v/>
      </c>
      <c r="J98" s="226" t="str">
        <f t="shared" si="5"/>
        <v/>
      </c>
      <c r="K98" s="226" t="str">
        <f t="shared" si="3"/>
        <v/>
      </c>
      <c r="L98" s="206"/>
      <c r="M98" s="173"/>
      <c r="N98" s="217"/>
      <c r="O98" s="165"/>
    </row>
    <row r="99" spans="1:15" ht="12.5">
      <c r="A99" s="204"/>
      <c r="B99" s="205"/>
      <c r="C99" s="201" t="str">
        <f t="shared" si="0"/>
        <v/>
      </c>
      <c r="D99" s="201" t="str">
        <f t="shared" si="4"/>
        <v/>
      </c>
      <c r="E99" s="201" t="str">
        <f t="shared" si="1"/>
        <v/>
      </c>
      <c r="F99" s="201" t="str">
        <f>IF(COUNTA($N99:$O99)&gt;0,'Input Contracting processes'!$P99,"")</f>
        <v/>
      </c>
      <c r="G99" s="201" t="str">
        <f>IF(COUNTA($N99:$O99)&gt;0,'Input Contracting processes'!$S99,"")</f>
        <v/>
      </c>
      <c r="H99" s="201" t="str">
        <f>IF(COUNTA($N99:$O99)&gt;0,'Input Contracting processes'!$K99,"")</f>
        <v/>
      </c>
      <c r="I99" s="201" t="str">
        <f>IF(COUNTA($N99:$O99)&gt;0,'Input Contracting processes'!$L99,"")</f>
        <v/>
      </c>
      <c r="J99" s="226" t="str">
        <f t="shared" si="5"/>
        <v/>
      </c>
      <c r="K99" s="226" t="str">
        <f t="shared" si="3"/>
        <v/>
      </c>
      <c r="L99" s="206"/>
      <c r="M99" s="173"/>
      <c r="N99" s="217"/>
      <c r="O99" s="165"/>
    </row>
    <row r="100" spans="1:15" ht="12.5">
      <c r="A100" s="204"/>
      <c r="B100" s="205"/>
      <c r="C100" s="201" t="str">
        <f t="shared" si="0"/>
        <v/>
      </c>
      <c r="D100" s="201" t="str">
        <f t="shared" si="4"/>
        <v/>
      </c>
      <c r="E100" s="201" t="str">
        <f t="shared" si="1"/>
        <v/>
      </c>
      <c r="F100" s="201" t="str">
        <f>IF(COUNTA($N100:$O100)&gt;0,'Input Contracting processes'!$P100,"")</f>
        <v/>
      </c>
      <c r="G100" s="201" t="str">
        <f>IF(COUNTA($N100:$O100)&gt;0,'Input Contracting processes'!$S100,"")</f>
        <v/>
      </c>
      <c r="H100" s="201" t="str">
        <f>IF(COUNTA($N100:$O100)&gt;0,'Input Contracting processes'!$K100,"")</f>
        <v/>
      </c>
      <c r="I100" s="201" t="str">
        <f>IF(COUNTA($N100:$O100)&gt;0,'Input Contracting processes'!$L100,"")</f>
        <v/>
      </c>
      <c r="J100" s="226" t="str">
        <f t="shared" si="5"/>
        <v/>
      </c>
      <c r="K100" s="226" t="str">
        <f t="shared" si="3"/>
        <v/>
      </c>
      <c r="L100" s="206"/>
      <c r="M100" s="173"/>
      <c r="N100" s="217"/>
      <c r="O100" s="165"/>
    </row>
    <row r="101" spans="1:15" ht="12.5">
      <c r="A101" s="204"/>
      <c r="B101" s="205"/>
      <c r="C101" s="201" t="str">
        <f t="shared" si="0"/>
        <v/>
      </c>
      <c r="D101" s="201" t="str">
        <f t="shared" si="4"/>
        <v/>
      </c>
      <c r="E101" s="201" t="str">
        <f t="shared" si="1"/>
        <v/>
      </c>
      <c r="F101" s="201" t="str">
        <f>IF(COUNTA($N101:$O101)&gt;0,'Input Contracting processes'!$P101,"")</f>
        <v/>
      </c>
      <c r="G101" s="201" t="str">
        <f>IF(COUNTA($N101:$O101)&gt;0,'Input Contracting processes'!$S101,"")</f>
        <v/>
      </c>
      <c r="H101" s="201" t="str">
        <f>IF(COUNTA($N101:$O101)&gt;0,'Input Contracting processes'!$K101,"")</f>
        <v/>
      </c>
      <c r="I101" s="201" t="str">
        <f>IF(COUNTA($N101:$O101)&gt;0,'Input Contracting processes'!$L101,"")</f>
        <v/>
      </c>
      <c r="J101" s="226" t="str">
        <f t="shared" si="5"/>
        <v/>
      </c>
      <c r="K101" s="226" t="str">
        <f t="shared" si="3"/>
        <v/>
      </c>
      <c r="L101" s="206"/>
      <c r="M101" s="173"/>
      <c r="N101" s="217"/>
      <c r="O101" s="165"/>
    </row>
    <row r="102" spans="1:15" ht="12.5">
      <c r="A102" s="204"/>
      <c r="B102" s="205"/>
      <c r="C102" s="201" t="str">
        <f t="shared" si="0"/>
        <v/>
      </c>
      <c r="D102" s="201" t="str">
        <f t="shared" si="4"/>
        <v/>
      </c>
      <c r="E102" s="201" t="str">
        <f t="shared" si="1"/>
        <v/>
      </c>
      <c r="F102" s="201" t="str">
        <f>IF(COUNTA($N102:$O102)&gt;0,'Input Contracting processes'!$P102,"")</f>
        <v/>
      </c>
      <c r="G102" s="201" t="str">
        <f>IF(COUNTA($N102:$O102)&gt;0,'Input Contracting processes'!$S102,"")</f>
        <v/>
      </c>
      <c r="H102" s="201" t="str">
        <f>IF(COUNTA($N102:$O102)&gt;0,'Input Contracting processes'!$K102,"")</f>
        <v/>
      </c>
      <c r="I102" s="201" t="str">
        <f>IF(COUNTA($N102:$O102)&gt;0,'Input Contracting processes'!$L102,"")</f>
        <v/>
      </c>
      <c r="J102" s="226" t="str">
        <f t="shared" si="5"/>
        <v/>
      </c>
      <c r="K102" s="226" t="str">
        <f t="shared" si="3"/>
        <v/>
      </c>
      <c r="L102" s="206"/>
      <c r="M102" s="173"/>
      <c r="N102" s="217"/>
      <c r="O102" s="165"/>
    </row>
    <row r="103" spans="1:15" ht="12.5">
      <c r="A103" s="204"/>
      <c r="B103" s="205"/>
      <c r="C103" s="201" t="str">
        <f t="shared" si="0"/>
        <v/>
      </c>
      <c r="D103" s="201" t="str">
        <f t="shared" si="4"/>
        <v/>
      </c>
      <c r="E103" s="201" t="str">
        <f t="shared" si="1"/>
        <v/>
      </c>
      <c r="F103" s="201" t="str">
        <f>IF(COUNTA($N103:$O103)&gt;0,'Input Contracting processes'!$P103,"")</f>
        <v/>
      </c>
      <c r="G103" s="201" t="str">
        <f>IF(COUNTA($N103:$O103)&gt;0,'Input Contracting processes'!$S103,"")</f>
        <v/>
      </c>
      <c r="H103" s="201" t="str">
        <f>IF(COUNTA($N103:$O103)&gt;0,'Input Contracting processes'!$K103,"")</f>
        <v/>
      </c>
      <c r="I103" s="201" t="str">
        <f>IF(COUNTA($N103:$O103)&gt;0,'Input Contracting processes'!$L103,"")</f>
        <v/>
      </c>
      <c r="J103" s="226" t="str">
        <f t="shared" si="5"/>
        <v/>
      </c>
      <c r="K103" s="226" t="str">
        <f t="shared" si="3"/>
        <v/>
      </c>
      <c r="L103" s="206"/>
      <c r="M103" s="173"/>
      <c r="N103" s="217"/>
      <c r="O103" s="165"/>
    </row>
    <row r="104" spans="1:15" ht="12.5">
      <c r="A104" s="204"/>
      <c r="B104" s="205"/>
      <c r="C104" s="201" t="str">
        <f t="shared" si="0"/>
        <v/>
      </c>
      <c r="D104" s="201" t="str">
        <f t="shared" si="4"/>
        <v/>
      </c>
      <c r="E104" s="201" t="str">
        <f t="shared" si="1"/>
        <v/>
      </c>
      <c r="F104" s="201" t="str">
        <f>IF(COUNTA($N104:$O104)&gt;0,'Input Contracting processes'!$P104,"")</f>
        <v/>
      </c>
      <c r="G104" s="201" t="str">
        <f>IF(COUNTA($N104:$O104)&gt;0,'Input Contracting processes'!$S104,"")</f>
        <v/>
      </c>
      <c r="H104" s="201" t="str">
        <f>IF(COUNTA($N104:$O104)&gt;0,'Input Contracting processes'!$K104,"")</f>
        <v/>
      </c>
      <c r="I104" s="201" t="str">
        <f>IF(COUNTA($N104:$O104)&gt;0,'Input Contracting processes'!$L104,"")</f>
        <v/>
      </c>
      <c r="J104" s="226" t="str">
        <f t="shared" si="5"/>
        <v/>
      </c>
      <c r="K104" s="226" t="str">
        <f t="shared" si="3"/>
        <v/>
      </c>
      <c r="L104" s="206"/>
      <c r="M104" s="173"/>
      <c r="N104" s="217"/>
      <c r="O104" s="165"/>
    </row>
    <row r="105" spans="1:15" ht="12.5">
      <c r="A105" s="204"/>
      <c r="B105" s="205"/>
      <c r="C105" s="201" t="str">
        <f t="shared" si="0"/>
        <v/>
      </c>
      <c r="D105" s="201" t="str">
        <f t="shared" si="4"/>
        <v/>
      </c>
      <c r="E105" s="201" t="str">
        <f t="shared" si="1"/>
        <v/>
      </c>
      <c r="F105" s="201" t="str">
        <f>IF(COUNTA($N105:$O105)&gt;0,'Input Contracting processes'!$P105,"")</f>
        <v/>
      </c>
      <c r="G105" s="201" t="str">
        <f>IF(COUNTA($N105:$O105)&gt;0,'Input Contracting processes'!$S105,"")</f>
        <v/>
      </c>
      <c r="H105" s="201" t="str">
        <f>IF(COUNTA($N105:$O105)&gt;0,'Input Contracting processes'!$K105,"")</f>
        <v/>
      </c>
      <c r="I105" s="201" t="str">
        <f>IF(COUNTA($N105:$O105)&gt;0,'Input Contracting processes'!$L105,"")</f>
        <v/>
      </c>
      <c r="J105" s="226" t="str">
        <f t="shared" si="5"/>
        <v/>
      </c>
      <c r="K105" s="226" t="str">
        <f t="shared" si="3"/>
        <v/>
      </c>
      <c r="L105" s="206"/>
      <c r="M105" s="173"/>
      <c r="N105" s="217"/>
      <c r="O105" s="165"/>
    </row>
    <row r="106" spans="1:15" ht="12.5">
      <c r="A106" s="219"/>
      <c r="B106" s="205"/>
      <c r="C106" s="201" t="str">
        <f t="shared" si="0"/>
        <v/>
      </c>
      <c r="D106" s="201" t="str">
        <f t="shared" si="4"/>
        <v/>
      </c>
      <c r="E106" s="201" t="str">
        <f t="shared" si="1"/>
        <v/>
      </c>
      <c r="F106" s="201" t="str">
        <f>IF(COUNTA($N106:$O106)&gt;0,'Input Contracting processes'!$P106,"")</f>
        <v/>
      </c>
      <c r="G106" s="201" t="str">
        <f>IF(COUNTA($N106:$O106)&gt;0,'Input Contracting processes'!$S106,"")</f>
        <v/>
      </c>
      <c r="H106" s="201" t="str">
        <f>IF(COUNTA($N106:$O106)&gt;0,'Input Contracting processes'!$K106,"")</f>
        <v/>
      </c>
      <c r="I106" s="201" t="str">
        <f>IF(COUNTA($N106:$O106)&gt;0,'Input Contracting processes'!$L106,"")</f>
        <v/>
      </c>
      <c r="J106" s="226" t="str">
        <f t="shared" si="5"/>
        <v/>
      </c>
      <c r="K106" s="226" t="str">
        <f t="shared" si="3"/>
        <v/>
      </c>
      <c r="L106" s="206"/>
      <c r="M106" s="173"/>
      <c r="N106" s="217"/>
      <c r="O106" s="165"/>
    </row>
    <row r="107" spans="1:15" ht="12.5">
      <c r="A107" s="220"/>
      <c r="B107" s="205"/>
      <c r="C107" s="201" t="str">
        <f t="shared" si="0"/>
        <v/>
      </c>
      <c r="D107" s="201" t="str">
        <f t="shared" si="4"/>
        <v/>
      </c>
      <c r="E107" s="201" t="str">
        <f t="shared" si="1"/>
        <v/>
      </c>
      <c r="F107" s="201" t="str">
        <f>IF(COUNTA($N107:$O107)&gt;0,'Input Contracting processes'!$P107,"")</f>
        <v/>
      </c>
      <c r="G107" s="201" t="str">
        <f>IF(COUNTA($N107:$O107)&gt;0,'Input Contracting processes'!$S107,"")</f>
        <v/>
      </c>
      <c r="H107" s="201" t="str">
        <f>IF(COUNTA($N107:$O107)&gt;0,'Input Contracting processes'!$K107,"")</f>
        <v/>
      </c>
      <c r="I107" s="201" t="str">
        <f>IF(COUNTA($N107:$O107)&gt;0,'Input Contracting processes'!$L107,"")</f>
        <v/>
      </c>
      <c r="J107" s="226" t="str">
        <f t="shared" si="5"/>
        <v/>
      </c>
      <c r="K107" s="226" t="str">
        <f t="shared" si="3"/>
        <v/>
      </c>
      <c r="L107" s="206"/>
      <c r="M107" s="221"/>
      <c r="N107" s="217"/>
      <c r="O107" s="165"/>
    </row>
    <row r="108" spans="1:15" ht="12.5">
      <c r="A108" s="220"/>
      <c r="B108" s="205"/>
      <c r="C108" s="201" t="str">
        <f t="shared" si="0"/>
        <v/>
      </c>
      <c r="D108" s="201" t="str">
        <f t="shared" si="4"/>
        <v/>
      </c>
      <c r="E108" s="201" t="str">
        <f t="shared" si="1"/>
        <v/>
      </c>
      <c r="F108" s="201" t="str">
        <f>IF(COUNTA($N108:$O108)&gt;0,'Input Contracting processes'!$P108,"")</f>
        <v/>
      </c>
      <c r="G108" s="201" t="str">
        <f>IF(COUNTA($N108:$O108)&gt;0,'Input Contracting processes'!$S108,"")</f>
        <v/>
      </c>
      <c r="H108" s="201" t="str">
        <f>IF(COUNTA($N108:$O108)&gt;0,'Input Contracting processes'!$K108,"")</f>
        <v/>
      </c>
      <c r="I108" s="201" t="str">
        <f>IF(COUNTA($N108:$O108)&gt;0,'Input Contracting processes'!$L108,"")</f>
        <v/>
      </c>
      <c r="J108" s="226" t="str">
        <f t="shared" si="5"/>
        <v/>
      </c>
      <c r="K108" s="226" t="str">
        <f t="shared" si="3"/>
        <v/>
      </c>
      <c r="L108" s="206"/>
      <c r="M108" s="221"/>
      <c r="N108" s="217"/>
      <c r="O108" s="165"/>
    </row>
    <row r="109" spans="1:15" ht="12.5">
      <c r="A109" s="220"/>
      <c r="B109" s="205"/>
      <c r="C109" s="201" t="str">
        <f t="shared" si="0"/>
        <v/>
      </c>
      <c r="D109" s="201" t="str">
        <f t="shared" si="4"/>
        <v/>
      </c>
      <c r="E109" s="201" t="str">
        <f t="shared" si="1"/>
        <v/>
      </c>
      <c r="F109" s="201" t="str">
        <f>IF(COUNTA($N109:$O109)&gt;0,'Input Contracting processes'!$P109,"")</f>
        <v/>
      </c>
      <c r="G109" s="201" t="str">
        <f>IF(COUNTA($N109:$O109)&gt;0,'Input Contracting processes'!$S109,"")</f>
        <v/>
      </c>
      <c r="H109" s="201" t="str">
        <f>IF(COUNTA($N109:$O109)&gt;0,'Input Contracting processes'!$K109,"")</f>
        <v/>
      </c>
      <c r="I109" s="201" t="str">
        <f>IF(COUNTA($N109:$O109)&gt;0,'Input Contracting processes'!$L109,"")</f>
        <v/>
      </c>
      <c r="J109" s="226" t="str">
        <f t="shared" si="5"/>
        <v/>
      </c>
      <c r="K109" s="226" t="str">
        <f t="shared" si="3"/>
        <v/>
      </c>
      <c r="L109" s="206"/>
      <c r="M109" s="221"/>
      <c r="N109" s="217"/>
      <c r="O109" s="165"/>
    </row>
    <row r="110" spans="1:15" ht="12.5">
      <c r="A110" s="220"/>
      <c r="B110" s="205"/>
      <c r="C110" s="201" t="str">
        <f t="shared" si="0"/>
        <v/>
      </c>
      <c r="D110" s="201" t="str">
        <f t="shared" si="4"/>
        <v/>
      </c>
      <c r="E110" s="201" t="str">
        <f t="shared" si="1"/>
        <v/>
      </c>
      <c r="F110" s="201" t="str">
        <f>IF(COUNTA($N110:$O110)&gt;0,'Input Contracting processes'!$P110,"")</f>
        <v/>
      </c>
      <c r="G110" s="201" t="str">
        <f>IF(COUNTA($N110:$O110)&gt;0,'Input Contracting processes'!$S110,"")</f>
        <v/>
      </c>
      <c r="H110" s="201" t="str">
        <f>IF(COUNTA($N110:$O110)&gt;0,'Input Contracting processes'!$K110,"")</f>
        <v/>
      </c>
      <c r="I110" s="201" t="str">
        <f>IF(COUNTA($N110:$O110)&gt;0,'Input Contracting processes'!$L110,"")</f>
        <v/>
      </c>
      <c r="J110" s="226" t="str">
        <f t="shared" si="5"/>
        <v/>
      </c>
      <c r="K110" s="226" t="str">
        <f t="shared" si="3"/>
        <v/>
      </c>
      <c r="L110" s="206"/>
      <c r="M110" s="221"/>
      <c r="N110" s="217"/>
      <c r="O110" s="165"/>
    </row>
    <row r="111" spans="1:15" ht="12.5">
      <c r="A111" s="220"/>
      <c r="B111" s="205"/>
      <c r="C111" s="201" t="str">
        <f t="shared" si="0"/>
        <v/>
      </c>
      <c r="D111" s="201" t="str">
        <f t="shared" si="4"/>
        <v/>
      </c>
      <c r="E111" s="201" t="str">
        <f t="shared" si="1"/>
        <v/>
      </c>
      <c r="F111" s="201" t="str">
        <f>IF(COUNTA($N111:$O111)&gt;0,'Input Contracting processes'!$P111,"")</f>
        <v/>
      </c>
      <c r="G111" s="201" t="str">
        <f>IF(COUNTA($N111:$O111)&gt;0,'Input Contracting processes'!$S111,"")</f>
        <v/>
      </c>
      <c r="H111" s="201" t="str">
        <f>IF(COUNTA($N111:$O111)&gt;0,'Input Contracting processes'!$K111,"")</f>
        <v/>
      </c>
      <c r="I111" s="201" t="str">
        <f>IF(COUNTA($N111:$O111)&gt;0,'Input Contracting processes'!$L111,"")</f>
        <v/>
      </c>
      <c r="J111" s="226" t="str">
        <f t="shared" si="5"/>
        <v/>
      </c>
      <c r="K111" s="226" t="str">
        <f t="shared" si="3"/>
        <v/>
      </c>
      <c r="L111" s="206"/>
      <c r="M111" s="221"/>
      <c r="N111" s="217"/>
      <c r="O111" s="165"/>
    </row>
    <row r="112" spans="1:15" ht="12.5">
      <c r="A112" s="220"/>
      <c r="B112" s="205"/>
      <c r="C112" s="201" t="str">
        <f t="shared" si="0"/>
        <v/>
      </c>
      <c r="D112" s="201" t="str">
        <f t="shared" si="4"/>
        <v/>
      </c>
      <c r="E112" s="201" t="str">
        <f t="shared" si="1"/>
        <v/>
      </c>
      <c r="F112" s="201" t="str">
        <f>IF(COUNTA($N112:$O112)&gt;0,'Input Contracting processes'!$P112,"")</f>
        <v/>
      </c>
      <c r="G112" s="201" t="str">
        <f>IF(COUNTA($N112:$O112)&gt;0,'Input Contracting processes'!$S112,"")</f>
        <v/>
      </c>
      <c r="H112" s="201" t="str">
        <f>IF(COUNTA($N112:$O112)&gt;0,'Input Contracting processes'!$K112,"")</f>
        <v/>
      </c>
      <c r="I112" s="201" t="str">
        <f>IF(COUNTA($N112:$O112)&gt;0,'Input Contracting processes'!$L112,"")</f>
        <v/>
      </c>
      <c r="J112" s="226" t="str">
        <f t="shared" si="5"/>
        <v/>
      </c>
      <c r="K112" s="226" t="str">
        <f t="shared" si="3"/>
        <v/>
      </c>
      <c r="L112" s="206"/>
      <c r="M112" s="221"/>
      <c r="N112" s="217"/>
      <c r="O112" s="165"/>
    </row>
    <row r="113" spans="1:15" ht="12.5">
      <c r="A113" s="220"/>
      <c r="B113" s="205"/>
      <c r="C113" s="201" t="str">
        <f t="shared" si="0"/>
        <v/>
      </c>
      <c r="D113" s="201" t="str">
        <f t="shared" si="4"/>
        <v/>
      </c>
      <c r="E113" s="201" t="str">
        <f t="shared" si="1"/>
        <v/>
      </c>
      <c r="F113" s="201" t="str">
        <f>IF(COUNTA($N113:$O113)&gt;0,'Input Contracting processes'!$P113,"")</f>
        <v/>
      </c>
      <c r="G113" s="201" t="str">
        <f>IF(COUNTA($N113:$O113)&gt;0,'Input Contracting processes'!$S113,"")</f>
        <v/>
      </c>
      <c r="H113" s="201" t="str">
        <f>IF(COUNTA($N113:$O113)&gt;0,'Input Contracting processes'!$K113,"")</f>
        <v/>
      </c>
      <c r="I113" s="201" t="str">
        <f>IF(COUNTA($N113:$O113)&gt;0,'Input Contracting processes'!$L113,"")</f>
        <v/>
      </c>
      <c r="J113" s="226" t="str">
        <f t="shared" si="5"/>
        <v/>
      </c>
      <c r="K113" s="226" t="str">
        <f t="shared" si="3"/>
        <v/>
      </c>
      <c r="L113" s="206"/>
      <c r="M113" s="221"/>
      <c r="N113" s="217"/>
      <c r="O113" s="165"/>
    </row>
    <row r="114" spans="1:15" ht="12.5">
      <c r="A114" s="220"/>
      <c r="B114" s="205"/>
      <c r="C114" s="201" t="str">
        <f t="shared" si="0"/>
        <v/>
      </c>
      <c r="D114" s="201" t="str">
        <f t="shared" si="4"/>
        <v/>
      </c>
      <c r="E114" s="201" t="str">
        <f t="shared" si="1"/>
        <v/>
      </c>
      <c r="F114" s="201" t="str">
        <f>IF(COUNTA($N114:$O114)&gt;0,'Input Contracting processes'!$P114,"")</f>
        <v/>
      </c>
      <c r="G114" s="201" t="str">
        <f>IF(COUNTA($N114:$O114)&gt;0,'Input Contracting processes'!$S114,"")</f>
        <v/>
      </c>
      <c r="H114" s="201" t="str">
        <f>IF(COUNTA($N114:$O114)&gt;0,'Input Contracting processes'!$K114,"")</f>
        <v/>
      </c>
      <c r="I114" s="201" t="str">
        <f>IF(COUNTA($N114:$O114)&gt;0,'Input Contracting processes'!$L114,"")</f>
        <v/>
      </c>
      <c r="J114" s="226" t="str">
        <f t="shared" si="5"/>
        <v/>
      </c>
      <c r="K114" s="226" t="str">
        <f t="shared" si="3"/>
        <v/>
      </c>
      <c r="L114" s="206"/>
      <c r="M114" s="221"/>
      <c r="N114" s="217"/>
      <c r="O114" s="165"/>
    </row>
    <row r="115" spans="1:15" ht="12.5">
      <c r="A115" s="220"/>
      <c r="B115" s="205"/>
      <c r="C115" s="201" t="str">
        <f t="shared" si="0"/>
        <v/>
      </c>
      <c r="D115" s="201" t="str">
        <f t="shared" si="4"/>
        <v/>
      </c>
      <c r="E115" s="201" t="str">
        <f t="shared" si="1"/>
        <v/>
      </c>
      <c r="F115" s="201" t="str">
        <f>IF(COUNTA($N115:$O115)&gt;0,'Input Contracting processes'!$P115,"")</f>
        <v/>
      </c>
      <c r="G115" s="201" t="str">
        <f>IF(COUNTA($N115:$O115)&gt;0,'Input Contracting processes'!$S115,"")</f>
        <v/>
      </c>
      <c r="H115" s="201" t="str">
        <f>IF(COUNTA($N115:$O115)&gt;0,'Input Contracting processes'!$K115,"")</f>
        <v/>
      </c>
      <c r="I115" s="201" t="str">
        <f>IF(COUNTA($N115:$O115)&gt;0,'Input Contracting processes'!$L115,"")</f>
        <v/>
      </c>
      <c r="J115" s="226" t="str">
        <f t="shared" si="5"/>
        <v/>
      </c>
      <c r="K115" s="226" t="str">
        <f t="shared" si="3"/>
        <v/>
      </c>
      <c r="L115" s="206"/>
      <c r="M115" s="221"/>
      <c r="N115" s="217"/>
      <c r="O115" s="165"/>
    </row>
    <row r="116" spans="1:15" ht="12.5">
      <c r="A116" s="220"/>
      <c r="B116" s="205"/>
      <c r="C116" s="201" t="str">
        <f t="shared" si="0"/>
        <v/>
      </c>
      <c r="D116" s="201" t="str">
        <f t="shared" si="4"/>
        <v/>
      </c>
      <c r="E116" s="201" t="str">
        <f t="shared" si="1"/>
        <v/>
      </c>
      <c r="F116" s="201" t="str">
        <f>IF(COUNTA($N116:$O116)&gt;0,'Input Contracting processes'!$P116,"")</f>
        <v/>
      </c>
      <c r="G116" s="201" t="str">
        <f>IF(COUNTA($N116:$O116)&gt;0,'Input Contracting processes'!$S116,"")</f>
        <v/>
      </c>
      <c r="H116" s="201" t="str">
        <f>IF(COUNTA($N116:$O116)&gt;0,'Input Contracting processes'!$K116,"")</f>
        <v/>
      </c>
      <c r="I116" s="201" t="str">
        <f>IF(COUNTA($N116:$O116)&gt;0,'Input Contracting processes'!$L116,"")</f>
        <v/>
      </c>
      <c r="J116" s="226" t="str">
        <f t="shared" si="5"/>
        <v/>
      </c>
      <c r="K116" s="226" t="str">
        <f t="shared" si="3"/>
        <v/>
      </c>
      <c r="L116" s="206"/>
      <c r="M116" s="221"/>
      <c r="N116" s="217"/>
      <c r="O116" s="165"/>
    </row>
    <row r="117" spans="1:15" ht="12.5">
      <c r="A117" s="220"/>
      <c r="B117" s="205"/>
      <c r="C117" s="201" t="str">
        <f t="shared" si="0"/>
        <v/>
      </c>
      <c r="D117" s="201" t="str">
        <f t="shared" si="4"/>
        <v/>
      </c>
      <c r="E117" s="201" t="str">
        <f t="shared" si="1"/>
        <v/>
      </c>
      <c r="F117" s="201" t="str">
        <f>IF(COUNTA($N117:$O117)&gt;0,'Input Contracting processes'!$P117,"")</f>
        <v/>
      </c>
      <c r="G117" s="201" t="str">
        <f>IF(COUNTA($N117:$O117)&gt;0,'Input Contracting processes'!$S117,"")</f>
        <v/>
      </c>
      <c r="H117" s="201" t="str">
        <f>IF(COUNTA($N117:$O117)&gt;0,'Input Contracting processes'!$K117,"")</f>
        <v/>
      </c>
      <c r="I117" s="201" t="str">
        <f>IF(COUNTA($N117:$O117)&gt;0,'Input Contracting processes'!$L117,"")</f>
        <v/>
      </c>
      <c r="J117" s="226" t="str">
        <f t="shared" si="5"/>
        <v/>
      </c>
      <c r="K117" s="226" t="str">
        <f t="shared" si="3"/>
        <v/>
      </c>
      <c r="L117" s="206"/>
      <c r="M117" s="221"/>
      <c r="N117" s="217"/>
      <c r="O117" s="165"/>
    </row>
    <row r="118" spans="1:15" ht="12.5">
      <c r="A118" s="220"/>
      <c r="B118" s="205"/>
      <c r="C118" s="201" t="str">
        <f t="shared" si="0"/>
        <v/>
      </c>
      <c r="D118" s="201" t="str">
        <f t="shared" si="4"/>
        <v/>
      </c>
      <c r="E118" s="201" t="str">
        <f t="shared" si="1"/>
        <v/>
      </c>
      <c r="F118" s="201" t="str">
        <f>IF(COUNTA($N118:$O118)&gt;0,'Input Contracting processes'!$P118,"")</f>
        <v/>
      </c>
      <c r="G118" s="201" t="str">
        <f>IF(COUNTA($N118:$O118)&gt;0,'Input Contracting processes'!$S118,"")</f>
        <v/>
      </c>
      <c r="H118" s="201" t="str">
        <f>IF(COUNTA($N118:$O118)&gt;0,'Input Contracting processes'!$K118,"")</f>
        <v/>
      </c>
      <c r="I118" s="201" t="str">
        <f>IF(COUNTA($N118:$O118)&gt;0,'Input Contracting processes'!$L118,"")</f>
        <v/>
      </c>
      <c r="J118" s="226" t="str">
        <f t="shared" si="5"/>
        <v/>
      </c>
      <c r="K118" s="226" t="str">
        <f t="shared" si="3"/>
        <v/>
      </c>
      <c r="L118" s="206"/>
      <c r="M118" s="221"/>
      <c r="N118" s="217"/>
      <c r="O118" s="165"/>
    </row>
    <row r="119" spans="1:15" ht="12.5">
      <c r="A119" s="220"/>
      <c r="B119" s="205"/>
      <c r="C119" s="201" t="str">
        <f t="shared" si="0"/>
        <v/>
      </c>
      <c r="D119" s="201" t="str">
        <f t="shared" si="4"/>
        <v/>
      </c>
      <c r="E119" s="201" t="str">
        <f t="shared" si="1"/>
        <v/>
      </c>
      <c r="F119" s="201" t="str">
        <f>IF(COUNTA($N119:$O119)&gt;0,'Input Contracting processes'!$P119,"")</f>
        <v/>
      </c>
      <c r="G119" s="201" t="str">
        <f>IF(COUNTA($N119:$O119)&gt;0,'Input Contracting processes'!$S119,"")</f>
        <v/>
      </c>
      <c r="H119" s="201" t="str">
        <f>IF(COUNTA($N119:$O119)&gt;0,'Input Contracting processes'!$K119,"")</f>
        <v/>
      </c>
      <c r="I119" s="201" t="str">
        <f>IF(COUNTA($N119:$O119)&gt;0,'Input Contracting processes'!$L119,"")</f>
        <v/>
      </c>
      <c r="J119" s="226" t="str">
        <f t="shared" si="5"/>
        <v/>
      </c>
      <c r="K119" s="226" t="str">
        <f t="shared" si="3"/>
        <v/>
      </c>
      <c r="L119" s="206"/>
      <c r="M119" s="221"/>
      <c r="N119" s="217"/>
      <c r="O119" s="165"/>
    </row>
    <row r="120" spans="1:15" ht="12.5">
      <c r="A120" s="220"/>
      <c r="B120" s="205"/>
      <c r="C120" s="201" t="str">
        <f t="shared" si="0"/>
        <v/>
      </c>
      <c r="D120" s="201" t="str">
        <f t="shared" si="4"/>
        <v/>
      </c>
      <c r="E120" s="201" t="str">
        <f t="shared" si="1"/>
        <v/>
      </c>
      <c r="F120" s="201" t="str">
        <f>IF(COUNTA($N120:$O120)&gt;0,'Input Contracting processes'!$P120,"")</f>
        <v/>
      </c>
      <c r="G120" s="201" t="str">
        <f>IF(COUNTA($N120:$O120)&gt;0,'Input Contracting processes'!$S120,"")</f>
        <v/>
      </c>
      <c r="H120" s="201" t="str">
        <f>IF(COUNTA($N120:$O120)&gt;0,'Input Contracting processes'!$K120,"")</f>
        <v/>
      </c>
      <c r="I120" s="201" t="str">
        <f>IF(COUNTA($N120:$O120)&gt;0,'Input Contracting processes'!$L120,"")</f>
        <v/>
      </c>
      <c r="J120" s="226" t="str">
        <f t="shared" si="5"/>
        <v/>
      </c>
      <c r="K120" s="226" t="str">
        <f t="shared" si="3"/>
        <v/>
      </c>
      <c r="L120" s="206"/>
      <c r="M120" s="221"/>
      <c r="N120" s="217"/>
      <c r="O120" s="165"/>
    </row>
    <row r="121" spans="1:15" ht="12.5">
      <c r="A121" s="220"/>
      <c r="B121" s="205"/>
      <c r="C121" s="201" t="str">
        <f t="shared" si="0"/>
        <v/>
      </c>
      <c r="D121" s="201" t="str">
        <f t="shared" si="4"/>
        <v/>
      </c>
      <c r="E121" s="201" t="str">
        <f t="shared" si="1"/>
        <v/>
      </c>
      <c r="F121" s="201" t="str">
        <f>IF(COUNTA($N121:$O121)&gt;0,'Input Contracting processes'!$P121,"")</f>
        <v/>
      </c>
      <c r="G121" s="201" t="str">
        <f>IF(COUNTA($N121:$O121)&gt;0,'Input Contracting processes'!$S121,"")</f>
        <v/>
      </c>
      <c r="H121" s="201" t="str">
        <f>IF(COUNTA($N121:$O121)&gt;0,'Input Contracting processes'!$K121,"")</f>
        <v/>
      </c>
      <c r="I121" s="201" t="str">
        <f>IF(COUNTA($N121:$O121)&gt;0,'Input Contracting processes'!$L121,"")</f>
        <v/>
      </c>
      <c r="J121" s="226" t="str">
        <f t="shared" si="5"/>
        <v/>
      </c>
      <c r="K121" s="226" t="str">
        <f t="shared" si="3"/>
        <v/>
      </c>
      <c r="L121" s="206"/>
      <c r="M121" s="221"/>
      <c r="N121" s="217"/>
      <c r="O121" s="165"/>
    </row>
    <row r="122" spans="1:15" ht="12.5">
      <c r="A122" s="220"/>
      <c r="B122" s="205"/>
      <c r="C122" s="201" t="str">
        <f t="shared" si="0"/>
        <v/>
      </c>
      <c r="D122" s="201" t="str">
        <f t="shared" si="4"/>
        <v/>
      </c>
      <c r="E122" s="201" t="str">
        <f t="shared" si="1"/>
        <v/>
      </c>
      <c r="F122" s="201" t="str">
        <f>IF(COUNTA($N122:$O122)&gt;0,'Input Contracting processes'!$P122,"")</f>
        <v/>
      </c>
      <c r="G122" s="201" t="str">
        <f>IF(COUNTA($N122:$O122)&gt;0,'Input Contracting processes'!$S122,"")</f>
        <v/>
      </c>
      <c r="H122" s="201" t="str">
        <f>IF(COUNTA($N122:$O122)&gt;0,'Input Contracting processes'!$K122,"")</f>
        <v/>
      </c>
      <c r="I122" s="201" t="str">
        <f>IF(COUNTA($N122:$O122)&gt;0,'Input Contracting processes'!$L122,"")</f>
        <v/>
      </c>
      <c r="J122" s="226" t="str">
        <f t="shared" si="5"/>
        <v/>
      </c>
      <c r="K122" s="226" t="str">
        <f t="shared" si="3"/>
        <v/>
      </c>
      <c r="L122" s="206"/>
      <c r="M122" s="221"/>
      <c r="N122" s="217"/>
      <c r="O122" s="165"/>
    </row>
    <row r="123" spans="1:15" ht="12.5">
      <c r="A123" s="220"/>
      <c r="B123" s="205"/>
      <c r="C123" s="201" t="str">
        <f t="shared" si="0"/>
        <v/>
      </c>
      <c r="D123" s="201" t="str">
        <f t="shared" si="4"/>
        <v/>
      </c>
      <c r="E123" s="201" t="str">
        <f t="shared" si="1"/>
        <v/>
      </c>
      <c r="F123" s="201" t="str">
        <f>IF(COUNTA($N123:$O123)&gt;0,'Input Contracting processes'!$P123,"")</f>
        <v/>
      </c>
      <c r="G123" s="201" t="str">
        <f>IF(COUNTA($N123:$O123)&gt;0,'Input Contracting processes'!$S123,"")</f>
        <v/>
      </c>
      <c r="H123" s="201" t="str">
        <f>IF(COUNTA($N123:$O123)&gt;0,'Input Contracting processes'!$K123,"")</f>
        <v/>
      </c>
      <c r="I123" s="201" t="str">
        <f>IF(COUNTA($N123:$O123)&gt;0,'Input Contracting processes'!$L123,"")</f>
        <v/>
      </c>
      <c r="J123" s="226" t="str">
        <f t="shared" si="5"/>
        <v/>
      </c>
      <c r="K123" s="226" t="str">
        <f t="shared" si="3"/>
        <v/>
      </c>
      <c r="L123" s="206"/>
      <c r="M123" s="221"/>
      <c r="N123" s="217"/>
      <c r="O123" s="165"/>
    </row>
    <row r="124" spans="1:15" ht="12.5">
      <c r="A124" s="220"/>
      <c r="B124" s="205"/>
      <c r="C124" s="201" t="str">
        <f t="shared" si="0"/>
        <v/>
      </c>
      <c r="D124" s="201" t="str">
        <f t="shared" si="4"/>
        <v/>
      </c>
      <c r="E124" s="201" t="str">
        <f t="shared" si="1"/>
        <v/>
      </c>
      <c r="F124" s="201" t="str">
        <f>IF(COUNTA($N124:$O124)&gt;0,'Input Contracting processes'!$P124,"")</f>
        <v/>
      </c>
      <c r="G124" s="201" t="str">
        <f>IF(COUNTA($N124:$O124)&gt;0,'Input Contracting processes'!$S124,"")</f>
        <v/>
      </c>
      <c r="H124" s="201" t="str">
        <f>IF(COUNTA($N124:$O124)&gt;0,'Input Contracting processes'!$K124,"")</f>
        <v/>
      </c>
      <c r="I124" s="201" t="str">
        <f>IF(COUNTA($N124:$O124)&gt;0,'Input Contracting processes'!$L124,"")</f>
        <v/>
      </c>
      <c r="J124" s="226" t="str">
        <f t="shared" si="5"/>
        <v/>
      </c>
      <c r="K124" s="226" t="str">
        <f t="shared" si="3"/>
        <v/>
      </c>
      <c r="L124" s="206"/>
      <c r="M124" s="221"/>
      <c r="N124" s="217"/>
      <c r="O124" s="165"/>
    </row>
    <row r="125" spans="1:15" ht="12.5">
      <c r="A125" s="220"/>
      <c r="B125" s="205"/>
      <c r="C125" s="201" t="str">
        <f t="shared" si="0"/>
        <v/>
      </c>
      <c r="D125" s="201" t="str">
        <f t="shared" si="4"/>
        <v/>
      </c>
      <c r="E125" s="201" t="str">
        <f t="shared" si="1"/>
        <v/>
      </c>
      <c r="F125" s="201" t="str">
        <f>IF(COUNTA($N125:$O125)&gt;0,'Input Contracting processes'!$P125,"")</f>
        <v/>
      </c>
      <c r="G125" s="201" t="str">
        <f>IF(COUNTA($N125:$O125)&gt;0,'Input Contracting processes'!$S125,"")</f>
        <v/>
      </c>
      <c r="H125" s="201" t="str">
        <f>IF(COUNTA($N125:$O125)&gt;0,'Input Contracting processes'!$K125,"")</f>
        <v/>
      </c>
      <c r="I125" s="201" t="str">
        <f>IF(COUNTA($N125:$O125)&gt;0,'Input Contracting processes'!$L125,"")</f>
        <v/>
      </c>
      <c r="J125" s="226" t="str">
        <f t="shared" si="5"/>
        <v/>
      </c>
      <c r="K125" s="226" t="str">
        <f t="shared" si="3"/>
        <v/>
      </c>
      <c r="L125" s="206"/>
      <c r="M125" s="221"/>
      <c r="N125" s="217"/>
      <c r="O125" s="165"/>
    </row>
    <row r="126" spans="1:15" ht="12.5">
      <c r="A126" s="220"/>
      <c r="B126" s="205"/>
      <c r="C126" s="201" t="str">
        <f t="shared" si="0"/>
        <v/>
      </c>
      <c r="D126" s="201" t="str">
        <f t="shared" si="4"/>
        <v/>
      </c>
      <c r="E126" s="201" t="str">
        <f t="shared" si="1"/>
        <v/>
      </c>
      <c r="F126" s="201" t="str">
        <f>IF(COUNTA($N126:$O126)&gt;0,'Input Contracting processes'!$P126,"")</f>
        <v/>
      </c>
      <c r="G126" s="201" t="str">
        <f>IF(COUNTA($N126:$O126)&gt;0,'Input Contracting processes'!$S126,"")</f>
        <v/>
      </c>
      <c r="H126" s="201" t="str">
        <f>IF(COUNTA($N126:$O126)&gt;0,'Input Contracting processes'!$K126,"")</f>
        <v/>
      </c>
      <c r="I126" s="201" t="str">
        <f>IF(COUNTA($N126:$O126)&gt;0,'Input Contracting processes'!$L126,"")</f>
        <v/>
      </c>
      <c r="J126" s="226" t="str">
        <f t="shared" si="5"/>
        <v/>
      </c>
      <c r="K126" s="226" t="str">
        <f t="shared" si="3"/>
        <v/>
      </c>
      <c r="L126" s="206"/>
      <c r="M126" s="221"/>
      <c r="N126" s="217"/>
      <c r="O126" s="165"/>
    </row>
    <row r="127" spans="1:15" ht="12.5">
      <c r="A127" s="220"/>
      <c r="B127" s="205"/>
      <c r="C127" s="201" t="str">
        <f t="shared" si="0"/>
        <v/>
      </c>
      <c r="D127" s="201" t="str">
        <f t="shared" si="4"/>
        <v/>
      </c>
      <c r="E127" s="201" t="str">
        <f t="shared" si="1"/>
        <v/>
      </c>
      <c r="F127" s="201" t="str">
        <f>IF(COUNTA($N127:$O127)&gt;0,'Input Contracting processes'!$P127,"")</f>
        <v/>
      </c>
      <c r="G127" s="201" t="str">
        <f>IF(COUNTA($N127:$O127)&gt;0,'Input Contracting processes'!$S127,"")</f>
        <v/>
      </c>
      <c r="H127" s="201" t="str">
        <f>IF(COUNTA($N127:$O127)&gt;0,'Input Contracting processes'!$K127,"")</f>
        <v/>
      </c>
      <c r="I127" s="201" t="str">
        <f>IF(COUNTA($N127:$O127)&gt;0,'Input Contracting processes'!$L127,"")</f>
        <v/>
      </c>
      <c r="J127" s="226" t="str">
        <f t="shared" si="5"/>
        <v/>
      </c>
      <c r="K127" s="226" t="str">
        <f t="shared" si="3"/>
        <v/>
      </c>
      <c r="L127" s="206"/>
      <c r="M127" s="221"/>
      <c r="N127" s="217"/>
      <c r="O127" s="165"/>
    </row>
    <row r="128" spans="1:15" ht="12.5">
      <c r="A128" s="220"/>
      <c r="B128" s="205"/>
      <c r="C128" s="201" t="str">
        <f t="shared" si="0"/>
        <v/>
      </c>
      <c r="D128" s="201" t="str">
        <f t="shared" si="4"/>
        <v/>
      </c>
      <c r="E128" s="201" t="str">
        <f t="shared" si="1"/>
        <v/>
      </c>
      <c r="F128" s="201" t="str">
        <f>IF(COUNTA($N128:$O128)&gt;0,'Input Contracting processes'!$P128,"")</f>
        <v/>
      </c>
      <c r="G128" s="201" t="str">
        <f>IF(COUNTA($N128:$O128)&gt;0,'Input Contracting processes'!$S128,"")</f>
        <v/>
      </c>
      <c r="H128" s="201" t="str">
        <f>IF(COUNTA($N128:$O128)&gt;0,'Input Contracting processes'!$K128,"")</f>
        <v/>
      </c>
      <c r="I128" s="201" t="str">
        <f>IF(COUNTA($N128:$O128)&gt;0,'Input Contracting processes'!$L128,"")</f>
        <v/>
      </c>
      <c r="J128" s="226" t="str">
        <f t="shared" si="5"/>
        <v/>
      </c>
      <c r="K128" s="226" t="str">
        <f t="shared" si="3"/>
        <v/>
      </c>
      <c r="L128" s="206"/>
      <c r="M128" s="221"/>
      <c r="N128" s="217"/>
      <c r="O128" s="165"/>
    </row>
    <row r="129" spans="1:15" ht="12.5">
      <c r="A129" s="220"/>
      <c r="B129" s="205"/>
      <c r="C129" s="201" t="str">
        <f t="shared" si="0"/>
        <v/>
      </c>
      <c r="D129" s="201" t="str">
        <f t="shared" si="4"/>
        <v/>
      </c>
      <c r="E129" s="201" t="str">
        <f t="shared" si="1"/>
        <v/>
      </c>
      <c r="F129" s="201" t="str">
        <f>IF(COUNTA($N129:$O129)&gt;0,'Input Contracting processes'!$P129,"")</f>
        <v/>
      </c>
      <c r="G129" s="201" t="str">
        <f>IF(COUNTA($N129:$O129)&gt;0,'Input Contracting processes'!$S129,"")</f>
        <v/>
      </c>
      <c r="H129" s="201" t="str">
        <f>IF(COUNTA($N129:$O129)&gt;0,'Input Contracting processes'!$K129,"")</f>
        <v/>
      </c>
      <c r="I129" s="201" t="str">
        <f>IF(COUNTA($N129:$O129)&gt;0,'Input Contracting processes'!$L129,"")</f>
        <v/>
      </c>
      <c r="J129" s="226" t="str">
        <f t="shared" si="5"/>
        <v/>
      </c>
      <c r="K129" s="226" t="str">
        <f t="shared" si="3"/>
        <v/>
      </c>
      <c r="L129" s="206"/>
      <c r="M129" s="221"/>
      <c r="N129" s="217"/>
      <c r="O129" s="165"/>
    </row>
    <row r="130" spans="1:15" ht="12.5">
      <c r="A130" s="220"/>
      <c r="B130" s="205"/>
      <c r="C130" s="201" t="str">
        <f t="shared" si="0"/>
        <v/>
      </c>
      <c r="D130" s="201" t="str">
        <f t="shared" si="4"/>
        <v/>
      </c>
      <c r="E130" s="201" t="str">
        <f t="shared" si="1"/>
        <v/>
      </c>
      <c r="F130" s="201" t="str">
        <f>IF(COUNTA($N130:$O130)&gt;0,'Input Contracting processes'!$P130,"")</f>
        <v/>
      </c>
      <c r="G130" s="201" t="str">
        <f>IF(COUNTA($N130:$O130)&gt;0,'Input Contracting processes'!$S130,"")</f>
        <v/>
      </c>
      <c r="H130" s="201" t="str">
        <f>IF(COUNTA($N130:$O130)&gt;0,'Input Contracting processes'!$K130,"")</f>
        <v/>
      </c>
      <c r="I130" s="201" t="str">
        <f>IF(COUNTA($N130:$O130)&gt;0,'Input Contracting processes'!$L130,"")</f>
        <v/>
      </c>
      <c r="J130" s="226" t="str">
        <f t="shared" si="5"/>
        <v/>
      </c>
      <c r="K130" s="226" t="str">
        <f t="shared" si="3"/>
        <v/>
      </c>
      <c r="L130" s="206"/>
      <c r="M130" s="221"/>
      <c r="N130" s="217"/>
      <c r="O130" s="165"/>
    </row>
    <row r="131" spans="1:15" ht="12.5">
      <c r="A131" s="220"/>
      <c r="B131" s="205"/>
      <c r="C131" s="201" t="str">
        <f t="shared" si="0"/>
        <v/>
      </c>
      <c r="D131" s="201" t="str">
        <f t="shared" si="4"/>
        <v/>
      </c>
      <c r="E131" s="201" t="str">
        <f t="shared" si="1"/>
        <v/>
      </c>
      <c r="F131" s="201" t="str">
        <f>IF(COUNTA($N131:$O131)&gt;0,'Input Contracting processes'!$P131,"")</f>
        <v/>
      </c>
      <c r="G131" s="201" t="str">
        <f>IF(COUNTA($N131:$O131)&gt;0,'Input Contracting processes'!$S131,"")</f>
        <v/>
      </c>
      <c r="H131" s="201" t="str">
        <f>IF(COUNTA($N131:$O131)&gt;0,'Input Contracting processes'!$K131,"")</f>
        <v/>
      </c>
      <c r="I131" s="201" t="str">
        <f>IF(COUNTA($N131:$O131)&gt;0,'Input Contracting processes'!$L131,"")</f>
        <v/>
      </c>
      <c r="J131" s="226" t="str">
        <f t="shared" si="5"/>
        <v/>
      </c>
      <c r="K131" s="226" t="str">
        <f t="shared" si="3"/>
        <v/>
      </c>
      <c r="L131" s="206"/>
      <c r="M131" s="221"/>
      <c r="N131" s="217"/>
      <c r="O131" s="165"/>
    </row>
    <row r="132" spans="1:15" ht="12.5">
      <c r="A132" s="220"/>
      <c r="B132" s="205"/>
      <c r="C132" s="201" t="str">
        <f t="shared" si="0"/>
        <v/>
      </c>
      <c r="D132" s="201" t="str">
        <f t="shared" si="4"/>
        <v/>
      </c>
      <c r="E132" s="201" t="str">
        <f t="shared" si="1"/>
        <v/>
      </c>
      <c r="F132" s="201" t="str">
        <f>IF(COUNTA($N132:$O132)&gt;0,'Input Contracting processes'!$P132,"")</f>
        <v/>
      </c>
      <c r="G132" s="201" t="str">
        <f>IF(COUNTA($N132:$O132)&gt;0,'Input Contracting processes'!$S132,"")</f>
        <v/>
      </c>
      <c r="H132" s="201" t="str">
        <f>IF(COUNTA($N132:$O132)&gt;0,'Input Contracting processes'!$K132,"")</f>
        <v/>
      </c>
      <c r="I132" s="201" t="str">
        <f>IF(COUNTA($N132:$O132)&gt;0,'Input Contracting processes'!$L132,"")</f>
        <v/>
      </c>
      <c r="J132" s="226" t="str">
        <f t="shared" si="5"/>
        <v/>
      </c>
      <c r="K132" s="226" t="str">
        <f t="shared" si="3"/>
        <v/>
      </c>
      <c r="L132" s="206"/>
      <c r="M132" s="221"/>
      <c r="N132" s="217"/>
      <c r="O132" s="165"/>
    </row>
    <row r="133" spans="1:15" ht="12.5">
      <c r="A133" s="220"/>
      <c r="B133" s="205"/>
      <c r="C133" s="201" t="str">
        <f t="shared" si="0"/>
        <v/>
      </c>
      <c r="D133" s="201" t="str">
        <f t="shared" si="4"/>
        <v/>
      </c>
      <c r="E133" s="201" t="str">
        <f t="shared" si="1"/>
        <v/>
      </c>
      <c r="F133" s="201" t="str">
        <f>IF(COUNTA($N133:$O133)&gt;0,'Input Contracting processes'!$P133,"")</f>
        <v/>
      </c>
      <c r="G133" s="201" t="str">
        <f>IF(COUNTA($N133:$O133)&gt;0,'Input Contracting processes'!$S133,"")</f>
        <v/>
      </c>
      <c r="H133" s="201" t="str">
        <f>IF(COUNTA($N133:$O133)&gt;0,'Input Contracting processes'!$K133,"")</f>
        <v/>
      </c>
      <c r="I133" s="201" t="str">
        <f>IF(COUNTA($N133:$O133)&gt;0,'Input Contracting processes'!$L133,"")</f>
        <v/>
      </c>
      <c r="J133" s="226" t="str">
        <f t="shared" si="5"/>
        <v/>
      </c>
      <c r="K133" s="226" t="str">
        <f t="shared" si="3"/>
        <v/>
      </c>
      <c r="L133" s="206"/>
      <c r="M133" s="221"/>
      <c r="N133" s="217"/>
      <c r="O133" s="165"/>
    </row>
    <row r="134" spans="1:15" ht="12.5">
      <c r="A134" s="220"/>
      <c r="B134" s="205"/>
      <c r="C134" s="201" t="str">
        <f t="shared" si="0"/>
        <v/>
      </c>
      <c r="D134" s="201" t="str">
        <f t="shared" si="4"/>
        <v/>
      </c>
      <c r="E134" s="201" t="str">
        <f t="shared" si="1"/>
        <v/>
      </c>
      <c r="F134" s="201" t="str">
        <f>IF(COUNTA($N134:$O134)&gt;0,'Input Contracting processes'!$P134,"")</f>
        <v/>
      </c>
      <c r="G134" s="201" t="str">
        <f>IF(COUNTA($N134:$O134)&gt;0,'Input Contracting processes'!$S134,"")</f>
        <v/>
      </c>
      <c r="H134" s="201" t="str">
        <f>IF(COUNTA($N134:$O134)&gt;0,'Input Contracting processes'!$K134,"")</f>
        <v/>
      </c>
      <c r="I134" s="201" t="str">
        <f>IF(COUNTA($N134:$O134)&gt;0,'Input Contracting processes'!$L134,"")</f>
        <v/>
      </c>
      <c r="J134" s="226" t="str">
        <f t="shared" si="5"/>
        <v/>
      </c>
      <c r="K134" s="226" t="str">
        <f t="shared" si="3"/>
        <v/>
      </c>
      <c r="L134" s="206"/>
      <c r="M134" s="221"/>
      <c r="N134" s="217"/>
      <c r="O134" s="165"/>
    </row>
    <row r="135" spans="1:15" ht="12.5">
      <c r="A135" s="220"/>
      <c r="B135" s="205"/>
      <c r="C135" s="201" t="str">
        <f t="shared" si="0"/>
        <v/>
      </c>
      <c r="D135" s="201" t="str">
        <f t="shared" si="4"/>
        <v/>
      </c>
      <c r="E135" s="201" t="str">
        <f t="shared" si="1"/>
        <v/>
      </c>
      <c r="F135" s="201" t="str">
        <f>IF(COUNTA($N135:$O135)&gt;0,'Input Contracting processes'!$P135,"")</f>
        <v/>
      </c>
      <c r="G135" s="201" t="str">
        <f>IF(COUNTA($N135:$O135)&gt;0,'Input Contracting processes'!$S135,"")</f>
        <v/>
      </c>
      <c r="H135" s="201" t="str">
        <f>IF(COUNTA($N135:$O135)&gt;0,'Input Contracting processes'!$K135,"")</f>
        <v/>
      </c>
      <c r="I135" s="201" t="str">
        <f>IF(COUNTA($N135:$O135)&gt;0,'Input Contracting processes'!$L135,"")</f>
        <v/>
      </c>
      <c r="J135" s="226" t="str">
        <f t="shared" ref="J135:J198" si="6">IF(NOT(ISBLANK($O135)),currency,"")</f>
        <v/>
      </c>
      <c r="K135" s="226" t="str">
        <f t="shared" si="3"/>
        <v/>
      </c>
      <c r="L135" s="206"/>
      <c r="M135" s="221"/>
      <c r="N135" s="217"/>
      <c r="O135" s="165"/>
    </row>
    <row r="136" spans="1:15" ht="12.5">
      <c r="A136" s="220"/>
      <c r="B136" s="205"/>
      <c r="C136" s="201" t="str">
        <f t="shared" si="0"/>
        <v/>
      </c>
      <c r="D136" s="201" t="str">
        <f t="shared" si="4"/>
        <v/>
      </c>
      <c r="E136" s="201" t="str">
        <f t="shared" si="1"/>
        <v/>
      </c>
      <c r="F136" s="201" t="str">
        <f>IF(COUNTA($N136:$O136)&gt;0,'Input Contracting processes'!$P136,"")</f>
        <v/>
      </c>
      <c r="G136" s="201" t="str">
        <f>IF(COUNTA($N136:$O136)&gt;0,'Input Contracting processes'!$S136,"")</f>
        <v/>
      </c>
      <c r="H136" s="201" t="str">
        <f>IF(COUNTA($N136:$O136)&gt;0,'Input Contracting processes'!$K136,"")</f>
        <v/>
      </c>
      <c r="I136" s="201" t="str">
        <f>IF(COUNTA($N136:$O136)&gt;0,'Input Contracting processes'!$L136,"")</f>
        <v/>
      </c>
      <c r="J136" s="226" t="str">
        <f t="shared" si="6"/>
        <v/>
      </c>
      <c r="K136" s="226" t="str">
        <f t="shared" si="3"/>
        <v/>
      </c>
      <c r="L136" s="206"/>
      <c r="M136" s="221"/>
      <c r="N136" s="217"/>
      <c r="O136" s="165"/>
    </row>
    <row r="137" spans="1:15" ht="12.5">
      <c r="A137" s="220"/>
      <c r="B137" s="205"/>
      <c r="C137" s="201" t="str">
        <f t="shared" si="0"/>
        <v/>
      </c>
      <c r="D137" s="201" t="str">
        <f t="shared" si="4"/>
        <v/>
      </c>
      <c r="E137" s="201" t="str">
        <f t="shared" si="1"/>
        <v/>
      </c>
      <c r="F137" s="201" t="str">
        <f>IF(COUNTA($N137:$O137)&gt;0,'Input Contracting processes'!$P137,"")</f>
        <v/>
      </c>
      <c r="G137" s="201" t="str">
        <f>IF(COUNTA($N137:$O137)&gt;0,'Input Contracting processes'!$S137,"")</f>
        <v/>
      </c>
      <c r="H137" s="201" t="str">
        <f>IF(COUNTA($N137:$O137)&gt;0,'Input Contracting processes'!$K137,"")</f>
        <v/>
      </c>
      <c r="I137" s="201" t="str">
        <f>IF(COUNTA($N137:$O137)&gt;0,'Input Contracting processes'!$L137,"")</f>
        <v/>
      </c>
      <c r="J137" s="226" t="str">
        <f t="shared" si="6"/>
        <v/>
      </c>
      <c r="K137" s="226" t="str">
        <f t="shared" si="3"/>
        <v/>
      </c>
      <c r="L137" s="206"/>
      <c r="M137" s="221"/>
      <c r="N137" s="217"/>
      <c r="O137" s="165"/>
    </row>
    <row r="138" spans="1:15" ht="12.5">
      <c r="A138" s="220"/>
      <c r="B138" s="205"/>
      <c r="C138" s="201" t="str">
        <f t="shared" si="0"/>
        <v/>
      </c>
      <c r="D138" s="201" t="str">
        <f t="shared" si="4"/>
        <v/>
      </c>
      <c r="E138" s="201" t="str">
        <f t="shared" si="1"/>
        <v/>
      </c>
      <c r="F138" s="201" t="str">
        <f>IF(COUNTA($N138:$O138)&gt;0,'Input Contracting processes'!$P138,"")</f>
        <v/>
      </c>
      <c r="G138" s="201" t="str">
        <f>IF(COUNTA($N138:$O138)&gt;0,'Input Contracting processes'!$S138,"")</f>
        <v/>
      </c>
      <c r="H138" s="201" t="str">
        <f>IF(COUNTA($N138:$O138)&gt;0,'Input Contracting processes'!$K138,"")</f>
        <v/>
      </c>
      <c r="I138" s="201" t="str">
        <f>IF(COUNTA($N138:$O138)&gt;0,'Input Contracting processes'!$L138,"")</f>
        <v/>
      </c>
      <c r="J138" s="226" t="str">
        <f t="shared" si="6"/>
        <v/>
      </c>
      <c r="K138" s="226" t="str">
        <f t="shared" si="3"/>
        <v/>
      </c>
      <c r="L138" s="206"/>
      <c r="M138" s="221"/>
      <c r="N138" s="217"/>
      <c r="O138" s="165"/>
    </row>
    <row r="139" spans="1:15" ht="12.5">
      <c r="A139" s="220"/>
      <c r="B139" s="205"/>
      <c r="C139" s="201" t="str">
        <f t="shared" si="0"/>
        <v/>
      </c>
      <c r="D139" s="201" t="str">
        <f t="shared" si="4"/>
        <v/>
      </c>
      <c r="E139" s="201" t="str">
        <f t="shared" si="1"/>
        <v/>
      </c>
      <c r="F139" s="201" t="str">
        <f>IF(COUNTA($N139:$O139)&gt;0,'Input Contracting processes'!$P139,"")</f>
        <v/>
      </c>
      <c r="G139" s="201" t="str">
        <f>IF(COUNTA($N139:$O139)&gt;0,'Input Contracting processes'!$S139,"")</f>
        <v/>
      </c>
      <c r="H139" s="201" t="str">
        <f>IF(COUNTA($N139:$O139)&gt;0,'Input Contracting processes'!$K139,"")</f>
        <v/>
      </c>
      <c r="I139" s="201" t="str">
        <f>IF(COUNTA($N139:$O139)&gt;0,'Input Contracting processes'!$L139,"")</f>
        <v/>
      </c>
      <c r="J139" s="226" t="str">
        <f t="shared" si="6"/>
        <v/>
      </c>
      <c r="K139" s="226" t="str">
        <f t="shared" si="3"/>
        <v/>
      </c>
      <c r="L139" s="206"/>
      <c r="M139" s="221"/>
      <c r="N139" s="217"/>
      <c r="O139" s="165"/>
    </row>
    <row r="140" spans="1:15" ht="12.5">
      <c r="A140" s="220"/>
      <c r="B140" s="205"/>
      <c r="C140" s="201" t="str">
        <f t="shared" si="0"/>
        <v/>
      </c>
      <c r="D140" s="201" t="str">
        <f t="shared" si="4"/>
        <v/>
      </c>
      <c r="E140" s="201" t="str">
        <f t="shared" si="1"/>
        <v/>
      </c>
      <c r="F140" s="201" t="str">
        <f>IF(COUNTA($N140:$O140)&gt;0,'Input Contracting processes'!$P140,"")</f>
        <v/>
      </c>
      <c r="G140" s="201" t="str">
        <f>IF(COUNTA($N140:$O140)&gt;0,'Input Contracting processes'!$S140,"")</f>
        <v/>
      </c>
      <c r="H140" s="201" t="str">
        <f>IF(COUNTA($N140:$O140)&gt;0,'Input Contracting processes'!$K140,"")</f>
        <v/>
      </c>
      <c r="I140" s="201" t="str">
        <f>IF(COUNTA($N140:$O140)&gt;0,'Input Contracting processes'!$L140,"")</f>
        <v/>
      </c>
      <c r="J140" s="226" t="str">
        <f t="shared" si="6"/>
        <v/>
      </c>
      <c r="K140" s="226" t="str">
        <f t="shared" si="3"/>
        <v/>
      </c>
      <c r="L140" s="206"/>
      <c r="M140" s="221"/>
      <c r="N140" s="217"/>
      <c r="O140" s="165"/>
    </row>
    <row r="141" spans="1:15" ht="12.5">
      <c r="A141" s="220"/>
      <c r="B141" s="205"/>
      <c r="C141" s="201" t="str">
        <f t="shared" si="0"/>
        <v/>
      </c>
      <c r="D141" s="201" t="str">
        <f t="shared" si="4"/>
        <v/>
      </c>
      <c r="E141" s="201" t="str">
        <f t="shared" si="1"/>
        <v/>
      </c>
      <c r="F141" s="201" t="str">
        <f>IF(COUNTA($N141:$O141)&gt;0,'Input Contracting processes'!$P141,"")</f>
        <v/>
      </c>
      <c r="G141" s="201" t="str">
        <f>IF(COUNTA($N141:$O141)&gt;0,'Input Contracting processes'!$S141,"")</f>
        <v/>
      </c>
      <c r="H141" s="201" t="str">
        <f>IF(COUNTA($N141:$O141)&gt;0,'Input Contracting processes'!$K141,"")</f>
        <v/>
      </c>
      <c r="I141" s="201" t="str">
        <f>IF(COUNTA($N141:$O141)&gt;0,'Input Contracting processes'!$L141,"")</f>
        <v/>
      </c>
      <c r="J141" s="226" t="str">
        <f t="shared" si="6"/>
        <v/>
      </c>
      <c r="K141" s="226" t="str">
        <f t="shared" si="3"/>
        <v/>
      </c>
      <c r="L141" s="206"/>
      <c r="M141" s="221"/>
      <c r="N141" s="217"/>
      <c r="O141" s="165"/>
    </row>
    <row r="142" spans="1:15" ht="12.5">
      <c r="A142" s="220"/>
      <c r="B142" s="205"/>
      <c r="C142" s="201" t="str">
        <f t="shared" si="0"/>
        <v/>
      </c>
      <c r="D142" s="201" t="str">
        <f t="shared" si="4"/>
        <v/>
      </c>
      <c r="E142" s="201" t="str">
        <f t="shared" si="1"/>
        <v/>
      </c>
      <c r="F142" s="201" t="str">
        <f>IF(COUNTA($N142:$O142)&gt;0,'Input Contracting processes'!$P142,"")</f>
        <v/>
      </c>
      <c r="G142" s="201" t="str">
        <f>IF(COUNTA($N142:$O142)&gt;0,'Input Contracting processes'!$S142,"")</f>
        <v/>
      </c>
      <c r="H142" s="201" t="str">
        <f>IF(COUNTA($N142:$O142)&gt;0,'Input Contracting processes'!$K142,"")</f>
        <v/>
      </c>
      <c r="I142" s="201" t="str">
        <f>IF(COUNTA($N142:$O142)&gt;0,'Input Contracting processes'!$L142,"")</f>
        <v/>
      </c>
      <c r="J142" s="226" t="str">
        <f t="shared" si="6"/>
        <v/>
      </c>
      <c r="K142" s="226" t="str">
        <f t="shared" si="3"/>
        <v/>
      </c>
      <c r="L142" s="206"/>
      <c r="M142" s="221"/>
      <c r="N142" s="217"/>
      <c r="O142" s="165"/>
    </row>
    <row r="143" spans="1:15" ht="12.5">
      <c r="A143" s="220"/>
      <c r="B143" s="205"/>
      <c r="C143" s="201" t="str">
        <f t="shared" si="0"/>
        <v/>
      </c>
      <c r="D143" s="201" t="str">
        <f t="shared" si="4"/>
        <v/>
      </c>
      <c r="E143" s="201" t="str">
        <f t="shared" si="1"/>
        <v/>
      </c>
      <c r="F143" s="201" t="str">
        <f>IF(COUNTA($N143:$O143)&gt;0,'Input Contracting processes'!$P143,"")</f>
        <v/>
      </c>
      <c r="G143" s="201" t="str">
        <f>IF(COUNTA($N143:$O143)&gt;0,'Input Contracting processes'!$S143,"")</f>
        <v/>
      </c>
      <c r="H143" s="201" t="str">
        <f>IF(COUNTA($N143:$O143)&gt;0,'Input Contracting processes'!$K143,"")</f>
        <v/>
      </c>
      <c r="I143" s="201" t="str">
        <f>IF(COUNTA($N143:$O143)&gt;0,'Input Contracting processes'!$L143,"")</f>
        <v/>
      </c>
      <c r="J143" s="226" t="str">
        <f t="shared" si="6"/>
        <v/>
      </c>
      <c r="K143" s="226" t="str">
        <f t="shared" si="3"/>
        <v/>
      </c>
      <c r="L143" s="206"/>
      <c r="M143" s="221"/>
      <c r="N143" s="217"/>
      <c r="O143" s="165"/>
    </row>
    <row r="144" spans="1:15" ht="12.5">
      <c r="A144" s="220"/>
      <c r="B144" s="205"/>
      <c r="C144" s="201" t="str">
        <f t="shared" si="0"/>
        <v/>
      </c>
      <c r="D144" s="201" t="str">
        <f t="shared" si="4"/>
        <v/>
      </c>
      <c r="E144" s="201" t="str">
        <f t="shared" si="1"/>
        <v/>
      </c>
      <c r="F144" s="201" t="str">
        <f>IF(COUNTA($N144:$O144)&gt;0,'Input Contracting processes'!$P144,"")</f>
        <v/>
      </c>
      <c r="G144" s="201" t="str">
        <f>IF(COUNTA($N144:$O144)&gt;0,'Input Contracting processes'!$S144,"")</f>
        <v/>
      </c>
      <c r="H144" s="201" t="str">
        <f>IF(COUNTA($N144:$O144)&gt;0,'Input Contracting processes'!$K144,"")</f>
        <v/>
      </c>
      <c r="I144" s="201" t="str">
        <f>IF(COUNTA($N144:$O144)&gt;0,'Input Contracting processes'!$L144,"")</f>
        <v/>
      </c>
      <c r="J144" s="226" t="str">
        <f t="shared" si="6"/>
        <v/>
      </c>
      <c r="K144" s="226" t="str">
        <f t="shared" si="3"/>
        <v/>
      </c>
      <c r="L144" s="206"/>
      <c r="M144" s="221"/>
      <c r="N144" s="217"/>
      <c r="O144" s="165"/>
    </row>
    <row r="145" spans="1:15" ht="12.5">
      <c r="A145" s="220"/>
      <c r="B145" s="205"/>
      <c r="C145" s="201" t="str">
        <f t="shared" si="0"/>
        <v/>
      </c>
      <c r="D145" s="201" t="str">
        <f t="shared" si="4"/>
        <v/>
      </c>
      <c r="E145" s="201" t="str">
        <f t="shared" si="1"/>
        <v/>
      </c>
      <c r="F145" s="201" t="str">
        <f>IF(COUNTA($N145:$O145)&gt;0,'Input Contracting processes'!$P145,"")</f>
        <v/>
      </c>
      <c r="G145" s="201" t="str">
        <f>IF(COUNTA($N145:$O145)&gt;0,'Input Contracting processes'!$S145,"")</f>
        <v/>
      </c>
      <c r="H145" s="201" t="str">
        <f>IF(COUNTA($N145:$O145)&gt;0,'Input Contracting processes'!$K145,"")</f>
        <v/>
      </c>
      <c r="I145" s="201" t="str">
        <f>IF(COUNTA($N145:$O145)&gt;0,'Input Contracting processes'!$L145,"")</f>
        <v/>
      </c>
      <c r="J145" s="226" t="str">
        <f t="shared" si="6"/>
        <v/>
      </c>
      <c r="K145" s="226" t="str">
        <f t="shared" si="3"/>
        <v/>
      </c>
      <c r="L145" s="206"/>
      <c r="M145" s="221"/>
      <c r="N145" s="217"/>
      <c r="O145" s="165"/>
    </row>
    <row r="146" spans="1:15" ht="12.5">
      <c r="A146" s="220"/>
      <c r="B146" s="205"/>
      <c r="C146" s="201" t="str">
        <f t="shared" si="0"/>
        <v/>
      </c>
      <c r="D146" s="201" t="str">
        <f t="shared" si="4"/>
        <v/>
      </c>
      <c r="E146" s="201" t="str">
        <f t="shared" si="1"/>
        <v/>
      </c>
      <c r="F146" s="201" t="str">
        <f>IF(COUNTA($N146:$O146)&gt;0,'Input Contracting processes'!$P146,"")</f>
        <v/>
      </c>
      <c r="G146" s="201" t="str">
        <f>IF(COUNTA($N146:$O146)&gt;0,'Input Contracting processes'!$S146,"")</f>
        <v/>
      </c>
      <c r="H146" s="201" t="str">
        <f>IF(COUNTA($N146:$O146)&gt;0,'Input Contracting processes'!$K146,"")</f>
        <v/>
      </c>
      <c r="I146" s="201" t="str">
        <f>IF(COUNTA($N146:$O146)&gt;0,'Input Contracting processes'!$L146,"")</f>
        <v/>
      </c>
      <c r="J146" s="226" t="str">
        <f t="shared" si="6"/>
        <v/>
      </c>
      <c r="K146" s="226" t="str">
        <f t="shared" si="3"/>
        <v/>
      </c>
      <c r="L146" s="206"/>
      <c r="M146" s="221"/>
      <c r="N146" s="217"/>
      <c r="O146" s="165"/>
    </row>
    <row r="147" spans="1:15" ht="12.5">
      <c r="A147" s="220"/>
      <c r="B147" s="205"/>
      <c r="C147" s="201" t="str">
        <f t="shared" si="0"/>
        <v/>
      </c>
      <c r="D147" s="201" t="str">
        <f t="shared" si="4"/>
        <v/>
      </c>
      <c r="E147" s="201" t="str">
        <f t="shared" si="1"/>
        <v/>
      </c>
      <c r="F147" s="201" t="str">
        <f>IF(COUNTA($N147:$O147)&gt;0,'Input Contracting processes'!$P147,"")</f>
        <v/>
      </c>
      <c r="G147" s="201" t="str">
        <f>IF(COUNTA($N147:$O147)&gt;0,'Input Contracting processes'!$S147,"")</f>
        <v/>
      </c>
      <c r="H147" s="201" t="str">
        <f>IF(COUNTA($N147:$O147)&gt;0,'Input Contracting processes'!$K147,"")</f>
        <v/>
      </c>
      <c r="I147" s="201" t="str">
        <f>IF(COUNTA($N147:$O147)&gt;0,'Input Contracting processes'!$L147,"")</f>
        <v/>
      </c>
      <c r="J147" s="226" t="str">
        <f t="shared" si="6"/>
        <v/>
      </c>
      <c r="K147" s="226" t="str">
        <f t="shared" si="3"/>
        <v/>
      </c>
      <c r="L147" s="206"/>
      <c r="M147" s="221"/>
      <c r="N147" s="217"/>
      <c r="O147" s="165"/>
    </row>
    <row r="148" spans="1:15" ht="12.5">
      <c r="A148" s="220"/>
      <c r="B148" s="205"/>
      <c r="C148" s="201" t="str">
        <f t="shared" si="0"/>
        <v/>
      </c>
      <c r="D148" s="201" t="str">
        <f t="shared" si="4"/>
        <v/>
      </c>
      <c r="E148" s="201" t="str">
        <f t="shared" si="1"/>
        <v/>
      </c>
      <c r="F148" s="201" t="str">
        <f>IF(COUNTA($N148:$O148)&gt;0,'Input Contracting processes'!$P148,"")</f>
        <v/>
      </c>
      <c r="G148" s="201" t="str">
        <f>IF(COUNTA($N148:$O148)&gt;0,'Input Contracting processes'!$S148,"")</f>
        <v/>
      </c>
      <c r="H148" s="201" t="str">
        <f>IF(COUNTA($N148:$O148)&gt;0,'Input Contracting processes'!$K148,"")</f>
        <v/>
      </c>
      <c r="I148" s="201" t="str">
        <f>IF(COUNTA($N148:$O148)&gt;0,'Input Contracting processes'!$L148,"")</f>
        <v/>
      </c>
      <c r="J148" s="226" t="str">
        <f t="shared" si="6"/>
        <v/>
      </c>
      <c r="K148" s="226" t="str">
        <f t="shared" si="3"/>
        <v/>
      </c>
      <c r="L148" s="206"/>
      <c r="M148" s="221"/>
      <c r="N148" s="217"/>
      <c r="O148" s="165"/>
    </row>
    <row r="149" spans="1:15" ht="12.5">
      <c r="A149" s="220"/>
      <c r="B149" s="205"/>
      <c r="C149" s="201" t="str">
        <f t="shared" si="0"/>
        <v/>
      </c>
      <c r="D149" s="201" t="str">
        <f t="shared" si="4"/>
        <v/>
      </c>
      <c r="E149" s="201" t="str">
        <f t="shared" si="1"/>
        <v/>
      </c>
      <c r="F149" s="201" t="str">
        <f>IF(COUNTA($N149:$O149)&gt;0,'Input Contracting processes'!$P149,"")</f>
        <v/>
      </c>
      <c r="G149" s="201" t="str">
        <f>IF(COUNTA($N149:$O149)&gt;0,'Input Contracting processes'!$S149,"")</f>
        <v/>
      </c>
      <c r="H149" s="201" t="str">
        <f>IF(COUNTA($N149:$O149)&gt;0,'Input Contracting processes'!$K149,"")</f>
        <v/>
      </c>
      <c r="I149" s="201" t="str">
        <f>IF(COUNTA($N149:$O149)&gt;0,'Input Contracting processes'!$L149,"")</f>
        <v/>
      </c>
      <c r="J149" s="226" t="str">
        <f t="shared" si="6"/>
        <v/>
      </c>
      <c r="K149" s="226" t="str">
        <f t="shared" si="3"/>
        <v/>
      </c>
      <c r="L149" s="206"/>
      <c r="M149" s="221"/>
      <c r="N149" s="217"/>
      <c r="O149" s="165"/>
    </row>
    <row r="150" spans="1:15" ht="12.5">
      <c r="A150" s="220"/>
      <c r="B150" s="205"/>
      <c r="C150" s="201" t="str">
        <f t="shared" si="0"/>
        <v/>
      </c>
      <c r="D150" s="201" t="str">
        <f t="shared" si="4"/>
        <v/>
      </c>
      <c r="E150" s="201" t="str">
        <f t="shared" si="1"/>
        <v/>
      </c>
      <c r="F150" s="201" t="str">
        <f>IF(COUNTA($N150:$O150)&gt;0,'Input Contracting processes'!$P150,"")</f>
        <v/>
      </c>
      <c r="G150" s="201" t="str">
        <f>IF(COUNTA($N150:$O150)&gt;0,'Input Contracting processes'!$S150,"")</f>
        <v/>
      </c>
      <c r="H150" s="201" t="str">
        <f>IF(COUNTA($N150:$O150)&gt;0,'Input Contracting processes'!$K150,"")</f>
        <v/>
      </c>
      <c r="I150" s="201" t="str">
        <f>IF(COUNTA($N150:$O150)&gt;0,'Input Contracting processes'!$L150,"")</f>
        <v/>
      </c>
      <c r="J150" s="226" t="str">
        <f t="shared" si="6"/>
        <v/>
      </c>
      <c r="K150" s="226" t="str">
        <f t="shared" si="3"/>
        <v/>
      </c>
      <c r="L150" s="206"/>
      <c r="M150" s="221"/>
      <c r="N150" s="217"/>
      <c r="O150" s="165"/>
    </row>
    <row r="151" spans="1:15" ht="12.5">
      <c r="A151" s="220"/>
      <c r="B151" s="205"/>
      <c r="C151" s="201" t="str">
        <f t="shared" si="0"/>
        <v/>
      </c>
      <c r="D151" s="201" t="str">
        <f t="shared" si="4"/>
        <v/>
      </c>
      <c r="E151" s="201" t="str">
        <f t="shared" si="1"/>
        <v/>
      </c>
      <c r="F151" s="201" t="str">
        <f>IF(COUNTA($N151:$O151)&gt;0,'Input Contracting processes'!$P151,"")</f>
        <v/>
      </c>
      <c r="G151" s="201" t="str">
        <f>IF(COUNTA($N151:$O151)&gt;0,'Input Contracting processes'!$S151,"")</f>
        <v/>
      </c>
      <c r="H151" s="201" t="str">
        <f>IF(COUNTA($N151:$O151)&gt;0,'Input Contracting processes'!$K151,"")</f>
        <v/>
      </c>
      <c r="I151" s="201" t="str">
        <f>IF(COUNTA($N151:$O151)&gt;0,'Input Contracting processes'!$L151,"")</f>
        <v/>
      </c>
      <c r="J151" s="226" t="str">
        <f t="shared" si="6"/>
        <v/>
      </c>
      <c r="K151" s="226" t="str">
        <f t="shared" si="3"/>
        <v/>
      </c>
      <c r="L151" s="206"/>
      <c r="M151" s="221"/>
      <c r="N151" s="217"/>
      <c r="O151" s="165"/>
    </row>
    <row r="152" spans="1:15" ht="12.5">
      <c r="A152" s="220"/>
      <c r="B152" s="205"/>
      <c r="C152" s="201" t="str">
        <f t="shared" si="0"/>
        <v/>
      </c>
      <c r="D152" s="201" t="str">
        <f t="shared" si="4"/>
        <v/>
      </c>
      <c r="E152" s="201" t="str">
        <f t="shared" si="1"/>
        <v/>
      </c>
      <c r="F152" s="201" t="str">
        <f>IF(COUNTA($N152:$O152)&gt;0,'Input Contracting processes'!$P152,"")</f>
        <v/>
      </c>
      <c r="G152" s="201" t="str">
        <f>IF(COUNTA($N152:$O152)&gt;0,'Input Contracting processes'!$S152,"")</f>
        <v/>
      </c>
      <c r="H152" s="201" t="str">
        <f>IF(COUNTA($N152:$O152)&gt;0,'Input Contracting processes'!$K152,"")</f>
        <v/>
      </c>
      <c r="I152" s="201" t="str">
        <f>IF(COUNTA($N152:$O152)&gt;0,'Input Contracting processes'!$L152,"")</f>
        <v/>
      </c>
      <c r="J152" s="226" t="str">
        <f t="shared" si="6"/>
        <v/>
      </c>
      <c r="K152" s="226" t="str">
        <f t="shared" si="3"/>
        <v/>
      </c>
      <c r="L152" s="206"/>
      <c r="M152" s="221"/>
      <c r="N152" s="217"/>
      <c r="O152" s="165"/>
    </row>
    <row r="153" spans="1:15" ht="12.5">
      <c r="A153" s="220"/>
      <c r="B153" s="205"/>
      <c r="C153" s="201" t="str">
        <f t="shared" si="0"/>
        <v/>
      </c>
      <c r="D153" s="201" t="str">
        <f t="shared" si="4"/>
        <v/>
      </c>
      <c r="E153" s="201" t="str">
        <f t="shared" si="1"/>
        <v/>
      </c>
      <c r="F153" s="201" t="str">
        <f>IF(COUNTA($N153:$O153)&gt;0,'Input Contracting processes'!$P153,"")</f>
        <v/>
      </c>
      <c r="G153" s="201" t="str">
        <f>IF(COUNTA($N153:$O153)&gt;0,'Input Contracting processes'!$S153,"")</f>
        <v/>
      </c>
      <c r="H153" s="201" t="str">
        <f>IF(COUNTA($N153:$O153)&gt;0,'Input Contracting processes'!$K153,"")</f>
        <v/>
      </c>
      <c r="I153" s="201" t="str">
        <f>IF(COUNTA($N153:$O153)&gt;0,'Input Contracting processes'!$L153,"")</f>
        <v/>
      </c>
      <c r="J153" s="226" t="str">
        <f t="shared" si="6"/>
        <v/>
      </c>
      <c r="K153" s="226" t="str">
        <f t="shared" si="3"/>
        <v/>
      </c>
      <c r="L153" s="206"/>
      <c r="M153" s="221"/>
      <c r="N153" s="217"/>
      <c r="O153" s="165"/>
    </row>
    <row r="154" spans="1:15" ht="12.5">
      <c r="A154" s="220"/>
      <c r="B154" s="205"/>
      <c r="C154" s="201" t="str">
        <f t="shared" si="0"/>
        <v/>
      </c>
      <c r="D154" s="201" t="str">
        <f t="shared" si="4"/>
        <v/>
      </c>
      <c r="E154" s="201" t="str">
        <f t="shared" si="1"/>
        <v/>
      </c>
      <c r="F154" s="201" t="str">
        <f>IF(COUNTA($N154:$O154)&gt;0,'Input Contracting processes'!$P154,"")</f>
        <v/>
      </c>
      <c r="G154" s="201" t="str">
        <f>IF(COUNTA($N154:$O154)&gt;0,'Input Contracting processes'!$S154,"")</f>
        <v/>
      </c>
      <c r="H154" s="201" t="str">
        <f>IF(COUNTA($N154:$O154)&gt;0,'Input Contracting processes'!$K154,"")</f>
        <v/>
      </c>
      <c r="I154" s="201" t="str">
        <f>IF(COUNTA($N154:$O154)&gt;0,'Input Contracting processes'!$L154,"")</f>
        <v/>
      </c>
      <c r="J154" s="226" t="str">
        <f t="shared" si="6"/>
        <v/>
      </c>
      <c r="K154" s="226" t="str">
        <f t="shared" si="3"/>
        <v/>
      </c>
      <c r="L154" s="206"/>
      <c r="M154" s="221"/>
      <c r="N154" s="217"/>
      <c r="O154" s="165"/>
    </row>
    <row r="155" spans="1:15" ht="12.5">
      <c r="A155" s="220"/>
      <c r="B155" s="205"/>
      <c r="C155" s="201" t="str">
        <f t="shared" si="0"/>
        <v/>
      </c>
      <c r="D155" s="201" t="str">
        <f t="shared" si="4"/>
        <v/>
      </c>
      <c r="E155" s="201" t="str">
        <f t="shared" si="1"/>
        <v/>
      </c>
      <c r="F155" s="201" t="str">
        <f>IF(COUNTA($N155:$O155)&gt;0,'Input Contracting processes'!$P155,"")</f>
        <v/>
      </c>
      <c r="G155" s="201" t="str">
        <f>IF(COUNTA($N155:$O155)&gt;0,'Input Contracting processes'!$S155,"")</f>
        <v/>
      </c>
      <c r="H155" s="201" t="str">
        <f>IF(COUNTA($N155:$O155)&gt;0,'Input Contracting processes'!$K155,"")</f>
        <v/>
      </c>
      <c r="I155" s="201" t="str">
        <f>IF(COUNTA($N155:$O155)&gt;0,'Input Contracting processes'!$L155,"")</f>
        <v/>
      </c>
      <c r="J155" s="226" t="str">
        <f t="shared" si="6"/>
        <v/>
      </c>
      <c r="K155" s="226" t="str">
        <f t="shared" si="3"/>
        <v/>
      </c>
      <c r="L155" s="206"/>
      <c r="M155" s="221"/>
      <c r="N155" s="217"/>
      <c r="O155" s="165"/>
    </row>
    <row r="156" spans="1:15" ht="12.5">
      <c r="A156" s="220"/>
      <c r="B156" s="205"/>
      <c r="C156" s="201" t="str">
        <f t="shared" si="0"/>
        <v/>
      </c>
      <c r="D156" s="201" t="str">
        <f t="shared" si="4"/>
        <v/>
      </c>
      <c r="E156" s="201" t="str">
        <f t="shared" si="1"/>
        <v/>
      </c>
      <c r="F156" s="201" t="str">
        <f>IF(COUNTA($N156:$O156)&gt;0,'Input Contracting processes'!$P156,"")</f>
        <v/>
      </c>
      <c r="G156" s="201" t="str">
        <f>IF(COUNTA($N156:$O156)&gt;0,'Input Contracting processes'!$S156,"")</f>
        <v/>
      </c>
      <c r="H156" s="201" t="str">
        <f>IF(COUNTA($N156:$O156)&gt;0,'Input Contracting processes'!$K156,"")</f>
        <v/>
      </c>
      <c r="I156" s="201" t="str">
        <f>IF(COUNTA($N156:$O156)&gt;0,'Input Contracting processes'!$L156,"")</f>
        <v/>
      </c>
      <c r="J156" s="226" t="str">
        <f t="shared" si="6"/>
        <v/>
      </c>
      <c r="K156" s="226" t="str">
        <f t="shared" si="3"/>
        <v/>
      </c>
      <c r="L156" s="206"/>
      <c r="M156" s="221"/>
      <c r="N156" s="217"/>
      <c r="O156" s="165"/>
    </row>
    <row r="157" spans="1:15" ht="12.5">
      <c r="A157" s="220"/>
      <c r="B157" s="205"/>
      <c r="C157" s="201" t="str">
        <f t="shared" si="0"/>
        <v/>
      </c>
      <c r="D157" s="201" t="str">
        <f t="shared" si="4"/>
        <v/>
      </c>
      <c r="E157" s="201" t="str">
        <f t="shared" si="1"/>
        <v/>
      </c>
      <c r="F157" s="201" t="str">
        <f>IF(COUNTA($N157:$O157)&gt;0,'Input Contracting processes'!$P157,"")</f>
        <v/>
      </c>
      <c r="G157" s="201" t="str">
        <f>IF(COUNTA($N157:$O157)&gt;0,'Input Contracting processes'!$S157,"")</f>
        <v/>
      </c>
      <c r="H157" s="201" t="str">
        <f>IF(COUNTA($N157:$O157)&gt;0,'Input Contracting processes'!$K157,"")</f>
        <v/>
      </c>
      <c r="I157" s="201" t="str">
        <f>IF(COUNTA($N157:$O157)&gt;0,'Input Contracting processes'!$L157,"")</f>
        <v/>
      </c>
      <c r="J157" s="226" t="str">
        <f t="shared" si="6"/>
        <v/>
      </c>
      <c r="K157" s="226" t="str">
        <f t="shared" si="3"/>
        <v/>
      </c>
      <c r="L157" s="206"/>
      <c r="M157" s="221"/>
      <c r="N157" s="217"/>
      <c r="O157" s="165"/>
    </row>
    <row r="158" spans="1:15" ht="12.5">
      <c r="A158" s="220"/>
      <c r="B158" s="205"/>
      <c r="C158" s="201" t="str">
        <f t="shared" si="0"/>
        <v/>
      </c>
      <c r="D158" s="201" t="str">
        <f t="shared" si="4"/>
        <v/>
      </c>
      <c r="E158" s="201" t="str">
        <f t="shared" si="1"/>
        <v/>
      </c>
      <c r="F158" s="201" t="str">
        <f>IF(COUNTA($N158:$O158)&gt;0,'Input Contracting processes'!$P158,"")</f>
        <v/>
      </c>
      <c r="G158" s="201" t="str">
        <f>IF(COUNTA($N158:$O158)&gt;0,'Input Contracting processes'!$S158,"")</f>
        <v/>
      </c>
      <c r="H158" s="201" t="str">
        <f>IF(COUNTA($N158:$O158)&gt;0,'Input Contracting processes'!$K158,"")</f>
        <v/>
      </c>
      <c r="I158" s="201" t="str">
        <f>IF(COUNTA($N158:$O158)&gt;0,'Input Contracting processes'!$L158,"")</f>
        <v/>
      </c>
      <c r="J158" s="226" t="str">
        <f t="shared" si="6"/>
        <v/>
      </c>
      <c r="K158" s="226" t="str">
        <f t="shared" si="3"/>
        <v/>
      </c>
      <c r="L158" s="206"/>
      <c r="M158" s="221"/>
      <c r="N158" s="217"/>
      <c r="O158" s="165"/>
    </row>
    <row r="159" spans="1:15" ht="12.5">
      <c r="A159" s="220"/>
      <c r="B159" s="205"/>
      <c r="C159" s="201" t="str">
        <f t="shared" si="0"/>
        <v/>
      </c>
      <c r="D159" s="201" t="str">
        <f t="shared" si="4"/>
        <v/>
      </c>
      <c r="E159" s="201" t="str">
        <f t="shared" si="1"/>
        <v/>
      </c>
      <c r="F159" s="201" t="str">
        <f>IF(COUNTA($N159:$O159)&gt;0,'Input Contracting processes'!$P159,"")</f>
        <v/>
      </c>
      <c r="G159" s="201" t="str">
        <f>IF(COUNTA($N159:$O159)&gt;0,'Input Contracting processes'!$S159,"")</f>
        <v/>
      </c>
      <c r="H159" s="201" t="str">
        <f>IF(COUNTA($N159:$O159)&gt;0,'Input Contracting processes'!$K159,"")</f>
        <v/>
      </c>
      <c r="I159" s="201" t="str">
        <f>IF(COUNTA($N159:$O159)&gt;0,'Input Contracting processes'!$L159,"")</f>
        <v/>
      </c>
      <c r="J159" s="226" t="str">
        <f t="shared" si="6"/>
        <v/>
      </c>
      <c r="K159" s="226" t="str">
        <f t="shared" si="3"/>
        <v/>
      </c>
      <c r="L159" s="206"/>
      <c r="M159" s="221"/>
      <c r="N159" s="217"/>
      <c r="O159" s="165"/>
    </row>
    <row r="160" spans="1:15" ht="12.5">
      <c r="A160" s="220"/>
      <c r="B160" s="205"/>
      <c r="C160" s="201" t="str">
        <f t="shared" si="0"/>
        <v/>
      </c>
      <c r="D160" s="201" t="str">
        <f t="shared" si="4"/>
        <v/>
      </c>
      <c r="E160" s="201" t="str">
        <f t="shared" si="1"/>
        <v/>
      </c>
      <c r="F160" s="201" t="str">
        <f>IF(COUNTA($N160:$O160)&gt;0,'Input Contracting processes'!$P160,"")</f>
        <v/>
      </c>
      <c r="G160" s="201" t="str">
        <f>IF(COUNTA($N160:$O160)&gt;0,'Input Contracting processes'!$S160,"")</f>
        <v/>
      </c>
      <c r="H160" s="201" t="str">
        <f>IF(COUNTA($N160:$O160)&gt;0,'Input Contracting processes'!$K160,"")</f>
        <v/>
      </c>
      <c r="I160" s="201" t="str">
        <f>IF(COUNTA($N160:$O160)&gt;0,'Input Contracting processes'!$L160,"")</f>
        <v/>
      </c>
      <c r="J160" s="226" t="str">
        <f t="shared" si="6"/>
        <v/>
      </c>
      <c r="K160" s="226" t="str">
        <f t="shared" si="3"/>
        <v/>
      </c>
      <c r="L160" s="206"/>
      <c r="M160" s="221"/>
      <c r="N160" s="217"/>
      <c r="O160" s="165"/>
    </row>
    <row r="161" spans="1:15" ht="12.5">
      <c r="A161" s="220"/>
      <c r="B161" s="205"/>
      <c r="C161" s="201" t="str">
        <f t="shared" si="0"/>
        <v/>
      </c>
      <c r="D161" s="201" t="str">
        <f t="shared" si="4"/>
        <v/>
      </c>
      <c r="E161" s="201" t="str">
        <f t="shared" si="1"/>
        <v/>
      </c>
      <c r="F161" s="201" t="str">
        <f>IF(COUNTA($N161:$O161)&gt;0,'Input Contracting processes'!$P161,"")</f>
        <v/>
      </c>
      <c r="G161" s="201" t="str">
        <f>IF(COUNTA($N161:$O161)&gt;0,'Input Contracting processes'!$S161,"")</f>
        <v/>
      </c>
      <c r="H161" s="201" t="str">
        <f>IF(COUNTA($N161:$O161)&gt;0,'Input Contracting processes'!$K161,"")</f>
        <v/>
      </c>
      <c r="I161" s="201" t="str">
        <f>IF(COUNTA($N161:$O161)&gt;0,'Input Contracting processes'!$L161,"")</f>
        <v/>
      </c>
      <c r="J161" s="226" t="str">
        <f t="shared" si="6"/>
        <v/>
      </c>
      <c r="K161" s="226" t="str">
        <f t="shared" si="3"/>
        <v/>
      </c>
      <c r="L161" s="206"/>
      <c r="M161" s="221"/>
      <c r="N161" s="217"/>
      <c r="O161" s="165"/>
    </row>
    <row r="162" spans="1:15" ht="12.5">
      <c r="A162" s="220"/>
      <c r="B162" s="205"/>
      <c r="C162" s="201" t="str">
        <f t="shared" si="0"/>
        <v/>
      </c>
      <c r="D162" s="201" t="str">
        <f t="shared" si="4"/>
        <v/>
      </c>
      <c r="E162" s="201" t="str">
        <f t="shared" si="1"/>
        <v/>
      </c>
      <c r="F162" s="201" t="str">
        <f>IF(COUNTA($N162:$O162)&gt;0,'Input Contracting processes'!$P162,"")</f>
        <v/>
      </c>
      <c r="G162" s="201" t="str">
        <f>IF(COUNTA($N162:$O162)&gt;0,'Input Contracting processes'!$S162,"")</f>
        <v/>
      </c>
      <c r="H162" s="201" t="str">
        <f>IF(COUNTA($N162:$O162)&gt;0,'Input Contracting processes'!$K162,"")</f>
        <v/>
      </c>
      <c r="I162" s="201" t="str">
        <f>IF(COUNTA($N162:$O162)&gt;0,'Input Contracting processes'!$L162,"")</f>
        <v/>
      </c>
      <c r="J162" s="226" t="str">
        <f t="shared" si="6"/>
        <v/>
      </c>
      <c r="K162" s="226" t="str">
        <f t="shared" si="3"/>
        <v/>
      </c>
      <c r="L162" s="206"/>
      <c r="M162" s="221"/>
      <c r="N162" s="217"/>
      <c r="O162" s="165"/>
    </row>
    <row r="163" spans="1:15" ht="12.5">
      <c r="A163" s="220"/>
      <c r="B163" s="205"/>
      <c r="C163" s="201" t="str">
        <f t="shared" si="0"/>
        <v/>
      </c>
      <c r="D163" s="201" t="str">
        <f t="shared" si="4"/>
        <v/>
      </c>
      <c r="E163" s="201" t="str">
        <f t="shared" si="1"/>
        <v/>
      </c>
      <c r="F163" s="201" t="str">
        <f>IF(COUNTA($N163:$O163)&gt;0,'Input Contracting processes'!$P163,"")</f>
        <v/>
      </c>
      <c r="G163" s="201" t="str">
        <f>IF(COUNTA($N163:$O163)&gt;0,'Input Contracting processes'!$S163,"")</f>
        <v/>
      </c>
      <c r="H163" s="201" t="str">
        <f>IF(COUNTA($N163:$O163)&gt;0,'Input Contracting processes'!$K163,"")</f>
        <v/>
      </c>
      <c r="I163" s="201" t="str">
        <f>IF(COUNTA($N163:$O163)&gt;0,'Input Contracting processes'!$L163,"")</f>
        <v/>
      </c>
      <c r="J163" s="226" t="str">
        <f t="shared" si="6"/>
        <v/>
      </c>
      <c r="K163" s="226" t="str">
        <f t="shared" si="3"/>
        <v/>
      </c>
      <c r="L163" s="206"/>
      <c r="M163" s="221"/>
      <c r="N163" s="217"/>
      <c r="O163" s="165"/>
    </row>
    <row r="164" spans="1:15" ht="12.5">
      <c r="A164" s="220"/>
      <c r="B164" s="205"/>
      <c r="C164" s="201" t="str">
        <f t="shared" si="0"/>
        <v/>
      </c>
      <c r="D164" s="201" t="str">
        <f t="shared" si="4"/>
        <v/>
      </c>
      <c r="E164" s="201" t="str">
        <f t="shared" si="1"/>
        <v/>
      </c>
      <c r="F164" s="201" t="str">
        <f>IF(COUNTA($N164:$O164)&gt;0,'Input Contracting processes'!$P164,"")</f>
        <v/>
      </c>
      <c r="G164" s="201" t="str">
        <f>IF(COUNTA($N164:$O164)&gt;0,'Input Contracting processes'!$S164,"")</f>
        <v/>
      </c>
      <c r="H164" s="201" t="str">
        <f>IF(COUNTA($N164:$O164)&gt;0,'Input Contracting processes'!$K164,"")</f>
        <v/>
      </c>
      <c r="I164" s="201" t="str">
        <f>IF(COUNTA($N164:$O164)&gt;0,'Input Contracting processes'!$L164,"")</f>
        <v/>
      </c>
      <c r="J164" s="226" t="str">
        <f t="shared" si="6"/>
        <v/>
      </c>
      <c r="K164" s="226" t="str">
        <f t="shared" si="3"/>
        <v/>
      </c>
      <c r="L164" s="206"/>
      <c r="M164" s="221"/>
      <c r="N164" s="217"/>
      <c r="O164" s="165"/>
    </row>
    <row r="165" spans="1:15" ht="12.5">
      <c r="A165" s="220"/>
      <c r="B165" s="205"/>
      <c r="C165" s="201" t="str">
        <f t="shared" si="0"/>
        <v/>
      </c>
      <c r="D165" s="201" t="str">
        <f t="shared" si="4"/>
        <v/>
      </c>
      <c r="E165" s="201" t="str">
        <f t="shared" si="1"/>
        <v/>
      </c>
      <c r="F165" s="201" t="str">
        <f>IF(COUNTA($N165:$O165)&gt;0,'Input Contracting processes'!$P165,"")</f>
        <v/>
      </c>
      <c r="G165" s="201" t="str">
        <f>IF(COUNTA($N165:$O165)&gt;0,'Input Contracting processes'!$S165,"")</f>
        <v/>
      </c>
      <c r="H165" s="201" t="str">
        <f>IF(COUNTA($N165:$O165)&gt;0,'Input Contracting processes'!$K165,"")</f>
        <v/>
      </c>
      <c r="I165" s="201" t="str">
        <f>IF(COUNTA($N165:$O165)&gt;0,'Input Contracting processes'!$L165,"")</f>
        <v/>
      </c>
      <c r="J165" s="226" t="str">
        <f t="shared" si="6"/>
        <v/>
      </c>
      <c r="K165" s="226" t="str">
        <f t="shared" si="3"/>
        <v/>
      </c>
      <c r="L165" s="206"/>
      <c r="M165" s="221"/>
      <c r="N165" s="217"/>
      <c r="O165" s="165"/>
    </row>
    <row r="166" spans="1:15" ht="12.5">
      <c r="A166" s="220"/>
      <c r="B166" s="205"/>
      <c r="C166" s="201" t="str">
        <f t="shared" si="0"/>
        <v/>
      </c>
      <c r="D166" s="201" t="str">
        <f t="shared" si="4"/>
        <v/>
      </c>
      <c r="E166" s="201" t="str">
        <f t="shared" si="1"/>
        <v/>
      </c>
      <c r="F166" s="201" t="str">
        <f>IF(COUNTA($N166:$O166)&gt;0,'Input Contracting processes'!$P166,"")</f>
        <v/>
      </c>
      <c r="G166" s="201" t="str">
        <f>IF(COUNTA($N166:$O166)&gt;0,'Input Contracting processes'!$S166,"")</f>
        <v/>
      </c>
      <c r="H166" s="201" t="str">
        <f>IF(COUNTA($N166:$O166)&gt;0,'Input Contracting processes'!$K166,"")</f>
        <v/>
      </c>
      <c r="I166" s="201" t="str">
        <f>IF(COUNTA($N166:$O166)&gt;0,'Input Contracting processes'!$L166,"")</f>
        <v/>
      </c>
      <c r="J166" s="226" t="str">
        <f t="shared" si="6"/>
        <v/>
      </c>
      <c r="K166" s="226" t="str">
        <f t="shared" si="3"/>
        <v/>
      </c>
      <c r="L166" s="206"/>
      <c r="M166" s="221"/>
      <c r="N166" s="217"/>
      <c r="O166" s="165"/>
    </row>
    <row r="167" spans="1:15" ht="12.5">
      <c r="A167" s="220"/>
      <c r="B167" s="205"/>
      <c r="C167" s="201" t="str">
        <f t="shared" si="0"/>
        <v/>
      </c>
      <c r="D167" s="201" t="str">
        <f t="shared" si="4"/>
        <v/>
      </c>
      <c r="E167" s="201" t="str">
        <f t="shared" si="1"/>
        <v/>
      </c>
      <c r="F167" s="201" t="str">
        <f>IF(COUNTA($N167:$O167)&gt;0,'Input Contracting processes'!$P167,"")</f>
        <v/>
      </c>
      <c r="G167" s="201" t="str">
        <f>IF(COUNTA($N167:$O167)&gt;0,'Input Contracting processes'!$S167,"")</f>
        <v/>
      </c>
      <c r="H167" s="201" t="str">
        <f>IF(COUNTA($N167:$O167)&gt;0,'Input Contracting processes'!$K167,"")</f>
        <v/>
      </c>
      <c r="I167" s="201" t="str">
        <f>IF(COUNTA($N167:$O167)&gt;0,'Input Contracting processes'!$L167,"")</f>
        <v/>
      </c>
      <c r="J167" s="226" t="str">
        <f t="shared" si="6"/>
        <v/>
      </c>
      <c r="K167" s="226" t="str">
        <f t="shared" si="3"/>
        <v/>
      </c>
      <c r="L167" s="206"/>
      <c r="M167" s="221"/>
      <c r="N167" s="217"/>
      <c r="O167" s="165"/>
    </row>
    <row r="168" spans="1:15" ht="12.5">
      <c r="A168" s="220"/>
      <c r="B168" s="205"/>
      <c r="C168" s="201" t="str">
        <f t="shared" si="0"/>
        <v/>
      </c>
      <c r="D168" s="201" t="str">
        <f t="shared" si="4"/>
        <v/>
      </c>
      <c r="E168" s="201" t="str">
        <f t="shared" si="1"/>
        <v/>
      </c>
      <c r="F168" s="201" t="str">
        <f>IF(COUNTA($N168:$O168)&gt;0,'Input Contracting processes'!$P168,"")</f>
        <v/>
      </c>
      <c r="G168" s="201" t="str">
        <f>IF(COUNTA($N168:$O168)&gt;0,'Input Contracting processes'!$S168,"")</f>
        <v/>
      </c>
      <c r="H168" s="201" t="str">
        <f>IF(COUNTA($N168:$O168)&gt;0,'Input Contracting processes'!$K168,"")</f>
        <v/>
      </c>
      <c r="I168" s="201" t="str">
        <f>IF(COUNTA($N168:$O168)&gt;0,'Input Contracting processes'!$L168,"")</f>
        <v/>
      </c>
      <c r="J168" s="226" t="str">
        <f t="shared" si="6"/>
        <v/>
      </c>
      <c r="K168" s="226" t="str">
        <f t="shared" si="3"/>
        <v/>
      </c>
      <c r="L168" s="206"/>
      <c r="M168" s="221"/>
      <c r="N168" s="217"/>
      <c r="O168" s="165"/>
    </row>
    <row r="169" spans="1:15" ht="12.5">
      <c r="A169" s="220"/>
      <c r="B169" s="205"/>
      <c r="C169" s="201" t="str">
        <f t="shared" si="0"/>
        <v/>
      </c>
      <c r="D169" s="201" t="str">
        <f t="shared" si="4"/>
        <v/>
      </c>
      <c r="E169" s="201" t="str">
        <f t="shared" si="1"/>
        <v/>
      </c>
      <c r="F169" s="201" t="str">
        <f>IF(COUNTA($N169:$O169)&gt;0,'Input Contracting processes'!$P169,"")</f>
        <v/>
      </c>
      <c r="G169" s="201" t="str">
        <f>IF(COUNTA($N169:$O169)&gt;0,'Input Contracting processes'!$S169,"")</f>
        <v/>
      </c>
      <c r="H169" s="201" t="str">
        <f>IF(COUNTA($N169:$O169)&gt;0,'Input Contracting processes'!$K169,"")</f>
        <v/>
      </c>
      <c r="I169" s="201" t="str">
        <f>IF(COUNTA($N169:$O169)&gt;0,'Input Contracting processes'!$L169,"")</f>
        <v/>
      </c>
      <c r="J169" s="226" t="str">
        <f t="shared" si="6"/>
        <v/>
      </c>
      <c r="K169" s="226" t="str">
        <f t="shared" si="3"/>
        <v/>
      </c>
      <c r="L169" s="206"/>
      <c r="M169" s="221"/>
      <c r="N169" s="217"/>
      <c r="O169" s="165"/>
    </row>
    <row r="170" spans="1:15" ht="12.5">
      <c r="A170" s="220"/>
      <c r="B170" s="205"/>
      <c r="C170" s="201" t="str">
        <f t="shared" si="0"/>
        <v/>
      </c>
      <c r="D170" s="201" t="str">
        <f t="shared" si="4"/>
        <v/>
      </c>
      <c r="E170" s="201" t="str">
        <f t="shared" si="1"/>
        <v/>
      </c>
      <c r="F170" s="201" t="str">
        <f>IF(COUNTA($N170:$O170)&gt;0,'Input Contracting processes'!$P170,"")</f>
        <v/>
      </c>
      <c r="G170" s="201" t="str">
        <f>IF(COUNTA($N170:$O170)&gt;0,'Input Contracting processes'!$S170,"")</f>
        <v/>
      </c>
      <c r="H170" s="201" t="str">
        <f>IF(COUNTA($N170:$O170)&gt;0,'Input Contracting processes'!$K170,"")</f>
        <v/>
      </c>
      <c r="I170" s="201" t="str">
        <f>IF(COUNTA($N170:$O170)&gt;0,'Input Contracting processes'!$L170,"")</f>
        <v/>
      </c>
      <c r="J170" s="226" t="str">
        <f t="shared" si="6"/>
        <v/>
      </c>
      <c r="K170" s="226" t="str">
        <f t="shared" si="3"/>
        <v/>
      </c>
      <c r="L170" s="206"/>
      <c r="M170" s="221"/>
      <c r="N170" s="217"/>
      <c r="O170" s="165"/>
    </row>
    <row r="171" spans="1:15" ht="12.5">
      <c r="A171" s="220"/>
      <c r="B171" s="205"/>
      <c r="C171" s="201" t="str">
        <f t="shared" si="0"/>
        <v/>
      </c>
      <c r="D171" s="201" t="str">
        <f t="shared" si="4"/>
        <v/>
      </c>
      <c r="E171" s="201" t="str">
        <f t="shared" si="1"/>
        <v/>
      </c>
      <c r="F171" s="201" t="str">
        <f>IF(COUNTA($N171:$O171)&gt;0,'Input Contracting processes'!$P171,"")</f>
        <v/>
      </c>
      <c r="G171" s="201" t="str">
        <f>IF(COUNTA($N171:$O171)&gt;0,'Input Contracting processes'!$S171,"")</f>
        <v/>
      </c>
      <c r="H171" s="201" t="str">
        <f>IF(COUNTA($N171:$O171)&gt;0,'Input Contracting processes'!$K171,"")</f>
        <v/>
      </c>
      <c r="I171" s="201" t="str">
        <f>IF(COUNTA($N171:$O171)&gt;0,'Input Contracting processes'!$L171,"")</f>
        <v/>
      </c>
      <c r="J171" s="226" t="str">
        <f t="shared" si="6"/>
        <v/>
      </c>
      <c r="K171" s="226" t="str">
        <f t="shared" si="3"/>
        <v/>
      </c>
      <c r="L171" s="206"/>
      <c r="M171" s="221"/>
      <c r="N171" s="217"/>
      <c r="O171" s="165"/>
    </row>
    <row r="172" spans="1:15" ht="12.5">
      <c r="A172" s="220"/>
      <c r="B172" s="205"/>
      <c r="C172" s="201" t="str">
        <f t="shared" si="0"/>
        <v/>
      </c>
      <c r="D172" s="201" t="str">
        <f t="shared" si="4"/>
        <v/>
      </c>
      <c r="E172" s="201" t="str">
        <f t="shared" si="1"/>
        <v/>
      </c>
      <c r="F172" s="201" t="str">
        <f>IF(COUNTA($N172:$O172)&gt;0,'Input Contracting processes'!$P172,"")</f>
        <v/>
      </c>
      <c r="G172" s="201" t="str">
        <f>IF(COUNTA($N172:$O172)&gt;0,'Input Contracting processes'!$S172,"")</f>
        <v/>
      </c>
      <c r="H172" s="201" t="str">
        <f>IF(COUNTA($N172:$O172)&gt;0,'Input Contracting processes'!$K172,"")</f>
        <v/>
      </c>
      <c r="I172" s="201" t="str">
        <f>IF(COUNTA($N172:$O172)&gt;0,'Input Contracting processes'!$L172,"")</f>
        <v/>
      </c>
      <c r="J172" s="226" t="str">
        <f t="shared" si="6"/>
        <v/>
      </c>
      <c r="K172" s="226" t="str">
        <f t="shared" si="3"/>
        <v/>
      </c>
      <c r="L172" s="206"/>
      <c r="M172" s="221"/>
      <c r="N172" s="217"/>
      <c r="O172" s="165"/>
    </row>
    <row r="173" spans="1:15" ht="12.5">
      <c r="A173" s="220"/>
      <c r="B173" s="205"/>
      <c r="C173" s="201" t="str">
        <f t="shared" si="0"/>
        <v/>
      </c>
      <c r="D173" s="201" t="str">
        <f t="shared" si="4"/>
        <v/>
      </c>
      <c r="E173" s="201" t="str">
        <f t="shared" si="1"/>
        <v/>
      </c>
      <c r="F173" s="201" t="str">
        <f>IF(COUNTA($N173:$O173)&gt;0,'Input Contracting processes'!$P173,"")</f>
        <v/>
      </c>
      <c r="G173" s="201" t="str">
        <f>IF(COUNTA($N173:$O173)&gt;0,'Input Contracting processes'!$S173,"")</f>
        <v/>
      </c>
      <c r="H173" s="201" t="str">
        <f>IF(COUNTA($N173:$O173)&gt;0,'Input Contracting processes'!$K173,"")</f>
        <v/>
      </c>
      <c r="I173" s="201" t="str">
        <f>IF(COUNTA($N173:$O173)&gt;0,'Input Contracting processes'!$L173,"")</f>
        <v/>
      </c>
      <c r="J173" s="226" t="str">
        <f t="shared" si="6"/>
        <v/>
      </c>
      <c r="K173" s="226" t="str">
        <f t="shared" si="3"/>
        <v/>
      </c>
      <c r="L173" s="206"/>
      <c r="M173" s="221"/>
      <c r="N173" s="217"/>
      <c r="O173" s="165"/>
    </row>
    <row r="174" spans="1:15" ht="12.5">
      <c r="A174" s="220"/>
      <c r="B174" s="205"/>
      <c r="C174" s="201" t="str">
        <f t="shared" si="0"/>
        <v/>
      </c>
      <c r="D174" s="201" t="str">
        <f t="shared" si="4"/>
        <v/>
      </c>
      <c r="E174" s="201" t="str">
        <f t="shared" si="1"/>
        <v/>
      </c>
      <c r="F174" s="201" t="str">
        <f>IF(COUNTA($N174:$O174)&gt;0,'Input Contracting processes'!$P174,"")</f>
        <v/>
      </c>
      <c r="G174" s="201" t="str">
        <f>IF(COUNTA($N174:$O174)&gt;0,'Input Contracting processes'!$S174,"")</f>
        <v/>
      </c>
      <c r="H174" s="201" t="str">
        <f>IF(COUNTA($N174:$O174)&gt;0,'Input Contracting processes'!$K174,"")</f>
        <v/>
      </c>
      <c r="I174" s="201" t="str">
        <f>IF(COUNTA($N174:$O174)&gt;0,'Input Contracting processes'!$L174,"")</f>
        <v/>
      </c>
      <c r="J174" s="226" t="str">
        <f t="shared" si="6"/>
        <v/>
      </c>
      <c r="K174" s="226" t="str">
        <f t="shared" si="3"/>
        <v/>
      </c>
      <c r="L174" s="206"/>
      <c r="M174" s="221"/>
      <c r="N174" s="217"/>
      <c r="O174" s="165"/>
    </row>
    <row r="175" spans="1:15" ht="12.5">
      <c r="A175" s="220"/>
      <c r="B175" s="205"/>
      <c r="C175" s="201" t="str">
        <f t="shared" si="0"/>
        <v/>
      </c>
      <c r="D175" s="201" t="str">
        <f t="shared" si="4"/>
        <v/>
      </c>
      <c r="E175" s="201" t="str">
        <f t="shared" si="1"/>
        <v/>
      </c>
      <c r="F175" s="201" t="str">
        <f>IF(COUNTA($N175:$O175)&gt;0,'Input Contracting processes'!$P175,"")</f>
        <v/>
      </c>
      <c r="G175" s="201" t="str">
        <f>IF(COUNTA($N175:$O175)&gt;0,'Input Contracting processes'!$S175,"")</f>
        <v/>
      </c>
      <c r="H175" s="201" t="str">
        <f>IF(COUNTA($N175:$O175)&gt;0,'Input Contracting processes'!$K175,"")</f>
        <v/>
      </c>
      <c r="I175" s="201" t="str">
        <f>IF(COUNTA($N175:$O175)&gt;0,'Input Contracting processes'!$L175,"")</f>
        <v/>
      </c>
      <c r="J175" s="226" t="str">
        <f t="shared" si="6"/>
        <v/>
      </c>
      <c r="K175" s="226" t="str">
        <f t="shared" si="3"/>
        <v/>
      </c>
      <c r="L175" s="206"/>
      <c r="M175" s="221"/>
      <c r="N175" s="217"/>
      <c r="O175" s="165"/>
    </row>
    <row r="176" spans="1:15" ht="12.5">
      <c r="A176" s="220"/>
      <c r="B176" s="205"/>
      <c r="C176" s="201" t="str">
        <f t="shared" si="0"/>
        <v/>
      </c>
      <c r="D176" s="201" t="str">
        <f t="shared" si="4"/>
        <v/>
      </c>
      <c r="E176" s="201" t="str">
        <f t="shared" si="1"/>
        <v/>
      </c>
      <c r="F176" s="201" t="str">
        <f>IF(COUNTA($N176:$O176)&gt;0,'Input Contracting processes'!$P176,"")</f>
        <v/>
      </c>
      <c r="G176" s="201" t="str">
        <f>IF(COUNTA($N176:$O176)&gt;0,'Input Contracting processes'!$S176,"")</f>
        <v/>
      </c>
      <c r="H176" s="201" t="str">
        <f>IF(COUNTA($N176:$O176)&gt;0,'Input Contracting processes'!$K176,"")</f>
        <v/>
      </c>
      <c r="I176" s="201" t="str">
        <f>IF(COUNTA($N176:$O176)&gt;0,'Input Contracting processes'!$L176,"")</f>
        <v/>
      </c>
      <c r="J176" s="226" t="str">
        <f t="shared" si="6"/>
        <v/>
      </c>
      <c r="K176" s="226" t="str">
        <f t="shared" si="3"/>
        <v/>
      </c>
      <c r="L176" s="206"/>
      <c r="M176" s="221"/>
      <c r="N176" s="217"/>
      <c r="O176" s="165"/>
    </row>
    <row r="177" spans="1:15" ht="12.5">
      <c r="A177" s="220"/>
      <c r="B177" s="205"/>
      <c r="C177" s="201" t="str">
        <f t="shared" si="0"/>
        <v/>
      </c>
      <c r="D177" s="201" t="str">
        <f t="shared" si="4"/>
        <v/>
      </c>
      <c r="E177" s="201" t="str">
        <f t="shared" si="1"/>
        <v/>
      </c>
      <c r="F177" s="201" t="str">
        <f>IF(COUNTA($N177:$O177)&gt;0,'Input Contracting processes'!$P177,"")</f>
        <v/>
      </c>
      <c r="G177" s="201" t="str">
        <f>IF(COUNTA($N177:$O177)&gt;0,'Input Contracting processes'!$S177,"")</f>
        <v/>
      </c>
      <c r="H177" s="201" t="str">
        <f>IF(COUNTA($N177:$O177)&gt;0,'Input Contracting processes'!$K177,"")</f>
        <v/>
      </c>
      <c r="I177" s="201" t="str">
        <f>IF(COUNTA($N177:$O177)&gt;0,'Input Contracting processes'!$L177,"")</f>
        <v/>
      </c>
      <c r="J177" s="226" t="str">
        <f t="shared" si="6"/>
        <v/>
      </c>
      <c r="K177" s="226" t="str">
        <f t="shared" si="3"/>
        <v/>
      </c>
      <c r="L177" s="206"/>
      <c r="M177" s="221"/>
      <c r="N177" s="217"/>
      <c r="O177" s="165"/>
    </row>
    <row r="178" spans="1:15" ht="12.5">
      <c r="A178" s="220"/>
      <c r="B178" s="205"/>
      <c r="C178" s="201" t="str">
        <f t="shared" si="0"/>
        <v/>
      </c>
      <c r="D178" s="201" t="str">
        <f t="shared" si="4"/>
        <v/>
      </c>
      <c r="E178" s="201" t="str">
        <f t="shared" si="1"/>
        <v/>
      </c>
      <c r="F178" s="201" t="str">
        <f>IF(COUNTA($N178:$O178)&gt;0,'Input Contracting processes'!$P178,"")</f>
        <v/>
      </c>
      <c r="G178" s="201" t="str">
        <f>IF(COUNTA($N178:$O178)&gt;0,'Input Contracting processes'!$S178,"")</f>
        <v/>
      </c>
      <c r="H178" s="201" t="str">
        <f>IF(COUNTA($N178:$O178)&gt;0,'Input Contracting processes'!$K178,"")</f>
        <v/>
      </c>
      <c r="I178" s="201" t="str">
        <f>IF(COUNTA($N178:$O178)&gt;0,'Input Contracting processes'!$L178,"")</f>
        <v/>
      </c>
      <c r="J178" s="226" t="str">
        <f t="shared" si="6"/>
        <v/>
      </c>
      <c r="K178" s="226" t="str">
        <f t="shared" si="3"/>
        <v/>
      </c>
      <c r="L178" s="206"/>
      <c r="M178" s="221"/>
      <c r="N178" s="217"/>
      <c r="O178" s="165"/>
    </row>
    <row r="179" spans="1:15" ht="12.5">
      <c r="A179" s="220"/>
      <c r="B179" s="205"/>
      <c r="C179" s="201" t="str">
        <f t="shared" si="0"/>
        <v/>
      </c>
      <c r="D179" s="201" t="str">
        <f t="shared" si="4"/>
        <v/>
      </c>
      <c r="E179" s="201" t="str">
        <f t="shared" si="1"/>
        <v/>
      </c>
      <c r="F179" s="201" t="str">
        <f>IF(COUNTA($N179:$O179)&gt;0,'Input Contracting processes'!$P179,"")</f>
        <v/>
      </c>
      <c r="G179" s="201" t="str">
        <f>IF(COUNTA($N179:$O179)&gt;0,'Input Contracting processes'!$S179,"")</f>
        <v/>
      </c>
      <c r="H179" s="201" t="str">
        <f>IF(COUNTA($N179:$O179)&gt;0,'Input Contracting processes'!$K179,"")</f>
        <v/>
      </c>
      <c r="I179" s="201" t="str">
        <f>IF(COUNTA($N179:$O179)&gt;0,'Input Contracting processes'!$L179,"")</f>
        <v/>
      </c>
      <c r="J179" s="226" t="str">
        <f t="shared" si="6"/>
        <v/>
      </c>
      <c r="K179" s="226" t="str">
        <f t="shared" si="3"/>
        <v/>
      </c>
      <c r="L179" s="206"/>
      <c r="M179" s="221"/>
      <c r="N179" s="217"/>
      <c r="O179" s="165"/>
    </row>
    <row r="180" spans="1:15" ht="12.5">
      <c r="A180" s="220"/>
      <c r="B180" s="205"/>
      <c r="C180" s="201" t="str">
        <f t="shared" si="0"/>
        <v/>
      </c>
      <c r="D180" s="201" t="str">
        <f t="shared" si="4"/>
        <v/>
      </c>
      <c r="E180" s="201" t="str">
        <f t="shared" si="1"/>
        <v/>
      </c>
      <c r="F180" s="201" t="str">
        <f>IF(COUNTA($N180:$O180)&gt;0,'Input Contracting processes'!$P180,"")</f>
        <v/>
      </c>
      <c r="G180" s="201" t="str">
        <f>IF(COUNTA($N180:$O180)&gt;0,'Input Contracting processes'!$S180,"")</f>
        <v/>
      </c>
      <c r="H180" s="201" t="str">
        <f>IF(COUNTA($N180:$O180)&gt;0,'Input Contracting processes'!$K180,"")</f>
        <v/>
      </c>
      <c r="I180" s="201" t="str">
        <f>IF(COUNTA($N180:$O180)&gt;0,'Input Contracting processes'!$L180,"")</f>
        <v/>
      </c>
      <c r="J180" s="226" t="str">
        <f t="shared" si="6"/>
        <v/>
      </c>
      <c r="K180" s="226" t="str">
        <f t="shared" si="3"/>
        <v/>
      </c>
      <c r="L180" s="206"/>
      <c r="M180" s="221"/>
      <c r="N180" s="217"/>
      <c r="O180" s="165"/>
    </row>
    <row r="181" spans="1:15" ht="12.5">
      <c r="A181" s="220"/>
      <c r="B181" s="205"/>
      <c r="C181" s="201" t="str">
        <f t="shared" si="0"/>
        <v/>
      </c>
      <c r="D181" s="201" t="str">
        <f t="shared" si="4"/>
        <v/>
      </c>
      <c r="E181" s="201" t="str">
        <f t="shared" si="1"/>
        <v/>
      </c>
      <c r="F181" s="201" t="str">
        <f>IF(COUNTA($N181:$O181)&gt;0,'Input Contracting processes'!$P181,"")</f>
        <v/>
      </c>
      <c r="G181" s="201" t="str">
        <f>IF(COUNTA($N181:$O181)&gt;0,'Input Contracting processes'!$S181,"")</f>
        <v/>
      </c>
      <c r="H181" s="201" t="str">
        <f>IF(COUNTA($N181:$O181)&gt;0,'Input Contracting processes'!$K181,"")</f>
        <v/>
      </c>
      <c r="I181" s="201" t="str">
        <f>IF(COUNTA($N181:$O181)&gt;0,'Input Contracting processes'!$L181,"")</f>
        <v/>
      </c>
      <c r="J181" s="226" t="str">
        <f t="shared" si="6"/>
        <v/>
      </c>
      <c r="K181" s="226" t="str">
        <f t="shared" si="3"/>
        <v/>
      </c>
      <c r="L181" s="206"/>
      <c r="M181" s="221"/>
      <c r="N181" s="217"/>
      <c r="O181" s="165"/>
    </row>
    <row r="182" spans="1:15" ht="12.5">
      <c r="A182" s="220"/>
      <c r="B182" s="205"/>
      <c r="C182" s="201" t="str">
        <f t="shared" si="0"/>
        <v/>
      </c>
      <c r="D182" s="201" t="str">
        <f t="shared" si="4"/>
        <v/>
      </c>
      <c r="E182" s="201" t="str">
        <f t="shared" si="1"/>
        <v/>
      </c>
      <c r="F182" s="201" t="str">
        <f>IF(COUNTA($N182:$O182)&gt;0,'Input Contracting processes'!$P182,"")</f>
        <v/>
      </c>
      <c r="G182" s="201" t="str">
        <f>IF(COUNTA($N182:$O182)&gt;0,'Input Contracting processes'!$S182,"")</f>
        <v/>
      </c>
      <c r="H182" s="201" t="str">
        <f>IF(COUNTA($N182:$O182)&gt;0,'Input Contracting processes'!$K182,"")</f>
        <v/>
      </c>
      <c r="I182" s="201" t="str">
        <f>IF(COUNTA($N182:$O182)&gt;0,'Input Contracting processes'!$L182,"")</f>
        <v/>
      </c>
      <c r="J182" s="226" t="str">
        <f t="shared" si="6"/>
        <v/>
      </c>
      <c r="K182" s="226" t="str">
        <f t="shared" si="3"/>
        <v/>
      </c>
      <c r="L182" s="206"/>
      <c r="M182" s="221"/>
      <c r="N182" s="217"/>
      <c r="O182" s="165"/>
    </row>
    <row r="183" spans="1:15" ht="12.5">
      <c r="A183" s="220"/>
      <c r="B183" s="205"/>
      <c r="C183" s="201" t="str">
        <f t="shared" si="0"/>
        <v/>
      </c>
      <c r="D183" s="201" t="str">
        <f t="shared" si="4"/>
        <v/>
      </c>
      <c r="E183" s="201" t="str">
        <f t="shared" si="1"/>
        <v/>
      </c>
      <c r="F183" s="201" t="str">
        <f>IF(COUNTA($N183:$O183)&gt;0,'Input Contracting processes'!$P183,"")</f>
        <v/>
      </c>
      <c r="G183" s="201" t="str">
        <f>IF(COUNTA($N183:$O183)&gt;0,'Input Contracting processes'!$S183,"")</f>
        <v/>
      </c>
      <c r="H183" s="201" t="str">
        <f>IF(COUNTA($N183:$O183)&gt;0,'Input Contracting processes'!$K183,"")</f>
        <v/>
      </c>
      <c r="I183" s="201" t="str">
        <f>IF(COUNTA($N183:$O183)&gt;0,'Input Contracting processes'!$L183,"")</f>
        <v/>
      </c>
      <c r="J183" s="226" t="str">
        <f t="shared" si="6"/>
        <v/>
      </c>
      <c r="K183" s="226" t="str">
        <f t="shared" si="3"/>
        <v/>
      </c>
      <c r="L183" s="206"/>
      <c r="M183" s="221"/>
      <c r="N183" s="217"/>
      <c r="O183" s="165"/>
    </row>
    <row r="184" spans="1:15" ht="12.5">
      <c r="A184" s="220"/>
      <c r="B184" s="205"/>
      <c r="C184" s="201" t="str">
        <f t="shared" si="0"/>
        <v/>
      </c>
      <c r="D184" s="201" t="str">
        <f t="shared" si="4"/>
        <v/>
      </c>
      <c r="E184" s="201" t="str">
        <f t="shared" si="1"/>
        <v/>
      </c>
      <c r="F184" s="201" t="str">
        <f>IF(COUNTA($N184:$O184)&gt;0,'Input Contracting processes'!$P184,"")</f>
        <v/>
      </c>
      <c r="G184" s="201" t="str">
        <f>IF(COUNTA($N184:$O184)&gt;0,'Input Contracting processes'!$S184,"")</f>
        <v/>
      </c>
      <c r="H184" s="201" t="str">
        <f>IF(COUNTA($N184:$O184)&gt;0,'Input Contracting processes'!$K184,"")</f>
        <v/>
      </c>
      <c r="I184" s="201" t="str">
        <f>IF(COUNTA($N184:$O184)&gt;0,'Input Contracting processes'!$L184,"")</f>
        <v/>
      </c>
      <c r="J184" s="226" t="str">
        <f t="shared" si="6"/>
        <v/>
      </c>
      <c r="K184" s="226" t="str">
        <f t="shared" si="3"/>
        <v/>
      </c>
      <c r="L184" s="206"/>
      <c r="M184" s="221"/>
      <c r="N184" s="217"/>
      <c r="O184" s="165"/>
    </row>
    <row r="185" spans="1:15" ht="12.5">
      <c r="A185" s="220"/>
      <c r="B185" s="205"/>
      <c r="C185" s="201" t="str">
        <f t="shared" si="0"/>
        <v/>
      </c>
      <c r="D185" s="201" t="str">
        <f t="shared" si="4"/>
        <v/>
      </c>
      <c r="E185" s="201" t="str">
        <f t="shared" si="1"/>
        <v/>
      </c>
      <c r="F185" s="201" t="str">
        <f>IF(COUNTA($N185:$O185)&gt;0,'Input Contracting processes'!$P185,"")</f>
        <v/>
      </c>
      <c r="G185" s="201" t="str">
        <f>IF(COUNTA($N185:$O185)&gt;0,'Input Contracting processes'!$S185,"")</f>
        <v/>
      </c>
      <c r="H185" s="201" t="str">
        <f>IF(COUNTA($N185:$O185)&gt;0,'Input Contracting processes'!$K185,"")</f>
        <v/>
      </c>
      <c r="I185" s="201" t="str">
        <f>IF(COUNTA($N185:$O185)&gt;0,'Input Contracting processes'!$L185,"")</f>
        <v/>
      </c>
      <c r="J185" s="226" t="str">
        <f t="shared" si="6"/>
        <v/>
      </c>
      <c r="K185" s="226" t="str">
        <f t="shared" si="3"/>
        <v/>
      </c>
      <c r="L185" s="206"/>
      <c r="M185" s="221"/>
      <c r="N185" s="217"/>
      <c r="O185" s="165"/>
    </row>
    <row r="186" spans="1:15" ht="12.5">
      <c r="A186" s="220"/>
      <c r="B186" s="205"/>
      <c r="C186" s="201" t="str">
        <f t="shared" si="0"/>
        <v/>
      </c>
      <c r="D186" s="201" t="str">
        <f t="shared" si="4"/>
        <v/>
      </c>
      <c r="E186" s="201" t="str">
        <f t="shared" si="1"/>
        <v/>
      </c>
      <c r="F186" s="201" t="str">
        <f>IF(COUNTA($N186:$O186)&gt;0,'Input Contracting processes'!$P186,"")</f>
        <v/>
      </c>
      <c r="G186" s="201" t="str">
        <f>IF(COUNTA($N186:$O186)&gt;0,'Input Contracting processes'!$S186,"")</f>
        <v/>
      </c>
      <c r="H186" s="201" t="str">
        <f>IF(COUNTA($N186:$O186)&gt;0,'Input Contracting processes'!$K186,"")</f>
        <v/>
      </c>
      <c r="I186" s="201" t="str">
        <f>IF(COUNTA($N186:$O186)&gt;0,'Input Contracting processes'!$L186,"")</f>
        <v/>
      </c>
      <c r="J186" s="226" t="str">
        <f t="shared" si="6"/>
        <v/>
      </c>
      <c r="K186" s="226" t="str">
        <f t="shared" si="3"/>
        <v/>
      </c>
      <c r="L186" s="206"/>
      <c r="M186" s="221"/>
      <c r="N186" s="217"/>
      <c r="O186" s="165"/>
    </row>
    <row r="187" spans="1:15" ht="12.5">
      <c r="A187" s="220"/>
      <c r="B187" s="205"/>
      <c r="C187" s="201" t="str">
        <f t="shared" si="0"/>
        <v/>
      </c>
      <c r="D187" s="201" t="str">
        <f t="shared" si="4"/>
        <v/>
      </c>
      <c r="E187" s="201" t="str">
        <f t="shared" si="1"/>
        <v/>
      </c>
      <c r="F187" s="201" t="str">
        <f>IF(COUNTA($N187:$O187)&gt;0,'Input Contracting processes'!$P187,"")</f>
        <v/>
      </c>
      <c r="G187" s="201" t="str">
        <f>IF(COUNTA($N187:$O187)&gt;0,'Input Contracting processes'!$S187,"")</f>
        <v/>
      </c>
      <c r="H187" s="201" t="str">
        <f>IF(COUNTA($N187:$O187)&gt;0,'Input Contracting processes'!$K187,"")</f>
        <v/>
      </c>
      <c r="I187" s="201" t="str">
        <f>IF(COUNTA($N187:$O187)&gt;0,'Input Contracting processes'!$L187,"")</f>
        <v/>
      </c>
      <c r="J187" s="226" t="str">
        <f t="shared" si="6"/>
        <v/>
      </c>
      <c r="K187" s="226" t="str">
        <f t="shared" si="3"/>
        <v/>
      </c>
      <c r="L187" s="206"/>
      <c r="M187" s="221"/>
      <c r="N187" s="217"/>
      <c r="O187" s="165"/>
    </row>
    <row r="188" spans="1:15" ht="12.5">
      <c r="A188" s="220"/>
      <c r="B188" s="205"/>
      <c r="C188" s="201" t="str">
        <f t="shared" si="0"/>
        <v/>
      </c>
      <c r="D188" s="201" t="str">
        <f t="shared" si="4"/>
        <v/>
      </c>
      <c r="E188" s="201" t="str">
        <f t="shared" si="1"/>
        <v/>
      </c>
      <c r="F188" s="201" t="str">
        <f>IF(COUNTA($N188:$O188)&gt;0,'Input Contracting processes'!$P188,"")</f>
        <v/>
      </c>
      <c r="G188" s="201" t="str">
        <f>IF(COUNTA($N188:$O188)&gt;0,'Input Contracting processes'!$S188,"")</f>
        <v/>
      </c>
      <c r="H188" s="201" t="str">
        <f>IF(COUNTA($N188:$O188)&gt;0,'Input Contracting processes'!$K188,"")</f>
        <v/>
      </c>
      <c r="I188" s="201" t="str">
        <f>IF(COUNTA($N188:$O188)&gt;0,'Input Contracting processes'!$L188,"")</f>
        <v/>
      </c>
      <c r="J188" s="226" t="str">
        <f t="shared" si="6"/>
        <v/>
      </c>
      <c r="K188" s="226" t="str">
        <f t="shared" si="3"/>
        <v/>
      </c>
      <c r="L188" s="206"/>
      <c r="M188" s="221"/>
      <c r="N188" s="217"/>
      <c r="O188" s="165"/>
    </row>
    <row r="189" spans="1:15" ht="12.5">
      <c r="A189" s="220"/>
      <c r="B189" s="205"/>
      <c r="C189" s="201" t="str">
        <f t="shared" si="0"/>
        <v/>
      </c>
      <c r="D189" s="201" t="str">
        <f t="shared" si="4"/>
        <v/>
      </c>
      <c r="E189" s="201" t="str">
        <f t="shared" si="1"/>
        <v/>
      </c>
      <c r="F189" s="201" t="str">
        <f>IF(COUNTA($N189:$O189)&gt;0,'Input Contracting processes'!$P189,"")</f>
        <v/>
      </c>
      <c r="G189" s="201" t="str">
        <f>IF(COUNTA($N189:$O189)&gt;0,'Input Contracting processes'!$S189,"")</f>
        <v/>
      </c>
      <c r="H189" s="201" t="str">
        <f>IF(COUNTA($N189:$O189)&gt;0,'Input Contracting processes'!$K189,"")</f>
        <v/>
      </c>
      <c r="I189" s="201" t="str">
        <f>IF(COUNTA($N189:$O189)&gt;0,'Input Contracting processes'!$L189,"")</f>
        <v/>
      </c>
      <c r="J189" s="226" t="str">
        <f t="shared" si="6"/>
        <v/>
      </c>
      <c r="K189" s="226" t="str">
        <f t="shared" si="3"/>
        <v/>
      </c>
      <c r="L189" s="206"/>
      <c r="M189" s="221"/>
      <c r="N189" s="217"/>
      <c r="O189" s="165"/>
    </row>
    <row r="190" spans="1:15" ht="12.5">
      <c r="A190" s="220"/>
      <c r="B190" s="205"/>
      <c r="C190" s="201" t="str">
        <f t="shared" si="0"/>
        <v/>
      </c>
      <c r="D190" s="201" t="str">
        <f t="shared" si="4"/>
        <v/>
      </c>
      <c r="E190" s="201" t="str">
        <f t="shared" si="1"/>
        <v/>
      </c>
      <c r="F190" s="201" t="str">
        <f>IF(COUNTA($N190:$O190)&gt;0,'Input Contracting processes'!$P190,"")</f>
        <v/>
      </c>
      <c r="G190" s="201" t="str">
        <f>IF(COUNTA($N190:$O190)&gt;0,'Input Contracting processes'!$S190,"")</f>
        <v/>
      </c>
      <c r="H190" s="201" t="str">
        <f>IF(COUNTA($N190:$O190)&gt;0,'Input Contracting processes'!$K190,"")</f>
        <v/>
      </c>
      <c r="I190" s="201" t="str">
        <f>IF(COUNTA($N190:$O190)&gt;0,'Input Contracting processes'!$L190,"")</f>
        <v/>
      </c>
      <c r="J190" s="226" t="str">
        <f t="shared" si="6"/>
        <v/>
      </c>
      <c r="K190" s="226" t="str">
        <f t="shared" si="3"/>
        <v/>
      </c>
      <c r="L190" s="206"/>
      <c r="M190" s="221"/>
      <c r="N190" s="217"/>
      <c r="O190" s="165"/>
    </row>
    <row r="191" spans="1:15" ht="12.5">
      <c r="A191" s="220"/>
      <c r="B191" s="205"/>
      <c r="C191" s="201" t="str">
        <f t="shared" si="0"/>
        <v/>
      </c>
      <c r="D191" s="201" t="str">
        <f t="shared" si="4"/>
        <v/>
      </c>
      <c r="E191" s="201" t="str">
        <f t="shared" si="1"/>
        <v/>
      </c>
      <c r="F191" s="201" t="str">
        <f>IF(COUNTA($N191:$O191)&gt;0,'Input Contracting processes'!$P191,"")</f>
        <v/>
      </c>
      <c r="G191" s="201" t="str">
        <f>IF(COUNTA($N191:$O191)&gt;0,'Input Contracting processes'!$S191,"")</f>
        <v/>
      </c>
      <c r="H191" s="201" t="str">
        <f>IF(COUNTA($N191:$O191)&gt;0,'Input Contracting processes'!$K191,"")</f>
        <v/>
      </c>
      <c r="I191" s="201" t="str">
        <f>IF(COUNTA($N191:$O191)&gt;0,'Input Contracting processes'!$L191,"")</f>
        <v/>
      </c>
      <c r="J191" s="226" t="str">
        <f t="shared" si="6"/>
        <v/>
      </c>
      <c r="K191" s="226" t="str">
        <f t="shared" si="3"/>
        <v/>
      </c>
      <c r="L191" s="206"/>
      <c r="M191" s="221"/>
      <c r="N191" s="217"/>
      <c r="O191" s="165"/>
    </row>
    <row r="192" spans="1:15" ht="12.5">
      <c r="A192" s="220"/>
      <c r="B192" s="205"/>
      <c r="C192" s="201" t="str">
        <f t="shared" si="0"/>
        <v/>
      </c>
      <c r="D192" s="201" t="str">
        <f t="shared" si="4"/>
        <v/>
      </c>
      <c r="E192" s="201" t="str">
        <f t="shared" si="1"/>
        <v/>
      </c>
      <c r="F192" s="201" t="str">
        <f>IF(COUNTA($N192:$O192)&gt;0,'Input Contracting processes'!$P192,"")</f>
        <v/>
      </c>
      <c r="G192" s="201" t="str">
        <f>IF(COUNTA($N192:$O192)&gt;0,'Input Contracting processes'!$S192,"")</f>
        <v/>
      </c>
      <c r="H192" s="201" t="str">
        <f>IF(COUNTA($N192:$O192)&gt;0,'Input Contracting processes'!$K192,"")</f>
        <v/>
      </c>
      <c r="I192" s="201" t="str">
        <f>IF(COUNTA($N192:$O192)&gt;0,'Input Contracting processes'!$L192,"")</f>
        <v/>
      </c>
      <c r="J192" s="226" t="str">
        <f t="shared" si="6"/>
        <v/>
      </c>
      <c r="K192" s="226" t="str">
        <f t="shared" si="3"/>
        <v/>
      </c>
      <c r="L192" s="206"/>
      <c r="M192" s="221"/>
      <c r="N192" s="217"/>
      <c r="O192" s="165"/>
    </row>
    <row r="193" spans="1:15" ht="12.5">
      <c r="A193" s="220"/>
      <c r="B193" s="205"/>
      <c r="C193" s="201" t="str">
        <f t="shared" si="0"/>
        <v/>
      </c>
      <c r="D193" s="201" t="str">
        <f t="shared" si="4"/>
        <v/>
      </c>
      <c r="E193" s="201" t="str">
        <f t="shared" si="1"/>
        <v/>
      </c>
      <c r="F193" s="201" t="str">
        <f>IF(COUNTA($N193:$O193)&gt;0,'Input Contracting processes'!$P193,"")</f>
        <v/>
      </c>
      <c r="G193" s="201" t="str">
        <f>IF(COUNTA($N193:$O193)&gt;0,'Input Contracting processes'!$S193,"")</f>
        <v/>
      </c>
      <c r="H193" s="201" t="str">
        <f>IF(COUNTA($N193:$O193)&gt;0,'Input Contracting processes'!$K193,"")</f>
        <v/>
      </c>
      <c r="I193" s="201" t="str">
        <f>IF(COUNTA($N193:$O193)&gt;0,'Input Contracting processes'!$L193,"")</f>
        <v/>
      </c>
      <c r="J193" s="226" t="str">
        <f t="shared" si="6"/>
        <v/>
      </c>
      <c r="K193" s="226" t="str">
        <f t="shared" si="3"/>
        <v/>
      </c>
      <c r="L193" s="206"/>
      <c r="M193" s="221"/>
      <c r="N193" s="217"/>
      <c r="O193" s="165"/>
    </row>
    <row r="194" spans="1:15" ht="12.5">
      <c r="A194" s="220"/>
      <c r="B194" s="205"/>
      <c r="C194" s="201" t="str">
        <f t="shared" si="0"/>
        <v/>
      </c>
      <c r="D194" s="201" t="str">
        <f t="shared" si="4"/>
        <v/>
      </c>
      <c r="E194" s="201" t="str">
        <f t="shared" si="1"/>
        <v/>
      </c>
      <c r="F194" s="201" t="str">
        <f>IF(COUNTA($N194:$O194)&gt;0,'Input Contracting processes'!$P194,"")</f>
        <v/>
      </c>
      <c r="G194" s="201" t="str">
        <f>IF(COUNTA($N194:$O194)&gt;0,'Input Contracting processes'!$S194,"")</f>
        <v/>
      </c>
      <c r="H194" s="201" t="str">
        <f>IF(COUNTA($N194:$O194)&gt;0,'Input Contracting processes'!$K194,"")</f>
        <v/>
      </c>
      <c r="I194" s="201" t="str">
        <f>IF(COUNTA($N194:$O194)&gt;0,'Input Contracting processes'!$L194,"")</f>
        <v/>
      </c>
      <c r="J194" s="226" t="str">
        <f t="shared" si="6"/>
        <v/>
      </c>
      <c r="K194" s="226" t="str">
        <f t="shared" si="3"/>
        <v/>
      </c>
      <c r="L194" s="206"/>
      <c r="M194" s="221"/>
      <c r="N194" s="217"/>
      <c r="O194" s="165"/>
    </row>
    <row r="195" spans="1:15" ht="12.5">
      <c r="A195" s="220"/>
      <c r="B195" s="205"/>
      <c r="C195" s="201" t="str">
        <f t="shared" si="0"/>
        <v/>
      </c>
      <c r="D195" s="201" t="str">
        <f t="shared" si="4"/>
        <v/>
      </c>
      <c r="E195" s="201" t="str">
        <f t="shared" si="1"/>
        <v/>
      </c>
      <c r="F195" s="201" t="str">
        <f>IF(COUNTA($N195:$O195)&gt;0,'Input Contracting processes'!$P195,"")</f>
        <v/>
      </c>
      <c r="G195" s="201" t="str">
        <f>IF(COUNTA($N195:$O195)&gt;0,'Input Contracting processes'!$S195,"")</f>
        <v/>
      </c>
      <c r="H195" s="201" t="str">
        <f>IF(COUNTA($N195:$O195)&gt;0,'Input Contracting processes'!$K195,"")</f>
        <v/>
      </c>
      <c r="I195" s="201" t="str">
        <f>IF(COUNTA($N195:$O195)&gt;0,'Input Contracting processes'!$L195,"")</f>
        <v/>
      </c>
      <c r="J195" s="226" t="str">
        <f t="shared" si="6"/>
        <v/>
      </c>
      <c r="K195" s="226" t="str">
        <f t="shared" si="3"/>
        <v/>
      </c>
      <c r="L195" s="206"/>
      <c r="M195" s="221"/>
      <c r="N195" s="217"/>
      <c r="O195" s="165"/>
    </row>
    <row r="196" spans="1:15" ht="12.5">
      <c r="A196" s="220"/>
      <c r="B196" s="205"/>
      <c r="C196" s="201" t="str">
        <f t="shared" si="0"/>
        <v/>
      </c>
      <c r="D196" s="201" t="str">
        <f t="shared" si="4"/>
        <v/>
      </c>
      <c r="E196" s="201" t="str">
        <f t="shared" si="1"/>
        <v/>
      </c>
      <c r="F196" s="201" t="str">
        <f>IF(COUNTA($N196:$O196)&gt;0,'Input Contracting processes'!$P196,"")</f>
        <v/>
      </c>
      <c r="G196" s="201" t="str">
        <f>IF(COUNTA($N196:$O196)&gt;0,'Input Contracting processes'!$S196,"")</f>
        <v/>
      </c>
      <c r="H196" s="201" t="str">
        <f>IF(COUNTA($N196:$O196)&gt;0,'Input Contracting processes'!$K196,"")</f>
        <v/>
      </c>
      <c r="I196" s="201" t="str">
        <f>IF(COUNTA($N196:$O196)&gt;0,'Input Contracting processes'!$L196,"")</f>
        <v/>
      </c>
      <c r="J196" s="226" t="str">
        <f t="shared" si="6"/>
        <v/>
      </c>
      <c r="K196" s="226" t="str">
        <f t="shared" si="3"/>
        <v/>
      </c>
      <c r="L196" s="206"/>
      <c r="M196" s="221"/>
      <c r="N196" s="217"/>
      <c r="O196" s="165"/>
    </row>
    <row r="197" spans="1:15" ht="12.5">
      <c r="A197" s="220"/>
      <c r="B197" s="205"/>
      <c r="C197" s="201" t="str">
        <f t="shared" si="0"/>
        <v/>
      </c>
      <c r="D197" s="201" t="str">
        <f t="shared" si="4"/>
        <v/>
      </c>
      <c r="E197" s="201" t="str">
        <f t="shared" si="1"/>
        <v/>
      </c>
      <c r="F197" s="201" t="str">
        <f>IF(COUNTA($N197:$O197)&gt;0,'Input Contracting processes'!$P197,"")</f>
        <v/>
      </c>
      <c r="G197" s="201" t="str">
        <f>IF(COUNTA($N197:$O197)&gt;0,'Input Contracting processes'!$S197,"")</f>
        <v/>
      </c>
      <c r="H197" s="201" t="str">
        <f>IF(COUNTA($N197:$O197)&gt;0,'Input Contracting processes'!$K197,"")</f>
        <v/>
      </c>
      <c r="I197" s="201" t="str">
        <f>IF(COUNTA($N197:$O197)&gt;0,'Input Contracting processes'!$L197,"")</f>
        <v/>
      </c>
      <c r="J197" s="226" t="str">
        <f t="shared" si="6"/>
        <v/>
      </c>
      <c r="K197" s="226" t="str">
        <f t="shared" si="3"/>
        <v/>
      </c>
      <c r="L197" s="206"/>
      <c r="M197" s="221"/>
      <c r="N197" s="217"/>
      <c r="O197" s="165"/>
    </row>
    <row r="198" spans="1:15" ht="12.5">
      <c r="A198" s="220"/>
      <c r="B198" s="205"/>
      <c r="C198" s="201" t="str">
        <f t="shared" si="0"/>
        <v/>
      </c>
      <c r="D198" s="201" t="str">
        <f t="shared" si="4"/>
        <v/>
      </c>
      <c r="E198" s="201" t="str">
        <f t="shared" si="1"/>
        <v/>
      </c>
      <c r="F198" s="201" t="str">
        <f>IF(COUNTA($N198:$O198)&gt;0,'Input Contracting processes'!$P198,"")</f>
        <v/>
      </c>
      <c r="G198" s="201" t="str">
        <f>IF(COUNTA($N198:$O198)&gt;0,'Input Contracting processes'!$S198,"")</f>
        <v/>
      </c>
      <c r="H198" s="201" t="str">
        <f>IF(COUNTA($N198:$O198)&gt;0,'Input Contracting processes'!$K198,"")</f>
        <v/>
      </c>
      <c r="I198" s="201" t="str">
        <f>IF(COUNTA($N198:$O198)&gt;0,'Input Contracting processes'!$L198,"")</f>
        <v/>
      </c>
      <c r="J198" s="226" t="str">
        <f t="shared" si="6"/>
        <v/>
      </c>
      <c r="K198" s="226" t="str">
        <f t="shared" si="3"/>
        <v/>
      </c>
      <c r="L198" s="206"/>
      <c r="M198" s="221"/>
      <c r="N198" s="217"/>
      <c r="O198" s="165"/>
    </row>
    <row r="199" spans="1:15" ht="12.5">
      <c r="A199" s="220"/>
      <c r="B199" s="205"/>
      <c r="C199" s="201" t="str">
        <f t="shared" si="0"/>
        <v/>
      </c>
      <c r="D199" s="201" t="str">
        <f t="shared" si="4"/>
        <v/>
      </c>
      <c r="E199" s="201" t="str">
        <f t="shared" si="1"/>
        <v/>
      </c>
      <c r="F199" s="201" t="str">
        <f>IF(COUNTA($N199:$O199)&gt;0,'Input Contracting processes'!$P199,"")</f>
        <v/>
      </c>
      <c r="G199" s="201" t="str">
        <f>IF(COUNTA($N199:$O199)&gt;0,'Input Contracting processes'!$S199,"")</f>
        <v/>
      </c>
      <c r="H199" s="201" t="str">
        <f>IF(COUNTA($N199:$O199)&gt;0,'Input Contracting processes'!$K199,"")</f>
        <v/>
      </c>
      <c r="I199" s="201" t="str">
        <f>IF(COUNTA($N199:$O199)&gt;0,'Input Contracting processes'!$L199,"")</f>
        <v/>
      </c>
      <c r="J199" s="226" t="str">
        <f t="shared" ref="J199:J262" si="7">IF(NOT(ISBLANK($O199)),currency,"")</f>
        <v/>
      </c>
      <c r="K199" s="226" t="str">
        <f t="shared" si="3"/>
        <v/>
      </c>
      <c r="L199" s="206"/>
      <c r="M199" s="221"/>
      <c r="N199" s="217"/>
      <c r="O199" s="165"/>
    </row>
    <row r="200" spans="1:15" ht="12.5">
      <c r="A200" s="220"/>
      <c r="B200" s="205"/>
      <c r="C200" s="201" t="str">
        <f t="shared" si="0"/>
        <v/>
      </c>
      <c r="D200" s="201" t="str">
        <f t="shared" si="4"/>
        <v/>
      </c>
      <c r="E200" s="201" t="str">
        <f t="shared" si="1"/>
        <v/>
      </c>
      <c r="F200" s="201" t="str">
        <f>IF(COUNTA($N200:$O200)&gt;0,'Input Contracting processes'!$P200,"")</f>
        <v/>
      </c>
      <c r="G200" s="201" t="str">
        <f>IF(COUNTA($N200:$O200)&gt;0,'Input Contracting processes'!$S200,"")</f>
        <v/>
      </c>
      <c r="H200" s="201" t="str">
        <f>IF(COUNTA($N200:$O200)&gt;0,'Input Contracting processes'!$K200,"")</f>
        <v/>
      </c>
      <c r="I200" s="201" t="str">
        <f>IF(COUNTA($N200:$O200)&gt;0,'Input Contracting processes'!$L200,"")</f>
        <v/>
      </c>
      <c r="J200" s="226" t="str">
        <f t="shared" si="7"/>
        <v/>
      </c>
      <c r="K200" s="226" t="str">
        <f t="shared" si="3"/>
        <v/>
      </c>
      <c r="L200" s="206"/>
      <c r="M200" s="221"/>
      <c r="N200" s="217"/>
      <c r="O200" s="165"/>
    </row>
    <row r="201" spans="1:15" ht="12.5">
      <c r="A201" s="220"/>
      <c r="B201" s="205"/>
      <c r="C201" s="201" t="str">
        <f t="shared" si="0"/>
        <v/>
      </c>
      <c r="D201" s="201" t="str">
        <f t="shared" si="4"/>
        <v/>
      </c>
      <c r="E201" s="201" t="str">
        <f t="shared" si="1"/>
        <v/>
      </c>
      <c r="F201" s="201" t="str">
        <f>IF(COUNTA($N201:$O201)&gt;0,'Input Contracting processes'!$P201,"")</f>
        <v/>
      </c>
      <c r="G201" s="201" t="str">
        <f>IF(COUNTA($N201:$O201)&gt;0,'Input Contracting processes'!$S201,"")</f>
        <v/>
      </c>
      <c r="H201" s="201" t="str">
        <f>IF(COUNTA($N201:$O201)&gt;0,'Input Contracting processes'!$K201,"")</f>
        <v/>
      </c>
      <c r="I201" s="201" t="str">
        <f>IF(COUNTA($N201:$O201)&gt;0,'Input Contracting processes'!$L201,"")</f>
        <v/>
      </c>
      <c r="J201" s="226" t="str">
        <f t="shared" si="7"/>
        <v/>
      </c>
      <c r="K201" s="226" t="str">
        <f t="shared" si="3"/>
        <v/>
      </c>
      <c r="L201" s="206"/>
      <c r="M201" s="221"/>
      <c r="N201" s="217"/>
      <c r="O201" s="165"/>
    </row>
    <row r="202" spans="1:15" ht="12.5">
      <c r="A202" s="220"/>
      <c r="B202" s="205"/>
      <c r="C202" s="201" t="str">
        <f t="shared" si="0"/>
        <v/>
      </c>
      <c r="D202" s="201" t="str">
        <f t="shared" si="4"/>
        <v/>
      </c>
      <c r="E202" s="201" t="str">
        <f t="shared" si="1"/>
        <v/>
      </c>
      <c r="F202" s="201" t="str">
        <f>IF(COUNTA($N202:$O202)&gt;0,'Input Contracting processes'!$P202,"")</f>
        <v/>
      </c>
      <c r="G202" s="201" t="str">
        <f>IF(COUNTA($N202:$O202)&gt;0,'Input Contracting processes'!$S202,"")</f>
        <v/>
      </c>
      <c r="H202" s="201" t="str">
        <f>IF(COUNTA($N202:$O202)&gt;0,'Input Contracting processes'!$K202,"")</f>
        <v/>
      </c>
      <c r="I202" s="201" t="str">
        <f>IF(COUNTA($N202:$O202)&gt;0,'Input Contracting processes'!$L202,"")</f>
        <v/>
      </c>
      <c r="J202" s="226" t="str">
        <f t="shared" si="7"/>
        <v/>
      </c>
      <c r="K202" s="226" t="str">
        <f t="shared" si="3"/>
        <v/>
      </c>
      <c r="L202" s="206"/>
      <c r="M202" s="221"/>
      <c r="N202" s="217"/>
      <c r="O202" s="165"/>
    </row>
    <row r="203" spans="1:15" ht="12.5">
      <c r="A203" s="220"/>
      <c r="B203" s="205"/>
      <c r="C203" s="201" t="str">
        <f t="shared" si="0"/>
        <v/>
      </c>
      <c r="D203" s="201" t="str">
        <f t="shared" si="4"/>
        <v/>
      </c>
      <c r="E203" s="201" t="str">
        <f t="shared" si="1"/>
        <v/>
      </c>
      <c r="F203" s="201" t="str">
        <f>IF(COUNTA($N203:$O203)&gt;0,'Input Contracting processes'!$P203,"")</f>
        <v/>
      </c>
      <c r="G203" s="201" t="str">
        <f>IF(COUNTA($N203:$O203)&gt;0,'Input Contracting processes'!$S203,"")</f>
        <v/>
      </c>
      <c r="H203" s="201" t="str">
        <f>IF(COUNTA($N203:$O203)&gt;0,'Input Contracting processes'!$K203,"")</f>
        <v/>
      </c>
      <c r="I203" s="201" t="str">
        <f>IF(COUNTA($N203:$O203)&gt;0,'Input Contracting processes'!$L203,"")</f>
        <v/>
      </c>
      <c r="J203" s="226" t="str">
        <f t="shared" si="7"/>
        <v/>
      </c>
      <c r="K203" s="226" t="str">
        <f t="shared" si="3"/>
        <v/>
      </c>
      <c r="L203" s="206"/>
      <c r="M203" s="221"/>
      <c r="N203" s="217"/>
      <c r="O203" s="165"/>
    </row>
    <row r="204" spans="1:15" ht="12.5">
      <c r="A204" s="220"/>
      <c r="B204" s="205"/>
      <c r="C204" s="201" t="str">
        <f t="shared" si="0"/>
        <v/>
      </c>
      <c r="D204" s="201" t="str">
        <f t="shared" si="4"/>
        <v/>
      </c>
      <c r="E204" s="201" t="str">
        <f t="shared" si="1"/>
        <v/>
      </c>
      <c r="F204" s="201" t="str">
        <f>IF(COUNTA($N204:$O204)&gt;0,'Input Contracting processes'!$P204,"")</f>
        <v/>
      </c>
      <c r="G204" s="201" t="str">
        <f>IF(COUNTA($N204:$O204)&gt;0,'Input Contracting processes'!$S204,"")</f>
        <v/>
      </c>
      <c r="H204" s="201" t="str">
        <f>IF(COUNTA($N204:$O204)&gt;0,'Input Contracting processes'!$K204,"")</f>
        <v/>
      </c>
      <c r="I204" s="201" t="str">
        <f>IF(COUNTA($N204:$O204)&gt;0,'Input Contracting processes'!$L204,"")</f>
        <v/>
      </c>
      <c r="J204" s="226" t="str">
        <f t="shared" si="7"/>
        <v/>
      </c>
      <c r="K204" s="226" t="str">
        <f t="shared" si="3"/>
        <v/>
      </c>
      <c r="L204" s="206"/>
      <c r="M204" s="221"/>
      <c r="N204" s="217"/>
      <c r="O204" s="165"/>
    </row>
    <row r="205" spans="1:15" ht="12.5">
      <c r="A205" s="220"/>
      <c r="B205" s="205"/>
      <c r="C205" s="201" t="str">
        <f t="shared" si="0"/>
        <v/>
      </c>
      <c r="D205" s="201" t="str">
        <f t="shared" si="4"/>
        <v/>
      </c>
      <c r="E205" s="201" t="str">
        <f t="shared" si="1"/>
        <v/>
      </c>
      <c r="F205" s="201" t="str">
        <f>IF(COUNTA($N205:$O205)&gt;0,'Input Contracting processes'!$P205,"")</f>
        <v/>
      </c>
      <c r="G205" s="201" t="str">
        <f>IF(COUNTA($N205:$O205)&gt;0,'Input Contracting processes'!$S205,"")</f>
        <v/>
      </c>
      <c r="H205" s="201" t="str">
        <f>IF(COUNTA($N205:$O205)&gt;0,'Input Contracting processes'!$K205,"")</f>
        <v/>
      </c>
      <c r="I205" s="201" t="str">
        <f>IF(COUNTA($N205:$O205)&gt;0,'Input Contracting processes'!$L205,"")</f>
        <v/>
      </c>
      <c r="J205" s="226" t="str">
        <f t="shared" si="7"/>
        <v/>
      </c>
      <c r="K205" s="226" t="str">
        <f t="shared" si="3"/>
        <v/>
      </c>
      <c r="L205" s="206"/>
      <c r="M205" s="221"/>
      <c r="N205" s="217"/>
      <c r="O205" s="165"/>
    </row>
    <row r="206" spans="1:15" ht="12.5">
      <c r="A206" s="220"/>
      <c r="B206" s="205"/>
      <c r="C206" s="201" t="str">
        <f t="shared" si="0"/>
        <v/>
      </c>
      <c r="D206" s="201" t="str">
        <f t="shared" si="4"/>
        <v/>
      </c>
      <c r="E206" s="201" t="str">
        <f t="shared" si="1"/>
        <v/>
      </c>
      <c r="F206" s="201" t="str">
        <f>IF(COUNTA($N206:$O206)&gt;0,'Input Contracting processes'!$P206,"")</f>
        <v/>
      </c>
      <c r="G206" s="201" t="str">
        <f>IF(COUNTA($N206:$O206)&gt;0,'Input Contracting processes'!$S206,"")</f>
        <v/>
      </c>
      <c r="H206" s="201" t="str">
        <f>IF(COUNTA($N206:$O206)&gt;0,'Input Contracting processes'!$K206,"")</f>
        <v/>
      </c>
      <c r="I206" s="201" t="str">
        <f>IF(COUNTA($N206:$O206)&gt;0,'Input Contracting processes'!$L206,"")</f>
        <v/>
      </c>
      <c r="J206" s="226" t="str">
        <f t="shared" si="7"/>
        <v/>
      </c>
      <c r="K206" s="226" t="str">
        <f t="shared" si="3"/>
        <v/>
      </c>
      <c r="L206" s="206"/>
      <c r="M206" s="221"/>
      <c r="N206" s="217"/>
      <c r="O206" s="165"/>
    </row>
    <row r="207" spans="1:15" ht="12.5">
      <c r="A207" s="220"/>
      <c r="B207" s="205"/>
      <c r="C207" s="201" t="str">
        <f t="shared" si="0"/>
        <v/>
      </c>
      <c r="D207" s="201" t="str">
        <f t="shared" si="4"/>
        <v/>
      </c>
      <c r="E207" s="201" t="str">
        <f t="shared" si="1"/>
        <v/>
      </c>
      <c r="F207" s="201" t="str">
        <f>IF(COUNTA($N207:$O207)&gt;0,'Input Contracting processes'!$P207,"")</f>
        <v/>
      </c>
      <c r="G207" s="201" t="str">
        <f>IF(COUNTA($N207:$O207)&gt;0,'Input Contracting processes'!$S207,"")</f>
        <v/>
      </c>
      <c r="H207" s="201" t="str">
        <f>IF(COUNTA($N207:$O207)&gt;0,'Input Contracting processes'!$K207,"")</f>
        <v/>
      </c>
      <c r="I207" s="201" t="str">
        <f>IF(COUNTA($N207:$O207)&gt;0,'Input Contracting processes'!$L207,"")</f>
        <v/>
      </c>
      <c r="J207" s="226" t="str">
        <f t="shared" si="7"/>
        <v/>
      </c>
      <c r="K207" s="226" t="str">
        <f t="shared" si="3"/>
        <v/>
      </c>
      <c r="L207" s="206"/>
      <c r="M207" s="221"/>
      <c r="N207" s="217"/>
      <c r="O207" s="165"/>
    </row>
    <row r="208" spans="1:15" ht="12.5">
      <c r="A208" s="220"/>
      <c r="B208" s="205"/>
      <c r="C208" s="201" t="str">
        <f t="shared" si="0"/>
        <v/>
      </c>
      <c r="D208" s="201" t="str">
        <f t="shared" si="4"/>
        <v/>
      </c>
      <c r="E208" s="201" t="str">
        <f t="shared" si="1"/>
        <v/>
      </c>
      <c r="F208" s="201" t="str">
        <f>IF(COUNTA($N208:$O208)&gt;0,'Input Contracting processes'!$P208,"")</f>
        <v/>
      </c>
      <c r="G208" s="201" t="str">
        <f>IF(COUNTA($N208:$O208)&gt;0,'Input Contracting processes'!$S208,"")</f>
        <v/>
      </c>
      <c r="H208" s="201" t="str">
        <f>IF(COUNTA($N208:$O208)&gt;0,'Input Contracting processes'!$K208,"")</f>
        <v/>
      </c>
      <c r="I208" s="201" t="str">
        <f>IF(COUNTA($N208:$O208)&gt;0,'Input Contracting processes'!$L208,"")</f>
        <v/>
      </c>
      <c r="J208" s="226" t="str">
        <f t="shared" si="7"/>
        <v/>
      </c>
      <c r="K208" s="226" t="str">
        <f t="shared" si="3"/>
        <v/>
      </c>
      <c r="L208" s="206"/>
      <c r="M208" s="221"/>
      <c r="N208" s="217"/>
      <c r="O208" s="165"/>
    </row>
    <row r="209" spans="1:15" ht="12.5">
      <c r="A209" s="220"/>
      <c r="B209" s="205"/>
      <c r="C209" s="201" t="str">
        <f t="shared" si="0"/>
        <v/>
      </c>
      <c r="D209" s="201" t="str">
        <f t="shared" si="4"/>
        <v/>
      </c>
      <c r="E209" s="201" t="str">
        <f t="shared" si="1"/>
        <v/>
      </c>
      <c r="F209" s="201" t="str">
        <f>IF(COUNTA($N209:$O209)&gt;0,'Input Contracting processes'!$P209,"")</f>
        <v/>
      </c>
      <c r="G209" s="201" t="str">
        <f>IF(COUNTA($N209:$O209)&gt;0,'Input Contracting processes'!$S209,"")</f>
        <v/>
      </c>
      <c r="H209" s="201" t="str">
        <f>IF(COUNTA($N209:$O209)&gt;0,'Input Contracting processes'!$K209,"")</f>
        <v/>
      </c>
      <c r="I209" s="201" t="str">
        <f>IF(COUNTA($N209:$O209)&gt;0,'Input Contracting processes'!$L209,"")</f>
        <v/>
      </c>
      <c r="J209" s="226" t="str">
        <f t="shared" si="7"/>
        <v/>
      </c>
      <c r="K209" s="226" t="str">
        <f t="shared" si="3"/>
        <v/>
      </c>
      <c r="L209" s="206"/>
      <c r="M209" s="221"/>
      <c r="N209" s="217"/>
      <c r="O209" s="165"/>
    </row>
    <row r="210" spans="1:15" ht="12.5">
      <c r="A210" s="220"/>
      <c r="B210" s="205"/>
      <c r="C210" s="201" t="str">
        <f t="shared" si="0"/>
        <v/>
      </c>
      <c r="D210" s="201" t="str">
        <f t="shared" si="4"/>
        <v/>
      </c>
      <c r="E210" s="201" t="str">
        <f t="shared" si="1"/>
        <v/>
      </c>
      <c r="F210" s="201" t="str">
        <f>IF(COUNTA($N210:$O210)&gt;0,'Input Contracting processes'!$P210,"")</f>
        <v/>
      </c>
      <c r="G210" s="201" t="str">
        <f>IF(COUNTA($N210:$O210)&gt;0,'Input Contracting processes'!$S210,"")</f>
        <v/>
      </c>
      <c r="H210" s="201" t="str">
        <f>IF(COUNTA($N210:$O210)&gt;0,'Input Contracting processes'!$K210,"")</f>
        <v/>
      </c>
      <c r="I210" s="201" t="str">
        <f>IF(COUNTA($N210:$O210)&gt;0,'Input Contracting processes'!$L210,"")</f>
        <v/>
      </c>
      <c r="J210" s="226" t="str">
        <f t="shared" si="7"/>
        <v/>
      </c>
      <c r="K210" s="226" t="str">
        <f t="shared" si="3"/>
        <v/>
      </c>
      <c r="L210" s="206"/>
      <c r="M210" s="221"/>
      <c r="N210" s="217"/>
      <c r="O210" s="165"/>
    </row>
    <row r="211" spans="1:15" ht="12.5">
      <c r="A211" s="220"/>
      <c r="B211" s="205"/>
      <c r="C211" s="201" t="str">
        <f t="shared" si="0"/>
        <v/>
      </c>
      <c r="D211" s="201" t="str">
        <f t="shared" si="4"/>
        <v/>
      </c>
      <c r="E211" s="201" t="str">
        <f t="shared" si="1"/>
        <v/>
      </c>
      <c r="F211" s="201" t="str">
        <f>IF(COUNTA($N211:$O211)&gt;0,'Input Contracting processes'!$P211,"")</f>
        <v/>
      </c>
      <c r="G211" s="201" t="str">
        <f>IF(COUNTA($N211:$O211)&gt;0,'Input Contracting processes'!$S211,"")</f>
        <v/>
      </c>
      <c r="H211" s="201" t="str">
        <f>IF(COUNTA($N211:$O211)&gt;0,'Input Contracting processes'!$K211,"")</f>
        <v/>
      </c>
      <c r="I211" s="201" t="str">
        <f>IF(COUNTA($N211:$O211)&gt;0,'Input Contracting processes'!$L211,"")</f>
        <v/>
      </c>
      <c r="J211" s="226" t="str">
        <f t="shared" si="7"/>
        <v/>
      </c>
      <c r="K211" s="226" t="str">
        <f t="shared" si="3"/>
        <v/>
      </c>
      <c r="L211" s="206"/>
      <c r="M211" s="221"/>
      <c r="N211" s="217"/>
      <c r="O211" s="165"/>
    </row>
    <row r="212" spans="1:15" ht="12.5">
      <c r="A212" s="220"/>
      <c r="B212" s="205"/>
      <c r="C212" s="201" t="str">
        <f t="shared" si="0"/>
        <v/>
      </c>
      <c r="D212" s="201" t="str">
        <f t="shared" si="4"/>
        <v/>
      </c>
      <c r="E212" s="201" t="str">
        <f t="shared" si="1"/>
        <v/>
      </c>
      <c r="F212" s="201" t="str">
        <f>IF(COUNTA($N212:$O212)&gt;0,'Input Contracting processes'!$P212,"")</f>
        <v/>
      </c>
      <c r="G212" s="201" t="str">
        <f>IF(COUNTA($N212:$O212)&gt;0,'Input Contracting processes'!$S212,"")</f>
        <v/>
      </c>
      <c r="H212" s="201" t="str">
        <f>IF(COUNTA($N212:$O212)&gt;0,'Input Contracting processes'!$K212,"")</f>
        <v/>
      </c>
      <c r="I212" s="201" t="str">
        <f>IF(COUNTA($N212:$O212)&gt;0,'Input Contracting processes'!$L212,"")</f>
        <v/>
      </c>
      <c r="J212" s="226" t="str">
        <f t="shared" si="7"/>
        <v/>
      </c>
      <c r="K212" s="226" t="str">
        <f t="shared" si="3"/>
        <v/>
      </c>
      <c r="L212" s="206"/>
      <c r="M212" s="221"/>
      <c r="N212" s="217"/>
      <c r="O212" s="165"/>
    </row>
    <row r="213" spans="1:15" ht="12.5">
      <c r="A213" s="220"/>
      <c r="B213" s="205"/>
      <c r="C213" s="201" t="str">
        <f t="shared" si="0"/>
        <v/>
      </c>
      <c r="D213" s="201" t="str">
        <f t="shared" si="4"/>
        <v/>
      </c>
      <c r="E213" s="201" t="str">
        <f t="shared" si="1"/>
        <v/>
      </c>
      <c r="F213" s="201" t="str">
        <f>IF(COUNTA($N213:$O213)&gt;0,'Input Contracting processes'!$P213,"")</f>
        <v/>
      </c>
      <c r="G213" s="201" t="str">
        <f>IF(COUNTA($N213:$O213)&gt;0,'Input Contracting processes'!$S213,"")</f>
        <v/>
      </c>
      <c r="H213" s="201" t="str">
        <f>IF(COUNTA($N213:$O213)&gt;0,'Input Contracting processes'!$K213,"")</f>
        <v/>
      </c>
      <c r="I213" s="201" t="str">
        <f>IF(COUNTA($N213:$O213)&gt;0,'Input Contracting processes'!$L213,"")</f>
        <v/>
      </c>
      <c r="J213" s="226" t="str">
        <f t="shared" si="7"/>
        <v/>
      </c>
      <c r="K213" s="226" t="str">
        <f t="shared" si="3"/>
        <v/>
      </c>
      <c r="L213" s="206"/>
      <c r="M213" s="221"/>
      <c r="N213" s="217"/>
      <c r="O213" s="165"/>
    </row>
    <row r="214" spans="1:15" ht="12.5">
      <c r="A214" s="220"/>
      <c r="B214" s="205"/>
      <c r="C214" s="201" t="str">
        <f t="shared" si="0"/>
        <v/>
      </c>
      <c r="D214" s="201" t="str">
        <f t="shared" si="4"/>
        <v/>
      </c>
      <c r="E214" s="201" t="str">
        <f t="shared" si="1"/>
        <v/>
      </c>
      <c r="F214" s="201" t="str">
        <f>IF(COUNTA($N214:$O214)&gt;0,'Input Contracting processes'!$P214,"")</f>
        <v/>
      </c>
      <c r="G214" s="201" t="str">
        <f>IF(COUNTA($N214:$O214)&gt;0,'Input Contracting processes'!$S214,"")</f>
        <v/>
      </c>
      <c r="H214" s="201" t="str">
        <f>IF(COUNTA($N214:$O214)&gt;0,'Input Contracting processes'!$K214,"")</f>
        <v/>
      </c>
      <c r="I214" s="201" t="str">
        <f>IF(COUNTA($N214:$O214)&gt;0,'Input Contracting processes'!$L214,"")</f>
        <v/>
      </c>
      <c r="J214" s="226" t="str">
        <f t="shared" si="7"/>
        <v/>
      </c>
      <c r="K214" s="226" t="str">
        <f t="shared" si="3"/>
        <v/>
      </c>
      <c r="L214" s="206"/>
      <c r="M214" s="221"/>
      <c r="N214" s="217"/>
      <c r="O214" s="165"/>
    </row>
    <row r="215" spans="1:15" ht="12.5">
      <c r="A215" s="220"/>
      <c r="B215" s="205"/>
      <c r="C215" s="201" t="str">
        <f t="shared" si="0"/>
        <v/>
      </c>
      <c r="D215" s="201" t="str">
        <f t="shared" si="4"/>
        <v/>
      </c>
      <c r="E215" s="201" t="str">
        <f t="shared" si="1"/>
        <v/>
      </c>
      <c r="F215" s="201" t="str">
        <f>IF(COUNTA($N215:$O215)&gt;0,'Input Contracting processes'!$P215,"")</f>
        <v/>
      </c>
      <c r="G215" s="201" t="str">
        <f>IF(COUNTA($N215:$O215)&gt;0,'Input Contracting processes'!$S215,"")</f>
        <v/>
      </c>
      <c r="H215" s="201" t="str">
        <f>IF(COUNTA($N215:$O215)&gt;0,'Input Contracting processes'!$K215,"")</f>
        <v/>
      </c>
      <c r="I215" s="201" t="str">
        <f>IF(COUNTA($N215:$O215)&gt;0,'Input Contracting processes'!$L215,"")</f>
        <v/>
      </c>
      <c r="J215" s="226" t="str">
        <f t="shared" si="7"/>
        <v/>
      </c>
      <c r="K215" s="226" t="str">
        <f t="shared" si="3"/>
        <v/>
      </c>
      <c r="L215" s="206"/>
      <c r="M215" s="221"/>
      <c r="N215" s="217"/>
      <c r="O215" s="165"/>
    </row>
    <row r="216" spans="1:15" ht="12.5">
      <c r="A216" s="220"/>
      <c r="B216" s="205"/>
      <c r="C216" s="201" t="str">
        <f t="shared" si="0"/>
        <v/>
      </c>
      <c r="D216" s="201" t="str">
        <f t="shared" si="4"/>
        <v/>
      </c>
      <c r="E216" s="201" t="str">
        <f t="shared" si="1"/>
        <v/>
      </c>
      <c r="F216" s="201" t="str">
        <f>IF(COUNTA($N216:$O216)&gt;0,'Input Contracting processes'!$P216,"")</f>
        <v/>
      </c>
      <c r="G216" s="201" t="str">
        <f>IF(COUNTA($N216:$O216)&gt;0,'Input Contracting processes'!$S216,"")</f>
        <v/>
      </c>
      <c r="H216" s="201" t="str">
        <f>IF(COUNTA($N216:$O216)&gt;0,'Input Contracting processes'!$K216,"")</f>
        <v/>
      </c>
      <c r="I216" s="201" t="str">
        <f>IF(COUNTA($N216:$O216)&gt;0,'Input Contracting processes'!$L216,"")</f>
        <v/>
      </c>
      <c r="J216" s="226" t="str">
        <f t="shared" si="7"/>
        <v/>
      </c>
      <c r="K216" s="226" t="str">
        <f t="shared" si="3"/>
        <v/>
      </c>
      <c r="L216" s="206"/>
      <c r="M216" s="221"/>
      <c r="N216" s="217"/>
      <c r="O216" s="165"/>
    </row>
    <row r="217" spans="1:15" ht="12.5">
      <c r="A217" s="220"/>
      <c r="B217" s="205"/>
      <c r="C217" s="201" t="str">
        <f t="shared" si="0"/>
        <v/>
      </c>
      <c r="D217" s="201" t="str">
        <f t="shared" si="4"/>
        <v/>
      </c>
      <c r="E217" s="201" t="str">
        <f t="shared" si="1"/>
        <v/>
      </c>
      <c r="F217" s="201" t="str">
        <f>IF(COUNTA($N217:$O217)&gt;0,'Input Contracting processes'!$P217,"")</f>
        <v/>
      </c>
      <c r="G217" s="201" t="str">
        <f>IF(COUNTA($N217:$O217)&gt;0,'Input Contracting processes'!$S217,"")</f>
        <v/>
      </c>
      <c r="H217" s="201" t="str">
        <f>IF(COUNTA($N217:$O217)&gt;0,'Input Contracting processes'!$K217,"")</f>
        <v/>
      </c>
      <c r="I217" s="201" t="str">
        <f>IF(COUNTA($N217:$O217)&gt;0,'Input Contracting processes'!$L217,"")</f>
        <v/>
      </c>
      <c r="J217" s="226" t="str">
        <f t="shared" si="7"/>
        <v/>
      </c>
      <c r="K217" s="226" t="str">
        <f t="shared" si="3"/>
        <v/>
      </c>
      <c r="L217" s="206"/>
      <c r="M217" s="221"/>
      <c r="N217" s="217"/>
      <c r="O217" s="165"/>
    </row>
    <row r="218" spans="1:15" ht="12.5">
      <c r="A218" s="220"/>
      <c r="B218" s="205"/>
      <c r="C218" s="201" t="str">
        <f t="shared" si="0"/>
        <v/>
      </c>
      <c r="D218" s="201" t="str">
        <f t="shared" si="4"/>
        <v/>
      </c>
      <c r="E218" s="201" t="str">
        <f t="shared" si="1"/>
        <v/>
      </c>
      <c r="F218" s="201" t="str">
        <f>IF(COUNTA($N218:$O218)&gt;0,'Input Contracting processes'!$P218,"")</f>
        <v/>
      </c>
      <c r="G218" s="201" t="str">
        <f>IF(COUNTA($N218:$O218)&gt;0,'Input Contracting processes'!$S218,"")</f>
        <v/>
      </c>
      <c r="H218" s="201" t="str">
        <f>IF(COUNTA($N218:$O218)&gt;0,'Input Contracting processes'!$K218,"")</f>
        <v/>
      </c>
      <c r="I218" s="201" t="str">
        <f>IF(COUNTA($N218:$O218)&gt;0,'Input Contracting processes'!$L218,"")</f>
        <v/>
      </c>
      <c r="J218" s="226" t="str">
        <f t="shared" si="7"/>
        <v/>
      </c>
      <c r="K218" s="226" t="str">
        <f t="shared" si="3"/>
        <v/>
      </c>
      <c r="L218" s="206"/>
      <c r="M218" s="221"/>
      <c r="N218" s="217"/>
      <c r="O218" s="165"/>
    </row>
    <row r="219" spans="1:15" ht="12.5">
      <c r="A219" s="220"/>
      <c r="B219" s="205"/>
      <c r="C219" s="201" t="str">
        <f t="shared" si="0"/>
        <v/>
      </c>
      <c r="D219" s="201" t="str">
        <f t="shared" si="4"/>
        <v/>
      </c>
      <c r="E219" s="201" t="str">
        <f t="shared" si="1"/>
        <v/>
      </c>
      <c r="F219" s="201" t="str">
        <f>IF(COUNTA($N219:$O219)&gt;0,'Input Contracting processes'!$P219,"")</f>
        <v/>
      </c>
      <c r="G219" s="201" t="str">
        <f>IF(COUNTA($N219:$O219)&gt;0,'Input Contracting processes'!$S219,"")</f>
        <v/>
      </c>
      <c r="H219" s="201" t="str">
        <f>IF(COUNTA($N219:$O219)&gt;0,'Input Contracting processes'!$K219,"")</f>
        <v/>
      </c>
      <c r="I219" s="201" t="str">
        <f>IF(COUNTA($N219:$O219)&gt;0,'Input Contracting processes'!$L219,"")</f>
        <v/>
      </c>
      <c r="J219" s="226" t="str">
        <f t="shared" si="7"/>
        <v/>
      </c>
      <c r="K219" s="226" t="str">
        <f t="shared" si="3"/>
        <v/>
      </c>
      <c r="L219" s="206"/>
      <c r="M219" s="221"/>
      <c r="N219" s="217"/>
      <c r="O219" s="165"/>
    </row>
    <row r="220" spans="1:15" ht="12.5">
      <c r="A220" s="220"/>
      <c r="B220" s="205"/>
      <c r="C220" s="201" t="str">
        <f t="shared" si="0"/>
        <v/>
      </c>
      <c r="D220" s="201" t="str">
        <f t="shared" si="4"/>
        <v/>
      </c>
      <c r="E220" s="201" t="str">
        <f t="shared" si="1"/>
        <v/>
      </c>
      <c r="F220" s="201" t="str">
        <f>IF(COUNTA($N220:$O220)&gt;0,'Input Contracting processes'!$P220,"")</f>
        <v/>
      </c>
      <c r="G220" s="201" t="str">
        <f>IF(COUNTA($N220:$O220)&gt;0,'Input Contracting processes'!$S220,"")</f>
        <v/>
      </c>
      <c r="H220" s="201" t="str">
        <f>IF(COUNTA($N220:$O220)&gt;0,'Input Contracting processes'!$K220,"")</f>
        <v/>
      </c>
      <c r="I220" s="201" t="str">
        <f>IF(COUNTA($N220:$O220)&gt;0,'Input Contracting processes'!$L220,"")</f>
        <v/>
      </c>
      <c r="J220" s="226" t="str">
        <f t="shared" si="7"/>
        <v/>
      </c>
      <c r="K220" s="226" t="str">
        <f t="shared" si="3"/>
        <v/>
      </c>
      <c r="L220" s="206"/>
      <c r="M220" s="221"/>
      <c r="N220" s="217"/>
      <c r="O220" s="165"/>
    </row>
    <row r="221" spans="1:15" ht="12.5">
      <c r="A221" s="220"/>
      <c r="B221" s="205"/>
      <c r="C221" s="201" t="str">
        <f t="shared" si="0"/>
        <v/>
      </c>
      <c r="D221" s="201" t="str">
        <f t="shared" si="4"/>
        <v/>
      </c>
      <c r="E221" s="201" t="str">
        <f t="shared" si="1"/>
        <v/>
      </c>
      <c r="F221" s="201" t="str">
        <f>IF(COUNTA($N221:$O221)&gt;0,'Input Contracting processes'!$P221,"")</f>
        <v/>
      </c>
      <c r="G221" s="201" t="str">
        <f>IF(COUNTA($N221:$O221)&gt;0,'Input Contracting processes'!$S221,"")</f>
        <v/>
      </c>
      <c r="H221" s="201" t="str">
        <f>IF(COUNTA($N221:$O221)&gt;0,'Input Contracting processes'!$K221,"")</f>
        <v/>
      </c>
      <c r="I221" s="201" t="str">
        <f>IF(COUNTA($N221:$O221)&gt;0,'Input Contracting processes'!$L221,"")</f>
        <v/>
      </c>
      <c r="J221" s="226" t="str">
        <f t="shared" si="7"/>
        <v/>
      </c>
      <c r="K221" s="226" t="str">
        <f t="shared" si="3"/>
        <v/>
      </c>
      <c r="L221" s="206"/>
      <c r="M221" s="221"/>
      <c r="N221" s="217"/>
      <c r="O221" s="165"/>
    </row>
    <row r="222" spans="1:15" ht="12.5">
      <c r="A222" s="220"/>
      <c r="B222" s="205"/>
      <c r="C222" s="201" t="str">
        <f t="shared" si="0"/>
        <v/>
      </c>
      <c r="D222" s="201" t="str">
        <f t="shared" si="4"/>
        <v/>
      </c>
      <c r="E222" s="201" t="str">
        <f t="shared" si="1"/>
        <v/>
      </c>
      <c r="F222" s="201" t="str">
        <f>IF(COUNTA($N222:$O222)&gt;0,'Input Contracting processes'!$P222,"")</f>
        <v/>
      </c>
      <c r="G222" s="201" t="str">
        <f>IF(COUNTA($N222:$O222)&gt;0,'Input Contracting processes'!$S222,"")</f>
        <v/>
      </c>
      <c r="H222" s="201" t="str">
        <f>IF(COUNTA($N222:$O222)&gt;0,'Input Contracting processes'!$K222,"")</f>
        <v/>
      </c>
      <c r="I222" s="201" t="str">
        <f>IF(COUNTA($N222:$O222)&gt;0,'Input Contracting processes'!$L222,"")</f>
        <v/>
      </c>
      <c r="J222" s="226" t="str">
        <f t="shared" si="7"/>
        <v/>
      </c>
      <c r="K222" s="226" t="str">
        <f t="shared" si="3"/>
        <v/>
      </c>
      <c r="L222" s="206"/>
      <c r="M222" s="221"/>
      <c r="N222" s="217"/>
      <c r="O222" s="165"/>
    </row>
    <row r="223" spans="1:15" ht="12.5">
      <c r="A223" s="220"/>
      <c r="B223" s="205"/>
      <c r="C223" s="201" t="str">
        <f t="shared" si="0"/>
        <v/>
      </c>
      <c r="D223" s="201" t="str">
        <f t="shared" si="4"/>
        <v/>
      </c>
      <c r="E223" s="201" t="str">
        <f t="shared" si="1"/>
        <v/>
      </c>
      <c r="F223" s="201" t="str">
        <f>IF(COUNTA($N223:$O223)&gt;0,'Input Contracting processes'!$P223,"")</f>
        <v/>
      </c>
      <c r="G223" s="201" t="str">
        <f>IF(COUNTA($N223:$O223)&gt;0,'Input Contracting processes'!$S223,"")</f>
        <v/>
      </c>
      <c r="H223" s="201" t="str">
        <f>IF(COUNTA($N223:$O223)&gt;0,'Input Contracting processes'!$K223,"")</f>
        <v/>
      </c>
      <c r="I223" s="201" t="str">
        <f>IF(COUNTA($N223:$O223)&gt;0,'Input Contracting processes'!$L223,"")</f>
        <v/>
      </c>
      <c r="J223" s="226" t="str">
        <f t="shared" si="7"/>
        <v/>
      </c>
      <c r="K223" s="226" t="str">
        <f t="shared" si="3"/>
        <v/>
      </c>
      <c r="L223" s="206"/>
      <c r="M223" s="221"/>
      <c r="N223" s="217"/>
      <c r="O223" s="165"/>
    </row>
    <row r="224" spans="1:15" ht="12.5">
      <c r="A224" s="220"/>
      <c r="B224" s="205"/>
      <c r="C224" s="201" t="str">
        <f t="shared" si="0"/>
        <v/>
      </c>
      <c r="D224" s="201" t="str">
        <f t="shared" si="4"/>
        <v/>
      </c>
      <c r="E224" s="201" t="str">
        <f t="shared" si="1"/>
        <v/>
      </c>
      <c r="F224" s="201" t="str">
        <f>IF(COUNTA($N224:$O224)&gt;0,'Input Contracting processes'!$P224,"")</f>
        <v/>
      </c>
      <c r="G224" s="201" t="str">
        <f>IF(COUNTA($N224:$O224)&gt;0,'Input Contracting processes'!$S224,"")</f>
        <v/>
      </c>
      <c r="H224" s="201" t="str">
        <f>IF(COUNTA($N224:$O224)&gt;0,'Input Contracting processes'!$K224,"")</f>
        <v/>
      </c>
      <c r="I224" s="201" t="str">
        <f>IF(COUNTA($N224:$O224)&gt;0,'Input Contracting processes'!$L224,"")</f>
        <v/>
      </c>
      <c r="J224" s="226" t="str">
        <f t="shared" si="7"/>
        <v/>
      </c>
      <c r="K224" s="226" t="str">
        <f t="shared" si="3"/>
        <v/>
      </c>
      <c r="L224" s="206"/>
      <c r="M224" s="221"/>
      <c r="N224" s="217"/>
      <c r="O224" s="165"/>
    </row>
    <row r="225" spans="1:15" ht="12.5">
      <c r="A225" s="220"/>
      <c r="B225" s="205"/>
      <c r="C225" s="201" t="str">
        <f t="shared" si="0"/>
        <v/>
      </c>
      <c r="D225" s="201" t="str">
        <f t="shared" si="4"/>
        <v/>
      </c>
      <c r="E225" s="201" t="str">
        <f t="shared" si="1"/>
        <v/>
      </c>
      <c r="F225" s="201" t="str">
        <f>IF(COUNTA($N225:$O225)&gt;0,'Input Contracting processes'!$P225,"")</f>
        <v/>
      </c>
      <c r="G225" s="201" t="str">
        <f>IF(COUNTA($N225:$O225)&gt;0,'Input Contracting processes'!$S225,"")</f>
        <v/>
      </c>
      <c r="H225" s="201" t="str">
        <f>IF(COUNTA($N225:$O225)&gt;0,'Input Contracting processes'!$K225,"")</f>
        <v/>
      </c>
      <c r="I225" s="201" t="str">
        <f>IF(COUNTA($N225:$O225)&gt;0,'Input Contracting processes'!$L225,"")</f>
        <v/>
      </c>
      <c r="J225" s="226" t="str">
        <f t="shared" si="7"/>
        <v/>
      </c>
      <c r="K225" s="226" t="str">
        <f t="shared" si="3"/>
        <v/>
      </c>
      <c r="L225" s="206"/>
      <c r="M225" s="221"/>
      <c r="N225" s="217"/>
      <c r="O225" s="165"/>
    </row>
    <row r="226" spans="1:15" ht="12.5">
      <c r="A226" s="220"/>
      <c r="B226" s="205"/>
      <c r="C226" s="201" t="str">
        <f t="shared" si="0"/>
        <v/>
      </c>
      <c r="D226" s="201" t="str">
        <f t="shared" si="4"/>
        <v/>
      </c>
      <c r="E226" s="201" t="str">
        <f t="shared" si="1"/>
        <v/>
      </c>
      <c r="F226" s="201" t="str">
        <f>IF(COUNTA($N226:$O226)&gt;0,'Input Contracting processes'!$P226,"")</f>
        <v/>
      </c>
      <c r="G226" s="201" t="str">
        <f>IF(COUNTA($N226:$O226)&gt;0,'Input Contracting processes'!$S226,"")</f>
        <v/>
      </c>
      <c r="H226" s="201" t="str">
        <f>IF(COUNTA($N226:$O226)&gt;0,'Input Contracting processes'!$K226,"")</f>
        <v/>
      </c>
      <c r="I226" s="201" t="str">
        <f>IF(COUNTA($N226:$O226)&gt;0,'Input Contracting processes'!$L226,"")</f>
        <v/>
      </c>
      <c r="J226" s="226" t="str">
        <f t="shared" si="7"/>
        <v/>
      </c>
      <c r="K226" s="226" t="str">
        <f t="shared" si="3"/>
        <v/>
      </c>
      <c r="L226" s="206"/>
      <c r="M226" s="221"/>
      <c r="N226" s="217"/>
      <c r="O226" s="165"/>
    </row>
    <row r="227" spans="1:15" ht="12.5">
      <c r="A227" s="220"/>
      <c r="B227" s="205"/>
      <c r="C227" s="201" t="str">
        <f t="shared" si="0"/>
        <v/>
      </c>
      <c r="D227" s="201" t="str">
        <f t="shared" si="4"/>
        <v/>
      </c>
      <c r="E227" s="201" t="str">
        <f t="shared" si="1"/>
        <v/>
      </c>
      <c r="F227" s="201" t="str">
        <f>IF(COUNTA($N227:$O227)&gt;0,'Input Contracting processes'!$P227,"")</f>
        <v/>
      </c>
      <c r="G227" s="201" t="str">
        <f>IF(COUNTA($N227:$O227)&gt;0,'Input Contracting processes'!$S227,"")</f>
        <v/>
      </c>
      <c r="H227" s="201" t="str">
        <f>IF(COUNTA($N227:$O227)&gt;0,'Input Contracting processes'!$K227,"")</f>
        <v/>
      </c>
      <c r="I227" s="201" t="str">
        <f>IF(COUNTA($N227:$O227)&gt;0,'Input Contracting processes'!$L227,"")</f>
        <v/>
      </c>
      <c r="J227" s="226" t="str">
        <f t="shared" si="7"/>
        <v/>
      </c>
      <c r="K227" s="226" t="str">
        <f t="shared" si="3"/>
        <v/>
      </c>
      <c r="L227" s="206"/>
      <c r="M227" s="221"/>
      <c r="N227" s="217"/>
      <c r="O227" s="165"/>
    </row>
    <row r="228" spans="1:15" ht="12.5">
      <c r="A228" s="220"/>
      <c r="B228" s="205"/>
      <c r="C228" s="201" t="str">
        <f t="shared" si="0"/>
        <v/>
      </c>
      <c r="D228" s="201" t="str">
        <f t="shared" si="4"/>
        <v/>
      </c>
      <c r="E228" s="201" t="str">
        <f t="shared" si="1"/>
        <v/>
      </c>
      <c r="F228" s="201" t="str">
        <f>IF(COUNTA($N228:$O228)&gt;0,'Input Contracting processes'!$P228,"")</f>
        <v/>
      </c>
      <c r="G228" s="201" t="str">
        <f>IF(COUNTA($N228:$O228)&gt;0,'Input Contracting processes'!$S228,"")</f>
        <v/>
      </c>
      <c r="H228" s="201" t="str">
        <f>IF(COUNTA($N228:$O228)&gt;0,'Input Contracting processes'!$K228,"")</f>
        <v/>
      </c>
      <c r="I228" s="201" t="str">
        <f>IF(COUNTA($N228:$O228)&gt;0,'Input Contracting processes'!$L228,"")</f>
        <v/>
      </c>
      <c r="J228" s="226" t="str">
        <f t="shared" si="7"/>
        <v/>
      </c>
      <c r="K228" s="226" t="str">
        <f t="shared" si="3"/>
        <v/>
      </c>
      <c r="L228" s="206"/>
      <c r="M228" s="221"/>
      <c r="N228" s="217"/>
      <c r="O228" s="165"/>
    </row>
    <row r="229" spans="1:15" ht="12.5">
      <c r="A229" s="220"/>
      <c r="B229" s="205"/>
      <c r="C229" s="201" t="str">
        <f t="shared" si="0"/>
        <v/>
      </c>
      <c r="D229" s="201" t="str">
        <f t="shared" si="4"/>
        <v/>
      </c>
      <c r="E229" s="201" t="str">
        <f t="shared" si="1"/>
        <v/>
      </c>
      <c r="F229" s="201" t="str">
        <f>IF(COUNTA($N229:$O229)&gt;0,'Input Contracting processes'!$P229,"")</f>
        <v/>
      </c>
      <c r="G229" s="201" t="str">
        <f>IF(COUNTA($N229:$O229)&gt;0,'Input Contracting processes'!$S229,"")</f>
        <v/>
      </c>
      <c r="H229" s="201" t="str">
        <f>IF(COUNTA($N229:$O229)&gt;0,'Input Contracting processes'!$K229,"")</f>
        <v/>
      </c>
      <c r="I229" s="201" t="str">
        <f>IF(COUNTA($N229:$O229)&gt;0,'Input Contracting processes'!$L229,"")</f>
        <v/>
      </c>
      <c r="J229" s="226" t="str">
        <f t="shared" si="7"/>
        <v/>
      </c>
      <c r="K229" s="226" t="str">
        <f t="shared" si="3"/>
        <v/>
      </c>
      <c r="L229" s="206"/>
      <c r="M229" s="221"/>
      <c r="N229" s="217"/>
      <c r="O229" s="165"/>
    </row>
    <row r="230" spans="1:15" ht="12.5">
      <c r="A230" s="220"/>
      <c r="B230" s="205"/>
      <c r="C230" s="201" t="str">
        <f t="shared" si="0"/>
        <v/>
      </c>
      <c r="D230" s="201" t="str">
        <f t="shared" si="4"/>
        <v/>
      </c>
      <c r="E230" s="201" t="str">
        <f t="shared" si="1"/>
        <v/>
      </c>
      <c r="F230" s="201" t="str">
        <f>IF(COUNTA($N230:$O230)&gt;0,'Input Contracting processes'!$P230,"")</f>
        <v/>
      </c>
      <c r="G230" s="201" t="str">
        <f>IF(COUNTA($N230:$O230)&gt;0,'Input Contracting processes'!$S230,"")</f>
        <v/>
      </c>
      <c r="H230" s="201" t="str">
        <f>IF(COUNTA($N230:$O230)&gt;0,'Input Contracting processes'!$K230,"")</f>
        <v/>
      </c>
      <c r="I230" s="201" t="str">
        <f>IF(COUNTA($N230:$O230)&gt;0,'Input Contracting processes'!$L230,"")</f>
        <v/>
      </c>
      <c r="J230" s="226" t="str">
        <f t="shared" si="7"/>
        <v/>
      </c>
      <c r="K230" s="226" t="str">
        <f t="shared" si="3"/>
        <v/>
      </c>
      <c r="L230" s="206"/>
      <c r="M230" s="221"/>
      <c r="N230" s="217"/>
      <c r="O230" s="165"/>
    </row>
    <row r="231" spans="1:15" ht="12.5">
      <c r="A231" s="220"/>
      <c r="B231" s="205"/>
      <c r="C231" s="201" t="str">
        <f t="shared" si="0"/>
        <v/>
      </c>
      <c r="D231" s="201" t="str">
        <f t="shared" si="4"/>
        <v/>
      </c>
      <c r="E231" s="201" t="str">
        <f t="shared" si="1"/>
        <v/>
      </c>
      <c r="F231" s="201" t="str">
        <f>IF(COUNTA($N231:$O231)&gt;0,'Input Contracting processes'!$P231,"")</f>
        <v/>
      </c>
      <c r="G231" s="201" t="str">
        <f>IF(COUNTA($N231:$O231)&gt;0,'Input Contracting processes'!$S231,"")</f>
        <v/>
      </c>
      <c r="H231" s="201" t="str">
        <f>IF(COUNTA($N231:$O231)&gt;0,'Input Contracting processes'!$K231,"")</f>
        <v/>
      </c>
      <c r="I231" s="201" t="str">
        <f>IF(COUNTA($N231:$O231)&gt;0,'Input Contracting processes'!$L231,"")</f>
        <v/>
      </c>
      <c r="J231" s="226" t="str">
        <f t="shared" si="7"/>
        <v/>
      </c>
      <c r="K231" s="226" t="str">
        <f t="shared" si="3"/>
        <v/>
      </c>
      <c r="L231" s="206"/>
      <c r="M231" s="221"/>
      <c r="N231" s="217"/>
      <c r="O231" s="165"/>
    </row>
    <row r="232" spans="1:15" ht="12.5">
      <c r="A232" s="220"/>
      <c r="B232" s="205"/>
      <c r="C232" s="201" t="str">
        <f t="shared" si="0"/>
        <v/>
      </c>
      <c r="D232" s="201" t="str">
        <f t="shared" si="4"/>
        <v/>
      </c>
      <c r="E232" s="201" t="str">
        <f t="shared" si="1"/>
        <v/>
      </c>
      <c r="F232" s="201" t="str">
        <f>IF(COUNTA($N232:$O232)&gt;0,'Input Contracting processes'!$P232,"")</f>
        <v/>
      </c>
      <c r="G232" s="201" t="str">
        <f>IF(COUNTA($N232:$O232)&gt;0,'Input Contracting processes'!$S232,"")</f>
        <v/>
      </c>
      <c r="H232" s="201" t="str">
        <f>IF(COUNTA($N232:$O232)&gt;0,'Input Contracting processes'!$K232,"")</f>
        <v/>
      </c>
      <c r="I232" s="201" t="str">
        <f>IF(COUNTA($N232:$O232)&gt;0,'Input Contracting processes'!$L232,"")</f>
        <v/>
      </c>
      <c r="J232" s="226" t="str">
        <f t="shared" si="7"/>
        <v/>
      </c>
      <c r="K232" s="226" t="str">
        <f t="shared" si="3"/>
        <v/>
      </c>
      <c r="L232" s="206"/>
      <c r="M232" s="221"/>
      <c r="N232" s="217"/>
      <c r="O232" s="165"/>
    </row>
    <row r="233" spans="1:15" ht="12.5">
      <c r="A233" s="220"/>
      <c r="B233" s="205"/>
      <c r="C233" s="201" t="str">
        <f t="shared" si="0"/>
        <v/>
      </c>
      <c r="D233" s="201" t="str">
        <f t="shared" si="4"/>
        <v/>
      </c>
      <c r="E233" s="201" t="str">
        <f t="shared" si="1"/>
        <v/>
      </c>
      <c r="F233" s="201" t="str">
        <f>IF(COUNTA($N233:$O233)&gt;0,'Input Contracting processes'!$P233,"")</f>
        <v/>
      </c>
      <c r="G233" s="201" t="str">
        <f>IF(COUNTA($N233:$O233)&gt;0,'Input Contracting processes'!$S233,"")</f>
        <v/>
      </c>
      <c r="H233" s="201" t="str">
        <f>IF(COUNTA($N233:$O233)&gt;0,'Input Contracting processes'!$K233,"")</f>
        <v/>
      </c>
      <c r="I233" s="201" t="str">
        <f>IF(COUNTA($N233:$O233)&gt;0,'Input Contracting processes'!$L233,"")</f>
        <v/>
      </c>
      <c r="J233" s="226" t="str">
        <f t="shared" si="7"/>
        <v/>
      </c>
      <c r="K233" s="226" t="str">
        <f t="shared" si="3"/>
        <v/>
      </c>
      <c r="L233" s="206"/>
      <c r="M233" s="221"/>
      <c r="N233" s="217"/>
      <c r="O233" s="165"/>
    </row>
    <row r="234" spans="1:15" ht="12.5">
      <c r="A234" s="220"/>
      <c r="B234" s="205"/>
      <c r="C234" s="201" t="str">
        <f t="shared" si="0"/>
        <v/>
      </c>
      <c r="D234" s="201" t="str">
        <f t="shared" si="4"/>
        <v/>
      </c>
      <c r="E234" s="201" t="str">
        <f t="shared" si="1"/>
        <v/>
      </c>
      <c r="F234" s="201" t="str">
        <f>IF(COUNTA($N234:$O234)&gt;0,'Input Contracting processes'!$P234,"")</f>
        <v/>
      </c>
      <c r="G234" s="201" t="str">
        <f>IF(COUNTA($N234:$O234)&gt;0,'Input Contracting processes'!$S234,"")</f>
        <v/>
      </c>
      <c r="H234" s="201" t="str">
        <f>IF(COUNTA($N234:$O234)&gt;0,'Input Contracting processes'!$K234,"")</f>
        <v/>
      </c>
      <c r="I234" s="201" t="str">
        <f>IF(COUNTA($N234:$O234)&gt;0,'Input Contracting processes'!$L234,"")</f>
        <v/>
      </c>
      <c r="J234" s="226" t="str">
        <f t="shared" si="7"/>
        <v/>
      </c>
      <c r="K234" s="226" t="str">
        <f t="shared" si="3"/>
        <v/>
      </c>
      <c r="L234" s="206"/>
      <c r="M234" s="221"/>
      <c r="N234" s="217"/>
      <c r="O234" s="165"/>
    </row>
    <row r="235" spans="1:15" ht="12.5">
      <c r="A235" s="220"/>
      <c r="B235" s="205"/>
      <c r="C235" s="201" t="str">
        <f t="shared" si="0"/>
        <v/>
      </c>
      <c r="D235" s="201" t="str">
        <f t="shared" si="4"/>
        <v/>
      </c>
      <c r="E235" s="201" t="str">
        <f t="shared" si="1"/>
        <v/>
      </c>
      <c r="F235" s="201" t="str">
        <f>IF(COUNTA($N235:$O235)&gt;0,'Input Contracting processes'!$P235,"")</f>
        <v/>
      </c>
      <c r="G235" s="201" t="str">
        <f>IF(COUNTA($N235:$O235)&gt;0,'Input Contracting processes'!$S235,"")</f>
        <v/>
      </c>
      <c r="H235" s="201" t="str">
        <f>IF(COUNTA($N235:$O235)&gt;0,'Input Contracting processes'!$K235,"")</f>
        <v/>
      </c>
      <c r="I235" s="201" t="str">
        <f>IF(COUNTA($N235:$O235)&gt;0,'Input Contracting processes'!$L235,"")</f>
        <v/>
      </c>
      <c r="J235" s="226" t="str">
        <f t="shared" si="7"/>
        <v/>
      </c>
      <c r="K235" s="226" t="str">
        <f t="shared" si="3"/>
        <v/>
      </c>
      <c r="L235" s="206"/>
      <c r="M235" s="221"/>
      <c r="N235" s="217"/>
      <c r="O235" s="165"/>
    </row>
    <row r="236" spans="1:15" ht="12.5">
      <c r="A236" s="220"/>
      <c r="B236" s="205"/>
      <c r="C236" s="201" t="str">
        <f t="shared" si="0"/>
        <v/>
      </c>
      <c r="D236" s="201" t="str">
        <f t="shared" si="4"/>
        <v/>
      </c>
      <c r="E236" s="201" t="str">
        <f t="shared" si="1"/>
        <v/>
      </c>
      <c r="F236" s="201" t="str">
        <f>IF(COUNTA($N236:$O236)&gt;0,'Input Contracting processes'!$P236,"")</f>
        <v/>
      </c>
      <c r="G236" s="201" t="str">
        <f>IF(COUNTA($N236:$O236)&gt;0,'Input Contracting processes'!$S236,"")</f>
        <v/>
      </c>
      <c r="H236" s="201" t="str">
        <f>IF(COUNTA($N236:$O236)&gt;0,'Input Contracting processes'!$K236,"")</f>
        <v/>
      </c>
      <c r="I236" s="201" t="str">
        <f>IF(COUNTA($N236:$O236)&gt;0,'Input Contracting processes'!$L236,"")</f>
        <v/>
      </c>
      <c r="J236" s="226" t="str">
        <f t="shared" si="7"/>
        <v/>
      </c>
      <c r="K236" s="226" t="str">
        <f t="shared" si="3"/>
        <v/>
      </c>
      <c r="L236" s="206"/>
      <c r="M236" s="221"/>
      <c r="N236" s="217"/>
      <c r="O236" s="165"/>
    </row>
    <row r="237" spans="1:15" ht="12.5">
      <c r="A237" s="220"/>
      <c r="B237" s="205"/>
      <c r="C237" s="201" t="str">
        <f t="shared" si="0"/>
        <v/>
      </c>
      <c r="D237" s="201" t="str">
        <f t="shared" si="4"/>
        <v/>
      </c>
      <c r="E237" s="201" t="str">
        <f t="shared" si="1"/>
        <v/>
      </c>
      <c r="F237" s="201" t="str">
        <f>IF(COUNTA($N237:$O237)&gt;0,'Input Contracting processes'!$P237,"")</f>
        <v/>
      </c>
      <c r="G237" s="201" t="str">
        <f>IF(COUNTA($N237:$O237)&gt;0,'Input Contracting processes'!$S237,"")</f>
        <v/>
      </c>
      <c r="H237" s="201" t="str">
        <f>IF(COUNTA($N237:$O237)&gt;0,'Input Contracting processes'!$K237,"")</f>
        <v/>
      </c>
      <c r="I237" s="201" t="str">
        <f>IF(COUNTA($N237:$O237)&gt;0,'Input Contracting processes'!$L237,"")</f>
        <v/>
      </c>
      <c r="J237" s="226" t="str">
        <f t="shared" si="7"/>
        <v/>
      </c>
      <c r="K237" s="226" t="str">
        <f t="shared" si="3"/>
        <v/>
      </c>
      <c r="L237" s="206"/>
      <c r="M237" s="221"/>
      <c r="N237" s="217"/>
      <c r="O237" s="165"/>
    </row>
    <row r="238" spans="1:15" ht="12.5">
      <c r="A238" s="220"/>
      <c r="B238" s="205"/>
      <c r="C238" s="201" t="str">
        <f t="shared" si="0"/>
        <v/>
      </c>
      <c r="D238" s="201" t="str">
        <f t="shared" si="4"/>
        <v/>
      </c>
      <c r="E238" s="201" t="str">
        <f t="shared" si="1"/>
        <v/>
      </c>
      <c r="F238" s="201" t="str">
        <f>IF(COUNTA($N238:$O238)&gt;0,'Input Contracting processes'!$P238,"")</f>
        <v/>
      </c>
      <c r="G238" s="201" t="str">
        <f>IF(COUNTA($N238:$O238)&gt;0,'Input Contracting processes'!$S238,"")</f>
        <v/>
      </c>
      <c r="H238" s="201" t="str">
        <f>IF(COUNTA($N238:$O238)&gt;0,'Input Contracting processes'!$K238,"")</f>
        <v/>
      </c>
      <c r="I238" s="201" t="str">
        <f>IF(COUNTA($N238:$O238)&gt;0,'Input Contracting processes'!$L238,"")</f>
        <v/>
      </c>
      <c r="J238" s="226" t="str">
        <f t="shared" si="7"/>
        <v/>
      </c>
      <c r="K238" s="226" t="str">
        <f t="shared" si="3"/>
        <v/>
      </c>
      <c r="L238" s="206"/>
      <c r="M238" s="221"/>
      <c r="N238" s="217"/>
      <c r="O238" s="165"/>
    </row>
    <row r="239" spans="1:15" ht="12.5">
      <c r="A239" s="220"/>
      <c r="B239" s="205"/>
      <c r="C239" s="201" t="str">
        <f t="shared" si="0"/>
        <v/>
      </c>
      <c r="D239" s="201" t="str">
        <f t="shared" si="4"/>
        <v/>
      </c>
      <c r="E239" s="201" t="str">
        <f t="shared" si="1"/>
        <v/>
      </c>
      <c r="F239" s="201" t="str">
        <f>IF(COUNTA($N239:$O239)&gt;0,'Input Contracting processes'!$P239,"")</f>
        <v/>
      </c>
      <c r="G239" s="201" t="str">
        <f>IF(COUNTA($N239:$O239)&gt;0,'Input Contracting processes'!$S239,"")</f>
        <v/>
      </c>
      <c r="H239" s="201" t="str">
        <f>IF(COUNTA($N239:$O239)&gt;0,'Input Contracting processes'!$K239,"")</f>
        <v/>
      </c>
      <c r="I239" s="201" t="str">
        <f>IF(COUNTA($N239:$O239)&gt;0,'Input Contracting processes'!$L239,"")</f>
        <v/>
      </c>
      <c r="J239" s="226" t="str">
        <f t="shared" si="7"/>
        <v/>
      </c>
      <c r="K239" s="226" t="str">
        <f t="shared" si="3"/>
        <v/>
      </c>
      <c r="L239" s="206"/>
      <c r="M239" s="221"/>
      <c r="N239" s="217"/>
      <c r="O239" s="165"/>
    </row>
    <row r="240" spans="1:15" ht="12.5">
      <c r="A240" s="220"/>
      <c r="B240" s="205"/>
      <c r="C240" s="201" t="str">
        <f t="shared" si="0"/>
        <v/>
      </c>
      <c r="D240" s="201" t="str">
        <f t="shared" si="4"/>
        <v/>
      </c>
      <c r="E240" s="201" t="str">
        <f t="shared" si="1"/>
        <v/>
      </c>
      <c r="F240" s="201" t="str">
        <f>IF(COUNTA($N240:$O240)&gt;0,'Input Contracting processes'!$P240,"")</f>
        <v/>
      </c>
      <c r="G240" s="201" t="str">
        <f>IF(COUNTA($N240:$O240)&gt;0,'Input Contracting processes'!$S240,"")</f>
        <v/>
      </c>
      <c r="H240" s="201" t="str">
        <f>IF(COUNTA($N240:$O240)&gt;0,'Input Contracting processes'!$K240,"")</f>
        <v/>
      </c>
      <c r="I240" s="201" t="str">
        <f>IF(COUNTA($N240:$O240)&gt;0,'Input Contracting processes'!$L240,"")</f>
        <v/>
      </c>
      <c r="J240" s="226" t="str">
        <f t="shared" si="7"/>
        <v/>
      </c>
      <c r="K240" s="226" t="str">
        <f t="shared" si="3"/>
        <v/>
      </c>
      <c r="L240" s="206"/>
      <c r="M240" s="221"/>
      <c r="N240" s="217"/>
      <c r="O240" s="165"/>
    </row>
    <row r="241" spans="1:15" ht="12.5">
      <c r="A241" s="220"/>
      <c r="B241" s="205"/>
      <c r="C241" s="201" t="str">
        <f t="shared" si="0"/>
        <v/>
      </c>
      <c r="D241" s="201" t="str">
        <f t="shared" si="4"/>
        <v/>
      </c>
      <c r="E241" s="201" t="str">
        <f t="shared" si="1"/>
        <v/>
      </c>
      <c r="F241" s="201" t="str">
        <f>IF(COUNTA($N241:$O241)&gt;0,'Input Contracting processes'!$P241,"")</f>
        <v/>
      </c>
      <c r="G241" s="201" t="str">
        <f>IF(COUNTA($N241:$O241)&gt;0,'Input Contracting processes'!$S241,"")</f>
        <v/>
      </c>
      <c r="H241" s="201" t="str">
        <f>IF(COUNTA($N241:$O241)&gt;0,'Input Contracting processes'!$K241,"")</f>
        <v/>
      </c>
      <c r="I241" s="201" t="str">
        <f>IF(COUNTA($N241:$O241)&gt;0,'Input Contracting processes'!$L241,"")</f>
        <v/>
      </c>
      <c r="J241" s="226" t="str">
        <f t="shared" si="7"/>
        <v/>
      </c>
      <c r="K241" s="226" t="str">
        <f t="shared" si="3"/>
        <v/>
      </c>
      <c r="L241" s="206"/>
      <c r="M241" s="221"/>
      <c r="N241" s="217"/>
      <c r="O241" s="165"/>
    </row>
    <row r="242" spans="1:15" ht="12.5">
      <c r="A242" s="220"/>
      <c r="B242" s="205"/>
      <c r="C242" s="201" t="str">
        <f t="shared" si="0"/>
        <v/>
      </c>
      <c r="D242" s="201" t="str">
        <f t="shared" si="4"/>
        <v/>
      </c>
      <c r="E242" s="201" t="str">
        <f t="shared" si="1"/>
        <v/>
      </c>
      <c r="F242" s="201" t="str">
        <f>IF(COUNTA($N242:$O242)&gt;0,'Input Contracting processes'!$P242,"")</f>
        <v/>
      </c>
      <c r="G242" s="201" t="str">
        <f>IF(COUNTA($N242:$O242)&gt;0,'Input Contracting processes'!$S242,"")</f>
        <v/>
      </c>
      <c r="H242" s="201" t="str">
        <f>IF(COUNTA($N242:$O242)&gt;0,'Input Contracting processes'!$K242,"")</f>
        <v/>
      </c>
      <c r="I242" s="201" t="str">
        <f>IF(COUNTA($N242:$O242)&gt;0,'Input Contracting processes'!$L242,"")</f>
        <v/>
      </c>
      <c r="J242" s="226" t="str">
        <f t="shared" si="7"/>
        <v/>
      </c>
      <c r="K242" s="226" t="str">
        <f t="shared" si="3"/>
        <v/>
      </c>
      <c r="L242" s="206"/>
      <c r="M242" s="221"/>
      <c r="N242" s="217"/>
      <c r="O242" s="165"/>
    </row>
    <row r="243" spans="1:15" ht="12.5">
      <c r="A243" s="220"/>
      <c r="B243" s="205"/>
      <c r="C243" s="201" t="str">
        <f t="shared" si="0"/>
        <v/>
      </c>
      <c r="D243" s="201" t="str">
        <f t="shared" si="4"/>
        <v/>
      </c>
      <c r="E243" s="201" t="str">
        <f t="shared" si="1"/>
        <v/>
      </c>
      <c r="F243" s="201" t="str">
        <f>IF(COUNTA($N243:$O243)&gt;0,'Input Contracting processes'!$P243,"")</f>
        <v/>
      </c>
      <c r="G243" s="201" t="str">
        <f>IF(COUNTA($N243:$O243)&gt;0,'Input Contracting processes'!$S243,"")</f>
        <v/>
      </c>
      <c r="H243" s="201" t="str">
        <f>IF(COUNTA($N243:$O243)&gt;0,'Input Contracting processes'!$K243,"")</f>
        <v/>
      </c>
      <c r="I243" s="201" t="str">
        <f>IF(COUNTA($N243:$O243)&gt;0,'Input Contracting processes'!$L243,"")</f>
        <v/>
      </c>
      <c r="J243" s="226" t="str">
        <f t="shared" si="7"/>
        <v/>
      </c>
      <c r="K243" s="226" t="str">
        <f t="shared" si="3"/>
        <v/>
      </c>
      <c r="L243" s="206"/>
      <c r="M243" s="221"/>
      <c r="N243" s="217"/>
      <c r="O243" s="165"/>
    </row>
    <row r="244" spans="1:15" ht="12.5">
      <c r="A244" s="220"/>
      <c r="B244" s="205"/>
      <c r="C244" s="201" t="str">
        <f t="shared" si="0"/>
        <v/>
      </c>
      <c r="D244" s="201" t="str">
        <f t="shared" si="4"/>
        <v/>
      </c>
      <c r="E244" s="201" t="str">
        <f t="shared" si="1"/>
        <v/>
      </c>
      <c r="F244" s="201" t="str">
        <f>IF(COUNTA($N244:$O244)&gt;0,'Input Contracting processes'!$P244,"")</f>
        <v/>
      </c>
      <c r="G244" s="201" t="str">
        <f>IF(COUNTA($N244:$O244)&gt;0,'Input Contracting processes'!$S244,"")</f>
        <v/>
      </c>
      <c r="H244" s="201" t="str">
        <f>IF(COUNTA($N244:$O244)&gt;0,'Input Contracting processes'!$K244,"")</f>
        <v/>
      </c>
      <c r="I244" s="201" t="str">
        <f>IF(COUNTA($N244:$O244)&gt;0,'Input Contracting processes'!$L244,"")</f>
        <v/>
      </c>
      <c r="J244" s="226" t="str">
        <f t="shared" si="7"/>
        <v/>
      </c>
      <c r="K244" s="226" t="str">
        <f t="shared" si="3"/>
        <v/>
      </c>
      <c r="L244" s="206"/>
      <c r="M244" s="221"/>
      <c r="N244" s="217"/>
      <c r="O244" s="165"/>
    </row>
    <row r="245" spans="1:15" ht="12.5">
      <c r="A245" s="220"/>
      <c r="B245" s="205"/>
      <c r="C245" s="201" t="str">
        <f t="shared" si="0"/>
        <v/>
      </c>
      <c r="D245" s="201" t="str">
        <f t="shared" si="4"/>
        <v/>
      </c>
      <c r="E245" s="201" t="str">
        <f t="shared" si="1"/>
        <v/>
      </c>
      <c r="F245" s="201" t="str">
        <f>IF(COUNTA($N245:$O245)&gt;0,'Input Contracting processes'!$P245,"")</f>
        <v/>
      </c>
      <c r="G245" s="201" t="str">
        <f>IF(COUNTA($N245:$O245)&gt;0,'Input Contracting processes'!$S245,"")</f>
        <v/>
      </c>
      <c r="H245" s="201" t="str">
        <f>IF(COUNTA($N245:$O245)&gt;0,'Input Contracting processes'!$K245,"")</f>
        <v/>
      </c>
      <c r="I245" s="201" t="str">
        <f>IF(COUNTA($N245:$O245)&gt;0,'Input Contracting processes'!$L245,"")</f>
        <v/>
      </c>
      <c r="J245" s="226" t="str">
        <f t="shared" si="7"/>
        <v/>
      </c>
      <c r="K245" s="226" t="str">
        <f t="shared" si="3"/>
        <v/>
      </c>
      <c r="L245" s="206"/>
      <c r="M245" s="221"/>
      <c r="N245" s="217"/>
      <c r="O245" s="165"/>
    </row>
    <row r="246" spans="1:15" ht="12.5">
      <c r="A246" s="220"/>
      <c r="B246" s="205"/>
      <c r="C246" s="201" t="str">
        <f t="shared" si="0"/>
        <v/>
      </c>
      <c r="D246" s="201" t="str">
        <f t="shared" si="4"/>
        <v/>
      </c>
      <c r="E246" s="201" t="str">
        <f t="shared" si="1"/>
        <v/>
      </c>
      <c r="F246" s="201" t="str">
        <f>IF(COUNTA($N246:$O246)&gt;0,'Input Contracting processes'!$P246,"")</f>
        <v/>
      </c>
      <c r="G246" s="201" t="str">
        <f>IF(COUNTA($N246:$O246)&gt;0,'Input Contracting processes'!$S246,"")</f>
        <v/>
      </c>
      <c r="H246" s="201" t="str">
        <f>IF(COUNTA($N246:$O246)&gt;0,'Input Contracting processes'!$K246,"")</f>
        <v/>
      </c>
      <c r="I246" s="201" t="str">
        <f>IF(COUNTA($N246:$O246)&gt;0,'Input Contracting processes'!$L246,"")</f>
        <v/>
      </c>
      <c r="J246" s="226" t="str">
        <f t="shared" si="7"/>
        <v/>
      </c>
      <c r="K246" s="226" t="str">
        <f t="shared" si="3"/>
        <v/>
      </c>
      <c r="L246" s="206"/>
      <c r="M246" s="221"/>
      <c r="N246" s="217"/>
      <c r="O246" s="165"/>
    </row>
    <row r="247" spans="1:15" ht="12.5">
      <c r="A247" s="220"/>
      <c r="B247" s="205"/>
      <c r="C247" s="201" t="str">
        <f t="shared" si="0"/>
        <v/>
      </c>
      <c r="D247" s="201" t="str">
        <f t="shared" si="4"/>
        <v/>
      </c>
      <c r="E247" s="201" t="str">
        <f t="shared" si="1"/>
        <v/>
      </c>
      <c r="F247" s="201" t="str">
        <f>IF(COUNTA($N247:$O247)&gt;0,'Input Contracting processes'!$P247,"")</f>
        <v/>
      </c>
      <c r="G247" s="201" t="str">
        <f>IF(COUNTA($N247:$O247)&gt;0,'Input Contracting processes'!$S247,"")</f>
        <v/>
      </c>
      <c r="H247" s="201" t="str">
        <f>IF(COUNTA($N247:$O247)&gt;0,'Input Contracting processes'!$K247,"")</f>
        <v/>
      </c>
      <c r="I247" s="201" t="str">
        <f>IF(COUNTA($N247:$O247)&gt;0,'Input Contracting processes'!$L247,"")</f>
        <v/>
      </c>
      <c r="J247" s="226" t="str">
        <f t="shared" si="7"/>
        <v/>
      </c>
      <c r="K247" s="226" t="str">
        <f t="shared" si="3"/>
        <v/>
      </c>
      <c r="L247" s="206"/>
      <c r="M247" s="221"/>
      <c r="N247" s="217"/>
      <c r="O247" s="165"/>
    </row>
    <row r="248" spans="1:15" ht="12.5">
      <c r="A248" s="220"/>
      <c r="B248" s="205"/>
      <c r="C248" s="201" t="str">
        <f t="shared" si="0"/>
        <v/>
      </c>
      <c r="D248" s="201" t="str">
        <f t="shared" si="4"/>
        <v/>
      </c>
      <c r="E248" s="201" t="str">
        <f t="shared" si="1"/>
        <v/>
      </c>
      <c r="F248" s="201" t="str">
        <f>IF(COUNTA($N248:$O248)&gt;0,'Input Contracting processes'!$P248,"")</f>
        <v/>
      </c>
      <c r="G248" s="201" t="str">
        <f>IF(COUNTA($N248:$O248)&gt;0,'Input Contracting processes'!$S248,"")</f>
        <v/>
      </c>
      <c r="H248" s="201" t="str">
        <f>IF(COUNTA($N248:$O248)&gt;0,'Input Contracting processes'!$K248,"")</f>
        <v/>
      </c>
      <c r="I248" s="201" t="str">
        <f>IF(COUNTA($N248:$O248)&gt;0,'Input Contracting processes'!$L248,"")</f>
        <v/>
      </c>
      <c r="J248" s="226" t="str">
        <f t="shared" si="7"/>
        <v/>
      </c>
      <c r="K248" s="226" t="str">
        <f t="shared" si="3"/>
        <v/>
      </c>
      <c r="L248" s="206"/>
      <c r="M248" s="221"/>
      <c r="N248" s="217"/>
      <c r="O248" s="165"/>
    </row>
    <row r="249" spans="1:15" ht="12.5">
      <c r="A249" s="220"/>
      <c r="B249" s="205"/>
      <c r="C249" s="201" t="str">
        <f t="shared" si="0"/>
        <v/>
      </c>
      <c r="D249" s="201" t="str">
        <f t="shared" si="4"/>
        <v/>
      </c>
      <c r="E249" s="201" t="str">
        <f t="shared" si="1"/>
        <v/>
      </c>
      <c r="F249" s="201" t="str">
        <f>IF(COUNTA($N249:$O249)&gt;0,'Input Contracting processes'!$P249,"")</f>
        <v/>
      </c>
      <c r="G249" s="201" t="str">
        <f>IF(COUNTA($N249:$O249)&gt;0,'Input Contracting processes'!$S249,"")</f>
        <v/>
      </c>
      <c r="H249" s="201" t="str">
        <f>IF(COUNTA($N249:$O249)&gt;0,'Input Contracting processes'!$K249,"")</f>
        <v/>
      </c>
      <c r="I249" s="201" t="str">
        <f>IF(COUNTA($N249:$O249)&gt;0,'Input Contracting processes'!$L249,"")</f>
        <v/>
      </c>
      <c r="J249" s="226" t="str">
        <f t="shared" si="7"/>
        <v/>
      </c>
      <c r="K249" s="226" t="str">
        <f t="shared" si="3"/>
        <v/>
      </c>
      <c r="L249" s="206"/>
      <c r="M249" s="221"/>
      <c r="N249" s="217"/>
      <c r="O249" s="165"/>
    </row>
    <row r="250" spans="1:15" ht="12.5">
      <c r="A250" s="220"/>
      <c r="B250" s="205"/>
      <c r="C250" s="201" t="str">
        <f t="shared" si="0"/>
        <v/>
      </c>
      <c r="D250" s="201" t="str">
        <f t="shared" si="4"/>
        <v/>
      </c>
      <c r="E250" s="201" t="str">
        <f t="shared" si="1"/>
        <v/>
      </c>
      <c r="F250" s="201" t="str">
        <f>IF(COUNTA($N250:$O250)&gt;0,'Input Contracting processes'!$P250,"")</f>
        <v/>
      </c>
      <c r="G250" s="201" t="str">
        <f>IF(COUNTA($N250:$O250)&gt;0,'Input Contracting processes'!$S250,"")</f>
        <v/>
      </c>
      <c r="H250" s="201" t="str">
        <f>IF(COUNTA($N250:$O250)&gt;0,'Input Contracting processes'!$K250,"")</f>
        <v/>
      </c>
      <c r="I250" s="201" t="str">
        <f>IF(COUNTA($N250:$O250)&gt;0,'Input Contracting processes'!$L250,"")</f>
        <v/>
      </c>
      <c r="J250" s="226" t="str">
        <f t="shared" si="7"/>
        <v/>
      </c>
      <c r="K250" s="226" t="str">
        <f t="shared" si="3"/>
        <v/>
      </c>
      <c r="L250" s="206"/>
      <c r="M250" s="221"/>
      <c r="N250" s="217"/>
      <c r="O250" s="165"/>
    </row>
    <row r="251" spans="1:15" ht="12.5">
      <c r="A251" s="220"/>
      <c r="B251" s="205"/>
      <c r="C251" s="201" t="str">
        <f t="shared" si="0"/>
        <v/>
      </c>
      <c r="D251" s="201" t="str">
        <f t="shared" si="4"/>
        <v/>
      </c>
      <c r="E251" s="201" t="str">
        <f t="shared" si="1"/>
        <v/>
      </c>
      <c r="F251" s="201" t="str">
        <f>IF(COUNTA($N251:$O251)&gt;0,'Input Contracting processes'!$P251,"")</f>
        <v/>
      </c>
      <c r="G251" s="201" t="str">
        <f>IF(COUNTA($N251:$O251)&gt;0,'Input Contracting processes'!$S251,"")</f>
        <v/>
      </c>
      <c r="H251" s="201" t="str">
        <f>IF(COUNTA($N251:$O251)&gt;0,'Input Contracting processes'!$K251,"")</f>
        <v/>
      </c>
      <c r="I251" s="201" t="str">
        <f>IF(COUNTA($N251:$O251)&gt;0,'Input Contracting processes'!$L251,"")</f>
        <v/>
      </c>
      <c r="J251" s="226" t="str">
        <f t="shared" si="7"/>
        <v/>
      </c>
      <c r="K251" s="226" t="str">
        <f t="shared" si="3"/>
        <v/>
      </c>
      <c r="L251" s="206"/>
      <c r="M251" s="221"/>
      <c r="N251" s="217"/>
      <c r="O251" s="165"/>
    </row>
    <row r="252" spans="1:15" ht="12.5">
      <c r="A252" s="220"/>
      <c r="B252" s="205"/>
      <c r="C252" s="201" t="str">
        <f t="shared" si="0"/>
        <v/>
      </c>
      <c r="D252" s="201" t="str">
        <f t="shared" si="4"/>
        <v/>
      </c>
      <c r="E252" s="201" t="str">
        <f t="shared" si="1"/>
        <v/>
      </c>
      <c r="F252" s="201" t="str">
        <f>IF(COUNTA($N252:$O252)&gt;0,'Input Contracting processes'!$P252,"")</f>
        <v/>
      </c>
      <c r="G252" s="201" t="str">
        <f>IF(COUNTA($N252:$O252)&gt;0,'Input Contracting processes'!$S252,"")</f>
        <v/>
      </c>
      <c r="H252" s="201" t="str">
        <f>IF(COUNTA($N252:$O252)&gt;0,'Input Contracting processes'!$K252,"")</f>
        <v/>
      </c>
      <c r="I252" s="201" t="str">
        <f>IF(COUNTA($N252:$O252)&gt;0,'Input Contracting processes'!$L252,"")</f>
        <v/>
      </c>
      <c r="J252" s="226" t="str">
        <f t="shared" si="7"/>
        <v/>
      </c>
      <c r="K252" s="226" t="str">
        <f t="shared" si="3"/>
        <v/>
      </c>
      <c r="L252" s="206"/>
      <c r="M252" s="221"/>
      <c r="N252" s="217"/>
      <c r="O252" s="165"/>
    </row>
    <row r="253" spans="1:15" ht="12.5">
      <c r="A253" s="220"/>
      <c r="B253" s="205"/>
      <c r="C253" s="201" t="str">
        <f t="shared" si="0"/>
        <v/>
      </c>
      <c r="D253" s="201" t="str">
        <f t="shared" si="4"/>
        <v/>
      </c>
      <c r="E253" s="201" t="str">
        <f t="shared" si="1"/>
        <v/>
      </c>
      <c r="F253" s="201" t="str">
        <f>IF(COUNTA($N253:$O253)&gt;0,'Input Contracting processes'!$P253,"")</f>
        <v/>
      </c>
      <c r="G253" s="201" t="str">
        <f>IF(COUNTA($N253:$O253)&gt;0,'Input Contracting processes'!$S253,"")</f>
        <v/>
      </c>
      <c r="H253" s="201" t="str">
        <f>IF(COUNTA($N253:$O253)&gt;0,'Input Contracting processes'!$K253,"")</f>
        <v/>
      </c>
      <c r="I253" s="201" t="str">
        <f>IF(COUNTA($N253:$O253)&gt;0,'Input Contracting processes'!$L253,"")</f>
        <v/>
      </c>
      <c r="J253" s="226" t="str">
        <f t="shared" si="7"/>
        <v/>
      </c>
      <c r="K253" s="226" t="str">
        <f t="shared" si="3"/>
        <v/>
      </c>
      <c r="L253" s="206"/>
      <c r="M253" s="221"/>
      <c r="N253" s="217"/>
      <c r="O253" s="165"/>
    </row>
    <row r="254" spans="1:15" ht="12.5">
      <c r="A254" s="220"/>
      <c r="B254" s="205"/>
      <c r="C254" s="201" t="str">
        <f t="shared" si="0"/>
        <v/>
      </c>
      <c r="D254" s="201" t="str">
        <f t="shared" si="4"/>
        <v/>
      </c>
      <c r="E254" s="201" t="str">
        <f t="shared" si="1"/>
        <v/>
      </c>
      <c r="F254" s="201" t="str">
        <f>IF(COUNTA($N254:$O254)&gt;0,'Input Contracting processes'!$P254,"")</f>
        <v/>
      </c>
      <c r="G254" s="201" t="str">
        <f>IF(COUNTA($N254:$O254)&gt;0,'Input Contracting processes'!$S254,"")</f>
        <v/>
      </c>
      <c r="H254" s="201" t="str">
        <f>IF(COUNTA($N254:$O254)&gt;0,'Input Contracting processes'!$K254,"")</f>
        <v/>
      </c>
      <c r="I254" s="201" t="str">
        <f>IF(COUNTA($N254:$O254)&gt;0,'Input Contracting processes'!$L254,"")</f>
        <v/>
      </c>
      <c r="J254" s="226" t="str">
        <f t="shared" si="7"/>
        <v/>
      </c>
      <c r="K254" s="226" t="str">
        <f t="shared" si="3"/>
        <v/>
      </c>
      <c r="L254" s="206"/>
      <c r="M254" s="221"/>
      <c r="N254" s="217"/>
      <c r="O254" s="165"/>
    </row>
    <row r="255" spans="1:15" ht="12.5">
      <c r="A255" s="220"/>
      <c r="B255" s="205"/>
      <c r="C255" s="201" t="str">
        <f t="shared" si="0"/>
        <v/>
      </c>
      <c r="D255" s="201" t="str">
        <f t="shared" si="4"/>
        <v/>
      </c>
      <c r="E255" s="201" t="str">
        <f t="shared" si="1"/>
        <v/>
      </c>
      <c r="F255" s="201" t="str">
        <f>IF(COUNTA($N255:$O255)&gt;0,'Input Contracting processes'!$P255,"")</f>
        <v/>
      </c>
      <c r="G255" s="201" t="str">
        <f>IF(COUNTA($N255:$O255)&gt;0,'Input Contracting processes'!$S255,"")</f>
        <v/>
      </c>
      <c r="H255" s="201" t="str">
        <f>IF(COUNTA($N255:$O255)&gt;0,'Input Contracting processes'!$K255,"")</f>
        <v/>
      </c>
      <c r="I255" s="201" t="str">
        <f>IF(COUNTA($N255:$O255)&gt;0,'Input Contracting processes'!$L255,"")</f>
        <v/>
      </c>
      <c r="J255" s="226" t="str">
        <f t="shared" si="7"/>
        <v/>
      </c>
      <c r="K255" s="226" t="str">
        <f t="shared" si="3"/>
        <v/>
      </c>
      <c r="L255" s="206"/>
      <c r="M255" s="221"/>
      <c r="N255" s="217"/>
      <c r="O255" s="165"/>
    </row>
    <row r="256" spans="1:15" ht="12.5">
      <c r="A256" s="220"/>
      <c r="B256" s="205"/>
      <c r="C256" s="201" t="str">
        <f t="shared" si="0"/>
        <v/>
      </c>
      <c r="D256" s="201" t="str">
        <f t="shared" si="4"/>
        <v/>
      </c>
      <c r="E256" s="201" t="str">
        <f t="shared" si="1"/>
        <v/>
      </c>
      <c r="F256" s="201" t="str">
        <f>IF(COUNTA($N256:$O256)&gt;0,'Input Contracting processes'!$P256,"")</f>
        <v/>
      </c>
      <c r="G256" s="201" t="str">
        <f>IF(COUNTA($N256:$O256)&gt;0,'Input Contracting processes'!$S256,"")</f>
        <v/>
      </c>
      <c r="H256" s="201" t="str">
        <f>IF(COUNTA($N256:$O256)&gt;0,'Input Contracting processes'!$K256,"")</f>
        <v/>
      </c>
      <c r="I256" s="201" t="str">
        <f>IF(COUNTA($N256:$O256)&gt;0,'Input Contracting processes'!$L256,"")</f>
        <v/>
      </c>
      <c r="J256" s="226" t="str">
        <f t="shared" si="7"/>
        <v/>
      </c>
      <c r="K256" s="226" t="str">
        <f t="shared" si="3"/>
        <v/>
      </c>
      <c r="L256" s="206"/>
      <c r="M256" s="221"/>
      <c r="N256" s="217"/>
      <c r="O256" s="165"/>
    </row>
    <row r="257" spans="1:15" ht="12.5">
      <c r="A257" s="220"/>
      <c r="B257" s="205"/>
      <c r="C257" s="201" t="str">
        <f t="shared" si="0"/>
        <v/>
      </c>
      <c r="D257" s="201" t="str">
        <f t="shared" si="4"/>
        <v/>
      </c>
      <c r="E257" s="201" t="str">
        <f t="shared" si="1"/>
        <v/>
      </c>
      <c r="F257" s="201" t="str">
        <f>IF(COUNTA($N257:$O257)&gt;0,'Input Contracting processes'!$P257,"")</f>
        <v/>
      </c>
      <c r="G257" s="201" t="str">
        <f>IF(COUNTA($N257:$O257)&gt;0,'Input Contracting processes'!$S257,"")</f>
        <v/>
      </c>
      <c r="H257" s="201" t="str">
        <f>IF(COUNTA($N257:$O257)&gt;0,'Input Contracting processes'!$K257,"")</f>
        <v/>
      </c>
      <c r="I257" s="201" t="str">
        <f>IF(COUNTA($N257:$O257)&gt;0,'Input Contracting processes'!$L257,"")</f>
        <v/>
      </c>
      <c r="J257" s="226" t="str">
        <f t="shared" si="7"/>
        <v/>
      </c>
      <c r="K257" s="226" t="str">
        <f t="shared" si="3"/>
        <v/>
      </c>
      <c r="L257" s="206"/>
      <c r="M257" s="221"/>
      <c r="N257" s="217"/>
      <c r="O257" s="165"/>
    </row>
    <row r="258" spans="1:15" ht="12.5">
      <c r="A258" s="220"/>
      <c r="B258" s="205"/>
      <c r="C258" s="201" t="str">
        <f t="shared" si="0"/>
        <v/>
      </c>
      <c r="D258" s="201" t="str">
        <f t="shared" si="4"/>
        <v/>
      </c>
      <c r="E258" s="201" t="str">
        <f t="shared" si="1"/>
        <v/>
      </c>
      <c r="F258" s="201" t="str">
        <f>IF(COUNTA($N258:$O258)&gt;0,'Input Contracting processes'!$P258,"")</f>
        <v/>
      </c>
      <c r="G258" s="201" t="str">
        <f>IF(COUNTA($N258:$O258)&gt;0,'Input Contracting processes'!$S258,"")</f>
        <v/>
      </c>
      <c r="H258" s="201" t="str">
        <f>IF(COUNTA($N258:$O258)&gt;0,'Input Contracting processes'!$K258,"")</f>
        <v/>
      </c>
      <c r="I258" s="201" t="str">
        <f>IF(COUNTA($N258:$O258)&gt;0,'Input Contracting processes'!$L258,"")</f>
        <v/>
      </c>
      <c r="J258" s="226" t="str">
        <f t="shared" si="7"/>
        <v/>
      </c>
      <c r="K258" s="226" t="str">
        <f t="shared" si="3"/>
        <v/>
      </c>
      <c r="L258" s="206"/>
      <c r="M258" s="221"/>
      <c r="N258" s="217"/>
      <c r="O258" s="165"/>
    </row>
    <row r="259" spans="1:15" ht="12.5">
      <c r="A259" s="220"/>
      <c r="B259" s="205"/>
      <c r="C259" s="201" t="str">
        <f t="shared" si="0"/>
        <v/>
      </c>
      <c r="D259" s="201" t="str">
        <f t="shared" si="4"/>
        <v/>
      </c>
      <c r="E259" s="201" t="str">
        <f t="shared" si="1"/>
        <v/>
      </c>
      <c r="F259" s="201" t="str">
        <f>IF(COUNTA($N259:$O259)&gt;0,'Input Contracting processes'!$P259,"")</f>
        <v/>
      </c>
      <c r="G259" s="201" t="str">
        <f>IF(COUNTA($N259:$O259)&gt;0,'Input Contracting processes'!$S259,"")</f>
        <v/>
      </c>
      <c r="H259" s="201" t="str">
        <f>IF(COUNTA($N259:$O259)&gt;0,'Input Contracting processes'!$K259,"")</f>
        <v/>
      </c>
      <c r="I259" s="201" t="str">
        <f>IF(COUNTA($N259:$O259)&gt;0,'Input Contracting processes'!$L259,"")</f>
        <v/>
      </c>
      <c r="J259" s="226" t="str">
        <f t="shared" si="7"/>
        <v/>
      </c>
      <c r="K259" s="226" t="str">
        <f t="shared" si="3"/>
        <v/>
      </c>
      <c r="L259" s="206"/>
      <c r="M259" s="221"/>
      <c r="N259" s="217"/>
      <c r="O259" s="165"/>
    </row>
    <row r="260" spans="1:15" ht="12.5">
      <c r="A260" s="220"/>
      <c r="B260" s="205"/>
      <c r="C260" s="201" t="str">
        <f t="shared" si="0"/>
        <v/>
      </c>
      <c r="D260" s="201" t="str">
        <f t="shared" si="4"/>
        <v/>
      </c>
      <c r="E260" s="201" t="str">
        <f t="shared" si="1"/>
        <v/>
      </c>
      <c r="F260" s="201" t="str">
        <f>IF(COUNTA($N260:$O260)&gt;0,'Input Contracting processes'!$P260,"")</f>
        <v/>
      </c>
      <c r="G260" s="201" t="str">
        <f>IF(COUNTA($N260:$O260)&gt;0,'Input Contracting processes'!$S260,"")</f>
        <v/>
      </c>
      <c r="H260" s="201" t="str">
        <f>IF(COUNTA($N260:$O260)&gt;0,'Input Contracting processes'!$K260,"")</f>
        <v/>
      </c>
      <c r="I260" s="201" t="str">
        <f>IF(COUNTA($N260:$O260)&gt;0,'Input Contracting processes'!$L260,"")</f>
        <v/>
      </c>
      <c r="J260" s="226" t="str">
        <f t="shared" si="7"/>
        <v/>
      </c>
      <c r="K260" s="226" t="str">
        <f t="shared" si="3"/>
        <v/>
      </c>
      <c r="L260" s="206"/>
      <c r="M260" s="221"/>
      <c r="N260" s="217"/>
      <c r="O260" s="165"/>
    </row>
    <row r="261" spans="1:15" ht="12.5">
      <c r="A261" s="220"/>
      <c r="B261" s="205"/>
      <c r="C261" s="201" t="str">
        <f t="shared" si="0"/>
        <v/>
      </c>
      <c r="D261" s="201" t="str">
        <f t="shared" si="4"/>
        <v/>
      </c>
      <c r="E261" s="201" t="str">
        <f t="shared" si="1"/>
        <v/>
      </c>
      <c r="F261" s="201" t="str">
        <f>IF(COUNTA($N261:$O261)&gt;0,'Input Contracting processes'!$P261,"")</f>
        <v/>
      </c>
      <c r="G261" s="201" t="str">
        <f>IF(COUNTA($N261:$O261)&gt;0,'Input Contracting processes'!$S261,"")</f>
        <v/>
      </c>
      <c r="H261" s="201" t="str">
        <f>IF(COUNTA($N261:$O261)&gt;0,'Input Contracting processes'!$K261,"")</f>
        <v/>
      </c>
      <c r="I261" s="201" t="str">
        <f>IF(COUNTA($N261:$O261)&gt;0,'Input Contracting processes'!$L261,"")</f>
        <v/>
      </c>
      <c r="J261" s="226" t="str">
        <f t="shared" si="7"/>
        <v/>
      </c>
      <c r="K261" s="226" t="str">
        <f t="shared" si="3"/>
        <v/>
      </c>
      <c r="L261" s="206"/>
      <c r="M261" s="221"/>
      <c r="N261" s="217"/>
      <c r="O261" s="165"/>
    </row>
    <row r="262" spans="1:15" ht="12.5">
      <c r="A262" s="220"/>
      <c r="B262" s="205"/>
      <c r="C262" s="201" t="str">
        <f t="shared" si="0"/>
        <v/>
      </c>
      <c r="D262" s="201" t="str">
        <f t="shared" si="4"/>
        <v/>
      </c>
      <c r="E262" s="201" t="str">
        <f t="shared" si="1"/>
        <v/>
      </c>
      <c r="F262" s="201" t="str">
        <f>IF(COUNTA($N262:$O262)&gt;0,'Input Contracting processes'!$P262,"")</f>
        <v/>
      </c>
      <c r="G262" s="201" t="str">
        <f>IF(COUNTA($N262:$O262)&gt;0,'Input Contracting processes'!$S262,"")</f>
        <v/>
      </c>
      <c r="H262" s="201" t="str">
        <f>IF(COUNTA($N262:$O262)&gt;0,'Input Contracting processes'!$K262,"")</f>
        <v/>
      </c>
      <c r="I262" s="201" t="str">
        <f>IF(COUNTA($N262:$O262)&gt;0,'Input Contracting processes'!$L262,"")</f>
        <v/>
      </c>
      <c r="J262" s="226" t="str">
        <f t="shared" si="7"/>
        <v/>
      </c>
      <c r="K262" s="226" t="str">
        <f t="shared" si="3"/>
        <v/>
      </c>
      <c r="L262" s="206"/>
      <c r="M262" s="221"/>
      <c r="N262" s="217"/>
      <c r="O262" s="165"/>
    </row>
    <row r="263" spans="1:15" ht="12.5">
      <c r="A263" s="220"/>
      <c r="B263" s="205"/>
      <c r="C263" s="201" t="str">
        <f t="shared" si="0"/>
        <v/>
      </c>
      <c r="D263" s="201" t="str">
        <f t="shared" si="4"/>
        <v/>
      </c>
      <c r="E263" s="201" t="str">
        <f t="shared" si="1"/>
        <v/>
      </c>
      <c r="F263" s="201" t="str">
        <f>IF(COUNTA($N263:$O263)&gt;0,'Input Contracting processes'!$P263,"")</f>
        <v/>
      </c>
      <c r="G263" s="201" t="str">
        <f>IF(COUNTA($N263:$O263)&gt;0,'Input Contracting processes'!$S263,"")</f>
        <v/>
      </c>
      <c r="H263" s="201" t="str">
        <f>IF(COUNTA($N263:$O263)&gt;0,'Input Contracting processes'!$K263,"")</f>
        <v/>
      </c>
      <c r="I263" s="201" t="str">
        <f>IF(COUNTA($N263:$O263)&gt;0,'Input Contracting processes'!$L263,"")</f>
        <v/>
      </c>
      <c r="J263" s="226" t="str">
        <f t="shared" ref="J263:J326" si="8">IF(NOT(ISBLANK($O263)),currency,"")</f>
        <v/>
      </c>
      <c r="K263" s="226" t="str">
        <f t="shared" si="3"/>
        <v/>
      </c>
      <c r="L263" s="206"/>
      <c r="M263" s="221"/>
      <c r="N263" s="217"/>
      <c r="O263" s="165"/>
    </row>
    <row r="264" spans="1:15" ht="12.5">
      <c r="A264" s="220"/>
      <c r="B264" s="205"/>
      <c r="C264" s="201" t="str">
        <f t="shared" si="0"/>
        <v/>
      </c>
      <c r="D264" s="201" t="str">
        <f t="shared" si="4"/>
        <v/>
      </c>
      <c r="E264" s="201" t="str">
        <f t="shared" si="1"/>
        <v/>
      </c>
      <c r="F264" s="201" t="str">
        <f>IF(COUNTA($N264:$O264)&gt;0,'Input Contracting processes'!$P264,"")</f>
        <v/>
      </c>
      <c r="G264" s="201" t="str">
        <f>IF(COUNTA($N264:$O264)&gt;0,'Input Contracting processes'!$S264,"")</f>
        <v/>
      </c>
      <c r="H264" s="201" t="str">
        <f>IF(COUNTA($N264:$O264)&gt;0,'Input Contracting processes'!$K264,"")</f>
        <v/>
      </c>
      <c r="I264" s="201" t="str">
        <f>IF(COUNTA($N264:$O264)&gt;0,'Input Contracting processes'!$L264,"")</f>
        <v/>
      </c>
      <c r="J264" s="226" t="str">
        <f t="shared" si="8"/>
        <v/>
      </c>
      <c r="K264" s="226" t="str">
        <f t="shared" si="3"/>
        <v/>
      </c>
      <c r="L264" s="206"/>
      <c r="M264" s="221"/>
      <c r="N264" s="217"/>
      <c r="O264" s="165"/>
    </row>
    <row r="265" spans="1:15" ht="12.5">
      <c r="A265" s="220"/>
      <c r="B265" s="205"/>
      <c r="C265" s="201" t="str">
        <f t="shared" si="0"/>
        <v/>
      </c>
      <c r="D265" s="201" t="str">
        <f t="shared" si="4"/>
        <v/>
      </c>
      <c r="E265" s="201" t="str">
        <f t="shared" si="1"/>
        <v/>
      </c>
      <c r="F265" s="201" t="str">
        <f>IF(COUNTA($N265:$O265)&gt;0,'Input Contracting processes'!$P265,"")</f>
        <v/>
      </c>
      <c r="G265" s="201" t="str">
        <f>IF(COUNTA($N265:$O265)&gt;0,'Input Contracting processes'!$S265,"")</f>
        <v/>
      </c>
      <c r="H265" s="201" t="str">
        <f>IF(COUNTA($N265:$O265)&gt;0,'Input Contracting processes'!$K265,"")</f>
        <v/>
      </c>
      <c r="I265" s="201" t="str">
        <f>IF(COUNTA($N265:$O265)&gt;0,'Input Contracting processes'!$L265,"")</f>
        <v/>
      </c>
      <c r="J265" s="226" t="str">
        <f t="shared" si="8"/>
        <v/>
      </c>
      <c r="K265" s="226" t="str">
        <f t="shared" si="3"/>
        <v/>
      </c>
      <c r="L265" s="206"/>
      <c r="M265" s="221"/>
      <c r="N265" s="217"/>
      <c r="O265" s="165"/>
    </row>
    <row r="266" spans="1:15" ht="12.5">
      <c r="A266" s="220"/>
      <c r="B266" s="205"/>
      <c r="C266" s="201" t="str">
        <f t="shared" si="0"/>
        <v/>
      </c>
      <c r="D266" s="201" t="str">
        <f t="shared" si="4"/>
        <v/>
      </c>
      <c r="E266" s="201" t="str">
        <f t="shared" si="1"/>
        <v/>
      </c>
      <c r="F266" s="201" t="str">
        <f>IF(COUNTA($N266:$O266)&gt;0,'Input Contracting processes'!$P266,"")</f>
        <v/>
      </c>
      <c r="G266" s="201" t="str">
        <f>IF(COUNTA($N266:$O266)&gt;0,'Input Contracting processes'!$S266,"")</f>
        <v/>
      </c>
      <c r="H266" s="201" t="str">
        <f>IF(COUNTA($N266:$O266)&gt;0,'Input Contracting processes'!$K266,"")</f>
        <v/>
      </c>
      <c r="I266" s="201" t="str">
        <f>IF(COUNTA($N266:$O266)&gt;0,'Input Contracting processes'!$L266,"")</f>
        <v/>
      </c>
      <c r="J266" s="226" t="str">
        <f t="shared" si="8"/>
        <v/>
      </c>
      <c r="K266" s="226" t="str">
        <f t="shared" si="3"/>
        <v/>
      </c>
      <c r="L266" s="206"/>
      <c r="M266" s="221"/>
      <c r="N266" s="217"/>
      <c r="O266" s="165"/>
    </row>
    <row r="267" spans="1:15" ht="12.5">
      <c r="A267" s="220"/>
      <c r="B267" s="205"/>
      <c r="C267" s="201" t="str">
        <f t="shared" si="0"/>
        <v/>
      </c>
      <c r="D267" s="201" t="str">
        <f t="shared" si="4"/>
        <v/>
      </c>
      <c r="E267" s="201" t="str">
        <f t="shared" si="1"/>
        <v/>
      </c>
      <c r="F267" s="201" t="str">
        <f>IF(COUNTA($N267:$O267)&gt;0,'Input Contracting processes'!$P267,"")</f>
        <v/>
      </c>
      <c r="G267" s="201" t="str">
        <f>IF(COUNTA($N267:$O267)&gt;0,'Input Contracting processes'!$S267,"")</f>
        <v/>
      </c>
      <c r="H267" s="201" t="str">
        <f>IF(COUNTA($N267:$O267)&gt;0,'Input Contracting processes'!$K267,"")</f>
        <v/>
      </c>
      <c r="I267" s="201" t="str">
        <f>IF(COUNTA($N267:$O267)&gt;0,'Input Contracting processes'!$L267,"")</f>
        <v/>
      </c>
      <c r="J267" s="226" t="str">
        <f t="shared" si="8"/>
        <v/>
      </c>
      <c r="K267" s="226" t="str">
        <f t="shared" si="3"/>
        <v/>
      </c>
      <c r="L267" s="206"/>
      <c r="M267" s="221"/>
      <c r="N267" s="217"/>
      <c r="O267" s="165"/>
    </row>
    <row r="268" spans="1:15" ht="12.5">
      <c r="A268" s="220"/>
      <c r="B268" s="205"/>
      <c r="C268" s="201" t="str">
        <f t="shared" si="0"/>
        <v/>
      </c>
      <c r="D268" s="201" t="str">
        <f t="shared" si="4"/>
        <v/>
      </c>
      <c r="E268" s="201" t="str">
        <f t="shared" si="1"/>
        <v/>
      </c>
      <c r="F268" s="201" t="str">
        <f>IF(COUNTA($N268:$O268)&gt;0,'Input Contracting processes'!$P268,"")</f>
        <v/>
      </c>
      <c r="G268" s="201" t="str">
        <f>IF(COUNTA($N268:$O268)&gt;0,'Input Contracting processes'!$S268,"")</f>
        <v/>
      </c>
      <c r="H268" s="201" t="str">
        <f>IF(COUNTA($N268:$O268)&gt;0,'Input Contracting processes'!$K268,"")</f>
        <v/>
      </c>
      <c r="I268" s="201" t="str">
        <f>IF(COUNTA($N268:$O268)&gt;0,'Input Contracting processes'!$L268,"")</f>
        <v/>
      </c>
      <c r="J268" s="226" t="str">
        <f t="shared" si="8"/>
        <v/>
      </c>
      <c r="K268" s="226" t="str">
        <f t="shared" si="3"/>
        <v/>
      </c>
      <c r="L268" s="206"/>
      <c r="M268" s="221"/>
      <c r="N268" s="217"/>
      <c r="O268" s="165"/>
    </row>
    <row r="269" spans="1:15" ht="12.5">
      <c r="A269" s="220"/>
      <c r="B269" s="205"/>
      <c r="C269" s="201" t="str">
        <f t="shared" si="0"/>
        <v/>
      </c>
      <c r="D269" s="201" t="str">
        <f t="shared" si="4"/>
        <v/>
      </c>
      <c r="E269" s="201" t="str">
        <f t="shared" si="1"/>
        <v/>
      </c>
      <c r="F269" s="201" t="str">
        <f>IF(COUNTA($N269:$O269)&gt;0,'Input Contracting processes'!$P269,"")</f>
        <v/>
      </c>
      <c r="G269" s="201" t="str">
        <f>IF(COUNTA($N269:$O269)&gt;0,'Input Contracting processes'!$S269,"")</f>
        <v/>
      </c>
      <c r="H269" s="201" t="str">
        <f>IF(COUNTA($N269:$O269)&gt;0,'Input Contracting processes'!$K269,"")</f>
        <v/>
      </c>
      <c r="I269" s="201" t="str">
        <f>IF(COUNTA($N269:$O269)&gt;0,'Input Contracting processes'!$L269,"")</f>
        <v/>
      </c>
      <c r="J269" s="226" t="str">
        <f t="shared" si="8"/>
        <v/>
      </c>
      <c r="K269" s="226" t="str">
        <f t="shared" si="3"/>
        <v/>
      </c>
      <c r="L269" s="206"/>
      <c r="M269" s="221"/>
      <c r="N269" s="217"/>
      <c r="O269" s="165"/>
    </row>
    <row r="270" spans="1:15" ht="12.5">
      <c r="A270" s="220"/>
      <c r="B270" s="205"/>
      <c r="C270" s="201" t="str">
        <f t="shared" si="0"/>
        <v/>
      </c>
      <c r="D270" s="201" t="str">
        <f t="shared" si="4"/>
        <v/>
      </c>
      <c r="E270" s="201" t="str">
        <f t="shared" si="1"/>
        <v/>
      </c>
      <c r="F270" s="201" t="str">
        <f>IF(COUNTA($N270:$O270)&gt;0,'Input Contracting processes'!$P270,"")</f>
        <v/>
      </c>
      <c r="G270" s="201" t="str">
        <f>IF(COUNTA($N270:$O270)&gt;0,'Input Contracting processes'!$S270,"")</f>
        <v/>
      </c>
      <c r="H270" s="201" t="str">
        <f>IF(COUNTA($N270:$O270)&gt;0,'Input Contracting processes'!$K270,"")</f>
        <v/>
      </c>
      <c r="I270" s="201" t="str">
        <f>IF(COUNTA($N270:$O270)&gt;0,'Input Contracting processes'!$L270,"")</f>
        <v/>
      </c>
      <c r="J270" s="226" t="str">
        <f t="shared" si="8"/>
        <v/>
      </c>
      <c r="K270" s="226" t="str">
        <f t="shared" si="3"/>
        <v/>
      </c>
      <c r="L270" s="206"/>
      <c r="M270" s="221"/>
      <c r="N270" s="217"/>
      <c r="O270" s="165"/>
    </row>
    <row r="271" spans="1:15" ht="12.5">
      <c r="A271" s="220"/>
      <c r="B271" s="205"/>
      <c r="C271" s="201" t="str">
        <f t="shared" si="0"/>
        <v/>
      </c>
      <c r="D271" s="201" t="str">
        <f t="shared" si="4"/>
        <v/>
      </c>
      <c r="E271" s="201" t="str">
        <f t="shared" si="1"/>
        <v/>
      </c>
      <c r="F271" s="201" t="str">
        <f>IF(COUNTA($N271:$O271)&gt;0,'Input Contracting processes'!$P271,"")</f>
        <v/>
      </c>
      <c r="G271" s="201" t="str">
        <f>IF(COUNTA($N271:$O271)&gt;0,'Input Contracting processes'!$S271,"")</f>
        <v/>
      </c>
      <c r="H271" s="201" t="str">
        <f>IF(COUNTA($N271:$O271)&gt;0,'Input Contracting processes'!$K271,"")</f>
        <v/>
      </c>
      <c r="I271" s="201" t="str">
        <f>IF(COUNTA($N271:$O271)&gt;0,'Input Contracting processes'!$L271,"")</f>
        <v/>
      </c>
      <c r="J271" s="226" t="str">
        <f t="shared" si="8"/>
        <v/>
      </c>
      <c r="K271" s="226" t="str">
        <f t="shared" si="3"/>
        <v/>
      </c>
      <c r="L271" s="206"/>
      <c r="M271" s="221"/>
      <c r="N271" s="217"/>
      <c r="O271" s="165"/>
    </row>
    <row r="272" spans="1:15" ht="12.5">
      <c r="A272" s="220"/>
      <c r="B272" s="205"/>
      <c r="C272" s="201" t="str">
        <f t="shared" si="0"/>
        <v/>
      </c>
      <c r="D272" s="201" t="str">
        <f t="shared" si="4"/>
        <v/>
      </c>
      <c r="E272" s="201" t="str">
        <f t="shared" si="1"/>
        <v/>
      </c>
      <c r="F272" s="201" t="str">
        <f>IF(COUNTA($N272:$O272)&gt;0,'Input Contracting processes'!$P272,"")</f>
        <v/>
      </c>
      <c r="G272" s="201" t="str">
        <f>IF(COUNTA($N272:$O272)&gt;0,'Input Contracting processes'!$S272,"")</f>
        <v/>
      </c>
      <c r="H272" s="201" t="str">
        <f>IF(COUNTA($N272:$O272)&gt;0,'Input Contracting processes'!$K272,"")</f>
        <v/>
      </c>
      <c r="I272" s="201" t="str">
        <f>IF(COUNTA($N272:$O272)&gt;0,'Input Contracting processes'!$L272,"")</f>
        <v/>
      </c>
      <c r="J272" s="226" t="str">
        <f t="shared" si="8"/>
        <v/>
      </c>
      <c r="K272" s="226" t="str">
        <f t="shared" si="3"/>
        <v/>
      </c>
      <c r="L272" s="206"/>
      <c r="M272" s="221"/>
      <c r="N272" s="217"/>
      <c r="O272" s="165"/>
    </row>
    <row r="273" spans="1:15" ht="12.5">
      <c r="A273" s="220"/>
      <c r="B273" s="205"/>
      <c r="C273" s="201" t="str">
        <f t="shared" si="0"/>
        <v/>
      </c>
      <c r="D273" s="201" t="str">
        <f t="shared" si="4"/>
        <v/>
      </c>
      <c r="E273" s="201" t="str">
        <f t="shared" si="1"/>
        <v/>
      </c>
      <c r="F273" s="201" t="str">
        <f>IF(COUNTA($N273:$O273)&gt;0,'Input Contracting processes'!$P273,"")</f>
        <v/>
      </c>
      <c r="G273" s="201" t="str">
        <f>IF(COUNTA($N273:$O273)&gt;0,'Input Contracting processes'!$S273,"")</f>
        <v/>
      </c>
      <c r="H273" s="201" t="str">
        <f>IF(COUNTA($N273:$O273)&gt;0,'Input Contracting processes'!$K273,"")</f>
        <v/>
      </c>
      <c r="I273" s="201" t="str">
        <f>IF(COUNTA($N273:$O273)&gt;0,'Input Contracting processes'!$L273,"")</f>
        <v/>
      </c>
      <c r="J273" s="226" t="str">
        <f t="shared" si="8"/>
        <v/>
      </c>
      <c r="K273" s="226" t="str">
        <f t="shared" si="3"/>
        <v/>
      </c>
      <c r="L273" s="206"/>
      <c r="M273" s="221"/>
      <c r="N273" s="217"/>
      <c r="O273" s="165"/>
    </row>
    <row r="274" spans="1:15" ht="12.5">
      <c r="A274" s="220"/>
      <c r="B274" s="205"/>
      <c r="C274" s="201" t="str">
        <f t="shared" si="0"/>
        <v/>
      </c>
      <c r="D274" s="201" t="str">
        <f t="shared" si="4"/>
        <v/>
      </c>
      <c r="E274" s="201" t="str">
        <f t="shared" si="1"/>
        <v/>
      </c>
      <c r="F274" s="201" t="str">
        <f>IF(COUNTA($N274:$O274)&gt;0,'Input Contracting processes'!$P274,"")</f>
        <v/>
      </c>
      <c r="G274" s="201" t="str">
        <f>IF(COUNTA($N274:$O274)&gt;0,'Input Contracting processes'!$S274,"")</f>
        <v/>
      </c>
      <c r="H274" s="201" t="str">
        <f>IF(COUNTA($N274:$O274)&gt;0,'Input Contracting processes'!$K274,"")</f>
        <v/>
      </c>
      <c r="I274" s="201" t="str">
        <f>IF(COUNTA($N274:$O274)&gt;0,'Input Contracting processes'!$L274,"")</f>
        <v/>
      </c>
      <c r="J274" s="226" t="str">
        <f t="shared" si="8"/>
        <v/>
      </c>
      <c r="K274" s="226" t="str">
        <f t="shared" si="3"/>
        <v/>
      </c>
      <c r="L274" s="206"/>
      <c r="M274" s="221"/>
      <c r="N274" s="217"/>
      <c r="O274" s="165"/>
    </row>
    <row r="275" spans="1:15" ht="12.5">
      <c r="A275" s="220"/>
      <c r="B275" s="205"/>
      <c r="C275" s="201" t="str">
        <f t="shared" si="0"/>
        <v/>
      </c>
      <c r="D275" s="201" t="str">
        <f t="shared" si="4"/>
        <v/>
      </c>
      <c r="E275" s="201" t="str">
        <f t="shared" si="1"/>
        <v/>
      </c>
      <c r="F275" s="201" t="str">
        <f>IF(COUNTA($N275:$O275)&gt;0,'Input Contracting processes'!$P275,"")</f>
        <v/>
      </c>
      <c r="G275" s="201" t="str">
        <f>IF(COUNTA($N275:$O275)&gt;0,'Input Contracting processes'!$S275,"")</f>
        <v/>
      </c>
      <c r="H275" s="201" t="str">
        <f>IF(COUNTA($N275:$O275)&gt;0,'Input Contracting processes'!$K275,"")</f>
        <v/>
      </c>
      <c r="I275" s="201" t="str">
        <f>IF(COUNTA($N275:$O275)&gt;0,'Input Contracting processes'!$L275,"")</f>
        <v/>
      </c>
      <c r="J275" s="226" t="str">
        <f t="shared" si="8"/>
        <v/>
      </c>
      <c r="K275" s="226" t="str">
        <f t="shared" si="3"/>
        <v/>
      </c>
      <c r="L275" s="206"/>
      <c r="M275" s="221"/>
      <c r="N275" s="217"/>
      <c r="O275" s="165"/>
    </row>
    <row r="276" spans="1:15" ht="12.5">
      <c r="A276" s="220"/>
      <c r="B276" s="205"/>
      <c r="C276" s="201" t="str">
        <f t="shared" si="0"/>
        <v/>
      </c>
      <c r="D276" s="201" t="str">
        <f t="shared" si="4"/>
        <v/>
      </c>
      <c r="E276" s="201" t="str">
        <f t="shared" si="1"/>
        <v/>
      </c>
      <c r="F276" s="201" t="str">
        <f>IF(COUNTA($N276:$O276)&gt;0,'Input Contracting processes'!$P276,"")</f>
        <v/>
      </c>
      <c r="G276" s="201" t="str">
        <f>IF(COUNTA($N276:$O276)&gt;0,'Input Contracting processes'!$S276,"")</f>
        <v/>
      </c>
      <c r="H276" s="201" t="str">
        <f>IF(COUNTA($N276:$O276)&gt;0,'Input Contracting processes'!$K276,"")</f>
        <v/>
      </c>
      <c r="I276" s="201" t="str">
        <f>IF(COUNTA($N276:$O276)&gt;0,'Input Contracting processes'!$L276,"")</f>
        <v/>
      </c>
      <c r="J276" s="226" t="str">
        <f t="shared" si="8"/>
        <v/>
      </c>
      <c r="K276" s="226" t="str">
        <f t="shared" si="3"/>
        <v/>
      </c>
      <c r="L276" s="206"/>
      <c r="M276" s="221"/>
      <c r="N276" s="217"/>
      <c r="O276" s="165"/>
    </row>
    <row r="277" spans="1:15" ht="12.5">
      <c r="A277" s="220"/>
      <c r="B277" s="205"/>
      <c r="C277" s="201" t="str">
        <f t="shared" si="0"/>
        <v/>
      </c>
      <c r="D277" s="201" t="str">
        <f t="shared" si="4"/>
        <v/>
      </c>
      <c r="E277" s="201" t="str">
        <f t="shared" si="1"/>
        <v/>
      </c>
      <c r="F277" s="201" t="str">
        <f>IF(COUNTA($N277:$O277)&gt;0,'Input Contracting processes'!$P277,"")</f>
        <v/>
      </c>
      <c r="G277" s="201" t="str">
        <f>IF(COUNTA($N277:$O277)&gt;0,'Input Contracting processes'!$S277,"")</f>
        <v/>
      </c>
      <c r="H277" s="201" t="str">
        <f>IF(COUNTA($N277:$O277)&gt;0,'Input Contracting processes'!$K277,"")</f>
        <v/>
      </c>
      <c r="I277" s="201" t="str">
        <f>IF(COUNTA($N277:$O277)&gt;0,'Input Contracting processes'!$L277,"")</f>
        <v/>
      </c>
      <c r="J277" s="226" t="str">
        <f t="shared" si="8"/>
        <v/>
      </c>
      <c r="K277" s="226" t="str">
        <f t="shared" si="3"/>
        <v/>
      </c>
      <c r="L277" s="206"/>
      <c r="M277" s="221"/>
      <c r="N277" s="217"/>
      <c r="O277" s="165"/>
    </row>
    <row r="278" spans="1:15" ht="12.5">
      <c r="A278" s="220"/>
      <c r="B278" s="205"/>
      <c r="C278" s="201" t="str">
        <f t="shared" si="0"/>
        <v/>
      </c>
      <c r="D278" s="201" t="str">
        <f t="shared" si="4"/>
        <v/>
      </c>
      <c r="E278" s="201" t="str">
        <f t="shared" si="1"/>
        <v/>
      </c>
      <c r="F278" s="201" t="str">
        <f>IF(COUNTA($N278:$O278)&gt;0,'Input Contracting processes'!$P278,"")</f>
        <v/>
      </c>
      <c r="G278" s="201" t="str">
        <f>IF(COUNTA($N278:$O278)&gt;0,'Input Contracting processes'!$S278,"")</f>
        <v/>
      </c>
      <c r="H278" s="201" t="str">
        <f>IF(COUNTA($N278:$O278)&gt;0,'Input Contracting processes'!$K278,"")</f>
        <v/>
      </c>
      <c r="I278" s="201" t="str">
        <f>IF(COUNTA($N278:$O278)&gt;0,'Input Contracting processes'!$L278,"")</f>
        <v/>
      </c>
      <c r="J278" s="226" t="str">
        <f t="shared" si="8"/>
        <v/>
      </c>
      <c r="K278" s="226" t="str">
        <f t="shared" si="3"/>
        <v/>
      </c>
      <c r="L278" s="206"/>
      <c r="M278" s="221"/>
      <c r="N278" s="217"/>
      <c r="O278" s="165"/>
    </row>
    <row r="279" spans="1:15" ht="12.5">
      <c r="A279" s="220"/>
      <c r="B279" s="205"/>
      <c r="C279" s="201" t="str">
        <f t="shared" si="0"/>
        <v/>
      </c>
      <c r="D279" s="201" t="str">
        <f t="shared" si="4"/>
        <v/>
      </c>
      <c r="E279" s="201" t="str">
        <f t="shared" si="1"/>
        <v/>
      </c>
      <c r="F279" s="201" t="str">
        <f>IF(COUNTA($N279:$O279)&gt;0,'Input Contracting processes'!$P279,"")</f>
        <v/>
      </c>
      <c r="G279" s="201" t="str">
        <f>IF(COUNTA($N279:$O279)&gt;0,'Input Contracting processes'!$S279,"")</f>
        <v/>
      </c>
      <c r="H279" s="201" t="str">
        <f>IF(COUNTA($N279:$O279)&gt;0,'Input Contracting processes'!$K279,"")</f>
        <v/>
      </c>
      <c r="I279" s="201" t="str">
        <f>IF(COUNTA($N279:$O279)&gt;0,'Input Contracting processes'!$L279,"")</f>
        <v/>
      </c>
      <c r="J279" s="226" t="str">
        <f t="shared" si="8"/>
        <v/>
      </c>
      <c r="K279" s="226" t="str">
        <f t="shared" si="3"/>
        <v/>
      </c>
      <c r="L279" s="206"/>
      <c r="M279" s="221"/>
      <c r="N279" s="217"/>
      <c r="O279" s="165"/>
    </row>
    <row r="280" spans="1:15" ht="12.5">
      <c r="A280" s="220"/>
      <c r="B280" s="205"/>
      <c r="C280" s="201" t="str">
        <f t="shared" si="0"/>
        <v/>
      </c>
      <c r="D280" s="201" t="str">
        <f t="shared" si="4"/>
        <v/>
      </c>
      <c r="E280" s="201" t="str">
        <f t="shared" si="1"/>
        <v/>
      </c>
      <c r="F280" s="201" t="str">
        <f>IF(COUNTA($N280:$O280)&gt;0,'Input Contracting processes'!$P280,"")</f>
        <v/>
      </c>
      <c r="G280" s="201" t="str">
        <f>IF(COUNTA($N280:$O280)&gt;0,'Input Contracting processes'!$S280,"")</f>
        <v/>
      </c>
      <c r="H280" s="201" t="str">
        <f>IF(COUNTA($N280:$O280)&gt;0,'Input Contracting processes'!$K280,"")</f>
        <v/>
      </c>
      <c r="I280" s="201" t="str">
        <f>IF(COUNTA($N280:$O280)&gt;0,'Input Contracting processes'!$L280,"")</f>
        <v/>
      </c>
      <c r="J280" s="226" t="str">
        <f t="shared" si="8"/>
        <v/>
      </c>
      <c r="K280" s="226" t="str">
        <f t="shared" si="3"/>
        <v/>
      </c>
      <c r="L280" s="206"/>
      <c r="M280" s="221"/>
      <c r="N280" s="217"/>
      <c r="O280" s="165"/>
    </row>
    <row r="281" spans="1:15" ht="12.5">
      <c r="A281" s="220"/>
      <c r="B281" s="205"/>
      <c r="C281" s="201" t="str">
        <f t="shared" si="0"/>
        <v/>
      </c>
      <c r="D281" s="201" t="str">
        <f t="shared" si="4"/>
        <v/>
      </c>
      <c r="E281" s="201" t="str">
        <f t="shared" si="1"/>
        <v/>
      </c>
      <c r="F281" s="201" t="str">
        <f>IF(COUNTA($N281:$O281)&gt;0,'Input Contracting processes'!$P281,"")</f>
        <v/>
      </c>
      <c r="G281" s="201" t="str">
        <f>IF(COUNTA($N281:$O281)&gt;0,'Input Contracting processes'!$S281,"")</f>
        <v/>
      </c>
      <c r="H281" s="201" t="str">
        <f>IF(COUNTA($N281:$O281)&gt;0,'Input Contracting processes'!$K281,"")</f>
        <v/>
      </c>
      <c r="I281" s="201" t="str">
        <f>IF(COUNTA($N281:$O281)&gt;0,'Input Contracting processes'!$L281,"")</f>
        <v/>
      </c>
      <c r="J281" s="226" t="str">
        <f t="shared" si="8"/>
        <v/>
      </c>
      <c r="K281" s="226" t="str">
        <f t="shared" si="3"/>
        <v/>
      </c>
      <c r="L281" s="206"/>
      <c r="M281" s="221"/>
      <c r="N281" s="217"/>
      <c r="O281" s="165"/>
    </row>
    <row r="282" spans="1:15" ht="12.5">
      <c r="A282" s="220"/>
      <c r="B282" s="205"/>
      <c r="C282" s="201" t="str">
        <f t="shared" si="0"/>
        <v/>
      </c>
      <c r="D282" s="201" t="str">
        <f t="shared" si="4"/>
        <v/>
      </c>
      <c r="E282" s="201" t="str">
        <f t="shared" si="1"/>
        <v/>
      </c>
      <c r="F282" s="201" t="str">
        <f>IF(COUNTA($N282:$O282)&gt;0,'Input Contracting processes'!$P282,"")</f>
        <v/>
      </c>
      <c r="G282" s="201" t="str">
        <f>IF(COUNTA($N282:$O282)&gt;0,'Input Contracting processes'!$S282,"")</f>
        <v/>
      </c>
      <c r="H282" s="201" t="str">
        <f>IF(COUNTA($N282:$O282)&gt;0,'Input Contracting processes'!$K282,"")</f>
        <v/>
      </c>
      <c r="I282" s="201" t="str">
        <f>IF(COUNTA($N282:$O282)&gt;0,'Input Contracting processes'!$L282,"")</f>
        <v/>
      </c>
      <c r="J282" s="226" t="str">
        <f t="shared" si="8"/>
        <v/>
      </c>
      <c r="K282" s="226" t="str">
        <f t="shared" si="3"/>
        <v/>
      </c>
      <c r="L282" s="206"/>
      <c r="M282" s="221"/>
      <c r="N282" s="217"/>
      <c r="O282" s="165"/>
    </row>
    <row r="283" spans="1:15" ht="12.5">
      <c r="A283" s="220"/>
      <c r="B283" s="205"/>
      <c r="C283" s="201" t="str">
        <f t="shared" si="0"/>
        <v/>
      </c>
      <c r="D283" s="201" t="str">
        <f t="shared" si="4"/>
        <v/>
      </c>
      <c r="E283" s="201" t="str">
        <f t="shared" si="1"/>
        <v/>
      </c>
      <c r="F283" s="201" t="str">
        <f>IF(COUNTA($N283:$O283)&gt;0,'Input Contracting processes'!$P283,"")</f>
        <v/>
      </c>
      <c r="G283" s="201" t="str">
        <f>IF(COUNTA($N283:$O283)&gt;0,'Input Contracting processes'!$S283,"")</f>
        <v/>
      </c>
      <c r="H283" s="201" t="str">
        <f>IF(COUNTA($N283:$O283)&gt;0,'Input Contracting processes'!$K283,"")</f>
        <v/>
      </c>
      <c r="I283" s="201" t="str">
        <f>IF(COUNTA($N283:$O283)&gt;0,'Input Contracting processes'!$L283,"")</f>
        <v/>
      </c>
      <c r="J283" s="226" t="str">
        <f t="shared" si="8"/>
        <v/>
      </c>
      <c r="K283" s="226" t="str">
        <f t="shared" si="3"/>
        <v/>
      </c>
      <c r="L283" s="206"/>
      <c r="M283" s="221"/>
      <c r="N283" s="217"/>
      <c r="O283" s="165"/>
    </row>
    <row r="284" spans="1:15" ht="12.5">
      <c r="A284" s="220"/>
      <c r="B284" s="205"/>
      <c r="C284" s="201" t="str">
        <f t="shared" si="0"/>
        <v/>
      </c>
      <c r="D284" s="201" t="str">
        <f t="shared" si="4"/>
        <v/>
      </c>
      <c r="E284" s="201" t="str">
        <f t="shared" si="1"/>
        <v/>
      </c>
      <c r="F284" s="201" t="str">
        <f>IF(COUNTA($N284:$O284)&gt;0,'Input Contracting processes'!$P284,"")</f>
        <v/>
      </c>
      <c r="G284" s="201" t="str">
        <f>IF(COUNTA($N284:$O284)&gt;0,'Input Contracting processes'!$S284,"")</f>
        <v/>
      </c>
      <c r="H284" s="201" t="str">
        <f>IF(COUNTA($N284:$O284)&gt;0,'Input Contracting processes'!$K284,"")</f>
        <v/>
      </c>
      <c r="I284" s="201" t="str">
        <f>IF(COUNTA($N284:$O284)&gt;0,'Input Contracting processes'!$L284,"")</f>
        <v/>
      </c>
      <c r="J284" s="226" t="str">
        <f t="shared" si="8"/>
        <v/>
      </c>
      <c r="K284" s="226" t="str">
        <f t="shared" si="3"/>
        <v/>
      </c>
      <c r="L284" s="206"/>
      <c r="M284" s="221"/>
      <c r="N284" s="217"/>
      <c r="O284" s="165"/>
    </row>
    <row r="285" spans="1:15" ht="12.5">
      <c r="A285" s="220"/>
      <c r="B285" s="205"/>
      <c r="C285" s="201" t="str">
        <f t="shared" si="0"/>
        <v/>
      </c>
      <c r="D285" s="201" t="str">
        <f t="shared" si="4"/>
        <v/>
      </c>
      <c r="E285" s="201" t="str">
        <f t="shared" si="1"/>
        <v/>
      </c>
      <c r="F285" s="201" t="str">
        <f>IF(COUNTA($N285:$O285)&gt;0,'Input Contracting processes'!$P285,"")</f>
        <v/>
      </c>
      <c r="G285" s="201" t="str">
        <f>IF(COUNTA($N285:$O285)&gt;0,'Input Contracting processes'!$S285,"")</f>
        <v/>
      </c>
      <c r="H285" s="201" t="str">
        <f>IF(COUNTA($N285:$O285)&gt;0,'Input Contracting processes'!$K285,"")</f>
        <v/>
      </c>
      <c r="I285" s="201" t="str">
        <f>IF(COUNTA($N285:$O285)&gt;0,'Input Contracting processes'!$L285,"")</f>
        <v/>
      </c>
      <c r="J285" s="226" t="str">
        <f t="shared" si="8"/>
        <v/>
      </c>
      <c r="K285" s="226" t="str">
        <f t="shared" si="3"/>
        <v/>
      </c>
      <c r="L285" s="206"/>
      <c r="M285" s="221"/>
      <c r="N285" s="217"/>
      <c r="O285" s="165"/>
    </row>
    <row r="286" spans="1:15" ht="12.5">
      <c r="A286" s="220"/>
      <c r="B286" s="205"/>
      <c r="C286" s="201" t="str">
        <f t="shared" si="0"/>
        <v/>
      </c>
      <c r="D286" s="201" t="str">
        <f t="shared" si="4"/>
        <v/>
      </c>
      <c r="E286" s="201" t="str">
        <f t="shared" si="1"/>
        <v/>
      </c>
      <c r="F286" s="201" t="str">
        <f>IF(COUNTA($N286:$O286)&gt;0,'Input Contracting processes'!$P286,"")</f>
        <v/>
      </c>
      <c r="G286" s="201" t="str">
        <f>IF(COUNTA($N286:$O286)&gt;0,'Input Contracting processes'!$S286,"")</f>
        <v/>
      </c>
      <c r="H286" s="201" t="str">
        <f>IF(COUNTA($N286:$O286)&gt;0,'Input Contracting processes'!$K286,"")</f>
        <v/>
      </c>
      <c r="I286" s="201" t="str">
        <f>IF(COUNTA($N286:$O286)&gt;0,'Input Contracting processes'!$L286,"")</f>
        <v/>
      </c>
      <c r="J286" s="226" t="str">
        <f t="shared" si="8"/>
        <v/>
      </c>
      <c r="K286" s="226" t="str">
        <f t="shared" si="3"/>
        <v/>
      </c>
      <c r="L286" s="206"/>
      <c r="M286" s="221"/>
      <c r="N286" s="217"/>
      <c r="O286" s="165"/>
    </row>
    <row r="287" spans="1:15" ht="12.5">
      <c r="A287" s="220"/>
      <c r="B287" s="205"/>
      <c r="C287" s="201" t="str">
        <f t="shared" si="0"/>
        <v/>
      </c>
      <c r="D287" s="201" t="str">
        <f t="shared" si="4"/>
        <v/>
      </c>
      <c r="E287" s="201" t="str">
        <f t="shared" si="1"/>
        <v/>
      </c>
      <c r="F287" s="201" t="str">
        <f>IF(COUNTA($N287:$O287)&gt;0,'Input Contracting processes'!$P287,"")</f>
        <v/>
      </c>
      <c r="G287" s="201" t="str">
        <f>IF(COUNTA($N287:$O287)&gt;0,'Input Contracting processes'!$S287,"")</f>
        <v/>
      </c>
      <c r="H287" s="201" t="str">
        <f>IF(COUNTA($N287:$O287)&gt;0,'Input Contracting processes'!$K287,"")</f>
        <v/>
      </c>
      <c r="I287" s="201" t="str">
        <f>IF(COUNTA($N287:$O287)&gt;0,'Input Contracting processes'!$L287,"")</f>
        <v/>
      </c>
      <c r="J287" s="226" t="str">
        <f t="shared" si="8"/>
        <v/>
      </c>
      <c r="K287" s="226" t="str">
        <f t="shared" si="3"/>
        <v/>
      </c>
      <c r="L287" s="206"/>
      <c r="M287" s="221"/>
      <c r="N287" s="217"/>
      <c r="O287" s="165"/>
    </row>
    <row r="288" spans="1:15" ht="12.5">
      <c r="A288" s="220"/>
      <c r="B288" s="205"/>
      <c r="C288" s="201" t="str">
        <f t="shared" si="0"/>
        <v/>
      </c>
      <c r="D288" s="201" t="str">
        <f t="shared" si="4"/>
        <v/>
      </c>
      <c r="E288" s="201" t="str">
        <f t="shared" si="1"/>
        <v/>
      </c>
      <c r="F288" s="201" t="str">
        <f>IF(COUNTA($N288:$O288)&gt;0,'Input Contracting processes'!$P288,"")</f>
        <v/>
      </c>
      <c r="G288" s="201" t="str">
        <f>IF(COUNTA($N288:$O288)&gt;0,'Input Contracting processes'!$S288,"")</f>
        <v/>
      </c>
      <c r="H288" s="201" t="str">
        <f>IF(COUNTA($N288:$O288)&gt;0,'Input Contracting processes'!$K288,"")</f>
        <v/>
      </c>
      <c r="I288" s="201" t="str">
        <f>IF(COUNTA($N288:$O288)&gt;0,'Input Contracting processes'!$L288,"")</f>
        <v/>
      </c>
      <c r="J288" s="226" t="str">
        <f t="shared" si="8"/>
        <v/>
      </c>
      <c r="K288" s="226" t="str">
        <f t="shared" si="3"/>
        <v/>
      </c>
      <c r="L288" s="206"/>
      <c r="M288" s="221"/>
      <c r="N288" s="217"/>
      <c r="O288" s="165"/>
    </row>
    <row r="289" spans="1:15" ht="12.5">
      <c r="A289" s="220"/>
      <c r="B289" s="205"/>
      <c r="C289" s="201" t="str">
        <f t="shared" si="0"/>
        <v/>
      </c>
      <c r="D289" s="201" t="str">
        <f t="shared" si="4"/>
        <v/>
      </c>
      <c r="E289" s="201" t="str">
        <f t="shared" si="1"/>
        <v/>
      </c>
      <c r="F289" s="201" t="str">
        <f>IF(COUNTA($N289:$O289)&gt;0,'Input Contracting processes'!$P289,"")</f>
        <v/>
      </c>
      <c r="G289" s="201" t="str">
        <f>IF(COUNTA($N289:$O289)&gt;0,'Input Contracting processes'!$S289,"")</f>
        <v/>
      </c>
      <c r="H289" s="201" t="str">
        <f>IF(COUNTA($N289:$O289)&gt;0,'Input Contracting processes'!$K289,"")</f>
        <v/>
      </c>
      <c r="I289" s="201" t="str">
        <f>IF(COUNTA($N289:$O289)&gt;0,'Input Contracting processes'!$L289,"")</f>
        <v/>
      </c>
      <c r="J289" s="226" t="str">
        <f t="shared" si="8"/>
        <v/>
      </c>
      <c r="K289" s="226" t="str">
        <f t="shared" si="3"/>
        <v/>
      </c>
      <c r="L289" s="206"/>
      <c r="M289" s="221"/>
      <c r="N289" s="217"/>
      <c r="O289" s="165"/>
    </row>
    <row r="290" spans="1:15" ht="12.5">
      <c r="A290" s="220"/>
      <c r="B290" s="205"/>
      <c r="C290" s="201" t="str">
        <f t="shared" si="0"/>
        <v/>
      </c>
      <c r="D290" s="201" t="str">
        <f t="shared" si="4"/>
        <v/>
      </c>
      <c r="E290" s="201" t="str">
        <f t="shared" si="1"/>
        <v/>
      </c>
      <c r="F290" s="201" t="str">
        <f>IF(COUNTA($N290:$O290)&gt;0,'Input Contracting processes'!$P290,"")</f>
        <v/>
      </c>
      <c r="G290" s="201" t="str">
        <f>IF(COUNTA($N290:$O290)&gt;0,'Input Contracting processes'!$S290,"")</f>
        <v/>
      </c>
      <c r="H290" s="201" t="str">
        <f>IF(COUNTA($N290:$O290)&gt;0,'Input Contracting processes'!$K290,"")</f>
        <v/>
      </c>
      <c r="I290" s="201" t="str">
        <f>IF(COUNTA($N290:$O290)&gt;0,'Input Contracting processes'!$L290,"")</f>
        <v/>
      </c>
      <c r="J290" s="226" t="str">
        <f t="shared" si="8"/>
        <v/>
      </c>
      <c r="K290" s="226" t="str">
        <f t="shared" si="3"/>
        <v/>
      </c>
      <c r="L290" s="206"/>
      <c r="M290" s="221"/>
      <c r="N290" s="217"/>
      <c r="O290" s="165"/>
    </row>
    <row r="291" spans="1:15" ht="12.5">
      <c r="A291" s="220"/>
      <c r="B291" s="205"/>
      <c r="C291" s="201" t="str">
        <f t="shared" si="0"/>
        <v/>
      </c>
      <c r="D291" s="201" t="str">
        <f t="shared" si="4"/>
        <v/>
      </c>
      <c r="E291" s="201" t="str">
        <f t="shared" si="1"/>
        <v/>
      </c>
      <c r="F291" s="201" t="str">
        <f>IF(COUNTA($N291:$O291)&gt;0,'Input Contracting processes'!$P291,"")</f>
        <v/>
      </c>
      <c r="G291" s="201" t="str">
        <f>IF(COUNTA($N291:$O291)&gt;0,'Input Contracting processes'!$S291,"")</f>
        <v/>
      </c>
      <c r="H291" s="201" t="str">
        <f>IF(COUNTA($N291:$O291)&gt;0,'Input Contracting processes'!$K291,"")</f>
        <v/>
      </c>
      <c r="I291" s="201" t="str">
        <f>IF(COUNTA($N291:$O291)&gt;0,'Input Contracting processes'!$L291,"")</f>
        <v/>
      </c>
      <c r="J291" s="226" t="str">
        <f t="shared" si="8"/>
        <v/>
      </c>
      <c r="K291" s="226" t="str">
        <f t="shared" si="3"/>
        <v/>
      </c>
      <c r="L291" s="206"/>
      <c r="M291" s="221"/>
      <c r="N291" s="217"/>
      <c r="O291" s="165"/>
    </row>
    <row r="292" spans="1:15" ht="12.5">
      <c r="A292" s="220"/>
      <c r="B292" s="205"/>
      <c r="C292" s="201" t="str">
        <f t="shared" si="0"/>
        <v/>
      </c>
      <c r="D292" s="201" t="str">
        <f t="shared" si="4"/>
        <v/>
      </c>
      <c r="E292" s="201" t="str">
        <f t="shared" si="1"/>
        <v/>
      </c>
      <c r="F292" s="201" t="str">
        <f>IF(COUNTA($N292:$O292)&gt;0,'Input Contracting processes'!$P292,"")</f>
        <v/>
      </c>
      <c r="G292" s="201" t="str">
        <f>IF(COUNTA($N292:$O292)&gt;0,'Input Contracting processes'!$S292,"")</f>
        <v/>
      </c>
      <c r="H292" s="201" t="str">
        <f>IF(COUNTA($N292:$O292)&gt;0,'Input Contracting processes'!$K292,"")</f>
        <v/>
      </c>
      <c r="I292" s="201" t="str">
        <f>IF(COUNTA($N292:$O292)&gt;0,'Input Contracting processes'!$L292,"")</f>
        <v/>
      </c>
      <c r="J292" s="226" t="str">
        <f t="shared" si="8"/>
        <v/>
      </c>
      <c r="K292" s="226" t="str">
        <f t="shared" si="3"/>
        <v/>
      </c>
      <c r="L292" s="206"/>
      <c r="M292" s="221"/>
      <c r="N292" s="217"/>
      <c r="O292" s="165"/>
    </row>
    <row r="293" spans="1:15" ht="12.5">
      <c r="A293" s="220"/>
      <c r="B293" s="205"/>
      <c r="C293" s="201" t="str">
        <f t="shared" si="0"/>
        <v/>
      </c>
      <c r="D293" s="201" t="str">
        <f t="shared" si="4"/>
        <v/>
      </c>
      <c r="E293" s="201" t="str">
        <f t="shared" si="1"/>
        <v/>
      </c>
      <c r="F293" s="201" t="str">
        <f>IF(COUNTA($N293:$O293)&gt;0,'Input Contracting processes'!$P293,"")</f>
        <v/>
      </c>
      <c r="G293" s="201" t="str">
        <f>IF(COUNTA($N293:$O293)&gt;0,'Input Contracting processes'!$S293,"")</f>
        <v/>
      </c>
      <c r="H293" s="201" t="str">
        <f>IF(COUNTA($N293:$O293)&gt;0,'Input Contracting processes'!$K293,"")</f>
        <v/>
      </c>
      <c r="I293" s="201" t="str">
        <f>IF(COUNTA($N293:$O293)&gt;0,'Input Contracting processes'!$L293,"")</f>
        <v/>
      </c>
      <c r="J293" s="226" t="str">
        <f t="shared" si="8"/>
        <v/>
      </c>
      <c r="K293" s="226" t="str">
        <f t="shared" si="3"/>
        <v/>
      </c>
      <c r="L293" s="206"/>
      <c r="M293" s="221"/>
      <c r="N293" s="217"/>
      <c r="O293" s="165"/>
    </row>
    <row r="294" spans="1:15" ht="12.5">
      <c r="A294" s="220"/>
      <c r="B294" s="205"/>
      <c r="C294" s="201" t="str">
        <f t="shared" si="0"/>
        <v/>
      </c>
      <c r="D294" s="201" t="str">
        <f t="shared" si="4"/>
        <v/>
      </c>
      <c r="E294" s="201" t="str">
        <f t="shared" si="1"/>
        <v/>
      </c>
      <c r="F294" s="201" t="str">
        <f>IF(COUNTA($N294:$O294)&gt;0,'Input Contracting processes'!$P294,"")</f>
        <v/>
      </c>
      <c r="G294" s="201" t="str">
        <f>IF(COUNTA($N294:$O294)&gt;0,'Input Contracting processes'!$S294,"")</f>
        <v/>
      </c>
      <c r="H294" s="201" t="str">
        <f>IF(COUNTA($N294:$O294)&gt;0,'Input Contracting processes'!$K294,"")</f>
        <v/>
      </c>
      <c r="I294" s="201" t="str">
        <f>IF(COUNTA($N294:$O294)&gt;0,'Input Contracting processes'!$L294,"")</f>
        <v/>
      </c>
      <c r="J294" s="226" t="str">
        <f t="shared" si="8"/>
        <v/>
      </c>
      <c r="K294" s="226" t="str">
        <f t="shared" si="3"/>
        <v/>
      </c>
      <c r="L294" s="206"/>
      <c r="M294" s="221"/>
      <c r="N294" s="217"/>
      <c r="O294" s="165"/>
    </row>
    <row r="295" spans="1:15" ht="12.5">
      <c r="A295" s="220"/>
      <c r="B295" s="205"/>
      <c r="C295" s="201" t="str">
        <f t="shared" si="0"/>
        <v/>
      </c>
      <c r="D295" s="201" t="str">
        <f t="shared" si="4"/>
        <v/>
      </c>
      <c r="E295" s="201" t="str">
        <f t="shared" si="1"/>
        <v/>
      </c>
      <c r="F295" s="201" t="str">
        <f>IF(COUNTA($N295:$O295)&gt;0,'Input Contracting processes'!$P295,"")</f>
        <v/>
      </c>
      <c r="G295" s="201" t="str">
        <f>IF(COUNTA($N295:$O295)&gt;0,'Input Contracting processes'!$S295,"")</f>
        <v/>
      </c>
      <c r="H295" s="201" t="str">
        <f>IF(COUNTA($N295:$O295)&gt;0,'Input Contracting processes'!$K295,"")</f>
        <v/>
      </c>
      <c r="I295" s="201" t="str">
        <f>IF(COUNTA($N295:$O295)&gt;0,'Input Contracting processes'!$L295,"")</f>
        <v/>
      </c>
      <c r="J295" s="226" t="str">
        <f t="shared" si="8"/>
        <v/>
      </c>
      <c r="K295" s="226" t="str">
        <f t="shared" si="3"/>
        <v/>
      </c>
      <c r="L295" s="206"/>
      <c r="M295" s="221"/>
      <c r="N295" s="217"/>
      <c r="O295" s="165"/>
    </row>
    <row r="296" spans="1:15" ht="12.5">
      <c r="A296" s="220"/>
      <c r="B296" s="205"/>
      <c r="C296" s="201" t="str">
        <f t="shared" si="0"/>
        <v/>
      </c>
      <c r="D296" s="201" t="str">
        <f t="shared" si="4"/>
        <v/>
      </c>
      <c r="E296" s="201" t="str">
        <f t="shared" si="1"/>
        <v/>
      </c>
      <c r="F296" s="201" t="str">
        <f>IF(COUNTA($N296:$O296)&gt;0,'Input Contracting processes'!$P296,"")</f>
        <v/>
      </c>
      <c r="G296" s="201" t="str">
        <f>IF(COUNTA($N296:$O296)&gt;0,'Input Contracting processes'!$S296,"")</f>
        <v/>
      </c>
      <c r="H296" s="201" t="str">
        <f>IF(COUNTA($N296:$O296)&gt;0,'Input Contracting processes'!$K296,"")</f>
        <v/>
      </c>
      <c r="I296" s="201" t="str">
        <f>IF(COUNTA($N296:$O296)&gt;0,'Input Contracting processes'!$L296,"")</f>
        <v/>
      </c>
      <c r="J296" s="226" t="str">
        <f t="shared" si="8"/>
        <v/>
      </c>
      <c r="K296" s="226" t="str">
        <f t="shared" si="3"/>
        <v/>
      </c>
      <c r="L296" s="206"/>
      <c r="M296" s="221"/>
      <c r="N296" s="217"/>
      <c r="O296" s="165"/>
    </row>
    <row r="297" spans="1:15" ht="12.5">
      <c r="A297" s="220"/>
      <c r="B297" s="205"/>
      <c r="C297" s="201" t="str">
        <f t="shared" si="0"/>
        <v/>
      </c>
      <c r="D297" s="201" t="str">
        <f t="shared" si="4"/>
        <v/>
      </c>
      <c r="E297" s="201" t="str">
        <f t="shared" si="1"/>
        <v/>
      </c>
      <c r="F297" s="201" t="str">
        <f>IF(COUNTA($N297:$O297)&gt;0,'Input Contracting processes'!$P297,"")</f>
        <v/>
      </c>
      <c r="G297" s="201" t="str">
        <f>IF(COUNTA($N297:$O297)&gt;0,'Input Contracting processes'!$S297,"")</f>
        <v/>
      </c>
      <c r="H297" s="201" t="str">
        <f>IF(COUNTA($N297:$O297)&gt;0,'Input Contracting processes'!$K297,"")</f>
        <v/>
      </c>
      <c r="I297" s="201" t="str">
        <f>IF(COUNTA($N297:$O297)&gt;0,'Input Contracting processes'!$L297,"")</f>
        <v/>
      </c>
      <c r="J297" s="226" t="str">
        <f t="shared" si="8"/>
        <v/>
      </c>
      <c r="K297" s="226" t="str">
        <f t="shared" si="3"/>
        <v/>
      </c>
      <c r="L297" s="206"/>
      <c r="M297" s="221"/>
      <c r="N297" s="217"/>
      <c r="O297" s="165"/>
    </row>
    <row r="298" spans="1:15" ht="12.5">
      <c r="A298" s="220"/>
      <c r="B298" s="205"/>
      <c r="C298" s="201" t="str">
        <f t="shared" si="0"/>
        <v/>
      </c>
      <c r="D298" s="201" t="str">
        <f t="shared" si="4"/>
        <v/>
      </c>
      <c r="E298" s="201" t="str">
        <f t="shared" si="1"/>
        <v/>
      </c>
      <c r="F298" s="201" t="str">
        <f>IF(COUNTA($N298:$O298)&gt;0,'Input Contracting processes'!$P298,"")</f>
        <v/>
      </c>
      <c r="G298" s="201" t="str">
        <f>IF(COUNTA($N298:$O298)&gt;0,'Input Contracting processes'!$S298,"")</f>
        <v/>
      </c>
      <c r="H298" s="201" t="str">
        <f>IF(COUNTA($N298:$O298)&gt;0,'Input Contracting processes'!$K298,"")</f>
        <v/>
      </c>
      <c r="I298" s="201" t="str">
        <f>IF(COUNTA($N298:$O298)&gt;0,'Input Contracting processes'!$L298,"")</f>
        <v/>
      </c>
      <c r="J298" s="226" t="str">
        <f t="shared" si="8"/>
        <v/>
      </c>
      <c r="K298" s="226" t="str">
        <f t="shared" si="3"/>
        <v/>
      </c>
      <c r="L298" s="206"/>
      <c r="M298" s="221"/>
      <c r="N298" s="217"/>
      <c r="O298" s="165"/>
    </row>
    <row r="299" spans="1:15" ht="12.5">
      <c r="A299" s="220"/>
      <c r="B299" s="205"/>
      <c r="C299" s="201" t="str">
        <f t="shared" si="0"/>
        <v/>
      </c>
      <c r="D299" s="201" t="str">
        <f t="shared" si="4"/>
        <v/>
      </c>
      <c r="E299" s="201" t="str">
        <f t="shared" si="1"/>
        <v/>
      </c>
      <c r="F299" s="201" t="str">
        <f>IF(COUNTA($N299:$O299)&gt;0,'Input Contracting processes'!$P299,"")</f>
        <v/>
      </c>
      <c r="G299" s="201" t="str">
        <f>IF(COUNTA($N299:$O299)&gt;0,'Input Contracting processes'!$S299,"")</f>
        <v/>
      </c>
      <c r="H299" s="201" t="str">
        <f>IF(COUNTA($N299:$O299)&gt;0,'Input Contracting processes'!$K299,"")</f>
        <v/>
      </c>
      <c r="I299" s="201" t="str">
        <f>IF(COUNTA($N299:$O299)&gt;0,'Input Contracting processes'!$L299,"")</f>
        <v/>
      </c>
      <c r="J299" s="226" t="str">
        <f t="shared" si="8"/>
        <v/>
      </c>
      <c r="K299" s="226" t="str">
        <f t="shared" si="3"/>
        <v/>
      </c>
      <c r="L299" s="206"/>
      <c r="M299" s="221"/>
      <c r="N299" s="217"/>
      <c r="O299" s="165"/>
    </row>
    <row r="300" spans="1:15" ht="12.5">
      <c r="A300" s="220"/>
      <c r="B300" s="205"/>
      <c r="C300" s="201" t="str">
        <f t="shared" si="0"/>
        <v/>
      </c>
      <c r="D300" s="201" t="str">
        <f t="shared" si="4"/>
        <v/>
      </c>
      <c r="E300" s="201" t="str">
        <f t="shared" si="1"/>
        <v/>
      </c>
      <c r="F300" s="201" t="str">
        <f>IF(COUNTA($N300:$O300)&gt;0,'Input Contracting processes'!$P300,"")</f>
        <v/>
      </c>
      <c r="G300" s="201" t="str">
        <f>IF(COUNTA($N300:$O300)&gt;0,'Input Contracting processes'!$S300,"")</f>
        <v/>
      </c>
      <c r="H300" s="201" t="str">
        <f>IF(COUNTA($N300:$O300)&gt;0,'Input Contracting processes'!$K300,"")</f>
        <v/>
      </c>
      <c r="I300" s="201" t="str">
        <f>IF(COUNTA($N300:$O300)&gt;0,'Input Contracting processes'!$L300,"")</f>
        <v/>
      </c>
      <c r="J300" s="226" t="str">
        <f t="shared" si="8"/>
        <v/>
      </c>
      <c r="K300" s="226" t="str">
        <f t="shared" si="3"/>
        <v/>
      </c>
      <c r="L300" s="206"/>
      <c r="M300" s="221"/>
      <c r="N300" s="217"/>
      <c r="O300" s="165"/>
    </row>
    <row r="301" spans="1:15" ht="12.5">
      <c r="A301" s="220"/>
      <c r="B301" s="205"/>
      <c r="C301" s="201" t="str">
        <f t="shared" si="0"/>
        <v/>
      </c>
      <c r="D301" s="201" t="str">
        <f t="shared" si="4"/>
        <v/>
      </c>
      <c r="E301" s="201" t="str">
        <f t="shared" si="1"/>
        <v/>
      </c>
      <c r="F301" s="201" t="str">
        <f>IF(COUNTA($N301:$O301)&gt;0,'Input Contracting processes'!$P301,"")</f>
        <v/>
      </c>
      <c r="G301" s="201" t="str">
        <f>IF(COUNTA($N301:$O301)&gt;0,'Input Contracting processes'!$S301,"")</f>
        <v/>
      </c>
      <c r="H301" s="201" t="str">
        <f>IF(COUNTA($N301:$O301)&gt;0,'Input Contracting processes'!$K301,"")</f>
        <v/>
      </c>
      <c r="I301" s="201" t="str">
        <f>IF(COUNTA($N301:$O301)&gt;0,'Input Contracting processes'!$L301,"")</f>
        <v/>
      </c>
      <c r="J301" s="226" t="str">
        <f t="shared" si="8"/>
        <v/>
      </c>
      <c r="K301" s="226" t="str">
        <f t="shared" si="3"/>
        <v/>
      </c>
      <c r="L301" s="206"/>
      <c r="M301" s="221"/>
      <c r="N301" s="217"/>
      <c r="O301" s="165"/>
    </row>
    <row r="302" spans="1:15" ht="12.5">
      <c r="A302" s="220"/>
      <c r="B302" s="205"/>
      <c r="C302" s="201" t="str">
        <f t="shared" si="0"/>
        <v/>
      </c>
      <c r="D302" s="201" t="str">
        <f t="shared" si="4"/>
        <v/>
      </c>
      <c r="E302" s="201" t="str">
        <f t="shared" si="1"/>
        <v/>
      </c>
      <c r="F302" s="201" t="str">
        <f>IF(COUNTA($N302:$O302)&gt;0,'Input Contracting processes'!$P302,"")</f>
        <v/>
      </c>
      <c r="G302" s="201" t="str">
        <f>IF(COUNTA($N302:$O302)&gt;0,'Input Contracting processes'!$S302,"")</f>
        <v/>
      </c>
      <c r="H302" s="201" t="str">
        <f>IF(COUNTA($N302:$O302)&gt;0,'Input Contracting processes'!$K302,"")</f>
        <v/>
      </c>
      <c r="I302" s="201" t="str">
        <f>IF(COUNTA($N302:$O302)&gt;0,'Input Contracting processes'!$L302,"")</f>
        <v/>
      </c>
      <c r="J302" s="226" t="str">
        <f t="shared" si="8"/>
        <v/>
      </c>
      <c r="K302" s="226" t="str">
        <f t="shared" si="3"/>
        <v/>
      </c>
      <c r="L302" s="206"/>
      <c r="M302" s="221"/>
      <c r="N302" s="217"/>
      <c r="O302" s="165"/>
    </row>
    <row r="303" spans="1:15" ht="12.5">
      <c r="A303" s="220"/>
      <c r="B303" s="205"/>
      <c r="C303" s="201" t="str">
        <f t="shared" si="0"/>
        <v/>
      </c>
      <c r="D303" s="201" t="str">
        <f t="shared" si="4"/>
        <v/>
      </c>
      <c r="E303" s="201" t="str">
        <f t="shared" si="1"/>
        <v/>
      </c>
      <c r="F303" s="201" t="str">
        <f>IF(COUNTA($N303:$O303)&gt;0,'Input Contracting processes'!$P303,"")</f>
        <v/>
      </c>
      <c r="G303" s="201" t="str">
        <f>IF(COUNTA($N303:$O303)&gt;0,'Input Contracting processes'!$S303,"")</f>
        <v/>
      </c>
      <c r="H303" s="201" t="str">
        <f>IF(COUNTA($N303:$O303)&gt;0,'Input Contracting processes'!$K303,"")</f>
        <v/>
      </c>
      <c r="I303" s="201" t="str">
        <f>IF(COUNTA($N303:$O303)&gt;0,'Input Contracting processes'!$L303,"")</f>
        <v/>
      </c>
      <c r="J303" s="226" t="str">
        <f t="shared" si="8"/>
        <v/>
      </c>
      <c r="K303" s="226" t="str">
        <f t="shared" si="3"/>
        <v/>
      </c>
      <c r="L303" s="206"/>
      <c r="M303" s="221"/>
      <c r="N303" s="217"/>
      <c r="O303" s="165"/>
    </row>
    <row r="304" spans="1:15" ht="12.5">
      <c r="A304" s="220"/>
      <c r="B304" s="205"/>
      <c r="C304" s="201" t="str">
        <f t="shared" si="0"/>
        <v/>
      </c>
      <c r="D304" s="201" t="str">
        <f t="shared" si="4"/>
        <v/>
      </c>
      <c r="E304" s="201" t="str">
        <f t="shared" si="1"/>
        <v/>
      </c>
      <c r="F304" s="201" t="str">
        <f>IF(COUNTA($N304:$O304)&gt;0,'Input Contracting processes'!$P304,"")</f>
        <v/>
      </c>
      <c r="G304" s="201" t="str">
        <f>IF(COUNTA($N304:$O304)&gt;0,'Input Contracting processes'!$S304,"")</f>
        <v/>
      </c>
      <c r="H304" s="201" t="str">
        <f>IF(COUNTA($N304:$O304)&gt;0,'Input Contracting processes'!$K304,"")</f>
        <v/>
      </c>
      <c r="I304" s="201" t="str">
        <f>IF(COUNTA($N304:$O304)&gt;0,'Input Contracting processes'!$L304,"")</f>
        <v/>
      </c>
      <c r="J304" s="226" t="str">
        <f t="shared" si="8"/>
        <v/>
      </c>
      <c r="K304" s="226" t="str">
        <f t="shared" si="3"/>
        <v/>
      </c>
      <c r="L304" s="206"/>
      <c r="M304" s="221"/>
      <c r="N304" s="217"/>
      <c r="O304" s="165"/>
    </row>
    <row r="305" spans="1:15" ht="12.5">
      <c r="A305" s="220"/>
      <c r="B305" s="205"/>
      <c r="C305" s="201" t="str">
        <f t="shared" si="0"/>
        <v/>
      </c>
      <c r="D305" s="201" t="str">
        <f t="shared" si="4"/>
        <v/>
      </c>
      <c r="E305" s="201" t="str">
        <f t="shared" si="1"/>
        <v/>
      </c>
      <c r="F305" s="201" t="str">
        <f>IF(COUNTA($N305:$O305)&gt;0,'Input Contracting processes'!$P305,"")</f>
        <v/>
      </c>
      <c r="G305" s="201" t="str">
        <f>IF(COUNTA($N305:$O305)&gt;0,'Input Contracting processes'!$S305,"")</f>
        <v/>
      </c>
      <c r="H305" s="201" t="str">
        <f>IF(COUNTA($N305:$O305)&gt;0,'Input Contracting processes'!$K305,"")</f>
        <v/>
      </c>
      <c r="I305" s="201" t="str">
        <f>IF(COUNTA($N305:$O305)&gt;0,'Input Contracting processes'!$L305,"")</f>
        <v/>
      </c>
      <c r="J305" s="226" t="str">
        <f t="shared" si="8"/>
        <v/>
      </c>
      <c r="K305" s="226" t="str">
        <f t="shared" si="3"/>
        <v/>
      </c>
      <c r="L305" s="206"/>
      <c r="M305" s="221"/>
      <c r="N305" s="217"/>
      <c r="O305" s="165"/>
    </row>
    <row r="306" spans="1:15" ht="12.5">
      <c r="A306" s="220"/>
      <c r="B306" s="205"/>
      <c r="C306" s="201" t="str">
        <f t="shared" si="0"/>
        <v/>
      </c>
      <c r="D306" s="201" t="str">
        <f t="shared" si="4"/>
        <v/>
      </c>
      <c r="E306" s="201" t="str">
        <f t="shared" si="1"/>
        <v/>
      </c>
      <c r="F306" s="201" t="str">
        <f>IF(COUNTA($N306:$O306)&gt;0,'Input Contracting processes'!$P306,"")</f>
        <v/>
      </c>
      <c r="G306" s="201" t="str">
        <f>IF(COUNTA($N306:$O306)&gt;0,'Input Contracting processes'!$S306,"")</f>
        <v/>
      </c>
      <c r="H306" s="201" t="str">
        <f>IF(COUNTA($N306:$O306)&gt;0,'Input Contracting processes'!$K306,"")</f>
        <v/>
      </c>
      <c r="I306" s="201" t="str">
        <f>IF(COUNTA($N306:$O306)&gt;0,'Input Contracting processes'!$L306,"")</f>
        <v/>
      </c>
      <c r="J306" s="226" t="str">
        <f t="shared" si="8"/>
        <v/>
      </c>
      <c r="K306" s="226" t="str">
        <f t="shared" si="3"/>
        <v/>
      </c>
      <c r="L306" s="206"/>
      <c r="M306" s="221"/>
      <c r="N306" s="217"/>
      <c r="O306" s="165"/>
    </row>
    <row r="307" spans="1:15" ht="12.5">
      <c r="A307" s="220"/>
      <c r="B307" s="205"/>
      <c r="C307" s="201" t="str">
        <f t="shared" si="0"/>
        <v/>
      </c>
      <c r="D307" s="201" t="str">
        <f t="shared" si="4"/>
        <v/>
      </c>
      <c r="E307" s="201" t="str">
        <f t="shared" si="1"/>
        <v/>
      </c>
      <c r="F307" s="201" t="str">
        <f>IF(COUNTA($N307:$O307)&gt;0,'Input Contracting processes'!$P307,"")</f>
        <v/>
      </c>
      <c r="G307" s="201" t="str">
        <f>IF(COUNTA($N307:$O307)&gt;0,'Input Contracting processes'!$S307,"")</f>
        <v/>
      </c>
      <c r="H307" s="201" t="str">
        <f>IF(COUNTA($N307:$O307)&gt;0,'Input Contracting processes'!$K307,"")</f>
        <v/>
      </c>
      <c r="I307" s="201" t="str">
        <f>IF(COUNTA($N307:$O307)&gt;0,'Input Contracting processes'!$L307,"")</f>
        <v/>
      </c>
      <c r="J307" s="226" t="str">
        <f t="shared" si="8"/>
        <v/>
      </c>
      <c r="K307" s="226" t="str">
        <f t="shared" si="3"/>
        <v/>
      </c>
      <c r="L307" s="206"/>
      <c r="M307" s="221"/>
      <c r="N307" s="217"/>
      <c r="O307" s="165"/>
    </row>
    <row r="308" spans="1:15" ht="12.5">
      <c r="A308" s="220"/>
      <c r="B308" s="205"/>
      <c r="C308" s="201" t="str">
        <f t="shared" si="0"/>
        <v/>
      </c>
      <c r="D308" s="201" t="str">
        <f t="shared" si="4"/>
        <v/>
      </c>
      <c r="E308" s="201" t="str">
        <f t="shared" si="1"/>
        <v/>
      </c>
      <c r="F308" s="201" t="str">
        <f>IF(COUNTA($N308:$O308)&gt;0,'Input Contracting processes'!$P308,"")</f>
        <v/>
      </c>
      <c r="G308" s="201" t="str">
        <f>IF(COUNTA($N308:$O308)&gt;0,'Input Contracting processes'!$S308,"")</f>
        <v/>
      </c>
      <c r="H308" s="201" t="str">
        <f>IF(COUNTA($N308:$O308)&gt;0,'Input Contracting processes'!$K308,"")</f>
        <v/>
      </c>
      <c r="I308" s="201" t="str">
        <f>IF(COUNTA($N308:$O308)&gt;0,'Input Contracting processes'!$L308,"")</f>
        <v/>
      </c>
      <c r="J308" s="226" t="str">
        <f t="shared" si="8"/>
        <v/>
      </c>
      <c r="K308" s="226" t="str">
        <f t="shared" si="3"/>
        <v/>
      </c>
      <c r="L308" s="206"/>
      <c r="M308" s="221"/>
      <c r="N308" s="217"/>
      <c r="O308" s="165"/>
    </row>
    <row r="309" spans="1:15" ht="12.5">
      <c r="A309" s="220"/>
      <c r="B309" s="205"/>
      <c r="C309" s="201" t="str">
        <f t="shared" si="0"/>
        <v/>
      </c>
      <c r="D309" s="201" t="str">
        <f t="shared" si="4"/>
        <v/>
      </c>
      <c r="E309" s="201" t="str">
        <f t="shared" si="1"/>
        <v/>
      </c>
      <c r="F309" s="201" t="str">
        <f>IF(COUNTA($N309:$O309)&gt;0,'Input Contracting processes'!$P309,"")</f>
        <v/>
      </c>
      <c r="G309" s="201" t="str">
        <f>IF(COUNTA($N309:$O309)&gt;0,'Input Contracting processes'!$S309,"")</f>
        <v/>
      </c>
      <c r="H309" s="201" t="str">
        <f>IF(COUNTA($N309:$O309)&gt;0,'Input Contracting processes'!$K309,"")</f>
        <v/>
      </c>
      <c r="I309" s="201" t="str">
        <f>IF(COUNTA($N309:$O309)&gt;0,'Input Contracting processes'!$L309,"")</f>
        <v/>
      </c>
      <c r="J309" s="226" t="str">
        <f t="shared" si="8"/>
        <v/>
      </c>
      <c r="K309" s="226" t="str">
        <f t="shared" si="3"/>
        <v/>
      </c>
      <c r="L309" s="206"/>
      <c r="M309" s="221"/>
      <c r="N309" s="217"/>
      <c r="O309" s="165"/>
    </row>
    <row r="310" spans="1:15" ht="12.5">
      <c r="A310" s="220"/>
      <c r="B310" s="205"/>
      <c r="C310" s="201" t="str">
        <f t="shared" si="0"/>
        <v/>
      </c>
      <c r="D310" s="201" t="str">
        <f t="shared" si="4"/>
        <v/>
      </c>
      <c r="E310" s="201" t="str">
        <f t="shared" si="1"/>
        <v/>
      </c>
      <c r="F310" s="201" t="str">
        <f>IF(COUNTA($N310:$O310)&gt;0,'Input Contracting processes'!$P310,"")</f>
        <v/>
      </c>
      <c r="G310" s="201" t="str">
        <f>IF(COUNTA($N310:$O310)&gt;0,'Input Contracting processes'!$S310,"")</f>
        <v/>
      </c>
      <c r="H310" s="201" t="str">
        <f>IF(COUNTA($N310:$O310)&gt;0,'Input Contracting processes'!$K310,"")</f>
        <v/>
      </c>
      <c r="I310" s="201" t="str">
        <f>IF(COUNTA($N310:$O310)&gt;0,'Input Contracting processes'!$L310,"")</f>
        <v/>
      </c>
      <c r="J310" s="226" t="str">
        <f t="shared" si="8"/>
        <v/>
      </c>
      <c r="K310" s="226" t="str">
        <f t="shared" si="3"/>
        <v/>
      </c>
      <c r="L310" s="206"/>
      <c r="M310" s="221"/>
      <c r="N310" s="217"/>
      <c r="O310" s="165"/>
    </row>
    <row r="311" spans="1:15" ht="12.5">
      <c r="A311" s="220"/>
      <c r="B311" s="205"/>
      <c r="C311" s="201" t="str">
        <f t="shared" si="0"/>
        <v/>
      </c>
      <c r="D311" s="201" t="str">
        <f t="shared" si="4"/>
        <v/>
      </c>
      <c r="E311" s="201" t="str">
        <f t="shared" si="1"/>
        <v/>
      </c>
      <c r="F311" s="201" t="str">
        <f>IF(COUNTA($N311:$O311)&gt;0,'Input Contracting processes'!$P311,"")</f>
        <v/>
      </c>
      <c r="G311" s="201" t="str">
        <f>IF(COUNTA($N311:$O311)&gt;0,'Input Contracting processes'!$S311,"")</f>
        <v/>
      </c>
      <c r="H311" s="201" t="str">
        <f>IF(COUNTA($N311:$O311)&gt;0,'Input Contracting processes'!$K311,"")</f>
        <v/>
      </c>
      <c r="I311" s="201" t="str">
        <f>IF(COUNTA($N311:$O311)&gt;0,'Input Contracting processes'!$L311,"")</f>
        <v/>
      </c>
      <c r="J311" s="226" t="str">
        <f t="shared" si="8"/>
        <v/>
      </c>
      <c r="K311" s="226" t="str">
        <f t="shared" si="3"/>
        <v/>
      </c>
      <c r="L311" s="206"/>
      <c r="M311" s="221"/>
      <c r="N311" s="217"/>
      <c r="O311" s="165"/>
    </row>
    <row r="312" spans="1:15" ht="12.5">
      <c r="A312" s="220"/>
      <c r="B312" s="205"/>
      <c r="C312" s="201" t="str">
        <f t="shared" si="0"/>
        <v/>
      </c>
      <c r="D312" s="201" t="str">
        <f t="shared" si="4"/>
        <v/>
      </c>
      <c r="E312" s="201" t="str">
        <f t="shared" si="1"/>
        <v/>
      </c>
      <c r="F312" s="201" t="str">
        <f>IF(COUNTA($N312:$O312)&gt;0,'Input Contracting processes'!$P312,"")</f>
        <v/>
      </c>
      <c r="G312" s="201" t="str">
        <f>IF(COUNTA($N312:$O312)&gt;0,'Input Contracting processes'!$S312,"")</f>
        <v/>
      </c>
      <c r="H312" s="201" t="str">
        <f>IF(COUNTA($N312:$O312)&gt;0,'Input Contracting processes'!$K312,"")</f>
        <v/>
      </c>
      <c r="I312" s="201" t="str">
        <f>IF(COUNTA($N312:$O312)&gt;0,'Input Contracting processes'!$L312,"")</f>
        <v/>
      </c>
      <c r="J312" s="226" t="str">
        <f t="shared" si="8"/>
        <v/>
      </c>
      <c r="K312" s="226" t="str">
        <f t="shared" si="3"/>
        <v/>
      </c>
      <c r="L312" s="206"/>
      <c r="M312" s="221"/>
      <c r="N312" s="217"/>
      <c r="O312" s="165"/>
    </row>
    <row r="313" spans="1:15" ht="12.5">
      <c r="A313" s="220"/>
      <c r="B313" s="205"/>
      <c r="C313" s="201" t="str">
        <f t="shared" si="0"/>
        <v/>
      </c>
      <c r="D313" s="201" t="str">
        <f t="shared" si="4"/>
        <v/>
      </c>
      <c r="E313" s="201" t="str">
        <f t="shared" si="1"/>
        <v/>
      </c>
      <c r="F313" s="201" t="str">
        <f>IF(COUNTA($N313:$O313)&gt;0,'Input Contracting processes'!$P313,"")</f>
        <v/>
      </c>
      <c r="G313" s="201" t="str">
        <f>IF(COUNTA($N313:$O313)&gt;0,'Input Contracting processes'!$S313,"")</f>
        <v/>
      </c>
      <c r="H313" s="201" t="str">
        <f>IF(COUNTA($N313:$O313)&gt;0,'Input Contracting processes'!$K313,"")</f>
        <v/>
      </c>
      <c r="I313" s="201" t="str">
        <f>IF(COUNTA($N313:$O313)&gt;0,'Input Contracting processes'!$L313,"")</f>
        <v/>
      </c>
      <c r="J313" s="226" t="str">
        <f t="shared" si="8"/>
        <v/>
      </c>
      <c r="K313" s="226" t="str">
        <f t="shared" si="3"/>
        <v/>
      </c>
      <c r="L313" s="206"/>
      <c r="M313" s="221"/>
      <c r="N313" s="217"/>
      <c r="O313" s="165"/>
    </row>
    <row r="314" spans="1:15" ht="12.5">
      <c r="A314" s="220"/>
      <c r="B314" s="205"/>
      <c r="C314" s="201" t="str">
        <f t="shared" si="0"/>
        <v/>
      </c>
      <c r="D314" s="201" t="str">
        <f t="shared" si="4"/>
        <v/>
      </c>
      <c r="E314" s="201" t="str">
        <f t="shared" si="1"/>
        <v/>
      </c>
      <c r="F314" s="201" t="str">
        <f>IF(COUNTA($N314:$O314)&gt;0,'Input Contracting processes'!$P314,"")</f>
        <v/>
      </c>
      <c r="G314" s="201" t="str">
        <f>IF(COUNTA($N314:$O314)&gt;0,'Input Contracting processes'!$S314,"")</f>
        <v/>
      </c>
      <c r="H314" s="201" t="str">
        <f>IF(COUNTA($N314:$O314)&gt;0,'Input Contracting processes'!$K314,"")</f>
        <v/>
      </c>
      <c r="I314" s="201" t="str">
        <f>IF(COUNTA($N314:$O314)&gt;0,'Input Contracting processes'!$L314,"")</f>
        <v/>
      </c>
      <c r="J314" s="226" t="str">
        <f t="shared" si="8"/>
        <v/>
      </c>
      <c r="K314" s="226" t="str">
        <f t="shared" si="3"/>
        <v/>
      </c>
      <c r="L314" s="206"/>
      <c r="M314" s="221"/>
      <c r="N314" s="217"/>
      <c r="O314" s="165"/>
    </row>
    <row r="315" spans="1:15" ht="12.5">
      <c r="A315" s="220"/>
      <c r="B315" s="205"/>
      <c r="C315" s="201" t="str">
        <f t="shared" si="0"/>
        <v/>
      </c>
      <c r="D315" s="201" t="str">
        <f t="shared" si="4"/>
        <v/>
      </c>
      <c r="E315" s="201" t="str">
        <f t="shared" si="1"/>
        <v/>
      </c>
      <c r="F315" s="201" t="str">
        <f>IF(COUNTA($N315:$O315)&gt;0,'Input Contracting processes'!$P315,"")</f>
        <v/>
      </c>
      <c r="G315" s="201" t="str">
        <f>IF(COUNTA($N315:$O315)&gt;0,'Input Contracting processes'!$S315,"")</f>
        <v/>
      </c>
      <c r="H315" s="201" t="str">
        <f>IF(COUNTA($N315:$O315)&gt;0,'Input Contracting processes'!$K315,"")</f>
        <v/>
      </c>
      <c r="I315" s="201" t="str">
        <f>IF(COUNTA($N315:$O315)&gt;0,'Input Contracting processes'!$L315,"")</f>
        <v/>
      </c>
      <c r="J315" s="226" t="str">
        <f t="shared" si="8"/>
        <v/>
      </c>
      <c r="K315" s="226" t="str">
        <f t="shared" si="3"/>
        <v/>
      </c>
      <c r="L315" s="206"/>
      <c r="M315" s="221"/>
      <c r="N315" s="217"/>
      <c r="O315" s="165"/>
    </row>
    <row r="316" spans="1:15" ht="12.5">
      <c r="A316" s="220"/>
      <c r="B316" s="205"/>
      <c r="C316" s="201" t="str">
        <f t="shared" si="0"/>
        <v/>
      </c>
      <c r="D316" s="201" t="str">
        <f t="shared" si="4"/>
        <v/>
      </c>
      <c r="E316" s="201" t="str">
        <f t="shared" si="1"/>
        <v/>
      </c>
      <c r="F316" s="201" t="str">
        <f>IF(COUNTA($N316:$O316)&gt;0,'Input Contracting processes'!$P316,"")</f>
        <v/>
      </c>
      <c r="G316" s="201" t="str">
        <f>IF(COUNTA($N316:$O316)&gt;0,'Input Contracting processes'!$S316,"")</f>
        <v/>
      </c>
      <c r="H316" s="201" t="str">
        <f>IF(COUNTA($N316:$O316)&gt;0,'Input Contracting processes'!$K316,"")</f>
        <v/>
      </c>
      <c r="I316" s="201" t="str">
        <f>IF(COUNTA($N316:$O316)&gt;0,'Input Contracting processes'!$L316,"")</f>
        <v/>
      </c>
      <c r="J316" s="226" t="str">
        <f t="shared" si="8"/>
        <v/>
      </c>
      <c r="K316" s="226" t="str">
        <f t="shared" si="3"/>
        <v/>
      </c>
      <c r="L316" s="206"/>
      <c r="M316" s="221"/>
      <c r="N316" s="217"/>
      <c r="O316" s="165"/>
    </row>
    <row r="317" spans="1:15" ht="12.5">
      <c r="A317" s="220"/>
      <c r="B317" s="205"/>
      <c r="C317" s="201" t="str">
        <f t="shared" si="0"/>
        <v/>
      </c>
      <c r="D317" s="201" t="str">
        <f t="shared" si="4"/>
        <v/>
      </c>
      <c r="E317" s="201" t="str">
        <f t="shared" si="1"/>
        <v/>
      </c>
      <c r="F317" s="201" t="str">
        <f>IF(COUNTA($N317:$O317)&gt;0,'Input Contracting processes'!$P317,"")</f>
        <v/>
      </c>
      <c r="G317" s="201" t="str">
        <f>IF(COUNTA($N317:$O317)&gt;0,'Input Contracting processes'!$S317,"")</f>
        <v/>
      </c>
      <c r="H317" s="201" t="str">
        <f>IF(COUNTA($N317:$O317)&gt;0,'Input Contracting processes'!$K317,"")</f>
        <v/>
      </c>
      <c r="I317" s="201" t="str">
        <f>IF(COUNTA($N317:$O317)&gt;0,'Input Contracting processes'!$L317,"")</f>
        <v/>
      </c>
      <c r="J317" s="226" t="str">
        <f t="shared" si="8"/>
        <v/>
      </c>
      <c r="K317" s="226" t="str">
        <f t="shared" si="3"/>
        <v/>
      </c>
      <c r="L317" s="206"/>
      <c r="M317" s="221"/>
      <c r="N317" s="217"/>
      <c r="O317" s="165"/>
    </row>
    <row r="318" spans="1:15" ht="12.5">
      <c r="A318" s="220"/>
      <c r="B318" s="205"/>
      <c r="C318" s="201" t="str">
        <f t="shared" si="0"/>
        <v/>
      </c>
      <c r="D318" s="201" t="str">
        <f t="shared" si="4"/>
        <v/>
      </c>
      <c r="E318" s="201" t="str">
        <f t="shared" si="1"/>
        <v/>
      </c>
      <c r="F318" s="201" t="str">
        <f>IF(COUNTA($N318:$O318)&gt;0,'Input Contracting processes'!$P318,"")</f>
        <v/>
      </c>
      <c r="G318" s="201" t="str">
        <f>IF(COUNTA($N318:$O318)&gt;0,'Input Contracting processes'!$S318,"")</f>
        <v/>
      </c>
      <c r="H318" s="201" t="str">
        <f>IF(COUNTA($N318:$O318)&gt;0,'Input Contracting processes'!$K318,"")</f>
        <v/>
      </c>
      <c r="I318" s="201" t="str">
        <f>IF(COUNTA($N318:$O318)&gt;0,'Input Contracting processes'!$L318,"")</f>
        <v/>
      </c>
      <c r="J318" s="226" t="str">
        <f t="shared" si="8"/>
        <v/>
      </c>
      <c r="K318" s="226" t="str">
        <f t="shared" si="3"/>
        <v/>
      </c>
      <c r="L318" s="206"/>
      <c r="M318" s="221"/>
      <c r="N318" s="217"/>
      <c r="O318" s="165"/>
    </row>
    <row r="319" spans="1:15" ht="12.5">
      <c r="A319" s="220"/>
      <c r="B319" s="205"/>
      <c r="C319" s="201" t="str">
        <f t="shared" si="0"/>
        <v/>
      </c>
      <c r="D319" s="201" t="str">
        <f t="shared" si="4"/>
        <v/>
      </c>
      <c r="E319" s="201" t="str">
        <f t="shared" si="1"/>
        <v/>
      </c>
      <c r="F319" s="201" t="str">
        <f>IF(COUNTA($N319:$O319)&gt;0,'Input Contracting processes'!$P319,"")</f>
        <v/>
      </c>
      <c r="G319" s="201" t="str">
        <f>IF(COUNTA($N319:$O319)&gt;0,'Input Contracting processes'!$S319,"")</f>
        <v/>
      </c>
      <c r="H319" s="201" t="str">
        <f>IF(COUNTA($N319:$O319)&gt;0,'Input Contracting processes'!$K319,"")</f>
        <v/>
      </c>
      <c r="I319" s="201" t="str">
        <f>IF(COUNTA($N319:$O319)&gt;0,'Input Contracting processes'!$L319,"")</f>
        <v/>
      </c>
      <c r="J319" s="226" t="str">
        <f t="shared" si="8"/>
        <v/>
      </c>
      <c r="K319" s="226" t="str">
        <f t="shared" si="3"/>
        <v/>
      </c>
      <c r="L319" s="206"/>
      <c r="M319" s="221"/>
      <c r="N319" s="217"/>
      <c r="O319" s="165"/>
    </row>
    <row r="320" spans="1:15" ht="12.5">
      <c r="A320" s="220"/>
      <c r="B320" s="205"/>
      <c r="C320" s="201" t="str">
        <f t="shared" si="0"/>
        <v/>
      </c>
      <c r="D320" s="201" t="str">
        <f t="shared" si="4"/>
        <v/>
      </c>
      <c r="E320" s="201" t="str">
        <f t="shared" si="1"/>
        <v/>
      </c>
      <c r="F320" s="201" t="str">
        <f>IF(COUNTA($N320:$O320)&gt;0,'Input Contracting processes'!$P320,"")</f>
        <v/>
      </c>
      <c r="G320" s="201" t="str">
        <f>IF(COUNTA($N320:$O320)&gt;0,'Input Contracting processes'!$S320,"")</f>
        <v/>
      </c>
      <c r="H320" s="201" t="str">
        <f>IF(COUNTA($N320:$O320)&gt;0,'Input Contracting processes'!$K320,"")</f>
        <v/>
      </c>
      <c r="I320" s="201" t="str">
        <f>IF(COUNTA($N320:$O320)&gt;0,'Input Contracting processes'!$L320,"")</f>
        <v/>
      </c>
      <c r="J320" s="226" t="str">
        <f t="shared" si="8"/>
        <v/>
      </c>
      <c r="K320" s="226" t="str">
        <f t="shared" si="3"/>
        <v/>
      </c>
      <c r="L320" s="206"/>
      <c r="M320" s="221"/>
      <c r="N320" s="217"/>
      <c r="O320" s="165"/>
    </row>
    <row r="321" spans="1:15" ht="12.5">
      <c r="A321" s="220"/>
      <c r="B321" s="205"/>
      <c r="C321" s="201" t="str">
        <f t="shared" si="0"/>
        <v/>
      </c>
      <c r="D321" s="201" t="str">
        <f t="shared" si="4"/>
        <v/>
      </c>
      <c r="E321" s="201" t="str">
        <f t="shared" si="1"/>
        <v/>
      </c>
      <c r="F321" s="201" t="str">
        <f>IF(COUNTA($N321:$O321)&gt;0,'Input Contracting processes'!$P321,"")</f>
        <v/>
      </c>
      <c r="G321" s="201" t="str">
        <f>IF(COUNTA($N321:$O321)&gt;0,'Input Contracting processes'!$S321,"")</f>
        <v/>
      </c>
      <c r="H321" s="201" t="str">
        <f>IF(COUNTA($N321:$O321)&gt;0,'Input Contracting processes'!$K321,"")</f>
        <v/>
      </c>
      <c r="I321" s="201" t="str">
        <f>IF(COUNTA($N321:$O321)&gt;0,'Input Contracting processes'!$L321,"")</f>
        <v/>
      </c>
      <c r="J321" s="226" t="str">
        <f t="shared" si="8"/>
        <v/>
      </c>
      <c r="K321" s="226" t="str">
        <f t="shared" si="3"/>
        <v/>
      </c>
      <c r="L321" s="206"/>
      <c r="M321" s="221"/>
      <c r="N321" s="217"/>
      <c r="O321" s="165"/>
    </row>
    <row r="322" spans="1:15" ht="12.5">
      <c r="A322" s="220"/>
      <c r="B322" s="205"/>
      <c r="C322" s="201" t="str">
        <f t="shared" si="0"/>
        <v/>
      </c>
      <c r="D322" s="201" t="str">
        <f t="shared" si="4"/>
        <v/>
      </c>
      <c r="E322" s="201" t="str">
        <f t="shared" si="1"/>
        <v/>
      </c>
      <c r="F322" s="201" t="str">
        <f>IF(COUNTA($N322:$O322)&gt;0,'Input Contracting processes'!$P322,"")</f>
        <v/>
      </c>
      <c r="G322" s="201" t="str">
        <f>IF(COUNTA($N322:$O322)&gt;0,'Input Contracting processes'!$S322,"")</f>
        <v/>
      </c>
      <c r="H322" s="201" t="str">
        <f>IF(COUNTA($N322:$O322)&gt;0,'Input Contracting processes'!$K322,"")</f>
        <v/>
      </c>
      <c r="I322" s="201" t="str">
        <f>IF(COUNTA($N322:$O322)&gt;0,'Input Contracting processes'!$L322,"")</f>
        <v/>
      </c>
      <c r="J322" s="226" t="str">
        <f t="shared" si="8"/>
        <v/>
      </c>
      <c r="K322" s="226" t="str">
        <f t="shared" si="3"/>
        <v/>
      </c>
      <c r="L322" s="206"/>
      <c r="M322" s="221"/>
      <c r="N322" s="217"/>
      <c r="O322" s="165"/>
    </row>
    <row r="323" spans="1:15" ht="12.5">
      <c r="A323" s="220"/>
      <c r="B323" s="205"/>
      <c r="C323" s="201" t="str">
        <f t="shared" si="0"/>
        <v/>
      </c>
      <c r="D323" s="201" t="str">
        <f t="shared" si="4"/>
        <v/>
      </c>
      <c r="E323" s="201" t="str">
        <f t="shared" si="1"/>
        <v/>
      </c>
      <c r="F323" s="201" t="str">
        <f>IF(COUNTA($N323:$O323)&gt;0,'Input Contracting processes'!$P323,"")</f>
        <v/>
      </c>
      <c r="G323" s="201" t="str">
        <f>IF(COUNTA($N323:$O323)&gt;0,'Input Contracting processes'!$S323,"")</f>
        <v/>
      </c>
      <c r="H323" s="201" t="str">
        <f>IF(COUNTA($N323:$O323)&gt;0,'Input Contracting processes'!$K323,"")</f>
        <v/>
      </c>
      <c r="I323" s="201" t="str">
        <f>IF(COUNTA($N323:$O323)&gt;0,'Input Contracting processes'!$L323,"")</f>
        <v/>
      </c>
      <c r="J323" s="226" t="str">
        <f t="shared" si="8"/>
        <v/>
      </c>
      <c r="K323" s="226" t="str">
        <f t="shared" si="3"/>
        <v/>
      </c>
      <c r="L323" s="206"/>
      <c r="M323" s="221"/>
      <c r="N323" s="217"/>
      <c r="O323" s="165"/>
    </row>
    <row r="324" spans="1:15" ht="12.5">
      <c r="A324" s="220"/>
      <c r="B324" s="205"/>
      <c r="C324" s="201" t="str">
        <f t="shared" si="0"/>
        <v/>
      </c>
      <c r="D324" s="201" t="str">
        <f t="shared" si="4"/>
        <v/>
      </c>
      <c r="E324" s="201" t="str">
        <f t="shared" si="1"/>
        <v/>
      </c>
      <c r="F324" s="201" t="str">
        <f>IF(COUNTA($N324:$O324)&gt;0,'Input Contracting processes'!$P324,"")</f>
        <v/>
      </c>
      <c r="G324" s="201" t="str">
        <f>IF(COUNTA($N324:$O324)&gt;0,'Input Contracting processes'!$S324,"")</f>
        <v/>
      </c>
      <c r="H324" s="201" t="str">
        <f>IF(COUNTA($N324:$O324)&gt;0,'Input Contracting processes'!$K324,"")</f>
        <v/>
      </c>
      <c r="I324" s="201" t="str">
        <f>IF(COUNTA($N324:$O324)&gt;0,'Input Contracting processes'!$L324,"")</f>
        <v/>
      </c>
      <c r="J324" s="226" t="str">
        <f t="shared" si="8"/>
        <v/>
      </c>
      <c r="K324" s="226" t="str">
        <f t="shared" si="3"/>
        <v/>
      </c>
      <c r="L324" s="206"/>
      <c r="M324" s="221"/>
      <c r="N324" s="217"/>
      <c r="O324" s="165"/>
    </row>
    <row r="325" spans="1:15" ht="12.5">
      <c r="A325" s="220"/>
      <c r="B325" s="205"/>
      <c r="C325" s="201" t="str">
        <f t="shared" si="0"/>
        <v/>
      </c>
      <c r="D325" s="201" t="str">
        <f t="shared" si="4"/>
        <v/>
      </c>
      <c r="E325" s="201" t="str">
        <f t="shared" si="1"/>
        <v/>
      </c>
      <c r="F325" s="201" t="str">
        <f>IF(COUNTA($N325:$O325)&gt;0,'Input Contracting processes'!$P325,"")</f>
        <v/>
      </c>
      <c r="G325" s="201" t="str">
        <f>IF(COUNTA($N325:$O325)&gt;0,'Input Contracting processes'!$S325,"")</f>
        <v/>
      </c>
      <c r="H325" s="201" t="str">
        <f>IF(COUNTA($N325:$O325)&gt;0,'Input Contracting processes'!$K325,"")</f>
        <v/>
      </c>
      <c r="I325" s="201" t="str">
        <f>IF(COUNTA($N325:$O325)&gt;0,'Input Contracting processes'!$L325,"")</f>
        <v/>
      </c>
      <c r="J325" s="226" t="str">
        <f t="shared" si="8"/>
        <v/>
      </c>
      <c r="K325" s="226" t="str">
        <f t="shared" si="3"/>
        <v/>
      </c>
      <c r="L325" s="206"/>
      <c r="M325" s="221"/>
      <c r="N325" s="217"/>
      <c r="O325" s="165"/>
    </row>
    <row r="326" spans="1:15" ht="12.5">
      <c r="A326" s="220"/>
      <c r="B326" s="205"/>
      <c r="C326" s="201" t="str">
        <f t="shared" si="0"/>
        <v/>
      </c>
      <c r="D326" s="201" t="str">
        <f t="shared" si="4"/>
        <v/>
      </c>
      <c r="E326" s="201" t="str">
        <f t="shared" si="1"/>
        <v/>
      </c>
      <c r="F326" s="201" t="str">
        <f>IF(COUNTA($N326:$O326)&gt;0,'Input Contracting processes'!$P326,"")</f>
        <v/>
      </c>
      <c r="G326" s="201" t="str">
        <f>IF(COUNTA($N326:$O326)&gt;0,'Input Contracting processes'!$S326,"")</f>
        <v/>
      </c>
      <c r="H326" s="201" t="str">
        <f>IF(COUNTA($N326:$O326)&gt;0,'Input Contracting processes'!$K326,"")</f>
        <v/>
      </c>
      <c r="I326" s="201" t="str">
        <f>IF(COUNTA($N326:$O326)&gt;0,'Input Contracting processes'!$L326,"")</f>
        <v/>
      </c>
      <c r="J326" s="226" t="str">
        <f t="shared" si="8"/>
        <v/>
      </c>
      <c r="K326" s="226" t="str">
        <f t="shared" si="3"/>
        <v/>
      </c>
      <c r="L326" s="206"/>
      <c r="M326" s="221"/>
      <c r="N326" s="217"/>
      <c r="O326" s="165"/>
    </row>
    <row r="327" spans="1:15" ht="12.5">
      <c r="A327" s="220"/>
      <c r="B327" s="205"/>
      <c r="C327" s="201" t="str">
        <f t="shared" si="0"/>
        <v/>
      </c>
      <c r="D327" s="201" t="str">
        <f t="shared" si="4"/>
        <v/>
      </c>
      <c r="E327" s="201" t="str">
        <f t="shared" si="1"/>
        <v/>
      </c>
      <c r="F327" s="201" t="str">
        <f>IF(COUNTA($N327:$O327)&gt;0,'Input Contracting processes'!$P327,"")</f>
        <v/>
      </c>
      <c r="G327" s="201" t="str">
        <f>IF(COUNTA($N327:$O327)&gt;0,'Input Contracting processes'!$S327,"")</f>
        <v/>
      </c>
      <c r="H327" s="201" t="str">
        <f>IF(COUNTA($N327:$O327)&gt;0,'Input Contracting processes'!$K327,"")</f>
        <v/>
      </c>
      <c r="I327" s="201" t="str">
        <f>IF(COUNTA($N327:$O327)&gt;0,'Input Contracting processes'!$L327,"")</f>
        <v/>
      </c>
      <c r="J327" s="226" t="str">
        <f t="shared" ref="J327:J390" si="9">IF(NOT(ISBLANK($O327)),currency,"")</f>
        <v/>
      </c>
      <c r="K327" s="226" t="str">
        <f t="shared" si="3"/>
        <v/>
      </c>
      <c r="L327" s="206"/>
      <c r="M327" s="221"/>
      <c r="N327" s="217"/>
      <c r="O327" s="165"/>
    </row>
    <row r="328" spans="1:15" ht="12.5">
      <c r="A328" s="220"/>
      <c r="B328" s="205"/>
      <c r="C328" s="201" t="str">
        <f t="shared" si="0"/>
        <v/>
      </c>
      <c r="D328" s="201" t="str">
        <f t="shared" si="4"/>
        <v/>
      </c>
      <c r="E328" s="201" t="str">
        <f t="shared" si="1"/>
        <v/>
      </c>
      <c r="F328" s="201" t="str">
        <f>IF(COUNTA($N328:$O328)&gt;0,'Input Contracting processes'!$P328,"")</f>
        <v/>
      </c>
      <c r="G328" s="201" t="str">
        <f>IF(COUNTA($N328:$O328)&gt;0,'Input Contracting processes'!$S328,"")</f>
        <v/>
      </c>
      <c r="H328" s="201" t="str">
        <f>IF(COUNTA($N328:$O328)&gt;0,'Input Contracting processes'!$K328,"")</f>
        <v/>
      </c>
      <c r="I328" s="201" t="str">
        <f>IF(COUNTA($N328:$O328)&gt;0,'Input Contracting processes'!$L328,"")</f>
        <v/>
      </c>
      <c r="J328" s="226" t="str">
        <f t="shared" si="9"/>
        <v/>
      </c>
      <c r="K328" s="226" t="str">
        <f t="shared" si="3"/>
        <v/>
      </c>
      <c r="L328" s="206"/>
      <c r="M328" s="221"/>
      <c r="N328" s="217"/>
      <c r="O328" s="165"/>
    </row>
    <row r="329" spans="1:15" ht="12.5">
      <c r="A329" s="220"/>
      <c r="B329" s="205"/>
      <c r="C329" s="201" t="str">
        <f t="shared" si="0"/>
        <v/>
      </c>
      <c r="D329" s="201" t="str">
        <f t="shared" si="4"/>
        <v/>
      </c>
      <c r="E329" s="201" t="str">
        <f t="shared" si="1"/>
        <v/>
      </c>
      <c r="F329" s="201" t="str">
        <f>IF(COUNTA($N329:$O329)&gt;0,'Input Contracting processes'!$P329,"")</f>
        <v/>
      </c>
      <c r="G329" s="201" t="str">
        <f>IF(COUNTA($N329:$O329)&gt;0,'Input Contracting processes'!$S329,"")</f>
        <v/>
      </c>
      <c r="H329" s="201" t="str">
        <f>IF(COUNTA($N329:$O329)&gt;0,'Input Contracting processes'!$K329,"")</f>
        <v/>
      </c>
      <c r="I329" s="201" t="str">
        <f>IF(COUNTA($N329:$O329)&gt;0,'Input Contracting processes'!$L329,"")</f>
        <v/>
      </c>
      <c r="J329" s="226" t="str">
        <f t="shared" si="9"/>
        <v/>
      </c>
      <c r="K329" s="226" t="str">
        <f t="shared" si="3"/>
        <v/>
      </c>
      <c r="L329" s="206"/>
      <c r="M329" s="221"/>
      <c r="N329" s="217"/>
      <c r="O329" s="165"/>
    </row>
    <row r="330" spans="1:15" ht="12.5">
      <c r="A330" s="220"/>
      <c r="B330" s="205"/>
      <c r="C330" s="201" t="str">
        <f t="shared" si="0"/>
        <v/>
      </c>
      <c r="D330" s="201" t="str">
        <f t="shared" si="4"/>
        <v/>
      </c>
      <c r="E330" s="201" t="str">
        <f t="shared" si="1"/>
        <v/>
      </c>
      <c r="F330" s="201" t="str">
        <f>IF(COUNTA($N330:$O330)&gt;0,'Input Contracting processes'!$P330,"")</f>
        <v/>
      </c>
      <c r="G330" s="201" t="str">
        <f>IF(COUNTA($N330:$O330)&gt;0,'Input Contracting processes'!$S330,"")</f>
        <v/>
      </c>
      <c r="H330" s="201" t="str">
        <f>IF(COUNTA($N330:$O330)&gt;0,'Input Contracting processes'!$K330,"")</f>
        <v/>
      </c>
      <c r="I330" s="201" t="str">
        <f>IF(COUNTA($N330:$O330)&gt;0,'Input Contracting processes'!$L330,"")</f>
        <v/>
      </c>
      <c r="J330" s="226" t="str">
        <f t="shared" si="9"/>
        <v/>
      </c>
      <c r="K330" s="226" t="str">
        <f t="shared" si="3"/>
        <v/>
      </c>
      <c r="L330" s="206"/>
      <c r="M330" s="221"/>
      <c r="N330" s="217"/>
      <c r="O330" s="165"/>
    </row>
    <row r="331" spans="1:15" ht="12.5">
      <c r="A331" s="220"/>
      <c r="B331" s="205"/>
      <c r="C331" s="201" t="str">
        <f t="shared" si="0"/>
        <v/>
      </c>
      <c r="D331" s="201" t="str">
        <f t="shared" si="4"/>
        <v/>
      </c>
      <c r="E331" s="201" t="str">
        <f t="shared" si="1"/>
        <v/>
      </c>
      <c r="F331" s="201" t="str">
        <f>IF(COUNTA($N331:$O331)&gt;0,'Input Contracting processes'!$P331,"")</f>
        <v/>
      </c>
      <c r="G331" s="201" t="str">
        <f>IF(COUNTA($N331:$O331)&gt;0,'Input Contracting processes'!$S331,"")</f>
        <v/>
      </c>
      <c r="H331" s="201" t="str">
        <f>IF(COUNTA($N331:$O331)&gt;0,'Input Contracting processes'!$K331,"")</f>
        <v/>
      </c>
      <c r="I331" s="201" t="str">
        <f>IF(COUNTA($N331:$O331)&gt;0,'Input Contracting processes'!$L331,"")</f>
        <v/>
      </c>
      <c r="J331" s="226" t="str">
        <f t="shared" si="9"/>
        <v/>
      </c>
      <c r="K331" s="226" t="str">
        <f t="shared" si="3"/>
        <v/>
      </c>
      <c r="L331" s="206"/>
      <c r="M331" s="221"/>
      <c r="N331" s="217"/>
      <c r="O331" s="165"/>
    </row>
    <row r="332" spans="1:15" ht="12.5">
      <c r="A332" s="220"/>
      <c r="B332" s="205"/>
      <c r="C332" s="201" t="str">
        <f t="shared" si="0"/>
        <v/>
      </c>
      <c r="D332" s="201" t="str">
        <f t="shared" si="4"/>
        <v/>
      </c>
      <c r="E332" s="201" t="str">
        <f t="shared" si="1"/>
        <v/>
      </c>
      <c r="F332" s="201" t="str">
        <f>IF(COUNTA($N332:$O332)&gt;0,'Input Contracting processes'!$P332,"")</f>
        <v/>
      </c>
      <c r="G332" s="201" t="str">
        <f>IF(COUNTA($N332:$O332)&gt;0,'Input Contracting processes'!$S332,"")</f>
        <v/>
      </c>
      <c r="H332" s="201" t="str">
        <f>IF(COUNTA($N332:$O332)&gt;0,'Input Contracting processes'!$K332,"")</f>
        <v/>
      </c>
      <c r="I332" s="201" t="str">
        <f>IF(COUNTA($N332:$O332)&gt;0,'Input Contracting processes'!$L332,"")</f>
        <v/>
      </c>
      <c r="J332" s="226" t="str">
        <f t="shared" si="9"/>
        <v/>
      </c>
      <c r="K332" s="226" t="str">
        <f t="shared" si="3"/>
        <v/>
      </c>
      <c r="L332" s="206"/>
      <c r="M332" s="221"/>
      <c r="N332" s="217"/>
      <c r="O332" s="165"/>
    </row>
    <row r="333" spans="1:15" ht="12.5">
      <c r="A333" s="220"/>
      <c r="B333" s="205"/>
      <c r="C333" s="201" t="str">
        <f t="shared" si="0"/>
        <v/>
      </c>
      <c r="D333" s="201" t="str">
        <f t="shared" si="4"/>
        <v/>
      </c>
      <c r="E333" s="201" t="str">
        <f t="shared" si="1"/>
        <v/>
      </c>
      <c r="F333" s="201" t="str">
        <f>IF(COUNTA($N333:$O333)&gt;0,'Input Contracting processes'!$P333,"")</f>
        <v/>
      </c>
      <c r="G333" s="201" t="str">
        <f>IF(COUNTA($N333:$O333)&gt;0,'Input Contracting processes'!$S333,"")</f>
        <v/>
      </c>
      <c r="H333" s="201" t="str">
        <f>IF(COUNTA($N333:$O333)&gt;0,'Input Contracting processes'!$K333,"")</f>
        <v/>
      </c>
      <c r="I333" s="201" t="str">
        <f>IF(COUNTA($N333:$O333)&gt;0,'Input Contracting processes'!$L333,"")</f>
        <v/>
      </c>
      <c r="J333" s="226" t="str">
        <f t="shared" si="9"/>
        <v/>
      </c>
      <c r="K333" s="226" t="str">
        <f t="shared" si="3"/>
        <v/>
      </c>
      <c r="L333" s="206"/>
      <c r="M333" s="221"/>
      <c r="N333" s="217"/>
      <c r="O333" s="165"/>
    </row>
    <row r="334" spans="1:15" ht="12.5">
      <c r="A334" s="220"/>
      <c r="B334" s="205"/>
      <c r="C334" s="201" t="str">
        <f t="shared" si="0"/>
        <v/>
      </c>
      <c r="D334" s="201" t="str">
        <f t="shared" si="4"/>
        <v/>
      </c>
      <c r="E334" s="201" t="str">
        <f t="shared" si="1"/>
        <v/>
      </c>
      <c r="F334" s="201" t="str">
        <f>IF(COUNTA($N334:$O334)&gt;0,'Input Contracting processes'!$P334,"")</f>
        <v/>
      </c>
      <c r="G334" s="201" t="str">
        <f>IF(COUNTA($N334:$O334)&gt;0,'Input Contracting processes'!$S334,"")</f>
        <v/>
      </c>
      <c r="H334" s="201" t="str">
        <f>IF(COUNTA($N334:$O334)&gt;0,'Input Contracting processes'!$K334,"")</f>
        <v/>
      </c>
      <c r="I334" s="201" t="str">
        <f>IF(COUNTA($N334:$O334)&gt;0,'Input Contracting processes'!$L334,"")</f>
        <v/>
      </c>
      <c r="J334" s="226" t="str">
        <f t="shared" si="9"/>
        <v/>
      </c>
      <c r="K334" s="226" t="str">
        <f t="shared" si="3"/>
        <v/>
      </c>
      <c r="L334" s="206"/>
      <c r="M334" s="221"/>
      <c r="N334" s="217"/>
      <c r="O334" s="165"/>
    </row>
    <row r="335" spans="1:15" ht="12.5">
      <c r="A335" s="220"/>
      <c r="B335" s="205"/>
      <c r="C335" s="201" t="str">
        <f t="shared" si="0"/>
        <v/>
      </c>
      <c r="D335" s="201" t="str">
        <f t="shared" si="4"/>
        <v/>
      </c>
      <c r="E335" s="201" t="str">
        <f t="shared" si="1"/>
        <v/>
      </c>
      <c r="F335" s="201" t="str">
        <f>IF(COUNTA($N335:$O335)&gt;0,'Input Contracting processes'!$P335,"")</f>
        <v/>
      </c>
      <c r="G335" s="201" t="str">
        <f>IF(COUNTA($N335:$O335)&gt;0,'Input Contracting processes'!$S335,"")</f>
        <v/>
      </c>
      <c r="H335" s="201" t="str">
        <f>IF(COUNTA($N335:$O335)&gt;0,'Input Contracting processes'!$K335,"")</f>
        <v/>
      </c>
      <c r="I335" s="201" t="str">
        <f>IF(COUNTA($N335:$O335)&gt;0,'Input Contracting processes'!$L335,"")</f>
        <v/>
      </c>
      <c r="J335" s="226" t="str">
        <f t="shared" si="9"/>
        <v/>
      </c>
      <c r="K335" s="226" t="str">
        <f t="shared" si="3"/>
        <v/>
      </c>
      <c r="L335" s="206"/>
      <c r="M335" s="221"/>
      <c r="N335" s="217"/>
      <c r="O335" s="165"/>
    </row>
    <row r="336" spans="1:15" ht="12.5">
      <c r="A336" s="220"/>
      <c r="B336" s="205"/>
      <c r="C336" s="201" t="str">
        <f t="shared" si="0"/>
        <v/>
      </c>
      <c r="D336" s="201" t="str">
        <f t="shared" si="4"/>
        <v/>
      </c>
      <c r="E336" s="201" t="str">
        <f t="shared" si="1"/>
        <v/>
      </c>
      <c r="F336" s="201" t="str">
        <f>IF(COUNTA($N336:$O336)&gt;0,'Input Contracting processes'!$P336,"")</f>
        <v/>
      </c>
      <c r="G336" s="201" t="str">
        <f>IF(COUNTA($N336:$O336)&gt;0,'Input Contracting processes'!$S336,"")</f>
        <v/>
      </c>
      <c r="H336" s="201" t="str">
        <f>IF(COUNTA($N336:$O336)&gt;0,'Input Contracting processes'!$K336,"")</f>
        <v/>
      </c>
      <c r="I336" s="201" t="str">
        <f>IF(COUNTA($N336:$O336)&gt;0,'Input Contracting processes'!$L336,"")</f>
        <v/>
      </c>
      <c r="J336" s="226" t="str">
        <f t="shared" si="9"/>
        <v/>
      </c>
      <c r="K336" s="226" t="str">
        <f t="shared" si="3"/>
        <v/>
      </c>
      <c r="L336" s="206"/>
      <c r="M336" s="221"/>
      <c r="N336" s="217"/>
      <c r="O336" s="165"/>
    </row>
    <row r="337" spans="1:15" ht="12.5">
      <c r="A337" s="220"/>
      <c r="B337" s="205"/>
      <c r="C337" s="201" t="str">
        <f t="shared" si="0"/>
        <v/>
      </c>
      <c r="D337" s="201" t="str">
        <f t="shared" si="4"/>
        <v/>
      </c>
      <c r="E337" s="201" t="str">
        <f t="shared" si="1"/>
        <v/>
      </c>
      <c r="F337" s="201" t="str">
        <f>IF(COUNTA($N337:$O337)&gt;0,'Input Contracting processes'!$P337,"")</f>
        <v/>
      </c>
      <c r="G337" s="201" t="str">
        <f>IF(COUNTA($N337:$O337)&gt;0,'Input Contracting processes'!$S337,"")</f>
        <v/>
      </c>
      <c r="H337" s="201" t="str">
        <f>IF(COUNTA($N337:$O337)&gt;0,'Input Contracting processes'!$K337,"")</f>
        <v/>
      </c>
      <c r="I337" s="201" t="str">
        <f>IF(COUNTA($N337:$O337)&gt;0,'Input Contracting processes'!$L337,"")</f>
        <v/>
      </c>
      <c r="J337" s="226" t="str">
        <f t="shared" si="9"/>
        <v/>
      </c>
      <c r="K337" s="226" t="str">
        <f t="shared" si="3"/>
        <v/>
      </c>
      <c r="L337" s="206"/>
      <c r="M337" s="221"/>
      <c r="N337" s="217"/>
      <c r="O337" s="165"/>
    </row>
    <row r="338" spans="1:15" ht="12.5">
      <c r="A338" s="220"/>
      <c r="B338" s="205"/>
      <c r="C338" s="201" t="str">
        <f t="shared" si="0"/>
        <v/>
      </c>
      <c r="D338" s="201" t="str">
        <f t="shared" si="4"/>
        <v/>
      </c>
      <c r="E338" s="201" t="str">
        <f t="shared" si="1"/>
        <v/>
      </c>
      <c r="F338" s="201" t="str">
        <f>IF(COUNTA($N338:$O338)&gt;0,'Input Contracting processes'!$P338,"")</f>
        <v/>
      </c>
      <c r="G338" s="201" t="str">
        <f>IF(COUNTA($N338:$O338)&gt;0,'Input Contracting processes'!$S338,"")</f>
        <v/>
      </c>
      <c r="H338" s="201" t="str">
        <f>IF(COUNTA($N338:$O338)&gt;0,'Input Contracting processes'!$K338,"")</f>
        <v/>
      </c>
      <c r="I338" s="201" t="str">
        <f>IF(COUNTA($N338:$O338)&gt;0,'Input Contracting processes'!$L338,"")</f>
        <v/>
      </c>
      <c r="J338" s="226" t="str">
        <f t="shared" si="9"/>
        <v/>
      </c>
      <c r="K338" s="226" t="str">
        <f t="shared" si="3"/>
        <v/>
      </c>
      <c r="L338" s="206"/>
      <c r="M338" s="221"/>
      <c r="N338" s="217"/>
      <c r="O338" s="165"/>
    </row>
    <row r="339" spans="1:15" ht="12.5">
      <c r="A339" s="220"/>
      <c r="B339" s="205"/>
      <c r="C339" s="201" t="str">
        <f t="shared" si="0"/>
        <v/>
      </c>
      <c r="D339" s="201" t="str">
        <f t="shared" si="4"/>
        <v/>
      </c>
      <c r="E339" s="201" t="str">
        <f t="shared" si="1"/>
        <v/>
      </c>
      <c r="F339" s="201" t="str">
        <f>IF(COUNTA($N339:$O339)&gt;0,'Input Contracting processes'!$P339,"")</f>
        <v/>
      </c>
      <c r="G339" s="201" t="str">
        <f>IF(COUNTA($N339:$O339)&gt;0,'Input Contracting processes'!$S339,"")</f>
        <v/>
      </c>
      <c r="H339" s="201" t="str">
        <f>IF(COUNTA($N339:$O339)&gt;0,'Input Contracting processes'!$K339,"")</f>
        <v/>
      </c>
      <c r="I339" s="201" t="str">
        <f>IF(COUNTA($N339:$O339)&gt;0,'Input Contracting processes'!$L339,"")</f>
        <v/>
      </c>
      <c r="J339" s="226" t="str">
        <f t="shared" si="9"/>
        <v/>
      </c>
      <c r="K339" s="226" t="str">
        <f t="shared" si="3"/>
        <v/>
      </c>
      <c r="L339" s="206"/>
      <c r="M339" s="221"/>
      <c r="N339" s="217"/>
      <c r="O339" s="165"/>
    </row>
    <row r="340" spans="1:15" ht="12.5">
      <c r="A340" s="220"/>
      <c r="B340" s="205"/>
      <c r="C340" s="201" t="str">
        <f t="shared" si="0"/>
        <v/>
      </c>
      <c r="D340" s="201" t="str">
        <f t="shared" si="4"/>
        <v/>
      </c>
      <c r="E340" s="201" t="str">
        <f t="shared" si="1"/>
        <v/>
      </c>
      <c r="F340" s="201" t="str">
        <f>IF(COUNTA($N340:$O340)&gt;0,'Input Contracting processes'!$P340,"")</f>
        <v/>
      </c>
      <c r="G340" s="201" t="str">
        <f>IF(COUNTA($N340:$O340)&gt;0,'Input Contracting processes'!$S340,"")</f>
        <v/>
      </c>
      <c r="H340" s="201" t="str">
        <f>IF(COUNTA($N340:$O340)&gt;0,'Input Contracting processes'!$K340,"")</f>
        <v/>
      </c>
      <c r="I340" s="201" t="str">
        <f>IF(COUNTA($N340:$O340)&gt;0,'Input Contracting processes'!$L340,"")</f>
        <v/>
      </c>
      <c r="J340" s="226" t="str">
        <f t="shared" si="9"/>
        <v/>
      </c>
      <c r="K340" s="226" t="str">
        <f t="shared" si="3"/>
        <v/>
      </c>
      <c r="L340" s="206"/>
      <c r="M340" s="221"/>
      <c r="N340" s="217"/>
      <c r="O340" s="165"/>
    </row>
    <row r="341" spans="1:15" ht="12.5">
      <c r="A341" s="220"/>
      <c r="B341" s="205"/>
      <c r="C341" s="201" t="str">
        <f t="shared" si="0"/>
        <v/>
      </c>
      <c r="D341" s="201" t="str">
        <f t="shared" si="4"/>
        <v/>
      </c>
      <c r="E341" s="201" t="str">
        <f t="shared" si="1"/>
        <v/>
      </c>
      <c r="F341" s="201" t="str">
        <f>IF(COUNTA($N341:$O341)&gt;0,'Input Contracting processes'!$P341,"")</f>
        <v/>
      </c>
      <c r="G341" s="201" t="str">
        <f>IF(COUNTA($N341:$O341)&gt;0,'Input Contracting processes'!$S341,"")</f>
        <v/>
      </c>
      <c r="H341" s="201" t="str">
        <f>IF(COUNTA($N341:$O341)&gt;0,'Input Contracting processes'!$K341,"")</f>
        <v/>
      </c>
      <c r="I341" s="201" t="str">
        <f>IF(COUNTA($N341:$O341)&gt;0,'Input Contracting processes'!$L341,"")</f>
        <v/>
      </c>
      <c r="J341" s="226" t="str">
        <f t="shared" si="9"/>
        <v/>
      </c>
      <c r="K341" s="226" t="str">
        <f t="shared" si="3"/>
        <v/>
      </c>
      <c r="L341" s="206"/>
      <c r="M341" s="221"/>
      <c r="N341" s="217"/>
      <c r="O341" s="165"/>
    </row>
    <row r="342" spans="1:15" ht="12.5">
      <c r="A342" s="220"/>
      <c r="B342" s="205"/>
      <c r="C342" s="201" t="str">
        <f t="shared" si="0"/>
        <v/>
      </c>
      <c r="D342" s="201" t="str">
        <f t="shared" si="4"/>
        <v/>
      </c>
      <c r="E342" s="201" t="str">
        <f t="shared" si="1"/>
        <v/>
      </c>
      <c r="F342" s="201" t="str">
        <f>IF(COUNTA($N342:$O342)&gt;0,'Input Contracting processes'!$P342,"")</f>
        <v/>
      </c>
      <c r="G342" s="201" t="str">
        <f>IF(COUNTA($N342:$O342)&gt;0,'Input Contracting processes'!$S342,"")</f>
        <v/>
      </c>
      <c r="H342" s="201" t="str">
        <f>IF(COUNTA($N342:$O342)&gt;0,'Input Contracting processes'!$K342,"")</f>
        <v/>
      </c>
      <c r="I342" s="201" t="str">
        <f>IF(COUNTA($N342:$O342)&gt;0,'Input Contracting processes'!$L342,"")</f>
        <v/>
      </c>
      <c r="J342" s="226" t="str">
        <f t="shared" si="9"/>
        <v/>
      </c>
      <c r="K342" s="226" t="str">
        <f t="shared" si="3"/>
        <v/>
      </c>
      <c r="L342" s="206"/>
      <c r="M342" s="221"/>
      <c r="N342" s="217"/>
      <c r="O342" s="165"/>
    </row>
    <row r="343" spans="1:15" ht="12.5">
      <c r="A343" s="220"/>
      <c r="B343" s="205"/>
      <c r="C343" s="201" t="str">
        <f t="shared" si="0"/>
        <v/>
      </c>
      <c r="D343" s="201" t="str">
        <f t="shared" si="4"/>
        <v/>
      </c>
      <c r="E343" s="201" t="str">
        <f t="shared" si="1"/>
        <v/>
      </c>
      <c r="F343" s="201" t="str">
        <f>IF(COUNTA($N343:$O343)&gt;0,'Input Contracting processes'!$P343,"")</f>
        <v/>
      </c>
      <c r="G343" s="201" t="str">
        <f>IF(COUNTA($N343:$O343)&gt;0,'Input Contracting processes'!$S343,"")</f>
        <v/>
      </c>
      <c r="H343" s="201" t="str">
        <f>IF(COUNTA($N343:$O343)&gt;0,'Input Contracting processes'!$K343,"")</f>
        <v/>
      </c>
      <c r="I343" s="201" t="str">
        <f>IF(COUNTA($N343:$O343)&gt;0,'Input Contracting processes'!$L343,"")</f>
        <v/>
      </c>
      <c r="J343" s="226" t="str">
        <f t="shared" si="9"/>
        <v/>
      </c>
      <c r="K343" s="226" t="str">
        <f t="shared" si="3"/>
        <v/>
      </c>
      <c r="L343" s="206"/>
      <c r="M343" s="221"/>
      <c r="N343" s="217"/>
      <c r="O343" s="165"/>
    </row>
    <row r="344" spans="1:15" ht="12.5">
      <c r="A344" s="220"/>
      <c r="B344" s="205"/>
      <c r="C344" s="201" t="str">
        <f t="shared" si="0"/>
        <v/>
      </c>
      <c r="D344" s="201" t="str">
        <f t="shared" si="4"/>
        <v/>
      </c>
      <c r="E344" s="201" t="str">
        <f t="shared" si="1"/>
        <v/>
      </c>
      <c r="F344" s="201" t="str">
        <f>IF(COUNTA($N344:$O344)&gt;0,'Input Contracting processes'!$P344,"")</f>
        <v/>
      </c>
      <c r="G344" s="201" t="str">
        <f>IF(COUNTA($N344:$O344)&gt;0,'Input Contracting processes'!$S344,"")</f>
        <v/>
      </c>
      <c r="H344" s="201" t="str">
        <f>IF(COUNTA($N344:$O344)&gt;0,'Input Contracting processes'!$K344,"")</f>
        <v/>
      </c>
      <c r="I344" s="201" t="str">
        <f>IF(COUNTA($N344:$O344)&gt;0,'Input Contracting processes'!$L344,"")</f>
        <v/>
      </c>
      <c r="J344" s="226" t="str">
        <f t="shared" si="9"/>
        <v/>
      </c>
      <c r="K344" s="226" t="str">
        <f t="shared" si="3"/>
        <v/>
      </c>
      <c r="L344" s="206"/>
      <c r="M344" s="221"/>
      <c r="N344" s="217"/>
      <c r="O344" s="165"/>
    </row>
    <row r="345" spans="1:15" ht="12.5">
      <c r="A345" s="220"/>
      <c r="B345" s="205"/>
      <c r="C345" s="201" t="str">
        <f t="shared" si="0"/>
        <v/>
      </c>
      <c r="D345" s="201" t="str">
        <f t="shared" si="4"/>
        <v/>
      </c>
      <c r="E345" s="201" t="str">
        <f t="shared" si="1"/>
        <v/>
      </c>
      <c r="F345" s="201" t="str">
        <f>IF(COUNTA($N345:$O345)&gt;0,'Input Contracting processes'!$P345,"")</f>
        <v/>
      </c>
      <c r="G345" s="201" t="str">
        <f>IF(COUNTA($N345:$O345)&gt;0,'Input Contracting processes'!$S345,"")</f>
        <v/>
      </c>
      <c r="H345" s="201" t="str">
        <f>IF(COUNTA($N345:$O345)&gt;0,'Input Contracting processes'!$K345,"")</f>
        <v/>
      </c>
      <c r="I345" s="201" t="str">
        <f>IF(COUNTA($N345:$O345)&gt;0,'Input Contracting processes'!$L345,"")</f>
        <v/>
      </c>
      <c r="J345" s="226" t="str">
        <f t="shared" si="9"/>
        <v/>
      </c>
      <c r="K345" s="226" t="str">
        <f t="shared" si="3"/>
        <v/>
      </c>
      <c r="L345" s="206"/>
      <c r="M345" s="221"/>
      <c r="N345" s="217"/>
      <c r="O345" s="165"/>
    </row>
    <row r="346" spans="1:15" ht="12.5">
      <c r="A346" s="220"/>
      <c r="B346" s="205"/>
      <c r="C346" s="201" t="str">
        <f t="shared" si="0"/>
        <v/>
      </c>
      <c r="D346" s="201" t="str">
        <f t="shared" si="4"/>
        <v/>
      </c>
      <c r="E346" s="201" t="str">
        <f t="shared" si="1"/>
        <v/>
      </c>
      <c r="F346" s="201" t="str">
        <f>IF(COUNTA($N346:$O346)&gt;0,'Input Contracting processes'!$P346,"")</f>
        <v/>
      </c>
      <c r="G346" s="201" t="str">
        <f>IF(COUNTA($N346:$O346)&gt;0,'Input Contracting processes'!$S346,"")</f>
        <v/>
      </c>
      <c r="H346" s="201" t="str">
        <f>IF(COUNTA($N346:$O346)&gt;0,'Input Contracting processes'!$K346,"")</f>
        <v/>
      </c>
      <c r="I346" s="201" t="str">
        <f>IF(COUNTA($N346:$O346)&gt;0,'Input Contracting processes'!$L346,"")</f>
        <v/>
      </c>
      <c r="J346" s="226" t="str">
        <f t="shared" si="9"/>
        <v/>
      </c>
      <c r="K346" s="226" t="str">
        <f t="shared" si="3"/>
        <v/>
      </c>
      <c r="L346" s="206"/>
      <c r="M346" s="221"/>
      <c r="N346" s="217"/>
      <c r="O346" s="165"/>
    </row>
    <row r="347" spans="1:15" ht="12.5">
      <c r="A347" s="220"/>
      <c r="B347" s="205"/>
      <c r="C347" s="201" t="str">
        <f t="shared" si="0"/>
        <v/>
      </c>
      <c r="D347" s="201" t="str">
        <f t="shared" si="4"/>
        <v/>
      </c>
      <c r="E347" s="201" t="str">
        <f t="shared" si="1"/>
        <v/>
      </c>
      <c r="F347" s="201" t="str">
        <f>IF(COUNTA($N347:$O347)&gt;0,'Input Contracting processes'!$P347,"")</f>
        <v/>
      </c>
      <c r="G347" s="201" t="str">
        <f>IF(COUNTA($N347:$O347)&gt;0,'Input Contracting processes'!$S347,"")</f>
        <v/>
      </c>
      <c r="H347" s="201" t="str">
        <f>IF(COUNTA($N347:$O347)&gt;0,'Input Contracting processes'!$K347,"")</f>
        <v/>
      </c>
      <c r="I347" s="201" t="str">
        <f>IF(COUNTA($N347:$O347)&gt;0,'Input Contracting processes'!$L347,"")</f>
        <v/>
      </c>
      <c r="J347" s="226" t="str">
        <f t="shared" si="9"/>
        <v/>
      </c>
      <c r="K347" s="226" t="str">
        <f t="shared" si="3"/>
        <v/>
      </c>
      <c r="L347" s="206"/>
      <c r="M347" s="221"/>
      <c r="N347" s="217"/>
      <c r="O347" s="165"/>
    </row>
    <row r="348" spans="1:15" ht="12.5">
      <c r="A348" s="220"/>
      <c r="B348" s="205"/>
      <c r="C348" s="201" t="str">
        <f t="shared" si="0"/>
        <v/>
      </c>
      <c r="D348" s="201" t="str">
        <f t="shared" si="4"/>
        <v/>
      </c>
      <c r="E348" s="201" t="str">
        <f t="shared" si="1"/>
        <v/>
      </c>
      <c r="F348" s="201" t="str">
        <f>IF(COUNTA($N348:$O348)&gt;0,'Input Contracting processes'!$P348,"")</f>
        <v/>
      </c>
      <c r="G348" s="201" t="str">
        <f>IF(COUNTA($N348:$O348)&gt;0,'Input Contracting processes'!$S348,"")</f>
        <v/>
      </c>
      <c r="H348" s="201" t="str">
        <f>IF(COUNTA($N348:$O348)&gt;0,'Input Contracting processes'!$K348,"")</f>
        <v/>
      </c>
      <c r="I348" s="201" t="str">
        <f>IF(COUNTA($N348:$O348)&gt;0,'Input Contracting processes'!$L348,"")</f>
        <v/>
      </c>
      <c r="J348" s="226" t="str">
        <f t="shared" si="9"/>
        <v/>
      </c>
      <c r="K348" s="226" t="str">
        <f t="shared" si="3"/>
        <v/>
      </c>
      <c r="L348" s="206"/>
      <c r="M348" s="221"/>
      <c r="N348" s="217"/>
      <c r="O348" s="165"/>
    </row>
    <row r="349" spans="1:15" ht="12.5">
      <c r="A349" s="220"/>
      <c r="B349" s="205"/>
      <c r="C349" s="201" t="str">
        <f t="shared" si="0"/>
        <v/>
      </c>
      <c r="D349" s="201" t="str">
        <f t="shared" si="4"/>
        <v/>
      </c>
      <c r="E349" s="201" t="str">
        <f t="shared" si="1"/>
        <v/>
      </c>
      <c r="F349" s="201" t="str">
        <f>IF(COUNTA($N349:$O349)&gt;0,'Input Contracting processes'!$P349,"")</f>
        <v/>
      </c>
      <c r="G349" s="201" t="str">
        <f>IF(COUNTA($N349:$O349)&gt;0,'Input Contracting processes'!$S349,"")</f>
        <v/>
      </c>
      <c r="H349" s="201" t="str">
        <f>IF(COUNTA($N349:$O349)&gt;0,'Input Contracting processes'!$K349,"")</f>
        <v/>
      </c>
      <c r="I349" s="201" t="str">
        <f>IF(COUNTA($N349:$O349)&gt;0,'Input Contracting processes'!$L349,"")</f>
        <v/>
      </c>
      <c r="J349" s="226" t="str">
        <f t="shared" si="9"/>
        <v/>
      </c>
      <c r="K349" s="226" t="str">
        <f t="shared" si="3"/>
        <v/>
      </c>
      <c r="L349" s="206"/>
      <c r="M349" s="221"/>
      <c r="N349" s="217"/>
      <c r="O349" s="165"/>
    </row>
    <row r="350" spans="1:15" ht="12.5">
      <c r="A350" s="220"/>
      <c r="B350" s="205"/>
      <c r="C350" s="201" t="str">
        <f t="shared" si="0"/>
        <v/>
      </c>
      <c r="D350" s="201" t="str">
        <f t="shared" si="4"/>
        <v/>
      </c>
      <c r="E350" s="201" t="str">
        <f t="shared" si="1"/>
        <v/>
      </c>
      <c r="F350" s="201" t="str">
        <f>IF(COUNTA($N350:$O350)&gt;0,'Input Contracting processes'!$P350,"")</f>
        <v/>
      </c>
      <c r="G350" s="201" t="str">
        <f>IF(COUNTA($N350:$O350)&gt;0,'Input Contracting processes'!$S350,"")</f>
        <v/>
      </c>
      <c r="H350" s="201" t="str">
        <f>IF(COUNTA($N350:$O350)&gt;0,'Input Contracting processes'!$K350,"")</f>
        <v/>
      </c>
      <c r="I350" s="201" t="str">
        <f>IF(COUNTA($N350:$O350)&gt;0,'Input Contracting processes'!$L350,"")</f>
        <v/>
      </c>
      <c r="J350" s="226" t="str">
        <f t="shared" si="9"/>
        <v/>
      </c>
      <c r="K350" s="226" t="str">
        <f t="shared" si="3"/>
        <v/>
      </c>
      <c r="L350" s="206"/>
      <c r="M350" s="221"/>
      <c r="N350" s="217"/>
      <c r="O350" s="165"/>
    </row>
    <row r="351" spans="1:15" ht="12.5">
      <c r="A351" s="220"/>
      <c r="B351" s="205"/>
      <c r="C351" s="201" t="str">
        <f t="shared" si="0"/>
        <v/>
      </c>
      <c r="D351" s="201" t="str">
        <f t="shared" si="4"/>
        <v/>
      </c>
      <c r="E351" s="201" t="str">
        <f t="shared" si="1"/>
        <v/>
      </c>
      <c r="F351" s="201" t="str">
        <f>IF(COUNTA($N351:$O351)&gt;0,'Input Contracting processes'!$P351,"")</f>
        <v/>
      </c>
      <c r="G351" s="201" t="str">
        <f>IF(COUNTA($N351:$O351)&gt;0,'Input Contracting processes'!$S351,"")</f>
        <v/>
      </c>
      <c r="H351" s="201" t="str">
        <f>IF(COUNTA($N351:$O351)&gt;0,'Input Contracting processes'!$K351,"")</f>
        <v/>
      </c>
      <c r="I351" s="201" t="str">
        <f>IF(COUNTA($N351:$O351)&gt;0,'Input Contracting processes'!$L351,"")</f>
        <v/>
      </c>
      <c r="J351" s="226" t="str">
        <f t="shared" si="9"/>
        <v/>
      </c>
      <c r="K351" s="226" t="str">
        <f t="shared" si="3"/>
        <v/>
      </c>
      <c r="L351" s="206"/>
      <c r="M351" s="221"/>
      <c r="N351" s="217"/>
      <c r="O351" s="165"/>
    </row>
    <row r="352" spans="1:15" ht="12.5">
      <c r="A352" s="220"/>
      <c r="B352" s="205"/>
      <c r="C352" s="201" t="str">
        <f t="shared" si="0"/>
        <v/>
      </c>
      <c r="D352" s="201" t="str">
        <f t="shared" si="4"/>
        <v/>
      </c>
      <c r="E352" s="201" t="str">
        <f t="shared" si="1"/>
        <v/>
      </c>
      <c r="F352" s="201" t="str">
        <f>IF(COUNTA($N352:$O352)&gt;0,'Input Contracting processes'!$P352,"")</f>
        <v/>
      </c>
      <c r="G352" s="201" t="str">
        <f>IF(COUNTA($N352:$O352)&gt;0,'Input Contracting processes'!$S352,"")</f>
        <v/>
      </c>
      <c r="H352" s="201" t="str">
        <f>IF(COUNTA($N352:$O352)&gt;0,'Input Contracting processes'!$K352,"")</f>
        <v/>
      </c>
      <c r="I352" s="201" t="str">
        <f>IF(COUNTA($N352:$O352)&gt;0,'Input Contracting processes'!$L352,"")</f>
        <v/>
      </c>
      <c r="J352" s="226" t="str">
        <f t="shared" si="9"/>
        <v/>
      </c>
      <c r="K352" s="226" t="str">
        <f t="shared" si="3"/>
        <v/>
      </c>
      <c r="L352" s="206"/>
      <c r="M352" s="221"/>
      <c r="N352" s="217"/>
      <c r="O352" s="165"/>
    </row>
    <row r="353" spans="1:15" ht="12.5">
      <c r="A353" s="220"/>
      <c r="B353" s="205"/>
      <c r="C353" s="201" t="str">
        <f t="shared" si="0"/>
        <v/>
      </c>
      <c r="D353" s="201" t="str">
        <f t="shared" si="4"/>
        <v/>
      </c>
      <c r="E353" s="201" t="str">
        <f t="shared" si="1"/>
        <v/>
      </c>
      <c r="F353" s="201" t="str">
        <f>IF(COUNTA($N353:$O353)&gt;0,'Input Contracting processes'!$P353,"")</f>
        <v/>
      </c>
      <c r="G353" s="201" t="str">
        <f>IF(COUNTA($N353:$O353)&gt;0,'Input Contracting processes'!$S353,"")</f>
        <v/>
      </c>
      <c r="H353" s="201" t="str">
        <f>IF(COUNTA($N353:$O353)&gt;0,'Input Contracting processes'!$K353,"")</f>
        <v/>
      </c>
      <c r="I353" s="201" t="str">
        <f>IF(COUNTA($N353:$O353)&gt;0,'Input Contracting processes'!$L353,"")</f>
        <v/>
      </c>
      <c r="J353" s="226" t="str">
        <f t="shared" si="9"/>
        <v/>
      </c>
      <c r="K353" s="226" t="str">
        <f t="shared" si="3"/>
        <v/>
      </c>
      <c r="L353" s="206"/>
      <c r="M353" s="221"/>
      <c r="N353" s="217"/>
      <c r="O353" s="165"/>
    </row>
    <row r="354" spans="1:15" ht="12.5">
      <c r="A354" s="220"/>
      <c r="B354" s="205"/>
      <c r="C354" s="201" t="str">
        <f t="shared" si="0"/>
        <v/>
      </c>
      <c r="D354" s="201" t="str">
        <f t="shared" si="4"/>
        <v/>
      </c>
      <c r="E354" s="201" t="str">
        <f t="shared" si="1"/>
        <v/>
      </c>
      <c r="F354" s="201" t="str">
        <f>IF(COUNTA($N354:$O354)&gt;0,'Input Contracting processes'!$P354,"")</f>
        <v/>
      </c>
      <c r="G354" s="201" t="str">
        <f>IF(COUNTA($N354:$O354)&gt;0,'Input Contracting processes'!$S354,"")</f>
        <v/>
      </c>
      <c r="H354" s="201" t="str">
        <f>IF(COUNTA($N354:$O354)&gt;0,'Input Contracting processes'!$K354,"")</f>
        <v/>
      </c>
      <c r="I354" s="201" t="str">
        <f>IF(COUNTA($N354:$O354)&gt;0,'Input Contracting processes'!$L354,"")</f>
        <v/>
      </c>
      <c r="J354" s="226" t="str">
        <f t="shared" si="9"/>
        <v/>
      </c>
      <c r="K354" s="226" t="str">
        <f t="shared" si="3"/>
        <v/>
      </c>
      <c r="L354" s="206"/>
      <c r="M354" s="221"/>
      <c r="N354" s="217"/>
      <c r="O354" s="165"/>
    </row>
    <row r="355" spans="1:15" ht="12.5">
      <c r="A355" s="220"/>
      <c r="B355" s="205"/>
      <c r="C355" s="201" t="str">
        <f t="shared" si="0"/>
        <v/>
      </c>
      <c r="D355" s="201" t="str">
        <f t="shared" si="4"/>
        <v/>
      </c>
      <c r="E355" s="201" t="str">
        <f t="shared" si="1"/>
        <v/>
      </c>
      <c r="F355" s="201" t="str">
        <f>IF(COUNTA($N355:$O355)&gt;0,'Input Contracting processes'!$P355,"")</f>
        <v/>
      </c>
      <c r="G355" s="201" t="str">
        <f>IF(COUNTA($N355:$O355)&gt;0,'Input Contracting processes'!$S355,"")</f>
        <v/>
      </c>
      <c r="H355" s="201" t="str">
        <f>IF(COUNTA($N355:$O355)&gt;0,'Input Contracting processes'!$K355,"")</f>
        <v/>
      </c>
      <c r="I355" s="201" t="str">
        <f>IF(COUNTA($N355:$O355)&gt;0,'Input Contracting processes'!$L355,"")</f>
        <v/>
      </c>
      <c r="J355" s="226" t="str">
        <f t="shared" si="9"/>
        <v/>
      </c>
      <c r="K355" s="226" t="str">
        <f t="shared" si="3"/>
        <v/>
      </c>
      <c r="L355" s="206"/>
      <c r="M355" s="221"/>
      <c r="N355" s="217"/>
      <c r="O355" s="165"/>
    </row>
    <row r="356" spans="1:15" ht="12.5">
      <c r="A356" s="220"/>
      <c r="B356" s="205"/>
      <c r="C356" s="201" t="str">
        <f t="shared" si="0"/>
        <v/>
      </c>
      <c r="D356" s="201" t="str">
        <f t="shared" si="4"/>
        <v/>
      </c>
      <c r="E356" s="201" t="str">
        <f t="shared" si="1"/>
        <v/>
      </c>
      <c r="F356" s="201" t="str">
        <f>IF(COUNTA($N356:$O356)&gt;0,'Input Contracting processes'!$P356,"")</f>
        <v/>
      </c>
      <c r="G356" s="201" t="str">
        <f>IF(COUNTA($N356:$O356)&gt;0,'Input Contracting processes'!$S356,"")</f>
        <v/>
      </c>
      <c r="H356" s="201" t="str">
        <f>IF(COUNTA($N356:$O356)&gt;0,'Input Contracting processes'!$K356,"")</f>
        <v/>
      </c>
      <c r="I356" s="201" t="str">
        <f>IF(COUNTA($N356:$O356)&gt;0,'Input Contracting processes'!$L356,"")</f>
        <v/>
      </c>
      <c r="J356" s="226" t="str">
        <f t="shared" si="9"/>
        <v/>
      </c>
      <c r="K356" s="226" t="str">
        <f t="shared" si="3"/>
        <v/>
      </c>
      <c r="L356" s="206"/>
      <c r="M356" s="221"/>
      <c r="N356" s="217"/>
      <c r="O356" s="165"/>
    </row>
    <row r="357" spans="1:15" ht="12.5">
      <c r="A357" s="220"/>
      <c r="B357" s="205"/>
      <c r="C357" s="201" t="str">
        <f t="shared" si="0"/>
        <v/>
      </c>
      <c r="D357" s="201" t="str">
        <f t="shared" si="4"/>
        <v/>
      </c>
      <c r="E357" s="201" t="str">
        <f t="shared" si="1"/>
        <v/>
      </c>
      <c r="F357" s="201" t="str">
        <f>IF(COUNTA($N357:$O357)&gt;0,'Input Contracting processes'!$P357,"")</f>
        <v/>
      </c>
      <c r="G357" s="201" t="str">
        <f>IF(COUNTA($N357:$O357)&gt;0,'Input Contracting processes'!$S357,"")</f>
        <v/>
      </c>
      <c r="H357" s="201" t="str">
        <f>IF(COUNTA($N357:$O357)&gt;0,'Input Contracting processes'!$K357,"")</f>
        <v/>
      </c>
      <c r="I357" s="201" t="str">
        <f>IF(COUNTA($N357:$O357)&gt;0,'Input Contracting processes'!$L357,"")</f>
        <v/>
      </c>
      <c r="J357" s="226" t="str">
        <f t="shared" si="9"/>
        <v/>
      </c>
      <c r="K357" s="226" t="str">
        <f t="shared" si="3"/>
        <v/>
      </c>
      <c r="L357" s="206"/>
      <c r="M357" s="221"/>
      <c r="N357" s="217"/>
      <c r="O357" s="165"/>
    </row>
    <row r="358" spans="1:15" ht="12.5">
      <c r="A358" s="220"/>
      <c r="B358" s="205"/>
      <c r="C358" s="201" t="str">
        <f t="shared" si="0"/>
        <v/>
      </c>
      <c r="D358" s="201" t="str">
        <f t="shared" si="4"/>
        <v/>
      </c>
      <c r="E358" s="201" t="str">
        <f t="shared" si="1"/>
        <v/>
      </c>
      <c r="F358" s="201" t="str">
        <f>IF(COUNTA($N358:$O358)&gt;0,'Input Contracting processes'!$P358,"")</f>
        <v/>
      </c>
      <c r="G358" s="201" t="str">
        <f>IF(COUNTA($N358:$O358)&gt;0,'Input Contracting processes'!$S358,"")</f>
        <v/>
      </c>
      <c r="H358" s="201" t="str">
        <f>IF(COUNTA($N358:$O358)&gt;0,'Input Contracting processes'!$K358,"")</f>
        <v/>
      </c>
      <c r="I358" s="201" t="str">
        <f>IF(COUNTA($N358:$O358)&gt;0,'Input Contracting processes'!$L358,"")</f>
        <v/>
      </c>
      <c r="J358" s="226" t="str">
        <f t="shared" si="9"/>
        <v/>
      </c>
      <c r="K358" s="226" t="str">
        <f t="shared" si="3"/>
        <v/>
      </c>
      <c r="L358" s="206"/>
      <c r="M358" s="221"/>
      <c r="N358" s="217"/>
      <c r="O358" s="165"/>
    </row>
    <row r="359" spans="1:15" ht="12.5">
      <c r="A359" s="220"/>
      <c r="B359" s="205"/>
      <c r="C359" s="201" t="str">
        <f t="shared" si="0"/>
        <v/>
      </c>
      <c r="D359" s="201" t="str">
        <f t="shared" si="4"/>
        <v/>
      </c>
      <c r="E359" s="201" t="str">
        <f t="shared" si="1"/>
        <v/>
      </c>
      <c r="F359" s="201" t="str">
        <f>IF(COUNTA($N359:$O359)&gt;0,'Input Contracting processes'!$P359,"")</f>
        <v/>
      </c>
      <c r="G359" s="201" t="str">
        <f>IF(COUNTA($N359:$O359)&gt;0,'Input Contracting processes'!$S359,"")</f>
        <v/>
      </c>
      <c r="H359" s="201" t="str">
        <f>IF(COUNTA($N359:$O359)&gt;0,'Input Contracting processes'!$K359,"")</f>
        <v/>
      </c>
      <c r="I359" s="201" t="str">
        <f>IF(COUNTA($N359:$O359)&gt;0,'Input Contracting processes'!$L359,"")</f>
        <v/>
      </c>
      <c r="J359" s="226" t="str">
        <f t="shared" si="9"/>
        <v/>
      </c>
      <c r="K359" s="226" t="str">
        <f t="shared" si="3"/>
        <v/>
      </c>
      <c r="L359" s="206"/>
      <c r="M359" s="221"/>
      <c r="N359" s="217"/>
      <c r="O359" s="165"/>
    </row>
    <row r="360" spans="1:15" ht="12.5">
      <c r="A360" s="220"/>
      <c r="B360" s="205"/>
      <c r="C360" s="201" t="str">
        <f t="shared" si="0"/>
        <v/>
      </c>
      <c r="D360" s="201" t="str">
        <f t="shared" si="4"/>
        <v/>
      </c>
      <c r="E360" s="201" t="str">
        <f t="shared" si="1"/>
        <v/>
      </c>
      <c r="F360" s="201" t="str">
        <f>IF(COUNTA($N360:$O360)&gt;0,'Input Contracting processes'!$P360,"")</f>
        <v/>
      </c>
      <c r="G360" s="201" t="str">
        <f>IF(COUNTA($N360:$O360)&gt;0,'Input Contracting processes'!$S360,"")</f>
        <v/>
      </c>
      <c r="H360" s="201" t="str">
        <f>IF(COUNTA($N360:$O360)&gt;0,'Input Contracting processes'!$K360,"")</f>
        <v/>
      </c>
      <c r="I360" s="201" t="str">
        <f>IF(COUNTA($N360:$O360)&gt;0,'Input Contracting processes'!$L360,"")</f>
        <v/>
      </c>
      <c r="J360" s="226" t="str">
        <f t="shared" si="9"/>
        <v/>
      </c>
      <c r="K360" s="226" t="str">
        <f t="shared" si="3"/>
        <v/>
      </c>
      <c r="L360" s="206"/>
      <c r="M360" s="221"/>
      <c r="N360" s="217"/>
      <c r="O360" s="165"/>
    </row>
    <row r="361" spans="1:15" ht="12.5">
      <c r="A361" s="220"/>
      <c r="B361" s="205"/>
      <c r="C361" s="201" t="str">
        <f t="shared" si="0"/>
        <v/>
      </c>
      <c r="D361" s="201" t="str">
        <f t="shared" si="4"/>
        <v/>
      </c>
      <c r="E361" s="201" t="str">
        <f t="shared" si="1"/>
        <v/>
      </c>
      <c r="F361" s="201" t="str">
        <f>IF(COUNTA($N361:$O361)&gt;0,'Input Contracting processes'!$P361,"")</f>
        <v/>
      </c>
      <c r="G361" s="201" t="str">
        <f>IF(COUNTA($N361:$O361)&gt;0,'Input Contracting processes'!$S361,"")</f>
        <v/>
      </c>
      <c r="H361" s="201" t="str">
        <f>IF(COUNTA($N361:$O361)&gt;0,'Input Contracting processes'!$K361,"")</f>
        <v/>
      </c>
      <c r="I361" s="201" t="str">
        <f>IF(COUNTA($N361:$O361)&gt;0,'Input Contracting processes'!$L361,"")</f>
        <v/>
      </c>
      <c r="J361" s="226" t="str">
        <f t="shared" si="9"/>
        <v/>
      </c>
      <c r="K361" s="226" t="str">
        <f t="shared" si="3"/>
        <v/>
      </c>
      <c r="L361" s="206"/>
      <c r="M361" s="221"/>
      <c r="N361" s="217"/>
      <c r="O361" s="165"/>
    </row>
    <row r="362" spans="1:15" ht="12.5">
      <c r="A362" s="220"/>
      <c r="B362" s="205"/>
      <c r="C362" s="201" t="str">
        <f t="shared" si="0"/>
        <v/>
      </c>
      <c r="D362" s="201" t="str">
        <f t="shared" si="4"/>
        <v/>
      </c>
      <c r="E362" s="201" t="str">
        <f t="shared" si="1"/>
        <v/>
      </c>
      <c r="F362" s="201" t="str">
        <f>IF(COUNTA($N362:$O362)&gt;0,'Input Contracting processes'!$P362,"")</f>
        <v/>
      </c>
      <c r="G362" s="201" t="str">
        <f>IF(COUNTA($N362:$O362)&gt;0,'Input Contracting processes'!$S362,"")</f>
        <v/>
      </c>
      <c r="H362" s="201" t="str">
        <f>IF(COUNTA($N362:$O362)&gt;0,'Input Contracting processes'!$K362,"")</f>
        <v/>
      </c>
      <c r="I362" s="201" t="str">
        <f>IF(COUNTA($N362:$O362)&gt;0,'Input Contracting processes'!$L362,"")</f>
        <v/>
      </c>
      <c r="J362" s="226" t="str">
        <f t="shared" si="9"/>
        <v/>
      </c>
      <c r="K362" s="226" t="str">
        <f t="shared" si="3"/>
        <v/>
      </c>
      <c r="L362" s="206"/>
      <c r="M362" s="221"/>
      <c r="N362" s="217"/>
      <c r="O362" s="165"/>
    </row>
    <row r="363" spans="1:15" ht="12.5">
      <c r="A363" s="220"/>
      <c r="B363" s="205"/>
      <c r="C363" s="201" t="str">
        <f t="shared" si="0"/>
        <v/>
      </c>
      <c r="D363" s="201" t="str">
        <f t="shared" si="4"/>
        <v/>
      </c>
      <c r="E363" s="201" t="str">
        <f t="shared" si="1"/>
        <v/>
      </c>
      <c r="F363" s="201" t="str">
        <f>IF(COUNTA($N363:$O363)&gt;0,'Input Contracting processes'!$P363,"")</f>
        <v/>
      </c>
      <c r="G363" s="201" t="str">
        <f>IF(COUNTA($N363:$O363)&gt;0,'Input Contracting processes'!$S363,"")</f>
        <v/>
      </c>
      <c r="H363" s="201" t="str">
        <f>IF(COUNTA($N363:$O363)&gt;0,'Input Contracting processes'!$K363,"")</f>
        <v/>
      </c>
      <c r="I363" s="201" t="str">
        <f>IF(COUNTA($N363:$O363)&gt;0,'Input Contracting processes'!$L363,"")</f>
        <v/>
      </c>
      <c r="J363" s="226" t="str">
        <f t="shared" si="9"/>
        <v/>
      </c>
      <c r="K363" s="226" t="str">
        <f t="shared" si="3"/>
        <v/>
      </c>
      <c r="L363" s="206"/>
      <c r="M363" s="221"/>
      <c r="N363" s="217"/>
      <c r="O363" s="165"/>
    </row>
    <row r="364" spans="1:15" ht="12.5">
      <c r="A364" s="220"/>
      <c r="B364" s="205"/>
      <c r="C364" s="201" t="str">
        <f t="shared" si="0"/>
        <v/>
      </c>
      <c r="D364" s="201" t="str">
        <f t="shared" si="4"/>
        <v/>
      </c>
      <c r="E364" s="201" t="str">
        <f t="shared" si="1"/>
        <v/>
      </c>
      <c r="F364" s="201" t="str">
        <f>IF(COUNTA($N364:$O364)&gt;0,'Input Contracting processes'!$P364,"")</f>
        <v/>
      </c>
      <c r="G364" s="201" t="str">
        <f>IF(COUNTA($N364:$O364)&gt;0,'Input Contracting processes'!$S364,"")</f>
        <v/>
      </c>
      <c r="H364" s="201" t="str">
        <f>IF(COUNTA($N364:$O364)&gt;0,'Input Contracting processes'!$K364,"")</f>
        <v/>
      </c>
      <c r="I364" s="201" t="str">
        <f>IF(COUNTA($N364:$O364)&gt;0,'Input Contracting processes'!$L364,"")</f>
        <v/>
      </c>
      <c r="J364" s="226" t="str">
        <f t="shared" si="9"/>
        <v/>
      </c>
      <c r="K364" s="226" t="str">
        <f t="shared" si="3"/>
        <v/>
      </c>
      <c r="L364" s="206"/>
      <c r="M364" s="221"/>
      <c r="N364" s="217"/>
      <c r="O364" s="165"/>
    </row>
    <row r="365" spans="1:15" ht="12.5">
      <c r="A365" s="220"/>
      <c r="B365" s="205"/>
      <c r="C365" s="201" t="str">
        <f t="shared" si="0"/>
        <v/>
      </c>
      <c r="D365" s="201" t="str">
        <f t="shared" si="4"/>
        <v/>
      </c>
      <c r="E365" s="201" t="str">
        <f t="shared" si="1"/>
        <v/>
      </c>
      <c r="F365" s="201" t="str">
        <f>IF(COUNTA($N365:$O365)&gt;0,'Input Contracting processes'!$P365,"")</f>
        <v/>
      </c>
      <c r="G365" s="201" t="str">
        <f>IF(COUNTA($N365:$O365)&gt;0,'Input Contracting processes'!$S365,"")</f>
        <v/>
      </c>
      <c r="H365" s="201" t="str">
        <f>IF(COUNTA($N365:$O365)&gt;0,'Input Contracting processes'!$K365,"")</f>
        <v/>
      </c>
      <c r="I365" s="201" t="str">
        <f>IF(COUNTA($N365:$O365)&gt;0,'Input Contracting processes'!$L365,"")</f>
        <v/>
      </c>
      <c r="J365" s="226" t="str">
        <f t="shared" si="9"/>
        <v/>
      </c>
      <c r="K365" s="226" t="str">
        <f t="shared" si="3"/>
        <v/>
      </c>
      <c r="L365" s="206"/>
      <c r="M365" s="221"/>
      <c r="N365" s="217"/>
      <c r="O365" s="165"/>
    </row>
    <row r="366" spans="1:15" ht="12.5">
      <c r="A366" s="220"/>
      <c r="B366" s="205"/>
      <c r="C366" s="201" t="str">
        <f t="shared" si="0"/>
        <v/>
      </c>
      <c r="D366" s="201" t="str">
        <f t="shared" si="4"/>
        <v/>
      </c>
      <c r="E366" s="201" t="str">
        <f t="shared" si="1"/>
        <v/>
      </c>
      <c r="F366" s="201" t="str">
        <f>IF(COUNTA($N366:$O366)&gt;0,'Input Contracting processes'!$P366,"")</f>
        <v/>
      </c>
      <c r="G366" s="201" t="str">
        <f>IF(COUNTA($N366:$O366)&gt;0,'Input Contracting processes'!$S366,"")</f>
        <v/>
      </c>
      <c r="H366" s="201" t="str">
        <f>IF(COUNTA($N366:$O366)&gt;0,'Input Contracting processes'!$K366,"")</f>
        <v/>
      </c>
      <c r="I366" s="201" t="str">
        <f>IF(COUNTA($N366:$O366)&gt;0,'Input Contracting processes'!$L366,"")</f>
        <v/>
      </c>
      <c r="J366" s="226" t="str">
        <f t="shared" si="9"/>
        <v/>
      </c>
      <c r="K366" s="226" t="str">
        <f t="shared" si="3"/>
        <v/>
      </c>
      <c r="L366" s="206"/>
      <c r="M366" s="221"/>
      <c r="N366" s="217"/>
      <c r="O366" s="165"/>
    </row>
    <row r="367" spans="1:15" ht="12.5">
      <c r="A367" s="220"/>
      <c r="B367" s="205"/>
      <c r="C367" s="201" t="str">
        <f t="shared" si="0"/>
        <v/>
      </c>
      <c r="D367" s="201" t="str">
        <f t="shared" si="4"/>
        <v/>
      </c>
      <c r="E367" s="201" t="str">
        <f t="shared" si="1"/>
        <v/>
      </c>
      <c r="F367" s="201" t="str">
        <f>IF(COUNTA($N367:$O367)&gt;0,'Input Contracting processes'!$P367,"")</f>
        <v/>
      </c>
      <c r="G367" s="201" t="str">
        <f>IF(COUNTA($N367:$O367)&gt;0,'Input Contracting processes'!$S367,"")</f>
        <v/>
      </c>
      <c r="H367" s="201" t="str">
        <f>IF(COUNTA($N367:$O367)&gt;0,'Input Contracting processes'!$K367,"")</f>
        <v/>
      </c>
      <c r="I367" s="201" t="str">
        <f>IF(COUNTA($N367:$O367)&gt;0,'Input Contracting processes'!$L367,"")</f>
        <v/>
      </c>
      <c r="J367" s="226" t="str">
        <f t="shared" si="9"/>
        <v/>
      </c>
      <c r="K367" s="226" t="str">
        <f t="shared" si="3"/>
        <v/>
      </c>
      <c r="L367" s="206"/>
      <c r="M367" s="221"/>
      <c r="N367" s="217"/>
      <c r="O367" s="165"/>
    </row>
    <row r="368" spans="1:15" ht="12.5">
      <c r="A368" s="220"/>
      <c r="B368" s="205"/>
      <c r="C368" s="201" t="str">
        <f t="shared" si="0"/>
        <v/>
      </c>
      <c r="D368" s="201" t="str">
        <f t="shared" si="4"/>
        <v/>
      </c>
      <c r="E368" s="201" t="str">
        <f t="shared" si="1"/>
        <v/>
      </c>
      <c r="F368" s="201" t="str">
        <f>IF(COUNTA($N368:$O368)&gt;0,'Input Contracting processes'!$P368,"")</f>
        <v/>
      </c>
      <c r="G368" s="201" t="str">
        <f>IF(COUNTA($N368:$O368)&gt;0,'Input Contracting processes'!$S368,"")</f>
        <v/>
      </c>
      <c r="H368" s="201" t="str">
        <f>IF(COUNTA($N368:$O368)&gt;0,'Input Contracting processes'!$K368,"")</f>
        <v/>
      </c>
      <c r="I368" s="201" t="str">
        <f>IF(COUNTA($N368:$O368)&gt;0,'Input Contracting processes'!$L368,"")</f>
        <v/>
      </c>
      <c r="J368" s="226" t="str">
        <f t="shared" si="9"/>
        <v/>
      </c>
      <c r="K368" s="226" t="str">
        <f t="shared" si="3"/>
        <v/>
      </c>
      <c r="L368" s="206"/>
      <c r="M368" s="221"/>
      <c r="N368" s="217"/>
      <c r="O368" s="165"/>
    </row>
    <row r="369" spans="1:15" ht="12.5">
      <c r="A369" s="220"/>
      <c r="B369" s="205"/>
      <c r="C369" s="201" t="str">
        <f t="shared" si="0"/>
        <v/>
      </c>
      <c r="D369" s="201" t="str">
        <f t="shared" si="4"/>
        <v/>
      </c>
      <c r="E369" s="201" t="str">
        <f t="shared" si="1"/>
        <v/>
      </c>
      <c r="F369" s="201" t="str">
        <f>IF(COUNTA($N369:$O369)&gt;0,'Input Contracting processes'!$P369,"")</f>
        <v/>
      </c>
      <c r="G369" s="201" t="str">
        <f>IF(COUNTA($N369:$O369)&gt;0,'Input Contracting processes'!$S369,"")</f>
        <v/>
      </c>
      <c r="H369" s="201" t="str">
        <f>IF(COUNTA($N369:$O369)&gt;0,'Input Contracting processes'!$K369,"")</f>
        <v/>
      </c>
      <c r="I369" s="201" t="str">
        <f>IF(COUNTA($N369:$O369)&gt;0,'Input Contracting processes'!$L369,"")</f>
        <v/>
      </c>
      <c r="J369" s="226" t="str">
        <f t="shared" si="9"/>
        <v/>
      </c>
      <c r="K369" s="226" t="str">
        <f t="shared" si="3"/>
        <v/>
      </c>
      <c r="L369" s="206"/>
      <c r="M369" s="221"/>
      <c r="N369" s="217"/>
      <c r="O369" s="165"/>
    </row>
    <row r="370" spans="1:15" ht="12.5">
      <c r="A370" s="220"/>
      <c r="B370" s="205"/>
      <c r="C370" s="201" t="str">
        <f t="shared" si="0"/>
        <v/>
      </c>
      <c r="D370" s="201" t="str">
        <f t="shared" si="4"/>
        <v/>
      </c>
      <c r="E370" s="201" t="str">
        <f t="shared" si="1"/>
        <v/>
      </c>
      <c r="F370" s="201" t="str">
        <f>IF(COUNTA($N370:$O370)&gt;0,'Input Contracting processes'!$P370,"")</f>
        <v/>
      </c>
      <c r="G370" s="201" t="str">
        <f>IF(COUNTA($N370:$O370)&gt;0,'Input Contracting processes'!$S370,"")</f>
        <v/>
      </c>
      <c r="H370" s="201" t="str">
        <f>IF(COUNTA($N370:$O370)&gt;0,'Input Contracting processes'!$K370,"")</f>
        <v/>
      </c>
      <c r="I370" s="201" t="str">
        <f>IF(COUNTA($N370:$O370)&gt;0,'Input Contracting processes'!$L370,"")</f>
        <v/>
      </c>
      <c r="J370" s="226" t="str">
        <f t="shared" si="9"/>
        <v/>
      </c>
      <c r="K370" s="226" t="str">
        <f t="shared" si="3"/>
        <v/>
      </c>
      <c r="L370" s="206"/>
      <c r="M370" s="221"/>
      <c r="N370" s="217"/>
      <c r="O370" s="165"/>
    </row>
    <row r="371" spans="1:15" ht="12.5">
      <c r="A371" s="220"/>
      <c r="B371" s="205"/>
      <c r="C371" s="201" t="str">
        <f t="shared" si="0"/>
        <v/>
      </c>
      <c r="D371" s="201" t="str">
        <f t="shared" si="4"/>
        <v/>
      </c>
      <c r="E371" s="201" t="str">
        <f t="shared" si="1"/>
        <v/>
      </c>
      <c r="F371" s="201" t="str">
        <f>IF(COUNTA($N371:$O371)&gt;0,'Input Contracting processes'!$P371,"")</f>
        <v/>
      </c>
      <c r="G371" s="201" t="str">
        <f>IF(COUNTA($N371:$O371)&gt;0,'Input Contracting processes'!$S371,"")</f>
        <v/>
      </c>
      <c r="H371" s="201" t="str">
        <f>IF(COUNTA($N371:$O371)&gt;0,'Input Contracting processes'!$K371,"")</f>
        <v/>
      </c>
      <c r="I371" s="201" t="str">
        <f>IF(COUNTA($N371:$O371)&gt;0,'Input Contracting processes'!$L371,"")</f>
        <v/>
      </c>
      <c r="J371" s="226" t="str">
        <f t="shared" si="9"/>
        <v/>
      </c>
      <c r="K371" s="226" t="str">
        <f t="shared" si="3"/>
        <v/>
      </c>
      <c r="L371" s="206"/>
      <c r="M371" s="221"/>
      <c r="N371" s="217"/>
      <c r="O371" s="165"/>
    </row>
    <row r="372" spans="1:15" ht="12.5">
      <c r="A372" s="220"/>
      <c r="B372" s="205"/>
      <c r="C372" s="201" t="str">
        <f t="shared" si="0"/>
        <v/>
      </c>
      <c r="D372" s="201" t="str">
        <f t="shared" si="4"/>
        <v/>
      </c>
      <c r="E372" s="201" t="str">
        <f t="shared" si="1"/>
        <v/>
      </c>
      <c r="F372" s="201" t="str">
        <f>IF(COUNTA($N372:$O372)&gt;0,'Input Contracting processes'!$P372,"")</f>
        <v/>
      </c>
      <c r="G372" s="201" t="str">
        <f>IF(COUNTA($N372:$O372)&gt;0,'Input Contracting processes'!$S372,"")</f>
        <v/>
      </c>
      <c r="H372" s="201" t="str">
        <f>IF(COUNTA($N372:$O372)&gt;0,'Input Contracting processes'!$K372,"")</f>
        <v/>
      </c>
      <c r="I372" s="201" t="str">
        <f>IF(COUNTA($N372:$O372)&gt;0,'Input Contracting processes'!$L372,"")</f>
        <v/>
      </c>
      <c r="J372" s="226" t="str">
        <f t="shared" si="9"/>
        <v/>
      </c>
      <c r="K372" s="226" t="str">
        <f t="shared" si="3"/>
        <v/>
      </c>
      <c r="L372" s="206"/>
      <c r="M372" s="221"/>
      <c r="N372" s="217"/>
      <c r="O372" s="165"/>
    </row>
    <row r="373" spans="1:15" ht="12.5">
      <c r="A373" s="220"/>
      <c r="B373" s="205"/>
      <c r="C373" s="201" t="str">
        <f t="shared" si="0"/>
        <v/>
      </c>
      <c r="D373" s="201" t="str">
        <f t="shared" si="4"/>
        <v/>
      </c>
      <c r="E373" s="201" t="str">
        <f t="shared" si="1"/>
        <v/>
      </c>
      <c r="F373" s="201" t="str">
        <f>IF(COUNTA($N373:$O373)&gt;0,'Input Contracting processes'!$P373,"")</f>
        <v/>
      </c>
      <c r="G373" s="201" t="str">
        <f>IF(COUNTA($N373:$O373)&gt;0,'Input Contracting processes'!$S373,"")</f>
        <v/>
      </c>
      <c r="H373" s="201" t="str">
        <f>IF(COUNTA($N373:$O373)&gt;0,'Input Contracting processes'!$K373,"")</f>
        <v/>
      </c>
      <c r="I373" s="201" t="str">
        <f>IF(COUNTA($N373:$O373)&gt;0,'Input Contracting processes'!$L373,"")</f>
        <v/>
      </c>
      <c r="J373" s="226" t="str">
        <f t="shared" si="9"/>
        <v/>
      </c>
      <c r="K373" s="226" t="str">
        <f t="shared" si="3"/>
        <v/>
      </c>
      <c r="L373" s="206"/>
      <c r="M373" s="221"/>
      <c r="N373" s="217"/>
      <c r="O373" s="165"/>
    </row>
    <row r="374" spans="1:15" ht="12.5">
      <c r="A374" s="220"/>
      <c r="B374" s="205"/>
      <c r="C374" s="201" t="str">
        <f t="shared" si="0"/>
        <v/>
      </c>
      <c r="D374" s="201" t="str">
        <f t="shared" si="4"/>
        <v/>
      </c>
      <c r="E374" s="201" t="str">
        <f t="shared" si="1"/>
        <v/>
      </c>
      <c r="F374" s="201" t="str">
        <f>IF(COUNTA($N374:$O374)&gt;0,'Input Contracting processes'!$P374,"")</f>
        <v/>
      </c>
      <c r="G374" s="201" t="str">
        <f>IF(COUNTA($N374:$O374)&gt;0,'Input Contracting processes'!$S374,"")</f>
        <v/>
      </c>
      <c r="H374" s="201" t="str">
        <f>IF(COUNTA($N374:$O374)&gt;0,'Input Contracting processes'!$K374,"")</f>
        <v/>
      </c>
      <c r="I374" s="201" t="str">
        <f>IF(COUNTA($N374:$O374)&gt;0,'Input Contracting processes'!$L374,"")</f>
        <v/>
      </c>
      <c r="J374" s="226" t="str">
        <f t="shared" si="9"/>
        <v/>
      </c>
      <c r="K374" s="226" t="str">
        <f t="shared" si="3"/>
        <v/>
      </c>
      <c r="L374" s="206"/>
      <c r="M374" s="221"/>
      <c r="N374" s="217"/>
      <c r="O374" s="165"/>
    </row>
    <row r="375" spans="1:15" ht="12.5">
      <c r="A375" s="220"/>
      <c r="B375" s="205"/>
      <c r="C375" s="201" t="str">
        <f t="shared" si="0"/>
        <v/>
      </c>
      <c r="D375" s="201" t="str">
        <f t="shared" si="4"/>
        <v/>
      </c>
      <c r="E375" s="201" t="str">
        <f t="shared" si="1"/>
        <v/>
      </c>
      <c r="F375" s="201" t="str">
        <f>IF(COUNTA($N375:$O375)&gt;0,'Input Contracting processes'!$P375,"")</f>
        <v/>
      </c>
      <c r="G375" s="201" t="str">
        <f>IF(COUNTA($N375:$O375)&gt;0,'Input Contracting processes'!$S375,"")</f>
        <v/>
      </c>
      <c r="H375" s="201" t="str">
        <f>IF(COUNTA($N375:$O375)&gt;0,'Input Contracting processes'!$K375,"")</f>
        <v/>
      </c>
      <c r="I375" s="201" t="str">
        <f>IF(COUNTA($N375:$O375)&gt;0,'Input Contracting processes'!$L375,"")</f>
        <v/>
      </c>
      <c r="J375" s="226" t="str">
        <f t="shared" si="9"/>
        <v/>
      </c>
      <c r="K375" s="226" t="str">
        <f t="shared" si="3"/>
        <v/>
      </c>
      <c r="L375" s="206"/>
      <c r="M375" s="221"/>
      <c r="N375" s="217"/>
      <c r="O375" s="165"/>
    </row>
    <row r="376" spans="1:15" ht="12.5">
      <c r="A376" s="220"/>
      <c r="B376" s="205"/>
      <c r="C376" s="201" t="str">
        <f t="shared" si="0"/>
        <v/>
      </c>
      <c r="D376" s="201" t="str">
        <f t="shared" si="4"/>
        <v/>
      </c>
      <c r="E376" s="201" t="str">
        <f t="shared" si="1"/>
        <v/>
      </c>
      <c r="F376" s="201" t="str">
        <f>IF(COUNTA($N376:$O376)&gt;0,'Input Contracting processes'!$P376,"")</f>
        <v/>
      </c>
      <c r="G376" s="201" t="str">
        <f>IF(COUNTA($N376:$O376)&gt;0,'Input Contracting processes'!$S376,"")</f>
        <v/>
      </c>
      <c r="H376" s="201" t="str">
        <f>IF(COUNTA($N376:$O376)&gt;0,'Input Contracting processes'!$K376,"")</f>
        <v/>
      </c>
      <c r="I376" s="201" t="str">
        <f>IF(COUNTA($N376:$O376)&gt;0,'Input Contracting processes'!$L376,"")</f>
        <v/>
      </c>
      <c r="J376" s="226" t="str">
        <f t="shared" si="9"/>
        <v/>
      </c>
      <c r="K376" s="226" t="str">
        <f t="shared" si="3"/>
        <v/>
      </c>
      <c r="L376" s="206"/>
      <c r="M376" s="221"/>
      <c r="N376" s="217"/>
      <c r="O376" s="165"/>
    </row>
    <row r="377" spans="1:15" ht="12.5">
      <c r="A377" s="220"/>
      <c r="B377" s="205"/>
      <c r="C377" s="201" t="str">
        <f t="shared" si="0"/>
        <v/>
      </c>
      <c r="D377" s="201" t="str">
        <f t="shared" si="4"/>
        <v/>
      </c>
      <c r="E377" s="201" t="str">
        <f t="shared" si="1"/>
        <v/>
      </c>
      <c r="F377" s="201" t="str">
        <f>IF(COUNTA($N377:$O377)&gt;0,'Input Contracting processes'!$P377,"")</f>
        <v/>
      </c>
      <c r="G377" s="201" t="str">
        <f>IF(COUNTA($N377:$O377)&gt;0,'Input Contracting processes'!$S377,"")</f>
        <v/>
      </c>
      <c r="H377" s="201" t="str">
        <f>IF(COUNTA($N377:$O377)&gt;0,'Input Contracting processes'!$K377,"")</f>
        <v/>
      </c>
      <c r="I377" s="201" t="str">
        <f>IF(COUNTA($N377:$O377)&gt;0,'Input Contracting processes'!$L377,"")</f>
        <v/>
      </c>
      <c r="J377" s="226" t="str">
        <f t="shared" si="9"/>
        <v/>
      </c>
      <c r="K377" s="226" t="str">
        <f t="shared" si="3"/>
        <v/>
      </c>
      <c r="L377" s="206"/>
      <c r="M377" s="221"/>
      <c r="N377" s="217"/>
      <c r="O377" s="165"/>
    </row>
    <row r="378" spans="1:15" ht="12.5">
      <c r="A378" s="220"/>
      <c r="B378" s="205"/>
      <c r="C378" s="201" t="str">
        <f t="shared" si="0"/>
        <v/>
      </c>
      <c r="D378" s="201" t="str">
        <f t="shared" si="4"/>
        <v/>
      </c>
      <c r="E378" s="201" t="str">
        <f t="shared" si="1"/>
        <v/>
      </c>
      <c r="F378" s="201" t="str">
        <f>IF(COUNTA($N378:$O378)&gt;0,'Input Contracting processes'!$P378,"")</f>
        <v/>
      </c>
      <c r="G378" s="201" t="str">
        <f>IF(COUNTA($N378:$O378)&gt;0,'Input Contracting processes'!$S378,"")</f>
        <v/>
      </c>
      <c r="H378" s="201" t="str">
        <f>IF(COUNTA($N378:$O378)&gt;0,'Input Contracting processes'!$K378,"")</f>
        <v/>
      </c>
      <c r="I378" s="201" t="str">
        <f>IF(COUNTA($N378:$O378)&gt;0,'Input Contracting processes'!$L378,"")</f>
        <v/>
      </c>
      <c r="J378" s="226" t="str">
        <f t="shared" si="9"/>
        <v/>
      </c>
      <c r="K378" s="226" t="str">
        <f t="shared" si="3"/>
        <v/>
      </c>
      <c r="L378" s="206"/>
      <c r="M378" s="221"/>
      <c r="N378" s="217"/>
      <c r="O378" s="165"/>
    </row>
    <row r="379" spans="1:15" ht="12.5">
      <c r="A379" s="220"/>
      <c r="B379" s="205"/>
      <c r="C379" s="201" t="str">
        <f t="shared" si="0"/>
        <v/>
      </c>
      <c r="D379" s="201" t="str">
        <f t="shared" si="4"/>
        <v/>
      </c>
      <c r="E379" s="201" t="str">
        <f t="shared" si="1"/>
        <v/>
      </c>
      <c r="F379" s="201" t="str">
        <f>IF(COUNTA($N379:$O379)&gt;0,'Input Contracting processes'!$P379,"")</f>
        <v/>
      </c>
      <c r="G379" s="201" t="str">
        <f>IF(COUNTA($N379:$O379)&gt;0,'Input Contracting processes'!$S379,"")</f>
        <v/>
      </c>
      <c r="H379" s="201" t="str">
        <f>IF(COUNTA($N379:$O379)&gt;0,'Input Contracting processes'!$K379,"")</f>
        <v/>
      </c>
      <c r="I379" s="201" t="str">
        <f>IF(COUNTA($N379:$O379)&gt;0,'Input Contracting processes'!$L379,"")</f>
        <v/>
      </c>
      <c r="J379" s="226" t="str">
        <f t="shared" si="9"/>
        <v/>
      </c>
      <c r="K379" s="226" t="str">
        <f t="shared" si="3"/>
        <v/>
      </c>
      <c r="L379" s="206"/>
      <c r="M379" s="221"/>
      <c r="N379" s="217"/>
      <c r="O379" s="165"/>
    </row>
    <row r="380" spans="1:15" ht="12.5">
      <c r="A380" s="220"/>
      <c r="B380" s="205"/>
      <c r="C380" s="201" t="str">
        <f t="shared" si="0"/>
        <v/>
      </c>
      <c r="D380" s="201" t="str">
        <f t="shared" si="4"/>
        <v/>
      </c>
      <c r="E380" s="201" t="str">
        <f t="shared" si="1"/>
        <v/>
      </c>
      <c r="F380" s="201" t="str">
        <f>IF(COUNTA($N380:$O380)&gt;0,'Input Contracting processes'!$P380,"")</f>
        <v/>
      </c>
      <c r="G380" s="201" t="str">
        <f>IF(COUNTA($N380:$O380)&gt;0,'Input Contracting processes'!$S380,"")</f>
        <v/>
      </c>
      <c r="H380" s="201" t="str">
        <f>IF(COUNTA($N380:$O380)&gt;0,'Input Contracting processes'!$K380,"")</f>
        <v/>
      </c>
      <c r="I380" s="201" t="str">
        <f>IF(COUNTA($N380:$O380)&gt;0,'Input Contracting processes'!$L380,"")</f>
        <v/>
      </c>
      <c r="J380" s="226" t="str">
        <f t="shared" si="9"/>
        <v/>
      </c>
      <c r="K380" s="226" t="str">
        <f t="shared" si="3"/>
        <v/>
      </c>
      <c r="L380" s="206"/>
      <c r="M380" s="221"/>
      <c r="N380" s="217"/>
      <c r="O380" s="165"/>
    </row>
    <row r="381" spans="1:15" ht="12.5">
      <c r="A381" s="220"/>
      <c r="B381" s="205"/>
      <c r="C381" s="201" t="str">
        <f t="shared" si="0"/>
        <v/>
      </c>
      <c r="D381" s="201" t="str">
        <f t="shared" si="4"/>
        <v/>
      </c>
      <c r="E381" s="201" t="str">
        <f t="shared" si="1"/>
        <v/>
      </c>
      <c r="F381" s="201" t="str">
        <f>IF(COUNTA($N381:$O381)&gt;0,'Input Contracting processes'!$P381,"")</f>
        <v/>
      </c>
      <c r="G381" s="201" t="str">
        <f>IF(COUNTA($N381:$O381)&gt;0,'Input Contracting processes'!$S381,"")</f>
        <v/>
      </c>
      <c r="H381" s="201" t="str">
        <f>IF(COUNTA($N381:$O381)&gt;0,'Input Contracting processes'!$K381,"")</f>
        <v/>
      </c>
      <c r="I381" s="201" t="str">
        <f>IF(COUNTA($N381:$O381)&gt;0,'Input Contracting processes'!$L381,"")</f>
        <v/>
      </c>
      <c r="J381" s="226" t="str">
        <f t="shared" si="9"/>
        <v/>
      </c>
      <c r="K381" s="226" t="str">
        <f t="shared" si="3"/>
        <v/>
      </c>
      <c r="L381" s="206"/>
      <c r="M381" s="221"/>
      <c r="N381" s="217"/>
      <c r="O381" s="165"/>
    </row>
    <row r="382" spans="1:15" ht="12.5">
      <c r="A382" s="220"/>
      <c r="B382" s="205"/>
      <c r="C382" s="201" t="str">
        <f t="shared" si="0"/>
        <v/>
      </c>
      <c r="D382" s="201" t="str">
        <f t="shared" si="4"/>
        <v/>
      </c>
      <c r="E382" s="201" t="str">
        <f t="shared" si="1"/>
        <v/>
      </c>
      <c r="F382" s="201" t="str">
        <f>IF(COUNTA($N382:$O382)&gt;0,'Input Contracting processes'!$P382,"")</f>
        <v/>
      </c>
      <c r="G382" s="201" t="str">
        <f>IF(COUNTA($N382:$O382)&gt;0,'Input Contracting processes'!$S382,"")</f>
        <v/>
      </c>
      <c r="H382" s="201" t="str">
        <f>IF(COUNTA($N382:$O382)&gt;0,'Input Contracting processes'!$K382,"")</f>
        <v/>
      </c>
      <c r="I382" s="201" t="str">
        <f>IF(COUNTA($N382:$O382)&gt;0,'Input Contracting processes'!$L382,"")</f>
        <v/>
      </c>
      <c r="J382" s="226" t="str">
        <f t="shared" si="9"/>
        <v/>
      </c>
      <c r="K382" s="226" t="str">
        <f t="shared" si="3"/>
        <v/>
      </c>
      <c r="L382" s="206"/>
      <c r="M382" s="221"/>
      <c r="N382" s="217"/>
      <c r="O382" s="165"/>
    </row>
    <row r="383" spans="1:15" ht="12.5">
      <c r="A383" s="220"/>
      <c r="B383" s="205"/>
      <c r="C383" s="201" t="str">
        <f t="shared" si="0"/>
        <v/>
      </c>
      <c r="D383" s="201" t="str">
        <f t="shared" si="4"/>
        <v/>
      </c>
      <c r="E383" s="201" t="str">
        <f t="shared" si="1"/>
        <v/>
      </c>
      <c r="F383" s="201" t="str">
        <f>IF(COUNTA($N383:$O383)&gt;0,'Input Contracting processes'!$P383,"")</f>
        <v/>
      </c>
      <c r="G383" s="201" t="str">
        <f>IF(COUNTA($N383:$O383)&gt;0,'Input Contracting processes'!$S383,"")</f>
        <v/>
      </c>
      <c r="H383" s="201" t="str">
        <f>IF(COUNTA($N383:$O383)&gt;0,'Input Contracting processes'!$K383,"")</f>
        <v/>
      </c>
      <c r="I383" s="201" t="str">
        <f>IF(COUNTA($N383:$O383)&gt;0,'Input Contracting processes'!$L383,"")</f>
        <v/>
      </c>
      <c r="J383" s="226" t="str">
        <f t="shared" si="9"/>
        <v/>
      </c>
      <c r="K383" s="226" t="str">
        <f t="shared" si="3"/>
        <v/>
      </c>
      <c r="L383" s="206"/>
      <c r="M383" s="221"/>
      <c r="N383" s="217"/>
      <c r="O383" s="165"/>
    </row>
    <row r="384" spans="1:15" ht="12.5">
      <c r="A384" s="220"/>
      <c r="B384" s="205"/>
      <c r="C384" s="201" t="str">
        <f t="shared" si="0"/>
        <v/>
      </c>
      <c r="D384" s="201" t="str">
        <f t="shared" si="4"/>
        <v/>
      </c>
      <c r="E384" s="201" t="str">
        <f t="shared" si="1"/>
        <v/>
      </c>
      <c r="F384" s="201" t="str">
        <f>IF(COUNTA($N384:$O384)&gt;0,'Input Contracting processes'!$P384,"")</f>
        <v/>
      </c>
      <c r="G384" s="201" t="str">
        <f>IF(COUNTA($N384:$O384)&gt;0,'Input Contracting processes'!$S384,"")</f>
        <v/>
      </c>
      <c r="H384" s="201" t="str">
        <f>IF(COUNTA($N384:$O384)&gt;0,'Input Contracting processes'!$K384,"")</f>
        <v/>
      </c>
      <c r="I384" s="201" t="str">
        <f>IF(COUNTA($N384:$O384)&gt;0,'Input Contracting processes'!$L384,"")</f>
        <v/>
      </c>
      <c r="J384" s="226" t="str">
        <f t="shared" si="9"/>
        <v/>
      </c>
      <c r="K384" s="226" t="str">
        <f t="shared" si="3"/>
        <v/>
      </c>
      <c r="L384" s="206"/>
      <c r="M384" s="221"/>
      <c r="N384" s="217"/>
      <c r="O384" s="165"/>
    </row>
    <row r="385" spans="1:15" ht="12.5">
      <c r="A385" s="220"/>
      <c r="B385" s="205"/>
      <c r="C385" s="201" t="str">
        <f t="shared" si="0"/>
        <v/>
      </c>
      <c r="D385" s="201" t="str">
        <f t="shared" si="4"/>
        <v/>
      </c>
      <c r="E385" s="201" t="str">
        <f t="shared" si="1"/>
        <v/>
      </c>
      <c r="F385" s="201" t="str">
        <f>IF(COUNTA($N385:$O385)&gt;0,'Input Contracting processes'!$P385,"")</f>
        <v/>
      </c>
      <c r="G385" s="201" t="str">
        <f>IF(COUNTA($N385:$O385)&gt;0,'Input Contracting processes'!$S385,"")</f>
        <v/>
      </c>
      <c r="H385" s="201" t="str">
        <f>IF(COUNTA($N385:$O385)&gt;0,'Input Contracting processes'!$K385,"")</f>
        <v/>
      </c>
      <c r="I385" s="201" t="str">
        <f>IF(COUNTA($N385:$O385)&gt;0,'Input Contracting processes'!$L385,"")</f>
        <v/>
      </c>
      <c r="J385" s="226" t="str">
        <f t="shared" si="9"/>
        <v/>
      </c>
      <c r="K385" s="226" t="str">
        <f t="shared" si="3"/>
        <v/>
      </c>
      <c r="L385" s="206"/>
      <c r="M385" s="221"/>
      <c r="N385" s="217"/>
      <c r="O385" s="165"/>
    </row>
    <row r="386" spans="1:15" ht="12.5">
      <c r="A386" s="220"/>
      <c r="B386" s="205"/>
      <c r="C386" s="201" t="str">
        <f t="shared" si="0"/>
        <v/>
      </c>
      <c r="D386" s="201" t="str">
        <f t="shared" si="4"/>
        <v/>
      </c>
      <c r="E386" s="201" t="str">
        <f t="shared" si="1"/>
        <v/>
      </c>
      <c r="F386" s="201" t="str">
        <f>IF(COUNTA($N386:$O386)&gt;0,'Input Contracting processes'!$P386,"")</f>
        <v/>
      </c>
      <c r="G386" s="201" t="str">
        <f>IF(COUNTA($N386:$O386)&gt;0,'Input Contracting processes'!$S386,"")</f>
        <v/>
      </c>
      <c r="H386" s="201" t="str">
        <f>IF(COUNTA($N386:$O386)&gt;0,'Input Contracting processes'!$K386,"")</f>
        <v/>
      </c>
      <c r="I386" s="201" t="str">
        <f>IF(COUNTA($N386:$O386)&gt;0,'Input Contracting processes'!$L386,"")</f>
        <v/>
      </c>
      <c r="J386" s="226" t="str">
        <f t="shared" si="9"/>
        <v/>
      </c>
      <c r="K386" s="226" t="str">
        <f t="shared" si="3"/>
        <v/>
      </c>
      <c r="L386" s="206"/>
      <c r="M386" s="221"/>
      <c r="N386" s="217"/>
      <c r="O386" s="165"/>
    </row>
    <row r="387" spans="1:15" ht="12.5">
      <c r="A387" s="220"/>
      <c r="B387" s="205"/>
      <c r="C387" s="201" t="str">
        <f t="shared" si="0"/>
        <v/>
      </c>
      <c r="D387" s="201" t="str">
        <f t="shared" si="4"/>
        <v/>
      </c>
      <c r="E387" s="201" t="str">
        <f t="shared" si="1"/>
        <v/>
      </c>
      <c r="F387" s="201" t="str">
        <f>IF(COUNTA($N387:$O387)&gt;0,'Input Contracting processes'!$P387,"")</f>
        <v/>
      </c>
      <c r="G387" s="201" t="str">
        <f>IF(COUNTA($N387:$O387)&gt;0,'Input Contracting processes'!$S387,"")</f>
        <v/>
      </c>
      <c r="H387" s="201" t="str">
        <f>IF(COUNTA($N387:$O387)&gt;0,'Input Contracting processes'!$K387,"")</f>
        <v/>
      </c>
      <c r="I387" s="201" t="str">
        <f>IF(COUNTA($N387:$O387)&gt;0,'Input Contracting processes'!$L387,"")</f>
        <v/>
      </c>
      <c r="J387" s="226" t="str">
        <f t="shared" si="9"/>
        <v/>
      </c>
      <c r="K387" s="226" t="str">
        <f t="shared" si="3"/>
        <v/>
      </c>
      <c r="L387" s="206"/>
      <c r="M387" s="221"/>
      <c r="N387" s="217"/>
      <c r="O387" s="165"/>
    </row>
    <row r="388" spans="1:15" ht="12.5">
      <c r="A388" s="220"/>
      <c r="B388" s="205"/>
      <c r="C388" s="201" t="str">
        <f t="shared" si="0"/>
        <v/>
      </c>
      <c r="D388" s="201" t="str">
        <f t="shared" si="4"/>
        <v/>
      </c>
      <c r="E388" s="201" t="str">
        <f t="shared" si="1"/>
        <v/>
      </c>
      <c r="F388" s="201" t="str">
        <f>IF(COUNTA($N388:$O388)&gt;0,'Input Contracting processes'!$P388,"")</f>
        <v/>
      </c>
      <c r="G388" s="201" t="str">
        <f>IF(COUNTA($N388:$O388)&gt;0,'Input Contracting processes'!$S388,"")</f>
        <v/>
      </c>
      <c r="H388" s="201" t="str">
        <f>IF(COUNTA($N388:$O388)&gt;0,'Input Contracting processes'!$K388,"")</f>
        <v/>
      </c>
      <c r="I388" s="201" t="str">
        <f>IF(COUNTA($N388:$O388)&gt;0,'Input Contracting processes'!$L388,"")</f>
        <v/>
      </c>
      <c r="J388" s="226" t="str">
        <f t="shared" si="9"/>
        <v/>
      </c>
      <c r="K388" s="226" t="str">
        <f t="shared" si="3"/>
        <v/>
      </c>
      <c r="L388" s="206"/>
      <c r="M388" s="221"/>
      <c r="N388" s="217"/>
      <c r="O388" s="165"/>
    </row>
    <row r="389" spans="1:15" ht="12.5">
      <c r="A389" s="220"/>
      <c r="B389" s="205"/>
      <c r="C389" s="201" t="str">
        <f t="shared" si="0"/>
        <v/>
      </c>
      <c r="D389" s="201" t="str">
        <f t="shared" si="4"/>
        <v/>
      </c>
      <c r="E389" s="201" t="str">
        <f t="shared" si="1"/>
        <v/>
      </c>
      <c r="F389" s="201" t="str">
        <f>IF(COUNTA($N389:$O389)&gt;0,'Input Contracting processes'!$P389,"")</f>
        <v/>
      </c>
      <c r="G389" s="201" t="str">
        <f>IF(COUNTA($N389:$O389)&gt;0,'Input Contracting processes'!$S389,"")</f>
        <v/>
      </c>
      <c r="H389" s="201" t="str">
        <f>IF(COUNTA($N389:$O389)&gt;0,'Input Contracting processes'!$K389,"")</f>
        <v/>
      </c>
      <c r="I389" s="201" t="str">
        <f>IF(COUNTA($N389:$O389)&gt;0,'Input Contracting processes'!$L389,"")</f>
        <v/>
      </c>
      <c r="J389" s="226" t="str">
        <f t="shared" si="9"/>
        <v/>
      </c>
      <c r="K389" s="226" t="str">
        <f t="shared" si="3"/>
        <v/>
      </c>
      <c r="L389" s="206"/>
      <c r="M389" s="221"/>
      <c r="N389" s="217"/>
      <c r="O389" s="165"/>
    </row>
    <row r="390" spans="1:15" ht="12.5">
      <c r="A390" s="220"/>
      <c r="B390" s="205"/>
      <c r="C390" s="201" t="str">
        <f t="shared" si="0"/>
        <v/>
      </c>
      <c r="D390" s="201" t="str">
        <f t="shared" si="4"/>
        <v/>
      </c>
      <c r="E390" s="201" t="str">
        <f t="shared" si="1"/>
        <v/>
      </c>
      <c r="F390" s="201" t="str">
        <f>IF(COUNTA($N390:$O390)&gt;0,'Input Contracting processes'!$P390,"")</f>
        <v/>
      </c>
      <c r="G390" s="201" t="str">
        <f>IF(COUNTA($N390:$O390)&gt;0,'Input Contracting processes'!$S390,"")</f>
        <v/>
      </c>
      <c r="H390" s="201" t="str">
        <f>IF(COUNTA($N390:$O390)&gt;0,'Input Contracting processes'!$K390,"")</f>
        <v/>
      </c>
      <c r="I390" s="201" t="str">
        <f>IF(COUNTA($N390:$O390)&gt;0,'Input Contracting processes'!$L390,"")</f>
        <v/>
      </c>
      <c r="J390" s="226" t="str">
        <f t="shared" si="9"/>
        <v/>
      </c>
      <c r="K390" s="226" t="str">
        <f t="shared" si="3"/>
        <v/>
      </c>
      <c r="L390" s="206"/>
      <c r="M390" s="221"/>
      <c r="N390" s="217"/>
      <c r="O390" s="165"/>
    </row>
    <row r="391" spans="1:15" ht="12.5">
      <c r="A391" s="220"/>
      <c r="B391" s="205"/>
      <c r="C391" s="201" t="str">
        <f t="shared" si="0"/>
        <v/>
      </c>
      <c r="D391" s="201" t="str">
        <f t="shared" si="4"/>
        <v/>
      </c>
      <c r="E391" s="201" t="str">
        <f t="shared" si="1"/>
        <v/>
      </c>
      <c r="F391" s="201" t="str">
        <f>IF(COUNTA($N391:$O391)&gt;0,'Input Contracting processes'!$P391,"")</f>
        <v/>
      </c>
      <c r="G391" s="201" t="str">
        <f>IF(COUNTA($N391:$O391)&gt;0,'Input Contracting processes'!$S391,"")</f>
        <v/>
      </c>
      <c r="H391" s="201" t="str">
        <f>IF(COUNTA($N391:$O391)&gt;0,'Input Contracting processes'!$K391,"")</f>
        <v/>
      </c>
      <c r="I391" s="201" t="str">
        <f>IF(COUNTA($N391:$O391)&gt;0,'Input Contracting processes'!$L391,"")</f>
        <v/>
      </c>
      <c r="J391" s="226" t="str">
        <f t="shared" ref="J391:J454" si="10">IF(NOT(ISBLANK($O391)),currency,"")</f>
        <v/>
      </c>
      <c r="K391" s="226" t="str">
        <f t="shared" si="3"/>
        <v/>
      </c>
      <c r="L391" s="206"/>
      <c r="M391" s="221"/>
      <c r="N391" s="217"/>
      <c r="O391" s="165"/>
    </row>
    <row r="392" spans="1:15" ht="12.5">
      <c r="A392" s="220"/>
      <c r="B392" s="205"/>
      <c r="C392" s="201" t="str">
        <f t="shared" si="0"/>
        <v/>
      </c>
      <c r="D392" s="201" t="str">
        <f t="shared" si="4"/>
        <v/>
      </c>
      <c r="E392" s="201" t="str">
        <f t="shared" si="1"/>
        <v/>
      </c>
      <c r="F392" s="201" t="str">
        <f>IF(COUNTA($N392:$O392)&gt;0,'Input Contracting processes'!$P392,"")</f>
        <v/>
      </c>
      <c r="G392" s="201" t="str">
        <f>IF(COUNTA($N392:$O392)&gt;0,'Input Contracting processes'!$S392,"")</f>
        <v/>
      </c>
      <c r="H392" s="201" t="str">
        <f>IF(COUNTA($N392:$O392)&gt;0,'Input Contracting processes'!$K392,"")</f>
        <v/>
      </c>
      <c r="I392" s="201" t="str">
        <f>IF(COUNTA($N392:$O392)&gt;0,'Input Contracting processes'!$L392,"")</f>
        <v/>
      </c>
      <c r="J392" s="226" t="str">
        <f t="shared" si="10"/>
        <v/>
      </c>
      <c r="K392" s="226" t="str">
        <f t="shared" si="3"/>
        <v/>
      </c>
      <c r="L392" s="206"/>
      <c r="M392" s="221"/>
      <c r="N392" s="217"/>
      <c r="O392" s="165"/>
    </row>
    <row r="393" spans="1:15" ht="12.5">
      <c r="A393" s="220"/>
      <c r="B393" s="205"/>
      <c r="C393" s="201" t="str">
        <f t="shared" si="0"/>
        <v/>
      </c>
      <c r="D393" s="201" t="str">
        <f t="shared" si="4"/>
        <v/>
      </c>
      <c r="E393" s="201" t="str">
        <f t="shared" si="1"/>
        <v/>
      </c>
      <c r="F393" s="201" t="str">
        <f>IF(COUNTA($N393:$O393)&gt;0,'Input Contracting processes'!$P393,"")</f>
        <v/>
      </c>
      <c r="G393" s="201" t="str">
        <f>IF(COUNTA($N393:$O393)&gt;0,'Input Contracting processes'!$S393,"")</f>
        <v/>
      </c>
      <c r="H393" s="201" t="str">
        <f>IF(COUNTA($N393:$O393)&gt;0,'Input Contracting processes'!$K393,"")</f>
        <v/>
      </c>
      <c r="I393" s="201" t="str">
        <f>IF(COUNTA($N393:$O393)&gt;0,'Input Contracting processes'!$L393,"")</f>
        <v/>
      </c>
      <c r="J393" s="226" t="str">
        <f t="shared" si="10"/>
        <v/>
      </c>
      <c r="K393" s="226" t="str">
        <f t="shared" si="3"/>
        <v/>
      </c>
      <c r="L393" s="206"/>
      <c r="M393" s="221"/>
      <c r="N393" s="217"/>
      <c r="O393" s="165"/>
    </row>
    <row r="394" spans="1:15" ht="12.5">
      <c r="A394" s="220"/>
      <c r="B394" s="205"/>
      <c r="C394" s="201" t="str">
        <f t="shared" si="0"/>
        <v/>
      </c>
      <c r="D394" s="201" t="str">
        <f t="shared" si="4"/>
        <v/>
      </c>
      <c r="E394" s="201" t="str">
        <f t="shared" si="1"/>
        <v/>
      </c>
      <c r="F394" s="201" t="str">
        <f>IF(COUNTA($N394:$O394)&gt;0,'Input Contracting processes'!$P394,"")</f>
        <v/>
      </c>
      <c r="G394" s="201" t="str">
        <f>IF(COUNTA($N394:$O394)&gt;0,'Input Contracting processes'!$S394,"")</f>
        <v/>
      </c>
      <c r="H394" s="201" t="str">
        <f>IF(COUNTA($N394:$O394)&gt;0,'Input Contracting processes'!$K394,"")</f>
        <v/>
      </c>
      <c r="I394" s="201" t="str">
        <f>IF(COUNTA($N394:$O394)&gt;0,'Input Contracting processes'!$L394,"")</f>
        <v/>
      </c>
      <c r="J394" s="226" t="str">
        <f t="shared" si="10"/>
        <v/>
      </c>
      <c r="K394" s="226" t="str">
        <f t="shared" si="3"/>
        <v/>
      </c>
      <c r="L394" s="206"/>
      <c r="M394" s="221"/>
      <c r="N394" s="217"/>
      <c r="O394" s="165"/>
    </row>
    <row r="395" spans="1:15" ht="12.5">
      <c r="A395" s="220"/>
      <c r="B395" s="205"/>
      <c r="C395" s="201" t="str">
        <f t="shared" si="0"/>
        <v/>
      </c>
      <c r="D395" s="201" t="str">
        <f t="shared" si="4"/>
        <v/>
      </c>
      <c r="E395" s="201" t="str">
        <f t="shared" si="1"/>
        <v/>
      </c>
      <c r="F395" s="201" t="str">
        <f>IF(COUNTA($N395:$O395)&gt;0,'Input Contracting processes'!$P395,"")</f>
        <v/>
      </c>
      <c r="G395" s="201" t="str">
        <f>IF(COUNTA($N395:$O395)&gt;0,'Input Contracting processes'!$S395,"")</f>
        <v/>
      </c>
      <c r="H395" s="201" t="str">
        <f>IF(COUNTA($N395:$O395)&gt;0,'Input Contracting processes'!$K395,"")</f>
        <v/>
      </c>
      <c r="I395" s="201" t="str">
        <f>IF(COUNTA($N395:$O395)&gt;0,'Input Contracting processes'!$L395,"")</f>
        <v/>
      </c>
      <c r="J395" s="226" t="str">
        <f t="shared" si="10"/>
        <v/>
      </c>
      <c r="K395" s="226" t="str">
        <f t="shared" si="3"/>
        <v/>
      </c>
      <c r="L395" s="206"/>
      <c r="M395" s="221"/>
      <c r="N395" s="217"/>
      <c r="O395" s="165"/>
    </row>
    <row r="396" spans="1:15" ht="12.5">
      <c r="A396" s="220"/>
      <c r="B396" s="205"/>
      <c r="C396" s="201" t="str">
        <f t="shared" si="0"/>
        <v/>
      </c>
      <c r="D396" s="201" t="str">
        <f t="shared" si="4"/>
        <v/>
      </c>
      <c r="E396" s="201" t="str">
        <f t="shared" si="1"/>
        <v/>
      </c>
      <c r="F396" s="201" t="str">
        <f>IF(COUNTA($N396:$O396)&gt;0,'Input Contracting processes'!$P396,"")</f>
        <v/>
      </c>
      <c r="G396" s="201" t="str">
        <f>IF(COUNTA($N396:$O396)&gt;0,'Input Contracting processes'!$S396,"")</f>
        <v/>
      </c>
      <c r="H396" s="201" t="str">
        <f>IF(COUNTA($N396:$O396)&gt;0,'Input Contracting processes'!$K396,"")</f>
        <v/>
      </c>
      <c r="I396" s="201" t="str">
        <f>IF(COUNTA($N396:$O396)&gt;0,'Input Contracting processes'!$L396,"")</f>
        <v/>
      </c>
      <c r="J396" s="226" t="str">
        <f t="shared" si="10"/>
        <v/>
      </c>
      <c r="K396" s="226" t="str">
        <f t="shared" si="3"/>
        <v/>
      </c>
      <c r="L396" s="206"/>
      <c r="M396" s="221"/>
      <c r="N396" s="217"/>
      <c r="O396" s="165"/>
    </row>
    <row r="397" spans="1:15" ht="12.5">
      <c r="A397" s="220"/>
      <c r="B397" s="205"/>
      <c r="C397" s="201" t="str">
        <f t="shared" si="0"/>
        <v/>
      </c>
      <c r="D397" s="201" t="str">
        <f t="shared" si="4"/>
        <v/>
      </c>
      <c r="E397" s="201" t="str">
        <f t="shared" si="1"/>
        <v/>
      </c>
      <c r="F397" s="201" t="str">
        <f>IF(COUNTA($N397:$O397)&gt;0,'Input Contracting processes'!$P397,"")</f>
        <v/>
      </c>
      <c r="G397" s="201" t="str">
        <f>IF(COUNTA($N397:$O397)&gt;0,'Input Contracting processes'!$S397,"")</f>
        <v/>
      </c>
      <c r="H397" s="201" t="str">
        <f>IF(COUNTA($N397:$O397)&gt;0,'Input Contracting processes'!$K397,"")</f>
        <v/>
      </c>
      <c r="I397" s="201" t="str">
        <f>IF(COUNTA($N397:$O397)&gt;0,'Input Contracting processes'!$L397,"")</f>
        <v/>
      </c>
      <c r="J397" s="226" t="str">
        <f t="shared" si="10"/>
        <v/>
      </c>
      <c r="K397" s="226" t="str">
        <f t="shared" si="3"/>
        <v/>
      </c>
      <c r="L397" s="206"/>
      <c r="M397" s="221"/>
      <c r="N397" s="217"/>
      <c r="O397" s="165"/>
    </row>
    <row r="398" spans="1:15" ht="12.5">
      <c r="A398" s="220"/>
      <c r="B398" s="205"/>
      <c r="C398" s="201" t="str">
        <f t="shared" si="0"/>
        <v/>
      </c>
      <c r="D398" s="201" t="str">
        <f t="shared" si="4"/>
        <v/>
      </c>
      <c r="E398" s="201" t="str">
        <f t="shared" si="1"/>
        <v/>
      </c>
      <c r="F398" s="201" t="str">
        <f>IF(COUNTA($N398:$O398)&gt;0,'Input Contracting processes'!$P398,"")</f>
        <v/>
      </c>
      <c r="G398" s="201" t="str">
        <f>IF(COUNTA($N398:$O398)&gt;0,'Input Contracting processes'!$S398,"")</f>
        <v/>
      </c>
      <c r="H398" s="201" t="str">
        <f>IF(COUNTA($N398:$O398)&gt;0,'Input Contracting processes'!$K398,"")</f>
        <v/>
      </c>
      <c r="I398" s="201" t="str">
        <f>IF(COUNTA($N398:$O398)&gt;0,'Input Contracting processes'!$L398,"")</f>
        <v/>
      </c>
      <c r="J398" s="226" t="str">
        <f t="shared" si="10"/>
        <v/>
      </c>
      <c r="K398" s="226" t="str">
        <f t="shared" si="3"/>
        <v/>
      </c>
      <c r="L398" s="206"/>
      <c r="M398" s="221"/>
      <c r="N398" s="217"/>
      <c r="O398" s="165"/>
    </row>
    <row r="399" spans="1:15" ht="12.5">
      <c r="A399" s="220"/>
      <c r="B399" s="205"/>
      <c r="C399" s="201" t="str">
        <f t="shared" si="0"/>
        <v/>
      </c>
      <c r="D399" s="201" t="str">
        <f t="shared" si="4"/>
        <v/>
      </c>
      <c r="E399" s="201" t="str">
        <f t="shared" si="1"/>
        <v/>
      </c>
      <c r="F399" s="201" t="str">
        <f>IF(COUNTA($N399:$O399)&gt;0,'Input Contracting processes'!$P399,"")</f>
        <v/>
      </c>
      <c r="G399" s="201" t="str">
        <f>IF(COUNTA($N399:$O399)&gt;0,'Input Contracting processes'!$S399,"")</f>
        <v/>
      </c>
      <c r="H399" s="201" t="str">
        <f>IF(COUNTA($N399:$O399)&gt;0,'Input Contracting processes'!$K399,"")</f>
        <v/>
      </c>
      <c r="I399" s="201" t="str">
        <f>IF(COUNTA($N399:$O399)&gt;0,'Input Contracting processes'!$L399,"")</f>
        <v/>
      </c>
      <c r="J399" s="226" t="str">
        <f t="shared" si="10"/>
        <v/>
      </c>
      <c r="K399" s="226" t="str">
        <f t="shared" si="3"/>
        <v/>
      </c>
      <c r="L399" s="206"/>
      <c r="M399" s="221"/>
      <c r="N399" s="217"/>
      <c r="O399" s="165"/>
    </row>
    <row r="400" spans="1:15" ht="12.5">
      <c r="A400" s="220"/>
      <c r="B400" s="205"/>
      <c r="C400" s="201" t="str">
        <f t="shared" si="0"/>
        <v/>
      </c>
      <c r="D400" s="201" t="str">
        <f t="shared" si="4"/>
        <v/>
      </c>
      <c r="E400" s="201" t="str">
        <f t="shared" si="1"/>
        <v/>
      </c>
      <c r="F400" s="201" t="str">
        <f>IF(COUNTA($N400:$O400)&gt;0,'Input Contracting processes'!$P400,"")</f>
        <v/>
      </c>
      <c r="G400" s="201" t="str">
        <f>IF(COUNTA($N400:$O400)&gt;0,'Input Contracting processes'!$S400,"")</f>
        <v/>
      </c>
      <c r="H400" s="201" t="str">
        <f>IF(COUNTA($N400:$O400)&gt;0,'Input Contracting processes'!$K400,"")</f>
        <v/>
      </c>
      <c r="I400" s="201" t="str">
        <f>IF(COUNTA($N400:$O400)&gt;0,'Input Contracting processes'!$L400,"")</f>
        <v/>
      </c>
      <c r="J400" s="226" t="str">
        <f t="shared" si="10"/>
        <v/>
      </c>
      <c r="K400" s="226" t="str">
        <f t="shared" si="3"/>
        <v/>
      </c>
      <c r="L400" s="206"/>
      <c r="M400" s="221"/>
      <c r="N400" s="217"/>
      <c r="O400" s="165"/>
    </row>
    <row r="401" spans="1:15" ht="12.5">
      <c r="A401" s="220"/>
      <c r="B401" s="205"/>
      <c r="C401" s="201" t="str">
        <f t="shared" si="0"/>
        <v/>
      </c>
      <c r="D401" s="201" t="str">
        <f t="shared" si="4"/>
        <v/>
      </c>
      <c r="E401" s="201" t="str">
        <f t="shared" si="1"/>
        <v/>
      </c>
      <c r="F401" s="201" t="str">
        <f>IF(COUNTA($N401:$O401)&gt;0,'Input Contracting processes'!$P401,"")</f>
        <v/>
      </c>
      <c r="G401" s="201" t="str">
        <f>IF(COUNTA($N401:$O401)&gt;0,'Input Contracting processes'!$S401,"")</f>
        <v/>
      </c>
      <c r="H401" s="201" t="str">
        <f>IF(COUNTA($N401:$O401)&gt;0,'Input Contracting processes'!$K401,"")</f>
        <v/>
      </c>
      <c r="I401" s="201" t="str">
        <f>IF(COUNTA($N401:$O401)&gt;0,'Input Contracting processes'!$L401,"")</f>
        <v/>
      </c>
      <c r="J401" s="226" t="str">
        <f t="shared" si="10"/>
        <v/>
      </c>
      <c r="K401" s="226" t="str">
        <f t="shared" si="3"/>
        <v/>
      </c>
      <c r="L401" s="206"/>
      <c r="M401" s="221"/>
      <c r="N401" s="217"/>
      <c r="O401" s="165"/>
    </row>
    <row r="402" spans="1:15" ht="12.5">
      <c r="A402" s="220"/>
      <c r="B402" s="205"/>
      <c r="C402" s="201" t="str">
        <f t="shared" si="0"/>
        <v/>
      </c>
      <c r="D402" s="201" t="str">
        <f t="shared" si="4"/>
        <v/>
      </c>
      <c r="E402" s="201" t="str">
        <f t="shared" si="1"/>
        <v/>
      </c>
      <c r="F402" s="201" t="str">
        <f>IF(COUNTA($N402:$O402)&gt;0,'Input Contracting processes'!$P402,"")</f>
        <v/>
      </c>
      <c r="G402" s="201" t="str">
        <f>IF(COUNTA($N402:$O402)&gt;0,'Input Contracting processes'!$S402,"")</f>
        <v/>
      </c>
      <c r="H402" s="201" t="str">
        <f>IF(COUNTA($N402:$O402)&gt;0,'Input Contracting processes'!$K402,"")</f>
        <v/>
      </c>
      <c r="I402" s="201" t="str">
        <f>IF(COUNTA($N402:$O402)&gt;0,'Input Contracting processes'!$L402,"")</f>
        <v/>
      </c>
      <c r="J402" s="226" t="str">
        <f t="shared" si="10"/>
        <v/>
      </c>
      <c r="K402" s="226" t="str">
        <f t="shared" si="3"/>
        <v/>
      </c>
      <c r="L402" s="206"/>
      <c r="M402" s="221"/>
      <c r="N402" s="217"/>
      <c r="O402" s="165"/>
    </row>
    <row r="403" spans="1:15" ht="12.5">
      <c r="A403" s="220"/>
      <c r="B403" s="205"/>
      <c r="C403" s="201" t="str">
        <f t="shared" si="0"/>
        <v/>
      </c>
      <c r="D403" s="201" t="str">
        <f t="shared" si="4"/>
        <v/>
      </c>
      <c r="E403" s="201" t="str">
        <f t="shared" si="1"/>
        <v/>
      </c>
      <c r="F403" s="201" t="str">
        <f>IF(COUNTA($N403:$O403)&gt;0,'Input Contracting processes'!$P403,"")</f>
        <v/>
      </c>
      <c r="G403" s="201" t="str">
        <f>IF(COUNTA($N403:$O403)&gt;0,'Input Contracting processes'!$S403,"")</f>
        <v/>
      </c>
      <c r="H403" s="201" t="str">
        <f>IF(COUNTA($N403:$O403)&gt;0,'Input Contracting processes'!$K403,"")</f>
        <v/>
      </c>
      <c r="I403" s="201" t="str">
        <f>IF(COUNTA($N403:$O403)&gt;0,'Input Contracting processes'!$L403,"")</f>
        <v/>
      </c>
      <c r="J403" s="226" t="str">
        <f t="shared" si="10"/>
        <v/>
      </c>
      <c r="K403" s="226" t="str">
        <f t="shared" si="3"/>
        <v/>
      </c>
      <c r="L403" s="206"/>
      <c r="M403" s="221"/>
      <c r="N403" s="217"/>
      <c r="O403" s="165"/>
    </row>
    <row r="404" spans="1:15" ht="12.5">
      <c r="A404" s="220"/>
      <c r="B404" s="205"/>
      <c r="C404" s="201" t="str">
        <f t="shared" si="0"/>
        <v/>
      </c>
      <c r="D404" s="201" t="str">
        <f t="shared" si="4"/>
        <v/>
      </c>
      <c r="E404" s="201" t="str">
        <f t="shared" si="1"/>
        <v/>
      </c>
      <c r="F404" s="201" t="str">
        <f>IF(COUNTA($N404:$O404)&gt;0,'Input Contracting processes'!$P404,"")</f>
        <v/>
      </c>
      <c r="G404" s="201" t="str">
        <f>IF(COUNTA($N404:$O404)&gt;0,'Input Contracting processes'!$S404,"")</f>
        <v/>
      </c>
      <c r="H404" s="201" t="str">
        <f>IF(COUNTA($N404:$O404)&gt;0,'Input Contracting processes'!$K404,"")</f>
        <v/>
      </c>
      <c r="I404" s="201" t="str">
        <f>IF(COUNTA($N404:$O404)&gt;0,'Input Contracting processes'!$L404,"")</f>
        <v/>
      </c>
      <c r="J404" s="226" t="str">
        <f t="shared" si="10"/>
        <v/>
      </c>
      <c r="K404" s="226" t="str">
        <f t="shared" si="3"/>
        <v/>
      </c>
      <c r="L404" s="206"/>
      <c r="M404" s="221"/>
      <c r="N404" s="217"/>
      <c r="O404" s="165"/>
    </row>
    <row r="405" spans="1:15" ht="12.5">
      <c r="A405" s="220"/>
      <c r="B405" s="205"/>
      <c r="C405" s="201" t="str">
        <f t="shared" si="0"/>
        <v/>
      </c>
      <c r="D405" s="201" t="str">
        <f t="shared" si="4"/>
        <v/>
      </c>
      <c r="E405" s="201" t="str">
        <f t="shared" si="1"/>
        <v/>
      </c>
      <c r="F405" s="201" t="str">
        <f>IF(COUNTA($N405:$O405)&gt;0,'Input Contracting processes'!$P405,"")</f>
        <v/>
      </c>
      <c r="G405" s="201" t="str">
        <f>IF(COUNTA($N405:$O405)&gt;0,'Input Contracting processes'!$S405,"")</f>
        <v/>
      </c>
      <c r="H405" s="201" t="str">
        <f>IF(COUNTA($N405:$O405)&gt;0,'Input Contracting processes'!$K405,"")</f>
        <v/>
      </c>
      <c r="I405" s="201" t="str">
        <f>IF(COUNTA($N405:$O405)&gt;0,'Input Contracting processes'!$L405,"")</f>
        <v/>
      </c>
      <c r="J405" s="226" t="str">
        <f t="shared" si="10"/>
        <v/>
      </c>
      <c r="K405" s="226" t="str">
        <f t="shared" si="3"/>
        <v/>
      </c>
      <c r="L405" s="206"/>
      <c r="M405" s="221"/>
      <c r="N405" s="217"/>
      <c r="O405" s="165"/>
    </row>
    <row r="406" spans="1:15" ht="12.5">
      <c r="A406" s="220"/>
      <c r="B406" s="205"/>
      <c r="C406" s="201" t="str">
        <f t="shared" si="0"/>
        <v/>
      </c>
      <c r="D406" s="201" t="str">
        <f t="shared" si="4"/>
        <v/>
      </c>
      <c r="E406" s="201" t="str">
        <f t="shared" si="1"/>
        <v/>
      </c>
      <c r="F406" s="201" t="str">
        <f>IF(COUNTA($N406:$O406)&gt;0,'Input Contracting processes'!$P406,"")</f>
        <v/>
      </c>
      <c r="G406" s="201" t="str">
        <f>IF(COUNTA($N406:$O406)&gt;0,'Input Contracting processes'!$S406,"")</f>
        <v/>
      </c>
      <c r="H406" s="201" t="str">
        <f>IF(COUNTA($N406:$O406)&gt;0,'Input Contracting processes'!$K406,"")</f>
        <v/>
      </c>
      <c r="I406" s="201" t="str">
        <f>IF(COUNTA($N406:$O406)&gt;0,'Input Contracting processes'!$L406,"")</f>
        <v/>
      </c>
      <c r="J406" s="226" t="str">
        <f t="shared" si="10"/>
        <v/>
      </c>
      <c r="K406" s="226" t="str">
        <f t="shared" si="3"/>
        <v/>
      </c>
      <c r="L406" s="206"/>
      <c r="M406" s="221"/>
      <c r="N406" s="217"/>
      <c r="O406" s="165"/>
    </row>
    <row r="407" spans="1:15" ht="12.5">
      <c r="A407" s="220"/>
      <c r="B407" s="205"/>
      <c r="C407" s="201" t="str">
        <f t="shared" si="0"/>
        <v/>
      </c>
      <c r="D407" s="201" t="str">
        <f t="shared" si="4"/>
        <v/>
      </c>
      <c r="E407" s="201" t="str">
        <f t="shared" si="1"/>
        <v/>
      </c>
      <c r="F407" s="201" t="str">
        <f>IF(COUNTA($N407:$O407)&gt;0,'Input Contracting processes'!$P407,"")</f>
        <v/>
      </c>
      <c r="G407" s="201" t="str">
        <f>IF(COUNTA($N407:$O407)&gt;0,'Input Contracting processes'!$S407,"")</f>
        <v/>
      </c>
      <c r="H407" s="201" t="str">
        <f>IF(COUNTA($N407:$O407)&gt;0,'Input Contracting processes'!$K407,"")</f>
        <v/>
      </c>
      <c r="I407" s="201" t="str">
        <f>IF(COUNTA($N407:$O407)&gt;0,'Input Contracting processes'!$L407,"")</f>
        <v/>
      </c>
      <c r="J407" s="226" t="str">
        <f t="shared" si="10"/>
        <v/>
      </c>
      <c r="K407" s="226" t="str">
        <f t="shared" si="3"/>
        <v/>
      </c>
      <c r="L407" s="206"/>
      <c r="M407" s="221"/>
      <c r="N407" s="217"/>
      <c r="O407" s="165"/>
    </row>
    <row r="408" spans="1:15" ht="12.5">
      <c r="A408" s="220"/>
      <c r="B408" s="205"/>
      <c r="C408" s="201" t="str">
        <f t="shared" si="0"/>
        <v/>
      </c>
      <c r="D408" s="201" t="str">
        <f t="shared" si="4"/>
        <v/>
      </c>
      <c r="E408" s="201" t="str">
        <f t="shared" si="1"/>
        <v/>
      </c>
      <c r="F408" s="201" t="str">
        <f>IF(COUNTA($N408:$O408)&gt;0,'Input Contracting processes'!$P408,"")</f>
        <v/>
      </c>
      <c r="G408" s="201" t="str">
        <f>IF(COUNTA($N408:$O408)&gt;0,'Input Contracting processes'!$S408,"")</f>
        <v/>
      </c>
      <c r="H408" s="201" t="str">
        <f>IF(COUNTA($N408:$O408)&gt;0,'Input Contracting processes'!$K408,"")</f>
        <v/>
      </c>
      <c r="I408" s="201" t="str">
        <f>IF(COUNTA($N408:$O408)&gt;0,'Input Contracting processes'!$L408,"")</f>
        <v/>
      </c>
      <c r="J408" s="226" t="str">
        <f t="shared" si="10"/>
        <v/>
      </c>
      <c r="K408" s="226" t="str">
        <f t="shared" si="3"/>
        <v/>
      </c>
      <c r="L408" s="206"/>
      <c r="M408" s="221"/>
      <c r="N408" s="217"/>
      <c r="O408" s="165"/>
    </row>
    <row r="409" spans="1:15" ht="12.5">
      <c r="A409" s="220"/>
      <c r="B409" s="205"/>
      <c r="C409" s="201" t="str">
        <f t="shared" si="0"/>
        <v/>
      </c>
      <c r="D409" s="201" t="str">
        <f t="shared" si="4"/>
        <v/>
      </c>
      <c r="E409" s="201" t="str">
        <f t="shared" si="1"/>
        <v/>
      </c>
      <c r="F409" s="201" t="str">
        <f>IF(COUNTA($N409:$O409)&gt;0,'Input Contracting processes'!$P409,"")</f>
        <v/>
      </c>
      <c r="G409" s="201" t="str">
        <f>IF(COUNTA($N409:$O409)&gt;0,'Input Contracting processes'!$S409,"")</f>
        <v/>
      </c>
      <c r="H409" s="201" t="str">
        <f>IF(COUNTA($N409:$O409)&gt;0,'Input Contracting processes'!$K409,"")</f>
        <v/>
      </c>
      <c r="I409" s="201" t="str">
        <f>IF(COUNTA($N409:$O409)&gt;0,'Input Contracting processes'!$L409,"")</f>
        <v/>
      </c>
      <c r="J409" s="226" t="str">
        <f t="shared" si="10"/>
        <v/>
      </c>
      <c r="K409" s="226" t="str">
        <f t="shared" si="3"/>
        <v/>
      </c>
      <c r="L409" s="206"/>
      <c r="M409" s="221"/>
      <c r="N409" s="217"/>
      <c r="O409" s="165"/>
    </row>
    <row r="410" spans="1:15" ht="12.5">
      <c r="A410" s="220"/>
      <c r="B410" s="205"/>
      <c r="C410" s="201" t="str">
        <f t="shared" si="0"/>
        <v/>
      </c>
      <c r="D410" s="201" t="str">
        <f t="shared" si="4"/>
        <v/>
      </c>
      <c r="E410" s="201" t="str">
        <f t="shared" si="1"/>
        <v/>
      </c>
      <c r="F410" s="201" t="str">
        <f>IF(COUNTA($N410:$O410)&gt;0,'Input Contracting processes'!$P410,"")</f>
        <v/>
      </c>
      <c r="G410" s="201" t="str">
        <f>IF(COUNTA($N410:$O410)&gt;0,'Input Contracting processes'!$S410,"")</f>
        <v/>
      </c>
      <c r="H410" s="201" t="str">
        <f>IF(COUNTA($N410:$O410)&gt;0,'Input Contracting processes'!$K410,"")</f>
        <v/>
      </c>
      <c r="I410" s="201" t="str">
        <f>IF(COUNTA($N410:$O410)&gt;0,'Input Contracting processes'!$L410,"")</f>
        <v/>
      </c>
      <c r="J410" s="226" t="str">
        <f t="shared" si="10"/>
        <v/>
      </c>
      <c r="K410" s="226" t="str">
        <f t="shared" si="3"/>
        <v/>
      </c>
      <c r="L410" s="206"/>
      <c r="M410" s="221"/>
      <c r="N410" s="217"/>
      <c r="O410" s="165"/>
    </row>
    <row r="411" spans="1:15" ht="12.5">
      <c r="A411" s="220"/>
      <c r="B411" s="205"/>
      <c r="C411" s="201" t="str">
        <f t="shared" si="0"/>
        <v/>
      </c>
      <c r="D411" s="201" t="str">
        <f t="shared" si="4"/>
        <v/>
      </c>
      <c r="E411" s="201" t="str">
        <f t="shared" si="1"/>
        <v/>
      </c>
      <c r="F411" s="201" t="str">
        <f>IF(COUNTA($N411:$O411)&gt;0,'Input Contracting processes'!$P411,"")</f>
        <v/>
      </c>
      <c r="G411" s="201" t="str">
        <f>IF(COUNTA($N411:$O411)&gt;0,'Input Contracting processes'!$S411,"")</f>
        <v/>
      </c>
      <c r="H411" s="201" t="str">
        <f>IF(COUNTA($N411:$O411)&gt;0,'Input Contracting processes'!$K411,"")</f>
        <v/>
      </c>
      <c r="I411" s="201" t="str">
        <f>IF(COUNTA($N411:$O411)&gt;0,'Input Contracting processes'!$L411,"")</f>
        <v/>
      </c>
      <c r="J411" s="226" t="str">
        <f t="shared" si="10"/>
        <v/>
      </c>
      <c r="K411" s="226" t="str">
        <f t="shared" si="3"/>
        <v/>
      </c>
      <c r="L411" s="206"/>
      <c r="M411" s="221"/>
      <c r="N411" s="217"/>
      <c r="O411" s="165"/>
    </row>
    <row r="412" spans="1:15" ht="12.5">
      <c r="A412" s="220"/>
      <c r="B412" s="205"/>
      <c r="C412" s="201" t="str">
        <f t="shared" si="0"/>
        <v/>
      </c>
      <c r="D412" s="201" t="str">
        <f t="shared" si="4"/>
        <v/>
      </c>
      <c r="E412" s="201" t="str">
        <f t="shared" si="1"/>
        <v/>
      </c>
      <c r="F412" s="201" t="str">
        <f>IF(COUNTA($N412:$O412)&gt;0,'Input Contracting processes'!$P412,"")</f>
        <v/>
      </c>
      <c r="G412" s="201" t="str">
        <f>IF(COUNTA($N412:$O412)&gt;0,'Input Contracting processes'!$S412,"")</f>
        <v/>
      </c>
      <c r="H412" s="201" t="str">
        <f>IF(COUNTA($N412:$O412)&gt;0,'Input Contracting processes'!$K412,"")</f>
        <v/>
      </c>
      <c r="I412" s="201" t="str">
        <f>IF(COUNTA($N412:$O412)&gt;0,'Input Contracting processes'!$L412,"")</f>
        <v/>
      </c>
      <c r="J412" s="226" t="str">
        <f t="shared" si="10"/>
        <v/>
      </c>
      <c r="K412" s="226" t="str">
        <f t="shared" si="3"/>
        <v/>
      </c>
      <c r="L412" s="206"/>
      <c r="M412" s="221"/>
      <c r="N412" s="217"/>
      <c r="O412" s="165"/>
    </row>
    <row r="413" spans="1:15" ht="12.5">
      <c r="A413" s="220"/>
      <c r="B413" s="205"/>
      <c r="C413" s="201" t="str">
        <f t="shared" si="0"/>
        <v/>
      </c>
      <c r="D413" s="201" t="str">
        <f t="shared" si="4"/>
        <v/>
      </c>
      <c r="E413" s="201" t="str">
        <f t="shared" si="1"/>
        <v/>
      </c>
      <c r="F413" s="201" t="str">
        <f>IF(COUNTA($N413:$O413)&gt;0,'Input Contracting processes'!$P413,"")</f>
        <v/>
      </c>
      <c r="G413" s="201" t="str">
        <f>IF(COUNTA($N413:$O413)&gt;0,'Input Contracting processes'!$S413,"")</f>
        <v/>
      </c>
      <c r="H413" s="201" t="str">
        <f>IF(COUNTA($N413:$O413)&gt;0,'Input Contracting processes'!$K413,"")</f>
        <v/>
      </c>
      <c r="I413" s="201" t="str">
        <f>IF(COUNTA($N413:$O413)&gt;0,'Input Contracting processes'!$L413,"")</f>
        <v/>
      </c>
      <c r="J413" s="226" t="str">
        <f t="shared" si="10"/>
        <v/>
      </c>
      <c r="K413" s="226" t="str">
        <f t="shared" si="3"/>
        <v/>
      </c>
      <c r="L413" s="206"/>
      <c r="M413" s="221"/>
      <c r="N413" s="217"/>
      <c r="O413" s="165"/>
    </row>
    <row r="414" spans="1:15" ht="12.5">
      <c r="A414" s="220"/>
      <c r="B414" s="205"/>
      <c r="C414" s="201" t="str">
        <f t="shared" si="0"/>
        <v/>
      </c>
      <c r="D414" s="201" t="str">
        <f t="shared" si="4"/>
        <v/>
      </c>
      <c r="E414" s="201" t="str">
        <f t="shared" si="1"/>
        <v/>
      </c>
      <c r="F414" s="201" t="str">
        <f>IF(COUNTA($N414:$O414)&gt;0,'Input Contracting processes'!$P414,"")</f>
        <v/>
      </c>
      <c r="G414" s="201" t="str">
        <f>IF(COUNTA($N414:$O414)&gt;0,'Input Contracting processes'!$S414,"")</f>
        <v/>
      </c>
      <c r="H414" s="201" t="str">
        <f>IF(COUNTA($N414:$O414)&gt;0,'Input Contracting processes'!$K414,"")</f>
        <v/>
      </c>
      <c r="I414" s="201" t="str">
        <f>IF(COUNTA($N414:$O414)&gt;0,'Input Contracting processes'!$L414,"")</f>
        <v/>
      </c>
      <c r="J414" s="226" t="str">
        <f t="shared" si="10"/>
        <v/>
      </c>
      <c r="K414" s="226" t="str">
        <f t="shared" si="3"/>
        <v/>
      </c>
      <c r="L414" s="206"/>
      <c r="M414" s="221"/>
      <c r="N414" s="217"/>
      <c r="O414" s="165"/>
    </row>
    <row r="415" spans="1:15" ht="12.5">
      <c r="A415" s="220"/>
      <c r="B415" s="205"/>
      <c r="C415" s="201" t="str">
        <f t="shared" si="0"/>
        <v/>
      </c>
      <c r="D415" s="201" t="str">
        <f t="shared" si="4"/>
        <v/>
      </c>
      <c r="E415" s="201" t="str">
        <f t="shared" si="1"/>
        <v/>
      </c>
      <c r="F415" s="201" t="str">
        <f>IF(COUNTA($N415:$O415)&gt;0,'Input Contracting processes'!$P415,"")</f>
        <v/>
      </c>
      <c r="G415" s="201" t="str">
        <f>IF(COUNTA($N415:$O415)&gt;0,'Input Contracting processes'!$S415,"")</f>
        <v/>
      </c>
      <c r="H415" s="201" t="str">
        <f>IF(COUNTA($N415:$O415)&gt;0,'Input Contracting processes'!$K415,"")</f>
        <v/>
      </c>
      <c r="I415" s="201" t="str">
        <f>IF(COUNTA($N415:$O415)&gt;0,'Input Contracting processes'!$L415,"")</f>
        <v/>
      </c>
      <c r="J415" s="226" t="str">
        <f t="shared" si="10"/>
        <v/>
      </c>
      <c r="K415" s="226" t="str">
        <f t="shared" si="3"/>
        <v/>
      </c>
      <c r="L415" s="206"/>
      <c r="M415" s="221"/>
      <c r="N415" s="217"/>
      <c r="O415" s="165"/>
    </row>
    <row r="416" spans="1:15" ht="12.5">
      <c r="A416" s="220"/>
      <c r="B416" s="205"/>
      <c r="C416" s="201" t="str">
        <f t="shared" si="0"/>
        <v/>
      </c>
      <c r="D416" s="201" t="str">
        <f t="shared" si="4"/>
        <v/>
      </c>
      <c r="E416" s="201" t="str">
        <f t="shared" si="1"/>
        <v/>
      </c>
      <c r="F416" s="201" t="str">
        <f>IF(COUNTA($N416:$O416)&gt;0,'Input Contracting processes'!$P416,"")</f>
        <v/>
      </c>
      <c r="G416" s="201" t="str">
        <f>IF(COUNTA($N416:$O416)&gt;0,'Input Contracting processes'!$S416,"")</f>
        <v/>
      </c>
      <c r="H416" s="201" t="str">
        <f>IF(COUNTA($N416:$O416)&gt;0,'Input Contracting processes'!$K416,"")</f>
        <v/>
      </c>
      <c r="I416" s="201" t="str">
        <f>IF(COUNTA($N416:$O416)&gt;0,'Input Contracting processes'!$L416,"")</f>
        <v/>
      </c>
      <c r="J416" s="226" t="str">
        <f t="shared" si="10"/>
        <v/>
      </c>
      <c r="K416" s="226" t="str">
        <f t="shared" si="3"/>
        <v/>
      </c>
      <c r="L416" s="206"/>
      <c r="M416" s="221"/>
      <c r="N416" s="217"/>
      <c r="O416" s="165"/>
    </row>
    <row r="417" spans="1:15" ht="12.5">
      <c r="A417" s="220"/>
      <c r="B417" s="205"/>
      <c r="C417" s="201" t="str">
        <f t="shared" si="0"/>
        <v/>
      </c>
      <c r="D417" s="201" t="str">
        <f t="shared" si="4"/>
        <v/>
      </c>
      <c r="E417" s="201" t="str">
        <f t="shared" si="1"/>
        <v/>
      </c>
      <c r="F417" s="201" t="str">
        <f>IF(COUNTA($N417:$O417)&gt;0,'Input Contracting processes'!$P417,"")</f>
        <v/>
      </c>
      <c r="G417" s="201" t="str">
        <f>IF(COUNTA($N417:$O417)&gt;0,'Input Contracting processes'!$S417,"")</f>
        <v/>
      </c>
      <c r="H417" s="201" t="str">
        <f>IF(COUNTA($N417:$O417)&gt;0,'Input Contracting processes'!$K417,"")</f>
        <v/>
      </c>
      <c r="I417" s="201" t="str">
        <f>IF(COUNTA($N417:$O417)&gt;0,'Input Contracting processes'!$L417,"")</f>
        <v/>
      </c>
      <c r="J417" s="226" t="str">
        <f t="shared" si="10"/>
        <v/>
      </c>
      <c r="K417" s="226" t="str">
        <f t="shared" si="3"/>
        <v/>
      </c>
      <c r="L417" s="206"/>
      <c r="M417" s="221"/>
      <c r="N417" s="217"/>
      <c r="O417" s="165"/>
    </row>
    <row r="418" spans="1:15" ht="12.5">
      <c r="A418" s="220"/>
      <c r="B418" s="205"/>
      <c r="C418" s="201" t="str">
        <f t="shared" si="0"/>
        <v/>
      </c>
      <c r="D418" s="201" t="str">
        <f t="shared" si="4"/>
        <v/>
      </c>
      <c r="E418" s="201" t="str">
        <f t="shared" si="1"/>
        <v/>
      </c>
      <c r="F418" s="201" t="str">
        <f>IF(COUNTA($N418:$O418)&gt;0,'Input Contracting processes'!$P418,"")</f>
        <v/>
      </c>
      <c r="G418" s="201" t="str">
        <f>IF(COUNTA($N418:$O418)&gt;0,'Input Contracting processes'!$S418,"")</f>
        <v/>
      </c>
      <c r="H418" s="201" t="str">
        <f>IF(COUNTA($N418:$O418)&gt;0,'Input Contracting processes'!$K418,"")</f>
        <v/>
      </c>
      <c r="I418" s="201" t="str">
        <f>IF(COUNTA($N418:$O418)&gt;0,'Input Contracting processes'!$L418,"")</f>
        <v/>
      </c>
      <c r="J418" s="226" t="str">
        <f t="shared" si="10"/>
        <v/>
      </c>
      <c r="K418" s="226" t="str">
        <f t="shared" si="3"/>
        <v/>
      </c>
      <c r="L418" s="206"/>
      <c r="M418" s="221"/>
      <c r="N418" s="217"/>
      <c r="O418" s="165"/>
    </row>
    <row r="419" spans="1:15" ht="12.5">
      <c r="A419" s="220"/>
      <c r="B419" s="205"/>
      <c r="C419" s="201" t="str">
        <f t="shared" si="0"/>
        <v/>
      </c>
      <c r="D419" s="201" t="str">
        <f t="shared" si="4"/>
        <v/>
      </c>
      <c r="E419" s="201" t="str">
        <f t="shared" si="1"/>
        <v/>
      </c>
      <c r="F419" s="201" t="str">
        <f>IF(COUNTA($N419:$O419)&gt;0,'Input Contracting processes'!$P419,"")</f>
        <v/>
      </c>
      <c r="G419" s="201" t="str">
        <f>IF(COUNTA($N419:$O419)&gt;0,'Input Contracting processes'!$S419,"")</f>
        <v/>
      </c>
      <c r="H419" s="201" t="str">
        <f>IF(COUNTA($N419:$O419)&gt;0,'Input Contracting processes'!$K419,"")</f>
        <v/>
      </c>
      <c r="I419" s="201" t="str">
        <f>IF(COUNTA($N419:$O419)&gt;0,'Input Contracting processes'!$L419,"")</f>
        <v/>
      </c>
      <c r="J419" s="226" t="str">
        <f t="shared" si="10"/>
        <v/>
      </c>
      <c r="K419" s="226" t="str">
        <f t="shared" si="3"/>
        <v/>
      </c>
      <c r="L419" s="206"/>
      <c r="M419" s="221"/>
      <c r="N419" s="217"/>
      <c r="O419" s="165"/>
    </row>
    <row r="420" spans="1:15" ht="12.5">
      <c r="A420" s="220"/>
      <c r="B420" s="205"/>
      <c r="C420" s="201" t="str">
        <f t="shared" si="0"/>
        <v/>
      </c>
      <c r="D420" s="201" t="str">
        <f t="shared" si="4"/>
        <v/>
      </c>
      <c r="E420" s="201" t="str">
        <f t="shared" si="1"/>
        <v/>
      </c>
      <c r="F420" s="201" t="str">
        <f>IF(COUNTA($N420:$O420)&gt;0,'Input Contracting processes'!$P420,"")</f>
        <v/>
      </c>
      <c r="G420" s="201" t="str">
        <f>IF(COUNTA($N420:$O420)&gt;0,'Input Contracting processes'!$S420,"")</f>
        <v/>
      </c>
      <c r="H420" s="201" t="str">
        <f>IF(COUNTA($N420:$O420)&gt;0,'Input Contracting processes'!$K420,"")</f>
        <v/>
      </c>
      <c r="I420" s="201" t="str">
        <f>IF(COUNTA($N420:$O420)&gt;0,'Input Contracting processes'!$L420,"")</f>
        <v/>
      </c>
      <c r="J420" s="226" t="str">
        <f t="shared" si="10"/>
        <v/>
      </c>
      <c r="K420" s="226" t="str">
        <f t="shared" si="3"/>
        <v/>
      </c>
      <c r="L420" s="206"/>
      <c r="M420" s="221"/>
      <c r="N420" s="217"/>
      <c r="O420" s="165"/>
    </row>
    <row r="421" spans="1:15" ht="12.5">
      <c r="A421" s="220"/>
      <c r="B421" s="205"/>
      <c r="C421" s="201" t="str">
        <f t="shared" si="0"/>
        <v/>
      </c>
      <c r="D421" s="201" t="str">
        <f t="shared" si="4"/>
        <v/>
      </c>
      <c r="E421" s="201" t="str">
        <f t="shared" si="1"/>
        <v/>
      </c>
      <c r="F421" s="201" t="str">
        <f>IF(COUNTA($N421:$O421)&gt;0,'Input Contracting processes'!$P421,"")</f>
        <v/>
      </c>
      <c r="G421" s="201" t="str">
        <f>IF(COUNTA($N421:$O421)&gt;0,'Input Contracting processes'!$S421,"")</f>
        <v/>
      </c>
      <c r="H421" s="201" t="str">
        <f>IF(COUNTA($N421:$O421)&gt;0,'Input Contracting processes'!$K421,"")</f>
        <v/>
      </c>
      <c r="I421" s="201" t="str">
        <f>IF(COUNTA($N421:$O421)&gt;0,'Input Contracting processes'!$L421,"")</f>
        <v/>
      </c>
      <c r="J421" s="226" t="str">
        <f t="shared" si="10"/>
        <v/>
      </c>
      <c r="K421" s="226" t="str">
        <f t="shared" si="3"/>
        <v/>
      </c>
      <c r="L421" s="206"/>
      <c r="M421" s="221"/>
      <c r="N421" s="217"/>
      <c r="O421" s="165"/>
    </row>
    <row r="422" spans="1:15" ht="12.5">
      <c r="A422" s="220"/>
      <c r="B422" s="205"/>
      <c r="C422" s="201" t="str">
        <f t="shared" si="0"/>
        <v/>
      </c>
      <c r="D422" s="201" t="str">
        <f t="shared" si="4"/>
        <v/>
      </c>
      <c r="E422" s="201" t="str">
        <f t="shared" si="1"/>
        <v/>
      </c>
      <c r="F422" s="201" t="str">
        <f>IF(COUNTA($N422:$O422)&gt;0,'Input Contracting processes'!$P422,"")</f>
        <v/>
      </c>
      <c r="G422" s="201" t="str">
        <f>IF(COUNTA($N422:$O422)&gt;0,'Input Contracting processes'!$S422,"")</f>
        <v/>
      </c>
      <c r="H422" s="201" t="str">
        <f>IF(COUNTA($N422:$O422)&gt;0,'Input Contracting processes'!$K422,"")</f>
        <v/>
      </c>
      <c r="I422" s="201" t="str">
        <f>IF(COUNTA($N422:$O422)&gt;0,'Input Contracting processes'!$L422,"")</f>
        <v/>
      </c>
      <c r="J422" s="226" t="str">
        <f t="shared" si="10"/>
        <v/>
      </c>
      <c r="K422" s="226" t="str">
        <f t="shared" si="3"/>
        <v/>
      </c>
      <c r="L422" s="206"/>
      <c r="M422" s="221"/>
      <c r="N422" s="217"/>
      <c r="O422" s="165"/>
    </row>
    <row r="423" spans="1:15" ht="12.5">
      <c r="A423" s="220"/>
      <c r="B423" s="205"/>
      <c r="C423" s="201" t="str">
        <f t="shared" si="0"/>
        <v/>
      </c>
      <c r="D423" s="201" t="str">
        <f t="shared" si="4"/>
        <v/>
      </c>
      <c r="E423" s="201" t="str">
        <f t="shared" si="1"/>
        <v/>
      </c>
      <c r="F423" s="201" t="str">
        <f>IF(COUNTA($N423:$O423)&gt;0,'Input Contracting processes'!$P423,"")</f>
        <v/>
      </c>
      <c r="G423" s="201" t="str">
        <f>IF(COUNTA($N423:$O423)&gt;0,'Input Contracting processes'!$S423,"")</f>
        <v/>
      </c>
      <c r="H423" s="201" t="str">
        <f>IF(COUNTA($N423:$O423)&gt;0,'Input Contracting processes'!$K423,"")</f>
        <v/>
      </c>
      <c r="I423" s="201" t="str">
        <f>IF(COUNTA($N423:$O423)&gt;0,'Input Contracting processes'!$L423,"")</f>
        <v/>
      </c>
      <c r="J423" s="226" t="str">
        <f t="shared" si="10"/>
        <v/>
      </c>
      <c r="K423" s="226" t="str">
        <f t="shared" si="3"/>
        <v/>
      </c>
      <c r="L423" s="206"/>
      <c r="M423" s="221"/>
      <c r="N423" s="217"/>
      <c r="O423" s="165"/>
    </row>
    <row r="424" spans="1:15" ht="12.5">
      <c r="A424" s="220"/>
      <c r="B424" s="205"/>
      <c r="C424" s="201" t="str">
        <f t="shared" si="0"/>
        <v/>
      </c>
      <c r="D424" s="201" t="str">
        <f t="shared" si="4"/>
        <v/>
      </c>
      <c r="E424" s="201" t="str">
        <f t="shared" si="1"/>
        <v/>
      </c>
      <c r="F424" s="201" t="str">
        <f>IF(COUNTA($N424:$O424)&gt;0,'Input Contracting processes'!$P424,"")</f>
        <v/>
      </c>
      <c r="G424" s="201" t="str">
        <f>IF(COUNTA($N424:$O424)&gt;0,'Input Contracting processes'!$S424,"")</f>
        <v/>
      </c>
      <c r="H424" s="201" t="str">
        <f>IF(COUNTA($N424:$O424)&gt;0,'Input Contracting processes'!$K424,"")</f>
        <v/>
      </c>
      <c r="I424" s="201" t="str">
        <f>IF(COUNTA($N424:$O424)&gt;0,'Input Contracting processes'!$L424,"")</f>
        <v/>
      </c>
      <c r="J424" s="226" t="str">
        <f t="shared" si="10"/>
        <v/>
      </c>
      <c r="K424" s="226" t="str">
        <f t="shared" si="3"/>
        <v/>
      </c>
      <c r="L424" s="206"/>
      <c r="M424" s="221"/>
      <c r="N424" s="217"/>
      <c r="O424" s="165"/>
    </row>
    <row r="425" spans="1:15" ht="12.5">
      <c r="A425" s="220"/>
      <c r="B425" s="205"/>
      <c r="C425" s="201" t="str">
        <f t="shared" si="0"/>
        <v/>
      </c>
      <c r="D425" s="201" t="str">
        <f t="shared" si="4"/>
        <v/>
      </c>
      <c r="E425" s="201" t="str">
        <f t="shared" si="1"/>
        <v/>
      </c>
      <c r="F425" s="201" t="str">
        <f>IF(COUNTA($N425:$O425)&gt;0,'Input Contracting processes'!$P425,"")</f>
        <v/>
      </c>
      <c r="G425" s="201" t="str">
        <f>IF(COUNTA($N425:$O425)&gt;0,'Input Contracting processes'!$S425,"")</f>
        <v/>
      </c>
      <c r="H425" s="201" t="str">
        <f>IF(COUNTA($N425:$O425)&gt;0,'Input Contracting processes'!$K425,"")</f>
        <v/>
      </c>
      <c r="I425" s="201" t="str">
        <f>IF(COUNTA($N425:$O425)&gt;0,'Input Contracting processes'!$L425,"")</f>
        <v/>
      </c>
      <c r="J425" s="226" t="str">
        <f t="shared" si="10"/>
        <v/>
      </c>
      <c r="K425" s="226" t="str">
        <f t="shared" si="3"/>
        <v/>
      </c>
      <c r="L425" s="206"/>
      <c r="M425" s="221"/>
      <c r="N425" s="217"/>
      <c r="O425" s="165"/>
    </row>
    <row r="426" spans="1:15" ht="12.5">
      <c r="A426" s="220"/>
      <c r="B426" s="205"/>
      <c r="C426" s="201" t="str">
        <f t="shared" si="0"/>
        <v/>
      </c>
      <c r="D426" s="201" t="str">
        <f t="shared" si="4"/>
        <v/>
      </c>
      <c r="E426" s="201" t="str">
        <f t="shared" si="1"/>
        <v/>
      </c>
      <c r="F426" s="201" t="str">
        <f>IF(COUNTA($N426:$O426)&gt;0,'Input Contracting processes'!$P426,"")</f>
        <v/>
      </c>
      <c r="G426" s="201" t="str">
        <f>IF(COUNTA($N426:$O426)&gt;0,'Input Contracting processes'!$S426,"")</f>
        <v/>
      </c>
      <c r="H426" s="201" t="str">
        <f>IF(COUNTA($N426:$O426)&gt;0,'Input Contracting processes'!$K426,"")</f>
        <v/>
      </c>
      <c r="I426" s="201" t="str">
        <f>IF(COUNTA($N426:$O426)&gt;0,'Input Contracting processes'!$L426,"")</f>
        <v/>
      </c>
      <c r="J426" s="226" t="str">
        <f t="shared" si="10"/>
        <v/>
      </c>
      <c r="K426" s="226" t="str">
        <f t="shared" si="3"/>
        <v/>
      </c>
      <c r="L426" s="206"/>
      <c r="M426" s="221"/>
      <c r="N426" s="217"/>
      <c r="O426" s="165"/>
    </row>
    <row r="427" spans="1:15" ht="12.5">
      <c r="A427" s="220"/>
      <c r="B427" s="205"/>
      <c r="C427" s="201" t="str">
        <f t="shared" si="0"/>
        <v/>
      </c>
      <c r="D427" s="201" t="str">
        <f t="shared" si="4"/>
        <v/>
      </c>
      <c r="E427" s="201" t="str">
        <f t="shared" si="1"/>
        <v/>
      </c>
      <c r="F427" s="201" t="str">
        <f>IF(COUNTA($N427:$O427)&gt;0,'Input Contracting processes'!$P427,"")</f>
        <v/>
      </c>
      <c r="G427" s="201" t="str">
        <f>IF(COUNTA($N427:$O427)&gt;0,'Input Contracting processes'!$S427,"")</f>
        <v/>
      </c>
      <c r="H427" s="201" t="str">
        <f>IF(COUNTA($N427:$O427)&gt;0,'Input Contracting processes'!$K427,"")</f>
        <v/>
      </c>
      <c r="I427" s="201" t="str">
        <f>IF(COUNTA($N427:$O427)&gt;0,'Input Contracting processes'!$L427,"")</f>
        <v/>
      </c>
      <c r="J427" s="226" t="str">
        <f t="shared" si="10"/>
        <v/>
      </c>
      <c r="K427" s="226" t="str">
        <f t="shared" si="3"/>
        <v/>
      </c>
      <c r="L427" s="206"/>
      <c r="M427" s="221"/>
      <c r="N427" s="217"/>
      <c r="O427" s="165"/>
    </row>
    <row r="428" spans="1:15" ht="12.5">
      <c r="A428" s="220"/>
      <c r="B428" s="205"/>
      <c r="C428" s="201" t="str">
        <f t="shared" si="0"/>
        <v/>
      </c>
      <c r="D428" s="201" t="str">
        <f t="shared" si="4"/>
        <v/>
      </c>
      <c r="E428" s="201" t="str">
        <f t="shared" si="1"/>
        <v/>
      </c>
      <c r="F428" s="201" t="str">
        <f>IF(COUNTA($N428:$O428)&gt;0,'Input Contracting processes'!$P428,"")</f>
        <v/>
      </c>
      <c r="G428" s="201" t="str">
        <f>IF(COUNTA($N428:$O428)&gt;0,'Input Contracting processes'!$S428,"")</f>
        <v/>
      </c>
      <c r="H428" s="201" t="str">
        <f>IF(COUNTA($N428:$O428)&gt;0,'Input Contracting processes'!$K428,"")</f>
        <v/>
      </c>
      <c r="I428" s="201" t="str">
        <f>IF(COUNTA($N428:$O428)&gt;0,'Input Contracting processes'!$L428,"")</f>
        <v/>
      </c>
      <c r="J428" s="226" t="str">
        <f t="shared" si="10"/>
        <v/>
      </c>
      <c r="K428" s="226" t="str">
        <f t="shared" si="3"/>
        <v/>
      </c>
      <c r="L428" s="206"/>
      <c r="M428" s="221"/>
      <c r="N428" s="217"/>
      <c r="O428" s="165"/>
    </row>
    <row r="429" spans="1:15" ht="12.5">
      <c r="A429" s="220"/>
      <c r="B429" s="205"/>
      <c r="C429" s="201" t="str">
        <f t="shared" si="0"/>
        <v/>
      </c>
      <c r="D429" s="201" t="str">
        <f t="shared" si="4"/>
        <v/>
      </c>
      <c r="E429" s="201" t="str">
        <f t="shared" si="1"/>
        <v/>
      </c>
      <c r="F429" s="201" t="str">
        <f>IF(COUNTA($N429:$O429)&gt;0,'Input Contracting processes'!$P429,"")</f>
        <v/>
      </c>
      <c r="G429" s="201" t="str">
        <f>IF(COUNTA($N429:$O429)&gt;0,'Input Contracting processes'!$S429,"")</f>
        <v/>
      </c>
      <c r="H429" s="201" t="str">
        <f>IF(COUNTA($N429:$O429)&gt;0,'Input Contracting processes'!$K429,"")</f>
        <v/>
      </c>
      <c r="I429" s="201" t="str">
        <f>IF(COUNTA($N429:$O429)&gt;0,'Input Contracting processes'!$L429,"")</f>
        <v/>
      </c>
      <c r="J429" s="226" t="str">
        <f t="shared" si="10"/>
        <v/>
      </c>
      <c r="K429" s="226" t="str">
        <f t="shared" si="3"/>
        <v/>
      </c>
      <c r="L429" s="206"/>
      <c r="M429" s="221"/>
      <c r="N429" s="217"/>
      <c r="O429" s="165"/>
    </row>
    <row r="430" spans="1:15" ht="12.5">
      <c r="A430" s="220"/>
      <c r="B430" s="205"/>
      <c r="C430" s="201" t="str">
        <f t="shared" si="0"/>
        <v/>
      </c>
      <c r="D430" s="201" t="str">
        <f t="shared" si="4"/>
        <v/>
      </c>
      <c r="E430" s="201" t="str">
        <f t="shared" si="1"/>
        <v/>
      </c>
      <c r="F430" s="201" t="str">
        <f>IF(COUNTA($N430:$O430)&gt;0,'Input Contracting processes'!$P430,"")</f>
        <v/>
      </c>
      <c r="G430" s="201" t="str">
        <f>IF(COUNTA($N430:$O430)&gt;0,'Input Contracting processes'!$S430,"")</f>
        <v/>
      </c>
      <c r="H430" s="201" t="str">
        <f>IF(COUNTA($N430:$O430)&gt;0,'Input Contracting processes'!$K430,"")</f>
        <v/>
      </c>
      <c r="I430" s="201" t="str">
        <f>IF(COUNTA($N430:$O430)&gt;0,'Input Contracting processes'!$L430,"")</f>
        <v/>
      </c>
      <c r="J430" s="226" t="str">
        <f t="shared" si="10"/>
        <v/>
      </c>
      <c r="K430" s="226" t="str">
        <f t="shared" si="3"/>
        <v/>
      </c>
      <c r="L430" s="206"/>
      <c r="M430" s="221"/>
      <c r="N430" s="217"/>
      <c r="O430" s="165"/>
    </row>
    <row r="431" spans="1:15" ht="12.5">
      <c r="A431" s="220"/>
      <c r="B431" s="205"/>
      <c r="C431" s="201" t="str">
        <f t="shared" si="0"/>
        <v/>
      </c>
      <c r="D431" s="201" t="str">
        <f t="shared" si="4"/>
        <v/>
      </c>
      <c r="E431" s="201" t="str">
        <f t="shared" si="1"/>
        <v/>
      </c>
      <c r="F431" s="201" t="str">
        <f>IF(COUNTA($N431:$O431)&gt;0,'Input Contracting processes'!$P431,"")</f>
        <v/>
      </c>
      <c r="G431" s="201" t="str">
        <f>IF(COUNTA($N431:$O431)&gt;0,'Input Contracting processes'!$S431,"")</f>
        <v/>
      </c>
      <c r="H431" s="201" t="str">
        <f>IF(COUNTA($N431:$O431)&gt;0,'Input Contracting processes'!$K431,"")</f>
        <v/>
      </c>
      <c r="I431" s="201" t="str">
        <f>IF(COUNTA($N431:$O431)&gt;0,'Input Contracting processes'!$L431,"")</f>
        <v/>
      </c>
      <c r="J431" s="226" t="str">
        <f t="shared" si="10"/>
        <v/>
      </c>
      <c r="K431" s="226" t="str">
        <f t="shared" si="3"/>
        <v/>
      </c>
      <c r="L431" s="206"/>
      <c r="M431" s="221"/>
      <c r="N431" s="217"/>
      <c r="O431" s="165"/>
    </row>
    <row r="432" spans="1:15" ht="12.5">
      <c r="A432" s="220"/>
      <c r="B432" s="205"/>
      <c r="C432" s="201" t="str">
        <f t="shared" si="0"/>
        <v/>
      </c>
      <c r="D432" s="201" t="str">
        <f t="shared" si="4"/>
        <v/>
      </c>
      <c r="E432" s="201" t="str">
        <f t="shared" si="1"/>
        <v/>
      </c>
      <c r="F432" s="201" t="str">
        <f>IF(COUNTA($N432:$O432)&gt;0,'Input Contracting processes'!$P432,"")</f>
        <v/>
      </c>
      <c r="G432" s="201" t="str">
        <f>IF(COUNTA($N432:$O432)&gt;0,'Input Contracting processes'!$S432,"")</f>
        <v/>
      </c>
      <c r="H432" s="201" t="str">
        <f>IF(COUNTA($N432:$O432)&gt;0,'Input Contracting processes'!$K432,"")</f>
        <v/>
      </c>
      <c r="I432" s="201" t="str">
        <f>IF(COUNTA($N432:$O432)&gt;0,'Input Contracting processes'!$L432,"")</f>
        <v/>
      </c>
      <c r="J432" s="226" t="str">
        <f t="shared" si="10"/>
        <v/>
      </c>
      <c r="K432" s="226" t="str">
        <f t="shared" si="3"/>
        <v/>
      </c>
      <c r="L432" s="206"/>
      <c r="M432" s="221"/>
      <c r="N432" s="217"/>
      <c r="O432" s="165"/>
    </row>
    <row r="433" spans="1:15" ht="12.5">
      <c r="A433" s="220"/>
      <c r="B433" s="205"/>
      <c r="C433" s="201" t="str">
        <f t="shared" si="0"/>
        <v/>
      </c>
      <c r="D433" s="201" t="str">
        <f t="shared" si="4"/>
        <v/>
      </c>
      <c r="E433" s="201" t="str">
        <f t="shared" si="1"/>
        <v/>
      </c>
      <c r="F433" s="201" t="str">
        <f>IF(COUNTA($N433:$O433)&gt;0,'Input Contracting processes'!$P433,"")</f>
        <v/>
      </c>
      <c r="G433" s="201" t="str">
        <f>IF(COUNTA($N433:$O433)&gt;0,'Input Contracting processes'!$S433,"")</f>
        <v/>
      </c>
      <c r="H433" s="201" t="str">
        <f>IF(COUNTA($N433:$O433)&gt;0,'Input Contracting processes'!$K433,"")</f>
        <v/>
      </c>
      <c r="I433" s="201" t="str">
        <f>IF(COUNTA($N433:$O433)&gt;0,'Input Contracting processes'!$L433,"")</f>
        <v/>
      </c>
      <c r="J433" s="226" t="str">
        <f t="shared" si="10"/>
        <v/>
      </c>
      <c r="K433" s="226" t="str">
        <f t="shared" si="3"/>
        <v/>
      </c>
      <c r="L433" s="206"/>
      <c r="M433" s="221"/>
      <c r="N433" s="217"/>
      <c r="O433" s="165"/>
    </row>
    <row r="434" spans="1:15" ht="12.5">
      <c r="A434" s="220"/>
      <c r="B434" s="205"/>
      <c r="C434" s="201" t="str">
        <f t="shared" si="0"/>
        <v/>
      </c>
      <c r="D434" s="201" t="str">
        <f t="shared" si="4"/>
        <v/>
      </c>
      <c r="E434" s="201" t="str">
        <f t="shared" si="1"/>
        <v/>
      </c>
      <c r="F434" s="201" t="str">
        <f>IF(COUNTA($N434:$O434)&gt;0,'Input Contracting processes'!$P434,"")</f>
        <v/>
      </c>
      <c r="G434" s="201" t="str">
        <f>IF(COUNTA($N434:$O434)&gt;0,'Input Contracting processes'!$S434,"")</f>
        <v/>
      </c>
      <c r="H434" s="201" t="str">
        <f>IF(COUNTA($N434:$O434)&gt;0,'Input Contracting processes'!$K434,"")</f>
        <v/>
      </c>
      <c r="I434" s="201" t="str">
        <f>IF(COUNTA($N434:$O434)&gt;0,'Input Contracting processes'!$L434,"")</f>
        <v/>
      </c>
      <c r="J434" s="226" t="str">
        <f t="shared" si="10"/>
        <v/>
      </c>
      <c r="K434" s="226" t="str">
        <f t="shared" si="3"/>
        <v/>
      </c>
      <c r="L434" s="206"/>
      <c r="M434" s="221"/>
      <c r="N434" s="217"/>
      <c r="O434" s="165"/>
    </row>
    <row r="435" spans="1:15" ht="12.5">
      <c r="A435" s="220"/>
      <c r="B435" s="205"/>
      <c r="C435" s="201" t="str">
        <f t="shared" si="0"/>
        <v/>
      </c>
      <c r="D435" s="201" t="str">
        <f t="shared" si="4"/>
        <v/>
      </c>
      <c r="E435" s="201" t="str">
        <f t="shared" si="1"/>
        <v/>
      </c>
      <c r="F435" s="201" t="str">
        <f>IF(COUNTA($N435:$O435)&gt;0,'Input Contracting processes'!$P435,"")</f>
        <v/>
      </c>
      <c r="G435" s="201" t="str">
        <f>IF(COUNTA($N435:$O435)&gt;0,'Input Contracting processes'!$S435,"")</f>
        <v/>
      </c>
      <c r="H435" s="201" t="str">
        <f>IF(COUNTA($N435:$O435)&gt;0,'Input Contracting processes'!$K435,"")</f>
        <v/>
      </c>
      <c r="I435" s="201" t="str">
        <f>IF(COUNTA($N435:$O435)&gt;0,'Input Contracting processes'!$L435,"")</f>
        <v/>
      </c>
      <c r="J435" s="226" t="str">
        <f t="shared" si="10"/>
        <v/>
      </c>
      <c r="K435" s="226" t="str">
        <f t="shared" si="3"/>
        <v/>
      </c>
      <c r="L435" s="206"/>
      <c r="M435" s="221"/>
      <c r="N435" s="217"/>
      <c r="O435" s="165"/>
    </row>
    <row r="436" spans="1:15" ht="12.5">
      <c r="A436" s="220"/>
      <c r="B436" s="205"/>
      <c r="C436" s="201" t="str">
        <f t="shared" si="0"/>
        <v/>
      </c>
      <c r="D436" s="201" t="str">
        <f t="shared" si="4"/>
        <v/>
      </c>
      <c r="E436" s="201" t="str">
        <f t="shared" si="1"/>
        <v/>
      </c>
      <c r="F436" s="201" t="str">
        <f>IF(COUNTA($N436:$O436)&gt;0,'Input Contracting processes'!$P436,"")</f>
        <v/>
      </c>
      <c r="G436" s="201" t="str">
        <f>IF(COUNTA($N436:$O436)&gt;0,'Input Contracting processes'!$S436,"")</f>
        <v/>
      </c>
      <c r="H436" s="201" t="str">
        <f>IF(COUNTA($N436:$O436)&gt;0,'Input Contracting processes'!$K436,"")</f>
        <v/>
      </c>
      <c r="I436" s="201" t="str">
        <f>IF(COUNTA($N436:$O436)&gt;0,'Input Contracting processes'!$L436,"")</f>
        <v/>
      </c>
      <c r="J436" s="226" t="str">
        <f t="shared" si="10"/>
        <v/>
      </c>
      <c r="K436" s="226" t="str">
        <f t="shared" si="3"/>
        <v/>
      </c>
      <c r="L436" s="206"/>
      <c r="M436" s="221"/>
      <c r="N436" s="217"/>
      <c r="O436" s="165"/>
    </row>
    <row r="437" spans="1:15" ht="12.5">
      <c r="A437" s="220"/>
      <c r="B437" s="205"/>
      <c r="C437" s="201" t="str">
        <f t="shared" si="0"/>
        <v/>
      </c>
      <c r="D437" s="201" t="str">
        <f t="shared" si="4"/>
        <v/>
      </c>
      <c r="E437" s="201" t="str">
        <f t="shared" si="1"/>
        <v/>
      </c>
      <c r="F437" s="201" t="str">
        <f>IF(COUNTA($N437:$O437)&gt;0,'Input Contracting processes'!$P437,"")</f>
        <v/>
      </c>
      <c r="G437" s="201" t="str">
        <f>IF(COUNTA($N437:$O437)&gt;0,'Input Contracting processes'!$S437,"")</f>
        <v/>
      </c>
      <c r="H437" s="201" t="str">
        <f>IF(COUNTA($N437:$O437)&gt;0,'Input Contracting processes'!$K437,"")</f>
        <v/>
      </c>
      <c r="I437" s="201" t="str">
        <f>IF(COUNTA($N437:$O437)&gt;0,'Input Contracting processes'!$L437,"")</f>
        <v/>
      </c>
      <c r="J437" s="226" t="str">
        <f t="shared" si="10"/>
        <v/>
      </c>
      <c r="K437" s="226" t="str">
        <f t="shared" si="3"/>
        <v/>
      </c>
      <c r="L437" s="206"/>
      <c r="M437" s="221"/>
      <c r="N437" s="217"/>
      <c r="O437" s="165"/>
    </row>
    <row r="438" spans="1:15" ht="12.5">
      <c r="A438" s="220"/>
      <c r="B438" s="205"/>
      <c r="C438" s="201" t="str">
        <f t="shared" si="0"/>
        <v/>
      </c>
      <c r="D438" s="201" t="str">
        <f t="shared" si="4"/>
        <v/>
      </c>
      <c r="E438" s="201" t="str">
        <f t="shared" si="1"/>
        <v/>
      </c>
      <c r="F438" s="201" t="str">
        <f>IF(COUNTA($N438:$O438)&gt;0,'Input Contracting processes'!$P438,"")</f>
        <v/>
      </c>
      <c r="G438" s="201" t="str">
        <f>IF(COUNTA($N438:$O438)&gt;0,'Input Contracting processes'!$S438,"")</f>
        <v/>
      </c>
      <c r="H438" s="201" t="str">
        <f>IF(COUNTA($N438:$O438)&gt;0,'Input Contracting processes'!$K438,"")</f>
        <v/>
      </c>
      <c r="I438" s="201" t="str">
        <f>IF(COUNTA($N438:$O438)&gt;0,'Input Contracting processes'!$L438,"")</f>
        <v/>
      </c>
      <c r="J438" s="226" t="str">
        <f t="shared" si="10"/>
        <v/>
      </c>
      <c r="K438" s="226" t="str">
        <f t="shared" si="3"/>
        <v/>
      </c>
      <c r="L438" s="206"/>
      <c r="M438" s="221"/>
      <c r="N438" s="217"/>
      <c r="O438" s="165"/>
    </row>
    <row r="439" spans="1:15" ht="12.5">
      <c r="A439" s="220"/>
      <c r="B439" s="205"/>
      <c r="C439" s="201" t="str">
        <f t="shared" si="0"/>
        <v/>
      </c>
      <c r="D439" s="201" t="str">
        <f t="shared" si="4"/>
        <v/>
      </c>
      <c r="E439" s="201" t="str">
        <f t="shared" si="1"/>
        <v/>
      </c>
      <c r="F439" s="201" t="str">
        <f>IF(COUNTA($N439:$O439)&gt;0,'Input Contracting processes'!$P439,"")</f>
        <v/>
      </c>
      <c r="G439" s="201" t="str">
        <f>IF(COUNTA($N439:$O439)&gt;0,'Input Contracting processes'!$S439,"")</f>
        <v/>
      </c>
      <c r="H439" s="201" t="str">
        <f>IF(COUNTA($N439:$O439)&gt;0,'Input Contracting processes'!$K439,"")</f>
        <v/>
      </c>
      <c r="I439" s="201" t="str">
        <f>IF(COUNTA($N439:$O439)&gt;0,'Input Contracting processes'!$L439,"")</f>
        <v/>
      </c>
      <c r="J439" s="226" t="str">
        <f t="shared" si="10"/>
        <v/>
      </c>
      <c r="K439" s="226" t="str">
        <f t="shared" si="3"/>
        <v/>
      </c>
      <c r="L439" s="206"/>
      <c r="M439" s="221"/>
      <c r="N439" s="217"/>
      <c r="O439" s="165"/>
    </row>
    <row r="440" spans="1:15" ht="12.5">
      <c r="A440" s="220"/>
      <c r="B440" s="205"/>
      <c r="C440" s="201" t="str">
        <f t="shared" si="0"/>
        <v/>
      </c>
      <c r="D440" s="201" t="str">
        <f t="shared" si="4"/>
        <v/>
      </c>
      <c r="E440" s="201" t="str">
        <f t="shared" si="1"/>
        <v/>
      </c>
      <c r="F440" s="201" t="str">
        <f>IF(COUNTA($N440:$O440)&gt;0,'Input Contracting processes'!$P440,"")</f>
        <v/>
      </c>
      <c r="G440" s="201" t="str">
        <f>IF(COUNTA($N440:$O440)&gt;0,'Input Contracting processes'!$S440,"")</f>
        <v/>
      </c>
      <c r="H440" s="201" t="str">
        <f>IF(COUNTA($N440:$O440)&gt;0,'Input Contracting processes'!$K440,"")</f>
        <v/>
      </c>
      <c r="I440" s="201" t="str">
        <f>IF(COUNTA($N440:$O440)&gt;0,'Input Contracting processes'!$L440,"")</f>
        <v/>
      </c>
      <c r="J440" s="226" t="str">
        <f t="shared" si="10"/>
        <v/>
      </c>
      <c r="K440" s="226" t="str">
        <f t="shared" si="3"/>
        <v/>
      </c>
      <c r="L440" s="206"/>
      <c r="M440" s="221"/>
      <c r="N440" s="217"/>
      <c r="O440" s="165"/>
    </row>
    <row r="441" spans="1:15" ht="12.5">
      <c r="A441" s="220"/>
      <c r="B441" s="205"/>
      <c r="C441" s="201" t="str">
        <f t="shared" si="0"/>
        <v/>
      </c>
      <c r="D441" s="201" t="str">
        <f t="shared" si="4"/>
        <v/>
      </c>
      <c r="E441" s="201" t="str">
        <f t="shared" si="1"/>
        <v/>
      </c>
      <c r="F441" s="201" t="str">
        <f>IF(COUNTA($N441:$O441)&gt;0,'Input Contracting processes'!$P441,"")</f>
        <v/>
      </c>
      <c r="G441" s="201" t="str">
        <f>IF(COUNTA($N441:$O441)&gt;0,'Input Contracting processes'!$S441,"")</f>
        <v/>
      </c>
      <c r="H441" s="201" t="str">
        <f>IF(COUNTA($N441:$O441)&gt;0,'Input Contracting processes'!$K441,"")</f>
        <v/>
      </c>
      <c r="I441" s="201" t="str">
        <f>IF(COUNTA($N441:$O441)&gt;0,'Input Contracting processes'!$L441,"")</f>
        <v/>
      </c>
      <c r="J441" s="226" t="str">
        <f t="shared" si="10"/>
        <v/>
      </c>
      <c r="K441" s="226" t="str">
        <f t="shared" si="3"/>
        <v/>
      </c>
      <c r="L441" s="206"/>
      <c r="M441" s="221"/>
      <c r="N441" s="217"/>
      <c r="O441" s="165"/>
    </row>
    <row r="442" spans="1:15" ht="12.5">
      <c r="A442" s="220"/>
      <c r="B442" s="205"/>
      <c r="C442" s="201" t="str">
        <f t="shared" si="0"/>
        <v/>
      </c>
      <c r="D442" s="201" t="str">
        <f t="shared" si="4"/>
        <v/>
      </c>
      <c r="E442" s="201" t="str">
        <f t="shared" si="1"/>
        <v/>
      </c>
      <c r="F442" s="201" t="str">
        <f>IF(COUNTA($N442:$O442)&gt;0,'Input Contracting processes'!$P442,"")</f>
        <v/>
      </c>
      <c r="G442" s="201" t="str">
        <f>IF(COUNTA($N442:$O442)&gt;0,'Input Contracting processes'!$S442,"")</f>
        <v/>
      </c>
      <c r="H442" s="201" t="str">
        <f>IF(COUNTA($N442:$O442)&gt;0,'Input Contracting processes'!$K442,"")</f>
        <v/>
      </c>
      <c r="I442" s="201" t="str">
        <f>IF(COUNTA($N442:$O442)&gt;0,'Input Contracting processes'!$L442,"")</f>
        <v/>
      </c>
      <c r="J442" s="226" t="str">
        <f t="shared" si="10"/>
        <v/>
      </c>
      <c r="K442" s="226" t="str">
        <f t="shared" si="3"/>
        <v/>
      </c>
      <c r="L442" s="206"/>
      <c r="M442" s="221"/>
      <c r="N442" s="217"/>
      <c r="O442" s="165"/>
    </row>
    <row r="443" spans="1:15" ht="12.5">
      <c r="A443" s="220"/>
      <c r="B443" s="205"/>
      <c r="C443" s="201" t="str">
        <f t="shared" si="0"/>
        <v/>
      </c>
      <c r="D443" s="201" t="str">
        <f t="shared" si="4"/>
        <v/>
      </c>
      <c r="E443" s="201" t="str">
        <f t="shared" si="1"/>
        <v/>
      </c>
      <c r="F443" s="201" t="str">
        <f>IF(COUNTA($N443:$O443)&gt;0,'Input Contracting processes'!$P443,"")</f>
        <v/>
      </c>
      <c r="G443" s="201" t="str">
        <f>IF(COUNTA($N443:$O443)&gt;0,'Input Contracting processes'!$S443,"")</f>
        <v/>
      </c>
      <c r="H443" s="201" t="str">
        <f>IF(COUNTA($N443:$O443)&gt;0,'Input Contracting processes'!$K443,"")</f>
        <v/>
      </c>
      <c r="I443" s="201" t="str">
        <f>IF(COUNTA($N443:$O443)&gt;0,'Input Contracting processes'!$L443,"")</f>
        <v/>
      </c>
      <c r="J443" s="226" t="str">
        <f t="shared" si="10"/>
        <v/>
      </c>
      <c r="K443" s="226" t="str">
        <f t="shared" si="3"/>
        <v/>
      </c>
      <c r="L443" s="206"/>
      <c r="M443" s="221"/>
      <c r="N443" s="217"/>
      <c r="O443" s="165"/>
    </row>
    <row r="444" spans="1:15" ht="12.5">
      <c r="A444" s="220"/>
      <c r="B444" s="205"/>
      <c r="C444" s="201" t="str">
        <f t="shared" si="0"/>
        <v/>
      </c>
      <c r="D444" s="201" t="str">
        <f t="shared" si="4"/>
        <v/>
      </c>
      <c r="E444" s="201" t="str">
        <f t="shared" si="1"/>
        <v/>
      </c>
      <c r="F444" s="201" t="str">
        <f>IF(COUNTA($N444:$O444)&gt;0,'Input Contracting processes'!$P444,"")</f>
        <v/>
      </c>
      <c r="G444" s="201" t="str">
        <f>IF(COUNTA($N444:$O444)&gt;0,'Input Contracting processes'!$S444,"")</f>
        <v/>
      </c>
      <c r="H444" s="201" t="str">
        <f>IF(COUNTA($N444:$O444)&gt;0,'Input Contracting processes'!$K444,"")</f>
        <v/>
      </c>
      <c r="I444" s="201" t="str">
        <f>IF(COUNTA($N444:$O444)&gt;0,'Input Contracting processes'!$L444,"")</f>
        <v/>
      </c>
      <c r="J444" s="226" t="str">
        <f t="shared" si="10"/>
        <v/>
      </c>
      <c r="K444" s="226" t="str">
        <f t="shared" si="3"/>
        <v/>
      </c>
      <c r="L444" s="206"/>
      <c r="M444" s="221"/>
      <c r="N444" s="217"/>
      <c r="O444" s="165"/>
    </row>
    <row r="445" spans="1:15" ht="12.5">
      <c r="A445" s="220"/>
      <c r="B445" s="205"/>
      <c r="C445" s="201" t="str">
        <f t="shared" si="0"/>
        <v/>
      </c>
      <c r="D445" s="201" t="str">
        <f t="shared" si="4"/>
        <v/>
      </c>
      <c r="E445" s="201" t="str">
        <f t="shared" si="1"/>
        <v/>
      </c>
      <c r="F445" s="201" t="str">
        <f>IF(COUNTA($N445:$O445)&gt;0,'Input Contracting processes'!$P445,"")</f>
        <v/>
      </c>
      <c r="G445" s="201" t="str">
        <f>IF(COUNTA($N445:$O445)&gt;0,'Input Contracting processes'!$S445,"")</f>
        <v/>
      </c>
      <c r="H445" s="201" t="str">
        <f>IF(COUNTA($N445:$O445)&gt;0,'Input Contracting processes'!$K445,"")</f>
        <v/>
      </c>
      <c r="I445" s="201" t="str">
        <f>IF(COUNTA($N445:$O445)&gt;0,'Input Contracting processes'!$L445,"")</f>
        <v/>
      </c>
      <c r="J445" s="226" t="str">
        <f t="shared" si="10"/>
        <v/>
      </c>
      <c r="K445" s="226" t="str">
        <f t="shared" si="3"/>
        <v/>
      </c>
      <c r="L445" s="206"/>
      <c r="M445" s="221"/>
      <c r="N445" s="217"/>
      <c r="O445" s="165"/>
    </row>
    <row r="446" spans="1:15" ht="12.5">
      <c r="A446" s="220"/>
      <c r="B446" s="205"/>
      <c r="C446" s="201" t="str">
        <f t="shared" si="0"/>
        <v/>
      </c>
      <c r="D446" s="201" t="str">
        <f t="shared" si="4"/>
        <v/>
      </c>
      <c r="E446" s="201" t="str">
        <f t="shared" si="1"/>
        <v/>
      </c>
      <c r="F446" s="201" t="str">
        <f>IF(COUNTA($N446:$O446)&gt;0,'Input Contracting processes'!$P446,"")</f>
        <v/>
      </c>
      <c r="G446" s="201" t="str">
        <f>IF(COUNTA($N446:$O446)&gt;0,'Input Contracting processes'!$S446,"")</f>
        <v/>
      </c>
      <c r="H446" s="201" t="str">
        <f>IF(COUNTA($N446:$O446)&gt;0,'Input Contracting processes'!$K446,"")</f>
        <v/>
      </c>
      <c r="I446" s="201" t="str">
        <f>IF(COUNTA($N446:$O446)&gt;0,'Input Contracting processes'!$L446,"")</f>
        <v/>
      </c>
      <c r="J446" s="226" t="str">
        <f t="shared" si="10"/>
        <v/>
      </c>
      <c r="K446" s="226" t="str">
        <f t="shared" si="3"/>
        <v/>
      </c>
      <c r="L446" s="206"/>
      <c r="M446" s="221"/>
      <c r="N446" s="217"/>
      <c r="O446" s="165"/>
    </row>
    <row r="447" spans="1:15" ht="12.5">
      <c r="A447" s="220"/>
      <c r="B447" s="205"/>
      <c r="C447" s="201" t="str">
        <f t="shared" si="0"/>
        <v/>
      </c>
      <c r="D447" s="201" t="str">
        <f t="shared" si="4"/>
        <v/>
      </c>
      <c r="E447" s="201" t="str">
        <f t="shared" si="1"/>
        <v/>
      </c>
      <c r="F447" s="201" t="str">
        <f>IF(COUNTA($N447:$O447)&gt;0,'Input Contracting processes'!$P447,"")</f>
        <v/>
      </c>
      <c r="G447" s="201" t="str">
        <f>IF(COUNTA($N447:$O447)&gt;0,'Input Contracting processes'!$S447,"")</f>
        <v/>
      </c>
      <c r="H447" s="201" t="str">
        <f>IF(COUNTA($N447:$O447)&gt;0,'Input Contracting processes'!$K447,"")</f>
        <v/>
      </c>
      <c r="I447" s="201" t="str">
        <f>IF(COUNTA($N447:$O447)&gt;0,'Input Contracting processes'!$L447,"")</f>
        <v/>
      </c>
      <c r="J447" s="226" t="str">
        <f t="shared" si="10"/>
        <v/>
      </c>
      <c r="K447" s="226" t="str">
        <f t="shared" si="3"/>
        <v/>
      </c>
      <c r="L447" s="206"/>
      <c r="M447" s="221"/>
      <c r="N447" s="217"/>
      <c r="O447" s="165"/>
    </row>
    <row r="448" spans="1:15" ht="12.5">
      <c r="A448" s="220"/>
      <c r="B448" s="205"/>
      <c r="C448" s="201" t="str">
        <f t="shared" si="0"/>
        <v/>
      </c>
      <c r="D448" s="201" t="str">
        <f t="shared" si="4"/>
        <v/>
      </c>
      <c r="E448" s="201" t="str">
        <f t="shared" si="1"/>
        <v/>
      </c>
      <c r="F448" s="201" t="str">
        <f>IF(COUNTA($N448:$O448)&gt;0,'Input Contracting processes'!$P448,"")</f>
        <v/>
      </c>
      <c r="G448" s="201" t="str">
        <f>IF(COUNTA($N448:$O448)&gt;0,'Input Contracting processes'!$S448,"")</f>
        <v/>
      </c>
      <c r="H448" s="201" t="str">
        <f>IF(COUNTA($N448:$O448)&gt;0,'Input Contracting processes'!$K448,"")</f>
        <v/>
      </c>
      <c r="I448" s="201" t="str">
        <f>IF(COUNTA($N448:$O448)&gt;0,'Input Contracting processes'!$L448,"")</f>
        <v/>
      </c>
      <c r="J448" s="226" t="str">
        <f t="shared" si="10"/>
        <v/>
      </c>
      <c r="K448" s="226" t="str">
        <f t="shared" si="3"/>
        <v/>
      </c>
      <c r="L448" s="206"/>
      <c r="M448" s="221"/>
      <c r="N448" s="217"/>
      <c r="O448" s="165"/>
    </row>
    <row r="449" spans="1:15" ht="12.5">
      <c r="A449" s="220"/>
      <c r="B449" s="205"/>
      <c r="C449" s="201" t="str">
        <f t="shared" si="0"/>
        <v/>
      </c>
      <c r="D449" s="201" t="str">
        <f t="shared" si="4"/>
        <v/>
      </c>
      <c r="E449" s="201" t="str">
        <f t="shared" si="1"/>
        <v/>
      </c>
      <c r="F449" s="201" t="str">
        <f>IF(COUNTA($N449:$O449)&gt;0,'Input Contracting processes'!$P449,"")</f>
        <v/>
      </c>
      <c r="G449" s="201" t="str">
        <f>IF(COUNTA($N449:$O449)&gt;0,'Input Contracting processes'!$S449,"")</f>
        <v/>
      </c>
      <c r="H449" s="201" t="str">
        <f>IF(COUNTA($N449:$O449)&gt;0,'Input Contracting processes'!$K449,"")</f>
        <v/>
      </c>
      <c r="I449" s="201" t="str">
        <f>IF(COUNTA($N449:$O449)&gt;0,'Input Contracting processes'!$L449,"")</f>
        <v/>
      </c>
      <c r="J449" s="226" t="str">
        <f t="shared" si="10"/>
        <v/>
      </c>
      <c r="K449" s="226" t="str">
        <f t="shared" si="3"/>
        <v/>
      </c>
      <c r="L449" s="206"/>
      <c r="M449" s="221"/>
      <c r="N449" s="217"/>
      <c r="O449" s="165"/>
    </row>
    <row r="450" spans="1:15" ht="12.5">
      <c r="A450" s="220"/>
      <c r="B450" s="205"/>
      <c r="C450" s="201" t="str">
        <f t="shared" si="0"/>
        <v/>
      </c>
      <c r="D450" s="201" t="str">
        <f t="shared" si="4"/>
        <v/>
      </c>
      <c r="E450" s="201" t="str">
        <f t="shared" si="1"/>
        <v/>
      </c>
      <c r="F450" s="201" t="str">
        <f>IF(COUNTA($N450:$O450)&gt;0,'Input Contracting processes'!$P450,"")</f>
        <v/>
      </c>
      <c r="G450" s="201" t="str">
        <f>IF(COUNTA($N450:$O450)&gt;0,'Input Contracting processes'!$S450,"")</f>
        <v/>
      </c>
      <c r="H450" s="201" t="str">
        <f>IF(COUNTA($N450:$O450)&gt;0,'Input Contracting processes'!$K450,"")</f>
        <v/>
      </c>
      <c r="I450" s="201" t="str">
        <f>IF(COUNTA($N450:$O450)&gt;0,'Input Contracting processes'!$L450,"")</f>
        <v/>
      </c>
      <c r="J450" s="226" t="str">
        <f t="shared" si="10"/>
        <v/>
      </c>
      <c r="K450" s="226" t="str">
        <f t="shared" si="3"/>
        <v/>
      </c>
      <c r="L450" s="206"/>
      <c r="M450" s="221"/>
      <c r="N450" s="217"/>
      <c r="O450" s="165"/>
    </row>
    <row r="451" spans="1:15" ht="12.5">
      <c r="A451" s="220"/>
      <c r="B451" s="205"/>
      <c r="C451" s="201" t="str">
        <f t="shared" si="0"/>
        <v/>
      </c>
      <c r="D451" s="201" t="str">
        <f t="shared" si="4"/>
        <v/>
      </c>
      <c r="E451" s="201" t="str">
        <f t="shared" si="1"/>
        <v/>
      </c>
      <c r="F451" s="201" t="str">
        <f>IF(COUNTA($N451:$O451)&gt;0,'Input Contracting processes'!$P451,"")</f>
        <v/>
      </c>
      <c r="G451" s="201" t="str">
        <f>IF(COUNTA($N451:$O451)&gt;0,'Input Contracting processes'!$S451,"")</f>
        <v/>
      </c>
      <c r="H451" s="201" t="str">
        <f>IF(COUNTA($N451:$O451)&gt;0,'Input Contracting processes'!$K451,"")</f>
        <v/>
      </c>
      <c r="I451" s="201" t="str">
        <f>IF(COUNTA($N451:$O451)&gt;0,'Input Contracting processes'!$L451,"")</f>
        <v/>
      </c>
      <c r="J451" s="226" t="str">
        <f t="shared" si="10"/>
        <v/>
      </c>
      <c r="K451" s="226" t="str">
        <f t="shared" si="3"/>
        <v/>
      </c>
      <c r="L451" s="206"/>
      <c r="M451" s="221"/>
      <c r="N451" s="217"/>
      <c r="O451" s="165"/>
    </row>
    <row r="452" spans="1:15" ht="12.5">
      <c r="A452" s="220"/>
      <c r="B452" s="205"/>
      <c r="C452" s="201" t="str">
        <f t="shared" si="0"/>
        <v/>
      </c>
      <c r="D452" s="201" t="str">
        <f t="shared" si="4"/>
        <v/>
      </c>
      <c r="E452" s="201" t="str">
        <f t="shared" si="1"/>
        <v/>
      </c>
      <c r="F452" s="201" t="str">
        <f>IF(COUNTA($N452:$O452)&gt;0,'Input Contracting processes'!$P452,"")</f>
        <v/>
      </c>
      <c r="G452" s="201" t="str">
        <f>IF(COUNTA($N452:$O452)&gt;0,'Input Contracting processes'!$S452,"")</f>
        <v/>
      </c>
      <c r="H452" s="201" t="str">
        <f>IF(COUNTA($N452:$O452)&gt;0,'Input Contracting processes'!$K452,"")</f>
        <v/>
      </c>
      <c r="I452" s="201" t="str">
        <f>IF(COUNTA($N452:$O452)&gt;0,'Input Contracting processes'!$L452,"")</f>
        <v/>
      </c>
      <c r="J452" s="226" t="str">
        <f t="shared" si="10"/>
        <v/>
      </c>
      <c r="K452" s="226" t="str">
        <f t="shared" si="3"/>
        <v/>
      </c>
      <c r="L452" s="206"/>
      <c r="M452" s="221"/>
      <c r="N452" s="217"/>
      <c r="O452" s="165"/>
    </row>
    <row r="453" spans="1:15" ht="12.5">
      <c r="A453" s="220"/>
      <c r="B453" s="205"/>
      <c r="C453" s="201" t="str">
        <f t="shared" si="0"/>
        <v/>
      </c>
      <c r="D453" s="201" t="str">
        <f t="shared" si="4"/>
        <v/>
      </c>
      <c r="E453" s="201" t="str">
        <f t="shared" si="1"/>
        <v/>
      </c>
      <c r="F453" s="201" t="str">
        <f>IF(COUNTA($N453:$O453)&gt;0,'Input Contracting processes'!$P453,"")</f>
        <v/>
      </c>
      <c r="G453" s="201" t="str">
        <f>IF(COUNTA($N453:$O453)&gt;0,'Input Contracting processes'!$S453,"")</f>
        <v/>
      </c>
      <c r="H453" s="201" t="str">
        <f>IF(COUNTA($N453:$O453)&gt;0,'Input Contracting processes'!$K453,"")</f>
        <v/>
      </c>
      <c r="I453" s="201" t="str">
        <f>IF(COUNTA($N453:$O453)&gt;0,'Input Contracting processes'!$L453,"")</f>
        <v/>
      </c>
      <c r="J453" s="226" t="str">
        <f t="shared" si="10"/>
        <v/>
      </c>
      <c r="K453" s="226" t="str">
        <f t="shared" si="3"/>
        <v/>
      </c>
      <c r="L453" s="206"/>
      <c r="M453" s="221"/>
      <c r="N453" s="217"/>
      <c r="O453" s="165"/>
    </row>
    <row r="454" spans="1:15" ht="12.5">
      <c r="A454" s="220"/>
      <c r="B454" s="205"/>
      <c r="C454" s="201" t="str">
        <f t="shared" si="0"/>
        <v/>
      </c>
      <c r="D454" s="201" t="str">
        <f t="shared" si="4"/>
        <v/>
      </c>
      <c r="E454" s="201" t="str">
        <f t="shared" si="1"/>
        <v/>
      </c>
      <c r="F454" s="201" t="str">
        <f>IF(COUNTA($N454:$O454)&gt;0,'Input Contracting processes'!$P454,"")</f>
        <v/>
      </c>
      <c r="G454" s="201" t="str">
        <f>IF(COUNTA($N454:$O454)&gt;0,'Input Contracting processes'!$S454,"")</f>
        <v/>
      </c>
      <c r="H454" s="201" t="str">
        <f>IF(COUNTA($N454:$O454)&gt;0,'Input Contracting processes'!$K454,"")</f>
        <v/>
      </c>
      <c r="I454" s="201" t="str">
        <f>IF(COUNTA($N454:$O454)&gt;0,'Input Contracting processes'!$L454,"")</f>
        <v/>
      </c>
      <c r="J454" s="226" t="str">
        <f t="shared" si="10"/>
        <v/>
      </c>
      <c r="K454" s="226" t="str">
        <f t="shared" si="3"/>
        <v/>
      </c>
      <c r="L454" s="206"/>
      <c r="M454" s="221"/>
      <c r="N454" s="217"/>
      <c r="O454" s="165"/>
    </row>
    <row r="455" spans="1:15" ht="12.5">
      <c r="A455" s="220"/>
      <c r="B455" s="205"/>
      <c r="C455" s="201" t="str">
        <f t="shared" si="0"/>
        <v/>
      </c>
      <c r="D455" s="201" t="str">
        <f t="shared" si="4"/>
        <v/>
      </c>
      <c r="E455" s="201" t="str">
        <f t="shared" si="1"/>
        <v/>
      </c>
      <c r="F455" s="201" t="str">
        <f>IF(COUNTA($N455:$O455)&gt;0,'Input Contracting processes'!$P455,"")</f>
        <v/>
      </c>
      <c r="G455" s="201" t="str">
        <f>IF(COUNTA($N455:$O455)&gt;0,'Input Contracting processes'!$S455,"")</f>
        <v/>
      </c>
      <c r="H455" s="201" t="str">
        <f>IF(COUNTA($N455:$O455)&gt;0,'Input Contracting processes'!$K455,"")</f>
        <v/>
      </c>
      <c r="I455" s="201" t="str">
        <f>IF(COUNTA($N455:$O455)&gt;0,'Input Contracting processes'!$L455,"")</f>
        <v/>
      </c>
      <c r="J455" s="226" t="str">
        <f t="shared" ref="J455:J518" si="11">IF(NOT(ISBLANK($O455)),currency,"")</f>
        <v/>
      </c>
      <c r="K455" s="226" t="str">
        <f t="shared" si="3"/>
        <v/>
      </c>
      <c r="L455" s="206"/>
      <c r="M455" s="221"/>
      <c r="N455" s="217"/>
      <c r="O455" s="165"/>
    </row>
    <row r="456" spans="1:15" ht="12.5">
      <c r="A456" s="220"/>
      <c r="B456" s="205"/>
      <c r="C456" s="201" t="str">
        <f t="shared" si="0"/>
        <v/>
      </c>
      <c r="D456" s="201" t="str">
        <f t="shared" si="4"/>
        <v/>
      </c>
      <c r="E456" s="201" t="str">
        <f t="shared" si="1"/>
        <v/>
      </c>
      <c r="F456" s="201" t="str">
        <f>IF(COUNTA($N456:$O456)&gt;0,'Input Contracting processes'!$P456,"")</f>
        <v/>
      </c>
      <c r="G456" s="201" t="str">
        <f>IF(COUNTA($N456:$O456)&gt;0,'Input Contracting processes'!$S456,"")</f>
        <v/>
      </c>
      <c r="H456" s="201" t="str">
        <f>IF(COUNTA($N456:$O456)&gt;0,'Input Contracting processes'!$K456,"")</f>
        <v/>
      </c>
      <c r="I456" s="201" t="str">
        <f>IF(COUNTA($N456:$O456)&gt;0,'Input Contracting processes'!$L456,"")</f>
        <v/>
      </c>
      <c r="J456" s="226" t="str">
        <f t="shared" si="11"/>
        <v/>
      </c>
      <c r="K456" s="226" t="str">
        <f t="shared" si="3"/>
        <v/>
      </c>
      <c r="L456" s="206"/>
      <c r="M456" s="221"/>
      <c r="N456" s="217"/>
      <c r="O456" s="165"/>
    </row>
    <row r="457" spans="1:15" ht="12.5">
      <c r="A457" s="220"/>
      <c r="B457" s="205"/>
      <c r="C457" s="201" t="str">
        <f t="shared" si="0"/>
        <v/>
      </c>
      <c r="D457" s="201" t="str">
        <f t="shared" si="4"/>
        <v/>
      </c>
      <c r="E457" s="201" t="str">
        <f t="shared" si="1"/>
        <v/>
      </c>
      <c r="F457" s="201" t="str">
        <f>IF(COUNTA($N457:$O457)&gt;0,'Input Contracting processes'!$P457,"")</f>
        <v/>
      </c>
      <c r="G457" s="201" t="str">
        <f>IF(COUNTA($N457:$O457)&gt;0,'Input Contracting processes'!$S457,"")</f>
        <v/>
      </c>
      <c r="H457" s="201" t="str">
        <f>IF(COUNTA($N457:$O457)&gt;0,'Input Contracting processes'!$K457,"")</f>
        <v/>
      </c>
      <c r="I457" s="201" t="str">
        <f>IF(COUNTA($N457:$O457)&gt;0,'Input Contracting processes'!$L457,"")</f>
        <v/>
      </c>
      <c r="J457" s="226" t="str">
        <f t="shared" si="11"/>
        <v/>
      </c>
      <c r="K457" s="226" t="str">
        <f t="shared" si="3"/>
        <v/>
      </c>
      <c r="L457" s="206"/>
      <c r="M457" s="221"/>
      <c r="N457" s="217"/>
      <c r="O457" s="165"/>
    </row>
    <row r="458" spans="1:15" ht="12.5">
      <c r="A458" s="220"/>
      <c r="B458" s="205"/>
      <c r="C458" s="201" t="str">
        <f t="shared" si="0"/>
        <v/>
      </c>
      <c r="D458" s="201" t="str">
        <f t="shared" si="4"/>
        <v/>
      </c>
      <c r="E458" s="201" t="str">
        <f t="shared" si="1"/>
        <v/>
      </c>
      <c r="F458" s="201" t="str">
        <f>IF(COUNTA($N458:$O458)&gt;0,'Input Contracting processes'!$P458,"")</f>
        <v/>
      </c>
      <c r="G458" s="201" t="str">
        <f>IF(COUNTA($N458:$O458)&gt;0,'Input Contracting processes'!$S458,"")</f>
        <v/>
      </c>
      <c r="H458" s="201" t="str">
        <f>IF(COUNTA($N458:$O458)&gt;0,'Input Contracting processes'!$K458,"")</f>
        <v/>
      </c>
      <c r="I458" s="201" t="str">
        <f>IF(COUNTA($N458:$O458)&gt;0,'Input Contracting processes'!$L458,"")</f>
        <v/>
      </c>
      <c r="J458" s="226" t="str">
        <f t="shared" si="11"/>
        <v/>
      </c>
      <c r="K458" s="226" t="str">
        <f t="shared" si="3"/>
        <v/>
      </c>
      <c r="L458" s="206"/>
      <c r="M458" s="221"/>
      <c r="N458" s="217"/>
      <c r="O458" s="165"/>
    </row>
    <row r="459" spans="1:15" ht="12.5">
      <c r="A459" s="220"/>
      <c r="B459" s="205"/>
      <c r="C459" s="201" t="str">
        <f t="shared" si="0"/>
        <v/>
      </c>
      <c r="D459" s="201" t="str">
        <f t="shared" si="4"/>
        <v/>
      </c>
      <c r="E459" s="201" t="str">
        <f t="shared" si="1"/>
        <v/>
      </c>
      <c r="F459" s="201" t="str">
        <f>IF(COUNTA($N459:$O459)&gt;0,'Input Contracting processes'!$P459,"")</f>
        <v/>
      </c>
      <c r="G459" s="201" t="str">
        <f>IF(COUNTA($N459:$O459)&gt;0,'Input Contracting processes'!$S459,"")</f>
        <v/>
      </c>
      <c r="H459" s="201" t="str">
        <f>IF(COUNTA($N459:$O459)&gt;0,'Input Contracting processes'!$K459,"")</f>
        <v/>
      </c>
      <c r="I459" s="201" t="str">
        <f>IF(COUNTA($N459:$O459)&gt;0,'Input Contracting processes'!$L459,"")</f>
        <v/>
      </c>
      <c r="J459" s="226" t="str">
        <f t="shared" si="11"/>
        <v/>
      </c>
      <c r="K459" s="226" t="str">
        <f t="shared" si="3"/>
        <v/>
      </c>
      <c r="L459" s="206"/>
      <c r="M459" s="221"/>
      <c r="N459" s="217"/>
      <c r="O459" s="165"/>
    </row>
    <row r="460" spans="1:15" ht="12.5">
      <c r="A460" s="220"/>
      <c r="B460" s="205"/>
      <c r="C460" s="201" t="str">
        <f t="shared" si="0"/>
        <v/>
      </c>
      <c r="D460" s="201" t="str">
        <f t="shared" si="4"/>
        <v/>
      </c>
      <c r="E460" s="201" t="str">
        <f t="shared" si="1"/>
        <v/>
      </c>
      <c r="F460" s="201" t="str">
        <f>IF(COUNTA($N460:$O460)&gt;0,'Input Contracting processes'!$P460,"")</f>
        <v/>
      </c>
      <c r="G460" s="201" t="str">
        <f>IF(COUNTA($N460:$O460)&gt;0,'Input Contracting processes'!$S460,"")</f>
        <v/>
      </c>
      <c r="H460" s="201" t="str">
        <f>IF(COUNTA($N460:$O460)&gt;0,'Input Contracting processes'!$K460,"")</f>
        <v/>
      </c>
      <c r="I460" s="201" t="str">
        <f>IF(COUNTA($N460:$O460)&gt;0,'Input Contracting processes'!$L460,"")</f>
        <v/>
      </c>
      <c r="J460" s="226" t="str">
        <f t="shared" si="11"/>
        <v/>
      </c>
      <c r="K460" s="226" t="str">
        <f t="shared" si="3"/>
        <v/>
      </c>
      <c r="L460" s="206"/>
      <c r="M460" s="221"/>
      <c r="N460" s="217"/>
      <c r="O460" s="165"/>
    </row>
    <row r="461" spans="1:15" ht="12.5">
      <c r="A461" s="220"/>
      <c r="B461" s="205"/>
      <c r="C461" s="201" t="str">
        <f t="shared" si="0"/>
        <v/>
      </c>
      <c r="D461" s="201" t="str">
        <f t="shared" si="4"/>
        <v/>
      </c>
      <c r="E461" s="201" t="str">
        <f t="shared" si="1"/>
        <v/>
      </c>
      <c r="F461" s="201" t="str">
        <f>IF(COUNTA($N461:$O461)&gt;0,'Input Contracting processes'!$P461,"")</f>
        <v/>
      </c>
      <c r="G461" s="201" t="str">
        <f>IF(COUNTA($N461:$O461)&gt;0,'Input Contracting processes'!$S461,"")</f>
        <v/>
      </c>
      <c r="H461" s="201" t="str">
        <f>IF(COUNTA($N461:$O461)&gt;0,'Input Contracting processes'!$K461,"")</f>
        <v/>
      </c>
      <c r="I461" s="201" t="str">
        <f>IF(COUNTA($N461:$O461)&gt;0,'Input Contracting processes'!$L461,"")</f>
        <v/>
      </c>
      <c r="J461" s="226" t="str">
        <f t="shared" si="11"/>
        <v/>
      </c>
      <c r="K461" s="226" t="str">
        <f t="shared" si="3"/>
        <v/>
      </c>
      <c r="L461" s="206"/>
      <c r="M461" s="221"/>
      <c r="N461" s="217"/>
      <c r="O461" s="165"/>
    </row>
    <row r="462" spans="1:15" ht="12.5">
      <c r="A462" s="220"/>
      <c r="B462" s="205"/>
      <c r="C462" s="201" t="str">
        <f t="shared" si="0"/>
        <v/>
      </c>
      <c r="D462" s="201" t="str">
        <f t="shared" si="4"/>
        <v/>
      </c>
      <c r="E462" s="201" t="str">
        <f t="shared" si="1"/>
        <v/>
      </c>
      <c r="F462" s="201" t="str">
        <f>IF(COUNTA($N462:$O462)&gt;0,'Input Contracting processes'!$P462,"")</f>
        <v/>
      </c>
      <c r="G462" s="201" t="str">
        <f>IF(COUNTA($N462:$O462)&gt;0,'Input Contracting processes'!$S462,"")</f>
        <v/>
      </c>
      <c r="H462" s="201" t="str">
        <f>IF(COUNTA($N462:$O462)&gt;0,'Input Contracting processes'!$K462,"")</f>
        <v/>
      </c>
      <c r="I462" s="201" t="str">
        <f>IF(COUNTA($N462:$O462)&gt;0,'Input Contracting processes'!$L462,"")</f>
        <v/>
      </c>
      <c r="J462" s="226" t="str">
        <f t="shared" si="11"/>
        <v/>
      </c>
      <c r="K462" s="226" t="str">
        <f t="shared" si="3"/>
        <v/>
      </c>
      <c r="L462" s="206"/>
      <c r="M462" s="221"/>
      <c r="N462" s="217"/>
      <c r="O462" s="165"/>
    </row>
    <row r="463" spans="1:15" ht="12.5">
      <c r="A463" s="220"/>
      <c r="B463" s="205"/>
      <c r="C463" s="201" t="str">
        <f t="shared" si="0"/>
        <v/>
      </c>
      <c r="D463" s="201" t="str">
        <f t="shared" si="4"/>
        <v/>
      </c>
      <c r="E463" s="201" t="str">
        <f t="shared" si="1"/>
        <v/>
      </c>
      <c r="F463" s="201" t="str">
        <f>IF(COUNTA($N463:$O463)&gt;0,'Input Contracting processes'!$P463,"")</f>
        <v/>
      </c>
      <c r="G463" s="201" t="str">
        <f>IF(COUNTA($N463:$O463)&gt;0,'Input Contracting processes'!$S463,"")</f>
        <v/>
      </c>
      <c r="H463" s="201" t="str">
        <f>IF(COUNTA($N463:$O463)&gt;0,'Input Contracting processes'!$K463,"")</f>
        <v/>
      </c>
      <c r="I463" s="201" t="str">
        <f>IF(COUNTA($N463:$O463)&gt;0,'Input Contracting processes'!$L463,"")</f>
        <v/>
      </c>
      <c r="J463" s="226" t="str">
        <f t="shared" si="11"/>
        <v/>
      </c>
      <c r="K463" s="226" t="str">
        <f t="shared" si="3"/>
        <v/>
      </c>
      <c r="L463" s="206"/>
      <c r="M463" s="221"/>
      <c r="N463" s="217"/>
      <c r="O463" s="165"/>
    </row>
    <row r="464" spans="1:15" ht="12.5">
      <c r="A464" s="220"/>
      <c r="B464" s="205"/>
      <c r="C464" s="201" t="str">
        <f t="shared" si="0"/>
        <v/>
      </c>
      <c r="D464" s="201" t="str">
        <f t="shared" si="4"/>
        <v/>
      </c>
      <c r="E464" s="201" t="str">
        <f t="shared" si="1"/>
        <v/>
      </c>
      <c r="F464" s="201" t="str">
        <f>IF(COUNTA($N464:$O464)&gt;0,'Input Contracting processes'!$P464,"")</f>
        <v/>
      </c>
      <c r="G464" s="201" t="str">
        <f>IF(COUNTA($N464:$O464)&gt;0,'Input Contracting processes'!$S464,"")</f>
        <v/>
      </c>
      <c r="H464" s="201" t="str">
        <f>IF(COUNTA($N464:$O464)&gt;0,'Input Contracting processes'!$K464,"")</f>
        <v/>
      </c>
      <c r="I464" s="201" t="str">
        <f>IF(COUNTA($N464:$O464)&gt;0,'Input Contracting processes'!$L464,"")</f>
        <v/>
      </c>
      <c r="J464" s="226" t="str">
        <f t="shared" si="11"/>
        <v/>
      </c>
      <c r="K464" s="226" t="str">
        <f t="shared" si="3"/>
        <v/>
      </c>
      <c r="L464" s="206"/>
      <c r="M464" s="221"/>
      <c r="N464" s="217"/>
      <c r="O464" s="165"/>
    </row>
    <row r="465" spans="1:15" ht="12.5">
      <c r="A465" s="220"/>
      <c r="B465" s="205"/>
      <c r="C465" s="201" t="str">
        <f t="shared" si="0"/>
        <v/>
      </c>
      <c r="D465" s="201" t="str">
        <f t="shared" si="4"/>
        <v/>
      </c>
      <c r="E465" s="201" t="str">
        <f t="shared" si="1"/>
        <v/>
      </c>
      <c r="F465" s="201" t="str">
        <f>IF(COUNTA($N465:$O465)&gt;0,'Input Contracting processes'!$P465,"")</f>
        <v/>
      </c>
      <c r="G465" s="201" t="str">
        <f>IF(COUNTA($N465:$O465)&gt;0,'Input Contracting processes'!$S465,"")</f>
        <v/>
      </c>
      <c r="H465" s="201" t="str">
        <f>IF(COUNTA($N465:$O465)&gt;0,'Input Contracting processes'!$K465,"")</f>
        <v/>
      </c>
      <c r="I465" s="201" t="str">
        <f>IF(COUNTA($N465:$O465)&gt;0,'Input Contracting processes'!$L465,"")</f>
        <v/>
      </c>
      <c r="J465" s="226" t="str">
        <f t="shared" si="11"/>
        <v/>
      </c>
      <c r="K465" s="226" t="str">
        <f t="shared" si="3"/>
        <v/>
      </c>
      <c r="L465" s="206"/>
      <c r="M465" s="221"/>
      <c r="N465" s="217"/>
      <c r="O465" s="165"/>
    </row>
    <row r="466" spans="1:15" ht="12.5">
      <c r="A466" s="220"/>
      <c r="B466" s="205"/>
      <c r="C466" s="201" t="str">
        <f t="shared" si="0"/>
        <v/>
      </c>
      <c r="D466" s="201" t="str">
        <f t="shared" si="4"/>
        <v/>
      </c>
      <c r="E466" s="201" t="str">
        <f t="shared" si="1"/>
        <v/>
      </c>
      <c r="F466" s="201" t="str">
        <f>IF(COUNTA($N466:$O466)&gt;0,'Input Contracting processes'!$P466,"")</f>
        <v/>
      </c>
      <c r="G466" s="201" t="str">
        <f>IF(COUNTA($N466:$O466)&gt;0,'Input Contracting processes'!$S466,"")</f>
        <v/>
      </c>
      <c r="H466" s="201" t="str">
        <f>IF(COUNTA($N466:$O466)&gt;0,'Input Contracting processes'!$K466,"")</f>
        <v/>
      </c>
      <c r="I466" s="201" t="str">
        <f>IF(COUNTA($N466:$O466)&gt;0,'Input Contracting processes'!$L466,"")</f>
        <v/>
      </c>
      <c r="J466" s="226" t="str">
        <f t="shared" si="11"/>
        <v/>
      </c>
      <c r="K466" s="226" t="str">
        <f t="shared" si="3"/>
        <v/>
      </c>
      <c r="L466" s="206"/>
      <c r="M466" s="221"/>
      <c r="N466" s="217"/>
      <c r="O466" s="165"/>
    </row>
    <row r="467" spans="1:15" ht="12.5">
      <c r="A467" s="220"/>
      <c r="B467" s="205"/>
      <c r="C467" s="201" t="str">
        <f t="shared" si="0"/>
        <v/>
      </c>
      <c r="D467" s="201" t="str">
        <f t="shared" si="4"/>
        <v/>
      </c>
      <c r="E467" s="201" t="str">
        <f t="shared" si="1"/>
        <v/>
      </c>
      <c r="F467" s="201" t="str">
        <f>IF(COUNTA($N467:$O467)&gt;0,'Input Contracting processes'!$P467,"")</f>
        <v/>
      </c>
      <c r="G467" s="201" t="str">
        <f>IF(COUNTA($N467:$O467)&gt;0,'Input Contracting processes'!$S467,"")</f>
        <v/>
      </c>
      <c r="H467" s="201" t="str">
        <f>IF(COUNTA($N467:$O467)&gt;0,'Input Contracting processes'!$K467,"")</f>
        <v/>
      </c>
      <c r="I467" s="201" t="str">
        <f>IF(COUNTA($N467:$O467)&gt;0,'Input Contracting processes'!$L467,"")</f>
        <v/>
      </c>
      <c r="J467" s="226" t="str">
        <f t="shared" si="11"/>
        <v/>
      </c>
      <c r="K467" s="226" t="str">
        <f t="shared" si="3"/>
        <v/>
      </c>
      <c r="L467" s="206"/>
      <c r="M467" s="221"/>
      <c r="N467" s="217"/>
      <c r="O467" s="165"/>
    </row>
    <row r="468" spans="1:15" ht="12.5">
      <c r="A468" s="220"/>
      <c r="B468" s="205"/>
      <c r="C468" s="201" t="str">
        <f t="shared" si="0"/>
        <v/>
      </c>
      <c r="D468" s="201" t="str">
        <f t="shared" si="4"/>
        <v/>
      </c>
      <c r="E468" s="201" t="str">
        <f t="shared" si="1"/>
        <v/>
      </c>
      <c r="F468" s="201" t="str">
        <f>IF(COUNTA($N468:$O468)&gt;0,'Input Contracting processes'!$P468,"")</f>
        <v/>
      </c>
      <c r="G468" s="201" t="str">
        <f>IF(COUNTA($N468:$O468)&gt;0,'Input Contracting processes'!$S468,"")</f>
        <v/>
      </c>
      <c r="H468" s="201" t="str">
        <f>IF(COUNTA($N468:$O468)&gt;0,'Input Contracting processes'!$K468,"")</f>
        <v/>
      </c>
      <c r="I468" s="201" t="str">
        <f>IF(COUNTA($N468:$O468)&gt;0,'Input Contracting processes'!$L468,"")</f>
        <v/>
      </c>
      <c r="J468" s="226" t="str">
        <f t="shared" si="11"/>
        <v/>
      </c>
      <c r="K468" s="226" t="str">
        <f t="shared" si="3"/>
        <v/>
      </c>
      <c r="L468" s="206"/>
      <c r="M468" s="221"/>
      <c r="N468" s="217"/>
      <c r="O468" s="165"/>
    </row>
    <row r="469" spans="1:15" ht="12.5">
      <c r="A469" s="220"/>
      <c r="B469" s="205"/>
      <c r="C469" s="201" t="str">
        <f t="shared" si="0"/>
        <v/>
      </c>
      <c r="D469" s="201" t="str">
        <f t="shared" si="4"/>
        <v/>
      </c>
      <c r="E469" s="201" t="str">
        <f t="shared" si="1"/>
        <v/>
      </c>
      <c r="F469" s="201" t="str">
        <f>IF(COUNTA($N469:$O469)&gt;0,'Input Contracting processes'!$P469,"")</f>
        <v/>
      </c>
      <c r="G469" s="201" t="str">
        <f>IF(COUNTA($N469:$O469)&gt;0,'Input Contracting processes'!$S469,"")</f>
        <v/>
      </c>
      <c r="H469" s="201" t="str">
        <f>IF(COUNTA($N469:$O469)&gt;0,'Input Contracting processes'!$K469,"")</f>
        <v/>
      </c>
      <c r="I469" s="201" t="str">
        <f>IF(COUNTA($N469:$O469)&gt;0,'Input Contracting processes'!$L469,"")</f>
        <v/>
      </c>
      <c r="J469" s="226" t="str">
        <f t="shared" si="11"/>
        <v/>
      </c>
      <c r="K469" s="226" t="str">
        <f t="shared" si="3"/>
        <v/>
      </c>
      <c r="L469" s="206"/>
      <c r="M469" s="221"/>
      <c r="N469" s="217"/>
      <c r="O469" s="165"/>
    </row>
    <row r="470" spans="1:15" ht="12.5">
      <c r="A470" s="220"/>
      <c r="B470" s="205"/>
      <c r="C470" s="201" t="str">
        <f t="shared" si="0"/>
        <v/>
      </c>
      <c r="D470" s="201" t="str">
        <f t="shared" si="4"/>
        <v/>
      </c>
      <c r="E470" s="201" t="str">
        <f t="shared" si="1"/>
        <v/>
      </c>
      <c r="F470" s="201" t="str">
        <f>IF(COUNTA($N470:$O470)&gt;0,'Input Contracting processes'!$P470,"")</f>
        <v/>
      </c>
      <c r="G470" s="201" t="str">
        <f>IF(COUNTA($N470:$O470)&gt;0,'Input Contracting processes'!$S470,"")</f>
        <v/>
      </c>
      <c r="H470" s="201" t="str">
        <f>IF(COUNTA($N470:$O470)&gt;0,'Input Contracting processes'!$K470,"")</f>
        <v/>
      </c>
      <c r="I470" s="201" t="str">
        <f>IF(COUNTA($N470:$O470)&gt;0,'Input Contracting processes'!$L470,"")</f>
        <v/>
      </c>
      <c r="J470" s="226" t="str">
        <f t="shared" si="11"/>
        <v/>
      </c>
      <c r="K470" s="226" t="str">
        <f t="shared" si="3"/>
        <v/>
      </c>
      <c r="L470" s="206"/>
      <c r="M470" s="221"/>
      <c r="N470" s="217"/>
      <c r="O470" s="165"/>
    </row>
    <row r="471" spans="1:15" ht="12.5">
      <c r="A471" s="220"/>
      <c r="B471" s="205"/>
      <c r="C471" s="201" t="str">
        <f t="shared" si="0"/>
        <v/>
      </c>
      <c r="D471" s="201" t="str">
        <f t="shared" si="4"/>
        <v/>
      </c>
      <c r="E471" s="201" t="str">
        <f t="shared" si="1"/>
        <v/>
      </c>
      <c r="F471" s="201" t="str">
        <f>IF(COUNTA($N471:$O471)&gt;0,'Input Contracting processes'!$P471,"")</f>
        <v/>
      </c>
      <c r="G471" s="201" t="str">
        <f>IF(COUNTA($N471:$O471)&gt;0,'Input Contracting processes'!$S471,"")</f>
        <v/>
      </c>
      <c r="H471" s="201" t="str">
        <f>IF(COUNTA($N471:$O471)&gt;0,'Input Contracting processes'!$K471,"")</f>
        <v/>
      </c>
      <c r="I471" s="201" t="str">
        <f>IF(COUNTA($N471:$O471)&gt;0,'Input Contracting processes'!$L471,"")</f>
        <v/>
      </c>
      <c r="J471" s="226" t="str">
        <f t="shared" si="11"/>
        <v/>
      </c>
      <c r="K471" s="226" t="str">
        <f t="shared" si="3"/>
        <v/>
      </c>
      <c r="L471" s="206"/>
      <c r="M471" s="221"/>
      <c r="N471" s="217"/>
      <c r="O471" s="165"/>
    </row>
    <row r="472" spans="1:15" ht="12.5">
      <c r="A472" s="220"/>
      <c r="B472" s="205"/>
      <c r="C472" s="201" t="str">
        <f t="shared" si="0"/>
        <v/>
      </c>
      <c r="D472" s="201" t="str">
        <f t="shared" si="4"/>
        <v/>
      </c>
      <c r="E472" s="201" t="str">
        <f t="shared" si="1"/>
        <v/>
      </c>
      <c r="F472" s="201" t="str">
        <f>IF(COUNTA($N472:$O472)&gt;0,'Input Contracting processes'!$P472,"")</f>
        <v/>
      </c>
      <c r="G472" s="201" t="str">
        <f>IF(COUNTA($N472:$O472)&gt;0,'Input Contracting processes'!$S472,"")</f>
        <v/>
      </c>
      <c r="H472" s="201" t="str">
        <f>IF(COUNTA($N472:$O472)&gt;0,'Input Contracting processes'!$K472,"")</f>
        <v/>
      </c>
      <c r="I472" s="201" t="str">
        <f>IF(COUNTA($N472:$O472)&gt;0,'Input Contracting processes'!$L472,"")</f>
        <v/>
      </c>
      <c r="J472" s="226" t="str">
        <f t="shared" si="11"/>
        <v/>
      </c>
      <c r="K472" s="226" t="str">
        <f t="shared" si="3"/>
        <v/>
      </c>
      <c r="L472" s="206"/>
      <c r="M472" s="221"/>
      <c r="N472" s="217"/>
      <c r="O472" s="165"/>
    </row>
    <row r="473" spans="1:15" ht="12.5">
      <c r="A473" s="220"/>
      <c r="B473" s="205"/>
      <c r="C473" s="201" t="str">
        <f t="shared" si="0"/>
        <v/>
      </c>
      <c r="D473" s="201" t="str">
        <f t="shared" si="4"/>
        <v/>
      </c>
      <c r="E473" s="201" t="str">
        <f t="shared" si="1"/>
        <v/>
      </c>
      <c r="F473" s="201" t="str">
        <f>IF(COUNTA($N473:$O473)&gt;0,'Input Contracting processes'!$P473,"")</f>
        <v/>
      </c>
      <c r="G473" s="201" t="str">
        <f>IF(COUNTA($N473:$O473)&gt;0,'Input Contracting processes'!$S473,"")</f>
        <v/>
      </c>
      <c r="H473" s="201" t="str">
        <f>IF(COUNTA($N473:$O473)&gt;0,'Input Contracting processes'!$K473,"")</f>
        <v/>
      </c>
      <c r="I473" s="201" t="str">
        <f>IF(COUNTA($N473:$O473)&gt;0,'Input Contracting processes'!$L473,"")</f>
        <v/>
      </c>
      <c r="J473" s="226" t="str">
        <f t="shared" si="11"/>
        <v/>
      </c>
      <c r="K473" s="226" t="str">
        <f t="shared" si="3"/>
        <v/>
      </c>
      <c r="L473" s="206"/>
      <c r="M473" s="221"/>
      <c r="N473" s="217"/>
      <c r="O473" s="165"/>
    </row>
    <row r="474" spans="1:15" ht="12.5">
      <c r="A474" s="220"/>
      <c r="B474" s="205"/>
      <c r="C474" s="201" t="str">
        <f t="shared" si="0"/>
        <v/>
      </c>
      <c r="D474" s="201" t="str">
        <f t="shared" si="4"/>
        <v/>
      </c>
      <c r="E474" s="201" t="str">
        <f t="shared" si="1"/>
        <v/>
      </c>
      <c r="F474" s="201" t="str">
        <f>IF(COUNTA($N474:$O474)&gt;0,'Input Contracting processes'!$P474,"")</f>
        <v/>
      </c>
      <c r="G474" s="201" t="str">
        <f>IF(COUNTA($N474:$O474)&gt;0,'Input Contracting processes'!$S474,"")</f>
        <v/>
      </c>
      <c r="H474" s="201" t="str">
        <f>IF(COUNTA($N474:$O474)&gt;0,'Input Contracting processes'!$K474,"")</f>
        <v/>
      </c>
      <c r="I474" s="201" t="str">
        <f>IF(COUNTA($N474:$O474)&gt;0,'Input Contracting processes'!$L474,"")</f>
        <v/>
      </c>
      <c r="J474" s="226" t="str">
        <f t="shared" si="11"/>
        <v/>
      </c>
      <c r="K474" s="226" t="str">
        <f t="shared" si="3"/>
        <v/>
      </c>
      <c r="L474" s="206"/>
      <c r="M474" s="221"/>
      <c r="N474" s="217"/>
      <c r="O474" s="165"/>
    </row>
    <row r="475" spans="1:15" ht="12.5">
      <c r="A475" s="220"/>
      <c r="B475" s="205"/>
      <c r="C475" s="201" t="str">
        <f t="shared" si="0"/>
        <v/>
      </c>
      <c r="D475" s="201" t="str">
        <f t="shared" si="4"/>
        <v/>
      </c>
      <c r="E475" s="201" t="str">
        <f t="shared" si="1"/>
        <v/>
      </c>
      <c r="F475" s="201" t="str">
        <f>IF(COUNTA($N475:$O475)&gt;0,'Input Contracting processes'!$P475,"")</f>
        <v/>
      </c>
      <c r="G475" s="201" t="str">
        <f>IF(COUNTA($N475:$O475)&gt;0,'Input Contracting processes'!$S475,"")</f>
        <v/>
      </c>
      <c r="H475" s="201" t="str">
        <f>IF(COUNTA($N475:$O475)&gt;0,'Input Contracting processes'!$K475,"")</f>
        <v/>
      </c>
      <c r="I475" s="201" t="str">
        <f>IF(COUNTA($N475:$O475)&gt;0,'Input Contracting processes'!$L475,"")</f>
        <v/>
      </c>
      <c r="J475" s="226" t="str">
        <f t="shared" si="11"/>
        <v/>
      </c>
      <c r="K475" s="226" t="str">
        <f t="shared" si="3"/>
        <v/>
      </c>
      <c r="L475" s="206"/>
      <c r="M475" s="221"/>
      <c r="N475" s="217"/>
      <c r="O475" s="165"/>
    </row>
    <row r="476" spans="1:15" ht="12.5">
      <c r="A476" s="220"/>
      <c r="B476" s="205"/>
      <c r="C476" s="201" t="str">
        <f t="shared" si="0"/>
        <v/>
      </c>
      <c r="D476" s="201" t="str">
        <f t="shared" si="4"/>
        <v/>
      </c>
      <c r="E476" s="201" t="str">
        <f t="shared" si="1"/>
        <v/>
      </c>
      <c r="F476" s="201" t="str">
        <f>IF(COUNTA($N476:$O476)&gt;0,'Input Contracting processes'!$P476,"")</f>
        <v/>
      </c>
      <c r="G476" s="201" t="str">
        <f>IF(COUNTA($N476:$O476)&gt;0,'Input Contracting processes'!$S476,"")</f>
        <v/>
      </c>
      <c r="H476" s="201" t="str">
        <f>IF(COUNTA($N476:$O476)&gt;0,'Input Contracting processes'!$K476,"")</f>
        <v/>
      </c>
      <c r="I476" s="201" t="str">
        <f>IF(COUNTA($N476:$O476)&gt;0,'Input Contracting processes'!$L476,"")</f>
        <v/>
      </c>
      <c r="J476" s="226" t="str">
        <f t="shared" si="11"/>
        <v/>
      </c>
      <c r="K476" s="226" t="str">
        <f t="shared" si="3"/>
        <v/>
      </c>
      <c r="L476" s="206"/>
      <c r="M476" s="221"/>
      <c r="N476" s="217"/>
      <c r="O476" s="165"/>
    </row>
    <row r="477" spans="1:15" ht="12.5">
      <c r="A477" s="220"/>
      <c r="B477" s="205"/>
      <c r="C477" s="201" t="str">
        <f t="shared" si="0"/>
        <v/>
      </c>
      <c r="D477" s="201" t="str">
        <f t="shared" si="4"/>
        <v/>
      </c>
      <c r="E477" s="201" t="str">
        <f t="shared" si="1"/>
        <v/>
      </c>
      <c r="F477" s="201" t="str">
        <f>IF(COUNTA($N477:$O477)&gt;0,'Input Contracting processes'!$P477,"")</f>
        <v/>
      </c>
      <c r="G477" s="201" t="str">
        <f>IF(COUNTA($N477:$O477)&gt;0,'Input Contracting processes'!$S477,"")</f>
        <v/>
      </c>
      <c r="H477" s="201" t="str">
        <f>IF(COUNTA($N477:$O477)&gt;0,'Input Contracting processes'!$K477,"")</f>
        <v/>
      </c>
      <c r="I477" s="201" t="str">
        <f>IF(COUNTA($N477:$O477)&gt;0,'Input Contracting processes'!$L477,"")</f>
        <v/>
      </c>
      <c r="J477" s="226" t="str">
        <f t="shared" si="11"/>
        <v/>
      </c>
      <c r="K477" s="226" t="str">
        <f t="shared" si="3"/>
        <v/>
      </c>
      <c r="L477" s="206"/>
      <c r="M477" s="221"/>
      <c r="N477" s="217"/>
      <c r="O477" s="165"/>
    </row>
    <row r="478" spans="1:15" ht="12.5">
      <c r="A478" s="220"/>
      <c r="B478" s="205"/>
      <c r="C478" s="201" t="str">
        <f t="shared" si="0"/>
        <v/>
      </c>
      <c r="D478" s="201" t="str">
        <f t="shared" si="4"/>
        <v/>
      </c>
      <c r="E478" s="201" t="str">
        <f t="shared" si="1"/>
        <v/>
      </c>
      <c r="F478" s="201" t="str">
        <f>IF(COUNTA($N478:$O478)&gt;0,'Input Contracting processes'!$P478,"")</f>
        <v/>
      </c>
      <c r="G478" s="201" t="str">
        <f>IF(COUNTA($N478:$O478)&gt;0,'Input Contracting processes'!$S478,"")</f>
        <v/>
      </c>
      <c r="H478" s="201" t="str">
        <f>IF(COUNTA($N478:$O478)&gt;0,'Input Contracting processes'!$K478,"")</f>
        <v/>
      </c>
      <c r="I478" s="201" t="str">
        <f>IF(COUNTA($N478:$O478)&gt;0,'Input Contracting processes'!$L478,"")</f>
        <v/>
      </c>
      <c r="J478" s="226" t="str">
        <f t="shared" si="11"/>
        <v/>
      </c>
      <c r="K478" s="226" t="str">
        <f t="shared" si="3"/>
        <v/>
      </c>
      <c r="L478" s="206"/>
      <c r="M478" s="221"/>
      <c r="N478" s="217"/>
      <c r="O478" s="165"/>
    </row>
    <row r="479" spans="1:15" ht="12.5">
      <c r="A479" s="220"/>
      <c r="B479" s="205"/>
      <c r="C479" s="201" t="str">
        <f t="shared" si="0"/>
        <v/>
      </c>
      <c r="D479" s="201" t="str">
        <f t="shared" si="4"/>
        <v/>
      </c>
      <c r="E479" s="201" t="str">
        <f t="shared" si="1"/>
        <v/>
      </c>
      <c r="F479" s="201" t="str">
        <f>IF(COUNTA($N479:$O479)&gt;0,'Input Contracting processes'!$P479,"")</f>
        <v/>
      </c>
      <c r="G479" s="201" t="str">
        <f>IF(COUNTA($N479:$O479)&gt;0,'Input Contracting processes'!$S479,"")</f>
        <v/>
      </c>
      <c r="H479" s="201" t="str">
        <f>IF(COUNTA($N479:$O479)&gt;0,'Input Contracting processes'!$K479,"")</f>
        <v/>
      </c>
      <c r="I479" s="201" t="str">
        <f>IF(COUNTA($N479:$O479)&gt;0,'Input Contracting processes'!$L479,"")</f>
        <v/>
      </c>
      <c r="J479" s="226" t="str">
        <f t="shared" si="11"/>
        <v/>
      </c>
      <c r="K479" s="226" t="str">
        <f t="shared" si="3"/>
        <v/>
      </c>
      <c r="L479" s="206"/>
      <c r="M479" s="221"/>
      <c r="N479" s="217"/>
      <c r="O479" s="165"/>
    </row>
    <row r="480" spans="1:15" ht="12.5">
      <c r="A480" s="220"/>
      <c r="B480" s="205"/>
      <c r="C480" s="201" t="str">
        <f t="shared" si="0"/>
        <v/>
      </c>
      <c r="D480" s="201" t="str">
        <f t="shared" si="4"/>
        <v/>
      </c>
      <c r="E480" s="201" t="str">
        <f t="shared" si="1"/>
        <v/>
      </c>
      <c r="F480" s="201" t="str">
        <f>IF(COUNTA($N480:$O480)&gt;0,'Input Contracting processes'!$P480,"")</f>
        <v/>
      </c>
      <c r="G480" s="201" t="str">
        <f>IF(COUNTA($N480:$O480)&gt;0,'Input Contracting processes'!$S480,"")</f>
        <v/>
      </c>
      <c r="H480" s="201" t="str">
        <f>IF(COUNTA($N480:$O480)&gt;0,'Input Contracting processes'!$K480,"")</f>
        <v/>
      </c>
      <c r="I480" s="201" t="str">
        <f>IF(COUNTA($N480:$O480)&gt;0,'Input Contracting processes'!$L480,"")</f>
        <v/>
      </c>
      <c r="J480" s="226" t="str">
        <f t="shared" si="11"/>
        <v/>
      </c>
      <c r="K480" s="226" t="str">
        <f t="shared" si="3"/>
        <v/>
      </c>
      <c r="L480" s="206"/>
      <c r="M480" s="221"/>
      <c r="N480" s="217"/>
      <c r="O480" s="165"/>
    </row>
    <row r="481" spans="1:15" ht="12.5">
      <c r="A481" s="220"/>
      <c r="B481" s="205"/>
      <c r="C481" s="201" t="str">
        <f t="shared" si="0"/>
        <v/>
      </c>
      <c r="D481" s="201" t="str">
        <f t="shared" si="4"/>
        <v/>
      </c>
      <c r="E481" s="201" t="str">
        <f t="shared" si="1"/>
        <v/>
      </c>
      <c r="F481" s="201" t="str">
        <f>IF(COUNTA($N481:$O481)&gt;0,'Input Contracting processes'!$P481,"")</f>
        <v/>
      </c>
      <c r="G481" s="201" t="str">
        <f>IF(COUNTA($N481:$O481)&gt;0,'Input Contracting processes'!$S481,"")</f>
        <v/>
      </c>
      <c r="H481" s="201" t="str">
        <f>IF(COUNTA($N481:$O481)&gt;0,'Input Contracting processes'!$K481,"")</f>
        <v/>
      </c>
      <c r="I481" s="201" t="str">
        <f>IF(COUNTA($N481:$O481)&gt;0,'Input Contracting processes'!$L481,"")</f>
        <v/>
      </c>
      <c r="J481" s="226" t="str">
        <f t="shared" si="11"/>
        <v/>
      </c>
      <c r="K481" s="226" t="str">
        <f t="shared" si="3"/>
        <v/>
      </c>
      <c r="L481" s="206"/>
      <c r="M481" s="221"/>
      <c r="N481" s="217"/>
      <c r="O481" s="165"/>
    </row>
    <row r="482" spans="1:15" ht="12.5">
      <c r="A482" s="220"/>
      <c r="B482" s="205"/>
      <c r="C482" s="201" t="str">
        <f t="shared" si="0"/>
        <v/>
      </c>
      <c r="D482" s="201" t="str">
        <f t="shared" si="4"/>
        <v/>
      </c>
      <c r="E482" s="201" t="str">
        <f t="shared" si="1"/>
        <v/>
      </c>
      <c r="F482" s="201" t="str">
        <f>IF(COUNTA($N482:$O482)&gt;0,'Input Contracting processes'!$P482,"")</f>
        <v/>
      </c>
      <c r="G482" s="201" t="str">
        <f>IF(COUNTA($N482:$O482)&gt;0,'Input Contracting processes'!$S482,"")</f>
        <v/>
      </c>
      <c r="H482" s="201" t="str">
        <f>IF(COUNTA($N482:$O482)&gt;0,'Input Contracting processes'!$K482,"")</f>
        <v/>
      </c>
      <c r="I482" s="201" t="str">
        <f>IF(COUNTA($N482:$O482)&gt;0,'Input Contracting processes'!$L482,"")</f>
        <v/>
      </c>
      <c r="J482" s="226" t="str">
        <f t="shared" si="11"/>
        <v/>
      </c>
      <c r="K482" s="226" t="str">
        <f t="shared" si="3"/>
        <v/>
      </c>
      <c r="L482" s="206"/>
      <c r="M482" s="221"/>
      <c r="N482" s="217"/>
      <c r="O482" s="165"/>
    </row>
    <row r="483" spans="1:15" ht="12.5">
      <c r="A483" s="220"/>
      <c r="B483" s="205"/>
      <c r="C483" s="201" t="str">
        <f t="shared" si="0"/>
        <v/>
      </c>
      <c r="D483" s="201" t="str">
        <f t="shared" si="4"/>
        <v/>
      </c>
      <c r="E483" s="201" t="str">
        <f t="shared" si="1"/>
        <v/>
      </c>
      <c r="F483" s="201" t="str">
        <f>IF(COUNTA($N483:$O483)&gt;0,'Input Contracting processes'!$P483,"")</f>
        <v/>
      </c>
      <c r="G483" s="201" t="str">
        <f>IF(COUNTA($N483:$O483)&gt;0,'Input Contracting processes'!$S483,"")</f>
        <v/>
      </c>
      <c r="H483" s="201" t="str">
        <f>IF(COUNTA($N483:$O483)&gt;0,'Input Contracting processes'!$K483,"")</f>
        <v/>
      </c>
      <c r="I483" s="201" t="str">
        <f>IF(COUNTA($N483:$O483)&gt;0,'Input Contracting processes'!$L483,"")</f>
        <v/>
      </c>
      <c r="J483" s="226" t="str">
        <f t="shared" si="11"/>
        <v/>
      </c>
      <c r="K483" s="226" t="str">
        <f t="shared" si="3"/>
        <v/>
      </c>
      <c r="L483" s="206"/>
      <c r="M483" s="221"/>
      <c r="N483" s="217"/>
      <c r="O483" s="165"/>
    </row>
    <row r="484" spans="1:15" ht="12.5">
      <c r="A484" s="220"/>
      <c r="B484" s="205"/>
      <c r="C484" s="201" t="str">
        <f t="shared" si="0"/>
        <v/>
      </c>
      <c r="D484" s="201" t="str">
        <f t="shared" si="4"/>
        <v/>
      </c>
      <c r="E484" s="201" t="str">
        <f t="shared" si="1"/>
        <v/>
      </c>
      <c r="F484" s="201" t="str">
        <f>IF(COUNTA($N484:$O484)&gt;0,'Input Contracting processes'!$P484,"")</f>
        <v/>
      </c>
      <c r="G484" s="201" t="str">
        <f>IF(COUNTA($N484:$O484)&gt;0,'Input Contracting processes'!$S484,"")</f>
        <v/>
      </c>
      <c r="H484" s="201" t="str">
        <f>IF(COUNTA($N484:$O484)&gt;0,'Input Contracting processes'!$K484,"")</f>
        <v/>
      </c>
      <c r="I484" s="201" t="str">
        <f>IF(COUNTA($N484:$O484)&gt;0,'Input Contracting processes'!$L484,"")</f>
        <v/>
      </c>
      <c r="J484" s="226" t="str">
        <f t="shared" si="11"/>
        <v/>
      </c>
      <c r="K484" s="226" t="str">
        <f t="shared" si="3"/>
        <v/>
      </c>
      <c r="L484" s="206"/>
      <c r="M484" s="221"/>
      <c r="N484" s="217"/>
      <c r="O484" s="165"/>
    </row>
    <row r="485" spans="1:15" ht="12.5">
      <c r="A485" s="220"/>
      <c r="B485" s="205"/>
      <c r="C485" s="201" t="str">
        <f t="shared" si="0"/>
        <v/>
      </c>
      <c r="D485" s="201" t="str">
        <f t="shared" si="4"/>
        <v/>
      </c>
      <c r="E485" s="201" t="str">
        <f t="shared" si="1"/>
        <v/>
      </c>
      <c r="F485" s="201" t="str">
        <f>IF(COUNTA($N485:$O485)&gt;0,'Input Contracting processes'!$P485,"")</f>
        <v/>
      </c>
      <c r="G485" s="201" t="str">
        <f>IF(COUNTA($N485:$O485)&gt;0,'Input Contracting processes'!$S485,"")</f>
        <v/>
      </c>
      <c r="H485" s="201" t="str">
        <f>IF(COUNTA($N485:$O485)&gt;0,'Input Contracting processes'!$K485,"")</f>
        <v/>
      </c>
      <c r="I485" s="201" t="str">
        <f>IF(COUNTA($N485:$O485)&gt;0,'Input Contracting processes'!$L485,"")</f>
        <v/>
      </c>
      <c r="J485" s="226" t="str">
        <f t="shared" si="11"/>
        <v/>
      </c>
      <c r="K485" s="226" t="str">
        <f t="shared" si="3"/>
        <v/>
      </c>
      <c r="L485" s="206"/>
      <c r="M485" s="221"/>
      <c r="N485" s="217"/>
      <c r="O485" s="165"/>
    </row>
    <row r="486" spans="1:15" ht="12.5">
      <c r="A486" s="220"/>
      <c r="B486" s="205"/>
      <c r="C486" s="201" t="str">
        <f t="shared" si="0"/>
        <v/>
      </c>
      <c r="D486" s="201" t="str">
        <f t="shared" si="4"/>
        <v/>
      </c>
      <c r="E486" s="201" t="str">
        <f t="shared" si="1"/>
        <v/>
      </c>
      <c r="F486" s="201" t="str">
        <f>IF(COUNTA($N486:$O486)&gt;0,'Input Contracting processes'!$P486,"")</f>
        <v/>
      </c>
      <c r="G486" s="201" t="str">
        <f>IF(COUNTA($N486:$O486)&gt;0,'Input Contracting processes'!$S486,"")</f>
        <v/>
      </c>
      <c r="H486" s="201" t="str">
        <f>IF(COUNTA($N486:$O486)&gt;0,'Input Contracting processes'!$K486,"")</f>
        <v/>
      </c>
      <c r="I486" s="201" t="str">
        <f>IF(COUNTA($N486:$O486)&gt;0,'Input Contracting processes'!$L486,"")</f>
        <v/>
      </c>
      <c r="J486" s="226" t="str">
        <f t="shared" si="11"/>
        <v/>
      </c>
      <c r="K486" s="226" t="str">
        <f t="shared" si="3"/>
        <v/>
      </c>
      <c r="L486" s="206"/>
      <c r="M486" s="221"/>
      <c r="N486" s="217"/>
      <c r="O486" s="165"/>
    </row>
    <row r="487" spans="1:15" ht="12.5">
      <c r="A487" s="220"/>
      <c r="B487" s="205"/>
      <c r="C487" s="201" t="str">
        <f t="shared" si="0"/>
        <v/>
      </c>
      <c r="D487" s="201" t="str">
        <f t="shared" si="4"/>
        <v/>
      </c>
      <c r="E487" s="201" t="str">
        <f t="shared" si="1"/>
        <v/>
      </c>
      <c r="F487" s="201" t="str">
        <f>IF(COUNTA($N487:$O487)&gt;0,'Input Contracting processes'!$P487,"")</f>
        <v/>
      </c>
      <c r="G487" s="201" t="str">
        <f>IF(COUNTA($N487:$O487)&gt;0,'Input Contracting processes'!$S487,"")</f>
        <v/>
      </c>
      <c r="H487" s="201" t="str">
        <f>IF(COUNTA($N487:$O487)&gt;0,'Input Contracting processes'!$K487,"")</f>
        <v/>
      </c>
      <c r="I487" s="201" t="str">
        <f>IF(COUNTA($N487:$O487)&gt;0,'Input Contracting processes'!$L487,"")</f>
        <v/>
      </c>
      <c r="J487" s="226" t="str">
        <f t="shared" si="11"/>
        <v/>
      </c>
      <c r="K487" s="226" t="str">
        <f t="shared" si="3"/>
        <v/>
      </c>
      <c r="L487" s="206"/>
      <c r="M487" s="221"/>
      <c r="N487" s="217"/>
      <c r="O487" s="165"/>
    </row>
    <row r="488" spans="1:15" ht="12.5">
      <c r="A488" s="220"/>
      <c r="B488" s="205"/>
      <c r="C488" s="201" t="str">
        <f t="shared" si="0"/>
        <v/>
      </c>
      <c r="D488" s="201" t="str">
        <f t="shared" si="4"/>
        <v/>
      </c>
      <c r="E488" s="201" t="str">
        <f t="shared" si="1"/>
        <v/>
      </c>
      <c r="F488" s="201" t="str">
        <f>IF(COUNTA($N488:$O488)&gt;0,'Input Contracting processes'!$P488,"")</f>
        <v/>
      </c>
      <c r="G488" s="201" t="str">
        <f>IF(COUNTA($N488:$O488)&gt;0,'Input Contracting processes'!$S488,"")</f>
        <v/>
      </c>
      <c r="H488" s="201" t="str">
        <f>IF(COUNTA($N488:$O488)&gt;0,'Input Contracting processes'!$K488,"")</f>
        <v/>
      </c>
      <c r="I488" s="201" t="str">
        <f>IF(COUNTA($N488:$O488)&gt;0,'Input Contracting processes'!$L488,"")</f>
        <v/>
      </c>
      <c r="J488" s="226" t="str">
        <f t="shared" si="11"/>
        <v/>
      </c>
      <c r="K488" s="226" t="str">
        <f t="shared" si="3"/>
        <v/>
      </c>
      <c r="L488" s="206"/>
      <c r="M488" s="221"/>
      <c r="N488" s="217"/>
      <c r="O488" s="165"/>
    </row>
    <row r="489" spans="1:15" ht="12.5">
      <c r="A489" s="220"/>
      <c r="B489" s="205"/>
      <c r="C489" s="201" t="str">
        <f t="shared" si="0"/>
        <v/>
      </c>
      <c r="D489" s="201" t="str">
        <f t="shared" si="4"/>
        <v/>
      </c>
      <c r="E489" s="201" t="str">
        <f t="shared" si="1"/>
        <v/>
      </c>
      <c r="F489" s="201" t="str">
        <f>IF(COUNTA($N489:$O489)&gt;0,'Input Contracting processes'!$P489,"")</f>
        <v/>
      </c>
      <c r="G489" s="201" t="str">
        <f>IF(COUNTA($N489:$O489)&gt;0,'Input Contracting processes'!$S489,"")</f>
        <v/>
      </c>
      <c r="H489" s="201" t="str">
        <f>IF(COUNTA($N489:$O489)&gt;0,'Input Contracting processes'!$K489,"")</f>
        <v/>
      </c>
      <c r="I489" s="201" t="str">
        <f>IF(COUNTA($N489:$O489)&gt;0,'Input Contracting processes'!$L489,"")</f>
        <v/>
      </c>
      <c r="J489" s="226" t="str">
        <f t="shared" si="11"/>
        <v/>
      </c>
      <c r="K489" s="226" t="str">
        <f t="shared" si="3"/>
        <v/>
      </c>
      <c r="L489" s="206"/>
      <c r="M489" s="221"/>
      <c r="N489" s="217"/>
      <c r="O489" s="165"/>
    </row>
    <row r="490" spans="1:15" ht="12.5">
      <c r="A490" s="220"/>
      <c r="B490" s="205"/>
      <c r="C490" s="201" t="str">
        <f t="shared" si="0"/>
        <v/>
      </c>
      <c r="D490" s="201" t="str">
        <f t="shared" si="4"/>
        <v/>
      </c>
      <c r="E490" s="201" t="str">
        <f t="shared" si="1"/>
        <v/>
      </c>
      <c r="F490" s="201" t="str">
        <f>IF(COUNTA($N490:$O490)&gt;0,'Input Contracting processes'!$P490,"")</f>
        <v/>
      </c>
      <c r="G490" s="201" t="str">
        <f>IF(COUNTA($N490:$O490)&gt;0,'Input Contracting processes'!$S490,"")</f>
        <v/>
      </c>
      <c r="H490" s="201" t="str">
        <f>IF(COUNTA($N490:$O490)&gt;0,'Input Contracting processes'!$K490,"")</f>
        <v/>
      </c>
      <c r="I490" s="201" t="str">
        <f>IF(COUNTA($N490:$O490)&gt;0,'Input Contracting processes'!$L490,"")</f>
        <v/>
      </c>
      <c r="J490" s="226" t="str">
        <f t="shared" si="11"/>
        <v/>
      </c>
      <c r="K490" s="226" t="str">
        <f t="shared" si="3"/>
        <v/>
      </c>
      <c r="L490" s="206"/>
      <c r="M490" s="221"/>
      <c r="N490" s="217"/>
      <c r="O490" s="165"/>
    </row>
    <row r="491" spans="1:15" ht="12.5">
      <c r="A491" s="220"/>
      <c r="B491" s="205"/>
      <c r="C491" s="201" t="str">
        <f t="shared" si="0"/>
        <v/>
      </c>
      <c r="D491" s="201" t="str">
        <f t="shared" si="4"/>
        <v/>
      </c>
      <c r="E491" s="201" t="str">
        <f t="shared" si="1"/>
        <v/>
      </c>
      <c r="F491" s="201" t="str">
        <f>IF(COUNTA($N491:$O491)&gt;0,'Input Contracting processes'!$P491,"")</f>
        <v/>
      </c>
      <c r="G491" s="201" t="str">
        <f>IF(COUNTA($N491:$O491)&gt;0,'Input Contracting processes'!$S491,"")</f>
        <v/>
      </c>
      <c r="H491" s="201" t="str">
        <f>IF(COUNTA($N491:$O491)&gt;0,'Input Contracting processes'!$K491,"")</f>
        <v/>
      </c>
      <c r="I491" s="201" t="str">
        <f>IF(COUNTA($N491:$O491)&gt;0,'Input Contracting processes'!$L491,"")</f>
        <v/>
      </c>
      <c r="J491" s="226" t="str">
        <f t="shared" si="11"/>
        <v/>
      </c>
      <c r="K491" s="226" t="str">
        <f t="shared" si="3"/>
        <v/>
      </c>
      <c r="L491" s="206"/>
      <c r="M491" s="221"/>
      <c r="N491" s="217"/>
      <c r="O491" s="165"/>
    </row>
    <row r="492" spans="1:15" ht="12.5">
      <c r="A492" s="220"/>
      <c r="B492" s="205"/>
      <c r="C492" s="201" t="str">
        <f t="shared" si="0"/>
        <v/>
      </c>
      <c r="D492" s="201" t="str">
        <f t="shared" si="4"/>
        <v/>
      </c>
      <c r="E492" s="201" t="str">
        <f t="shared" si="1"/>
        <v/>
      </c>
      <c r="F492" s="201" t="str">
        <f>IF(COUNTA($N492:$O492)&gt;0,'Input Contracting processes'!$P492,"")</f>
        <v/>
      </c>
      <c r="G492" s="201" t="str">
        <f>IF(COUNTA($N492:$O492)&gt;0,'Input Contracting processes'!$S492,"")</f>
        <v/>
      </c>
      <c r="H492" s="201" t="str">
        <f>IF(COUNTA($N492:$O492)&gt;0,'Input Contracting processes'!$K492,"")</f>
        <v/>
      </c>
      <c r="I492" s="201" t="str">
        <f>IF(COUNTA($N492:$O492)&gt;0,'Input Contracting processes'!$L492,"")</f>
        <v/>
      </c>
      <c r="J492" s="226" t="str">
        <f t="shared" si="11"/>
        <v/>
      </c>
      <c r="K492" s="226" t="str">
        <f t="shared" si="3"/>
        <v/>
      </c>
      <c r="L492" s="206"/>
      <c r="M492" s="221"/>
      <c r="N492" s="217"/>
      <c r="O492" s="165"/>
    </row>
    <row r="493" spans="1:15" ht="12.5">
      <c r="A493" s="220"/>
      <c r="B493" s="205"/>
      <c r="C493" s="201" t="str">
        <f t="shared" si="0"/>
        <v/>
      </c>
      <c r="D493" s="201" t="str">
        <f t="shared" si="4"/>
        <v/>
      </c>
      <c r="E493" s="201" t="str">
        <f t="shared" si="1"/>
        <v/>
      </c>
      <c r="F493" s="201" t="str">
        <f>IF(COUNTA($N493:$O493)&gt;0,'Input Contracting processes'!$P493,"")</f>
        <v/>
      </c>
      <c r="G493" s="201" t="str">
        <f>IF(COUNTA($N493:$O493)&gt;0,'Input Contracting processes'!$S493,"")</f>
        <v/>
      </c>
      <c r="H493" s="201" t="str">
        <f>IF(COUNTA($N493:$O493)&gt;0,'Input Contracting processes'!$K493,"")</f>
        <v/>
      </c>
      <c r="I493" s="201" t="str">
        <f>IF(COUNTA($N493:$O493)&gt;0,'Input Contracting processes'!$L493,"")</f>
        <v/>
      </c>
      <c r="J493" s="226" t="str">
        <f t="shared" si="11"/>
        <v/>
      </c>
      <c r="K493" s="226" t="str">
        <f t="shared" si="3"/>
        <v/>
      </c>
      <c r="L493" s="206"/>
      <c r="M493" s="221"/>
      <c r="N493" s="217"/>
      <c r="O493" s="165"/>
    </row>
    <row r="494" spans="1:15" ht="12.5">
      <c r="A494" s="220"/>
      <c r="B494" s="205"/>
      <c r="C494" s="201" t="str">
        <f t="shared" si="0"/>
        <v/>
      </c>
      <c r="D494" s="201" t="str">
        <f t="shared" si="4"/>
        <v/>
      </c>
      <c r="E494" s="201" t="str">
        <f t="shared" si="1"/>
        <v/>
      </c>
      <c r="F494" s="201" t="str">
        <f>IF(COUNTA($N494:$O494)&gt;0,'Input Contracting processes'!$P494,"")</f>
        <v/>
      </c>
      <c r="G494" s="201" t="str">
        <f>IF(COUNTA($N494:$O494)&gt;0,'Input Contracting processes'!$S494,"")</f>
        <v/>
      </c>
      <c r="H494" s="201" t="str">
        <f>IF(COUNTA($N494:$O494)&gt;0,'Input Contracting processes'!$K494,"")</f>
        <v/>
      </c>
      <c r="I494" s="201" t="str">
        <f>IF(COUNTA($N494:$O494)&gt;0,'Input Contracting processes'!$L494,"")</f>
        <v/>
      </c>
      <c r="J494" s="226" t="str">
        <f t="shared" si="11"/>
        <v/>
      </c>
      <c r="K494" s="226" t="str">
        <f t="shared" si="3"/>
        <v/>
      </c>
      <c r="L494" s="206"/>
      <c r="M494" s="221"/>
      <c r="N494" s="217"/>
      <c r="O494" s="165"/>
    </row>
    <row r="495" spans="1:15" ht="12.5">
      <c r="A495" s="220"/>
      <c r="B495" s="205"/>
      <c r="C495" s="201" t="str">
        <f t="shared" si="0"/>
        <v/>
      </c>
      <c r="D495" s="201" t="str">
        <f t="shared" si="4"/>
        <v/>
      </c>
      <c r="E495" s="201" t="str">
        <f t="shared" si="1"/>
        <v/>
      </c>
      <c r="F495" s="201" t="str">
        <f>IF(COUNTA($N495:$O495)&gt;0,'Input Contracting processes'!$P495,"")</f>
        <v/>
      </c>
      <c r="G495" s="201" t="str">
        <f>IF(COUNTA($N495:$O495)&gt;0,'Input Contracting processes'!$S495,"")</f>
        <v/>
      </c>
      <c r="H495" s="201" t="str">
        <f>IF(COUNTA($N495:$O495)&gt;0,'Input Contracting processes'!$K495,"")</f>
        <v/>
      </c>
      <c r="I495" s="201" t="str">
        <f>IF(COUNTA($N495:$O495)&gt;0,'Input Contracting processes'!$L495,"")</f>
        <v/>
      </c>
      <c r="J495" s="226" t="str">
        <f t="shared" si="11"/>
        <v/>
      </c>
      <c r="K495" s="226" t="str">
        <f t="shared" si="3"/>
        <v/>
      </c>
      <c r="L495" s="206"/>
      <c r="M495" s="221"/>
      <c r="N495" s="217"/>
      <c r="O495" s="165"/>
    </row>
    <row r="496" spans="1:15" ht="12.5">
      <c r="A496" s="220"/>
      <c r="B496" s="205"/>
      <c r="C496" s="201" t="str">
        <f t="shared" si="0"/>
        <v/>
      </c>
      <c r="D496" s="201" t="str">
        <f t="shared" si="4"/>
        <v/>
      </c>
      <c r="E496" s="201" t="str">
        <f t="shared" si="1"/>
        <v/>
      </c>
      <c r="F496" s="201" t="str">
        <f>IF(COUNTA($N496:$O496)&gt;0,'Input Contracting processes'!$P496,"")</f>
        <v/>
      </c>
      <c r="G496" s="201" t="str">
        <f>IF(COUNTA($N496:$O496)&gt;0,'Input Contracting processes'!$S496,"")</f>
        <v/>
      </c>
      <c r="H496" s="201" t="str">
        <f>IF(COUNTA($N496:$O496)&gt;0,'Input Contracting processes'!$K496,"")</f>
        <v/>
      </c>
      <c r="I496" s="201" t="str">
        <f>IF(COUNTA($N496:$O496)&gt;0,'Input Contracting processes'!$L496,"")</f>
        <v/>
      </c>
      <c r="J496" s="226" t="str">
        <f t="shared" si="11"/>
        <v/>
      </c>
      <c r="K496" s="226" t="str">
        <f t="shared" si="3"/>
        <v/>
      </c>
      <c r="L496" s="206"/>
      <c r="M496" s="221"/>
      <c r="N496" s="217"/>
      <c r="O496" s="165"/>
    </row>
    <row r="497" spans="1:15" ht="12.5">
      <c r="A497" s="220"/>
      <c r="B497" s="205"/>
      <c r="C497" s="201" t="str">
        <f t="shared" si="0"/>
        <v/>
      </c>
      <c r="D497" s="201" t="str">
        <f t="shared" si="4"/>
        <v/>
      </c>
      <c r="E497" s="201" t="str">
        <f t="shared" si="1"/>
        <v/>
      </c>
      <c r="F497" s="201" t="str">
        <f>IF(COUNTA($N497:$O497)&gt;0,'Input Contracting processes'!$P497,"")</f>
        <v/>
      </c>
      <c r="G497" s="201" t="str">
        <f>IF(COUNTA($N497:$O497)&gt;0,'Input Contracting processes'!$S497,"")</f>
        <v/>
      </c>
      <c r="H497" s="201" t="str">
        <f>IF(COUNTA($N497:$O497)&gt;0,'Input Contracting processes'!$K497,"")</f>
        <v/>
      </c>
      <c r="I497" s="201" t="str">
        <f>IF(COUNTA($N497:$O497)&gt;0,'Input Contracting processes'!$L497,"")</f>
        <v/>
      </c>
      <c r="J497" s="226" t="str">
        <f t="shared" si="11"/>
        <v/>
      </c>
      <c r="K497" s="226" t="str">
        <f t="shared" si="3"/>
        <v/>
      </c>
      <c r="L497" s="206"/>
      <c r="M497" s="221"/>
      <c r="N497" s="217"/>
      <c r="O497" s="165"/>
    </row>
    <row r="498" spans="1:15" ht="12.5">
      <c r="A498" s="220"/>
      <c r="B498" s="205"/>
      <c r="C498" s="201" t="str">
        <f t="shared" si="0"/>
        <v/>
      </c>
      <c r="D498" s="201" t="str">
        <f t="shared" si="4"/>
        <v/>
      </c>
      <c r="E498" s="201" t="str">
        <f t="shared" si="1"/>
        <v/>
      </c>
      <c r="F498" s="201" t="str">
        <f>IF(COUNTA($N498:$O498)&gt;0,'Input Contracting processes'!$P498,"")</f>
        <v/>
      </c>
      <c r="G498" s="201" t="str">
        <f>IF(COUNTA($N498:$O498)&gt;0,'Input Contracting processes'!$S498,"")</f>
        <v/>
      </c>
      <c r="H498" s="201" t="str">
        <f>IF(COUNTA($N498:$O498)&gt;0,'Input Contracting processes'!$K498,"")</f>
        <v/>
      </c>
      <c r="I498" s="201" t="str">
        <f>IF(COUNTA($N498:$O498)&gt;0,'Input Contracting processes'!$L498,"")</f>
        <v/>
      </c>
      <c r="J498" s="226" t="str">
        <f t="shared" si="11"/>
        <v/>
      </c>
      <c r="K498" s="226" t="str">
        <f t="shared" si="3"/>
        <v/>
      </c>
      <c r="L498" s="206"/>
      <c r="M498" s="221"/>
      <c r="N498" s="217"/>
      <c r="O498" s="165"/>
    </row>
    <row r="499" spans="1:15" ht="12.5">
      <c r="A499" s="220"/>
      <c r="B499" s="205"/>
      <c r="C499" s="201" t="str">
        <f t="shared" si="0"/>
        <v/>
      </c>
      <c r="D499" s="201" t="str">
        <f t="shared" si="4"/>
        <v/>
      </c>
      <c r="E499" s="201" t="str">
        <f t="shared" si="1"/>
        <v/>
      </c>
      <c r="F499" s="201" t="str">
        <f>IF(COUNTA($N499:$O499)&gt;0,'Input Contracting processes'!$P499,"")</f>
        <v/>
      </c>
      <c r="G499" s="201" t="str">
        <f>IF(COUNTA($N499:$O499)&gt;0,'Input Contracting processes'!$S499,"")</f>
        <v/>
      </c>
      <c r="H499" s="201" t="str">
        <f>IF(COUNTA($N499:$O499)&gt;0,'Input Contracting processes'!$K499,"")</f>
        <v/>
      </c>
      <c r="I499" s="201" t="str">
        <f>IF(COUNTA($N499:$O499)&gt;0,'Input Contracting processes'!$L499,"")</f>
        <v/>
      </c>
      <c r="J499" s="226" t="str">
        <f t="shared" si="11"/>
        <v/>
      </c>
      <c r="K499" s="226" t="str">
        <f t="shared" si="3"/>
        <v/>
      </c>
      <c r="L499" s="206"/>
      <c r="M499" s="221"/>
      <c r="N499" s="217"/>
      <c r="O499" s="165"/>
    </row>
    <row r="500" spans="1:15" ht="12.5">
      <c r="A500" s="220"/>
      <c r="B500" s="205"/>
      <c r="C500" s="201" t="str">
        <f t="shared" si="0"/>
        <v/>
      </c>
      <c r="D500" s="201" t="str">
        <f t="shared" si="4"/>
        <v/>
      </c>
      <c r="E500" s="201" t="str">
        <f t="shared" si="1"/>
        <v/>
      </c>
      <c r="F500" s="201" t="str">
        <f>IF(COUNTA($N500:$O500)&gt;0,'Input Contracting processes'!$P500,"")</f>
        <v/>
      </c>
      <c r="G500" s="201" t="str">
        <f>IF(COUNTA($N500:$O500)&gt;0,'Input Contracting processes'!$S500,"")</f>
        <v/>
      </c>
      <c r="H500" s="201" t="str">
        <f>IF(COUNTA($N500:$O500)&gt;0,'Input Contracting processes'!$K500,"")</f>
        <v/>
      </c>
      <c r="I500" s="201" t="str">
        <f>IF(COUNTA($N500:$O500)&gt;0,'Input Contracting processes'!$L500,"")</f>
        <v/>
      </c>
      <c r="J500" s="226" t="str">
        <f t="shared" si="11"/>
        <v/>
      </c>
      <c r="K500" s="226" t="str">
        <f t="shared" si="3"/>
        <v/>
      </c>
      <c r="L500" s="206"/>
      <c r="M500" s="221"/>
      <c r="N500" s="217"/>
      <c r="O500" s="165"/>
    </row>
    <row r="501" spans="1:15" ht="12.5">
      <c r="A501" s="220"/>
      <c r="B501" s="205"/>
      <c r="C501" s="201" t="str">
        <f t="shared" si="0"/>
        <v/>
      </c>
      <c r="D501" s="201" t="str">
        <f t="shared" si="4"/>
        <v/>
      </c>
      <c r="E501" s="201" t="str">
        <f t="shared" si="1"/>
        <v/>
      </c>
      <c r="F501" s="201" t="str">
        <f>IF(COUNTA($N501:$O501)&gt;0,'Input Contracting processes'!$P501,"")</f>
        <v/>
      </c>
      <c r="G501" s="201" t="str">
        <f>IF(COUNTA($N501:$O501)&gt;0,'Input Contracting processes'!$S501,"")</f>
        <v/>
      </c>
      <c r="H501" s="201" t="str">
        <f>IF(COUNTA($N501:$O501)&gt;0,'Input Contracting processes'!$K501,"")</f>
        <v/>
      </c>
      <c r="I501" s="201" t="str">
        <f>IF(COUNTA($N501:$O501)&gt;0,'Input Contracting processes'!$L501,"")</f>
        <v/>
      </c>
      <c r="J501" s="226" t="str">
        <f t="shared" si="11"/>
        <v/>
      </c>
      <c r="K501" s="226" t="str">
        <f t="shared" si="3"/>
        <v/>
      </c>
      <c r="L501" s="206"/>
      <c r="M501" s="221"/>
      <c r="N501" s="217"/>
      <c r="O501" s="165"/>
    </row>
    <row r="502" spans="1:15" ht="12.5">
      <c r="A502" s="220"/>
      <c r="B502" s="205"/>
      <c r="C502" s="201" t="str">
        <f t="shared" si="0"/>
        <v/>
      </c>
      <c r="D502" s="201" t="str">
        <f t="shared" si="4"/>
        <v/>
      </c>
      <c r="E502" s="201" t="str">
        <f t="shared" si="1"/>
        <v/>
      </c>
      <c r="F502" s="201" t="str">
        <f>IF(COUNTA($N502:$O502)&gt;0,'Input Contracting processes'!$P502,"")</f>
        <v/>
      </c>
      <c r="G502" s="201" t="str">
        <f>IF(COUNTA($N502:$O502)&gt;0,'Input Contracting processes'!$S502,"")</f>
        <v/>
      </c>
      <c r="H502" s="201" t="str">
        <f>IF(COUNTA($N502:$O502)&gt;0,'Input Contracting processes'!$K502,"")</f>
        <v/>
      </c>
      <c r="I502" s="201" t="str">
        <f>IF(COUNTA($N502:$O502)&gt;0,'Input Contracting processes'!$L502,"")</f>
        <v/>
      </c>
      <c r="J502" s="226" t="str">
        <f t="shared" si="11"/>
        <v/>
      </c>
      <c r="K502" s="226" t="str">
        <f t="shared" si="3"/>
        <v/>
      </c>
      <c r="L502" s="206"/>
      <c r="M502" s="221"/>
      <c r="N502" s="217"/>
      <c r="O502" s="165"/>
    </row>
    <row r="503" spans="1:15" ht="12.5">
      <c r="A503" s="220"/>
      <c r="B503" s="205"/>
      <c r="C503" s="201" t="str">
        <f t="shared" si="0"/>
        <v/>
      </c>
      <c r="D503" s="201" t="str">
        <f t="shared" si="4"/>
        <v/>
      </c>
      <c r="E503" s="201" t="str">
        <f t="shared" si="1"/>
        <v/>
      </c>
      <c r="F503" s="201" t="str">
        <f>IF(COUNTA($N503:$O503)&gt;0,'Input Contracting processes'!$P503,"")</f>
        <v/>
      </c>
      <c r="G503" s="201" t="str">
        <f>IF(COUNTA($N503:$O503)&gt;0,'Input Contracting processes'!$S503,"")</f>
        <v/>
      </c>
      <c r="H503" s="201" t="str">
        <f>IF(COUNTA($N503:$O503)&gt;0,'Input Contracting processes'!$K503,"")</f>
        <v/>
      </c>
      <c r="I503" s="201" t="str">
        <f>IF(COUNTA($N503:$O503)&gt;0,'Input Contracting processes'!$L503,"")</f>
        <v/>
      </c>
      <c r="J503" s="226" t="str">
        <f t="shared" si="11"/>
        <v/>
      </c>
      <c r="K503" s="226" t="str">
        <f t="shared" si="3"/>
        <v/>
      </c>
      <c r="L503" s="206"/>
      <c r="M503" s="221"/>
      <c r="N503" s="217"/>
      <c r="O503" s="165"/>
    </row>
    <row r="504" spans="1:15" ht="12.5">
      <c r="A504" s="220"/>
      <c r="B504" s="205"/>
      <c r="C504" s="201" t="str">
        <f t="shared" si="0"/>
        <v/>
      </c>
      <c r="D504" s="201" t="str">
        <f t="shared" si="4"/>
        <v/>
      </c>
      <c r="E504" s="201" t="str">
        <f t="shared" si="1"/>
        <v/>
      </c>
      <c r="F504" s="201" t="str">
        <f>IF(COUNTA($N504:$O504)&gt;0,'Input Contracting processes'!$P504,"")</f>
        <v/>
      </c>
      <c r="G504" s="201" t="str">
        <f>IF(COUNTA($N504:$O504)&gt;0,'Input Contracting processes'!$S504,"")</f>
        <v/>
      </c>
      <c r="H504" s="201" t="str">
        <f>IF(COUNTA($N504:$O504)&gt;0,'Input Contracting processes'!$K504,"")</f>
        <v/>
      </c>
      <c r="I504" s="201" t="str">
        <f>IF(COUNTA($N504:$O504)&gt;0,'Input Contracting processes'!$L504,"")</f>
        <v/>
      </c>
      <c r="J504" s="226" t="str">
        <f t="shared" si="11"/>
        <v/>
      </c>
      <c r="K504" s="226" t="str">
        <f t="shared" si="3"/>
        <v/>
      </c>
      <c r="L504" s="206"/>
      <c r="M504" s="221"/>
      <c r="N504" s="217"/>
      <c r="O504" s="165"/>
    </row>
    <row r="505" spans="1:15" ht="12.5">
      <c r="A505" s="220"/>
      <c r="B505" s="205"/>
      <c r="C505" s="201" t="str">
        <f t="shared" si="0"/>
        <v/>
      </c>
      <c r="D505" s="201" t="str">
        <f t="shared" si="4"/>
        <v/>
      </c>
      <c r="E505" s="201" t="str">
        <f t="shared" si="1"/>
        <v/>
      </c>
      <c r="F505" s="201" t="str">
        <f>IF(COUNTA($N505:$O505)&gt;0,'Input Contracting processes'!$P505,"")</f>
        <v/>
      </c>
      <c r="G505" s="201" t="str">
        <f>IF(COUNTA($N505:$O505)&gt;0,'Input Contracting processes'!$S505,"")</f>
        <v/>
      </c>
      <c r="H505" s="201" t="str">
        <f>IF(COUNTA($N505:$O505)&gt;0,'Input Contracting processes'!$K505,"")</f>
        <v/>
      </c>
      <c r="I505" s="201" t="str">
        <f>IF(COUNTA($N505:$O505)&gt;0,'Input Contracting processes'!$L505,"")</f>
        <v/>
      </c>
      <c r="J505" s="226" t="str">
        <f t="shared" si="11"/>
        <v/>
      </c>
      <c r="K505" s="226" t="str">
        <f t="shared" si="3"/>
        <v/>
      </c>
      <c r="L505" s="206"/>
      <c r="M505" s="221"/>
      <c r="N505" s="217"/>
      <c r="O505" s="165"/>
    </row>
    <row r="506" spans="1:15" ht="12.5">
      <c r="A506" s="220"/>
      <c r="B506" s="205"/>
      <c r="C506" s="201" t="str">
        <f t="shared" si="0"/>
        <v/>
      </c>
      <c r="D506" s="201" t="str">
        <f t="shared" si="4"/>
        <v/>
      </c>
      <c r="E506" s="201" t="str">
        <f t="shared" si="1"/>
        <v/>
      </c>
      <c r="F506" s="201" t="str">
        <f>IF(COUNTA($N506:$O506)&gt;0,'Input Contracting processes'!$P506,"")</f>
        <v/>
      </c>
      <c r="G506" s="201" t="str">
        <f>IF(COUNTA($N506:$O506)&gt;0,'Input Contracting processes'!$S506,"")</f>
        <v/>
      </c>
      <c r="H506" s="201" t="str">
        <f>IF(COUNTA($N506:$O506)&gt;0,'Input Contracting processes'!$K506,"")</f>
        <v/>
      </c>
      <c r="I506" s="201" t="str">
        <f>IF(COUNTA($N506:$O506)&gt;0,'Input Contracting processes'!$L506,"")</f>
        <v/>
      </c>
      <c r="J506" s="226" t="str">
        <f t="shared" si="11"/>
        <v/>
      </c>
      <c r="K506" s="226" t="str">
        <f t="shared" si="3"/>
        <v/>
      </c>
      <c r="L506" s="206"/>
      <c r="M506" s="221"/>
      <c r="N506" s="217"/>
      <c r="O506" s="165"/>
    </row>
    <row r="507" spans="1:15" ht="12.5">
      <c r="A507" s="220"/>
      <c r="B507" s="205"/>
      <c r="C507" s="201" t="str">
        <f t="shared" si="0"/>
        <v/>
      </c>
      <c r="D507" s="201" t="str">
        <f t="shared" si="4"/>
        <v/>
      </c>
      <c r="E507" s="201" t="str">
        <f t="shared" si="1"/>
        <v/>
      </c>
      <c r="F507" s="201" t="str">
        <f>IF(COUNTA($N507:$O507)&gt;0,'Input Contracting processes'!$P507,"")</f>
        <v/>
      </c>
      <c r="G507" s="201" t="str">
        <f>IF(COUNTA($N507:$O507)&gt;0,'Input Contracting processes'!$S507,"")</f>
        <v/>
      </c>
      <c r="H507" s="201" t="str">
        <f>IF(COUNTA($N507:$O507)&gt;0,'Input Contracting processes'!$K507,"")</f>
        <v/>
      </c>
      <c r="I507" s="201" t="str">
        <f>IF(COUNTA($N507:$O507)&gt;0,'Input Contracting processes'!$L507,"")</f>
        <v/>
      </c>
      <c r="J507" s="226" t="str">
        <f t="shared" si="11"/>
        <v/>
      </c>
      <c r="K507" s="226" t="str">
        <f t="shared" si="3"/>
        <v/>
      </c>
      <c r="L507" s="206"/>
      <c r="M507" s="221"/>
      <c r="N507" s="217"/>
      <c r="O507" s="165"/>
    </row>
    <row r="508" spans="1:15" ht="12.5">
      <c r="A508" s="220"/>
      <c r="B508" s="205"/>
      <c r="C508" s="201" t="str">
        <f t="shared" si="0"/>
        <v/>
      </c>
      <c r="D508" s="201" t="str">
        <f t="shared" si="4"/>
        <v/>
      </c>
      <c r="E508" s="201" t="str">
        <f t="shared" si="1"/>
        <v/>
      </c>
      <c r="F508" s="201" t="str">
        <f>IF(COUNTA($N508:$O508)&gt;0,'Input Contracting processes'!$P508,"")</f>
        <v/>
      </c>
      <c r="G508" s="201" t="str">
        <f>IF(COUNTA($N508:$O508)&gt;0,'Input Contracting processes'!$S508,"")</f>
        <v/>
      </c>
      <c r="H508" s="201" t="str">
        <f>IF(COUNTA($N508:$O508)&gt;0,'Input Contracting processes'!$K508,"")</f>
        <v/>
      </c>
      <c r="I508" s="201" t="str">
        <f>IF(COUNTA($N508:$O508)&gt;0,'Input Contracting processes'!$L508,"")</f>
        <v/>
      </c>
      <c r="J508" s="226" t="str">
        <f t="shared" si="11"/>
        <v/>
      </c>
      <c r="K508" s="226" t="str">
        <f t="shared" si="3"/>
        <v/>
      </c>
      <c r="L508" s="206"/>
      <c r="M508" s="221"/>
      <c r="N508" s="217"/>
      <c r="O508" s="165"/>
    </row>
    <row r="509" spans="1:15" ht="12.5">
      <c r="A509" s="220"/>
      <c r="B509" s="205"/>
      <c r="C509" s="201" t="str">
        <f t="shared" si="0"/>
        <v/>
      </c>
      <c r="D509" s="201" t="str">
        <f t="shared" si="4"/>
        <v/>
      </c>
      <c r="E509" s="201" t="str">
        <f t="shared" si="1"/>
        <v/>
      </c>
      <c r="F509" s="201" t="str">
        <f>IF(COUNTA($N509:$O509)&gt;0,'Input Contracting processes'!$P509,"")</f>
        <v/>
      </c>
      <c r="G509" s="201" t="str">
        <f>IF(COUNTA($N509:$O509)&gt;0,'Input Contracting processes'!$S509,"")</f>
        <v/>
      </c>
      <c r="H509" s="201" t="str">
        <f>IF(COUNTA($N509:$O509)&gt;0,'Input Contracting processes'!$K509,"")</f>
        <v/>
      </c>
      <c r="I509" s="201" t="str">
        <f>IF(COUNTA($N509:$O509)&gt;0,'Input Contracting processes'!$L509,"")</f>
        <v/>
      </c>
      <c r="J509" s="226" t="str">
        <f t="shared" si="11"/>
        <v/>
      </c>
      <c r="K509" s="226" t="str">
        <f t="shared" si="3"/>
        <v/>
      </c>
      <c r="L509" s="206"/>
      <c r="M509" s="221"/>
      <c r="N509" s="217"/>
      <c r="O509" s="165"/>
    </row>
    <row r="510" spans="1:15" ht="12.5">
      <c r="A510" s="220"/>
      <c r="B510" s="205"/>
      <c r="C510" s="201" t="str">
        <f t="shared" si="0"/>
        <v/>
      </c>
      <c r="D510" s="201" t="str">
        <f t="shared" si="4"/>
        <v/>
      </c>
      <c r="E510" s="201" t="str">
        <f t="shared" si="1"/>
        <v/>
      </c>
      <c r="F510" s="201" t="str">
        <f>IF(COUNTA($N510:$O510)&gt;0,'Input Contracting processes'!$P510,"")</f>
        <v/>
      </c>
      <c r="G510" s="201" t="str">
        <f>IF(COUNTA($N510:$O510)&gt;0,'Input Contracting processes'!$S510,"")</f>
        <v/>
      </c>
      <c r="H510" s="201" t="str">
        <f>IF(COUNTA($N510:$O510)&gt;0,'Input Contracting processes'!$K510,"")</f>
        <v/>
      </c>
      <c r="I510" s="201" t="str">
        <f>IF(COUNTA($N510:$O510)&gt;0,'Input Contracting processes'!$L510,"")</f>
        <v/>
      </c>
      <c r="J510" s="226" t="str">
        <f t="shared" si="11"/>
        <v/>
      </c>
      <c r="K510" s="226" t="str">
        <f t="shared" si="3"/>
        <v/>
      </c>
      <c r="L510" s="206"/>
      <c r="M510" s="221"/>
      <c r="N510" s="217"/>
      <c r="O510" s="165"/>
    </row>
    <row r="511" spans="1:15" ht="12.5">
      <c r="A511" s="220"/>
      <c r="B511" s="205"/>
      <c r="C511" s="201" t="str">
        <f t="shared" si="0"/>
        <v/>
      </c>
      <c r="D511" s="201" t="str">
        <f t="shared" si="4"/>
        <v/>
      </c>
      <c r="E511" s="201" t="str">
        <f t="shared" si="1"/>
        <v/>
      </c>
      <c r="F511" s="201" t="str">
        <f>IF(COUNTA($N511:$O511)&gt;0,'Input Contracting processes'!$P511,"")</f>
        <v/>
      </c>
      <c r="G511" s="201" t="str">
        <f>IF(COUNTA($N511:$O511)&gt;0,'Input Contracting processes'!$S511,"")</f>
        <v/>
      </c>
      <c r="H511" s="201" t="str">
        <f>IF(COUNTA($N511:$O511)&gt;0,'Input Contracting processes'!$K511,"")</f>
        <v/>
      </c>
      <c r="I511" s="201" t="str">
        <f>IF(COUNTA($N511:$O511)&gt;0,'Input Contracting processes'!$L511,"")</f>
        <v/>
      </c>
      <c r="J511" s="226" t="str">
        <f t="shared" si="11"/>
        <v/>
      </c>
      <c r="K511" s="226" t="str">
        <f t="shared" si="3"/>
        <v/>
      </c>
      <c r="L511" s="206"/>
      <c r="M511" s="221"/>
      <c r="N511" s="217"/>
      <c r="O511" s="165"/>
    </row>
    <row r="512" spans="1:15" ht="12.5">
      <c r="A512" s="220"/>
      <c r="B512" s="205"/>
      <c r="C512" s="201" t="str">
        <f t="shared" si="0"/>
        <v/>
      </c>
      <c r="D512" s="201" t="str">
        <f t="shared" si="4"/>
        <v/>
      </c>
      <c r="E512" s="201" t="str">
        <f t="shared" si="1"/>
        <v/>
      </c>
      <c r="F512" s="201" t="str">
        <f>IF(COUNTA($N512:$O512)&gt;0,'Input Contracting processes'!$P512,"")</f>
        <v/>
      </c>
      <c r="G512" s="201" t="str">
        <f>IF(COUNTA($N512:$O512)&gt;0,'Input Contracting processes'!$S512,"")</f>
        <v/>
      </c>
      <c r="H512" s="201" t="str">
        <f>IF(COUNTA($N512:$O512)&gt;0,'Input Contracting processes'!$K512,"")</f>
        <v/>
      </c>
      <c r="I512" s="201" t="str">
        <f>IF(COUNTA($N512:$O512)&gt;0,'Input Contracting processes'!$L512,"")</f>
        <v/>
      </c>
      <c r="J512" s="226" t="str">
        <f t="shared" si="11"/>
        <v/>
      </c>
      <c r="K512" s="226" t="str">
        <f t="shared" si="3"/>
        <v/>
      </c>
      <c r="L512" s="206"/>
      <c r="M512" s="221"/>
      <c r="N512" s="217"/>
      <c r="O512" s="165"/>
    </row>
    <row r="513" spans="1:15" ht="12.5">
      <c r="A513" s="220"/>
      <c r="B513" s="205"/>
      <c r="C513" s="201" t="str">
        <f t="shared" si="0"/>
        <v/>
      </c>
      <c r="D513" s="201" t="str">
        <f t="shared" si="4"/>
        <v/>
      </c>
      <c r="E513" s="201" t="str">
        <f t="shared" si="1"/>
        <v/>
      </c>
      <c r="F513" s="201" t="str">
        <f>IF(COUNTA($N513:$O513)&gt;0,'Input Contracting processes'!$P513,"")</f>
        <v/>
      </c>
      <c r="G513" s="201" t="str">
        <f>IF(COUNTA($N513:$O513)&gt;0,'Input Contracting processes'!$S513,"")</f>
        <v/>
      </c>
      <c r="H513" s="201" t="str">
        <f>IF(COUNTA($N513:$O513)&gt;0,'Input Contracting processes'!$K513,"")</f>
        <v/>
      </c>
      <c r="I513" s="201" t="str">
        <f>IF(COUNTA($N513:$O513)&gt;0,'Input Contracting processes'!$L513,"")</f>
        <v/>
      </c>
      <c r="J513" s="226" t="str">
        <f t="shared" si="11"/>
        <v/>
      </c>
      <c r="K513" s="226" t="str">
        <f t="shared" si="3"/>
        <v/>
      </c>
      <c r="L513" s="206"/>
      <c r="M513" s="221"/>
      <c r="N513" s="217"/>
      <c r="O513" s="165"/>
    </row>
    <row r="514" spans="1:15" ht="12.5">
      <c r="A514" s="220"/>
      <c r="B514" s="205"/>
      <c r="C514" s="201" t="str">
        <f t="shared" si="0"/>
        <v/>
      </c>
      <c r="D514" s="201" t="str">
        <f t="shared" si="4"/>
        <v/>
      </c>
      <c r="E514" s="201" t="str">
        <f t="shared" si="1"/>
        <v/>
      </c>
      <c r="F514" s="201" t="str">
        <f>IF(COUNTA($N514:$O514)&gt;0,'Input Contracting processes'!$P514,"")</f>
        <v/>
      </c>
      <c r="G514" s="201" t="str">
        <f>IF(COUNTA($N514:$O514)&gt;0,'Input Contracting processes'!$S514,"")</f>
        <v/>
      </c>
      <c r="H514" s="201" t="str">
        <f>IF(COUNTA($N514:$O514)&gt;0,'Input Contracting processes'!$K514,"")</f>
        <v/>
      </c>
      <c r="I514" s="201" t="str">
        <f>IF(COUNTA($N514:$O514)&gt;0,'Input Contracting processes'!$L514,"")</f>
        <v/>
      </c>
      <c r="J514" s="226" t="str">
        <f t="shared" si="11"/>
        <v/>
      </c>
      <c r="K514" s="226" t="str">
        <f t="shared" si="3"/>
        <v/>
      </c>
      <c r="L514" s="206"/>
      <c r="M514" s="221"/>
      <c r="N514" s="217"/>
      <c r="O514" s="165"/>
    </row>
    <row r="515" spans="1:15" ht="12.5">
      <c r="A515" s="220"/>
      <c r="B515" s="205"/>
      <c r="C515" s="201" t="str">
        <f t="shared" si="0"/>
        <v/>
      </c>
      <c r="D515" s="201" t="str">
        <f t="shared" si="4"/>
        <v/>
      </c>
      <c r="E515" s="201" t="str">
        <f t="shared" si="1"/>
        <v/>
      </c>
      <c r="F515" s="201" t="str">
        <f>IF(COUNTA($N515:$O515)&gt;0,'Input Contracting processes'!$P515,"")</f>
        <v/>
      </c>
      <c r="G515" s="201" t="str">
        <f>IF(COUNTA($N515:$O515)&gt;0,'Input Contracting processes'!$S515,"")</f>
        <v/>
      </c>
      <c r="H515" s="201" t="str">
        <f>IF(COUNTA($N515:$O515)&gt;0,'Input Contracting processes'!$K515,"")</f>
        <v/>
      </c>
      <c r="I515" s="201" t="str">
        <f>IF(COUNTA($N515:$O515)&gt;0,'Input Contracting processes'!$L515,"")</f>
        <v/>
      </c>
      <c r="J515" s="226" t="str">
        <f t="shared" si="11"/>
        <v/>
      </c>
      <c r="K515" s="226" t="str">
        <f t="shared" si="3"/>
        <v/>
      </c>
      <c r="L515" s="206"/>
      <c r="M515" s="221"/>
      <c r="N515" s="217"/>
      <c r="O515" s="165"/>
    </row>
    <row r="516" spans="1:15" ht="12.5">
      <c r="A516" s="220"/>
      <c r="B516" s="205"/>
      <c r="C516" s="201" t="str">
        <f t="shared" si="0"/>
        <v/>
      </c>
      <c r="D516" s="201" t="str">
        <f t="shared" si="4"/>
        <v/>
      </c>
      <c r="E516" s="201" t="str">
        <f t="shared" si="1"/>
        <v/>
      </c>
      <c r="F516" s="201" t="str">
        <f>IF(COUNTA($N516:$O516)&gt;0,'Input Contracting processes'!$P516,"")</f>
        <v/>
      </c>
      <c r="G516" s="201" t="str">
        <f>IF(COUNTA($N516:$O516)&gt;0,'Input Contracting processes'!$S516,"")</f>
        <v/>
      </c>
      <c r="H516" s="201" t="str">
        <f>IF(COUNTA($N516:$O516)&gt;0,'Input Contracting processes'!$K516,"")</f>
        <v/>
      </c>
      <c r="I516" s="201" t="str">
        <f>IF(COUNTA($N516:$O516)&gt;0,'Input Contracting processes'!$L516,"")</f>
        <v/>
      </c>
      <c r="J516" s="226" t="str">
        <f t="shared" si="11"/>
        <v/>
      </c>
      <c r="K516" s="226" t="str">
        <f t="shared" si="3"/>
        <v/>
      </c>
      <c r="L516" s="206"/>
      <c r="M516" s="221"/>
      <c r="N516" s="217"/>
      <c r="O516" s="165"/>
    </row>
    <row r="517" spans="1:15" ht="12.5">
      <c r="A517" s="220"/>
      <c r="B517" s="205"/>
      <c r="C517" s="201" t="str">
        <f t="shared" si="0"/>
        <v/>
      </c>
      <c r="D517" s="201" t="str">
        <f t="shared" si="4"/>
        <v/>
      </c>
      <c r="E517" s="201" t="str">
        <f t="shared" si="1"/>
        <v/>
      </c>
      <c r="F517" s="201" t="str">
        <f>IF(COUNTA($N517:$O517)&gt;0,'Input Contracting processes'!$P517,"")</f>
        <v/>
      </c>
      <c r="G517" s="201" t="str">
        <f>IF(COUNTA($N517:$O517)&gt;0,'Input Contracting processes'!$S517,"")</f>
        <v/>
      </c>
      <c r="H517" s="201" t="str">
        <f>IF(COUNTA($N517:$O517)&gt;0,'Input Contracting processes'!$K517,"")</f>
        <v/>
      </c>
      <c r="I517" s="201" t="str">
        <f>IF(COUNTA($N517:$O517)&gt;0,'Input Contracting processes'!$L517,"")</f>
        <v/>
      </c>
      <c r="J517" s="226" t="str">
        <f t="shared" si="11"/>
        <v/>
      </c>
      <c r="K517" s="226" t="str">
        <f t="shared" si="3"/>
        <v/>
      </c>
      <c r="L517" s="206"/>
      <c r="M517" s="221"/>
      <c r="N517" s="217"/>
      <c r="O517" s="165"/>
    </row>
    <row r="518" spans="1:15" ht="12.5">
      <c r="A518" s="220"/>
      <c r="B518" s="205"/>
      <c r="C518" s="201" t="str">
        <f t="shared" si="0"/>
        <v/>
      </c>
      <c r="D518" s="201" t="str">
        <f t="shared" si="4"/>
        <v/>
      </c>
      <c r="E518" s="201" t="str">
        <f t="shared" si="1"/>
        <v/>
      </c>
      <c r="F518" s="201" t="str">
        <f>IF(COUNTA($N518:$O518)&gt;0,'Input Contracting processes'!$P518,"")</f>
        <v/>
      </c>
      <c r="G518" s="201" t="str">
        <f>IF(COUNTA($N518:$O518)&gt;0,'Input Contracting processes'!$S518,"")</f>
        <v/>
      </c>
      <c r="H518" s="201" t="str">
        <f>IF(COUNTA($N518:$O518)&gt;0,'Input Contracting processes'!$K518,"")</f>
        <v/>
      </c>
      <c r="I518" s="201" t="str">
        <f>IF(COUNTA($N518:$O518)&gt;0,'Input Contracting processes'!$L518,"")</f>
        <v/>
      </c>
      <c r="J518" s="226" t="str">
        <f t="shared" si="11"/>
        <v/>
      </c>
      <c r="K518" s="226" t="str">
        <f t="shared" si="3"/>
        <v/>
      </c>
      <c r="L518" s="206"/>
      <c r="M518" s="221"/>
      <c r="N518" s="217"/>
      <c r="O518" s="165"/>
    </row>
    <row r="519" spans="1:15" ht="12.5">
      <c r="A519" s="220"/>
      <c r="B519" s="205"/>
      <c r="C519" s="201" t="str">
        <f t="shared" si="0"/>
        <v/>
      </c>
      <c r="D519" s="201" t="str">
        <f t="shared" si="4"/>
        <v/>
      </c>
      <c r="E519" s="201" t="str">
        <f t="shared" si="1"/>
        <v/>
      </c>
      <c r="F519" s="201" t="str">
        <f>IF(COUNTA($N519:$O519)&gt;0,'Input Contracting processes'!$P519,"")</f>
        <v/>
      </c>
      <c r="G519" s="201" t="str">
        <f>IF(COUNTA($N519:$O519)&gt;0,'Input Contracting processes'!$S519,"")</f>
        <v/>
      </c>
      <c r="H519" s="201" t="str">
        <f>IF(COUNTA($N519:$O519)&gt;0,'Input Contracting processes'!$K519,"")</f>
        <v/>
      </c>
      <c r="I519" s="201" t="str">
        <f>IF(COUNTA($N519:$O519)&gt;0,'Input Contracting processes'!$L519,"")</f>
        <v/>
      </c>
      <c r="J519" s="226" t="str">
        <f t="shared" ref="J519:J582" si="12">IF(NOT(ISBLANK($O519)),currency,"")</f>
        <v/>
      </c>
      <c r="K519" s="226" t="str">
        <f t="shared" si="3"/>
        <v/>
      </c>
      <c r="L519" s="206"/>
      <c r="M519" s="221"/>
      <c r="N519" s="217"/>
      <c r="O519" s="165"/>
    </row>
    <row r="520" spans="1:15" ht="12.5">
      <c r="A520" s="220"/>
      <c r="B520" s="205"/>
      <c r="C520" s="201" t="str">
        <f t="shared" si="0"/>
        <v/>
      </c>
      <c r="D520" s="201" t="str">
        <f t="shared" si="4"/>
        <v/>
      </c>
      <c r="E520" s="201" t="str">
        <f t="shared" si="1"/>
        <v/>
      </c>
      <c r="F520" s="201" t="str">
        <f>IF(COUNTA($N520:$O520)&gt;0,'Input Contracting processes'!$P520,"")</f>
        <v/>
      </c>
      <c r="G520" s="201" t="str">
        <f>IF(COUNTA($N520:$O520)&gt;0,'Input Contracting processes'!$S520,"")</f>
        <v/>
      </c>
      <c r="H520" s="201" t="str">
        <f>IF(COUNTA($N520:$O520)&gt;0,'Input Contracting processes'!$K520,"")</f>
        <v/>
      </c>
      <c r="I520" s="201" t="str">
        <f>IF(COUNTA($N520:$O520)&gt;0,'Input Contracting processes'!$L520,"")</f>
        <v/>
      </c>
      <c r="J520" s="226" t="str">
        <f t="shared" si="12"/>
        <v/>
      </c>
      <c r="K520" s="226" t="str">
        <f t="shared" si="3"/>
        <v/>
      </c>
      <c r="L520" s="206"/>
      <c r="M520" s="221"/>
      <c r="N520" s="217"/>
      <c r="O520" s="165"/>
    </row>
    <row r="521" spans="1:15" ht="12.5">
      <c r="A521" s="220"/>
      <c r="B521" s="205"/>
      <c r="C521" s="201" t="str">
        <f t="shared" si="0"/>
        <v/>
      </c>
      <c r="D521" s="201" t="str">
        <f t="shared" si="4"/>
        <v/>
      </c>
      <c r="E521" s="201" t="str">
        <f t="shared" si="1"/>
        <v/>
      </c>
      <c r="F521" s="201" t="str">
        <f>IF(COUNTA($N521:$O521)&gt;0,'Input Contracting processes'!$P521,"")</f>
        <v/>
      </c>
      <c r="G521" s="201" t="str">
        <f>IF(COUNTA($N521:$O521)&gt;0,'Input Contracting processes'!$S521,"")</f>
        <v/>
      </c>
      <c r="H521" s="201" t="str">
        <f>IF(COUNTA($N521:$O521)&gt;0,'Input Contracting processes'!$K521,"")</f>
        <v/>
      </c>
      <c r="I521" s="201" t="str">
        <f>IF(COUNTA($N521:$O521)&gt;0,'Input Contracting processes'!$L521,"")</f>
        <v/>
      </c>
      <c r="J521" s="226" t="str">
        <f t="shared" si="12"/>
        <v/>
      </c>
      <c r="K521" s="226" t="str">
        <f t="shared" si="3"/>
        <v/>
      </c>
      <c r="L521" s="206"/>
      <c r="M521" s="221"/>
      <c r="N521" s="217"/>
      <c r="O521" s="165"/>
    </row>
    <row r="522" spans="1:15" ht="12.5">
      <c r="A522" s="220"/>
      <c r="B522" s="205"/>
      <c r="C522" s="201" t="str">
        <f t="shared" si="0"/>
        <v/>
      </c>
      <c r="D522" s="201" t="str">
        <f t="shared" si="4"/>
        <v/>
      </c>
      <c r="E522" s="201" t="str">
        <f t="shared" si="1"/>
        <v/>
      </c>
      <c r="F522" s="201" t="str">
        <f>IF(COUNTA($N522:$O522)&gt;0,'Input Contracting processes'!$P522,"")</f>
        <v/>
      </c>
      <c r="G522" s="201" t="str">
        <f>IF(COUNTA($N522:$O522)&gt;0,'Input Contracting processes'!$S522,"")</f>
        <v/>
      </c>
      <c r="H522" s="201" t="str">
        <f>IF(COUNTA($N522:$O522)&gt;0,'Input Contracting processes'!$K522,"")</f>
        <v/>
      </c>
      <c r="I522" s="201" t="str">
        <f>IF(COUNTA($N522:$O522)&gt;0,'Input Contracting processes'!$L522,"")</f>
        <v/>
      </c>
      <c r="J522" s="226" t="str">
        <f t="shared" si="12"/>
        <v/>
      </c>
      <c r="K522" s="226" t="str">
        <f t="shared" si="3"/>
        <v/>
      </c>
      <c r="L522" s="206"/>
      <c r="M522" s="221"/>
      <c r="N522" s="217"/>
      <c r="O522" s="165"/>
    </row>
    <row r="523" spans="1:15" ht="12.5">
      <c r="A523" s="220"/>
      <c r="B523" s="205"/>
      <c r="C523" s="201" t="str">
        <f t="shared" si="0"/>
        <v/>
      </c>
      <c r="D523" s="201" t="str">
        <f t="shared" si="4"/>
        <v/>
      </c>
      <c r="E523" s="201" t="str">
        <f t="shared" si="1"/>
        <v/>
      </c>
      <c r="F523" s="201" t="str">
        <f>IF(COUNTA($N523:$O523)&gt;0,'Input Contracting processes'!$P523,"")</f>
        <v/>
      </c>
      <c r="G523" s="201" t="str">
        <f>IF(COUNTA($N523:$O523)&gt;0,'Input Contracting processes'!$S523,"")</f>
        <v/>
      </c>
      <c r="H523" s="201" t="str">
        <f>IF(COUNTA($N523:$O523)&gt;0,'Input Contracting processes'!$K523,"")</f>
        <v/>
      </c>
      <c r="I523" s="201" t="str">
        <f>IF(COUNTA($N523:$O523)&gt;0,'Input Contracting processes'!$L523,"")</f>
        <v/>
      </c>
      <c r="J523" s="226" t="str">
        <f t="shared" si="12"/>
        <v/>
      </c>
      <c r="K523" s="226" t="str">
        <f t="shared" si="3"/>
        <v/>
      </c>
      <c r="L523" s="206"/>
      <c r="M523" s="221"/>
      <c r="N523" s="217"/>
      <c r="O523" s="165"/>
    </row>
    <row r="524" spans="1:15" ht="12.5">
      <c r="A524" s="220"/>
      <c r="B524" s="205"/>
      <c r="C524" s="201" t="str">
        <f t="shared" si="0"/>
        <v/>
      </c>
      <c r="D524" s="201" t="str">
        <f t="shared" si="4"/>
        <v/>
      </c>
      <c r="E524" s="201" t="str">
        <f t="shared" si="1"/>
        <v/>
      </c>
      <c r="F524" s="201" t="str">
        <f>IF(COUNTA($N524:$O524)&gt;0,'Input Contracting processes'!$P524,"")</f>
        <v/>
      </c>
      <c r="G524" s="201" t="str">
        <f>IF(COUNTA($N524:$O524)&gt;0,'Input Contracting processes'!$S524,"")</f>
        <v/>
      </c>
      <c r="H524" s="201" t="str">
        <f>IF(COUNTA($N524:$O524)&gt;0,'Input Contracting processes'!$K524,"")</f>
        <v/>
      </c>
      <c r="I524" s="201" t="str">
        <f>IF(COUNTA($N524:$O524)&gt;0,'Input Contracting processes'!$L524,"")</f>
        <v/>
      </c>
      <c r="J524" s="226" t="str">
        <f t="shared" si="12"/>
        <v/>
      </c>
      <c r="K524" s="226" t="str">
        <f t="shared" si="3"/>
        <v/>
      </c>
      <c r="L524" s="206"/>
      <c r="M524" s="221"/>
      <c r="N524" s="217"/>
      <c r="O524" s="165"/>
    </row>
    <row r="525" spans="1:15" ht="12.5">
      <c r="A525" s="220"/>
      <c r="B525" s="205"/>
      <c r="C525" s="201" t="str">
        <f t="shared" si="0"/>
        <v/>
      </c>
      <c r="D525" s="201" t="str">
        <f t="shared" si="4"/>
        <v/>
      </c>
      <c r="E525" s="201" t="str">
        <f t="shared" si="1"/>
        <v/>
      </c>
      <c r="F525" s="201" t="str">
        <f>IF(COUNTA($N525:$O525)&gt;0,'Input Contracting processes'!$P525,"")</f>
        <v/>
      </c>
      <c r="G525" s="201" t="str">
        <f>IF(COUNTA($N525:$O525)&gt;0,'Input Contracting processes'!$S525,"")</f>
        <v/>
      </c>
      <c r="H525" s="201" t="str">
        <f>IF(COUNTA($N525:$O525)&gt;0,'Input Contracting processes'!$K525,"")</f>
        <v/>
      </c>
      <c r="I525" s="201" t="str">
        <f>IF(COUNTA($N525:$O525)&gt;0,'Input Contracting processes'!$L525,"")</f>
        <v/>
      </c>
      <c r="J525" s="226" t="str">
        <f t="shared" si="12"/>
        <v/>
      </c>
      <c r="K525" s="226" t="str">
        <f t="shared" si="3"/>
        <v/>
      </c>
      <c r="L525" s="206"/>
      <c r="M525" s="221"/>
      <c r="N525" s="217"/>
      <c r="O525" s="165"/>
    </row>
    <row r="526" spans="1:15" ht="12.5">
      <c r="A526" s="220"/>
      <c r="B526" s="205"/>
      <c r="C526" s="201" t="str">
        <f t="shared" si="0"/>
        <v/>
      </c>
      <c r="D526" s="201" t="str">
        <f t="shared" si="4"/>
        <v/>
      </c>
      <c r="E526" s="201" t="str">
        <f t="shared" si="1"/>
        <v/>
      </c>
      <c r="F526" s="201" t="str">
        <f>IF(COUNTA($N526:$O526)&gt;0,'Input Contracting processes'!$P526,"")</f>
        <v/>
      </c>
      <c r="G526" s="201" t="str">
        <f>IF(COUNTA($N526:$O526)&gt;0,'Input Contracting processes'!$S526,"")</f>
        <v/>
      </c>
      <c r="H526" s="201" t="str">
        <f>IF(COUNTA($N526:$O526)&gt;0,'Input Contracting processes'!$K526,"")</f>
        <v/>
      </c>
      <c r="I526" s="201" t="str">
        <f>IF(COUNTA($N526:$O526)&gt;0,'Input Contracting processes'!$L526,"")</f>
        <v/>
      </c>
      <c r="J526" s="226" t="str">
        <f t="shared" si="12"/>
        <v/>
      </c>
      <c r="K526" s="226" t="str">
        <f t="shared" si="3"/>
        <v/>
      </c>
      <c r="L526" s="206"/>
      <c r="M526" s="221"/>
      <c r="N526" s="217"/>
      <c r="O526" s="165"/>
    </row>
    <row r="527" spans="1:15" ht="12.5">
      <c r="A527" s="220"/>
      <c r="B527" s="205"/>
      <c r="C527" s="201" t="str">
        <f t="shared" si="0"/>
        <v/>
      </c>
      <c r="D527" s="201" t="str">
        <f t="shared" si="4"/>
        <v/>
      </c>
      <c r="E527" s="201" t="str">
        <f t="shared" si="1"/>
        <v/>
      </c>
      <c r="F527" s="201" t="str">
        <f>IF(COUNTA($N527:$O527)&gt;0,'Input Contracting processes'!$P527,"")</f>
        <v/>
      </c>
      <c r="G527" s="201" t="str">
        <f>IF(COUNTA($N527:$O527)&gt;0,'Input Contracting processes'!$S527,"")</f>
        <v/>
      </c>
      <c r="H527" s="201" t="str">
        <f>IF(COUNTA($N527:$O527)&gt;0,'Input Contracting processes'!$K527,"")</f>
        <v/>
      </c>
      <c r="I527" s="201" t="str">
        <f>IF(COUNTA($N527:$O527)&gt;0,'Input Contracting processes'!$L527,"")</f>
        <v/>
      </c>
      <c r="J527" s="226" t="str">
        <f t="shared" si="12"/>
        <v/>
      </c>
      <c r="K527" s="226" t="str">
        <f t="shared" si="3"/>
        <v/>
      </c>
      <c r="L527" s="206"/>
      <c r="M527" s="221"/>
      <c r="N527" s="217"/>
      <c r="O527" s="165"/>
    </row>
    <row r="528" spans="1:15" ht="12.5">
      <c r="A528" s="220"/>
      <c r="B528" s="205"/>
      <c r="C528" s="201" t="str">
        <f t="shared" si="0"/>
        <v/>
      </c>
      <c r="D528" s="201" t="str">
        <f t="shared" si="4"/>
        <v/>
      </c>
      <c r="E528" s="201" t="str">
        <f t="shared" si="1"/>
        <v/>
      </c>
      <c r="F528" s="201" t="str">
        <f>IF(COUNTA($N528:$O528)&gt;0,'Input Contracting processes'!$P528,"")</f>
        <v/>
      </c>
      <c r="G528" s="201" t="str">
        <f>IF(COUNTA($N528:$O528)&gt;0,'Input Contracting processes'!$S528,"")</f>
        <v/>
      </c>
      <c r="H528" s="201" t="str">
        <f>IF(COUNTA($N528:$O528)&gt;0,'Input Contracting processes'!$K528,"")</f>
        <v/>
      </c>
      <c r="I528" s="201" t="str">
        <f>IF(COUNTA($N528:$O528)&gt;0,'Input Contracting processes'!$L528,"")</f>
        <v/>
      </c>
      <c r="J528" s="226" t="str">
        <f t="shared" si="12"/>
        <v/>
      </c>
      <c r="K528" s="226" t="str">
        <f t="shared" si="3"/>
        <v/>
      </c>
      <c r="L528" s="206"/>
      <c r="M528" s="221"/>
      <c r="N528" s="217"/>
      <c r="O528" s="165"/>
    </row>
    <row r="529" spans="1:15" ht="12.5">
      <c r="A529" s="220"/>
      <c r="B529" s="205"/>
      <c r="C529" s="201" t="str">
        <f t="shared" si="0"/>
        <v/>
      </c>
      <c r="D529" s="201" t="str">
        <f t="shared" si="4"/>
        <v/>
      </c>
      <c r="E529" s="201" t="str">
        <f t="shared" si="1"/>
        <v/>
      </c>
      <c r="F529" s="201" t="str">
        <f>IF(COUNTA($N529:$O529)&gt;0,'Input Contracting processes'!$P529,"")</f>
        <v/>
      </c>
      <c r="G529" s="201" t="str">
        <f>IF(COUNTA($N529:$O529)&gt;0,'Input Contracting processes'!$S529,"")</f>
        <v/>
      </c>
      <c r="H529" s="201" t="str">
        <f>IF(COUNTA($N529:$O529)&gt;0,'Input Contracting processes'!$K529,"")</f>
        <v/>
      </c>
      <c r="I529" s="201" t="str">
        <f>IF(COUNTA($N529:$O529)&gt;0,'Input Contracting processes'!$L529,"")</f>
        <v/>
      </c>
      <c r="J529" s="226" t="str">
        <f t="shared" si="12"/>
        <v/>
      </c>
      <c r="K529" s="226" t="str">
        <f t="shared" si="3"/>
        <v/>
      </c>
      <c r="L529" s="206"/>
      <c r="M529" s="221"/>
      <c r="N529" s="217"/>
      <c r="O529" s="165"/>
    </row>
    <row r="530" spans="1:15" ht="12.5">
      <c r="A530" s="220"/>
      <c r="B530" s="205"/>
      <c r="C530" s="201" t="str">
        <f t="shared" si="0"/>
        <v/>
      </c>
      <c r="D530" s="201" t="str">
        <f t="shared" si="4"/>
        <v/>
      </c>
      <c r="E530" s="201" t="str">
        <f t="shared" si="1"/>
        <v/>
      </c>
      <c r="F530" s="201" t="str">
        <f>IF(COUNTA($N530:$O530)&gt;0,'Input Contracting processes'!$P530,"")</f>
        <v/>
      </c>
      <c r="G530" s="201" t="str">
        <f>IF(COUNTA($N530:$O530)&gt;0,'Input Contracting processes'!$S530,"")</f>
        <v/>
      </c>
      <c r="H530" s="201" t="str">
        <f>IF(COUNTA($N530:$O530)&gt;0,'Input Contracting processes'!$K530,"")</f>
        <v/>
      </c>
      <c r="I530" s="201" t="str">
        <f>IF(COUNTA($N530:$O530)&gt;0,'Input Contracting processes'!$L530,"")</f>
        <v/>
      </c>
      <c r="J530" s="226" t="str">
        <f t="shared" si="12"/>
        <v/>
      </c>
      <c r="K530" s="226" t="str">
        <f t="shared" si="3"/>
        <v/>
      </c>
      <c r="L530" s="206"/>
      <c r="M530" s="221"/>
      <c r="N530" s="217"/>
      <c r="O530" s="165"/>
    </row>
    <row r="531" spans="1:15" ht="12.5">
      <c r="A531" s="220"/>
      <c r="B531" s="205"/>
      <c r="C531" s="201" t="str">
        <f t="shared" si="0"/>
        <v/>
      </c>
      <c r="D531" s="201" t="str">
        <f t="shared" si="4"/>
        <v/>
      </c>
      <c r="E531" s="201" t="str">
        <f t="shared" si="1"/>
        <v/>
      </c>
      <c r="F531" s="201" t="str">
        <f>IF(COUNTA($N531:$O531)&gt;0,'Input Contracting processes'!$P531,"")</f>
        <v/>
      </c>
      <c r="G531" s="201" t="str">
        <f>IF(COUNTA($N531:$O531)&gt;0,'Input Contracting processes'!$S531,"")</f>
        <v/>
      </c>
      <c r="H531" s="201" t="str">
        <f>IF(COUNTA($N531:$O531)&gt;0,'Input Contracting processes'!$K531,"")</f>
        <v/>
      </c>
      <c r="I531" s="201" t="str">
        <f>IF(COUNTA($N531:$O531)&gt;0,'Input Contracting processes'!$L531,"")</f>
        <v/>
      </c>
      <c r="J531" s="226" t="str">
        <f t="shared" si="12"/>
        <v/>
      </c>
      <c r="K531" s="226" t="str">
        <f t="shared" si="3"/>
        <v/>
      </c>
      <c r="L531" s="206"/>
      <c r="M531" s="221"/>
      <c r="N531" s="217"/>
      <c r="O531" s="165"/>
    </row>
    <row r="532" spans="1:15" ht="12.5">
      <c r="A532" s="220"/>
      <c r="B532" s="205"/>
      <c r="C532" s="201" t="str">
        <f t="shared" si="0"/>
        <v/>
      </c>
      <c r="D532" s="201" t="str">
        <f t="shared" si="4"/>
        <v/>
      </c>
      <c r="E532" s="201" t="str">
        <f t="shared" si="1"/>
        <v/>
      </c>
      <c r="F532" s="201" t="str">
        <f>IF(COUNTA($N532:$O532)&gt;0,'Input Contracting processes'!$P532,"")</f>
        <v/>
      </c>
      <c r="G532" s="201" t="str">
        <f>IF(COUNTA($N532:$O532)&gt;0,'Input Contracting processes'!$S532,"")</f>
        <v/>
      </c>
      <c r="H532" s="201" t="str">
        <f>IF(COUNTA($N532:$O532)&gt;0,'Input Contracting processes'!$K532,"")</f>
        <v/>
      </c>
      <c r="I532" s="201" t="str">
        <f>IF(COUNTA($N532:$O532)&gt;0,'Input Contracting processes'!$L532,"")</f>
        <v/>
      </c>
      <c r="J532" s="226" t="str">
        <f t="shared" si="12"/>
        <v/>
      </c>
      <c r="K532" s="226" t="str">
        <f t="shared" si="3"/>
        <v/>
      </c>
      <c r="L532" s="206"/>
      <c r="M532" s="221"/>
      <c r="N532" s="217"/>
      <c r="O532" s="165"/>
    </row>
    <row r="533" spans="1:15" ht="12.5">
      <c r="A533" s="220"/>
      <c r="B533" s="205"/>
      <c r="C533" s="201" t="str">
        <f t="shared" si="0"/>
        <v/>
      </c>
      <c r="D533" s="201" t="str">
        <f t="shared" si="4"/>
        <v/>
      </c>
      <c r="E533" s="201" t="str">
        <f t="shared" si="1"/>
        <v/>
      </c>
      <c r="F533" s="201" t="str">
        <f>IF(COUNTA($N533:$O533)&gt;0,'Input Contracting processes'!$P533,"")</f>
        <v/>
      </c>
      <c r="G533" s="201" t="str">
        <f>IF(COUNTA($N533:$O533)&gt;0,'Input Contracting processes'!$S533,"")</f>
        <v/>
      </c>
      <c r="H533" s="201" t="str">
        <f>IF(COUNTA($N533:$O533)&gt;0,'Input Contracting processes'!$K533,"")</f>
        <v/>
      </c>
      <c r="I533" s="201" t="str">
        <f>IF(COUNTA($N533:$O533)&gt;0,'Input Contracting processes'!$L533,"")</f>
        <v/>
      </c>
      <c r="J533" s="226" t="str">
        <f t="shared" si="12"/>
        <v/>
      </c>
      <c r="K533" s="226" t="str">
        <f t="shared" si="3"/>
        <v/>
      </c>
      <c r="L533" s="206"/>
      <c r="M533" s="221"/>
      <c r="N533" s="217"/>
      <c r="O533" s="165"/>
    </row>
    <row r="534" spans="1:15" ht="12.5">
      <c r="A534" s="220"/>
      <c r="B534" s="205"/>
      <c r="C534" s="201" t="str">
        <f t="shared" si="0"/>
        <v/>
      </c>
      <c r="D534" s="201" t="str">
        <f t="shared" si="4"/>
        <v/>
      </c>
      <c r="E534" s="201" t="str">
        <f t="shared" si="1"/>
        <v/>
      </c>
      <c r="F534" s="201" t="str">
        <f>IF(COUNTA($N534:$O534)&gt;0,'Input Contracting processes'!$P534,"")</f>
        <v/>
      </c>
      <c r="G534" s="201" t="str">
        <f>IF(COUNTA($N534:$O534)&gt;0,'Input Contracting processes'!$S534,"")</f>
        <v/>
      </c>
      <c r="H534" s="201" t="str">
        <f>IF(COUNTA($N534:$O534)&gt;0,'Input Contracting processes'!$K534,"")</f>
        <v/>
      </c>
      <c r="I534" s="201" t="str">
        <f>IF(COUNTA($N534:$O534)&gt;0,'Input Contracting processes'!$L534,"")</f>
        <v/>
      </c>
      <c r="J534" s="226" t="str">
        <f t="shared" si="12"/>
        <v/>
      </c>
      <c r="K534" s="226" t="str">
        <f t="shared" si="3"/>
        <v/>
      </c>
      <c r="L534" s="206"/>
      <c r="M534" s="221"/>
      <c r="N534" s="217"/>
      <c r="O534" s="165"/>
    </row>
    <row r="535" spans="1:15" ht="12.5">
      <c r="A535" s="220"/>
      <c r="B535" s="205"/>
      <c r="C535" s="201" t="str">
        <f t="shared" si="0"/>
        <v/>
      </c>
      <c r="D535" s="201" t="str">
        <f t="shared" si="4"/>
        <v/>
      </c>
      <c r="E535" s="201" t="str">
        <f t="shared" si="1"/>
        <v/>
      </c>
      <c r="F535" s="201" t="str">
        <f>IF(COUNTA($N535:$O535)&gt;0,'Input Contracting processes'!$P535,"")</f>
        <v/>
      </c>
      <c r="G535" s="201" t="str">
        <f>IF(COUNTA($N535:$O535)&gt;0,'Input Contracting processes'!$S535,"")</f>
        <v/>
      </c>
      <c r="H535" s="201" t="str">
        <f>IF(COUNTA($N535:$O535)&gt;0,'Input Contracting processes'!$K535,"")</f>
        <v/>
      </c>
      <c r="I535" s="201" t="str">
        <f>IF(COUNTA($N535:$O535)&gt;0,'Input Contracting processes'!$L535,"")</f>
        <v/>
      </c>
      <c r="J535" s="226" t="str">
        <f t="shared" si="12"/>
        <v/>
      </c>
      <c r="K535" s="226" t="str">
        <f t="shared" si="3"/>
        <v/>
      </c>
      <c r="L535" s="206"/>
      <c r="M535" s="221"/>
      <c r="N535" s="217"/>
      <c r="O535" s="165"/>
    </row>
    <row r="536" spans="1:15" ht="12.5">
      <c r="A536" s="220"/>
      <c r="B536" s="205"/>
      <c r="C536" s="201" t="str">
        <f t="shared" si="0"/>
        <v/>
      </c>
      <c r="D536" s="201" t="str">
        <f t="shared" si="4"/>
        <v/>
      </c>
      <c r="E536" s="201" t="str">
        <f t="shared" si="1"/>
        <v/>
      </c>
      <c r="F536" s="201" t="str">
        <f>IF(COUNTA($N536:$O536)&gt;0,'Input Contracting processes'!$P536,"")</f>
        <v/>
      </c>
      <c r="G536" s="201" t="str">
        <f>IF(COUNTA($N536:$O536)&gt;0,'Input Contracting processes'!$S536,"")</f>
        <v/>
      </c>
      <c r="H536" s="201" t="str">
        <f>IF(COUNTA($N536:$O536)&gt;0,'Input Contracting processes'!$K536,"")</f>
        <v/>
      </c>
      <c r="I536" s="201" t="str">
        <f>IF(COUNTA($N536:$O536)&gt;0,'Input Contracting processes'!$L536,"")</f>
        <v/>
      </c>
      <c r="J536" s="226" t="str">
        <f t="shared" si="12"/>
        <v/>
      </c>
      <c r="K536" s="226" t="str">
        <f t="shared" si="3"/>
        <v/>
      </c>
      <c r="L536" s="206"/>
      <c r="M536" s="221"/>
      <c r="N536" s="217"/>
      <c r="O536" s="165"/>
    </row>
    <row r="537" spans="1:15" ht="12.5">
      <c r="A537" s="220"/>
      <c r="B537" s="205"/>
      <c r="C537" s="201" t="str">
        <f t="shared" si="0"/>
        <v/>
      </c>
      <c r="D537" s="201" t="str">
        <f t="shared" si="4"/>
        <v/>
      </c>
      <c r="E537" s="201" t="str">
        <f t="shared" si="1"/>
        <v/>
      </c>
      <c r="F537" s="201" t="str">
        <f>IF(COUNTA($N537:$O537)&gt;0,'Input Contracting processes'!$P537,"")</f>
        <v/>
      </c>
      <c r="G537" s="201" t="str">
        <f>IF(COUNTA($N537:$O537)&gt;0,'Input Contracting processes'!$S537,"")</f>
        <v/>
      </c>
      <c r="H537" s="201" t="str">
        <f>IF(COUNTA($N537:$O537)&gt;0,'Input Contracting processes'!$K537,"")</f>
        <v/>
      </c>
      <c r="I537" s="201" t="str">
        <f>IF(COUNTA($N537:$O537)&gt;0,'Input Contracting processes'!$L537,"")</f>
        <v/>
      </c>
      <c r="J537" s="226" t="str">
        <f t="shared" si="12"/>
        <v/>
      </c>
      <c r="K537" s="226" t="str">
        <f t="shared" si="3"/>
        <v/>
      </c>
      <c r="L537" s="206"/>
      <c r="M537" s="221"/>
      <c r="N537" s="217"/>
      <c r="O537" s="165"/>
    </row>
    <row r="538" spans="1:15" ht="12.5">
      <c r="A538" s="220"/>
      <c r="B538" s="205"/>
      <c r="C538" s="201" t="str">
        <f t="shared" si="0"/>
        <v/>
      </c>
      <c r="D538" s="201" t="str">
        <f t="shared" si="4"/>
        <v/>
      </c>
      <c r="E538" s="201" t="str">
        <f t="shared" si="1"/>
        <v/>
      </c>
      <c r="F538" s="201" t="str">
        <f>IF(COUNTA($N538:$O538)&gt;0,'Input Contracting processes'!$P538,"")</f>
        <v/>
      </c>
      <c r="G538" s="201" t="str">
        <f>IF(COUNTA($N538:$O538)&gt;0,'Input Contracting processes'!$S538,"")</f>
        <v/>
      </c>
      <c r="H538" s="201" t="str">
        <f>IF(COUNTA($N538:$O538)&gt;0,'Input Contracting processes'!$K538,"")</f>
        <v/>
      </c>
      <c r="I538" s="201" t="str">
        <f>IF(COUNTA($N538:$O538)&gt;0,'Input Contracting processes'!$L538,"")</f>
        <v/>
      </c>
      <c r="J538" s="226" t="str">
        <f t="shared" si="12"/>
        <v/>
      </c>
      <c r="K538" s="226" t="str">
        <f t="shared" si="3"/>
        <v/>
      </c>
      <c r="L538" s="206"/>
      <c r="M538" s="221"/>
      <c r="N538" s="217"/>
      <c r="O538" s="165"/>
    </row>
    <row r="539" spans="1:15" ht="12.5">
      <c r="A539" s="220"/>
      <c r="B539" s="205"/>
      <c r="C539" s="201" t="str">
        <f t="shared" si="0"/>
        <v/>
      </c>
      <c r="D539" s="201" t="str">
        <f t="shared" si="4"/>
        <v/>
      </c>
      <c r="E539" s="201" t="str">
        <f t="shared" si="1"/>
        <v/>
      </c>
      <c r="F539" s="201" t="str">
        <f>IF(COUNTA($N539:$O539)&gt;0,'Input Contracting processes'!$P539,"")</f>
        <v/>
      </c>
      <c r="G539" s="201" t="str">
        <f>IF(COUNTA($N539:$O539)&gt;0,'Input Contracting processes'!$S539,"")</f>
        <v/>
      </c>
      <c r="H539" s="201" t="str">
        <f>IF(COUNTA($N539:$O539)&gt;0,'Input Contracting processes'!$K539,"")</f>
        <v/>
      </c>
      <c r="I539" s="201" t="str">
        <f>IF(COUNTA($N539:$O539)&gt;0,'Input Contracting processes'!$L539,"")</f>
        <v/>
      </c>
      <c r="J539" s="226" t="str">
        <f t="shared" si="12"/>
        <v/>
      </c>
      <c r="K539" s="226" t="str">
        <f t="shared" si="3"/>
        <v/>
      </c>
      <c r="L539" s="206"/>
      <c r="M539" s="221"/>
      <c r="N539" s="217"/>
      <c r="O539" s="165"/>
    </row>
    <row r="540" spans="1:15" ht="12.5">
      <c r="A540" s="220"/>
      <c r="B540" s="205"/>
      <c r="C540" s="201" t="str">
        <f t="shared" si="0"/>
        <v/>
      </c>
      <c r="D540" s="201" t="str">
        <f t="shared" si="4"/>
        <v/>
      </c>
      <c r="E540" s="201" t="str">
        <f t="shared" si="1"/>
        <v/>
      </c>
      <c r="F540" s="201" t="str">
        <f>IF(COUNTA($N540:$O540)&gt;0,'Input Contracting processes'!$P540,"")</f>
        <v/>
      </c>
      <c r="G540" s="201" t="str">
        <f>IF(COUNTA($N540:$O540)&gt;0,'Input Contracting processes'!$S540,"")</f>
        <v/>
      </c>
      <c r="H540" s="201" t="str">
        <f>IF(COUNTA($N540:$O540)&gt;0,'Input Contracting processes'!$K540,"")</f>
        <v/>
      </c>
      <c r="I540" s="201" t="str">
        <f>IF(COUNTA($N540:$O540)&gt;0,'Input Contracting processes'!$L540,"")</f>
        <v/>
      </c>
      <c r="J540" s="226" t="str">
        <f t="shared" si="12"/>
        <v/>
      </c>
      <c r="K540" s="226" t="str">
        <f t="shared" si="3"/>
        <v/>
      </c>
      <c r="L540" s="206"/>
      <c r="M540" s="221"/>
      <c r="N540" s="217"/>
      <c r="O540" s="165"/>
    </row>
    <row r="541" spans="1:15" ht="12.5">
      <c r="A541" s="220"/>
      <c r="B541" s="205"/>
      <c r="C541" s="201" t="str">
        <f t="shared" si="0"/>
        <v/>
      </c>
      <c r="D541" s="201" t="str">
        <f t="shared" si="4"/>
        <v/>
      </c>
      <c r="E541" s="201" t="str">
        <f t="shared" si="1"/>
        <v/>
      </c>
      <c r="F541" s="201" t="str">
        <f>IF(COUNTA($N541:$O541)&gt;0,'Input Contracting processes'!$P541,"")</f>
        <v/>
      </c>
      <c r="G541" s="201" t="str">
        <f>IF(COUNTA($N541:$O541)&gt;0,'Input Contracting processes'!$S541,"")</f>
        <v/>
      </c>
      <c r="H541" s="201" t="str">
        <f>IF(COUNTA($N541:$O541)&gt;0,'Input Contracting processes'!$K541,"")</f>
        <v/>
      </c>
      <c r="I541" s="201" t="str">
        <f>IF(COUNTA($N541:$O541)&gt;0,'Input Contracting processes'!$L541,"")</f>
        <v/>
      </c>
      <c r="J541" s="226" t="str">
        <f t="shared" si="12"/>
        <v/>
      </c>
      <c r="K541" s="226" t="str">
        <f t="shared" si="3"/>
        <v/>
      </c>
      <c r="L541" s="206"/>
      <c r="M541" s="221"/>
      <c r="N541" s="217"/>
      <c r="O541" s="165"/>
    </row>
    <row r="542" spans="1:15" ht="12.5">
      <c r="A542" s="220"/>
      <c r="B542" s="205"/>
      <c r="C542" s="201" t="str">
        <f t="shared" si="0"/>
        <v/>
      </c>
      <c r="D542" s="201" t="str">
        <f t="shared" si="4"/>
        <v/>
      </c>
      <c r="E542" s="201" t="str">
        <f t="shared" si="1"/>
        <v/>
      </c>
      <c r="F542" s="201" t="str">
        <f>IF(COUNTA($N542:$O542)&gt;0,'Input Contracting processes'!$P542,"")</f>
        <v/>
      </c>
      <c r="G542" s="201" t="str">
        <f>IF(COUNTA($N542:$O542)&gt;0,'Input Contracting processes'!$S542,"")</f>
        <v/>
      </c>
      <c r="H542" s="201" t="str">
        <f>IF(COUNTA($N542:$O542)&gt;0,'Input Contracting processes'!$K542,"")</f>
        <v/>
      </c>
      <c r="I542" s="201" t="str">
        <f>IF(COUNTA($N542:$O542)&gt;0,'Input Contracting processes'!$L542,"")</f>
        <v/>
      </c>
      <c r="J542" s="226" t="str">
        <f t="shared" si="12"/>
        <v/>
      </c>
      <c r="K542" s="226" t="str">
        <f t="shared" si="3"/>
        <v/>
      </c>
      <c r="L542" s="206"/>
      <c r="M542" s="221"/>
      <c r="N542" s="217"/>
      <c r="O542" s="165"/>
    </row>
    <row r="543" spans="1:15" ht="12.5">
      <c r="A543" s="220"/>
      <c r="B543" s="205"/>
      <c r="C543" s="201" t="str">
        <f t="shared" si="0"/>
        <v/>
      </c>
      <c r="D543" s="201" t="str">
        <f t="shared" si="4"/>
        <v/>
      </c>
      <c r="E543" s="201" t="str">
        <f t="shared" si="1"/>
        <v/>
      </c>
      <c r="F543" s="201" t="str">
        <f>IF(COUNTA($N543:$O543)&gt;0,'Input Contracting processes'!$P543,"")</f>
        <v/>
      </c>
      <c r="G543" s="201" t="str">
        <f>IF(COUNTA($N543:$O543)&gt;0,'Input Contracting processes'!$S543,"")</f>
        <v/>
      </c>
      <c r="H543" s="201" t="str">
        <f>IF(COUNTA($N543:$O543)&gt;0,'Input Contracting processes'!$K543,"")</f>
        <v/>
      </c>
      <c r="I543" s="201" t="str">
        <f>IF(COUNTA($N543:$O543)&gt;0,'Input Contracting processes'!$L543,"")</f>
        <v/>
      </c>
      <c r="J543" s="226" t="str">
        <f t="shared" si="12"/>
        <v/>
      </c>
      <c r="K543" s="226" t="str">
        <f t="shared" si="3"/>
        <v/>
      </c>
      <c r="L543" s="206"/>
      <c r="M543" s="221"/>
      <c r="N543" s="217"/>
      <c r="O543" s="165"/>
    </row>
    <row r="544" spans="1:15" ht="12.5">
      <c r="A544" s="220"/>
      <c r="B544" s="205"/>
      <c r="C544" s="201" t="str">
        <f t="shared" si="0"/>
        <v/>
      </c>
      <c r="D544" s="201" t="str">
        <f t="shared" si="4"/>
        <v/>
      </c>
      <c r="E544" s="201" t="str">
        <f t="shared" si="1"/>
        <v/>
      </c>
      <c r="F544" s="201" t="str">
        <f>IF(COUNTA($N544:$O544)&gt;0,'Input Contracting processes'!$P544,"")</f>
        <v/>
      </c>
      <c r="G544" s="201" t="str">
        <f>IF(COUNTA($N544:$O544)&gt;0,'Input Contracting processes'!$S544,"")</f>
        <v/>
      </c>
      <c r="H544" s="201" t="str">
        <f>IF(COUNTA($N544:$O544)&gt;0,'Input Contracting processes'!$K544,"")</f>
        <v/>
      </c>
      <c r="I544" s="201" t="str">
        <f>IF(COUNTA($N544:$O544)&gt;0,'Input Contracting processes'!$L544,"")</f>
        <v/>
      </c>
      <c r="J544" s="226" t="str">
        <f t="shared" si="12"/>
        <v/>
      </c>
      <c r="K544" s="226" t="str">
        <f t="shared" si="3"/>
        <v/>
      </c>
      <c r="L544" s="206"/>
      <c r="M544" s="221"/>
      <c r="N544" s="217"/>
      <c r="O544" s="165"/>
    </row>
    <row r="545" spans="1:15" ht="12.5">
      <c r="A545" s="220"/>
      <c r="B545" s="205"/>
      <c r="C545" s="201" t="str">
        <f t="shared" si="0"/>
        <v/>
      </c>
      <c r="D545" s="201" t="str">
        <f t="shared" si="4"/>
        <v/>
      </c>
      <c r="E545" s="201" t="str">
        <f t="shared" si="1"/>
        <v/>
      </c>
      <c r="F545" s="201" t="str">
        <f>IF(COUNTA($N545:$O545)&gt;0,'Input Contracting processes'!$P545,"")</f>
        <v/>
      </c>
      <c r="G545" s="201" t="str">
        <f>IF(COUNTA($N545:$O545)&gt;0,'Input Contracting processes'!$S545,"")</f>
        <v/>
      </c>
      <c r="H545" s="201" t="str">
        <f>IF(COUNTA($N545:$O545)&gt;0,'Input Contracting processes'!$K545,"")</f>
        <v/>
      </c>
      <c r="I545" s="201" t="str">
        <f>IF(COUNTA($N545:$O545)&gt;0,'Input Contracting processes'!$L545,"")</f>
        <v/>
      </c>
      <c r="J545" s="226" t="str">
        <f t="shared" si="12"/>
        <v/>
      </c>
      <c r="K545" s="226" t="str">
        <f t="shared" si="3"/>
        <v/>
      </c>
      <c r="L545" s="206"/>
      <c r="M545" s="221"/>
      <c r="N545" s="217"/>
      <c r="O545" s="165"/>
    </row>
    <row r="546" spans="1:15" ht="12.5">
      <c r="A546" s="220"/>
      <c r="B546" s="205"/>
      <c r="C546" s="201" t="str">
        <f t="shared" si="0"/>
        <v/>
      </c>
      <c r="D546" s="201" t="str">
        <f t="shared" si="4"/>
        <v/>
      </c>
      <c r="E546" s="201" t="str">
        <f t="shared" si="1"/>
        <v/>
      </c>
      <c r="F546" s="201" t="str">
        <f>IF(COUNTA($N546:$O546)&gt;0,'Input Contracting processes'!$P546,"")</f>
        <v/>
      </c>
      <c r="G546" s="201" t="str">
        <f>IF(COUNTA($N546:$O546)&gt;0,'Input Contracting processes'!$S546,"")</f>
        <v/>
      </c>
      <c r="H546" s="201" t="str">
        <f>IF(COUNTA($N546:$O546)&gt;0,'Input Contracting processes'!$K546,"")</f>
        <v/>
      </c>
      <c r="I546" s="201" t="str">
        <f>IF(COUNTA($N546:$O546)&gt;0,'Input Contracting processes'!$L546,"")</f>
        <v/>
      </c>
      <c r="J546" s="226" t="str">
        <f t="shared" si="12"/>
        <v/>
      </c>
      <c r="K546" s="226" t="str">
        <f t="shared" si="3"/>
        <v/>
      </c>
      <c r="L546" s="206"/>
      <c r="M546" s="221"/>
      <c r="N546" s="217"/>
      <c r="O546" s="165"/>
    </row>
    <row r="547" spans="1:15" ht="12.5">
      <c r="A547" s="220"/>
      <c r="B547" s="205"/>
      <c r="C547" s="201" t="str">
        <f t="shared" si="0"/>
        <v/>
      </c>
      <c r="D547" s="201" t="str">
        <f t="shared" si="4"/>
        <v/>
      </c>
      <c r="E547" s="201" t="str">
        <f t="shared" si="1"/>
        <v/>
      </c>
      <c r="F547" s="201" t="str">
        <f>IF(COUNTA($N547:$O547)&gt;0,'Input Contracting processes'!$P547,"")</f>
        <v/>
      </c>
      <c r="G547" s="201" t="str">
        <f>IF(COUNTA($N547:$O547)&gt;0,'Input Contracting processes'!$S547,"")</f>
        <v/>
      </c>
      <c r="H547" s="201" t="str">
        <f>IF(COUNTA($N547:$O547)&gt;0,'Input Contracting processes'!$K547,"")</f>
        <v/>
      </c>
      <c r="I547" s="201" t="str">
        <f>IF(COUNTA($N547:$O547)&gt;0,'Input Contracting processes'!$L547,"")</f>
        <v/>
      </c>
      <c r="J547" s="226" t="str">
        <f t="shared" si="12"/>
        <v/>
      </c>
      <c r="K547" s="226" t="str">
        <f t="shared" si="3"/>
        <v/>
      </c>
      <c r="L547" s="206"/>
      <c r="M547" s="221"/>
      <c r="N547" s="217"/>
      <c r="O547" s="165"/>
    </row>
    <row r="548" spans="1:15" ht="12.5">
      <c r="A548" s="220"/>
      <c r="B548" s="205"/>
      <c r="C548" s="201" t="str">
        <f t="shared" si="0"/>
        <v/>
      </c>
      <c r="D548" s="201" t="str">
        <f t="shared" si="4"/>
        <v/>
      </c>
      <c r="E548" s="201" t="str">
        <f t="shared" si="1"/>
        <v/>
      </c>
      <c r="F548" s="201" t="str">
        <f>IF(COUNTA($N548:$O548)&gt;0,'Input Contracting processes'!$P548,"")</f>
        <v/>
      </c>
      <c r="G548" s="201" t="str">
        <f>IF(COUNTA($N548:$O548)&gt;0,'Input Contracting processes'!$S548,"")</f>
        <v/>
      </c>
      <c r="H548" s="201" t="str">
        <f>IF(COUNTA($N548:$O548)&gt;0,'Input Contracting processes'!$K548,"")</f>
        <v/>
      </c>
      <c r="I548" s="201" t="str">
        <f>IF(COUNTA($N548:$O548)&gt;0,'Input Contracting processes'!$L548,"")</f>
        <v/>
      </c>
      <c r="J548" s="226" t="str">
        <f t="shared" si="12"/>
        <v/>
      </c>
      <c r="K548" s="226" t="str">
        <f t="shared" si="3"/>
        <v/>
      </c>
      <c r="L548" s="206"/>
      <c r="M548" s="221"/>
      <c r="N548" s="217"/>
      <c r="O548" s="165"/>
    </row>
    <row r="549" spans="1:15" ht="12.5">
      <c r="A549" s="220"/>
      <c r="B549" s="205"/>
      <c r="C549" s="201" t="str">
        <f t="shared" si="0"/>
        <v/>
      </c>
      <c r="D549" s="201" t="str">
        <f t="shared" si="4"/>
        <v/>
      </c>
      <c r="E549" s="201" t="str">
        <f t="shared" si="1"/>
        <v/>
      </c>
      <c r="F549" s="201" t="str">
        <f>IF(COUNTA($N549:$O549)&gt;0,'Input Contracting processes'!$P549,"")</f>
        <v/>
      </c>
      <c r="G549" s="201" t="str">
        <f>IF(COUNTA($N549:$O549)&gt;0,'Input Contracting processes'!$S549,"")</f>
        <v/>
      </c>
      <c r="H549" s="201" t="str">
        <f>IF(COUNTA($N549:$O549)&gt;0,'Input Contracting processes'!$K549,"")</f>
        <v/>
      </c>
      <c r="I549" s="201" t="str">
        <f>IF(COUNTA($N549:$O549)&gt;0,'Input Contracting processes'!$L549,"")</f>
        <v/>
      </c>
      <c r="J549" s="226" t="str">
        <f t="shared" si="12"/>
        <v/>
      </c>
      <c r="K549" s="226" t="str">
        <f t="shared" si="3"/>
        <v/>
      </c>
      <c r="L549" s="206"/>
      <c r="M549" s="221"/>
      <c r="N549" s="217"/>
      <c r="O549" s="165"/>
    </row>
    <row r="550" spans="1:15" ht="12.5">
      <c r="A550" s="220"/>
      <c r="B550" s="205"/>
      <c r="C550" s="201" t="str">
        <f t="shared" si="0"/>
        <v/>
      </c>
      <c r="D550" s="201" t="str">
        <f t="shared" si="4"/>
        <v/>
      </c>
      <c r="E550" s="201" t="str">
        <f t="shared" si="1"/>
        <v/>
      </c>
      <c r="F550" s="201" t="str">
        <f>IF(COUNTA($N550:$O550)&gt;0,'Input Contracting processes'!$P550,"")</f>
        <v/>
      </c>
      <c r="G550" s="201" t="str">
        <f>IF(COUNTA($N550:$O550)&gt;0,'Input Contracting processes'!$S550,"")</f>
        <v/>
      </c>
      <c r="H550" s="201" t="str">
        <f>IF(COUNTA($N550:$O550)&gt;0,'Input Contracting processes'!$K550,"")</f>
        <v/>
      </c>
      <c r="I550" s="201" t="str">
        <f>IF(COUNTA($N550:$O550)&gt;0,'Input Contracting processes'!$L550,"")</f>
        <v/>
      </c>
      <c r="J550" s="226" t="str">
        <f t="shared" si="12"/>
        <v/>
      </c>
      <c r="K550" s="226" t="str">
        <f t="shared" si="3"/>
        <v/>
      </c>
      <c r="L550" s="206"/>
      <c r="M550" s="221"/>
      <c r="N550" s="217"/>
      <c r="O550" s="165"/>
    </row>
    <row r="551" spans="1:15" ht="12.5">
      <c r="A551" s="220"/>
      <c r="B551" s="205"/>
      <c r="C551" s="201" t="str">
        <f t="shared" si="0"/>
        <v/>
      </c>
      <c r="D551" s="201" t="str">
        <f t="shared" si="4"/>
        <v/>
      </c>
      <c r="E551" s="201" t="str">
        <f t="shared" si="1"/>
        <v/>
      </c>
      <c r="F551" s="201" t="str">
        <f>IF(COUNTA($N551:$O551)&gt;0,'Input Contracting processes'!$P551,"")</f>
        <v/>
      </c>
      <c r="G551" s="201" t="str">
        <f>IF(COUNTA($N551:$O551)&gt;0,'Input Contracting processes'!$S551,"")</f>
        <v/>
      </c>
      <c r="H551" s="201" t="str">
        <f>IF(COUNTA($N551:$O551)&gt;0,'Input Contracting processes'!$K551,"")</f>
        <v/>
      </c>
      <c r="I551" s="201" t="str">
        <f>IF(COUNTA($N551:$O551)&gt;0,'Input Contracting processes'!$L551,"")</f>
        <v/>
      </c>
      <c r="J551" s="226" t="str">
        <f t="shared" si="12"/>
        <v/>
      </c>
      <c r="K551" s="226" t="str">
        <f t="shared" si="3"/>
        <v/>
      </c>
      <c r="L551" s="206"/>
      <c r="M551" s="221"/>
      <c r="N551" s="217"/>
      <c r="O551" s="165"/>
    </row>
    <row r="552" spans="1:15" ht="12.5">
      <c r="A552" s="220"/>
      <c r="B552" s="205"/>
      <c r="C552" s="201" t="str">
        <f t="shared" si="0"/>
        <v/>
      </c>
      <c r="D552" s="201" t="str">
        <f t="shared" si="4"/>
        <v/>
      </c>
      <c r="E552" s="201" t="str">
        <f t="shared" si="1"/>
        <v/>
      </c>
      <c r="F552" s="201" t="str">
        <f>IF(COUNTA($N552:$O552)&gt;0,'Input Contracting processes'!$P552,"")</f>
        <v/>
      </c>
      <c r="G552" s="201" t="str">
        <f>IF(COUNTA($N552:$O552)&gt;0,'Input Contracting processes'!$S552,"")</f>
        <v/>
      </c>
      <c r="H552" s="201" t="str">
        <f>IF(COUNTA($N552:$O552)&gt;0,'Input Contracting processes'!$K552,"")</f>
        <v/>
      </c>
      <c r="I552" s="201" t="str">
        <f>IF(COUNTA($N552:$O552)&gt;0,'Input Contracting processes'!$L552,"")</f>
        <v/>
      </c>
      <c r="J552" s="226" t="str">
        <f t="shared" si="12"/>
        <v/>
      </c>
      <c r="K552" s="226" t="str">
        <f t="shared" si="3"/>
        <v/>
      </c>
      <c r="L552" s="206"/>
      <c r="M552" s="221"/>
      <c r="N552" s="217"/>
      <c r="O552" s="165"/>
    </row>
    <row r="553" spans="1:15" ht="12.5">
      <c r="A553" s="220"/>
      <c r="B553" s="205"/>
      <c r="C553" s="201" t="str">
        <f t="shared" si="0"/>
        <v/>
      </c>
      <c r="D553" s="201" t="str">
        <f t="shared" si="4"/>
        <v/>
      </c>
      <c r="E553" s="201" t="str">
        <f t="shared" si="1"/>
        <v/>
      </c>
      <c r="F553" s="201" t="str">
        <f>IF(COUNTA($N553:$O553)&gt;0,'Input Contracting processes'!$P553,"")</f>
        <v/>
      </c>
      <c r="G553" s="201" t="str">
        <f>IF(COUNTA($N553:$O553)&gt;0,'Input Contracting processes'!$S553,"")</f>
        <v/>
      </c>
      <c r="H553" s="201" t="str">
        <f>IF(COUNTA($N553:$O553)&gt;0,'Input Contracting processes'!$K553,"")</f>
        <v/>
      </c>
      <c r="I553" s="201" t="str">
        <f>IF(COUNTA($N553:$O553)&gt;0,'Input Contracting processes'!$L553,"")</f>
        <v/>
      </c>
      <c r="J553" s="226" t="str">
        <f t="shared" si="12"/>
        <v/>
      </c>
      <c r="K553" s="226" t="str">
        <f t="shared" si="3"/>
        <v/>
      </c>
      <c r="L553" s="206"/>
      <c r="M553" s="221"/>
      <c r="N553" s="217"/>
      <c r="O553" s="165"/>
    </row>
    <row r="554" spans="1:15" ht="12.5">
      <c r="A554" s="220"/>
      <c r="B554" s="205"/>
      <c r="C554" s="201" t="str">
        <f t="shared" si="0"/>
        <v/>
      </c>
      <c r="D554" s="201" t="str">
        <f t="shared" si="4"/>
        <v/>
      </c>
      <c r="E554" s="201" t="str">
        <f t="shared" si="1"/>
        <v/>
      </c>
      <c r="F554" s="201" t="str">
        <f>IF(COUNTA($N554:$O554)&gt;0,'Input Contracting processes'!$P554,"")</f>
        <v/>
      </c>
      <c r="G554" s="201" t="str">
        <f>IF(COUNTA($N554:$O554)&gt;0,'Input Contracting processes'!$S554,"")</f>
        <v/>
      </c>
      <c r="H554" s="201" t="str">
        <f>IF(COUNTA($N554:$O554)&gt;0,'Input Contracting processes'!$K554,"")</f>
        <v/>
      </c>
      <c r="I554" s="201" t="str">
        <f>IF(COUNTA($N554:$O554)&gt;0,'Input Contracting processes'!$L554,"")</f>
        <v/>
      </c>
      <c r="J554" s="226" t="str">
        <f t="shared" si="12"/>
        <v/>
      </c>
      <c r="K554" s="226" t="str">
        <f t="shared" si="3"/>
        <v/>
      </c>
      <c r="L554" s="206"/>
      <c r="M554" s="221"/>
      <c r="N554" s="217"/>
      <c r="O554" s="165"/>
    </row>
    <row r="555" spans="1:15" ht="12.5">
      <c r="A555" s="220"/>
      <c r="B555" s="205"/>
      <c r="C555" s="201" t="str">
        <f t="shared" si="0"/>
        <v/>
      </c>
      <c r="D555" s="201" t="str">
        <f t="shared" si="4"/>
        <v/>
      </c>
      <c r="E555" s="201" t="str">
        <f t="shared" si="1"/>
        <v/>
      </c>
      <c r="F555" s="201" t="str">
        <f>IF(COUNTA($N555:$O555)&gt;0,'Input Contracting processes'!$P555,"")</f>
        <v/>
      </c>
      <c r="G555" s="201" t="str">
        <f>IF(COUNTA($N555:$O555)&gt;0,'Input Contracting processes'!$S555,"")</f>
        <v/>
      </c>
      <c r="H555" s="201" t="str">
        <f>IF(COUNTA($N555:$O555)&gt;0,'Input Contracting processes'!$K555,"")</f>
        <v/>
      </c>
      <c r="I555" s="201" t="str">
        <f>IF(COUNTA($N555:$O555)&gt;0,'Input Contracting processes'!$L555,"")</f>
        <v/>
      </c>
      <c r="J555" s="226" t="str">
        <f t="shared" si="12"/>
        <v/>
      </c>
      <c r="K555" s="226" t="str">
        <f t="shared" si="3"/>
        <v/>
      </c>
      <c r="L555" s="206"/>
      <c r="M555" s="221"/>
      <c r="N555" s="217"/>
      <c r="O555" s="165"/>
    </row>
    <row r="556" spans="1:15" ht="12.5">
      <c r="A556" s="220"/>
      <c r="B556" s="205"/>
      <c r="C556" s="201" t="str">
        <f t="shared" si="0"/>
        <v/>
      </c>
      <c r="D556" s="201" t="str">
        <f t="shared" si="4"/>
        <v/>
      </c>
      <c r="E556" s="201" t="str">
        <f t="shared" si="1"/>
        <v/>
      </c>
      <c r="F556" s="201" t="str">
        <f>IF(COUNTA($N556:$O556)&gt;0,'Input Contracting processes'!$P556,"")</f>
        <v/>
      </c>
      <c r="G556" s="201" t="str">
        <f>IF(COUNTA($N556:$O556)&gt;0,'Input Contracting processes'!$S556,"")</f>
        <v/>
      </c>
      <c r="H556" s="201" t="str">
        <f>IF(COUNTA($N556:$O556)&gt;0,'Input Contracting processes'!$K556,"")</f>
        <v/>
      </c>
      <c r="I556" s="201" t="str">
        <f>IF(COUNTA($N556:$O556)&gt;0,'Input Contracting processes'!$L556,"")</f>
        <v/>
      </c>
      <c r="J556" s="226" t="str">
        <f t="shared" si="12"/>
        <v/>
      </c>
      <c r="K556" s="226" t="str">
        <f t="shared" si="3"/>
        <v/>
      </c>
      <c r="L556" s="206"/>
      <c r="M556" s="221"/>
      <c r="N556" s="217"/>
      <c r="O556" s="165"/>
    </row>
    <row r="557" spans="1:15" ht="12.5">
      <c r="A557" s="220"/>
      <c r="B557" s="205"/>
      <c r="C557" s="201" t="str">
        <f t="shared" si="0"/>
        <v/>
      </c>
      <c r="D557" s="201" t="str">
        <f t="shared" si="4"/>
        <v/>
      </c>
      <c r="E557" s="201" t="str">
        <f t="shared" si="1"/>
        <v/>
      </c>
      <c r="F557" s="201" t="str">
        <f>IF(COUNTA($N557:$O557)&gt;0,'Input Contracting processes'!$P557,"")</f>
        <v/>
      </c>
      <c r="G557" s="201" t="str">
        <f>IF(COUNTA($N557:$O557)&gt;0,'Input Contracting processes'!$S557,"")</f>
        <v/>
      </c>
      <c r="H557" s="201" t="str">
        <f>IF(COUNTA($N557:$O557)&gt;0,'Input Contracting processes'!$K557,"")</f>
        <v/>
      </c>
      <c r="I557" s="201" t="str">
        <f>IF(COUNTA($N557:$O557)&gt;0,'Input Contracting processes'!$L557,"")</f>
        <v/>
      </c>
      <c r="J557" s="226" t="str">
        <f t="shared" si="12"/>
        <v/>
      </c>
      <c r="K557" s="226" t="str">
        <f t="shared" si="3"/>
        <v/>
      </c>
      <c r="L557" s="206"/>
      <c r="M557" s="221"/>
      <c r="N557" s="217"/>
      <c r="O557" s="165"/>
    </row>
    <row r="558" spans="1:15" ht="12.5">
      <c r="A558" s="220"/>
      <c r="B558" s="205"/>
      <c r="C558" s="201" t="str">
        <f t="shared" si="0"/>
        <v/>
      </c>
      <c r="D558" s="201" t="str">
        <f t="shared" si="4"/>
        <v/>
      </c>
      <c r="E558" s="201" t="str">
        <f t="shared" si="1"/>
        <v/>
      </c>
      <c r="F558" s="201" t="str">
        <f>IF(COUNTA($N558:$O558)&gt;0,'Input Contracting processes'!$P558,"")</f>
        <v/>
      </c>
      <c r="G558" s="201" t="str">
        <f>IF(COUNTA($N558:$O558)&gt;0,'Input Contracting processes'!$S558,"")</f>
        <v/>
      </c>
      <c r="H558" s="201" t="str">
        <f>IF(COUNTA($N558:$O558)&gt;0,'Input Contracting processes'!$K558,"")</f>
        <v/>
      </c>
      <c r="I558" s="201" t="str">
        <f>IF(COUNTA($N558:$O558)&gt;0,'Input Contracting processes'!$L558,"")</f>
        <v/>
      </c>
      <c r="J558" s="226" t="str">
        <f t="shared" si="12"/>
        <v/>
      </c>
      <c r="K558" s="226" t="str">
        <f t="shared" si="3"/>
        <v/>
      </c>
      <c r="L558" s="206"/>
      <c r="M558" s="221"/>
      <c r="N558" s="217"/>
      <c r="O558" s="165"/>
    </row>
    <row r="559" spans="1:15" ht="12.5">
      <c r="A559" s="220"/>
      <c r="B559" s="205"/>
      <c r="C559" s="201" t="str">
        <f t="shared" si="0"/>
        <v/>
      </c>
      <c r="D559" s="201" t="str">
        <f t="shared" si="4"/>
        <v/>
      </c>
      <c r="E559" s="201" t="str">
        <f t="shared" si="1"/>
        <v/>
      </c>
      <c r="F559" s="201" t="str">
        <f>IF(COUNTA($N559:$O559)&gt;0,'Input Contracting processes'!$P559,"")</f>
        <v/>
      </c>
      <c r="G559" s="201" t="str">
        <f>IF(COUNTA($N559:$O559)&gt;0,'Input Contracting processes'!$S559,"")</f>
        <v/>
      </c>
      <c r="H559" s="201" t="str">
        <f>IF(COUNTA($N559:$O559)&gt;0,'Input Contracting processes'!$K559,"")</f>
        <v/>
      </c>
      <c r="I559" s="201" t="str">
        <f>IF(COUNTA($N559:$O559)&gt;0,'Input Contracting processes'!$L559,"")</f>
        <v/>
      </c>
      <c r="J559" s="226" t="str">
        <f t="shared" si="12"/>
        <v/>
      </c>
      <c r="K559" s="226" t="str">
        <f t="shared" si="3"/>
        <v/>
      </c>
      <c r="L559" s="206"/>
      <c r="M559" s="221"/>
      <c r="N559" s="217"/>
      <c r="O559" s="165"/>
    </row>
    <row r="560" spans="1:15" ht="12.5">
      <c r="A560" s="220"/>
      <c r="B560" s="205"/>
      <c r="C560" s="201" t="str">
        <f t="shared" si="0"/>
        <v/>
      </c>
      <c r="D560" s="201" t="str">
        <f t="shared" si="4"/>
        <v/>
      </c>
      <c r="E560" s="201" t="str">
        <f t="shared" si="1"/>
        <v/>
      </c>
      <c r="F560" s="201" t="str">
        <f>IF(COUNTA($N560:$O560)&gt;0,'Input Contracting processes'!$P560,"")</f>
        <v/>
      </c>
      <c r="G560" s="201" t="str">
        <f>IF(COUNTA($N560:$O560)&gt;0,'Input Contracting processes'!$S560,"")</f>
        <v/>
      </c>
      <c r="H560" s="201" t="str">
        <f>IF(COUNTA($N560:$O560)&gt;0,'Input Contracting processes'!$K560,"")</f>
        <v/>
      </c>
      <c r="I560" s="201" t="str">
        <f>IF(COUNTA($N560:$O560)&gt;0,'Input Contracting processes'!$L560,"")</f>
        <v/>
      </c>
      <c r="J560" s="226" t="str">
        <f t="shared" si="12"/>
        <v/>
      </c>
      <c r="K560" s="226" t="str">
        <f t="shared" si="3"/>
        <v/>
      </c>
      <c r="L560" s="206"/>
      <c r="M560" s="221"/>
      <c r="N560" s="217"/>
      <c r="O560" s="165"/>
    </row>
    <row r="561" spans="1:15" ht="12.5">
      <c r="A561" s="220"/>
      <c r="B561" s="205"/>
      <c r="C561" s="201" t="str">
        <f t="shared" si="0"/>
        <v/>
      </c>
      <c r="D561" s="201" t="str">
        <f t="shared" si="4"/>
        <v/>
      </c>
      <c r="E561" s="201" t="str">
        <f t="shared" si="1"/>
        <v/>
      </c>
      <c r="F561" s="201" t="str">
        <f>IF(COUNTA($N561:$O561)&gt;0,'Input Contracting processes'!$P561,"")</f>
        <v/>
      </c>
      <c r="G561" s="201" t="str">
        <f>IF(COUNTA($N561:$O561)&gt;0,'Input Contracting processes'!$S561,"")</f>
        <v/>
      </c>
      <c r="H561" s="201" t="str">
        <f>IF(COUNTA($N561:$O561)&gt;0,'Input Contracting processes'!$K561,"")</f>
        <v/>
      </c>
      <c r="I561" s="201" t="str">
        <f>IF(COUNTA($N561:$O561)&gt;0,'Input Contracting processes'!$L561,"")</f>
        <v/>
      </c>
      <c r="J561" s="226" t="str">
        <f t="shared" si="12"/>
        <v/>
      </c>
      <c r="K561" s="226" t="str">
        <f t="shared" si="3"/>
        <v/>
      </c>
      <c r="L561" s="206"/>
      <c r="M561" s="221"/>
      <c r="N561" s="217"/>
      <c r="O561" s="165"/>
    </row>
    <row r="562" spans="1:15" ht="12.5">
      <c r="A562" s="220"/>
      <c r="B562" s="205"/>
      <c r="C562" s="201" t="str">
        <f t="shared" si="0"/>
        <v/>
      </c>
      <c r="D562" s="201" t="str">
        <f t="shared" si="4"/>
        <v/>
      </c>
      <c r="E562" s="201" t="str">
        <f t="shared" si="1"/>
        <v/>
      </c>
      <c r="F562" s="201" t="str">
        <f>IF(COUNTA($N562:$O562)&gt;0,'Input Contracting processes'!$P562,"")</f>
        <v/>
      </c>
      <c r="G562" s="201" t="str">
        <f>IF(COUNTA($N562:$O562)&gt;0,'Input Contracting processes'!$S562,"")</f>
        <v/>
      </c>
      <c r="H562" s="201" t="str">
        <f>IF(COUNTA($N562:$O562)&gt;0,'Input Contracting processes'!$K562,"")</f>
        <v/>
      </c>
      <c r="I562" s="201" t="str">
        <f>IF(COUNTA($N562:$O562)&gt;0,'Input Contracting processes'!$L562,"")</f>
        <v/>
      </c>
      <c r="J562" s="226" t="str">
        <f t="shared" si="12"/>
        <v/>
      </c>
      <c r="K562" s="226" t="str">
        <f t="shared" si="3"/>
        <v/>
      </c>
      <c r="L562" s="206"/>
      <c r="M562" s="221"/>
      <c r="N562" s="217"/>
      <c r="O562" s="165"/>
    </row>
    <row r="563" spans="1:15" ht="12.5">
      <c r="A563" s="220"/>
      <c r="B563" s="205"/>
      <c r="C563" s="201" t="str">
        <f t="shared" si="0"/>
        <v/>
      </c>
      <c r="D563" s="201" t="str">
        <f t="shared" si="4"/>
        <v/>
      </c>
      <c r="E563" s="201" t="str">
        <f t="shared" si="1"/>
        <v/>
      </c>
      <c r="F563" s="201" t="str">
        <f>IF(COUNTA($N563:$O563)&gt;0,'Input Contracting processes'!$P563,"")</f>
        <v/>
      </c>
      <c r="G563" s="201" t="str">
        <f>IF(COUNTA($N563:$O563)&gt;0,'Input Contracting processes'!$S563,"")</f>
        <v/>
      </c>
      <c r="H563" s="201" t="str">
        <f>IF(COUNTA($N563:$O563)&gt;0,'Input Contracting processes'!$K563,"")</f>
        <v/>
      </c>
      <c r="I563" s="201" t="str">
        <f>IF(COUNTA($N563:$O563)&gt;0,'Input Contracting processes'!$L563,"")</f>
        <v/>
      </c>
      <c r="J563" s="226" t="str">
        <f t="shared" si="12"/>
        <v/>
      </c>
      <c r="K563" s="226" t="str">
        <f t="shared" si="3"/>
        <v/>
      </c>
      <c r="L563" s="206"/>
      <c r="M563" s="221"/>
      <c r="N563" s="217"/>
      <c r="O563" s="165"/>
    </row>
    <row r="564" spans="1:15" ht="12.5">
      <c r="A564" s="220"/>
      <c r="B564" s="205"/>
      <c r="C564" s="201" t="str">
        <f t="shared" si="0"/>
        <v/>
      </c>
      <c r="D564" s="201" t="str">
        <f t="shared" si="4"/>
        <v/>
      </c>
      <c r="E564" s="201" t="str">
        <f t="shared" si="1"/>
        <v/>
      </c>
      <c r="F564" s="201" t="str">
        <f>IF(COUNTA($N564:$O564)&gt;0,'Input Contracting processes'!$P564,"")</f>
        <v/>
      </c>
      <c r="G564" s="201" t="str">
        <f>IF(COUNTA($N564:$O564)&gt;0,'Input Contracting processes'!$S564,"")</f>
        <v/>
      </c>
      <c r="H564" s="201" t="str">
        <f>IF(COUNTA($N564:$O564)&gt;0,'Input Contracting processes'!$K564,"")</f>
        <v/>
      </c>
      <c r="I564" s="201" t="str">
        <f>IF(COUNTA($N564:$O564)&gt;0,'Input Contracting processes'!$L564,"")</f>
        <v/>
      </c>
      <c r="J564" s="226" t="str">
        <f t="shared" si="12"/>
        <v/>
      </c>
      <c r="K564" s="226" t="str">
        <f t="shared" si="3"/>
        <v/>
      </c>
      <c r="L564" s="206"/>
      <c r="M564" s="221"/>
      <c r="N564" s="217"/>
      <c r="O564" s="165"/>
    </row>
    <row r="565" spans="1:15" ht="12.5">
      <c r="A565" s="220"/>
      <c r="B565" s="205"/>
      <c r="C565" s="201" t="str">
        <f t="shared" si="0"/>
        <v/>
      </c>
      <c r="D565" s="201" t="str">
        <f t="shared" si="4"/>
        <v/>
      </c>
      <c r="E565" s="201" t="str">
        <f t="shared" si="1"/>
        <v/>
      </c>
      <c r="F565" s="201" t="str">
        <f>IF(COUNTA($N565:$O565)&gt;0,'Input Contracting processes'!$P565,"")</f>
        <v/>
      </c>
      <c r="G565" s="201" t="str">
        <f>IF(COUNTA($N565:$O565)&gt;0,'Input Contracting processes'!$S565,"")</f>
        <v/>
      </c>
      <c r="H565" s="201" t="str">
        <f>IF(COUNTA($N565:$O565)&gt;0,'Input Contracting processes'!$K565,"")</f>
        <v/>
      </c>
      <c r="I565" s="201" t="str">
        <f>IF(COUNTA($N565:$O565)&gt;0,'Input Contracting processes'!$L565,"")</f>
        <v/>
      </c>
      <c r="J565" s="226" t="str">
        <f t="shared" si="12"/>
        <v/>
      </c>
      <c r="K565" s="226" t="str">
        <f t="shared" si="3"/>
        <v/>
      </c>
      <c r="L565" s="206"/>
      <c r="M565" s="221"/>
      <c r="N565" s="217"/>
      <c r="O565" s="165"/>
    </row>
    <row r="566" spans="1:15" ht="12.5">
      <c r="A566" s="220"/>
      <c r="B566" s="205"/>
      <c r="C566" s="201" t="str">
        <f t="shared" si="0"/>
        <v/>
      </c>
      <c r="D566" s="201" t="str">
        <f t="shared" si="4"/>
        <v/>
      </c>
      <c r="E566" s="201" t="str">
        <f t="shared" si="1"/>
        <v/>
      </c>
      <c r="F566" s="201" t="str">
        <f>IF(COUNTA($N566:$O566)&gt;0,'Input Contracting processes'!$P566,"")</f>
        <v/>
      </c>
      <c r="G566" s="201" t="str">
        <f>IF(COUNTA($N566:$O566)&gt;0,'Input Contracting processes'!$S566,"")</f>
        <v/>
      </c>
      <c r="H566" s="201" t="str">
        <f>IF(COUNTA($N566:$O566)&gt;0,'Input Contracting processes'!$K566,"")</f>
        <v/>
      </c>
      <c r="I566" s="201" t="str">
        <f>IF(COUNTA($N566:$O566)&gt;0,'Input Contracting processes'!$L566,"")</f>
        <v/>
      </c>
      <c r="J566" s="226" t="str">
        <f t="shared" si="12"/>
        <v/>
      </c>
      <c r="K566" s="226" t="str">
        <f t="shared" si="3"/>
        <v/>
      </c>
      <c r="L566" s="206"/>
      <c r="M566" s="221"/>
      <c r="N566" s="217"/>
      <c r="O566" s="165"/>
    </row>
    <row r="567" spans="1:15" ht="12.5">
      <c r="A567" s="220"/>
      <c r="B567" s="205"/>
      <c r="C567" s="201" t="str">
        <f t="shared" si="0"/>
        <v/>
      </c>
      <c r="D567" s="201" t="str">
        <f t="shared" si="4"/>
        <v/>
      </c>
      <c r="E567" s="201" t="str">
        <f t="shared" si="1"/>
        <v/>
      </c>
      <c r="F567" s="201" t="str">
        <f>IF(COUNTA($N567:$O567)&gt;0,'Input Contracting processes'!$P567,"")</f>
        <v/>
      </c>
      <c r="G567" s="201" t="str">
        <f>IF(COUNTA($N567:$O567)&gt;0,'Input Contracting processes'!$S567,"")</f>
        <v/>
      </c>
      <c r="H567" s="201" t="str">
        <f>IF(COUNTA($N567:$O567)&gt;0,'Input Contracting processes'!$K567,"")</f>
        <v/>
      </c>
      <c r="I567" s="201" t="str">
        <f>IF(COUNTA($N567:$O567)&gt;0,'Input Contracting processes'!$L567,"")</f>
        <v/>
      </c>
      <c r="J567" s="226" t="str">
        <f t="shared" si="12"/>
        <v/>
      </c>
      <c r="K567" s="226" t="str">
        <f t="shared" si="3"/>
        <v/>
      </c>
      <c r="L567" s="206"/>
      <c r="M567" s="221"/>
      <c r="N567" s="217"/>
      <c r="O567" s="165"/>
    </row>
    <row r="568" spans="1:15" ht="12.5">
      <c r="A568" s="220"/>
      <c r="B568" s="205"/>
      <c r="C568" s="201" t="str">
        <f t="shared" si="0"/>
        <v/>
      </c>
      <c r="D568" s="201" t="str">
        <f t="shared" si="4"/>
        <v/>
      </c>
      <c r="E568" s="201" t="str">
        <f t="shared" si="1"/>
        <v/>
      </c>
      <c r="F568" s="201" t="str">
        <f>IF(COUNTA($N568:$O568)&gt;0,'Input Contracting processes'!$P568,"")</f>
        <v/>
      </c>
      <c r="G568" s="201" t="str">
        <f>IF(COUNTA($N568:$O568)&gt;0,'Input Contracting processes'!$S568,"")</f>
        <v/>
      </c>
      <c r="H568" s="201" t="str">
        <f>IF(COUNTA($N568:$O568)&gt;0,'Input Contracting processes'!$K568,"")</f>
        <v/>
      </c>
      <c r="I568" s="201" t="str">
        <f>IF(COUNTA($N568:$O568)&gt;0,'Input Contracting processes'!$L568,"")</f>
        <v/>
      </c>
      <c r="J568" s="226" t="str">
        <f t="shared" si="12"/>
        <v/>
      </c>
      <c r="K568" s="226" t="str">
        <f t="shared" si="3"/>
        <v/>
      </c>
      <c r="L568" s="206"/>
      <c r="M568" s="221"/>
      <c r="N568" s="217"/>
      <c r="O568" s="165"/>
    </row>
    <row r="569" spans="1:15" ht="12.5">
      <c r="A569" s="220"/>
      <c r="B569" s="205"/>
      <c r="C569" s="201" t="str">
        <f t="shared" si="0"/>
        <v/>
      </c>
      <c r="D569" s="201" t="str">
        <f t="shared" si="4"/>
        <v/>
      </c>
      <c r="E569" s="201" t="str">
        <f t="shared" si="1"/>
        <v/>
      </c>
      <c r="F569" s="201" t="str">
        <f>IF(COUNTA($N569:$O569)&gt;0,'Input Contracting processes'!$P569,"")</f>
        <v/>
      </c>
      <c r="G569" s="201" t="str">
        <f>IF(COUNTA($N569:$O569)&gt;0,'Input Contracting processes'!$S569,"")</f>
        <v/>
      </c>
      <c r="H569" s="201" t="str">
        <f>IF(COUNTA($N569:$O569)&gt;0,'Input Contracting processes'!$K569,"")</f>
        <v/>
      </c>
      <c r="I569" s="201" t="str">
        <f>IF(COUNTA($N569:$O569)&gt;0,'Input Contracting processes'!$L569,"")</f>
        <v/>
      </c>
      <c r="J569" s="226" t="str">
        <f t="shared" si="12"/>
        <v/>
      </c>
      <c r="K569" s="226" t="str">
        <f t="shared" si="3"/>
        <v/>
      </c>
      <c r="L569" s="206"/>
      <c r="M569" s="221"/>
      <c r="N569" s="217"/>
      <c r="O569" s="165"/>
    </row>
    <row r="570" spans="1:15" ht="12.5">
      <c r="A570" s="220"/>
      <c r="B570" s="205"/>
      <c r="C570" s="201" t="str">
        <f t="shared" si="0"/>
        <v/>
      </c>
      <c r="D570" s="201" t="str">
        <f t="shared" si="4"/>
        <v/>
      </c>
      <c r="E570" s="201" t="str">
        <f t="shared" si="1"/>
        <v/>
      </c>
      <c r="F570" s="201" t="str">
        <f>IF(COUNTA($N570:$O570)&gt;0,'Input Contracting processes'!$P570,"")</f>
        <v/>
      </c>
      <c r="G570" s="201" t="str">
        <f>IF(COUNTA($N570:$O570)&gt;0,'Input Contracting processes'!$S570,"")</f>
        <v/>
      </c>
      <c r="H570" s="201" t="str">
        <f>IF(COUNTA($N570:$O570)&gt;0,'Input Contracting processes'!$K570,"")</f>
        <v/>
      </c>
      <c r="I570" s="201" t="str">
        <f>IF(COUNTA($N570:$O570)&gt;0,'Input Contracting processes'!$L570,"")</f>
        <v/>
      </c>
      <c r="J570" s="226" t="str">
        <f t="shared" si="12"/>
        <v/>
      </c>
      <c r="K570" s="226" t="str">
        <f t="shared" si="3"/>
        <v/>
      </c>
      <c r="L570" s="206"/>
      <c r="M570" s="221"/>
      <c r="N570" s="217"/>
      <c r="O570" s="165"/>
    </row>
    <row r="571" spans="1:15" ht="12.5">
      <c r="A571" s="220"/>
      <c r="B571" s="205"/>
      <c r="C571" s="201" t="str">
        <f t="shared" si="0"/>
        <v/>
      </c>
      <c r="D571" s="201" t="str">
        <f t="shared" si="4"/>
        <v/>
      </c>
      <c r="E571" s="201" t="str">
        <f t="shared" si="1"/>
        <v/>
      </c>
      <c r="F571" s="201" t="str">
        <f>IF(COUNTA($N571:$O571)&gt;0,'Input Contracting processes'!$P571,"")</f>
        <v/>
      </c>
      <c r="G571" s="201" t="str">
        <f>IF(COUNTA($N571:$O571)&gt;0,'Input Contracting processes'!$S571,"")</f>
        <v/>
      </c>
      <c r="H571" s="201" t="str">
        <f>IF(COUNTA($N571:$O571)&gt;0,'Input Contracting processes'!$K571,"")</f>
        <v/>
      </c>
      <c r="I571" s="201" t="str">
        <f>IF(COUNTA($N571:$O571)&gt;0,'Input Contracting processes'!$L571,"")</f>
        <v/>
      </c>
      <c r="J571" s="226" t="str">
        <f t="shared" si="12"/>
        <v/>
      </c>
      <c r="K571" s="226" t="str">
        <f t="shared" si="3"/>
        <v/>
      </c>
      <c r="L571" s="206"/>
      <c r="M571" s="221"/>
      <c r="N571" s="217"/>
      <c r="O571" s="165"/>
    </row>
    <row r="572" spans="1:15" ht="12.5">
      <c r="A572" s="220"/>
      <c r="B572" s="205"/>
      <c r="C572" s="201" t="str">
        <f t="shared" si="0"/>
        <v/>
      </c>
      <c r="D572" s="201" t="str">
        <f t="shared" si="4"/>
        <v/>
      </c>
      <c r="E572" s="201" t="str">
        <f t="shared" si="1"/>
        <v/>
      </c>
      <c r="F572" s="201" t="str">
        <f>IF(COUNTA($N572:$O572)&gt;0,'Input Contracting processes'!$P572,"")</f>
        <v/>
      </c>
      <c r="G572" s="201" t="str">
        <f>IF(COUNTA($N572:$O572)&gt;0,'Input Contracting processes'!$S572,"")</f>
        <v/>
      </c>
      <c r="H572" s="201" t="str">
        <f>IF(COUNTA($N572:$O572)&gt;0,'Input Contracting processes'!$K572,"")</f>
        <v/>
      </c>
      <c r="I572" s="201" t="str">
        <f>IF(COUNTA($N572:$O572)&gt;0,'Input Contracting processes'!$L572,"")</f>
        <v/>
      </c>
      <c r="J572" s="226" t="str">
        <f t="shared" si="12"/>
        <v/>
      </c>
      <c r="K572" s="226" t="str">
        <f t="shared" si="3"/>
        <v/>
      </c>
      <c r="L572" s="206"/>
      <c r="M572" s="221"/>
      <c r="N572" s="217"/>
      <c r="O572" s="165"/>
    </row>
    <row r="573" spans="1:15" ht="12.5">
      <c r="A573" s="220"/>
      <c r="B573" s="205"/>
      <c r="C573" s="201" t="str">
        <f t="shared" si="0"/>
        <v/>
      </c>
      <c r="D573" s="201" t="str">
        <f t="shared" si="4"/>
        <v/>
      </c>
      <c r="E573" s="201" t="str">
        <f t="shared" si="1"/>
        <v/>
      </c>
      <c r="F573" s="201" t="str">
        <f>IF(COUNTA($N573:$O573)&gt;0,'Input Contracting processes'!$P573,"")</f>
        <v/>
      </c>
      <c r="G573" s="201" t="str">
        <f>IF(COUNTA($N573:$O573)&gt;0,'Input Contracting processes'!$S573,"")</f>
        <v/>
      </c>
      <c r="H573" s="201" t="str">
        <f>IF(COUNTA($N573:$O573)&gt;0,'Input Contracting processes'!$K573,"")</f>
        <v/>
      </c>
      <c r="I573" s="201" t="str">
        <f>IF(COUNTA($N573:$O573)&gt;0,'Input Contracting processes'!$L573,"")</f>
        <v/>
      </c>
      <c r="J573" s="226" t="str">
        <f t="shared" si="12"/>
        <v/>
      </c>
      <c r="K573" s="226" t="str">
        <f t="shared" si="3"/>
        <v/>
      </c>
      <c r="L573" s="206"/>
      <c r="M573" s="221"/>
      <c r="N573" s="217"/>
      <c r="O573" s="165"/>
    </row>
    <row r="574" spans="1:15" ht="12.5">
      <c r="A574" s="220"/>
      <c r="B574" s="205"/>
      <c r="C574" s="201" t="str">
        <f t="shared" si="0"/>
        <v/>
      </c>
      <c r="D574" s="201" t="str">
        <f t="shared" si="4"/>
        <v/>
      </c>
      <c r="E574" s="201" t="str">
        <f t="shared" si="1"/>
        <v/>
      </c>
      <c r="F574" s="201" t="str">
        <f>IF(COUNTA($N574:$O574)&gt;0,'Input Contracting processes'!$P574,"")</f>
        <v/>
      </c>
      <c r="G574" s="201" t="str">
        <f>IF(COUNTA($N574:$O574)&gt;0,'Input Contracting processes'!$S574,"")</f>
        <v/>
      </c>
      <c r="H574" s="201" t="str">
        <f>IF(COUNTA($N574:$O574)&gt;0,'Input Contracting processes'!$K574,"")</f>
        <v/>
      </c>
      <c r="I574" s="201" t="str">
        <f>IF(COUNTA($N574:$O574)&gt;0,'Input Contracting processes'!$L574,"")</f>
        <v/>
      </c>
      <c r="J574" s="226" t="str">
        <f t="shared" si="12"/>
        <v/>
      </c>
      <c r="K574" s="226" t="str">
        <f t="shared" si="3"/>
        <v/>
      </c>
      <c r="L574" s="206"/>
      <c r="M574" s="221"/>
      <c r="N574" s="217"/>
      <c r="O574" s="165"/>
    </row>
    <row r="575" spans="1:15" ht="12.5">
      <c r="A575" s="220"/>
      <c r="B575" s="205"/>
      <c r="C575" s="201" t="str">
        <f t="shared" si="0"/>
        <v/>
      </c>
      <c r="D575" s="201" t="str">
        <f t="shared" si="4"/>
        <v/>
      </c>
      <c r="E575" s="201" t="str">
        <f t="shared" si="1"/>
        <v/>
      </c>
      <c r="F575" s="201" t="str">
        <f>IF(COUNTA($N575:$O575)&gt;0,'Input Contracting processes'!$P575,"")</f>
        <v/>
      </c>
      <c r="G575" s="201" t="str">
        <f>IF(COUNTA($N575:$O575)&gt;0,'Input Contracting processes'!$S575,"")</f>
        <v/>
      </c>
      <c r="H575" s="201" t="str">
        <f>IF(COUNTA($N575:$O575)&gt;0,'Input Contracting processes'!$K575,"")</f>
        <v/>
      </c>
      <c r="I575" s="201" t="str">
        <f>IF(COUNTA($N575:$O575)&gt;0,'Input Contracting processes'!$L575,"")</f>
        <v/>
      </c>
      <c r="J575" s="226" t="str">
        <f t="shared" si="12"/>
        <v/>
      </c>
      <c r="K575" s="226" t="str">
        <f t="shared" si="3"/>
        <v/>
      </c>
      <c r="L575" s="206"/>
      <c r="M575" s="221"/>
      <c r="N575" s="217"/>
      <c r="O575" s="165"/>
    </row>
    <row r="576" spans="1:15" ht="12.5">
      <c r="A576" s="220"/>
      <c r="B576" s="205"/>
      <c r="C576" s="201" t="str">
        <f t="shared" si="0"/>
        <v/>
      </c>
      <c r="D576" s="201" t="str">
        <f t="shared" si="4"/>
        <v/>
      </c>
      <c r="E576" s="201" t="str">
        <f t="shared" si="1"/>
        <v/>
      </c>
      <c r="F576" s="201" t="str">
        <f>IF(COUNTA($N576:$O576)&gt;0,'Input Contracting processes'!$P576,"")</f>
        <v/>
      </c>
      <c r="G576" s="201" t="str">
        <f>IF(COUNTA($N576:$O576)&gt;0,'Input Contracting processes'!$S576,"")</f>
        <v/>
      </c>
      <c r="H576" s="201" t="str">
        <f>IF(COUNTA($N576:$O576)&gt;0,'Input Contracting processes'!$K576,"")</f>
        <v/>
      </c>
      <c r="I576" s="201" t="str">
        <f>IF(COUNTA($N576:$O576)&gt;0,'Input Contracting processes'!$L576,"")</f>
        <v/>
      </c>
      <c r="J576" s="226" t="str">
        <f t="shared" si="12"/>
        <v/>
      </c>
      <c r="K576" s="226" t="str">
        <f t="shared" si="3"/>
        <v/>
      </c>
      <c r="L576" s="206"/>
      <c r="M576" s="221"/>
      <c r="N576" s="217"/>
      <c r="O576" s="165"/>
    </row>
    <row r="577" spans="1:15" ht="12.5">
      <c r="A577" s="220"/>
      <c r="B577" s="205"/>
      <c r="C577" s="201" t="str">
        <f t="shared" si="0"/>
        <v/>
      </c>
      <c r="D577" s="201" t="str">
        <f t="shared" si="4"/>
        <v/>
      </c>
      <c r="E577" s="201" t="str">
        <f t="shared" si="1"/>
        <v/>
      </c>
      <c r="F577" s="201" t="str">
        <f>IF(COUNTA($N577:$O577)&gt;0,'Input Contracting processes'!$P577,"")</f>
        <v/>
      </c>
      <c r="G577" s="201" t="str">
        <f>IF(COUNTA($N577:$O577)&gt;0,'Input Contracting processes'!$S577,"")</f>
        <v/>
      </c>
      <c r="H577" s="201" t="str">
        <f>IF(COUNTA($N577:$O577)&gt;0,'Input Contracting processes'!$K577,"")</f>
        <v/>
      </c>
      <c r="I577" s="201" t="str">
        <f>IF(COUNTA($N577:$O577)&gt;0,'Input Contracting processes'!$L577,"")</f>
        <v/>
      </c>
      <c r="J577" s="226" t="str">
        <f t="shared" si="12"/>
        <v/>
      </c>
      <c r="K577" s="226" t="str">
        <f t="shared" si="3"/>
        <v/>
      </c>
      <c r="L577" s="206"/>
      <c r="M577" s="221"/>
      <c r="N577" s="217"/>
      <c r="O577" s="165"/>
    </row>
    <row r="578" spans="1:15" ht="12.5">
      <c r="A578" s="220"/>
      <c r="B578" s="205"/>
      <c r="C578" s="201" t="str">
        <f t="shared" si="0"/>
        <v/>
      </c>
      <c r="D578" s="201" t="str">
        <f t="shared" si="4"/>
        <v/>
      </c>
      <c r="E578" s="201" t="str">
        <f t="shared" si="1"/>
        <v/>
      </c>
      <c r="F578" s="201" t="str">
        <f>IF(COUNTA($N578:$O578)&gt;0,'Input Contracting processes'!$P578,"")</f>
        <v/>
      </c>
      <c r="G578" s="201" t="str">
        <f>IF(COUNTA($N578:$O578)&gt;0,'Input Contracting processes'!$S578,"")</f>
        <v/>
      </c>
      <c r="H578" s="201" t="str">
        <f>IF(COUNTA($N578:$O578)&gt;0,'Input Contracting processes'!$K578,"")</f>
        <v/>
      </c>
      <c r="I578" s="201" t="str">
        <f>IF(COUNTA($N578:$O578)&gt;0,'Input Contracting processes'!$L578,"")</f>
        <v/>
      </c>
      <c r="J578" s="226" t="str">
        <f t="shared" si="12"/>
        <v/>
      </c>
      <c r="K578" s="226" t="str">
        <f t="shared" si="3"/>
        <v/>
      </c>
      <c r="L578" s="206"/>
      <c r="M578" s="221"/>
      <c r="N578" s="217"/>
      <c r="O578" s="165"/>
    </row>
    <row r="579" spans="1:15" ht="12.5">
      <c r="A579" s="220"/>
      <c r="B579" s="205"/>
      <c r="C579" s="201" t="str">
        <f t="shared" si="0"/>
        <v/>
      </c>
      <c r="D579" s="201" t="str">
        <f t="shared" si="4"/>
        <v/>
      </c>
      <c r="E579" s="201" t="str">
        <f t="shared" si="1"/>
        <v/>
      </c>
      <c r="F579" s="201" t="str">
        <f>IF(COUNTA($N579:$O579)&gt;0,'Input Contracting processes'!$P579,"")</f>
        <v/>
      </c>
      <c r="G579" s="201" t="str">
        <f>IF(COUNTA($N579:$O579)&gt;0,'Input Contracting processes'!$S579,"")</f>
        <v/>
      </c>
      <c r="H579" s="201" t="str">
        <f>IF(COUNTA($N579:$O579)&gt;0,'Input Contracting processes'!$K579,"")</f>
        <v/>
      </c>
      <c r="I579" s="201" t="str">
        <f>IF(COUNTA($N579:$O579)&gt;0,'Input Contracting processes'!$L579,"")</f>
        <v/>
      </c>
      <c r="J579" s="226" t="str">
        <f t="shared" si="12"/>
        <v/>
      </c>
      <c r="K579" s="226" t="str">
        <f t="shared" si="3"/>
        <v/>
      </c>
      <c r="L579" s="206"/>
      <c r="M579" s="221"/>
      <c r="N579" s="217"/>
      <c r="O579" s="165"/>
    </row>
    <row r="580" spans="1:15" ht="12.5">
      <c r="A580" s="220"/>
      <c r="B580" s="205"/>
      <c r="C580" s="201" t="str">
        <f t="shared" si="0"/>
        <v/>
      </c>
      <c r="D580" s="201" t="str">
        <f t="shared" si="4"/>
        <v/>
      </c>
      <c r="E580" s="201" t="str">
        <f t="shared" si="1"/>
        <v/>
      </c>
      <c r="F580" s="201" t="str">
        <f>IF(COUNTA($N580:$O580)&gt;0,'Input Contracting processes'!$P580,"")</f>
        <v/>
      </c>
      <c r="G580" s="201" t="str">
        <f>IF(COUNTA($N580:$O580)&gt;0,'Input Contracting processes'!$S580,"")</f>
        <v/>
      </c>
      <c r="H580" s="201" t="str">
        <f>IF(COUNTA($N580:$O580)&gt;0,'Input Contracting processes'!$K580,"")</f>
        <v/>
      </c>
      <c r="I580" s="201" t="str">
        <f>IF(COUNTA($N580:$O580)&gt;0,'Input Contracting processes'!$L580,"")</f>
        <v/>
      </c>
      <c r="J580" s="226" t="str">
        <f t="shared" si="12"/>
        <v/>
      </c>
      <c r="K580" s="226" t="str">
        <f t="shared" si="3"/>
        <v/>
      </c>
      <c r="L580" s="206"/>
      <c r="M580" s="221"/>
      <c r="N580" s="217"/>
      <c r="O580" s="165"/>
    </row>
    <row r="581" spans="1:15" ht="12.5">
      <c r="A581" s="220"/>
      <c r="B581" s="205"/>
      <c r="C581" s="201" t="str">
        <f t="shared" si="0"/>
        <v/>
      </c>
      <c r="D581" s="201" t="str">
        <f t="shared" si="4"/>
        <v/>
      </c>
      <c r="E581" s="201" t="str">
        <f t="shared" si="1"/>
        <v/>
      </c>
      <c r="F581" s="201" t="str">
        <f>IF(COUNTA($N581:$O581)&gt;0,'Input Contracting processes'!$P581,"")</f>
        <v/>
      </c>
      <c r="G581" s="201" t="str">
        <f>IF(COUNTA($N581:$O581)&gt;0,'Input Contracting processes'!$S581,"")</f>
        <v/>
      </c>
      <c r="H581" s="201" t="str">
        <f>IF(COUNTA($N581:$O581)&gt;0,'Input Contracting processes'!$K581,"")</f>
        <v/>
      </c>
      <c r="I581" s="201" t="str">
        <f>IF(COUNTA($N581:$O581)&gt;0,'Input Contracting processes'!$L581,"")</f>
        <v/>
      </c>
      <c r="J581" s="226" t="str">
        <f t="shared" si="12"/>
        <v/>
      </c>
      <c r="K581" s="226" t="str">
        <f t="shared" si="3"/>
        <v/>
      </c>
      <c r="L581" s="206"/>
      <c r="M581" s="221"/>
      <c r="N581" s="217"/>
      <c r="O581" s="165"/>
    </row>
    <row r="582" spans="1:15" ht="12.5">
      <c r="A582" s="220"/>
      <c r="B582" s="205"/>
      <c r="C582" s="201" t="str">
        <f t="shared" si="0"/>
        <v/>
      </c>
      <c r="D582" s="201" t="str">
        <f t="shared" si="4"/>
        <v/>
      </c>
      <c r="E582" s="201" t="str">
        <f t="shared" si="1"/>
        <v/>
      </c>
      <c r="F582" s="201" t="str">
        <f>IF(COUNTA($N582:$O582)&gt;0,'Input Contracting processes'!$P582,"")</f>
        <v/>
      </c>
      <c r="G582" s="201" t="str">
        <f>IF(COUNTA($N582:$O582)&gt;0,'Input Contracting processes'!$S582,"")</f>
        <v/>
      </c>
      <c r="H582" s="201" t="str">
        <f>IF(COUNTA($N582:$O582)&gt;0,'Input Contracting processes'!$K582,"")</f>
        <v/>
      </c>
      <c r="I582" s="201" t="str">
        <f>IF(COUNTA($N582:$O582)&gt;0,'Input Contracting processes'!$L582,"")</f>
        <v/>
      </c>
      <c r="J582" s="226" t="str">
        <f t="shared" si="12"/>
        <v/>
      </c>
      <c r="K582" s="226" t="str">
        <f t="shared" si="3"/>
        <v/>
      </c>
      <c r="L582" s="206"/>
      <c r="M582" s="221"/>
      <c r="N582" s="217"/>
      <c r="O582" s="165"/>
    </row>
    <row r="583" spans="1:15" ht="12.5">
      <c r="A583" s="220"/>
      <c r="B583" s="205"/>
      <c r="C583" s="201" t="str">
        <f t="shared" si="0"/>
        <v/>
      </c>
      <c r="D583" s="201" t="str">
        <f t="shared" si="4"/>
        <v/>
      </c>
      <c r="E583" s="201" t="str">
        <f t="shared" si="1"/>
        <v/>
      </c>
      <c r="F583" s="201" t="str">
        <f>IF(COUNTA($N583:$O583)&gt;0,'Input Contracting processes'!$P583,"")</f>
        <v/>
      </c>
      <c r="G583" s="201" t="str">
        <f>IF(COUNTA($N583:$O583)&gt;0,'Input Contracting processes'!$S583,"")</f>
        <v/>
      </c>
      <c r="H583" s="201" t="str">
        <f>IF(COUNTA($N583:$O583)&gt;0,'Input Contracting processes'!$K583,"")</f>
        <v/>
      </c>
      <c r="I583" s="201" t="str">
        <f>IF(COUNTA($N583:$O583)&gt;0,'Input Contracting processes'!$L583,"")</f>
        <v/>
      </c>
      <c r="J583" s="226" t="str">
        <f t="shared" ref="J583:J646" si="13">IF(NOT(ISBLANK($O583)),currency,"")</f>
        <v/>
      </c>
      <c r="K583" s="226" t="str">
        <f t="shared" si="3"/>
        <v/>
      </c>
      <c r="L583" s="206"/>
      <c r="M583" s="221"/>
      <c r="N583" s="217"/>
      <c r="O583" s="165"/>
    </row>
    <row r="584" spans="1:15" ht="12.5">
      <c r="A584" s="220"/>
      <c r="B584" s="205"/>
      <c r="C584" s="201" t="str">
        <f t="shared" si="0"/>
        <v/>
      </c>
      <c r="D584" s="201" t="str">
        <f t="shared" si="4"/>
        <v/>
      </c>
      <c r="E584" s="201" t="str">
        <f t="shared" si="1"/>
        <v/>
      </c>
      <c r="F584" s="201" t="str">
        <f>IF(COUNTA($N584:$O584)&gt;0,'Input Contracting processes'!$P584,"")</f>
        <v/>
      </c>
      <c r="G584" s="201" t="str">
        <f>IF(COUNTA($N584:$O584)&gt;0,'Input Contracting processes'!$S584,"")</f>
        <v/>
      </c>
      <c r="H584" s="201" t="str">
        <f>IF(COUNTA($N584:$O584)&gt;0,'Input Contracting processes'!$K584,"")</f>
        <v/>
      </c>
      <c r="I584" s="201" t="str">
        <f>IF(COUNTA($N584:$O584)&gt;0,'Input Contracting processes'!$L584,"")</f>
        <v/>
      </c>
      <c r="J584" s="226" t="str">
        <f t="shared" si="13"/>
        <v/>
      </c>
      <c r="K584" s="226" t="str">
        <f t="shared" si="3"/>
        <v/>
      </c>
      <c r="L584" s="206"/>
      <c r="M584" s="221"/>
      <c r="N584" s="217"/>
      <c r="O584" s="165"/>
    </row>
    <row r="585" spans="1:15" ht="12.5">
      <c r="A585" s="220"/>
      <c r="B585" s="205"/>
      <c r="C585" s="201" t="str">
        <f t="shared" si="0"/>
        <v/>
      </c>
      <c r="D585" s="201" t="str">
        <f t="shared" si="4"/>
        <v/>
      </c>
      <c r="E585" s="201" t="str">
        <f t="shared" si="1"/>
        <v/>
      </c>
      <c r="F585" s="201" t="str">
        <f>IF(COUNTA($N585:$O585)&gt;0,'Input Contracting processes'!$P585,"")</f>
        <v/>
      </c>
      <c r="G585" s="201" t="str">
        <f>IF(COUNTA($N585:$O585)&gt;0,'Input Contracting processes'!$S585,"")</f>
        <v/>
      </c>
      <c r="H585" s="201" t="str">
        <f>IF(COUNTA($N585:$O585)&gt;0,'Input Contracting processes'!$K585,"")</f>
        <v/>
      </c>
      <c r="I585" s="201" t="str">
        <f>IF(COUNTA($N585:$O585)&gt;0,'Input Contracting processes'!$L585,"")</f>
        <v/>
      </c>
      <c r="J585" s="226" t="str">
        <f t="shared" si="13"/>
        <v/>
      </c>
      <c r="K585" s="226" t="str">
        <f t="shared" si="3"/>
        <v/>
      </c>
      <c r="L585" s="206"/>
      <c r="M585" s="221"/>
      <c r="N585" s="217"/>
      <c r="O585" s="165"/>
    </row>
    <row r="586" spans="1:15" ht="12.5">
      <c r="A586" s="220"/>
      <c r="B586" s="205"/>
      <c r="C586" s="201" t="str">
        <f t="shared" si="0"/>
        <v/>
      </c>
      <c r="D586" s="201" t="str">
        <f t="shared" si="4"/>
        <v/>
      </c>
      <c r="E586" s="201" t="str">
        <f t="shared" si="1"/>
        <v/>
      </c>
      <c r="F586" s="201" t="str">
        <f>IF(COUNTA($N586:$O586)&gt;0,'Input Contracting processes'!$P586,"")</f>
        <v/>
      </c>
      <c r="G586" s="201" t="str">
        <f>IF(COUNTA($N586:$O586)&gt;0,'Input Contracting processes'!$S586,"")</f>
        <v/>
      </c>
      <c r="H586" s="201" t="str">
        <f>IF(COUNTA($N586:$O586)&gt;0,'Input Contracting processes'!$K586,"")</f>
        <v/>
      </c>
      <c r="I586" s="201" t="str">
        <f>IF(COUNTA($N586:$O586)&gt;0,'Input Contracting processes'!$L586,"")</f>
        <v/>
      </c>
      <c r="J586" s="226" t="str">
        <f t="shared" si="13"/>
        <v/>
      </c>
      <c r="K586" s="226" t="str">
        <f t="shared" si="3"/>
        <v/>
      </c>
      <c r="L586" s="206"/>
      <c r="M586" s="221"/>
      <c r="N586" s="217"/>
      <c r="O586" s="165"/>
    </row>
    <row r="587" spans="1:15" ht="12.5">
      <c r="A587" s="220"/>
      <c r="B587" s="205"/>
      <c r="C587" s="201" t="str">
        <f t="shared" si="0"/>
        <v/>
      </c>
      <c r="D587" s="201" t="str">
        <f t="shared" si="4"/>
        <v/>
      </c>
      <c r="E587" s="201" t="str">
        <f t="shared" si="1"/>
        <v/>
      </c>
      <c r="F587" s="201" t="str">
        <f>IF(COUNTA($N587:$O587)&gt;0,'Input Contracting processes'!$P587,"")</f>
        <v/>
      </c>
      <c r="G587" s="201" t="str">
        <f>IF(COUNTA($N587:$O587)&gt;0,'Input Contracting processes'!$S587,"")</f>
        <v/>
      </c>
      <c r="H587" s="201" t="str">
        <f>IF(COUNTA($N587:$O587)&gt;0,'Input Contracting processes'!$K587,"")</f>
        <v/>
      </c>
      <c r="I587" s="201" t="str">
        <f>IF(COUNTA($N587:$O587)&gt;0,'Input Contracting processes'!$L587,"")</f>
        <v/>
      </c>
      <c r="J587" s="226" t="str">
        <f t="shared" si="13"/>
        <v/>
      </c>
      <c r="K587" s="226" t="str">
        <f t="shared" si="3"/>
        <v/>
      </c>
      <c r="L587" s="206"/>
      <c r="M587" s="221"/>
      <c r="N587" s="217"/>
      <c r="O587" s="165"/>
    </row>
    <row r="588" spans="1:15" ht="12.5">
      <c r="A588" s="220"/>
      <c r="B588" s="205"/>
      <c r="C588" s="201" t="str">
        <f t="shared" si="0"/>
        <v/>
      </c>
      <c r="D588" s="201" t="str">
        <f t="shared" si="4"/>
        <v/>
      </c>
      <c r="E588" s="201" t="str">
        <f t="shared" si="1"/>
        <v/>
      </c>
      <c r="F588" s="201" t="str">
        <f>IF(COUNTA($N588:$O588)&gt;0,'Input Contracting processes'!$P588,"")</f>
        <v/>
      </c>
      <c r="G588" s="201" t="str">
        <f>IF(COUNTA($N588:$O588)&gt;0,'Input Contracting processes'!$S588,"")</f>
        <v/>
      </c>
      <c r="H588" s="201" t="str">
        <f>IF(COUNTA($N588:$O588)&gt;0,'Input Contracting processes'!$K588,"")</f>
        <v/>
      </c>
      <c r="I588" s="201" t="str">
        <f>IF(COUNTA($N588:$O588)&gt;0,'Input Contracting processes'!$L588,"")</f>
        <v/>
      </c>
      <c r="J588" s="226" t="str">
        <f t="shared" si="13"/>
        <v/>
      </c>
      <c r="K588" s="226" t="str">
        <f t="shared" si="3"/>
        <v/>
      </c>
      <c r="L588" s="206"/>
      <c r="M588" s="221"/>
      <c r="N588" s="217"/>
      <c r="O588" s="165"/>
    </row>
    <row r="589" spans="1:15" ht="12.5">
      <c r="A589" s="220"/>
      <c r="B589" s="205"/>
      <c r="C589" s="201" t="str">
        <f t="shared" si="0"/>
        <v/>
      </c>
      <c r="D589" s="201" t="str">
        <f t="shared" si="4"/>
        <v/>
      </c>
      <c r="E589" s="201" t="str">
        <f t="shared" si="1"/>
        <v/>
      </c>
      <c r="F589" s="201" t="str">
        <f>IF(COUNTA($N589:$O589)&gt;0,'Input Contracting processes'!$P589,"")</f>
        <v/>
      </c>
      <c r="G589" s="201" t="str">
        <f>IF(COUNTA($N589:$O589)&gt;0,'Input Contracting processes'!$S589,"")</f>
        <v/>
      </c>
      <c r="H589" s="201" t="str">
        <f>IF(COUNTA($N589:$O589)&gt;0,'Input Contracting processes'!$K589,"")</f>
        <v/>
      </c>
      <c r="I589" s="201" t="str">
        <f>IF(COUNTA($N589:$O589)&gt;0,'Input Contracting processes'!$L589,"")</f>
        <v/>
      </c>
      <c r="J589" s="226" t="str">
        <f t="shared" si="13"/>
        <v/>
      </c>
      <c r="K589" s="226" t="str">
        <f t="shared" si="3"/>
        <v/>
      </c>
      <c r="L589" s="206"/>
      <c r="M589" s="221"/>
      <c r="N589" s="217"/>
      <c r="O589" s="165"/>
    </row>
    <row r="590" spans="1:15" ht="12.5">
      <c r="A590" s="220"/>
      <c r="B590" s="205"/>
      <c r="C590" s="201" t="str">
        <f t="shared" si="0"/>
        <v/>
      </c>
      <c r="D590" s="201" t="str">
        <f t="shared" si="4"/>
        <v/>
      </c>
      <c r="E590" s="201" t="str">
        <f t="shared" si="1"/>
        <v/>
      </c>
      <c r="F590" s="201" t="str">
        <f>IF(COUNTA($N590:$O590)&gt;0,'Input Contracting processes'!$P590,"")</f>
        <v/>
      </c>
      <c r="G590" s="201" t="str">
        <f>IF(COUNTA($N590:$O590)&gt;0,'Input Contracting processes'!$S590,"")</f>
        <v/>
      </c>
      <c r="H590" s="201" t="str">
        <f>IF(COUNTA($N590:$O590)&gt;0,'Input Contracting processes'!$K590,"")</f>
        <v/>
      </c>
      <c r="I590" s="201" t="str">
        <f>IF(COUNTA($N590:$O590)&gt;0,'Input Contracting processes'!$L590,"")</f>
        <v/>
      </c>
      <c r="J590" s="226" t="str">
        <f t="shared" si="13"/>
        <v/>
      </c>
      <c r="K590" s="226" t="str">
        <f t="shared" si="3"/>
        <v/>
      </c>
      <c r="L590" s="206"/>
      <c r="M590" s="221"/>
      <c r="N590" s="217"/>
      <c r="O590" s="165"/>
    </row>
    <row r="591" spans="1:15" ht="12.5">
      <c r="A591" s="220"/>
      <c r="B591" s="205"/>
      <c r="C591" s="201" t="str">
        <f t="shared" si="0"/>
        <v/>
      </c>
      <c r="D591" s="201" t="str">
        <f t="shared" si="4"/>
        <v/>
      </c>
      <c r="E591" s="201" t="str">
        <f t="shared" si="1"/>
        <v/>
      </c>
      <c r="F591" s="201" t="str">
        <f>IF(COUNTA($N591:$O591)&gt;0,'Input Contracting processes'!$P591,"")</f>
        <v/>
      </c>
      <c r="G591" s="201" t="str">
        <f>IF(COUNTA($N591:$O591)&gt;0,'Input Contracting processes'!$S591,"")</f>
        <v/>
      </c>
      <c r="H591" s="201" t="str">
        <f>IF(COUNTA($N591:$O591)&gt;0,'Input Contracting processes'!$K591,"")</f>
        <v/>
      </c>
      <c r="I591" s="201" t="str">
        <f>IF(COUNTA($N591:$O591)&gt;0,'Input Contracting processes'!$L591,"")</f>
        <v/>
      </c>
      <c r="J591" s="226" t="str">
        <f t="shared" si="13"/>
        <v/>
      </c>
      <c r="K591" s="226" t="str">
        <f t="shared" si="3"/>
        <v/>
      </c>
      <c r="L591" s="206"/>
      <c r="M591" s="221"/>
      <c r="N591" s="217"/>
      <c r="O591" s="165"/>
    </row>
    <row r="592" spans="1:15" ht="12.5">
      <c r="A592" s="220"/>
      <c r="B592" s="205"/>
      <c r="C592" s="201" t="str">
        <f t="shared" si="0"/>
        <v/>
      </c>
      <c r="D592" s="201" t="str">
        <f t="shared" si="4"/>
        <v/>
      </c>
      <c r="E592" s="201" t="str">
        <f t="shared" si="1"/>
        <v/>
      </c>
      <c r="F592" s="201" t="str">
        <f>IF(COUNTA($N592:$O592)&gt;0,'Input Contracting processes'!$P592,"")</f>
        <v/>
      </c>
      <c r="G592" s="201" t="str">
        <f>IF(COUNTA($N592:$O592)&gt;0,'Input Contracting processes'!$S592,"")</f>
        <v/>
      </c>
      <c r="H592" s="201" t="str">
        <f>IF(COUNTA($N592:$O592)&gt;0,'Input Contracting processes'!$K592,"")</f>
        <v/>
      </c>
      <c r="I592" s="201" t="str">
        <f>IF(COUNTA($N592:$O592)&gt;0,'Input Contracting processes'!$L592,"")</f>
        <v/>
      </c>
      <c r="J592" s="226" t="str">
        <f t="shared" si="13"/>
        <v/>
      </c>
      <c r="K592" s="226" t="str">
        <f t="shared" si="3"/>
        <v/>
      </c>
      <c r="L592" s="206"/>
      <c r="M592" s="221"/>
      <c r="N592" s="217"/>
      <c r="O592" s="165"/>
    </row>
    <row r="593" spans="1:15" ht="12.5">
      <c r="A593" s="220"/>
      <c r="B593" s="205"/>
      <c r="C593" s="201" t="str">
        <f t="shared" si="0"/>
        <v/>
      </c>
      <c r="D593" s="201" t="str">
        <f t="shared" si="4"/>
        <v/>
      </c>
      <c r="E593" s="201" t="str">
        <f t="shared" si="1"/>
        <v/>
      </c>
      <c r="F593" s="201" t="str">
        <f>IF(COUNTA($N593:$O593)&gt;0,'Input Contracting processes'!$P593,"")</f>
        <v/>
      </c>
      <c r="G593" s="201" t="str">
        <f>IF(COUNTA($N593:$O593)&gt;0,'Input Contracting processes'!$S593,"")</f>
        <v/>
      </c>
      <c r="H593" s="201" t="str">
        <f>IF(COUNTA($N593:$O593)&gt;0,'Input Contracting processes'!$K593,"")</f>
        <v/>
      </c>
      <c r="I593" s="201" t="str">
        <f>IF(COUNTA($N593:$O593)&gt;0,'Input Contracting processes'!$L593,"")</f>
        <v/>
      </c>
      <c r="J593" s="226" t="str">
        <f t="shared" si="13"/>
        <v/>
      </c>
      <c r="K593" s="226" t="str">
        <f t="shared" si="3"/>
        <v/>
      </c>
      <c r="L593" s="206"/>
      <c r="M593" s="221"/>
      <c r="N593" s="217"/>
      <c r="O593" s="165"/>
    </row>
    <row r="594" spans="1:15" ht="12.5">
      <c r="A594" s="220"/>
      <c r="B594" s="205"/>
      <c r="C594" s="201" t="str">
        <f t="shared" si="0"/>
        <v/>
      </c>
      <c r="D594" s="201" t="str">
        <f t="shared" si="4"/>
        <v/>
      </c>
      <c r="E594" s="201" t="str">
        <f t="shared" si="1"/>
        <v/>
      </c>
      <c r="F594" s="201" t="str">
        <f>IF(COUNTA($N594:$O594)&gt;0,'Input Contracting processes'!$P594,"")</f>
        <v/>
      </c>
      <c r="G594" s="201" t="str">
        <f>IF(COUNTA($N594:$O594)&gt;0,'Input Contracting processes'!$S594,"")</f>
        <v/>
      </c>
      <c r="H594" s="201" t="str">
        <f>IF(COUNTA($N594:$O594)&gt;0,'Input Contracting processes'!$K594,"")</f>
        <v/>
      </c>
      <c r="I594" s="201" t="str">
        <f>IF(COUNTA($N594:$O594)&gt;0,'Input Contracting processes'!$L594,"")</f>
        <v/>
      </c>
      <c r="J594" s="226" t="str">
        <f t="shared" si="13"/>
        <v/>
      </c>
      <c r="K594" s="226" t="str">
        <f t="shared" si="3"/>
        <v/>
      </c>
      <c r="L594" s="206"/>
      <c r="M594" s="221"/>
      <c r="N594" s="217"/>
      <c r="O594" s="165"/>
    </row>
    <row r="595" spans="1:15" ht="12.5">
      <c r="A595" s="220"/>
      <c r="B595" s="205"/>
      <c r="C595" s="201" t="str">
        <f t="shared" si="0"/>
        <v/>
      </c>
      <c r="D595" s="201" t="str">
        <f t="shared" si="4"/>
        <v/>
      </c>
      <c r="E595" s="201" t="str">
        <f t="shared" si="1"/>
        <v/>
      </c>
      <c r="F595" s="201" t="str">
        <f>IF(COUNTA($N595:$O595)&gt;0,'Input Contracting processes'!$P595,"")</f>
        <v/>
      </c>
      <c r="G595" s="201" t="str">
        <f>IF(COUNTA($N595:$O595)&gt;0,'Input Contracting processes'!$S595,"")</f>
        <v/>
      </c>
      <c r="H595" s="201" t="str">
        <f>IF(COUNTA($N595:$O595)&gt;0,'Input Contracting processes'!$K595,"")</f>
        <v/>
      </c>
      <c r="I595" s="201" t="str">
        <f>IF(COUNTA($N595:$O595)&gt;0,'Input Contracting processes'!$L595,"")</f>
        <v/>
      </c>
      <c r="J595" s="226" t="str">
        <f t="shared" si="13"/>
        <v/>
      </c>
      <c r="K595" s="226" t="str">
        <f t="shared" si="3"/>
        <v/>
      </c>
      <c r="L595" s="206"/>
      <c r="M595" s="221"/>
      <c r="N595" s="217"/>
      <c r="O595" s="165"/>
    </row>
    <row r="596" spans="1:15" ht="12.5">
      <c r="A596" s="220"/>
      <c r="B596" s="205"/>
      <c r="C596" s="201" t="str">
        <f t="shared" si="0"/>
        <v/>
      </c>
      <c r="D596" s="201" t="str">
        <f t="shared" si="4"/>
        <v/>
      </c>
      <c r="E596" s="201" t="str">
        <f t="shared" si="1"/>
        <v/>
      </c>
      <c r="F596" s="201" t="str">
        <f>IF(COUNTA($N596:$O596)&gt;0,'Input Contracting processes'!$P596,"")</f>
        <v/>
      </c>
      <c r="G596" s="201" t="str">
        <f>IF(COUNTA($N596:$O596)&gt;0,'Input Contracting processes'!$S596,"")</f>
        <v/>
      </c>
      <c r="H596" s="201" t="str">
        <f>IF(COUNTA($N596:$O596)&gt;0,'Input Contracting processes'!$K596,"")</f>
        <v/>
      </c>
      <c r="I596" s="201" t="str">
        <f>IF(COUNTA($N596:$O596)&gt;0,'Input Contracting processes'!$L596,"")</f>
        <v/>
      </c>
      <c r="J596" s="226" t="str">
        <f t="shared" si="13"/>
        <v/>
      </c>
      <c r="K596" s="226" t="str">
        <f t="shared" si="3"/>
        <v/>
      </c>
      <c r="L596" s="206"/>
      <c r="M596" s="221"/>
      <c r="N596" s="217"/>
      <c r="O596" s="165"/>
    </row>
    <row r="597" spans="1:15" ht="12.5">
      <c r="A597" s="220"/>
      <c r="B597" s="205"/>
      <c r="C597" s="201" t="str">
        <f t="shared" si="0"/>
        <v/>
      </c>
      <c r="D597" s="201" t="str">
        <f t="shared" si="4"/>
        <v/>
      </c>
      <c r="E597" s="201" t="str">
        <f t="shared" si="1"/>
        <v/>
      </c>
      <c r="F597" s="201" t="str">
        <f>IF(COUNTA($N597:$O597)&gt;0,'Input Contracting processes'!$P597,"")</f>
        <v/>
      </c>
      <c r="G597" s="201" t="str">
        <f>IF(COUNTA($N597:$O597)&gt;0,'Input Contracting processes'!$S597,"")</f>
        <v/>
      </c>
      <c r="H597" s="201" t="str">
        <f>IF(COUNTA($N597:$O597)&gt;0,'Input Contracting processes'!$K597,"")</f>
        <v/>
      </c>
      <c r="I597" s="201" t="str">
        <f>IF(COUNTA($N597:$O597)&gt;0,'Input Contracting processes'!$L597,"")</f>
        <v/>
      </c>
      <c r="J597" s="226" t="str">
        <f t="shared" si="13"/>
        <v/>
      </c>
      <c r="K597" s="226" t="str">
        <f t="shared" si="3"/>
        <v/>
      </c>
      <c r="L597" s="206"/>
      <c r="M597" s="221"/>
      <c r="N597" s="217"/>
      <c r="O597" s="165"/>
    </row>
    <row r="598" spans="1:15" ht="12.5">
      <c r="A598" s="220"/>
      <c r="B598" s="205"/>
      <c r="C598" s="201" t="str">
        <f t="shared" si="0"/>
        <v/>
      </c>
      <c r="D598" s="201" t="str">
        <f t="shared" si="4"/>
        <v/>
      </c>
      <c r="E598" s="201" t="str">
        <f t="shared" si="1"/>
        <v/>
      </c>
      <c r="F598" s="201" t="str">
        <f>IF(COUNTA($N598:$O598)&gt;0,'Input Contracting processes'!$P598,"")</f>
        <v/>
      </c>
      <c r="G598" s="201" t="str">
        <f>IF(COUNTA($N598:$O598)&gt;0,'Input Contracting processes'!$S598,"")</f>
        <v/>
      </c>
      <c r="H598" s="201" t="str">
        <f>IF(COUNTA($N598:$O598)&gt;0,'Input Contracting processes'!$K598,"")</f>
        <v/>
      </c>
      <c r="I598" s="201" t="str">
        <f>IF(COUNTA($N598:$O598)&gt;0,'Input Contracting processes'!$L598,"")</f>
        <v/>
      </c>
      <c r="J598" s="226" t="str">
        <f t="shared" si="13"/>
        <v/>
      </c>
      <c r="K598" s="226" t="str">
        <f t="shared" si="3"/>
        <v/>
      </c>
      <c r="L598" s="206"/>
      <c r="M598" s="221"/>
      <c r="N598" s="217"/>
      <c r="O598" s="165"/>
    </row>
    <row r="599" spans="1:15" ht="12.5">
      <c r="A599" s="220"/>
      <c r="B599" s="205"/>
      <c r="C599" s="201" t="str">
        <f t="shared" si="0"/>
        <v/>
      </c>
      <c r="D599" s="201" t="str">
        <f t="shared" si="4"/>
        <v/>
      </c>
      <c r="E599" s="201" t="str">
        <f t="shared" si="1"/>
        <v/>
      </c>
      <c r="F599" s="201" t="str">
        <f>IF(COUNTA($N599:$O599)&gt;0,'Input Contracting processes'!$P599,"")</f>
        <v/>
      </c>
      <c r="G599" s="201" t="str">
        <f>IF(COUNTA($N599:$O599)&gt;0,'Input Contracting processes'!$S599,"")</f>
        <v/>
      </c>
      <c r="H599" s="201" t="str">
        <f>IF(COUNTA($N599:$O599)&gt;0,'Input Contracting processes'!$K599,"")</f>
        <v/>
      </c>
      <c r="I599" s="201" t="str">
        <f>IF(COUNTA($N599:$O599)&gt;0,'Input Contracting processes'!$L599,"")</f>
        <v/>
      </c>
      <c r="J599" s="226" t="str">
        <f t="shared" si="13"/>
        <v/>
      </c>
      <c r="K599" s="226" t="str">
        <f t="shared" si="3"/>
        <v/>
      </c>
      <c r="L599" s="206"/>
      <c r="M599" s="221"/>
      <c r="N599" s="217"/>
      <c r="O599" s="165"/>
    </row>
    <row r="600" spans="1:15" ht="12.5">
      <c r="A600" s="220"/>
      <c r="B600" s="205"/>
      <c r="C600" s="201" t="str">
        <f t="shared" si="0"/>
        <v/>
      </c>
      <c r="D600" s="201" t="str">
        <f t="shared" si="4"/>
        <v/>
      </c>
      <c r="E600" s="201" t="str">
        <f t="shared" si="1"/>
        <v/>
      </c>
      <c r="F600" s="201" t="str">
        <f>IF(COUNTA($N600:$O600)&gt;0,'Input Contracting processes'!$P600,"")</f>
        <v/>
      </c>
      <c r="G600" s="201" t="str">
        <f>IF(COUNTA($N600:$O600)&gt;0,'Input Contracting processes'!$S600,"")</f>
        <v/>
      </c>
      <c r="H600" s="201" t="str">
        <f>IF(COUNTA($N600:$O600)&gt;0,'Input Contracting processes'!$K600,"")</f>
        <v/>
      </c>
      <c r="I600" s="201" t="str">
        <f>IF(COUNTA($N600:$O600)&gt;0,'Input Contracting processes'!$L600,"")</f>
        <v/>
      </c>
      <c r="J600" s="226" t="str">
        <f t="shared" si="13"/>
        <v/>
      </c>
      <c r="K600" s="226" t="str">
        <f t="shared" si="3"/>
        <v/>
      </c>
      <c r="L600" s="206"/>
      <c r="M600" s="221"/>
      <c r="N600" s="217"/>
      <c r="O600" s="165"/>
    </row>
    <row r="601" spans="1:15" ht="12.5">
      <c r="A601" s="220"/>
      <c r="B601" s="205"/>
      <c r="C601" s="201" t="str">
        <f t="shared" si="0"/>
        <v/>
      </c>
      <c r="D601" s="201" t="str">
        <f t="shared" si="4"/>
        <v/>
      </c>
      <c r="E601" s="201" t="str">
        <f t="shared" si="1"/>
        <v/>
      </c>
      <c r="F601" s="201" t="str">
        <f>IF(COUNTA($N601:$O601)&gt;0,'Input Contracting processes'!$P601,"")</f>
        <v/>
      </c>
      <c r="G601" s="201" t="str">
        <f>IF(COUNTA($N601:$O601)&gt;0,'Input Contracting processes'!$S601,"")</f>
        <v/>
      </c>
      <c r="H601" s="201" t="str">
        <f>IF(COUNTA($N601:$O601)&gt;0,'Input Contracting processes'!$K601,"")</f>
        <v/>
      </c>
      <c r="I601" s="201" t="str">
        <f>IF(COUNTA($N601:$O601)&gt;0,'Input Contracting processes'!$L601,"")</f>
        <v/>
      </c>
      <c r="J601" s="226" t="str">
        <f t="shared" si="13"/>
        <v/>
      </c>
      <c r="K601" s="226" t="str">
        <f t="shared" si="3"/>
        <v/>
      </c>
      <c r="L601" s="206"/>
      <c r="M601" s="221"/>
      <c r="N601" s="217"/>
      <c r="O601" s="165"/>
    </row>
    <row r="602" spans="1:15" ht="12.5">
      <c r="A602" s="220"/>
      <c r="B602" s="205"/>
      <c r="C602" s="201" t="str">
        <f t="shared" si="0"/>
        <v/>
      </c>
      <c r="D602" s="201" t="str">
        <f t="shared" si="4"/>
        <v/>
      </c>
      <c r="E602" s="201" t="str">
        <f t="shared" si="1"/>
        <v/>
      </c>
      <c r="F602" s="201" t="str">
        <f>IF(COUNTA($N602:$O602)&gt;0,'Input Contracting processes'!$P602,"")</f>
        <v/>
      </c>
      <c r="G602" s="201" t="str">
        <f>IF(COUNTA($N602:$O602)&gt;0,'Input Contracting processes'!$S602,"")</f>
        <v/>
      </c>
      <c r="H602" s="201" t="str">
        <f>IF(COUNTA($N602:$O602)&gt;0,'Input Contracting processes'!$K602,"")</f>
        <v/>
      </c>
      <c r="I602" s="201" t="str">
        <f>IF(COUNTA($N602:$O602)&gt;0,'Input Contracting processes'!$L602,"")</f>
        <v/>
      </c>
      <c r="J602" s="226" t="str">
        <f t="shared" si="13"/>
        <v/>
      </c>
      <c r="K602" s="226" t="str">
        <f t="shared" si="3"/>
        <v/>
      </c>
      <c r="L602" s="206"/>
      <c r="M602" s="221"/>
      <c r="N602" s="217"/>
      <c r="O602" s="165"/>
    </row>
    <row r="603" spans="1:15" ht="12.5">
      <c r="A603" s="220"/>
      <c r="B603" s="205"/>
      <c r="C603" s="201" t="str">
        <f t="shared" si="0"/>
        <v/>
      </c>
      <c r="D603" s="201" t="str">
        <f t="shared" si="4"/>
        <v/>
      </c>
      <c r="E603" s="201" t="str">
        <f t="shared" si="1"/>
        <v/>
      </c>
      <c r="F603" s="201" t="str">
        <f>IF(COUNTA($N603:$O603)&gt;0,'Input Contracting processes'!$P603,"")</f>
        <v/>
      </c>
      <c r="G603" s="201" t="str">
        <f>IF(COUNTA($N603:$O603)&gt;0,'Input Contracting processes'!$S603,"")</f>
        <v/>
      </c>
      <c r="H603" s="201" t="str">
        <f>IF(COUNTA($N603:$O603)&gt;0,'Input Contracting processes'!$K603,"")</f>
        <v/>
      </c>
      <c r="I603" s="201" t="str">
        <f>IF(COUNTA($N603:$O603)&gt;0,'Input Contracting processes'!$L603,"")</f>
        <v/>
      </c>
      <c r="J603" s="226" t="str">
        <f t="shared" si="13"/>
        <v/>
      </c>
      <c r="K603" s="226" t="str">
        <f t="shared" si="3"/>
        <v/>
      </c>
      <c r="L603" s="206"/>
      <c r="M603" s="221"/>
      <c r="N603" s="217"/>
      <c r="O603" s="165"/>
    </row>
    <row r="604" spans="1:15" ht="12.5">
      <c r="A604" s="220"/>
      <c r="B604" s="205"/>
      <c r="C604" s="201" t="str">
        <f t="shared" si="0"/>
        <v/>
      </c>
      <c r="D604" s="201" t="str">
        <f t="shared" si="4"/>
        <v/>
      </c>
      <c r="E604" s="201" t="str">
        <f t="shared" si="1"/>
        <v/>
      </c>
      <c r="F604" s="201" t="str">
        <f>IF(COUNTA($N604:$O604)&gt;0,'Input Contracting processes'!$P604,"")</f>
        <v/>
      </c>
      <c r="G604" s="201" t="str">
        <f>IF(COUNTA($N604:$O604)&gt;0,'Input Contracting processes'!$S604,"")</f>
        <v/>
      </c>
      <c r="H604" s="201" t="str">
        <f>IF(COUNTA($N604:$O604)&gt;0,'Input Contracting processes'!$K604,"")</f>
        <v/>
      </c>
      <c r="I604" s="201" t="str">
        <f>IF(COUNTA($N604:$O604)&gt;0,'Input Contracting processes'!$L604,"")</f>
        <v/>
      </c>
      <c r="J604" s="226" t="str">
        <f t="shared" si="13"/>
        <v/>
      </c>
      <c r="K604" s="226" t="str">
        <f t="shared" si="3"/>
        <v/>
      </c>
      <c r="L604" s="206"/>
      <c r="M604" s="221"/>
      <c r="N604" s="217"/>
      <c r="O604" s="165"/>
    </row>
    <row r="605" spans="1:15" ht="12.5">
      <c r="A605" s="220"/>
      <c r="B605" s="205"/>
      <c r="C605" s="201" t="str">
        <f t="shared" si="0"/>
        <v/>
      </c>
      <c r="D605" s="201" t="str">
        <f t="shared" si="4"/>
        <v/>
      </c>
      <c r="E605" s="201" t="str">
        <f t="shared" si="1"/>
        <v/>
      </c>
      <c r="F605" s="201" t="str">
        <f>IF(COUNTA($N605:$O605)&gt;0,'Input Contracting processes'!$P605,"")</f>
        <v/>
      </c>
      <c r="G605" s="201" t="str">
        <f>IF(COUNTA($N605:$O605)&gt;0,'Input Contracting processes'!$S605,"")</f>
        <v/>
      </c>
      <c r="H605" s="201" t="str">
        <f>IF(COUNTA($N605:$O605)&gt;0,'Input Contracting processes'!$K605,"")</f>
        <v/>
      </c>
      <c r="I605" s="201" t="str">
        <f>IF(COUNTA($N605:$O605)&gt;0,'Input Contracting processes'!$L605,"")</f>
        <v/>
      </c>
      <c r="J605" s="226" t="str">
        <f t="shared" si="13"/>
        <v/>
      </c>
      <c r="K605" s="226" t="str">
        <f t="shared" si="3"/>
        <v/>
      </c>
      <c r="L605" s="206"/>
      <c r="M605" s="221"/>
      <c r="N605" s="217"/>
      <c r="O605" s="165"/>
    </row>
    <row r="606" spans="1:15" ht="12.5">
      <c r="A606" s="220"/>
      <c r="B606" s="205"/>
      <c r="C606" s="201" t="str">
        <f t="shared" si="0"/>
        <v/>
      </c>
      <c r="D606" s="201" t="str">
        <f t="shared" si="4"/>
        <v/>
      </c>
      <c r="E606" s="201" t="str">
        <f t="shared" si="1"/>
        <v/>
      </c>
      <c r="F606" s="201" t="str">
        <f>IF(COUNTA($N606:$O606)&gt;0,'Input Contracting processes'!$P606,"")</f>
        <v/>
      </c>
      <c r="G606" s="201" t="str">
        <f>IF(COUNTA($N606:$O606)&gt;0,'Input Contracting processes'!$S606,"")</f>
        <v/>
      </c>
      <c r="H606" s="201" t="str">
        <f>IF(COUNTA($N606:$O606)&gt;0,'Input Contracting processes'!$K606,"")</f>
        <v/>
      </c>
      <c r="I606" s="201" t="str">
        <f>IF(COUNTA($N606:$O606)&gt;0,'Input Contracting processes'!$L606,"")</f>
        <v/>
      </c>
      <c r="J606" s="226" t="str">
        <f t="shared" si="13"/>
        <v/>
      </c>
      <c r="K606" s="226" t="str">
        <f t="shared" si="3"/>
        <v/>
      </c>
      <c r="L606" s="206"/>
      <c r="M606" s="221"/>
      <c r="N606" s="217"/>
      <c r="O606" s="165"/>
    </row>
    <row r="607" spans="1:15" ht="12.5">
      <c r="A607" s="220"/>
      <c r="B607" s="205"/>
      <c r="C607" s="201" t="str">
        <f t="shared" si="0"/>
        <v/>
      </c>
      <c r="D607" s="201" t="str">
        <f t="shared" si="4"/>
        <v/>
      </c>
      <c r="E607" s="201" t="str">
        <f t="shared" si="1"/>
        <v/>
      </c>
      <c r="F607" s="201" t="str">
        <f>IF(COUNTA($N607:$O607)&gt;0,'Input Contracting processes'!$P607,"")</f>
        <v/>
      </c>
      <c r="G607" s="201" t="str">
        <f>IF(COUNTA($N607:$O607)&gt;0,'Input Contracting processes'!$S607,"")</f>
        <v/>
      </c>
      <c r="H607" s="201" t="str">
        <f>IF(COUNTA($N607:$O607)&gt;0,'Input Contracting processes'!$K607,"")</f>
        <v/>
      </c>
      <c r="I607" s="201" t="str">
        <f>IF(COUNTA($N607:$O607)&gt;0,'Input Contracting processes'!$L607,"")</f>
        <v/>
      </c>
      <c r="J607" s="226" t="str">
        <f t="shared" si="13"/>
        <v/>
      </c>
      <c r="K607" s="226" t="str">
        <f t="shared" si="3"/>
        <v/>
      </c>
      <c r="L607" s="206"/>
      <c r="M607" s="221"/>
      <c r="N607" s="217"/>
      <c r="O607" s="165"/>
    </row>
    <row r="608" spans="1:15" ht="12.5">
      <c r="A608" s="220"/>
      <c r="B608" s="205"/>
      <c r="C608" s="201" t="str">
        <f t="shared" si="0"/>
        <v/>
      </c>
      <c r="D608" s="201" t="str">
        <f t="shared" si="4"/>
        <v/>
      </c>
      <c r="E608" s="201" t="str">
        <f t="shared" si="1"/>
        <v/>
      </c>
      <c r="F608" s="201" t="str">
        <f>IF(COUNTA($N608:$O608)&gt;0,'Input Contracting processes'!$P608,"")</f>
        <v/>
      </c>
      <c r="G608" s="201" t="str">
        <f>IF(COUNTA($N608:$O608)&gt;0,'Input Contracting processes'!$S608,"")</f>
        <v/>
      </c>
      <c r="H608" s="201" t="str">
        <f>IF(COUNTA($N608:$O608)&gt;0,'Input Contracting processes'!$K608,"")</f>
        <v/>
      </c>
      <c r="I608" s="201" t="str">
        <f>IF(COUNTA($N608:$O608)&gt;0,'Input Contracting processes'!$L608,"")</f>
        <v/>
      </c>
      <c r="J608" s="226" t="str">
        <f t="shared" si="13"/>
        <v/>
      </c>
      <c r="K608" s="226" t="str">
        <f t="shared" si="3"/>
        <v/>
      </c>
      <c r="L608" s="206"/>
      <c r="M608" s="221"/>
      <c r="N608" s="217"/>
      <c r="O608" s="165"/>
    </row>
    <row r="609" spans="1:15" ht="12.5">
      <c r="A609" s="220"/>
      <c r="B609" s="205"/>
      <c r="C609" s="201" t="str">
        <f t="shared" si="0"/>
        <v/>
      </c>
      <c r="D609" s="201" t="str">
        <f t="shared" si="4"/>
        <v/>
      </c>
      <c r="E609" s="201" t="str">
        <f t="shared" si="1"/>
        <v/>
      </c>
      <c r="F609" s="201" t="str">
        <f>IF(COUNTA($N609:$O609)&gt;0,'Input Contracting processes'!$P609,"")</f>
        <v/>
      </c>
      <c r="G609" s="201" t="str">
        <f>IF(COUNTA($N609:$O609)&gt;0,'Input Contracting processes'!$S609,"")</f>
        <v/>
      </c>
      <c r="H609" s="201" t="str">
        <f>IF(COUNTA($N609:$O609)&gt;0,'Input Contracting processes'!$K609,"")</f>
        <v/>
      </c>
      <c r="I609" s="201" t="str">
        <f>IF(COUNTA($N609:$O609)&gt;0,'Input Contracting processes'!$L609,"")</f>
        <v/>
      </c>
      <c r="J609" s="226" t="str">
        <f t="shared" si="13"/>
        <v/>
      </c>
      <c r="K609" s="226" t="str">
        <f t="shared" si="3"/>
        <v/>
      </c>
      <c r="L609" s="206"/>
      <c r="M609" s="221"/>
      <c r="N609" s="217"/>
      <c r="O609" s="165"/>
    </row>
    <row r="610" spans="1:15" ht="12.5">
      <c r="A610" s="220"/>
      <c r="B610" s="205"/>
      <c r="C610" s="201" t="str">
        <f t="shared" si="0"/>
        <v/>
      </c>
      <c r="D610" s="201" t="str">
        <f t="shared" si="4"/>
        <v/>
      </c>
      <c r="E610" s="201" t="str">
        <f t="shared" si="1"/>
        <v/>
      </c>
      <c r="F610" s="201" t="str">
        <f>IF(COUNTA($N610:$O610)&gt;0,'Input Contracting processes'!$P610,"")</f>
        <v/>
      </c>
      <c r="G610" s="201" t="str">
        <f>IF(COUNTA($N610:$O610)&gt;0,'Input Contracting processes'!$S610,"")</f>
        <v/>
      </c>
      <c r="H610" s="201" t="str">
        <f>IF(COUNTA($N610:$O610)&gt;0,'Input Contracting processes'!$K610,"")</f>
        <v/>
      </c>
      <c r="I610" s="201" t="str">
        <f>IF(COUNTA($N610:$O610)&gt;0,'Input Contracting processes'!$L610,"")</f>
        <v/>
      </c>
      <c r="J610" s="226" t="str">
        <f t="shared" si="13"/>
        <v/>
      </c>
      <c r="K610" s="226" t="str">
        <f t="shared" si="3"/>
        <v/>
      </c>
      <c r="L610" s="206"/>
      <c r="M610" s="221"/>
      <c r="N610" s="217"/>
      <c r="O610" s="165"/>
    </row>
    <row r="611" spans="1:15" ht="12.5">
      <c r="A611" s="220"/>
      <c r="B611" s="205"/>
      <c r="C611" s="201" t="str">
        <f t="shared" si="0"/>
        <v/>
      </c>
      <c r="D611" s="201" t="str">
        <f t="shared" si="4"/>
        <v/>
      </c>
      <c r="E611" s="201" t="str">
        <f t="shared" si="1"/>
        <v/>
      </c>
      <c r="F611" s="201" t="str">
        <f>IF(COUNTA($N611:$O611)&gt;0,'Input Contracting processes'!$P611,"")</f>
        <v/>
      </c>
      <c r="G611" s="201" t="str">
        <f>IF(COUNTA($N611:$O611)&gt;0,'Input Contracting processes'!$S611,"")</f>
        <v/>
      </c>
      <c r="H611" s="201" t="str">
        <f>IF(COUNTA($N611:$O611)&gt;0,'Input Contracting processes'!$K611,"")</f>
        <v/>
      </c>
      <c r="I611" s="201" t="str">
        <f>IF(COUNTA($N611:$O611)&gt;0,'Input Contracting processes'!$L611,"")</f>
        <v/>
      </c>
      <c r="J611" s="226" t="str">
        <f t="shared" si="13"/>
        <v/>
      </c>
      <c r="K611" s="226" t="str">
        <f t="shared" si="3"/>
        <v/>
      </c>
      <c r="L611" s="206"/>
      <c r="M611" s="221"/>
      <c r="N611" s="217"/>
      <c r="O611" s="165"/>
    </row>
    <row r="612" spans="1:15" ht="12.5">
      <c r="A612" s="220"/>
      <c r="B612" s="205"/>
      <c r="C612" s="201" t="str">
        <f t="shared" si="0"/>
        <v/>
      </c>
      <c r="D612" s="201" t="str">
        <f t="shared" si="4"/>
        <v/>
      </c>
      <c r="E612" s="201" t="str">
        <f t="shared" si="1"/>
        <v/>
      </c>
      <c r="F612" s="201" t="str">
        <f>IF(COUNTA($N612:$O612)&gt;0,'Input Contracting processes'!$P612,"")</f>
        <v/>
      </c>
      <c r="G612" s="201" t="str">
        <f>IF(COUNTA($N612:$O612)&gt;0,'Input Contracting processes'!$S612,"")</f>
        <v/>
      </c>
      <c r="H612" s="201" t="str">
        <f>IF(COUNTA($N612:$O612)&gt;0,'Input Contracting processes'!$K612,"")</f>
        <v/>
      </c>
      <c r="I612" s="201" t="str">
        <f>IF(COUNTA($N612:$O612)&gt;0,'Input Contracting processes'!$L612,"")</f>
        <v/>
      </c>
      <c r="J612" s="226" t="str">
        <f t="shared" si="13"/>
        <v/>
      </c>
      <c r="K612" s="226" t="str">
        <f t="shared" si="3"/>
        <v/>
      </c>
      <c r="L612" s="206"/>
      <c r="M612" s="221"/>
      <c r="N612" s="217"/>
      <c r="O612" s="165"/>
    </row>
    <row r="613" spans="1:15" ht="12.5">
      <c r="A613" s="220"/>
      <c r="B613" s="205"/>
      <c r="C613" s="201" t="str">
        <f t="shared" si="0"/>
        <v/>
      </c>
      <c r="D613" s="201" t="str">
        <f t="shared" si="4"/>
        <v/>
      </c>
      <c r="E613" s="201" t="str">
        <f t="shared" si="1"/>
        <v/>
      </c>
      <c r="F613" s="201" t="str">
        <f>IF(COUNTA($N613:$O613)&gt;0,'Input Contracting processes'!$P613,"")</f>
        <v/>
      </c>
      <c r="G613" s="201" t="str">
        <f>IF(COUNTA($N613:$O613)&gt;0,'Input Contracting processes'!$S613,"")</f>
        <v/>
      </c>
      <c r="H613" s="201" t="str">
        <f>IF(COUNTA($N613:$O613)&gt;0,'Input Contracting processes'!$K613,"")</f>
        <v/>
      </c>
      <c r="I613" s="201" t="str">
        <f>IF(COUNTA($N613:$O613)&gt;0,'Input Contracting processes'!$L613,"")</f>
        <v/>
      </c>
      <c r="J613" s="226" t="str">
        <f t="shared" si="13"/>
        <v/>
      </c>
      <c r="K613" s="226" t="str">
        <f t="shared" si="3"/>
        <v/>
      </c>
      <c r="L613" s="206"/>
      <c r="M613" s="221"/>
      <c r="N613" s="217"/>
      <c r="O613" s="165"/>
    </row>
    <row r="614" spans="1:15" ht="12.5">
      <c r="A614" s="220"/>
      <c r="B614" s="205"/>
      <c r="C614" s="201" t="str">
        <f t="shared" si="0"/>
        <v/>
      </c>
      <c r="D614" s="201" t="str">
        <f t="shared" si="4"/>
        <v/>
      </c>
      <c r="E614" s="201" t="str">
        <f t="shared" si="1"/>
        <v/>
      </c>
      <c r="F614" s="201" t="str">
        <f>IF(COUNTA($N614:$O614)&gt;0,'Input Contracting processes'!$P614,"")</f>
        <v/>
      </c>
      <c r="G614" s="201" t="str">
        <f>IF(COUNTA($N614:$O614)&gt;0,'Input Contracting processes'!$S614,"")</f>
        <v/>
      </c>
      <c r="H614" s="201" t="str">
        <f>IF(COUNTA($N614:$O614)&gt;0,'Input Contracting processes'!$K614,"")</f>
        <v/>
      </c>
      <c r="I614" s="201" t="str">
        <f>IF(COUNTA($N614:$O614)&gt;0,'Input Contracting processes'!$L614,"")</f>
        <v/>
      </c>
      <c r="J614" s="226" t="str">
        <f t="shared" si="13"/>
        <v/>
      </c>
      <c r="K614" s="226" t="str">
        <f t="shared" si="3"/>
        <v/>
      </c>
      <c r="L614" s="206"/>
      <c r="M614" s="221"/>
      <c r="N614" s="217"/>
      <c r="O614" s="165"/>
    </row>
    <row r="615" spans="1:15" ht="12.5">
      <c r="A615" s="220"/>
      <c r="B615" s="205"/>
      <c r="C615" s="201" t="str">
        <f t="shared" si="0"/>
        <v/>
      </c>
      <c r="D615" s="201" t="str">
        <f t="shared" si="4"/>
        <v/>
      </c>
      <c r="E615" s="201" t="str">
        <f t="shared" si="1"/>
        <v/>
      </c>
      <c r="F615" s="201" t="str">
        <f>IF(COUNTA($N615:$O615)&gt;0,'Input Contracting processes'!$P615,"")</f>
        <v/>
      </c>
      <c r="G615" s="201" t="str">
        <f>IF(COUNTA($N615:$O615)&gt;0,'Input Contracting processes'!$S615,"")</f>
        <v/>
      </c>
      <c r="H615" s="201" t="str">
        <f>IF(COUNTA($N615:$O615)&gt;0,'Input Contracting processes'!$K615,"")</f>
        <v/>
      </c>
      <c r="I615" s="201" t="str">
        <f>IF(COUNTA($N615:$O615)&gt;0,'Input Contracting processes'!$L615,"")</f>
        <v/>
      </c>
      <c r="J615" s="226" t="str">
        <f t="shared" si="13"/>
        <v/>
      </c>
      <c r="K615" s="226" t="str">
        <f t="shared" si="3"/>
        <v/>
      </c>
      <c r="L615" s="206"/>
      <c r="M615" s="221"/>
      <c r="N615" s="217"/>
      <c r="O615" s="165"/>
    </row>
    <row r="616" spans="1:15" ht="12.5">
      <c r="A616" s="220"/>
      <c r="B616" s="205"/>
      <c r="C616" s="201" t="str">
        <f t="shared" si="0"/>
        <v/>
      </c>
      <c r="D616" s="201" t="str">
        <f t="shared" si="4"/>
        <v/>
      </c>
      <c r="E616" s="201" t="str">
        <f t="shared" si="1"/>
        <v/>
      </c>
      <c r="F616" s="201" t="str">
        <f>IF(COUNTA($N616:$O616)&gt;0,'Input Contracting processes'!$P616,"")</f>
        <v/>
      </c>
      <c r="G616" s="201" t="str">
        <f>IF(COUNTA($N616:$O616)&gt;0,'Input Contracting processes'!$S616,"")</f>
        <v/>
      </c>
      <c r="H616" s="201" t="str">
        <f>IF(COUNTA($N616:$O616)&gt;0,'Input Contracting processes'!$K616,"")</f>
        <v/>
      </c>
      <c r="I616" s="201" t="str">
        <f>IF(COUNTA($N616:$O616)&gt;0,'Input Contracting processes'!$L616,"")</f>
        <v/>
      </c>
      <c r="J616" s="226" t="str">
        <f t="shared" si="13"/>
        <v/>
      </c>
      <c r="K616" s="226" t="str">
        <f t="shared" si="3"/>
        <v/>
      </c>
      <c r="L616" s="206"/>
      <c r="M616" s="221"/>
      <c r="N616" s="217"/>
      <c r="O616" s="165"/>
    </row>
    <row r="617" spans="1:15" ht="12.5">
      <c r="A617" s="220"/>
      <c r="B617" s="205"/>
      <c r="C617" s="201" t="str">
        <f t="shared" si="0"/>
        <v/>
      </c>
      <c r="D617" s="201" t="str">
        <f t="shared" si="4"/>
        <v/>
      </c>
      <c r="E617" s="201" t="str">
        <f t="shared" si="1"/>
        <v/>
      </c>
      <c r="F617" s="201" t="str">
        <f>IF(COUNTA($N617:$O617)&gt;0,'Input Contracting processes'!$P617,"")</f>
        <v/>
      </c>
      <c r="G617" s="201" t="str">
        <f>IF(COUNTA($N617:$O617)&gt;0,'Input Contracting processes'!$S617,"")</f>
        <v/>
      </c>
      <c r="H617" s="201" t="str">
        <f>IF(COUNTA($N617:$O617)&gt;0,'Input Contracting processes'!$K617,"")</f>
        <v/>
      </c>
      <c r="I617" s="201" t="str">
        <f>IF(COUNTA($N617:$O617)&gt;0,'Input Contracting processes'!$L617,"")</f>
        <v/>
      </c>
      <c r="J617" s="226" t="str">
        <f t="shared" si="13"/>
        <v/>
      </c>
      <c r="K617" s="226" t="str">
        <f t="shared" si="3"/>
        <v/>
      </c>
      <c r="L617" s="206"/>
      <c r="M617" s="221"/>
      <c r="N617" s="217"/>
      <c r="O617" s="165"/>
    </row>
    <row r="618" spans="1:15" ht="12.5">
      <c r="A618" s="220"/>
      <c r="B618" s="205"/>
      <c r="C618" s="201" t="str">
        <f t="shared" si="0"/>
        <v/>
      </c>
      <c r="D618" s="201" t="str">
        <f t="shared" si="4"/>
        <v/>
      </c>
      <c r="E618" s="201" t="str">
        <f t="shared" si="1"/>
        <v/>
      </c>
      <c r="F618" s="201" t="str">
        <f>IF(COUNTA($N618:$O618)&gt;0,'Input Contracting processes'!$P618,"")</f>
        <v/>
      </c>
      <c r="G618" s="201" t="str">
        <f>IF(COUNTA($N618:$O618)&gt;0,'Input Contracting processes'!$S618,"")</f>
        <v/>
      </c>
      <c r="H618" s="201" t="str">
        <f>IF(COUNTA($N618:$O618)&gt;0,'Input Contracting processes'!$K618,"")</f>
        <v/>
      </c>
      <c r="I618" s="201" t="str">
        <f>IF(COUNTA($N618:$O618)&gt;0,'Input Contracting processes'!$L618,"")</f>
        <v/>
      </c>
      <c r="J618" s="226" t="str">
        <f t="shared" si="13"/>
        <v/>
      </c>
      <c r="K618" s="226" t="str">
        <f t="shared" si="3"/>
        <v/>
      </c>
      <c r="L618" s="206"/>
      <c r="M618" s="221"/>
      <c r="N618" s="217"/>
      <c r="O618" s="165"/>
    </row>
    <row r="619" spans="1:15" ht="12.5">
      <c r="A619" s="220"/>
      <c r="B619" s="205"/>
      <c r="C619" s="201" t="str">
        <f t="shared" si="0"/>
        <v/>
      </c>
      <c r="D619" s="201" t="str">
        <f t="shared" si="4"/>
        <v/>
      </c>
      <c r="E619" s="201" t="str">
        <f t="shared" si="1"/>
        <v/>
      </c>
      <c r="F619" s="201" t="str">
        <f>IF(COUNTA($N619:$O619)&gt;0,'Input Contracting processes'!$P619,"")</f>
        <v/>
      </c>
      <c r="G619" s="201" t="str">
        <f>IF(COUNTA($N619:$O619)&gt;0,'Input Contracting processes'!$S619,"")</f>
        <v/>
      </c>
      <c r="H619" s="201" t="str">
        <f>IF(COUNTA($N619:$O619)&gt;0,'Input Contracting processes'!$K619,"")</f>
        <v/>
      </c>
      <c r="I619" s="201" t="str">
        <f>IF(COUNTA($N619:$O619)&gt;0,'Input Contracting processes'!$L619,"")</f>
        <v/>
      </c>
      <c r="J619" s="226" t="str">
        <f t="shared" si="13"/>
        <v/>
      </c>
      <c r="K619" s="226" t="str">
        <f t="shared" si="3"/>
        <v/>
      </c>
      <c r="L619" s="206"/>
      <c r="M619" s="221"/>
      <c r="N619" s="217"/>
      <c r="O619" s="165"/>
    </row>
    <row r="620" spans="1:15" ht="12.5">
      <c r="A620" s="220"/>
      <c r="B620" s="205"/>
      <c r="C620" s="201" t="str">
        <f t="shared" si="0"/>
        <v/>
      </c>
      <c r="D620" s="201" t="str">
        <f t="shared" si="4"/>
        <v/>
      </c>
      <c r="E620" s="201" t="str">
        <f t="shared" si="1"/>
        <v/>
      </c>
      <c r="F620" s="201" t="str">
        <f>IF(COUNTA($N620:$O620)&gt;0,'Input Contracting processes'!$P620,"")</f>
        <v/>
      </c>
      <c r="G620" s="201" t="str">
        <f>IF(COUNTA($N620:$O620)&gt;0,'Input Contracting processes'!$S620,"")</f>
        <v/>
      </c>
      <c r="H620" s="201" t="str">
        <f>IF(COUNTA($N620:$O620)&gt;0,'Input Contracting processes'!$K620,"")</f>
        <v/>
      </c>
      <c r="I620" s="201" t="str">
        <f>IF(COUNTA($N620:$O620)&gt;0,'Input Contracting processes'!$L620,"")</f>
        <v/>
      </c>
      <c r="J620" s="226" t="str">
        <f t="shared" si="13"/>
        <v/>
      </c>
      <c r="K620" s="226" t="str">
        <f t="shared" si="3"/>
        <v/>
      </c>
      <c r="L620" s="206"/>
      <c r="M620" s="221"/>
      <c r="N620" s="217"/>
      <c r="O620" s="165"/>
    </row>
    <row r="621" spans="1:15" ht="12.5">
      <c r="A621" s="220"/>
      <c r="B621" s="205"/>
      <c r="C621" s="201" t="str">
        <f t="shared" si="0"/>
        <v/>
      </c>
      <c r="D621" s="201" t="str">
        <f t="shared" si="4"/>
        <v/>
      </c>
      <c r="E621" s="201" t="str">
        <f t="shared" si="1"/>
        <v/>
      </c>
      <c r="F621" s="201" t="str">
        <f>IF(COUNTA($N621:$O621)&gt;0,'Input Contracting processes'!$P621,"")</f>
        <v/>
      </c>
      <c r="G621" s="201" t="str">
        <f>IF(COUNTA($N621:$O621)&gt;0,'Input Contracting processes'!$S621,"")</f>
        <v/>
      </c>
      <c r="H621" s="201" t="str">
        <f>IF(COUNTA($N621:$O621)&gt;0,'Input Contracting processes'!$K621,"")</f>
        <v/>
      </c>
      <c r="I621" s="201" t="str">
        <f>IF(COUNTA($N621:$O621)&gt;0,'Input Contracting processes'!$L621,"")</f>
        <v/>
      </c>
      <c r="J621" s="226" t="str">
        <f t="shared" si="13"/>
        <v/>
      </c>
      <c r="K621" s="226" t="str">
        <f t="shared" si="3"/>
        <v/>
      </c>
      <c r="L621" s="206"/>
      <c r="M621" s="221"/>
      <c r="N621" s="217"/>
      <c r="O621" s="165"/>
    </row>
    <row r="622" spans="1:15" ht="12.5">
      <c r="A622" s="220"/>
      <c r="B622" s="205"/>
      <c r="C622" s="201" t="str">
        <f t="shared" si="0"/>
        <v/>
      </c>
      <c r="D622" s="201" t="str">
        <f t="shared" si="4"/>
        <v/>
      </c>
      <c r="E622" s="201" t="str">
        <f t="shared" si="1"/>
        <v/>
      </c>
      <c r="F622" s="201" t="str">
        <f>IF(COUNTA($N622:$O622)&gt;0,'Input Contracting processes'!$P622,"")</f>
        <v/>
      </c>
      <c r="G622" s="201" t="str">
        <f>IF(COUNTA($N622:$O622)&gt;0,'Input Contracting processes'!$S622,"")</f>
        <v/>
      </c>
      <c r="H622" s="201" t="str">
        <f>IF(COUNTA($N622:$O622)&gt;0,'Input Contracting processes'!$K622,"")</f>
        <v/>
      </c>
      <c r="I622" s="201" t="str">
        <f>IF(COUNTA($N622:$O622)&gt;0,'Input Contracting processes'!$L622,"")</f>
        <v/>
      </c>
      <c r="J622" s="226" t="str">
        <f t="shared" si="13"/>
        <v/>
      </c>
      <c r="K622" s="226" t="str">
        <f t="shared" si="3"/>
        <v/>
      </c>
      <c r="L622" s="206"/>
      <c r="M622" s="221"/>
      <c r="N622" s="217"/>
      <c r="O622" s="165"/>
    </row>
    <row r="623" spans="1:15" ht="12.5">
      <c r="A623" s="220"/>
      <c r="B623" s="205"/>
      <c r="C623" s="201" t="str">
        <f t="shared" si="0"/>
        <v/>
      </c>
      <c r="D623" s="201" t="str">
        <f t="shared" si="4"/>
        <v/>
      </c>
      <c r="E623" s="201" t="str">
        <f t="shared" si="1"/>
        <v/>
      </c>
      <c r="F623" s="201" t="str">
        <f>IF(COUNTA($N623:$O623)&gt;0,'Input Contracting processes'!$P623,"")</f>
        <v/>
      </c>
      <c r="G623" s="201" t="str">
        <f>IF(COUNTA($N623:$O623)&gt;0,'Input Contracting processes'!$S623,"")</f>
        <v/>
      </c>
      <c r="H623" s="201" t="str">
        <f>IF(COUNTA($N623:$O623)&gt;0,'Input Contracting processes'!$K623,"")</f>
        <v/>
      </c>
      <c r="I623" s="201" t="str">
        <f>IF(COUNTA($N623:$O623)&gt;0,'Input Contracting processes'!$L623,"")</f>
        <v/>
      </c>
      <c r="J623" s="226" t="str">
        <f t="shared" si="13"/>
        <v/>
      </c>
      <c r="K623" s="226" t="str">
        <f t="shared" si="3"/>
        <v/>
      </c>
      <c r="L623" s="206"/>
      <c r="M623" s="221"/>
      <c r="N623" s="217"/>
      <c r="O623" s="165"/>
    </row>
    <row r="624" spans="1:15" ht="12.5">
      <c r="A624" s="220"/>
      <c r="B624" s="205"/>
      <c r="C624" s="201" t="str">
        <f t="shared" si="0"/>
        <v/>
      </c>
      <c r="D624" s="201" t="str">
        <f t="shared" si="4"/>
        <v/>
      </c>
      <c r="E624" s="201" t="str">
        <f t="shared" si="1"/>
        <v/>
      </c>
      <c r="F624" s="201" t="str">
        <f>IF(COUNTA($N624:$O624)&gt;0,'Input Contracting processes'!$P624,"")</f>
        <v/>
      </c>
      <c r="G624" s="201" t="str">
        <f>IF(COUNTA($N624:$O624)&gt;0,'Input Contracting processes'!$S624,"")</f>
        <v/>
      </c>
      <c r="H624" s="201" t="str">
        <f>IF(COUNTA($N624:$O624)&gt;0,'Input Contracting processes'!$K624,"")</f>
        <v/>
      </c>
      <c r="I624" s="201" t="str">
        <f>IF(COUNTA($N624:$O624)&gt;0,'Input Contracting processes'!$L624,"")</f>
        <v/>
      </c>
      <c r="J624" s="226" t="str">
        <f t="shared" si="13"/>
        <v/>
      </c>
      <c r="K624" s="226" t="str">
        <f t="shared" si="3"/>
        <v/>
      </c>
      <c r="L624" s="206"/>
      <c r="M624" s="221"/>
      <c r="N624" s="217"/>
      <c r="O624" s="165"/>
    </row>
    <row r="625" spans="1:15" ht="12.5">
      <c r="A625" s="220"/>
      <c r="B625" s="205"/>
      <c r="C625" s="201" t="str">
        <f t="shared" si="0"/>
        <v/>
      </c>
      <c r="D625" s="201" t="str">
        <f t="shared" si="4"/>
        <v/>
      </c>
      <c r="E625" s="201" t="str">
        <f t="shared" si="1"/>
        <v/>
      </c>
      <c r="F625" s="201" t="str">
        <f>IF(COUNTA($N625:$O625)&gt;0,'Input Contracting processes'!$P625,"")</f>
        <v/>
      </c>
      <c r="G625" s="201" t="str">
        <f>IF(COUNTA($N625:$O625)&gt;0,'Input Contracting processes'!$S625,"")</f>
        <v/>
      </c>
      <c r="H625" s="201" t="str">
        <f>IF(COUNTA($N625:$O625)&gt;0,'Input Contracting processes'!$K625,"")</f>
        <v/>
      </c>
      <c r="I625" s="201" t="str">
        <f>IF(COUNTA($N625:$O625)&gt;0,'Input Contracting processes'!$L625,"")</f>
        <v/>
      </c>
      <c r="J625" s="226" t="str">
        <f t="shared" si="13"/>
        <v/>
      </c>
      <c r="K625" s="226" t="str">
        <f t="shared" si="3"/>
        <v/>
      </c>
      <c r="L625" s="206"/>
      <c r="M625" s="221"/>
      <c r="N625" s="217"/>
      <c r="O625" s="165"/>
    </row>
    <row r="626" spans="1:15" ht="12.5">
      <c r="A626" s="220"/>
      <c r="B626" s="205"/>
      <c r="C626" s="201" t="str">
        <f t="shared" si="0"/>
        <v/>
      </c>
      <c r="D626" s="201" t="str">
        <f t="shared" si="4"/>
        <v/>
      </c>
      <c r="E626" s="201" t="str">
        <f t="shared" si="1"/>
        <v/>
      </c>
      <c r="F626" s="201" t="str">
        <f>IF(COUNTA($N626:$O626)&gt;0,'Input Contracting processes'!$P626,"")</f>
        <v/>
      </c>
      <c r="G626" s="201" t="str">
        <f>IF(COUNTA($N626:$O626)&gt;0,'Input Contracting processes'!$S626,"")</f>
        <v/>
      </c>
      <c r="H626" s="201" t="str">
        <f>IF(COUNTA($N626:$O626)&gt;0,'Input Contracting processes'!$K626,"")</f>
        <v/>
      </c>
      <c r="I626" s="201" t="str">
        <f>IF(COUNTA($N626:$O626)&gt;0,'Input Contracting processes'!$L626,"")</f>
        <v/>
      </c>
      <c r="J626" s="226" t="str">
        <f t="shared" si="13"/>
        <v/>
      </c>
      <c r="K626" s="226" t="str">
        <f t="shared" si="3"/>
        <v/>
      </c>
      <c r="L626" s="206"/>
      <c r="M626" s="221"/>
      <c r="N626" s="217"/>
      <c r="O626" s="165"/>
    </row>
    <row r="627" spans="1:15" ht="12.5">
      <c r="A627" s="220"/>
      <c r="B627" s="205"/>
      <c r="C627" s="201" t="str">
        <f t="shared" si="0"/>
        <v/>
      </c>
      <c r="D627" s="201" t="str">
        <f t="shared" si="4"/>
        <v/>
      </c>
      <c r="E627" s="201" t="str">
        <f t="shared" si="1"/>
        <v/>
      </c>
      <c r="F627" s="201" t="str">
        <f>IF(COUNTA($N627:$O627)&gt;0,'Input Contracting processes'!$P627,"")</f>
        <v/>
      </c>
      <c r="G627" s="201" t="str">
        <f>IF(COUNTA($N627:$O627)&gt;0,'Input Contracting processes'!$S627,"")</f>
        <v/>
      </c>
      <c r="H627" s="201" t="str">
        <f>IF(COUNTA($N627:$O627)&gt;0,'Input Contracting processes'!$K627,"")</f>
        <v/>
      </c>
      <c r="I627" s="201" t="str">
        <f>IF(COUNTA($N627:$O627)&gt;0,'Input Contracting processes'!$L627,"")</f>
        <v/>
      </c>
      <c r="J627" s="226" t="str">
        <f t="shared" si="13"/>
        <v/>
      </c>
      <c r="K627" s="226" t="str">
        <f t="shared" si="3"/>
        <v/>
      </c>
      <c r="L627" s="206"/>
      <c r="M627" s="221"/>
      <c r="N627" s="217"/>
      <c r="O627" s="165"/>
    </row>
    <row r="628" spans="1:15" ht="12.5">
      <c r="A628" s="220"/>
      <c r="B628" s="205"/>
      <c r="C628" s="201" t="str">
        <f t="shared" si="0"/>
        <v/>
      </c>
      <c r="D628" s="201" t="str">
        <f t="shared" si="4"/>
        <v/>
      </c>
      <c r="E628" s="201" t="str">
        <f t="shared" si="1"/>
        <v/>
      </c>
      <c r="F628" s="201" t="str">
        <f>IF(COUNTA($N628:$O628)&gt;0,'Input Contracting processes'!$P628,"")</f>
        <v/>
      </c>
      <c r="G628" s="201" t="str">
        <f>IF(COUNTA($N628:$O628)&gt;0,'Input Contracting processes'!$S628,"")</f>
        <v/>
      </c>
      <c r="H628" s="201" t="str">
        <f>IF(COUNTA($N628:$O628)&gt;0,'Input Contracting processes'!$K628,"")</f>
        <v/>
      </c>
      <c r="I628" s="201" t="str">
        <f>IF(COUNTA($N628:$O628)&gt;0,'Input Contracting processes'!$L628,"")</f>
        <v/>
      </c>
      <c r="J628" s="226" t="str">
        <f t="shared" si="13"/>
        <v/>
      </c>
      <c r="K628" s="226" t="str">
        <f t="shared" si="3"/>
        <v/>
      </c>
      <c r="L628" s="206"/>
      <c r="M628" s="221"/>
      <c r="N628" s="217"/>
      <c r="O628" s="165"/>
    </row>
    <row r="629" spans="1:15" ht="12.5">
      <c r="A629" s="220"/>
      <c r="B629" s="205"/>
      <c r="C629" s="201" t="str">
        <f t="shared" si="0"/>
        <v/>
      </c>
      <c r="D629" s="201" t="str">
        <f t="shared" si="4"/>
        <v/>
      </c>
      <c r="E629" s="201" t="str">
        <f t="shared" si="1"/>
        <v/>
      </c>
      <c r="F629" s="201" t="str">
        <f>IF(COUNTA($N629:$O629)&gt;0,'Input Contracting processes'!$P629,"")</f>
        <v/>
      </c>
      <c r="G629" s="201" t="str">
        <f>IF(COUNTA($N629:$O629)&gt;0,'Input Contracting processes'!$S629,"")</f>
        <v/>
      </c>
      <c r="H629" s="201" t="str">
        <f>IF(COUNTA($N629:$O629)&gt;0,'Input Contracting processes'!$K629,"")</f>
        <v/>
      </c>
      <c r="I629" s="201" t="str">
        <f>IF(COUNTA($N629:$O629)&gt;0,'Input Contracting processes'!$L629,"")</f>
        <v/>
      </c>
      <c r="J629" s="226" t="str">
        <f t="shared" si="13"/>
        <v/>
      </c>
      <c r="K629" s="226" t="str">
        <f t="shared" si="3"/>
        <v/>
      </c>
      <c r="L629" s="206"/>
      <c r="M629" s="221"/>
      <c r="N629" s="217"/>
      <c r="O629" s="165"/>
    </row>
    <row r="630" spans="1:15" ht="12.5">
      <c r="A630" s="220"/>
      <c r="B630" s="205"/>
      <c r="C630" s="201" t="str">
        <f t="shared" si="0"/>
        <v/>
      </c>
      <c r="D630" s="201" t="str">
        <f t="shared" si="4"/>
        <v/>
      </c>
      <c r="E630" s="201" t="str">
        <f t="shared" si="1"/>
        <v/>
      </c>
      <c r="F630" s="201" t="str">
        <f>IF(COUNTA($N630:$O630)&gt;0,'Input Contracting processes'!$P630,"")</f>
        <v/>
      </c>
      <c r="G630" s="201" t="str">
        <f>IF(COUNTA($N630:$O630)&gt;0,'Input Contracting processes'!$S630,"")</f>
        <v/>
      </c>
      <c r="H630" s="201" t="str">
        <f>IF(COUNTA($N630:$O630)&gt;0,'Input Contracting processes'!$K630,"")</f>
        <v/>
      </c>
      <c r="I630" s="201" t="str">
        <f>IF(COUNTA($N630:$O630)&gt;0,'Input Contracting processes'!$L630,"")</f>
        <v/>
      </c>
      <c r="J630" s="226" t="str">
        <f t="shared" si="13"/>
        <v/>
      </c>
      <c r="K630" s="226" t="str">
        <f t="shared" si="3"/>
        <v/>
      </c>
      <c r="L630" s="206"/>
      <c r="M630" s="221"/>
      <c r="N630" s="217"/>
      <c r="O630" s="165"/>
    </row>
    <row r="631" spans="1:15" ht="12.5">
      <c r="A631" s="220"/>
      <c r="B631" s="205"/>
      <c r="C631" s="201" t="str">
        <f t="shared" si="0"/>
        <v/>
      </c>
      <c r="D631" s="201" t="str">
        <f t="shared" si="4"/>
        <v/>
      </c>
      <c r="E631" s="201" t="str">
        <f t="shared" si="1"/>
        <v/>
      </c>
      <c r="F631" s="201" t="str">
        <f>IF(COUNTA($N631:$O631)&gt;0,'Input Contracting processes'!$P631,"")</f>
        <v/>
      </c>
      <c r="G631" s="201" t="str">
        <f>IF(COUNTA($N631:$O631)&gt;0,'Input Contracting processes'!$S631,"")</f>
        <v/>
      </c>
      <c r="H631" s="201" t="str">
        <f>IF(COUNTA($N631:$O631)&gt;0,'Input Contracting processes'!$K631,"")</f>
        <v/>
      </c>
      <c r="I631" s="201" t="str">
        <f>IF(COUNTA($N631:$O631)&gt;0,'Input Contracting processes'!$L631,"")</f>
        <v/>
      </c>
      <c r="J631" s="226" t="str">
        <f t="shared" si="13"/>
        <v/>
      </c>
      <c r="K631" s="226" t="str">
        <f t="shared" si="3"/>
        <v/>
      </c>
      <c r="L631" s="206"/>
      <c r="M631" s="221"/>
      <c r="N631" s="217"/>
      <c r="O631" s="165"/>
    </row>
    <row r="632" spans="1:15" ht="12.5">
      <c r="A632" s="220"/>
      <c r="B632" s="205"/>
      <c r="C632" s="201" t="str">
        <f t="shared" si="0"/>
        <v/>
      </c>
      <c r="D632" s="201" t="str">
        <f t="shared" si="4"/>
        <v/>
      </c>
      <c r="E632" s="201" t="str">
        <f t="shared" si="1"/>
        <v/>
      </c>
      <c r="F632" s="201" t="str">
        <f>IF(COUNTA($N632:$O632)&gt;0,'Input Contracting processes'!$P632,"")</f>
        <v/>
      </c>
      <c r="G632" s="201" t="str">
        <f>IF(COUNTA($N632:$O632)&gt;0,'Input Contracting processes'!$S632,"")</f>
        <v/>
      </c>
      <c r="H632" s="201" t="str">
        <f>IF(COUNTA($N632:$O632)&gt;0,'Input Contracting processes'!$K632,"")</f>
        <v/>
      </c>
      <c r="I632" s="201" t="str">
        <f>IF(COUNTA($N632:$O632)&gt;0,'Input Contracting processes'!$L632,"")</f>
        <v/>
      </c>
      <c r="J632" s="226" t="str">
        <f t="shared" si="13"/>
        <v/>
      </c>
      <c r="K632" s="226" t="str">
        <f t="shared" si="3"/>
        <v/>
      </c>
      <c r="L632" s="206"/>
      <c r="M632" s="221"/>
      <c r="N632" s="217"/>
      <c r="O632" s="165"/>
    </row>
    <row r="633" spans="1:15" ht="12.5">
      <c r="A633" s="220"/>
      <c r="B633" s="205"/>
      <c r="C633" s="201" t="str">
        <f t="shared" si="0"/>
        <v/>
      </c>
      <c r="D633" s="201" t="str">
        <f t="shared" si="4"/>
        <v/>
      </c>
      <c r="E633" s="201" t="str">
        <f t="shared" si="1"/>
        <v/>
      </c>
      <c r="F633" s="201" t="str">
        <f>IF(COUNTA($N633:$O633)&gt;0,'Input Contracting processes'!$P633,"")</f>
        <v/>
      </c>
      <c r="G633" s="201" t="str">
        <f>IF(COUNTA($N633:$O633)&gt;0,'Input Contracting processes'!$S633,"")</f>
        <v/>
      </c>
      <c r="H633" s="201" t="str">
        <f>IF(COUNTA($N633:$O633)&gt;0,'Input Contracting processes'!$K633,"")</f>
        <v/>
      </c>
      <c r="I633" s="201" t="str">
        <f>IF(COUNTA($N633:$O633)&gt;0,'Input Contracting processes'!$L633,"")</f>
        <v/>
      </c>
      <c r="J633" s="226" t="str">
        <f t="shared" si="13"/>
        <v/>
      </c>
      <c r="K633" s="226" t="str">
        <f t="shared" si="3"/>
        <v/>
      </c>
      <c r="L633" s="206"/>
      <c r="M633" s="221"/>
      <c r="N633" s="217"/>
      <c r="O633" s="165"/>
    </row>
    <row r="634" spans="1:15" ht="12.5">
      <c r="A634" s="220"/>
      <c r="B634" s="205"/>
      <c r="C634" s="201" t="str">
        <f t="shared" si="0"/>
        <v/>
      </c>
      <c r="D634" s="201" t="str">
        <f t="shared" si="4"/>
        <v/>
      </c>
      <c r="E634" s="201" t="str">
        <f t="shared" si="1"/>
        <v/>
      </c>
      <c r="F634" s="201" t="str">
        <f>IF(COUNTA($N634:$O634)&gt;0,'Input Contracting processes'!$P634,"")</f>
        <v/>
      </c>
      <c r="G634" s="201" t="str">
        <f>IF(COUNTA($N634:$O634)&gt;0,'Input Contracting processes'!$S634,"")</f>
        <v/>
      </c>
      <c r="H634" s="201" t="str">
        <f>IF(COUNTA($N634:$O634)&gt;0,'Input Contracting processes'!$K634,"")</f>
        <v/>
      </c>
      <c r="I634" s="201" t="str">
        <f>IF(COUNTA($N634:$O634)&gt;0,'Input Contracting processes'!$L634,"")</f>
        <v/>
      </c>
      <c r="J634" s="226" t="str">
        <f t="shared" si="13"/>
        <v/>
      </c>
      <c r="K634" s="226" t="str">
        <f t="shared" si="3"/>
        <v/>
      </c>
      <c r="L634" s="206"/>
      <c r="M634" s="221"/>
      <c r="N634" s="217"/>
      <c r="O634" s="165"/>
    </row>
    <row r="635" spans="1:15" ht="12.5">
      <c r="A635" s="220"/>
      <c r="B635" s="205"/>
      <c r="C635" s="201" t="str">
        <f t="shared" si="0"/>
        <v/>
      </c>
      <c r="D635" s="201" t="str">
        <f t="shared" si="4"/>
        <v/>
      </c>
      <c r="E635" s="201" t="str">
        <f t="shared" si="1"/>
        <v/>
      </c>
      <c r="F635" s="201" t="str">
        <f>IF(COUNTA($N635:$O635)&gt;0,'Input Contracting processes'!$P635,"")</f>
        <v/>
      </c>
      <c r="G635" s="201" t="str">
        <f>IF(COUNTA($N635:$O635)&gt;0,'Input Contracting processes'!$S635,"")</f>
        <v/>
      </c>
      <c r="H635" s="201" t="str">
        <f>IF(COUNTA($N635:$O635)&gt;0,'Input Contracting processes'!$K635,"")</f>
        <v/>
      </c>
      <c r="I635" s="201" t="str">
        <f>IF(COUNTA($N635:$O635)&gt;0,'Input Contracting processes'!$L635,"")</f>
        <v/>
      </c>
      <c r="J635" s="226" t="str">
        <f t="shared" si="13"/>
        <v/>
      </c>
      <c r="K635" s="226" t="str">
        <f t="shared" si="3"/>
        <v/>
      </c>
      <c r="L635" s="206"/>
      <c r="M635" s="221"/>
      <c r="N635" s="217"/>
      <c r="O635" s="165"/>
    </row>
    <row r="636" spans="1:15" ht="12.5">
      <c r="A636" s="220"/>
      <c r="B636" s="205"/>
      <c r="C636" s="201" t="str">
        <f t="shared" si="0"/>
        <v/>
      </c>
      <c r="D636" s="201" t="str">
        <f t="shared" si="4"/>
        <v/>
      </c>
      <c r="E636" s="201" t="str">
        <f t="shared" si="1"/>
        <v/>
      </c>
      <c r="F636" s="201" t="str">
        <f>IF(COUNTA($N636:$O636)&gt;0,'Input Contracting processes'!$P636,"")</f>
        <v/>
      </c>
      <c r="G636" s="201" t="str">
        <f>IF(COUNTA($N636:$O636)&gt;0,'Input Contracting processes'!$S636,"")</f>
        <v/>
      </c>
      <c r="H636" s="201" t="str">
        <f>IF(COUNTA($N636:$O636)&gt;0,'Input Contracting processes'!$K636,"")</f>
        <v/>
      </c>
      <c r="I636" s="201" t="str">
        <f>IF(COUNTA($N636:$O636)&gt;0,'Input Contracting processes'!$L636,"")</f>
        <v/>
      </c>
      <c r="J636" s="226" t="str">
        <f t="shared" si="13"/>
        <v/>
      </c>
      <c r="K636" s="226" t="str">
        <f t="shared" si="3"/>
        <v/>
      </c>
      <c r="L636" s="206"/>
      <c r="M636" s="221"/>
      <c r="N636" s="217"/>
      <c r="O636" s="165"/>
    </row>
    <row r="637" spans="1:15" ht="12.5">
      <c r="A637" s="220"/>
      <c r="B637" s="205"/>
      <c r="C637" s="201" t="str">
        <f t="shared" si="0"/>
        <v/>
      </c>
      <c r="D637" s="201" t="str">
        <f t="shared" si="4"/>
        <v/>
      </c>
      <c r="E637" s="201" t="str">
        <f t="shared" si="1"/>
        <v/>
      </c>
      <c r="F637" s="201" t="str">
        <f>IF(COUNTA($N637:$O637)&gt;0,'Input Contracting processes'!$P637,"")</f>
        <v/>
      </c>
      <c r="G637" s="201" t="str">
        <f>IF(COUNTA($N637:$O637)&gt;0,'Input Contracting processes'!$S637,"")</f>
        <v/>
      </c>
      <c r="H637" s="201" t="str">
        <f>IF(COUNTA($N637:$O637)&gt;0,'Input Contracting processes'!$K637,"")</f>
        <v/>
      </c>
      <c r="I637" s="201" t="str">
        <f>IF(COUNTA($N637:$O637)&gt;0,'Input Contracting processes'!$L637,"")</f>
        <v/>
      </c>
      <c r="J637" s="226" t="str">
        <f t="shared" si="13"/>
        <v/>
      </c>
      <c r="K637" s="226" t="str">
        <f t="shared" si="3"/>
        <v/>
      </c>
      <c r="L637" s="206"/>
      <c r="M637" s="221"/>
      <c r="N637" s="217"/>
      <c r="O637" s="165"/>
    </row>
    <row r="638" spans="1:15" ht="12.5">
      <c r="A638" s="220"/>
      <c r="B638" s="205"/>
      <c r="C638" s="201" t="str">
        <f t="shared" si="0"/>
        <v/>
      </c>
      <c r="D638" s="201" t="str">
        <f t="shared" si="4"/>
        <v/>
      </c>
      <c r="E638" s="201" t="str">
        <f t="shared" si="1"/>
        <v/>
      </c>
      <c r="F638" s="201" t="str">
        <f>IF(COUNTA($N638:$O638)&gt;0,'Input Contracting processes'!$P638,"")</f>
        <v/>
      </c>
      <c r="G638" s="201" t="str">
        <f>IF(COUNTA($N638:$O638)&gt;0,'Input Contracting processes'!$S638,"")</f>
        <v/>
      </c>
      <c r="H638" s="201" t="str">
        <f>IF(COUNTA($N638:$O638)&gt;0,'Input Contracting processes'!$K638,"")</f>
        <v/>
      </c>
      <c r="I638" s="201" t="str">
        <f>IF(COUNTA($N638:$O638)&gt;0,'Input Contracting processes'!$L638,"")</f>
        <v/>
      </c>
      <c r="J638" s="226" t="str">
        <f t="shared" si="13"/>
        <v/>
      </c>
      <c r="K638" s="226" t="str">
        <f t="shared" si="3"/>
        <v/>
      </c>
      <c r="L638" s="206"/>
      <c r="M638" s="221"/>
      <c r="N638" s="217"/>
      <c r="O638" s="165"/>
    </row>
    <row r="639" spans="1:15" ht="12.5">
      <c r="A639" s="220"/>
      <c r="B639" s="205"/>
      <c r="C639" s="201" t="str">
        <f t="shared" si="0"/>
        <v/>
      </c>
      <c r="D639" s="201" t="str">
        <f t="shared" si="4"/>
        <v/>
      </c>
      <c r="E639" s="201" t="str">
        <f t="shared" si="1"/>
        <v/>
      </c>
      <c r="F639" s="201" t="str">
        <f>IF(COUNTA($N639:$O639)&gt;0,'Input Contracting processes'!$P639,"")</f>
        <v/>
      </c>
      <c r="G639" s="201" t="str">
        <f>IF(COUNTA($N639:$O639)&gt;0,'Input Contracting processes'!$S639,"")</f>
        <v/>
      </c>
      <c r="H639" s="201" t="str">
        <f>IF(COUNTA($N639:$O639)&gt;0,'Input Contracting processes'!$K639,"")</f>
        <v/>
      </c>
      <c r="I639" s="201" t="str">
        <f>IF(COUNTA($N639:$O639)&gt;0,'Input Contracting processes'!$L639,"")</f>
        <v/>
      </c>
      <c r="J639" s="226" t="str">
        <f t="shared" si="13"/>
        <v/>
      </c>
      <c r="K639" s="226" t="str">
        <f t="shared" si="3"/>
        <v/>
      </c>
      <c r="L639" s="206"/>
      <c r="M639" s="221"/>
      <c r="N639" s="217"/>
      <c r="O639" s="165"/>
    </row>
    <row r="640" spans="1:15" ht="12.5">
      <c r="A640" s="220"/>
      <c r="B640" s="205"/>
      <c r="C640" s="201" t="str">
        <f t="shared" si="0"/>
        <v/>
      </c>
      <c r="D640" s="201" t="str">
        <f t="shared" si="4"/>
        <v/>
      </c>
      <c r="E640" s="201" t="str">
        <f t="shared" si="1"/>
        <v/>
      </c>
      <c r="F640" s="201" t="str">
        <f>IF(COUNTA($N640:$O640)&gt;0,'Input Contracting processes'!$P640,"")</f>
        <v/>
      </c>
      <c r="G640" s="201" t="str">
        <f>IF(COUNTA($N640:$O640)&gt;0,'Input Contracting processes'!$S640,"")</f>
        <v/>
      </c>
      <c r="H640" s="201" t="str">
        <f>IF(COUNTA($N640:$O640)&gt;0,'Input Contracting processes'!$K640,"")</f>
        <v/>
      </c>
      <c r="I640" s="201" t="str">
        <f>IF(COUNTA($N640:$O640)&gt;0,'Input Contracting processes'!$L640,"")</f>
        <v/>
      </c>
      <c r="J640" s="226" t="str">
        <f t="shared" si="13"/>
        <v/>
      </c>
      <c r="K640" s="226" t="str">
        <f t="shared" si="3"/>
        <v/>
      </c>
      <c r="L640" s="206"/>
      <c r="M640" s="221"/>
      <c r="N640" s="217"/>
      <c r="O640" s="165"/>
    </row>
    <row r="641" spans="1:15" ht="12.5">
      <c r="A641" s="220"/>
      <c r="B641" s="205"/>
      <c r="C641" s="201" t="str">
        <f t="shared" si="0"/>
        <v/>
      </c>
      <c r="D641" s="201" t="str">
        <f t="shared" si="4"/>
        <v/>
      </c>
      <c r="E641" s="201" t="str">
        <f t="shared" si="1"/>
        <v/>
      </c>
      <c r="F641" s="201" t="str">
        <f>IF(COUNTA($N641:$O641)&gt;0,'Input Contracting processes'!$P641,"")</f>
        <v/>
      </c>
      <c r="G641" s="201" t="str">
        <f>IF(COUNTA($N641:$O641)&gt;0,'Input Contracting processes'!$S641,"")</f>
        <v/>
      </c>
      <c r="H641" s="201" t="str">
        <f>IF(COUNTA($N641:$O641)&gt;0,'Input Contracting processes'!$K641,"")</f>
        <v/>
      </c>
      <c r="I641" s="201" t="str">
        <f>IF(COUNTA($N641:$O641)&gt;0,'Input Contracting processes'!$L641,"")</f>
        <v/>
      </c>
      <c r="J641" s="226" t="str">
        <f t="shared" si="13"/>
        <v/>
      </c>
      <c r="K641" s="226" t="str">
        <f t="shared" si="3"/>
        <v/>
      </c>
      <c r="L641" s="206"/>
      <c r="M641" s="221"/>
      <c r="N641" s="217"/>
      <c r="O641" s="165"/>
    </row>
    <row r="642" spans="1:15" ht="12.5">
      <c r="A642" s="220"/>
      <c r="B642" s="205"/>
      <c r="C642" s="201" t="str">
        <f t="shared" si="0"/>
        <v/>
      </c>
      <c r="D642" s="201" t="str">
        <f t="shared" si="4"/>
        <v/>
      </c>
      <c r="E642" s="201" t="str">
        <f t="shared" si="1"/>
        <v/>
      </c>
      <c r="F642" s="201" t="str">
        <f>IF(COUNTA($N642:$O642)&gt;0,'Input Contracting processes'!$P642,"")</f>
        <v/>
      </c>
      <c r="G642" s="201" t="str">
        <f>IF(COUNTA($N642:$O642)&gt;0,'Input Contracting processes'!$S642,"")</f>
        <v/>
      </c>
      <c r="H642" s="201" t="str">
        <f>IF(COUNTA($N642:$O642)&gt;0,'Input Contracting processes'!$K642,"")</f>
        <v/>
      </c>
      <c r="I642" s="201" t="str">
        <f>IF(COUNTA($N642:$O642)&gt;0,'Input Contracting processes'!$L642,"")</f>
        <v/>
      </c>
      <c r="J642" s="226" t="str">
        <f t="shared" si="13"/>
        <v/>
      </c>
      <c r="K642" s="226" t="str">
        <f t="shared" si="3"/>
        <v/>
      </c>
      <c r="L642" s="206"/>
      <c r="M642" s="221"/>
      <c r="N642" s="217"/>
      <c r="O642" s="165"/>
    </row>
    <row r="643" spans="1:15" ht="12.5">
      <c r="A643" s="220"/>
      <c r="B643" s="205"/>
      <c r="C643" s="201" t="str">
        <f t="shared" si="0"/>
        <v/>
      </c>
      <c r="D643" s="201" t="str">
        <f t="shared" si="4"/>
        <v/>
      </c>
      <c r="E643" s="201" t="str">
        <f t="shared" si="1"/>
        <v/>
      </c>
      <c r="F643" s="201" t="str">
        <f>IF(COUNTA($N643:$O643)&gt;0,'Input Contracting processes'!$P643,"")</f>
        <v/>
      </c>
      <c r="G643" s="201" t="str">
        <f>IF(COUNTA($N643:$O643)&gt;0,'Input Contracting processes'!$S643,"")</f>
        <v/>
      </c>
      <c r="H643" s="201" t="str">
        <f>IF(COUNTA($N643:$O643)&gt;0,'Input Contracting processes'!$K643,"")</f>
        <v/>
      </c>
      <c r="I643" s="201" t="str">
        <f>IF(COUNTA($N643:$O643)&gt;0,'Input Contracting processes'!$L643,"")</f>
        <v/>
      </c>
      <c r="J643" s="226" t="str">
        <f t="shared" si="13"/>
        <v/>
      </c>
      <c r="K643" s="226" t="str">
        <f t="shared" si="3"/>
        <v/>
      </c>
      <c r="L643" s="206"/>
      <c r="M643" s="221"/>
      <c r="N643" s="217"/>
      <c r="O643" s="165"/>
    </row>
    <row r="644" spans="1:15" ht="12.5">
      <c r="A644" s="220"/>
      <c r="B644" s="205"/>
      <c r="C644" s="201" t="str">
        <f t="shared" si="0"/>
        <v/>
      </c>
      <c r="D644" s="201" t="str">
        <f t="shared" si="4"/>
        <v/>
      </c>
      <c r="E644" s="201" t="str">
        <f t="shared" si="1"/>
        <v/>
      </c>
      <c r="F644" s="201" t="str">
        <f>IF(COUNTA($N644:$O644)&gt;0,'Input Contracting processes'!$P644,"")</f>
        <v/>
      </c>
      <c r="G644" s="201" t="str">
        <f>IF(COUNTA($N644:$O644)&gt;0,'Input Contracting processes'!$S644,"")</f>
        <v/>
      </c>
      <c r="H644" s="201" t="str">
        <f>IF(COUNTA($N644:$O644)&gt;0,'Input Contracting processes'!$K644,"")</f>
        <v/>
      </c>
      <c r="I644" s="201" t="str">
        <f>IF(COUNTA($N644:$O644)&gt;0,'Input Contracting processes'!$L644,"")</f>
        <v/>
      </c>
      <c r="J644" s="226" t="str">
        <f t="shared" si="13"/>
        <v/>
      </c>
      <c r="K644" s="226" t="str">
        <f t="shared" si="3"/>
        <v/>
      </c>
      <c r="L644" s="206"/>
      <c r="M644" s="221"/>
      <c r="N644" s="217"/>
      <c r="O644" s="165"/>
    </row>
    <row r="645" spans="1:15" ht="12.5">
      <c r="A645" s="220"/>
      <c r="B645" s="205"/>
      <c r="C645" s="201" t="str">
        <f t="shared" si="0"/>
        <v/>
      </c>
      <c r="D645" s="201" t="str">
        <f t="shared" si="4"/>
        <v/>
      </c>
      <c r="E645" s="201" t="str">
        <f t="shared" si="1"/>
        <v/>
      </c>
      <c r="F645" s="201" t="str">
        <f>IF(COUNTA($N645:$O645)&gt;0,'Input Contracting processes'!$P645,"")</f>
        <v/>
      </c>
      <c r="G645" s="201" t="str">
        <f>IF(COUNTA($N645:$O645)&gt;0,'Input Contracting processes'!$S645,"")</f>
        <v/>
      </c>
      <c r="H645" s="201" t="str">
        <f>IF(COUNTA($N645:$O645)&gt;0,'Input Contracting processes'!$K645,"")</f>
        <v/>
      </c>
      <c r="I645" s="201" t="str">
        <f>IF(COUNTA($N645:$O645)&gt;0,'Input Contracting processes'!$L645,"")</f>
        <v/>
      </c>
      <c r="J645" s="226" t="str">
        <f t="shared" si="13"/>
        <v/>
      </c>
      <c r="K645" s="226" t="str">
        <f t="shared" si="3"/>
        <v/>
      </c>
      <c r="L645" s="206"/>
      <c r="M645" s="221"/>
      <c r="N645" s="217"/>
      <c r="O645" s="165"/>
    </row>
    <row r="646" spans="1:15" ht="12.5">
      <c r="A646" s="220"/>
      <c r="B646" s="205"/>
      <c r="C646" s="201" t="str">
        <f t="shared" si="0"/>
        <v/>
      </c>
      <c r="D646" s="201" t="str">
        <f t="shared" si="4"/>
        <v/>
      </c>
      <c r="E646" s="201" t="str">
        <f t="shared" si="1"/>
        <v/>
      </c>
      <c r="F646" s="201" t="str">
        <f>IF(COUNTA($N646:$O646)&gt;0,'Input Contracting processes'!$P646,"")</f>
        <v/>
      </c>
      <c r="G646" s="201" t="str">
        <f>IF(COUNTA($N646:$O646)&gt;0,'Input Contracting processes'!$S646,"")</f>
        <v/>
      </c>
      <c r="H646" s="201" t="str">
        <f>IF(COUNTA($N646:$O646)&gt;0,'Input Contracting processes'!$K646,"")</f>
        <v/>
      </c>
      <c r="I646" s="201" t="str">
        <f>IF(COUNTA($N646:$O646)&gt;0,'Input Contracting processes'!$L646,"")</f>
        <v/>
      </c>
      <c r="J646" s="226" t="str">
        <f t="shared" si="13"/>
        <v/>
      </c>
      <c r="K646" s="226" t="str">
        <f t="shared" si="3"/>
        <v/>
      </c>
      <c r="L646" s="206"/>
      <c r="M646" s="221"/>
      <c r="N646" s="217"/>
      <c r="O646" s="165"/>
    </row>
    <row r="647" spans="1:15" ht="12.5">
      <c r="A647" s="220"/>
      <c r="B647" s="205"/>
      <c r="C647" s="201" t="str">
        <f t="shared" si="0"/>
        <v/>
      </c>
      <c r="D647" s="201" t="str">
        <f t="shared" si="4"/>
        <v/>
      </c>
      <c r="E647" s="201" t="str">
        <f t="shared" si="1"/>
        <v/>
      </c>
      <c r="F647" s="201" t="str">
        <f>IF(COUNTA($N647:$O647)&gt;0,'Input Contracting processes'!$P647,"")</f>
        <v/>
      </c>
      <c r="G647" s="201" t="str">
        <f>IF(COUNTA($N647:$O647)&gt;0,'Input Contracting processes'!$S647,"")</f>
        <v/>
      </c>
      <c r="H647" s="201" t="str">
        <f>IF(COUNTA($N647:$O647)&gt;0,'Input Contracting processes'!$K647,"")</f>
        <v/>
      </c>
      <c r="I647" s="201" t="str">
        <f>IF(COUNTA($N647:$O647)&gt;0,'Input Contracting processes'!$L647,"")</f>
        <v/>
      </c>
      <c r="J647" s="226" t="str">
        <f t="shared" ref="J647:J710" si="14">IF(NOT(ISBLANK($O647)),currency,"")</f>
        <v/>
      </c>
      <c r="K647" s="226" t="str">
        <f t="shared" si="3"/>
        <v/>
      </c>
      <c r="L647" s="206"/>
      <c r="M647" s="221"/>
      <c r="N647" s="217"/>
      <c r="O647" s="165"/>
    </row>
    <row r="648" spans="1:15" ht="12.5">
      <c r="A648" s="220"/>
      <c r="B648" s="205"/>
      <c r="C648" s="201" t="str">
        <f t="shared" si="0"/>
        <v/>
      </c>
      <c r="D648" s="201" t="str">
        <f t="shared" si="4"/>
        <v/>
      </c>
      <c r="E648" s="201" t="str">
        <f t="shared" si="1"/>
        <v/>
      </c>
      <c r="F648" s="201" t="str">
        <f>IF(COUNTA($N648:$O648)&gt;0,'Input Contracting processes'!$P648,"")</f>
        <v/>
      </c>
      <c r="G648" s="201" t="str">
        <f>IF(COUNTA($N648:$O648)&gt;0,'Input Contracting processes'!$S648,"")</f>
        <v/>
      </c>
      <c r="H648" s="201" t="str">
        <f>IF(COUNTA($N648:$O648)&gt;0,'Input Contracting processes'!$K648,"")</f>
        <v/>
      </c>
      <c r="I648" s="201" t="str">
        <f>IF(COUNTA($N648:$O648)&gt;0,'Input Contracting processes'!$L648,"")</f>
        <v/>
      </c>
      <c r="J648" s="226" t="str">
        <f t="shared" si="14"/>
        <v/>
      </c>
      <c r="K648" s="226" t="str">
        <f t="shared" si="3"/>
        <v/>
      </c>
      <c r="L648" s="206"/>
      <c r="M648" s="221"/>
      <c r="N648" s="217"/>
      <c r="O648" s="165"/>
    </row>
    <row r="649" spans="1:15" ht="12.5">
      <c r="A649" s="220"/>
      <c r="B649" s="205"/>
      <c r="C649" s="201" t="str">
        <f t="shared" si="0"/>
        <v/>
      </c>
      <c r="D649" s="201" t="str">
        <f t="shared" si="4"/>
        <v/>
      </c>
      <c r="E649" s="201" t="str">
        <f t="shared" si="1"/>
        <v/>
      </c>
      <c r="F649" s="201" t="str">
        <f>IF(COUNTA($N649:$O649)&gt;0,'Input Contracting processes'!$P649,"")</f>
        <v/>
      </c>
      <c r="G649" s="201" t="str">
        <f>IF(COUNTA($N649:$O649)&gt;0,'Input Contracting processes'!$S649,"")</f>
        <v/>
      </c>
      <c r="H649" s="201" t="str">
        <f>IF(COUNTA($N649:$O649)&gt;0,'Input Contracting processes'!$K649,"")</f>
        <v/>
      </c>
      <c r="I649" s="201" t="str">
        <f>IF(COUNTA($N649:$O649)&gt;0,'Input Contracting processes'!$L649,"")</f>
        <v/>
      </c>
      <c r="J649" s="226" t="str">
        <f t="shared" si="14"/>
        <v/>
      </c>
      <c r="K649" s="226" t="str">
        <f t="shared" si="3"/>
        <v/>
      </c>
      <c r="L649" s="206"/>
      <c r="M649" s="221"/>
      <c r="N649" s="217"/>
      <c r="O649" s="165"/>
    </row>
    <row r="650" spans="1:15" ht="12.5">
      <c r="A650" s="220"/>
      <c r="B650" s="205"/>
      <c r="C650" s="201" t="str">
        <f t="shared" si="0"/>
        <v/>
      </c>
      <c r="D650" s="201" t="str">
        <f t="shared" si="4"/>
        <v/>
      </c>
      <c r="E650" s="201" t="str">
        <f t="shared" si="1"/>
        <v/>
      </c>
      <c r="F650" s="201" t="str">
        <f>IF(COUNTA($N650:$O650)&gt;0,'Input Contracting processes'!$P650,"")</f>
        <v/>
      </c>
      <c r="G650" s="201" t="str">
        <f>IF(COUNTA($N650:$O650)&gt;0,'Input Contracting processes'!$S650,"")</f>
        <v/>
      </c>
      <c r="H650" s="201" t="str">
        <f>IF(COUNTA($N650:$O650)&gt;0,'Input Contracting processes'!$K650,"")</f>
        <v/>
      </c>
      <c r="I650" s="201" t="str">
        <f>IF(COUNTA($N650:$O650)&gt;0,'Input Contracting processes'!$L650,"")</f>
        <v/>
      </c>
      <c r="J650" s="226" t="str">
        <f t="shared" si="14"/>
        <v/>
      </c>
      <c r="K650" s="226" t="str">
        <f t="shared" si="3"/>
        <v/>
      </c>
      <c r="L650" s="206"/>
      <c r="M650" s="221"/>
      <c r="N650" s="217"/>
      <c r="O650" s="165"/>
    </row>
    <row r="651" spans="1:15" ht="12.5">
      <c r="A651" s="220"/>
      <c r="B651" s="205"/>
      <c r="C651" s="201" t="str">
        <f t="shared" si="0"/>
        <v/>
      </c>
      <c r="D651" s="201" t="str">
        <f t="shared" si="4"/>
        <v/>
      </c>
      <c r="E651" s="201" t="str">
        <f t="shared" si="1"/>
        <v/>
      </c>
      <c r="F651" s="201" t="str">
        <f>IF(COUNTA($N651:$O651)&gt;0,'Input Contracting processes'!$P651,"")</f>
        <v/>
      </c>
      <c r="G651" s="201" t="str">
        <f>IF(COUNTA($N651:$O651)&gt;0,'Input Contracting processes'!$S651,"")</f>
        <v/>
      </c>
      <c r="H651" s="201" t="str">
        <f>IF(COUNTA($N651:$O651)&gt;0,'Input Contracting processes'!$K651,"")</f>
        <v/>
      </c>
      <c r="I651" s="201" t="str">
        <f>IF(COUNTA($N651:$O651)&gt;0,'Input Contracting processes'!$L651,"")</f>
        <v/>
      </c>
      <c r="J651" s="226" t="str">
        <f t="shared" si="14"/>
        <v/>
      </c>
      <c r="K651" s="226" t="str">
        <f t="shared" si="3"/>
        <v/>
      </c>
      <c r="L651" s="206"/>
      <c r="M651" s="221"/>
      <c r="N651" s="217"/>
      <c r="O651" s="165"/>
    </row>
    <row r="652" spans="1:15" ht="12.5">
      <c r="A652" s="220"/>
      <c r="B652" s="205"/>
      <c r="C652" s="201" t="str">
        <f t="shared" si="0"/>
        <v/>
      </c>
      <c r="D652" s="201" t="str">
        <f t="shared" si="4"/>
        <v/>
      </c>
      <c r="E652" s="201" t="str">
        <f t="shared" si="1"/>
        <v/>
      </c>
      <c r="F652" s="201" t="str">
        <f>IF(COUNTA($N652:$O652)&gt;0,'Input Contracting processes'!$P652,"")</f>
        <v/>
      </c>
      <c r="G652" s="201" t="str">
        <f>IF(COUNTA($N652:$O652)&gt;0,'Input Contracting processes'!$S652,"")</f>
        <v/>
      </c>
      <c r="H652" s="201" t="str">
        <f>IF(COUNTA($N652:$O652)&gt;0,'Input Contracting processes'!$K652,"")</f>
        <v/>
      </c>
      <c r="I652" s="201" t="str">
        <f>IF(COUNTA($N652:$O652)&gt;0,'Input Contracting processes'!$L652,"")</f>
        <v/>
      </c>
      <c r="J652" s="226" t="str">
        <f t="shared" si="14"/>
        <v/>
      </c>
      <c r="K652" s="226" t="str">
        <f t="shared" si="3"/>
        <v/>
      </c>
      <c r="L652" s="206"/>
      <c r="M652" s="221"/>
      <c r="N652" s="217"/>
      <c r="O652" s="165"/>
    </row>
    <row r="653" spans="1:15" ht="12.5">
      <c r="A653" s="220"/>
      <c r="B653" s="205"/>
      <c r="C653" s="201" t="str">
        <f t="shared" si="0"/>
        <v/>
      </c>
      <c r="D653" s="201" t="str">
        <f t="shared" si="4"/>
        <v/>
      </c>
      <c r="E653" s="201" t="str">
        <f t="shared" si="1"/>
        <v/>
      </c>
      <c r="F653" s="201" t="str">
        <f>IF(COUNTA($N653:$O653)&gt;0,'Input Contracting processes'!$P653,"")</f>
        <v/>
      </c>
      <c r="G653" s="201" t="str">
        <f>IF(COUNTA($N653:$O653)&gt;0,'Input Contracting processes'!$S653,"")</f>
        <v/>
      </c>
      <c r="H653" s="201" t="str">
        <f>IF(COUNTA($N653:$O653)&gt;0,'Input Contracting processes'!$K653,"")</f>
        <v/>
      </c>
      <c r="I653" s="201" t="str">
        <f>IF(COUNTA($N653:$O653)&gt;0,'Input Contracting processes'!$L653,"")</f>
        <v/>
      </c>
      <c r="J653" s="226" t="str">
        <f t="shared" si="14"/>
        <v/>
      </c>
      <c r="K653" s="226" t="str">
        <f t="shared" si="3"/>
        <v/>
      </c>
      <c r="L653" s="206"/>
      <c r="M653" s="221"/>
      <c r="N653" s="217"/>
      <c r="O653" s="165"/>
    </row>
    <row r="654" spans="1:15" ht="12.5">
      <c r="A654" s="220"/>
      <c r="B654" s="205"/>
      <c r="C654" s="201" t="str">
        <f t="shared" si="0"/>
        <v/>
      </c>
      <c r="D654" s="201" t="str">
        <f t="shared" si="4"/>
        <v/>
      </c>
      <c r="E654" s="201" t="str">
        <f t="shared" si="1"/>
        <v/>
      </c>
      <c r="F654" s="201" t="str">
        <f>IF(COUNTA($N654:$O654)&gt;0,'Input Contracting processes'!$P654,"")</f>
        <v/>
      </c>
      <c r="G654" s="201" t="str">
        <f>IF(COUNTA($N654:$O654)&gt;0,'Input Contracting processes'!$S654,"")</f>
        <v/>
      </c>
      <c r="H654" s="201" t="str">
        <f>IF(COUNTA($N654:$O654)&gt;0,'Input Contracting processes'!$K654,"")</f>
        <v/>
      </c>
      <c r="I654" s="201" t="str">
        <f>IF(COUNTA($N654:$O654)&gt;0,'Input Contracting processes'!$L654,"")</f>
        <v/>
      </c>
      <c r="J654" s="226" t="str">
        <f t="shared" si="14"/>
        <v/>
      </c>
      <c r="K654" s="226" t="str">
        <f t="shared" si="3"/>
        <v/>
      </c>
      <c r="L654" s="206"/>
      <c r="M654" s="221"/>
      <c r="N654" s="217"/>
      <c r="O654" s="165"/>
    </row>
    <row r="655" spans="1:15" ht="12.5">
      <c r="A655" s="220"/>
      <c r="B655" s="205"/>
      <c r="C655" s="201" t="str">
        <f t="shared" si="0"/>
        <v/>
      </c>
      <c r="D655" s="201" t="str">
        <f t="shared" si="4"/>
        <v/>
      </c>
      <c r="E655" s="201" t="str">
        <f t="shared" si="1"/>
        <v/>
      </c>
      <c r="F655" s="201" t="str">
        <f>IF(COUNTA($N655:$O655)&gt;0,'Input Contracting processes'!$P655,"")</f>
        <v/>
      </c>
      <c r="G655" s="201" t="str">
        <f>IF(COUNTA($N655:$O655)&gt;0,'Input Contracting processes'!$S655,"")</f>
        <v/>
      </c>
      <c r="H655" s="201" t="str">
        <f>IF(COUNTA($N655:$O655)&gt;0,'Input Contracting processes'!$K655,"")</f>
        <v/>
      </c>
      <c r="I655" s="201" t="str">
        <f>IF(COUNTA($N655:$O655)&gt;0,'Input Contracting processes'!$L655,"")</f>
        <v/>
      </c>
      <c r="J655" s="226" t="str">
        <f t="shared" si="14"/>
        <v/>
      </c>
      <c r="K655" s="226" t="str">
        <f t="shared" si="3"/>
        <v/>
      </c>
      <c r="L655" s="206"/>
      <c r="M655" s="221"/>
      <c r="N655" s="217"/>
      <c r="O655" s="165"/>
    </row>
    <row r="656" spans="1:15" ht="12.5">
      <c r="A656" s="220"/>
      <c r="B656" s="205"/>
      <c r="C656" s="201" t="str">
        <f t="shared" si="0"/>
        <v/>
      </c>
      <c r="D656" s="201" t="str">
        <f t="shared" si="4"/>
        <v/>
      </c>
      <c r="E656" s="201" t="str">
        <f t="shared" si="1"/>
        <v/>
      </c>
      <c r="F656" s="201" t="str">
        <f>IF(COUNTA($N656:$O656)&gt;0,'Input Contracting processes'!$P656,"")</f>
        <v/>
      </c>
      <c r="G656" s="201" t="str">
        <f>IF(COUNTA($N656:$O656)&gt;0,'Input Contracting processes'!$S656,"")</f>
        <v/>
      </c>
      <c r="H656" s="201" t="str">
        <f>IF(COUNTA($N656:$O656)&gt;0,'Input Contracting processes'!$K656,"")</f>
        <v/>
      </c>
      <c r="I656" s="201" t="str">
        <f>IF(COUNTA($N656:$O656)&gt;0,'Input Contracting processes'!$L656,"")</f>
        <v/>
      </c>
      <c r="J656" s="226" t="str">
        <f t="shared" si="14"/>
        <v/>
      </c>
      <c r="K656" s="226" t="str">
        <f t="shared" si="3"/>
        <v/>
      </c>
      <c r="L656" s="206"/>
      <c r="M656" s="221"/>
      <c r="N656" s="217"/>
      <c r="O656" s="165"/>
    </row>
    <row r="657" spans="1:15" ht="12.5">
      <c r="A657" s="220"/>
      <c r="B657" s="205"/>
      <c r="C657" s="201" t="str">
        <f t="shared" si="0"/>
        <v/>
      </c>
      <c r="D657" s="201" t="str">
        <f t="shared" si="4"/>
        <v/>
      </c>
      <c r="E657" s="201" t="str">
        <f t="shared" si="1"/>
        <v/>
      </c>
      <c r="F657" s="201" t="str">
        <f>IF(COUNTA($N657:$O657)&gt;0,'Input Contracting processes'!$P657,"")</f>
        <v/>
      </c>
      <c r="G657" s="201" t="str">
        <f>IF(COUNTA($N657:$O657)&gt;0,'Input Contracting processes'!$S657,"")</f>
        <v/>
      </c>
      <c r="H657" s="201" t="str">
        <f>IF(COUNTA($N657:$O657)&gt;0,'Input Contracting processes'!$K657,"")</f>
        <v/>
      </c>
      <c r="I657" s="201" t="str">
        <f>IF(COUNTA($N657:$O657)&gt;0,'Input Contracting processes'!$L657,"")</f>
        <v/>
      </c>
      <c r="J657" s="226" t="str">
        <f t="shared" si="14"/>
        <v/>
      </c>
      <c r="K657" s="226" t="str">
        <f t="shared" si="3"/>
        <v/>
      </c>
      <c r="L657" s="206"/>
      <c r="M657" s="221"/>
      <c r="N657" s="217"/>
      <c r="O657" s="165"/>
    </row>
    <row r="658" spans="1:15" ht="12.5">
      <c r="A658" s="220"/>
      <c r="B658" s="205"/>
      <c r="C658" s="201" t="str">
        <f t="shared" si="0"/>
        <v/>
      </c>
      <c r="D658" s="201" t="str">
        <f t="shared" si="4"/>
        <v/>
      </c>
      <c r="E658" s="201" t="str">
        <f t="shared" si="1"/>
        <v/>
      </c>
      <c r="F658" s="201" t="str">
        <f>IF(COUNTA($N658:$O658)&gt;0,'Input Contracting processes'!$P658,"")</f>
        <v/>
      </c>
      <c r="G658" s="201" t="str">
        <f>IF(COUNTA($N658:$O658)&gt;0,'Input Contracting processes'!$S658,"")</f>
        <v/>
      </c>
      <c r="H658" s="201" t="str">
        <f>IF(COUNTA($N658:$O658)&gt;0,'Input Contracting processes'!$K658,"")</f>
        <v/>
      </c>
      <c r="I658" s="201" t="str">
        <f>IF(COUNTA($N658:$O658)&gt;0,'Input Contracting processes'!$L658,"")</f>
        <v/>
      </c>
      <c r="J658" s="226" t="str">
        <f t="shared" si="14"/>
        <v/>
      </c>
      <c r="K658" s="226" t="str">
        <f t="shared" si="3"/>
        <v/>
      </c>
      <c r="L658" s="206"/>
      <c r="M658" s="221"/>
      <c r="N658" s="217"/>
      <c r="O658" s="165"/>
    </row>
    <row r="659" spans="1:15" ht="12.5">
      <c r="A659" s="220"/>
      <c r="B659" s="205"/>
      <c r="C659" s="201" t="str">
        <f t="shared" si="0"/>
        <v/>
      </c>
      <c r="D659" s="201" t="str">
        <f t="shared" si="4"/>
        <v/>
      </c>
      <c r="E659" s="201" t="str">
        <f t="shared" si="1"/>
        <v/>
      </c>
      <c r="F659" s="201" t="str">
        <f>IF(COUNTA($N659:$O659)&gt;0,'Input Contracting processes'!$P659,"")</f>
        <v/>
      </c>
      <c r="G659" s="201" t="str">
        <f>IF(COUNTA($N659:$O659)&gt;0,'Input Contracting processes'!$S659,"")</f>
        <v/>
      </c>
      <c r="H659" s="201" t="str">
        <f>IF(COUNTA($N659:$O659)&gt;0,'Input Contracting processes'!$K659,"")</f>
        <v/>
      </c>
      <c r="I659" s="201" t="str">
        <f>IF(COUNTA($N659:$O659)&gt;0,'Input Contracting processes'!$L659,"")</f>
        <v/>
      </c>
      <c r="J659" s="226" t="str">
        <f t="shared" si="14"/>
        <v/>
      </c>
      <c r="K659" s="226" t="str">
        <f t="shared" si="3"/>
        <v/>
      </c>
      <c r="L659" s="206"/>
      <c r="M659" s="221"/>
      <c r="N659" s="217"/>
      <c r="O659" s="165"/>
    </row>
    <row r="660" spans="1:15" ht="12.5">
      <c r="A660" s="220"/>
      <c r="B660" s="205"/>
      <c r="C660" s="201" t="str">
        <f t="shared" si="0"/>
        <v/>
      </c>
      <c r="D660" s="201" t="str">
        <f t="shared" si="4"/>
        <v/>
      </c>
      <c r="E660" s="201" t="str">
        <f t="shared" si="1"/>
        <v/>
      </c>
      <c r="F660" s="201" t="str">
        <f>IF(COUNTA($N660:$O660)&gt;0,'Input Contracting processes'!$P660,"")</f>
        <v/>
      </c>
      <c r="G660" s="201" t="str">
        <f>IF(COUNTA($N660:$O660)&gt;0,'Input Contracting processes'!$S660,"")</f>
        <v/>
      </c>
      <c r="H660" s="201" t="str">
        <f>IF(COUNTA($N660:$O660)&gt;0,'Input Contracting processes'!$K660,"")</f>
        <v/>
      </c>
      <c r="I660" s="201" t="str">
        <f>IF(COUNTA($N660:$O660)&gt;0,'Input Contracting processes'!$L660,"")</f>
        <v/>
      </c>
      <c r="J660" s="226" t="str">
        <f t="shared" si="14"/>
        <v/>
      </c>
      <c r="K660" s="226" t="str">
        <f t="shared" si="3"/>
        <v/>
      </c>
      <c r="L660" s="206"/>
      <c r="M660" s="221"/>
      <c r="N660" s="217"/>
      <c r="O660" s="165"/>
    </row>
    <row r="661" spans="1:15" ht="12.5">
      <c r="A661" s="220"/>
      <c r="B661" s="205"/>
      <c r="C661" s="201" t="str">
        <f t="shared" si="0"/>
        <v/>
      </c>
      <c r="D661" s="201" t="str">
        <f t="shared" si="4"/>
        <v/>
      </c>
      <c r="E661" s="201" t="str">
        <f t="shared" si="1"/>
        <v/>
      </c>
      <c r="F661" s="201" t="str">
        <f>IF(COUNTA($N661:$O661)&gt;0,'Input Contracting processes'!$P661,"")</f>
        <v/>
      </c>
      <c r="G661" s="201" t="str">
        <f>IF(COUNTA($N661:$O661)&gt;0,'Input Contracting processes'!$S661,"")</f>
        <v/>
      </c>
      <c r="H661" s="201" t="str">
        <f>IF(COUNTA($N661:$O661)&gt;0,'Input Contracting processes'!$K661,"")</f>
        <v/>
      </c>
      <c r="I661" s="201" t="str">
        <f>IF(COUNTA($N661:$O661)&gt;0,'Input Contracting processes'!$L661,"")</f>
        <v/>
      </c>
      <c r="J661" s="226" t="str">
        <f t="shared" si="14"/>
        <v/>
      </c>
      <c r="K661" s="226" t="str">
        <f t="shared" si="3"/>
        <v/>
      </c>
      <c r="L661" s="206"/>
      <c r="M661" s="221"/>
      <c r="N661" s="217"/>
      <c r="O661" s="165"/>
    </row>
    <row r="662" spans="1:15" ht="12.5">
      <c r="A662" s="220"/>
      <c r="B662" s="205"/>
      <c r="C662" s="201" t="str">
        <f t="shared" si="0"/>
        <v/>
      </c>
      <c r="D662" s="201" t="str">
        <f t="shared" si="4"/>
        <v/>
      </c>
      <c r="E662" s="201" t="str">
        <f t="shared" si="1"/>
        <v/>
      </c>
      <c r="F662" s="201" t="str">
        <f>IF(COUNTA($N662:$O662)&gt;0,'Input Contracting processes'!$P662,"")</f>
        <v/>
      </c>
      <c r="G662" s="201" t="str">
        <f>IF(COUNTA($N662:$O662)&gt;0,'Input Contracting processes'!$S662,"")</f>
        <v/>
      </c>
      <c r="H662" s="201" t="str">
        <f>IF(COUNTA($N662:$O662)&gt;0,'Input Contracting processes'!$K662,"")</f>
        <v/>
      </c>
      <c r="I662" s="201" t="str">
        <f>IF(COUNTA($N662:$O662)&gt;0,'Input Contracting processes'!$L662,"")</f>
        <v/>
      </c>
      <c r="J662" s="226" t="str">
        <f t="shared" si="14"/>
        <v/>
      </c>
      <c r="K662" s="226" t="str">
        <f t="shared" si="3"/>
        <v/>
      </c>
      <c r="L662" s="206"/>
      <c r="M662" s="221"/>
      <c r="N662" s="217"/>
      <c r="O662" s="165"/>
    </row>
    <row r="663" spans="1:15" ht="12.5">
      <c r="A663" s="220"/>
      <c r="B663" s="205"/>
      <c r="C663" s="201" t="str">
        <f t="shared" si="0"/>
        <v/>
      </c>
      <c r="D663" s="201" t="str">
        <f t="shared" si="4"/>
        <v/>
      </c>
      <c r="E663" s="201" t="str">
        <f t="shared" si="1"/>
        <v/>
      </c>
      <c r="F663" s="201" t="str">
        <f>IF(COUNTA($N663:$O663)&gt;0,'Input Contracting processes'!$P663,"")</f>
        <v/>
      </c>
      <c r="G663" s="201" t="str">
        <f>IF(COUNTA($N663:$O663)&gt;0,'Input Contracting processes'!$S663,"")</f>
        <v/>
      </c>
      <c r="H663" s="201" t="str">
        <f>IF(COUNTA($N663:$O663)&gt;0,'Input Contracting processes'!$K663,"")</f>
        <v/>
      </c>
      <c r="I663" s="201" t="str">
        <f>IF(COUNTA($N663:$O663)&gt;0,'Input Contracting processes'!$L663,"")</f>
        <v/>
      </c>
      <c r="J663" s="226" t="str">
        <f t="shared" si="14"/>
        <v/>
      </c>
      <c r="K663" s="226" t="str">
        <f t="shared" si="3"/>
        <v/>
      </c>
      <c r="L663" s="206"/>
      <c r="M663" s="221"/>
      <c r="N663" s="217"/>
      <c r="O663" s="165"/>
    </row>
    <row r="664" spans="1:15" ht="12.5">
      <c r="A664" s="220"/>
      <c r="B664" s="205"/>
      <c r="C664" s="201" t="str">
        <f t="shared" si="0"/>
        <v/>
      </c>
      <c r="D664" s="201" t="str">
        <f t="shared" si="4"/>
        <v/>
      </c>
      <c r="E664" s="201" t="str">
        <f t="shared" si="1"/>
        <v/>
      </c>
      <c r="F664" s="201" t="str">
        <f>IF(COUNTA($N664:$O664)&gt;0,'Input Contracting processes'!$P664,"")</f>
        <v/>
      </c>
      <c r="G664" s="201" t="str">
        <f>IF(COUNTA($N664:$O664)&gt;0,'Input Contracting processes'!$S664,"")</f>
        <v/>
      </c>
      <c r="H664" s="201" t="str">
        <f>IF(COUNTA($N664:$O664)&gt;0,'Input Contracting processes'!$K664,"")</f>
        <v/>
      </c>
      <c r="I664" s="201" t="str">
        <f>IF(COUNTA($N664:$O664)&gt;0,'Input Contracting processes'!$L664,"")</f>
        <v/>
      </c>
      <c r="J664" s="226" t="str">
        <f t="shared" si="14"/>
        <v/>
      </c>
      <c r="K664" s="226" t="str">
        <f t="shared" si="3"/>
        <v/>
      </c>
      <c r="L664" s="206"/>
      <c r="M664" s="221"/>
      <c r="N664" s="217"/>
      <c r="O664" s="165"/>
    </row>
    <row r="665" spans="1:15" ht="12.5">
      <c r="A665" s="220"/>
      <c r="B665" s="205"/>
      <c r="C665" s="201" t="str">
        <f t="shared" si="0"/>
        <v/>
      </c>
      <c r="D665" s="201" t="str">
        <f t="shared" si="4"/>
        <v/>
      </c>
      <c r="E665" s="201" t="str">
        <f t="shared" si="1"/>
        <v/>
      </c>
      <c r="F665" s="201" t="str">
        <f>IF(COUNTA($N665:$O665)&gt;0,'Input Contracting processes'!$P665,"")</f>
        <v/>
      </c>
      <c r="G665" s="201" t="str">
        <f>IF(COUNTA($N665:$O665)&gt;0,'Input Contracting processes'!$S665,"")</f>
        <v/>
      </c>
      <c r="H665" s="201" t="str">
        <f>IF(COUNTA($N665:$O665)&gt;0,'Input Contracting processes'!$K665,"")</f>
        <v/>
      </c>
      <c r="I665" s="201" t="str">
        <f>IF(COUNTA($N665:$O665)&gt;0,'Input Contracting processes'!$L665,"")</f>
        <v/>
      </c>
      <c r="J665" s="226" t="str">
        <f t="shared" si="14"/>
        <v/>
      </c>
      <c r="K665" s="226" t="str">
        <f t="shared" si="3"/>
        <v/>
      </c>
      <c r="L665" s="206"/>
      <c r="M665" s="221"/>
      <c r="N665" s="217"/>
      <c r="O665" s="165"/>
    </row>
    <row r="666" spans="1:15" ht="12.5">
      <c r="A666" s="220"/>
      <c r="B666" s="205"/>
      <c r="C666" s="201" t="str">
        <f t="shared" si="0"/>
        <v/>
      </c>
      <c r="D666" s="201" t="str">
        <f t="shared" si="4"/>
        <v/>
      </c>
      <c r="E666" s="201" t="str">
        <f t="shared" si="1"/>
        <v/>
      </c>
      <c r="F666" s="201" t="str">
        <f>IF(COUNTA($N666:$O666)&gt;0,'Input Contracting processes'!$P666,"")</f>
        <v/>
      </c>
      <c r="G666" s="201" t="str">
        <f>IF(COUNTA($N666:$O666)&gt;0,'Input Contracting processes'!$S666,"")</f>
        <v/>
      </c>
      <c r="H666" s="201" t="str">
        <f>IF(COUNTA($N666:$O666)&gt;0,'Input Contracting processes'!$K666,"")</f>
        <v/>
      </c>
      <c r="I666" s="201" t="str">
        <f>IF(COUNTA($N666:$O666)&gt;0,'Input Contracting processes'!$L666,"")</f>
        <v/>
      </c>
      <c r="J666" s="226" t="str">
        <f t="shared" si="14"/>
        <v/>
      </c>
      <c r="K666" s="226" t="str">
        <f t="shared" si="3"/>
        <v/>
      </c>
      <c r="L666" s="206"/>
      <c r="M666" s="221"/>
      <c r="N666" s="217"/>
      <c r="O666" s="165"/>
    </row>
    <row r="667" spans="1:15" ht="12.5">
      <c r="A667" s="220"/>
      <c r="B667" s="205"/>
      <c r="C667" s="201" t="str">
        <f t="shared" si="0"/>
        <v/>
      </c>
      <c r="D667" s="201" t="str">
        <f t="shared" si="4"/>
        <v/>
      </c>
      <c r="E667" s="201" t="str">
        <f t="shared" si="1"/>
        <v/>
      </c>
      <c r="F667" s="201" t="str">
        <f>IF(COUNTA($N667:$O667)&gt;0,'Input Contracting processes'!$P667,"")</f>
        <v/>
      </c>
      <c r="G667" s="201" t="str">
        <f>IF(COUNTA($N667:$O667)&gt;0,'Input Contracting processes'!$S667,"")</f>
        <v/>
      </c>
      <c r="H667" s="201" t="str">
        <f>IF(COUNTA($N667:$O667)&gt;0,'Input Contracting processes'!$K667,"")</f>
        <v/>
      </c>
      <c r="I667" s="201" t="str">
        <f>IF(COUNTA($N667:$O667)&gt;0,'Input Contracting processes'!$L667,"")</f>
        <v/>
      </c>
      <c r="J667" s="226" t="str">
        <f t="shared" si="14"/>
        <v/>
      </c>
      <c r="K667" s="226" t="str">
        <f t="shared" si="3"/>
        <v/>
      </c>
      <c r="L667" s="206"/>
      <c r="M667" s="221"/>
      <c r="N667" s="217"/>
      <c r="O667" s="165"/>
    </row>
    <row r="668" spans="1:15" ht="12.5">
      <c r="A668" s="220"/>
      <c r="B668" s="205"/>
      <c r="C668" s="201" t="str">
        <f t="shared" si="0"/>
        <v/>
      </c>
      <c r="D668" s="201" t="str">
        <f t="shared" si="4"/>
        <v/>
      </c>
      <c r="E668" s="201" t="str">
        <f t="shared" si="1"/>
        <v/>
      </c>
      <c r="F668" s="201" t="str">
        <f>IF(COUNTA($N668:$O668)&gt;0,'Input Contracting processes'!$P668,"")</f>
        <v/>
      </c>
      <c r="G668" s="201" t="str">
        <f>IF(COUNTA($N668:$O668)&gt;0,'Input Contracting processes'!$S668,"")</f>
        <v/>
      </c>
      <c r="H668" s="201" t="str">
        <f>IF(COUNTA($N668:$O668)&gt;0,'Input Contracting processes'!$K668,"")</f>
        <v/>
      </c>
      <c r="I668" s="201" t="str">
        <f>IF(COUNTA($N668:$O668)&gt;0,'Input Contracting processes'!$L668,"")</f>
        <v/>
      </c>
      <c r="J668" s="226" t="str">
        <f t="shared" si="14"/>
        <v/>
      </c>
      <c r="K668" s="226" t="str">
        <f t="shared" si="3"/>
        <v/>
      </c>
      <c r="L668" s="206"/>
      <c r="M668" s="221"/>
      <c r="N668" s="217"/>
      <c r="O668" s="165"/>
    </row>
    <row r="669" spans="1:15" ht="12.5">
      <c r="A669" s="220"/>
      <c r="B669" s="205"/>
      <c r="C669" s="201" t="str">
        <f t="shared" si="0"/>
        <v/>
      </c>
      <c r="D669" s="201" t="str">
        <f t="shared" si="4"/>
        <v/>
      </c>
      <c r="E669" s="201" t="str">
        <f t="shared" si="1"/>
        <v/>
      </c>
      <c r="F669" s="201" t="str">
        <f>IF(COUNTA($N669:$O669)&gt;0,'Input Contracting processes'!$P669,"")</f>
        <v/>
      </c>
      <c r="G669" s="201" t="str">
        <f>IF(COUNTA($N669:$O669)&gt;0,'Input Contracting processes'!$S669,"")</f>
        <v/>
      </c>
      <c r="H669" s="201" t="str">
        <f>IF(COUNTA($N669:$O669)&gt;0,'Input Contracting processes'!$K669,"")</f>
        <v/>
      </c>
      <c r="I669" s="201" t="str">
        <f>IF(COUNTA($N669:$O669)&gt;0,'Input Contracting processes'!$L669,"")</f>
        <v/>
      </c>
      <c r="J669" s="226" t="str">
        <f t="shared" si="14"/>
        <v/>
      </c>
      <c r="K669" s="226" t="str">
        <f t="shared" si="3"/>
        <v/>
      </c>
      <c r="L669" s="206"/>
      <c r="M669" s="221"/>
      <c r="N669" s="217"/>
      <c r="O669" s="165"/>
    </row>
    <row r="670" spans="1:15" ht="12.5">
      <c r="A670" s="220"/>
      <c r="B670" s="205"/>
      <c r="C670" s="201" t="str">
        <f t="shared" si="0"/>
        <v/>
      </c>
      <c r="D670" s="201" t="str">
        <f t="shared" si="4"/>
        <v/>
      </c>
      <c r="E670" s="201" t="str">
        <f t="shared" si="1"/>
        <v/>
      </c>
      <c r="F670" s="201" t="str">
        <f>IF(COUNTA($N670:$O670)&gt;0,'Input Contracting processes'!$P670,"")</f>
        <v/>
      </c>
      <c r="G670" s="201" t="str">
        <f>IF(COUNTA($N670:$O670)&gt;0,'Input Contracting processes'!$S670,"")</f>
        <v/>
      </c>
      <c r="H670" s="201" t="str">
        <f>IF(COUNTA($N670:$O670)&gt;0,'Input Contracting processes'!$K670,"")</f>
        <v/>
      </c>
      <c r="I670" s="201" t="str">
        <f>IF(COUNTA($N670:$O670)&gt;0,'Input Contracting processes'!$L670,"")</f>
        <v/>
      </c>
      <c r="J670" s="226" t="str">
        <f t="shared" si="14"/>
        <v/>
      </c>
      <c r="K670" s="226" t="str">
        <f t="shared" si="3"/>
        <v/>
      </c>
      <c r="L670" s="206"/>
      <c r="M670" s="221"/>
      <c r="N670" s="217"/>
      <c r="O670" s="165"/>
    </row>
    <row r="671" spans="1:15" ht="12.5">
      <c r="A671" s="220"/>
      <c r="B671" s="205"/>
      <c r="C671" s="201" t="str">
        <f t="shared" si="0"/>
        <v/>
      </c>
      <c r="D671" s="201" t="str">
        <f t="shared" si="4"/>
        <v/>
      </c>
      <c r="E671" s="201" t="str">
        <f t="shared" si="1"/>
        <v/>
      </c>
      <c r="F671" s="201" t="str">
        <f>IF(COUNTA($N671:$O671)&gt;0,'Input Contracting processes'!$P671,"")</f>
        <v/>
      </c>
      <c r="G671" s="201" t="str">
        <f>IF(COUNTA($N671:$O671)&gt;0,'Input Contracting processes'!$S671,"")</f>
        <v/>
      </c>
      <c r="H671" s="201" t="str">
        <f>IF(COUNTA($N671:$O671)&gt;0,'Input Contracting processes'!$K671,"")</f>
        <v/>
      </c>
      <c r="I671" s="201" t="str">
        <f>IF(COUNTA($N671:$O671)&gt;0,'Input Contracting processes'!$L671,"")</f>
        <v/>
      </c>
      <c r="J671" s="226" t="str">
        <f t="shared" si="14"/>
        <v/>
      </c>
      <c r="K671" s="226" t="str">
        <f t="shared" si="3"/>
        <v/>
      </c>
      <c r="L671" s="206"/>
      <c r="M671" s="221"/>
      <c r="N671" s="217"/>
      <c r="O671" s="165"/>
    </row>
    <row r="672" spans="1:15" ht="12.5">
      <c r="A672" s="220"/>
      <c r="B672" s="205"/>
      <c r="C672" s="201" t="str">
        <f t="shared" si="0"/>
        <v/>
      </c>
      <c r="D672" s="201" t="str">
        <f t="shared" si="4"/>
        <v/>
      </c>
      <c r="E672" s="201" t="str">
        <f t="shared" si="1"/>
        <v/>
      </c>
      <c r="F672" s="201" t="str">
        <f>IF(COUNTA($N672:$O672)&gt;0,'Input Contracting processes'!$P672,"")</f>
        <v/>
      </c>
      <c r="G672" s="201" t="str">
        <f>IF(COUNTA($N672:$O672)&gt;0,'Input Contracting processes'!$S672,"")</f>
        <v/>
      </c>
      <c r="H672" s="201" t="str">
        <f>IF(COUNTA($N672:$O672)&gt;0,'Input Contracting processes'!$K672,"")</f>
        <v/>
      </c>
      <c r="I672" s="201" t="str">
        <f>IF(COUNTA($N672:$O672)&gt;0,'Input Contracting processes'!$L672,"")</f>
        <v/>
      </c>
      <c r="J672" s="226" t="str">
        <f t="shared" si="14"/>
        <v/>
      </c>
      <c r="K672" s="226" t="str">
        <f t="shared" si="3"/>
        <v/>
      </c>
      <c r="L672" s="206"/>
      <c r="M672" s="221"/>
      <c r="N672" s="217"/>
      <c r="O672" s="165"/>
    </row>
    <row r="673" spans="1:15" ht="12.5">
      <c r="A673" s="220"/>
      <c r="B673" s="205"/>
      <c r="C673" s="201" t="str">
        <f t="shared" si="0"/>
        <v/>
      </c>
      <c r="D673" s="201" t="str">
        <f t="shared" si="4"/>
        <v/>
      </c>
      <c r="E673" s="201" t="str">
        <f t="shared" si="1"/>
        <v/>
      </c>
      <c r="F673" s="201" t="str">
        <f>IF(COUNTA($N673:$O673)&gt;0,'Input Contracting processes'!$P673,"")</f>
        <v/>
      </c>
      <c r="G673" s="201" t="str">
        <f>IF(COUNTA($N673:$O673)&gt;0,'Input Contracting processes'!$S673,"")</f>
        <v/>
      </c>
      <c r="H673" s="201" t="str">
        <f>IF(COUNTA($N673:$O673)&gt;0,'Input Contracting processes'!$K673,"")</f>
        <v/>
      </c>
      <c r="I673" s="201" t="str">
        <f>IF(COUNTA($N673:$O673)&gt;0,'Input Contracting processes'!$L673,"")</f>
        <v/>
      </c>
      <c r="J673" s="226" t="str">
        <f t="shared" si="14"/>
        <v/>
      </c>
      <c r="K673" s="226" t="str">
        <f t="shared" si="3"/>
        <v/>
      </c>
      <c r="L673" s="206"/>
      <c r="M673" s="221"/>
      <c r="N673" s="217"/>
      <c r="O673" s="165"/>
    </row>
    <row r="674" spans="1:15" ht="12.5">
      <c r="A674" s="220"/>
      <c r="B674" s="205"/>
      <c r="C674" s="201" t="str">
        <f t="shared" si="0"/>
        <v/>
      </c>
      <c r="D674" s="201" t="str">
        <f t="shared" si="4"/>
        <v/>
      </c>
      <c r="E674" s="201" t="str">
        <f t="shared" si="1"/>
        <v/>
      </c>
      <c r="F674" s="201" t="str">
        <f>IF(COUNTA($N674:$O674)&gt;0,'Input Contracting processes'!$P674,"")</f>
        <v/>
      </c>
      <c r="G674" s="201" t="str">
        <f>IF(COUNTA($N674:$O674)&gt;0,'Input Contracting processes'!$S674,"")</f>
        <v/>
      </c>
      <c r="H674" s="201" t="str">
        <f>IF(COUNTA($N674:$O674)&gt;0,'Input Contracting processes'!$K674,"")</f>
        <v/>
      </c>
      <c r="I674" s="201" t="str">
        <f>IF(COUNTA($N674:$O674)&gt;0,'Input Contracting processes'!$L674,"")</f>
        <v/>
      </c>
      <c r="J674" s="226" t="str">
        <f t="shared" si="14"/>
        <v/>
      </c>
      <c r="K674" s="226" t="str">
        <f t="shared" si="3"/>
        <v/>
      </c>
      <c r="L674" s="206"/>
      <c r="M674" s="221"/>
      <c r="N674" s="217"/>
      <c r="O674" s="165"/>
    </row>
    <row r="675" spans="1:15" ht="12.5">
      <c r="A675" s="220"/>
      <c r="B675" s="205"/>
      <c r="C675" s="201" t="str">
        <f t="shared" si="0"/>
        <v/>
      </c>
      <c r="D675" s="201" t="str">
        <f t="shared" si="4"/>
        <v/>
      </c>
      <c r="E675" s="201" t="str">
        <f t="shared" si="1"/>
        <v/>
      </c>
      <c r="F675" s="201" t="str">
        <f>IF(COUNTA($N675:$O675)&gt;0,'Input Contracting processes'!$P675,"")</f>
        <v/>
      </c>
      <c r="G675" s="201" t="str">
        <f>IF(COUNTA($N675:$O675)&gt;0,'Input Contracting processes'!$S675,"")</f>
        <v/>
      </c>
      <c r="H675" s="201" t="str">
        <f>IF(COUNTA($N675:$O675)&gt;0,'Input Contracting processes'!$K675,"")</f>
        <v/>
      </c>
      <c r="I675" s="201" t="str">
        <f>IF(COUNTA($N675:$O675)&gt;0,'Input Contracting processes'!$L675,"")</f>
        <v/>
      </c>
      <c r="J675" s="226" t="str">
        <f t="shared" si="14"/>
        <v/>
      </c>
      <c r="K675" s="226" t="str">
        <f t="shared" si="3"/>
        <v/>
      </c>
      <c r="L675" s="206"/>
      <c r="M675" s="221"/>
      <c r="N675" s="217"/>
      <c r="O675" s="165"/>
    </row>
    <row r="676" spans="1:15" ht="12.5">
      <c r="A676" s="220"/>
      <c r="B676" s="205"/>
      <c r="C676" s="201" t="str">
        <f t="shared" si="0"/>
        <v/>
      </c>
      <c r="D676" s="201" t="str">
        <f t="shared" si="4"/>
        <v/>
      </c>
      <c r="E676" s="201" t="str">
        <f t="shared" si="1"/>
        <v/>
      </c>
      <c r="F676" s="201" t="str">
        <f>IF(COUNTA($N676:$O676)&gt;0,'Input Contracting processes'!$P676,"")</f>
        <v/>
      </c>
      <c r="G676" s="201" t="str">
        <f>IF(COUNTA($N676:$O676)&gt;0,'Input Contracting processes'!$S676,"")</f>
        <v/>
      </c>
      <c r="H676" s="201" t="str">
        <f>IF(COUNTA($N676:$O676)&gt;0,'Input Contracting processes'!$K676,"")</f>
        <v/>
      </c>
      <c r="I676" s="201" t="str">
        <f>IF(COUNTA($N676:$O676)&gt;0,'Input Contracting processes'!$L676,"")</f>
        <v/>
      </c>
      <c r="J676" s="226" t="str">
        <f t="shared" si="14"/>
        <v/>
      </c>
      <c r="K676" s="226" t="str">
        <f t="shared" si="3"/>
        <v/>
      </c>
      <c r="L676" s="206"/>
      <c r="M676" s="221"/>
      <c r="N676" s="217"/>
      <c r="O676" s="165"/>
    </row>
    <row r="677" spans="1:15" ht="12.5">
      <c r="A677" s="220"/>
      <c r="B677" s="205"/>
      <c r="C677" s="201" t="str">
        <f t="shared" si="0"/>
        <v/>
      </c>
      <c r="D677" s="201" t="str">
        <f t="shared" si="4"/>
        <v/>
      </c>
      <c r="E677" s="201" t="str">
        <f t="shared" si="1"/>
        <v/>
      </c>
      <c r="F677" s="201" t="str">
        <f>IF(COUNTA($N677:$O677)&gt;0,'Input Contracting processes'!$P677,"")</f>
        <v/>
      </c>
      <c r="G677" s="201" t="str">
        <f>IF(COUNTA($N677:$O677)&gt;0,'Input Contracting processes'!$S677,"")</f>
        <v/>
      </c>
      <c r="H677" s="201" t="str">
        <f>IF(COUNTA($N677:$O677)&gt;0,'Input Contracting processes'!$K677,"")</f>
        <v/>
      </c>
      <c r="I677" s="201" t="str">
        <f>IF(COUNTA($N677:$O677)&gt;0,'Input Contracting processes'!$L677,"")</f>
        <v/>
      </c>
      <c r="J677" s="226" t="str">
        <f t="shared" si="14"/>
        <v/>
      </c>
      <c r="K677" s="226" t="str">
        <f t="shared" si="3"/>
        <v/>
      </c>
      <c r="L677" s="206"/>
      <c r="M677" s="221"/>
      <c r="N677" s="217"/>
      <c r="O677" s="165"/>
    </row>
    <row r="678" spans="1:15" ht="12.5">
      <c r="A678" s="220"/>
      <c r="B678" s="205"/>
      <c r="C678" s="201" t="str">
        <f t="shared" si="0"/>
        <v/>
      </c>
      <c r="D678" s="201" t="str">
        <f t="shared" si="4"/>
        <v/>
      </c>
      <c r="E678" s="201" t="str">
        <f t="shared" si="1"/>
        <v/>
      </c>
      <c r="F678" s="201" t="str">
        <f>IF(COUNTA($N678:$O678)&gt;0,'Input Contracting processes'!$P678,"")</f>
        <v/>
      </c>
      <c r="G678" s="201" t="str">
        <f>IF(COUNTA($N678:$O678)&gt;0,'Input Contracting processes'!$S678,"")</f>
        <v/>
      </c>
      <c r="H678" s="201" t="str">
        <f>IF(COUNTA($N678:$O678)&gt;0,'Input Contracting processes'!$K678,"")</f>
        <v/>
      </c>
      <c r="I678" s="201" t="str">
        <f>IF(COUNTA($N678:$O678)&gt;0,'Input Contracting processes'!$L678,"")</f>
        <v/>
      </c>
      <c r="J678" s="226" t="str">
        <f t="shared" si="14"/>
        <v/>
      </c>
      <c r="K678" s="226" t="str">
        <f t="shared" si="3"/>
        <v/>
      </c>
      <c r="L678" s="206"/>
      <c r="M678" s="221"/>
      <c r="N678" s="217"/>
      <c r="O678" s="165"/>
    </row>
    <row r="679" spans="1:15" ht="12.5">
      <c r="A679" s="220"/>
      <c r="B679" s="205"/>
      <c r="C679" s="201" t="str">
        <f t="shared" si="0"/>
        <v/>
      </c>
      <c r="D679" s="201" t="str">
        <f t="shared" si="4"/>
        <v/>
      </c>
      <c r="E679" s="201" t="str">
        <f t="shared" si="1"/>
        <v/>
      </c>
      <c r="F679" s="201" t="str">
        <f>IF(COUNTA($N679:$O679)&gt;0,'Input Contracting processes'!$P679,"")</f>
        <v/>
      </c>
      <c r="G679" s="201" t="str">
        <f>IF(COUNTA($N679:$O679)&gt;0,'Input Contracting processes'!$S679,"")</f>
        <v/>
      </c>
      <c r="H679" s="201" t="str">
        <f>IF(COUNTA($N679:$O679)&gt;0,'Input Contracting processes'!$K679,"")</f>
        <v/>
      </c>
      <c r="I679" s="201" t="str">
        <f>IF(COUNTA($N679:$O679)&gt;0,'Input Contracting processes'!$L679,"")</f>
        <v/>
      </c>
      <c r="J679" s="226" t="str">
        <f t="shared" si="14"/>
        <v/>
      </c>
      <c r="K679" s="226" t="str">
        <f t="shared" si="3"/>
        <v/>
      </c>
      <c r="L679" s="206"/>
      <c r="M679" s="221"/>
      <c r="N679" s="217"/>
      <c r="O679" s="165"/>
    </row>
    <row r="680" spans="1:15" ht="12.5">
      <c r="A680" s="220"/>
      <c r="B680" s="205"/>
      <c r="C680" s="201" t="str">
        <f t="shared" si="0"/>
        <v/>
      </c>
      <c r="D680" s="201" t="str">
        <f t="shared" si="4"/>
        <v/>
      </c>
      <c r="E680" s="201" t="str">
        <f t="shared" si="1"/>
        <v/>
      </c>
      <c r="F680" s="201" t="str">
        <f>IF(COUNTA($N680:$O680)&gt;0,'Input Contracting processes'!$P680,"")</f>
        <v/>
      </c>
      <c r="G680" s="201" t="str">
        <f>IF(COUNTA($N680:$O680)&gt;0,'Input Contracting processes'!$S680,"")</f>
        <v/>
      </c>
      <c r="H680" s="201" t="str">
        <f>IF(COUNTA($N680:$O680)&gt;0,'Input Contracting processes'!$K680,"")</f>
        <v/>
      </c>
      <c r="I680" s="201" t="str">
        <f>IF(COUNTA($N680:$O680)&gt;0,'Input Contracting processes'!$L680,"")</f>
        <v/>
      </c>
      <c r="J680" s="226" t="str">
        <f t="shared" si="14"/>
        <v/>
      </c>
      <c r="K680" s="226" t="str">
        <f t="shared" si="3"/>
        <v/>
      </c>
      <c r="L680" s="206"/>
      <c r="M680" s="221"/>
      <c r="N680" s="217"/>
      <c r="O680" s="165"/>
    </row>
    <row r="681" spans="1:15" ht="12.5">
      <c r="A681" s="220"/>
      <c r="B681" s="205"/>
      <c r="C681" s="201" t="str">
        <f t="shared" si="0"/>
        <v/>
      </c>
      <c r="D681" s="201" t="str">
        <f t="shared" si="4"/>
        <v/>
      </c>
      <c r="E681" s="201" t="str">
        <f t="shared" si="1"/>
        <v/>
      </c>
      <c r="F681" s="201" t="str">
        <f>IF(COUNTA($N681:$O681)&gt;0,'Input Contracting processes'!$P681,"")</f>
        <v/>
      </c>
      <c r="G681" s="201" t="str">
        <f>IF(COUNTA($N681:$O681)&gt;0,'Input Contracting processes'!$S681,"")</f>
        <v/>
      </c>
      <c r="H681" s="201" t="str">
        <f>IF(COUNTA($N681:$O681)&gt;0,'Input Contracting processes'!$K681,"")</f>
        <v/>
      </c>
      <c r="I681" s="201" t="str">
        <f>IF(COUNTA($N681:$O681)&gt;0,'Input Contracting processes'!$L681,"")</f>
        <v/>
      </c>
      <c r="J681" s="226" t="str">
        <f t="shared" si="14"/>
        <v/>
      </c>
      <c r="K681" s="226" t="str">
        <f t="shared" si="3"/>
        <v/>
      </c>
      <c r="L681" s="206"/>
      <c r="M681" s="221"/>
      <c r="N681" s="217"/>
      <c r="O681" s="165"/>
    </row>
    <row r="682" spans="1:15" ht="12.5">
      <c r="A682" s="220"/>
      <c r="B682" s="205"/>
      <c r="C682" s="201" t="str">
        <f t="shared" si="0"/>
        <v/>
      </c>
      <c r="D682" s="201" t="str">
        <f t="shared" si="4"/>
        <v/>
      </c>
      <c r="E682" s="201" t="str">
        <f t="shared" si="1"/>
        <v/>
      </c>
      <c r="F682" s="201" t="str">
        <f>IF(COUNTA($N682:$O682)&gt;0,'Input Contracting processes'!$P682,"")</f>
        <v/>
      </c>
      <c r="G682" s="201" t="str">
        <f>IF(COUNTA($N682:$O682)&gt;0,'Input Contracting processes'!$S682,"")</f>
        <v/>
      </c>
      <c r="H682" s="201" t="str">
        <f>IF(COUNTA($N682:$O682)&gt;0,'Input Contracting processes'!$K682,"")</f>
        <v/>
      </c>
      <c r="I682" s="201" t="str">
        <f>IF(COUNTA($N682:$O682)&gt;0,'Input Contracting processes'!$L682,"")</f>
        <v/>
      </c>
      <c r="J682" s="226" t="str">
        <f t="shared" si="14"/>
        <v/>
      </c>
      <c r="K682" s="226" t="str">
        <f t="shared" si="3"/>
        <v/>
      </c>
      <c r="L682" s="206"/>
      <c r="M682" s="221"/>
      <c r="N682" s="217"/>
      <c r="O682" s="165"/>
    </row>
    <row r="683" spans="1:15" ht="12.5">
      <c r="A683" s="220"/>
      <c r="B683" s="205"/>
      <c r="C683" s="201" t="str">
        <f t="shared" si="0"/>
        <v/>
      </c>
      <c r="D683" s="201" t="str">
        <f t="shared" si="4"/>
        <v/>
      </c>
      <c r="E683" s="201" t="str">
        <f t="shared" si="1"/>
        <v/>
      </c>
      <c r="F683" s="201" t="str">
        <f>IF(COUNTA($N683:$O683)&gt;0,'Input Contracting processes'!$P683,"")</f>
        <v/>
      </c>
      <c r="G683" s="201" t="str">
        <f>IF(COUNTA($N683:$O683)&gt;0,'Input Contracting processes'!$S683,"")</f>
        <v/>
      </c>
      <c r="H683" s="201" t="str">
        <f>IF(COUNTA($N683:$O683)&gt;0,'Input Contracting processes'!$K683,"")</f>
        <v/>
      </c>
      <c r="I683" s="201" t="str">
        <f>IF(COUNTA($N683:$O683)&gt;0,'Input Contracting processes'!$L683,"")</f>
        <v/>
      </c>
      <c r="J683" s="226" t="str">
        <f t="shared" si="14"/>
        <v/>
      </c>
      <c r="K683" s="226" t="str">
        <f t="shared" si="3"/>
        <v/>
      </c>
      <c r="L683" s="206"/>
      <c r="M683" s="221"/>
      <c r="N683" s="217"/>
      <c r="O683" s="165"/>
    </row>
    <row r="684" spans="1:15" ht="12.5">
      <c r="A684" s="220"/>
      <c r="B684" s="205"/>
      <c r="C684" s="201" t="str">
        <f t="shared" si="0"/>
        <v/>
      </c>
      <c r="D684" s="201" t="str">
        <f t="shared" si="4"/>
        <v/>
      </c>
      <c r="E684" s="201" t="str">
        <f t="shared" si="1"/>
        <v/>
      </c>
      <c r="F684" s="201" t="str">
        <f>IF(COUNTA($N684:$O684)&gt;0,'Input Contracting processes'!$P684,"")</f>
        <v/>
      </c>
      <c r="G684" s="201" t="str">
        <f>IF(COUNTA($N684:$O684)&gt;0,'Input Contracting processes'!$S684,"")</f>
        <v/>
      </c>
      <c r="H684" s="201" t="str">
        <f>IF(COUNTA($N684:$O684)&gt;0,'Input Contracting processes'!$K684,"")</f>
        <v/>
      </c>
      <c r="I684" s="201" t="str">
        <f>IF(COUNTA($N684:$O684)&gt;0,'Input Contracting processes'!$L684,"")</f>
        <v/>
      </c>
      <c r="J684" s="226" t="str">
        <f t="shared" si="14"/>
        <v/>
      </c>
      <c r="K684" s="226" t="str">
        <f t="shared" si="3"/>
        <v/>
      </c>
      <c r="L684" s="206"/>
      <c r="M684" s="221"/>
      <c r="N684" s="217"/>
      <c r="O684" s="165"/>
    </row>
    <row r="685" spans="1:15" ht="12.5">
      <c r="A685" s="220"/>
      <c r="B685" s="205"/>
      <c r="C685" s="201" t="str">
        <f t="shared" si="0"/>
        <v/>
      </c>
      <c r="D685" s="201" t="str">
        <f t="shared" si="4"/>
        <v/>
      </c>
      <c r="E685" s="201" t="str">
        <f t="shared" si="1"/>
        <v/>
      </c>
      <c r="F685" s="201" t="str">
        <f>IF(COUNTA($N685:$O685)&gt;0,'Input Contracting processes'!$P685,"")</f>
        <v/>
      </c>
      <c r="G685" s="201" t="str">
        <f>IF(COUNTA($N685:$O685)&gt;0,'Input Contracting processes'!$S685,"")</f>
        <v/>
      </c>
      <c r="H685" s="201" t="str">
        <f>IF(COUNTA($N685:$O685)&gt;0,'Input Contracting processes'!$K685,"")</f>
        <v/>
      </c>
      <c r="I685" s="201" t="str">
        <f>IF(COUNTA($N685:$O685)&gt;0,'Input Contracting processes'!$L685,"")</f>
        <v/>
      </c>
      <c r="J685" s="226" t="str">
        <f t="shared" si="14"/>
        <v/>
      </c>
      <c r="K685" s="226" t="str">
        <f t="shared" si="3"/>
        <v/>
      </c>
      <c r="L685" s="206"/>
      <c r="M685" s="221"/>
      <c r="N685" s="217"/>
      <c r="O685" s="165"/>
    </row>
    <row r="686" spans="1:15" ht="12.5">
      <c r="A686" s="220"/>
      <c r="B686" s="205"/>
      <c r="C686" s="201" t="str">
        <f t="shared" si="0"/>
        <v/>
      </c>
      <c r="D686" s="201" t="str">
        <f t="shared" si="4"/>
        <v/>
      </c>
      <c r="E686" s="201" t="str">
        <f t="shared" si="1"/>
        <v/>
      </c>
      <c r="F686" s="201" t="str">
        <f>IF(COUNTA($N686:$O686)&gt;0,'Input Contracting processes'!$P686,"")</f>
        <v/>
      </c>
      <c r="G686" s="201" t="str">
        <f>IF(COUNTA($N686:$O686)&gt;0,'Input Contracting processes'!$S686,"")</f>
        <v/>
      </c>
      <c r="H686" s="201" t="str">
        <f>IF(COUNTA($N686:$O686)&gt;0,'Input Contracting processes'!$K686,"")</f>
        <v/>
      </c>
      <c r="I686" s="201" t="str">
        <f>IF(COUNTA($N686:$O686)&gt;0,'Input Contracting processes'!$L686,"")</f>
        <v/>
      </c>
      <c r="J686" s="226" t="str">
        <f t="shared" si="14"/>
        <v/>
      </c>
      <c r="K686" s="226" t="str">
        <f t="shared" si="3"/>
        <v/>
      </c>
      <c r="L686" s="206"/>
      <c r="M686" s="221"/>
      <c r="N686" s="217"/>
      <c r="O686" s="165"/>
    </row>
    <row r="687" spans="1:15" ht="12.5">
      <c r="A687" s="220"/>
      <c r="B687" s="205"/>
      <c r="C687" s="201" t="str">
        <f t="shared" si="0"/>
        <v/>
      </c>
      <c r="D687" s="201" t="str">
        <f t="shared" si="4"/>
        <v/>
      </c>
      <c r="E687" s="201" t="str">
        <f t="shared" si="1"/>
        <v/>
      </c>
      <c r="F687" s="201" t="str">
        <f>IF(COUNTA($N687:$O687)&gt;0,'Input Contracting processes'!$P687,"")</f>
        <v/>
      </c>
      <c r="G687" s="201" t="str">
        <f>IF(COUNTA($N687:$O687)&gt;0,'Input Contracting processes'!$S687,"")</f>
        <v/>
      </c>
      <c r="H687" s="201" t="str">
        <f>IF(COUNTA($N687:$O687)&gt;0,'Input Contracting processes'!$K687,"")</f>
        <v/>
      </c>
      <c r="I687" s="201" t="str">
        <f>IF(COUNTA($N687:$O687)&gt;0,'Input Contracting processes'!$L687,"")</f>
        <v/>
      </c>
      <c r="J687" s="226" t="str">
        <f t="shared" si="14"/>
        <v/>
      </c>
      <c r="K687" s="226" t="str">
        <f t="shared" si="3"/>
        <v/>
      </c>
      <c r="L687" s="206"/>
      <c r="M687" s="221"/>
      <c r="N687" s="217"/>
      <c r="O687" s="165"/>
    </row>
    <row r="688" spans="1:15" ht="12.5">
      <c r="A688" s="220"/>
      <c r="B688" s="205"/>
      <c r="C688" s="201" t="str">
        <f t="shared" si="0"/>
        <v/>
      </c>
      <c r="D688" s="201" t="str">
        <f t="shared" si="4"/>
        <v/>
      </c>
      <c r="E688" s="201" t="str">
        <f t="shared" si="1"/>
        <v/>
      </c>
      <c r="F688" s="201" t="str">
        <f>IF(COUNTA($N688:$O688)&gt;0,'Input Contracting processes'!$P688,"")</f>
        <v/>
      </c>
      <c r="G688" s="201" t="str">
        <f>IF(COUNTA($N688:$O688)&gt;0,'Input Contracting processes'!$S688,"")</f>
        <v/>
      </c>
      <c r="H688" s="201" t="str">
        <f>IF(COUNTA($N688:$O688)&gt;0,'Input Contracting processes'!$K688,"")</f>
        <v/>
      </c>
      <c r="I688" s="201" t="str">
        <f>IF(COUNTA($N688:$O688)&gt;0,'Input Contracting processes'!$L688,"")</f>
        <v/>
      </c>
      <c r="J688" s="226" t="str">
        <f t="shared" si="14"/>
        <v/>
      </c>
      <c r="K688" s="226" t="str">
        <f t="shared" si="3"/>
        <v/>
      </c>
      <c r="L688" s="206"/>
      <c r="M688" s="221"/>
      <c r="N688" s="217"/>
      <c r="O688" s="165"/>
    </row>
    <row r="689" spans="1:15" ht="12.5">
      <c r="A689" s="220"/>
      <c r="B689" s="205"/>
      <c r="C689" s="201" t="str">
        <f t="shared" si="0"/>
        <v/>
      </c>
      <c r="D689" s="201" t="str">
        <f t="shared" si="4"/>
        <v/>
      </c>
      <c r="E689" s="201" t="str">
        <f t="shared" si="1"/>
        <v/>
      </c>
      <c r="F689" s="201" t="str">
        <f>IF(COUNTA($N689:$O689)&gt;0,'Input Contracting processes'!$P689,"")</f>
        <v/>
      </c>
      <c r="G689" s="201" t="str">
        <f>IF(COUNTA($N689:$O689)&gt;0,'Input Contracting processes'!$S689,"")</f>
        <v/>
      </c>
      <c r="H689" s="201" t="str">
        <f>IF(COUNTA($N689:$O689)&gt;0,'Input Contracting processes'!$K689,"")</f>
        <v/>
      </c>
      <c r="I689" s="201" t="str">
        <f>IF(COUNTA($N689:$O689)&gt;0,'Input Contracting processes'!$L689,"")</f>
        <v/>
      </c>
      <c r="J689" s="226" t="str">
        <f t="shared" si="14"/>
        <v/>
      </c>
      <c r="K689" s="226" t="str">
        <f t="shared" si="3"/>
        <v/>
      </c>
      <c r="L689" s="206"/>
      <c r="M689" s="221"/>
      <c r="N689" s="217"/>
      <c r="O689" s="165"/>
    </row>
    <row r="690" spans="1:15" ht="12.5">
      <c r="A690" s="220"/>
      <c r="B690" s="205"/>
      <c r="C690" s="201" t="str">
        <f t="shared" si="0"/>
        <v/>
      </c>
      <c r="D690" s="201" t="str">
        <f t="shared" si="4"/>
        <v/>
      </c>
      <c r="E690" s="201" t="str">
        <f t="shared" si="1"/>
        <v/>
      </c>
      <c r="F690" s="201" t="str">
        <f>IF(COUNTA($N690:$O690)&gt;0,'Input Contracting processes'!$P690,"")</f>
        <v/>
      </c>
      <c r="G690" s="201" t="str">
        <f>IF(COUNTA($N690:$O690)&gt;0,'Input Contracting processes'!$S690,"")</f>
        <v/>
      </c>
      <c r="H690" s="201" t="str">
        <f>IF(COUNTA($N690:$O690)&gt;0,'Input Contracting processes'!$K690,"")</f>
        <v/>
      </c>
      <c r="I690" s="201" t="str">
        <f>IF(COUNTA($N690:$O690)&gt;0,'Input Contracting processes'!$L690,"")</f>
        <v/>
      </c>
      <c r="J690" s="226" t="str">
        <f t="shared" si="14"/>
        <v/>
      </c>
      <c r="K690" s="226" t="str">
        <f t="shared" si="3"/>
        <v/>
      </c>
      <c r="L690" s="206"/>
      <c r="M690" s="221"/>
      <c r="N690" s="217"/>
      <c r="O690" s="165"/>
    </row>
    <row r="691" spans="1:15" ht="12.5">
      <c r="A691" s="220"/>
      <c r="B691" s="205"/>
      <c r="C691" s="201" t="str">
        <f t="shared" si="0"/>
        <v/>
      </c>
      <c r="D691" s="201" t="str">
        <f t="shared" si="4"/>
        <v/>
      </c>
      <c r="E691" s="201" t="str">
        <f t="shared" si="1"/>
        <v/>
      </c>
      <c r="F691" s="201" t="str">
        <f>IF(COUNTA($N691:$O691)&gt;0,'Input Contracting processes'!$P691,"")</f>
        <v/>
      </c>
      <c r="G691" s="201" t="str">
        <f>IF(COUNTA($N691:$O691)&gt;0,'Input Contracting processes'!$S691,"")</f>
        <v/>
      </c>
      <c r="H691" s="201" t="str">
        <f>IF(COUNTA($N691:$O691)&gt;0,'Input Contracting processes'!$K691,"")</f>
        <v/>
      </c>
      <c r="I691" s="201" t="str">
        <f>IF(COUNTA($N691:$O691)&gt;0,'Input Contracting processes'!$L691,"")</f>
        <v/>
      </c>
      <c r="J691" s="226" t="str">
        <f t="shared" si="14"/>
        <v/>
      </c>
      <c r="K691" s="226" t="str">
        <f t="shared" si="3"/>
        <v/>
      </c>
      <c r="L691" s="206"/>
      <c r="M691" s="221"/>
      <c r="N691" s="217"/>
      <c r="O691" s="165"/>
    </row>
    <row r="692" spans="1:15" ht="12.5">
      <c r="A692" s="220"/>
      <c r="B692" s="205"/>
      <c r="C692" s="201" t="str">
        <f t="shared" si="0"/>
        <v/>
      </c>
      <c r="D692" s="201" t="str">
        <f t="shared" si="4"/>
        <v/>
      </c>
      <c r="E692" s="201" t="str">
        <f t="shared" si="1"/>
        <v/>
      </c>
      <c r="F692" s="201" t="str">
        <f>IF(COUNTA($N692:$O692)&gt;0,'Input Contracting processes'!$P692,"")</f>
        <v/>
      </c>
      <c r="G692" s="201" t="str">
        <f>IF(COUNTA($N692:$O692)&gt;0,'Input Contracting processes'!$S692,"")</f>
        <v/>
      </c>
      <c r="H692" s="201" t="str">
        <f>IF(COUNTA($N692:$O692)&gt;0,'Input Contracting processes'!$K692,"")</f>
        <v/>
      </c>
      <c r="I692" s="201" t="str">
        <f>IF(COUNTA($N692:$O692)&gt;0,'Input Contracting processes'!$L692,"")</f>
        <v/>
      </c>
      <c r="J692" s="226" t="str">
        <f t="shared" si="14"/>
        <v/>
      </c>
      <c r="K692" s="226" t="str">
        <f t="shared" si="3"/>
        <v/>
      </c>
      <c r="L692" s="206"/>
      <c r="M692" s="221"/>
      <c r="N692" s="217"/>
      <c r="O692" s="165"/>
    </row>
    <row r="693" spans="1:15" ht="12.5">
      <c r="A693" s="220"/>
      <c r="B693" s="205"/>
      <c r="C693" s="201" t="str">
        <f t="shared" si="0"/>
        <v/>
      </c>
      <c r="D693" s="201" t="str">
        <f t="shared" si="4"/>
        <v/>
      </c>
      <c r="E693" s="201" t="str">
        <f t="shared" si="1"/>
        <v/>
      </c>
      <c r="F693" s="201" t="str">
        <f>IF(COUNTA($N693:$O693)&gt;0,'Input Contracting processes'!$P693,"")</f>
        <v/>
      </c>
      <c r="G693" s="201" t="str">
        <f>IF(COUNTA($N693:$O693)&gt;0,'Input Contracting processes'!$S693,"")</f>
        <v/>
      </c>
      <c r="H693" s="201" t="str">
        <f>IF(COUNTA($N693:$O693)&gt;0,'Input Contracting processes'!$K693,"")</f>
        <v/>
      </c>
      <c r="I693" s="201" t="str">
        <f>IF(COUNTA($N693:$O693)&gt;0,'Input Contracting processes'!$L693,"")</f>
        <v/>
      </c>
      <c r="J693" s="226" t="str">
        <f t="shared" si="14"/>
        <v/>
      </c>
      <c r="K693" s="226" t="str">
        <f t="shared" si="3"/>
        <v/>
      </c>
      <c r="L693" s="206"/>
      <c r="M693" s="221"/>
      <c r="N693" s="217"/>
      <c r="O693" s="165"/>
    </row>
    <row r="694" spans="1:15" ht="12.5">
      <c r="A694" s="220"/>
      <c r="B694" s="205"/>
      <c r="C694" s="201" t="str">
        <f t="shared" si="0"/>
        <v/>
      </c>
      <c r="D694" s="201" t="str">
        <f t="shared" si="4"/>
        <v/>
      </c>
      <c r="E694" s="201" t="str">
        <f t="shared" si="1"/>
        <v/>
      </c>
      <c r="F694" s="201" t="str">
        <f>IF(COUNTA($N694:$O694)&gt;0,'Input Contracting processes'!$P694,"")</f>
        <v/>
      </c>
      <c r="G694" s="201" t="str">
        <f>IF(COUNTA($N694:$O694)&gt;0,'Input Contracting processes'!$S694,"")</f>
        <v/>
      </c>
      <c r="H694" s="201" t="str">
        <f>IF(COUNTA($N694:$O694)&gt;0,'Input Contracting processes'!$K694,"")</f>
        <v/>
      </c>
      <c r="I694" s="201" t="str">
        <f>IF(COUNTA($N694:$O694)&gt;0,'Input Contracting processes'!$L694,"")</f>
        <v/>
      </c>
      <c r="J694" s="226" t="str">
        <f t="shared" si="14"/>
        <v/>
      </c>
      <c r="K694" s="226" t="str">
        <f t="shared" si="3"/>
        <v/>
      </c>
      <c r="L694" s="206"/>
      <c r="M694" s="221"/>
      <c r="N694" s="217"/>
      <c r="O694" s="165"/>
    </row>
    <row r="695" spans="1:15" ht="12.5">
      <c r="A695" s="220"/>
      <c r="B695" s="205"/>
      <c r="C695" s="201" t="str">
        <f t="shared" si="0"/>
        <v/>
      </c>
      <c r="D695" s="201" t="str">
        <f t="shared" si="4"/>
        <v/>
      </c>
      <c r="E695" s="201" t="str">
        <f t="shared" si="1"/>
        <v/>
      </c>
      <c r="F695" s="201" t="str">
        <f>IF(COUNTA($N695:$O695)&gt;0,'Input Contracting processes'!$P695,"")</f>
        <v/>
      </c>
      <c r="G695" s="201" t="str">
        <f>IF(COUNTA($N695:$O695)&gt;0,'Input Contracting processes'!$S695,"")</f>
        <v/>
      </c>
      <c r="H695" s="201" t="str">
        <f>IF(COUNTA($N695:$O695)&gt;0,'Input Contracting processes'!$K695,"")</f>
        <v/>
      </c>
      <c r="I695" s="201" t="str">
        <f>IF(COUNTA($N695:$O695)&gt;0,'Input Contracting processes'!$L695,"")</f>
        <v/>
      </c>
      <c r="J695" s="226" t="str">
        <f t="shared" si="14"/>
        <v/>
      </c>
      <c r="K695" s="226" t="str">
        <f t="shared" si="3"/>
        <v/>
      </c>
      <c r="L695" s="206"/>
      <c r="M695" s="221"/>
      <c r="N695" s="217"/>
      <c r="O695" s="165"/>
    </row>
    <row r="696" spans="1:15" ht="12.5">
      <c r="A696" s="220"/>
      <c r="B696" s="205"/>
      <c r="C696" s="201" t="str">
        <f t="shared" si="0"/>
        <v/>
      </c>
      <c r="D696" s="201" t="str">
        <f t="shared" si="4"/>
        <v/>
      </c>
      <c r="E696" s="201" t="str">
        <f t="shared" si="1"/>
        <v/>
      </c>
      <c r="F696" s="201" t="str">
        <f>IF(COUNTA($N696:$O696)&gt;0,'Input Contracting processes'!$P696,"")</f>
        <v/>
      </c>
      <c r="G696" s="201" t="str">
        <f>IF(COUNTA($N696:$O696)&gt;0,'Input Contracting processes'!$S696,"")</f>
        <v/>
      </c>
      <c r="H696" s="201" t="str">
        <f>IF(COUNTA($N696:$O696)&gt;0,'Input Contracting processes'!$K696,"")</f>
        <v/>
      </c>
      <c r="I696" s="201" t="str">
        <f>IF(COUNTA($N696:$O696)&gt;0,'Input Contracting processes'!$L696,"")</f>
        <v/>
      </c>
      <c r="J696" s="226" t="str">
        <f t="shared" si="14"/>
        <v/>
      </c>
      <c r="K696" s="226" t="str">
        <f t="shared" si="3"/>
        <v/>
      </c>
      <c r="L696" s="206"/>
      <c r="M696" s="221"/>
      <c r="N696" s="217"/>
      <c r="O696" s="165"/>
    </row>
    <row r="697" spans="1:15" ht="12.5">
      <c r="A697" s="220"/>
      <c r="B697" s="205"/>
      <c r="C697" s="201" t="str">
        <f t="shared" si="0"/>
        <v/>
      </c>
      <c r="D697" s="201" t="str">
        <f t="shared" si="4"/>
        <v/>
      </c>
      <c r="E697" s="201" t="str">
        <f t="shared" si="1"/>
        <v/>
      </c>
      <c r="F697" s="201" t="str">
        <f>IF(COUNTA($N697:$O697)&gt;0,'Input Contracting processes'!$P697,"")</f>
        <v/>
      </c>
      <c r="G697" s="201" t="str">
        <f>IF(COUNTA($N697:$O697)&gt;0,'Input Contracting processes'!$S697,"")</f>
        <v/>
      </c>
      <c r="H697" s="201" t="str">
        <f>IF(COUNTA($N697:$O697)&gt;0,'Input Contracting processes'!$K697,"")</f>
        <v/>
      </c>
      <c r="I697" s="201" t="str">
        <f>IF(COUNTA($N697:$O697)&gt;0,'Input Contracting processes'!$L697,"")</f>
        <v/>
      </c>
      <c r="J697" s="226" t="str">
        <f t="shared" si="14"/>
        <v/>
      </c>
      <c r="K697" s="226" t="str">
        <f t="shared" si="3"/>
        <v/>
      </c>
      <c r="L697" s="206"/>
      <c r="M697" s="221"/>
      <c r="N697" s="217"/>
      <c r="O697" s="165"/>
    </row>
    <row r="698" spans="1:15" ht="12.5">
      <c r="A698" s="220"/>
      <c r="B698" s="205"/>
      <c r="C698" s="201" t="str">
        <f t="shared" si="0"/>
        <v/>
      </c>
      <c r="D698" s="201" t="str">
        <f t="shared" si="4"/>
        <v/>
      </c>
      <c r="E698" s="201" t="str">
        <f t="shared" si="1"/>
        <v/>
      </c>
      <c r="F698" s="201" t="str">
        <f>IF(COUNTA($N698:$O698)&gt;0,'Input Contracting processes'!$P698,"")</f>
        <v/>
      </c>
      <c r="G698" s="201" t="str">
        <f>IF(COUNTA($N698:$O698)&gt;0,'Input Contracting processes'!$S698,"")</f>
        <v/>
      </c>
      <c r="H698" s="201" t="str">
        <f>IF(COUNTA($N698:$O698)&gt;0,'Input Contracting processes'!$K698,"")</f>
        <v/>
      </c>
      <c r="I698" s="201" t="str">
        <f>IF(COUNTA($N698:$O698)&gt;0,'Input Contracting processes'!$L698,"")</f>
        <v/>
      </c>
      <c r="J698" s="226" t="str">
        <f t="shared" si="14"/>
        <v/>
      </c>
      <c r="K698" s="226" t="str">
        <f t="shared" si="3"/>
        <v/>
      </c>
      <c r="L698" s="206"/>
      <c r="M698" s="221"/>
      <c r="N698" s="217"/>
      <c r="O698" s="165"/>
    </row>
    <row r="699" spans="1:15" ht="12.5">
      <c r="A699" s="220"/>
      <c r="B699" s="205"/>
      <c r="C699" s="201" t="str">
        <f t="shared" si="0"/>
        <v/>
      </c>
      <c r="D699" s="201" t="str">
        <f t="shared" si="4"/>
        <v/>
      </c>
      <c r="E699" s="201" t="str">
        <f t="shared" si="1"/>
        <v/>
      </c>
      <c r="F699" s="201" t="str">
        <f>IF(COUNTA($N699:$O699)&gt;0,'Input Contracting processes'!$P699,"")</f>
        <v/>
      </c>
      <c r="G699" s="201" t="str">
        <f>IF(COUNTA($N699:$O699)&gt;0,'Input Contracting processes'!$S699,"")</f>
        <v/>
      </c>
      <c r="H699" s="201" t="str">
        <f>IF(COUNTA($N699:$O699)&gt;0,'Input Contracting processes'!$K699,"")</f>
        <v/>
      </c>
      <c r="I699" s="201" t="str">
        <f>IF(COUNTA($N699:$O699)&gt;0,'Input Contracting processes'!$L699,"")</f>
        <v/>
      </c>
      <c r="J699" s="226" t="str">
        <f t="shared" si="14"/>
        <v/>
      </c>
      <c r="K699" s="226" t="str">
        <f t="shared" si="3"/>
        <v/>
      </c>
      <c r="L699" s="206"/>
      <c r="M699" s="221"/>
      <c r="N699" s="217"/>
      <c r="O699" s="165"/>
    </row>
    <row r="700" spans="1:15" ht="12.5">
      <c r="A700" s="220"/>
      <c r="B700" s="205"/>
      <c r="C700" s="201" t="str">
        <f t="shared" si="0"/>
        <v/>
      </c>
      <c r="D700" s="201" t="str">
        <f t="shared" si="4"/>
        <v/>
      </c>
      <c r="E700" s="201" t="str">
        <f t="shared" si="1"/>
        <v/>
      </c>
      <c r="F700" s="201" t="str">
        <f>IF(COUNTA($N700:$O700)&gt;0,'Input Contracting processes'!$P700,"")</f>
        <v/>
      </c>
      <c r="G700" s="201" t="str">
        <f>IF(COUNTA($N700:$O700)&gt;0,'Input Contracting processes'!$S700,"")</f>
        <v/>
      </c>
      <c r="H700" s="201" t="str">
        <f>IF(COUNTA($N700:$O700)&gt;0,'Input Contracting processes'!$K700,"")</f>
        <v/>
      </c>
      <c r="I700" s="201" t="str">
        <f>IF(COUNTA($N700:$O700)&gt;0,'Input Contracting processes'!$L700,"")</f>
        <v/>
      </c>
      <c r="J700" s="226" t="str">
        <f t="shared" si="14"/>
        <v/>
      </c>
      <c r="K700" s="226" t="str">
        <f t="shared" si="3"/>
        <v/>
      </c>
      <c r="L700" s="206"/>
      <c r="M700" s="221"/>
      <c r="N700" s="217"/>
      <c r="O700" s="165"/>
    </row>
    <row r="701" spans="1:15" ht="12.5">
      <c r="A701" s="220"/>
      <c r="B701" s="205"/>
      <c r="C701" s="201" t="str">
        <f t="shared" si="0"/>
        <v/>
      </c>
      <c r="D701" s="201" t="str">
        <f t="shared" si="4"/>
        <v/>
      </c>
      <c r="E701" s="201" t="str">
        <f t="shared" si="1"/>
        <v/>
      </c>
      <c r="F701" s="201" t="str">
        <f>IF(COUNTA($N701:$O701)&gt;0,'Input Contracting processes'!$P701,"")</f>
        <v/>
      </c>
      <c r="G701" s="201" t="str">
        <f>IF(COUNTA($N701:$O701)&gt;0,'Input Contracting processes'!$S701,"")</f>
        <v/>
      </c>
      <c r="H701" s="201" t="str">
        <f>IF(COUNTA($N701:$O701)&gt;0,'Input Contracting processes'!$K701,"")</f>
        <v/>
      </c>
      <c r="I701" s="201" t="str">
        <f>IF(COUNTA($N701:$O701)&gt;0,'Input Contracting processes'!$L701,"")</f>
        <v/>
      </c>
      <c r="J701" s="226" t="str">
        <f t="shared" si="14"/>
        <v/>
      </c>
      <c r="K701" s="226" t="str">
        <f t="shared" si="3"/>
        <v/>
      </c>
      <c r="L701" s="206"/>
      <c r="M701" s="221"/>
      <c r="N701" s="217"/>
      <c r="O701" s="165"/>
    </row>
    <row r="702" spans="1:15" ht="12.5">
      <c r="A702" s="220"/>
      <c r="B702" s="205"/>
      <c r="C702" s="201" t="str">
        <f t="shared" si="0"/>
        <v/>
      </c>
      <c r="D702" s="201" t="str">
        <f t="shared" si="4"/>
        <v/>
      </c>
      <c r="E702" s="201" t="str">
        <f t="shared" si="1"/>
        <v/>
      </c>
      <c r="F702" s="201" t="str">
        <f>IF(COUNTA($N702:$O702)&gt;0,'Input Contracting processes'!$P702,"")</f>
        <v/>
      </c>
      <c r="G702" s="201" t="str">
        <f>IF(COUNTA($N702:$O702)&gt;0,'Input Contracting processes'!$S702,"")</f>
        <v/>
      </c>
      <c r="H702" s="201" t="str">
        <f>IF(COUNTA($N702:$O702)&gt;0,'Input Contracting processes'!$K702,"")</f>
        <v/>
      </c>
      <c r="I702" s="201" t="str">
        <f>IF(COUNTA($N702:$O702)&gt;0,'Input Contracting processes'!$L702,"")</f>
        <v/>
      </c>
      <c r="J702" s="226" t="str">
        <f t="shared" si="14"/>
        <v/>
      </c>
      <c r="K702" s="226" t="str">
        <f t="shared" si="3"/>
        <v/>
      </c>
      <c r="L702" s="206"/>
      <c r="M702" s="221"/>
      <c r="N702" s="217"/>
      <c r="O702" s="165"/>
    </row>
    <row r="703" spans="1:15" ht="12.5">
      <c r="A703" s="220"/>
      <c r="B703" s="205"/>
      <c r="C703" s="201" t="str">
        <f t="shared" si="0"/>
        <v/>
      </c>
      <c r="D703" s="201" t="str">
        <f t="shared" si="4"/>
        <v/>
      </c>
      <c r="E703" s="201" t="str">
        <f t="shared" si="1"/>
        <v/>
      </c>
      <c r="F703" s="201" t="str">
        <f>IF(COUNTA($N703:$O703)&gt;0,'Input Contracting processes'!$P703,"")</f>
        <v/>
      </c>
      <c r="G703" s="201" t="str">
        <f>IF(COUNTA($N703:$O703)&gt;0,'Input Contracting processes'!$S703,"")</f>
        <v/>
      </c>
      <c r="H703" s="201" t="str">
        <f>IF(COUNTA($N703:$O703)&gt;0,'Input Contracting processes'!$K703,"")</f>
        <v/>
      </c>
      <c r="I703" s="201" t="str">
        <f>IF(COUNTA($N703:$O703)&gt;0,'Input Contracting processes'!$L703,"")</f>
        <v/>
      </c>
      <c r="J703" s="226" t="str">
        <f t="shared" si="14"/>
        <v/>
      </c>
      <c r="K703" s="226" t="str">
        <f t="shared" si="3"/>
        <v/>
      </c>
      <c r="L703" s="206"/>
      <c r="M703" s="221"/>
      <c r="N703" s="217"/>
      <c r="O703" s="165"/>
    </row>
    <row r="704" spans="1:15" ht="12.5">
      <c r="A704" s="220"/>
      <c r="B704" s="205"/>
      <c r="C704" s="201" t="str">
        <f t="shared" si="0"/>
        <v/>
      </c>
      <c r="D704" s="201" t="str">
        <f t="shared" si="4"/>
        <v/>
      </c>
      <c r="E704" s="201" t="str">
        <f t="shared" si="1"/>
        <v/>
      </c>
      <c r="F704" s="201" t="str">
        <f>IF(COUNTA($N704:$O704)&gt;0,'Input Contracting processes'!$P704,"")</f>
        <v/>
      </c>
      <c r="G704" s="201" t="str">
        <f>IF(COUNTA($N704:$O704)&gt;0,'Input Contracting processes'!$S704,"")</f>
        <v/>
      </c>
      <c r="H704" s="201" t="str">
        <f>IF(COUNTA($N704:$O704)&gt;0,'Input Contracting processes'!$K704,"")</f>
        <v/>
      </c>
      <c r="I704" s="201" t="str">
        <f>IF(COUNTA($N704:$O704)&gt;0,'Input Contracting processes'!$L704,"")</f>
        <v/>
      </c>
      <c r="J704" s="226" t="str">
        <f t="shared" si="14"/>
        <v/>
      </c>
      <c r="K704" s="226" t="str">
        <f t="shared" si="3"/>
        <v/>
      </c>
      <c r="L704" s="206"/>
      <c r="M704" s="221"/>
      <c r="N704" s="217"/>
      <c r="O704" s="165"/>
    </row>
    <row r="705" spans="1:15" ht="12.5">
      <c r="A705" s="220"/>
      <c r="B705" s="205"/>
      <c r="C705" s="201" t="str">
        <f t="shared" si="0"/>
        <v/>
      </c>
      <c r="D705" s="201" t="str">
        <f t="shared" si="4"/>
        <v/>
      </c>
      <c r="E705" s="201" t="str">
        <f t="shared" si="1"/>
        <v/>
      </c>
      <c r="F705" s="201" t="str">
        <f>IF(COUNTA($N705:$O705)&gt;0,'Input Contracting processes'!$P705,"")</f>
        <v/>
      </c>
      <c r="G705" s="201" t="str">
        <f>IF(COUNTA($N705:$O705)&gt;0,'Input Contracting processes'!$S705,"")</f>
        <v/>
      </c>
      <c r="H705" s="201" t="str">
        <f>IF(COUNTA($N705:$O705)&gt;0,'Input Contracting processes'!$K705,"")</f>
        <v/>
      </c>
      <c r="I705" s="201" t="str">
        <f>IF(COUNTA($N705:$O705)&gt;0,'Input Contracting processes'!$L705,"")</f>
        <v/>
      </c>
      <c r="J705" s="226" t="str">
        <f t="shared" si="14"/>
        <v/>
      </c>
      <c r="K705" s="226" t="str">
        <f t="shared" si="3"/>
        <v/>
      </c>
      <c r="L705" s="206"/>
      <c r="M705" s="221"/>
      <c r="N705" s="217"/>
      <c r="O705" s="165"/>
    </row>
    <row r="706" spans="1:15" ht="12.5">
      <c r="A706" s="220"/>
      <c r="B706" s="205"/>
      <c r="C706" s="201" t="str">
        <f t="shared" si="0"/>
        <v/>
      </c>
      <c r="D706" s="201" t="str">
        <f t="shared" si="4"/>
        <v/>
      </c>
      <c r="E706" s="201" t="str">
        <f t="shared" si="1"/>
        <v/>
      </c>
      <c r="F706" s="201" t="str">
        <f>IF(COUNTA($N706:$O706)&gt;0,'Input Contracting processes'!$P706,"")</f>
        <v/>
      </c>
      <c r="G706" s="201" t="str">
        <f>IF(COUNTA($N706:$O706)&gt;0,'Input Contracting processes'!$S706,"")</f>
        <v/>
      </c>
      <c r="H706" s="201" t="str">
        <f>IF(COUNTA($N706:$O706)&gt;0,'Input Contracting processes'!$K706,"")</f>
        <v/>
      </c>
      <c r="I706" s="201" t="str">
        <f>IF(COUNTA($N706:$O706)&gt;0,'Input Contracting processes'!$L706,"")</f>
        <v/>
      </c>
      <c r="J706" s="226" t="str">
        <f t="shared" si="14"/>
        <v/>
      </c>
      <c r="K706" s="226" t="str">
        <f t="shared" si="3"/>
        <v/>
      </c>
      <c r="L706" s="206"/>
      <c r="M706" s="221"/>
      <c r="N706" s="217"/>
      <c r="O706" s="165"/>
    </row>
    <row r="707" spans="1:15" ht="12.5">
      <c r="A707" s="220"/>
      <c r="B707" s="205"/>
      <c r="C707" s="201" t="str">
        <f t="shared" si="0"/>
        <v/>
      </c>
      <c r="D707" s="201" t="str">
        <f t="shared" si="4"/>
        <v/>
      </c>
      <c r="E707" s="201" t="str">
        <f t="shared" si="1"/>
        <v/>
      </c>
      <c r="F707" s="201" t="str">
        <f>IF(COUNTA($N707:$O707)&gt;0,'Input Contracting processes'!$P707,"")</f>
        <v/>
      </c>
      <c r="G707" s="201" t="str">
        <f>IF(COUNTA($N707:$O707)&gt;0,'Input Contracting processes'!$S707,"")</f>
        <v/>
      </c>
      <c r="H707" s="201" t="str">
        <f>IF(COUNTA($N707:$O707)&gt;0,'Input Contracting processes'!$K707,"")</f>
        <v/>
      </c>
      <c r="I707" s="201" t="str">
        <f>IF(COUNTA($N707:$O707)&gt;0,'Input Contracting processes'!$L707,"")</f>
        <v/>
      </c>
      <c r="J707" s="226" t="str">
        <f t="shared" si="14"/>
        <v/>
      </c>
      <c r="K707" s="226" t="str">
        <f t="shared" si="3"/>
        <v/>
      </c>
      <c r="L707" s="206"/>
      <c r="M707" s="221"/>
      <c r="N707" s="217"/>
      <c r="O707" s="165"/>
    </row>
    <row r="708" spans="1:15" ht="12.5">
      <c r="A708" s="220"/>
      <c r="B708" s="205"/>
      <c r="C708" s="201" t="str">
        <f t="shared" si="0"/>
        <v/>
      </c>
      <c r="D708" s="201" t="str">
        <f t="shared" si="4"/>
        <v/>
      </c>
      <c r="E708" s="201" t="str">
        <f t="shared" si="1"/>
        <v/>
      </c>
      <c r="F708" s="201" t="str">
        <f>IF(COUNTA($N708:$O708)&gt;0,'Input Contracting processes'!$P708,"")</f>
        <v/>
      </c>
      <c r="G708" s="201" t="str">
        <f>IF(COUNTA($N708:$O708)&gt;0,'Input Contracting processes'!$S708,"")</f>
        <v/>
      </c>
      <c r="H708" s="201" t="str">
        <f>IF(COUNTA($N708:$O708)&gt;0,'Input Contracting processes'!$K708,"")</f>
        <v/>
      </c>
      <c r="I708" s="201" t="str">
        <f>IF(COUNTA($N708:$O708)&gt;0,'Input Contracting processes'!$L708,"")</f>
        <v/>
      </c>
      <c r="J708" s="226" t="str">
        <f t="shared" si="14"/>
        <v/>
      </c>
      <c r="K708" s="226" t="str">
        <f t="shared" si="3"/>
        <v/>
      </c>
      <c r="L708" s="206"/>
      <c r="M708" s="221"/>
      <c r="N708" s="217"/>
      <c r="O708" s="165"/>
    </row>
    <row r="709" spans="1:15" ht="12.5">
      <c r="A709" s="220"/>
      <c r="B709" s="205"/>
      <c r="C709" s="201" t="str">
        <f t="shared" si="0"/>
        <v/>
      </c>
      <c r="D709" s="201" t="str">
        <f t="shared" si="4"/>
        <v/>
      </c>
      <c r="E709" s="201" t="str">
        <f t="shared" si="1"/>
        <v/>
      </c>
      <c r="F709" s="201" t="str">
        <f>IF(COUNTA($N709:$O709)&gt;0,'Input Contracting processes'!$P709,"")</f>
        <v/>
      </c>
      <c r="G709" s="201" t="str">
        <f>IF(COUNTA($N709:$O709)&gt;0,'Input Contracting processes'!$S709,"")</f>
        <v/>
      </c>
      <c r="H709" s="201" t="str">
        <f>IF(COUNTA($N709:$O709)&gt;0,'Input Contracting processes'!$K709,"")</f>
        <v/>
      </c>
      <c r="I709" s="201" t="str">
        <f>IF(COUNTA($N709:$O709)&gt;0,'Input Contracting processes'!$L709,"")</f>
        <v/>
      </c>
      <c r="J709" s="226" t="str">
        <f t="shared" si="14"/>
        <v/>
      </c>
      <c r="K709" s="226" t="str">
        <f t="shared" si="3"/>
        <v/>
      </c>
      <c r="L709" s="206"/>
      <c r="M709" s="221"/>
      <c r="N709" s="217"/>
      <c r="O709" s="165"/>
    </row>
    <row r="710" spans="1:15" ht="12.5">
      <c r="A710" s="220"/>
      <c r="B710" s="205"/>
      <c r="C710" s="201" t="str">
        <f t="shared" si="0"/>
        <v/>
      </c>
      <c r="D710" s="201" t="str">
        <f t="shared" si="4"/>
        <v/>
      </c>
      <c r="E710" s="201" t="str">
        <f t="shared" si="1"/>
        <v/>
      </c>
      <c r="F710" s="201" t="str">
        <f>IF(COUNTA($N710:$O710)&gt;0,'Input Contracting processes'!$P710,"")</f>
        <v/>
      </c>
      <c r="G710" s="201" t="str">
        <f>IF(COUNTA($N710:$O710)&gt;0,'Input Contracting processes'!$S710,"")</f>
        <v/>
      </c>
      <c r="H710" s="201" t="str">
        <f>IF(COUNTA($N710:$O710)&gt;0,'Input Contracting processes'!$K710,"")</f>
        <v/>
      </c>
      <c r="I710" s="201" t="str">
        <f>IF(COUNTA($N710:$O710)&gt;0,'Input Contracting processes'!$L710,"")</f>
        <v/>
      </c>
      <c r="J710" s="226" t="str">
        <f t="shared" si="14"/>
        <v/>
      </c>
      <c r="K710" s="226" t="str">
        <f t="shared" si="3"/>
        <v/>
      </c>
      <c r="L710" s="206"/>
      <c r="M710" s="221"/>
      <c r="N710" s="217"/>
      <c r="O710" s="165"/>
    </row>
    <row r="711" spans="1:15" ht="12.5">
      <c r="A711" s="220"/>
      <c r="B711" s="205"/>
      <c r="C711" s="201" t="str">
        <f t="shared" si="0"/>
        <v/>
      </c>
      <c r="D711" s="201" t="str">
        <f t="shared" si="4"/>
        <v/>
      </c>
      <c r="E711" s="201" t="str">
        <f t="shared" si="1"/>
        <v/>
      </c>
      <c r="F711" s="201" t="str">
        <f>IF(COUNTA($N711:$O711)&gt;0,'Input Contracting processes'!$P711,"")</f>
        <v/>
      </c>
      <c r="G711" s="201" t="str">
        <f>IF(COUNTA($N711:$O711)&gt;0,'Input Contracting processes'!$S711,"")</f>
        <v/>
      </c>
      <c r="H711" s="201" t="str">
        <f>IF(COUNTA($N711:$O711)&gt;0,'Input Contracting processes'!$K711,"")</f>
        <v/>
      </c>
      <c r="I711" s="201" t="str">
        <f>IF(COUNTA($N711:$O711)&gt;0,'Input Contracting processes'!$L711,"")</f>
        <v/>
      </c>
      <c r="J711" s="226" t="str">
        <f t="shared" ref="J711:J774" si="15">IF(NOT(ISBLANK($O711)),currency,"")</f>
        <v/>
      </c>
      <c r="K711" s="226" t="str">
        <f t="shared" si="3"/>
        <v/>
      </c>
      <c r="L711" s="206"/>
      <c r="M711" s="221"/>
      <c r="N711" s="217"/>
      <c r="O711" s="165"/>
    </row>
    <row r="712" spans="1:15" ht="12.5">
      <c r="A712" s="220"/>
      <c r="B712" s="205"/>
      <c r="C712" s="201" t="str">
        <f t="shared" si="0"/>
        <v/>
      </c>
      <c r="D712" s="201" t="str">
        <f t="shared" si="4"/>
        <v/>
      </c>
      <c r="E712" s="201" t="str">
        <f t="shared" si="1"/>
        <v/>
      </c>
      <c r="F712" s="201" t="str">
        <f>IF(COUNTA($N712:$O712)&gt;0,'Input Contracting processes'!$P712,"")</f>
        <v/>
      </c>
      <c r="G712" s="201" t="str">
        <f>IF(COUNTA($N712:$O712)&gt;0,'Input Contracting processes'!$S712,"")</f>
        <v/>
      </c>
      <c r="H712" s="201" t="str">
        <f>IF(COUNTA($N712:$O712)&gt;0,'Input Contracting processes'!$K712,"")</f>
        <v/>
      </c>
      <c r="I712" s="201" t="str">
        <f>IF(COUNTA($N712:$O712)&gt;0,'Input Contracting processes'!$L712,"")</f>
        <v/>
      </c>
      <c r="J712" s="226" t="str">
        <f t="shared" si="15"/>
        <v/>
      </c>
      <c r="K712" s="226" t="str">
        <f t="shared" si="3"/>
        <v/>
      </c>
      <c r="L712" s="206"/>
      <c r="M712" s="221"/>
      <c r="N712" s="217"/>
      <c r="O712" s="165"/>
    </row>
    <row r="713" spans="1:15" ht="12.5">
      <c r="A713" s="220"/>
      <c r="B713" s="205"/>
      <c r="C713" s="201" t="str">
        <f t="shared" si="0"/>
        <v/>
      </c>
      <c r="D713" s="201" t="str">
        <f t="shared" si="4"/>
        <v/>
      </c>
      <c r="E713" s="201" t="str">
        <f t="shared" si="1"/>
        <v/>
      </c>
      <c r="F713" s="201" t="str">
        <f>IF(COUNTA($N713:$O713)&gt;0,'Input Contracting processes'!$P713,"")</f>
        <v/>
      </c>
      <c r="G713" s="201" t="str">
        <f>IF(COUNTA($N713:$O713)&gt;0,'Input Contracting processes'!$S713,"")</f>
        <v/>
      </c>
      <c r="H713" s="201" t="str">
        <f>IF(COUNTA($N713:$O713)&gt;0,'Input Contracting processes'!$K713,"")</f>
        <v/>
      </c>
      <c r="I713" s="201" t="str">
        <f>IF(COUNTA($N713:$O713)&gt;0,'Input Contracting processes'!$L713,"")</f>
        <v/>
      </c>
      <c r="J713" s="226" t="str">
        <f t="shared" si="15"/>
        <v/>
      </c>
      <c r="K713" s="226" t="str">
        <f t="shared" si="3"/>
        <v/>
      </c>
      <c r="L713" s="206"/>
      <c r="M713" s="221"/>
      <c r="N713" s="217"/>
      <c r="O713" s="165"/>
    </row>
    <row r="714" spans="1:15" ht="12.5">
      <c r="A714" s="220"/>
      <c r="B714" s="205"/>
      <c r="C714" s="201" t="str">
        <f t="shared" si="0"/>
        <v/>
      </c>
      <c r="D714" s="201" t="str">
        <f t="shared" si="4"/>
        <v/>
      </c>
      <c r="E714" s="201" t="str">
        <f t="shared" si="1"/>
        <v/>
      </c>
      <c r="F714" s="201" t="str">
        <f>IF(COUNTA($N714:$O714)&gt;0,'Input Contracting processes'!$P714,"")</f>
        <v/>
      </c>
      <c r="G714" s="201" t="str">
        <f>IF(COUNTA($N714:$O714)&gt;0,'Input Contracting processes'!$S714,"")</f>
        <v/>
      </c>
      <c r="H714" s="201" t="str">
        <f>IF(COUNTA($N714:$O714)&gt;0,'Input Contracting processes'!$K714,"")</f>
        <v/>
      </c>
      <c r="I714" s="201" t="str">
        <f>IF(COUNTA($N714:$O714)&gt;0,'Input Contracting processes'!$L714,"")</f>
        <v/>
      </c>
      <c r="J714" s="226" t="str">
        <f t="shared" si="15"/>
        <v/>
      </c>
      <c r="K714" s="226" t="str">
        <f t="shared" si="3"/>
        <v/>
      </c>
      <c r="L714" s="206"/>
      <c r="M714" s="221"/>
      <c r="N714" s="217"/>
      <c r="O714" s="165"/>
    </row>
    <row r="715" spans="1:15" ht="12.5">
      <c r="A715" s="220"/>
      <c r="B715" s="205"/>
      <c r="C715" s="201" t="str">
        <f t="shared" si="0"/>
        <v/>
      </c>
      <c r="D715" s="201" t="str">
        <f t="shared" si="4"/>
        <v/>
      </c>
      <c r="E715" s="201" t="str">
        <f t="shared" si="1"/>
        <v/>
      </c>
      <c r="F715" s="201" t="str">
        <f>IF(COUNTA($N715:$O715)&gt;0,'Input Contracting processes'!$P715,"")</f>
        <v/>
      </c>
      <c r="G715" s="201" t="str">
        <f>IF(COUNTA($N715:$O715)&gt;0,'Input Contracting processes'!$S715,"")</f>
        <v/>
      </c>
      <c r="H715" s="201" t="str">
        <f>IF(COUNTA($N715:$O715)&gt;0,'Input Contracting processes'!$K715,"")</f>
        <v/>
      </c>
      <c r="I715" s="201" t="str">
        <f>IF(COUNTA($N715:$O715)&gt;0,'Input Contracting processes'!$L715,"")</f>
        <v/>
      </c>
      <c r="J715" s="226" t="str">
        <f t="shared" si="15"/>
        <v/>
      </c>
      <c r="K715" s="226" t="str">
        <f t="shared" si="3"/>
        <v/>
      </c>
      <c r="L715" s="206"/>
      <c r="M715" s="221"/>
      <c r="N715" s="217"/>
      <c r="O715" s="165"/>
    </row>
    <row r="716" spans="1:15" ht="12.5">
      <c r="A716" s="220"/>
      <c r="B716" s="205"/>
      <c r="C716" s="201" t="str">
        <f t="shared" si="0"/>
        <v/>
      </c>
      <c r="D716" s="201" t="str">
        <f t="shared" si="4"/>
        <v/>
      </c>
      <c r="E716" s="201" t="str">
        <f t="shared" si="1"/>
        <v/>
      </c>
      <c r="F716" s="201" t="str">
        <f>IF(COUNTA($N716:$O716)&gt;0,'Input Contracting processes'!$P716,"")</f>
        <v/>
      </c>
      <c r="G716" s="201" t="str">
        <f>IF(COUNTA($N716:$O716)&gt;0,'Input Contracting processes'!$S716,"")</f>
        <v/>
      </c>
      <c r="H716" s="201" t="str">
        <f>IF(COUNTA($N716:$O716)&gt;0,'Input Contracting processes'!$K716,"")</f>
        <v/>
      </c>
      <c r="I716" s="201" t="str">
        <f>IF(COUNTA($N716:$O716)&gt;0,'Input Contracting processes'!$L716,"")</f>
        <v/>
      </c>
      <c r="J716" s="226" t="str">
        <f t="shared" si="15"/>
        <v/>
      </c>
      <c r="K716" s="226" t="str">
        <f t="shared" si="3"/>
        <v/>
      </c>
      <c r="L716" s="206"/>
      <c r="M716" s="221"/>
      <c r="N716" s="217"/>
      <c r="O716" s="165"/>
    </row>
    <row r="717" spans="1:15" ht="12.5">
      <c r="A717" s="220"/>
      <c r="B717" s="205"/>
      <c r="C717" s="201" t="str">
        <f t="shared" si="0"/>
        <v/>
      </c>
      <c r="D717" s="201" t="str">
        <f t="shared" si="4"/>
        <v/>
      </c>
      <c r="E717" s="201" t="str">
        <f t="shared" si="1"/>
        <v/>
      </c>
      <c r="F717" s="201" t="str">
        <f>IF(COUNTA($N717:$O717)&gt;0,'Input Contracting processes'!$P717,"")</f>
        <v/>
      </c>
      <c r="G717" s="201" t="str">
        <f>IF(COUNTA($N717:$O717)&gt;0,'Input Contracting processes'!$S717,"")</f>
        <v/>
      </c>
      <c r="H717" s="201" t="str">
        <f>IF(COUNTA($N717:$O717)&gt;0,'Input Contracting processes'!$K717,"")</f>
        <v/>
      </c>
      <c r="I717" s="201" t="str">
        <f>IF(COUNTA($N717:$O717)&gt;0,'Input Contracting processes'!$L717,"")</f>
        <v/>
      </c>
      <c r="J717" s="226" t="str">
        <f t="shared" si="15"/>
        <v/>
      </c>
      <c r="K717" s="226" t="str">
        <f t="shared" si="3"/>
        <v/>
      </c>
      <c r="L717" s="206"/>
      <c r="M717" s="221"/>
      <c r="N717" s="217"/>
      <c r="O717" s="165"/>
    </row>
    <row r="718" spans="1:15" ht="12.5">
      <c r="A718" s="220"/>
      <c r="B718" s="205"/>
      <c r="C718" s="201" t="str">
        <f t="shared" si="0"/>
        <v/>
      </c>
      <c r="D718" s="201" t="str">
        <f t="shared" si="4"/>
        <v/>
      </c>
      <c r="E718" s="201" t="str">
        <f t="shared" si="1"/>
        <v/>
      </c>
      <c r="F718" s="201" t="str">
        <f>IF(COUNTA($N718:$O718)&gt;0,'Input Contracting processes'!$P718,"")</f>
        <v/>
      </c>
      <c r="G718" s="201" t="str">
        <f>IF(COUNTA($N718:$O718)&gt;0,'Input Contracting processes'!$S718,"")</f>
        <v/>
      </c>
      <c r="H718" s="201" t="str">
        <f>IF(COUNTA($N718:$O718)&gt;0,'Input Contracting processes'!$K718,"")</f>
        <v/>
      </c>
      <c r="I718" s="201" t="str">
        <f>IF(COUNTA($N718:$O718)&gt;0,'Input Contracting processes'!$L718,"")</f>
        <v/>
      </c>
      <c r="J718" s="226" t="str">
        <f t="shared" si="15"/>
        <v/>
      </c>
      <c r="K718" s="226" t="str">
        <f t="shared" si="3"/>
        <v/>
      </c>
      <c r="L718" s="206"/>
      <c r="M718" s="221"/>
      <c r="N718" s="217"/>
      <c r="O718" s="165"/>
    </row>
    <row r="719" spans="1:15" ht="12.5">
      <c r="A719" s="220"/>
      <c r="B719" s="205"/>
      <c r="C719" s="201" t="str">
        <f t="shared" si="0"/>
        <v/>
      </c>
      <c r="D719" s="201" t="str">
        <f t="shared" si="4"/>
        <v/>
      </c>
      <c r="E719" s="201" t="str">
        <f t="shared" si="1"/>
        <v/>
      </c>
      <c r="F719" s="201" t="str">
        <f>IF(COUNTA($N719:$O719)&gt;0,'Input Contracting processes'!$P719,"")</f>
        <v/>
      </c>
      <c r="G719" s="201" t="str">
        <f>IF(COUNTA($N719:$O719)&gt;0,'Input Contracting processes'!$S719,"")</f>
        <v/>
      </c>
      <c r="H719" s="201" t="str">
        <f>IF(COUNTA($N719:$O719)&gt;0,'Input Contracting processes'!$K719,"")</f>
        <v/>
      </c>
      <c r="I719" s="201" t="str">
        <f>IF(COUNTA($N719:$O719)&gt;0,'Input Contracting processes'!$L719,"")</f>
        <v/>
      </c>
      <c r="J719" s="226" t="str">
        <f t="shared" si="15"/>
        <v/>
      </c>
      <c r="K719" s="226" t="str">
        <f t="shared" si="3"/>
        <v/>
      </c>
      <c r="L719" s="206"/>
      <c r="M719" s="221"/>
      <c r="N719" s="217"/>
      <c r="O719" s="165"/>
    </row>
    <row r="720" spans="1:15" ht="12.5">
      <c r="A720" s="220"/>
      <c r="B720" s="205"/>
      <c r="C720" s="201" t="str">
        <f t="shared" si="0"/>
        <v/>
      </c>
      <c r="D720" s="201" t="str">
        <f t="shared" si="4"/>
        <v/>
      </c>
      <c r="E720" s="201" t="str">
        <f t="shared" si="1"/>
        <v/>
      </c>
      <c r="F720" s="201" t="str">
        <f>IF(COUNTA($N720:$O720)&gt;0,'Input Contracting processes'!$P720,"")</f>
        <v/>
      </c>
      <c r="G720" s="201" t="str">
        <f>IF(COUNTA($N720:$O720)&gt;0,'Input Contracting processes'!$S720,"")</f>
        <v/>
      </c>
      <c r="H720" s="201" t="str">
        <f>IF(COUNTA($N720:$O720)&gt;0,'Input Contracting processes'!$K720,"")</f>
        <v/>
      </c>
      <c r="I720" s="201" t="str">
        <f>IF(COUNTA($N720:$O720)&gt;0,'Input Contracting processes'!$L720,"")</f>
        <v/>
      </c>
      <c r="J720" s="226" t="str">
        <f t="shared" si="15"/>
        <v/>
      </c>
      <c r="K720" s="226" t="str">
        <f t="shared" si="3"/>
        <v/>
      </c>
      <c r="L720" s="206"/>
      <c r="M720" s="221"/>
      <c r="N720" s="217"/>
      <c r="O720" s="165"/>
    </row>
    <row r="721" spans="1:15" ht="12.5">
      <c r="A721" s="220"/>
      <c r="B721" s="205"/>
      <c r="C721" s="201" t="str">
        <f t="shared" si="0"/>
        <v/>
      </c>
      <c r="D721" s="201" t="str">
        <f t="shared" si="4"/>
        <v/>
      </c>
      <c r="E721" s="201" t="str">
        <f t="shared" si="1"/>
        <v/>
      </c>
      <c r="F721" s="201" t="str">
        <f>IF(COUNTA($N721:$O721)&gt;0,'Input Contracting processes'!$P721,"")</f>
        <v/>
      </c>
      <c r="G721" s="201" t="str">
        <f>IF(COUNTA($N721:$O721)&gt;0,'Input Contracting processes'!$S721,"")</f>
        <v/>
      </c>
      <c r="H721" s="201" t="str">
        <f>IF(COUNTA($N721:$O721)&gt;0,'Input Contracting processes'!$K721,"")</f>
        <v/>
      </c>
      <c r="I721" s="201" t="str">
        <f>IF(COUNTA($N721:$O721)&gt;0,'Input Contracting processes'!$L721,"")</f>
        <v/>
      </c>
      <c r="J721" s="226" t="str">
        <f t="shared" si="15"/>
        <v/>
      </c>
      <c r="K721" s="226" t="str">
        <f t="shared" si="3"/>
        <v/>
      </c>
      <c r="L721" s="206"/>
      <c r="M721" s="221"/>
      <c r="N721" s="217"/>
      <c r="O721" s="165"/>
    </row>
    <row r="722" spans="1:15" ht="12.5">
      <c r="A722" s="220"/>
      <c r="B722" s="205"/>
      <c r="C722" s="201" t="str">
        <f t="shared" si="0"/>
        <v/>
      </c>
      <c r="D722" s="201" t="str">
        <f t="shared" si="4"/>
        <v/>
      </c>
      <c r="E722" s="201" t="str">
        <f t="shared" si="1"/>
        <v/>
      </c>
      <c r="F722" s="201" t="str">
        <f>IF(COUNTA($N722:$O722)&gt;0,'Input Contracting processes'!$P722,"")</f>
        <v/>
      </c>
      <c r="G722" s="201" t="str">
        <f>IF(COUNTA($N722:$O722)&gt;0,'Input Contracting processes'!$S722,"")</f>
        <v/>
      </c>
      <c r="H722" s="201" t="str">
        <f>IF(COUNTA($N722:$O722)&gt;0,'Input Contracting processes'!$K722,"")</f>
        <v/>
      </c>
      <c r="I722" s="201" t="str">
        <f>IF(COUNTA($N722:$O722)&gt;0,'Input Contracting processes'!$L722,"")</f>
        <v/>
      </c>
      <c r="J722" s="226" t="str">
        <f t="shared" si="15"/>
        <v/>
      </c>
      <c r="K722" s="226" t="str">
        <f t="shared" si="3"/>
        <v/>
      </c>
      <c r="L722" s="206"/>
      <c r="M722" s="221"/>
      <c r="N722" s="217"/>
      <c r="O722" s="165"/>
    </row>
    <row r="723" spans="1:15" ht="12.5">
      <c r="A723" s="220"/>
      <c r="B723" s="205"/>
      <c r="C723" s="201" t="str">
        <f t="shared" si="0"/>
        <v/>
      </c>
      <c r="D723" s="201" t="str">
        <f t="shared" si="4"/>
        <v/>
      </c>
      <c r="E723" s="201" t="str">
        <f t="shared" si="1"/>
        <v/>
      </c>
      <c r="F723" s="201" t="str">
        <f>IF(COUNTA($N723:$O723)&gt;0,'Input Contracting processes'!$P723,"")</f>
        <v/>
      </c>
      <c r="G723" s="201" t="str">
        <f>IF(COUNTA($N723:$O723)&gt;0,'Input Contracting processes'!$S723,"")</f>
        <v/>
      </c>
      <c r="H723" s="201" t="str">
        <f>IF(COUNTA($N723:$O723)&gt;0,'Input Contracting processes'!$K723,"")</f>
        <v/>
      </c>
      <c r="I723" s="201" t="str">
        <f>IF(COUNTA($N723:$O723)&gt;0,'Input Contracting processes'!$L723,"")</f>
        <v/>
      </c>
      <c r="J723" s="226" t="str">
        <f t="shared" si="15"/>
        <v/>
      </c>
      <c r="K723" s="226" t="str">
        <f t="shared" si="3"/>
        <v/>
      </c>
      <c r="L723" s="206"/>
      <c r="M723" s="221"/>
      <c r="N723" s="217"/>
      <c r="O723" s="165"/>
    </row>
    <row r="724" spans="1:15" ht="12.5">
      <c r="A724" s="220"/>
      <c r="B724" s="205"/>
      <c r="C724" s="201" t="str">
        <f t="shared" si="0"/>
        <v/>
      </c>
      <c r="D724" s="201" t="str">
        <f t="shared" si="4"/>
        <v/>
      </c>
      <c r="E724" s="201" t="str">
        <f t="shared" si="1"/>
        <v/>
      </c>
      <c r="F724" s="201" t="str">
        <f>IF(COUNTA($N724:$O724)&gt;0,'Input Contracting processes'!$P724,"")</f>
        <v/>
      </c>
      <c r="G724" s="201" t="str">
        <f>IF(COUNTA($N724:$O724)&gt;0,'Input Contracting processes'!$S724,"")</f>
        <v/>
      </c>
      <c r="H724" s="201" t="str">
        <f>IF(COUNTA($N724:$O724)&gt;0,'Input Contracting processes'!$K724,"")</f>
        <v/>
      </c>
      <c r="I724" s="201" t="str">
        <f>IF(COUNTA($N724:$O724)&gt;0,'Input Contracting processes'!$L724,"")</f>
        <v/>
      </c>
      <c r="J724" s="226" t="str">
        <f t="shared" si="15"/>
        <v/>
      </c>
      <c r="K724" s="226" t="str">
        <f t="shared" si="3"/>
        <v/>
      </c>
      <c r="L724" s="206"/>
      <c r="M724" s="221"/>
      <c r="N724" s="217"/>
      <c r="O724" s="165"/>
    </row>
    <row r="725" spans="1:15" ht="12.5">
      <c r="A725" s="220"/>
      <c r="B725" s="205"/>
      <c r="C725" s="201" t="str">
        <f t="shared" si="0"/>
        <v/>
      </c>
      <c r="D725" s="201" t="str">
        <f t="shared" si="4"/>
        <v/>
      </c>
      <c r="E725" s="201" t="str">
        <f t="shared" si="1"/>
        <v/>
      </c>
      <c r="F725" s="201" t="str">
        <f>IF(COUNTA($N725:$O725)&gt;0,'Input Contracting processes'!$P725,"")</f>
        <v/>
      </c>
      <c r="G725" s="201" t="str">
        <f>IF(COUNTA($N725:$O725)&gt;0,'Input Contracting processes'!$S725,"")</f>
        <v/>
      </c>
      <c r="H725" s="201" t="str">
        <f>IF(COUNTA($N725:$O725)&gt;0,'Input Contracting processes'!$K725,"")</f>
        <v/>
      </c>
      <c r="I725" s="201" t="str">
        <f>IF(COUNTA($N725:$O725)&gt;0,'Input Contracting processes'!$L725,"")</f>
        <v/>
      </c>
      <c r="J725" s="226" t="str">
        <f t="shared" si="15"/>
        <v/>
      </c>
      <c r="K725" s="226" t="str">
        <f t="shared" si="3"/>
        <v/>
      </c>
      <c r="L725" s="206"/>
      <c r="M725" s="221"/>
      <c r="N725" s="217"/>
      <c r="O725" s="165"/>
    </row>
    <row r="726" spans="1:15" ht="12.5">
      <c r="A726" s="220"/>
      <c r="B726" s="205"/>
      <c r="C726" s="201" t="str">
        <f t="shared" si="0"/>
        <v/>
      </c>
      <c r="D726" s="201" t="str">
        <f t="shared" si="4"/>
        <v/>
      </c>
      <c r="E726" s="201" t="str">
        <f t="shared" si="1"/>
        <v/>
      </c>
      <c r="F726" s="201" t="str">
        <f>IF(COUNTA($N726:$O726)&gt;0,'Input Contracting processes'!$P726,"")</f>
        <v/>
      </c>
      <c r="G726" s="201" t="str">
        <f>IF(COUNTA($N726:$O726)&gt;0,'Input Contracting processes'!$S726,"")</f>
        <v/>
      </c>
      <c r="H726" s="201" t="str">
        <f>IF(COUNTA($N726:$O726)&gt;0,'Input Contracting processes'!$K726,"")</f>
        <v/>
      </c>
      <c r="I726" s="201" t="str">
        <f>IF(COUNTA($N726:$O726)&gt;0,'Input Contracting processes'!$L726,"")</f>
        <v/>
      </c>
      <c r="J726" s="226" t="str">
        <f t="shared" si="15"/>
        <v/>
      </c>
      <c r="K726" s="226" t="str">
        <f t="shared" si="3"/>
        <v/>
      </c>
      <c r="L726" s="206"/>
      <c r="M726" s="221"/>
      <c r="N726" s="217"/>
      <c r="O726" s="165"/>
    </row>
    <row r="727" spans="1:15" ht="12.5">
      <c r="A727" s="220"/>
      <c r="B727" s="205"/>
      <c r="C727" s="201" t="str">
        <f t="shared" si="0"/>
        <v/>
      </c>
      <c r="D727" s="201" t="str">
        <f t="shared" si="4"/>
        <v/>
      </c>
      <c r="E727" s="201" t="str">
        <f t="shared" si="1"/>
        <v/>
      </c>
      <c r="F727" s="201" t="str">
        <f>IF(COUNTA($N727:$O727)&gt;0,'Input Contracting processes'!$P727,"")</f>
        <v/>
      </c>
      <c r="G727" s="201" t="str">
        <f>IF(COUNTA($N727:$O727)&gt;0,'Input Contracting processes'!$S727,"")</f>
        <v/>
      </c>
      <c r="H727" s="201" t="str">
        <f>IF(COUNTA($N727:$O727)&gt;0,'Input Contracting processes'!$K727,"")</f>
        <v/>
      </c>
      <c r="I727" s="201" t="str">
        <f>IF(COUNTA($N727:$O727)&gt;0,'Input Contracting processes'!$L727,"")</f>
        <v/>
      </c>
      <c r="J727" s="226" t="str">
        <f t="shared" si="15"/>
        <v/>
      </c>
      <c r="K727" s="226" t="str">
        <f t="shared" si="3"/>
        <v/>
      </c>
      <c r="L727" s="206"/>
      <c r="M727" s="221"/>
      <c r="N727" s="217"/>
      <c r="O727" s="165"/>
    </row>
    <row r="728" spans="1:15" ht="12.5">
      <c r="A728" s="220"/>
      <c r="B728" s="205"/>
      <c r="C728" s="201" t="str">
        <f t="shared" si="0"/>
        <v/>
      </c>
      <c r="D728" s="201" t="str">
        <f t="shared" si="4"/>
        <v/>
      </c>
      <c r="E728" s="201" t="str">
        <f t="shared" si="1"/>
        <v/>
      </c>
      <c r="F728" s="201" t="str">
        <f>IF(COUNTA($N728:$O728)&gt;0,'Input Contracting processes'!$P728,"")</f>
        <v/>
      </c>
      <c r="G728" s="201" t="str">
        <f>IF(COUNTA($N728:$O728)&gt;0,'Input Contracting processes'!$S728,"")</f>
        <v/>
      </c>
      <c r="H728" s="201" t="str">
        <f>IF(COUNTA($N728:$O728)&gt;0,'Input Contracting processes'!$K728,"")</f>
        <v/>
      </c>
      <c r="I728" s="201" t="str">
        <f>IF(COUNTA($N728:$O728)&gt;0,'Input Contracting processes'!$L728,"")</f>
        <v/>
      </c>
      <c r="J728" s="226" t="str">
        <f t="shared" si="15"/>
        <v/>
      </c>
      <c r="K728" s="226" t="str">
        <f t="shared" si="3"/>
        <v/>
      </c>
      <c r="L728" s="206"/>
      <c r="M728" s="221"/>
      <c r="N728" s="217"/>
      <c r="O728" s="165"/>
    </row>
    <row r="729" spans="1:15" ht="12.5">
      <c r="A729" s="220"/>
      <c r="B729" s="205"/>
      <c r="C729" s="201" t="str">
        <f t="shared" si="0"/>
        <v/>
      </c>
      <c r="D729" s="201" t="str">
        <f t="shared" si="4"/>
        <v/>
      </c>
      <c r="E729" s="201" t="str">
        <f t="shared" si="1"/>
        <v/>
      </c>
      <c r="F729" s="201" t="str">
        <f>IF(COUNTA($N729:$O729)&gt;0,'Input Contracting processes'!$P729,"")</f>
        <v/>
      </c>
      <c r="G729" s="201" t="str">
        <f>IF(COUNTA($N729:$O729)&gt;0,'Input Contracting processes'!$S729,"")</f>
        <v/>
      </c>
      <c r="H729" s="201" t="str">
        <f>IF(COUNTA($N729:$O729)&gt;0,'Input Contracting processes'!$K729,"")</f>
        <v/>
      </c>
      <c r="I729" s="201" t="str">
        <f>IF(COUNTA($N729:$O729)&gt;0,'Input Contracting processes'!$L729,"")</f>
        <v/>
      </c>
      <c r="J729" s="226" t="str">
        <f t="shared" si="15"/>
        <v/>
      </c>
      <c r="K729" s="226" t="str">
        <f t="shared" si="3"/>
        <v/>
      </c>
      <c r="L729" s="206"/>
      <c r="M729" s="221"/>
      <c r="N729" s="217"/>
      <c r="O729" s="165"/>
    </row>
    <row r="730" spans="1:15" ht="12.5">
      <c r="A730" s="220"/>
      <c r="B730" s="205"/>
      <c r="C730" s="201" t="str">
        <f t="shared" si="0"/>
        <v/>
      </c>
      <c r="D730" s="201" t="str">
        <f t="shared" si="4"/>
        <v/>
      </c>
      <c r="E730" s="201" t="str">
        <f t="shared" si="1"/>
        <v/>
      </c>
      <c r="F730" s="201" t="str">
        <f>IF(COUNTA($N730:$O730)&gt;0,'Input Contracting processes'!$P730,"")</f>
        <v/>
      </c>
      <c r="G730" s="201" t="str">
        <f>IF(COUNTA($N730:$O730)&gt;0,'Input Contracting processes'!$S730,"")</f>
        <v/>
      </c>
      <c r="H730" s="201" t="str">
        <f>IF(COUNTA($N730:$O730)&gt;0,'Input Contracting processes'!$K730,"")</f>
        <v/>
      </c>
      <c r="I730" s="201" t="str">
        <f>IF(COUNTA($N730:$O730)&gt;0,'Input Contracting processes'!$L730,"")</f>
        <v/>
      </c>
      <c r="J730" s="226" t="str">
        <f t="shared" si="15"/>
        <v/>
      </c>
      <c r="K730" s="226" t="str">
        <f t="shared" si="3"/>
        <v/>
      </c>
      <c r="L730" s="206"/>
      <c r="M730" s="221"/>
      <c r="N730" s="217"/>
      <c r="O730" s="165"/>
    </row>
    <row r="731" spans="1:15" ht="12.5">
      <c r="A731" s="220"/>
      <c r="B731" s="205"/>
      <c r="C731" s="201" t="str">
        <f t="shared" si="0"/>
        <v/>
      </c>
      <c r="D731" s="201" t="str">
        <f t="shared" si="4"/>
        <v/>
      </c>
      <c r="E731" s="201" t="str">
        <f t="shared" si="1"/>
        <v/>
      </c>
      <c r="F731" s="201" t="str">
        <f>IF(COUNTA($N731:$O731)&gt;0,'Input Contracting processes'!$P731,"")</f>
        <v/>
      </c>
      <c r="G731" s="201" t="str">
        <f>IF(COUNTA($N731:$O731)&gt;0,'Input Contracting processes'!$S731,"")</f>
        <v/>
      </c>
      <c r="H731" s="201" t="str">
        <f>IF(COUNTA($N731:$O731)&gt;0,'Input Contracting processes'!$K731,"")</f>
        <v/>
      </c>
      <c r="I731" s="201" t="str">
        <f>IF(COUNTA($N731:$O731)&gt;0,'Input Contracting processes'!$L731,"")</f>
        <v/>
      </c>
      <c r="J731" s="226" t="str">
        <f t="shared" si="15"/>
        <v/>
      </c>
      <c r="K731" s="226" t="str">
        <f t="shared" si="3"/>
        <v/>
      </c>
      <c r="L731" s="206"/>
      <c r="M731" s="221"/>
      <c r="N731" s="217"/>
      <c r="O731" s="165"/>
    </row>
    <row r="732" spans="1:15" ht="12.5">
      <c r="A732" s="220"/>
      <c r="B732" s="205"/>
      <c r="C732" s="201" t="str">
        <f t="shared" si="0"/>
        <v/>
      </c>
      <c r="D732" s="201" t="str">
        <f t="shared" si="4"/>
        <v/>
      </c>
      <c r="E732" s="201" t="str">
        <f t="shared" si="1"/>
        <v/>
      </c>
      <c r="F732" s="201" t="str">
        <f>IF(COUNTA($N732:$O732)&gt;0,'Input Contracting processes'!$P732,"")</f>
        <v/>
      </c>
      <c r="G732" s="201" t="str">
        <f>IF(COUNTA($N732:$O732)&gt;0,'Input Contracting processes'!$S732,"")</f>
        <v/>
      </c>
      <c r="H732" s="201" t="str">
        <f>IF(COUNTA($N732:$O732)&gt;0,'Input Contracting processes'!$K732,"")</f>
        <v/>
      </c>
      <c r="I732" s="201" t="str">
        <f>IF(COUNTA($N732:$O732)&gt;0,'Input Contracting processes'!$L732,"")</f>
        <v/>
      </c>
      <c r="J732" s="226" t="str">
        <f t="shared" si="15"/>
        <v/>
      </c>
      <c r="K732" s="226" t="str">
        <f t="shared" si="3"/>
        <v/>
      </c>
      <c r="L732" s="206"/>
      <c r="M732" s="221"/>
      <c r="N732" s="217"/>
      <c r="O732" s="165"/>
    </row>
    <row r="733" spans="1:15" ht="12.5">
      <c r="A733" s="220"/>
      <c r="B733" s="205"/>
      <c r="C733" s="201" t="str">
        <f t="shared" si="0"/>
        <v/>
      </c>
      <c r="D733" s="201" t="str">
        <f t="shared" si="4"/>
        <v/>
      </c>
      <c r="E733" s="201" t="str">
        <f t="shared" si="1"/>
        <v/>
      </c>
      <c r="F733" s="201" t="str">
        <f>IF(COUNTA($N733:$O733)&gt;0,'Input Contracting processes'!$P733,"")</f>
        <v/>
      </c>
      <c r="G733" s="201" t="str">
        <f>IF(COUNTA($N733:$O733)&gt;0,'Input Contracting processes'!$S733,"")</f>
        <v/>
      </c>
      <c r="H733" s="201" t="str">
        <f>IF(COUNTA($N733:$O733)&gt;0,'Input Contracting processes'!$K733,"")</f>
        <v/>
      </c>
      <c r="I733" s="201" t="str">
        <f>IF(COUNTA($N733:$O733)&gt;0,'Input Contracting processes'!$L733,"")</f>
        <v/>
      </c>
      <c r="J733" s="226" t="str">
        <f t="shared" si="15"/>
        <v/>
      </c>
      <c r="K733" s="226" t="str">
        <f t="shared" si="3"/>
        <v/>
      </c>
      <c r="L733" s="206"/>
      <c r="M733" s="221"/>
      <c r="N733" s="217"/>
      <c r="O733" s="165"/>
    </row>
    <row r="734" spans="1:15" ht="12.5">
      <c r="A734" s="220"/>
      <c r="B734" s="205"/>
      <c r="C734" s="201" t="str">
        <f t="shared" si="0"/>
        <v/>
      </c>
      <c r="D734" s="201" t="str">
        <f t="shared" si="4"/>
        <v/>
      </c>
      <c r="E734" s="201" t="str">
        <f t="shared" si="1"/>
        <v/>
      </c>
      <c r="F734" s="201" t="str">
        <f>IF(COUNTA($N734:$O734)&gt;0,'Input Contracting processes'!$P734,"")</f>
        <v/>
      </c>
      <c r="G734" s="201" t="str">
        <f>IF(COUNTA($N734:$O734)&gt;0,'Input Contracting processes'!$S734,"")</f>
        <v/>
      </c>
      <c r="H734" s="201" t="str">
        <f>IF(COUNTA($N734:$O734)&gt;0,'Input Contracting processes'!$K734,"")</f>
        <v/>
      </c>
      <c r="I734" s="201" t="str">
        <f>IF(COUNTA($N734:$O734)&gt;0,'Input Contracting processes'!$L734,"")</f>
        <v/>
      </c>
      <c r="J734" s="226" t="str">
        <f t="shared" si="15"/>
        <v/>
      </c>
      <c r="K734" s="226" t="str">
        <f t="shared" si="3"/>
        <v/>
      </c>
      <c r="L734" s="206"/>
      <c r="M734" s="221"/>
      <c r="N734" s="217"/>
      <c r="O734" s="165"/>
    </row>
    <row r="735" spans="1:15" ht="12.5">
      <c r="A735" s="220"/>
      <c r="B735" s="205"/>
      <c r="C735" s="201" t="str">
        <f t="shared" si="0"/>
        <v/>
      </c>
      <c r="D735" s="201" t="str">
        <f t="shared" si="4"/>
        <v/>
      </c>
      <c r="E735" s="201" t="str">
        <f t="shared" si="1"/>
        <v/>
      </c>
      <c r="F735" s="201" t="str">
        <f>IF(COUNTA($N735:$O735)&gt;0,'Input Contracting processes'!$P735,"")</f>
        <v/>
      </c>
      <c r="G735" s="201" t="str">
        <f>IF(COUNTA($N735:$O735)&gt;0,'Input Contracting processes'!$S735,"")</f>
        <v/>
      </c>
      <c r="H735" s="201" t="str">
        <f>IF(COUNTA($N735:$O735)&gt;0,'Input Contracting processes'!$K735,"")</f>
        <v/>
      </c>
      <c r="I735" s="201" t="str">
        <f>IF(COUNTA($N735:$O735)&gt;0,'Input Contracting processes'!$L735,"")</f>
        <v/>
      </c>
      <c r="J735" s="226" t="str">
        <f t="shared" si="15"/>
        <v/>
      </c>
      <c r="K735" s="226" t="str">
        <f t="shared" si="3"/>
        <v/>
      </c>
      <c r="L735" s="206"/>
      <c r="M735" s="221"/>
      <c r="N735" s="217"/>
      <c r="O735" s="165"/>
    </row>
    <row r="736" spans="1:15" ht="12.5">
      <c r="A736" s="220"/>
      <c r="B736" s="205"/>
      <c r="C736" s="201" t="str">
        <f t="shared" si="0"/>
        <v/>
      </c>
      <c r="D736" s="201" t="str">
        <f t="shared" si="4"/>
        <v/>
      </c>
      <c r="E736" s="201" t="str">
        <f t="shared" si="1"/>
        <v/>
      </c>
      <c r="F736" s="201" t="str">
        <f>IF(COUNTA($N736:$O736)&gt;0,'Input Contracting processes'!$P736,"")</f>
        <v/>
      </c>
      <c r="G736" s="201" t="str">
        <f>IF(COUNTA($N736:$O736)&gt;0,'Input Contracting processes'!$S736,"")</f>
        <v/>
      </c>
      <c r="H736" s="201" t="str">
        <f>IF(COUNTA($N736:$O736)&gt;0,'Input Contracting processes'!$K736,"")</f>
        <v/>
      </c>
      <c r="I736" s="201" t="str">
        <f>IF(COUNTA($N736:$O736)&gt;0,'Input Contracting processes'!$L736,"")</f>
        <v/>
      </c>
      <c r="J736" s="226" t="str">
        <f t="shared" si="15"/>
        <v/>
      </c>
      <c r="K736" s="226" t="str">
        <f t="shared" si="3"/>
        <v/>
      </c>
      <c r="L736" s="206"/>
      <c r="M736" s="221"/>
      <c r="N736" s="217"/>
      <c r="O736" s="165"/>
    </row>
    <row r="737" spans="1:15" ht="12.5">
      <c r="A737" s="220"/>
      <c r="B737" s="205"/>
      <c r="C737" s="201" t="str">
        <f t="shared" si="0"/>
        <v/>
      </c>
      <c r="D737" s="201" t="str">
        <f t="shared" si="4"/>
        <v/>
      </c>
      <c r="E737" s="201" t="str">
        <f t="shared" si="1"/>
        <v/>
      </c>
      <c r="F737" s="201" t="str">
        <f>IF(COUNTA($N737:$O737)&gt;0,'Input Contracting processes'!$P737,"")</f>
        <v/>
      </c>
      <c r="G737" s="201" t="str">
        <f>IF(COUNTA($N737:$O737)&gt;0,'Input Contracting processes'!$S737,"")</f>
        <v/>
      </c>
      <c r="H737" s="201" t="str">
        <f>IF(COUNTA($N737:$O737)&gt;0,'Input Contracting processes'!$K737,"")</f>
        <v/>
      </c>
      <c r="I737" s="201" t="str">
        <f>IF(COUNTA($N737:$O737)&gt;0,'Input Contracting processes'!$L737,"")</f>
        <v/>
      </c>
      <c r="J737" s="226" t="str">
        <f t="shared" si="15"/>
        <v/>
      </c>
      <c r="K737" s="226" t="str">
        <f t="shared" si="3"/>
        <v/>
      </c>
      <c r="L737" s="206"/>
      <c r="M737" s="221"/>
      <c r="N737" s="217"/>
      <c r="O737" s="165"/>
    </row>
    <row r="738" spans="1:15" ht="12.5">
      <c r="A738" s="220"/>
      <c r="B738" s="205"/>
      <c r="C738" s="201" t="str">
        <f t="shared" si="0"/>
        <v/>
      </c>
      <c r="D738" s="201" t="str">
        <f t="shared" si="4"/>
        <v/>
      </c>
      <c r="E738" s="201" t="str">
        <f t="shared" si="1"/>
        <v/>
      </c>
      <c r="F738" s="201" t="str">
        <f>IF(COUNTA($N738:$O738)&gt;0,'Input Contracting processes'!$P738,"")</f>
        <v/>
      </c>
      <c r="G738" s="201" t="str">
        <f>IF(COUNTA($N738:$O738)&gt;0,'Input Contracting processes'!$S738,"")</f>
        <v/>
      </c>
      <c r="H738" s="201" t="str">
        <f>IF(COUNTA($N738:$O738)&gt;0,'Input Contracting processes'!$K738,"")</f>
        <v/>
      </c>
      <c r="I738" s="201" t="str">
        <f>IF(COUNTA($N738:$O738)&gt;0,'Input Contracting processes'!$L738,"")</f>
        <v/>
      </c>
      <c r="J738" s="226" t="str">
        <f t="shared" si="15"/>
        <v/>
      </c>
      <c r="K738" s="226" t="str">
        <f t="shared" si="3"/>
        <v/>
      </c>
      <c r="L738" s="206"/>
      <c r="M738" s="221"/>
      <c r="N738" s="217"/>
      <c r="O738" s="165"/>
    </row>
    <row r="739" spans="1:15" ht="12.5">
      <c r="A739" s="220"/>
      <c r="B739" s="205"/>
      <c r="C739" s="201" t="str">
        <f t="shared" si="0"/>
        <v/>
      </c>
      <c r="D739" s="201" t="str">
        <f t="shared" si="4"/>
        <v/>
      </c>
      <c r="E739" s="201" t="str">
        <f t="shared" si="1"/>
        <v/>
      </c>
      <c r="F739" s="201" t="str">
        <f>IF(COUNTA($N739:$O739)&gt;0,'Input Contracting processes'!$P739,"")</f>
        <v/>
      </c>
      <c r="G739" s="201" t="str">
        <f>IF(COUNTA($N739:$O739)&gt;0,'Input Contracting processes'!$S739,"")</f>
        <v/>
      </c>
      <c r="H739" s="201" t="str">
        <f>IF(COUNTA($N739:$O739)&gt;0,'Input Contracting processes'!$K739,"")</f>
        <v/>
      </c>
      <c r="I739" s="201" t="str">
        <f>IF(COUNTA($N739:$O739)&gt;0,'Input Contracting processes'!$L739,"")</f>
        <v/>
      </c>
      <c r="J739" s="226" t="str">
        <f t="shared" si="15"/>
        <v/>
      </c>
      <c r="K739" s="226" t="str">
        <f t="shared" si="3"/>
        <v/>
      </c>
      <c r="L739" s="206"/>
      <c r="M739" s="221"/>
      <c r="N739" s="217"/>
      <c r="O739" s="165"/>
    </row>
    <row r="740" spans="1:15" ht="12.5">
      <c r="A740" s="220"/>
      <c r="B740" s="205"/>
      <c r="C740" s="201" t="str">
        <f t="shared" si="0"/>
        <v/>
      </c>
      <c r="D740" s="201" t="str">
        <f t="shared" si="4"/>
        <v/>
      </c>
      <c r="E740" s="201" t="str">
        <f t="shared" si="1"/>
        <v/>
      </c>
      <c r="F740" s="201" t="str">
        <f>IF(COUNTA($N740:$O740)&gt;0,'Input Contracting processes'!$P740,"")</f>
        <v/>
      </c>
      <c r="G740" s="201" t="str">
        <f>IF(COUNTA($N740:$O740)&gt;0,'Input Contracting processes'!$S740,"")</f>
        <v/>
      </c>
      <c r="H740" s="201" t="str">
        <f>IF(COUNTA($N740:$O740)&gt;0,'Input Contracting processes'!$K740,"")</f>
        <v/>
      </c>
      <c r="I740" s="201" t="str">
        <f>IF(COUNTA($N740:$O740)&gt;0,'Input Contracting processes'!$L740,"")</f>
        <v/>
      </c>
      <c r="J740" s="226" t="str">
        <f t="shared" si="15"/>
        <v/>
      </c>
      <c r="K740" s="226" t="str">
        <f t="shared" si="3"/>
        <v/>
      </c>
      <c r="L740" s="206"/>
      <c r="M740" s="221"/>
      <c r="N740" s="217"/>
      <c r="O740" s="165"/>
    </row>
    <row r="741" spans="1:15" ht="12.5">
      <c r="A741" s="220"/>
      <c r="B741" s="205"/>
      <c r="C741" s="201" t="str">
        <f t="shared" si="0"/>
        <v/>
      </c>
      <c r="D741" s="201" t="str">
        <f t="shared" si="4"/>
        <v/>
      </c>
      <c r="E741" s="201" t="str">
        <f t="shared" si="1"/>
        <v/>
      </c>
      <c r="F741" s="201" t="str">
        <f>IF(COUNTA($N741:$O741)&gt;0,'Input Contracting processes'!$P741,"")</f>
        <v/>
      </c>
      <c r="G741" s="201" t="str">
        <f>IF(COUNTA($N741:$O741)&gt;0,'Input Contracting processes'!$S741,"")</f>
        <v/>
      </c>
      <c r="H741" s="201" t="str">
        <f>IF(COUNTA($N741:$O741)&gt;0,'Input Contracting processes'!$K741,"")</f>
        <v/>
      </c>
      <c r="I741" s="201" t="str">
        <f>IF(COUNTA($N741:$O741)&gt;0,'Input Contracting processes'!$L741,"")</f>
        <v/>
      </c>
      <c r="J741" s="226" t="str">
        <f t="shared" si="15"/>
        <v/>
      </c>
      <c r="K741" s="226" t="str">
        <f t="shared" si="3"/>
        <v/>
      </c>
      <c r="L741" s="206"/>
      <c r="M741" s="221"/>
      <c r="N741" s="217"/>
      <c r="O741" s="165"/>
    </row>
    <row r="742" spans="1:15" ht="12.5">
      <c r="A742" s="220"/>
      <c r="B742" s="205"/>
      <c r="C742" s="201" t="str">
        <f t="shared" si="0"/>
        <v/>
      </c>
      <c r="D742" s="201" t="str">
        <f t="shared" si="4"/>
        <v/>
      </c>
      <c r="E742" s="201" t="str">
        <f t="shared" si="1"/>
        <v/>
      </c>
      <c r="F742" s="201" t="str">
        <f>IF(COUNTA($N742:$O742)&gt;0,'Input Contracting processes'!$P742,"")</f>
        <v/>
      </c>
      <c r="G742" s="201" t="str">
        <f>IF(COUNTA($N742:$O742)&gt;0,'Input Contracting processes'!$S742,"")</f>
        <v/>
      </c>
      <c r="H742" s="201" t="str">
        <f>IF(COUNTA($N742:$O742)&gt;0,'Input Contracting processes'!$K742,"")</f>
        <v/>
      </c>
      <c r="I742" s="201" t="str">
        <f>IF(COUNTA($N742:$O742)&gt;0,'Input Contracting processes'!$L742,"")</f>
        <v/>
      </c>
      <c r="J742" s="226" t="str">
        <f t="shared" si="15"/>
        <v/>
      </c>
      <c r="K742" s="226" t="str">
        <f t="shared" si="3"/>
        <v/>
      </c>
      <c r="L742" s="206"/>
      <c r="M742" s="221"/>
      <c r="N742" s="217"/>
      <c r="O742" s="165"/>
    </row>
    <row r="743" spans="1:15" ht="12.5">
      <c r="A743" s="220"/>
      <c r="B743" s="205"/>
      <c r="C743" s="201" t="str">
        <f t="shared" si="0"/>
        <v/>
      </c>
      <c r="D743" s="201" t="str">
        <f t="shared" si="4"/>
        <v/>
      </c>
      <c r="E743" s="201" t="str">
        <f t="shared" si="1"/>
        <v/>
      </c>
      <c r="F743" s="201" t="str">
        <f>IF(COUNTA($N743:$O743)&gt;0,'Input Contracting processes'!$P743,"")</f>
        <v/>
      </c>
      <c r="G743" s="201" t="str">
        <f>IF(COUNTA($N743:$O743)&gt;0,'Input Contracting processes'!$S743,"")</f>
        <v/>
      </c>
      <c r="H743" s="201" t="str">
        <f>IF(COUNTA($N743:$O743)&gt;0,'Input Contracting processes'!$K743,"")</f>
        <v/>
      </c>
      <c r="I743" s="201" t="str">
        <f>IF(COUNTA($N743:$O743)&gt;0,'Input Contracting processes'!$L743,"")</f>
        <v/>
      </c>
      <c r="J743" s="226" t="str">
        <f t="shared" si="15"/>
        <v/>
      </c>
      <c r="K743" s="226" t="str">
        <f t="shared" si="3"/>
        <v/>
      </c>
      <c r="L743" s="206"/>
      <c r="M743" s="221"/>
      <c r="N743" s="217"/>
      <c r="O743" s="165"/>
    </row>
    <row r="744" spans="1:15" ht="12.5">
      <c r="A744" s="220"/>
      <c r="B744" s="205"/>
      <c r="C744" s="201" t="str">
        <f t="shared" si="0"/>
        <v/>
      </c>
      <c r="D744" s="201" t="str">
        <f t="shared" si="4"/>
        <v/>
      </c>
      <c r="E744" s="201" t="str">
        <f t="shared" si="1"/>
        <v/>
      </c>
      <c r="F744" s="201" t="str">
        <f>IF(COUNTA($N744:$O744)&gt;0,'Input Contracting processes'!$P744,"")</f>
        <v/>
      </c>
      <c r="G744" s="201" t="str">
        <f>IF(COUNTA($N744:$O744)&gt;0,'Input Contracting processes'!$S744,"")</f>
        <v/>
      </c>
      <c r="H744" s="201" t="str">
        <f>IF(COUNTA($N744:$O744)&gt;0,'Input Contracting processes'!$K744,"")</f>
        <v/>
      </c>
      <c r="I744" s="201" t="str">
        <f>IF(COUNTA($N744:$O744)&gt;0,'Input Contracting processes'!$L744,"")</f>
        <v/>
      </c>
      <c r="J744" s="226" t="str">
        <f t="shared" si="15"/>
        <v/>
      </c>
      <c r="K744" s="226" t="str">
        <f t="shared" si="3"/>
        <v/>
      </c>
      <c r="L744" s="206"/>
      <c r="M744" s="221"/>
      <c r="N744" s="217"/>
      <c r="O744" s="165"/>
    </row>
    <row r="745" spans="1:15" ht="12.5">
      <c r="A745" s="220"/>
      <c r="B745" s="205"/>
      <c r="C745" s="201" t="str">
        <f t="shared" si="0"/>
        <v/>
      </c>
      <c r="D745" s="201" t="str">
        <f t="shared" si="4"/>
        <v/>
      </c>
      <c r="E745" s="201" t="str">
        <f t="shared" si="1"/>
        <v/>
      </c>
      <c r="F745" s="201" t="str">
        <f>IF(COUNTA($N745:$O745)&gt;0,'Input Contracting processes'!$P745,"")</f>
        <v/>
      </c>
      <c r="G745" s="201" t="str">
        <f>IF(COUNTA($N745:$O745)&gt;0,'Input Contracting processes'!$S745,"")</f>
        <v/>
      </c>
      <c r="H745" s="201" t="str">
        <f>IF(COUNTA($N745:$O745)&gt;0,'Input Contracting processes'!$K745,"")</f>
        <v/>
      </c>
      <c r="I745" s="201" t="str">
        <f>IF(COUNTA($N745:$O745)&gt;0,'Input Contracting processes'!$L745,"")</f>
        <v/>
      </c>
      <c r="J745" s="226" t="str">
        <f t="shared" si="15"/>
        <v/>
      </c>
      <c r="K745" s="226" t="str">
        <f t="shared" si="3"/>
        <v/>
      </c>
      <c r="L745" s="206"/>
      <c r="M745" s="221"/>
      <c r="N745" s="217"/>
      <c r="O745" s="165"/>
    </row>
    <row r="746" spans="1:15" ht="12.5">
      <c r="A746" s="220"/>
      <c r="B746" s="205"/>
      <c r="C746" s="201" t="str">
        <f t="shared" si="0"/>
        <v/>
      </c>
      <c r="D746" s="201" t="str">
        <f t="shared" si="4"/>
        <v/>
      </c>
      <c r="E746" s="201" t="str">
        <f t="shared" si="1"/>
        <v/>
      </c>
      <c r="F746" s="201" t="str">
        <f>IF(COUNTA($N746:$O746)&gt;0,'Input Contracting processes'!$P746,"")</f>
        <v/>
      </c>
      <c r="G746" s="201" t="str">
        <f>IF(COUNTA($N746:$O746)&gt;0,'Input Contracting processes'!$S746,"")</f>
        <v/>
      </c>
      <c r="H746" s="201" t="str">
        <f>IF(COUNTA($N746:$O746)&gt;0,'Input Contracting processes'!$K746,"")</f>
        <v/>
      </c>
      <c r="I746" s="201" t="str">
        <f>IF(COUNTA($N746:$O746)&gt;0,'Input Contracting processes'!$L746,"")</f>
        <v/>
      </c>
      <c r="J746" s="226" t="str">
        <f t="shared" si="15"/>
        <v/>
      </c>
      <c r="K746" s="226" t="str">
        <f t="shared" si="3"/>
        <v/>
      </c>
      <c r="L746" s="206"/>
      <c r="M746" s="221"/>
      <c r="N746" s="217"/>
      <c r="O746" s="165"/>
    </row>
    <row r="747" spans="1:15" ht="12.5">
      <c r="A747" s="220"/>
      <c r="B747" s="205"/>
      <c r="C747" s="201" t="str">
        <f t="shared" si="0"/>
        <v/>
      </c>
      <c r="D747" s="201" t="str">
        <f t="shared" si="4"/>
        <v/>
      </c>
      <c r="E747" s="201" t="str">
        <f t="shared" si="1"/>
        <v/>
      </c>
      <c r="F747" s="201" t="str">
        <f>IF(COUNTA($N747:$O747)&gt;0,'Input Contracting processes'!$P747,"")</f>
        <v/>
      </c>
      <c r="G747" s="201" t="str">
        <f>IF(COUNTA($N747:$O747)&gt;0,'Input Contracting processes'!$S747,"")</f>
        <v/>
      </c>
      <c r="H747" s="201" t="str">
        <f>IF(COUNTA($N747:$O747)&gt;0,'Input Contracting processes'!$K747,"")</f>
        <v/>
      </c>
      <c r="I747" s="201" t="str">
        <f>IF(COUNTA($N747:$O747)&gt;0,'Input Contracting processes'!$L747,"")</f>
        <v/>
      </c>
      <c r="J747" s="226" t="str">
        <f t="shared" si="15"/>
        <v/>
      </c>
      <c r="K747" s="226" t="str">
        <f t="shared" si="3"/>
        <v/>
      </c>
      <c r="L747" s="206"/>
      <c r="M747" s="221"/>
      <c r="N747" s="217"/>
      <c r="O747" s="165"/>
    </row>
    <row r="748" spans="1:15" ht="12.5">
      <c r="A748" s="220"/>
      <c r="B748" s="205"/>
      <c r="C748" s="201" t="str">
        <f t="shared" si="0"/>
        <v/>
      </c>
      <c r="D748" s="201" t="str">
        <f t="shared" si="4"/>
        <v/>
      </c>
      <c r="E748" s="201" t="str">
        <f t="shared" si="1"/>
        <v/>
      </c>
      <c r="F748" s="201" t="str">
        <f>IF(COUNTA($N748:$O748)&gt;0,'Input Contracting processes'!$P748,"")</f>
        <v/>
      </c>
      <c r="G748" s="201" t="str">
        <f>IF(COUNTA($N748:$O748)&gt;0,'Input Contracting processes'!$S748,"")</f>
        <v/>
      </c>
      <c r="H748" s="201" t="str">
        <f>IF(COUNTA($N748:$O748)&gt;0,'Input Contracting processes'!$K748,"")</f>
        <v/>
      </c>
      <c r="I748" s="201" t="str">
        <f>IF(COUNTA($N748:$O748)&gt;0,'Input Contracting processes'!$L748,"")</f>
        <v/>
      </c>
      <c r="J748" s="226" t="str">
        <f t="shared" si="15"/>
        <v/>
      </c>
      <c r="K748" s="226" t="str">
        <f t="shared" si="3"/>
        <v/>
      </c>
      <c r="L748" s="206"/>
      <c r="M748" s="221"/>
      <c r="N748" s="217"/>
      <c r="O748" s="165"/>
    </row>
    <row r="749" spans="1:15" ht="12.5">
      <c r="A749" s="220"/>
      <c r="B749" s="205"/>
      <c r="C749" s="201" t="str">
        <f t="shared" si="0"/>
        <v/>
      </c>
      <c r="D749" s="201" t="str">
        <f t="shared" si="4"/>
        <v/>
      </c>
      <c r="E749" s="201" t="str">
        <f t="shared" si="1"/>
        <v/>
      </c>
      <c r="F749" s="201" t="str">
        <f>IF(COUNTA($N749:$O749)&gt;0,'Input Contracting processes'!$P749,"")</f>
        <v/>
      </c>
      <c r="G749" s="201" t="str">
        <f>IF(COUNTA($N749:$O749)&gt;0,'Input Contracting processes'!$S749,"")</f>
        <v/>
      </c>
      <c r="H749" s="201" t="str">
        <f>IF(COUNTA($N749:$O749)&gt;0,'Input Contracting processes'!$K749,"")</f>
        <v/>
      </c>
      <c r="I749" s="201" t="str">
        <f>IF(COUNTA($N749:$O749)&gt;0,'Input Contracting processes'!$L749,"")</f>
        <v/>
      </c>
      <c r="J749" s="226" t="str">
        <f t="shared" si="15"/>
        <v/>
      </c>
      <c r="K749" s="226" t="str">
        <f t="shared" si="3"/>
        <v/>
      </c>
      <c r="L749" s="206"/>
      <c r="M749" s="221"/>
      <c r="N749" s="217"/>
      <c r="O749" s="165"/>
    </row>
    <row r="750" spans="1:15" ht="12.5">
      <c r="A750" s="220"/>
      <c r="B750" s="205"/>
      <c r="C750" s="201" t="str">
        <f t="shared" si="0"/>
        <v/>
      </c>
      <c r="D750" s="201" t="str">
        <f t="shared" si="4"/>
        <v/>
      </c>
      <c r="E750" s="201" t="str">
        <f t="shared" si="1"/>
        <v/>
      </c>
      <c r="F750" s="201" t="str">
        <f>IF(COUNTA($N750:$O750)&gt;0,'Input Contracting processes'!$P750,"")</f>
        <v/>
      </c>
      <c r="G750" s="201" t="str">
        <f>IF(COUNTA($N750:$O750)&gt;0,'Input Contracting processes'!$S750,"")</f>
        <v/>
      </c>
      <c r="H750" s="201" t="str">
        <f>IF(COUNTA($N750:$O750)&gt;0,'Input Contracting processes'!$K750,"")</f>
        <v/>
      </c>
      <c r="I750" s="201" t="str">
        <f>IF(COUNTA($N750:$O750)&gt;0,'Input Contracting processes'!$L750,"")</f>
        <v/>
      </c>
      <c r="J750" s="226" t="str">
        <f t="shared" si="15"/>
        <v/>
      </c>
      <c r="K750" s="226" t="str">
        <f t="shared" si="3"/>
        <v/>
      </c>
      <c r="L750" s="206"/>
      <c r="M750" s="221"/>
      <c r="N750" s="217"/>
      <c r="O750" s="165"/>
    </row>
    <row r="751" spans="1:15" ht="12.5">
      <c r="A751" s="220"/>
      <c r="B751" s="205"/>
      <c r="C751" s="201" t="str">
        <f t="shared" si="0"/>
        <v/>
      </c>
      <c r="D751" s="201" t="str">
        <f t="shared" si="4"/>
        <v/>
      </c>
      <c r="E751" s="201" t="str">
        <f t="shared" si="1"/>
        <v/>
      </c>
      <c r="F751" s="201" t="str">
        <f>IF(COUNTA($N751:$O751)&gt;0,'Input Contracting processes'!$P751,"")</f>
        <v/>
      </c>
      <c r="G751" s="201" t="str">
        <f>IF(COUNTA($N751:$O751)&gt;0,'Input Contracting processes'!$S751,"")</f>
        <v/>
      </c>
      <c r="H751" s="201" t="str">
        <f>IF(COUNTA($N751:$O751)&gt;0,'Input Contracting processes'!$K751,"")</f>
        <v/>
      </c>
      <c r="I751" s="201" t="str">
        <f>IF(COUNTA($N751:$O751)&gt;0,'Input Contracting processes'!$L751,"")</f>
        <v/>
      </c>
      <c r="J751" s="226" t="str">
        <f t="shared" si="15"/>
        <v/>
      </c>
      <c r="K751" s="226" t="str">
        <f t="shared" si="3"/>
        <v/>
      </c>
      <c r="L751" s="206"/>
      <c r="M751" s="221"/>
      <c r="N751" s="217"/>
      <c r="O751" s="165"/>
    </row>
    <row r="752" spans="1:15" ht="12.5">
      <c r="A752" s="220"/>
      <c r="B752" s="205"/>
      <c r="C752" s="201" t="str">
        <f t="shared" si="0"/>
        <v/>
      </c>
      <c r="D752" s="201" t="str">
        <f t="shared" si="4"/>
        <v/>
      </c>
      <c r="E752" s="201" t="str">
        <f t="shared" si="1"/>
        <v/>
      </c>
      <c r="F752" s="201" t="str">
        <f>IF(COUNTA($N752:$O752)&gt;0,'Input Contracting processes'!$P752,"")</f>
        <v/>
      </c>
      <c r="G752" s="201" t="str">
        <f>IF(COUNTA($N752:$O752)&gt;0,'Input Contracting processes'!$S752,"")</f>
        <v/>
      </c>
      <c r="H752" s="201" t="str">
        <f>IF(COUNTA($N752:$O752)&gt;0,'Input Contracting processes'!$K752,"")</f>
        <v/>
      </c>
      <c r="I752" s="201" t="str">
        <f>IF(COUNTA($N752:$O752)&gt;0,'Input Contracting processes'!$L752,"")</f>
        <v/>
      </c>
      <c r="J752" s="226" t="str">
        <f t="shared" si="15"/>
        <v/>
      </c>
      <c r="K752" s="226" t="str">
        <f t="shared" si="3"/>
        <v/>
      </c>
      <c r="L752" s="206"/>
      <c r="M752" s="221"/>
      <c r="N752" s="217"/>
      <c r="O752" s="165"/>
    </row>
    <row r="753" spans="1:15" ht="12.5">
      <c r="A753" s="220"/>
      <c r="B753" s="205"/>
      <c r="C753" s="201" t="str">
        <f t="shared" si="0"/>
        <v/>
      </c>
      <c r="D753" s="201" t="str">
        <f t="shared" si="4"/>
        <v/>
      </c>
      <c r="E753" s="201" t="str">
        <f t="shared" si="1"/>
        <v/>
      </c>
      <c r="F753" s="201" t="str">
        <f>IF(COUNTA($N753:$O753)&gt;0,'Input Contracting processes'!$P753,"")</f>
        <v/>
      </c>
      <c r="G753" s="201" t="str">
        <f>IF(COUNTA($N753:$O753)&gt;0,'Input Contracting processes'!$S753,"")</f>
        <v/>
      </c>
      <c r="H753" s="201" t="str">
        <f>IF(COUNTA($N753:$O753)&gt;0,'Input Contracting processes'!$K753,"")</f>
        <v/>
      </c>
      <c r="I753" s="201" t="str">
        <f>IF(COUNTA($N753:$O753)&gt;0,'Input Contracting processes'!$L753,"")</f>
        <v/>
      </c>
      <c r="J753" s="226" t="str">
        <f t="shared" si="15"/>
        <v/>
      </c>
      <c r="K753" s="226" t="str">
        <f t="shared" si="3"/>
        <v/>
      </c>
      <c r="L753" s="206"/>
      <c r="M753" s="221"/>
      <c r="N753" s="217"/>
      <c r="O753" s="165"/>
    </row>
    <row r="754" spans="1:15" ht="12.5">
      <c r="A754" s="220"/>
      <c r="B754" s="205"/>
      <c r="C754" s="201" t="str">
        <f t="shared" si="0"/>
        <v/>
      </c>
      <c r="D754" s="201" t="str">
        <f t="shared" si="4"/>
        <v/>
      </c>
      <c r="E754" s="201" t="str">
        <f t="shared" si="1"/>
        <v/>
      </c>
      <c r="F754" s="201" t="str">
        <f>IF(COUNTA($N754:$O754)&gt;0,'Input Contracting processes'!$P754,"")</f>
        <v/>
      </c>
      <c r="G754" s="201" t="str">
        <f>IF(COUNTA($N754:$O754)&gt;0,'Input Contracting processes'!$S754,"")</f>
        <v/>
      </c>
      <c r="H754" s="201" t="str">
        <f>IF(COUNTA($N754:$O754)&gt;0,'Input Contracting processes'!$K754,"")</f>
        <v/>
      </c>
      <c r="I754" s="201" t="str">
        <f>IF(COUNTA($N754:$O754)&gt;0,'Input Contracting processes'!$L754,"")</f>
        <v/>
      </c>
      <c r="J754" s="226" t="str">
        <f t="shared" si="15"/>
        <v/>
      </c>
      <c r="K754" s="226" t="str">
        <f t="shared" si="3"/>
        <v/>
      </c>
      <c r="L754" s="206"/>
      <c r="M754" s="221"/>
      <c r="N754" s="217"/>
      <c r="O754" s="165"/>
    </row>
    <row r="755" spans="1:15" ht="12.5">
      <c r="A755" s="220"/>
      <c r="B755" s="205"/>
      <c r="C755" s="201" t="str">
        <f t="shared" si="0"/>
        <v/>
      </c>
      <c r="D755" s="201" t="str">
        <f t="shared" si="4"/>
        <v/>
      </c>
      <c r="E755" s="201" t="str">
        <f t="shared" si="1"/>
        <v/>
      </c>
      <c r="F755" s="201" t="str">
        <f>IF(COUNTA($N755:$O755)&gt;0,'Input Contracting processes'!$P755,"")</f>
        <v/>
      </c>
      <c r="G755" s="201" t="str">
        <f>IF(COUNTA($N755:$O755)&gt;0,'Input Contracting processes'!$S755,"")</f>
        <v/>
      </c>
      <c r="H755" s="201" t="str">
        <f>IF(COUNTA($N755:$O755)&gt;0,'Input Contracting processes'!$K755,"")</f>
        <v/>
      </c>
      <c r="I755" s="201" t="str">
        <f>IF(COUNTA($N755:$O755)&gt;0,'Input Contracting processes'!$L755,"")</f>
        <v/>
      </c>
      <c r="J755" s="226" t="str">
        <f t="shared" si="15"/>
        <v/>
      </c>
      <c r="K755" s="226" t="str">
        <f t="shared" si="3"/>
        <v/>
      </c>
      <c r="L755" s="206"/>
      <c r="M755" s="221"/>
      <c r="N755" s="217"/>
      <c r="O755" s="165"/>
    </row>
    <row r="756" spans="1:15" ht="12.5">
      <c r="A756" s="220"/>
      <c r="B756" s="205"/>
      <c r="C756" s="201" t="str">
        <f t="shared" si="0"/>
        <v/>
      </c>
      <c r="D756" s="201" t="str">
        <f t="shared" si="4"/>
        <v/>
      </c>
      <c r="E756" s="201" t="str">
        <f t="shared" si="1"/>
        <v/>
      </c>
      <c r="F756" s="201" t="str">
        <f>IF(COUNTA($N756:$O756)&gt;0,'Input Contracting processes'!$P756,"")</f>
        <v/>
      </c>
      <c r="G756" s="201" t="str">
        <f>IF(COUNTA($N756:$O756)&gt;0,'Input Contracting processes'!$S756,"")</f>
        <v/>
      </c>
      <c r="H756" s="201" t="str">
        <f>IF(COUNTA($N756:$O756)&gt;0,'Input Contracting processes'!$K756,"")</f>
        <v/>
      </c>
      <c r="I756" s="201" t="str">
        <f>IF(COUNTA($N756:$O756)&gt;0,'Input Contracting processes'!$L756,"")</f>
        <v/>
      </c>
      <c r="J756" s="226" t="str">
        <f t="shared" si="15"/>
        <v/>
      </c>
      <c r="K756" s="226" t="str">
        <f t="shared" si="3"/>
        <v/>
      </c>
      <c r="L756" s="206"/>
      <c r="M756" s="221"/>
      <c r="N756" s="217"/>
      <c r="O756" s="165"/>
    </row>
    <row r="757" spans="1:15" ht="12.5">
      <c r="A757" s="220"/>
      <c r="B757" s="205"/>
      <c r="C757" s="201" t="str">
        <f t="shared" si="0"/>
        <v/>
      </c>
      <c r="D757" s="201" t="str">
        <f t="shared" si="4"/>
        <v/>
      </c>
      <c r="E757" s="201" t="str">
        <f t="shared" si="1"/>
        <v/>
      </c>
      <c r="F757" s="201" t="str">
        <f>IF(COUNTA($N757:$O757)&gt;0,'Input Contracting processes'!$P757,"")</f>
        <v/>
      </c>
      <c r="G757" s="201" t="str">
        <f>IF(COUNTA($N757:$O757)&gt;0,'Input Contracting processes'!$S757,"")</f>
        <v/>
      </c>
      <c r="H757" s="201" t="str">
        <f>IF(COUNTA($N757:$O757)&gt;0,'Input Contracting processes'!$K757,"")</f>
        <v/>
      </c>
      <c r="I757" s="201" t="str">
        <f>IF(COUNTA($N757:$O757)&gt;0,'Input Contracting processes'!$L757,"")</f>
        <v/>
      </c>
      <c r="J757" s="226" t="str">
        <f t="shared" si="15"/>
        <v/>
      </c>
      <c r="K757" s="226" t="str">
        <f t="shared" si="3"/>
        <v/>
      </c>
      <c r="L757" s="206"/>
      <c r="M757" s="221"/>
      <c r="N757" s="217"/>
      <c r="O757" s="165"/>
    </row>
    <row r="758" spans="1:15" ht="12.5">
      <c r="A758" s="220"/>
      <c r="B758" s="205"/>
      <c r="C758" s="201" t="str">
        <f t="shared" si="0"/>
        <v/>
      </c>
      <c r="D758" s="201" t="str">
        <f t="shared" si="4"/>
        <v/>
      </c>
      <c r="E758" s="201" t="str">
        <f t="shared" si="1"/>
        <v/>
      </c>
      <c r="F758" s="201" t="str">
        <f>IF(COUNTA($N758:$O758)&gt;0,'Input Contracting processes'!$P758,"")</f>
        <v/>
      </c>
      <c r="G758" s="201" t="str">
        <f>IF(COUNTA($N758:$O758)&gt;0,'Input Contracting processes'!$S758,"")</f>
        <v/>
      </c>
      <c r="H758" s="201" t="str">
        <f>IF(COUNTA($N758:$O758)&gt;0,'Input Contracting processes'!$K758,"")</f>
        <v/>
      </c>
      <c r="I758" s="201" t="str">
        <f>IF(COUNTA($N758:$O758)&gt;0,'Input Contracting processes'!$L758,"")</f>
        <v/>
      </c>
      <c r="J758" s="226" t="str">
        <f t="shared" si="15"/>
        <v/>
      </c>
      <c r="K758" s="226" t="str">
        <f t="shared" si="3"/>
        <v/>
      </c>
      <c r="L758" s="206"/>
      <c r="M758" s="221"/>
      <c r="N758" s="217"/>
      <c r="O758" s="165"/>
    </row>
    <row r="759" spans="1:15" ht="12.5">
      <c r="A759" s="220"/>
      <c r="B759" s="205"/>
      <c r="C759" s="201" t="str">
        <f t="shared" si="0"/>
        <v/>
      </c>
      <c r="D759" s="201" t="str">
        <f t="shared" si="4"/>
        <v/>
      </c>
      <c r="E759" s="201" t="str">
        <f t="shared" si="1"/>
        <v/>
      </c>
      <c r="F759" s="201" t="str">
        <f>IF(COUNTA($N759:$O759)&gt;0,'Input Contracting processes'!$P759,"")</f>
        <v/>
      </c>
      <c r="G759" s="201" t="str">
        <f>IF(COUNTA($N759:$O759)&gt;0,'Input Contracting processes'!$S759,"")</f>
        <v/>
      </c>
      <c r="H759" s="201" t="str">
        <f>IF(COUNTA($N759:$O759)&gt;0,'Input Contracting processes'!$K759,"")</f>
        <v/>
      </c>
      <c r="I759" s="201" t="str">
        <f>IF(COUNTA($N759:$O759)&gt;0,'Input Contracting processes'!$L759,"")</f>
        <v/>
      </c>
      <c r="J759" s="226" t="str">
        <f t="shared" si="15"/>
        <v/>
      </c>
      <c r="K759" s="226" t="str">
        <f t="shared" si="3"/>
        <v/>
      </c>
      <c r="L759" s="206"/>
      <c r="M759" s="221"/>
      <c r="N759" s="217"/>
      <c r="O759" s="165"/>
    </row>
    <row r="760" spans="1:15" ht="12.5">
      <c r="A760" s="220"/>
      <c r="B760" s="205"/>
      <c r="C760" s="201" t="str">
        <f t="shared" si="0"/>
        <v/>
      </c>
      <c r="D760" s="201" t="str">
        <f t="shared" si="4"/>
        <v/>
      </c>
      <c r="E760" s="201" t="str">
        <f t="shared" si="1"/>
        <v/>
      </c>
      <c r="F760" s="201" t="str">
        <f>IF(COUNTA($N760:$O760)&gt;0,'Input Contracting processes'!$P760,"")</f>
        <v/>
      </c>
      <c r="G760" s="201" t="str">
        <f>IF(COUNTA($N760:$O760)&gt;0,'Input Contracting processes'!$S760,"")</f>
        <v/>
      </c>
      <c r="H760" s="201" t="str">
        <f>IF(COUNTA($N760:$O760)&gt;0,'Input Contracting processes'!$K760,"")</f>
        <v/>
      </c>
      <c r="I760" s="201" t="str">
        <f>IF(COUNTA($N760:$O760)&gt;0,'Input Contracting processes'!$L760,"")</f>
        <v/>
      </c>
      <c r="J760" s="226" t="str">
        <f t="shared" si="15"/>
        <v/>
      </c>
      <c r="K760" s="226" t="str">
        <f t="shared" si="3"/>
        <v/>
      </c>
      <c r="L760" s="206"/>
      <c r="M760" s="221"/>
      <c r="N760" s="217"/>
      <c r="O760" s="165"/>
    </row>
    <row r="761" spans="1:15" ht="12.5">
      <c r="A761" s="220"/>
      <c r="B761" s="205"/>
      <c r="C761" s="201" t="str">
        <f t="shared" si="0"/>
        <v/>
      </c>
      <c r="D761" s="201" t="str">
        <f t="shared" si="4"/>
        <v/>
      </c>
      <c r="E761" s="201" t="str">
        <f t="shared" si="1"/>
        <v/>
      </c>
      <c r="F761" s="201" t="str">
        <f>IF(COUNTA($N761:$O761)&gt;0,'Input Contracting processes'!$P761,"")</f>
        <v/>
      </c>
      <c r="G761" s="201" t="str">
        <f>IF(COUNTA($N761:$O761)&gt;0,'Input Contracting processes'!$S761,"")</f>
        <v/>
      </c>
      <c r="H761" s="201" t="str">
        <f>IF(COUNTA($N761:$O761)&gt;0,'Input Contracting processes'!$K761,"")</f>
        <v/>
      </c>
      <c r="I761" s="201" t="str">
        <f>IF(COUNTA($N761:$O761)&gt;0,'Input Contracting processes'!$L761,"")</f>
        <v/>
      </c>
      <c r="J761" s="226" t="str">
        <f t="shared" si="15"/>
        <v/>
      </c>
      <c r="K761" s="226" t="str">
        <f t="shared" si="3"/>
        <v/>
      </c>
      <c r="L761" s="206"/>
      <c r="M761" s="221"/>
      <c r="N761" s="217"/>
      <c r="O761" s="165"/>
    </row>
    <row r="762" spans="1:15" ht="12.5">
      <c r="A762" s="220"/>
      <c r="B762" s="205"/>
      <c r="C762" s="201" t="str">
        <f t="shared" si="0"/>
        <v/>
      </c>
      <c r="D762" s="201" t="str">
        <f t="shared" si="4"/>
        <v/>
      </c>
      <c r="E762" s="201" t="str">
        <f t="shared" si="1"/>
        <v/>
      </c>
      <c r="F762" s="201" t="str">
        <f>IF(COUNTA($N762:$O762)&gt;0,'Input Contracting processes'!$P762,"")</f>
        <v/>
      </c>
      <c r="G762" s="201" t="str">
        <f>IF(COUNTA($N762:$O762)&gt;0,'Input Contracting processes'!$S762,"")</f>
        <v/>
      </c>
      <c r="H762" s="201" t="str">
        <f>IF(COUNTA($N762:$O762)&gt;0,'Input Contracting processes'!$K762,"")</f>
        <v/>
      </c>
      <c r="I762" s="201" t="str">
        <f>IF(COUNTA($N762:$O762)&gt;0,'Input Contracting processes'!$L762,"")</f>
        <v/>
      </c>
      <c r="J762" s="226" t="str">
        <f t="shared" si="15"/>
        <v/>
      </c>
      <c r="K762" s="226" t="str">
        <f t="shared" si="3"/>
        <v/>
      </c>
      <c r="L762" s="206"/>
      <c r="M762" s="221"/>
      <c r="N762" s="217"/>
      <c r="O762" s="165"/>
    </row>
    <row r="763" spans="1:15" ht="12.5">
      <c r="A763" s="220"/>
      <c r="B763" s="205"/>
      <c r="C763" s="201" t="str">
        <f t="shared" si="0"/>
        <v/>
      </c>
      <c r="D763" s="201" t="str">
        <f t="shared" si="4"/>
        <v/>
      </c>
      <c r="E763" s="201" t="str">
        <f t="shared" si="1"/>
        <v/>
      </c>
      <c r="F763" s="201" t="str">
        <f>IF(COUNTA($N763:$O763)&gt;0,'Input Contracting processes'!$P763,"")</f>
        <v/>
      </c>
      <c r="G763" s="201" t="str">
        <f>IF(COUNTA($N763:$O763)&gt;0,'Input Contracting processes'!$S763,"")</f>
        <v/>
      </c>
      <c r="H763" s="201" t="str">
        <f>IF(COUNTA($N763:$O763)&gt;0,'Input Contracting processes'!$K763,"")</f>
        <v/>
      </c>
      <c r="I763" s="201" t="str">
        <f>IF(COUNTA($N763:$O763)&gt;0,'Input Contracting processes'!$L763,"")</f>
        <v/>
      </c>
      <c r="J763" s="226" t="str">
        <f t="shared" si="15"/>
        <v/>
      </c>
      <c r="K763" s="226" t="str">
        <f t="shared" si="3"/>
        <v/>
      </c>
      <c r="L763" s="206"/>
      <c r="M763" s="221"/>
      <c r="N763" s="217"/>
      <c r="O763" s="165"/>
    </row>
    <row r="764" spans="1:15" ht="12.5">
      <c r="A764" s="220"/>
      <c r="B764" s="205"/>
      <c r="C764" s="201" t="str">
        <f t="shared" si="0"/>
        <v/>
      </c>
      <c r="D764" s="201" t="str">
        <f t="shared" si="4"/>
        <v/>
      </c>
      <c r="E764" s="201" t="str">
        <f t="shared" si="1"/>
        <v/>
      </c>
      <c r="F764" s="201" t="str">
        <f>IF(COUNTA($N764:$O764)&gt;0,'Input Contracting processes'!$P764,"")</f>
        <v/>
      </c>
      <c r="G764" s="201" t="str">
        <f>IF(COUNTA($N764:$O764)&gt;0,'Input Contracting processes'!$S764,"")</f>
        <v/>
      </c>
      <c r="H764" s="201" t="str">
        <f>IF(COUNTA($N764:$O764)&gt;0,'Input Contracting processes'!$K764,"")</f>
        <v/>
      </c>
      <c r="I764" s="201" t="str">
        <f>IF(COUNTA($N764:$O764)&gt;0,'Input Contracting processes'!$L764,"")</f>
        <v/>
      </c>
      <c r="J764" s="226" t="str">
        <f t="shared" si="15"/>
        <v/>
      </c>
      <c r="K764" s="226" t="str">
        <f t="shared" si="3"/>
        <v/>
      </c>
      <c r="L764" s="206"/>
      <c r="M764" s="221"/>
      <c r="N764" s="217"/>
      <c r="O764" s="165"/>
    </row>
    <row r="765" spans="1:15" ht="12.5">
      <c r="A765" s="220"/>
      <c r="B765" s="205"/>
      <c r="C765" s="201" t="str">
        <f t="shared" si="0"/>
        <v/>
      </c>
      <c r="D765" s="201" t="str">
        <f t="shared" si="4"/>
        <v/>
      </c>
      <c r="E765" s="201" t="str">
        <f t="shared" si="1"/>
        <v/>
      </c>
      <c r="F765" s="201" t="str">
        <f>IF(COUNTA($N765:$O765)&gt;0,'Input Contracting processes'!$P765,"")</f>
        <v/>
      </c>
      <c r="G765" s="201" t="str">
        <f>IF(COUNTA($N765:$O765)&gt;0,'Input Contracting processes'!$S765,"")</f>
        <v/>
      </c>
      <c r="H765" s="201" t="str">
        <f>IF(COUNTA($N765:$O765)&gt;0,'Input Contracting processes'!$K765,"")</f>
        <v/>
      </c>
      <c r="I765" s="201" t="str">
        <f>IF(COUNTA($N765:$O765)&gt;0,'Input Contracting processes'!$L765,"")</f>
        <v/>
      </c>
      <c r="J765" s="226" t="str">
        <f t="shared" si="15"/>
        <v/>
      </c>
      <c r="K765" s="226" t="str">
        <f t="shared" si="3"/>
        <v/>
      </c>
      <c r="L765" s="206"/>
      <c r="M765" s="221"/>
      <c r="N765" s="217"/>
      <c r="O765" s="165"/>
    </row>
    <row r="766" spans="1:15" ht="12.5">
      <c r="A766" s="220"/>
      <c r="B766" s="205"/>
      <c r="C766" s="201" t="str">
        <f t="shared" si="0"/>
        <v/>
      </c>
      <c r="D766" s="201" t="str">
        <f t="shared" si="4"/>
        <v/>
      </c>
      <c r="E766" s="201" t="str">
        <f t="shared" si="1"/>
        <v/>
      </c>
      <c r="F766" s="201" t="str">
        <f>IF(COUNTA($N766:$O766)&gt;0,'Input Contracting processes'!$P766,"")</f>
        <v/>
      </c>
      <c r="G766" s="201" t="str">
        <f>IF(COUNTA($N766:$O766)&gt;0,'Input Contracting processes'!$S766,"")</f>
        <v/>
      </c>
      <c r="H766" s="201" t="str">
        <f>IF(COUNTA($N766:$O766)&gt;0,'Input Contracting processes'!$K766,"")</f>
        <v/>
      </c>
      <c r="I766" s="201" t="str">
        <f>IF(COUNTA($N766:$O766)&gt;0,'Input Contracting processes'!$L766,"")</f>
        <v/>
      </c>
      <c r="J766" s="226" t="str">
        <f t="shared" si="15"/>
        <v/>
      </c>
      <c r="K766" s="226" t="str">
        <f t="shared" si="3"/>
        <v/>
      </c>
      <c r="L766" s="206"/>
      <c r="M766" s="221"/>
      <c r="N766" s="217"/>
      <c r="O766" s="165"/>
    </row>
    <row r="767" spans="1:15" ht="12.5">
      <c r="A767" s="220"/>
      <c r="B767" s="205"/>
      <c r="C767" s="201" t="str">
        <f t="shared" si="0"/>
        <v/>
      </c>
      <c r="D767" s="201" t="str">
        <f t="shared" si="4"/>
        <v/>
      </c>
      <c r="E767" s="201" t="str">
        <f t="shared" si="1"/>
        <v/>
      </c>
      <c r="F767" s="201" t="str">
        <f>IF(COUNTA($N767:$O767)&gt;0,'Input Contracting processes'!$P767,"")</f>
        <v/>
      </c>
      <c r="G767" s="201" t="str">
        <f>IF(COUNTA($N767:$O767)&gt;0,'Input Contracting processes'!$S767,"")</f>
        <v/>
      </c>
      <c r="H767" s="201" t="str">
        <f>IF(COUNTA($N767:$O767)&gt;0,'Input Contracting processes'!$K767,"")</f>
        <v/>
      </c>
      <c r="I767" s="201" t="str">
        <f>IF(COUNTA($N767:$O767)&gt;0,'Input Contracting processes'!$L767,"")</f>
        <v/>
      </c>
      <c r="J767" s="226" t="str">
        <f t="shared" si="15"/>
        <v/>
      </c>
      <c r="K767" s="226" t="str">
        <f t="shared" si="3"/>
        <v/>
      </c>
      <c r="L767" s="206"/>
      <c r="M767" s="221"/>
      <c r="N767" s="217"/>
      <c r="O767" s="165"/>
    </row>
    <row r="768" spans="1:15" ht="12.5">
      <c r="A768" s="220"/>
      <c r="B768" s="205"/>
      <c r="C768" s="201" t="str">
        <f t="shared" si="0"/>
        <v/>
      </c>
      <c r="D768" s="201" t="str">
        <f t="shared" si="4"/>
        <v/>
      </c>
      <c r="E768" s="201" t="str">
        <f t="shared" si="1"/>
        <v/>
      </c>
      <c r="F768" s="201" t="str">
        <f>IF(COUNTA($N768:$O768)&gt;0,'Input Contracting processes'!$P768,"")</f>
        <v/>
      </c>
      <c r="G768" s="201" t="str">
        <f>IF(COUNTA($N768:$O768)&gt;0,'Input Contracting processes'!$S768,"")</f>
        <v/>
      </c>
      <c r="H768" s="201" t="str">
        <f>IF(COUNTA($N768:$O768)&gt;0,'Input Contracting processes'!$K768,"")</f>
        <v/>
      </c>
      <c r="I768" s="201" t="str">
        <f>IF(COUNTA($N768:$O768)&gt;0,'Input Contracting processes'!$L768,"")</f>
        <v/>
      </c>
      <c r="J768" s="226" t="str">
        <f t="shared" si="15"/>
        <v/>
      </c>
      <c r="K768" s="226" t="str">
        <f t="shared" si="3"/>
        <v/>
      </c>
      <c r="L768" s="206"/>
      <c r="M768" s="221"/>
      <c r="N768" s="217"/>
      <c r="O768" s="165"/>
    </row>
    <row r="769" spans="1:15" ht="12.5">
      <c r="A769" s="220"/>
      <c r="B769" s="205"/>
      <c r="C769" s="201" t="str">
        <f t="shared" si="0"/>
        <v/>
      </c>
      <c r="D769" s="201" t="str">
        <f t="shared" si="4"/>
        <v/>
      </c>
      <c r="E769" s="201" t="str">
        <f t="shared" si="1"/>
        <v/>
      </c>
      <c r="F769" s="201" t="str">
        <f>IF(COUNTA($N769:$O769)&gt;0,'Input Contracting processes'!$P769,"")</f>
        <v/>
      </c>
      <c r="G769" s="201" t="str">
        <f>IF(COUNTA($N769:$O769)&gt;0,'Input Contracting processes'!$S769,"")</f>
        <v/>
      </c>
      <c r="H769" s="201" t="str">
        <f>IF(COUNTA($N769:$O769)&gt;0,'Input Contracting processes'!$K769,"")</f>
        <v/>
      </c>
      <c r="I769" s="201" t="str">
        <f>IF(COUNTA($N769:$O769)&gt;0,'Input Contracting processes'!$L769,"")</f>
        <v/>
      </c>
      <c r="J769" s="226" t="str">
        <f t="shared" si="15"/>
        <v/>
      </c>
      <c r="K769" s="226" t="str">
        <f t="shared" si="3"/>
        <v/>
      </c>
      <c r="L769" s="206"/>
      <c r="M769" s="221"/>
      <c r="N769" s="217"/>
      <c r="O769" s="165"/>
    </row>
    <row r="770" spans="1:15" ht="12.5">
      <c r="A770" s="220"/>
      <c r="B770" s="205"/>
      <c r="C770" s="201" t="str">
        <f t="shared" si="0"/>
        <v/>
      </c>
      <c r="D770" s="201" t="str">
        <f t="shared" si="4"/>
        <v/>
      </c>
      <c r="E770" s="201" t="str">
        <f t="shared" si="1"/>
        <v/>
      </c>
      <c r="F770" s="201" t="str">
        <f>IF(COUNTA($N770:$O770)&gt;0,'Input Contracting processes'!$P770,"")</f>
        <v/>
      </c>
      <c r="G770" s="201" t="str">
        <f>IF(COUNTA($N770:$O770)&gt;0,'Input Contracting processes'!$S770,"")</f>
        <v/>
      </c>
      <c r="H770" s="201" t="str">
        <f>IF(COUNTA($N770:$O770)&gt;0,'Input Contracting processes'!$K770,"")</f>
        <v/>
      </c>
      <c r="I770" s="201" t="str">
        <f>IF(COUNTA($N770:$O770)&gt;0,'Input Contracting processes'!$L770,"")</f>
        <v/>
      </c>
      <c r="J770" s="226" t="str">
        <f t="shared" si="15"/>
        <v/>
      </c>
      <c r="K770" s="226" t="str">
        <f t="shared" si="3"/>
        <v/>
      </c>
      <c r="L770" s="206"/>
      <c r="M770" s="221"/>
      <c r="N770" s="217"/>
      <c r="O770" s="165"/>
    </row>
    <row r="771" spans="1:15" ht="12.5">
      <c r="A771" s="220"/>
      <c r="B771" s="205"/>
      <c r="C771" s="201" t="str">
        <f t="shared" si="0"/>
        <v/>
      </c>
      <c r="D771" s="201" t="str">
        <f t="shared" si="4"/>
        <v/>
      </c>
      <c r="E771" s="201" t="str">
        <f t="shared" si="1"/>
        <v/>
      </c>
      <c r="F771" s="201" t="str">
        <f>IF(COUNTA($N771:$O771)&gt;0,'Input Contracting processes'!$P771,"")</f>
        <v/>
      </c>
      <c r="G771" s="201" t="str">
        <f>IF(COUNTA($N771:$O771)&gt;0,'Input Contracting processes'!$S771,"")</f>
        <v/>
      </c>
      <c r="H771" s="201" t="str">
        <f>IF(COUNTA($N771:$O771)&gt;0,'Input Contracting processes'!$K771,"")</f>
        <v/>
      </c>
      <c r="I771" s="201" t="str">
        <f>IF(COUNTA($N771:$O771)&gt;0,'Input Contracting processes'!$L771,"")</f>
        <v/>
      </c>
      <c r="J771" s="226" t="str">
        <f t="shared" si="15"/>
        <v/>
      </c>
      <c r="K771" s="226" t="str">
        <f t="shared" si="3"/>
        <v/>
      </c>
      <c r="L771" s="206"/>
      <c r="M771" s="221"/>
      <c r="N771" s="217"/>
      <c r="O771" s="165"/>
    </row>
    <row r="772" spans="1:15" ht="12.5">
      <c r="A772" s="220"/>
      <c r="B772" s="205"/>
      <c r="C772" s="201" t="str">
        <f t="shared" si="0"/>
        <v/>
      </c>
      <c r="D772" s="201" t="str">
        <f t="shared" si="4"/>
        <v/>
      </c>
      <c r="E772" s="201" t="str">
        <f t="shared" si="1"/>
        <v/>
      </c>
      <c r="F772" s="201" t="str">
        <f>IF(COUNTA($N772:$O772)&gt;0,'Input Contracting processes'!$P772,"")</f>
        <v/>
      </c>
      <c r="G772" s="201" t="str">
        <f>IF(COUNTA($N772:$O772)&gt;0,'Input Contracting processes'!$S772,"")</f>
        <v/>
      </c>
      <c r="H772" s="201" t="str">
        <f>IF(COUNTA($N772:$O772)&gt;0,'Input Contracting processes'!$K772,"")</f>
        <v/>
      </c>
      <c r="I772" s="201" t="str">
        <f>IF(COUNTA($N772:$O772)&gt;0,'Input Contracting processes'!$L772,"")</f>
        <v/>
      </c>
      <c r="J772" s="226" t="str">
        <f t="shared" si="15"/>
        <v/>
      </c>
      <c r="K772" s="226" t="str">
        <f t="shared" si="3"/>
        <v/>
      </c>
      <c r="L772" s="206"/>
      <c r="M772" s="221"/>
      <c r="N772" s="217"/>
      <c r="O772" s="165"/>
    </row>
    <row r="773" spans="1:15" ht="12.5">
      <c r="A773" s="220"/>
      <c r="B773" s="205"/>
      <c r="C773" s="201" t="str">
        <f t="shared" si="0"/>
        <v/>
      </c>
      <c r="D773" s="201" t="str">
        <f t="shared" si="4"/>
        <v/>
      </c>
      <c r="E773" s="201" t="str">
        <f t="shared" si="1"/>
        <v/>
      </c>
      <c r="F773" s="201" t="str">
        <f>IF(COUNTA($N773:$O773)&gt;0,'Input Contracting processes'!$P773,"")</f>
        <v/>
      </c>
      <c r="G773" s="201" t="str">
        <f>IF(COUNTA($N773:$O773)&gt;0,'Input Contracting processes'!$S773,"")</f>
        <v/>
      </c>
      <c r="H773" s="201" t="str">
        <f>IF(COUNTA($N773:$O773)&gt;0,'Input Contracting processes'!$K773,"")</f>
        <v/>
      </c>
      <c r="I773" s="201" t="str">
        <f>IF(COUNTA($N773:$O773)&gt;0,'Input Contracting processes'!$L773,"")</f>
        <v/>
      </c>
      <c r="J773" s="226" t="str">
        <f t="shared" si="15"/>
        <v/>
      </c>
      <c r="K773" s="226" t="str">
        <f t="shared" si="3"/>
        <v/>
      </c>
      <c r="L773" s="206"/>
      <c r="M773" s="221"/>
      <c r="N773" s="217"/>
      <c r="O773" s="165"/>
    </row>
    <row r="774" spans="1:15" ht="12.5">
      <c r="A774" s="220"/>
      <c r="B774" s="205"/>
      <c r="C774" s="201" t="str">
        <f t="shared" si="0"/>
        <v/>
      </c>
      <c r="D774" s="201" t="str">
        <f t="shared" si="4"/>
        <v/>
      </c>
      <c r="E774" s="201" t="str">
        <f t="shared" si="1"/>
        <v/>
      </c>
      <c r="F774" s="201" t="str">
        <f>IF(COUNTA($N774:$O774)&gt;0,'Input Contracting processes'!$P774,"")</f>
        <v/>
      </c>
      <c r="G774" s="201" t="str">
        <f>IF(COUNTA($N774:$O774)&gt;0,'Input Contracting processes'!$S774,"")</f>
        <v/>
      </c>
      <c r="H774" s="201" t="str">
        <f>IF(COUNTA($N774:$O774)&gt;0,'Input Contracting processes'!$K774,"")</f>
        <v/>
      </c>
      <c r="I774" s="201" t="str">
        <f>IF(COUNTA($N774:$O774)&gt;0,'Input Contracting processes'!$L774,"")</f>
        <v/>
      </c>
      <c r="J774" s="226" t="str">
        <f t="shared" si="15"/>
        <v/>
      </c>
      <c r="K774" s="226" t="str">
        <f t="shared" si="3"/>
        <v/>
      </c>
      <c r="L774" s="206"/>
      <c r="M774" s="221"/>
      <c r="N774" s="217"/>
      <c r="O774" s="165"/>
    </row>
    <row r="775" spans="1:15" ht="12.5">
      <c r="A775" s="220"/>
      <c r="B775" s="205"/>
      <c r="C775" s="201" t="str">
        <f t="shared" si="0"/>
        <v/>
      </c>
      <c r="D775" s="201" t="str">
        <f t="shared" si="4"/>
        <v/>
      </c>
      <c r="E775" s="201" t="str">
        <f t="shared" si="1"/>
        <v/>
      </c>
      <c r="F775" s="201" t="str">
        <f>IF(COUNTA($N775:$O775)&gt;0,'Input Contracting processes'!$P775,"")</f>
        <v/>
      </c>
      <c r="G775" s="201" t="str">
        <f>IF(COUNTA($N775:$O775)&gt;0,'Input Contracting processes'!$S775,"")</f>
        <v/>
      </c>
      <c r="H775" s="201" t="str">
        <f>IF(COUNTA($N775:$O775)&gt;0,'Input Contracting processes'!$K775,"")</f>
        <v/>
      </c>
      <c r="I775" s="201" t="str">
        <f>IF(COUNTA($N775:$O775)&gt;0,'Input Contracting processes'!$L775,"")</f>
        <v/>
      </c>
      <c r="J775" s="226" t="str">
        <f t="shared" ref="J775:J838" si="16">IF(NOT(ISBLANK($O775)),currency,"")</f>
        <v/>
      </c>
      <c r="K775" s="226" t="str">
        <f t="shared" si="3"/>
        <v/>
      </c>
      <c r="L775" s="206"/>
      <c r="M775" s="221"/>
      <c r="N775" s="217"/>
      <c r="O775" s="165"/>
    </row>
    <row r="776" spans="1:15" ht="12.5">
      <c r="A776" s="220"/>
      <c r="B776" s="205"/>
      <c r="C776" s="201" t="str">
        <f t="shared" si="0"/>
        <v/>
      </c>
      <c r="D776" s="201" t="str">
        <f t="shared" si="4"/>
        <v/>
      </c>
      <c r="E776" s="201" t="str">
        <f t="shared" si="1"/>
        <v/>
      </c>
      <c r="F776" s="201" t="str">
        <f>IF(COUNTA($N776:$O776)&gt;0,'Input Contracting processes'!$P776,"")</f>
        <v/>
      </c>
      <c r="G776" s="201" t="str">
        <f>IF(COUNTA($N776:$O776)&gt;0,'Input Contracting processes'!$S776,"")</f>
        <v/>
      </c>
      <c r="H776" s="201" t="str">
        <f>IF(COUNTA($N776:$O776)&gt;0,'Input Contracting processes'!$K776,"")</f>
        <v/>
      </c>
      <c r="I776" s="201" t="str">
        <f>IF(COUNTA($N776:$O776)&gt;0,'Input Contracting processes'!$L776,"")</f>
        <v/>
      </c>
      <c r="J776" s="226" t="str">
        <f t="shared" si="16"/>
        <v/>
      </c>
      <c r="K776" s="226" t="str">
        <f t="shared" si="3"/>
        <v/>
      </c>
      <c r="L776" s="206"/>
      <c r="M776" s="221"/>
      <c r="N776" s="217"/>
      <c r="O776" s="165"/>
    </row>
    <row r="777" spans="1:15" ht="12.5">
      <c r="A777" s="220"/>
      <c r="B777" s="205"/>
      <c r="C777" s="201" t="str">
        <f t="shared" si="0"/>
        <v/>
      </c>
      <c r="D777" s="201" t="str">
        <f t="shared" si="4"/>
        <v/>
      </c>
      <c r="E777" s="201" t="str">
        <f t="shared" si="1"/>
        <v/>
      </c>
      <c r="F777" s="201" t="str">
        <f>IF(COUNTA($N777:$O777)&gt;0,'Input Contracting processes'!$P777,"")</f>
        <v/>
      </c>
      <c r="G777" s="201" t="str">
        <f>IF(COUNTA($N777:$O777)&gt;0,'Input Contracting processes'!$S777,"")</f>
        <v/>
      </c>
      <c r="H777" s="201" t="str">
        <f>IF(COUNTA($N777:$O777)&gt;0,'Input Contracting processes'!$K777,"")</f>
        <v/>
      </c>
      <c r="I777" s="201" t="str">
        <f>IF(COUNTA($N777:$O777)&gt;0,'Input Contracting processes'!$L777,"")</f>
        <v/>
      </c>
      <c r="J777" s="226" t="str">
        <f t="shared" si="16"/>
        <v/>
      </c>
      <c r="K777" s="226" t="str">
        <f t="shared" si="3"/>
        <v/>
      </c>
      <c r="L777" s="206"/>
      <c r="M777" s="221"/>
      <c r="N777" s="217"/>
      <c r="O777" s="165"/>
    </row>
    <row r="778" spans="1:15" ht="12.5">
      <c r="A778" s="220"/>
      <c r="B778" s="205"/>
      <c r="C778" s="201" t="str">
        <f t="shared" si="0"/>
        <v/>
      </c>
      <c r="D778" s="201" t="str">
        <f t="shared" si="4"/>
        <v/>
      </c>
      <c r="E778" s="201" t="str">
        <f t="shared" si="1"/>
        <v/>
      </c>
      <c r="F778" s="201" t="str">
        <f>IF(COUNTA($N778:$O778)&gt;0,'Input Contracting processes'!$P778,"")</f>
        <v/>
      </c>
      <c r="G778" s="201" t="str">
        <f>IF(COUNTA($N778:$O778)&gt;0,'Input Contracting processes'!$S778,"")</f>
        <v/>
      </c>
      <c r="H778" s="201" t="str">
        <f>IF(COUNTA($N778:$O778)&gt;0,'Input Contracting processes'!$K778,"")</f>
        <v/>
      </c>
      <c r="I778" s="201" t="str">
        <f>IF(COUNTA($N778:$O778)&gt;0,'Input Contracting processes'!$L778,"")</f>
        <v/>
      </c>
      <c r="J778" s="226" t="str">
        <f t="shared" si="16"/>
        <v/>
      </c>
      <c r="K778" s="226" t="str">
        <f t="shared" si="3"/>
        <v/>
      </c>
      <c r="L778" s="206"/>
      <c r="M778" s="221"/>
      <c r="N778" s="217"/>
      <c r="O778" s="165"/>
    </row>
    <row r="779" spans="1:15" ht="12.5">
      <c r="A779" s="220"/>
      <c r="B779" s="205"/>
      <c r="C779" s="201" t="str">
        <f t="shared" si="0"/>
        <v/>
      </c>
      <c r="D779" s="201" t="str">
        <f t="shared" si="4"/>
        <v/>
      </c>
      <c r="E779" s="201" t="str">
        <f t="shared" si="1"/>
        <v/>
      </c>
      <c r="F779" s="201" t="str">
        <f>IF(COUNTA($N779:$O779)&gt;0,'Input Contracting processes'!$P779,"")</f>
        <v/>
      </c>
      <c r="G779" s="201" t="str">
        <f>IF(COUNTA($N779:$O779)&gt;0,'Input Contracting processes'!$S779,"")</f>
        <v/>
      </c>
      <c r="H779" s="201" t="str">
        <f>IF(COUNTA($N779:$O779)&gt;0,'Input Contracting processes'!$K779,"")</f>
        <v/>
      </c>
      <c r="I779" s="201" t="str">
        <f>IF(COUNTA($N779:$O779)&gt;0,'Input Contracting processes'!$L779,"")</f>
        <v/>
      </c>
      <c r="J779" s="226" t="str">
        <f t="shared" si="16"/>
        <v/>
      </c>
      <c r="K779" s="226" t="str">
        <f t="shared" si="3"/>
        <v/>
      </c>
      <c r="L779" s="206"/>
      <c r="M779" s="221"/>
      <c r="N779" s="217"/>
      <c r="O779" s="165"/>
    </row>
    <row r="780" spans="1:15" ht="12.5">
      <c r="A780" s="220"/>
      <c r="B780" s="205"/>
      <c r="C780" s="201" t="str">
        <f t="shared" si="0"/>
        <v/>
      </c>
      <c r="D780" s="201" t="str">
        <f t="shared" si="4"/>
        <v/>
      </c>
      <c r="E780" s="201" t="str">
        <f t="shared" si="1"/>
        <v/>
      </c>
      <c r="F780" s="201" t="str">
        <f>IF(COUNTA($N780:$O780)&gt;0,'Input Contracting processes'!$P780,"")</f>
        <v/>
      </c>
      <c r="G780" s="201" t="str">
        <f>IF(COUNTA($N780:$O780)&gt;0,'Input Contracting processes'!$S780,"")</f>
        <v/>
      </c>
      <c r="H780" s="201" t="str">
        <f>IF(COUNTA($N780:$O780)&gt;0,'Input Contracting processes'!$K780,"")</f>
        <v/>
      </c>
      <c r="I780" s="201" t="str">
        <f>IF(COUNTA($N780:$O780)&gt;0,'Input Contracting processes'!$L780,"")</f>
        <v/>
      </c>
      <c r="J780" s="226" t="str">
        <f t="shared" si="16"/>
        <v/>
      </c>
      <c r="K780" s="226" t="str">
        <f t="shared" si="3"/>
        <v/>
      </c>
      <c r="L780" s="206"/>
      <c r="M780" s="221"/>
      <c r="N780" s="217"/>
      <c r="O780" s="165"/>
    </row>
    <row r="781" spans="1:15" ht="12.5">
      <c r="A781" s="220"/>
      <c r="B781" s="205"/>
      <c r="C781" s="201" t="str">
        <f t="shared" si="0"/>
        <v/>
      </c>
      <c r="D781" s="201" t="str">
        <f t="shared" si="4"/>
        <v/>
      </c>
      <c r="E781" s="201" t="str">
        <f t="shared" si="1"/>
        <v/>
      </c>
      <c r="F781" s="201" t="str">
        <f>IF(COUNTA($N781:$O781)&gt;0,'Input Contracting processes'!$P781,"")</f>
        <v/>
      </c>
      <c r="G781" s="201" t="str">
        <f>IF(COUNTA($N781:$O781)&gt;0,'Input Contracting processes'!$S781,"")</f>
        <v/>
      </c>
      <c r="H781" s="201" t="str">
        <f>IF(COUNTA($N781:$O781)&gt;0,'Input Contracting processes'!$K781,"")</f>
        <v/>
      </c>
      <c r="I781" s="201" t="str">
        <f>IF(COUNTA($N781:$O781)&gt;0,'Input Contracting processes'!$L781,"")</f>
        <v/>
      </c>
      <c r="J781" s="226" t="str">
        <f t="shared" si="16"/>
        <v/>
      </c>
      <c r="K781" s="226" t="str">
        <f t="shared" si="3"/>
        <v/>
      </c>
      <c r="L781" s="206"/>
      <c r="M781" s="221"/>
      <c r="N781" s="217"/>
      <c r="O781" s="165"/>
    </row>
    <row r="782" spans="1:15" ht="12.5">
      <c r="A782" s="220"/>
      <c r="B782" s="205"/>
      <c r="C782" s="201" t="str">
        <f t="shared" si="0"/>
        <v/>
      </c>
      <c r="D782" s="201" t="str">
        <f t="shared" si="4"/>
        <v/>
      </c>
      <c r="E782" s="201" t="str">
        <f t="shared" si="1"/>
        <v/>
      </c>
      <c r="F782" s="201" t="str">
        <f>IF(COUNTA($N782:$O782)&gt;0,'Input Contracting processes'!$P782,"")</f>
        <v/>
      </c>
      <c r="G782" s="201" t="str">
        <f>IF(COUNTA($N782:$O782)&gt;0,'Input Contracting processes'!$S782,"")</f>
        <v/>
      </c>
      <c r="H782" s="201" t="str">
        <f>IF(COUNTA($N782:$O782)&gt;0,'Input Contracting processes'!$K782,"")</f>
        <v/>
      </c>
      <c r="I782" s="201" t="str">
        <f>IF(COUNTA($N782:$O782)&gt;0,'Input Contracting processes'!$L782,"")</f>
        <v/>
      </c>
      <c r="J782" s="226" t="str">
        <f t="shared" si="16"/>
        <v/>
      </c>
      <c r="K782" s="226" t="str">
        <f t="shared" si="3"/>
        <v/>
      </c>
      <c r="L782" s="206"/>
      <c r="M782" s="221"/>
      <c r="N782" s="217"/>
      <c r="O782" s="165"/>
    </row>
    <row r="783" spans="1:15" ht="12.5">
      <c r="A783" s="220"/>
      <c r="B783" s="205"/>
      <c r="C783" s="201" t="str">
        <f t="shared" si="0"/>
        <v/>
      </c>
      <c r="D783" s="201" t="str">
        <f t="shared" si="4"/>
        <v/>
      </c>
      <c r="E783" s="201" t="str">
        <f t="shared" si="1"/>
        <v/>
      </c>
      <c r="F783" s="201" t="str">
        <f>IF(COUNTA($N783:$O783)&gt;0,'Input Contracting processes'!$P783,"")</f>
        <v/>
      </c>
      <c r="G783" s="201" t="str">
        <f>IF(COUNTA($N783:$O783)&gt;0,'Input Contracting processes'!$S783,"")</f>
        <v/>
      </c>
      <c r="H783" s="201" t="str">
        <f>IF(COUNTA($N783:$O783)&gt;0,'Input Contracting processes'!$K783,"")</f>
        <v/>
      </c>
      <c r="I783" s="201" t="str">
        <f>IF(COUNTA($N783:$O783)&gt;0,'Input Contracting processes'!$L783,"")</f>
        <v/>
      </c>
      <c r="J783" s="226" t="str">
        <f t="shared" si="16"/>
        <v/>
      </c>
      <c r="K783" s="226" t="str">
        <f t="shared" si="3"/>
        <v/>
      </c>
      <c r="L783" s="206"/>
      <c r="M783" s="221"/>
      <c r="N783" s="217"/>
      <c r="O783" s="165"/>
    </row>
    <row r="784" spans="1:15" ht="12.5">
      <c r="A784" s="220"/>
      <c r="B784" s="205"/>
      <c r="C784" s="201" t="str">
        <f t="shared" si="0"/>
        <v/>
      </c>
      <c r="D784" s="201" t="str">
        <f t="shared" si="4"/>
        <v/>
      </c>
      <c r="E784" s="201" t="str">
        <f t="shared" si="1"/>
        <v/>
      </c>
      <c r="F784" s="201" t="str">
        <f>IF(COUNTA($N784:$O784)&gt;0,'Input Contracting processes'!$P784,"")</f>
        <v/>
      </c>
      <c r="G784" s="201" t="str">
        <f>IF(COUNTA($N784:$O784)&gt;0,'Input Contracting processes'!$S784,"")</f>
        <v/>
      </c>
      <c r="H784" s="201" t="str">
        <f>IF(COUNTA($N784:$O784)&gt;0,'Input Contracting processes'!$K784,"")</f>
        <v/>
      </c>
      <c r="I784" s="201" t="str">
        <f>IF(COUNTA($N784:$O784)&gt;0,'Input Contracting processes'!$L784,"")</f>
        <v/>
      </c>
      <c r="J784" s="226" t="str">
        <f t="shared" si="16"/>
        <v/>
      </c>
      <c r="K784" s="226" t="str">
        <f t="shared" si="3"/>
        <v/>
      </c>
      <c r="L784" s="206"/>
      <c r="M784" s="221"/>
      <c r="N784" s="217"/>
      <c r="O784" s="165"/>
    </row>
    <row r="785" spans="1:15" ht="12.5">
      <c r="A785" s="220"/>
      <c r="B785" s="205"/>
      <c r="C785" s="201" t="str">
        <f t="shared" si="0"/>
        <v/>
      </c>
      <c r="D785" s="201" t="str">
        <f t="shared" si="4"/>
        <v/>
      </c>
      <c r="E785" s="201" t="str">
        <f t="shared" si="1"/>
        <v/>
      </c>
      <c r="F785" s="201" t="str">
        <f>IF(COUNTA($N785:$O785)&gt;0,'Input Contracting processes'!$P785,"")</f>
        <v/>
      </c>
      <c r="G785" s="201" t="str">
        <f>IF(COUNTA($N785:$O785)&gt;0,'Input Contracting processes'!$S785,"")</f>
        <v/>
      </c>
      <c r="H785" s="201" t="str">
        <f>IF(COUNTA($N785:$O785)&gt;0,'Input Contracting processes'!$K785,"")</f>
        <v/>
      </c>
      <c r="I785" s="201" t="str">
        <f>IF(COUNTA($N785:$O785)&gt;0,'Input Contracting processes'!$L785,"")</f>
        <v/>
      </c>
      <c r="J785" s="226" t="str">
        <f t="shared" si="16"/>
        <v/>
      </c>
      <c r="K785" s="226" t="str">
        <f t="shared" si="3"/>
        <v/>
      </c>
      <c r="L785" s="206"/>
      <c r="M785" s="221"/>
      <c r="N785" s="217"/>
      <c r="O785" s="165"/>
    </row>
    <row r="786" spans="1:15" ht="12.5">
      <c r="A786" s="220"/>
      <c r="B786" s="205"/>
      <c r="C786" s="201" t="str">
        <f t="shared" si="0"/>
        <v/>
      </c>
      <c r="D786" s="201" t="str">
        <f t="shared" si="4"/>
        <v/>
      </c>
      <c r="E786" s="201" t="str">
        <f t="shared" si="1"/>
        <v/>
      </c>
      <c r="F786" s="201" t="str">
        <f>IF(COUNTA($N786:$O786)&gt;0,'Input Contracting processes'!$P786,"")</f>
        <v/>
      </c>
      <c r="G786" s="201" t="str">
        <f>IF(COUNTA($N786:$O786)&gt;0,'Input Contracting processes'!$S786,"")</f>
        <v/>
      </c>
      <c r="H786" s="201" t="str">
        <f>IF(COUNTA($N786:$O786)&gt;0,'Input Contracting processes'!$K786,"")</f>
        <v/>
      </c>
      <c r="I786" s="201" t="str">
        <f>IF(COUNTA($N786:$O786)&gt;0,'Input Contracting processes'!$L786,"")</f>
        <v/>
      </c>
      <c r="J786" s="226" t="str">
        <f t="shared" si="16"/>
        <v/>
      </c>
      <c r="K786" s="226" t="str">
        <f t="shared" si="3"/>
        <v/>
      </c>
      <c r="L786" s="206"/>
      <c r="M786" s="221"/>
      <c r="N786" s="217"/>
      <c r="O786" s="165"/>
    </row>
    <row r="787" spans="1:15" ht="12.5">
      <c r="A787" s="220"/>
      <c r="B787" s="205"/>
      <c r="C787" s="201" t="str">
        <f t="shared" si="0"/>
        <v/>
      </c>
      <c r="D787" s="201" t="str">
        <f t="shared" si="4"/>
        <v/>
      </c>
      <c r="E787" s="201" t="str">
        <f t="shared" si="1"/>
        <v/>
      </c>
      <c r="F787" s="201" t="str">
        <f>IF(COUNTA($N787:$O787)&gt;0,'Input Contracting processes'!$P787,"")</f>
        <v/>
      </c>
      <c r="G787" s="201" t="str">
        <f>IF(COUNTA($N787:$O787)&gt;0,'Input Contracting processes'!$S787,"")</f>
        <v/>
      </c>
      <c r="H787" s="201" t="str">
        <f>IF(COUNTA($N787:$O787)&gt;0,'Input Contracting processes'!$K787,"")</f>
        <v/>
      </c>
      <c r="I787" s="201" t="str">
        <f>IF(COUNTA($N787:$O787)&gt;0,'Input Contracting processes'!$L787,"")</f>
        <v/>
      </c>
      <c r="J787" s="226" t="str">
        <f t="shared" si="16"/>
        <v/>
      </c>
      <c r="K787" s="226" t="str">
        <f t="shared" si="3"/>
        <v/>
      </c>
      <c r="L787" s="206"/>
      <c r="M787" s="221"/>
      <c r="N787" s="217"/>
      <c r="O787" s="165"/>
    </row>
    <row r="788" spans="1:15" ht="12.5">
      <c r="A788" s="220"/>
      <c r="B788" s="205"/>
      <c r="C788" s="201" t="str">
        <f t="shared" si="0"/>
        <v/>
      </c>
      <c r="D788" s="201" t="str">
        <f t="shared" si="4"/>
        <v/>
      </c>
      <c r="E788" s="201" t="str">
        <f t="shared" si="1"/>
        <v/>
      </c>
      <c r="F788" s="201" t="str">
        <f>IF(COUNTA($N788:$O788)&gt;0,'Input Contracting processes'!$P788,"")</f>
        <v/>
      </c>
      <c r="G788" s="201" t="str">
        <f>IF(COUNTA($N788:$O788)&gt;0,'Input Contracting processes'!$S788,"")</f>
        <v/>
      </c>
      <c r="H788" s="201" t="str">
        <f>IF(COUNTA($N788:$O788)&gt;0,'Input Contracting processes'!$K788,"")</f>
        <v/>
      </c>
      <c r="I788" s="201" t="str">
        <f>IF(COUNTA($N788:$O788)&gt;0,'Input Contracting processes'!$L788,"")</f>
        <v/>
      </c>
      <c r="J788" s="226" t="str">
        <f t="shared" si="16"/>
        <v/>
      </c>
      <c r="K788" s="226" t="str">
        <f t="shared" si="3"/>
        <v/>
      </c>
      <c r="L788" s="206"/>
      <c r="M788" s="221"/>
      <c r="N788" s="217"/>
      <c r="O788" s="165"/>
    </row>
    <row r="789" spans="1:15" ht="12.5">
      <c r="A789" s="220"/>
      <c r="B789" s="205"/>
      <c r="C789" s="201" t="str">
        <f t="shared" si="0"/>
        <v/>
      </c>
      <c r="D789" s="201" t="str">
        <f t="shared" si="4"/>
        <v/>
      </c>
      <c r="E789" s="201" t="str">
        <f t="shared" si="1"/>
        <v/>
      </c>
      <c r="F789" s="201" t="str">
        <f>IF(COUNTA($N789:$O789)&gt;0,'Input Contracting processes'!$P789,"")</f>
        <v/>
      </c>
      <c r="G789" s="201" t="str">
        <f>IF(COUNTA($N789:$O789)&gt;0,'Input Contracting processes'!$S789,"")</f>
        <v/>
      </c>
      <c r="H789" s="201" t="str">
        <f>IF(COUNTA($N789:$O789)&gt;0,'Input Contracting processes'!$K789,"")</f>
        <v/>
      </c>
      <c r="I789" s="201" t="str">
        <f>IF(COUNTA($N789:$O789)&gt;0,'Input Contracting processes'!$L789,"")</f>
        <v/>
      </c>
      <c r="J789" s="226" t="str">
        <f t="shared" si="16"/>
        <v/>
      </c>
      <c r="K789" s="226" t="str">
        <f t="shared" si="3"/>
        <v/>
      </c>
      <c r="L789" s="206"/>
      <c r="M789" s="221"/>
      <c r="N789" s="217"/>
      <c r="O789" s="165"/>
    </row>
    <row r="790" spans="1:15" ht="12.5">
      <c r="A790" s="220"/>
      <c r="B790" s="205"/>
      <c r="C790" s="201" t="str">
        <f t="shared" si="0"/>
        <v/>
      </c>
      <c r="D790" s="201" t="str">
        <f t="shared" si="4"/>
        <v/>
      </c>
      <c r="E790" s="201" t="str">
        <f t="shared" si="1"/>
        <v/>
      </c>
      <c r="F790" s="201" t="str">
        <f>IF(COUNTA($N790:$O790)&gt;0,'Input Contracting processes'!$P790,"")</f>
        <v/>
      </c>
      <c r="G790" s="201" t="str">
        <f>IF(COUNTA($N790:$O790)&gt;0,'Input Contracting processes'!$S790,"")</f>
        <v/>
      </c>
      <c r="H790" s="201" t="str">
        <f>IF(COUNTA($N790:$O790)&gt;0,'Input Contracting processes'!$K790,"")</f>
        <v/>
      </c>
      <c r="I790" s="201" t="str">
        <f>IF(COUNTA($N790:$O790)&gt;0,'Input Contracting processes'!$L790,"")</f>
        <v/>
      </c>
      <c r="J790" s="226" t="str">
        <f t="shared" si="16"/>
        <v/>
      </c>
      <c r="K790" s="226" t="str">
        <f t="shared" si="3"/>
        <v/>
      </c>
      <c r="L790" s="206"/>
      <c r="M790" s="221"/>
      <c r="N790" s="217"/>
      <c r="O790" s="165"/>
    </row>
    <row r="791" spans="1:15" ht="12.5">
      <c r="A791" s="220"/>
      <c r="B791" s="205"/>
      <c r="C791" s="201" t="str">
        <f t="shared" si="0"/>
        <v/>
      </c>
      <c r="D791" s="201" t="str">
        <f t="shared" si="4"/>
        <v/>
      </c>
      <c r="E791" s="201" t="str">
        <f t="shared" si="1"/>
        <v/>
      </c>
      <c r="F791" s="201" t="str">
        <f>IF(COUNTA($N791:$O791)&gt;0,'Input Contracting processes'!$P791,"")</f>
        <v/>
      </c>
      <c r="G791" s="201" t="str">
        <f>IF(COUNTA($N791:$O791)&gt;0,'Input Contracting processes'!$S791,"")</f>
        <v/>
      </c>
      <c r="H791" s="201" t="str">
        <f>IF(COUNTA($N791:$O791)&gt;0,'Input Contracting processes'!$K791,"")</f>
        <v/>
      </c>
      <c r="I791" s="201" t="str">
        <f>IF(COUNTA($N791:$O791)&gt;0,'Input Contracting processes'!$L791,"")</f>
        <v/>
      </c>
      <c r="J791" s="226" t="str">
        <f t="shared" si="16"/>
        <v/>
      </c>
      <c r="K791" s="226" t="str">
        <f t="shared" si="3"/>
        <v/>
      </c>
      <c r="L791" s="206"/>
      <c r="M791" s="221"/>
      <c r="N791" s="217"/>
      <c r="O791" s="165"/>
    </row>
    <row r="792" spans="1:15" ht="12.5">
      <c r="A792" s="220"/>
      <c r="B792" s="205"/>
      <c r="C792" s="201" t="str">
        <f t="shared" si="0"/>
        <v/>
      </c>
      <c r="D792" s="201" t="str">
        <f t="shared" si="4"/>
        <v/>
      </c>
      <c r="E792" s="201" t="str">
        <f t="shared" si="1"/>
        <v/>
      </c>
      <c r="F792" s="201" t="str">
        <f>IF(COUNTA($N792:$O792)&gt;0,'Input Contracting processes'!$P792,"")</f>
        <v/>
      </c>
      <c r="G792" s="201" t="str">
        <f>IF(COUNTA($N792:$O792)&gt;0,'Input Contracting processes'!$S792,"")</f>
        <v/>
      </c>
      <c r="H792" s="201" t="str">
        <f>IF(COUNTA($N792:$O792)&gt;0,'Input Contracting processes'!$K792,"")</f>
        <v/>
      </c>
      <c r="I792" s="201" t="str">
        <f>IF(COUNTA($N792:$O792)&gt;0,'Input Contracting processes'!$L792,"")</f>
        <v/>
      </c>
      <c r="J792" s="226" t="str">
        <f t="shared" si="16"/>
        <v/>
      </c>
      <c r="K792" s="226" t="str">
        <f t="shared" si="3"/>
        <v/>
      </c>
      <c r="L792" s="206"/>
      <c r="M792" s="221"/>
      <c r="N792" s="217"/>
      <c r="O792" s="165"/>
    </row>
    <row r="793" spans="1:15" ht="12.5">
      <c r="A793" s="220"/>
      <c r="B793" s="205"/>
      <c r="C793" s="201" t="str">
        <f t="shared" si="0"/>
        <v/>
      </c>
      <c r="D793" s="201" t="str">
        <f t="shared" si="4"/>
        <v/>
      </c>
      <c r="E793" s="201" t="str">
        <f t="shared" si="1"/>
        <v/>
      </c>
      <c r="F793" s="201" t="str">
        <f>IF(COUNTA($N793:$O793)&gt;0,'Input Contracting processes'!$P793,"")</f>
        <v/>
      </c>
      <c r="G793" s="201" t="str">
        <f>IF(COUNTA($N793:$O793)&gt;0,'Input Contracting processes'!$S793,"")</f>
        <v/>
      </c>
      <c r="H793" s="201" t="str">
        <f>IF(COUNTA($N793:$O793)&gt;0,'Input Contracting processes'!$K793,"")</f>
        <v/>
      </c>
      <c r="I793" s="201" t="str">
        <f>IF(COUNTA($N793:$O793)&gt;0,'Input Contracting processes'!$L793,"")</f>
        <v/>
      </c>
      <c r="J793" s="226" t="str">
        <f t="shared" si="16"/>
        <v/>
      </c>
      <c r="K793" s="226" t="str">
        <f t="shared" si="3"/>
        <v/>
      </c>
      <c r="L793" s="206"/>
      <c r="M793" s="221"/>
      <c r="N793" s="217"/>
      <c r="O793" s="165"/>
    </row>
    <row r="794" spans="1:15" ht="12.5">
      <c r="A794" s="220"/>
      <c r="B794" s="205"/>
      <c r="C794" s="201" t="str">
        <f t="shared" si="0"/>
        <v/>
      </c>
      <c r="D794" s="201" t="str">
        <f t="shared" si="4"/>
        <v/>
      </c>
      <c r="E794" s="201" t="str">
        <f t="shared" si="1"/>
        <v/>
      </c>
      <c r="F794" s="201" t="str">
        <f>IF(COUNTA($N794:$O794)&gt;0,'Input Contracting processes'!$P794,"")</f>
        <v/>
      </c>
      <c r="G794" s="201" t="str">
        <f>IF(COUNTA($N794:$O794)&gt;0,'Input Contracting processes'!$S794,"")</f>
        <v/>
      </c>
      <c r="H794" s="201" t="str">
        <f>IF(COUNTA($N794:$O794)&gt;0,'Input Contracting processes'!$K794,"")</f>
        <v/>
      </c>
      <c r="I794" s="201" t="str">
        <f>IF(COUNTA($N794:$O794)&gt;0,'Input Contracting processes'!$L794,"")</f>
        <v/>
      </c>
      <c r="J794" s="226" t="str">
        <f t="shared" si="16"/>
        <v/>
      </c>
      <c r="K794" s="226" t="str">
        <f t="shared" si="3"/>
        <v/>
      </c>
      <c r="L794" s="206"/>
      <c r="M794" s="221"/>
      <c r="N794" s="217"/>
      <c r="O794" s="165"/>
    </row>
    <row r="795" spans="1:15" ht="12.5">
      <c r="A795" s="220"/>
      <c r="B795" s="205"/>
      <c r="C795" s="201" t="str">
        <f t="shared" si="0"/>
        <v/>
      </c>
      <c r="D795" s="201" t="str">
        <f t="shared" si="4"/>
        <v/>
      </c>
      <c r="E795" s="201" t="str">
        <f t="shared" si="1"/>
        <v/>
      </c>
      <c r="F795" s="201" t="str">
        <f>IF(COUNTA($N795:$O795)&gt;0,'Input Contracting processes'!$P795,"")</f>
        <v/>
      </c>
      <c r="G795" s="201" t="str">
        <f>IF(COUNTA($N795:$O795)&gt;0,'Input Contracting processes'!$S795,"")</f>
        <v/>
      </c>
      <c r="H795" s="201" t="str">
        <f>IF(COUNTA($N795:$O795)&gt;0,'Input Contracting processes'!$K795,"")</f>
        <v/>
      </c>
      <c r="I795" s="201" t="str">
        <f>IF(COUNTA($N795:$O795)&gt;0,'Input Contracting processes'!$L795,"")</f>
        <v/>
      </c>
      <c r="J795" s="226" t="str">
        <f t="shared" si="16"/>
        <v/>
      </c>
      <c r="K795" s="226" t="str">
        <f t="shared" si="3"/>
        <v/>
      </c>
      <c r="L795" s="206"/>
      <c r="M795" s="221"/>
      <c r="N795" s="217"/>
      <c r="O795" s="165"/>
    </row>
    <row r="796" spans="1:15" ht="12.5">
      <c r="A796" s="220"/>
      <c r="B796" s="205"/>
      <c r="C796" s="201" t="str">
        <f t="shared" si="0"/>
        <v/>
      </c>
      <c r="D796" s="201" t="str">
        <f t="shared" si="4"/>
        <v/>
      </c>
      <c r="E796" s="201" t="str">
        <f t="shared" si="1"/>
        <v/>
      </c>
      <c r="F796" s="201" t="str">
        <f>IF(COUNTA($N796:$O796)&gt;0,'Input Contracting processes'!$P796,"")</f>
        <v/>
      </c>
      <c r="G796" s="201" t="str">
        <f>IF(COUNTA($N796:$O796)&gt;0,'Input Contracting processes'!$S796,"")</f>
        <v/>
      </c>
      <c r="H796" s="201" t="str">
        <f>IF(COUNTA($N796:$O796)&gt;0,'Input Contracting processes'!$K796,"")</f>
        <v/>
      </c>
      <c r="I796" s="201" t="str">
        <f>IF(COUNTA($N796:$O796)&gt;0,'Input Contracting processes'!$L796,"")</f>
        <v/>
      </c>
      <c r="J796" s="226" t="str">
        <f t="shared" si="16"/>
        <v/>
      </c>
      <c r="K796" s="226" t="str">
        <f t="shared" si="3"/>
        <v/>
      </c>
      <c r="L796" s="206"/>
      <c r="M796" s="221"/>
      <c r="N796" s="217"/>
      <c r="O796" s="165"/>
    </row>
    <row r="797" spans="1:15" ht="12.5">
      <c r="A797" s="220"/>
      <c r="B797" s="205"/>
      <c r="C797" s="201" t="str">
        <f t="shared" si="0"/>
        <v/>
      </c>
      <c r="D797" s="201" t="str">
        <f t="shared" si="4"/>
        <v/>
      </c>
      <c r="E797" s="201" t="str">
        <f t="shared" si="1"/>
        <v/>
      </c>
      <c r="F797" s="201" t="str">
        <f>IF(COUNTA($N797:$O797)&gt;0,'Input Contracting processes'!$P797,"")</f>
        <v/>
      </c>
      <c r="G797" s="201" t="str">
        <f>IF(COUNTA($N797:$O797)&gt;0,'Input Contracting processes'!$S797,"")</f>
        <v/>
      </c>
      <c r="H797" s="201" t="str">
        <f>IF(COUNTA($N797:$O797)&gt;0,'Input Contracting processes'!$K797,"")</f>
        <v/>
      </c>
      <c r="I797" s="201" t="str">
        <f>IF(COUNTA($N797:$O797)&gt;0,'Input Contracting processes'!$L797,"")</f>
        <v/>
      </c>
      <c r="J797" s="226" t="str">
        <f t="shared" si="16"/>
        <v/>
      </c>
      <c r="K797" s="226" t="str">
        <f t="shared" si="3"/>
        <v/>
      </c>
      <c r="L797" s="206"/>
      <c r="M797" s="221"/>
      <c r="N797" s="217"/>
      <c r="O797" s="165"/>
    </row>
    <row r="798" spans="1:15" ht="12.5">
      <c r="A798" s="220"/>
      <c r="B798" s="205"/>
      <c r="C798" s="201" t="str">
        <f t="shared" si="0"/>
        <v/>
      </c>
      <c r="D798" s="201" t="str">
        <f t="shared" si="4"/>
        <v/>
      </c>
      <c r="E798" s="201" t="str">
        <f t="shared" si="1"/>
        <v/>
      </c>
      <c r="F798" s="201" t="str">
        <f>IF(COUNTA($N798:$O798)&gt;0,'Input Contracting processes'!$P798,"")</f>
        <v/>
      </c>
      <c r="G798" s="201" t="str">
        <f>IF(COUNTA($N798:$O798)&gt;0,'Input Contracting processes'!$S798,"")</f>
        <v/>
      </c>
      <c r="H798" s="201" t="str">
        <f>IF(COUNTA($N798:$O798)&gt;0,'Input Contracting processes'!$K798,"")</f>
        <v/>
      </c>
      <c r="I798" s="201" t="str">
        <f>IF(COUNTA($N798:$O798)&gt;0,'Input Contracting processes'!$L798,"")</f>
        <v/>
      </c>
      <c r="J798" s="226" t="str">
        <f t="shared" si="16"/>
        <v/>
      </c>
      <c r="K798" s="226" t="str">
        <f t="shared" si="3"/>
        <v/>
      </c>
      <c r="L798" s="206"/>
      <c r="M798" s="221"/>
      <c r="N798" s="217"/>
      <c r="O798" s="165"/>
    </row>
    <row r="799" spans="1:15" ht="12.5">
      <c r="A799" s="220"/>
      <c r="B799" s="205"/>
      <c r="C799" s="201" t="str">
        <f t="shared" si="0"/>
        <v/>
      </c>
      <c r="D799" s="201" t="str">
        <f t="shared" si="4"/>
        <v/>
      </c>
      <c r="E799" s="201" t="str">
        <f t="shared" si="1"/>
        <v/>
      </c>
      <c r="F799" s="201" t="str">
        <f>IF(COUNTA($N799:$O799)&gt;0,'Input Contracting processes'!$P799,"")</f>
        <v/>
      </c>
      <c r="G799" s="201" t="str">
        <f>IF(COUNTA($N799:$O799)&gt;0,'Input Contracting processes'!$S799,"")</f>
        <v/>
      </c>
      <c r="H799" s="201" t="str">
        <f>IF(COUNTA($N799:$O799)&gt;0,'Input Contracting processes'!$K799,"")</f>
        <v/>
      </c>
      <c r="I799" s="201" t="str">
        <f>IF(COUNTA($N799:$O799)&gt;0,'Input Contracting processes'!$L799,"")</f>
        <v/>
      </c>
      <c r="J799" s="226" t="str">
        <f t="shared" si="16"/>
        <v/>
      </c>
      <c r="K799" s="226" t="str">
        <f t="shared" si="3"/>
        <v/>
      </c>
      <c r="L799" s="206"/>
      <c r="M799" s="221"/>
      <c r="N799" s="217"/>
      <c r="O799" s="165"/>
    </row>
    <row r="800" spans="1:15" ht="12.5">
      <c r="A800" s="220"/>
      <c r="B800" s="205"/>
      <c r="C800" s="201" t="str">
        <f t="shared" si="0"/>
        <v/>
      </c>
      <c r="D800" s="201" t="str">
        <f t="shared" si="4"/>
        <v/>
      </c>
      <c r="E800" s="201" t="str">
        <f t="shared" si="1"/>
        <v/>
      </c>
      <c r="F800" s="201" t="str">
        <f>IF(COUNTA($N800:$O800)&gt;0,'Input Contracting processes'!$P800,"")</f>
        <v/>
      </c>
      <c r="G800" s="201" t="str">
        <f>IF(COUNTA($N800:$O800)&gt;0,'Input Contracting processes'!$S800,"")</f>
        <v/>
      </c>
      <c r="H800" s="201" t="str">
        <f>IF(COUNTA($N800:$O800)&gt;0,'Input Contracting processes'!$K800,"")</f>
        <v/>
      </c>
      <c r="I800" s="201" t="str">
        <f>IF(COUNTA($N800:$O800)&gt;0,'Input Contracting processes'!$L800,"")</f>
        <v/>
      </c>
      <c r="J800" s="226" t="str">
        <f t="shared" si="16"/>
        <v/>
      </c>
      <c r="K800" s="226" t="str">
        <f t="shared" si="3"/>
        <v/>
      </c>
      <c r="L800" s="206"/>
      <c r="M800" s="221"/>
      <c r="N800" s="217"/>
      <c r="O800" s="165"/>
    </row>
    <row r="801" spans="1:15" ht="12.5">
      <c r="A801" s="220"/>
      <c r="B801" s="205"/>
      <c r="C801" s="201" t="str">
        <f t="shared" si="0"/>
        <v/>
      </c>
      <c r="D801" s="201" t="str">
        <f t="shared" si="4"/>
        <v/>
      </c>
      <c r="E801" s="201" t="str">
        <f t="shared" si="1"/>
        <v/>
      </c>
      <c r="F801" s="201" t="str">
        <f>IF(COUNTA($N801:$O801)&gt;0,'Input Contracting processes'!$P801,"")</f>
        <v/>
      </c>
      <c r="G801" s="201" t="str">
        <f>IF(COUNTA($N801:$O801)&gt;0,'Input Contracting processes'!$S801,"")</f>
        <v/>
      </c>
      <c r="H801" s="201" t="str">
        <f>IF(COUNTA($N801:$O801)&gt;0,'Input Contracting processes'!$K801,"")</f>
        <v/>
      </c>
      <c r="I801" s="201" t="str">
        <f>IF(COUNTA($N801:$O801)&gt;0,'Input Contracting processes'!$L801,"")</f>
        <v/>
      </c>
      <c r="J801" s="226" t="str">
        <f t="shared" si="16"/>
        <v/>
      </c>
      <c r="K801" s="226" t="str">
        <f t="shared" si="3"/>
        <v/>
      </c>
      <c r="L801" s="206"/>
      <c r="M801" s="221"/>
      <c r="N801" s="217"/>
      <c r="O801" s="165"/>
    </row>
    <row r="802" spans="1:15" ht="12.5">
      <c r="A802" s="220"/>
      <c r="B802" s="205"/>
      <c r="C802" s="201" t="str">
        <f t="shared" si="0"/>
        <v/>
      </c>
      <c r="D802" s="201" t="str">
        <f t="shared" si="4"/>
        <v/>
      </c>
      <c r="E802" s="201" t="str">
        <f t="shared" si="1"/>
        <v/>
      </c>
      <c r="F802" s="201" t="str">
        <f>IF(COUNTA($N802:$O802)&gt;0,'Input Contracting processes'!$P802,"")</f>
        <v/>
      </c>
      <c r="G802" s="201" t="str">
        <f>IF(COUNTA($N802:$O802)&gt;0,'Input Contracting processes'!$S802,"")</f>
        <v/>
      </c>
      <c r="H802" s="201" t="str">
        <f>IF(COUNTA($N802:$O802)&gt;0,'Input Contracting processes'!$K802,"")</f>
        <v/>
      </c>
      <c r="I802" s="201" t="str">
        <f>IF(COUNTA($N802:$O802)&gt;0,'Input Contracting processes'!$L802,"")</f>
        <v/>
      </c>
      <c r="J802" s="226" t="str">
        <f t="shared" si="16"/>
        <v/>
      </c>
      <c r="K802" s="226" t="str">
        <f t="shared" si="3"/>
        <v/>
      </c>
      <c r="L802" s="206"/>
      <c r="M802" s="221"/>
      <c r="N802" s="217"/>
      <c r="O802" s="165"/>
    </row>
    <row r="803" spans="1:15" ht="12.5">
      <c r="A803" s="220"/>
      <c r="B803" s="205"/>
      <c r="C803" s="201" t="str">
        <f t="shared" si="0"/>
        <v/>
      </c>
      <c r="D803" s="201" t="str">
        <f t="shared" si="4"/>
        <v/>
      </c>
      <c r="E803" s="201" t="str">
        <f t="shared" si="1"/>
        <v/>
      </c>
      <c r="F803" s="201" t="str">
        <f>IF(COUNTA($N803:$O803)&gt;0,'Input Contracting processes'!$P803,"")</f>
        <v/>
      </c>
      <c r="G803" s="201" t="str">
        <f>IF(COUNTA($N803:$O803)&gt;0,'Input Contracting processes'!$S803,"")</f>
        <v/>
      </c>
      <c r="H803" s="201" t="str">
        <f>IF(COUNTA($N803:$O803)&gt;0,'Input Contracting processes'!$K803,"")</f>
        <v/>
      </c>
      <c r="I803" s="201" t="str">
        <f>IF(COUNTA($N803:$O803)&gt;0,'Input Contracting processes'!$L803,"")</f>
        <v/>
      </c>
      <c r="J803" s="226" t="str">
        <f t="shared" si="16"/>
        <v/>
      </c>
      <c r="K803" s="226" t="str">
        <f t="shared" si="3"/>
        <v/>
      </c>
      <c r="L803" s="206"/>
      <c r="M803" s="221"/>
      <c r="N803" s="217"/>
      <c r="O803" s="165"/>
    </row>
    <row r="804" spans="1:15" ht="12.5">
      <c r="A804" s="220"/>
      <c r="B804" s="205"/>
      <c r="C804" s="201" t="str">
        <f t="shared" si="0"/>
        <v/>
      </c>
      <c r="D804" s="201" t="str">
        <f t="shared" si="4"/>
        <v/>
      </c>
      <c r="E804" s="201" t="str">
        <f t="shared" si="1"/>
        <v/>
      </c>
      <c r="F804" s="201" t="str">
        <f>IF(COUNTA($N804:$O804)&gt;0,'Input Contracting processes'!$P804,"")</f>
        <v/>
      </c>
      <c r="G804" s="201" t="str">
        <f>IF(COUNTA($N804:$O804)&gt;0,'Input Contracting processes'!$S804,"")</f>
        <v/>
      </c>
      <c r="H804" s="201" t="str">
        <f>IF(COUNTA($N804:$O804)&gt;0,'Input Contracting processes'!$K804,"")</f>
        <v/>
      </c>
      <c r="I804" s="201" t="str">
        <f>IF(COUNTA($N804:$O804)&gt;0,'Input Contracting processes'!$L804,"")</f>
        <v/>
      </c>
      <c r="J804" s="226" t="str">
        <f t="shared" si="16"/>
        <v/>
      </c>
      <c r="K804" s="226" t="str">
        <f t="shared" si="3"/>
        <v/>
      </c>
      <c r="L804" s="206"/>
      <c r="M804" s="221"/>
      <c r="N804" s="217"/>
      <c r="O804" s="165"/>
    </row>
    <row r="805" spans="1:15" ht="12.5">
      <c r="A805" s="220"/>
      <c r="B805" s="205"/>
      <c r="C805" s="201" t="str">
        <f t="shared" si="0"/>
        <v/>
      </c>
      <c r="D805" s="201" t="str">
        <f t="shared" si="4"/>
        <v/>
      </c>
      <c r="E805" s="201" t="str">
        <f t="shared" si="1"/>
        <v/>
      </c>
      <c r="F805" s="201" t="str">
        <f>IF(COUNTA($N805:$O805)&gt;0,'Input Contracting processes'!$P805,"")</f>
        <v/>
      </c>
      <c r="G805" s="201" t="str">
        <f>IF(COUNTA($N805:$O805)&gt;0,'Input Contracting processes'!$S805,"")</f>
        <v/>
      </c>
      <c r="H805" s="201" t="str">
        <f>IF(COUNTA($N805:$O805)&gt;0,'Input Contracting processes'!$K805,"")</f>
        <v/>
      </c>
      <c r="I805" s="201" t="str">
        <f>IF(COUNTA($N805:$O805)&gt;0,'Input Contracting processes'!$L805,"")</f>
        <v/>
      </c>
      <c r="J805" s="226" t="str">
        <f t="shared" si="16"/>
        <v/>
      </c>
      <c r="K805" s="226" t="str">
        <f t="shared" si="3"/>
        <v/>
      </c>
      <c r="L805" s="206"/>
      <c r="M805" s="221"/>
      <c r="N805" s="217"/>
      <c r="O805" s="165"/>
    </row>
    <row r="806" spans="1:15" ht="12.5">
      <c r="A806" s="220"/>
      <c r="B806" s="205"/>
      <c r="C806" s="201" t="str">
        <f t="shared" si="0"/>
        <v/>
      </c>
      <c r="D806" s="201" t="str">
        <f t="shared" si="4"/>
        <v/>
      </c>
      <c r="E806" s="201" t="str">
        <f t="shared" si="1"/>
        <v/>
      </c>
      <c r="F806" s="201" t="str">
        <f>IF(COUNTA($N806:$O806)&gt;0,'Input Contracting processes'!$P806,"")</f>
        <v/>
      </c>
      <c r="G806" s="201" t="str">
        <f>IF(COUNTA($N806:$O806)&gt;0,'Input Contracting processes'!$S806,"")</f>
        <v/>
      </c>
      <c r="H806" s="201" t="str">
        <f>IF(COUNTA($N806:$O806)&gt;0,'Input Contracting processes'!$K806,"")</f>
        <v/>
      </c>
      <c r="I806" s="201" t="str">
        <f>IF(COUNTA($N806:$O806)&gt;0,'Input Contracting processes'!$L806,"")</f>
        <v/>
      </c>
      <c r="J806" s="226" t="str">
        <f t="shared" si="16"/>
        <v/>
      </c>
      <c r="K806" s="226" t="str">
        <f t="shared" si="3"/>
        <v/>
      </c>
      <c r="L806" s="206"/>
      <c r="M806" s="221"/>
      <c r="N806" s="217"/>
      <c r="O806" s="165"/>
    </row>
    <row r="807" spans="1:15" ht="12.5">
      <c r="A807" s="220"/>
      <c r="B807" s="205"/>
      <c r="C807" s="201" t="str">
        <f t="shared" si="0"/>
        <v/>
      </c>
      <c r="D807" s="201" t="str">
        <f t="shared" si="4"/>
        <v/>
      </c>
      <c r="E807" s="201" t="str">
        <f t="shared" si="1"/>
        <v/>
      </c>
      <c r="F807" s="201" t="str">
        <f>IF(COUNTA($N807:$O807)&gt;0,'Input Contracting processes'!$P807,"")</f>
        <v/>
      </c>
      <c r="G807" s="201" t="str">
        <f>IF(COUNTA($N807:$O807)&gt;0,'Input Contracting processes'!$S807,"")</f>
        <v/>
      </c>
      <c r="H807" s="201" t="str">
        <f>IF(COUNTA($N807:$O807)&gt;0,'Input Contracting processes'!$K807,"")</f>
        <v/>
      </c>
      <c r="I807" s="201" t="str">
        <f>IF(COUNTA($N807:$O807)&gt;0,'Input Contracting processes'!$L807,"")</f>
        <v/>
      </c>
      <c r="J807" s="226" t="str">
        <f t="shared" si="16"/>
        <v/>
      </c>
      <c r="K807" s="226" t="str">
        <f t="shared" si="3"/>
        <v/>
      </c>
      <c r="L807" s="206"/>
      <c r="M807" s="221"/>
      <c r="N807" s="217"/>
      <c r="O807" s="165"/>
    </row>
    <row r="808" spans="1:15" ht="12.5">
      <c r="A808" s="220"/>
      <c r="B808" s="205"/>
      <c r="C808" s="201" t="str">
        <f t="shared" si="0"/>
        <v/>
      </c>
      <c r="D808" s="201" t="str">
        <f t="shared" si="4"/>
        <v/>
      </c>
      <c r="E808" s="201" t="str">
        <f t="shared" si="1"/>
        <v/>
      </c>
      <c r="F808" s="201" t="str">
        <f>IF(COUNTA($N808:$O808)&gt;0,'Input Contracting processes'!$P808,"")</f>
        <v/>
      </c>
      <c r="G808" s="201" t="str">
        <f>IF(COUNTA($N808:$O808)&gt;0,'Input Contracting processes'!$S808,"")</f>
        <v/>
      </c>
      <c r="H808" s="201" t="str">
        <f>IF(COUNTA($N808:$O808)&gt;0,'Input Contracting processes'!$K808,"")</f>
        <v/>
      </c>
      <c r="I808" s="201" t="str">
        <f>IF(COUNTA($N808:$O808)&gt;0,'Input Contracting processes'!$L808,"")</f>
        <v/>
      </c>
      <c r="J808" s="226" t="str">
        <f t="shared" si="16"/>
        <v/>
      </c>
      <c r="K808" s="226" t="str">
        <f t="shared" si="3"/>
        <v/>
      </c>
      <c r="L808" s="206"/>
      <c r="M808" s="221"/>
      <c r="N808" s="217"/>
      <c r="O808" s="165"/>
    </row>
    <row r="809" spans="1:15" ht="12.5">
      <c r="A809" s="220"/>
      <c r="B809" s="205"/>
      <c r="C809" s="201" t="str">
        <f t="shared" si="0"/>
        <v/>
      </c>
      <c r="D809" s="201" t="str">
        <f t="shared" si="4"/>
        <v/>
      </c>
      <c r="E809" s="201" t="str">
        <f t="shared" si="1"/>
        <v/>
      </c>
      <c r="F809" s="201" t="str">
        <f>IF(COUNTA($N809:$O809)&gt;0,'Input Contracting processes'!$P809,"")</f>
        <v/>
      </c>
      <c r="G809" s="201" t="str">
        <f>IF(COUNTA($N809:$O809)&gt;0,'Input Contracting processes'!$S809,"")</f>
        <v/>
      </c>
      <c r="H809" s="201" t="str">
        <f>IF(COUNTA($N809:$O809)&gt;0,'Input Contracting processes'!$K809,"")</f>
        <v/>
      </c>
      <c r="I809" s="201" t="str">
        <f>IF(COUNTA($N809:$O809)&gt;0,'Input Contracting processes'!$L809,"")</f>
        <v/>
      </c>
      <c r="J809" s="226" t="str">
        <f t="shared" si="16"/>
        <v/>
      </c>
      <c r="K809" s="226" t="str">
        <f t="shared" si="3"/>
        <v/>
      </c>
      <c r="L809" s="206"/>
      <c r="M809" s="221"/>
      <c r="N809" s="217"/>
      <c r="O809" s="165"/>
    </row>
    <row r="810" spans="1:15" ht="12.5">
      <c r="A810" s="220"/>
      <c r="B810" s="205"/>
      <c r="C810" s="201" t="str">
        <f t="shared" si="0"/>
        <v/>
      </c>
      <c r="D810" s="201" t="str">
        <f t="shared" si="4"/>
        <v/>
      </c>
      <c r="E810" s="201" t="str">
        <f t="shared" si="1"/>
        <v/>
      </c>
      <c r="F810" s="201" t="str">
        <f>IF(COUNTA($N810:$O810)&gt;0,'Input Contracting processes'!$P810,"")</f>
        <v/>
      </c>
      <c r="G810" s="201" t="str">
        <f>IF(COUNTA($N810:$O810)&gt;0,'Input Contracting processes'!$S810,"")</f>
        <v/>
      </c>
      <c r="H810" s="201" t="str">
        <f>IF(COUNTA($N810:$O810)&gt;0,'Input Contracting processes'!$K810,"")</f>
        <v/>
      </c>
      <c r="I810" s="201" t="str">
        <f>IF(COUNTA($N810:$O810)&gt;0,'Input Contracting processes'!$L810,"")</f>
        <v/>
      </c>
      <c r="J810" s="226" t="str">
        <f t="shared" si="16"/>
        <v/>
      </c>
      <c r="K810" s="226" t="str">
        <f t="shared" si="3"/>
        <v/>
      </c>
      <c r="L810" s="206"/>
      <c r="M810" s="221"/>
      <c r="N810" s="217"/>
      <c r="O810" s="165"/>
    </row>
    <row r="811" spans="1:15" ht="12.5">
      <c r="A811" s="220"/>
      <c r="B811" s="205"/>
      <c r="C811" s="201" t="str">
        <f t="shared" si="0"/>
        <v/>
      </c>
      <c r="D811" s="201" t="str">
        <f t="shared" si="4"/>
        <v/>
      </c>
      <c r="E811" s="201" t="str">
        <f t="shared" si="1"/>
        <v/>
      </c>
      <c r="F811" s="201" t="str">
        <f>IF(COUNTA($N811:$O811)&gt;0,'Input Contracting processes'!$P811,"")</f>
        <v/>
      </c>
      <c r="G811" s="201" t="str">
        <f>IF(COUNTA($N811:$O811)&gt;0,'Input Contracting processes'!$S811,"")</f>
        <v/>
      </c>
      <c r="H811" s="201" t="str">
        <f>IF(COUNTA($N811:$O811)&gt;0,'Input Contracting processes'!$K811,"")</f>
        <v/>
      </c>
      <c r="I811" s="201" t="str">
        <f>IF(COUNTA($N811:$O811)&gt;0,'Input Contracting processes'!$L811,"")</f>
        <v/>
      </c>
      <c r="J811" s="226" t="str">
        <f t="shared" si="16"/>
        <v/>
      </c>
      <c r="K811" s="226" t="str">
        <f t="shared" si="3"/>
        <v/>
      </c>
      <c r="L811" s="206"/>
      <c r="M811" s="221"/>
      <c r="N811" s="217"/>
      <c r="O811" s="165"/>
    </row>
    <row r="812" spans="1:15" ht="12.5">
      <c r="A812" s="220"/>
      <c r="B812" s="205"/>
      <c r="C812" s="201" t="str">
        <f t="shared" si="0"/>
        <v/>
      </c>
      <c r="D812" s="201" t="str">
        <f t="shared" si="4"/>
        <v/>
      </c>
      <c r="E812" s="201" t="str">
        <f t="shared" si="1"/>
        <v/>
      </c>
      <c r="F812" s="201" t="str">
        <f>IF(COUNTA($N812:$O812)&gt;0,'Input Contracting processes'!$P812,"")</f>
        <v/>
      </c>
      <c r="G812" s="201" t="str">
        <f>IF(COUNTA($N812:$O812)&gt;0,'Input Contracting processes'!$S812,"")</f>
        <v/>
      </c>
      <c r="H812" s="201" t="str">
        <f>IF(COUNTA($N812:$O812)&gt;0,'Input Contracting processes'!$K812,"")</f>
        <v/>
      </c>
      <c r="I812" s="201" t="str">
        <f>IF(COUNTA($N812:$O812)&gt;0,'Input Contracting processes'!$L812,"")</f>
        <v/>
      </c>
      <c r="J812" s="226" t="str">
        <f t="shared" si="16"/>
        <v/>
      </c>
      <c r="K812" s="226" t="str">
        <f t="shared" si="3"/>
        <v/>
      </c>
      <c r="L812" s="206"/>
      <c r="M812" s="221"/>
      <c r="N812" s="217"/>
      <c r="O812" s="165"/>
    </row>
    <row r="813" spans="1:15" ht="12.5">
      <c r="A813" s="220"/>
      <c r="B813" s="205"/>
      <c r="C813" s="201" t="str">
        <f t="shared" si="0"/>
        <v/>
      </c>
      <c r="D813" s="201" t="str">
        <f t="shared" si="4"/>
        <v/>
      </c>
      <c r="E813" s="201" t="str">
        <f t="shared" si="1"/>
        <v/>
      </c>
      <c r="F813" s="201" t="str">
        <f>IF(COUNTA($N813:$O813)&gt;0,'Input Contracting processes'!$P813,"")</f>
        <v/>
      </c>
      <c r="G813" s="201" t="str">
        <f>IF(COUNTA($N813:$O813)&gt;0,'Input Contracting processes'!$S813,"")</f>
        <v/>
      </c>
      <c r="H813" s="201" t="str">
        <f>IF(COUNTA($N813:$O813)&gt;0,'Input Contracting processes'!$K813,"")</f>
        <v/>
      </c>
      <c r="I813" s="201" t="str">
        <f>IF(COUNTA($N813:$O813)&gt;0,'Input Contracting processes'!$L813,"")</f>
        <v/>
      </c>
      <c r="J813" s="226" t="str">
        <f t="shared" si="16"/>
        <v/>
      </c>
      <c r="K813" s="226" t="str">
        <f t="shared" si="3"/>
        <v/>
      </c>
      <c r="L813" s="206"/>
      <c r="M813" s="221"/>
      <c r="N813" s="217"/>
      <c r="O813" s="165"/>
    </row>
    <row r="814" spans="1:15" ht="12.5">
      <c r="A814" s="220"/>
      <c r="B814" s="205"/>
      <c r="C814" s="201" t="str">
        <f t="shared" si="0"/>
        <v/>
      </c>
      <c r="D814" s="201" t="str">
        <f t="shared" si="4"/>
        <v/>
      </c>
      <c r="E814" s="201" t="str">
        <f t="shared" si="1"/>
        <v/>
      </c>
      <c r="F814" s="201" t="str">
        <f>IF(COUNTA($N814:$O814)&gt;0,'Input Contracting processes'!$P814,"")</f>
        <v/>
      </c>
      <c r="G814" s="201" t="str">
        <f>IF(COUNTA($N814:$O814)&gt;0,'Input Contracting processes'!$S814,"")</f>
        <v/>
      </c>
      <c r="H814" s="201" t="str">
        <f>IF(COUNTA($N814:$O814)&gt;0,'Input Contracting processes'!$K814,"")</f>
        <v/>
      </c>
      <c r="I814" s="201" t="str">
        <f>IF(COUNTA($N814:$O814)&gt;0,'Input Contracting processes'!$L814,"")</f>
        <v/>
      </c>
      <c r="J814" s="226" t="str">
        <f t="shared" si="16"/>
        <v/>
      </c>
      <c r="K814" s="226" t="str">
        <f t="shared" si="3"/>
        <v/>
      </c>
      <c r="L814" s="206"/>
      <c r="M814" s="221"/>
      <c r="N814" s="217"/>
      <c r="O814" s="165"/>
    </row>
    <row r="815" spans="1:15" ht="12.5">
      <c r="A815" s="220"/>
      <c r="B815" s="205"/>
      <c r="C815" s="201" t="str">
        <f t="shared" si="0"/>
        <v/>
      </c>
      <c r="D815" s="201" t="str">
        <f t="shared" si="4"/>
        <v/>
      </c>
      <c r="E815" s="201" t="str">
        <f t="shared" si="1"/>
        <v/>
      </c>
      <c r="F815" s="201" t="str">
        <f>IF(COUNTA($N815:$O815)&gt;0,'Input Contracting processes'!$P815,"")</f>
        <v/>
      </c>
      <c r="G815" s="201" t="str">
        <f>IF(COUNTA($N815:$O815)&gt;0,'Input Contracting processes'!$S815,"")</f>
        <v/>
      </c>
      <c r="H815" s="201" t="str">
        <f>IF(COUNTA($N815:$O815)&gt;0,'Input Contracting processes'!$K815,"")</f>
        <v/>
      </c>
      <c r="I815" s="201" t="str">
        <f>IF(COUNTA($N815:$O815)&gt;0,'Input Contracting processes'!$L815,"")</f>
        <v/>
      </c>
      <c r="J815" s="226" t="str">
        <f t="shared" si="16"/>
        <v/>
      </c>
      <c r="K815" s="226" t="str">
        <f t="shared" si="3"/>
        <v/>
      </c>
      <c r="L815" s="206"/>
      <c r="M815" s="221"/>
      <c r="N815" s="217"/>
      <c r="O815" s="165"/>
    </row>
    <row r="816" spans="1:15" ht="12.5">
      <c r="A816" s="220"/>
      <c r="B816" s="205"/>
      <c r="C816" s="201" t="str">
        <f t="shared" si="0"/>
        <v/>
      </c>
      <c r="D816" s="201" t="str">
        <f t="shared" si="4"/>
        <v/>
      </c>
      <c r="E816" s="201" t="str">
        <f t="shared" si="1"/>
        <v/>
      </c>
      <c r="F816" s="201" t="str">
        <f>IF(COUNTA($N816:$O816)&gt;0,'Input Contracting processes'!$P816,"")</f>
        <v/>
      </c>
      <c r="G816" s="201" t="str">
        <f>IF(COUNTA($N816:$O816)&gt;0,'Input Contracting processes'!$S816,"")</f>
        <v/>
      </c>
      <c r="H816" s="201" t="str">
        <f>IF(COUNTA($N816:$O816)&gt;0,'Input Contracting processes'!$K816,"")</f>
        <v/>
      </c>
      <c r="I816" s="201" t="str">
        <f>IF(COUNTA($N816:$O816)&gt;0,'Input Contracting processes'!$L816,"")</f>
        <v/>
      </c>
      <c r="J816" s="226" t="str">
        <f t="shared" si="16"/>
        <v/>
      </c>
      <c r="K816" s="226" t="str">
        <f t="shared" si="3"/>
        <v/>
      </c>
      <c r="L816" s="206"/>
      <c r="M816" s="221"/>
      <c r="N816" s="217"/>
      <c r="O816" s="165"/>
    </row>
    <row r="817" spans="1:15" ht="12.5">
      <c r="A817" s="220"/>
      <c r="B817" s="205"/>
      <c r="C817" s="201" t="str">
        <f t="shared" si="0"/>
        <v/>
      </c>
      <c r="D817" s="201" t="str">
        <f t="shared" si="4"/>
        <v/>
      </c>
      <c r="E817" s="201" t="str">
        <f t="shared" si="1"/>
        <v/>
      </c>
      <c r="F817" s="201" t="str">
        <f>IF(COUNTA($N817:$O817)&gt;0,'Input Contracting processes'!$P817,"")</f>
        <v/>
      </c>
      <c r="G817" s="201" t="str">
        <f>IF(COUNTA($N817:$O817)&gt;0,'Input Contracting processes'!$S817,"")</f>
        <v/>
      </c>
      <c r="H817" s="201" t="str">
        <f>IF(COUNTA($N817:$O817)&gt;0,'Input Contracting processes'!$K817,"")</f>
        <v/>
      </c>
      <c r="I817" s="201" t="str">
        <f>IF(COUNTA($N817:$O817)&gt;0,'Input Contracting processes'!$L817,"")</f>
        <v/>
      </c>
      <c r="J817" s="226" t="str">
        <f t="shared" si="16"/>
        <v/>
      </c>
      <c r="K817" s="226" t="str">
        <f t="shared" si="3"/>
        <v/>
      </c>
      <c r="L817" s="206"/>
      <c r="M817" s="221"/>
      <c r="N817" s="217"/>
      <c r="O817" s="165"/>
    </row>
    <row r="818" spans="1:15" ht="12.5">
      <c r="A818" s="220"/>
      <c r="B818" s="205"/>
      <c r="C818" s="201" t="str">
        <f t="shared" si="0"/>
        <v/>
      </c>
      <c r="D818" s="201" t="str">
        <f t="shared" si="4"/>
        <v/>
      </c>
      <c r="E818" s="201" t="str">
        <f t="shared" si="1"/>
        <v/>
      </c>
      <c r="F818" s="201" t="str">
        <f>IF(COUNTA($N818:$O818)&gt;0,'Input Contracting processes'!$P818,"")</f>
        <v/>
      </c>
      <c r="G818" s="201" t="str">
        <f>IF(COUNTA($N818:$O818)&gt;0,'Input Contracting processes'!$S818,"")</f>
        <v/>
      </c>
      <c r="H818" s="201" t="str">
        <f>IF(COUNTA($N818:$O818)&gt;0,'Input Contracting processes'!$K818,"")</f>
        <v/>
      </c>
      <c r="I818" s="201" t="str">
        <f>IF(COUNTA($N818:$O818)&gt;0,'Input Contracting processes'!$L818,"")</f>
        <v/>
      </c>
      <c r="J818" s="226" t="str">
        <f t="shared" si="16"/>
        <v/>
      </c>
      <c r="K818" s="226" t="str">
        <f t="shared" si="3"/>
        <v/>
      </c>
      <c r="L818" s="206"/>
      <c r="M818" s="221"/>
      <c r="N818" s="217"/>
      <c r="O818" s="165"/>
    </row>
    <row r="819" spans="1:15" ht="12.5">
      <c r="A819" s="220"/>
      <c r="B819" s="205"/>
      <c r="C819" s="201" t="str">
        <f t="shared" si="0"/>
        <v/>
      </c>
      <c r="D819" s="201" t="str">
        <f t="shared" si="4"/>
        <v/>
      </c>
      <c r="E819" s="201" t="str">
        <f t="shared" si="1"/>
        <v/>
      </c>
      <c r="F819" s="201" t="str">
        <f>IF(COUNTA($N819:$O819)&gt;0,'Input Contracting processes'!$P819,"")</f>
        <v/>
      </c>
      <c r="G819" s="201" t="str">
        <f>IF(COUNTA($N819:$O819)&gt;0,'Input Contracting processes'!$S819,"")</f>
        <v/>
      </c>
      <c r="H819" s="201" t="str">
        <f>IF(COUNTA($N819:$O819)&gt;0,'Input Contracting processes'!$K819,"")</f>
        <v/>
      </c>
      <c r="I819" s="201" t="str">
        <f>IF(COUNTA($N819:$O819)&gt;0,'Input Contracting processes'!$L819,"")</f>
        <v/>
      </c>
      <c r="J819" s="226" t="str">
        <f t="shared" si="16"/>
        <v/>
      </c>
      <c r="K819" s="226" t="str">
        <f t="shared" si="3"/>
        <v/>
      </c>
      <c r="L819" s="206"/>
      <c r="M819" s="221"/>
      <c r="N819" s="217"/>
      <c r="O819" s="165"/>
    </row>
    <row r="820" spans="1:15" ht="12.5">
      <c r="A820" s="220"/>
      <c r="B820" s="205"/>
      <c r="C820" s="201" t="str">
        <f t="shared" si="0"/>
        <v/>
      </c>
      <c r="D820" s="201" t="str">
        <f t="shared" si="4"/>
        <v/>
      </c>
      <c r="E820" s="201" t="str">
        <f t="shared" si="1"/>
        <v/>
      </c>
      <c r="F820" s="201" t="str">
        <f>IF(COUNTA($N820:$O820)&gt;0,'Input Contracting processes'!$P820,"")</f>
        <v/>
      </c>
      <c r="G820" s="201" t="str">
        <f>IF(COUNTA($N820:$O820)&gt;0,'Input Contracting processes'!$S820,"")</f>
        <v/>
      </c>
      <c r="H820" s="201" t="str">
        <f>IF(COUNTA($N820:$O820)&gt;0,'Input Contracting processes'!$K820,"")</f>
        <v/>
      </c>
      <c r="I820" s="201" t="str">
        <f>IF(COUNTA($N820:$O820)&gt;0,'Input Contracting processes'!$L820,"")</f>
        <v/>
      </c>
      <c r="J820" s="226" t="str">
        <f t="shared" si="16"/>
        <v/>
      </c>
      <c r="K820" s="226" t="str">
        <f t="shared" si="3"/>
        <v/>
      </c>
      <c r="L820" s="206"/>
      <c r="M820" s="221"/>
      <c r="N820" s="217"/>
      <c r="O820" s="165"/>
    </row>
    <row r="821" spans="1:15" ht="12.5">
      <c r="A821" s="220"/>
      <c r="B821" s="205"/>
      <c r="C821" s="201" t="str">
        <f t="shared" si="0"/>
        <v/>
      </c>
      <c r="D821" s="201" t="str">
        <f t="shared" si="4"/>
        <v/>
      </c>
      <c r="E821" s="201" t="str">
        <f t="shared" si="1"/>
        <v/>
      </c>
      <c r="F821" s="201" t="str">
        <f>IF(COUNTA($N821:$O821)&gt;0,'Input Contracting processes'!$P821,"")</f>
        <v/>
      </c>
      <c r="G821" s="201" t="str">
        <f>IF(COUNTA($N821:$O821)&gt;0,'Input Contracting processes'!$S821,"")</f>
        <v/>
      </c>
      <c r="H821" s="201" t="str">
        <f>IF(COUNTA($N821:$O821)&gt;0,'Input Contracting processes'!$K821,"")</f>
        <v/>
      </c>
      <c r="I821" s="201" t="str">
        <f>IF(COUNTA($N821:$O821)&gt;0,'Input Contracting processes'!$L821,"")</f>
        <v/>
      </c>
      <c r="J821" s="226" t="str">
        <f t="shared" si="16"/>
        <v/>
      </c>
      <c r="K821" s="226" t="str">
        <f t="shared" si="3"/>
        <v/>
      </c>
      <c r="L821" s="206"/>
      <c r="M821" s="221"/>
      <c r="N821" s="217"/>
      <c r="O821" s="165"/>
    </row>
    <row r="822" spans="1:15" ht="12.5">
      <c r="A822" s="220"/>
      <c r="B822" s="205"/>
      <c r="C822" s="201" t="str">
        <f t="shared" si="0"/>
        <v/>
      </c>
      <c r="D822" s="201" t="str">
        <f t="shared" si="4"/>
        <v/>
      </c>
      <c r="E822" s="201" t="str">
        <f t="shared" si="1"/>
        <v/>
      </c>
      <c r="F822" s="201" t="str">
        <f>IF(COUNTA($N822:$O822)&gt;0,'Input Contracting processes'!$P822,"")</f>
        <v/>
      </c>
      <c r="G822" s="201" t="str">
        <f>IF(COUNTA($N822:$O822)&gt;0,'Input Contracting processes'!$S822,"")</f>
        <v/>
      </c>
      <c r="H822" s="201" t="str">
        <f>IF(COUNTA($N822:$O822)&gt;0,'Input Contracting processes'!$K822,"")</f>
        <v/>
      </c>
      <c r="I822" s="201" t="str">
        <f>IF(COUNTA($N822:$O822)&gt;0,'Input Contracting processes'!$L822,"")</f>
        <v/>
      </c>
      <c r="J822" s="226" t="str">
        <f t="shared" si="16"/>
        <v/>
      </c>
      <c r="K822" s="226" t="str">
        <f t="shared" si="3"/>
        <v/>
      </c>
      <c r="L822" s="206"/>
      <c r="M822" s="221"/>
      <c r="N822" s="217"/>
      <c r="O822" s="165"/>
    </row>
    <row r="823" spans="1:15" ht="12.5">
      <c r="A823" s="220"/>
      <c r="B823" s="205"/>
      <c r="C823" s="201" t="str">
        <f t="shared" si="0"/>
        <v/>
      </c>
      <c r="D823" s="201" t="str">
        <f t="shared" si="4"/>
        <v/>
      </c>
      <c r="E823" s="201" t="str">
        <f t="shared" si="1"/>
        <v/>
      </c>
      <c r="F823" s="201" t="str">
        <f>IF(COUNTA($N823:$O823)&gt;0,'Input Contracting processes'!$P823,"")</f>
        <v/>
      </c>
      <c r="G823" s="201" t="str">
        <f>IF(COUNTA($N823:$O823)&gt;0,'Input Contracting processes'!$S823,"")</f>
        <v/>
      </c>
      <c r="H823" s="201" t="str">
        <f>IF(COUNTA($N823:$O823)&gt;0,'Input Contracting processes'!$K823,"")</f>
        <v/>
      </c>
      <c r="I823" s="201" t="str">
        <f>IF(COUNTA($N823:$O823)&gt;0,'Input Contracting processes'!$L823,"")</f>
        <v/>
      </c>
      <c r="J823" s="226" t="str">
        <f t="shared" si="16"/>
        <v/>
      </c>
      <c r="K823" s="226" t="str">
        <f t="shared" si="3"/>
        <v/>
      </c>
      <c r="L823" s="206"/>
      <c r="M823" s="221"/>
      <c r="N823" s="217"/>
      <c r="O823" s="165"/>
    </row>
    <row r="824" spans="1:15" ht="12.5">
      <c r="A824" s="220"/>
      <c r="B824" s="205"/>
      <c r="C824" s="201" t="str">
        <f t="shared" si="0"/>
        <v/>
      </c>
      <c r="D824" s="201" t="str">
        <f t="shared" si="4"/>
        <v/>
      </c>
      <c r="E824" s="201" t="str">
        <f t="shared" si="1"/>
        <v/>
      </c>
      <c r="F824" s="201" t="str">
        <f>IF(COUNTA($N824:$O824)&gt;0,'Input Contracting processes'!$P824,"")</f>
        <v/>
      </c>
      <c r="G824" s="201" t="str">
        <f>IF(COUNTA($N824:$O824)&gt;0,'Input Contracting processes'!$S824,"")</f>
        <v/>
      </c>
      <c r="H824" s="201" t="str">
        <f>IF(COUNTA($N824:$O824)&gt;0,'Input Contracting processes'!$K824,"")</f>
        <v/>
      </c>
      <c r="I824" s="201" t="str">
        <f>IF(COUNTA($N824:$O824)&gt;0,'Input Contracting processes'!$L824,"")</f>
        <v/>
      </c>
      <c r="J824" s="226" t="str">
        <f t="shared" si="16"/>
        <v/>
      </c>
      <c r="K824" s="226" t="str">
        <f t="shared" si="3"/>
        <v/>
      </c>
      <c r="L824" s="206"/>
      <c r="M824" s="221"/>
      <c r="N824" s="217"/>
      <c r="O824" s="165"/>
    </row>
    <row r="825" spans="1:15" ht="12.5">
      <c r="A825" s="220"/>
      <c r="B825" s="205"/>
      <c r="C825" s="201" t="str">
        <f t="shared" si="0"/>
        <v/>
      </c>
      <c r="D825" s="201" t="str">
        <f t="shared" si="4"/>
        <v/>
      </c>
      <c r="E825" s="201" t="str">
        <f t="shared" si="1"/>
        <v/>
      </c>
      <c r="F825" s="201" t="str">
        <f>IF(COUNTA($N825:$O825)&gt;0,'Input Contracting processes'!$P825,"")</f>
        <v/>
      </c>
      <c r="G825" s="201" t="str">
        <f>IF(COUNTA($N825:$O825)&gt;0,'Input Contracting processes'!$S825,"")</f>
        <v/>
      </c>
      <c r="H825" s="201" t="str">
        <f>IF(COUNTA($N825:$O825)&gt;0,'Input Contracting processes'!$K825,"")</f>
        <v/>
      </c>
      <c r="I825" s="201" t="str">
        <f>IF(COUNTA($N825:$O825)&gt;0,'Input Contracting processes'!$L825,"")</f>
        <v/>
      </c>
      <c r="J825" s="226" t="str">
        <f t="shared" si="16"/>
        <v/>
      </c>
      <c r="K825" s="226" t="str">
        <f t="shared" si="3"/>
        <v/>
      </c>
      <c r="L825" s="206"/>
      <c r="M825" s="221"/>
      <c r="N825" s="217"/>
      <c r="O825" s="165"/>
    </row>
    <row r="826" spans="1:15" ht="12.5">
      <c r="A826" s="220"/>
      <c r="B826" s="205"/>
      <c r="C826" s="201" t="str">
        <f t="shared" si="0"/>
        <v/>
      </c>
      <c r="D826" s="201" t="str">
        <f t="shared" si="4"/>
        <v/>
      </c>
      <c r="E826" s="201" t="str">
        <f t="shared" si="1"/>
        <v/>
      </c>
      <c r="F826" s="201" t="str">
        <f>IF(COUNTA($N826:$O826)&gt;0,'Input Contracting processes'!$P826,"")</f>
        <v/>
      </c>
      <c r="G826" s="201" t="str">
        <f>IF(COUNTA($N826:$O826)&gt;0,'Input Contracting processes'!$S826,"")</f>
        <v/>
      </c>
      <c r="H826" s="201" t="str">
        <f>IF(COUNTA($N826:$O826)&gt;0,'Input Contracting processes'!$K826,"")</f>
        <v/>
      </c>
      <c r="I826" s="201" t="str">
        <f>IF(COUNTA($N826:$O826)&gt;0,'Input Contracting processes'!$L826,"")</f>
        <v/>
      </c>
      <c r="J826" s="226" t="str">
        <f t="shared" si="16"/>
        <v/>
      </c>
      <c r="K826" s="226" t="str">
        <f t="shared" si="3"/>
        <v/>
      </c>
      <c r="L826" s="206"/>
      <c r="M826" s="221"/>
      <c r="N826" s="217"/>
      <c r="O826" s="165"/>
    </row>
    <row r="827" spans="1:15" ht="12.5">
      <c r="A827" s="220"/>
      <c r="B827" s="205"/>
      <c r="C827" s="201" t="str">
        <f t="shared" si="0"/>
        <v/>
      </c>
      <c r="D827" s="201" t="str">
        <f t="shared" si="4"/>
        <v/>
      </c>
      <c r="E827" s="201" t="str">
        <f t="shared" si="1"/>
        <v/>
      </c>
      <c r="F827" s="201" t="str">
        <f>IF(COUNTA($N827:$O827)&gt;0,'Input Contracting processes'!$P827,"")</f>
        <v/>
      </c>
      <c r="G827" s="201" t="str">
        <f>IF(COUNTA($N827:$O827)&gt;0,'Input Contracting processes'!$S827,"")</f>
        <v/>
      </c>
      <c r="H827" s="201" t="str">
        <f>IF(COUNTA($N827:$O827)&gt;0,'Input Contracting processes'!$K827,"")</f>
        <v/>
      </c>
      <c r="I827" s="201" t="str">
        <f>IF(COUNTA($N827:$O827)&gt;0,'Input Contracting processes'!$L827,"")</f>
        <v/>
      </c>
      <c r="J827" s="226" t="str">
        <f t="shared" si="16"/>
        <v/>
      </c>
      <c r="K827" s="226" t="str">
        <f t="shared" si="3"/>
        <v/>
      </c>
      <c r="L827" s="206"/>
      <c r="M827" s="221"/>
      <c r="N827" s="217"/>
      <c r="O827" s="165"/>
    </row>
    <row r="828" spans="1:15" ht="12.5">
      <c r="A828" s="220"/>
      <c r="B828" s="205"/>
      <c r="C828" s="201" t="str">
        <f t="shared" si="0"/>
        <v/>
      </c>
      <c r="D828" s="201" t="str">
        <f t="shared" si="4"/>
        <v/>
      </c>
      <c r="E828" s="201" t="str">
        <f t="shared" si="1"/>
        <v/>
      </c>
      <c r="F828" s="201" t="str">
        <f>IF(COUNTA($N828:$O828)&gt;0,'Input Contracting processes'!$P828,"")</f>
        <v/>
      </c>
      <c r="G828" s="201" t="str">
        <f>IF(COUNTA($N828:$O828)&gt;0,'Input Contracting processes'!$S828,"")</f>
        <v/>
      </c>
      <c r="H828" s="201" t="str">
        <f>IF(COUNTA($N828:$O828)&gt;0,'Input Contracting processes'!$K828,"")</f>
        <v/>
      </c>
      <c r="I828" s="201" t="str">
        <f>IF(COUNTA($N828:$O828)&gt;0,'Input Contracting processes'!$L828,"")</f>
        <v/>
      </c>
      <c r="J828" s="226" t="str">
        <f t="shared" si="16"/>
        <v/>
      </c>
      <c r="K828" s="226" t="str">
        <f t="shared" si="3"/>
        <v/>
      </c>
      <c r="L828" s="206"/>
      <c r="M828" s="221"/>
      <c r="N828" s="217"/>
      <c r="O828" s="165"/>
    </row>
    <row r="829" spans="1:15" ht="12.5">
      <c r="A829" s="220"/>
      <c r="B829" s="205"/>
      <c r="C829" s="201" t="str">
        <f t="shared" si="0"/>
        <v/>
      </c>
      <c r="D829" s="201" t="str">
        <f t="shared" si="4"/>
        <v/>
      </c>
      <c r="E829" s="201" t="str">
        <f t="shared" si="1"/>
        <v/>
      </c>
      <c r="F829" s="201" t="str">
        <f>IF(COUNTA($N829:$O829)&gt;0,'Input Contracting processes'!$P829,"")</f>
        <v/>
      </c>
      <c r="G829" s="201" t="str">
        <f>IF(COUNTA($N829:$O829)&gt;0,'Input Contracting processes'!$S829,"")</f>
        <v/>
      </c>
      <c r="H829" s="201" t="str">
        <f>IF(COUNTA($N829:$O829)&gt;0,'Input Contracting processes'!$K829,"")</f>
        <v/>
      </c>
      <c r="I829" s="201" t="str">
        <f>IF(COUNTA($N829:$O829)&gt;0,'Input Contracting processes'!$L829,"")</f>
        <v/>
      </c>
      <c r="J829" s="226" t="str">
        <f t="shared" si="16"/>
        <v/>
      </c>
      <c r="K829" s="226" t="str">
        <f t="shared" si="3"/>
        <v/>
      </c>
      <c r="L829" s="206"/>
      <c r="M829" s="221"/>
      <c r="N829" s="217"/>
      <c r="O829" s="165"/>
    </row>
    <row r="830" spans="1:15" ht="12.5">
      <c r="A830" s="220"/>
      <c r="B830" s="205"/>
      <c r="C830" s="201" t="str">
        <f t="shared" si="0"/>
        <v/>
      </c>
      <c r="D830" s="201" t="str">
        <f t="shared" si="4"/>
        <v/>
      </c>
      <c r="E830" s="201" t="str">
        <f t="shared" si="1"/>
        <v/>
      </c>
      <c r="F830" s="201" t="str">
        <f>IF(COUNTA($N830:$O830)&gt;0,'Input Contracting processes'!$P830,"")</f>
        <v/>
      </c>
      <c r="G830" s="201" t="str">
        <f>IF(COUNTA($N830:$O830)&gt;0,'Input Contracting processes'!$S830,"")</f>
        <v/>
      </c>
      <c r="H830" s="201" t="str">
        <f>IF(COUNTA($N830:$O830)&gt;0,'Input Contracting processes'!$K830,"")</f>
        <v/>
      </c>
      <c r="I830" s="201" t="str">
        <f>IF(COUNTA($N830:$O830)&gt;0,'Input Contracting processes'!$L830,"")</f>
        <v/>
      </c>
      <c r="J830" s="226" t="str">
        <f t="shared" si="16"/>
        <v/>
      </c>
      <c r="K830" s="226" t="str">
        <f t="shared" si="3"/>
        <v/>
      </c>
      <c r="L830" s="206"/>
      <c r="M830" s="221"/>
      <c r="N830" s="217"/>
      <c r="O830" s="165"/>
    </row>
    <row r="831" spans="1:15" ht="12.5">
      <c r="A831" s="220"/>
      <c r="B831" s="205"/>
      <c r="C831" s="201" t="str">
        <f t="shared" si="0"/>
        <v/>
      </c>
      <c r="D831" s="201" t="str">
        <f t="shared" si="4"/>
        <v/>
      </c>
      <c r="E831" s="201" t="str">
        <f t="shared" si="1"/>
        <v/>
      </c>
      <c r="F831" s="201" t="str">
        <f>IF(COUNTA($N831:$O831)&gt;0,'Input Contracting processes'!$P831,"")</f>
        <v/>
      </c>
      <c r="G831" s="201" t="str">
        <f>IF(COUNTA($N831:$O831)&gt;0,'Input Contracting processes'!$S831,"")</f>
        <v/>
      </c>
      <c r="H831" s="201" t="str">
        <f>IF(COUNTA($N831:$O831)&gt;0,'Input Contracting processes'!$K831,"")</f>
        <v/>
      </c>
      <c r="I831" s="201" t="str">
        <f>IF(COUNTA($N831:$O831)&gt;0,'Input Contracting processes'!$L831,"")</f>
        <v/>
      </c>
      <c r="J831" s="226" t="str">
        <f t="shared" si="16"/>
        <v/>
      </c>
      <c r="K831" s="226" t="str">
        <f t="shared" si="3"/>
        <v/>
      </c>
      <c r="L831" s="206"/>
      <c r="M831" s="221"/>
      <c r="N831" s="217"/>
      <c r="O831" s="165"/>
    </row>
    <row r="832" spans="1:15" ht="12.5">
      <c r="A832" s="220"/>
      <c r="B832" s="205"/>
      <c r="C832" s="201" t="str">
        <f t="shared" si="0"/>
        <v/>
      </c>
      <c r="D832" s="201" t="str">
        <f t="shared" si="4"/>
        <v/>
      </c>
      <c r="E832" s="201" t="str">
        <f t="shared" si="1"/>
        <v/>
      </c>
      <c r="F832" s="201" t="str">
        <f>IF(COUNTA($N832:$O832)&gt;0,'Input Contracting processes'!$P832,"")</f>
        <v/>
      </c>
      <c r="G832" s="201" t="str">
        <f>IF(COUNTA($N832:$O832)&gt;0,'Input Contracting processes'!$S832,"")</f>
        <v/>
      </c>
      <c r="H832" s="201" t="str">
        <f>IF(COUNTA($N832:$O832)&gt;0,'Input Contracting processes'!$K832,"")</f>
        <v/>
      </c>
      <c r="I832" s="201" t="str">
        <f>IF(COUNTA($N832:$O832)&gt;0,'Input Contracting processes'!$L832,"")</f>
        <v/>
      </c>
      <c r="J832" s="226" t="str">
        <f t="shared" si="16"/>
        <v/>
      </c>
      <c r="K832" s="226" t="str">
        <f t="shared" si="3"/>
        <v/>
      </c>
      <c r="L832" s="206"/>
      <c r="M832" s="221"/>
      <c r="N832" s="217"/>
      <c r="O832" s="165"/>
    </row>
    <row r="833" spans="1:15" ht="12.5">
      <c r="A833" s="220"/>
      <c r="B833" s="205"/>
      <c r="C833" s="201" t="str">
        <f t="shared" si="0"/>
        <v/>
      </c>
      <c r="D833" s="201" t="str">
        <f t="shared" si="4"/>
        <v/>
      </c>
      <c r="E833" s="201" t="str">
        <f t="shared" si="1"/>
        <v/>
      </c>
      <c r="F833" s="201" t="str">
        <f>IF(COUNTA($N833:$O833)&gt;0,'Input Contracting processes'!$P833,"")</f>
        <v/>
      </c>
      <c r="G833" s="201" t="str">
        <f>IF(COUNTA($N833:$O833)&gt;0,'Input Contracting processes'!$S833,"")</f>
        <v/>
      </c>
      <c r="H833" s="201" t="str">
        <f>IF(COUNTA($N833:$O833)&gt;0,'Input Contracting processes'!$K833,"")</f>
        <v/>
      </c>
      <c r="I833" s="201" t="str">
        <f>IF(COUNTA($N833:$O833)&gt;0,'Input Contracting processes'!$L833,"")</f>
        <v/>
      </c>
      <c r="J833" s="226" t="str">
        <f t="shared" si="16"/>
        <v/>
      </c>
      <c r="K833" s="226" t="str">
        <f t="shared" si="3"/>
        <v/>
      </c>
      <c r="L833" s="206"/>
      <c r="M833" s="221"/>
      <c r="N833" s="217"/>
      <c r="O833" s="165"/>
    </row>
    <row r="834" spans="1:15" ht="12.5">
      <c r="A834" s="220"/>
      <c r="B834" s="205"/>
      <c r="C834" s="201" t="str">
        <f t="shared" si="0"/>
        <v/>
      </c>
      <c r="D834" s="201" t="str">
        <f t="shared" si="4"/>
        <v/>
      </c>
      <c r="E834" s="201" t="str">
        <f t="shared" si="1"/>
        <v/>
      </c>
      <c r="F834" s="201" t="str">
        <f>IF(COUNTA($N834:$O834)&gt;0,'Input Contracting processes'!$P834,"")</f>
        <v/>
      </c>
      <c r="G834" s="201" t="str">
        <f>IF(COUNTA($N834:$O834)&gt;0,'Input Contracting processes'!$S834,"")</f>
        <v/>
      </c>
      <c r="H834" s="201" t="str">
        <f>IF(COUNTA($N834:$O834)&gt;0,'Input Contracting processes'!$K834,"")</f>
        <v/>
      </c>
      <c r="I834" s="201" t="str">
        <f>IF(COUNTA($N834:$O834)&gt;0,'Input Contracting processes'!$L834,"")</f>
        <v/>
      </c>
      <c r="J834" s="226" t="str">
        <f t="shared" si="16"/>
        <v/>
      </c>
      <c r="K834" s="226" t="str">
        <f t="shared" si="3"/>
        <v/>
      </c>
      <c r="L834" s="206"/>
      <c r="M834" s="221"/>
      <c r="N834" s="217"/>
      <c r="O834" s="165"/>
    </row>
    <row r="835" spans="1:15" ht="12.5">
      <c r="A835" s="220"/>
      <c r="B835" s="205"/>
      <c r="C835" s="201" t="str">
        <f t="shared" si="0"/>
        <v/>
      </c>
      <c r="D835" s="201" t="str">
        <f t="shared" si="4"/>
        <v/>
      </c>
      <c r="E835" s="201" t="str">
        <f t="shared" si="1"/>
        <v/>
      </c>
      <c r="F835" s="201" t="str">
        <f>IF(COUNTA($N835:$O835)&gt;0,'Input Contracting processes'!$P835,"")</f>
        <v/>
      </c>
      <c r="G835" s="201" t="str">
        <f>IF(COUNTA($N835:$O835)&gt;0,'Input Contracting processes'!$S835,"")</f>
        <v/>
      </c>
      <c r="H835" s="201" t="str">
        <f>IF(COUNTA($N835:$O835)&gt;0,'Input Contracting processes'!$K835,"")</f>
        <v/>
      </c>
      <c r="I835" s="201" t="str">
        <f>IF(COUNTA($N835:$O835)&gt;0,'Input Contracting processes'!$L835,"")</f>
        <v/>
      </c>
      <c r="J835" s="226" t="str">
        <f t="shared" si="16"/>
        <v/>
      </c>
      <c r="K835" s="226" t="str">
        <f t="shared" si="3"/>
        <v/>
      </c>
      <c r="L835" s="206"/>
      <c r="M835" s="221"/>
      <c r="N835" s="217"/>
      <c r="O835" s="165"/>
    </row>
    <row r="836" spans="1:15" ht="12.5">
      <c r="A836" s="220"/>
      <c r="B836" s="205"/>
      <c r="C836" s="201" t="str">
        <f t="shared" si="0"/>
        <v/>
      </c>
      <c r="D836" s="201" t="str">
        <f t="shared" si="4"/>
        <v/>
      </c>
      <c r="E836" s="201" t="str">
        <f t="shared" si="1"/>
        <v/>
      </c>
      <c r="F836" s="201" t="str">
        <f>IF(COUNTA($N836:$O836)&gt;0,'Input Contracting processes'!$P836,"")</f>
        <v/>
      </c>
      <c r="G836" s="201" t="str">
        <f>IF(COUNTA($N836:$O836)&gt;0,'Input Contracting processes'!$S836,"")</f>
        <v/>
      </c>
      <c r="H836" s="201" t="str">
        <f>IF(COUNTA($N836:$O836)&gt;0,'Input Contracting processes'!$K836,"")</f>
        <v/>
      </c>
      <c r="I836" s="201" t="str">
        <f>IF(COUNTA($N836:$O836)&gt;0,'Input Contracting processes'!$L836,"")</f>
        <v/>
      </c>
      <c r="J836" s="226" t="str">
        <f t="shared" si="16"/>
        <v/>
      </c>
      <c r="K836" s="226" t="str">
        <f t="shared" si="3"/>
        <v/>
      </c>
      <c r="L836" s="206"/>
      <c r="M836" s="221"/>
      <c r="N836" s="217"/>
      <c r="O836" s="165"/>
    </row>
    <row r="837" spans="1:15" ht="12.5">
      <c r="A837" s="220"/>
      <c r="B837" s="205"/>
      <c r="C837" s="201" t="str">
        <f t="shared" si="0"/>
        <v/>
      </c>
      <c r="D837" s="201" t="str">
        <f t="shared" si="4"/>
        <v/>
      </c>
      <c r="E837" s="201" t="str">
        <f t="shared" si="1"/>
        <v/>
      </c>
      <c r="F837" s="201" t="str">
        <f>IF(COUNTA($N837:$O837)&gt;0,'Input Contracting processes'!$P837,"")</f>
        <v/>
      </c>
      <c r="G837" s="201" t="str">
        <f>IF(COUNTA($N837:$O837)&gt;0,'Input Contracting processes'!$S837,"")</f>
        <v/>
      </c>
      <c r="H837" s="201" t="str">
        <f>IF(COUNTA($N837:$O837)&gt;0,'Input Contracting processes'!$K837,"")</f>
        <v/>
      </c>
      <c r="I837" s="201" t="str">
        <f>IF(COUNTA($N837:$O837)&gt;0,'Input Contracting processes'!$L837,"")</f>
        <v/>
      </c>
      <c r="J837" s="226" t="str">
        <f t="shared" si="16"/>
        <v/>
      </c>
      <c r="K837" s="226" t="str">
        <f t="shared" si="3"/>
        <v/>
      </c>
      <c r="L837" s="206"/>
      <c r="M837" s="221"/>
      <c r="N837" s="217"/>
      <c r="O837" s="165"/>
    </row>
    <row r="838" spans="1:15" ht="12.5">
      <c r="A838" s="220"/>
      <c r="B838" s="205"/>
      <c r="C838" s="201" t="str">
        <f t="shared" si="0"/>
        <v/>
      </c>
      <c r="D838" s="201" t="str">
        <f t="shared" si="4"/>
        <v/>
      </c>
      <c r="E838" s="201" t="str">
        <f t="shared" si="1"/>
        <v/>
      </c>
      <c r="F838" s="201" t="str">
        <f>IF(COUNTA($N838:$O838)&gt;0,'Input Contracting processes'!$P838,"")</f>
        <v/>
      </c>
      <c r="G838" s="201" t="str">
        <f>IF(COUNTA($N838:$O838)&gt;0,'Input Contracting processes'!$S838,"")</f>
        <v/>
      </c>
      <c r="H838" s="201" t="str">
        <f>IF(COUNTA($N838:$O838)&gt;0,'Input Contracting processes'!$K838,"")</f>
        <v/>
      </c>
      <c r="I838" s="201" t="str">
        <f>IF(COUNTA($N838:$O838)&gt;0,'Input Contracting processes'!$L838,"")</f>
        <v/>
      </c>
      <c r="J838" s="226" t="str">
        <f t="shared" si="16"/>
        <v/>
      </c>
      <c r="K838" s="226" t="str">
        <f t="shared" si="3"/>
        <v/>
      </c>
      <c r="L838" s="206"/>
      <c r="M838" s="221"/>
      <c r="N838" s="217"/>
      <c r="O838" s="165"/>
    </row>
    <row r="839" spans="1:15" ht="12.5">
      <c r="A839" s="220"/>
      <c r="B839" s="205"/>
      <c r="C839" s="201" t="str">
        <f t="shared" si="0"/>
        <v/>
      </c>
      <c r="D839" s="201" t="str">
        <f t="shared" si="4"/>
        <v/>
      </c>
      <c r="E839" s="201" t="str">
        <f t="shared" si="1"/>
        <v/>
      </c>
      <c r="F839" s="201" t="str">
        <f>IF(COUNTA($N839:$O839)&gt;0,'Input Contracting processes'!$P839,"")</f>
        <v/>
      </c>
      <c r="G839" s="201" t="str">
        <f>IF(COUNTA($N839:$O839)&gt;0,'Input Contracting processes'!$S839,"")</f>
        <v/>
      </c>
      <c r="H839" s="201" t="str">
        <f>IF(COUNTA($N839:$O839)&gt;0,'Input Contracting processes'!$K839,"")</f>
        <v/>
      </c>
      <c r="I839" s="201" t="str">
        <f>IF(COUNTA($N839:$O839)&gt;0,'Input Contracting processes'!$L839,"")</f>
        <v/>
      </c>
      <c r="J839" s="226" t="str">
        <f t="shared" ref="J839:J902" si="17">IF(NOT(ISBLANK($O839)),currency,"")</f>
        <v/>
      </c>
      <c r="K839" s="226" t="str">
        <f t="shared" si="3"/>
        <v/>
      </c>
      <c r="L839" s="206"/>
      <c r="M839" s="221"/>
      <c r="N839" s="217"/>
      <c r="O839" s="165"/>
    </row>
    <row r="840" spans="1:15" ht="12.5">
      <c r="A840" s="220"/>
      <c r="B840" s="205"/>
      <c r="C840" s="201" t="str">
        <f t="shared" si="0"/>
        <v/>
      </c>
      <c r="D840" s="201" t="str">
        <f t="shared" si="4"/>
        <v/>
      </c>
      <c r="E840" s="201" t="str">
        <f t="shared" si="1"/>
        <v/>
      </c>
      <c r="F840" s="201" t="str">
        <f>IF(COUNTA($N840:$O840)&gt;0,'Input Contracting processes'!$P840,"")</f>
        <v/>
      </c>
      <c r="G840" s="201" t="str">
        <f>IF(COUNTA($N840:$O840)&gt;0,'Input Contracting processes'!$S840,"")</f>
        <v/>
      </c>
      <c r="H840" s="201" t="str">
        <f>IF(COUNTA($N840:$O840)&gt;0,'Input Contracting processes'!$K840,"")</f>
        <v/>
      </c>
      <c r="I840" s="201" t="str">
        <f>IF(COUNTA($N840:$O840)&gt;0,'Input Contracting processes'!$L840,"")</f>
        <v/>
      </c>
      <c r="J840" s="226" t="str">
        <f t="shared" si="17"/>
        <v/>
      </c>
      <c r="K840" s="226" t="str">
        <f t="shared" si="3"/>
        <v/>
      </c>
      <c r="L840" s="206"/>
      <c r="M840" s="221"/>
      <c r="N840" s="217"/>
      <c r="O840" s="165"/>
    </row>
    <row r="841" spans="1:15" ht="12.5">
      <c r="A841" s="220"/>
      <c r="B841" s="205"/>
      <c r="C841" s="201" t="str">
        <f t="shared" si="0"/>
        <v/>
      </c>
      <c r="D841" s="201" t="str">
        <f t="shared" si="4"/>
        <v/>
      </c>
      <c r="E841" s="201" t="str">
        <f t="shared" si="1"/>
        <v/>
      </c>
      <c r="F841" s="201" t="str">
        <f>IF(COUNTA($N841:$O841)&gt;0,'Input Contracting processes'!$P841,"")</f>
        <v/>
      </c>
      <c r="G841" s="201" t="str">
        <f>IF(COUNTA($N841:$O841)&gt;0,'Input Contracting processes'!$S841,"")</f>
        <v/>
      </c>
      <c r="H841" s="201" t="str">
        <f>IF(COUNTA($N841:$O841)&gt;0,'Input Contracting processes'!$K841,"")</f>
        <v/>
      </c>
      <c r="I841" s="201" t="str">
        <f>IF(COUNTA($N841:$O841)&gt;0,'Input Contracting processes'!$L841,"")</f>
        <v/>
      </c>
      <c r="J841" s="226" t="str">
        <f t="shared" si="17"/>
        <v/>
      </c>
      <c r="K841" s="226" t="str">
        <f t="shared" si="3"/>
        <v/>
      </c>
      <c r="L841" s="206"/>
      <c r="M841" s="221"/>
      <c r="N841" s="217"/>
      <c r="O841" s="165"/>
    </row>
    <row r="842" spans="1:15" ht="12.5">
      <c r="A842" s="220"/>
      <c r="B842" s="205"/>
      <c r="C842" s="201" t="str">
        <f t="shared" si="0"/>
        <v/>
      </c>
      <c r="D842" s="201" t="str">
        <f t="shared" si="4"/>
        <v/>
      </c>
      <c r="E842" s="201" t="str">
        <f t="shared" si="1"/>
        <v/>
      </c>
      <c r="F842" s="201" t="str">
        <f>IF(COUNTA($N842:$O842)&gt;0,'Input Contracting processes'!$P842,"")</f>
        <v/>
      </c>
      <c r="G842" s="201" t="str">
        <f>IF(COUNTA($N842:$O842)&gt;0,'Input Contracting processes'!$S842,"")</f>
        <v/>
      </c>
      <c r="H842" s="201" t="str">
        <f>IF(COUNTA($N842:$O842)&gt;0,'Input Contracting processes'!$K842,"")</f>
        <v/>
      </c>
      <c r="I842" s="201" t="str">
        <f>IF(COUNTA($N842:$O842)&gt;0,'Input Contracting processes'!$L842,"")</f>
        <v/>
      </c>
      <c r="J842" s="226" t="str">
        <f t="shared" si="17"/>
        <v/>
      </c>
      <c r="K842" s="226" t="str">
        <f t="shared" si="3"/>
        <v/>
      </c>
      <c r="L842" s="206"/>
      <c r="M842" s="221"/>
      <c r="N842" s="217"/>
      <c r="O842" s="165"/>
    </row>
    <row r="843" spans="1:15" ht="12.5">
      <c r="A843" s="220"/>
      <c r="B843" s="205"/>
      <c r="C843" s="201" t="str">
        <f t="shared" si="0"/>
        <v/>
      </c>
      <c r="D843" s="201" t="str">
        <f t="shared" si="4"/>
        <v/>
      </c>
      <c r="E843" s="201" t="str">
        <f t="shared" si="1"/>
        <v/>
      </c>
      <c r="F843" s="201" t="str">
        <f>IF(COUNTA($N843:$O843)&gt;0,'Input Contracting processes'!$P843,"")</f>
        <v/>
      </c>
      <c r="G843" s="201" t="str">
        <f>IF(COUNTA($N843:$O843)&gt;0,'Input Contracting processes'!$S843,"")</f>
        <v/>
      </c>
      <c r="H843" s="201" t="str">
        <f>IF(COUNTA($N843:$O843)&gt;0,'Input Contracting processes'!$K843,"")</f>
        <v/>
      </c>
      <c r="I843" s="201" t="str">
        <f>IF(COUNTA($N843:$O843)&gt;0,'Input Contracting processes'!$L843,"")</f>
        <v/>
      </c>
      <c r="J843" s="226" t="str">
        <f t="shared" si="17"/>
        <v/>
      </c>
      <c r="K843" s="226" t="str">
        <f t="shared" si="3"/>
        <v/>
      </c>
      <c r="L843" s="206"/>
      <c r="M843" s="221"/>
      <c r="N843" s="217"/>
      <c r="O843" s="165"/>
    </row>
    <row r="844" spans="1:15" ht="12.5">
      <c r="A844" s="220"/>
      <c r="B844" s="205"/>
      <c r="C844" s="201" t="str">
        <f t="shared" si="0"/>
        <v/>
      </c>
      <c r="D844" s="201" t="str">
        <f t="shared" si="4"/>
        <v/>
      </c>
      <c r="E844" s="201" t="str">
        <f t="shared" si="1"/>
        <v/>
      </c>
      <c r="F844" s="201" t="str">
        <f>IF(COUNTA($N844:$O844)&gt;0,'Input Contracting processes'!$P844,"")</f>
        <v/>
      </c>
      <c r="G844" s="201" t="str">
        <f>IF(COUNTA($N844:$O844)&gt;0,'Input Contracting processes'!$S844,"")</f>
        <v/>
      </c>
      <c r="H844" s="201" t="str">
        <f>IF(COUNTA($N844:$O844)&gt;0,'Input Contracting processes'!$K844,"")</f>
        <v/>
      </c>
      <c r="I844" s="201" t="str">
        <f>IF(COUNTA($N844:$O844)&gt;0,'Input Contracting processes'!$L844,"")</f>
        <v/>
      </c>
      <c r="J844" s="226" t="str">
        <f t="shared" si="17"/>
        <v/>
      </c>
      <c r="K844" s="226" t="str">
        <f t="shared" si="3"/>
        <v/>
      </c>
      <c r="L844" s="206"/>
      <c r="M844" s="221"/>
      <c r="N844" s="217"/>
      <c r="O844" s="165"/>
    </row>
    <row r="845" spans="1:15" ht="12.5">
      <c r="A845" s="220"/>
      <c r="B845" s="205"/>
      <c r="C845" s="201" t="str">
        <f t="shared" si="0"/>
        <v/>
      </c>
      <c r="D845" s="201" t="str">
        <f t="shared" si="4"/>
        <v/>
      </c>
      <c r="E845" s="201" t="str">
        <f t="shared" si="1"/>
        <v/>
      </c>
      <c r="F845" s="201" t="str">
        <f>IF(COUNTA($N845:$O845)&gt;0,'Input Contracting processes'!$P845,"")</f>
        <v/>
      </c>
      <c r="G845" s="201" t="str">
        <f>IF(COUNTA($N845:$O845)&gt;0,'Input Contracting processes'!$S845,"")</f>
        <v/>
      </c>
      <c r="H845" s="201" t="str">
        <f>IF(COUNTA($N845:$O845)&gt;0,'Input Contracting processes'!$K845,"")</f>
        <v/>
      </c>
      <c r="I845" s="201" t="str">
        <f>IF(COUNTA($N845:$O845)&gt;0,'Input Contracting processes'!$L845,"")</f>
        <v/>
      </c>
      <c r="J845" s="226" t="str">
        <f t="shared" si="17"/>
        <v/>
      </c>
      <c r="K845" s="226" t="str">
        <f t="shared" si="3"/>
        <v/>
      </c>
      <c r="L845" s="206"/>
      <c r="M845" s="221"/>
      <c r="N845" s="217"/>
      <c r="O845" s="165"/>
    </row>
    <row r="846" spans="1:15" ht="12.5">
      <c r="A846" s="220"/>
      <c r="B846" s="205"/>
      <c r="C846" s="201" t="str">
        <f t="shared" si="0"/>
        <v/>
      </c>
      <c r="D846" s="201" t="str">
        <f t="shared" si="4"/>
        <v/>
      </c>
      <c r="E846" s="201" t="str">
        <f t="shared" si="1"/>
        <v/>
      </c>
      <c r="F846" s="201" t="str">
        <f>IF(COUNTA($N846:$O846)&gt;0,'Input Contracting processes'!$P846,"")</f>
        <v/>
      </c>
      <c r="G846" s="201" t="str">
        <f>IF(COUNTA($N846:$O846)&gt;0,'Input Contracting processes'!$S846,"")</f>
        <v/>
      </c>
      <c r="H846" s="201" t="str">
        <f>IF(COUNTA($N846:$O846)&gt;0,'Input Contracting processes'!$K846,"")</f>
        <v/>
      </c>
      <c r="I846" s="201" t="str">
        <f>IF(COUNTA($N846:$O846)&gt;0,'Input Contracting processes'!$L846,"")</f>
        <v/>
      </c>
      <c r="J846" s="226" t="str">
        <f t="shared" si="17"/>
        <v/>
      </c>
      <c r="K846" s="226" t="str">
        <f t="shared" si="3"/>
        <v/>
      </c>
      <c r="L846" s="206"/>
      <c r="M846" s="221"/>
      <c r="N846" s="217"/>
      <c r="O846" s="165"/>
    </row>
    <row r="847" spans="1:15" ht="12.5">
      <c r="A847" s="220"/>
      <c r="B847" s="205"/>
      <c r="C847" s="201" t="str">
        <f t="shared" si="0"/>
        <v/>
      </c>
      <c r="D847" s="201" t="str">
        <f t="shared" si="4"/>
        <v/>
      </c>
      <c r="E847" s="201" t="str">
        <f t="shared" si="1"/>
        <v/>
      </c>
      <c r="F847" s="201" t="str">
        <f>IF(COUNTA($N847:$O847)&gt;0,'Input Contracting processes'!$P847,"")</f>
        <v/>
      </c>
      <c r="G847" s="201" t="str">
        <f>IF(COUNTA($N847:$O847)&gt;0,'Input Contracting processes'!$S847,"")</f>
        <v/>
      </c>
      <c r="H847" s="201" t="str">
        <f>IF(COUNTA($N847:$O847)&gt;0,'Input Contracting processes'!$K847,"")</f>
        <v/>
      </c>
      <c r="I847" s="201" t="str">
        <f>IF(COUNTA($N847:$O847)&gt;0,'Input Contracting processes'!$L847,"")</f>
        <v/>
      </c>
      <c r="J847" s="226" t="str">
        <f t="shared" si="17"/>
        <v/>
      </c>
      <c r="K847" s="226" t="str">
        <f t="shared" si="3"/>
        <v/>
      </c>
      <c r="L847" s="206"/>
      <c r="M847" s="221"/>
      <c r="N847" s="217"/>
      <c r="O847" s="165"/>
    </row>
    <row r="848" spans="1:15" ht="12.5">
      <c r="A848" s="220"/>
      <c r="B848" s="205"/>
      <c r="C848" s="201" t="str">
        <f t="shared" si="0"/>
        <v/>
      </c>
      <c r="D848" s="201" t="str">
        <f t="shared" si="4"/>
        <v/>
      </c>
      <c r="E848" s="201" t="str">
        <f t="shared" si="1"/>
        <v/>
      </c>
      <c r="F848" s="201" t="str">
        <f>IF(COUNTA($N848:$O848)&gt;0,'Input Contracting processes'!$P848,"")</f>
        <v/>
      </c>
      <c r="G848" s="201" t="str">
        <f>IF(COUNTA($N848:$O848)&gt;0,'Input Contracting processes'!$S848,"")</f>
        <v/>
      </c>
      <c r="H848" s="201" t="str">
        <f>IF(COUNTA($N848:$O848)&gt;0,'Input Contracting processes'!$K848,"")</f>
        <v/>
      </c>
      <c r="I848" s="201" t="str">
        <f>IF(COUNTA($N848:$O848)&gt;0,'Input Contracting processes'!$L848,"")</f>
        <v/>
      </c>
      <c r="J848" s="226" t="str">
        <f t="shared" si="17"/>
        <v/>
      </c>
      <c r="K848" s="226" t="str">
        <f t="shared" si="3"/>
        <v/>
      </c>
      <c r="L848" s="206"/>
      <c r="M848" s="221"/>
      <c r="N848" s="217"/>
      <c r="O848" s="165"/>
    </row>
    <row r="849" spans="1:15" ht="12.5">
      <c r="A849" s="220"/>
      <c r="B849" s="205"/>
      <c r="C849" s="201" t="str">
        <f t="shared" si="0"/>
        <v/>
      </c>
      <c r="D849" s="201" t="str">
        <f t="shared" si="4"/>
        <v/>
      </c>
      <c r="E849" s="201" t="str">
        <f t="shared" si="1"/>
        <v/>
      </c>
      <c r="F849" s="201" t="str">
        <f>IF(COUNTA($N849:$O849)&gt;0,'Input Contracting processes'!$P849,"")</f>
        <v/>
      </c>
      <c r="G849" s="201" t="str">
        <f>IF(COUNTA($N849:$O849)&gt;0,'Input Contracting processes'!$S849,"")</f>
        <v/>
      </c>
      <c r="H849" s="201" t="str">
        <f>IF(COUNTA($N849:$O849)&gt;0,'Input Contracting processes'!$K849,"")</f>
        <v/>
      </c>
      <c r="I849" s="201" t="str">
        <f>IF(COUNTA($N849:$O849)&gt;0,'Input Contracting processes'!$L849,"")</f>
        <v/>
      </c>
      <c r="J849" s="226" t="str">
        <f t="shared" si="17"/>
        <v/>
      </c>
      <c r="K849" s="226" t="str">
        <f t="shared" si="3"/>
        <v/>
      </c>
      <c r="L849" s="206"/>
      <c r="M849" s="221"/>
      <c r="N849" s="217"/>
      <c r="O849" s="165"/>
    </row>
    <row r="850" spans="1:15" ht="12.5">
      <c r="A850" s="220"/>
      <c r="B850" s="205"/>
      <c r="C850" s="201" t="str">
        <f t="shared" si="0"/>
        <v/>
      </c>
      <c r="D850" s="201" t="str">
        <f t="shared" si="4"/>
        <v/>
      </c>
      <c r="E850" s="201" t="str">
        <f t="shared" si="1"/>
        <v/>
      </c>
      <c r="F850" s="201" t="str">
        <f>IF(COUNTA($N850:$O850)&gt;0,'Input Contracting processes'!$P850,"")</f>
        <v/>
      </c>
      <c r="G850" s="201" t="str">
        <f>IF(COUNTA($N850:$O850)&gt;0,'Input Contracting processes'!$S850,"")</f>
        <v/>
      </c>
      <c r="H850" s="201" t="str">
        <f>IF(COUNTA($N850:$O850)&gt;0,'Input Contracting processes'!$K850,"")</f>
        <v/>
      </c>
      <c r="I850" s="201" t="str">
        <f>IF(COUNTA($N850:$O850)&gt;0,'Input Contracting processes'!$L850,"")</f>
        <v/>
      </c>
      <c r="J850" s="226" t="str">
        <f t="shared" si="17"/>
        <v/>
      </c>
      <c r="K850" s="226" t="str">
        <f t="shared" si="3"/>
        <v/>
      </c>
      <c r="L850" s="206"/>
      <c r="M850" s="221"/>
      <c r="N850" s="217"/>
      <c r="O850" s="165"/>
    </row>
    <row r="851" spans="1:15" ht="12.5">
      <c r="A851" s="220"/>
      <c r="B851" s="205"/>
      <c r="C851" s="201" t="str">
        <f t="shared" si="0"/>
        <v/>
      </c>
      <c r="D851" s="201" t="str">
        <f t="shared" si="4"/>
        <v/>
      </c>
      <c r="E851" s="201" t="str">
        <f t="shared" si="1"/>
        <v/>
      </c>
      <c r="F851" s="201" t="str">
        <f>IF(COUNTA($N851:$O851)&gt;0,'Input Contracting processes'!$P851,"")</f>
        <v/>
      </c>
      <c r="G851" s="201" t="str">
        <f>IF(COUNTA($N851:$O851)&gt;0,'Input Contracting processes'!$S851,"")</f>
        <v/>
      </c>
      <c r="H851" s="201" t="str">
        <f>IF(COUNTA($N851:$O851)&gt;0,'Input Contracting processes'!$K851,"")</f>
        <v/>
      </c>
      <c r="I851" s="201" t="str">
        <f>IF(COUNTA($N851:$O851)&gt;0,'Input Contracting processes'!$L851,"")</f>
        <v/>
      </c>
      <c r="J851" s="226" t="str">
        <f t="shared" si="17"/>
        <v/>
      </c>
      <c r="K851" s="226" t="str">
        <f t="shared" si="3"/>
        <v/>
      </c>
      <c r="L851" s="206"/>
      <c r="M851" s="221"/>
      <c r="N851" s="217"/>
      <c r="O851" s="165"/>
    </row>
    <row r="852" spans="1:15" ht="12.5">
      <c r="A852" s="220"/>
      <c r="B852" s="205"/>
      <c r="C852" s="201" t="str">
        <f t="shared" si="0"/>
        <v/>
      </c>
      <c r="D852" s="201" t="str">
        <f t="shared" si="4"/>
        <v/>
      </c>
      <c r="E852" s="201" t="str">
        <f t="shared" si="1"/>
        <v/>
      </c>
      <c r="F852" s="201" t="str">
        <f>IF(COUNTA($N852:$O852)&gt;0,'Input Contracting processes'!$P852,"")</f>
        <v/>
      </c>
      <c r="G852" s="201" t="str">
        <f>IF(COUNTA($N852:$O852)&gt;0,'Input Contracting processes'!$S852,"")</f>
        <v/>
      </c>
      <c r="H852" s="201" t="str">
        <f>IF(COUNTA($N852:$O852)&gt;0,'Input Contracting processes'!$K852,"")</f>
        <v/>
      </c>
      <c r="I852" s="201" t="str">
        <f>IF(COUNTA($N852:$O852)&gt;0,'Input Contracting processes'!$L852,"")</f>
        <v/>
      </c>
      <c r="J852" s="226" t="str">
        <f t="shared" si="17"/>
        <v/>
      </c>
      <c r="K852" s="226" t="str">
        <f t="shared" si="3"/>
        <v/>
      </c>
      <c r="L852" s="206"/>
      <c r="M852" s="221"/>
      <c r="N852" s="217"/>
      <c r="O852" s="165"/>
    </row>
    <row r="853" spans="1:15" ht="12.5">
      <c r="A853" s="220"/>
      <c r="B853" s="205"/>
      <c r="C853" s="201" t="str">
        <f t="shared" si="0"/>
        <v/>
      </c>
      <c r="D853" s="201" t="str">
        <f t="shared" si="4"/>
        <v/>
      </c>
      <c r="E853" s="201" t="str">
        <f t="shared" si="1"/>
        <v/>
      </c>
      <c r="F853" s="201" t="str">
        <f>IF(COUNTA($N853:$O853)&gt;0,'Input Contracting processes'!$P853,"")</f>
        <v/>
      </c>
      <c r="G853" s="201" t="str">
        <f>IF(COUNTA($N853:$O853)&gt;0,'Input Contracting processes'!$S853,"")</f>
        <v/>
      </c>
      <c r="H853" s="201" t="str">
        <f>IF(COUNTA($N853:$O853)&gt;0,'Input Contracting processes'!$K853,"")</f>
        <v/>
      </c>
      <c r="I853" s="201" t="str">
        <f>IF(COUNTA($N853:$O853)&gt;0,'Input Contracting processes'!$L853,"")</f>
        <v/>
      </c>
      <c r="J853" s="226" t="str">
        <f t="shared" si="17"/>
        <v/>
      </c>
      <c r="K853" s="226" t="str">
        <f t="shared" si="3"/>
        <v/>
      </c>
      <c r="L853" s="206"/>
      <c r="M853" s="221"/>
      <c r="N853" s="217"/>
      <c r="O853" s="165"/>
    </row>
    <row r="854" spans="1:15" ht="12.5">
      <c r="A854" s="220"/>
      <c r="B854" s="205"/>
      <c r="C854" s="201" t="str">
        <f t="shared" si="0"/>
        <v/>
      </c>
      <c r="D854" s="201" t="str">
        <f t="shared" si="4"/>
        <v/>
      </c>
      <c r="E854" s="201" t="str">
        <f t="shared" si="1"/>
        <v/>
      </c>
      <c r="F854" s="201" t="str">
        <f>IF(COUNTA($N854:$O854)&gt;0,'Input Contracting processes'!$P854,"")</f>
        <v/>
      </c>
      <c r="G854" s="201" t="str">
        <f>IF(COUNTA($N854:$O854)&gt;0,'Input Contracting processes'!$S854,"")</f>
        <v/>
      </c>
      <c r="H854" s="201" t="str">
        <f>IF(COUNTA($N854:$O854)&gt;0,'Input Contracting processes'!$K854,"")</f>
        <v/>
      </c>
      <c r="I854" s="201" t="str">
        <f>IF(COUNTA($N854:$O854)&gt;0,'Input Contracting processes'!$L854,"")</f>
        <v/>
      </c>
      <c r="J854" s="226" t="str">
        <f t="shared" si="17"/>
        <v/>
      </c>
      <c r="K854" s="226" t="str">
        <f t="shared" si="3"/>
        <v/>
      </c>
      <c r="L854" s="206"/>
      <c r="M854" s="221"/>
      <c r="N854" s="217"/>
      <c r="O854" s="165"/>
    </row>
    <row r="855" spans="1:15" ht="12.5">
      <c r="A855" s="220"/>
      <c r="B855" s="205"/>
      <c r="C855" s="201" t="str">
        <f t="shared" si="0"/>
        <v/>
      </c>
      <c r="D855" s="201" t="str">
        <f t="shared" si="4"/>
        <v/>
      </c>
      <c r="E855" s="201" t="str">
        <f t="shared" si="1"/>
        <v/>
      </c>
      <c r="F855" s="201" t="str">
        <f>IF(COUNTA($N855:$O855)&gt;0,'Input Contracting processes'!$P855,"")</f>
        <v/>
      </c>
      <c r="G855" s="201" t="str">
        <f>IF(COUNTA($N855:$O855)&gt;0,'Input Contracting processes'!$S855,"")</f>
        <v/>
      </c>
      <c r="H855" s="201" t="str">
        <f>IF(COUNTA($N855:$O855)&gt;0,'Input Contracting processes'!$K855,"")</f>
        <v/>
      </c>
      <c r="I855" s="201" t="str">
        <f>IF(COUNTA($N855:$O855)&gt;0,'Input Contracting processes'!$L855,"")</f>
        <v/>
      </c>
      <c r="J855" s="226" t="str">
        <f t="shared" si="17"/>
        <v/>
      </c>
      <c r="K855" s="226" t="str">
        <f t="shared" si="3"/>
        <v/>
      </c>
      <c r="L855" s="206"/>
      <c r="M855" s="221"/>
      <c r="N855" s="217"/>
      <c r="O855" s="165"/>
    </row>
    <row r="856" spans="1:15" ht="12.5">
      <c r="A856" s="220"/>
      <c r="B856" s="205"/>
      <c r="C856" s="201" t="str">
        <f t="shared" si="0"/>
        <v/>
      </c>
      <c r="D856" s="201" t="str">
        <f t="shared" si="4"/>
        <v/>
      </c>
      <c r="E856" s="201" t="str">
        <f t="shared" si="1"/>
        <v/>
      </c>
      <c r="F856" s="201" t="str">
        <f>IF(COUNTA($N856:$O856)&gt;0,'Input Contracting processes'!$P856,"")</f>
        <v/>
      </c>
      <c r="G856" s="201" t="str">
        <f>IF(COUNTA($N856:$O856)&gt;0,'Input Contracting processes'!$S856,"")</f>
        <v/>
      </c>
      <c r="H856" s="201" t="str">
        <f>IF(COUNTA($N856:$O856)&gt;0,'Input Contracting processes'!$K856,"")</f>
        <v/>
      </c>
      <c r="I856" s="201" t="str">
        <f>IF(COUNTA($N856:$O856)&gt;0,'Input Contracting processes'!$L856,"")</f>
        <v/>
      </c>
      <c r="J856" s="226" t="str">
        <f t="shared" si="17"/>
        <v/>
      </c>
      <c r="K856" s="226" t="str">
        <f t="shared" si="3"/>
        <v/>
      </c>
      <c r="L856" s="206"/>
      <c r="M856" s="221"/>
      <c r="N856" s="217"/>
      <c r="O856" s="165"/>
    </row>
    <row r="857" spans="1:15" ht="12.5">
      <c r="A857" s="220"/>
      <c r="B857" s="205"/>
      <c r="C857" s="201" t="str">
        <f t="shared" si="0"/>
        <v/>
      </c>
      <c r="D857" s="201" t="str">
        <f t="shared" si="4"/>
        <v/>
      </c>
      <c r="E857" s="201" t="str">
        <f t="shared" si="1"/>
        <v/>
      </c>
      <c r="F857" s="201" t="str">
        <f>IF(COUNTA($N857:$O857)&gt;0,'Input Contracting processes'!$P857,"")</f>
        <v/>
      </c>
      <c r="G857" s="201" t="str">
        <f>IF(COUNTA($N857:$O857)&gt;0,'Input Contracting processes'!$S857,"")</f>
        <v/>
      </c>
      <c r="H857" s="201" t="str">
        <f>IF(COUNTA($N857:$O857)&gt;0,'Input Contracting processes'!$K857,"")</f>
        <v/>
      </c>
      <c r="I857" s="201" t="str">
        <f>IF(COUNTA($N857:$O857)&gt;0,'Input Contracting processes'!$L857,"")</f>
        <v/>
      </c>
      <c r="J857" s="226" t="str">
        <f t="shared" si="17"/>
        <v/>
      </c>
      <c r="K857" s="226" t="str">
        <f t="shared" si="3"/>
        <v/>
      </c>
      <c r="L857" s="206"/>
      <c r="M857" s="221"/>
      <c r="N857" s="217"/>
      <c r="O857" s="165"/>
    </row>
    <row r="858" spans="1:15" ht="12.5">
      <c r="A858" s="220"/>
      <c r="B858" s="205"/>
      <c r="C858" s="201" t="str">
        <f t="shared" si="0"/>
        <v/>
      </c>
      <c r="D858" s="201" t="str">
        <f t="shared" si="4"/>
        <v/>
      </c>
      <c r="E858" s="201" t="str">
        <f t="shared" si="1"/>
        <v/>
      </c>
      <c r="F858" s="201" t="str">
        <f>IF(COUNTA($N858:$O858)&gt;0,'Input Contracting processes'!$P858,"")</f>
        <v/>
      </c>
      <c r="G858" s="201" t="str">
        <f>IF(COUNTA($N858:$O858)&gt;0,'Input Contracting processes'!$S858,"")</f>
        <v/>
      </c>
      <c r="H858" s="201" t="str">
        <f>IF(COUNTA($N858:$O858)&gt;0,'Input Contracting processes'!$K858,"")</f>
        <v/>
      </c>
      <c r="I858" s="201" t="str">
        <f>IF(COUNTA($N858:$O858)&gt;0,'Input Contracting processes'!$L858,"")</f>
        <v/>
      </c>
      <c r="J858" s="226" t="str">
        <f t="shared" si="17"/>
        <v/>
      </c>
      <c r="K858" s="226" t="str">
        <f t="shared" si="3"/>
        <v/>
      </c>
      <c r="L858" s="206"/>
      <c r="M858" s="221"/>
      <c r="N858" s="217"/>
      <c r="O858" s="165"/>
    </row>
    <row r="859" spans="1:15" ht="12.5">
      <c r="A859" s="220"/>
      <c r="B859" s="205"/>
      <c r="C859" s="201" t="str">
        <f t="shared" si="0"/>
        <v/>
      </c>
      <c r="D859" s="201" t="str">
        <f t="shared" si="4"/>
        <v/>
      </c>
      <c r="E859" s="201" t="str">
        <f t="shared" si="1"/>
        <v/>
      </c>
      <c r="F859" s="201" t="str">
        <f>IF(COUNTA($N859:$O859)&gt;0,'Input Contracting processes'!$P859,"")</f>
        <v/>
      </c>
      <c r="G859" s="201" t="str">
        <f>IF(COUNTA($N859:$O859)&gt;0,'Input Contracting processes'!$S859,"")</f>
        <v/>
      </c>
      <c r="H859" s="201" t="str">
        <f>IF(COUNTA($N859:$O859)&gt;0,'Input Contracting processes'!$K859,"")</f>
        <v/>
      </c>
      <c r="I859" s="201" t="str">
        <f>IF(COUNTA($N859:$O859)&gt;0,'Input Contracting processes'!$L859,"")</f>
        <v/>
      </c>
      <c r="J859" s="226" t="str">
        <f t="shared" si="17"/>
        <v/>
      </c>
      <c r="K859" s="226" t="str">
        <f t="shared" si="3"/>
        <v/>
      </c>
      <c r="L859" s="206"/>
      <c r="M859" s="221"/>
      <c r="N859" s="217"/>
      <c r="O859" s="165"/>
    </row>
    <row r="860" spans="1:15" ht="12.5">
      <c r="A860" s="220"/>
      <c r="B860" s="205"/>
      <c r="C860" s="201" t="str">
        <f t="shared" si="0"/>
        <v/>
      </c>
      <c r="D860" s="201" t="str">
        <f t="shared" si="4"/>
        <v/>
      </c>
      <c r="E860" s="201" t="str">
        <f t="shared" si="1"/>
        <v/>
      </c>
      <c r="F860" s="201" t="str">
        <f>IF(COUNTA($N860:$O860)&gt;0,'Input Contracting processes'!$P860,"")</f>
        <v/>
      </c>
      <c r="G860" s="201" t="str">
        <f>IF(COUNTA($N860:$O860)&gt;0,'Input Contracting processes'!$S860,"")</f>
        <v/>
      </c>
      <c r="H860" s="201" t="str">
        <f>IF(COUNTA($N860:$O860)&gt;0,'Input Contracting processes'!$K860,"")</f>
        <v/>
      </c>
      <c r="I860" s="201" t="str">
        <f>IF(COUNTA($N860:$O860)&gt;0,'Input Contracting processes'!$L860,"")</f>
        <v/>
      </c>
      <c r="J860" s="226" t="str">
        <f t="shared" si="17"/>
        <v/>
      </c>
      <c r="K860" s="226" t="str">
        <f t="shared" si="3"/>
        <v/>
      </c>
      <c r="L860" s="206"/>
      <c r="M860" s="221"/>
      <c r="N860" s="217"/>
      <c r="O860" s="165"/>
    </row>
    <row r="861" spans="1:15" ht="12.5">
      <c r="A861" s="220"/>
      <c r="B861" s="205"/>
      <c r="C861" s="201" t="str">
        <f t="shared" si="0"/>
        <v/>
      </c>
      <c r="D861" s="201" t="str">
        <f t="shared" si="4"/>
        <v/>
      </c>
      <c r="E861" s="201" t="str">
        <f t="shared" si="1"/>
        <v/>
      </c>
      <c r="F861" s="201" t="str">
        <f>IF(COUNTA($N861:$O861)&gt;0,'Input Contracting processes'!$P861,"")</f>
        <v/>
      </c>
      <c r="G861" s="201" t="str">
        <f>IF(COUNTA($N861:$O861)&gt;0,'Input Contracting processes'!$S861,"")</f>
        <v/>
      </c>
      <c r="H861" s="201" t="str">
        <f>IF(COUNTA($N861:$O861)&gt;0,'Input Contracting processes'!$K861,"")</f>
        <v/>
      </c>
      <c r="I861" s="201" t="str">
        <f>IF(COUNTA($N861:$O861)&gt;0,'Input Contracting processes'!$L861,"")</f>
        <v/>
      </c>
      <c r="J861" s="226" t="str">
        <f t="shared" si="17"/>
        <v/>
      </c>
      <c r="K861" s="226" t="str">
        <f t="shared" si="3"/>
        <v/>
      </c>
      <c r="L861" s="206"/>
      <c r="M861" s="221"/>
      <c r="N861" s="217"/>
      <c r="O861" s="165"/>
    </row>
    <row r="862" spans="1:15" ht="12.5">
      <c r="A862" s="220"/>
      <c r="B862" s="205"/>
      <c r="C862" s="201" t="str">
        <f t="shared" si="0"/>
        <v/>
      </c>
      <c r="D862" s="201" t="str">
        <f t="shared" si="4"/>
        <v/>
      </c>
      <c r="E862" s="201" t="str">
        <f t="shared" si="1"/>
        <v/>
      </c>
      <c r="F862" s="201" t="str">
        <f>IF(COUNTA($N862:$O862)&gt;0,'Input Contracting processes'!$P862,"")</f>
        <v/>
      </c>
      <c r="G862" s="201" t="str">
        <f>IF(COUNTA($N862:$O862)&gt;0,'Input Contracting processes'!$S862,"")</f>
        <v/>
      </c>
      <c r="H862" s="201" t="str">
        <f>IF(COUNTA($N862:$O862)&gt;0,'Input Contracting processes'!$K862,"")</f>
        <v/>
      </c>
      <c r="I862" s="201" t="str">
        <f>IF(COUNTA($N862:$O862)&gt;0,'Input Contracting processes'!$L862,"")</f>
        <v/>
      </c>
      <c r="J862" s="226" t="str">
        <f t="shared" si="17"/>
        <v/>
      </c>
      <c r="K862" s="226" t="str">
        <f t="shared" si="3"/>
        <v/>
      </c>
      <c r="L862" s="206"/>
      <c r="M862" s="221"/>
      <c r="N862" s="217"/>
      <c r="O862" s="165"/>
    </row>
    <row r="863" spans="1:15" ht="12.5">
      <c r="A863" s="220"/>
      <c r="B863" s="205"/>
      <c r="C863" s="201" t="str">
        <f t="shared" si="0"/>
        <v/>
      </c>
      <c r="D863" s="201" t="str">
        <f t="shared" si="4"/>
        <v/>
      </c>
      <c r="E863" s="201" t="str">
        <f t="shared" si="1"/>
        <v/>
      </c>
      <c r="F863" s="201" t="str">
        <f>IF(COUNTA($N863:$O863)&gt;0,'Input Contracting processes'!$P863,"")</f>
        <v/>
      </c>
      <c r="G863" s="201" t="str">
        <f>IF(COUNTA($N863:$O863)&gt;0,'Input Contracting processes'!$S863,"")</f>
        <v/>
      </c>
      <c r="H863" s="201" t="str">
        <f>IF(COUNTA($N863:$O863)&gt;0,'Input Contracting processes'!$K863,"")</f>
        <v/>
      </c>
      <c r="I863" s="201" t="str">
        <f>IF(COUNTA($N863:$O863)&gt;0,'Input Contracting processes'!$L863,"")</f>
        <v/>
      </c>
      <c r="J863" s="226" t="str">
        <f t="shared" si="17"/>
        <v/>
      </c>
      <c r="K863" s="226" t="str">
        <f t="shared" si="3"/>
        <v/>
      </c>
      <c r="L863" s="206"/>
      <c r="M863" s="221"/>
      <c r="N863" s="217"/>
      <c r="O863" s="165"/>
    </row>
    <row r="864" spans="1:15" ht="12.5">
      <c r="A864" s="220"/>
      <c r="B864" s="205"/>
      <c r="C864" s="201" t="str">
        <f t="shared" si="0"/>
        <v/>
      </c>
      <c r="D864" s="201" t="str">
        <f t="shared" si="4"/>
        <v/>
      </c>
      <c r="E864" s="201" t="str">
        <f t="shared" si="1"/>
        <v/>
      </c>
      <c r="F864" s="201" t="str">
        <f>IF(COUNTA($N864:$O864)&gt;0,'Input Contracting processes'!$P864,"")</f>
        <v/>
      </c>
      <c r="G864" s="201" t="str">
        <f>IF(COUNTA($N864:$O864)&gt;0,'Input Contracting processes'!$S864,"")</f>
        <v/>
      </c>
      <c r="H864" s="201" t="str">
        <f>IF(COUNTA($N864:$O864)&gt;0,'Input Contracting processes'!$K864,"")</f>
        <v/>
      </c>
      <c r="I864" s="201" t="str">
        <f>IF(COUNTA($N864:$O864)&gt;0,'Input Contracting processes'!$L864,"")</f>
        <v/>
      </c>
      <c r="J864" s="226" t="str">
        <f t="shared" si="17"/>
        <v/>
      </c>
      <c r="K864" s="226" t="str">
        <f t="shared" si="3"/>
        <v/>
      </c>
      <c r="L864" s="206"/>
      <c r="M864" s="221"/>
      <c r="N864" s="217"/>
      <c r="O864" s="165"/>
    </row>
    <row r="865" spans="1:15" ht="12.5">
      <c r="A865" s="220"/>
      <c r="B865" s="205"/>
      <c r="C865" s="201" t="str">
        <f t="shared" si="0"/>
        <v/>
      </c>
      <c r="D865" s="201" t="str">
        <f t="shared" si="4"/>
        <v/>
      </c>
      <c r="E865" s="201" t="str">
        <f t="shared" si="1"/>
        <v/>
      </c>
      <c r="F865" s="201" t="str">
        <f>IF(COUNTA($N865:$O865)&gt;0,'Input Contracting processes'!$P865,"")</f>
        <v/>
      </c>
      <c r="G865" s="201" t="str">
        <f>IF(COUNTA($N865:$O865)&gt;0,'Input Contracting processes'!$S865,"")</f>
        <v/>
      </c>
      <c r="H865" s="201" t="str">
        <f>IF(COUNTA($N865:$O865)&gt;0,'Input Contracting processes'!$K865,"")</f>
        <v/>
      </c>
      <c r="I865" s="201" t="str">
        <f>IF(COUNTA($N865:$O865)&gt;0,'Input Contracting processes'!$L865,"")</f>
        <v/>
      </c>
      <c r="J865" s="226" t="str">
        <f t="shared" si="17"/>
        <v/>
      </c>
      <c r="K865" s="226" t="str">
        <f t="shared" si="3"/>
        <v/>
      </c>
      <c r="L865" s="206"/>
      <c r="M865" s="221"/>
      <c r="N865" s="217"/>
      <c r="O865" s="165"/>
    </row>
    <row r="866" spans="1:15" ht="12.5">
      <c r="A866" s="220"/>
      <c r="B866" s="205"/>
      <c r="C866" s="201" t="str">
        <f t="shared" si="0"/>
        <v/>
      </c>
      <c r="D866" s="201" t="str">
        <f t="shared" si="4"/>
        <v/>
      </c>
      <c r="E866" s="201" t="str">
        <f t="shared" si="1"/>
        <v/>
      </c>
      <c r="F866" s="201" t="str">
        <f>IF(COUNTA($N866:$O866)&gt;0,'Input Contracting processes'!$P866,"")</f>
        <v/>
      </c>
      <c r="G866" s="201" t="str">
        <f>IF(COUNTA($N866:$O866)&gt;0,'Input Contracting processes'!$S866,"")</f>
        <v/>
      </c>
      <c r="H866" s="201" t="str">
        <f>IF(COUNTA($N866:$O866)&gt;0,'Input Contracting processes'!$K866,"")</f>
        <v/>
      </c>
      <c r="I866" s="201" t="str">
        <f>IF(COUNTA($N866:$O866)&gt;0,'Input Contracting processes'!$L866,"")</f>
        <v/>
      </c>
      <c r="J866" s="226" t="str">
        <f t="shared" si="17"/>
        <v/>
      </c>
      <c r="K866" s="226" t="str">
        <f t="shared" si="3"/>
        <v/>
      </c>
      <c r="L866" s="206"/>
      <c r="M866" s="221"/>
      <c r="N866" s="217"/>
      <c r="O866" s="165"/>
    </row>
    <row r="867" spans="1:15" ht="12.5">
      <c r="A867" s="220"/>
      <c r="B867" s="205"/>
      <c r="C867" s="201" t="str">
        <f t="shared" si="0"/>
        <v/>
      </c>
      <c r="D867" s="201" t="str">
        <f t="shared" si="4"/>
        <v/>
      </c>
      <c r="E867" s="201" t="str">
        <f t="shared" si="1"/>
        <v/>
      </c>
      <c r="F867" s="201" t="str">
        <f>IF(COUNTA($N867:$O867)&gt;0,'Input Contracting processes'!$P867,"")</f>
        <v/>
      </c>
      <c r="G867" s="201" t="str">
        <f>IF(COUNTA($N867:$O867)&gt;0,'Input Contracting processes'!$S867,"")</f>
        <v/>
      </c>
      <c r="H867" s="201" t="str">
        <f>IF(COUNTA($N867:$O867)&gt;0,'Input Contracting processes'!$K867,"")</f>
        <v/>
      </c>
      <c r="I867" s="201" t="str">
        <f>IF(COUNTA($N867:$O867)&gt;0,'Input Contracting processes'!$L867,"")</f>
        <v/>
      </c>
      <c r="J867" s="226" t="str">
        <f t="shared" si="17"/>
        <v/>
      </c>
      <c r="K867" s="226" t="str">
        <f t="shared" si="3"/>
        <v/>
      </c>
      <c r="L867" s="206"/>
      <c r="M867" s="221"/>
      <c r="N867" s="217"/>
      <c r="O867" s="165"/>
    </row>
    <row r="868" spans="1:15" ht="12.5">
      <c r="A868" s="220"/>
      <c r="B868" s="205"/>
      <c r="C868" s="201" t="str">
        <f t="shared" si="0"/>
        <v/>
      </c>
      <c r="D868" s="201" t="str">
        <f t="shared" si="4"/>
        <v/>
      </c>
      <c r="E868" s="201" t="str">
        <f t="shared" si="1"/>
        <v/>
      </c>
      <c r="F868" s="201" t="str">
        <f>IF(COUNTA($N868:$O868)&gt;0,'Input Contracting processes'!$P868,"")</f>
        <v/>
      </c>
      <c r="G868" s="201" t="str">
        <f>IF(COUNTA($N868:$O868)&gt;0,'Input Contracting processes'!$S868,"")</f>
        <v/>
      </c>
      <c r="H868" s="201" t="str">
        <f>IF(COUNTA($N868:$O868)&gt;0,'Input Contracting processes'!$K868,"")</f>
        <v/>
      </c>
      <c r="I868" s="201" t="str">
        <f>IF(COUNTA($N868:$O868)&gt;0,'Input Contracting processes'!$L868,"")</f>
        <v/>
      </c>
      <c r="J868" s="226" t="str">
        <f t="shared" si="17"/>
        <v/>
      </c>
      <c r="K868" s="226" t="str">
        <f t="shared" si="3"/>
        <v/>
      </c>
      <c r="L868" s="206"/>
      <c r="M868" s="221"/>
      <c r="N868" s="217"/>
      <c r="O868" s="165"/>
    </row>
    <row r="869" spans="1:15" ht="12.5">
      <c r="A869" s="220"/>
      <c r="B869" s="205"/>
      <c r="C869" s="201" t="str">
        <f t="shared" si="0"/>
        <v/>
      </c>
      <c r="D869" s="201" t="str">
        <f t="shared" si="4"/>
        <v/>
      </c>
      <c r="E869" s="201" t="str">
        <f t="shared" si="1"/>
        <v/>
      </c>
      <c r="F869" s="201" t="str">
        <f>IF(COUNTA($N869:$O869)&gt;0,'Input Contracting processes'!$P869,"")</f>
        <v/>
      </c>
      <c r="G869" s="201" t="str">
        <f>IF(COUNTA($N869:$O869)&gt;0,'Input Contracting processes'!$S869,"")</f>
        <v/>
      </c>
      <c r="H869" s="201" t="str">
        <f>IF(COUNTA($N869:$O869)&gt;0,'Input Contracting processes'!$K869,"")</f>
        <v/>
      </c>
      <c r="I869" s="201" t="str">
        <f>IF(COUNTA($N869:$O869)&gt;0,'Input Contracting processes'!$L869,"")</f>
        <v/>
      </c>
      <c r="J869" s="226" t="str">
        <f t="shared" si="17"/>
        <v/>
      </c>
      <c r="K869" s="226" t="str">
        <f t="shared" si="3"/>
        <v/>
      </c>
      <c r="L869" s="206"/>
      <c r="M869" s="221"/>
      <c r="N869" s="217"/>
      <c r="O869" s="165"/>
    </row>
    <row r="870" spans="1:15" ht="12.5">
      <c r="A870" s="220"/>
      <c r="B870" s="205"/>
      <c r="C870" s="201" t="str">
        <f t="shared" si="0"/>
        <v/>
      </c>
      <c r="D870" s="201" t="str">
        <f t="shared" si="4"/>
        <v/>
      </c>
      <c r="E870" s="201" t="str">
        <f t="shared" si="1"/>
        <v/>
      </c>
      <c r="F870" s="201" t="str">
        <f>IF(COUNTA($N870:$O870)&gt;0,'Input Contracting processes'!$P870,"")</f>
        <v/>
      </c>
      <c r="G870" s="201" t="str">
        <f>IF(COUNTA($N870:$O870)&gt;0,'Input Contracting processes'!$S870,"")</f>
        <v/>
      </c>
      <c r="H870" s="201" t="str">
        <f>IF(COUNTA($N870:$O870)&gt;0,'Input Contracting processes'!$K870,"")</f>
        <v/>
      </c>
      <c r="I870" s="201" t="str">
        <f>IF(COUNTA($N870:$O870)&gt;0,'Input Contracting processes'!$L870,"")</f>
        <v/>
      </c>
      <c r="J870" s="226" t="str">
        <f t="shared" si="17"/>
        <v/>
      </c>
      <c r="K870" s="226" t="str">
        <f t="shared" si="3"/>
        <v/>
      </c>
      <c r="L870" s="206"/>
      <c r="M870" s="221"/>
      <c r="N870" s="217"/>
      <c r="O870" s="165"/>
    </row>
    <row r="871" spans="1:15" ht="12.5">
      <c r="A871" s="220"/>
      <c r="B871" s="205"/>
      <c r="C871" s="201" t="str">
        <f t="shared" si="0"/>
        <v/>
      </c>
      <c r="D871" s="201" t="str">
        <f t="shared" si="4"/>
        <v/>
      </c>
      <c r="E871" s="201" t="str">
        <f t="shared" si="1"/>
        <v/>
      </c>
      <c r="F871" s="201" t="str">
        <f>IF(COUNTA($N871:$O871)&gt;0,'Input Contracting processes'!$P871,"")</f>
        <v/>
      </c>
      <c r="G871" s="201" t="str">
        <f>IF(COUNTA($N871:$O871)&gt;0,'Input Contracting processes'!$S871,"")</f>
        <v/>
      </c>
      <c r="H871" s="201" t="str">
        <f>IF(COUNTA($N871:$O871)&gt;0,'Input Contracting processes'!$K871,"")</f>
        <v/>
      </c>
      <c r="I871" s="201" t="str">
        <f>IF(COUNTA($N871:$O871)&gt;0,'Input Contracting processes'!$L871,"")</f>
        <v/>
      </c>
      <c r="J871" s="226" t="str">
        <f t="shared" si="17"/>
        <v/>
      </c>
      <c r="K871" s="226" t="str">
        <f t="shared" si="3"/>
        <v/>
      </c>
      <c r="L871" s="206"/>
      <c r="M871" s="221"/>
      <c r="N871" s="217"/>
      <c r="O871" s="165"/>
    </row>
    <row r="872" spans="1:15" ht="12.5">
      <c r="A872" s="220"/>
      <c r="B872" s="205"/>
      <c r="C872" s="201" t="str">
        <f t="shared" si="0"/>
        <v/>
      </c>
      <c r="D872" s="201" t="str">
        <f t="shared" si="4"/>
        <v/>
      </c>
      <c r="E872" s="201" t="str">
        <f t="shared" si="1"/>
        <v/>
      </c>
      <c r="F872" s="201" t="str">
        <f>IF(COUNTA($N872:$O872)&gt;0,'Input Contracting processes'!$P872,"")</f>
        <v/>
      </c>
      <c r="G872" s="201" t="str">
        <f>IF(COUNTA($N872:$O872)&gt;0,'Input Contracting processes'!$S872,"")</f>
        <v/>
      </c>
      <c r="H872" s="201" t="str">
        <f>IF(COUNTA($N872:$O872)&gt;0,'Input Contracting processes'!$K872,"")</f>
        <v/>
      </c>
      <c r="I872" s="201" t="str">
        <f>IF(COUNTA($N872:$O872)&gt;0,'Input Contracting processes'!$L872,"")</f>
        <v/>
      </c>
      <c r="J872" s="226" t="str">
        <f t="shared" si="17"/>
        <v/>
      </c>
      <c r="K872" s="226" t="str">
        <f t="shared" si="3"/>
        <v/>
      </c>
      <c r="L872" s="206"/>
      <c r="M872" s="221"/>
      <c r="N872" s="217"/>
      <c r="O872" s="165"/>
    </row>
    <row r="873" spans="1:15" ht="12.5">
      <c r="A873" s="220"/>
      <c r="B873" s="205"/>
      <c r="C873" s="201" t="str">
        <f t="shared" si="0"/>
        <v/>
      </c>
      <c r="D873" s="201" t="str">
        <f t="shared" si="4"/>
        <v/>
      </c>
      <c r="E873" s="201" t="str">
        <f t="shared" si="1"/>
        <v/>
      </c>
      <c r="F873" s="201" t="str">
        <f>IF(COUNTA($N873:$O873)&gt;0,'Input Contracting processes'!$P873,"")</f>
        <v/>
      </c>
      <c r="G873" s="201" t="str">
        <f>IF(COUNTA($N873:$O873)&gt;0,'Input Contracting processes'!$S873,"")</f>
        <v/>
      </c>
      <c r="H873" s="201" t="str">
        <f>IF(COUNTA($N873:$O873)&gt;0,'Input Contracting processes'!$K873,"")</f>
        <v/>
      </c>
      <c r="I873" s="201" t="str">
        <f>IF(COUNTA($N873:$O873)&gt;0,'Input Contracting processes'!$L873,"")</f>
        <v/>
      </c>
      <c r="J873" s="226" t="str">
        <f t="shared" si="17"/>
        <v/>
      </c>
      <c r="K873" s="226" t="str">
        <f t="shared" si="3"/>
        <v/>
      </c>
      <c r="L873" s="206"/>
      <c r="M873" s="221"/>
      <c r="N873" s="217"/>
      <c r="O873" s="165"/>
    </row>
    <row r="874" spans="1:15" ht="12.5">
      <c r="A874" s="220"/>
      <c r="B874" s="205"/>
      <c r="C874" s="201" t="str">
        <f t="shared" si="0"/>
        <v/>
      </c>
      <c r="D874" s="201" t="str">
        <f t="shared" si="4"/>
        <v/>
      </c>
      <c r="E874" s="201" t="str">
        <f t="shared" si="1"/>
        <v/>
      </c>
      <c r="F874" s="201" t="str">
        <f>IF(COUNTA($N874:$O874)&gt;0,'Input Contracting processes'!$P874,"")</f>
        <v/>
      </c>
      <c r="G874" s="201" t="str">
        <f>IF(COUNTA($N874:$O874)&gt;0,'Input Contracting processes'!$S874,"")</f>
        <v/>
      </c>
      <c r="H874" s="201" t="str">
        <f>IF(COUNTA($N874:$O874)&gt;0,'Input Contracting processes'!$K874,"")</f>
        <v/>
      </c>
      <c r="I874" s="201" t="str">
        <f>IF(COUNTA($N874:$O874)&gt;0,'Input Contracting processes'!$L874,"")</f>
        <v/>
      </c>
      <c r="J874" s="226" t="str">
        <f t="shared" si="17"/>
        <v/>
      </c>
      <c r="K874" s="226" t="str">
        <f t="shared" si="3"/>
        <v/>
      </c>
      <c r="L874" s="206"/>
      <c r="M874" s="221"/>
      <c r="N874" s="217"/>
      <c r="O874" s="165"/>
    </row>
    <row r="875" spans="1:15" ht="12.5">
      <c r="A875" s="220"/>
      <c r="B875" s="205"/>
      <c r="C875" s="201" t="str">
        <f t="shared" si="0"/>
        <v/>
      </c>
      <c r="D875" s="201" t="str">
        <f t="shared" si="4"/>
        <v/>
      </c>
      <c r="E875" s="201" t="str">
        <f t="shared" si="1"/>
        <v/>
      </c>
      <c r="F875" s="201" t="str">
        <f>IF(COUNTA($N875:$O875)&gt;0,'Input Contracting processes'!$P875,"")</f>
        <v/>
      </c>
      <c r="G875" s="201" t="str">
        <f>IF(COUNTA($N875:$O875)&gt;0,'Input Contracting processes'!$S875,"")</f>
        <v/>
      </c>
      <c r="H875" s="201" t="str">
        <f>IF(COUNTA($N875:$O875)&gt;0,'Input Contracting processes'!$K875,"")</f>
        <v/>
      </c>
      <c r="I875" s="201" t="str">
        <f>IF(COUNTA($N875:$O875)&gt;0,'Input Contracting processes'!$L875,"")</f>
        <v/>
      </c>
      <c r="J875" s="226" t="str">
        <f t="shared" si="17"/>
        <v/>
      </c>
      <c r="K875" s="226" t="str">
        <f t="shared" si="3"/>
        <v/>
      </c>
      <c r="L875" s="206"/>
      <c r="M875" s="221"/>
      <c r="N875" s="217"/>
      <c r="O875" s="165"/>
    </row>
    <row r="876" spans="1:15" ht="12.5">
      <c r="A876" s="220"/>
      <c r="B876" s="205"/>
      <c r="C876" s="201" t="str">
        <f t="shared" si="0"/>
        <v/>
      </c>
      <c r="D876" s="201" t="str">
        <f t="shared" si="4"/>
        <v/>
      </c>
      <c r="E876" s="201" t="str">
        <f t="shared" si="1"/>
        <v/>
      </c>
      <c r="F876" s="201" t="str">
        <f>IF(COUNTA($N876:$O876)&gt;0,'Input Contracting processes'!$P876,"")</f>
        <v/>
      </c>
      <c r="G876" s="201" t="str">
        <f>IF(COUNTA($N876:$O876)&gt;0,'Input Contracting processes'!$S876,"")</f>
        <v/>
      </c>
      <c r="H876" s="201" t="str">
        <f>IF(COUNTA($N876:$O876)&gt;0,'Input Contracting processes'!$K876,"")</f>
        <v/>
      </c>
      <c r="I876" s="201" t="str">
        <f>IF(COUNTA($N876:$O876)&gt;0,'Input Contracting processes'!$L876,"")</f>
        <v/>
      </c>
      <c r="J876" s="226" t="str">
        <f t="shared" si="17"/>
        <v/>
      </c>
      <c r="K876" s="226" t="str">
        <f t="shared" si="3"/>
        <v/>
      </c>
      <c r="L876" s="206"/>
      <c r="M876" s="221"/>
      <c r="N876" s="217"/>
      <c r="O876" s="165"/>
    </row>
    <row r="877" spans="1:15" ht="12.5">
      <c r="A877" s="220"/>
      <c r="B877" s="205"/>
      <c r="C877" s="201" t="str">
        <f t="shared" si="0"/>
        <v/>
      </c>
      <c r="D877" s="201" t="str">
        <f t="shared" si="4"/>
        <v/>
      </c>
      <c r="E877" s="201" t="str">
        <f t="shared" si="1"/>
        <v/>
      </c>
      <c r="F877" s="201" t="str">
        <f>IF(COUNTA($N877:$O877)&gt;0,'Input Contracting processes'!$P877,"")</f>
        <v/>
      </c>
      <c r="G877" s="201" t="str">
        <f>IF(COUNTA($N877:$O877)&gt;0,'Input Contracting processes'!$S877,"")</f>
        <v/>
      </c>
      <c r="H877" s="201" t="str">
        <f>IF(COUNTA($N877:$O877)&gt;0,'Input Contracting processes'!$K877,"")</f>
        <v/>
      </c>
      <c r="I877" s="201" t="str">
        <f>IF(COUNTA($N877:$O877)&gt;0,'Input Contracting processes'!$L877,"")</f>
        <v/>
      </c>
      <c r="J877" s="226" t="str">
        <f t="shared" si="17"/>
        <v/>
      </c>
      <c r="K877" s="226" t="str">
        <f t="shared" si="3"/>
        <v/>
      </c>
      <c r="L877" s="206"/>
      <c r="M877" s="221"/>
      <c r="N877" s="217"/>
      <c r="O877" s="165"/>
    </row>
    <row r="878" spans="1:15" ht="12.5">
      <c r="A878" s="220"/>
      <c r="B878" s="205"/>
      <c r="C878" s="201" t="str">
        <f t="shared" si="0"/>
        <v/>
      </c>
      <c r="D878" s="201" t="str">
        <f t="shared" si="4"/>
        <v/>
      </c>
      <c r="E878" s="201" t="str">
        <f t="shared" si="1"/>
        <v/>
      </c>
      <c r="F878" s="201" t="str">
        <f>IF(COUNTA($N878:$O878)&gt;0,'Input Contracting processes'!$P878,"")</f>
        <v/>
      </c>
      <c r="G878" s="201" t="str">
        <f>IF(COUNTA($N878:$O878)&gt;0,'Input Contracting processes'!$S878,"")</f>
        <v/>
      </c>
      <c r="H878" s="201" t="str">
        <f>IF(COUNTA($N878:$O878)&gt;0,'Input Contracting processes'!$K878,"")</f>
        <v/>
      </c>
      <c r="I878" s="201" t="str">
        <f>IF(COUNTA($N878:$O878)&gt;0,'Input Contracting processes'!$L878,"")</f>
        <v/>
      </c>
      <c r="J878" s="226" t="str">
        <f t="shared" si="17"/>
        <v/>
      </c>
      <c r="K878" s="226" t="str">
        <f t="shared" si="3"/>
        <v/>
      </c>
      <c r="L878" s="206"/>
      <c r="M878" s="221"/>
      <c r="N878" s="217"/>
      <c r="O878" s="165"/>
    </row>
    <row r="879" spans="1:15" ht="12.5">
      <c r="A879" s="220"/>
      <c r="B879" s="205"/>
      <c r="C879" s="201" t="str">
        <f t="shared" si="0"/>
        <v/>
      </c>
      <c r="D879" s="201" t="str">
        <f t="shared" si="4"/>
        <v/>
      </c>
      <c r="E879" s="201" t="str">
        <f t="shared" si="1"/>
        <v/>
      </c>
      <c r="F879" s="201" t="str">
        <f>IF(COUNTA($N879:$O879)&gt;0,'Input Contracting processes'!$P879,"")</f>
        <v/>
      </c>
      <c r="G879" s="201" t="str">
        <f>IF(COUNTA($N879:$O879)&gt;0,'Input Contracting processes'!$S879,"")</f>
        <v/>
      </c>
      <c r="H879" s="201" t="str">
        <f>IF(COUNTA($N879:$O879)&gt;0,'Input Contracting processes'!$K879,"")</f>
        <v/>
      </c>
      <c r="I879" s="201" t="str">
        <f>IF(COUNTA($N879:$O879)&gt;0,'Input Contracting processes'!$L879,"")</f>
        <v/>
      </c>
      <c r="J879" s="226" t="str">
        <f t="shared" si="17"/>
        <v/>
      </c>
      <c r="K879" s="226" t="str">
        <f t="shared" si="3"/>
        <v/>
      </c>
      <c r="L879" s="206"/>
      <c r="M879" s="221"/>
      <c r="N879" s="217"/>
      <c r="O879" s="165"/>
    </row>
    <row r="880" spans="1:15" ht="12.5">
      <c r="A880" s="220"/>
      <c r="B880" s="205"/>
      <c r="C880" s="201" t="str">
        <f t="shared" si="0"/>
        <v/>
      </c>
      <c r="D880" s="201" t="str">
        <f t="shared" si="4"/>
        <v/>
      </c>
      <c r="E880" s="201" t="str">
        <f t="shared" si="1"/>
        <v/>
      </c>
      <c r="F880" s="201" t="str">
        <f>IF(COUNTA($N880:$O880)&gt;0,'Input Contracting processes'!$P880,"")</f>
        <v/>
      </c>
      <c r="G880" s="201" t="str">
        <f>IF(COUNTA($N880:$O880)&gt;0,'Input Contracting processes'!$S880,"")</f>
        <v/>
      </c>
      <c r="H880" s="201" t="str">
        <f>IF(COUNTA($N880:$O880)&gt;0,'Input Contracting processes'!$K880,"")</f>
        <v/>
      </c>
      <c r="I880" s="201" t="str">
        <f>IF(COUNTA($N880:$O880)&gt;0,'Input Contracting processes'!$L880,"")</f>
        <v/>
      </c>
      <c r="J880" s="226" t="str">
        <f t="shared" si="17"/>
        <v/>
      </c>
      <c r="K880" s="226" t="str">
        <f t="shared" si="3"/>
        <v/>
      </c>
      <c r="L880" s="206"/>
      <c r="M880" s="221"/>
      <c r="N880" s="217"/>
      <c r="O880" s="165"/>
    </row>
    <row r="881" spans="1:15" ht="12.5">
      <c r="A881" s="220"/>
      <c r="B881" s="205"/>
      <c r="C881" s="201" t="str">
        <f t="shared" si="0"/>
        <v/>
      </c>
      <c r="D881" s="201" t="str">
        <f t="shared" si="4"/>
        <v/>
      </c>
      <c r="E881" s="201" t="str">
        <f t="shared" si="1"/>
        <v/>
      </c>
      <c r="F881" s="201" t="str">
        <f>IF(COUNTA($N881:$O881)&gt;0,'Input Contracting processes'!$P881,"")</f>
        <v/>
      </c>
      <c r="G881" s="201" t="str">
        <f>IF(COUNTA($N881:$O881)&gt;0,'Input Contracting processes'!$S881,"")</f>
        <v/>
      </c>
      <c r="H881" s="201" t="str">
        <f>IF(COUNTA($N881:$O881)&gt;0,'Input Contracting processes'!$K881,"")</f>
        <v/>
      </c>
      <c r="I881" s="201" t="str">
        <f>IF(COUNTA($N881:$O881)&gt;0,'Input Contracting processes'!$L881,"")</f>
        <v/>
      </c>
      <c r="J881" s="226" t="str">
        <f t="shared" si="17"/>
        <v/>
      </c>
      <c r="K881" s="226" t="str">
        <f t="shared" si="3"/>
        <v/>
      </c>
      <c r="L881" s="206"/>
      <c r="M881" s="221"/>
      <c r="N881" s="217"/>
      <c r="O881" s="165"/>
    </row>
    <row r="882" spans="1:15" ht="12.5">
      <c r="A882" s="220"/>
      <c r="B882" s="205"/>
      <c r="C882" s="201" t="str">
        <f t="shared" si="0"/>
        <v/>
      </c>
      <c r="D882" s="201" t="str">
        <f t="shared" si="4"/>
        <v/>
      </c>
      <c r="E882" s="201" t="str">
        <f t="shared" si="1"/>
        <v/>
      </c>
      <c r="F882" s="201" t="str">
        <f>IF(COUNTA($N882:$O882)&gt;0,'Input Contracting processes'!$P882,"")</f>
        <v/>
      </c>
      <c r="G882" s="201" t="str">
        <f>IF(COUNTA($N882:$O882)&gt;0,'Input Contracting processes'!$S882,"")</f>
        <v/>
      </c>
      <c r="H882" s="201" t="str">
        <f>IF(COUNTA($N882:$O882)&gt;0,'Input Contracting processes'!$K882,"")</f>
        <v/>
      </c>
      <c r="I882" s="201" t="str">
        <f>IF(COUNTA($N882:$O882)&gt;0,'Input Contracting processes'!$L882,"")</f>
        <v/>
      </c>
      <c r="J882" s="226" t="str">
        <f t="shared" si="17"/>
        <v/>
      </c>
      <c r="K882" s="226" t="str">
        <f t="shared" si="3"/>
        <v/>
      </c>
      <c r="L882" s="206"/>
      <c r="M882" s="221"/>
      <c r="N882" s="217"/>
      <c r="O882" s="165"/>
    </row>
    <row r="883" spans="1:15" ht="12.5">
      <c r="A883" s="220"/>
      <c r="B883" s="205"/>
      <c r="C883" s="201" t="str">
        <f t="shared" si="0"/>
        <v/>
      </c>
      <c r="D883" s="201" t="str">
        <f t="shared" si="4"/>
        <v/>
      </c>
      <c r="E883" s="201" t="str">
        <f t="shared" si="1"/>
        <v/>
      </c>
      <c r="F883" s="201" t="str">
        <f>IF(COUNTA($N883:$O883)&gt;0,'Input Contracting processes'!$P883,"")</f>
        <v/>
      </c>
      <c r="G883" s="201" t="str">
        <f>IF(COUNTA($N883:$O883)&gt;0,'Input Contracting processes'!$S883,"")</f>
        <v/>
      </c>
      <c r="H883" s="201" t="str">
        <f>IF(COUNTA($N883:$O883)&gt;0,'Input Contracting processes'!$K883,"")</f>
        <v/>
      </c>
      <c r="I883" s="201" t="str">
        <f>IF(COUNTA($N883:$O883)&gt;0,'Input Contracting processes'!$L883,"")</f>
        <v/>
      </c>
      <c r="J883" s="226" t="str">
        <f t="shared" si="17"/>
        <v/>
      </c>
      <c r="K883" s="226" t="str">
        <f t="shared" si="3"/>
        <v/>
      </c>
      <c r="L883" s="206"/>
      <c r="M883" s="221"/>
      <c r="N883" s="217"/>
      <c r="O883" s="165"/>
    </row>
    <row r="884" spans="1:15" ht="12.5">
      <c r="A884" s="220"/>
      <c r="B884" s="205"/>
      <c r="C884" s="201" t="str">
        <f t="shared" si="0"/>
        <v/>
      </c>
      <c r="D884" s="201" t="str">
        <f t="shared" si="4"/>
        <v/>
      </c>
      <c r="E884" s="201" t="str">
        <f t="shared" si="1"/>
        <v/>
      </c>
      <c r="F884" s="201" t="str">
        <f>IF(COUNTA($N884:$O884)&gt;0,'Input Contracting processes'!$P884,"")</f>
        <v/>
      </c>
      <c r="G884" s="201" t="str">
        <f>IF(COUNTA($N884:$O884)&gt;0,'Input Contracting processes'!$S884,"")</f>
        <v/>
      </c>
      <c r="H884" s="201" t="str">
        <f>IF(COUNTA($N884:$O884)&gt;0,'Input Contracting processes'!$K884,"")</f>
        <v/>
      </c>
      <c r="I884" s="201" t="str">
        <f>IF(COUNTA($N884:$O884)&gt;0,'Input Contracting processes'!$L884,"")</f>
        <v/>
      </c>
      <c r="J884" s="226" t="str">
        <f t="shared" si="17"/>
        <v/>
      </c>
      <c r="K884" s="226" t="str">
        <f t="shared" si="3"/>
        <v/>
      </c>
      <c r="L884" s="206"/>
      <c r="M884" s="221"/>
      <c r="N884" s="217"/>
      <c r="O884" s="165"/>
    </row>
    <row r="885" spans="1:15" ht="12.5">
      <c r="A885" s="220"/>
      <c r="B885" s="205"/>
      <c r="C885" s="201" t="str">
        <f t="shared" si="0"/>
        <v/>
      </c>
      <c r="D885" s="201" t="str">
        <f t="shared" si="4"/>
        <v/>
      </c>
      <c r="E885" s="201" t="str">
        <f t="shared" si="1"/>
        <v/>
      </c>
      <c r="F885" s="201" t="str">
        <f>IF(COUNTA($N885:$O885)&gt;0,'Input Contracting processes'!$P885,"")</f>
        <v/>
      </c>
      <c r="G885" s="201" t="str">
        <f>IF(COUNTA($N885:$O885)&gt;0,'Input Contracting processes'!$S885,"")</f>
        <v/>
      </c>
      <c r="H885" s="201" t="str">
        <f>IF(COUNTA($N885:$O885)&gt;0,'Input Contracting processes'!$K885,"")</f>
        <v/>
      </c>
      <c r="I885" s="201" t="str">
        <f>IF(COUNTA($N885:$O885)&gt;0,'Input Contracting processes'!$L885,"")</f>
        <v/>
      </c>
      <c r="J885" s="226" t="str">
        <f t="shared" si="17"/>
        <v/>
      </c>
      <c r="K885" s="226" t="str">
        <f t="shared" si="3"/>
        <v/>
      </c>
      <c r="L885" s="206"/>
      <c r="M885" s="221"/>
      <c r="N885" s="217"/>
      <c r="O885" s="165"/>
    </row>
    <row r="886" spans="1:15" ht="12.5">
      <c r="A886" s="220"/>
      <c r="B886" s="205"/>
      <c r="C886" s="201" t="str">
        <f t="shared" si="0"/>
        <v/>
      </c>
      <c r="D886" s="201" t="str">
        <f t="shared" si="4"/>
        <v/>
      </c>
      <c r="E886" s="201" t="str">
        <f t="shared" si="1"/>
        <v/>
      </c>
      <c r="F886" s="201" t="str">
        <f>IF(COUNTA($N886:$O886)&gt;0,'Input Contracting processes'!$P886,"")</f>
        <v/>
      </c>
      <c r="G886" s="201" t="str">
        <f>IF(COUNTA($N886:$O886)&gt;0,'Input Contracting processes'!$S886,"")</f>
        <v/>
      </c>
      <c r="H886" s="201" t="str">
        <f>IF(COUNTA($N886:$O886)&gt;0,'Input Contracting processes'!$K886,"")</f>
        <v/>
      </c>
      <c r="I886" s="201" t="str">
        <f>IF(COUNTA($N886:$O886)&gt;0,'Input Contracting processes'!$L886,"")</f>
        <v/>
      </c>
      <c r="J886" s="226" t="str">
        <f t="shared" si="17"/>
        <v/>
      </c>
      <c r="K886" s="226" t="str">
        <f t="shared" si="3"/>
        <v/>
      </c>
      <c r="L886" s="206"/>
      <c r="M886" s="221"/>
      <c r="N886" s="217"/>
      <c r="O886" s="165"/>
    </row>
    <row r="887" spans="1:15" ht="12.5">
      <c r="A887" s="220"/>
      <c r="B887" s="205"/>
      <c r="C887" s="201" t="str">
        <f t="shared" si="0"/>
        <v/>
      </c>
      <c r="D887" s="201" t="str">
        <f t="shared" si="4"/>
        <v/>
      </c>
      <c r="E887" s="201" t="str">
        <f t="shared" si="1"/>
        <v/>
      </c>
      <c r="F887" s="201" t="str">
        <f>IF(COUNTA($N887:$O887)&gt;0,'Input Contracting processes'!$P887,"")</f>
        <v/>
      </c>
      <c r="G887" s="201" t="str">
        <f>IF(COUNTA($N887:$O887)&gt;0,'Input Contracting processes'!$S887,"")</f>
        <v/>
      </c>
      <c r="H887" s="201" t="str">
        <f>IF(COUNTA($N887:$O887)&gt;0,'Input Contracting processes'!$K887,"")</f>
        <v/>
      </c>
      <c r="I887" s="201" t="str">
        <f>IF(COUNTA($N887:$O887)&gt;0,'Input Contracting processes'!$L887,"")</f>
        <v/>
      </c>
      <c r="J887" s="226" t="str">
        <f t="shared" si="17"/>
        <v/>
      </c>
      <c r="K887" s="226" t="str">
        <f t="shared" si="3"/>
        <v/>
      </c>
      <c r="L887" s="206"/>
      <c r="M887" s="221"/>
      <c r="N887" s="217"/>
      <c r="O887" s="165"/>
    </row>
    <row r="888" spans="1:15" ht="12.5">
      <c r="A888" s="220"/>
      <c r="B888" s="205"/>
      <c r="C888" s="201" t="str">
        <f t="shared" si="0"/>
        <v/>
      </c>
      <c r="D888" s="201" t="str">
        <f t="shared" si="4"/>
        <v/>
      </c>
      <c r="E888" s="201" t="str">
        <f t="shared" si="1"/>
        <v/>
      </c>
      <c r="F888" s="201" t="str">
        <f>IF(COUNTA($N888:$O888)&gt;0,'Input Contracting processes'!$P888,"")</f>
        <v/>
      </c>
      <c r="G888" s="201" t="str">
        <f>IF(COUNTA($N888:$O888)&gt;0,'Input Contracting processes'!$S888,"")</f>
        <v/>
      </c>
      <c r="H888" s="201" t="str">
        <f>IF(COUNTA($N888:$O888)&gt;0,'Input Contracting processes'!$K888,"")</f>
        <v/>
      </c>
      <c r="I888" s="201" t="str">
        <f>IF(COUNTA($N888:$O888)&gt;0,'Input Contracting processes'!$L888,"")</f>
        <v/>
      </c>
      <c r="J888" s="226" t="str">
        <f t="shared" si="17"/>
        <v/>
      </c>
      <c r="K888" s="226" t="str">
        <f t="shared" si="3"/>
        <v/>
      </c>
      <c r="L888" s="206"/>
      <c r="M888" s="221"/>
      <c r="N888" s="217"/>
      <c r="O888" s="165"/>
    </row>
    <row r="889" spans="1:15" ht="12.5">
      <c r="A889" s="220"/>
      <c r="B889" s="205"/>
      <c r="C889" s="201" t="str">
        <f t="shared" si="0"/>
        <v/>
      </c>
      <c r="D889" s="201" t="str">
        <f t="shared" si="4"/>
        <v/>
      </c>
      <c r="E889" s="201" t="str">
        <f t="shared" si="1"/>
        <v/>
      </c>
      <c r="F889" s="201" t="str">
        <f>IF(COUNTA($N889:$O889)&gt;0,'Input Contracting processes'!$P889,"")</f>
        <v/>
      </c>
      <c r="G889" s="201" t="str">
        <f>IF(COUNTA($N889:$O889)&gt;0,'Input Contracting processes'!$S889,"")</f>
        <v/>
      </c>
      <c r="H889" s="201" t="str">
        <f>IF(COUNTA($N889:$O889)&gt;0,'Input Contracting processes'!$K889,"")</f>
        <v/>
      </c>
      <c r="I889" s="201" t="str">
        <f>IF(COUNTA($N889:$O889)&gt;0,'Input Contracting processes'!$L889,"")</f>
        <v/>
      </c>
      <c r="J889" s="226" t="str">
        <f t="shared" si="17"/>
        <v/>
      </c>
      <c r="K889" s="226" t="str">
        <f t="shared" si="3"/>
        <v/>
      </c>
      <c r="L889" s="206"/>
      <c r="M889" s="221"/>
      <c r="N889" s="217"/>
      <c r="O889" s="165"/>
    </row>
    <row r="890" spans="1:15" ht="12.5">
      <c r="A890" s="220"/>
      <c r="B890" s="205"/>
      <c r="C890" s="201" t="str">
        <f t="shared" si="0"/>
        <v/>
      </c>
      <c r="D890" s="201" t="str">
        <f t="shared" si="4"/>
        <v/>
      </c>
      <c r="E890" s="201" t="str">
        <f t="shared" si="1"/>
        <v/>
      </c>
      <c r="F890" s="201" t="str">
        <f>IF(COUNTA($N890:$O890)&gt;0,'Input Contracting processes'!$P890,"")</f>
        <v/>
      </c>
      <c r="G890" s="201" t="str">
        <f>IF(COUNTA($N890:$O890)&gt;0,'Input Contracting processes'!$S890,"")</f>
        <v/>
      </c>
      <c r="H890" s="201" t="str">
        <f>IF(COUNTA($N890:$O890)&gt;0,'Input Contracting processes'!$K890,"")</f>
        <v/>
      </c>
      <c r="I890" s="201" t="str">
        <f>IF(COUNTA($N890:$O890)&gt;0,'Input Contracting processes'!$L890,"")</f>
        <v/>
      </c>
      <c r="J890" s="226" t="str">
        <f t="shared" si="17"/>
        <v/>
      </c>
      <c r="K890" s="226" t="str">
        <f t="shared" si="3"/>
        <v/>
      </c>
      <c r="L890" s="206"/>
      <c r="M890" s="221"/>
      <c r="N890" s="217"/>
      <c r="O890" s="165"/>
    </row>
    <row r="891" spans="1:15" ht="12.5">
      <c r="A891" s="220"/>
      <c r="B891" s="205"/>
      <c r="C891" s="201" t="str">
        <f t="shared" si="0"/>
        <v/>
      </c>
      <c r="D891" s="201" t="str">
        <f t="shared" si="4"/>
        <v/>
      </c>
      <c r="E891" s="201" t="str">
        <f t="shared" si="1"/>
        <v/>
      </c>
      <c r="F891" s="201" t="str">
        <f>IF(COUNTA($N891:$O891)&gt;0,'Input Contracting processes'!$P891,"")</f>
        <v/>
      </c>
      <c r="G891" s="201" t="str">
        <f>IF(COUNTA($N891:$O891)&gt;0,'Input Contracting processes'!$S891,"")</f>
        <v/>
      </c>
      <c r="H891" s="201" t="str">
        <f>IF(COUNTA($N891:$O891)&gt;0,'Input Contracting processes'!$K891,"")</f>
        <v/>
      </c>
      <c r="I891" s="201" t="str">
        <f>IF(COUNTA($N891:$O891)&gt;0,'Input Contracting processes'!$L891,"")</f>
        <v/>
      </c>
      <c r="J891" s="226" t="str">
        <f t="shared" si="17"/>
        <v/>
      </c>
      <c r="K891" s="226" t="str">
        <f t="shared" si="3"/>
        <v/>
      </c>
      <c r="L891" s="206"/>
      <c r="M891" s="221"/>
      <c r="N891" s="217"/>
      <c r="O891" s="165"/>
    </row>
    <row r="892" spans="1:15" ht="12.5">
      <c r="A892" s="220"/>
      <c r="B892" s="205"/>
      <c r="C892" s="201" t="str">
        <f t="shared" si="0"/>
        <v/>
      </c>
      <c r="D892" s="201" t="str">
        <f t="shared" si="4"/>
        <v/>
      </c>
      <c r="E892" s="201" t="str">
        <f t="shared" si="1"/>
        <v/>
      </c>
      <c r="F892" s="201" t="str">
        <f>IF(COUNTA($N892:$O892)&gt;0,'Input Contracting processes'!$P892,"")</f>
        <v/>
      </c>
      <c r="G892" s="201" t="str">
        <f>IF(COUNTA($N892:$O892)&gt;0,'Input Contracting processes'!$S892,"")</f>
        <v/>
      </c>
      <c r="H892" s="201" t="str">
        <f>IF(COUNTA($N892:$O892)&gt;0,'Input Contracting processes'!$K892,"")</f>
        <v/>
      </c>
      <c r="I892" s="201" t="str">
        <f>IF(COUNTA($N892:$O892)&gt;0,'Input Contracting processes'!$L892,"")</f>
        <v/>
      </c>
      <c r="J892" s="226" t="str">
        <f t="shared" si="17"/>
        <v/>
      </c>
      <c r="K892" s="226" t="str">
        <f t="shared" si="3"/>
        <v/>
      </c>
      <c r="L892" s="206"/>
      <c r="M892" s="221"/>
      <c r="N892" s="217"/>
      <c r="O892" s="165"/>
    </row>
    <row r="893" spans="1:15" ht="12.5">
      <c r="A893" s="220"/>
      <c r="B893" s="205"/>
      <c r="C893" s="201" t="str">
        <f t="shared" si="0"/>
        <v/>
      </c>
      <c r="D893" s="201" t="str">
        <f t="shared" si="4"/>
        <v/>
      </c>
      <c r="E893" s="201" t="str">
        <f t="shared" si="1"/>
        <v/>
      </c>
      <c r="F893" s="201" t="str">
        <f>IF(COUNTA($N893:$O893)&gt;0,'Input Contracting processes'!$P893,"")</f>
        <v/>
      </c>
      <c r="G893" s="201" t="str">
        <f>IF(COUNTA($N893:$O893)&gt;0,'Input Contracting processes'!$S893,"")</f>
        <v/>
      </c>
      <c r="H893" s="201" t="str">
        <f>IF(COUNTA($N893:$O893)&gt;0,'Input Contracting processes'!$K893,"")</f>
        <v/>
      </c>
      <c r="I893" s="201" t="str">
        <f>IF(COUNTA($N893:$O893)&gt;0,'Input Contracting processes'!$L893,"")</f>
        <v/>
      </c>
      <c r="J893" s="226" t="str">
        <f t="shared" si="17"/>
        <v/>
      </c>
      <c r="K893" s="226" t="str">
        <f t="shared" si="3"/>
        <v/>
      </c>
      <c r="L893" s="206"/>
      <c r="M893" s="221"/>
      <c r="N893" s="217"/>
      <c r="O893" s="165"/>
    </row>
    <row r="894" spans="1:15" ht="12.5">
      <c r="A894" s="220"/>
      <c r="B894" s="205"/>
      <c r="C894" s="201" t="str">
        <f t="shared" si="0"/>
        <v/>
      </c>
      <c r="D894" s="201" t="str">
        <f t="shared" si="4"/>
        <v/>
      </c>
      <c r="E894" s="201" t="str">
        <f t="shared" si="1"/>
        <v/>
      </c>
      <c r="F894" s="201" t="str">
        <f>IF(COUNTA($N894:$O894)&gt;0,'Input Contracting processes'!$P894,"")</f>
        <v/>
      </c>
      <c r="G894" s="201" t="str">
        <f>IF(COUNTA($N894:$O894)&gt;0,'Input Contracting processes'!$S894,"")</f>
        <v/>
      </c>
      <c r="H894" s="201" t="str">
        <f>IF(COUNTA($N894:$O894)&gt;0,'Input Contracting processes'!$K894,"")</f>
        <v/>
      </c>
      <c r="I894" s="201" t="str">
        <f>IF(COUNTA($N894:$O894)&gt;0,'Input Contracting processes'!$L894,"")</f>
        <v/>
      </c>
      <c r="J894" s="226" t="str">
        <f t="shared" si="17"/>
        <v/>
      </c>
      <c r="K894" s="226" t="str">
        <f t="shared" si="3"/>
        <v/>
      </c>
      <c r="L894" s="206"/>
      <c r="M894" s="221"/>
      <c r="N894" s="217"/>
      <c r="O894" s="165"/>
    </row>
    <row r="895" spans="1:15" ht="12.5">
      <c r="A895" s="220"/>
      <c r="B895" s="205"/>
      <c r="C895" s="201" t="str">
        <f t="shared" si="0"/>
        <v/>
      </c>
      <c r="D895" s="201" t="str">
        <f t="shared" si="4"/>
        <v/>
      </c>
      <c r="E895" s="201" t="str">
        <f t="shared" si="1"/>
        <v/>
      </c>
      <c r="F895" s="201" t="str">
        <f>IF(COUNTA($N895:$O895)&gt;0,'Input Contracting processes'!$P895,"")</f>
        <v/>
      </c>
      <c r="G895" s="201" t="str">
        <f>IF(COUNTA($N895:$O895)&gt;0,'Input Contracting processes'!$S895,"")</f>
        <v/>
      </c>
      <c r="H895" s="201" t="str">
        <f>IF(COUNTA($N895:$O895)&gt;0,'Input Contracting processes'!$K895,"")</f>
        <v/>
      </c>
      <c r="I895" s="201" t="str">
        <f>IF(COUNTA($N895:$O895)&gt;0,'Input Contracting processes'!$L895,"")</f>
        <v/>
      </c>
      <c r="J895" s="226" t="str">
        <f t="shared" si="17"/>
        <v/>
      </c>
      <c r="K895" s="226" t="str">
        <f t="shared" si="3"/>
        <v/>
      </c>
      <c r="L895" s="206"/>
      <c r="M895" s="221"/>
      <c r="N895" s="217"/>
      <c r="O895" s="165"/>
    </row>
    <row r="896" spans="1:15" ht="12.5">
      <c r="A896" s="220"/>
      <c r="B896" s="205"/>
      <c r="C896" s="201" t="str">
        <f t="shared" si="0"/>
        <v/>
      </c>
      <c r="D896" s="201" t="str">
        <f t="shared" si="4"/>
        <v/>
      </c>
      <c r="E896" s="201" t="str">
        <f t="shared" si="1"/>
        <v/>
      </c>
      <c r="F896" s="201" t="str">
        <f>IF(COUNTA($N896:$O896)&gt;0,'Input Contracting processes'!$P896,"")</f>
        <v/>
      </c>
      <c r="G896" s="201" t="str">
        <f>IF(COUNTA($N896:$O896)&gt;0,'Input Contracting processes'!$S896,"")</f>
        <v/>
      </c>
      <c r="H896" s="201" t="str">
        <f>IF(COUNTA($N896:$O896)&gt;0,'Input Contracting processes'!$K896,"")</f>
        <v/>
      </c>
      <c r="I896" s="201" t="str">
        <f>IF(COUNTA($N896:$O896)&gt;0,'Input Contracting processes'!$L896,"")</f>
        <v/>
      </c>
      <c r="J896" s="226" t="str">
        <f t="shared" si="17"/>
        <v/>
      </c>
      <c r="K896" s="226" t="str">
        <f t="shared" si="3"/>
        <v/>
      </c>
      <c r="L896" s="206"/>
      <c r="M896" s="221"/>
      <c r="N896" s="217"/>
      <c r="O896" s="165"/>
    </row>
    <row r="897" spans="1:15" ht="12.5">
      <c r="A897" s="220"/>
      <c r="B897" s="205"/>
      <c r="C897" s="201" t="str">
        <f t="shared" si="0"/>
        <v/>
      </c>
      <c r="D897" s="201" t="str">
        <f t="shared" si="4"/>
        <v/>
      </c>
      <c r="E897" s="201" t="str">
        <f t="shared" si="1"/>
        <v/>
      </c>
      <c r="F897" s="201" t="str">
        <f>IF(COUNTA($N897:$O897)&gt;0,'Input Contracting processes'!$P897,"")</f>
        <v/>
      </c>
      <c r="G897" s="201" t="str">
        <f>IF(COUNTA($N897:$O897)&gt;0,'Input Contracting processes'!$S897,"")</f>
        <v/>
      </c>
      <c r="H897" s="201" t="str">
        <f>IF(COUNTA($N897:$O897)&gt;0,'Input Contracting processes'!$K897,"")</f>
        <v/>
      </c>
      <c r="I897" s="201" t="str">
        <f>IF(COUNTA($N897:$O897)&gt;0,'Input Contracting processes'!$L897,"")</f>
        <v/>
      </c>
      <c r="J897" s="226" t="str">
        <f t="shared" si="17"/>
        <v/>
      </c>
      <c r="K897" s="226" t="str">
        <f t="shared" si="3"/>
        <v/>
      </c>
      <c r="L897" s="206"/>
      <c r="M897" s="221"/>
      <c r="N897" s="217"/>
      <c r="O897" s="165"/>
    </row>
    <row r="898" spans="1:15" ht="12.5">
      <c r="A898" s="220"/>
      <c r="B898" s="205"/>
      <c r="C898" s="201" t="str">
        <f t="shared" si="0"/>
        <v/>
      </c>
      <c r="D898" s="201" t="str">
        <f t="shared" si="4"/>
        <v/>
      </c>
      <c r="E898" s="201" t="str">
        <f t="shared" si="1"/>
        <v/>
      </c>
      <c r="F898" s="201" t="str">
        <f>IF(COUNTA($N898:$O898)&gt;0,'Input Contracting processes'!$P898,"")</f>
        <v/>
      </c>
      <c r="G898" s="201" t="str">
        <f>IF(COUNTA($N898:$O898)&gt;0,'Input Contracting processes'!$S898,"")</f>
        <v/>
      </c>
      <c r="H898" s="201" t="str">
        <f>IF(COUNTA($N898:$O898)&gt;0,'Input Contracting processes'!$K898,"")</f>
        <v/>
      </c>
      <c r="I898" s="201" t="str">
        <f>IF(COUNTA($N898:$O898)&gt;0,'Input Contracting processes'!$L898,"")</f>
        <v/>
      </c>
      <c r="J898" s="226" t="str">
        <f t="shared" si="17"/>
        <v/>
      </c>
      <c r="K898" s="226" t="str">
        <f t="shared" si="3"/>
        <v/>
      </c>
      <c r="L898" s="206"/>
      <c r="M898" s="221"/>
      <c r="N898" s="217"/>
      <c r="O898" s="165"/>
    </row>
    <row r="899" spans="1:15" ht="12.5">
      <c r="A899" s="220"/>
      <c r="B899" s="205"/>
      <c r="C899" s="201" t="str">
        <f t="shared" si="0"/>
        <v/>
      </c>
      <c r="D899" s="201" t="str">
        <f t="shared" si="4"/>
        <v/>
      </c>
      <c r="E899" s="201" t="str">
        <f t="shared" si="1"/>
        <v/>
      </c>
      <c r="F899" s="201" t="str">
        <f>IF(COUNTA($N899:$O899)&gt;0,'Input Contracting processes'!$P899,"")</f>
        <v/>
      </c>
      <c r="G899" s="201" t="str">
        <f>IF(COUNTA($N899:$O899)&gt;0,'Input Contracting processes'!$S899,"")</f>
        <v/>
      </c>
      <c r="H899" s="201" t="str">
        <f>IF(COUNTA($N899:$O899)&gt;0,'Input Contracting processes'!$K899,"")</f>
        <v/>
      </c>
      <c r="I899" s="201" t="str">
        <f>IF(COUNTA($N899:$O899)&gt;0,'Input Contracting processes'!$L899,"")</f>
        <v/>
      </c>
      <c r="J899" s="226" t="str">
        <f t="shared" si="17"/>
        <v/>
      </c>
      <c r="K899" s="226" t="str">
        <f t="shared" si="3"/>
        <v/>
      </c>
      <c r="L899" s="206"/>
      <c r="M899" s="221"/>
      <c r="N899" s="217"/>
      <c r="O899" s="165"/>
    </row>
    <row r="900" spans="1:15" ht="12.5">
      <c r="A900" s="220"/>
      <c r="B900" s="205"/>
      <c r="C900" s="201" t="str">
        <f t="shared" si="0"/>
        <v/>
      </c>
      <c r="D900" s="201" t="str">
        <f t="shared" si="4"/>
        <v/>
      </c>
      <c r="E900" s="201" t="str">
        <f t="shared" si="1"/>
        <v/>
      </c>
      <c r="F900" s="201" t="str">
        <f>IF(COUNTA($N900:$O900)&gt;0,'Input Contracting processes'!$P900,"")</f>
        <v/>
      </c>
      <c r="G900" s="201" t="str">
        <f>IF(COUNTA($N900:$O900)&gt;0,'Input Contracting processes'!$S900,"")</f>
        <v/>
      </c>
      <c r="H900" s="201" t="str">
        <f>IF(COUNTA($N900:$O900)&gt;0,'Input Contracting processes'!$K900,"")</f>
        <v/>
      </c>
      <c r="I900" s="201" t="str">
        <f>IF(COUNTA($N900:$O900)&gt;0,'Input Contracting processes'!$L900,"")</f>
        <v/>
      </c>
      <c r="J900" s="226" t="str">
        <f t="shared" si="17"/>
        <v/>
      </c>
      <c r="K900" s="226" t="str">
        <f t="shared" si="3"/>
        <v/>
      </c>
      <c r="L900" s="206"/>
      <c r="M900" s="221"/>
      <c r="N900" s="217"/>
      <c r="O900" s="165"/>
    </row>
    <row r="901" spans="1:15" ht="12.5">
      <c r="A901" s="220"/>
      <c r="B901" s="205"/>
      <c r="C901" s="201" t="str">
        <f t="shared" si="0"/>
        <v/>
      </c>
      <c r="D901" s="201" t="str">
        <f t="shared" si="4"/>
        <v/>
      </c>
      <c r="E901" s="201" t="str">
        <f t="shared" si="1"/>
        <v/>
      </c>
      <c r="F901" s="201" t="str">
        <f>IF(COUNTA($N901:$O901)&gt;0,'Input Contracting processes'!$P901,"")</f>
        <v/>
      </c>
      <c r="G901" s="201" t="str">
        <f>IF(COUNTA($N901:$O901)&gt;0,'Input Contracting processes'!$S901,"")</f>
        <v/>
      </c>
      <c r="H901" s="201" t="str">
        <f>IF(COUNTA($N901:$O901)&gt;0,'Input Contracting processes'!$K901,"")</f>
        <v/>
      </c>
      <c r="I901" s="201" t="str">
        <f>IF(COUNTA($N901:$O901)&gt;0,'Input Contracting processes'!$L901,"")</f>
        <v/>
      </c>
      <c r="J901" s="226" t="str">
        <f t="shared" si="17"/>
        <v/>
      </c>
      <c r="K901" s="226" t="str">
        <f t="shared" si="3"/>
        <v/>
      </c>
      <c r="L901" s="206"/>
      <c r="M901" s="221"/>
      <c r="N901" s="217"/>
      <c r="O901" s="165"/>
    </row>
    <row r="902" spans="1:15" ht="12.5">
      <c r="A902" s="220"/>
      <c r="B902" s="205"/>
      <c r="C902" s="201" t="str">
        <f t="shared" si="0"/>
        <v/>
      </c>
      <c r="D902" s="201" t="str">
        <f t="shared" si="4"/>
        <v/>
      </c>
      <c r="E902" s="201" t="str">
        <f t="shared" si="1"/>
        <v/>
      </c>
      <c r="F902" s="201" t="str">
        <f>IF(COUNTA($N902:$O902)&gt;0,'Input Contracting processes'!$P902,"")</f>
        <v/>
      </c>
      <c r="G902" s="201" t="str">
        <f>IF(COUNTA($N902:$O902)&gt;0,'Input Contracting processes'!$S902,"")</f>
        <v/>
      </c>
      <c r="H902" s="201" t="str">
        <f>IF(COUNTA($N902:$O902)&gt;0,'Input Contracting processes'!$K902,"")</f>
        <v/>
      </c>
      <c r="I902" s="201" t="str">
        <f>IF(COUNTA($N902:$O902)&gt;0,'Input Contracting processes'!$L902,"")</f>
        <v/>
      </c>
      <c r="J902" s="226" t="str">
        <f t="shared" si="17"/>
        <v/>
      </c>
      <c r="K902" s="226" t="str">
        <f t="shared" si="3"/>
        <v/>
      </c>
      <c r="L902" s="206"/>
      <c r="M902" s="221"/>
      <c r="N902" s="217"/>
      <c r="O902" s="165"/>
    </row>
    <row r="903" spans="1:15" ht="12.5">
      <c r="A903" s="220"/>
      <c r="B903" s="205"/>
      <c r="C903" s="201" t="str">
        <f t="shared" si="0"/>
        <v/>
      </c>
      <c r="D903" s="201" t="str">
        <f t="shared" si="4"/>
        <v/>
      </c>
      <c r="E903" s="201" t="str">
        <f t="shared" si="1"/>
        <v/>
      </c>
      <c r="F903" s="201" t="str">
        <f>IF(COUNTA($N903:$O903)&gt;0,'Input Contracting processes'!$P903,"")</f>
        <v/>
      </c>
      <c r="G903" s="201" t="str">
        <f>IF(COUNTA($N903:$O903)&gt;0,'Input Contracting processes'!$S903,"")</f>
        <v/>
      </c>
      <c r="H903" s="201" t="str">
        <f>IF(COUNTA($N903:$O903)&gt;0,'Input Contracting processes'!$K903,"")</f>
        <v/>
      </c>
      <c r="I903" s="201" t="str">
        <f>IF(COUNTA($N903:$O903)&gt;0,'Input Contracting processes'!$L903,"")</f>
        <v/>
      </c>
      <c r="J903" s="226" t="str">
        <f t="shared" ref="J903:J966" si="18">IF(NOT(ISBLANK($O903)),currency,"")</f>
        <v/>
      </c>
      <c r="K903" s="226" t="str">
        <f t="shared" si="3"/>
        <v/>
      </c>
      <c r="L903" s="206"/>
      <c r="M903" s="221"/>
      <c r="N903" s="217"/>
      <c r="O903" s="165"/>
    </row>
    <row r="904" spans="1:15" ht="12.5">
      <c r="A904" s="220"/>
      <c r="B904" s="205"/>
      <c r="C904" s="201" t="str">
        <f t="shared" si="0"/>
        <v/>
      </c>
      <c r="D904" s="201" t="str">
        <f t="shared" si="4"/>
        <v/>
      </c>
      <c r="E904" s="201" t="str">
        <f t="shared" si="1"/>
        <v/>
      </c>
      <c r="F904" s="201" t="str">
        <f>IF(COUNTA($N904:$O904)&gt;0,'Input Contracting processes'!$P904,"")</f>
        <v/>
      </c>
      <c r="G904" s="201" t="str">
        <f>IF(COUNTA($N904:$O904)&gt;0,'Input Contracting processes'!$S904,"")</f>
        <v/>
      </c>
      <c r="H904" s="201" t="str">
        <f>IF(COUNTA($N904:$O904)&gt;0,'Input Contracting processes'!$K904,"")</f>
        <v/>
      </c>
      <c r="I904" s="201" t="str">
        <f>IF(COUNTA($N904:$O904)&gt;0,'Input Contracting processes'!$L904,"")</f>
        <v/>
      </c>
      <c r="J904" s="226" t="str">
        <f t="shared" si="18"/>
        <v/>
      </c>
      <c r="K904" s="226" t="str">
        <f t="shared" si="3"/>
        <v/>
      </c>
      <c r="L904" s="206"/>
      <c r="M904" s="221"/>
      <c r="N904" s="217"/>
      <c r="O904" s="165"/>
    </row>
    <row r="905" spans="1:15" ht="12.5">
      <c r="A905" s="220"/>
      <c r="B905" s="205"/>
      <c r="C905" s="201" t="str">
        <f t="shared" si="0"/>
        <v/>
      </c>
      <c r="D905" s="201" t="str">
        <f t="shared" si="4"/>
        <v/>
      </c>
      <c r="E905" s="201" t="str">
        <f t="shared" si="1"/>
        <v/>
      </c>
      <c r="F905" s="201" t="str">
        <f>IF(COUNTA($N905:$O905)&gt;0,'Input Contracting processes'!$P905,"")</f>
        <v/>
      </c>
      <c r="G905" s="201" t="str">
        <f>IF(COUNTA($N905:$O905)&gt;0,'Input Contracting processes'!$S905,"")</f>
        <v/>
      </c>
      <c r="H905" s="201" t="str">
        <f>IF(COUNTA($N905:$O905)&gt;0,'Input Contracting processes'!$K905,"")</f>
        <v/>
      </c>
      <c r="I905" s="201" t="str">
        <f>IF(COUNTA($N905:$O905)&gt;0,'Input Contracting processes'!$L905,"")</f>
        <v/>
      </c>
      <c r="J905" s="226" t="str">
        <f t="shared" si="18"/>
        <v/>
      </c>
      <c r="K905" s="226" t="str">
        <f t="shared" si="3"/>
        <v/>
      </c>
      <c r="L905" s="206"/>
      <c r="M905" s="221"/>
      <c r="N905" s="217"/>
      <c r="O905" s="165"/>
    </row>
    <row r="906" spans="1:15" ht="12.5">
      <c r="A906" s="220"/>
      <c r="B906" s="205"/>
      <c r="C906" s="201" t="str">
        <f t="shared" si="0"/>
        <v/>
      </c>
      <c r="D906" s="201" t="str">
        <f t="shared" si="4"/>
        <v/>
      </c>
      <c r="E906" s="201" t="str">
        <f t="shared" si="1"/>
        <v/>
      </c>
      <c r="F906" s="201" t="str">
        <f>IF(COUNTA($N906:$O906)&gt;0,'Input Contracting processes'!$P906,"")</f>
        <v/>
      </c>
      <c r="G906" s="201" t="str">
        <f>IF(COUNTA($N906:$O906)&gt;0,'Input Contracting processes'!$S906,"")</f>
        <v/>
      </c>
      <c r="H906" s="201" t="str">
        <f>IF(COUNTA($N906:$O906)&gt;0,'Input Contracting processes'!$K906,"")</f>
        <v/>
      </c>
      <c r="I906" s="201" t="str">
        <f>IF(COUNTA($N906:$O906)&gt;0,'Input Contracting processes'!$L906,"")</f>
        <v/>
      </c>
      <c r="J906" s="226" t="str">
        <f t="shared" si="18"/>
        <v/>
      </c>
      <c r="K906" s="226" t="str">
        <f t="shared" si="3"/>
        <v/>
      </c>
      <c r="L906" s="206"/>
      <c r="M906" s="221"/>
      <c r="N906" s="217"/>
      <c r="O906" s="165"/>
    </row>
    <row r="907" spans="1:15" ht="12.5">
      <c r="A907" s="220"/>
      <c r="B907" s="205"/>
      <c r="C907" s="201" t="str">
        <f t="shared" si="0"/>
        <v/>
      </c>
      <c r="D907" s="201" t="str">
        <f t="shared" si="4"/>
        <v/>
      </c>
      <c r="E907" s="201" t="str">
        <f t="shared" si="1"/>
        <v/>
      </c>
      <c r="F907" s="201" t="str">
        <f>IF(COUNTA($N907:$O907)&gt;0,'Input Contracting processes'!$P907,"")</f>
        <v/>
      </c>
      <c r="G907" s="201" t="str">
        <f>IF(COUNTA($N907:$O907)&gt;0,'Input Contracting processes'!$S907,"")</f>
        <v/>
      </c>
      <c r="H907" s="201" t="str">
        <f>IF(COUNTA($N907:$O907)&gt;0,'Input Contracting processes'!$K907,"")</f>
        <v/>
      </c>
      <c r="I907" s="201" t="str">
        <f>IF(COUNTA($N907:$O907)&gt;0,'Input Contracting processes'!$L907,"")</f>
        <v/>
      </c>
      <c r="J907" s="226" t="str">
        <f t="shared" si="18"/>
        <v/>
      </c>
      <c r="K907" s="226" t="str">
        <f t="shared" si="3"/>
        <v/>
      </c>
      <c r="L907" s="206"/>
      <c r="M907" s="221"/>
      <c r="N907" s="217"/>
      <c r="O907" s="165"/>
    </row>
    <row r="908" spans="1:15" ht="12.5">
      <c r="A908" s="220"/>
      <c r="B908" s="205"/>
      <c r="C908" s="201" t="str">
        <f t="shared" si="0"/>
        <v/>
      </c>
      <c r="D908" s="201" t="str">
        <f t="shared" si="4"/>
        <v/>
      </c>
      <c r="E908" s="201" t="str">
        <f t="shared" si="1"/>
        <v/>
      </c>
      <c r="F908" s="201" t="str">
        <f>IF(COUNTA($N908:$O908)&gt;0,'Input Contracting processes'!$P908,"")</f>
        <v/>
      </c>
      <c r="G908" s="201" t="str">
        <f>IF(COUNTA($N908:$O908)&gt;0,'Input Contracting processes'!$S908,"")</f>
        <v/>
      </c>
      <c r="H908" s="201" t="str">
        <f>IF(COUNTA($N908:$O908)&gt;0,'Input Contracting processes'!$K908,"")</f>
        <v/>
      </c>
      <c r="I908" s="201" t="str">
        <f>IF(COUNTA($N908:$O908)&gt;0,'Input Contracting processes'!$L908,"")</f>
        <v/>
      </c>
      <c r="J908" s="226" t="str">
        <f t="shared" si="18"/>
        <v/>
      </c>
      <c r="K908" s="226" t="str">
        <f t="shared" si="3"/>
        <v/>
      </c>
      <c r="L908" s="206"/>
      <c r="M908" s="221"/>
      <c r="N908" s="217"/>
      <c r="O908" s="165"/>
    </row>
    <row r="909" spans="1:15" ht="12.5">
      <c r="A909" s="220"/>
      <c r="B909" s="205"/>
      <c r="C909" s="201" t="str">
        <f t="shared" si="0"/>
        <v/>
      </c>
      <c r="D909" s="201" t="str">
        <f t="shared" si="4"/>
        <v/>
      </c>
      <c r="E909" s="201" t="str">
        <f t="shared" si="1"/>
        <v/>
      </c>
      <c r="F909" s="201" t="str">
        <f>IF(COUNTA($N909:$O909)&gt;0,'Input Contracting processes'!$P909,"")</f>
        <v/>
      </c>
      <c r="G909" s="201" t="str">
        <f>IF(COUNTA($N909:$O909)&gt;0,'Input Contracting processes'!$S909,"")</f>
        <v/>
      </c>
      <c r="H909" s="201" t="str">
        <f>IF(COUNTA($N909:$O909)&gt;0,'Input Contracting processes'!$K909,"")</f>
        <v/>
      </c>
      <c r="I909" s="201" t="str">
        <f>IF(COUNTA($N909:$O909)&gt;0,'Input Contracting processes'!$L909,"")</f>
        <v/>
      </c>
      <c r="J909" s="226" t="str">
        <f t="shared" si="18"/>
        <v/>
      </c>
      <c r="K909" s="226" t="str">
        <f t="shared" si="3"/>
        <v/>
      </c>
      <c r="L909" s="206"/>
      <c r="M909" s="221"/>
      <c r="N909" s="217"/>
      <c r="O909" s="165"/>
    </row>
    <row r="910" spans="1:15" ht="12.5">
      <c r="A910" s="220"/>
      <c r="B910" s="205"/>
      <c r="C910" s="201" t="str">
        <f t="shared" si="0"/>
        <v/>
      </c>
      <c r="D910" s="201" t="str">
        <f t="shared" si="4"/>
        <v/>
      </c>
      <c r="E910" s="201" t="str">
        <f t="shared" si="1"/>
        <v/>
      </c>
      <c r="F910" s="201" t="str">
        <f>IF(COUNTA($N910:$O910)&gt;0,'Input Contracting processes'!$P910,"")</f>
        <v/>
      </c>
      <c r="G910" s="201" t="str">
        <f>IF(COUNTA($N910:$O910)&gt;0,'Input Contracting processes'!$S910,"")</f>
        <v/>
      </c>
      <c r="H910" s="201" t="str">
        <f>IF(COUNTA($N910:$O910)&gt;0,'Input Contracting processes'!$K910,"")</f>
        <v/>
      </c>
      <c r="I910" s="201" t="str">
        <f>IF(COUNTA($N910:$O910)&gt;0,'Input Contracting processes'!$L910,"")</f>
        <v/>
      </c>
      <c r="J910" s="226" t="str">
        <f t="shared" si="18"/>
        <v/>
      </c>
      <c r="K910" s="226" t="str">
        <f t="shared" si="3"/>
        <v/>
      </c>
      <c r="L910" s="206"/>
      <c r="M910" s="221"/>
      <c r="N910" s="217"/>
      <c r="O910" s="165"/>
    </row>
    <row r="911" spans="1:15" ht="12.5">
      <c r="A911" s="220"/>
      <c r="B911" s="205"/>
      <c r="C911" s="201" t="str">
        <f t="shared" si="0"/>
        <v/>
      </c>
      <c r="D911" s="201" t="str">
        <f t="shared" si="4"/>
        <v/>
      </c>
      <c r="E911" s="201" t="str">
        <f t="shared" si="1"/>
        <v/>
      </c>
      <c r="F911" s="201" t="str">
        <f>IF(COUNTA($N911:$O911)&gt;0,'Input Contracting processes'!$P911,"")</f>
        <v/>
      </c>
      <c r="G911" s="201" t="str">
        <f>IF(COUNTA($N911:$O911)&gt;0,'Input Contracting processes'!$S911,"")</f>
        <v/>
      </c>
      <c r="H911" s="201" t="str">
        <f>IF(COUNTA($N911:$O911)&gt;0,'Input Contracting processes'!$K911,"")</f>
        <v/>
      </c>
      <c r="I911" s="201" t="str">
        <f>IF(COUNTA($N911:$O911)&gt;0,'Input Contracting processes'!$L911,"")</f>
        <v/>
      </c>
      <c r="J911" s="226" t="str">
        <f t="shared" si="18"/>
        <v/>
      </c>
      <c r="K911" s="226" t="str">
        <f t="shared" si="3"/>
        <v/>
      </c>
      <c r="L911" s="206"/>
      <c r="M911" s="221"/>
      <c r="N911" s="217"/>
      <c r="O911" s="165"/>
    </row>
    <row r="912" spans="1:15" ht="12.5">
      <c r="A912" s="220"/>
      <c r="B912" s="205"/>
      <c r="C912" s="201" t="str">
        <f t="shared" si="0"/>
        <v/>
      </c>
      <c r="D912" s="201" t="str">
        <f t="shared" si="4"/>
        <v/>
      </c>
      <c r="E912" s="201" t="str">
        <f t="shared" si="1"/>
        <v/>
      </c>
      <c r="F912" s="201" t="str">
        <f>IF(COUNTA($N912:$O912)&gt;0,'Input Contracting processes'!$P912,"")</f>
        <v/>
      </c>
      <c r="G912" s="201" t="str">
        <f>IF(COUNTA($N912:$O912)&gt;0,'Input Contracting processes'!$S912,"")</f>
        <v/>
      </c>
      <c r="H912" s="201" t="str">
        <f>IF(COUNTA($N912:$O912)&gt;0,'Input Contracting processes'!$K912,"")</f>
        <v/>
      </c>
      <c r="I912" s="201" t="str">
        <f>IF(COUNTA($N912:$O912)&gt;0,'Input Contracting processes'!$L912,"")</f>
        <v/>
      </c>
      <c r="J912" s="226" t="str">
        <f t="shared" si="18"/>
        <v/>
      </c>
      <c r="K912" s="226" t="str">
        <f t="shared" si="3"/>
        <v/>
      </c>
      <c r="L912" s="206"/>
      <c r="M912" s="221"/>
      <c r="N912" s="217"/>
      <c r="O912" s="165"/>
    </row>
    <row r="913" spans="1:15" ht="12.5">
      <c r="A913" s="220"/>
      <c r="B913" s="205"/>
      <c r="C913" s="201" t="str">
        <f t="shared" si="0"/>
        <v/>
      </c>
      <c r="D913" s="201" t="str">
        <f t="shared" si="4"/>
        <v/>
      </c>
      <c r="E913" s="201" t="str">
        <f t="shared" si="1"/>
        <v/>
      </c>
      <c r="F913" s="201" t="str">
        <f>IF(COUNTA($N913:$O913)&gt;0,'Input Contracting processes'!$P913,"")</f>
        <v/>
      </c>
      <c r="G913" s="201" t="str">
        <f>IF(COUNTA($N913:$O913)&gt;0,'Input Contracting processes'!$S913,"")</f>
        <v/>
      </c>
      <c r="H913" s="201" t="str">
        <f>IF(COUNTA($N913:$O913)&gt;0,'Input Contracting processes'!$K913,"")</f>
        <v/>
      </c>
      <c r="I913" s="201" t="str">
        <f>IF(COUNTA($N913:$O913)&gt;0,'Input Contracting processes'!$L913,"")</f>
        <v/>
      </c>
      <c r="J913" s="226" t="str">
        <f t="shared" si="18"/>
        <v/>
      </c>
      <c r="K913" s="226" t="str">
        <f t="shared" si="3"/>
        <v/>
      </c>
      <c r="L913" s="206"/>
      <c r="M913" s="221"/>
      <c r="N913" s="217"/>
      <c r="O913" s="165"/>
    </row>
    <row r="914" spans="1:15" ht="12.5">
      <c r="A914" s="220"/>
      <c r="B914" s="205"/>
      <c r="C914" s="201" t="str">
        <f t="shared" si="0"/>
        <v/>
      </c>
      <c r="D914" s="201" t="str">
        <f t="shared" si="4"/>
        <v/>
      </c>
      <c r="E914" s="201" t="str">
        <f t="shared" si="1"/>
        <v/>
      </c>
      <c r="F914" s="201" t="str">
        <f>IF(COUNTA($N914:$O914)&gt;0,'Input Contracting processes'!$P914,"")</f>
        <v/>
      </c>
      <c r="G914" s="201" t="str">
        <f>IF(COUNTA($N914:$O914)&gt;0,'Input Contracting processes'!$S914,"")</f>
        <v/>
      </c>
      <c r="H914" s="201" t="str">
        <f>IF(COUNTA($N914:$O914)&gt;0,'Input Contracting processes'!$K914,"")</f>
        <v/>
      </c>
      <c r="I914" s="201" t="str">
        <f>IF(COUNTA($N914:$O914)&gt;0,'Input Contracting processes'!$L914,"")</f>
        <v/>
      </c>
      <c r="J914" s="226" t="str">
        <f t="shared" si="18"/>
        <v/>
      </c>
      <c r="K914" s="226" t="str">
        <f t="shared" si="3"/>
        <v/>
      </c>
      <c r="L914" s="206"/>
      <c r="M914" s="221"/>
      <c r="N914" s="217"/>
      <c r="O914" s="165"/>
    </row>
    <row r="915" spans="1:15" ht="12.5">
      <c r="A915" s="220"/>
      <c r="B915" s="205"/>
      <c r="C915" s="201" t="str">
        <f t="shared" si="0"/>
        <v/>
      </c>
      <c r="D915" s="201" t="str">
        <f t="shared" si="4"/>
        <v/>
      </c>
      <c r="E915" s="201" t="str">
        <f t="shared" si="1"/>
        <v/>
      </c>
      <c r="F915" s="201" t="str">
        <f>IF(COUNTA($N915:$O915)&gt;0,'Input Contracting processes'!$P915,"")</f>
        <v/>
      </c>
      <c r="G915" s="201" t="str">
        <f>IF(COUNTA($N915:$O915)&gt;0,'Input Contracting processes'!$S915,"")</f>
        <v/>
      </c>
      <c r="H915" s="201" t="str">
        <f>IF(COUNTA($N915:$O915)&gt;0,'Input Contracting processes'!$K915,"")</f>
        <v/>
      </c>
      <c r="I915" s="201" t="str">
        <f>IF(COUNTA($N915:$O915)&gt;0,'Input Contracting processes'!$L915,"")</f>
        <v/>
      </c>
      <c r="J915" s="226" t="str">
        <f t="shared" si="18"/>
        <v/>
      </c>
      <c r="K915" s="226" t="str">
        <f t="shared" si="3"/>
        <v/>
      </c>
      <c r="L915" s="206"/>
      <c r="M915" s="221"/>
      <c r="N915" s="217"/>
      <c r="O915" s="165"/>
    </row>
    <row r="916" spans="1:15" ht="12.5">
      <c r="A916" s="220"/>
      <c r="B916" s="205"/>
      <c r="C916" s="201" t="str">
        <f t="shared" si="0"/>
        <v/>
      </c>
      <c r="D916" s="201" t="str">
        <f t="shared" si="4"/>
        <v/>
      </c>
      <c r="E916" s="201" t="str">
        <f t="shared" si="1"/>
        <v/>
      </c>
      <c r="F916" s="201" t="str">
        <f>IF(COUNTA($N916:$O916)&gt;0,'Input Contracting processes'!$P916,"")</f>
        <v/>
      </c>
      <c r="G916" s="201" t="str">
        <f>IF(COUNTA($N916:$O916)&gt;0,'Input Contracting processes'!$S916,"")</f>
        <v/>
      </c>
      <c r="H916" s="201" t="str">
        <f>IF(COUNTA($N916:$O916)&gt;0,'Input Contracting processes'!$K916,"")</f>
        <v/>
      </c>
      <c r="I916" s="201" t="str">
        <f>IF(COUNTA($N916:$O916)&gt;0,'Input Contracting processes'!$L916,"")</f>
        <v/>
      </c>
      <c r="J916" s="226" t="str">
        <f t="shared" si="18"/>
        <v/>
      </c>
      <c r="K916" s="226" t="str">
        <f t="shared" si="3"/>
        <v/>
      </c>
      <c r="L916" s="206"/>
      <c r="M916" s="221"/>
      <c r="N916" s="217"/>
      <c r="O916" s="165"/>
    </row>
    <row r="917" spans="1:15" ht="12.5">
      <c r="A917" s="220"/>
      <c r="B917" s="205"/>
      <c r="C917" s="201" t="str">
        <f t="shared" si="0"/>
        <v/>
      </c>
      <c r="D917" s="201" t="str">
        <f t="shared" si="4"/>
        <v/>
      </c>
      <c r="E917" s="201" t="str">
        <f t="shared" si="1"/>
        <v/>
      </c>
      <c r="F917" s="201" t="str">
        <f>IF(COUNTA($N917:$O917)&gt;0,'Input Contracting processes'!$P917,"")</f>
        <v/>
      </c>
      <c r="G917" s="201" t="str">
        <f>IF(COUNTA($N917:$O917)&gt;0,'Input Contracting processes'!$S917,"")</f>
        <v/>
      </c>
      <c r="H917" s="201" t="str">
        <f>IF(COUNTA($N917:$O917)&gt;0,'Input Contracting processes'!$K917,"")</f>
        <v/>
      </c>
      <c r="I917" s="201" t="str">
        <f>IF(COUNTA($N917:$O917)&gt;0,'Input Contracting processes'!$L917,"")</f>
        <v/>
      </c>
      <c r="J917" s="226" t="str">
        <f t="shared" si="18"/>
        <v/>
      </c>
      <c r="K917" s="226" t="str">
        <f t="shared" si="3"/>
        <v/>
      </c>
      <c r="L917" s="206"/>
      <c r="M917" s="221"/>
      <c r="N917" s="217"/>
      <c r="O917" s="165"/>
    </row>
    <row r="918" spans="1:15" ht="12.5">
      <c r="A918" s="220"/>
      <c r="B918" s="205"/>
      <c r="C918" s="201" t="str">
        <f t="shared" si="0"/>
        <v/>
      </c>
      <c r="D918" s="201" t="str">
        <f t="shared" si="4"/>
        <v/>
      </c>
      <c r="E918" s="201" t="str">
        <f t="shared" si="1"/>
        <v/>
      </c>
      <c r="F918" s="201" t="str">
        <f>IF(COUNTA($N918:$O918)&gt;0,'Input Contracting processes'!$P918,"")</f>
        <v/>
      </c>
      <c r="G918" s="201" t="str">
        <f>IF(COUNTA($N918:$O918)&gt;0,'Input Contracting processes'!$S918,"")</f>
        <v/>
      </c>
      <c r="H918" s="201" t="str">
        <f>IF(COUNTA($N918:$O918)&gt;0,'Input Contracting processes'!$K918,"")</f>
        <v/>
      </c>
      <c r="I918" s="201" t="str">
        <f>IF(COUNTA($N918:$O918)&gt;0,'Input Contracting processes'!$L918,"")</f>
        <v/>
      </c>
      <c r="J918" s="226" t="str">
        <f t="shared" si="18"/>
        <v/>
      </c>
      <c r="K918" s="226" t="str">
        <f t="shared" si="3"/>
        <v/>
      </c>
      <c r="L918" s="206"/>
      <c r="M918" s="221"/>
      <c r="N918" s="217"/>
      <c r="O918" s="165"/>
    </row>
    <row r="919" spans="1:15" ht="12.5">
      <c r="A919" s="220"/>
      <c r="B919" s="205"/>
      <c r="C919" s="201" t="str">
        <f t="shared" si="0"/>
        <v/>
      </c>
      <c r="D919" s="201" t="str">
        <f t="shared" si="4"/>
        <v/>
      </c>
      <c r="E919" s="201" t="str">
        <f t="shared" si="1"/>
        <v/>
      </c>
      <c r="F919" s="201" t="str">
        <f>IF(COUNTA($N919:$O919)&gt;0,'Input Contracting processes'!$P919,"")</f>
        <v/>
      </c>
      <c r="G919" s="201" t="str">
        <f>IF(COUNTA($N919:$O919)&gt;0,'Input Contracting processes'!$S919,"")</f>
        <v/>
      </c>
      <c r="H919" s="201" t="str">
        <f>IF(COUNTA($N919:$O919)&gt;0,'Input Contracting processes'!$K919,"")</f>
        <v/>
      </c>
      <c r="I919" s="201" t="str">
        <f>IF(COUNTA($N919:$O919)&gt;0,'Input Contracting processes'!$L919,"")</f>
        <v/>
      </c>
      <c r="J919" s="226" t="str">
        <f t="shared" si="18"/>
        <v/>
      </c>
      <c r="K919" s="226" t="str">
        <f t="shared" si="3"/>
        <v/>
      </c>
      <c r="L919" s="206"/>
      <c r="M919" s="221"/>
      <c r="N919" s="217"/>
      <c r="O919" s="165"/>
    </row>
    <row r="920" spans="1:15" ht="12.5">
      <c r="A920" s="220"/>
      <c r="B920" s="205"/>
      <c r="C920" s="201" t="str">
        <f t="shared" si="0"/>
        <v/>
      </c>
      <c r="D920" s="201" t="str">
        <f t="shared" si="4"/>
        <v/>
      </c>
      <c r="E920" s="201" t="str">
        <f t="shared" si="1"/>
        <v/>
      </c>
      <c r="F920" s="201" t="str">
        <f>IF(COUNTA($N920:$O920)&gt;0,'Input Contracting processes'!$P920,"")</f>
        <v/>
      </c>
      <c r="G920" s="201" t="str">
        <f>IF(COUNTA($N920:$O920)&gt;0,'Input Contracting processes'!$S920,"")</f>
        <v/>
      </c>
      <c r="H920" s="201" t="str">
        <f>IF(COUNTA($N920:$O920)&gt;0,'Input Contracting processes'!$K920,"")</f>
        <v/>
      </c>
      <c r="I920" s="201" t="str">
        <f>IF(COUNTA($N920:$O920)&gt;0,'Input Contracting processes'!$L920,"")</f>
        <v/>
      </c>
      <c r="J920" s="226" t="str">
        <f t="shared" si="18"/>
        <v/>
      </c>
      <c r="K920" s="226" t="str">
        <f t="shared" si="3"/>
        <v/>
      </c>
      <c r="L920" s="206"/>
      <c r="M920" s="221"/>
      <c r="N920" s="217"/>
      <c r="O920" s="165"/>
    </row>
    <row r="921" spans="1:15" ht="12.5">
      <c r="A921" s="220"/>
      <c r="B921" s="205"/>
      <c r="C921" s="201" t="str">
        <f t="shared" si="0"/>
        <v/>
      </c>
      <c r="D921" s="201" t="str">
        <f t="shared" si="4"/>
        <v/>
      </c>
      <c r="E921" s="201" t="str">
        <f t="shared" si="1"/>
        <v/>
      </c>
      <c r="F921" s="201" t="str">
        <f>IF(COUNTA($N921:$O921)&gt;0,'Input Contracting processes'!$P921,"")</f>
        <v/>
      </c>
      <c r="G921" s="201" t="str">
        <f>IF(COUNTA($N921:$O921)&gt;0,'Input Contracting processes'!$S921,"")</f>
        <v/>
      </c>
      <c r="H921" s="201" t="str">
        <f>IF(COUNTA($N921:$O921)&gt;0,'Input Contracting processes'!$K921,"")</f>
        <v/>
      </c>
      <c r="I921" s="201" t="str">
        <f>IF(COUNTA($N921:$O921)&gt;0,'Input Contracting processes'!$L921,"")</f>
        <v/>
      </c>
      <c r="J921" s="226" t="str">
        <f t="shared" si="18"/>
        <v/>
      </c>
      <c r="K921" s="226" t="str">
        <f t="shared" si="3"/>
        <v/>
      </c>
      <c r="L921" s="206"/>
      <c r="M921" s="221"/>
      <c r="N921" s="217"/>
      <c r="O921" s="165"/>
    </row>
    <row r="922" spans="1:15" ht="12.5">
      <c r="A922" s="220"/>
      <c r="B922" s="205"/>
      <c r="C922" s="201" t="str">
        <f t="shared" si="0"/>
        <v/>
      </c>
      <c r="D922" s="201" t="str">
        <f t="shared" si="4"/>
        <v/>
      </c>
      <c r="E922" s="201" t="str">
        <f t="shared" si="1"/>
        <v/>
      </c>
      <c r="F922" s="201" t="str">
        <f>IF(COUNTA($N922:$O922)&gt;0,'Input Contracting processes'!$P922,"")</f>
        <v/>
      </c>
      <c r="G922" s="201" t="str">
        <f>IF(COUNTA($N922:$O922)&gt;0,'Input Contracting processes'!$S922,"")</f>
        <v/>
      </c>
      <c r="H922" s="201" t="str">
        <f>IF(COUNTA($N922:$O922)&gt;0,'Input Contracting processes'!$K922,"")</f>
        <v/>
      </c>
      <c r="I922" s="201" t="str">
        <f>IF(COUNTA($N922:$O922)&gt;0,'Input Contracting processes'!$L922,"")</f>
        <v/>
      </c>
      <c r="J922" s="226" t="str">
        <f t="shared" si="18"/>
        <v/>
      </c>
      <c r="K922" s="226" t="str">
        <f t="shared" si="3"/>
        <v/>
      </c>
      <c r="L922" s="206"/>
      <c r="M922" s="221"/>
      <c r="N922" s="217"/>
      <c r="O922" s="165"/>
    </row>
    <row r="923" spans="1:15" ht="12.5">
      <c r="A923" s="220"/>
      <c r="B923" s="205"/>
      <c r="C923" s="201" t="str">
        <f t="shared" si="0"/>
        <v/>
      </c>
      <c r="D923" s="201" t="str">
        <f t="shared" si="4"/>
        <v/>
      </c>
      <c r="E923" s="201" t="str">
        <f t="shared" si="1"/>
        <v/>
      </c>
      <c r="F923" s="201" t="str">
        <f>IF(COUNTA($N923:$O923)&gt;0,'Input Contracting processes'!$P923,"")</f>
        <v/>
      </c>
      <c r="G923" s="201" t="str">
        <f>IF(COUNTA($N923:$O923)&gt;0,'Input Contracting processes'!$S923,"")</f>
        <v/>
      </c>
      <c r="H923" s="201" t="str">
        <f>IF(COUNTA($N923:$O923)&gt;0,'Input Contracting processes'!$K923,"")</f>
        <v/>
      </c>
      <c r="I923" s="201" t="str">
        <f>IF(COUNTA($N923:$O923)&gt;0,'Input Contracting processes'!$L923,"")</f>
        <v/>
      </c>
      <c r="J923" s="226" t="str">
        <f t="shared" si="18"/>
        <v/>
      </c>
      <c r="K923" s="226" t="str">
        <f t="shared" si="3"/>
        <v/>
      </c>
      <c r="L923" s="206"/>
      <c r="M923" s="221"/>
      <c r="N923" s="217"/>
      <c r="O923" s="165"/>
    </row>
    <row r="924" spans="1:15" ht="12.5">
      <c r="A924" s="220"/>
      <c r="B924" s="205"/>
      <c r="C924" s="201" t="str">
        <f t="shared" si="0"/>
        <v/>
      </c>
      <c r="D924" s="201" t="str">
        <f t="shared" si="4"/>
        <v/>
      </c>
      <c r="E924" s="201" t="str">
        <f t="shared" si="1"/>
        <v/>
      </c>
      <c r="F924" s="201" t="str">
        <f>IF(COUNTA($N924:$O924)&gt;0,'Input Contracting processes'!$P924,"")</f>
        <v/>
      </c>
      <c r="G924" s="201" t="str">
        <f>IF(COUNTA($N924:$O924)&gt;0,'Input Contracting processes'!$S924,"")</f>
        <v/>
      </c>
      <c r="H924" s="201" t="str">
        <f>IF(COUNTA($N924:$O924)&gt;0,'Input Contracting processes'!$K924,"")</f>
        <v/>
      </c>
      <c r="I924" s="201" t="str">
        <f>IF(COUNTA($N924:$O924)&gt;0,'Input Contracting processes'!$L924,"")</f>
        <v/>
      </c>
      <c r="J924" s="226" t="str">
        <f t="shared" si="18"/>
        <v/>
      </c>
      <c r="K924" s="226" t="str">
        <f t="shared" si="3"/>
        <v/>
      </c>
      <c r="L924" s="206"/>
      <c r="M924" s="221"/>
      <c r="N924" s="217"/>
      <c r="O924" s="165"/>
    </row>
    <row r="925" spans="1:15" ht="12.5">
      <c r="A925" s="220"/>
      <c r="B925" s="205"/>
      <c r="C925" s="201" t="str">
        <f t="shared" si="0"/>
        <v/>
      </c>
      <c r="D925" s="201" t="str">
        <f t="shared" si="4"/>
        <v/>
      </c>
      <c r="E925" s="201" t="str">
        <f t="shared" si="1"/>
        <v/>
      </c>
      <c r="F925" s="201" t="str">
        <f>IF(COUNTA($N925:$O925)&gt;0,'Input Contracting processes'!$P925,"")</f>
        <v/>
      </c>
      <c r="G925" s="201" t="str">
        <f>IF(COUNTA($N925:$O925)&gt;0,'Input Contracting processes'!$S925,"")</f>
        <v/>
      </c>
      <c r="H925" s="201" t="str">
        <f>IF(COUNTA($N925:$O925)&gt;0,'Input Contracting processes'!$K925,"")</f>
        <v/>
      </c>
      <c r="I925" s="201" t="str">
        <f>IF(COUNTA($N925:$O925)&gt;0,'Input Contracting processes'!$L925,"")</f>
        <v/>
      </c>
      <c r="J925" s="226" t="str">
        <f t="shared" si="18"/>
        <v/>
      </c>
      <c r="K925" s="226" t="str">
        <f t="shared" si="3"/>
        <v/>
      </c>
      <c r="L925" s="206"/>
      <c r="M925" s="221"/>
      <c r="N925" s="217"/>
      <c r="O925" s="165"/>
    </row>
    <row r="926" spans="1:15" ht="12.5">
      <c r="A926" s="220"/>
      <c r="B926" s="205"/>
      <c r="C926" s="201" t="str">
        <f t="shared" si="0"/>
        <v/>
      </c>
      <c r="D926" s="201" t="str">
        <f t="shared" si="4"/>
        <v/>
      </c>
      <c r="E926" s="201" t="str">
        <f t="shared" si="1"/>
        <v/>
      </c>
      <c r="F926" s="201" t="str">
        <f>IF(COUNTA($N926:$O926)&gt;0,'Input Contracting processes'!$P926,"")</f>
        <v/>
      </c>
      <c r="G926" s="201" t="str">
        <f>IF(COUNTA($N926:$O926)&gt;0,'Input Contracting processes'!$S926,"")</f>
        <v/>
      </c>
      <c r="H926" s="201" t="str">
        <f>IF(COUNTA($N926:$O926)&gt;0,'Input Contracting processes'!$K926,"")</f>
        <v/>
      </c>
      <c r="I926" s="201" t="str">
        <f>IF(COUNTA($N926:$O926)&gt;0,'Input Contracting processes'!$L926,"")</f>
        <v/>
      </c>
      <c r="J926" s="226" t="str">
        <f t="shared" si="18"/>
        <v/>
      </c>
      <c r="K926" s="226" t="str">
        <f t="shared" si="3"/>
        <v/>
      </c>
      <c r="L926" s="206"/>
      <c r="M926" s="221"/>
      <c r="N926" s="217"/>
      <c r="O926" s="165"/>
    </row>
    <row r="927" spans="1:15" ht="12.5">
      <c r="A927" s="220"/>
      <c r="B927" s="205"/>
      <c r="C927" s="201" t="str">
        <f t="shared" si="0"/>
        <v/>
      </c>
      <c r="D927" s="201" t="str">
        <f t="shared" si="4"/>
        <v/>
      </c>
      <c r="E927" s="201" t="str">
        <f t="shared" si="1"/>
        <v/>
      </c>
      <c r="F927" s="201" t="str">
        <f>IF(COUNTA($N927:$O927)&gt;0,'Input Contracting processes'!$P927,"")</f>
        <v/>
      </c>
      <c r="G927" s="201" t="str">
        <f>IF(COUNTA($N927:$O927)&gt;0,'Input Contracting processes'!$S927,"")</f>
        <v/>
      </c>
      <c r="H927" s="201" t="str">
        <f>IF(COUNTA($N927:$O927)&gt;0,'Input Contracting processes'!$K927,"")</f>
        <v/>
      </c>
      <c r="I927" s="201" t="str">
        <f>IF(COUNTA($N927:$O927)&gt;0,'Input Contracting processes'!$L927,"")</f>
        <v/>
      </c>
      <c r="J927" s="226" t="str">
        <f t="shared" si="18"/>
        <v/>
      </c>
      <c r="K927" s="226" t="str">
        <f t="shared" si="3"/>
        <v/>
      </c>
      <c r="L927" s="206"/>
      <c r="M927" s="221"/>
      <c r="N927" s="217"/>
      <c r="O927" s="165"/>
    </row>
    <row r="928" spans="1:15" ht="12.5">
      <c r="A928" s="220"/>
      <c r="B928" s="205"/>
      <c r="C928" s="201" t="str">
        <f t="shared" si="0"/>
        <v/>
      </c>
      <c r="D928" s="201" t="str">
        <f t="shared" si="4"/>
        <v/>
      </c>
      <c r="E928" s="201" t="str">
        <f t="shared" si="1"/>
        <v/>
      </c>
      <c r="F928" s="201" t="str">
        <f>IF(COUNTA($N928:$O928)&gt;0,'Input Contracting processes'!$P928,"")</f>
        <v/>
      </c>
      <c r="G928" s="201" t="str">
        <f>IF(COUNTA($N928:$O928)&gt;0,'Input Contracting processes'!$S928,"")</f>
        <v/>
      </c>
      <c r="H928" s="201" t="str">
        <f>IF(COUNTA($N928:$O928)&gt;0,'Input Contracting processes'!$K928,"")</f>
        <v/>
      </c>
      <c r="I928" s="201" t="str">
        <f>IF(COUNTA($N928:$O928)&gt;0,'Input Contracting processes'!$L928,"")</f>
        <v/>
      </c>
      <c r="J928" s="226" t="str">
        <f t="shared" si="18"/>
        <v/>
      </c>
      <c r="K928" s="226" t="str">
        <f t="shared" si="3"/>
        <v/>
      </c>
      <c r="L928" s="206"/>
      <c r="M928" s="221"/>
      <c r="N928" s="217"/>
      <c r="O928" s="165"/>
    </row>
    <row r="929" spans="1:15" ht="12.5">
      <c r="A929" s="220"/>
      <c r="B929" s="205"/>
      <c r="C929" s="201" t="str">
        <f t="shared" si="0"/>
        <v/>
      </c>
      <c r="D929" s="201" t="str">
        <f t="shared" si="4"/>
        <v/>
      </c>
      <c r="E929" s="201" t="str">
        <f t="shared" si="1"/>
        <v/>
      </c>
      <c r="F929" s="201" t="str">
        <f>IF(COUNTA($N929:$O929)&gt;0,'Input Contracting processes'!$P929,"")</f>
        <v/>
      </c>
      <c r="G929" s="201" t="str">
        <f>IF(COUNTA($N929:$O929)&gt;0,'Input Contracting processes'!$S929,"")</f>
        <v/>
      </c>
      <c r="H929" s="201" t="str">
        <f>IF(COUNTA($N929:$O929)&gt;0,'Input Contracting processes'!$K929,"")</f>
        <v/>
      </c>
      <c r="I929" s="201" t="str">
        <f>IF(COUNTA($N929:$O929)&gt;0,'Input Contracting processes'!$L929,"")</f>
        <v/>
      </c>
      <c r="J929" s="226" t="str">
        <f t="shared" si="18"/>
        <v/>
      </c>
      <c r="K929" s="226" t="str">
        <f t="shared" si="3"/>
        <v/>
      </c>
      <c r="L929" s="206"/>
      <c r="M929" s="221"/>
      <c r="N929" s="217"/>
      <c r="O929" s="165"/>
    </row>
    <row r="930" spans="1:15" ht="12.5">
      <c r="A930" s="220"/>
      <c r="B930" s="205"/>
      <c r="C930" s="201" t="str">
        <f t="shared" si="0"/>
        <v/>
      </c>
      <c r="D930" s="201" t="str">
        <f t="shared" si="4"/>
        <v/>
      </c>
      <c r="E930" s="201" t="str">
        <f t="shared" si="1"/>
        <v/>
      </c>
      <c r="F930" s="201" t="str">
        <f>IF(COUNTA($N930:$O930)&gt;0,'Input Contracting processes'!$P930,"")</f>
        <v/>
      </c>
      <c r="G930" s="201" t="str">
        <f>IF(COUNTA($N930:$O930)&gt;0,'Input Contracting processes'!$S930,"")</f>
        <v/>
      </c>
      <c r="H930" s="201" t="str">
        <f>IF(COUNTA($N930:$O930)&gt;0,'Input Contracting processes'!$K930,"")</f>
        <v/>
      </c>
      <c r="I930" s="201" t="str">
        <f>IF(COUNTA($N930:$O930)&gt;0,'Input Contracting processes'!$L930,"")</f>
        <v/>
      </c>
      <c r="J930" s="226" t="str">
        <f t="shared" si="18"/>
        <v/>
      </c>
      <c r="K930" s="226" t="str">
        <f t="shared" si="3"/>
        <v/>
      </c>
      <c r="L930" s="206"/>
      <c r="M930" s="221"/>
      <c r="N930" s="217"/>
      <c r="O930" s="165"/>
    </row>
    <row r="931" spans="1:15" ht="12.5">
      <c r="A931" s="220"/>
      <c r="B931" s="205"/>
      <c r="C931" s="201" t="str">
        <f t="shared" si="0"/>
        <v/>
      </c>
      <c r="D931" s="201" t="str">
        <f t="shared" si="4"/>
        <v/>
      </c>
      <c r="E931" s="201" t="str">
        <f t="shared" si="1"/>
        <v/>
      </c>
      <c r="F931" s="201" t="str">
        <f>IF(COUNTA($N931:$O931)&gt;0,'Input Contracting processes'!$P931,"")</f>
        <v/>
      </c>
      <c r="G931" s="201" t="str">
        <f>IF(COUNTA($N931:$O931)&gt;0,'Input Contracting processes'!$S931,"")</f>
        <v/>
      </c>
      <c r="H931" s="201" t="str">
        <f>IF(COUNTA($N931:$O931)&gt;0,'Input Contracting processes'!$K931,"")</f>
        <v/>
      </c>
      <c r="I931" s="201" t="str">
        <f>IF(COUNTA($N931:$O931)&gt;0,'Input Contracting processes'!$L931,"")</f>
        <v/>
      </c>
      <c r="J931" s="226" t="str">
        <f t="shared" si="18"/>
        <v/>
      </c>
      <c r="K931" s="226" t="str">
        <f t="shared" si="3"/>
        <v/>
      </c>
      <c r="L931" s="206"/>
      <c r="M931" s="221"/>
      <c r="N931" s="217"/>
      <c r="O931" s="165"/>
    </row>
    <row r="932" spans="1:15" ht="12.5">
      <c r="A932" s="220"/>
      <c r="B932" s="205"/>
      <c r="C932" s="201" t="str">
        <f t="shared" si="0"/>
        <v/>
      </c>
      <c r="D932" s="201" t="str">
        <f t="shared" si="4"/>
        <v/>
      </c>
      <c r="E932" s="201" t="str">
        <f t="shared" si="1"/>
        <v/>
      </c>
      <c r="F932" s="201" t="str">
        <f>IF(COUNTA($N932:$O932)&gt;0,'Input Contracting processes'!$P932,"")</f>
        <v/>
      </c>
      <c r="G932" s="201" t="str">
        <f>IF(COUNTA($N932:$O932)&gt;0,'Input Contracting processes'!$S932,"")</f>
        <v/>
      </c>
      <c r="H932" s="201" t="str">
        <f>IF(COUNTA($N932:$O932)&gt;0,'Input Contracting processes'!$K932,"")</f>
        <v/>
      </c>
      <c r="I932" s="201" t="str">
        <f>IF(COUNTA($N932:$O932)&gt;0,'Input Contracting processes'!$L932,"")</f>
        <v/>
      </c>
      <c r="J932" s="226" t="str">
        <f t="shared" si="18"/>
        <v/>
      </c>
      <c r="K932" s="226" t="str">
        <f t="shared" si="3"/>
        <v/>
      </c>
      <c r="L932" s="206"/>
      <c r="M932" s="221"/>
      <c r="N932" s="217"/>
      <c r="O932" s="165"/>
    </row>
    <row r="933" spans="1:15" ht="12.5">
      <c r="A933" s="220"/>
      <c r="B933" s="205"/>
      <c r="C933" s="201" t="str">
        <f t="shared" si="0"/>
        <v/>
      </c>
      <c r="D933" s="201" t="str">
        <f t="shared" si="4"/>
        <v/>
      </c>
      <c r="E933" s="201" t="str">
        <f t="shared" si="1"/>
        <v/>
      </c>
      <c r="F933" s="201" t="str">
        <f>IF(COUNTA($N933:$O933)&gt;0,'Input Contracting processes'!$P933,"")</f>
        <v/>
      </c>
      <c r="G933" s="201" t="str">
        <f>IF(COUNTA($N933:$O933)&gt;0,'Input Contracting processes'!$S933,"")</f>
        <v/>
      </c>
      <c r="H933" s="201" t="str">
        <f>IF(COUNTA($N933:$O933)&gt;0,'Input Contracting processes'!$K933,"")</f>
        <v/>
      </c>
      <c r="I933" s="201" t="str">
        <f>IF(COUNTA($N933:$O933)&gt;0,'Input Contracting processes'!$L933,"")</f>
        <v/>
      </c>
      <c r="J933" s="226" t="str">
        <f t="shared" si="18"/>
        <v/>
      </c>
      <c r="K933" s="226" t="str">
        <f t="shared" si="3"/>
        <v/>
      </c>
      <c r="L933" s="206"/>
      <c r="M933" s="221"/>
      <c r="N933" s="217"/>
      <c r="O933" s="165"/>
    </row>
    <row r="934" spans="1:15" ht="12.5">
      <c r="A934" s="220"/>
      <c r="B934" s="205"/>
      <c r="C934" s="201" t="str">
        <f t="shared" si="0"/>
        <v/>
      </c>
      <c r="D934" s="201" t="str">
        <f t="shared" si="4"/>
        <v/>
      </c>
      <c r="E934" s="201" t="str">
        <f t="shared" si="1"/>
        <v/>
      </c>
      <c r="F934" s="201" t="str">
        <f>IF(COUNTA($N934:$O934)&gt;0,'Input Contracting processes'!$P934,"")</f>
        <v/>
      </c>
      <c r="G934" s="201" t="str">
        <f>IF(COUNTA($N934:$O934)&gt;0,'Input Contracting processes'!$S934,"")</f>
        <v/>
      </c>
      <c r="H934" s="201" t="str">
        <f>IF(COUNTA($N934:$O934)&gt;0,'Input Contracting processes'!$K934,"")</f>
        <v/>
      </c>
      <c r="I934" s="201" t="str">
        <f>IF(COUNTA($N934:$O934)&gt;0,'Input Contracting processes'!$L934,"")</f>
        <v/>
      </c>
      <c r="J934" s="226" t="str">
        <f t="shared" si="18"/>
        <v/>
      </c>
      <c r="K934" s="226" t="str">
        <f t="shared" si="3"/>
        <v/>
      </c>
      <c r="L934" s="206"/>
      <c r="M934" s="221"/>
      <c r="N934" s="217"/>
      <c r="O934" s="165"/>
    </row>
    <row r="935" spans="1:15" ht="12.5">
      <c r="A935" s="220"/>
      <c r="B935" s="205"/>
      <c r="C935" s="201" t="str">
        <f t="shared" si="0"/>
        <v/>
      </c>
      <c r="D935" s="201" t="str">
        <f t="shared" si="4"/>
        <v/>
      </c>
      <c r="E935" s="201" t="str">
        <f t="shared" si="1"/>
        <v/>
      </c>
      <c r="F935" s="201" t="str">
        <f>IF(COUNTA($N935:$O935)&gt;0,'Input Contracting processes'!$P935,"")</f>
        <v/>
      </c>
      <c r="G935" s="201" t="str">
        <f>IF(COUNTA($N935:$O935)&gt;0,'Input Contracting processes'!$S935,"")</f>
        <v/>
      </c>
      <c r="H935" s="201" t="str">
        <f>IF(COUNTA($N935:$O935)&gt;0,'Input Contracting processes'!$K935,"")</f>
        <v/>
      </c>
      <c r="I935" s="201" t="str">
        <f>IF(COUNTA($N935:$O935)&gt;0,'Input Contracting processes'!$L935,"")</f>
        <v/>
      </c>
      <c r="J935" s="226" t="str">
        <f t="shared" si="18"/>
        <v/>
      </c>
      <c r="K935" s="226" t="str">
        <f t="shared" si="3"/>
        <v/>
      </c>
      <c r="L935" s="206"/>
      <c r="M935" s="221"/>
      <c r="N935" s="217"/>
      <c r="O935" s="165"/>
    </row>
    <row r="936" spans="1:15" ht="12.5">
      <c r="A936" s="220"/>
      <c r="B936" s="205"/>
      <c r="C936" s="201" t="str">
        <f t="shared" si="0"/>
        <v/>
      </c>
      <c r="D936" s="201" t="str">
        <f t="shared" si="4"/>
        <v/>
      </c>
      <c r="E936" s="201" t="str">
        <f t="shared" si="1"/>
        <v/>
      </c>
      <c r="F936" s="201" t="str">
        <f>IF(COUNTA($N936:$O936)&gt;0,'Input Contracting processes'!$P936,"")</f>
        <v/>
      </c>
      <c r="G936" s="201" t="str">
        <f>IF(COUNTA($N936:$O936)&gt;0,'Input Contracting processes'!$S936,"")</f>
        <v/>
      </c>
      <c r="H936" s="201" t="str">
        <f>IF(COUNTA($N936:$O936)&gt;0,'Input Contracting processes'!$K936,"")</f>
        <v/>
      </c>
      <c r="I936" s="201" t="str">
        <f>IF(COUNTA($N936:$O936)&gt;0,'Input Contracting processes'!$L936,"")</f>
        <v/>
      </c>
      <c r="J936" s="226" t="str">
        <f t="shared" si="18"/>
        <v/>
      </c>
      <c r="K936" s="226" t="str">
        <f t="shared" si="3"/>
        <v/>
      </c>
      <c r="L936" s="206"/>
      <c r="M936" s="221"/>
      <c r="N936" s="217"/>
      <c r="O936" s="165"/>
    </row>
    <row r="937" spans="1:15" ht="12.5">
      <c r="A937" s="220"/>
      <c r="B937" s="205"/>
      <c r="C937" s="201" t="str">
        <f t="shared" si="0"/>
        <v/>
      </c>
      <c r="D937" s="201" t="str">
        <f t="shared" si="4"/>
        <v/>
      </c>
      <c r="E937" s="201" t="str">
        <f t="shared" si="1"/>
        <v/>
      </c>
      <c r="F937" s="201" t="str">
        <f>IF(COUNTA($N937:$O937)&gt;0,'Input Contracting processes'!$P937,"")</f>
        <v/>
      </c>
      <c r="G937" s="201" t="str">
        <f>IF(COUNTA($N937:$O937)&gt;0,'Input Contracting processes'!$S937,"")</f>
        <v/>
      </c>
      <c r="H937" s="201" t="str">
        <f>IF(COUNTA($N937:$O937)&gt;0,'Input Contracting processes'!$K937,"")</f>
        <v/>
      </c>
      <c r="I937" s="201" t="str">
        <f>IF(COUNTA($N937:$O937)&gt;0,'Input Contracting processes'!$L937,"")</f>
        <v/>
      </c>
      <c r="J937" s="226" t="str">
        <f t="shared" si="18"/>
        <v/>
      </c>
      <c r="K937" s="226" t="str">
        <f t="shared" si="3"/>
        <v/>
      </c>
      <c r="L937" s="206"/>
      <c r="M937" s="221"/>
      <c r="N937" s="217"/>
      <c r="O937" s="165"/>
    </row>
    <row r="938" spans="1:15" ht="12.5">
      <c r="A938" s="220"/>
      <c r="B938" s="205"/>
      <c r="C938" s="201" t="str">
        <f t="shared" si="0"/>
        <v/>
      </c>
      <c r="D938" s="201" t="str">
        <f t="shared" si="4"/>
        <v/>
      </c>
      <c r="E938" s="201" t="str">
        <f t="shared" si="1"/>
        <v/>
      </c>
      <c r="F938" s="201" t="str">
        <f>IF(COUNTA($N938:$O938)&gt;0,'Input Contracting processes'!$P938,"")</f>
        <v/>
      </c>
      <c r="G938" s="201" t="str">
        <f>IF(COUNTA($N938:$O938)&gt;0,'Input Contracting processes'!$S938,"")</f>
        <v/>
      </c>
      <c r="H938" s="201" t="str">
        <f>IF(COUNTA($N938:$O938)&gt;0,'Input Contracting processes'!$K938,"")</f>
        <v/>
      </c>
      <c r="I938" s="201" t="str">
        <f>IF(COUNTA($N938:$O938)&gt;0,'Input Contracting processes'!$L938,"")</f>
        <v/>
      </c>
      <c r="J938" s="226" t="str">
        <f t="shared" si="18"/>
        <v/>
      </c>
      <c r="K938" s="226" t="str">
        <f t="shared" si="3"/>
        <v/>
      </c>
      <c r="L938" s="206"/>
      <c r="M938" s="221"/>
      <c r="N938" s="217"/>
      <c r="O938" s="165"/>
    </row>
    <row r="939" spans="1:15" ht="12.5">
      <c r="A939" s="220"/>
      <c r="B939" s="205"/>
      <c r="C939" s="201" t="str">
        <f t="shared" si="0"/>
        <v/>
      </c>
      <c r="D939" s="201" t="str">
        <f t="shared" si="4"/>
        <v/>
      </c>
      <c r="E939" s="201" t="str">
        <f t="shared" si="1"/>
        <v/>
      </c>
      <c r="F939" s="201" t="str">
        <f>IF(COUNTA($N939:$O939)&gt;0,'Input Contracting processes'!$P939,"")</f>
        <v/>
      </c>
      <c r="G939" s="201" t="str">
        <f>IF(COUNTA($N939:$O939)&gt;0,'Input Contracting processes'!$S939,"")</f>
        <v/>
      </c>
      <c r="H939" s="201" t="str">
        <f>IF(COUNTA($N939:$O939)&gt;0,'Input Contracting processes'!$K939,"")</f>
        <v/>
      </c>
      <c r="I939" s="201" t="str">
        <f>IF(COUNTA($N939:$O939)&gt;0,'Input Contracting processes'!$L939,"")</f>
        <v/>
      </c>
      <c r="J939" s="226" t="str">
        <f t="shared" si="18"/>
        <v/>
      </c>
      <c r="K939" s="226" t="str">
        <f t="shared" si="3"/>
        <v/>
      </c>
      <c r="L939" s="206"/>
      <c r="M939" s="221"/>
      <c r="N939" s="217"/>
      <c r="O939" s="165"/>
    </row>
    <row r="940" spans="1:15" ht="12.5">
      <c r="A940" s="220"/>
      <c r="B940" s="205"/>
      <c r="C940" s="201" t="str">
        <f t="shared" si="0"/>
        <v/>
      </c>
      <c r="D940" s="201" t="str">
        <f t="shared" si="4"/>
        <v/>
      </c>
      <c r="E940" s="201" t="str">
        <f t="shared" si="1"/>
        <v/>
      </c>
      <c r="F940" s="201" t="str">
        <f>IF(COUNTA($N940:$O940)&gt;0,'Input Contracting processes'!$P940,"")</f>
        <v/>
      </c>
      <c r="G940" s="201" t="str">
        <f>IF(COUNTA($N940:$O940)&gt;0,'Input Contracting processes'!$S940,"")</f>
        <v/>
      </c>
      <c r="H940" s="201" t="str">
        <f>IF(COUNTA($N940:$O940)&gt;0,'Input Contracting processes'!$K940,"")</f>
        <v/>
      </c>
      <c r="I940" s="201" t="str">
        <f>IF(COUNTA($N940:$O940)&gt;0,'Input Contracting processes'!$L940,"")</f>
        <v/>
      </c>
      <c r="J940" s="226" t="str">
        <f t="shared" si="18"/>
        <v/>
      </c>
      <c r="K940" s="226" t="str">
        <f t="shared" si="3"/>
        <v/>
      </c>
      <c r="L940" s="206"/>
      <c r="M940" s="221"/>
      <c r="N940" s="217"/>
      <c r="O940" s="165"/>
    </row>
    <row r="941" spans="1:15" ht="12.5">
      <c r="A941" s="220"/>
      <c r="B941" s="205"/>
      <c r="C941" s="201" t="str">
        <f t="shared" si="0"/>
        <v/>
      </c>
      <c r="D941" s="201" t="str">
        <f t="shared" si="4"/>
        <v/>
      </c>
      <c r="E941" s="201" t="str">
        <f t="shared" si="1"/>
        <v/>
      </c>
      <c r="F941" s="201" t="str">
        <f>IF(COUNTA($N941:$O941)&gt;0,'Input Contracting processes'!$P941,"")</f>
        <v/>
      </c>
      <c r="G941" s="201" t="str">
        <f>IF(COUNTA($N941:$O941)&gt;0,'Input Contracting processes'!$S941,"")</f>
        <v/>
      </c>
      <c r="H941" s="201" t="str">
        <f>IF(COUNTA($N941:$O941)&gt;0,'Input Contracting processes'!$K941,"")</f>
        <v/>
      </c>
      <c r="I941" s="201" t="str">
        <f>IF(COUNTA($N941:$O941)&gt;0,'Input Contracting processes'!$L941,"")</f>
        <v/>
      </c>
      <c r="J941" s="226" t="str">
        <f t="shared" si="18"/>
        <v/>
      </c>
      <c r="K941" s="226" t="str">
        <f t="shared" si="3"/>
        <v/>
      </c>
      <c r="L941" s="206"/>
      <c r="M941" s="221"/>
      <c r="N941" s="217"/>
      <c r="O941" s="165"/>
    </row>
    <row r="942" spans="1:15" ht="12.5">
      <c r="A942" s="220"/>
      <c r="B942" s="205"/>
      <c r="C942" s="201" t="str">
        <f t="shared" si="0"/>
        <v/>
      </c>
      <c r="D942" s="201" t="str">
        <f t="shared" si="4"/>
        <v/>
      </c>
      <c r="E942" s="201" t="str">
        <f t="shared" si="1"/>
        <v/>
      </c>
      <c r="F942" s="201" t="str">
        <f>IF(COUNTA($N942:$O942)&gt;0,'Input Contracting processes'!$P942,"")</f>
        <v/>
      </c>
      <c r="G942" s="201" t="str">
        <f>IF(COUNTA($N942:$O942)&gt;0,'Input Contracting processes'!$S942,"")</f>
        <v/>
      </c>
      <c r="H942" s="201" t="str">
        <f>IF(COUNTA($N942:$O942)&gt;0,'Input Contracting processes'!$K942,"")</f>
        <v/>
      </c>
      <c r="I942" s="201" t="str">
        <f>IF(COUNTA($N942:$O942)&gt;0,'Input Contracting processes'!$L942,"")</f>
        <v/>
      </c>
      <c r="J942" s="226" t="str">
        <f t="shared" si="18"/>
        <v/>
      </c>
      <c r="K942" s="226" t="str">
        <f t="shared" si="3"/>
        <v/>
      </c>
      <c r="L942" s="206"/>
      <c r="M942" s="221"/>
      <c r="N942" s="217"/>
      <c r="O942" s="165"/>
    </row>
    <row r="943" spans="1:15" ht="12.5">
      <c r="A943" s="220"/>
      <c r="B943" s="205"/>
      <c r="C943" s="201" t="str">
        <f t="shared" si="0"/>
        <v/>
      </c>
      <c r="D943" s="201" t="str">
        <f t="shared" si="4"/>
        <v/>
      </c>
      <c r="E943" s="201" t="str">
        <f t="shared" si="1"/>
        <v/>
      </c>
      <c r="F943" s="201" t="str">
        <f>IF(COUNTA($N943:$O943)&gt;0,'Input Contracting processes'!$P943,"")</f>
        <v/>
      </c>
      <c r="G943" s="201" t="str">
        <f>IF(COUNTA($N943:$O943)&gt;0,'Input Contracting processes'!$S943,"")</f>
        <v/>
      </c>
      <c r="H943" s="201" t="str">
        <f>IF(COUNTA($N943:$O943)&gt;0,'Input Contracting processes'!$K943,"")</f>
        <v/>
      </c>
      <c r="I943" s="201" t="str">
        <f>IF(COUNTA($N943:$O943)&gt;0,'Input Contracting processes'!$L943,"")</f>
        <v/>
      </c>
      <c r="J943" s="226" t="str">
        <f t="shared" si="18"/>
        <v/>
      </c>
      <c r="K943" s="226" t="str">
        <f t="shared" si="3"/>
        <v/>
      </c>
      <c r="L943" s="206"/>
      <c r="M943" s="221"/>
      <c r="N943" s="217"/>
      <c r="O943" s="165"/>
    </row>
    <row r="944" spans="1:15" ht="12.5">
      <c r="A944" s="220"/>
      <c r="B944" s="205"/>
      <c r="C944" s="201" t="str">
        <f t="shared" si="0"/>
        <v/>
      </c>
      <c r="D944" s="201" t="str">
        <f t="shared" si="4"/>
        <v/>
      </c>
      <c r="E944" s="201" t="str">
        <f t="shared" si="1"/>
        <v/>
      </c>
      <c r="F944" s="201" t="str">
        <f>IF(COUNTA($N944:$O944)&gt;0,'Input Contracting processes'!$P944,"")</f>
        <v/>
      </c>
      <c r="G944" s="201" t="str">
        <f>IF(COUNTA($N944:$O944)&gt;0,'Input Contracting processes'!$S944,"")</f>
        <v/>
      </c>
      <c r="H944" s="201" t="str">
        <f>IF(COUNTA($N944:$O944)&gt;0,'Input Contracting processes'!$K944,"")</f>
        <v/>
      </c>
      <c r="I944" s="201" t="str">
        <f>IF(COUNTA($N944:$O944)&gt;0,'Input Contracting processes'!$L944,"")</f>
        <v/>
      </c>
      <c r="J944" s="226" t="str">
        <f t="shared" si="18"/>
        <v/>
      </c>
      <c r="K944" s="226" t="str">
        <f t="shared" si="3"/>
        <v/>
      </c>
      <c r="L944" s="206"/>
      <c r="M944" s="221"/>
      <c r="N944" s="217"/>
      <c r="O944" s="165"/>
    </row>
    <row r="945" spans="1:15" ht="12.5">
      <c r="A945" s="220"/>
      <c r="B945" s="205"/>
      <c r="C945" s="201" t="str">
        <f t="shared" si="0"/>
        <v/>
      </c>
      <c r="D945" s="201" t="str">
        <f t="shared" si="4"/>
        <v/>
      </c>
      <c r="E945" s="201" t="str">
        <f t="shared" si="1"/>
        <v/>
      </c>
      <c r="F945" s="201" t="str">
        <f>IF(COUNTA($N945:$O945)&gt;0,'Input Contracting processes'!$P945,"")</f>
        <v/>
      </c>
      <c r="G945" s="201" t="str">
        <f>IF(COUNTA($N945:$O945)&gt;0,'Input Contracting processes'!$S945,"")</f>
        <v/>
      </c>
      <c r="H945" s="201" t="str">
        <f>IF(COUNTA($N945:$O945)&gt;0,'Input Contracting processes'!$K945,"")</f>
        <v/>
      </c>
      <c r="I945" s="201" t="str">
        <f>IF(COUNTA($N945:$O945)&gt;0,'Input Contracting processes'!$L945,"")</f>
        <v/>
      </c>
      <c r="J945" s="226" t="str">
        <f t="shared" si="18"/>
        <v/>
      </c>
      <c r="K945" s="226" t="str">
        <f t="shared" si="3"/>
        <v/>
      </c>
      <c r="L945" s="206"/>
      <c r="M945" s="221"/>
      <c r="N945" s="217"/>
      <c r="O945" s="165"/>
    </row>
    <row r="946" spans="1:15" ht="12.5">
      <c r="A946" s="220"/>
      <c r="B946" s="205"/>
      <c r="C946" s="201" t="str">
        <f t="shared" si="0"/>
        <v/>
      </c>
      <c r="D946" s="201" t="str">
        <f t="shared" si="4"/>
        <v/>
      </c>
      <c r="E946" s="201" t="str">
        <f t="shared" si="1"/>
        <v/>
      </c>
      <c r="F946" s="201" t="str">
        <f>IF(COUNTA($N946:$O946)&gt;0,'Input Contracting processes'!$P946,"")</f>
        <v/>
      </c>
      <c r="G946" s="201" t="str">
        <f>IF(COUNTA($N946:$O946)&gt;0,'Input Contracting processes'!$S946,"")</f>
        <v/>
      </c>
      <c r="H946" s="201" t="str">
        <f>IF(COUNTA($N946:$O946)&gt;0,'Input Contracting processes'!$K946,"")</f>
        <v/>
      </c>
      <c r="I946" s="201" t="str">
        <f>IF(COUNTA($N946:$O946)&gt;0,'Input Contracting processes'!$L946,"")</f>
        <v/>
      </c>
      <c r="J946" s="226" t="str">
        <f t="shared" si="18"/>
        <v/>
      </c>
      <c r="K946" s="226" t="str">
        <f t="shared" si="3"/>
        <v/>
      </c>
      <c r="L946" s="206"/>
      <c r="M946" s="221"/>
      <c r="N946" s="217"/>
      <c r="O946" s="165"/>
    </row>
    <row r="947" spans="1:15" ht="12.5">
      <c r="A947" s="220"/>
      <c r="B947" s="205"/>
      <c r="C947" s="201" t="str">
        <f t="shared" si="0"/>
        <v/>
      </c>
      <c r="D947" s="201" t="str">
        <f t="shared" si="4"/>
        <v/>
      </c>
      <c r="E947" s="201" t="str">
        <f t="shared" si="1"/>
        <v/>
      </c>
      <c r="F947" s="201" t="str">
        <f>IF(COUNTA($N947:$O947)&gt;0,'Input Contracting processes'!$P947,"")</f>
        <v/>
      </c>
      <c r="G947" s="201" t="str">
        <f>IF(COUNTA($N947:$O947)&gt;0,'Input Contracting processes'!$S947,"")</f>
        <v/>
      </c>
      <c r="H947" s="201" t="str">
        <f>IF(COUNTA($N947:$O947)&gt;0,'Input Contracting processes'!$K947,"")</f>
        <v/>
      </c>
      <c r="I947" s="201" t="str">
        <f>IF(COUNTA($N947:$O947)&gt;0,'Input Contracting processes'!$L947,"")</f>
        <v/>
      </c>
      <c r="J947" s="226" t="str">
        <f t="shared" si="18"/>
        <v/>
      </c>
      <c r="K947" s="226" t="str">
        <f t="shared" si="3"/>
        <v/>
      </c>
      <c r="L947" s="206"/>
      <c r="M947" s="221"/>
      <c r="N947" s="217"/>
      <c r="O947" s="165"/>
    </row>
    <row r="948" spans="1:15" ht="12.5">
      <c r="A948" s="220"/>
      <c r="B948" s="205"/>
      <c r="C948" s="201" t="str">
        <f t="shared" si="0"/>
        <v/>
      </c>
      <c r="D948" s="201" t="str">
        <f t="shared" si="4"/>
        <v/>
      </c>
      <c r="E948" s="201" t="str">
        <f t="shared" si="1"/>
        <v/>
      </c>
      <c r="F948" s="201" t="str">
        <f>IF(COUNTA($N948:$O948)&gt;0,'Input Contracting processes'!$P948,"")</f>
        <v/>
      </c>
      <c r="G948" s="201" t="str">
        <f>IF(COUNTA($N948:$O948)&gt;0,'Input Contracting processes'!$S948,"")</f>
        <v/>
      </c>
      <c r="H948" s="201" t="str">
        <f>IF(COUNTA($N948:$O948)&gt;0,'Input Contracting processes'!$K948,"")</f>
        <v/>
      </c>
      <c r="I948" s="201" t="str">
        <f>IF(COUNTA($N948:$O948)&gt;0,'Input Contracting processes'!$L948,"")</f>
        <v/>
      </c>
      <c r="J948" s="226" t="str">
        <f t="shared" si="18"/>
        <v/>
      </c>
      <c r="K948" s="226" t="str">
        <f t="shared" si="3"/>
        <v/>
      </c>
      <c r="L948" s="206"/>
      <c r="M948" s="221"/>
      <c r="N948" s="217"/>
      <c r="O948" s="165"/>
    </row>
    <row r="949" spans="1:15" ht="12.5">
      <c r="A949" s="220"/>
      <c r="B949" s="205"/>
      <c r="C949" s="201" t="str">
        <f t="shared" si="0"/>
        <v/>
      </c>
      <c r="D949" s="201" t="str">
        <f t="shared" si="4"/>
        <v/>
      </c>
      <c r="E949" s="201" t="str">
        <f t="shared" si="1"/>
        <v/>
      </c>
      <c r="F949" s="201" t="str">
        <f>IF(COUNTA($N949:$O949)&gt;0,'Input Contracting processes'!$P949,"")</f>
        <v/>
      </c>
      <c r="G949" s="201" t="str">
        <f>IF(COUNTA($N949:$O949)&gt;0,'Input Contracting processes'!$S949,"")</f>
        <v/>
      </c>
      <c r="H949" s="201" t="str">
        <f>IF(COUNTA($N949:$O949)&gt;0,'Input Contracting processes'!$K949,"")</f>
        <v/>
      </c>
      <c r="I949" s="201" t="str">
        <f>IF(COUNTA($N949:$O949)&gt;0,'Input Contracting processes'!$L949,"")</f>
        <v/>
      </c>
      <c r="J949" s="226" t="str">
        <f t="shared" si="18"/>
        <v/>
      </c>
      <c r="K949" s="226" t="str">
        <f t="shared" si="3"/>
        <v/>
      </c>
      <c r="L949" s="206"/>
      <c r="M949" s="221"/>
      <c r="N949" s="217"/>
      <c r="O949" s="165"/>
    </row>
    <row r="950" spans="1:15" ht="12.5">
      <c r="A950" s="220"/>
      <c r="B950" s="205"/>
      <c r="C950" s="201" t="str">
        <f t="shared" si="0"/>
        <v/>
      </c>
      <c r="D950" s="201" t="str">
        <f t="shared" si="4"/>
        <v/>
      </c>
      <c r="E950" s="201" t="str">
        <f t="shared" si="1"/>
        <v/>
      </c>
      <c r="F950" s="201" t="str">
        <f>IF(COUNTA($N950:$O950)&gt;0,'Input Contracting processes'!$P950,"")</f>
        <v/>
      </c>
      <c r="G950" s="201" t="str">
        <f>IF(COUNTA($N950:$O950)&gt;0,'Input Contracting processes'!$S950,"")</f>
        <v/>
      </c>
      <c r="H950" s="201" t="str">
        <f>IF(COUNTA($N950:$O950)&gt;0,'Input Contracting processes'!$K950,"")</f>
        <v/>
      </c>
      <c r="I950" s="201" t="str">
        <f>IF(COUNTA($N950:$O950)&gt;0,'Input Contracting processes'!$L950,"")</f>
        <v/>
      </c>
      <c r="J950" s="226" t="str">
        <f t="shared" si="18"/>
        <v/>
      </c>
      <c r="K950" s="226" t="str">
        <f t="shared" si="3"/>
        <v/>
      </c>
      <c r="L950" s="206"/>
      <c r="M950" s="221"/>
      <c r="N950" s="217"/>
      <c r="O950" s="165"/>
    </row>
    <row r="951" spans="1:15" ht="12.5">
      <c r="A951" s="220"/>
      <c r="B951" s="205"/>
      <c r="C951" s="201" t="str">
        <f t="shared" si="0"/>
        <v/>
      </c>
      <c r="D951" s="201" t="str">
        <f t="shared" si="4"/>
        <v/>
      </c>
      <c r="E951" s="201" t="str">
        <f t="shared" si="1"/>
        <v/>
      </c>
      <c r="F951" s="201" t="str">
        <f>IF(COUNTA($N951:$O951)&gt;0,'Input Contracting processes'!$P951,"")</f>
        <v/>
      </c>
      <c r="G951" s="201" t="str">
        <f>IF(COUNTA($N951:$O951)&gt;0,'Input Contracting processes'!$S951,"")</f>
        <v/>
      </c>
      <c r="H951" s="201" t="str">
        <f>IF(COUNTA($N951:$O951)&gt;0,'Input Contracting processes'!$K951,"")</f>
        <v/>
      </c>
      <c r="I951" s="201" t="str">
        <f>IF(COUNTA($N951:$O951)&gt;0,'Input Contracting processes'!$L951,"")</f>
        <v/>
      </c>
      <c r="J951" s="226" t="str">
        <f t="shared" si="18"/>
        <v/>
      </c>
      <c r="K951" s="226" t="str">
        <f t="shared" si="3"/>
        <v/>
      </c>
      <c r="L951" s="206"/>
      <c r="M951" s="221"/>
      <c r="N951" s="217"/>
      <c r="O951" s="165"/>
    </row>
    <row r="952" spans="1:15" ht="12.5">
      <c r="A952" s="220"/>
      <c r="B952" s="205"/>
      <c r="C952" s="201" t="str">
        <f t="shared" si="0"/>
        <v/>
      </c>
      <c r="D952" s="201" t="str">
        <f t="shared" si="4"/>
        <v/>
      </c>
      <c r="E952" s="201" t="str">
        <f t="shared" si="1"/>
        <v/>
      </c>
      <c r="F952" s="201" t="str">
        <f>IF(COUNTA($N952:$O952)&gt;0,'Input Contracting processes'!$P952,"")</f>
        <v/>
      </c>
      <c r="G952" s="201" t="str">
        <f>IF(COUNTA($N952:$O952)&gt;0,'Input Contracting processes'!$S952,"")</f>
        <v/>
      </c>
      <c r="H952" s="201" t="str">
        <f>IF(COUNTA($N952:$O952)&gt;0,'Input Contracting processes'!$K952,"")</f>
        <v/>
      </c>
      <c r="I952" s="201" t="str">
        <f>IF(COUNTA($N952:$O952)&gt;0,'Input Contracting processes'!$L952,"")</f>
        <v/>
      </c>
      <c r="J952" s="226" t="str">
        <f t="shared" si="18"/>
        <v/>
      </c>
      <c r="K952" s="226" t="str">
        <f t="shared" si="3"/>
        <v/>
      </c>
      <c r="L952" s="206"/>
      <c r="M952" s="221"/>
      <c r="N952" s="217"/>
      <c r="O952" s="165"/>
    </row>
    <row r="953" spans="1:15" ht="12.5">
      <c r="A953" s="220"/>
      <c r="B953" s="205"/>
      <c r="C953" s="201" t="str">
        <f t="shared" si="0"/>
        <v/>
      </c>
      <c r="D953" s="201" t="str">
        <f t="shared" si="4"/>
        <v/>
      </c>
      <c r="E953" s="201" t="str">
        <f t="shared" si="1"/>
        <v/>
      </c>
      <c r="F953" s="201" t="str">
        <f>IF(COUNTA($N953:$O953)&gt;0,'Input Contracting processes'!$P953,"")</f>
        <v/>
      </c>
      <c r="G953" s="201" t="str">
        <f>IF(COUNTA($N953:$O953)&gt;0,'Input Contracting processes'!$S953,"")</f>
        <v/>
      </c>
      <c r="H953" s="201" t="str">
        <f>IF(COUNTA($N953:$O953)&gt;0,'Input Contracting processes'!$K953,"")</f>
        <v/>
      </c>
      <c r="I953" s="201" t="str">
        <f>IF(COUNTA($N953:$O953)&gt;0,'Input Contracting processes'!$L953,"")</f>
        <v/>
      </c>
      <c r="J953" s="226" t="str">
        <f t="shared" si="18"/>
        <v/>
      </c>
      <c r="K953" s="226" t="str">
        <f t="shared" si="3"/>
        <v/>
      </c>
      <c r="L953" s="206"/>
      <c r="M953" s="221"/>
      <c r="N953" s="217"/>
      <c r="O953" s="165"/>
    </row>
    <row r="954" spans="1:15" ht="12.5">
      <c r="A954" s="220"/>
      <c r="B954" s="205"/>
      <c r="C954" s="201" t="str">
        <f t="shared" si="0"/>
        <v/>
      </c>
      <c r="D954" s="201" t="str">
        <f t="shared" si="4"/>
        <v/>
      </c>
      <c r="E954" s="201" t="str">
        <f t="shared" si="1"/>
        <v/>
      </c>
      <c r="F954" s="201" t="str">
        <f>IF(COUNTA($N954:$O954)&gt;0,'Input Contracting processes'!$P954,"")</f>
        <v/>
      </c>
      <c r="G954" s="201" t="str">
        <f>IF(COUNTA($N954:$O954)&gt;0,'Input Contracting processes'!$S954,"")</f>
        <v/>
      </c>
      <c r="H954" s="201" t="str">
        <f>IF(COUNTA($N954:$O954)&gt;0,'Input Contracting processes'!$K954,"")</f>
        <v/>
      </c>
      <c r="I954" s="201" t="str">
        <f>IF(COUNTA($N954:$O954)&gt;0,'Input Contracting processes'!$L954,"")</f>
        <v/>
      </c>
      <c r="J954" s="226" t="str">
        <f t="shared" si="18"/>
        <v/>
      </c>
      <c r="K954" s="226" t="str">
        <f t="shared" si="3"/>
        <v/>
      </c>
      <c r="L954" s="206"/>
      <c r="M954" s="221"/>
      <c r="N954" s="217"/>
      <c r="O954" s="165"/>
    </row>
    <row r="955" spans="1:15" ht="12.5">
      <c r="A955" s="220"/>
      <c r="B955" s="205"/>
      <c r="C955" s="201" t="str">
        <f t="shared" si="0"/>
        <v/>
      </c>
      <c r="D955" s="201" t="str">
        <f t="shared" si="4"/>
        <v/>
      </c>
      <c r="E955" s="201" t="str">
        <f t="shared" si="1"/>
        <v/>
      </c>
      <c r="F955" s="201" t="str">
        <f>IF(COUNTA($N955:$O955)&gt;0,'Input Contracting processes'!$P955,"")</f>
        <v/>
      </c>
      <c r="G955" s="201" t="str">
        <f>IF(COUNTA($N955:$O955)&gt;0,'Input Contracting processes'!$S955,"")</f>
        <v/>
      </c>
      <c r="H955" s="201" t="str">
        <f>IF(COUNTA($N955:$O955)&gt;0,'Input Contracting processes'!$K955,"")</f>
        <v/>
      </c>
      <c r="I955" s="201" t="str">
        <f>IF(COUNTA($N955:$O955)&gt;0,'Input Contracting processes'!$L955,"")</f>
        <v/>
      </c>
      <c r="J955" s="226" t="str">
        <f t="shared" si="18"/>
        <v/>
      </c>
      <c r="K955" s="226" t="str">
        <f t="shared" si="3"/>
        <v/>
      </c>
      <c r="L955" s="206"/>
      <c r="M955" s="221"/>
      <c r="N955" s="217"/>
      <c r="O955" s="165"/>
    </row>
    <row r="956" spans="1:15" ht="12.5">
      <c r="A956" s="220"/>
      <c r="B956" s="205"/>
      <c r="C956" s="201" t="str">
        <f t="shared" si="0"/>
        <v/>
      </c>
      <c r="D956" s="201" t="str">
        <f t="shared" si="4"/>
        <v/>
      </c>
      <c r="E956" s="201" t="str">
        <f t="shared" si="1"/>
        <v/>
      </c>
      <c r="F956" s="201" t="str">
        <f>IF(COUNTA($N956:$O956)&gt;0,'Input Contracting processes'!$P956,"")</f>
        <v/>
      </c>
      <c r="G956" s="201" t="str">
        <f>IF(COUNTA($N956:$O956)&gt;0,'Input Contracting processes'!$S956,"")</f>
        <v/>
      </c>
      <c r="H956" s="201" t="str">
        <f>IF(COUNTA($N956:$O956)&gt;0,'Input Contracting processes'!$K956,"")</f>
        <v/>
      </c>
      <c r="I956" s="201" t="str">
        <f>IF(COUNTA($N956:$O956)&gt;0,'Input Contracting processes'!$L956,"")</f>
        <v/>
      </c>
      <c r="J956" s="226" t="str">
        <f t="shared" si="18"/>
        <v/>
      </c>
      <c r="K956" s="226" t="str">
        <f t="shared" si="3"/>
        <v/>
      </c>
      <c r="L956" s="206"/>
      <c r="M956" s="221"/>
      <c r="N956" s="217"/>
      <c r="O956" s="165"/>
    </row>
    <row r="957" spans="1:15" ht="12.5">
      <c r="A957" s="220"/>
      <c r="B957" s="205"/>
      <c r="C957" s="201" t="str">
        <f t="shared" si="0"/>
        <v/>
      </c>
      <c r="D957" s="201" t="str">
        <f t="shared" si="4"/>
        <v/>
      </c>
      <c r="E957" s="201" t="str">
        <f t="shared" si="1"/>
        <v/>
      </c>
      <c r="F957" s="201" t="str">
        <f>IF(COUNTA($N957:$O957)&gt;0,'Input Contracting processes'!$P957,"")</f>
        <v/>
      </c>
      <c r="G957" s="201" t="str">
        <f>IF(COUNTA($N957:$O957)&gt;0,'Input Contracting processes'!$S957,"")</f>
        <v/>
      </c>
      <c r="H957" s="201" t="str">
        <f>IF(COUNTA($N957:$O957)&gt;0,'Input Contracting processes'!$K957,"")</f>
        <v/>
      </c>
      <c r="I957" s="201" t="str">
        <f>IF(COUNTA($N957:$O957)&gt;0,'Input Contracting processes'!$L957,"")</f>
        <v/>
      </c>
      <c r="J957" s="226" t="str">
        <f t="shared" si="18"/>
        <v/>
      </c>
      <c r="K957" s="226" t="str">
        <f t="shared" si="3"/>
        <v/>
      </c>
      <c r="L957" s="206"/>
      <c r="M957" s="221"/>
      <c r="N957" s="217"/>
      <c r="O957" s="165"/>
    </row>
    <row r="958" spans="1:15" ht="12.5">
      <c r="A958" s="220"/>
      <c r="B958" s="205"/>
      <c r="C958" s="201" t="str">
        <f t="shared" si="0"/>
        <v/>
      </c>
      <c r="D958" s="201" t="str">
        <f t="shared" si="4"/>
        <v/>
      </c>
      <c r="E958" s="201" t="str">
        <f t="shared" si="1"/>
        <v/>
      </c>
      <c r="F958" s="201" t="str">
        <f>IF(COUNTA($N958:$O958)&gt;0,'Input Contracting processes'!$P958,"")</f>
        <v/>
      </c>
      <c r="G958" s="201" t="str">
        <f>IF(COUNTA($N958:$O958)&gt;0,'Input Contracting processes'!$S958,"")</f>
        <v/>
      </c>
      <c r="H958" s="201" t="str">
        <f>IF(COUNTA($N958:$O958)&gt;0,'Input Contracting processes'!$K958,"")</f>
        <v/>
      </c>
      <c r="I958" s="201" t="str">
        <f>IF(COUNTA($N958:$O958)&gt;0,'Input Contracting processes'!$L958,"")</f>
        <v/>
      </c>
      <c r="J958" s="226" t="str">
        <f t="shared" si="18"/>
        <v/>
      </c>
      <c r="K958" s="226" t="str">
        <f t="shared" si="3"/>
        <v/>
      </c>
      <c r="L958" s="206"/>
      <c r="M958" s="221"/>
      <c r="N958" s="217"/>
      <c r="O958" s="165"/>
    </row>
    <row r="959" spans="1:15" ht="12.5">
      <c r="A959" s="220"/>
      <c r="B959" s="205"/>
      <c r="C959" s="201" t="str">
        <f t="shared" si="0"/>
        <v/>
      </c>
      <c r="D959" s="201" t="str">
        <f t="shared" si="4"/>
        <v/>
      </c>
      <c r="E959" s="201" t="str">
        <f t="shared" si="1"/>
        <v/>
      </c>
      <c r="F959" s="201" t="str">
        <f>IF(COUNTA($N959:$O959)&gt;0,'Input Contracting processes'!$P959,"")</f>
        <v/>
      </c>
      <c r="G959" s="201" t="str">
        <f>IF(COUNTA($N959:$O959)&gt;0,'Input Contracting processes'!$S959,"")</f>
        <v/>
      </c>
      <c r="H959" s="201" t="str">
        <f>IF(COUNTA($N959:$O959)&gt;0,'Input Contracting processes'!$K959,"")</f>
        <v/>
      </c>
      <c r="I959" s="201" t="str">
        <f>IF(COUNTA($N959:$O959)&gt;0,'Input Contracting processes'!$L959,"")</f>
        <v/>
      </c>
      <c r="J959" s="226" t="str">
        <f t="shared" si="18"/>
        <v/>
      </c>
      <c r="K959" s="226" t="str">
        <f t="shared" si="3"/>
        <v/>
      </c>
      <c r="L959" s="206"/>
      <c r="M959" s="221"/>
      <c r="N959" s="217"/>
      <c r="O959" s="165"/>
    </row>
    <row r="960" spans="1:15" ht="12.5">
      <c r="A960" s="220"/>
      <c r="B960" s="205"/>
      <c r="C960" s="201" t="str">
        <f t="shared" si="0"/>
        <v/>
      </c>
      <c r="D960" s="201" t="str">
        <f t="shared" si="4"/>
        <v/>
      </c>
      <c r="E960" s="201" t="str">
        <f t="shared" si="1"/>
        <v/>
      </c>
      <c r="F960" s="201" t="str">
        <f>IF(COUNTA($N960:$O960)&gt;0,'Input Contracting processes'!$P960,"")</f>
        <v/>
      </c>
      <c r="G960" s="201" t="str">
        <f>IF(COUNTA($N960:$O960)&gt;0,'Input Contracting processes'!$S960,"")</f>
        <v/>
      </c>
      <c r="H960" s="201" t="str">
        <f>IF(COUNTA($N960:$O960)&gt;0,'Input Contracting processes'!$K960,"")</f>
        <v/>
      </c>
      <c r="I960" s="201" t="str">
        <f>IF(COUNTA($N960:$O960)&gt;0,'Input Contracting processes'!$L960,"")</f>
        <v/>
      </c>
      <c r="J960" s="226" t="str">
        <f t="shared" si="18"/>
        <v/>
      </c>
      <c r="K960" s="226" t="str">
        <f t="shared" si="3"/>
        <v/>
      </c>
      <c r="L960" s="206"/>
      <c r="M960" s="221"/>
      <c r="N960" s="217"/>
      <c r="O960" s="165"/>
    </row>
    <row r="961" spans="1:15" ht="12.5">
      <c r="A961" s="220"/>
      <c r="B961" s="205"/>
      <c r="C961" s="201" t="str">
        <f t="shared" si="0"/>
        <v/>
      </c>
      <c r="D961" s="201" t="str">
        <f t="shared" si="4"/>
        <v/>
      </c>
      <c r="E961" s="201" t="str">
        <f t="shared" si="1"/>
        <v/>
      </c>
      <c r="F961" s="201" t="str">
        <f>IF(COUNTA($N961:$O961)&gt;0,'Input Contracting processes'!$P961,"")</f>
        <v/>
      </c>
      <c r="G961" s="201" t="str">
        <f>IF(COUNTA($N961:$O961)&gt;0,'Input Contracting processes'!$S961,"")</f>
        <v/>
      </c>
      <c r="H961" s="201" t="str">
        <f>IF(COUNTA($N961:$O961)&gt;0,'Input Contracting processes'!$K961,"")</f>
        <v/>
      </c>
      <c r="I961" s="201" t="str">
        <f>IF(COUNTA($N961:$O961)&gt;0,'Input Contracting processes'!$L961,"")</f>
        <v/>
      </c>
      <c r="J961" s="226" t="str">
        <f t="shared" si="18"/>
        <v/>
      </c>
      <c r="K961" s="226" t="str">
        <f t="shared" si="3"/>
        <v/>
      </c>
      <c r="L961" s="206"/>
      <c r="M961" s="221"/>
      <c r="N961" s="217"/>
      <c r="O961" s="165"/>
    </row>
    <row r="962" spans="1:15" ht="12.5">
      <c r="A962" s="220"/>
      <c r="B962" s="205"/>
      <c r="C962" s="201" t="str">
        <f t="shared" si="0"/>
        <v/>
      </c>
      <c r="D962" s="201" t="str">
        <f t="shared" si="4"/>
        <v/>
      </c>
      <c r="E962" s="201" t="str">
        <f t="shared" si="1"/>
        <v/>
      </c>
      <c r="F962" s="201" t="str">
        <f>IF(COUNTA($N962:$O962)&gt;0,'Input Contracting processes'!$P962,"")</f>
        <v/>
      </c>
      <c r="G962" s="201" t="str">
        <f>IF(COUNTA($N962:$O962)&gt;0,'Input Contracting processes'!$S962,"")</f>
        <v/>
      </c>
      <c r="H962" s="201" t="str">
        <f>IF(COUNTA($N962:$O962)&gt;0,'Input Contracting processes'!$K962,"")</f>
        <v/>
      </c>
      <c r="I962" s="201" t="str">
        <f>IF(COUNTA($N962:$O962)&gt;0,'Input Contracting processes'!$L962,"")</f>
        <v/>
      </c>
      <c r="J962" s="226" t="str">
        <f t="shared" si="18"/>
        <v/>
      </c>
      <c r="K962" s="226" t="str">
        <f t="shared" si="3"/>
        <v/>
      </c>
      <c r="L962" s="206"/>
      <c r="M962" s="221"/>
      <c r="N962" s="217"/>
      <c r="O962" s="165"/>
    </row>
    <row r="963" spans="1:15" ht="12.5">
      <c r="A963" s="220"/>
      <c r="B963" s="205"/>
      <c r="C963" s="201" t="str">
        <f t="shared" si="0"/>
        <v/>
      </c>
      <c r="D963" s="201" t="str">
        <f t="shared" si="4"/>
        <v/>
      </c>
      <c r="E963" s="201" t="str">
        <f t="shared" si="1"/>
        <v/>
      </c>
      <c r="F963" s="201" t="str">
        <f>IF(COUNTA($N963:$O963)&gt;0,'Input Contracting processes'!$P963,"")</f>
        <v/>
      </c>
      <c r="G963" s="201" t="str">
        <f>IF(COUNTA($N963:$O963)&gt;0,'Input Contracting processes'!$S963,"")</f>
        <v/>
      </c>
      <c r="H963" s="201" t="str">
        <f>IF(COUNTA($N963:$O963)&gt;0,'Input Contracting processes'!$K963,"")</f>
        <v/>
      </c>
      <c r="I963" s="201" t="str">
        <f>IF(COUNTA($N963:$O963)&gt;0,'Input Contracting processes'!$L963,"")</f>
        <v/>
      </c>
      <c r="J963" s="226" t="str">
        <f t="shared" si="18"/>
        <v/>
      </c>
      <c r="K963" s="226" t="str">
        <f t="shared" si="3"/>
        <v/>
      </c>
      <c r="L963" s="206"/>
      <c r="M963" s="221"/>
      <c r="N963" s="217"/>
      <c r="O963" s="165"/>
    </row>
    <row r="964" spans="1:15" ht="12.5">
      <c r="A964" s="220"/>
      <c r="B964" s="205"/>
      <c r="C964" s="201" t="str">
        <f t="shared" si="0"/>
        <v/>
      </c>
      <c r="D964" s="201" t="str">
        <f t="shared" si="4"/>
        <v/>
      </c>
      <c r="E964" s="201" t="str">
        <f t="shared" si="1"/>
        <v/>
      </c>
      <c r="F964" s="201" t="str">
        <f>IF(COUNTA($N964:$O964)&gt;0,'Input Contracting processes'!$P964,"")</f>
        <v/>
      </c>
      <c r="G964" s="201" t="str">
        <f>IF(COUNTA($N964:$O964)&gt;0,'Input Contracting processes'!$S964,"")</f>
        <v/>
      </c>
      <c r="H964" s="201" t="str">
        <f>IF(COUNTA($N964:$O964)&gt;0,'Input Contracting processes'!$K964,"")</f>
        <v/>
      </c>
      <c r="I964" s="201" t="str">
        <f>IF(COUNTA($N964:$O964)&gt;0,'Input Contracting processes'!$L964,"")</f>
        <v/>
      </c>
      <c r="J964" s="226" t="str">
        <f t="shared" si="18"/>
        <v/>
      </c>
      <c r="K964" s="226" t="str">
        <f t="shared" si="3"/>
        <v/>
      </c>
      <c r="L964" s="206"/>
      <c r="M964" s="221"/>
      <c r="N964" s="217"/>
      <c r="O964" s="165"/>
    </row>
    <row r="965" spans="1:15" ht="12.5">
      <c r="A965" s="220"/>
      <c r="B965" s="205"/>
      <c r="C965" s="201" t="str">
        <f t="shared" si="0"/>
        <v/>
      </c>
      <c r="D965" s="201" t="str">
        <f t="shared" si="4"/>
        <v/>
      </c>
      <c r="E965" s="201" t="str">
        <f t="shared" si="1"/>
        <v/>
      </c>
      <c r="F965" s="201" t="str">
        <f>IF(COUNTA($N965:$O965)&gt;0,'Input Contracting processes'!$P965,"")</f>
        <v/>
      </c>
      <c r="G965" s="201" t="str">
        <f>IF(COUNTA($N965:$O965)&gt;0,'Input Contracting processes'!$S965,"")</f>
        <v/>
      </c>
      <c r="H965" s="201" t="str">
        <f>IF(COUNTA($N965:$O965)&gt;0,'Input Contracting processes'!$K965,"")</f>
        <v/>
      </c>
      <c r="I965" s="201" t="str">
        <f>IF(COUNTA($N965:$O965)&gt;0,'Input Contracting processes'!$L965,"")</f>
        <v/>
      </c>
      <c r="J965" s="226" t="str">
        <f t="shared" si="18"/>
        <v/>
      </c>
      <c r="K965" s="226" t="str">
        <f t="shared" si="3"/>
        <v/>
      </c>
      <c r="L965" s="206"/>
      <c r="M965" s="221"/>
      <c r="N965" s="217"/>
      <c r="O965" s="165"/>
    </row>
    <row r="966" spans="1:15" ht="12.5">
      <c r="A966" s="220"/>
      <c r="B966" s="205"/>
      <c r="C966" s="201" t="str">
        <f t="shared" si="0"/>
        <v/>
      </c>
      <c r="D966" s="201" t="str">
        <f t="shared" si="4"/>
        <v/>
      </c>
      <c r="E966" s="201" t="str">
        <f t="shared" si="1"/>
        <v/>
      </c>
      <c r="F966" s="201" t="str">
        <f>IF(COUNTA($N966:$O966)&gt;0,'Input Contracting processes'!$P966,"")</f>
        <v/>
      </c>
      <c r="G966" s="201" t="str">
        <f>IF(COUNTA($N966:$O966)&gt;0,'Input Contracting processes'!$S966,"")</f>
        <v/>
      </c>
      <c r="H966" s="201" t="str">
        <f>IF(COUNTA($N966:$O966)&gt;0,'Input Contracting processes'!$K966,"")</f>
        <v/>
      </c>
      <c r="I966" s="201" t="str">
        <f>IF(COUNTA($N966:$O966)&gt;0,'Input Contracting processes'!$L966,"")</f>
        <v/>
      </c>
      <c r="J966" s="226" t="str">
        <f t="shared" si="18"/>
        <v/>
      </c>
      <c r="K966" s="226" t="str">
        <f t="shared" si="3"/>
        <v/>
      </c>
      <c r="L966" s="206"/>
      <c r="M966" s="221"/>
      <c r="N966" s="217"/>
      <c r="O966" s="165"/>
    </row>
    <row r="967" spans="1:15" ht="12.5">
      <c r="A967" s="220"/>
      <c r="B967" s="205"/>
      <c r="C967" s="201" t="str">
        <f t="shared" si="0"/>
        <v/>
      </c>
      <c r="D967" s="201" t="str">
        <f t="shared" si="4"/>
        <v/>
      </c>
      <c r="E967" s="201" t="str">
        <f t="shared" si="1"/>
        <v/>
      </c>
      <c r="F967" s="201" t="str">
        <f>IF(COUNTA($N967:$O967)&gt;0,'Input Contracting processes'!$P967,"")</f>
        <v/>
      </c>
      <c r="G967" s="201" t="str">
        <f>IF(COUNTA($N967:$O967)&gt;0,'Input Contracting processes'!$S967,"")</f>
        <v/>
      </c>
      <c r="H967" s="201" t="str">
        <f>IF(COUNTA($N967:$O967)&gt;0,'Input Contracting processes'!$K967,"")</f>
        <v/>
      </c>
      <c r="I967" s="201" t="str">
        <f>IF(COUNTA($N967:$O967)&gt;0,'Input Contracting processes'!$L967,"")</f>
        <v/>
      </c>
      <c r="J967" s="226" t="str">
        <f t="shared" ref="J967:J1008" si="19">IF(NOT(ISBLANK($O967)),currency,"")</f>
        <v/>
      </c>
      <c r="K967" s="226" t="str">
        <f t="shared" si="3"/>
        <v/>
      </c>
      <c r="L967" s="206"/>
      <c r="M967" s="221"/>
      <c r="N967" s="217"/>
      <c r="O967" s="165"/>
    </row>
    <row r="968" spans="1:15" ht="12.5">
      <c r="A968" s="220"/>
      <c r="B968" s="205"/>
      <c r="C968" s="201" t="str">
        <f t="shared" si="0"/>
        <v/>
      </c>
      <c r="D968" s="201" t="str">
        <f t="shared" si="4"/>
        <v/>
      </c>
      <c r="E968" s="201" t="str">
        <f t="shared" si="1"/>
        <v/>
      </c>
      <c r="F968" s="201" t="str">
        <f>IF(COUNTA($N968:$O968)&gt;0,'Input Contracting processes'!$P968,"")</f>
        <v/>
      </c>
      <c r="G968" s="201" t="str">
        <f>IF(COUNTA($N968:$O968)&gt;0,'Input Contracting processes'!$S968,"")</f>
        <v/>
      </c>
      <c r="H968" s="201" t="str">
        <f>IF(COUNTA($N968:$O968)&gt;0,'Input Contracting processes'!$K968,"")</f>
        <v/>
      </c>
      <c r="I968" s="201" t="str">
        <f>IF(COUNTA($N968:$O968)&gt;0,'Input Contracting processes'!$L968,"")</f>
        <v/>
      </c>
      <c r="J968" s="226" t="str">
        <f t="shared" si="19"/>
        <v/>
      </c>
      <c r="K968" s="226" t="str">
        <f t="shared" si="3"/>
        <v/>
      </c>
      <c r="L968" s="206"/>
      <c r="M968" s="221"/>
      <c r="N968" s="217"/>
      <c r="O968" s="165"/>
    </row>
    <row r="969" spans="1:15" ht="12.5">
      <c r="A969" s="220"/>
      <c r="B969" s="205"/>
      <c r="C969" s="201" t="str">
        <f t="shared" si="0"/>
        <v/>
      </c>
      <c r="D969" s="201" t="str">
        <f t="shared" si="4"/>
        <v/>
      </c>
      <c r="E969" s="201" t="str">
        <f t="shared" si="1"/>
        <v/>
      </c>
      <c r="F969" s="201" t="str">
        <f>IF(COUNTA($N969:$O969)&gt;0,'Input Contracting processes'!$P969,"")</f>
        <v/>
      </c>
      <c r="G969" s="201" t="str">
        <f>IF(COUNTA($N969:$O969)&gt;0,'Input Contracting processes'!$S969,"")</f>
        <v/>
      </c>
      <c r="H969" s="201" t="str">
        <f>IF(COUNTA($N969:$O969)&gt;0,'Input Contracting processes'!$K969,"")</f>
        <v/>
      </c>
      <c r="I969" s="201" t="str">
        <f>IF(COUNTA($N969:$O969)&gt;0,'Input Contracting processes'!$L969,"")</f>
        <v/>
      </c>
      <c r="J969" s="226" t="str">
        <f t="shared" si="19"/>
        <v/>
      </c>
      <c r="K969" s="226" t="str">
        <f t="shared" si="3"/>
        <v/>
      </c>
      <c r="L969" s="206"/>
      <c r="M969" s="221"/>
      <c r="N969" s="217"/>
      <c r="O969" s="165"/>
    </row>
    <row r="970" spans="1:15" ht="12.5">
      <c r="A970" s="220"/>
      <c r="B970" s="205"/>
      <c r="C970" s="201" t="str">
        <f t="shared" si="0"/>
        <v/>
      </c>
      <c r="D970" s="201" t="str">
        <f t="shared" si="4"/>
        <v/>
      </c>
      <c r="E970" s="201" t="str">
        <f t="shared" si="1"/>
        <v/>
      </c>
      <c r="F970" s="201" t="str">
        <f>IF(COUNTA($N970:$O970)&gt;0,'Input Contracting processes'!$P970,"")</f>
        <v/>
      </c>
      <c r="G970" s="201" t="str">
        <f>IF(COUNTA($N970:$O970)&gt;0,'Input Contracting processes'!$S970,"")</f>
        <v/>
      </c>
      <c r="H970" s="201" t="str">
        <f>IF(COUNTA($N970:$O970)&gt;0,'Input Contracting processes'!$K970,"")</f>
        <v/>
      </c>
      <c r="I970" s="201" t="str">
        <f>IF(COUNTA($N970:$O970)&gt;0,'Input Contracting processes'!$L970,"")</f>
        <v/>
      </c>
      <c r="J970" s="226" t="str">
        <f t="shared" si="19"/>
        <v/>
      </c>
      <c r="K970" s="226" t="str">
        <f t="shared" si="3"/>
        <v/>
      </c>
      <c r="L970" s="206"/>
      <c r="M970" s="221"/>
      <c r="N970" s="217"/>
      <c r="O970" s="165"/>
    </row>
    <row r="971" spans="1:15" ht="12.5">
      <c r="A971" s="220"/>
      <c r="B971" s="205"/>
      <c r="C971" s="201" t="str">
        <f t="shared" si="0"/>
        <v/>
      </c>
      <c r="D971" s="201" t="str">
        <f t="shared" si="4"/>
        <v/>
      </c>
      <c r="E971" s="201" t="str">
        <f t="shared" si="1"/>
        <v/>
      </c>
      <c r="F971" s="201" t="str">
        <f>IF(COUNTA($N971:$O971)&gt;0,'Input Contracting processes'!$P971,"")</f>
        <v/>
      </c>
      <c r="G971" s="201" t="str">
        <f>IF(COUNTA($N971:$O971)&gt;0,'Input Contracting processes'!$S971,"")</f>
        <v/>
      </c>
      <c r="H971" s="201" t="str">
        <f>IF(COUNTA($N971:$O971)&gt;0,'Input Contracting processes'!$K971,"")</f>
        <v/>
      </c>
      <c r="I971" s="201" t="str">
        <f>IF(COUNTA($N971:$O971)&gt;0,'Input Contracting processes'!$L971,"")</f>
        <v/>
      </c>
      <c r="J971" s="226" t="str">
        <f t="shared" si="19"/>
        <v/>
      </c>
      <c r="K971" s="226" t="str">
        <f t="shared" si="3"/>
        <v/>
      </c>
      <c r="L971" s="206"/>
      <c r="M971" s="221"/>
      <c r="N971" s="217"/>
      <c r="O971" s="165"/>
    </row>
    <row r="972" spans="1:15" ht="12.5">
      <c r="A972" s="220"/>
      <c r="B972" s="205"/>
      <c r="C972" s="201" t="str">
        <f t="shared" si="0"/>
        <v/>
      </c>
      <c r="D972" s="201" t="str">
        <f t="shared" si="4"/>
        <v/>
      </c>
      <c r="E972" s="201" t="str">
        <f t="shared" si="1"/>
        <v/>
      </c>
      <c r="F972" s="201" t="str">
        <f>IF(COUNTA($N972:$O972)&gt;0,'Input Contracting processes'!$P972,"")</f>
        <v/>
      </c>
      <c r="G972" s="201" t="str">
        <f>IF(COUNTA($N972:$O972)&gt;0,'Input Contracting processes'!$S972,"")</f>
        <v/>
      </c>
      <c r="H972" s="201" t="str">
        <f>IF(COUNTA($N972:$O972)&gt;0,'Input Contracting processes'!$K972,"")</f>
        <v/>
      </c>
      <c r="I972" s="201" t="str">
        <f>IF(COUNTA($N972:$O972)&gt;0,'Input Contracting processes'!$L972,"")</f>
        <v/>
      </c>
      <c r="J972" s="226" t="str">
        <f t="shared" si="19"/>
        <v/>
      </c>
      <c r="K972" s="226" t="str">
        <f t="shared" si="3"/>
        <v/>
      </c>
      <c r="L972" s="206"/>
      <c r="M972" s="221"/>
      <c r="N972" s="217"/>
      <c r="O972" s="165"/>
    </row>
    <row r="973" spans="1:15" ht="12.5">
      <c r="A973" s="220"/>
      <c r="B973" s="205"/>
      <c r="C973" s="201" t="str">
        <f t="shared" si="0"/>
        <v/>
      </c>
      <c r="D973" s="201" t="str">
        <f t="shared" si="4"/>
        <v/>
      </c>
      <c r="E973" s="201" t="str">
        <f t="shared" si="1"/>
        <v/>
      </c>
      <c r="F973" s="201" t="str">
        <f>IF(COUNTA($N973:$O973)&gt;0,'Input Contracting processes'!$P973,"")</f>
        <v/>
      </c>
      <c r="G973" s="201" t="str">
        <f>IF(COUNTA($N973:$O973)&gt;0,'Input Contracting processes'!$S973,"")</f>
        <v/>
      </c>
      <c r="H973" s="201" t="str">
        <f>IF(COUNTA($N973:$O973)&gt;0,'Input Contracting processes'!$K973,"")</f>
        <v/>
      </c>
      <c r="I973" s="201" t="str">
        <f>IF(COUNTA($N973:$O973)&gt;0,'Input Contracting processes'!$L973,"")</f>
        <v/>
      </c>
      <c r="J973" s="226" t="str">
        <f t="shared" si="19"/>
        <v/>
      </c>
      <c r="K973" s="226" t="str">
        <f t="shared" si="3"/>
        <v/>
      </c>
      <c r="L973" s="206"/>
      <c r="M973" s="221"/>
      <c r="N973" s="217"/>
      <c r="O973" s="165"/>
    </row>
    <row r="974" spans="1:15" ht="12.5">
      <c r="A974" s="220"/>
      <c r="B974" s="205"/>
      <c r="C974" s="201" t="str">
        <f t="shared" si="0"/>
        <v/>
      </c>
      <c r="D974" s="201" t="str">
        <f t="shared" si="4"/>
        <v/>
      </c>
      <c r="E974" s="201" t="str">
        <f t="shared" si="1"/>
        <v/>
      </c>
      <c r="F974" s="201" t="str">
        <f>IF(COUNTA($N974:$O974)&gt;0,'Input Contracting processes'!$P974,"")</f>
        <v/>
      </c>
      <c r="G974" s="201" t="str">
        <f>IF(COUNTA($N974:$O974)&gt;0,'Input Contracting processes'!$S974,"")</f>
        <v/>
      </c>
      <c r="H974" s="201" t="str">
        <f>IF(COUNTA($N974:$O974)&gt;0,'Input Contracting processes'!$K974,"")</f>
        <v/>
      </c>
      <c r="I974" s="201" t="str">
        <f>IF(COUNTA($N974:$O974)&gt;0,'Input Contracting processes'!$L974,"")</f>
        <v/>
      </c>
      <c r="J974" s="226" t="str">
        <f t="shared" si="19"/>
        <v/>
      </c>
      <c r="K974" s="226" t="str">
        <f t="shared" si="3"/>
        <v/>
      </c>
      <c r="L974" s="206"/>
      <c r="M974" s="221"/>
      <c r="N974" s="217"/>
      <c r="O974" s="165"/>
    </row>
    <row r="975" spans="1:15" ht="12.5">
      <c r="A975" s="220"/>
      <c r="B975" s="205"/>
      <c r="C975" s="201" t="str">
        <f t="shared" si="0"/>
        <v/>
      </c>
      <c r="D975" s="201" t="str">
        <f t="shared" si="4"/>
        <v/>
      </c>
      <c r="E975" s="201" t="str">
        <f t="shared" si="1"/>
        <v/>
      </c>
      <c r="F975" s="201" t="str">
        <f>IF(COUNTA($N975:$O975)&gt;0,'Input Contracting processes'!$P975,"")</f>
        <v/>
      </c>
      <c r="G975" s="201" t="str">
        <f>IF(COUNTA($N975:$O975)&gt;0,'Input Contracting processes'!$S975,"")</f>
        <v/>
      </c>
      <c r="H975" s="201" t="str">
        <f>IF(COUNTA($N975:$O975)&gt;0,'Input Contracting processes'!$K975,"")</f>
        <v/>
      </c>
      <c r="I975" s="201" t="str">
        <f>IF(COUNTA($N975:$O975)&gt;0,'Input Contracting processes'!$L975,"")</f>
        <v/>
      </c>
      <c r="J975" s="226" t="str">
        <f t="shared" si="19"/>
        <v/>
      </c>
      <c r="K975" s="226" t="str">
        <f t="shared" si="3"/>
        <v/>
      </c>
      <c r="L975" s="206"/>
      <c r="M975" s="221"/>
      <c r="N975" s="217"/>
      <c r="O975" s="165"/>
    </row>
    <row r="976" spans="1:15" ht="12.5">
      <c r="A976" s="220"/>
      <c r="B976" s="205"/>
      <c r="C976" s="201" t="str">
        <f t="shared" si="0"/>
        <v/>
      </c>
      <c r="D976" s="201" t="str">
        <f t="shared" si="4"/>
        <v/>
      </c>
      <c r="E976" s="201" t="str">
        <f t="shared" si="1"/>
        <v/>
      </c>
      <c r="F976" s="201" t="str">
        <f>IF(COUNTA($N976:$O976)&gt;0,'Input Contracting processes'!$P976,"")</f>
        <v/>
      </c>
      <c r="G976" s="201" t="str">
        <f>IF(COUNTA($N976:$O976)&gt;0,'Input Contracting processes'!$S976,"")</f>
        <v/>
      </c>
      <c r="H976" s="201" t="str">
        <f>IF(COUNTA($N976:$O976)&gt;0,'Input Contracting processes'!$K976,"")</f>
        <v/>
      </c>
      <c r="I976" s="201" t="str">
        <f>IF(COUNTA($N976:$O976)&gt;0,'Input Contracting processes'!$L976,"")</f>
        <v/>
      </c>
      <c r="J976" s="226" t="str">
        <f t="shared" si="19"/>
        <v/>
      </c>
      <c r="K976" s="226" t="str">
        <f t="shared" si="3"/>
        <v/>
      </c>
      <c r="L976" s="206"/>
      <c r="M976" s="221"/>
      <c r="N976" s="217"/>
      <c r="O976" s="165"/>
    </row>
    <row r="977" spans="1:15" ht="12.5">
      <c r="A977" s="220"/>
      <c r="B977" s="205"/>
      <c r="C977" s="201" t="str">
        <f t="shared" si="0"/>
        <v/>
      </c>
      <c r="D977" s="201" t="str">
        <f t="shared" si="4"/>
        <v/>
      </c>
      <c r="E977" s="201" t="str">
        <f t="shared" si="1"/>
        <v/>
      </c>
      <c r="F977" s="201" t="str">
        <f>IF(COUNTA($N977:$O977)&gt;0,'Input Contracting processes'!$P977,"")</f>
        <v/>
      </c>
      <c r="G977" s="201" t="str">
        <f>IF(COUNTA($N977:$O977)&gt;0,'Input Contracting processes'!$S977,"")</f>
        <v/>
      </c>
      <c r="H977" s="201" t="str">
        <f>IF(COUNTA($N977:$O977)&gt;0,'Input Contracting processes'!$K977,"")</f>
        <v/>
      </c>
      <c r="I977" s="201" t="str">
        <f>IF(COUNTA($N977:$O977)&gt;0,'Input Contracting processes'!$L977,"")</f>
        <v/>
      </c>
      <c r="J977" s="226" t="str">
        <f t="shared" si="19"/>
        <v/>
      </c>
      <c r="K977" s="226" t="str">
        <f t="shared" si="3"/>
        <v/>
      </c>
      <c r="L977" s="206"/>
      <c r="M977" s="221"/>
      <c r="N977" s="217"/>
      <c r="O977" s="165"/>
    </row>
    <row r="978" spans="1:15" ht="12.5">
      <c r="A978" s="220"/>
      <c r="B978" s="205"/>
      <c r="C978" s="201" t="str">
        <f t="shared" si="0"/>
        <v/>
      </c>
      <c r="D978" s="201" t="str">
        <f t="shared" si="4"/>
        <v/>
      </c>
      <c r="E978" s="201" t="str">
        <f t="shared" si="1"/>
        <v/>
      </c>
      <c r="F978" s="201" t="str">
        <f>IF(COUNTA($N978:$O978)&gt;0,'Input Contracting processes'!$P978,"")</f>
        <v/>
      </c>
      <c r="G978" s="201" t="str">
        <f>IF(COUNTA($N978:$O978)&gt;0,'Input Contracting processes'!$S978,"")</f>
        <v/>
      </c>
      <c r="H978" s="201" t="str">
        <f>IF(COUNTA($N978:$O978)&gt;0,'Input Contracting processes'!$K978,"")</f>
        <v/>
      </c>
      <c r="I978" s="201" t="str">
        <f>IF(COUNTA($N978:$O978)&gt;0,'Input Contracting processes'!$L978,"")</f>
        <v/>
      </c>
      <c r="J978" s="226" t="str">
        <f t="shared" si="19"/>
        <v/>
      </c>
      <c r="K978" s="226" t="str">
        <f t="shared" si="3"/>
        <v/>
      </c>
      <c r="L978" s="206"/>
      <c r="M978" s="221"/>
      <c r="N978" s="217"/>
      <c r="O978" s="165"/>
    </row>
    <row r="979" spans="1:15" ht="12.5">
      <c r="A979" s="220"/>
      <c r="B979" s="205"/>
      <c r="C979" s="201" t="str">
        <f t="shared" si="0"/>
        <v/>
      </c>
      <c r="D979" s="201" t="str">
        <f t="shared" si="4"/>
        <v/>
      </c>
      <c r="E979" s="201" t="str">
        <f t="shared" si="1"/>
        <v/>
      </c>
      <c r="F979" s="201" t="str">
        <f>IF(COUNTA($N979:$O979)&gt;0,'Input Contracting processes'!$P979,"")</f>
        <v/>
      </c>
      <c r="G979" s="201" t="str">
        <f>IF(COUNTA($N979:$O979)&gt;0,'Input Contracting processes'!$S979,"")</f>
        <v/>
      </c>
      <c r="H979" s="201" t="str">
        <f>IF(COUNTA($N979:$O979)&gt;0,'Input Contracting processes'!$K979,"")</f>
        <v/>
      </c>
      <c r="I979" s="201" t="str">
        <f>IF(COUNTA($N979:$O979)&gt;0,'Input Contracting processes'!$L979,"")</f>
        <v/>
      </c>
      <c r="J979" s="226" t="str">
        <f t="shared" si="19"/>
        <v/>
      </c>
      <c r="K979" s="226" t="str">
        <f t="shared" si="3"/>
        <v/>
      </c>
      <c r="L979" s="206"/>
      <c r="M979" s="221"/>
      <c r="N979" s="217"/>
      <c r="O979" s="165"/>
    </row>
    <row r="980" spans="1:15" ht="12.5">
      <c r="A980" s="220"/>
      <c r="B980" s="205"/>
      <c r="C980" s="201" t="str">
        <f t="shared" si="0"/>
        <v/>
      </c>
      <c r="D980" s="201" t="str">
        <f t="shared" si="4"/>
        <v/>
      </c>
      <c r="E980" s="201" t="str">
        <f t="shared" si="1"/>
        <v/>
      </c>
      <c r="F980" s="201" t="str">
        <f>IF(COUNTA($N980:$O980)&gt;0,'Input Contracting processes'!$P980,"")</f>
        <v/>
      </c>
      <c r="G980" s="201" t="str">
        <f>IF(COUNTA($N980:$O980)&gt;0,'Input Contracting processes'!$S980,"")</f>
        <v/>
      </c>
      <c r="H980" s="201" t="str">
        <f>IF(COUNTA($N980:$O980)&gt;0,'Input Contracting processes'!$K980,"")</f>
        <v/>
      </c>
      <c r="I980" s="201" t="str">
        <f>IF(COUNTA($N980:$O980)&gt;0,'Input Contracting processes'!$L980,"")</f>
        <v/>
      </c>
      <c r="J980" s="226" t="str">
        <f t="shared" si="19"/>
        <v/>
      </c>
      <c r="K980" s="226" t="str">
        <f t="shared" si="3"/>
        <v/>
      </c>
      <c r="L980" s="206"/>
      <c r="M980" s="221"/>
      <c r="N980" s="217"/>
      <c r="O980" s="165"/>
    </row>
    <row r="981" spans="1:15" ht="12.5">
      <c r="A981" s="220"/>
      <c r="B981" s="205"/>
      <c r="C981" s="201" t="str">
        <f t="shared" si="0"/>
        <v/>
      </c>
      <c r="D981" s="201" t="str">
        <f t="shared" si="4"/>
        <v/>
      </c>
      <c r="E981" s="201" t="str">
        <f t="shared" si="1"/>
        <v/>
      </c>
      <c r="F981" s="201" t="str">
        <f>IF(COUNTA($N981:$O981)&gt;0,'Input Contracting processes'!$P981,"")</f>
        <v/>
      </c>
      <c r="G981" s="201" t="str">
        <f>IF(COUNTA($N981:$O981)&gt;0,'Input Contracting processes'!$S981,"")</f>
        <v/>
      </c>
      <c r="H981" s="201" t="str">
        <f>IF(COUNTA($N981:$O981)&gt;0,'Input Contracting processes'!$K981,"")</f>
        <v/>
      </c>
      <c r="I981" s="201" t="str">
        <f>IF(COUNTA($N981:$O981)&gt;0,'Input Contracting processes'!$L981,"")</f>
        <v/>
      </c>
      <c r="J981" s="226" t="str">
        <f t="shared" si="19"/>
        <v/>
      </c>
      <c r="K981" s="226" t="str">
        <f t="shared" si="3"/>
        <v/>
      </c>
      <c r="L981" s="206"/>
      <c r="M981" s="221"/>
      <c r="N981" s="217"/>
      <c r="O981" s="165"/>
    </row>
    <row r="982" spans="1:15" ht="12.5">
      <c r="A982" s="220"/>
      <c r="B982" s="205"/>
      <c r="C982" s="201" t="str">
        <f t="shared" si="0"/>
        <v/>
      </c>
      <c r="D982" s="201" t="str">
        <f t="shared" si="4"/>
        <v/>
      </c>
      <c r="E982" s="201" t="str">
        <f t="shared" si="1"/>
        <v/>
      </c>
      <c r="F982" s="201" t="str">
        <f>IF(COUNTA($N982:$O982)&gt;0,'Input Contracting processes'!$P982,"")</f>
        <v/>
      </c>
      <c r="G982" s="201" t="str">
        <f>IF(COUNTA($N982:$O982)&gt;0,'Input Contracting processes'!$S982,"")</f>
        <v/>
      </c>
      <c r="H982" s="201" t="str">
        <f>IF(COUNTA($N982:$O982)&gt;0,'Input Contracting processes'!$K982,"")</f>
        <v/>
      </c>
      <c r="I982" s="201" t="str">
        <f>IF(COUNTA($N982:$O982)&gt;0,'Input Contracting processes'!$L982,"")</f>
        <v/>
      </c>
      <c r="J982" s="226" t="str">
        <f t="shared" si="19"/>
        <v/>
      </c>
      <c r="K982" s="226" t="str">
        <f t="shared" si="3"/>
        <v/>
      </c>
      <c r="L982" s="206"/>
      <c r="M982" s="221"/>
      <c r="N982" s="217"/>
      <c r="O982" s="165"/>
    </row>
    <row r="983" spans="1:15" ht="12.5">
      <c r="A983" s="220"/>
      <c r="B983" s="205"/>
      <c r="C983" s="201" t="str">
        <f t="shared" si="0"/>
        <v/>
      </c>
      <c r="D983" s="201" t="str">
        <f t="shared" si="4"/>
        <v/>
      </c>
      <c r="E983" s="201" t="str">
        <f t="shared" si="1"/>
        <v/>
      </c>
      <c r="F983" s="201" t="str">
        <f>IF(COUNTA($N983:$O983)&gt;0,'Input Contracting processes'!$P983,"")</f>
        <v/>
      </c>
      <c r="G983" s="201" t="str">
        <f>IF(COUNTA($N983:$O983)&gt;0,'Input Contracting processes'!$S983,"")</f>
        <v/>
      </c>
      <c r="H983" s="201" t="str">
        <f>IF(COUNTA($N983:$O983)&gt;0,'Input Contracting processes'!$K983,"")</f>
        <v/>
      </c>
      <c r="I983" s="201" t="str">
        <f>IF(COUNTA($N983:$O983)&gt;0,'Input Contracting processes'!$L983,"")</f>
        <v/>
      </c>
      <c r="J983" s="226" t="str">
        <f t="shared" si="19"/>
        <v/>
      </c>
      <c r="K983" s="226" t="str">
        <f t="shared" si="3"/>
        <v/>
      </c>
      <c r="L983" s="206"/>
      <c r="M983" s="221"/>
      <c r="N983" s="217"/>
      <c r="O983" s="165"/>
    </row>
    <row r="984" spans="1:15" ht="12.5">
      <c r="A984" s="220"/>
      <c r="B984" s="205"/>
      <c r="C984" s="201" t="str">
        <f t="shared" si="0"/>
        <v/>
      </c>
      <c r="D984" s="201" t="str">
        <f t="shared" si="4"/>
        <v/>
      </c>
      <c r="E984" s="201" t="str">
        <f t="shared" si="1"/>
        <v/>
      </c>
      <c r="F984" s="201" t="str">
        <f>IF(COUNTA($N984:$O984)&gt;0,'Input Contracting processes'!$P984,"")</f>
        <v/>
      </c>
      <c r="G984" s="201" t="str">
        <f>IF(COUNTA($N984:$O984)&gt;0,'Input Contracting processes'!$S984,"")</f>
        <v/>
      </c>
      <c r="H984" s="201" t="str">
        <f>IF(COUNTA($N984:$O984)&gt;0,'Input Contracting processes'!$K984,"")</f>
        <v/>
      </c>
      <c r="I984" s="201" t="str">
        <f>IF(COUNTA($N984:$O984)&gt;0,'Input Contracting processes'!$L984,"")</f>
        <v/>
      </c>
      <c r="J984" s="226" t="str">
        <f t="shared" si="19"/>
        <v/>
      </c>
      <c r="K984" s="226" t="str">
        <f t="shared" si="3"/>
        <v/>
      </c>
      <c r="L984" s="206"/>
      <c r="M984" s="221"/>
      <c r="N984" s="217"/>
      <c r="O984" s="165"/>
    </row>
    <row r="985" spans="1:15" ht="12.5">
      <c r="A985" s="220"/>
      <c r="B985" s="205"/>
      <c r="C985" s="201" t="str">
        <f t="shared" si="0"/>
        <v/>
      </c>
      <c r="D985" s="201" t="str">
        <f t="shared" si="4"/>
        <v/>
      </c>
      <c r="E985" s="201" t="str">
        <f t="shared" si="1"/>
        <v/>
      </c>
      <c r="F985" s="201" t="str">
        <f>IF(COUNTA($N985:$O985)&gt;0,'Input Contracting processes'!$P985,"")</f>
        <v/>
      </c>
      <c r="G985" s="201" t="str">
        <f>IF(COUNTA($N985:$O985)&gt;0,'Input Contracting processes'!$S985,"")</f>
        <v/>
      </c>
      <c r="H985" s="201" t="str">
        <f>IF(COUNTA($N985:$O985)&gt;0,'Input Contracting processes'!$K985,"")</f>
        <v/>
      </c>
      <c r="I985" s="201" t="str">
        <f>IF(COUNTA($N985:$O985)&gt;0,'Input Contracting processes'!$L985,"")</f>
        <v/>
      </c>
      <c r="J985" s="226" t="str">
        <f t="shared" si="19"/>
        <v/>
      </c>
      <c r="K985" s="226" t="str">
        <f t="shared" si="3"/>
        <v/>
      </c>
      <c r="L985" s="206"/>
      <c r="M985" s="221"/>
      <c r="N985" s="217"/>
      <c r="O985" s="165"/>
    </row>
    <row r="986" spans="1:15" ht="12.5">
      <c r="A986" s="220"/>
      <c r="B986" s="205"/>
      <c r="C986" s="201" t="str">
        <f t="shared" si="0"/>
        <v/>
      </c>
      <c r="D986" s="201" t="str">
        <f t="shared" si="4"/>
        <v/>
      </c>
      <c r="E986" s="201" t="str">
        <f t="shared" si="1"/>
        <v/>
      </c>
      <c r="F986" s="201" t="str">
        <f>IF(COUNTA($N986:$O986)&gt;0,'Input Contracting processes'!$P986,"")</f>
        <v/>
      </c>
      <c r="G986" s="201" t="str">
        <f>IF(COUNTA($N986:$O986)&gt;0,'Input Contracting processes'!$S986,"")</f>
        <v/>
      </c>
      <c r="H986" s="201" t="str">
        <f>IF(COUNTA($N986:$O986)&gt;0,'Input Contracting processes'!$K986,"")</f>
        <v/>
      </c>
      <c r="I986" s="201" t="str">
        <f>IF(COUNTA($N986:$O986)&gt;0,'Input Contracting processes'!$L986,"")</f>
        <v/>
      </c>
      <c r="J986" s="226" t="str">
        <f t="shared" si="19"/>
        <v/>
      </c>
      <c r="K986" s="226" t="str">
        <f t="shared" si="3"/>
        <v/>
      </c>
      <c r="L986" s="206"/>
      <c r="M986" s="221"/>
      <c r="N986" s="217"/>
      <c r="O986" s="165"/>
    </row>
    <row r="987" spans="1:15" ht="12.5">
      <c r="A987" s="220"/>
      <c r="B987" s="205"/>
      <c r="C987" s="201" t="str">
        <f t="shared" si="0"/>
        <v/>
      </c>
      <c r="D987" s="201" t="str">
        <f t="shared" si="4"/>
        <v/>
      </c>
      <c r="E987" s="201" t="str">
        <f t="shared" si="1"/>
        <v/>
      </c>
      <c r="F987" s="201" t="str">
        <f>IF(COUNTA($N987:$O987)&gt;0,'Input Contracting processes'!$P987,"")</f>
        <v/>
      </c>
      <c r="G987" s="201" t="str">
        <f>IF(COUNTA($N987:$O987)&gt;0,'Input Contracting processes'!$S987,"")</f>
        <v/>
      </c>
      <c r="H987" s="201" t="str">
        <f>IF(COUNTA($N987:$O987)&gt;0,'Input Contracting processes'!$K987,"")</f>
        <v/>
      </c>
      <c r="I987" s="201" t="str">
        <f>IF(COUNTA($N987:$O987)&gt;0,'Input Contracting processes'!$L987,"")</f>
        <v/>
      </c>
      <c r="J987" s="226" t="str">
        <f t="shared" si="19"/>
        <v/>
      </c>
      <c r="K987" s="226" t="str">
        <f t="shared" si="3"/>
        <v/>
      </c>
      <c r="L987" s="206"/>
      <c r="M987" s="221"/>
      <c r="N987" s="217"/>
      <c r="O987" s="165"/>
    </row>
    <row r="988" spans="1:15" ht="12.5">
      <c r="A988" s="220"/>
      <c r="B988" s="205"/>
      <c r="C988" s="201" t="str">
        <f t="shared" si="0"/>
        <v/>
      </c>
      <c r="D988" s="201" t="str">
        <f t="shared" si="4"/>
        <v/>
      </c>
      <c r="E988" s="201" t="str">
        <f t="shared" si="1"/>
        <v/>
      </c>
      <c r="F988" s="201" t="str">
        <f>IF(COUNTA($N988:$O988)&gt;0,'Input Contracting processes'!$P988,"")</f>
        <v/>
      </c>
      <c r="G988" s="201" t="str">
        <f>IF(COUNTA($N988:$O988)&gt;0,'Input Contracting processes'!$S988,"")</f>
        <v/>
      </c>
      <c r="H988" s="201" t="str">
        <f>IF(COUNTA($N988:$O988)&gt;0,'Input Contracting processes'!$K988,"")</f>
        <v/>
      </c>
      <c r="I988" s="201" t="str">
        <f>IF(COUNTA($N988:$O988)&gt;0,'Input Contracting processes'!$L988,"")</f>
        <v/>
      </c>
      <c r="J988" s="226" t="str">
        <f t="shared" si="19"/>
        <v/>
      </c>
      <c r="K988" s="226" t="str">
        <f t="shared" si="3"/>
        <v/>
      </c>
      <c r="L988" s="206"/>
      <c r="M988" s="221"/>
      <c r="N988" s="217"/>
      <c r="O988" s="165"/>
    </row>
    <row r="989" spans="1:15" ht="12.5">
      <c r="A989" s="220"/>
      <c r="B989" s="205"/>
      <c r="C989" s="201" t="str">
        <f t="shared" si="0"/>
        <v/>
      </c>
      <c r="D989" s="201" t="str">
        <f t="shared" si="4"/>
        <v/>
      </c>
      <c r="E989" s="201" t="str">
        <f t="shared" si="1"/>
        <v/>
      </c>
      <c r="F989" s="201" t="str">
        <f>IF(COUNTA($N989:$O989)&gt;0,'Input Contracting processes'!$P989,"")</f>
        <v/>
      </c>
      <c r="G989" s="201" t="str">
        <f>IF(COUNTA($N989:$O989)&gt;0,'Input Contracting processes'!$S989,"")</f>
        <v/>
      </c>
      <c r="H989" s="201" t="str">
        <f>IF(COUNTA($N989:$O989)&gt;0,'Input Contracting processes'!$K989,"")</f>
        <v/>
      </c>
      <c r="I989" s="201" t="str">
        <f>IF(COUNTA($N989:$O989)&gt;0,'Input Contracting processes'!$L989,"")</f>
        <v/>
      </c>
      <c r="J989" s="226" t="str">
        <f t="shared" si="19"/>
        <v/>
      </c>
      <c r="K989" s="226" t="str">
        <f t="shared" si="3"/>
        <v/>
      </c>
      <c r="L989" s="206"/>
      <c r="M989" s="221"/>
      <c r="N989" s="217"/>
      <c r="O989" s="165"/>
    </row>
    <row r="990" spans="1:15" ht="12.5">
      <c r="A990" s="220"/>
      <c r="B990" s="205"/>
      <c r="C990" s="201" t="str">
        <f t="shared" si="0"/>
        <v/>
      </c>
      <c r="D990" s="201" t="str">
        <f t="shared" si="4"/>
        <v/>
      </c>
      <c r="E990" s="201" t="str">
        <f t="shared" si="1"/>
        <v/>
      </c>
      <c r="F990" s="201" t="str">
        <f>IF(COUNTA($N990:$O990)&gt;0,'Input Contracting processes'!$P990,"")</f>
        <v/>
      </c>
      <c r="G990" s="201" t="str">
        <f>IF(COUNTA($N990:$O990)&gt;0,'Input Contracting processes'!$S990,"")</f>
        <v/>
      </c>
      <c r="H990" s="201" t="str">
        <f>IF(COUNTA($N990:$O990)&gt;0,'Input Contracting processes'!$K990,"")</f>
        <v/>
      </c>
      <c r="I990" s="201" t="str">
        <f>IF(COUNTA($N990:$O990)&gt;0,'Input Contracting processes'!$L990,"")</f>
        <v/>
      </c>
      <c r="J990" s="226" t="str">
        <f t="shared" si="19"/>
        <v/>
      </c>
      <c r="K990" s="226" t="str">
        <f t="shared" si="3"/>
        <v/>
      </c>
      <c r="L990" s="206"/>
      <c r="M990" s="221"/>
      <c r="N990" s="217"/>
      <c r="O990" s="165"/>
    </row>
    <row r="991" spans="1:15" ht="12.5">
      <c r="A991" s="220"/>
      <c r="B991" s="205"/>
      <c r="C991" s="201" t="str">
        <f t="shared" si="0"/>
        <v/>
      </c>
      <c r="D991" s="201" t="str">
        <f t="shared" si="4"/>
        <v/>
      </c>
      <c r="E991" s="201" t="str">
        <f t="shared" si="1"/>
        <v/>
      </c>
      <c r="F991" s="201" t="str">
        <f>IF(COUNTA($N991:$O991)&gt;0,'Input Contracting processes'!$P991,"")</f>
        <v/>
      </c>
      <c r="G991" s="201" t="str">
        <f>IF(COUNTA($N991:$O991)&gt;0,'Input Contracting processes'!$S991,"")</f>
        <v/>
      </c>
      <c r="H991" s="201" t="str">
        <f>IF(COUNTA($N991:$O991)&gt;0,'Input Contracting processes'!$K991,"")</f>
        <v/>
      </c>
      <c r="I991" s="201" t="str">
        <f>IF(COUNTA($N991:$O991)&gt;0,'Input Contracting processes'!$L991,"")</f>
        <v/>
      </c>
      <c r="J991" s="226" t="str">
        <f t="shared" si="19"/>
        <v/>
      </c>
      <c r="K991" s="226" t="str">
        <f t="shared" si="3"/>
        <v/>
      </c>
      <c r="L991" s="206"/>
      <c r="M991" s="221"/>
      <c r="N991" s="217"/>
      <c r="O991" s="165"/>
    </row>
    <row r="992" spans="1:15" ht="12.5">
      <c r="A992" s="220"/>
      <c r="B992" s="205"/>
      <c r="C992" s="201" t="str">
        <f t="shared" si="0"/>
        <v/>
      </c>
      <c r="D992" s="201" t="str">
        <f t="shared" si="4"/>
        <v/>
      </c>
      <c r="E992" s="201" t="str">
        <f t="shared" si="1"/>
        <v/>
      </c>
      <c r="F992" s="201" t="str">
        <f>IF(COUNTA($N992:$O992)&gt;0,'Input Contracting processes'!$P992,"")</f>
        <v/>
      </c>
      <c r="G992" s="201" t="str">
        <f>IF(COUNTA($N992:$O992)&gt;0,'Input Contracting processes'!$S992,"")</f>
        <v/>
      </c>
      <c r="H992" s="201" t="str">
        <f>IF(COUNTA($N992:$O992)&gt;0,'Input Contracting processes'!$K992,"")</f>
        <v/>
      </c>
      <c r="I992" s="201" t="str">
        <f>IF(COUNTA($N992:$O992)&gt;0,'Input Contracting processes'!$L992,"")</f>
        <v/>
      </c>
      <c r="J992" s="226" t="str">
        <f t="shared" si="19"/>
        <v/>
      </c>
      <c r="K992" s="226" t="str">
        <f t="shared" si="3"/>
        <v/>
      </c>
      <c r="L992" s="206"/>
      <c r="M992" s="221"/>
      <c r="N992" s="217"/>
      <c r="O992" s="165"/>
    </row>
    <row r="993" spans="1:15" ht="12.5">
      <c r="A993" s="220"/>
      <c r="B993" s="205"/>
      <c r="C993" s="201" t="str">
        <f t="shared" si="0"/>
        <v/>
      </c>
      <c r="D993" s="201" t="str">
        <f t="shared" si="4"/>
        <v/>
      </c>
      <c r="E993" s="201" t="str">
        <f t="shared" si="1"/>
        <v/>
      </c>
      <c r="F993" s="201" t="str">
        <f>IF(COUNTA($N993:$O993)&gt;0,'Input Contracting processes'!$P993,"")</f>
        <v/>
      </c>
      <c r="G993" s="201" t="str">
        <f>IF(COUNTA($N993:$O993)&gt;0,'Input Contracting processes'!$S993,"")</f>
        <v/>
      </c>
      <c r="H993" s="201" t="str">
        <f>IF(COUNTA($N993:$O993)&gt;0,'Input Contracting processes'!$K993,"")</f>
        <v/>
      </c>
      <c r="I993" s="201" t="str">
        <f>IF(COUNTA($N993:$O993)&gt;0,'Input Contracting processes'!$L993,"")</f>
        <v/>
      </c>
      <c r="J993" s="226" t="str">
        <f t="shared" si="19"/>
        <v/>
      </c>
      <c r="K993" s="226" t="str">
        <f t="shared" si="3"/>
        <v/>
      </c>
      <c r="L993" s="206"/>
      <c r="M993" s="221"/>
      <c r="N993" s="217"/>
      <c r="O993" s="165"/>
    </row>
    <row r="994" spans="1:15" ht="12.5">
      <c r="A994" s="220"/>
      <c r="B994" s="205"/>
      <c r="C994" s="201" t="str">
        <f t="shared" si="0"/>
        <v/>
      </c>
      <c r="D994" s="201" t="str">
        <f t="shared" si="4"/>
        <v/>
      </c>
      <c r="E994" s="201" t="str">
        <f t="shared" si="1"/>
        <v/>
      </c>
      <c r="F994" s="201" t="str">
        <f>IF(COUNTA($N994:$O994)&gt;0,'Input Contracting processes'!$P994,"")</f>
        <v/>
      </c>
      <c r="G994" s="201" t="str">
        <f>IF(COUNTA($N994:$O994)&gt;0,'Input Contracting processes'!$S994,"")</f>
        <v/>
      </c>
      <c r="H994" s="201" t="str">
        <f>IF(COUNTA($N994:$O994)&gt;0,'Input Contracting processes'!$K994,"")</f>
        <v/>
      </c>
      <c r="I994" s="201" t="str">
        <f>IF(COUNTA($N994:$O994)&gt;0,'Input Contracting processes'!$L994,"")</f>
        <v/>
      </c>
      <c r="J994" s="226" t="str">
        <f t="shared" si="19"/>
        <v/>
      </c>
      <c r="K994" s="226" t="str">
        <f t="shared" si="3"/>
        <v/>
      </c>
      <c r="L994" s="206"/>
      <c r="M994" s="221"/>
      <c r="N994" s="217"/>
      <c r="O994" s="165"/>
    </row>
    <row r="995" spans="1:15" ht="12.5">
      <c r="A995" s="220"/>
      <c r="B995" s="205"/>
      <c r="C995" s="201" t="str">
        <f t="shared" si="0"/>
        <v/>
      </c>
      <c r="D995" s="201" t="str">
        <f t="shared" si="4"/>
        <v/>
      </c>
      <c r="E995" s="201" t="str">
        <f t="shared" si="1"/>
        <v/>
      </c>
      <c r="F995" s="201" t="str">
        <f>IF(COUNTA($N995:$O995)&gt;0,'Input Contracting processes'!$P995,"")</f>
        <v/>
      </c>
      <c r="G995" s="201" t="str">
        <f>IF(COUNTA($N995:$O995)&gt;0,'Input Contracting processes'!$S995,"")</f>
        <v/>
      </c>
      <c r="H995" s="201" t="str">
        <f>IF(COUNTA($N995:$O995)&gt;0,'Input Contracting processes'!$K995,"")</f>
        <v/>
      </c>
      <c r="I995" s="201" t="str">
        <f>IF(COUNTA($N995:$O995)&gt;0,'Input Contracting processes'!$L995,"")</f>
        <v/>
      </c>
      <c r="J995" s="226" t="str">
        <f t="shared" si="19"/>
        <v/>
      </c>
      <c r="K995" s="226" t="str">
        <f t="shared" si="3"/>
        <v/>
      </c>
      <c r="L995" s="206"/>
      <c r="M995" s="221"/>
      <c r="N995" s="217"/>
      <c r="O995" s="165"/>
    </row>
    <row r="996" spans="1:15" ht="12.5">
      <c r="A996" s="220"/>
      <c r="B996" s="205"/>
      <c r="C996" s="201" t="str">
        <f t="shared" si="0"/>
        <v/>
      </c>
      <c r="D996" s="201" t="str">
        <f t="shared" si="4"/>
        <v/>
      </c>
      <c r="E996" s="201" t="str">
        <f t="shared" si="1"/>
        <v/>
      </c>
      <c r="F996" s="201" t="str">
        <f>IF(COUNTA($N996:$O996)&gt;0,'Input Contracting processes'!$P996,"")</f>
        <v/>
      </c>
      <c r="G996" s="201" t="str">
        <f>IF(COUNTA($N996:$O996)&gt;0,'Input Contracting processes'!$S996,"")</f>
        <v/>
      </c>
      <c r="H996" s="201" t="str">
        <f>IF(COUNTA($N996:$O996)&gt;0,'Input Contracting processes'!$K996,"")</f>
        <v/>
      </c>
      <c r="I996" s="201" t="str">
        <f>IF(COUNTA($N996:$O996)&gt;0,'Input Contracting processes'!$L996,"")</f>
        <v/>
      </c>
      <c r="J996" s="226" t="str">
        <f t="shared" si="19"/>
        <v/>
      </c>
      <c r="K996" s="226" t="str">
        <f t="shared" si="3"/>
        <v/>
      </c>
      <c r="L996" s="206"/>
      <c r="M996" s="221"/>
      <c r="N996" s="217"/>
      <c r="O996" s="165"/>
    </row>
    <row r="997" spans="1:15" ht="12.5">
      <c r="A997" s="220"/>
      <c r="B997" s="205"/>
      <c r="C997" s="201" t="str">
        <f t="shared" si="0"/>
        <v/>
      </c>
      <c r="D997" s="201" t="str">
        <f t="shared" si="4"/>
        <v/>
      </c>
      <c r="E997" s="201" t="str">
        <f t="shared" si="1"/>
        <v/>
      </c>
      <c r="F997" s="201" t="str">
        <f>IF(COUNTA($N997:$O997)&gt;0,'Input Contracting processes'!$P997,"")</f>
        <v/>
      </c>
      <c r="G997" s="201" t="str">
        <f>IF(COUNTA($N997:$O997)&gt;0,'Input Contracting processes'!$S997,"")</f>
        <v/>
      </c>
      <c r="H997" s="201" t="str">
        <f>IF(COUNTA($N997:$O997)&gt;0,'Input Contracting processes'!$K997,"")</f>
        <v/>
      </c>
      <c r="I997" s="201" t="str">
        <f>IF(COUNTA($N997:$O997)&gt;0,'Input Contracting processes'!$L997,"")</f>
        <v/>
      </c>
      <c r="J997" s="226" t="str">
        <f t="shared" si="19"/>
        <v/>
      </c>
      <c r="K997" s="226" t="str">
        <f t="shared" si="3"/>
        <v/>
      </c>
      <c r="L997" s="206"/>
      <c r="M997" s="221"/>
      <c r="N997" s="217"/>
      <c r="O997" s="165"/>
    </row>
    <row r="998" spans="1:15" ht="12.5">
      <c r="A998" s="220"/>
      <c r="B998" s="205"/>
      <c r="C998" s="201" t="str">
        <f t="shared" si="0"/>
        <v/>
      </c>
      <c r="D998" s="201" t="str">
        <f t="shared" si="4"/>
        <v/>
      </c>
      <c r="E998" s="201" t="str">
        <f t="shared" si="1"/>
        <v/>
      </c>
      <c r="F998" s="201" t="str">
        <f>IF(COUNTA($N998:$O998)&gt;0,'Input Contracting processes'!$P998,"")</f>
        <v/>
      </c>
      <c r="G998" s="201" t="str">
        <f>IF(COUNTA($N998:$O998)&gt;0,'Input Contracting processes'!$S998,"")</f>
        <v/>
      </c>
      <c r="H998" s="201" t="str">
        <f>IF(COUNTA($N998:$O998)&gt;0,'Input Contracting processes'!$K998,"")</f>
        <v/>
      </c>
      <c r="I998" s="201" t="str">
        <f>IF(COUNTA($N998:$O998)&gt;0,'Input Contracting processes'!$L998,"")</f>
        <v/>
      </c>
      <c r="J998" s="226" t="str">
        <f t="shared" si="19"/>
        <v/>
      </c>
      <c r="K998" s="226" t="str">
        <f t="shared" si="3"/>
        <v/>
      </c>
      <c r="L998" s="206"/>
      <c r="M998" s="221"/>
      <c r="N998" s="217"/>
      <c r="O998" s="165"/>
    </row>
    <row r="999" spans="1:15" ht="12.5">
      <c r="A999" s="220"/>
      <c r="B999" s="205"/>
      <c r="C999" s="201" t="str">
        <f t="shared" si="0"/>
        <v/>
      </c>
      <c r="D999" s="201" t="str">
        <f t="shared" si="4"/>
        <v/>
      </c>
      <c r="E999" s="201" t="str">
        <f t="shared" si="1"/>
        <v/>
      </c>
      <c r="F999" s="201" t="str">
        <f>IF(COUNTA($N999:$O999)&gt;0,'Input Contracting processes'!$P999,"")</f>
        <v/>
      </c>
      <c r="G999" s="201" t="str">
        <f>IF(COUNTA($N999:$O999)&gt;0,'Input Contracting processes'!$S999,"")</f>
        <v/>
      </c>
      <c r="H999" s="201" t="str">
        <f>IF(COUNTA($N999:$O999)&gt;0,'Input Contracting processes'!$K999,"")</f>
        <v/>
      </c>
      <c r="I999" s="201" t="str">
        <f>IF(COUNTA($N999:$O999)&gt;0,'Input Contracting processes'!$L999,"")</f>
        <v/>
      </c>
      <c r="J999" s="226" t="str">
        <f t="shared" si="19"/>
        <v/>
      </c>
      <c r="K999" s="226" t="str">
        <f t="shared" si="3"/>
        <v/>
      </c>
      <c r="L999" s="206"/>
      <c r="M999" s="221"/>
      <c r="N999" s="217"/>
      <c r="O999" s="165"/>
    </row>
    <row r="1000" spans="1:15" ht="12.5">
      <c r="A1000" s="220"/>
      <c r="B1000" s="205"/>
      <c r="C1000" s="201" t="str">
        <f t="shared" si="0"/>
        <v/>
      </c>
      <c r="D1000" s="201" t="str">
        <f t="shared" si="4"/>
        <v/>
      </c>
      <c r="E1000" s="201" t="str">
        <f t="shared" si="1"/>
        <v/>
      </c>
      <c r="F1000" s="201" t="str">
        <f>IF(COUNTA($N1000:$O1000)&gt;0,'Input Contracting processes'!$P1000,"")</f>
        <v/>
      </c>
      <c r="G1000" s="201" t="str">
        <f>IF(COUNTA($N1000:$O1000)&gt;0,'Input Contracting processes'!$S1000,"")</f>
        <v/>
      </c>
      <c r="H1000" s="201" t="str">
        <f>IF(COUNTA($N1000:$O1000)&gt;0,'Input Contracting processes'!$K1000,"")</f>
        <v/>
      </c>
      <c r="I1000" s="201" t="str">
        <f>IF(COUNTA($N1000:$O1000)&gt;0,'Input Contracting processes'!$L1000,"")</f>
        <v/>
      </c>
      <c r="J1000" s="226" t="str">
        <f t="shared" si="19"/>
        <v/>
      </c>
      <c r="K1000" s="226" t="str">
        <f t="shared" si="3"/>
        <v/>
      </c>
      <c r="L1000" s="206"/>
      <c r="M1000" s="221"/>
      <c r="N1000" s="217"/>
      <c r="O1000" s="165"/>
    </row>
    <row r="1001" spans="1:15" ht="12.5">
      <c r="A1001" s="220"/>
      <c r="B1001" s="205"/>
      <c r="C1001" s="201" t="str">
        <f t="shared" si="0"/>
        <v/>
      </c>
      <c r="D1001" s="201" t="str">
        <f t="shared" si="4"/>
        <v/>
      </c>
      <c r="E1001" s="201" t="str">
        <f t="shared" si="1"/>
        <v/>
      </c>
      <c r="F1001" s="201" t="str">
        <f>IF(COUNTA($N1001:$O1001)&gt;0,'Input Contracting processes'!$P1001,"")</f>
        <v/>
      </c>
      <c r="G1001" s="201" t="str">
        <f>IF(COUNTA($N1001:$O1001)&gt;0,'Input Contracting processes'!$S1001,"")</f>
        <v/>
      </c>
      <c r="H1001" s="201" t="str">
        <f>IF(COUNTA($N1001:$O1001)&gt;0,'Input Contracting processes'!$K1001,"")</f>
        <v/>
      </c>
      <c r="I1001" s="201" t="str">
        <f>IF(COUNTA($N1001:$O1001)&gt;0,'Input Contracting processes'!$L1001,"")</f>
        <v/>
      </c>
      <c r="J1001" s="226" t="str">
        <f t="shared" si="19"/>
        <v/>
      </c>
      <c r="K1001" s="226" t="str">
        <f t="shared" si="3"/>
        <v/>
      </c>
      <c r="L1001" s="206"/>
      <c r="M1001" s="221"/>
      <c r="N1001" s="217"/>
      <c r="O1001" s="165"/>
    </row>
    <row r="1002" spans="1:15" ht="12.5">
      <c r="A1002" s="220"/>
      <c r="B1002" s="205"/>
      <c r="C1002" s="201" t="str">
        <f t="shared" si="0"/>
        <v/>
      </c>
      <c r="D1002" s="201" t="str">
        <f t="shared" si="4"/>
        <v/>
      </c>
      <c r="E1002" s="201" t="str">
        <f t="shared" si="1"/>
        <v/>
      </c>
      <c r="F1002" s="201" t="str">
        <f>IF(COUNTA($N1002:$O1002)&gt;0,'Input Contracting processes'!$P1002,"")</f>
        <v/>
      </c>
      <c r="G1002" s="201" t="str">
        <f>IF(COUNTA($N1002:$O1002)&gt;0,'Input Contracting processes'!$S1002,"")</f>
        <v/>
      </c>
      <c r="H1002" s="201" t="str">
        <f>IF(COUNTA($N1002:$O1002)&gt;0,'Input Contracting processes'!$K1002,"")</f>
        <v/>
      </c>
      <c r="I1002" s="201" t="str">
        <f>IF(COUNTA($N1002:$O1002)&gt;0,'Input Contracting processes'!$L1002,"")</f>
        <v/>
      </c>
      <c r="J1002" s="226" t="str">
        <f t="shared" si="19"/>
        <v/>
      </c>
      <c r="K1002" s="226" t="str">
        <f t="shared" si="3"/>
        <v/>
      </c>
      <c r="L1002" s="206"/>
      <c r="M1002" s="221"/>
      <c r="N1002" s="217"/>
      <c r="O1002" s="165"/>
    </row>
    <row r="1003" spans="1:15" ht="12.5">
      <c r="A1003" s="220"/>
      <c r="B1003" s="205"/>
      <c r="C1003" s="201" t="str">
        <f t="shared" si="0"/>
        <v/>
      </c>
      <c r="D1003" s="201" t="str">
        <f t="shared" si="4"/>
        <v/>
      </c>
      <c r="E1003" s="201" t="str">
        <f t="shared" si="1"/>
        <v/>
      </c>
      <c r="F1003" s="201" t="str">
        <f>IF(COUNTA($N1003:$O1003)&gt;0,'Input Contracting processes'!$P1003,"")</f>
        <v/>
      </c>
      <c r="G1003" s="201" t="str">
        <f>IF(COUNTA($N1003:$O1003)&gt;0,'Input Contracting processes'!$S1003,"")</f>
        <v/>
      </c>
      <c r="H1003" s="201" t="str">
        <f>IF(COUNTA($N1003:$O1003)&gt;0,'Input Contracting processes'!$K1003,"")</f>
        <v/>
      </c>
      <c r="I1003" s="201" t="str">
        <f>IF(COUNTA($N1003:$O1003)&gt;0,'Input Contracting processes'!$L1003,"")</f>
        <v/>
      </c>
      <c r="J1003" s="226" t="str">
        <f t="shared" si="19"/>
        <v/>
      </c>
      <c r="K1003" s="226" t="str">
        <f t="shared" si="3"/>
        <v/>
      </c>
      <c r="L1003" s="206"/>
      <c r="M1003" s="221"/>
      <c r="N1003" s="217"/>
      <c r="O1003" s="165"/>
    </row>
    <row r="1004" spans="1:15" ht="12.5">
      <c r="A1004" s="220"/>
      <c r="B1004" s="205"/>
      <c r="C1004" s="201" t="str">
        <f t="shared" si="0"/>
        <v/>
      </c>
      <c r="D1004" s="201" t="str">
        <f t="shared" si="4"/>
        <v/>
      </c>
      <c r="E1004" s="201" t="str">
        <f t="shared" si="1"/>
        <v/>
      </c>
      <c r="F1004" s="201" t="str">
        <f>IF(COUNTA($N1004:$O1004)&gt;0,'Input Contracting processes'!$P1004,"")</f>
        <v/>
      </c>
      <c r="G1004" s="201" t="str">
        <f>IF(COUNTA($N1004:$O1004)&gt;0,'Input Contracting processes'!$S1004,"")</f>
        <v/>
      </c>
      <c r="H1004" s="201" t="str">
        <f>IF(COUNTA($N1004:$O1004)&gt;0,'Input Contracting processes'!$K1004,"")</f>
        <v/>
      </c>
      <c r="I1004" s="201" t="str">
        <f>IF(COUNTA($N1004:$O1004)&gt;0,'Input Contracting processes'!$L1004,"")</f>
        <v/>
      </c>
      <c r="J1004" s="226" t="str">
        <f t="shared" si="19"/>
        <v/>
      </c>
      <c r="K1004" s="226" t="str">
        <f t="shared" si="3"/>
        <v/>
      </c>
      <c r="L1004" s="206"/>
      <c r="M1004" s="221"/>
      <c r="N1004" s="217"/>
      <c r="O1004" s="165"/>
    </row>
    <row r="1005" spans="1:15" ht="12.5">
      <c r="A1005" s="220"/>
      <c r="B1005" s="205"/>
      <c r="C1005" s="201" t="str">
        <f t="shared" si="0"/>
        <v/>
      </c>
      <c r="D1005" s="201" t="str">
        <f t="shared" si="4"/>
        <v/>
      </c>
      <c r="E1005" s="201" t="str">
        <f t="shared" si="1"/>
        <v/>
      </c>
      <c r="F1005" s="201" t="str">
        <f>IF(COUNTA($N1005:$O1005)&gt;0,'Input Contracting processes'!$P1005,"")</f>
        <v/>
      </c>
      <c r="G1005" s="201" t="str">
        <f>IF(COUNTA($N1005:$O1005)&gt;0,'Input Contracting processes'!$S1005,"")</f>
        <v/>
      </c>
      <c r="H1005" s="201" t="str">
        <f>IF(COUNTA($N1005:$O1005)&gt;0,'Input Contracting processes'!$K1005,"")</f>
        <v/>
      </c>
      <c r="I1005" s="201" t="str">
        <f>IF(COUNTA($N1005:$O1005)&gt;0,'Input Contracting processes'!$L1005,"")</f>
        <v/>
      </c>
      <c r="J1005" s="226" t="str">
        <f t="shared" si="19"/>
        <v/>
      </c>
      <c r="K1005" s="226" t="str">
        <f t="shared" si="3"/>
        <v/>
      </c>
      <c r="L1005" s="206"/>
      <c r="M1005" s="221"/>
      <c r="N1005" s="217"/>
      <c r="O1005" s="165"/>
    </row>
    <row r="1006" spans="1:15" ht="12.5">
      <c r="A1006" s="220"/>
      <c r="B1006" s="205"/>
      <c r="C1006" s="201" t="str">
        <f t="shared" si="0"/>
        <v/>
      </c>
      <c r="D1006" s="201" t="str">
        <f t="shared" si="4"/>
        <v/>
      </c>
      <c r="E1006" s="201" t="str">
        <f t="shared" si="1"/>
        <v/>
      </c>
      <c r="F1006" s="201" t="str">
        <f>IF(COUNTA($N1006:$O1006)&gt;0,'Input Contracting processes'!$P1006,"")</f>
        <v/>
      </c>
      <c r="G1006" s="201" t="str">
        <f>IF(COUNTA($N1006:$O1006)&gt;0,'Input Contracting processes'!$S1006,"")</f>
        <v/>
      </c>
      <c r="H1006" s="201" t="str">
        <f>IF(COUNTA($N1006:$O1006)&gt;0,'Input Contracting processes'!$K1006,"")</f>
        <v/>
      </c>
      <c r="I1006" s="201" t="str">
        <f>IF(COUNTA($N1006:$O1006)&gt;0,'Input Contracting processes'!$L1006,"")</f>
        <v/>
      </c>
      <c r="J1006" s="226" t="str">
        <f t="shared" si="19"/>
        <v/>
      </c>
      <c r="K1006" s="226" t="str">
        <f t="shared" si="3"/>
        <v/>
      </c>
      <c r="L1006" s="206"/>
      <c r="M1006" s="221"/>
      <c r="N1006" s="217"/>
      <c r="O1006" s="165"/>
    </row>
    <row r="1007" spans="1:15" ht="12.5">
      <c r="A1007" s="220"/>
      <c r="B1007" s="205"/>
      <c r="C1007" s="201" t="str">
        <f t="shared" si="0"/>
        <v/>
      </c>
      <c r="D1007" s="201" t="str">
        <f t="shared" si="4"/>
        <v/>
      </c>
      <c r="E1007" s="201" t="str">
        <f t="shared" si="1"/>
        <v/>
      </c>
      <c r="F1007" s="201" t="str">
        <f>IF(COUNTA($N1007:$O1007)&gt;0,'Input Contracting processes'!$P1007,"")</f>
        <v/>
      </c>
      <c r="G1007" s="201" t="str">
        <f>IF(COUNTA($N1007:$O1007)&gt;0,'Input Contracting processes'!$S1007,"")</f>
        <v/>
      </c>
      <c r="H1007" s="201" t="str">
        <f>IF(COUNTA($N1007:$O1007)&gt;0,'Input Contracting processes'!$K1007,"")</f>
        <v/>
      </c>
      <c r="I1007" s="201" t="str">
        <f>IF(COUNTA($N1007:$O1007)&gt;0,'Input Contracting processes'!$L1007,"")</f>
        <v/>
      </c>
      <c r="J1007" s="226" t="str">
        <f t="shared" si="19"/>
        <v/>
      </c>
      <c r="K1007" s="226" t="str">
        <f t="shared" si="3"/>
        <v/>
      </c>
      <c r="L1007" s="206"/>
      <c r="M1007" s="221"/>
      <c r="N1007" s="217"/>
      <c r="O1007" s="165"/>
    </row>
    <row r="1008" spans="1:15" ht="12.5">
      <c r="A1008" s="220"/>
      <c r="B1008" s="205"/>
      <c r="C1008" s="201" t="str">
        <f t="shared" si="0"/>
        <v/>
      </c>
      <c r="D1008" s="201" t="str">
        <f t="shared" si="4"/>
        <v/>
      </c>
      <c r="E1008" s="201" t="str">
        <f t="shared" si="1"/>
        <v/>
      </c>
      <c r="F1008" s="201" t="str">
        <f>IF(COUNTA($N1008:$O1008)&gt;0,'Input Contracting processes'!$P1008,"")</f>
        <v/>
      </c>
      <c r="G1008" s="201" t="str">
        <f>IF(COUNTA($N1008:$O1008)&gt;0,'Input Contracting processes'!$S1008,"")</f>
        <v/>
      </c>
      <c r="H1008" s="201" t="str">
        <f>IF(COUNTA($N1008:$O1008)&gt;0,'Input Contracting processes'!$K1008,"")</f>
        <v/>
      </c>
      <c r="I1008" s="201" t="str">
        <f>IF(COUNTA($N1008:$O1008)&gt;0,'Input Contracting processes'!$L1008,"")</f>
        <v/>
      </c>
      <c r="J1008" s="226" t="str">
        <f t="shared" si="19"/>
        <v/>
      </c>
      <c r="K1008" s="226" t="str">
        <f t="shared" si="3"/>
        <v/>
      </c>
      <c r="L1008" s="206"/>
      <c r="M1008" s="221"/>
      <c r="N1008" s="217"/>
      <c r="O1008" s="165"/>
    </row>
  </sheetData>
  <mergeCells count="1">
    <mergeCell ref="C2:I2"/>
  </mergeCells>
  <dataValidations count="2">
    <dataValidation type="custom" allowBlank="1" showDropDown="1" showInputMessage="1" showErrorMessage="1" prompt="Enter a number." sqref="J8:J1008 O8:O1008" xr:uid="{00000000-0002-0000-0B00-000001000000}">
      <formula1>ISNUMBER(J8)</formula1>
    </dataValidation>
    <dataValidation type="custom" allowBlank="1" showDropDown="1" showErrorMessage="1" sqref="N8:N1008" xr:uid="{00000000-0002-0000-0B00-000002000000}">
      <formula1>OR(NOT(ISERROR(DATEVALUE(N8))), AND(ISNUMBER(N8), LEFT(CELL("format", N8))="D"))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prompt="Choose the identifier for the contracting process this item relates to. Complete the 'Input: Contracting processes' sheet before entering data in this sheet." xr:uid="{00000000-0002-0000-0B00-000000000000}">
          <x14:formula1>
            <xm:f>'Input Contracting processes'!$BA$8:$BA$1008</xm:f>
          </x14:formula1>
          <xm:sqref>L8:L1008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outlinePr summaryBelow="0" summaryRight="0"/>
  </sheetPr>
  <dimension ref="A1:D6"/>
  <sheetViews>
    <sheetView workbookViewId="0"/>
  </sheetViews>
  <sheetFormatPr defaultColWidth="14.453125" defaultRowHeight="15.75" customHeight="1"/>
  <cols>
    <col min="1" max="1" width="15.08984375" customWidth="1"/>
    <col min="2" max="2" width="33.81640625" customWidth="1"/>
    <col min="3" max="3" width="19.7265625" customWidth="1"/>
    <col min="4" max="4" width="32" customWidth="1"/>
  </cols>
  <sheetData>
    <row r="1" spans="1:4" ht="15.75" customHeight="1">
      <c r="A1" s="227" t="s">
        <v>626</v>
      </c>
      <c r="B1" s="227" t="s">
        <v>627</v>
      </c>
      <c r="C1" s="227" t="s">
        <v>628</v>
      </c>
      <c r="D1" s="228" t="s">
        <v>62</v>
      </c>
    </row>
    <row r="3" spans="1:4" ht="15.75" customHeight="1">
      <c r="A3" s="94" t="s">
        <v>629</v>
      </c>
      <c r="B3" s="229" t="e">
        <f ca="1">get_spreadsheet_url()</f>
        <v>#NAME?</v>
      </c>
      <c r="C3" s="230"/>
      <c r="D3" s="231" t="s">
        <v>630</v>
      </c>
    </row>
    <row r="4" spans="1:4" ht="15.75" customHeight="1">
      <c r="A4" s="94" t="s">
        <v>631</v>
      </c>
      <c r="B4" s="232" t="s">
        <v>632</v>
      </c>
      <c r="C4" s="230"/>
      <c r="D4" s="230"/>
    </row>
    <row r="5" spans="1:4" ht="15.75" customHeight="1">
      <c r="A5" s="94" t="s">
        <v>633</v>
      </c>
      <c r="B5" s="233">
        <f ca="1">TODAY()</f>
        <v>44272</v>
      </c>
      <c r="C5" s="230"/>
      <c r="D5" s="230"/>
    </row>
    <row r="6" spans="1:4" ht="15.75" customHeight="1">
      <c r="A6" s="94" t="s">
        <v>634</v>
      </c>
      <c r="B6" s="234" t="s">
        <v>529</v>
      </c>
      <c r="C6" s="230"/>
      <c r="D6" s="23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7B7B7"/>
    <outlinePr summaryBelow="0" summaryRight="0"/>
  </sheetPr>
  <dimension ref="A1:K1008"/>
  <sheetViews>
    <sheetView workbookViewId="0">
      <pane xSplit="1" ySplit="7" topLeftCell="B8" activePane="bottomRight" state="frozen"/>
      <selection pane="topRight" activeCell="B1" sqref="B1"/>
      <selection pane="bottomLeft" activeCell="A8" sqref="A8"/>
      <selection pane="bottomRight" activeCell="B6" sqref="B6"/>
    </sheetView>
  </sheetViews>
  <sheetFormatPr defaultColWidth="14.453125" defaultRowHeight="15.75" customHeight="1"/>
  <cols>
    <col min="1" max="1" width="28.7265625" customWidth="1"/>
    <col min="2" max="2" width="34.453125" customWidth="1"/>
    <col min="3" max="11" width="28.7265625" customWidth="1"/>
  </cols>
  <sheetData>
    <row r="1" spans="1:11" ht="15.75" customHeight="1">
      <c r="A1" s="187" t="s">
        <v>435</v>
      </c>
      <c r="B1" s="74"/>
      <c r="C1" s="77"/>
      <c r="D1" s="81"/>
      <c r="E1" s="77"/>
      <c r="F1" s="77"/>
      <c r="G1" s="77"/>
      <c r="H1" s="77"/>
      <c r="I1" s="77"/>
      <c r="J1" s="80"/>
      <c r="K1" s="78"/>
    </row>
    <row r="2" spans="1:11" ht="15.75" customHeight="1">
      <c r="A2" s="293" t="s">
        <v>436</v>
      </c>
      <c r="B2" s="276" t="s">
        <v>635</v>
      </c>
      <c r="C2" s="282" t="s">
        <v>636</v>
      </c>
      <c r="D2" s="87"/>
      <c r="E2" s="89"/>
      <c r="F2" s="89"/>
      <c r="G2" s="89"/>
      <c r="H2" s="89"/>
      <c r="I2" s="89"/>
      <c r="J2" s="89"/>
      <c r="K2" s="235"/>
    </row>
    <row r="3" spans="1:11" ht="15.75" customHeight="1">
      <c r="A3" s="294" t="s">
        <v>458</v>
      </c>
      <c r="B3" s="97"/>
      <c r="C3" s="94"/>
      <c r="D3" s="94"/>
      <c r="E3" s="94"/>
      <c r="F3" s="94"/>
      <c r="G3" s="94"/>
      <c r="H3" s="94"/>
      <c r="I3" s="94"/>
      <c r="J3" s="236"/>
      <c r="K3" s="237"/>
    </row>
    <row r="4" spans="1:11" ht="15.75" customHeight="1">
      <c r="A4" s="295" t="s">
        <v>243</v>
      </c>
      <c r="B4" s="58" t="str">
        <f ca="1">IFERROR(__xludf.DUMMYFUNCTION("IFERROR(INDEX('# Reference schema'!$B$1:$D$650,MATCH(REGEXREPLACE(REGEXREPLACE(B3,""^#\s?"",""""),""/\d+/"",""/""),'# Reference schema'!$B:$B,0),MATCH(""title"",'# Reference schema'!$B$1:$D$1,0)))"),"")</f>
        <v/>
      </c>
      <c r="C4" s="58" t="str">
        <f ca="1">IFERROR(__xludf.DUMMYFUNCTION("IFERROR(INDEX('# Reference schema'!$B$1:$D$650,MATCH(REGEXREPLACE(REGEXREPLACE(C3,""^#\s?"",""""),""/\d+/"",""/""),'# Reference schema'!$B:$B,0),MATCH(""title"",'# Reference schema'!$B$1:$D$1,0)))"),"")</f>
        <v/>
      </c>
      <c r="D4" s="58" t="str">
        <f ca="1">IFERROR(__xludf.DUMMYFUNCTION("IFERROR(INDEX('# Reference schema'!$B$1:$D$650,MATCH(REGEXREPLACE(REGEXREPLACE(D3,""^#\s?"",""""),""/\d+/"",""/""),'# Reference schema'!$B:$B,0),MATCH(""title"",'# Reference schema'!$B$1:$D$1,0)))"),"")</f>
        <v/>
      </c>
      <c r="E4" s="58" t="str">
        <f ca="1">IFERROR(__xludf.DUMMYFUNCTION("IFERROR(INDEX('# Reference schema'!$B$1:$D$650,MATCH(REGEXREPLACE(REGEXREPLACE(E3,""^#\s?"",""""),""/\d+/"",""/""),'# Reference schema'!$B:$B,0),MATCH(""title"",'# Reference schema'!$B$1:$D$1,0)))"),"")</f>
        <v/>
      </c>
      <c r="F4" s="58" t="str">
        <f ca="1">IFERROR(__xludf.DUMMYFUNCTION("IFERROR(INDEX('# Reference schema'!$B$1:$D$650,MATCH(REGEXREPLACE(REGEXREPLACE(F3,""^#\s?"",""""),""/\d+/"",""/""),'# Reference schema'!$B:$B,0),MATCH(""title"",'# Reference schema'!$B$1:$D$1,0)))"),"")</f>
        <v/>
      </c>
      <c r="G4" s="58" t="str">
        <f ca="1">IFERROR(__xludf.DUMMYFUNCTION("IFERROR(INDEX('# Reference schema'!$B$1:$D$650,MATCH(REGEXREPLACE(REGEXREPLACE(G3,""^#\s?"",""""),""/\d+/"",""/""),'# Reference schema'!$B:$B,0),MATCH(""title"",'# Reference schema'!$B$1:$D$1,0)))"),"")</f>
        <v/>
      </c>
      <c r="H4" s="58" t="str">
        <f ca="1">IFERROR(__xludf.DUMMYFUNCTION("IFERROR(INDEX('# Reference schema'!$B$1:$D$650,MATCH(REGEXREPLACE(REGEXREPLACE(H3,""^#\s?"",""""),""/\d+/"",""/""),'# Reference schema'!$B:$B,0),MATCH(""title"",'# Reference schema'!$B$1:$D$1,0)))"),"")</f>
        <v/>
      </c>
      <c r="I4" s="58" t="str">
        <f ca="1">IFERROR(__xludf.DUMMYFUNCTION("IFERROR(INDEX('# Reference schema'!$B$1:$D$650,MATCH(REGEXREPLACE(REGEXREPLACE(I3,""^#\s?"",""""),""/\d+/"",""/""),'# Reference schema'!$B:$B,0),MATCH(""title"",'# Reference schema'!$B$1:$D$1,0)))"),"")</f>
        <v/>
      </c>
      <c r="J4" s="58" t="str">
        <f ca="1">IFERROR(__xludf.DUMMYFUNCTION("IFERROR(INDEX('# Reference schema'!$B$1:$D$650,MATCH(REGEXREPLACE(REGEXREPLACE(J3,""^#\s?"",""""),""/\d+/"",""/""),'# Reference schema'!$B:$B,0),MATCH(""title"",'# Reference schema'!$B$1:$D$1,0)))"),"")</f>
        <v/>
      </c>
      <c r="K4" s="58" t="str">
        <f ca="1">IFERROR(__xludf.DUMMYFUNCTION("IFERROR(INDEX('# Reference schema'!$B$1:$D$650,MATCH(REGEXREPLACE(REGEXREPLACE(K3,""^#\s?"",""""),""/\d+/"",""/""),'# Reference schema'!$B:$B,0),MATCH(""title"",'# Reference schema'!$B$1:$D$1,0)))"),"")</f>
        <v/>
      </c>
    </row>
    <row r="5" spans="1:11" ht="15.75" customHeight="1">
      <c r="A5" s="192" t="s">
        <v>57</v>
      </c>
      <c r="B5" s="102" t="str">
        <f ca="1">IFERROR(__xludf.DUMMYFUNCTION("IFERROR(INDEX('# Reference schema'!$B$1:$D$597,MATCH(REGEXREPLACE(REGEXREPLACE(B3,""^#\s?"",""""),""/\d+/"",""/""),'# Reference schema'!$B:$B,0),MATCH(""description"",'# Reference schema'!$B$1:$D$1,0)))"),"")</f>
        <v/>
      </c>
      <c r="C5" s="102" t="str">
        <f ca="1">IFERROR(__xludf.DUMMYFUNCTION("IFERROR(INDEX('# Reference schema'!$B$1:$D$597,MATCH(REGEXREPLACE(REGEXREPLACE(C3,""^#\s?"",""""),""/\d+/"",""/""),'# Reference schema'!$B:$B,0),MATCH(""description"",'# Reference schema'!$B$1:$D$1,0)))"),"")</f>
        <v/>
      </c>
      <c r="D5" s="102" t="str">
        <f ca="1">IFERROR(__xludf.DUMMYFUNCTION("IFERROR(INDEX('# Reference schema'!$B$1:$D$597,MATCH(REGEXREPLACE(REGEXREPLACE(D3,""^#\s?"",""""),""/\d+/"",""/""),'# Reference schema'!$B:$B,0),MATCH(""description"",'# Reference schema'!$B$1:$D$1,0)))"),"")</f>
        <v/>
      </c>
      <c r="E5" s="102" t="str">
        <f ca="1">IFERROR(__xludf.DUMMYFUNCTION("IFERROR(INDEX('# Reference schema'!$B$1:$D$597,MATCH(REGEXREPLACE(REGEXREPLACE(E3,""^#\s?"",""""),""/\d+/"",""/""),'# Reference schema'!$B:$B,0),MATCH(""description"",'# Reference schema'!$B$1:$D$1,0)))"),"")</f>
        <v/>
      </c>
      <c r="F5" s="102" t="str">
        <f ca="1">IFERROR(__xludf.DUMMYFUNCTION("IFERROR(INDEX('# Reference schema'!$B$1:$D$597,MATCH(REGEXREPLACE(REGEXREPLACE(F3,""^#\s?"",""""),""/\d+/"",""/""),'# Reference schema'!$B:$B,0),MATCH(""description"",'# Reference schema'!$B$1:$D$1,0)))"),"")</f>
        <v/>
      </c>
      <c r="G5" s="102" t="str">
        <f ca="1">IFERROR(__xludf.DUMMYFUNCTION("IFERROR(INDEX('# Reference schema'!$B$1:$D$597,MATCH(REGEXREPLACE(REGEXREPLACE(G3,""^#\s?"",""""),""/\d+/"",""/""),'# Reference schema'!$B:$B,0),MATCH(""description"",'# Reference schema'!$B$1:$D$1,0)))"),"")</f>
        <v/>
      </c>
      <c r="H5" s="102" t="str">
        <f ca="1">IFERROR(__xludf.DUMMYFUNCTION("IFERROR(INDEX('# Reference schema'!$B$1:$D$597,MATCH(REGEXREPLACE(REGEXREPLACE(H3,""^#\s?"",""""),""/\d+/"",""/""),'# Reference schema'!$B:$B,0),MATCH(""description"",'# Reference schema'!$B$1:$D$1,0)))"),"")</f>
        <v/>
      </c>
      <c r="I5" s="102" t="str">
        <f ca="1">IFERROR(__xludf.DUMMYFUNCTION("IFERROR(INDEX('# Reference schema'!$B$1:$D$597,MATCH(REGEXREPLACE(REGEXREPLACE(I3,""^#\s?"",""""),""/\d+/"",""/""),'# Reference schema'!$B:$B,0),MATCH(""description"",'# Reference schema'!$B$1:$D$1,0)))"),"")</f>
        <v/>
      </c>
      <c r="J5" s="102" t="str">
        <f ca="1">IFERROR(__xludf.DUMMYFUNCTION("IFERROR(INDEX('# Reference schema'!$B$1:$D$597,MATCH(REGEXREPLACE(REGEXREPLACE(J3,""^#\s?"",""""),""/\d+/"",""/""),'# Reference schema'!$B:$B,0),MATCH(""description"",'# Reference schema'!$B$1:$D$1,0)))"),"")</f>
        <v/>
      </c>
      <c r="K5" s="102" t="str">
        <f ca="1">IFERROR(__xludf.DUMMYFUNCTION("IFERROR(INDEX('# Reference schema'!$B$1:$D$597,MATCH(REGEXREPLACE(REGEXREPLACE(K3,""^#\s?"",""""),""/\d+/"",""/""),'# Reference schema'!$B:$B,0),MATCH(""description"",'# Reference schema'!$B$1:$D$1,0)))"),"")</f>
        <v/>
      </c>
    </row>
    <row r="6" spans="1:11" ht="15.75" customHeight="1">
      <c r="A6" s="192" t="s">
        <v>459</v>
      </c>
      <c r="B6" s="111" t="s">
        <v>497</v>
      </c>
      <c r="C6" s="113" t="s">
        <v>637</v>
      </c>
      <c r="D6" s="105" t="s">
        <v>638</v>
      </c>
      <c r="E6" s="105" t="s">
        <v>639</v>
      </c>
      <c r="F6" s="109" t="s">
        <v>640</v>
      </c>
      <c r="G6" s="105" t="s">
        <v>641</v>
      </c>
      <c r="H6" s="105" t="s">
        <v>642</v>
      </c>
      <c r="I6" s="105" t="s">
        <v>643</v>
      </c>
      <c r="J6" s="106" t="s">
        <v>644</v>
      </c>
      <c r="K6" s="110" t="s">
        <v>645</v>
      </c>
    </row>
    <row r="7" spans="1:11" ht="15.75" customHeight="1">
      <c r="A7" s="195" t="s">
        <v>529</v>
      </c>
      <c r="B7" s="129" t="str">
        <f t="shared" ref="B7:B1008" si="0">IF(NOT(ISBLANK(E7)),CONCATENATE(TEXT(E7,"yyyy-mm-ddThh:MM:ss"),"Z"),"")</f>
        <v>yyyy-04-ddT00:00:00Z</v>
      </c>
      <c r="C7" s="136"/>
      <c r="D7" s="125" t="s">
        <v>646</v>
      </c>
      <c r="E7" s="238">
        <v>43564</v>
      </c>
      <c r="F7" s="239" t="s">
        <v>303</v>
      </c>
      <c r="G7" s="125" t="s">
        <v>647</v>
      </c>
      <c r="H7" s="125" t="s">
        <v>545</v>
      </c>
      <c r="I7" s="125" t="s">
        <v>648</v>
      </c>
      <c r="J7" s="240">
        <v>100000</v>
      </c>
      <c r="K7" s="127" t="s">
        <v>422</v>
      </c>
    </row>
    <row r="8" spans="1:11" ht="15.75" customHeight="1">
      <c r="A8" s="297" t="s">
        <v>40</v>
      </c>
      <c r="B8" s="146" t="str">
        <f t="shared" si="0"/>
        <v/>
      </c>
      <c r="C8" s="163"/>
      <c r="D8" s="164"/>
      <c r="E8" s="217"/>
      <c r="F8" s="215"/>
      <c r="G8" s="203"/>
      <c r="H8" s="164"/>
      <c r="I8" s="165"/>
      <c r="J8" s="241"/>
      <c r="K8" s="242"/>
    </row>
    <row r="9" spans="1:11" ht="15.75" customHeight="1">
      <c r="A9" s="204"/>
      <c r="B9" s="146" t="str">
        <f t="shared" si="0"/>
        <v/>
      </c>
      <c r="C9" s="173"/>
      <c r="D9" s="178"/>
      <c r="E9" s="217"/>
      <c r="F9" s="218"/>
      <c r="G9" s="206"/>
      <c r="H9" s="164"/>
      <c r="I9" s="165"/>
      <c r="J9" s="241"/>
      <c r="K9" s="242"/>
    </row>
    <row r="10" spans="1:11" ht="15.75" customHeight="1">
      <c r="A10" s="204"/>
      <c r="B10" s="146" t="str">
        <f t="shared" si="0"/>
        <v/>
      </c>
      <c r="C10" s="173"/>
      <c r="D10" s="178"/>
      <c r="E10" s="217"/>
      <c r="F10" s="218"/>
      <c r="G10" s="206"/>
      <c r="H10" s="164"/>
      <c r="I10" s="165"/>
      <c r="J10" s="241"/>
      <c r="K10" s="242"/>
    </row>
    <row r="11" spans="1:11" ht="15.75" customHeight="1">
      <c r="A11" s="204"/>
      <c r="B11" s="146" t="str">
        <f t="shared" si="0"/>
        <v/>
      </c>
      <c r="C11" s="173"/>
      <c r="D11" s="178"/>
      <c r="E11" s="217"/>
      <c r="F11" s="218"/>
      <c r="G11" s="206"/>
      <c r="H11" s="164"/>
      <c r="I11" s="165"/>
      <c r="J11" s="241"/>
      <c r="K11" s="242"/>
    </row>
    <row r="12" spans="1:11" ht="15.75" customHeight="1">
      <c r="A12" s="204"/>
      <c r="B12" s="146" t="str">
        <f t="shared" si="0"/>
        <v/>
      </c>
      <c r="C12" s="173"/>
      <c r="D12" s="178"/>
      <c r="E12" s="217"/>
      <c r="F12" s="218"/>
      <c r="G12" s="206"/>
      <c r="H12" s="164"/>
      <c r="I12" s="165"/>
      <c r="J12" s="241"/>
      <c r="K12" s="242"/>
    </row>
    <row r="13" spans="1:11" ht="15.75" customHeight="1">
      <c r="A13" s="204"/>
      <c r="B13" s="146" t="str">
        <f t="shared" si="0"/>
        <v/>
      </c>
      <c r="C13" s="173"/>
      <c r="D13" s="178"/>
      <c r="E13" s="217"/>
      <c r="F13" s="218"/>
      <c r="G13" s="206"/>
      <c r="H13" s="164"/>
      <c r="I13" s="165"/>
      <c r="J13" s="241"/>
      <c r="K13" s="242"/>
    </row>
    <row r="14" spans="1:11" ht="15.75" customHeight="1">
      <c r="A14" s="204"/>
      <c r="B14" s="146" t="str">
        <f t="shared" si="0"/>
        <v/>
      </c>
      <c r="C14" s="173"/>
      <c r="D14" s="178"/>
      <c r="E14" s="217"/>
      <c r="F14" s="218"/>
      <c r="G14" s="206"/>
      <c r="H14" s="164"/>
      <c r="I14" s="165"/>
      <c r="J14" s="241"/>
      <c r="K14" s="242"/>
    </row>
    <row r="15" spans="1:11" ht="15.75" customHeight="1">
      <c r="A15" s="204"/>
      <c r="B15" s="146" t="str">
        <f t="shared" si="0"/>
        <v/>
      </c>
      <c r="C15" s="173"/>
      <c r="D15" s="178"/>
      <c r="E15" s="217"/>
      <c r="F15" s="218"/>
      <c r="G15" s="206"/>
      <c r="H15" s="164"/>
      <c r="I15" s="165"/>
      <c r="J15" s="241"/>
      <c r="K15" s="242"/>
    </row>
    <row r="16" spans="1:11" ht="15.75" customHeight="1">
      <c r="A16" s="204"/>
      <c r="B16" s="146" t="str">
        <f t="shared" si="0"/>
        <v/>
      </c>
      <c r="C16" s="173"/>
      <c r="D16" s="178"/>
      <c r="E16" s="217"/>
      <c r="F16" s="218"/>
      <c r="G16" s="206"/>
      <c r="H16" s="164"/>
      <c r="I16" s="165"/>
      <c r="J16" s="241"/>
      <c r="K16" s="242"/>
    </row>
    <row r="17" spans="1:11" ht="15.75" customHeight="1">
      <c r="A17" s="204"/>
      <c r="B17" s="146" t="str">
        <f t="shared" si="0"/>
        <v/>
      </c>
      <c r="C17" s="173"/>
      <c r="D17" s="178"/>
      <c r="E17" s="217"/>
      <c r="F17" s="218"/>
      <c r="G17" s="206"/>
      <c r="H17" s="164"/>
      <c r="I17" s="165"/>
      <c r="J17" s="241"/>
      <c r="K17" s="242"/>
    </row>
    <row r="18" spans="1:11" ht="15.75" customHeight="1">
      <c r="A18" s="204"/>
      <c r="B18" s="146" t="str">
        <f t="shared" si="0"/>
        <v/>
      </c>
      <c r="C18" s="173"/>
      <c r="D18" s="178"/>
      <c r="E18" s="217"/>
      <c r="F18" s="218"/>
      <c r="G18" s="206"/>
      <c r="H18" s="164"/>
      <c r="I18" s="165"/>
      <c r="J18" s="241"/>
      <c r="K18" s="242"/>
    </row>
    <row r="19" spans="1:11" ht="15.75" customHeight="1">
      <c r="A19" s="204"/>
      <c r="B19" s="146" t="str">
        <f t="shared" si="0"/>
        <v/>
      </c>
      <c r="C19" s="173"/>
      <c r="D19" s="178"/>
      <c r="E19" s="217"/>
      <c r="F19" s="218"/>
      <c r="G19" s="206"/>
      <c r="H19" s="164"/>
      <c r="I19" s="165"/>
      <c r="J19" s="241"/>
      <c r="K19" s="242"/>
    </row>
    <row r="20" spans="1:11" ht="15.75" customHeight="1">
      <c r="A20" s="204"/>
      <c r="B20" s="146" t="str">
        <f t="shared" si="0"/>
        <v/>
      </c>
      <c r="C20" s="173"/>
      <c r="D20" s="178"/>
      <c r="E20" s="217"/>
      <c r="F20" s="218"/>
      <c r="G20" s="206"/>
      <c r="H20" s="164"/>
      <c r="I20" s="165"/>
      <c r="J20" s="241"/>
      <c r="K20" s="242"/>
    </row>
    <row r="21" spans="1:11" ht="15.75" customHeight="1">
      <c r="A21" s="204"/>
      <c r="B21" s="146" t="str">
        <f t="shared" si="0"/>
        <v/>
      </c>
      <c r="C21" s="173"/>
      <c r="D21" s="178"/>
      <c r="E21" s="217"/>
      <c r="F21" s="218"/>
      <c r="G21" s="206"/>
      <c r="H21" s="164"/>
      <c r="I21" s="165"/>
      <c r="J21" s="241"/>
      <c r="K21" s="242"/>
    </row>
    <row r="22" spans="1:11" ht="15.75" customHeight="1">
      <c r="A22" s="204"/>
      <c r="B22" s="146" t="str">
        <f t="shared" si="0"/>
        <v/>
      </c>
      <c r="C22" s="173"/>
      <c r="D22" s="178"/>
      <c r="E22" s="217"/>
      <c r="F22" s="218"/>
      <c r="G22" s="206"/>
      <c r="H22" s="164"/>
      <c r="I22" s="165"/>
      <c r="J22" s="241"/>
      <c r="K22" s="242"/>
    </row>
    <row r="23" spans="1:11" ht="15.75" customHeight="1">
      <c r="A23" s="204"/>
      <c r="B23" s="146" t="str">
        <f t="shared" si="0"/>
        <v/>
      </c>
      <c r="C23" s="173"/>
      <c r="D23" s="178"/>
      <c r="E23" s="217"/>
      <c r="F23" s="218"/>
      <c r="G23" s="206"/>
      <c r="H23" s="164"/>
      <c r="I23" s="165"/>
      <c r="J23" s="241"/>
      <c r="K23" s="242"/>
    </row>
    <row r="24" spans="1:11" ht="15.75" customHeight="1">
      <c r="A24" s="204"/>
      <c r="B24" s="146" t="str">
        <f t="shared" si="0"/>
        <v/>
      </c>
      <c r="C24" s="173"/>
      <c r="D24" s="178"/>
      <c r="E24" s="217"/>
      <c r="F24" s="218"/>
      <c r="G24" s="206"/>
      <c r="H24" s="164"/>
      <c r="I24" s="165"/>
      <c r="J24" s="241"/>
      <c r="K24" s="242"/>
    </row>
    <row r="25" spans="1:11" ht="15.75" customHeight="1">
      <c r="A25" s="204"/>
      <c r="B25" s="146" t="str">
        <f t="shared" si="0"/>
        <v/>
      </c>
      <c r="C25" s="173"/>
      <c r="D25" s="178"/>
      <c r="E25" s="217"/>
      <c r="F25" s="218"/>
      <c r="G25" s="206"/>
      <c r="H25" s="164"/>
      <c r="I25" s="165"/>
      <c r="J25" s="241"/>
      <c r="K25" s="242"/>
    </row>
    <row r="26" spans="1:11" ht="15.75" customHeight="1">
      <c r="A26" s="204"/>
      <c r="B26" s="146" t="str">
        <f t="shared" si="0"/>
        <v/>
      </c>
      <c r="C26" s="173"/>
      <c r="D26" s="178"/>
      <c r="E26" s="217"/>
      <c r="F26" s="218"/>
      <c r="G26" s="206"/>
      <c r="H26" s="164"/>
      <c r="I26" s="165"/>
      <c r="J26" s="241"/>
      <c r="K26" s="242"/>
    </row>
    <row r="27" spans="1:11" ht="15.75" customHeight="1">
      <c r="A27" s="204"/>
      <c r="B27" s="146" t="str">
        <f t="shared" si="0"/>
        <v/>
      </c>
      <c r="C27" s="173"/>
      <c r="D27" s="178"/>
      <c r="E27" s="217"/>
      <c r="F27" s="218"/>
      <c r="G27" s="206"/>
      <c r="H27" s="164"/>
      <c r="I27" s="165"/>
      <c r="J27" s="241"/>
      <c r="K27" s="242"/>
    </row>
    <row r="28" spans="1:11" ht="15.75" customHeight="1">
      <c r="A28" s="204"/>
      <c r="B28" s="146" t="str">
        <f t="shared" si="0"/>
        <v/>
      </c>
      <c r="C28" s="173"/>
      <c r="D28" s="178"/>
      <c r="E28" s="217"/>
      <c r="F28" s="218"/>
      <c r="G28" s="206"/>
      <c r="H28" s="164"/>
      <c r="I28" s="165"/>
      <c r="J28" s="241"/>
      <c r="K28" s="242"/>
    </row>
    <row r="29" spans="1:11" ht="12.5">
      <c r="A29" s="204"/>
      <c r="B29" s="146" t="str">
        <f t="shared" si="0"/>
        <v/>
      </c>
      <c r="C29" s="173"/>
      <c r="D29" s="178"/>
      <c r="E29" s="217"/>
      <c r="F29" s="218"/>
      <c r="G29" s="206"/>
      <c r="H29" s="164"/>
      <c r="I29" s="165"/>
      <c r="J29" s="241"/>
      <c r="K29" s="242"/>
    </row>
    <row r="30" spans="1:11" ht="12.5">
      <c r="A30" s="204"/>
      <c r="B30" s="146" t="str">
        <f t="shared" si="0"/>
        <v/>
      </c>
      <c r="C30" s="173"/>
      <c r="D30" s="178"/>
      <c r="E30" s="217"/>
      <c r="F30" s="218"/>
      <c r="G30" s="206"/>
      <c r="H30" s="164"/>
      <c r="I30" s="165"/>
      <c r="J30" s="241"/>
      <c r="K30" s="242"/>
    </row>
    <row r="31" spans="1:11" ht="12.5">
      <c r="A31" s="204"/>
      <c r="B31" s="146" t="str">
        <f t="shared" si="0"/>
        <v/>
      </c>
      <c r="C31" s="173"/>
      <c r="D31" s="178"/>
      <c r="E31" s="217"/>
      <c r="F31" s="218"/>
      <c r="G31" s="206"/>
      <c r="H31" s="164"/>
      <c r="I31" s="165"/>
      <c r="J31" s="241"/>
      <c r="K31" s="242"/>
    </row>
    <row r="32" spans="1:11" ht="12.5">
      <c r="A32" s="204"/>
      <c r="B32" s="146" t="str">
        <f t="shared" si="0"/>
        <v/>
      </c>
      <c r="C32" s="173"/>
      <c r="D32" s="178"/>
      <c r="E32" s="217"/>
      <c r="F32" s="218"/>
      <c r="G32" s="206"/>
      <c r="H32" s="164"/>
      <c r="I32" s="165"/>
      <c r="J32" s="241"/>
      <c r="K32" s="242"/>
    </row>
    <row r="33" spans="1:11" ht="12.5">
      <c r="A33" s="204"/>
      <c r="B33" s="146" t="str">
        <f t="shared" si="0"/>
        <v/>
      </c>
      <c r="C33" s="173"/>
      <c r="D33" s="178"/>
      <c r="E33" s="217"/>
      <c r="F33" s="218"/>
      <c r="G33" s="206"/>
      <c r="H33" s="164"/>
      <c r="I33" s="165"/>
      <c r="J33" s="241"/>
      <c r="K33" s="242"/>
    </row>
    <row r="34" spans="1:11" ht="12.5">
      <c r="A34" s="204"/>
      <c r="B34" s="146" t="str">
        <f t="shared" si="0"/>
        <v/>
      </c>
      <c r="C34" s="173"/>
      <c r="D34" s="178"/>
      <c r="E34" s="217"/>
      <c r="F34" s="218"/>
      <c r="G34" s="206"/>
      <c r="H34" s="164"/>
      <c r="I34" s="165"/>
      <c r="J34" s="241"/>
      <c r="K34" s="242"/>
    </row>
    <row r="35" spans="1:11" ht="12.5">
      <c r="A35" s="204"/>
      <c r="B35" s="146" t="str">
        <f t="shared" si="0"/>
        <v/>
      </c>
      <c r="C35" s="173"/>
      <c r="D35" s="178"/>
      <c r="E35" s="217"/>
      <c r="F35" s="218"/>
      <c r="G35" s="206"/>
      <c r="H35" s="164"/>
      <c r="I35" s="165"/>
      <c r="J35" s="241"/>
      <c r="K35" s="242"/>
    </row>
    <row r="36" spans="1:11" ht="12.5">
      <c r="A36" s="204"/>
      <c r="B36" s="146" t="str">
        <f t="shared" si="0"/>
        <v/>
      </c>
      <c r="C36" s="173"/>
      <c r="D36" s="178"/>
      <c r="E36" s="217"/>
      <c r="F36" s="218"/>
      <c r="G36" s="206"/>
      <c r="H36" s="164"/>
      <c r="I36" s="165"/>
      <c r="J36" s="241"/>
      <c r="K36" s="242"/>
    </row>
    <row r="37" spans="1:11" ht="12.5">
      <c r="A37" s="204"/>
      <c r="B37" s="146" t="str">
        <f t="shared" si="0"/>
        <v/>
      </c>
      <c r="C37" s="173"/>
      <c r="D37" s="178"/>
      <c r="E37" s="217"/>
      <c r="F37" s="218"/>
      <c r="G37" s="206"/>
      <c r="H37" s="164"/>
      <c r="I37" s="165"/>
      <c r="J37" s="241"/>
      <c r="K37" s="242"/>
    </row>
    <row r="38" spans="1:11" ht="12.5">
      <c r="A38" s="204"/>
      <c r="B38" s="146" t="str">
        <f t="shared" si="0"/>
        <v/>
      </c>
      <c r="C38" s="173"/>
      <c r="D38" s="178"/>
      <c r="E38" s="217"/>
      <c r="F38" s="218"/>
      <c r="G38" s="206"/>
      <c r="H38" s="164"/>
      <c r="I38" s="165"/>
      <c r="J38" s="241"/>
      <c r="K38" s="242"/>
    </row>
    <row r="39" spans="1:11" ht="12.5">
      <c r="A39" s="204"/>
      <c r="B39" s="146" t="str">
        <f t="shared" si="0"/>
        <v/>
      </c>
      <c r="C39" s="173"/>
      <c r="D39" s="178"/>
      <c r="E39" s="217"/>
      <c r="F39" s="218"/>
      <c r="G39" s="206"/>
      <c r="H39" s="164"/>
      <c r="I39" s="165"/>
      <c r="J39" s="241"/>
      <c r="K39" s="242"/>
    </row>
    <row r="40" spans="1:11" ht="12.5">
      <c r="A40" s="204"/>
      <c r="B40" s="146" t="str">
        <f t="shared" si="0"/>
        <v/>
      </c>
      <c r="C40" s="173"/>
      <c r="D40" s="178"/>
      <c r="E40" s="217"/>
      <c r="F40" s="218"/>
      <c r="G40" s="206"/>
      <c r="H40" s="164"/>
      <c r="I40" s="165"/>
      <c r="J40" s="241"/>
      <c r="K40" s="242"/>
    </row>
    <row r="41" spans="1:11" ht="12.5">
      <c r="A41" s="204"/>
      <c r="B41" s="146" t="str">
        <f t="shared" si="0"/>
        <v/>
      </c>
      <c r="C41" s="173"/>
      <c r="D41" s="178"/>
      <c r="E41" s="217"/>
      <c r="F41" s="218"/>
      <c r="G41" s="206"/>
      <c r="H41" s="164"/>
      <c r="I41" s="165"/>
      <c r="J41" s="241"/>
      <c r="K41" s="242"/>
    </row>
    <row r="42" spans="1:11" ht="12.5">
      <c r="A42" s="204"/>
      <c r="B42" s="146" t="str">
        <f t="shared" si="0"/>
        <v/>
      </c>
      <c r="C42" s="173"/>
      <c r="D42" s="178"/>
      <c r="E42" s="217"/>
      <c r="F42" s="218"/>
      <c r="G42" s="206"/>
      <c r="H42" s="164"/>
      <c r="I42" s="165"/>
      <c r="J42" s="241"/>
      <c r="K42" s="242"/>
    </row>
    <row r="43" spans="1:11" ht="12.5">
      <c r="A43" s="204"/>
      <c r="B43" s="146" t="str">
        <f t="shared" si="0"/>
        <v/>
      </c>
      <c r="C43" s="173"/>
      <c r="D43" s="178"/>
      <c r="E43" s="217"/>
      <c r="F43" s="218"/>
      <c r="G43" s="206"/>
      <c r="H43" s="164"/>
      <c r="I43" s="165"/>
      <c r="J43" s="241"/>
      <c r="K43" s="242"/>
    </row>
    <row r="44" spans="1:11" ht="12.5">
      <c r="A44" s="204"/>
      <c r="B44" s="146" t="str">
        <f t="shared" si="0"/>
        <v/>
      </c>
      <c r="C44" s="173"/>
      <c r="D44" s="178"/>
      <c r="E44" s="217"/>
      <c r="F44" s="218"/>
      <c r="G44" s="206"/>
      <c r="H44" s="164"/>
      <c r="I44" s="165"/>
      <c r="J44" s="241"/>
      <c r="K44" s="242"/>
    </row>
    <row r="45" spans="1:11" ht="12.5">
      <c r="A45" s="204"/>
      <c r="B45" s="146" t="str">
        <f t="shared" si="0"/>
        <v/>
      </c>
      <c r="C45" s="173"/>
      <c r="D45" s="178"/>
      <c r="E45" s="217"/>
      <c r="F45" s="218"/>
      <c r="G45" s="206"/>
      <c r="H45" s="164"/>
      <c r="I45" s="165"/>
      <c r="J45" s="241"/>
      <c r="K45" s="242"/>
    </row>
    <row r="46" spans="1:11" ht="12.5">
      <c r="A46" s="204"/>
      <c r="B46" s="146" t="str">
        <f t="shared" si="0"/>
        <v/>
      </c>
      <c r="C46" s="173"/>
      <c r="D46" s="178"/>
      <c r="E46" s="217"/>
      <c r="F46" s="218"/>
      <c r="G46" s="206"/>
      <c r="H46" s="164"/>
      <c r="I46" s="165"/>
      <c r="J46" s="241"/>
      <c r="K46" s="242"/>
    </row>
    <row r="47" spans="1:11" ht="12.5">
      <c r="A47" s="204"/>
      <c r="B47" s="146" t="str">
        <f t="shared" si="0"/>
        <v/>
      </c>
      <c r="C47" s="173"/>
      <c r="D47" s="178"/>
      <c r="E47" s="217"/>
      <c r="F47" s="218"/>
      <c r="G47" s="206"/>
      <c r="H47" s="164"/>
      <c r="I47" s="165"/>
      <c r="J47" s="241"/>
      <c r="K47" s="242"/>
    </row>
    <row r="48" spans="1:11" ht="12.5">
      <c r="A48" s="204"/>
      <c r="B48" s="146" t="str">
        <f t="shared" si="0"/>
        <v/>
      </c>
      <c r="C48" s="173"/>
      <c r="D48" s="178"/>
      <c r="E48" s="217"/>
      <c r="F48" s="218"/>
      <c r="G48" s="206"/>
      <c r="H48" s="164"/>
      <c r="I48" s="165"/>
      <c r="J48" s="241"/>
      <c r="K48" s="242"/>
    </row>
    <row r="49" spans="1:11" ht="12.5">
      <c r="A49" s="204"/>
      <c r="B49" s="146" t="str">
        <f t="shared" si="0"/>
        <v/>
      </c>
      <c r="C49" s="173"/>
      <c r="D49" s="178"/>
      <c r="E49" s="217"/>
      <c r="F49" s="218"/>
      <c r="G49" s="206"/>
      <c r="H49" s="164"/>
      <c r="I49" s="165"/>
      <c r="J49" s="241"/>
      <c r="K49" s="242"/>
    </row>
    <row r="50" spans="1:11" ht="12.5">
      <c r="A50" s="204"/>
      <c r="B50" s="146" t="str">
        <f t="shared" si="0"/>
        <v/>
      </c>
      <c r="C50" s="173"/>
      <c r="D50" s="178"/>
      <c r="E50" s="217"/>
      <c r="F50" s="218"/>
      <c r="G50" s="206"/>
      <c r="H50" s="164"/>
      <c r="I50" s="165"/>
      <c r="J50" s="241"/>
      <c r="K50" s="242"/>
    </row>
    <row r="51" spans="1:11" ht="12.5">
      <c r="A51" s="204"/>
      <c r="B51" s="146" t="str">
        <f t="shared" si="0"/>
        <v/>
      </c>
      <c r="C51" s="173"/>
      <c r="D51" s="178"/>
      <c r="E51" s="217"/>
      <c r="F51" s="218"/>
      <c r="G51" s="206"/>
      <c r="H51" s="164"/>
      <c r="I51" s="165"/>
      <c r="J51" s="241"/>
      <c r="K51" s="242"/>
    </row>
    <row r="52" spans="1:11" ht="12.5">
      <c r="A52" s="204"/>
      <c r="B52" s="146" t="str">
        <f t="shared" si="0"/>
        <v/>
      </c>
      <c r="C52" s="173"/>
      <c r="D52" s="178"/>
      <c r="E52" s="217"/>
      <c r="F52" s="218"/>
      <c r="G52" s="206"/>
      <c r="H52" s="164"/>
      <c r="I52" s="165"/>
      <c r="J52" s="241"/>
      <c r="K52" s="242"/>
    </row>
    <row r="53" spans="1:11" ht="12.5">
      <c r="A53" s="204"/>
      <c r="B53" s="146" t="str">
        <f t="shared" si="0"/>
        <v/>
      </c>
      <c r="C53" s="173"/>
      <c r="D53" s="178"/>
      <c r="E53" s="217"/>
      <c r="F53" s="218"/>
      <c r="G53" s="206"/>
      <c r="H53" s="164"/>
      <c r="I53" s="165"/>
      <c r="J53" s="241"/>
      <c r="K53" s="242"/>
    </row>
    <row r="54" spans="1:11" ht="12.5">
      <c r="A54" s="204"/>
      <c r="B54" s="146" t="str">
        <f t="shared" si="0"/>
        <v/>
      </c>
      <c r="C54" s="173"/>
      <c r="D54" s="178"/>
      <c r="E54" s="217"/>
      <c r="F54" s="218"/>
      <c r="G54" s="206"/>
      <c r="H54" s="164"/>
      <c r="I54" s="165"/>
      <c r="J54" s="241"/>
      <c r="K54" s="242"/>
    </row>
    <row r="55" spans="1:11" ht="12.5">
      <c r="A55" s="204"/>
      <c r="B55" s="146" t="str">
        <f t="shared" si="0"/>
        <v/>
      </c>
      <c r="C55" s="173"/>
      <c r="D55" s="178"/>
      <c r="E55" s="217"/>
      <c r="F55" s="218"/>
      <c r="G55" s="206"/>
      <c r="H55" s="164"/>
      <c r="I55" s="165"/>
      <c r="J55" s="241"/>
      <c r="K55" s="242"/>
    </row>
    <row r="56" spans="1:11" ht="12.5">
      <c r="A56" s="204"/>
      <c r="B56" s="146" t="str">
        <f t="shared" si="0"/>
        <v/>
      </c>
      <c r="C56" s="173"/>
      <c r="D56" s="178"/>
      <c r="E56" s="217"/>
      <c r="F56" s="218"/>
      <c r="G56" s="206"/>
      <c r="H56" s="164"/>
      <c r="I56" s="165"/>
      <c r="J56" s="241"/>
      <c r="K56" s="242"/>
    </row>
    <row r="57" spans="1:11" ht="12.5">
      <c r="A57" s="204"/>
      <c r="B57" s="146" t="str">
        <f t="shared" si="0"/>
        <v/>
      </c>
      <c r="C57" s="173"/>
      <c r="D57" s="178"/>
      <c r="E57" s="217"/>
      <c r="F57" s="218"/>
      <c r="G57" s="206"/>
      <c r="H57" s="164"/>
      <c r="I57" s="165"/>
      <c r="J57" s="241"/>
      <c r="K57" s="242"/>
    </row>
    <row r="58" spans="1:11" ht="12.5">
      <c r="A58" s="204"/>
      <c r="B58" s="146" t="str">
        <f t="shared" si="0"/>
        <v/>
      </c>
      <c r="C58" s="173"/>
      <c r="D58" s="178"/>
      <c r="E58" s="217"/>
      <c r="F58" s="218"/>
      <c r="G58" s="206"/>
      <c r="H58" s="164"/>
      <c r="I58" s="165"/>
      <c r="J58" s="241"/>
      <c r="K58" s="242"/>
    </row>
    <row r="59" spans="1:11" ht="12.5">
      <c r="A59" s="204"/>
      <c r="B59" s="146" t="str">
        <f t="shared" si="0"/>
        <v/>
      </c>
      <c r="C59" s="173"/>
      <c r="D59" s="178"/>
      <c r="E59" s="217"/>
      <c r="F59" s="218"/>
      <c r="G59" s="206"/>
      <c r="H59" s="164"/>
      <c r="I59" s="165"/>
      <c r="J59" s="241"/>
      <c r="K59" s="242"/>
    </row>
    <row r="60" spans="1:11" ht="12.5">
      <c r="A60" s="204"/>
      <c r="B60" s="146" t="str">
        <f t="shared" si="0"/>
        <v/>
      </c>
      <c r="C60" s="173"/>
      <c r="D60" s="178"/>
      <c r="E60" s="217"/>
      <c r="F60" s="218"/>
      <c r="G60" s="206"/>
      <c r="H60" s="164"/>
      <c r="I60" s="165"/>
      <c r="J60" s="241"/>
      <c r="K60" s="242"/>
    </row>
    <row r="61" spans="1:11" ht="12.5">
      <c r="A61" s="204"/>
      <c r="B61" s="146" t="str">
        <f t="shared" si="0"/>
        <v/>
      </c>
      <c r="C61" s="173"/>
      <c r="D61" s="178"/>
      <c r="E61" s="217"/>
      <c r="F61" s="218"/>
      <c r="G61" s="206"/>
      <c r="H61" s="164"/>
      <c r="I61" s="165"/>
      <c r="J61" s="241"/>
      <c r="K61" s="242"/>
    </row>
    <row r="62" spans="1:11" ht="12.5">
      <c r="A62" s="204"/>
      <c r="B62" s="146" t="str">
        <f t="shared" si="0"/>
        <v/>
      </c>
      <c r="C62" s="173"/>
      <c r="D62" s="178"/>
      <c r="E62" s="217"/>
      <c r="F62" s="218"/>
      <c r="G62" s="206"/>
      <c r="H62" s="164"/>
      <c r="I62" s="165"/>
      <c r="J62" s="241"/>
      <c r="K62" s="242"/>
    </row>
    <row r="63" spans="1:11" ht="12.5">
      <c r="A63" s="204"/>
      <c r="B63" s="146" t="str">
        <f t="shared" si="0"/>
        <v/>
      </c>
      <c r="C63" s="173"/>
      <c r="D63" s="178"/>
      <c r="E63" s="217"/>
      <c r="F63" s="218"/>
      <c r="G63" s="206"/>
      <c r="H63" s="164"/>
      <c r="I63" s="165"/>
      <c r="J63" s="241"/>
      <c r="K63" s="242"/>
    </row>
    <row r="64" spans="1:11" ht="12.5">
      <c r="A64" s="204"/>
      <c r="B64" s="146" t="str">
        <f t="shared" si="0"/>
        <v/>
      </c>
      <c r="C64" s="173"/>
      <c r="D64" s="178"/>
      <c r="E64" s="217"/>
      <c r="F64" s="218"/>
      <c r="G64" s="206"/>
      <c r="H64" s="164"/>
      <c r="I64" s="165"/>
      <c r="J64" s="241"/>
      <c r="K64" s="242"/>
    </row>
    <row r="65" spans="1:11" ht="12.5">
      <c r="A65" s="204"/>
      <c r="B65" s="146" t="str">
        <f t="shared" si="0"/>
        <v/>
      </c>
      <c r="C65" s="173"/>
      <c r="D65" s="178"/>
      <c r="E65" s="217"/>
      <c r="F65" s="218"/>
      <c r="G65" s="206"/>
      <c r="H65" s="164"/>
      <c r="I65" s="165"/>
      <c r="J65" s="241"/>
      <c r="K65" s="242"/>
    </row>
    <row r="66" spans="1:11" ht="12.5">
      <c r="A66" s="204"/>
      <c r="B66" s="146" t="str">
        <f t="shared" si="0"/>
        <v/>
      </c>
      <c r="C66" s="173"/>
      <c r="D66" s="178"/>
      <c r="E66" s="217"/>
      <c r="F66" s="218"/>
      <c r="G66" s="206"/>
      <c r="H66" s="164"/>
      <c r="I66" s="165"/>
      <c r="J66" s="241"/>
      <c r="K66" s="242"/>
    </row>
    <row r="67" spans="1:11" ht="12.5">
      <c r="A67" s="204"/>
      <c r="B67" s="146" t="str">
        <f t="shared" si="0"/>
        <v/>
      </c>
      <c r="C67" s="173"/>
      <c r="D67" s="178"/>
      <c r="E67" s="217"/>
      <c r="F67" s="218"/>
      <c r="G67" s="206"/>
      <c r="H67" s="164"/>
      <c r="I67" s="165"/>
      <c r="J67" s="241"/>
      <c r="K67" s="242"/>
    </row>
    <row r="68" spans="1:11" ht="12.5">
      <c r="A68" s="204"/>
      <c r="B68" s="146" t="str">
        <f t="shared" si="0"/>
        <v/>
      </c>
      <c r="C68" s="173"/>
      <c r="D68" s="178"/>
      <c r="E68" s="217"/>
      <c r="F68" s="218"/>
      <c r="G68" s="206"/>
      <c r="H68" s="164"/>
      <c r="I68" s="165"/>
      <c r="J68" s="241"/>
      <c r="K68" s="242"/>
    </row>
    <row r="69" spans="1:11" ht="12.5">
      <c r="A69" s="204"/>
      <c r="B69" s="146" t="str">
        <f t="shared" si="0"/>
        <v/>
      </c>
      <c r="C69" s="173"/>
      <c r="D69" s="178"/>
      <c r="E69" s="217"/>
      <c r="F69" s="218"/>
      <c r="G69" s="206"/>
      <c r="H69" s="164"/>
      <c r="I69" s="165"/>
      <c r="J69" s="241"/>
      <c r="K69" s="242"/>
    </row>
    <row r="70" spans="1:11" ht="12.5">
      <c r="A70" s="204"/>
      <c r="B70" s="146" t="str">
        <f t="shared" si="0"/>
        <v/>
      </c>
      <c r="C70" s="173"/>
      <c r="D70" s="178"/>
      <c r="E70" s="217"/>
      <c r="F70" s="218"/>
      <c r="G70" s="206"/>
      <c r="H70" s="164"/>
      <c r="I70" s="165"/>
      <c r="J70" s="241"/>
      <c r="K70" s="242"/>
    </row>
    <row r="71" spans="1:11" ht="12.5">
      <c r="A71" s="204"/>
      <c r="B71" s="146" t="str">
        <f t="shared" si="0"/>
        <v/>
      </c>
      <c r="C71" s="173"/>
      <c r="D71" s="178"/>
      <c r="E71" s="217"/>
      <c r="F71" s="218"/>
      <c r="G71" s="206"/>
      <c r="H71" s="164"/>
      <c r="I71" s="165"/>
      <c r="J71" s="241"/>
      <c r="K71" s="242"/>
    </row>
    <row r="72" spans="1:11" ht="12.5">
      <c r="A72" s="204"/>
      <c r="B72" s="146" t="str">
        <f t="shared" si="0"/>
        <v/>
      </c>
      <c r="C72" s="173"/>
      <c r="D72" s="178"/>
      <c r="E72" s="217"/>
      <c r="F72" s="218"/>
      <c r="G72" s="206"/>
      <c r="H72" s="164"/>
      <c r="I72" s="165"/>
      <c r="J72" s="241"/>
      <c r="K72" s="242"/>
    </row>
    <row r="73" spans="1:11" ht="12.5">
      <c r="A73" s="204"/>
      <c r="B73" s="146" t="str">
        <f t="shared" si="0"/>
        <v/>
      </c>
      <c r="C73" s="173"/>
      <c r="D73" s="178"/>
      <c r="E73" s="217"/>
      <c r="F73" s="218"/>
      <c r="G73" s="206"/>
      <c r="H73" s="164"/>
      <c r="I73" s="165"/>
      <c r="J73" s="241"/>
      <c r="K73" s="242"/>
    </row>
    <row r="74" spans="1:11" ht="12.5">
      <c r="A74" s="204"/>
      <c r="B74" s="146" t="str">
        <f t="shared" si="0"/>
        <v/>
      </c>
      <c r="C74" s="173"/>
      <c r="D74" s="178"/>
      <c r="E74" s="217"/>
      <c r="F74" s="218"/>
      <c r="G74" s="206"/>
      <c r="H74" s="164"/>
      <c r="I74" s="165"/>
      <c r="J74" s="241"/>
      <c r="K74" s="242"/>
    </row>
    <row r="75" spans="1:11" ht="12.5">
      <c r="A75" s="204"/>
      <c r="B75" s="146" t="str">
        <f t="shared" si="0"/>
        <v/>
      </c>
      <c r="C75" s="173"/>
      <c r="D75" s="178"/>
      <c r="E75" s="217"/>
      <c r="F75" s="218"/>
      <c r="G75" s="206"/>
      <c r="H75" s="164"/>
      <c r="I75" s="165"/>
      <c r="J75" s="241"/>
      <c r="K75" s="242"/>
    </row>
    <row r="76" spans="1:11" ht="12.5">
      <c r="A76" s="204"/>
      <c r="B76" s="146" t="str">
        <f t="shared" si="0"/>
        <v/>
      </c>
      <c r="C76" s="173"/>
      <c r="D76" s="178"/>
      <c r="E76" s="217"/>
      <c r="F76" s="218"/>
      <c r="G76" s="206"/>
      <c r="H76" s="164"/>
      <c r="I76" s="165"/>
      <c r="J76" s="241"/>
      <c r="K76" s="242"/>
    </row>
    <row r="77" spans="1:11" ht="12.5">
      <c r="A77" s="204"/>
      <c r="B77" s="146" t="str">
        <f t="shared" si="0"/>
        <v/>
      </c>
      <c r="C77" s="173"/>
      <c r="D77" s="178"/>
      <c r="E77" s="217"/>
      <c r="F77" s="218"/>
      <c r="G77" s="206"/>
      <c r="H77" s="164"/>
      <c r="I77" s="165"/>
      <c r="J77" s="241"/>
      <c r="K77" s="242"/>
    </row>
    <row r="78" spans="1:11" ht="12.5">
      <c r="A78" s="204"/>
      <c r="B78" s="146" t="str">
        <f t="shared" si="0"/>
        <v/>
      </c>
      <c r="C78" s="173"/>
      <c r="D78" s="178"/>
      <c r="E78" s="217"/>
      <c r="F78" s="218"/>
      <c r="G78" s="206"/>
      <c r="H78" s="164"/>
      <c r="I78" s="165"/>
      <c r="J78" s="241"/>
      <c r="K78" s="242"/>
    </row>
    <row r="79" spans="1:11" ht="12.5">
      <c r="A79" s="204"/>
      <c r="B79" s="146" t="str">
        <f t="shared" si="0"/>
        <v/>
      </c>
      <c r="C79" s="173"/>
      <c r="D79" s="178"/>
      <c r="E79" s="217"/>
      <c r="F79" s="218"/>
      <c r="G79" s="206"/>
      <c r="H79" s="164"/>
      <c r="I79" s="165"/>
      <c r="J79" s="241"/>
      <c r="K79" s="242"/>
    </row>
    <row r="80" spans="1:11" ht="12.5">
      <c r="A80" s="204"/>
      <c r="B80" s="146" t="str">
        <f t="shared" si="0"/>
        <v/>
      </c>
      <c r="C80" s="173"/>
      <c r="D80" s="178"/>
      <c r="E80" s="217"/>
      <c r="F80" s="218"/>
      <c r="G80" s="206"/>
      <c r="H80" s="164"/>
      <c r="I80" s="165"/>
      <c r="J80" s="241"/>
      <c r="K80" s="242"/>
    </row>
    <row r="81" spans="1:11" ht="12.5">
      <c r="A81" s="204"/>
      <c r="B81" s="146" t="str">
        <f t="shared" si="0"/>
        <v/>
      </c>
      <c r="C81" s="173"/>
      <c r="D81" s="178"/>
      <c r="E81" s="217"/>
      <c r="F81" s="218"/>
      <c r="G81" s="206"/>
      <c r="H81" s="164"/>
      <c r="I81" s="165"/>
      <c r="J81" s="241"/>
      <c r="K81" s="242"/>
    </row>
    <row r="82" spans="1:11" ht="12.5">
      <c r="A82" s="204"/>
      <c r="B82" s="146" t="str">
        <f t="shared" si="0"/>
        <v/>
      </c>
      <c r="C82" s="173"/>
      <c r="D82" s="178"/>
      <c r="E82" s="217"/>
      <c r="F82" s="218"/>
      <c r="G82" s="206"/>
      <c r="H82" s="164"/>
      <c r="I82" s="165"/>
      <c r="J82" s="241"/>
      <c r="K82" s="242"/>
    </row>
    <row r="83" spans="1:11" ht="12.5">
      <c r="A83" s="204"/>
      <c r="B83" s="146" t="str">
        <f t="shared" si="0"/>
        <v/>
      </c>
      <c r="C83" s="173"/>
      <c r="D83" s="178"/>
      <c r="E83" s="217"/>
      <c r="F83" s="218"/>
      <c r="G83" s="206"/>
      <c r="H83" s="164"/>
      <c r="I83" s="165"/>
      <c r="J83" s="241"/>
      <c r="K83" s="242"/>
    </row>
    <row r="84" spans="1:11" ht="12.5">
      <c r="A84" s="204"/>
      <c r="B84" s="146" t="str">
        <f t="shared" si="0"/>
        <v/>
      </c>
      <c r="C84" s="173"/>
      <c r="D84" s="178"/>
      <c r="E84" s="217"/>
      <c r="F84" s="218"/>
      <c r="G84" s="206"/>
      <c r="H84" s="164"/>
      <c r="I84" s="165"/>
      <c r="J84" s="241"/>
      <c r="K84" s="242"/>
    </row>
    <row r="85" spans="1:11" ht="12.5">
      <c r="A85" s="204"/>
      <c r="B85" s="146" t="str">
        <f t="shared" si="0"/>
        <v/>
      </c>
      <c r="C85" s="173"/>
      <c r="D85" s="178"/>
      <c r="E85" s="217"/>
      <c r="F85" s="218"/>
      <c r="G85" s="206"/>
      <c r="H85" s="164"/>
      <c r="I85" s="165"/>
      <c r="J85" s="241"/>
      <c r="K85" s="242"/>
    </row>
    <row r="86" spans="1:11" ht="12.5">
      <c r="A86" s="204"/>
      <c r="B86" s="146" t="str">
        <f t="shared" si="0"/>
        <v/>
      </c>
      <c r="C86" s="173"/>
      <c r="D86" s="178"/>
      <c r="E86" s="217"/>
      <c r="F86" s="218"/>
      <c r="G86" s="206"/>
      <c r="H86" s="164"/>
      <c r="I86" s="165"/>
      <c r="J86" s="241"/>
      <c r="K86" s="242"/>
    </row>
    <row r="87" spans="1:11" ht="12.5">
      <c r="A87" s="204"/>
      <c r="B87" s="146" t="str">
        <f t="shared" si="0"/>
        <v/>
      </c>
      <c r="C87" s="173"/>
      <c r="D87" s="178"/>
      <c r="E87" s="217"/>
      <c r="F87" s="218"/>
      <c r="G87" s="206"/>
      <c r="H87" s="164"/>
      <c r="I87" s="165"/>
      <c r="J87" s="241"/>
      <c r="K87" s="242"/>
    </row>
    <row r="88" spans="1:11" ht="12.5">
      <c r="A88" s="204"/>
      <c r="B88" s="146" t="str">
        <f t="shared" si="0"/>
        <v/>
      </c>
      <c r="C88" s="173"/>
      <c r="D88" s="178"/>
      <c r="E88" s="217"/>
      <c r="F88" s="218"/>
      <c r="G88" s="206"/>
      <c r="H88" s="164"/>
      <c r="I88" s="165"/>
      <c r="J88" s="241"/>
      <c r="K88" s="242"/>
    </row>
    <row r="89" spans="1:11" ht="12.5">
      <c r="A89" s="204"/>
      <c r="B89" s="146" t="str">
        <f t="shared" si="0"/>
        <v/>
      </c>
      <c r="C89" s="173"/>
      <c r="D89" s="178"/>
      <c r="E89" s="217"/>
      <c r="F89" s="218"/>
      <c r="G89" s="206"/>
      <c r="H89" s="164"/>
      <c r="I89" s="165"/>
      <c r="J89" s="241"/>
      <c r="K89" s="242"/>
    </row>
    <row r="90" spans="1:11" ht="12.5">
      <c r="A90" s="204"/>
      <c r="B90" s="146" t="str">
        <f t="shared" si="0"/>
        <v/>
      </c>
      <c r="C90" s="173"/>
      <c r="D90" s="178"/>
      <c r="E90" s="217"/>
      <c r="F90" s="218"/>
      <c r="G90" s="206"/>
      <c r="H90" s="164"/>
      <c r="I90" s="165"/>
      <c r="J90" s="241"/>
      <c r="K90" s="242"/>
    </row>
    <row r="91" spans="1:11" ht="12.5">
      <c r="A91" s="204"/>
      <c r="B91" s="146" t="str">
        <f t="shared" si="0"/>
        <v/>
      </c>
      <c r="C91" s="173"/>
      <c r="D91" s="178"/>
      <c r="E91" s="217"/>
      <c r="F91" s="218"/>
      <c r="G91" s="206"/>
      <c r="H91" s="164"/>
      <c r="I91" s="165"/>
      <c r="J91" s="241"/>
      <c r="K91" s="242"/>
    </row>
    <row r="92" spans="1:11" ht="12.5">
      <c r="A92" s="204"/>
      <c r="B92" s="146" t="str">
        <f t="shared" si="0"/>
        <v/>
      </c>
      <c r="C92" s="173"/>
      <c r="D92" s="178"/>
      <c r="E92" s="217"/>
      <c r="F92" s="218"/>
      <c r="G92" s="206"/>
      <c r="H92" s="164"/>
      <c r="I92" s="165"/>
      <c r="J92" s="241"/>
      <c r="K92" s="242"/>
    </row>
    <row r="93" spans="1:11" ht="12.5">
      <c r="A93" s="204"/>
      <c r="B93" s="146" t="str">
        <f t="shared" si="0"/>
        <v/>
      </c>
      <c r="C93" s="173"/>
      <c r="D93" s="178"/>
      <c r="E93" s="217"/>
      <c r="F93" s="218"/>
      <c r="G93" s="206"/>
      <c r="H93" s="164"/>
      <c r="I93" s="165"/>
      <c r="J93" s="241"/>
      <c r="K93" s="242"/>
    </row>
    <row r="94" spans="1:11" ht="12.5">
      <c r="A94" s="204"/>
      <c r="B94" s="146" t="str">
        <f t="shared" si="0"/>
        <v/>
      </c>
      <c r="C94" s="173"/>
      <c r="D94" s="178"/>
      <c r="E94" s="217"/>
      <c r="F94" s="218"/>
      <c r="G94" s="206"/>
      <c r="H94" s="164"/>
      <c r="I94" s="165"/>
      <c r="J94" s="241"/>
      <c r="K94" s="242"/>
    </row>
    <row r="95" spans="1:11" ht="12.5">
      <c r="A95" s="204"/>
      <c r="B95" s="146" t="str">
        <f t="shared" si="0"/>
        <v/>
      </c>
      <c r="C95" s="173"/>
      <c r="D95" s="178"/>
      <c r="E95" s="217"/>
      <c r="F95" s="218"/>
      <c r="G95" s="206"/>
      <c r="H95" s="164"/>
      <c r="I95" s="165"/>
      <c r="J95" s="241"/>
      <c r="K95" s="242"/>
    </row>
    <row r="96" spans="1:11" ht="12.5">
      <c r="A96" s="204"/>
      <c r="B96" s="146" t="str">
        <f t="shared" si="0"/>
        <v/>
      </c>
      <c r="C96" s="173"/>
      <c r="D96" s="178"/>
      <c r="E96" s="217"/>
      <c r="F96" s="218"/>
      <c r="G96" s="206"/>
      <c r="H96" s="164"/>
      <c r="I96" s="165"/>
      <c r="J96" s="241"/>
      <c r="K96" s="242"/>
    </row>
    <row r="97" spans="1:11" ht="12.5">
      <c r="A97" s="204"/>
      <c r="B97" s="146" t="str">
        <f t="shared" si="0"/>
        <v/>
      </c>
      <c r="C97" s="173"/>
      <c r="D97" s="178"/>
      <c r="E97" s="217"/>
      <c r="F97" s="218"/>
      <c r="G97" s="206"/>
      <c r="H97" s="164"/>
      <c r="I97" s="165"/>
      <c r="J97" s="241"/>
      <c r="K97" s="242"/>
    </row>
    <row r="98" spans="1:11" ht="12.5">
      <c r="A98" s="204"/>
      <c r="B98" s="146" t="str">
        <f t="shared" si="0"/>
        <v/>
      </c>
      <c r="C98" s="173"/>
      <c r="D98" s="178"/>
      <c r="E98" s="217"/>
      <c r="F98" s="218"/>
      <c r="G98" s="206"/>
      <c r="H98" s="164"/>
      <c r="I98" s="165"/>
      <c r="J98" s="241"/>
      <c r="K98" s="242"/>
    </row>
    <row r="99" spans="1:11" ht="12.5">
      <c r="A99" s="204"/>
      <c r="B99" s="146" t="str">
        <f t="shared" si="0"/>
        <v/>
      </c>
      <c r="C99" s="173"/>
      <c r="D99" s="178"/>
      <c r="E99" s="217"/>
      <c r="F99" s="218"/>
      <c r="G99" s="206"/>
      <c r="H99" s="164"/>
      <c r="I99" s="165"/>
      <c r="J99" s="241"/>
      <c r="K99" s="242"/>
    </row>
    <row r="100" spans="1:11" ht="12.5">
      <c r="A100" s="204"/>
      <c r="B100" s="146" t="str">
        <f t="shared" si="0"/>
        <v/>
      </c>
      <c r="C100" s="173"/>
      <c r="D100" s="178"/>
      <c r="E100" s="217"/>
      <c r="F100" s="218"/>
      <c r="G100" s="206"/>
      <c r="H100" s="164"/>
      <c r="I100" s="165"/>
      <c r="J100" s="241"/>
      <c r="K100" s="242"/>
    </row>
    <row r="101" spans="1:11" ht="12.5">
      <c r="A101" s="204"/>
      <c r="B101" s="146" t="str">
        <f t="shared" si="0"/>
        <v/>
      </c>
      <c r="C101" s="173"/>
      <c r="D101" s="178"/>
      <c r="E101" s="217"/>
      <c r="F101" s="218"/>
      <c r="G101" s="206"/>
      <c r="H101" s="164"/>
      <c r="I101" s="165"/>
      <c r="J101" s="241"/>
      <c r="K101" s="242"/>
    </row>
    <row r="102" spans="1:11" ht="12.5">
      <c r="A102" s="204"/>
      <c r="B102" s="146" t="str">
        <f t="shared" si="0"/>
        <v/>
      </c>
      <c r="C102" s="173"/>
      <c r="D102" s="178"/>
      <c r="E102" s="217"/>
      <c r="F102" s="218"/>
      <c r="G102" s="206"/>
      <c r="H102" s="164"/>
      <c r="I102" s="165"/>
      <c r="J102" s="241"/>
      <c r="K102" s="242"/>
    </row>
    <row r="103" spans="1:11" ht="12.5">
      <c r="A103" s="204"/>
      <c r="B103" s="146" t="str">
        <f t="shared" si="0"/>
        <v/>
      </c>
      <c r="C103" s="173"/>
      <c r="D103" s="178"/>
      <c r="E103" s="217"/>
      <c r="F103" s="218"/>
      <c r="G103" s="206"/>
      <c r="H103" s="164"/>
      <c r="I103" s="165"/>
      <c r="J103" s="241"/>
      <c r="K103" s="242"/>
    </row>
    <row r="104" spans="1:11" ht="12.5">
      <c r="A104" s="204"/>
      <c r="B104" s="146" t="str">
        <f t="shared" si="0"/>
        <v/>
      </c>
      <c r="C104" s="173"/>
      <c r="D104" s="178"/>
      <c r="E104" s="217"/>
      <c r="F104" s="218"/>
      <c r="G104" s="206"/>
      <c r="H104" s="164"/>
      <c r="I104" s="165"/>
      <c r="J104" s="241"/>
      <c r="K104" s="242"/>
    </row>
    <row r="105" spans="1:11" ht="12.5">
      <c r="A105" s="204"/>
      <c r="B105" s="146" t="str">
        <f t="shared" si="0"/>
        <v/>
      </c>
      <c r="C105" s="173"/>
      <c r="D105" s="178"/>
      <c r="E105" s="217"/>
      <c r="F105" s="218"/>
      <c r="G105" s="206"/>
      <c r="H105" s="164"/>
      <c r="I105" s="165"/>
      <c r="J105" s="241"/>
      <c r="K105" s="242"/>
    </row>
    <row r="106" spans="1:11" ht="12.5">
      <c r="A106" s="204"/>
      <c r="B106" s="146" t="str">
        <f t="shared" si="0"/>
        <v/>
      </c>
      <c r="C106" s="173"/>
      <c r="D106" s="178"/>
      <c r="E106" s="217"/>
      <c r="F106" s="218"/>
      <c r="G106" s="206"/>
      <c r="H106" s="164"/>
      <c r="I106" s="165"/>
      <c r="J106" s="241"/>
      <c r="K106" s="242"/>
    </row>
    <row r="107" spans="1:11" ht="12.5">
      <c r="A107" s="204"/>
      <c r="B107" s="146" t="str">
        <f t="shared" si="0"/>
        <v/>
      </c>
      <c r="C107" s="173"/>
      <c r="D107" s="178"/>
      <c r="E107" s="217"/>
      <c r="F107" s="218"/>
      <c r="G107" s="206"/>
      <c r="H107" s="164"/>
      <c r="I107" s="165"/>
      <c r="J107" s="241"/>
      <c r="K107" s="242"/>
    </row>
    <row r="108" spans="1:11" ht="12.5">
      <c r="A108" s="204"/>
      <c r="B108" s="146" t="str">
        <f t="shared" si="0"/>
        <v/>
      </c>
      <c r="C108" s="173"/>
      <c r="D108" s="178"/>
      <c r="E108" s="217"/>
      <c r="F108" s="218"/>
      <c r="G108" s="206"/>
      <c r="H108" s="164"/>
      <c r="I108" s="165"/>
      <c r="J108" s="241"/>
      <c r="K108" s="242"/>
    </row>
    <row r="109" spans="1:11" ht="12.5">
      <c r="A109" s="204"/>
      <c r="B109" s="146" t="str">
        <f t="shared" si="0"/>
        <v/>
      </c>
      <c r="C109" s="173"/>
      <c r="D109" s="178"/>
      <c r="E109" s="217"/>
      <c r="F109" s="218"/>
      <c r="G109" s="206"/>
      <c r="H109" s="164"/>
      <c r="I109" s="165"/>
      <c r="J109" s="241"/>
      <c r="K109" s="242"/>
    </row>
    <row r="110" spans="1:11" ht="12.5">
      <c r="A110" s="204"/>
      <c r="B110" s="146" t="str">
        <f t="shared" si="0"/>
        <v/>
      </c>
      <c r="C110" s="173"/>
      <c r="D110" s="178"/>
      <c r="E110" s="217"/>
      <c r="F110" s="218"/>
      <c r="G110" s="206"/>
      <c r="H110" s="164"/>
      <c r="I110" s="165"/>
      <c r="J110" s="241"/>
      <c r="K110" s="242"/>
    </row>
    <row r="111" spans="1:11" ht="12.5">
      <c r="A111" s="204"/>
      <c r="B111" s="146" t="str">
        <f t="shared" si="0"/>
        <v/>
      </c>
      <c r="C111" s="173"/>
      <c r="D111" s="178"/>
      <c r="E111" s="217"/>
      <c r="F111" s="218"/>
      <c r="G111" s="206"/>
      <c r="H111" s="164"/>
      <c r="I111" s="165"/>
      <c r="J111" s="241"/>
      <c r="K111" s="242"/>
    </row>
    <row r="112" spans="1:11" ht="12.5">
      <c r="A112" s="204"/>
      <c r="B112" s="146" t="str">
        <f t="shared" si="0"/>
        <v/>
      </c>
      <c r="C112" s="173"/>
      <c r="D112" s="178"/>
      <c r="E112" s="217"/>
      <c r="F112" s="218"/>
      <c r="G112" s="206"/>
      <c r="H112" s="164"/>
      <c r="I112" s="165"/>
      <c r="J112" s="241"/>
      <c r="K112" s="242"/>
    </row>
    <row r="113" spans="1:11" ht="12.5">
      <c r="A113" s="204"/>
      <c r="B113" s="146" t="str">
        <f t="shared" si="0"/>
        <v/>
      </c>
      <c r="C113" s="173"/>
      <c r="D113" s="178"/>
      <c r="E113" s="217"/>
      <c r="F113" s="218"/>
      <c r="G113" s="206"/>
      <c r="H113" s="164"/>
      <c r="I113" s="165"/>
      <c r="J113" s="241"/>
      <c r="K113" s="242"/>
    </row>
    <row r="114" spans="1:11" ht="12.5">
      <c r="A114" s="204"/>
      <c r="B114" s="146" t="str">
        <f t="shared" si="0"/>
        <v/>
      </c>
      <c r="C114" s="173"/>
      <c r="D114" s="178"/>
      <c r="E114" s="217"/>
      <c r="F114" s="218"/>
      <c r="G114" s="206"/>
      <c r="H114" s="164"/>
      <c r="I114" s="165"/>
      <c r="J114" s="241"/>
      <c r="K114" s="242"/>
    </row>
    <row r="115" spans="1:11" ht="12.5">
      <c r="A115" s="204"/>
      <c r="B115" s="146" t="str">
        <f t="shared" si="0"/>
        <v/>
      </c>
      <c r="C115" s="173"/>
      <c r="D115" s="178"/>
      <c r="E115" s="217"/>
      <c r="F115" s="218"/>
      <c r="G115" s="206"/>
      <c r="H115" s="164"/>
      <c r="I115" s="165"/>
      <c r="J115" s="241"/>
      <c r="K115" s="242"/>
    </row>
    <row r="116" spans="1:11" ht="12.5">
      <c r="A116" s="204"/>
      <c r="B116" s="146" t="str">
        <f t="shared" si="0"/>
        <v/>
      </c>
      <c r="C116" s="173"/>
      <c r="D116" s="178"/>
      <c r="E116" s="217"/>
      <c r="F116" s="218"/>
      <c r="G116" s="206"/>
      <c r="H116" s="164"/>
      <c r="I116" s="165"/>
      <c r="J116" s="241"/>
      <c r="K116" s="242"/>
    </row>
    <row r="117" spans="1:11" ht="12.5">
      <c r="A117" s="204"/>
      <c r="B117" s="146" t="str">
        <f t="shared" si="0"/>
        <v/>
      </c>
      <c r="C117" s="173"/>
      <c r="D117" s="178"/>
      <c r="E117" s="217"/>
      <c r="F117" s="218"/>
      <c r="G117" s="206"/>
      <c r="H117" s="164"/>
      <c r="I117" s="165"/>
      <c r="J117" s="241"/>
      <c r="K117" s="242"/>
    </row>
    <row r="118" spans="1:11" ht="12.5">
      <c r="A118" s="204"/>
      <c r="B118" s="146" t="str">
        <f t="shared" si="0"/>
        <v/>
      </c>
      <c r="C118" s="173"/>
      <c r="D118" s="178"/>
      <c r="E118" s="217"/>
      <c r="F118" s="218"/>
      <c r="G118" s="206"/>
      <c r="H118" s="164"/>
      <c r="I118" s="165"/>
      <c r="J118" s="241"/>
      <c r="K118" s="242"/>
    </row>
    <row r="119" spans="1:11" ht="12.5">
      <c r="A119" s="204"/>
      <c r="B119" s="146" t="str">
        <f t="shared" si="0"/>
        <v/>
      </c>
      <c r="C119" s="173"/>
      <c r="D119" s="178"/>
      <c r="E119" s="217"/>
      <c r="F119" s="218"/>
      <c r="G119" s="206"/>
      <c r="H119" s="164"/>
      <c r="I119" s="165"/>
      <c r="J119" s="241"/>
      <c r="K119" s="242"/>
    </row>
    <row r="120" spans="1:11" ht="12.5">
      <c r="A120" s="204"/>
      <c r="B120" s="146" t="str">
        <f t="shared" si="0"/>
        <v/>
      </c>
      <c r="C120" s="173"/>
      <c r="D120" s="178"/>
      <c r="E120" s="217"/>
      <c r="F120" s="218"/>
      <c r="G120" s="206"/>
      <c r="H120" s="164"/>
      <c r="I120" s="165"/>
      <c r="J120" s="241"/>
      <c r="K120" s="242"/>
    </row>
    <row r="121" spans="1:11" ht="12.5">
      <c r="A121" s="204"/>
      <c r="B121" s="146" t="str">
        <f t="shared" si="0"/>
        <v/>
      </c>
      <c r="C121" s="173"/>
      <c r="D121" s="178"/>
      <c r="E121" s="217"/>
      <c r="F121" s="218"/>
      <c r="G121" s="206"/>
      <c r="H121" s="164"/>
      <c r="I121" s="165"/>
      <c r="J121" s="241"/>
      <c r="K121" s="242"/>
    </row>
    <row r="122" spans="1:11" ht="12.5">
      <c r="A122" s="204"/>
      <c r="B122" s="146" t="str">
        <f t="shared" si="0"/>
        <v/>
      </c>
      <c r="C122" s="173"/>
      <c r="D122" s="178"/>
      <c r="E122" s="217"/>
      <c r="F122" s="218"/>
      <c r="G122" s="206"/>
      <c r="H122" s="164"/>
      <c r="I122" s="165"/>
      <c r="J122" s="241"/>
      <c r="K122" s="242"/>
    </row>
    <row r="123" spans="1:11" ht="12.5">
      <c r="A123" s="204"/>
      <c r="B123" s="146" t="str">
        <f t="shared" si="0"/>
        <v/>
      </c>
      <c r="C123" s="173"/>
      <c r="D123" s="178"/>
      <c r="E123" s="217"/>
      <c r="F123" s="218"/>
      <c r="G123" s="206"/>
      <c r="H123" s="164"/>
      <c r="I123" s="165"/>
      <c r="J123" s="241"/>
      <c r="K123" s="242"/>
    </row>
    <row r="124" spans="1:11" ht="12.5">
      <c r="A124" s="204"/>
      <c r="B124" s="146" t="str">
        <f t="shared" si="0"/>
        <v/>
      </c>
      <c r="C124" s="173"/>
      <c r="D124" s="178"/>
      <c r="E124" s="217"/>
      <c r="F124" s="218"/>
      <c r="G124" s="206"/>
      <c r="H124" s="164"/>
      <c r="I124" s="165"/>
      <c r="J124" s="241"/>
      <c r="K124" s="242"/>
    </row>
    <row r="125" spans="1:11" ht="12.5">
      <c r="A125" s="204"/>
      <c r="B125" s="146" t="str">
        <f t="shared" si="0"/>
        <v/>
      </c>
      <c r="C125" s="173"/>
      <c r="D125" s="178"/>
      <c r="E125" s="217"/>
      <c r="F125" s="218"/>
      <c r="G125" s="206"/>
      <c r="H125" s="164"/>
      <c r="I125" s="165"/>
      <c r="J125" s="241"/>
      <c r="K125" s="242"/>
    </row>
    <row r="126" spans="1:11" ht="12.5">
      <c r="A126" s="204"/>
      <c r="B126" s="146" t="str">
        <f t="shared" si="0"/>
        <v/>
      </c>
      <c r="C126" s="173"/>
      <c r="D126" s="178"/>
      <c r="E126" s="217"/>
      <c r="F126" s="218"/>
      <c r="G126" s="206"/>
      <c r="H126" s="164"/>
      <c r="I126" s="165"/>
      <c r="J126" s="241"/>
      <c r="K126" s="242"/>
    </row>
    <row r="127" spans="1:11" ht="12.5">
      <c r="A127" s="204"/>
      <c r="B127" s="146" t="str">
        <f t="shared" si="0"/>
        <v/>
      </c>
      <c r="C127" s="173"/>
      <c r="D127" s="178"/>
      <c r="E127" s="217"/>
      <c r="F127" s="218"/>
      <c r="G127" s="206"/>
      <c r="H127" s="164"/>
      <c r="I127" s="165"/>
      <c r="J127" s="241"/>
      <c r="K127" s="242"/>
    </row>
    <row r="128" spans="1:11" ht="12.5">
      <c r="A128" s="204"/>
      <c r="B128" s="146" t="str">
        <f t="shared" si="0"/>
        <v/>
      </c>
      <c r="C128" s="173"/>
      <c r="D128" s="178"/>
      <c r="E128" s="217"/>
      <c r="F128" s="218"/>
      <c r="G128" s="206"/>
      <c r="H128" s="164"/>
      <c r="I128" s="165"/>
      <c r="J128" s="241"/>
      <c r="K128" s="242"/>
    </row>
    <row r="129" spans="1:11" ht="12.5">
      <c r="A129" s="204"/>
      <c r="B129" s="146" t="str">
        <f t="shared" si="0"/>
        <v/>
      </c>
      <c r="C129" s="173"/>
      <c r="D129" s="178"/>
      <c r="E129" s="217"/>
      <c r="F129" s="218"/>
      <c r="G129" s="206"/>
      <c r="H129" s="164"/>
      <c r="I129" s="165"/>
      <c r="J129" s="241"/>
      <c r="K129" s="242"/>
    </row>
    <row r="130" spans="1:11" ht="12.5">
      <c r="A130" s="204"/>
      <c r="B130" s="146" t="str">
        <f t="shared" si="0"/>
        <v/>
      </c>
      <c r="C130" s="173"/>
      <c r="D130" s="178"/>
      <c r="E130" s="217"/>
      <c r="F130" s="218"/>
      <c r="G130" s="206"/>
      <c r="H130" s="164"/>
      <c r="I130" s="165"/>
      <c r="J130" s="241"/>
      <c r="K130" s="242"/>
    </row>
    <row r="131" spans="1:11" ht="12.5">
      <c r="A131" s="204"/>
      <c r="B131" s="146" t="str">
        <f t="shared" si="0"/>
        <v/>
      </c>
      <c r="C131" s="173"/>
      <c r="D131" s="178"/>
      <c r="E131" s="217"/>
      <c r="F131" s="218"/>
      <c r="G131" s="206"/>
      <c r="H131" s="164"/>
      <c r="I131" s="165"/>
      <c r="J131" s="241"/>
      <c r="K131" s="242"/>
    </row>
    <row r="132" spans="1:11" ht="12.5">
      <c r="A132" s="204"/>
      <c r="B132" s="146" t="str">
        <f t="shared" si="0"/>
        <v/>
      </c>
      <c r="C132" s="173"/>
      <c r="D132" s="178"/>
      <c r="E132" s="217"/>
      <c r="F132" s="218"/>
      <c r="G132" s="206"/>
      <c r="H132" s="164"/>
      <c r="I132" s="165"/>
      <c r="J132" s="241"/>
      <c r="K132" s="242"/>
    </row>
    <row r="133" spans="1:11" ht="12.5">
      <c r="A133" s="204"/>
      <c r="B133" s="146" t="str">
        <f t="shared" si="0"/>
        <v/>
      </c>
      <c r="C133" s="173"/>
      <c r="D133" s="178"/>
      <c r="E133" s="217"/>
      <c r="F133" s="218"/>
      <c r="G133" s="206"/>
      <c r="H133" s="164"/>
      <c r="I133" s="165"/>
      <c r="J133" s="241"/>
      <c r="K133" s="242"/>
    </row>
    <row r="134" spans="1:11" ht="12.5">
      <c r="A134" s="204"/>
      <c r="B134" s="146" t="str">
        <f t="shared" si="0"/>
        <v/>
      </c>
      <c r="C134" s="173"/>
      <c r="D134" s="178"/>
      <c r="E134" s="217"/>
      <c r="F134" s="218"/>
      <c r="G134" s="206"/>
      <c r="H134" s="164"/>
      <c r="I134" s="165"/>
      <c r="J134" s="241"/>
      <c r="K134" s="242"/>
    </row>
    <row r="135" spans="1:11" ht="12.5">
      <c r="A135" s="204"/>
      <c r="B135" s="146" t="str">
        <f t="shared" si="0"/>
        <v/>
      </c>
      <c r="C135" s="173"/>
      <c r="D135" s="178"/>
      <c r="E135" s="217"/>
      <c r="F135" s="218"/>
      <c r="G135" s="206"/>
      <c r="H135" s="164"/>
      <c r="I135" s="165"/>
      <c r="J135" s="241"/>
      <c r="K135" s="242"/>
    </row>
    <row r="136" spans="1:11" ht="12.5">
      <c r="A136" s="204"/>
      <c r="B136" s="146" t="str">
        <f t="shared" si="0"/>
        <v/>
      </c>
      <c r="C136" s="173"/>
      <c r="D136" s="178"/>
      <c r="E136" s="217"/>
      <c r="F136" s="218"/>
      <c r="G136" s="206"/>
      <c r="H136" s="164"/>
      <c r="I136" s="165"/>
      <c r="J136" s="241"/>
      <c r="K136" s="242"/>
    </row>
    <row r="137" spans="1:11" ht="12.5">
      <c r="A137" s="204"/>
      <c r="B137" s="146" t="str">
        <f t="shared" si="0"/>
        <v/>
      </c>
      <c r="C137" s="173"/>
      <c r="D137" s="178"/>
      <c r="E137" s="217"/>
      <c r="F137" s="218"/>
      <c r="G137" s="206"/>
      <c r="H137" s="164"/>
      <c r="I137" s="165"/>
      <c r="J137" s="241"/>
      <c r="K137" s="242"/>
    </row>
    <row r="138" spans="1:11" ht="12.5">
      <c r="A138" s="204"/>
      <c r="B138" s="146" t="str">
        <f t="shared" si="0"/>
        <v/>
      </c>
      <c r="C138" s="173"/>
      <c r="D138" s="178"/>
      <c r="E138" s="217"/>
      <c r="F138" s="218"/>
      <c r="G138" s="206"/>
      <c r="H138" s="164"/>
      <c r="I138" s="165"/>
      <c r="J138" s="241"/>
      <c r="K138" s="242"/>
    </row>
    <row r="139" spans="1:11" ht="12.5">
      <c r="A139" s="204"/>
      <c r="B139" s="146" t="str">
        <f t="shared" si="0"/>
        <v/>
      </c>
      <c r="C139" s="173"/>
      <c r="D139" s="178"/>
      <c r="E139" s="217"/>
      <c r="F139" s="218"/>
      <c r="G139" s="206"/>
      <c r="H139" s="164"/>
      <c r="I139" s="165"/>
      <c r="J139" s="241"/>
      <c r="K139" s="242"/>
    </row>
    <row r="140" spans="1:11" ht="12.5">
      <c r="A140" s="204"/>
      <c r="B140" s="146" t="str">
        <f t="shared" si="0"/>
        <v/>
      </c>
      <c r="C140" s="173"/>
      <c r="D140" s="178"/>
      <c r="E140" s="217"/>
      <c r="F140" s="218"/>
      <c r="G140" s="206"/>
      <c r="H140" s="164"/>
      <c r="I140" s="165"/>
      <c r="J140" s="241"/>
      <c r="K140" s="242"/>
    </row>
    <row r="141" spans="1:11" ht="12.5">
      <c r="A141" s="204"/>
      <c r="B141" s="146" t="str">
        <f t="shared" si="0"/>
        <v/>
      </c>
      <c r="C141" s="173"/>
      <c r="D141" s="178"/>
      <c r="E141" s="217"/>
      <c r="F141" s="218"/>
      <c r="G141" s="206"/>
      <c r="H141" s="164"/>
      <c r="I141" s="165"/>
      <c r="J141" s="241"/>
      <c r="K141" s="242"/>
    </row>
    <row r="142" spans="1:11" ht="12.5">
      <c r="A142" s="204"/>
      <c r="B142" s="146" t="str">
        <f t="shared" si="0"/>
        <v/>
      </c>
      <c r="C142" s="173"/>
      <c r="D142" s="178"/>
      <c r="E142" s="217"/>
      <c r="F142" s="218"/>
      <c r="G142" s="206"/>
      <c r="H142" s="164"/>
      <c r="I142" s="165"/>
      <c r="J142" s="241"/>
      <c r="K142" s="242"/>
    </row>
    <row r="143" spans="1:11" ht="12.5">
      <c r="A143" s="204"/>
      <c r="B143" s="146" t="str">
        <f t="shared" si="0"/>
        <v/>
      </c>
      <c r="C143" s="173"/>
      <c r="D143" s="178"/>
      <c r="E143" s="217"/>
      <c r="F143" s="218"/>
      <c r="G143" s="206"/>
      <c r="H143" s="164"/>
      <c r="I143" s="165"/>
      <c r="J143" s="241"/>
      <c r="K143" s="242"/>
    </row>
    <row r="144" spans="1:11" ht="12.5">
      <c r="A144" s="204"/>
      <c r="B144" s="146" t="str">
        <f t="shared" si="0"/>
        <v/>
      </c>
      <c r="C144" s="173"/>
      <c r="D144" s="178"/>
      <c r="E144" s="217"/>
      <c r="F144" s="218"/>
      <c r="G144" s="206"/>
      <c r="H144" s="164"/>
      <c r="I144" s="165"/>
      <c r="J144" s="241"/>
      <c r="K144" s="242"/>
    </row>
    <row r="145" spans="1:11" ht="12.5">
      <c r="A145" s="204"/>
      <c r="B145" s="146" t="str">
        <f t="shared" si="0"/>
        <v/>
      </c>
      <c r="C145" s="173"/>
      <c r="D145" s="178"/>
      <c r="E145" s="217"/>
      <c r="F145" s="218"/>
      <c r="G145" s="206"/>
      <c r="H145" s="164"/>
      <c r="I145" s="165"/>
      <c r="J145" s="241"/>
      <c r="K145" s="242"/>
    </row>
    <row r="146" spans="1:11" ht="12.5">
      <c r="A146" s="204"/>
      <c r="B146" s="146" t="str">
        <f t="shared" si="0"/>
        <v/>
      </c>
      <c r="C146" s="173"/>
      <c r="D146" s="178"/>
      <c r="E146" s="217"/>
      <c r="F146" s="218"/>
      <c r="G146" s="206"/>
      <c r="H146" s="164"/>
      <c r="I146" s="165"/>
      <c r="J146" s="241"/>
      <c r="K146" s="242"/>
    </row>
    <row r="147" spans="1:11" ht="12.5">
      <c r="A147" s="204"/>
      <c r="B147" s="146" t="str">
        <f t="shared" si="0"/>
        <v/>
      </c>
      <c r="C147" s="173"/>
      <c r="D147" s="178"/>
      <c r="E147" s="217"/>
      <c r="F147" s="218"/>
      <c r="G147" s="206"/>
      <c r="H147" s="164"/>
      <c r="I147" s="165"/>
      <c r="J147" s="241"/>
      <c r="K147" s="242"/>
    </row>
    <row r="148" spans="1:11" ht="12.5">
      <c r="A148" s="204"/>
      <c r="B148" s="146" t="str">
        <f t="shared" si="0"/>
        <v/>
      </c>
      <c r="C148" s="173"/>
      <c r="D148" s="178"/>
      <c r="E148" s="217"/>
      <c r="F148" s="218"/>
      <c r="G148" s="206"/>
      <c r="H148" s="164"/>
      <c r="I148" s="165"/>
      <c r="J148" s="241"/>
      <c r="K148" s="242"/>
    </row>
    <row r="149" spans="1:11" ht="12.5">
      <c r="A149" s="204"/>
      <c r="B149" s="146" t="str">
        <f t="shared" si="0"/>
        <v/>
      </c>
      <c r="C149" s="173"/>
      <c r="D149" s="178"/>
      <c r="E149" s="217"/>
      <c r="F149" s="218"/>
      <c r="G149" s="206"/>
      <c r="H149" s="164"/>
      <c r="I149" s="165"/>
      <c r="J149" s="241"/>
      <c r="K149" s="242"/>
    </row>
    <row r="150" spans="1:11" ht="12.5">
      <c r="A150" s="204"/>
      <c r="B150" s="146" t="str">
        <f t="shared" si="0"/>
        <v/>
      </c>
      <c r="C150" s="173"/>
      <c r="D150" s="178"/>
      <c r="E150" s="217"/>
      <c r="F150" s="218"/>
      <c r="G150" s="206"/>
      <c r="H150" s="164"/>
      <c r="I150" s="165"/>
      <c r="J150" s="241"/>
      <c r="K150" s="242"/>
    </row>
    <row r="151" spans="1:11" ht="12.5">
      <c r="A151" s="204"/>
      <c r="B151" s="146" t="str">
        <f t="shared" si="0"/>
        <v/>
      </c>
      <c r="C151" s="173"/>
      <c r="D151" s="178"/>
      <c r="E151" s="217"/>
      <c r="F151" s="218"/>
      <c r="G151" s="206"/>
      <c r="H151" s="164"/>
      <c r="I151" s="165"/>
      <c r="J151" s="241"/>
      <c r="K151" s="242"/>
    </row>
    <row r="152" spans="1:11" ht="12.5">
      <c r="A152" s="204"/>
      <c r="B152" s="146" t="str">
        <f t="shared" si="0"/>
        <v/>
      </c>
      <c r="C152" s="173"/>
      <c r="D152" s="178"/>
      <c r="E152" s="217"/>
      <c r="F152" s="218"/>
      <c r="G152" s="206"/>
      <c r="H152" s="164"/>
      <c r="I152" s="165"/>
      <c r="J152" s="241"/>
      <c r="K152" s="242"/>
    </row>
    <row r="153" spans="1:11" ht="12.5">
      <c r="A153" s="204"/>
      <c r="B153" s="146" t="str">
        <f t="shared" si="0"/>
        <v/>
      </c>
      <c r="C153" s="173"/>
      <c r="D153" s="178"/>
      <c r="E153" s="217"/>
      <c r="F153" s="218"/>
      <c r="G153" s="206"/>
      <c r="H153" s="164"/>
      <c r="I153" s="165"/>
      <c r="J153" s="241"/>
      <c r="K153" s="242"/>
    </row>
    <row r="154" spans="1:11" ht="12.5">
      <c r="A154" s="204"/>
      <c r="B154" s="146" t="str">
        <f t="shared" si="0"/>
        <v/>
      </c>
      <c r="C154" s="173"/>
      <c r="D154" s="178"/>
      <c r="E154" s="217"/>
      <c r="F154" s="218"/>
      <c r="G154" s="206"/>
      <c r="H154" s="164"/>
      <c r="I154" s="165"/>
      <c r="J154" s="241"/>
      <c r="K154" s="242"/>
    </row>
    <row r="155" spans="1:11" ht="12.5">
      <c r="A155" s="204"/>
      <c r="B155" s="146" t="str">
        <f t="shared" si="0"/>
        <v/>
      </c>
      <c r="C155" s="173"/>
      <c r="D155" s="178"/>
      <c r="E155" s="217"/>
      <c r="F155" s="218"/>
      <c r="G155" s="206"/>
      <c r="H155" s="164"/>
      <c r="I155" s="165"/>
      <c r="J155" s="241"/>
      <c r="K155" s="242"/>
    </row>
    <row r="156" spans="1:11" ht="12.5">
      <c r="A156" s="204"/>
      <c r="B156" s="146" t="str">
        <f t="shared" si="0"/>
        <v/>
      </c>
      <c r="C156" s="173"/>
      <c r="D156" s="178"/>
      <c r="E156" s="217"/>
      <c r="F156" s="218"/>
      <c r="G156" s="206"/>
      <c r="H156" s="164"/>
      <c r="I156" s="165"/>
      <c r="J156" s="241"/>
      <c r="K156" s="242"/>
    </row>
    <row r="157" spans="1:11" ht="12.5">
      <c r="A157" s="204"/>
      <c r="B157" s="146" t="str">
        <f t="shared" si="0"/>
        <v/>
      </c>
      <c r="C157" s="173"/>
      <c r="D157" s="178"/>
      <c r="E157" s="217"/>
      <c r="F157" s="218"/>
      <c r="G157" s="206"/>
      <c r="H157" s="164"/>
      <c r="I157" s="165"/>
      <c r="J157" s="241"/>
      <c r="K157" s="242"/>
    </row>
    <row r="158" spans="1:11" ht="12.5">
      <c r="A158" s="204"/>
      <c r="B158" s="146" t="str">
        <f t="shared" si="0"/>
        <v/>
      </c>
      <c r="C158" s="173"/>
      <c r="D158" s="178"/>
      <c r="E158" s="217"/>
      <c r="F158" s="218"/>
      <c r="G158" s="206"/>
      <c r="H158" s="164"/>
      <c r="I158" s="165"/>
      <c r="J158" s="241"/>
      <c r="K158" s="242"/>
    </row>
    <row r="159" spans="1:11" ht="12.5">
      <c r="A159" s="204"/>
      <c r="B159" s="146" t="str">
        <f t="shared" si="0"/>
        <v/>
      </c>
      <c r="C159" s="173"/>
      <c r="D159" s="178"/>
      <c r="E159" s="217"/>
      <c r="F159" s="218"/>
      <c r="G159" s="206"/>
      <c r="H159" s="164"/>
      <c r="I159" s="165"/>
      <c r="J159" s="241"/>
      <c r="K159" s="242"/>
    </row>
    <row r="160" spans="1:11" ht="12.5">
      <c r="A160" s="204"/>
      <c r="B160" s="146" t="str">
        <f t="shared" si="0"/>
        <v/>
      </c>
      <c r="C160" s="173"/>
      <c r="D160" s="178"/>
      <c r="E160" s="217"/>
      <c r="F160" s="218"/>
      <c r="G160" s="206"/>
      <c r="H160" s="164"/>
      <c r="I160" s="165"/>
      <c r="J160" s="241"/>
      <c r="K160" s="242"/>
    </row>
    <row r="161" spans="1:11" ht="12.5">
      <c r="A161" s="204"/>
      <c r="B161" s="146" t="str">
        <f t="shared" si="0"/>
        <v/>
      </c>
      <c r="C161" s="173"/>
      <c r="D161" s="178"/>
      <c r="E161" s="217"/>
      <c r="F161" s="218"/>
      <c r="G161" s="206"/>
      <c r="H161" s="164"/>
      <c r="I161" s="165"/>
      <c r="J161" s="241"/>
      <c r="K161" s="242"/>
    </row>
    <row r="162" spans="1:11" ht="12.5">
      <c r="A162" s="204"/>
      <c r="B162" s="146" t="str">
        <f t="shared" si="0"/>
        <v/>
      </c>
      <c r="C162" s="173"/>
      <c r="D162" s="178"/>
      <c r="E162" s="217"/>
      <c r="F162" s="218"/>
      <c r="G162" s="206"/>
      <c r="H162" s="164"/>
      <c r="I162" s="165"/>
      <c r="J162" s="241"/>
      <c r="K162" s="242"/>
    </row>
    <row r="163" spans="1:11" ht="12.5">
      <c r="A163" s="204"/>
      <c r="B163" s="146" t="str">
        <f t="shared" si="0"/>
        <v/>
      </c>
      <c r="C163" s="173"/>
      <c r="D163" s="178"/>
      <c r="E163" s="217"/>
      <c r="F163" s="218"/>
      <c r="G163" s="206"/>
      <c r="H163" s="164"/>
      <c r="I163" s="165"/>
      <c r="J163" s="241"/>
      <c r="K163" s="242"/>
    </row>
    <row r="164" spans="1:11" ht="12.5">
      <c r="A164" s="204"/>
      <c r="B164" s="146" t="str">
        <f t="shared" si="0"/>
        <v/>
      </c>
      <c r="C164" s="173"/>
      <c r="D164" s="178"/>
      <c r="E164" s="217"/>
      <c r="F164" s="218"/>
      <c r="G164" s="206"/>
      <c r="H164" s="164"/>
      <c r="I164" s="165"/>
      <c r="J164" s="241"/>
      <c r="K164" s="242"/>
    </row>
    <row r="165" spans="1:11" ht="12.5">
      <c r="A165" s="204"/>
      <c r="B165" s="146" t="str">
        <f t="shared" si="0"/>
        <v/>
      </c>
      <c r="C165" s="173"/>
      <c r="D165" s="178"/>
      <c r="E165" s="217"/>
      <c r="F165" s="218"/>
      <c r="G165" s="206"/>
      <c r="H165" s="164"/>
      <c r="I165" s="165"/>
      <c r="J165" s="241"/>
      <c r="K165" s="242"/>
    </row>
    <row r="166" spans="1:11" ht="12.5">
      <c r="A166" s="204"/>
      <c r="B166" s="146" t="str">
        <f t="shared" si="0"/>
        <v/>
      </c>
      <c r="C166" s="173"/>
      <c r="D166" s="178"/>
      <c r="E166" s="217"/>
      <c r="F166" s="218"/>
      <c r="G166" s="206"/>
      <c r="H166" s="164"/>
      <c r="I166" s="165"/>
      <c r="J166" s="241"/>
      <c r="K166" s="242"/>
    </row>
    <row r="167" spans="1:11" ht="12.5">
      <c r="A167" s="204"/>
      <c r="B167" s="146" t="str">
        <f t="shared" si="0"/>
        <v/>
      </c>
      <c r="C167" s="173"/>
      <c r="D167" s="178"/>
      <c r="E167" s="217"/>
      <c r="F167" s="218"/>
      <c r="G167" s="206"/>
      <c r="H167" s="164"/>
      <c r="I167" s="165"/>
      <c r="J167" s="241"/>
      <c r="K167" s="242"/>
    </row>
    <row r="168" spans="1:11" ht="12.5">
      <c r="A168" s="204"/>
      <c r="B168" s="146" t="str">
        <f t="shared" si="0"/>
        <v/>
      </c>
      <c r="C168" s="173"/>
      <c r="D168" s="178"/>
      <c r="E168" s="217"/>
      <c r="F168" s="218"/>
      <c r="G168" s="206"/>
      <c r="H168" s="164"/>
      <c r="I168" s="165"/>
      <c r="J168" s="241"/>
      <c r="K168" s="242"/>
    </row>
    <row r="169" spans="1:11" ht="12.5">
      <c r="A169" s="204"/>
      <c r="B169" s="146" t="str">
        <f t="shared" si="0"/>
        <v/>
      </c>
      <c r="C169" s="173"/>
      <c r="D169" s="178"/>
      <c r="E169" s="217"/>
      <c r="F169" s="218"/>
      <c r="G169" s="206"/>
      <c r="H169" s="164"/>
      <c r="I169" s="165"/>
      <c r="J169" s="241"/>
      <c r="K169" s="242"/>
    </row>
    <row r="170" spans="1:11" ht="12.5">
      <c r="A170" s="204"/>
      <c r="B170" s="146" t="str">
        <f t="shared" si="0"/>
        <v/>
      </c>
      <c r="C170" s="173"/>
      <c r="D170" s="178"/>
      <c r="E170" s="217"/>
      <c r="F170" s="218"/>
      <c r="G170" s="206"/>
      <c r="H170" s="164"/>
      <c r="I170" s="165"/>
      <c r="J170" s="241"/>
      <c r="K170" s="242"/>
    </row>
    <row r="171" spans="1:11" ht="12.5">
      <c r="A171" s="204"/>
      <c r="B171" s="146" t="str">
        <f t="shared" si="0"/>
        <v/>
      </c>
      <c r="C171" s="173"/>
      <c r="D171" s="178"/>
      <c r="E171" s="217"/>
      <c r="F171" s="218"/>
      <c r="G171" s="206"/>
      <c r="H171" s="164"/>
      <c r="I171" s="165"/>
      <c r="J171" s="241"/>
      <c r="K171" s="242"/>
    </row>
    <row r="172" spans="1:11" ht="12.5">
      <c r="A172" s="204"/>
      <c r="B172" s="146" t="str">
        <f t="shared" si="0"/>
        <v/>
      </c>
      <c r="C172" s="173"/>
      <c r="D172" s="178"/>
      <c r="E172" s="217"/>
      <c r="F172" s="218"/>
      <c r="G172" s="206"/>
      <c r="H172" s="164"/>
      <c r="I172" s="165"/>
      <c r="J172" s="241"/>
      <c r="K172" s="242"/>
    </row>
    <row r="173" spans="1:11" ht="12.5">
      <c r="A173" s="204"/>
      <c r="B173" s="146" t="str">
        <f t="shared" si="0"/>
        <v/>
      </c>
      <c r="C173" s="173"/>
      <c r="D173" s="178"/>
      <c r="E173" s="217"/>
      <c r="F173" s="218"/>
      <c r="G173" s="206"/>
      <c r="H173" s="164"/>
      <c r="I173" s="165"/>
      <c r="J173" s="241"/>
      <c r="K173" s="242"/>
    </row>
    <row r="174" spans="1:11" ht="12.5">
      <c r="A174" s="204"/>
      <c r="B174" s="146" t="str">
        <f t="shared" si="0"/>
        <v/>
      </c>
      <c r="C174" s="173"/>
      <c r="D174" s="178"/>
      <c r="E174" s="217"/>
      <c r="F174" s="218"/>
      <c r="G174" s="206"/>
      <c r="H174" s="164"/>
      <c r="I174" s="165"/>
      <c r="J174" s="241"/>
      <c r="K174" s="242"/>
    </row>
    <row r="175" spans="1:11" ht="12.5">
      <c r="A175" s="204"/>
      <c r="B175" s="146" t="str">
        <f t="shared" si="0"/>
        <v/>
      </c>
      <c r="C175" s="173"/>
      <c r="D175" s="178"/>
      <c r="E175" s="217"/>
      <c r="F175" s="218"/>
      <c r="G175" s="206"/>
      <c r="H175" s="164"/>
      <c r="I175" s="165"/>
      <c r="J175" s="241"/>
      <c r="K175" s="242"/>
    </row>
    <row r="176" spans="1:11" ht="12.5">
      <c r="A176" s="204"/>
      <c r="B176" s="146" t="str">
        <f t="shared" si="0"/>
        <v/>
      </c>
      <c r="C176" s="173"/>
      <c r="D176" s="178"/>
      <c r="E176" s="217"/>
      <c r="F176" s="218"/>
      <c r="G176" s="206"/>
      <c r="H176" s="164"/>
      <c r="I176" s="165"/>
      <c r="J176" s="241"/>
      <c r="K176" s="242"/>
    </row>
    <row r="177" spans="1:11" ht="12.5">
      <c r="A177" s="204"/>
      <c r="B177" s="146" t="str">
        <f t="shared" si="0"/>
        <v/>
      </c>
      <c r="C177" s="173"/>
      <c r="D177" s="178"/>
      <c r="E177" s="217"/>
      <c r="F177" s="218"/>
      <c r="G177" s="206"/>
      <c r="H177" s="164"/>
      <c r="I177" s="165"/>
      <c r="J177" s="241"/>
      <c r="K177" s="242"/>
    </row>
    <row r="178" spans="1:11" ht="12.5">
      <c r="A178" s="204"/>
      <c r="B178" s="146" t="str">
        <f t="shared" si="0"/>
        <v/>
      </c>
      <c r="C178" s="173"/>
      <c r="D178" s="178"/>
      <c r="E178" s="217"/>
      <c r="F178" s="218"/>
      <c r="G178" s="206"/>
      <c r="H178" s="164"/>
      <c r="I178" s="165"/>
      <c r="J178" s="241"/>
      <c r="K178" s="242"/>
    </row>
    <row r="179" spans="1:11" ht="12.5">
      <c r="A179" s="204"/>
      <c r="B179" s="146" t="str">
        <f t="shared" si="0"/>
        <v/>
      </c>
      <c r="C179" s="173"/>
      <c r="D179" s="178"/>
      <c r="E179" s="217"/>
      <c r="F179" s="218"/>
      <c r="G179" s="206"/>
      <c r="H179" s="164"/>
      <c r="I179" s="165"/>
      <c r="J179" s="241"/>
      <c r="K179" s="242"/>
    </row>
    <row r="180" spans="1:11" ht="12.5">
      <c r="A180" s="204"/>
      <c r="B180" s="146" t="str">
        <f t="shared" si="0"/>
        <v/>
      </c>
      <c r="C180" s="173"/>
      <c r="D180" s="178"/>
      <c r="E180" s="217"/>
      <c r="F180" s="218"/>
      <c r="G180" s="206"/>
      <c r="H180" s="164"/>
      <c r="I180" s="165"/>
      <c r="J180" s="241"/>
      <c r="K180" s="242"/>
    </row>
    <row r="181" spans="1:11" ht="12.5">
      <c r="A181" s="204"/>
      <c r="B181" s="146" t="str">
        <f t="shared" si="0"/>
        <v/>
      </c>
      <c r="C181" s="173"/>
      <c r="D181" s="178"/>
      <c r="E181" s="217"/>
      <c r="F181" s="218"/>
      <c r="G181" s="206"/>
      <c r="H181" s="164"/>
      <c r="I181" s="165"/>
      <c r="J181" s="241"/>
      <c r="K181" s="242"/>
    </row>
    <row r="182" spans="1:11" ht="12.5">
      <c r="A182" s="204"/>
      <c r="B182" s="146" t="str">
        <f t="shared" si="0"/>
        <v/>
      </c>
      <c r="C182" s="173"/>
      <c r="D182" s="178"/>
      <c r="E182" s="217"/>
      <c r="F182" s="218"/>
      <c r="G182" s="206"/>
      <c r="H182" s="164"/>
      <c r="I182" s="165"/>
      <c r="J182" s="241"/>
      <c r="K182" s="242"/>
    </row>
    <row r="183" spans="1:11" ht="12.5">
      <c r="A183" s="204"/>
      <c r="B183" s="146" t="str">
        <f t="shared" si="0"/>
        <v/>
      </c>
      <c r="C183" s="173"/>
      <c r="D183" s="178"/>
      <c r="E183" s="217"/>
      <c r="F183" s="218"/>
      <c r="G183" s="206"/>
      <c r="H183" s="164"/>
      <c r="I183" s="165"/>
      <c r="J183" s="241"/>
      <c r="K183" s="242"/>
    </row>
    <row r="184" spans="1:11" ht="12.5">
      <c r="A184" s="204"/>
      <c r="B184" s="146" t="str">
        <f t="shared" si="0"/>
        <v/>
      </c>
      <c r="C184" s="173"/>
      <c r="D184" s="178"/>
      <c r="E184" s="217"/>
      <c r="F184" s="218"/>
      <c r="G184" s="206"/>
      <c r="H184" s="164"/>
      <c r="I184" s="165"/>
      <c r="J184" s="241"/>
      <c r="K184" s="242"/>
    </row>
    <row r="185" spans="1:11" ht="12.5">
      <c r="A185" s="204"/>
      <c r="B185" s="146" t="str">
        <f t="shared" si="0"/>
        <v/>
      </c>
      <c r="C185" s="173"/>
      <c r="D185" s="178"/>
      <c r="E185" s="217"/>
      <c r="F185" s="218"/>
      <c r="G185" s="206"/>
      <c r="H185" s="164"/>
      <c r="I185" s="165"/>
      <c r="J185" s="241"/>
      <c r="K185" s="242"/>
    </row>
    <row r="186" spans="1:11" ht="12.5">
      <c r="A186" s="204"/>
      <c r="B186" s="146" t="str">
        <f t="shared" si="0"/>
        <v/>
      </c>
      <c r="C186" s="173"/>
      <c r="D186" s="178"/>
      <c r="E186" s="217"/>
      <c r="F186" s="218"/>
      <c r="G186" s="206"/>
      <c r="H186" s="164"/>
      <c r="I186" s="165"/>
      <c r="J186" s="241"/>
      <c r="K186" s="242"/>
    </row>
    <row r="187" spans="1:11" ht="12.5">
      <c r="A187" s="204"/>
      <c r="B187" s="146" t="str">
        <f t="shared" si="0"/>
        <v/>
      </c>
      <c r="C187" s="173"/>
      <c r="D187" s="178"/>
      <c r="E187" s="217"/>
      <c r="F187" s="218"/>
      <c r="G187" s="206"/>
      <c r="H187" s="164"/>
      <c r="I187" s="165"/>
      <c r="J187" s="241"/>
      <c r="K187" s="242"/>
    </row>
    <row r="188" spans="1:11" ht="12.5">
      <c r="A188" s="204"/>
      <c r="B188" s="146" t="str">
        <f t="shared" si="0"/>
        <v/>
      </c>
      <c r="C188" s="173"/>
      <c r="D188" s="178"/>
      <c r="E188" s="217"/>
      <c r="F188" s="218"/>
      <c r="G188" s="206"/>
      <c r="H188" s="164"/>
      <c r="I188" s="165"/>
      <c r="J188" s="241"/>
      <c r="K188" s="242"/>
    </row>
    <row r="189" spans="1:11" ht="12.5">
      <c r="A189" s="204"/>
      <c r="B189" s="146" t="str">
        <f t="shared" si="0"/>
        <v/>
      </c>
      <c r="C189" s="173"/>
      <c r="D189" s="178"/>
      <c r="E189" s="217"/>
      <c r="F189" s="218"/>
      <c r="G189" s="206"/>
      <c r="H189" s="164"/>
      <c r="I189" s="165"/>
      <c r="J189" s="241"/>
      <c r="K189" s="242"/>
    </row>
    <row r="190" spans="1:11" ht="12.5">
      <c r="A190" s="204"/>
      <c r="B190" s="146" t="str">
        <f t="shared" si="0"/>
        <v/>
      </c>
      <c r="C190" s="173"/>
      <c r="D190" s="178"/>
      <c r="E190" s="217"/>
      <c r="F190" s="218"/>
      <c r="G190" s="206"/>
      <c r="H190" s="164"/>
      <c r="I190" s="165"/>
      <c r="J190" s="241"/>
      <c r="K190" s="242"/>
    </row>
    <row r="191" spans="1:11" ht="12.5">
      <c r="A191" s="204"/>
      <c r="B191" s="146" t="str">
        <f t="shared" si="0"/>
        <v/>
      </c>
      <c r="C191" s="173"/>
      <c r="D191" s="178"/>
      <c r="E191" s="217"/>
      <c r="F191" s="218"/>
      <c r="G191" s="206"/>
      <c r="H191" s="164"/>
      <c r="I191" s="165"/>
      <c r="J191" s="241"/>
      <c r="K191" s="242"/>
    </row>
    <row r="192" spans="1:11" ht="12.5">
      <c r="A192" s="204"/>
      <c r="B192" s="146" t="str">
        <f t="shared" si="0"/>
        <v/>
      </c>
      <c r="C192" s="173"/>
      <c r="D192" s="178"/>
      <c r="E192" s="217"/>
      <c r="F192" s="218"/>
      <c r="G192" s="206"/>
      <c r="H192" s="164"/>
      <c r="I192" s="165"/>
      <c r="J192" s="241"/>
      <c r="K192" s="242"/>
    </row>
    <row r="193" spans="1:11" ht="12.5">
      <c r="A193" s="204"/>
      <c r="B193" s="146" t="str">
        <f t="shared" si="0"/>
        <v/>
      </c>
      <c r="C193" s="173"/>
      <c r="D193" s="178"/>
      <c r="E193" s="217"/>
      <c r="F193" s="218"/>
      <c r="G193" s="206"/>
      <c r="H193" s="164"/>
      <c r="I193" s="165"/>
      <c r="J193" s="241"/>
      <c r="K193" s="242"/>
    </row>
    <row r="194" spans="1:11" ht="12.5">
      <c r="A194" s="204"/>
      <c r="B194" s="146" t="str">
        <f t="shared" si="0"/>
        <v/>
      </c>
      <c r="C194" s="173"/>
      <c r="D194" s="178"/>
      <c r="E194" s="217"/>
      <c r="F194" s="218"/>
      <c r="G194" s="206"/>
      <c r="H194" s="164"/>
      <c r="I194" s="165"/>
      <c r="J194" s="241"/>
      <c r="K194" s="242"/>
    </row>
    <row r="195" spans="1:11" ht="12.5">
      <c r="A195" s="204"/>
      <c r="B195" s="146" t="str">
        <f t="shared" si="0"/>
        <v/>
      </c>
      <c r="C195" s="173"/>
      <c r="D195" s="178"/>
      <c r="E195" s="217"/>
      <c r="F195" s="218"/>
      <c r="G195" s="206"/>
      <c r="H195" s="164"/>
      <c r="I195" s="165"/>
      <c r="J195" s="241"/>
      <c r="K195" s="242"/>
    </row>
    <row r="196" spans="1:11" ht="12.5">
      <c r="A196" s="204"/>
      <c r="B196" s="146" t="str">
        <f t="shared" si="0"/>
        <v/>
      </c>
      <c r="C196" s="173"/>
      <c r="D196" s="178"/>
      <c r="E196" s="217"/>
      <c r="F196" s="218"/>
      <c r="G196" s="206"/>
      <c r="H196" s="164"/>
      <c r="I196" s="165"/>
      <c r="J196" s="241"/>
      <c r="K196" s="242"/>
    </row>
    <row r="197" spans="1:11" ht="12.5">
      <c r="A197" s="204"/>
      <c r="B197" s="146" t="str">
        <f t="shared" si="0"/>
        <v/>
      </c>
      <c r="C197" s="173"/>
      <c r="D197" s="178"/>
      <c r="E197" s="217"/>
      <c r="F197" s="218"/>
      <c r="G197" s="206"/>
      <c r="H197" s="164"/>
      <c r="I197" s="165"/>
      <c r="J197" s="241"/>
      <c r="K197" s="242"/>
    </row>
    <row r="198" spans="1:11" ht="12.5">
      <c r="A198" s="204"/>
      <c r="B198" s="146" t="str">
        <f t="shared" si="0"/>
        <v/>
      </c>
      <c r="C198" s="173"/>
      <c r="D198" s="178"/>
      <c r="E198" s="217"/>
      <c r="F198" s="218"/>
      <c r="G198" s="206"/>
      <c r="H198" s="164"/>
      <c r="I198" s="165"/>
      <c r="J198" s="241"/>
      <c r="K198" s="242"/>
    </row>
    <row r="199" spans="1:11" ht="12.5">
      <c r="A199" s="204"/>
      <c r="B199" s="146" t="str">
        <f t="shared" si="0"/>
        <v/>
      </c>
      <c r="C199" s="173"/>
      <c r="D199" s="178"/>
      <c r="E199" s="217"/>
      <c r="F199" s="218"/>
      <c r="G199" s="206"/>
      <c r="H199" s="164"/>
      <c r="I199" s="165"/>
      <c r="J199" s="241"/>
      <c r="K199" s="242"/>
    </row>
    <row r="200" spans="1:11" ht="12.5">
      <c r="A200" s="204"/>
      <c r="B200" s="146" t="str">
        <f t="shared" si="0"/>
        <v/>
      </c>
      <c r="C200" s="173"/>
      <c r="D200" s="178"/>
      <c r="E200" s="217"/>
      <c r="F200" s="218"/>
      <c r="G200" s="206"/>
      <c r="H200" s="164"/>
      <c r="I200" s="165"/>
      <c r="J200" s="241"/>
      <c r="K200" s="242"/>
    </row>
    <row r="201" spans="1:11" ht="12.5">
      <c r="A201" s="204"/>
      <c r="B201" s="146" t="str">
        <f t="shared" si="0"/>
        <v/>
      </c>
      <c r="C201" s="173"/>
      <c r="D201" s="178"/>
      <c r="E201" s="217"/>
      <c r="F201" s="218"/>
      <c r="G201" s="206"/>
      <c r="H201" s="164"/>
      <c r="I201" s="165"/>
      <c r="J201" s="241"/>
      <c r="K201" s="242"/>
    </row>
    <row r="202" spans="1:11" ht="12.5">
      <c r="A202" s="204"/>
      <c r="B202" s="146" t="str">
        <f t="shared" si="0"/>
        <v/>
      </c>
      <c r="C202" s="173"/>
      <c r="D202" s="178"/>
      <c r="E202" s="217"/>
      <c r="F202" s="218"/>
      <c r="G202" s="206"/>
      <c r="H202" s="164"/>
      <c r="I202" s="165"/>
      <c r="J202" s="241"/>
      <c r="K202" s="242"/>
    </row>
    <row r="203" spans="1:11" ht="12.5">
      <c r="A203" s="204"/>
      <c r="B203" s="146" t="str">
        <f t="shared" si="0"/>
        <v/>
      </c>
      <c r="C203" s="173"/>
      <c r="D203" s="178"/>
      <c r="E203" s="217"/>
      <c r="F203" s="218"/>
      <c r="G203" s="206"/>
      <c r="H203" s="164"/>
      <c r="I203" s="165"/>
      <c r="J203" s="241"/>
      <c r="K203" s="242"/>
    </row>
    <row r="204" spans="1:11" ht="12.5">
      <c r="A204" s="204"/>
      <c r="B204" s="146" t="str">
        <f t="shared" si="0"/>
        <v/>
      </c>
      <c r="C204" s="173"/>
      <c r="D204" s="178"/>
      <c r="E204" s="217"/>
      <c r="F204" s="218"/>
      <c r="G204" s="206"/>
      <c r="H204" s="164"/>
      <c r="I204" s="165"/>
      <c r="J204" s="241"/>
      <c r="K204" s="242"/>
    </row>
    <row r="205" spans="1:11" ht="12.5">
      <c r="A205" s="204"/>
      <c r="B205" s="146" t="str">
        <f t="shared" si="0"/>
        <v/>
      </c>
      <c r="C205" s="173"/>
      <c r="D205" s="178"/>
      <c r="E205" s="217"/>
      <c r="F205" s="218"/>
      <c r="G205" s="206"/>
      <c r="H205" s="164"/>
      <c r="I205" s="165"/>
      <c r="J205" s="241"/>
      <c r="K205" s="242"/>
    </row>
    <row r="206" spans="1:11" ht="12.5">
      <c r="A206" s="204"/>
      <c r="B206" s="146" t="str">
        <f t="shared" si="0"/>
        <v/>
      </c>
      <c r="C206" s="173"/>
      <c r="D206" s="178"/>
      <c r="E206" s="217"/>
      <c r="F206" s="218"/>
      <c r="G206" s="206"/>
      <c r="H206" s="164"/>
      <c r="I206" s="165"/>
      <c r="J206" s="241"/>
      <c r="K206" s="242"/>
    </row>
    <row r="207" spans="1:11" ht="12.5">
      <c r="A207" s="204"/>
      <c r="B207" s="146" t="str">
        <f t="shared" si="0"/>
        <v/>
      </c>
      <c r="C207" s="173"/>
      <c r="D207" s="178"/>
      <c r="E207" s="217"/>
      <c r="F207" s="218"/>
      <c r="G207" s="206"/>
      <c r="H207" s="164"/>
      <c r="I207" s="165"/>
      <c r="J207" s="241"/>
      <c r="K207" s="242"/>
    </row>
    <row r="208" spans="1:11" ht="12.5">
      <c r="A208" s="204"/>
      <c r="B208" s="146" t="str">
        <f t="shared" si="0"/>
        <v/>
      </c>
      <c r="C208" s="173"/>
      <c r="D208" s="178"/>
      <c r="E208" s="217"/>
      <c r="F208" s="218"/>
      <c r="G208" s="206"/>
      <c r="H208" s="164"/>
      <c r="I208" s="165"/>
      <c r="J208" s="241"/>
      <c r="K208" s="242"/>
    </row>
    <row r="209" spans="1:11" ht="12.5">
      <c r="A209" s="204"/>
      <c r="B209" s="146" t="str">
        <f t="shared" si="0"/>
        <v/>
      </c>
      <c r="C209" s="173"/>
      <c r="D209" s="178"/>
      <c r="E209" s="217"/>
      <c r="F209" s="218"/>
      <c r="G209" s="206"/>
      <c r="H209" s="164"/>
      <c r="I209" s="165"/>
      <c r="J209" s="241"/>
      <c r="K209" s="242"/>
    </row>
    <row r="210" spans="1:11" ht="12.5">
      <c r="A210" s="204"/>
      <c r="B210" s="146" t="str">
        <f t="shared" si="0"/>
        <v/>
      </c>
      <c r="C210" s="173"/>
      <c r="D210" s="178"/>
      <c r="E210" s="217"/>
      <c r="F210" s="218"/>
      <c r="G210" s="206"/>
      <c r="H210" s="164"/>
      <c r="I210" s="165"/>
      <c r="J210" s="241"/>
      <c r="K210" s="242"/>
    </row>
    <row r="211" spans="1:11" ht="12.5">
      <c r="A211" s="204"/>
      <c r="B211" s="146" t="str">
        <f t="shared" si="0"/>
        <v/>
      </c>
      <c r="C211" s="173"/>
      <c r="D211" s="178"/>
      <c r="E211" s="217"/>
      <c r="F211" s="218"/>
      <c r="G211" s="206"/>
      <c r="H211" s="164"/>
      <c r="I211" s="165"/>
      <c r="J211" s="241"/>
      <c r="K211" s="242"/>
    </row>
    <row r="212" spans="1:11" ht="12.5">
      <c r="A212" s="204"/>
      <c r="B212" s="146" t="str">
        <f t="shared" si="0"/>
        <v/>
      </c>
      <c r="C212" s="173"/>
      <c r="D212" s="178"/>
      <c r="E212" s="217"/>
      <c r="F212" s="218"/>
      <c r="G212" s="206"/>
      <c r="H212" s="164"/>
      <c r="I212" s="165"/>
      <c r="J212" s="241"/>
      <c r="K212" s="242"/>
    </row>
    <row r="213" spans="1:11" ht="12.5">
      <c r="A213" s="204"/>
      <c r="B213" s="146" t="str">
        <f t="shared" si="0"/>
        <v/>
      </c>
      <c r="C213" s="173"/>
      <c r="D213" s="178"/>
      <c r="E213" s="217"/>
      <c r="F213" s="218"/>
      <c r="G213" s="206"/>
      <c r="H213" s="164"/>
      <c r="I213" s="165"/>
      <c r="J213" s="241"/>
      <c r="K213" s="242"/>
    </row>
    <row r="214" spans="1:11" ht="12.5">
      <c r="A214" s="204"/>
      <c r="B214" s="146" t="str">
        <f t="shared" si="0"/>
        <v/>
      </c>
      <c r="C214" s="173"/>
      <c r="D214" s="178"/>
      <c r="E214" s="217"/>
      <c r="F214" s="218"/>
      <c r="G214" s="206"/>
      <c r="H214" s="164"/>
      <c r="I214" s="165"/>
      <c r="J214" s="241"/>
      <c r="K214" s="242"/>
    </row>
    <row r="215" spans="1:11" ht="12.5">
      <c r="A215" s="204"/>
      <c r="B215" s="146" t="str">
        <f t="shared" si="0"/>
        <v/>
      </c>
      <c r="C215" s="173"/>
      <c r="D215" s="178"/>
      <c r="E215" s="217"/>
      <c r="F215" s="218"/>
      <c r="G215" s="206"/>
      <c r="H215" s="164"/>
      <c r="I215" s="165"/>
      <c r="J215" s="241"/>
      <c r="K215" s="242"/>
    </row>
    <row r="216" spans="1:11" ht="12.5">
      <c r="A216" s="204"/>
      <c r="B216" s="146" t="str">
        <f t="shared" si="0"/>
        <v/>
      </c>
      <c r="C216" s="173"/>
      <c r="D216" s="178"/>
      <c r="E216" s="217"/>
      <c r="F216" s="218"/>
      <c r="G216" s="206"/>
      <c r="H216" s="164"/>
      <c r="I216" s="165"/>
      <c r="J216" s="241"/>
      <c r="K216" s="242"/>
    </row>
    <row r="217" spans="1:11" ht="12.5">
      <c r="A217" s="204"/>
      <c r="B217" s="146" t="str">
        <f t="shared" si="0"/>
        <v/>
      </c>
      <c r="C217" s="173"/>
      <c r="D217" s="178"/>
      <c r="E217" s="217"/>
      <c r="F217" s="218"/>
      <c r="G217" s="206"/>
      <c r="H217" s="164"/>
      <c r="I217" s="165"/>
      <c r="J217" s="241"/>
      <c r="K217" s="242"/>
    </row>
    <row r="218" spans="1:11" ht="12.5">
      <c r="A218" s="204"/>
      <c r="B218" s="146" t="str">
        <f t="shared" si="0"/>
        <v/>
      </c>
      <c r="C218" s="173"/>
      <c r="D218" s="178"/>
      <c r="E218" s="217"/>
      <c r="F218" s="218"/>
      <c r="G218" s="206"/>
      <c r="H218" s="164"/>
      <c r="I218" s="165"/>
      <c r="J218" s="241"/>
      <c r="K218" s="242"/>
    </row>
    <row r="219" spans="1:11" ht="12.5">
      <c r="A219" s="204"/>
      <c r="B219" s="146" t="str">
        <f t="shared" si="0"/>
        <v/>
      </c>
      <c r="C219" s="173"/>
      <c r="D219" s="178"/>
      <c r="E219" s="217"/>
      <c r="F219" s="218"/>
      <c r="G219" s="206"/>
      <c r="H219" s="164"/>
      <c r="I219" s="165"/>
      <c r="J219" s="241"/>
      <c r="K219" s="242"/>
    </row>
    <row r="220" spans="1:11" ht="12.5">
      <c r="A220" s="204"/>
      <c r="B220" s="146" t="str">
        <f t="shared" si="0"/>
        <v/>
      </c>
      <c r="C220" s="173"/>
      <c r="D220" s="178"/>
      <c r="E220" s="217"/>
      <c r="F220" s="218"/>
      <c r="G220" s="206"/>
      <c r="H220" s="164"/>
      <c r="I220" s="165"/>
      <c r="J220" s="241"/>
      <c r="K220" s="242"/>
    </row>
    <row r="221" spans="1:11" ht="12.5">
      <c r="A221" s="204"/>
      <c r="B221" s="146" t="str">
        <f t="shared" si="0"/>
        <v/>
      </c>
      <c r="C221" s="173"/>
      <c r="D221" s="178"/>
      <c r="E221" s="217"/>
      <c r="F221" s="218"/>
      <c r="G221" s="206"/>
      <c r="H221" s="164"/>
      <c r="I221" s="165"/>
      <c r="J221" s="241"/>
      <c r="K221" s="242"/>
    </row>
    <row r="222" spans="1:11" ht="12.5">
      <c r="A222" s="204"/>
      <c r="B222" s="146" t="str">
        <f t="shared" si="0"/>
        <v/>
      </c>
      <c r="C222" s="173"/>
      <c r="D222" s="178"/>
      <c r="E222" s="217"/>
      <c r="F222" s="218"/>
      <c r="G222" s="206"/>
      <c r="H222" s="164"/>
      <c r="I222" s="165"/>
      <c r="J222" s="241"/>
      <c r="K222" s="242"/>
    </row>
    <row r="223" spans="1:11" ht="12.5">
      <c r="A223" s="204"/>
      <c r="B223" s="146" t="str">
        <f t="shared" si="0"/>
        <v/>
      </c>
      <c r="C223" s="173"/>
      <c r="D223" s="178"/>
      <c r="E223" s="217"/>
      <c r="F223" s="218"/>
      <c r="G223" s="206"/>
      <c r="H223" s="164"/>
      <c r="I223" s="165"/>
      <c r="J223" s="241"/>
      <c r="K223" s="242"/>
    </row>
    <row r="224" spans="1:11" ht="12.5">
      <c r="A224" s="204"/>
      <c r="B224" s="146" t="str">
        <f t="shared" si="0"/>
        <v/>
      </c>
      <c r="C224" s="173"/>
      <c r="D224" s="178"/>
      <c r="E224" s="217"/>
      <c r="F224" s="218"/>
      <c r="G224" s="206"/>
      <c r="H224" s="164"/>
      <c r="I224" s="165"/>
      <c r="J224" s="241"/>
      <c r="K224" s="242"/>
    </row>
    <row r="225" spans="1:11" ht="12.5">
      <c r="A225" s="204"/>
      <c r="B225" s="146" t="str">
        <f t="shared" si="0"/>
        <v/>
      </c>
      <c r="C225" s="173"/>
      <c r="D225" s="178"/>
      <c r="E225" s="217"/>
      <c r="F225" s="218"/>
      <c r="G225" s="206"/>
      <c r="H225" s="164"/>
      <c r="I225" s="165"/>
      <c r="J225" s="241"/>
      <c r="K225" s="242"/>
    </row>
    <row r="226" spans="1:11" ht="12.5">
      <c r="A226" s="204"/>
      <c r="B226" s="146" t="str">
        <f t="shared" si="0"/>
        <v/>
      </c>
      <c r="C226" s="173"/>
      <c r="D226" s="178"/>
      <c r="E226" s="217"/>
      <c r="F226" s="218"/>
      <c r="G226" s="206"/>
      <c r="H226" s="164"/>
      <c r="I226" s="165"/>
      <c r="J226" s="241"/>
      <c r="K226" s="242"/>
    </row>
    <row r="227" spans="1:11" ht="12.5">
      <c r="A227" s="204"/>
      <c r="B227" s="146" t="str">
        <f t="shared" si="0"/>
        <v/>
      </c>
      <c r="C227" s="173"/>
      <c r="D227" s="178"/>
      <c r="E227" s="217"/>
      <c r="F227" s="218"/>
      <c r="G227" s="206"/>
      <c r="H227" s="164"/>
      <c r="I227" s="165"/>
      <c r="J227" s="241"/>
      <c r="K227" s="242"/>
    </row>
    <row r="228" spans="1:11" ht="12.5">
      <c r="A228" s="204"/>
      <c r="B228" s="146" t="str">
        <f t="shared" si="0"/>
        <v/>
      </c>
      <c r="C228" s="173"/>
      <c r="D228" s="178"/>
      <c r="E228" s="217"/>
      <c r="F228" s="218"/>
      <c r="G228" s="206"/>
      <c r="H228" s="164"/>
      <c r="I228" s="165"/>
      <c r="J228" s="241"/>
      <c r="K228" s="242"/>
    </row>
    <row r="229" spans="1:11" ht="12.5">
      <c r="A229" s="204"/>
      <c r="B229" s="146" t="str">
        <f t="shared" si="0"/>
        <v/>
      </c>
      <c r="C229" s="173"/>
      <c r="D229" s="178"/>
      <c r="E229" s="217"/>
      <c r="F229" s="218"/>
      <c r="G229" s="206"/>
      <c r="H229" s="164"/>
      <c r="I229" s="165"/>
      <c r="J229" s="241"/>
      <c r="K229" s="242"/>
    </row>
    <row r="230" spans="1:11" ht="12.5">
      <c r="A230" s="204"/>
      <c r="B230" s="146" t="str">
        <f t="shared" si="0"/>
        <v/>
      </c>
      <c r="C230" s="173"/>
      <c r="D230" s="178"/>
      <c r="E230" s="217"/>
      <c r="F230" s="218"/>
      <c r="G230" s="206"/>
      <c r="H230" s="164"/>
      <c r="I230" s="165"/>
      <c r="J230" s="241"/>
      <c r="K230" s="242"/>
    </row>
    <row r="231" spans="1:11" ht="12.5">
      <c r="A231" s="204"/>
      <c r="B231" s="146" t="str">
        <f t="shared" si="0"/>
        <v/>
      </c>
      <c r="C231" s="173"/>
      <c r="D231" s="178"/>
      <c r="E231" s="217"/>
      <c r="F231" s="218"/>
      <c r="G231" s="206"/>
      <c r="H231" s="164"/>
      <c r="I231" s="165"/>
      <c r="J231" s="241"/>
      <c r="K231" s="242"/>
    </row>
    <row r="232" spans="1:11" ht="12.5">
      <c r="A232" s="204"/>
      <c r="B232" s="146" t="str">
        <f t="shared" si="0"/>
        <v/>
      </c>
      <c r="C232" s="173"/>
      <c r="D232" s="178"/>
      <c r="E232" s="217"/>
      <c r="F232" s="218"/>
      <c r="G232" s="206"/>
      <c r="H232" s="164"/>
      <c r="I232" s="165"/>
      <c r="J232" s="241"/>
      <c r="K232" s="242"/>
    </row>
    <row r="233" spans="1:11" ht="12.5">
      <c r="A233" s="204"/>
      <c r="B233" s="146" t="str">
        <f t="shared" si="0"/>
        <v/>
      </c>
      <c r="C233" s="173"/>
      <c r="D233" s="178"/>
      <c r="E233" s="217"/>
      <c r="F233" s="218"/>
      <c r="G233" s="206"/>
      <c r="H233" s="164"/>
      <c r="I233" s="165"/>
      <c r="J233" s="241"/>
      <c r="K233" s="242"/>
    </row>
    <row r="234" spans="1:11" ht="12.5">
      <c r="A234" s="204"/>
      <c r="B234" s="146" t="str">
        <f t="shared" si="0"/>
        <v/>
      </c>
      <c r="C234" s="173"/>
      <c r="D234" s="178"/>
      <c r="E234" s="217"/>
      <c r="F234" s="218"/>
      <c r="G234" s="206"/>
      <c r="H234" s="164"/>
      <c r="I234" s="165"/>
      <c r="J234" s="241"/>
      <c r="K234" s="242"/>
    </row>
    <row r="235" spans="1:11" ht="12.5">
      <c r="A235" s="204"/>
      <c r="B235" s="146" t="str">
        <f t="shared" si="0"/>
        <v/>
      </c>
      <c r="C235" s="173"/>
      <c r="D235" s="178"/>
      <c r="E235" s="217"/>
      <c r="F235" s="218"/>
      <c r="G235" s="206"/>
      <c r="H235" s="164"/>
      <c r="I235" s="165"/>
      <c r="J235" s="241"/>
      <c r="K235" s="242"/>
    </row>
    <row r="236" spans="1:11" ht="12.5">
      <c r="A236" s="204"/>
      <c r="B236" s="146" t="str">
        <f t="shared" si="0"/>
        <v/>
      </c>
      <c r="C236" s="173"/>
      <c r="D236" s="178"/>
      <c r="E236" s="217"/>
      <c r="F236" s="218"/>
      <c r="G236" s="206"/>
      <c r="H236" s="164"/>
      <c r="I236" s="165"/>
      <c r="J236" s="241"/>
      <c r="K236" s="242"/>
    </row>
    <row r="237" spans="1:11" ht="12.5">
      <c r="A237" s="204"/>
      <c r="B237" s="146" t="str">
        <f t="shared" si="0"/>
        <v/>
      </c>
      <c r="C237" s="173"/>
      <c r="D237" s="178"/>
      <c r="E237" s="217"/>
      <c r="F237" s="218"/>
      <c r="G237" s="206"/>
      <c r="H237" s="164"/>
      <c r="I237" s="165"/>
      <c r="J237" s="241"/>
      <c r="K237" s="242"/>
    </row>
    <row r="238" spans="1:11" ht="12.5">
      <c r="A238" s="204"/>
      <c r="B238" s="146" t="str">
        <f t="shared" si="0"/>
        <v/>
      </c>
      <c r="C238" s="173"/>
      <c r="D238" s="178"/>
      <c r="E238" s="217"/>
      <c r="F238" s="218"/>
      <c r="G238" s="206"/>
      <c r="H238" s="164"/>
      <c r="I238" s="165"/>
      <c r="J238" s="241"/>
      <c r="K238" s="242"/>
    </row>
    <row r="239" spans="1:11" ht="12.5">
      <c r="A239" s="204"/>
      <c r="B239" s="146" t="str">
        <f t="shared" si="0"/>
        <v/>
      </c>
      <c r="C239" s="173"/>
      <c r="D239" s="178"/>
      <c r="E239" s="217"/>
      <c r="F239" s="218"/>
      <c r="G239" s="206"/>
      <c r="H239" s="164"/>
      <c r="I239" s="165"/>
      <c r="J239" s="241"/>
      <c r="K239" s="242"/>
    </row>
    <row r="240" spans="1:11" ht="12.5">
      <c r="A240" s="204"/>
      <c r="B240" s="146" t="str">
        <f t="shared" si="0"/>
        <v/>
      </c>
      <c r="C240" s="173"/>
      <c r="D240" s="178"/>
      <c r="E240" s="217"/>
      <c r="F240" s="218"/>
      <c r="G240" s="206"/>
      <c r="H240" s="164"/>
      <c r="I240" s="165"/>
      <c r="J240" s="241"/>
      <c r="K240" s="242"/>
    </row>
    <row r="241" spans="1:11" ht="12.5">
      <c r="A241" s="204"/>
      <c r="B241" s="146" t="str">
        <f t="shared" si="0"/>
        <v/>
      </c>
      <c r="C241" s="173"/>
      <c r="D241" s="178"/>
      <c r="E241" s="217"/>
      <c r="F241" s="218"/>
      <c r="G241" s="206"/>
      <c r="H241" s="164"/>
      <c r="I241" s="165"/>
      <c r="J241" s="241"/>
      <c r="K241" s="242"/>
    </row>
    <row r="242" spans="1:11" ht="12.5">
      <c r="A242" s="204"/>
      <c r="B242" s="146" t="str">
        <f t="shared" si="0"/>
        <v/>
      </c>
      <c r="C242" s="173"/>
      <c r="D242" s="178"/>
      <c r="E242" s="217"/>
      <c r="F242" s="218"/>
      <c r="G242" s="206"/>
      <c r="H242" s="164"/>
      <c r="I242" s="165"/>
      <c r="J242" s="241"/>
      <c r="K242" s="242"/>
    </row>
    <row r="243" spans="1:11" ht="12.5">
      <c r="A243" s="204"/>
      <c r="B243" s="146" t="str">
        <f t="shared" si="0"/>
        <v/>
      </c>
      <c r="C243" s="173"/>
      <c r="D243" s="178"/>
      <c r="E243" s="217"/>
      <c r="F243" s="218"/>
      <c r="G243" s="206"/>
      <c r="H243" s="164"/>
      <c r="I243" s="165"/>
      <c r="J243" s="241"/>
      <c r="K243" s="242"/>
    </row>
    <row r="244" spans="1:11" ht="12.5">
      <c r="A244" s="204"/>
      <c r="B244" s="146" t="str">
        <f t="shared" si="0"/>
        <v/>
      </c>
      <c r="C244" s="173"/>
      <c r="D244" s="178"/>
      <c r="E244" s="217"/>
      <c r="F244" s="218"/>
      <c r="G244" s="206"/>
      <c r="H244" s="164"/>
      <c r="I244" s="165"/>
      <c r="J244" s="241"/>
      <c r="K244" s="242"/>
    </row>
    <row r="245" spans="1:11" ht="12.5">
      <c r="A245" s="204"/>
      <c r="B245" s="146" t="str">
        <f t="shared" si="0"/>
        <v/>
      </c>
      <c r="C245" s="173"/>
      <c r="D245" s="178"/>
      <c r="E245" s="217"/>
      <c r="F245" s="218"/>
      <c r="G245" s="206"/>
      <c r="H245" s="164"/>
      <c r="I245" s="165"/>
      <c r="J245" s="241"/>
      <c r="K245" s="242"/>
    </row>
    <row r="246" spans="1:11" ht="12.5">
      <c r="A246" s="204"/>
      <c r="B246" s="146" t="str">
        <f t="shared" si="0"/>
        <v/>
      </c>
      <c r="C246" s="173"/>
      <c r="D246" s="178"/>
      <c r="E246" s="217"/>
      <c r="F246" s="218"/>
      <c r="G246" s="206"/>
      <c r="H246" s="164"/>
      <c r="I246" s="165"/>
      <c r="J246" s="241"/>
      <c r="K246" s="242"/>
    </row>
    <row r="247" spans="1:11" ht="12.5">
      <c r="A247" s="204"/>
      <c r="B247" s="146" t="str">
        <f t="shared" si="0"/>
        <v/>
      </c>
      <c r="C247" s="173"/>
      <c r="D247" s="178"/>
      <c r="E247" s="217"/>
      <c r="F247" s="218"/>
      <c r="G247" s="206"/>
      <c r="H247" s="164"/>
      <c r="I247" s="165"/>
      <c r="J247" s="241"/>
      <c r="K247" s="242"/>
    </row>
    <row r="248" spans="1:11" ht="12.5">
      <c r="A248" s="204"/>
      <c r="B248" s="146" t="str">
        <f t="shared" si="0"/>
        <v/>
      </c>
      <c r="C248" s="173"/>
      <c r="D248" s="178"/>
      <c r="E248" s="217"/>
      <c r="F248" s="218"/>
      <c r="G248" s="206"/>
      <c r="H248" s="164"/>
      <c r="I248" s="165"/>
      <c r="J248" s="241"/>
      <c r="K248" s="242"/>
    </row>
    <row r="249" spans="1:11" ht="12.5">
      <c r="A249" s="204"/>
      <c r="B249" s="146" t="str">
        <f t="shared" si="0"/>
        <v/>
      </c>
      <c r="C249" s="173"/>
      <c r="D249" s="178"/>
      <c r="E249" s="217"/>
      <c r="F249" s="218"/>
      <c r="G249" s="206"/>
      <c r="H249" s="164"/>
      <c r="I249" s="165"/>
      <c r="J249" s="241"/>
      <c r="K249" s="242"/>
    </row>
    <row r="250" spans="1:11" ht="12.5">
      <c r="A250" s="204"/>
      <c r="B250" s="146" t="str">
        <f t="shared" si="0"/>
        <v/>
      </c>
      <c r="C250" s="173"/>
      <c r="D250" s="178"/>
      <c r="E250" s="217"/>
      <c r="F250" s="218"/>
      <c r="G250" s="206"/>
      <c r="H250" s="164"/>
      <c r="I250" s="165"/>
      <c r="J250" s="241"/>
      <c r="K250" s="242"/>
    </row>
    <row r="251" spans="1:11" ht="12.5">
      <c r="A251" s="204"/>
      <c r="B251" s="146" t="str">
        <f t="shared" si="0"/>
        <v/>
      </c>
      <c r="C251" s="173"/>
      <c r="D251" s="178"/>
      <c r="E251" s="217"/>
      <c r="F251" s="218"/>
      <c r="G251" s="206"/>
      <c r="H251" s="164"/>
      <c r="I251" s="165"/>
      <c r="J251" s="241"/>
      <c r="K251" s="242"/>
    </row>
    <row r="252" spans="1:11" ht="12.5">
      <c r="A252" s="204"/>
      <c r="B252" s="146" t="str">
        <f t="shared" si="0"/>
        <v/>
      </c>
      <c r="C252" s="173"/>
      <c r="D252" s="178"/>
      <c r="E252" s="217"/>
      <c r="F252" s="218"/>
      <c r="G252" s="206"/>
      <c r="H252" s="164"/>
      <c r="I252" s="165"/>
      <c r="J252" s="241"/>
      <c r="K252" s="242"/>
    </row>
    <row r="253" spans="1:11" ht="12.5">
      <c r="A253" s="204"/>
      <c r="B253" s="146" t="str">
        <f t="shared" si="0"/>
        <v/>
      </c>
      <c r="C253" s="173"/>
      <c r="D253" s="178"/>
      <c r="E253" s="217"/>
      <c r="F253" s="218"/>
      <c r="G253" s="206"/>
      <c r="H253" s="164"/>
      <c r="I253" s="165"/>
      <c r="J253" s="241"/>
      <c r="K253" s="242"/>
    </row>
    <row r="254" spans="1:11" ht="12.5">
      <c r="A254" s="204"/>
      <c r="B254" s="146" t="str">
        <f t="shared" si="0"/>
        <v/>
      </c>
      <c r="C254" s="173"/>
      <c r="D254" s="178"/>
      <c r="E254" s="217"/>
      <c r="F254" s="218"/>
      <c r="G254" s="206"/>
      <c r="H254" s="164"/>
      <c r="I254" s="165"/>
      <c r="J254" s="241"/>
      <c r="K254" s="242"/>
    </row>
    <row r="255" spans="1:11" ht="12.5">
      <c r="A255" s="204"/>
      <c r="B255" s="146" t="str">
        <f t="shared" si="0"/>
        <v/>
      </c>
      <c r="C255" s="173"/>
      <c r="D255" s="178"/>
      <c r="E255" s="217"/>
      <c r="F255" s="218"/>
      <c r="G255" s="206"/>
      <c r="H255" s="164"/>
      <c r="I255" s="165"/>
      <c r="J255" s="241"/>
      <c r="K255" s="242"/>
    </row>
    <row r="256" spans="1:11" ht="12.5">
      <c r="A256" s="204"/>
      <c r="B256" s="146" t="str">
        <f t="shared" si="0"/>
        <v/>
      </c>
      <c r="C256" s="173"/>
      <c r="D256" s="178"/>
      <c r="E256" s="217"/>
      <c r="F256" s="218"/>
      <c r="G256" s="206"/>
      <c r="H256" s="164"/>
      <c r="I256" s="165"/>
      <c r="J256" s="241"/>
      <c r="K256" s="242"/>
    </row>
    <row r="257" spans="1:11" ht="12.5">
      <c r="A257" s="204"/>
      <c r="B257" s="146" t="str">
        <f t="shared" si="0"/>
        <v/>
      </c>
      <c r="C257" s="173"/>
      <c r="D257" s="178"/>
      <c r="E257" s="217"/>
      <c r="F257" s="218"/>
      <c r="G257" s="206"/>
      <c r="H257" s="164"/>
      <c r="I257" s="165"/>
      <c r="J257" s="241"/>
      <c r="K257" s="242"/>
    </row>
    <row r="258" spans="1:11" ht="12.5">
      <c r="A258" s="204"/>
      <c r="B258" s="146" t="str">
        <f t="shared" si="0"/>
        <v/>
      </c>
      <c r="C258" s="173"/>
      <c r="D258" s="178"/>
      <c r="E258" s="217"/>
      <c r="F258" s="218"/>
      <c r="G258" s="206"/>
      <c r="H258" s="164"/>
      <c r="I258" s="165"/>
      <c r="J258" s="241"/>
      <c r="K258" s="242"/>
    </row>
    <row r="259" spans="1:11" ht="12.5">
      <c r="A259" s="204"/>
      <c r="B259" s="146" t="str">
        <f t="shared" si="0"/>
        <v/>
      </c>
      <c r="C259" s="173"/>
      <c r="D259" s="178"/>
      <c r="E259" s="217"/>
      <c r="F259" s="218"/>
      <c r="G259" s="206"/>
      <c r="H259" s="164"/>
      <c r="I259" s="165"/>
      <c r="J259" s="241"/>
      <c r="K259" s="242"/>
    </row>
    <row r="260" spans="1:11" ht="12.5">
      <c r="A260" s="204"/>
      <c r="B260" s="146" t="str">
        <f t="shared" si="0"/>
        <v/>
      </c>
      <c r="C260" s="173"/>
      <c r="D260" s="178"/>
      <c r="E260" s="217"/>
      <c r="F260" s="218"/>
      <c r="G260" s="206"/>
      <c r="H260" s="164"/>
      <c r="I260" s="165"/>
      <c r="J260" s="241"/>
      <c r="K260" s="242"/>
    </row>
    <row r="261" spans="1:11" ht="12.5">
      <c r="A261" s="204"/>
      <c r="B261" s="146" t="str">
        <f t="shared" si="0"/>
        <v/>
      </c>
      <c r="C261" s="173"/>
      <c r="D261" s="178"/>
      <c r="E261" s="217"/>
      <c r="F261" s="218"/>
      <c r="G261" s="206"/>
      <c r="H261" s="164"/>
      <c r="I261" s="165"/>
      <c r="J261" s="241"/>
      <c r="K261" s="242"/>
    </row>
    <row r="262" spans="1:11" ht="12.5">
      <c r="A262" s="204"/>
      <c r="B262" s="146" t="str">
        <f t="shared" si="0"/>
        <v/>
      </c>
      <c r="C262" s="173"/>
      <c r="D262" s="178"/>
      <c r="E262" s="217"/>
      <c r="F262" s="218"/>
      <c r="G262" s="206"/>
      <c r="H262" s="164"/>
      <c r="I262" s="165"/>
      <c r="J262" s="241"/>
      <c r="K262" s="242"/>
    </row>
    <row r="263" spans="1:11" ht="12.5">
      <c r="A263" s="204"/>
      <c r="B263" s="146" t="str">
        <f t="shared" si="0"/>
        <v/>
      </c>
      <c r="C263" s="173"/>
      <c r="D263" s="178"/>
      <c r="E263" s="217"/>
      <c r="F263" s="218"/>
      <c r="G263" s="206"/>
      <c r="H263" s="164"/>
      <c r="I263" s="165"/>
      <c r="J263" s="241"/>
      <c r="K263" s="242"/>
    </row>
    <row r="264" spans="1:11" ht="12.5">
      <c r="A264" s="204"/>
      <c r="B264" s="146" t="str">
        <f t="shared" si="0"/>
        <v/>
      </c>
      <c r="C264" s="173"/>
      <c r="D264" s="178"/>
      <c r="E264" s="217"/>
      <c r="F264" s="218"/>
      <c r="G264" s="206"/>
      <c r="H264" s="164"/>
      <c r="I264" s="165"/>
      <c r="J264" s="241"/>
      <c r="K264" s="242"/>
    </row>
    <row r="265" spans="1:11" ht="12.5">
      <c r="A265" s="204"/>
      <c r="B265" s="146" t="str">
        <f t="shared" si="0"/>
        <v/>
      </c>
      <c r="C265" s="173"/>
      <c r="D265" s="178"/>
      <c r="E265" s="217"/>
      <c r="F265" s="218"/>
      <c r="G265" s="206"/>
      <c r="H265" s="164"/>
      <c r="I265" s="165"/>
      <c r="J265" s="241"/>
      <c r="K265" s="242"/>
    </row>
    <row r="266" spans="1:11" ht="12.5">
      <c r="A266" s="204"/>
      <c r="B266" s="146" t="str">
        <f t="shared" si="0"/>
        <v/>
      </c>
      <c r="C266" s="173"/>
      <c r="D266" s="178"/>
      <c r="E266" s="217"/>
      <c r="F266" s="218"/>
      <c r="G266" s="206"/>
      <c r="H266" s="164"/>
      <c r="I266" s="165"/>
      <c r="J266" s="241"/>
      <c r="K266" s="242"/>
    </row>
    <row r="267" spans="1:11" ht="12.5">
      <c r="A267" s="204"/>
      <c r="B267" s="146" t="str">
        <f t="shared" si="0"/>
        <v/>
      </c>
      <c r="C267" s="173"/>
      <c r="D267" s="178"/>
      <c r="E267" s="217"/>
      <c r="F267" s="218"/>
      <c r="G267" s="206"/>
      <c r="H267" s="164"/>
      <c r="I267" s="165"/>
      <c r="J267" s="241"/>
      <c r="K267" s="242"/>
    </row>
    <row r="268" spans="1:11" ht="12.5">
      <c r="A268" s="204"/>
      <c r="B268" s="146" t="str">
        <f t="shared" si="0"/>
        <v/>
      </c>
      <c r="C268" s="173"/>
      <c r="D268" s="178"/>
      <c r="E268" s="217"/>
      <c r="F268" s="218"/>
      <c r="G268" s="206"/>
      <c r="H268" s="164"/>
      <c r="I268" s="165"/>
      <c r="J268" s="241"/>
      <c r="K268" s="242"/>
    </row>
    <row r="269" spans="1:11" ht="12.5">
      <c r="A269" s="204"/>
      <c r="B269" s="146" t="str">
        <f t="shared" si="0"/>
        <v/>
      </c>
      <c r="C269" s="173"/>
      <c r="D269" s="178"/>
      <c r="E269" s="217"/>
      <c r="F269" s="218"/>
      <c r="G269" s="206"/>
      <c r="H269" s="164"/>
      <c r="I269" s="165"/>
      <c r="J269" s="241"/>
      <c r="K269" s="242"/>
    </row>
    <row r="270" spans="1:11" ht="12.5">
      <c r="A270" s="204"/>
      <c r="B270" s="146" t="str">
        <f t="shared" si="0"/>
        <v/>
      </c>
      <c r="C270" s="173"/>
      <c r="D270" s="178"/>
      <c r="E270" s="217"/>
      <c r="F270" s="218"/>
      <c r="G270" s="206"/>
      <c r="H270" s="164"/>
      <c r="I270" s="165"/>
      <c r="J270" s="241"/>
      <c r="K270" s="242"/>
    </row>
    <row r="271" spans="1:11" ht="12.5">
      <c r="A271" s="204"/>
      <c r="B271" s="146" t="str">
        <f t="shared" si="0"/>
        <v/>
      </c>
      <c r="C271" s="173"/>
      <c r="D271" s="178"/>
      <c r="E271" s="217"/>
      <c r="F271" s="218"/>
      <c r="G271" s="206"/>
      <c r="H271" s="164"/>
      <c r="I271" s="165"/>
      <c r="J271" s="241"/>
      <c r="K271" s="242"/>
    </row>
    <row r="272" spans="1:11" ht="12.5">
      <c r="A272" s="204"/>
      <c r="B272" s="146" t="str">
        <f t="shared" si="0"/>
        <v/>
      </c>
      <c r="C272" s="173"/>
      <c r="D272" s="178"/>
      <c r="E272" s="217"/>
      <c r="F272" s="218"/>
      <c r="G272" s="206"/>
      <c r="H272" s="164"/>
      <c r="I272" s="165"/>
      <c r="J272" s="241"/>
      <c r="K272" s="242"/>
    </row>
    <row r="273" spans="1:11" ht="12.5">
      <c r="A273" s="204"/>
      <c r="B273" s="146" t="str">
        <f t="shared" si="0"/>
        <v/>
      </c>
      <c r="C273" s="173"/>
      <c r="D273" s="178"/>
      <c r="E273" s="217"/>
      <c r="F273" s="218"/>
      <c r="G273" s="206"/>
      <c r="H273" s="164"/>
      <c r="I273" s="165"/>
      <c r="J273" s="241"/>
      <c r="K273" s="242"/>
    </row>
    <row r="274" spans="1:11" ht="12.5">
      <c r="A274" s="204"/>
      <c r="B274" s="146" t="str">
        <f t="shared" si="0"/>
        <v/>
      </c>
      <c r="C274" s="173"/>
      <c r="D274" s="178"/>
      <c r="E274" s="217"/>
      <c r="F274" s="218"/>
      <c r="G274" s="206"/>
      <c r="H274" s="164"/>
      <c r="I274" s="165"/>
      <c r="J274" s="241"/>
      <c r="K274" s="242"/>
    </row>
    <row r="275" spans="1:11" ht="12.5">
      <c r="A275" s="204"/>
      <c r="B275" s="146" t="str">
        <f t="shared" si="0"/>
        <v/>
      </c>
      <c r="C275" s="173"/>
      <c r="D275" s="178"/>
      <c r="E275" s="217"/>
      <c r="F275" s="218"/>
      <c r="G275" s="206"/>
      <c r="H275" s="164"/>
      <c r="I275" s="165"/>
      <c r="J275" s="241"/>
      <c r="K275" s="242"/>
    </row>
    <row r="276" spans="1:11" ht="12.5">
      <c r="A276" s="204"/>
      <c r="B276" s="146" t="str">
        <f t="shared" si="0"/>
        <v/>
      </c>
      <c r="C276" s="173"/>
      <c r="D276" s="178"/>
      <c r="E276" s="217"/>
      <c r="F276" s="218"/>
      <c r="G276" s="206"/>
      <c r="H276" s="164"/>
      <c r="I276" s="165"/>
      <c r="J276" s="241"/>
      <c r="K276" s="242"/>
    </row>
    <row r="277" spans="1:11" ht="12.5">
      <c r="A277" s="204"/>
      <c r="B277" s="146" t="str">
        <f t="shared" si="0"/>
        <v/>
      </c>
      <c r="C277" s="173"/>
      <c r="D277" s="178"/>
      <c r="E277" s="217"/>
      <c r="F277" s="218"/>
      <c r="G277" s="206"/>
      <c r="H277" s="164"/>
      <c r="I277" s="165"/>
      <c r="J277" s="241"/>
      <c r="K277" s="242"/>
    </row>
    <row r="278" spans="1:11" ht="12.5">
      <c r="A278" s="204"/>
      <c r="B278" s="146" t="str">
        <f t="shared" si="0"/>
        <v/>
      </c>
      <c r="C278" s="173"/>
      <c r="D278" s="178"/>
      <c r="E278" s="217"/>
      <c r="F278" s="218"/>
      <c r="G278" s="206"/>
      <c r="H278" s="164"/>
      <c r="I278" s="165"/>
      <c r="J278" s="241"/>
      <c r="K278" s="242"/>
    </row>
    <row r="279" spans="1:11" ht="12.5">
      <c r="A279" s="204"/>
      <c r="B279" s="146" t="str">
        <f t="shared" si="0"/>
        <v/>
      </c>
      <c r="C279" s="173"/>
      <c r="D279" s="178"/>
      <c r="E279" s="217"/>
      <c r="F279" s="218"/>
      <c r="G279" s="206"/>
      <c r="H279" s="164"/>
      <c r="I279" s="165"/>
      <c r="J279" s="241"/>
      <c r="K279" s="242"/>
    </row>
    <row r="280" spans="1:11" ht="12.5">
      <c r="A280" s="204"/>
      <c r="B280" s="146" t="str">
        <f t="shared" si="0"/>
        <v/>
      </c>
      <c r="C280" s="173"/>
      <c r="D280" s="178"/>
      <c r="E280" s="217"/>
      <c r="F280" s="218"/>
      <c r="G280" s="206"/>
      <c r="H280" s="164"/>
      <c r="I280" s="165"/>
      <c r="J280" s="241"/>
      <c r="K280" s="242"/>
    </row>
    <row r="281" spans="1:11" ht="12.5">
      <c r="A281" s="204"/>
      <c r="B281" s="146" t="str">
        <f t="shared" si="0"/>
        <v/>
      </c>
      <c r="C281" s="173"/>
      <c r="D281" s="178"/>
      <c r="E281" s="217"/>
      <c r="F281" s="218"/>
      <c r="G281" s="206"/>
      <c r="H281" s="164"/>
      <c r="I281" s="165"/>
      <c r="J281" s="241"/>
      <c r="K281" s="242"/>
    </row>
    <row r="282" spans="1:11" ht="12.5">
      <c r="A282" s="204"/>
      <c r="B282" s="146" t="str">
        <f t="shared" si="0"/>
        <v/>
      </c>
      <c r="C282" s="173"/>
      <c r="D282" s="178"/>
      <c r="E282" s="217"/>
      <c r="F282" s="218"/>
      <c r="G282" s="206"/>
      <c r="H282" s="164"/>
      <c r="I282" s="165"/>
      <c r="J282" s="241"/>
      <c r="K282" s="242"/>
    </row>
    <row r="283" spans="1:11" ht="12.5">
      <c r="A283" s="204"/>
      <c r="B283" s="146" t="str">
        <f t="shared" si="0"/>
        <v/>
      </c>
      <c r="C283" s="173"/>
      <c r="D283" s="178"/>
      <c r="E283" s="217"/>
      <c r="F283" s="218"/>
      <c r="G283" s="206"/>
      <c r="H283" s="164"/>
      <c r="I283" s="165"/>
      <c r="J283" s="241"/>
      <c r="K283" s="242"/>
    </row>
    <row r="284" spans="1:11" ht="12.5">
      <c r="A284" s="204"/>
      <c r="B284" s="146" t="str">
        <f t="shared" si="0"/>
        <v/>
      </c>
      <c r="C284" s="173"/>
      <c r="D284" s="178"/>
      <c r="E284" s="217"/>
      <c r="F284" s="218"/>
      <c r="G284" s="206"/>
      <c r="H284" s="164"/>
      <c r="I284" s="165"/>
      <c r="J284" s="241"/>
      <c r="K284" s="242"/>
    </row>
    <row r="285" spans="1:11" ht="12.5">
      <c r="A285" s="204"/>
      <c r="B285" s="146" t="str">
        <f t="shared" si="0"/>
        <v/>
      </c>
      <c r="C285" s="173"/>
      <c r="D285" s="178"/>
      <c r="E285" s="217"/>
      <c r="F285" s="218"/>
      <c r="G285" s="206"/>
      <c r="H285" s="164"/>
      <c r="I285" s="165"/>
      <c r="J285" s="241"/>
      <c r="K285" s="242"/>
    </row>
    <row r="286" spans="1:11" ht="12.5">
      <c r="A286" s="204"/>
      <c r="B286" s="146" t="str">
        <f t="shared" si="0"/>
        <v/>
      </c>
      <c r="C286" s="173"/>
      <c r="D286" s="178"/>
      <c r="E286" s="217"/>
      <c r="F286" s="218"/>
      <c r="G286" s="206"/>
      <c r="H286" s="164"/>
      <c r="I286" s="165"/>
      <c r="J286" s="241"/>
      <c r="K286" s="242"/>
    </row>
    <row r="287" spans="1:11" ht="12.5">
      <c r="A287" s="204"/>
      <c r="B287" s="146" t="str">
        <f t="shared" si="0"/>
        <v/>
      </c>
      <c r="C287" s="173"/>
      <c r="D287" s="178"/>
      <c r="E287" s="217"/>
      <c r="F287" s="218"/>
      <c r="G287" s="206"/>
      <c r="H287" s="164"/>
      <c r="I287" s="165"/>
      <c r="J287" s="241"/>
      <c r="K287" s="242"/>
    </row>
    <row r="288" spans="1:11" ht="12.5">
      <c r="A288" s="204"/>
      <c r="B288" s="146" t="str">
        <f t="shared" si="0"/>
        <v/>
      </c>
      <c r="C288" s="173"/>
      <c r="D288" s="178"/>
      <c r="E288" s="217"/>
      <c r="F288" s="218"/>
      <c r="G288" s="206"/>
      <c r="H288" s="164"/>
      <c r="I288" s="165"/>
      <c r="J288" s="241"/>
      <c r="K288" s="242"/>
    </row>
    <row r="289" spans="1:11" ht="12.5">
      <c r="A289" s="204"/>
      <c r="B289" s="146" t="str">
        <f t="shared" si="0"/>
        <v/>
      </c>
      <c r="C289" s="173"/>
      <c r="D289" s="178"/>
      <c r="E289" s="217"/>
      <c r="F289" s="218"/>
      <c r="G289" s="206"/>
      <c r="H289" s="164"/>
      <c r="I289" s="165"/>
      <c r="J289" s="241"/>
      <c r="K289" s="242"/>
    </row>
    <row r="290" spans="1:11" ht="12.5">
      <c r="A290" s="204"/>
      <c r="B290" s="146" t="str">
        <f t="shared" si="0"/>
        <v/>
      </c>
      <c r="C290" s="173"/>
      <c r="D290" s="178"/>
      <c r="E290" s="217"/>
      <c r="F290" s="218"/>
      <c r="G290" s="206"/>
      <c r="H290" s="164"/>
      <c r="I290" s="165"/>
      <c r="J290" s="241"/>
      <c r="K290" s="242"/>
    </row>
    <row r="291" spans="1:11" ht="12.5">
      <c r="A291" s="204"/>
      <c r="B291" s="146" t="str">
        <f t="shared" si="0"/>
        <v/>
      </c>
      <c r="C291" s="173"/>
      <c r="D291" s="178"/>
      <c r="E291" s="217"/>
      <c r="F291" s="218"/>
      <c r="G291" s="206"/>
      <c r="H291" s="164"/>
      <c r="I291" s="165"/>
      <c r="J291" s="241"/>
      <c r="K291" s="242"/>
    </row>
    <row r="292" spans="1:11" ht="12.5">
      <c r="A292" s="204"/>
      <c r="B292" s="146" t="str">
        <f t="shared" si="0"/>
        <v/>
      </c>
      <c r="C292" s="173"/>
      <c r="D292" s="178"/>
      <c r="E292" s="217"/>
      <c r="F292" s="218"/>
      <c r="G292" s="206"/>
      <c r="H292" s="164"/>
      <c r="I292" s="165"/>
      <c r="J292" s="241"/>
      <c r="K292" s="242"/>
    </row>
    <row r="293" spans="1:11" ht="12.5">
      <c r="A293" s="204"/>
      <c r="B293" s="146" t="str">
        <f t="shared" si="0"/>
        <v/>
      </c>
      <c r="C293" s="173"/>
      <c r="D293" s="178"/>
      <c r="E293" s="217"/>
      <c r="F293" s="218"/>
      <c r="G293" s="206"/>
      <c r="H293" s="164"/>
      <c r="I293" s="165"/>
      <c r="J293" s="241"/>
      <c r="K293" s="242"/>
    </row>
    <row r="294" spans="1:11" ht="12.5">
      <c r="A294" s="204"/>
      <c r="B294" s="146" t="str">
        <f t="shared" si="0"/>
        <v/>
      </c>
      <c r="C294" s="173"/>
      <c r="D294" s="178"/>
      <c r="E294" s="217"/>
      <c r="F294" s="218"/>
      <c r="G294" s="206"/>
      <c r="H294" s="164"/>
      <c r="I294" s="165"/>
      <c r="J294" s="241"/>
      <c r="K294" s="242"/>
    </row>
    <row r="295" spans="1:11" ht="12.5">
      <c r="A295" s="204"/>
      <c r="B295" s="146" t="str">
        <f t="shared" si="0"/>
        <v/>
      </c>
      <c r="C295" s="173"/>
      <c r="D295" s="178"/>
      <c r="E295" s="217"/>
      <c r="F295" s="218"/>
      <c r="G295" s="206"/>
      <c r="H295" s="164"/>
      <c r="I295" s="165"/>
      <c r="J295" s="241"/>
      <c r="K295" s="242"/>
    </row>
    <row r="296" spans="1:11" ht="12.5">
      <c r="A296" s="204"/>
      <c r="B296" s="146" t="str">
        <f t="shared" si="0"/>
        <v/>
      </c>
      <c r="C296" s="173"/>
      <c r="D296" s="178"/>
      <c r="E296" s="217"/>
      <c r="F296" s="218"/>
      <c r="G296" s="206"/>
      <c r="H296" s="164"/>
      <c r="I296" s="165"/>
      <c r="J296" s="241"/>
      <c r="K296" s="242"/>
    </row>
    <row r="297" spans="1:11" ht="12.5">
      <c r="A297" s="204"/>
      <c r="B297" s="146" t="str">
        <f t="shared" si="0"/>
        <v/>
      </c>
      <c r="C297" s="173"/>
      <c r="D297" s="178"/>
      <c r="E297" s="217"/>
      <c r="F297" s="218"/>
      <c r="G297" s="206"/>
      <c r="H297" s="164"/>
      <c r="I297" s="165"/>
      <c r="J297" s="241"/>
      <c r="K297" s="242"/>
    </row>
    <row r="298" spans="1:11" ht="12.5">
      <c r="A298" s="204"/>
      <c r="B298" s="146" t="str">
        <f t="shared" si="0"/>
        <v/>
      </c>
      <c r="C298" s="173"/>
      <c r="D298" s="178"/>
      <c r="E298" s="217"/>
      <c r="F298" s="218"/>
      <c r="G298" s="206"/>
      <c r="H298" s="164"/>
      <c r="I298" s="165"/>
      <c r="J298" s="241"/>
      <c r="K298" s="242"/>
    </row>
    <row r="299" spans="1:11" ht="12.5">
      <c r="A299" s="204"/>
      <c r="B299" s="146" t="str">
        <f t="shared" si="0"/>
        <v/>
      </c>
      <c r="C299" s="173"/>
      <c r="D299" s="178"/>
      <c r="E299" s="217"/>
      <c r="F299" s="218"/>
      <c r="G299" s="206"/>
      <c r="H299" s="164"/>
      <c r="I299" s="165"/>
      <c r="J299" s="241"/>
      <c r="K299" s="242"/>
    </row>
    <row r="300" spans="1:11" ht="12.5">
      <c r="A300" s="204"/>
      <c r="B300" s="146" t="str">
        <f t="shared" si="0"/>
        <v/>
      </c>
      <c r="C300" s="173"/>
      <c r="D300" s="178"/>
      <c r="E300" s="217"/>
      <c r="F300" s="218"/>
      <c r="G300" s="206"/>
      <c r="H300" s="164"/>
      <c r="I300" s="165"/>
      <c r="J300" s="241"/>
      <c r="K300" s="242"/>
    </row>
    <row r="301" spans="1:11" ht="12.5">
      <c r="A301" s="204"/>
      <c r="B301" s="146" t="str">
        <f t="shared" si="0"/>
        <v/>
      </c>
      <c r="C301" s="173"/>
      <c r="D301" s="178"/>
      <c r="E301" s="217"/>
      <c r="F301" s="218"/>
      <c r="G301" s="206"/>
      <c r="H301" s="164"/>
      <c r="I301" s="165"/>
      <c r="J301" s="241"/>
      <c r="K301" s="242"/>
    </row>
    <row r="302" spans="1:11" ht="12.5">
      <c r="A302" s="204"/>
      <c r="B302" s="146" t="str">
        <f t="shared" si="0"/>
        <v/>
      </c>
      <c r="C302" s="173"/>
      <c r="D302" s="178"/>
      <c r="E302" s="217"/>
      <c r="F302" s="218"/>
      <c r="G302" s="206"/>
      <c r="H302" s="164"/>
      <c r="I302" s="165"/>
      <c r="J302" s="241"/>
      <c r="K302" s="242"/>
    </row>
    <row r="303" spans="1:11" ht="12.5">
      <c r="A303" s="204"/>
      <c r="B303" s="146" t="str">
        <f t="shared" si="0"/>
        <v/>
      </c>
      <c r="C303" s="173"/>
      <c r="D303" s="178"/>
      <c r="E303" s="217"/>
      <c r="F303" s="218"/>
      <c r="G303" s="206"/>
      <c r="H303" s="164"/>
      <c r="I303" s="165"/>
      <c r="J303" s="241"/>
      <c r="K303" s="242"/>
    </row>
    <row r="304" spans="1:11" ht="12.5">
      <c r="A304" s="204"/>
      <c r="B304" s="146" t="str">
        <f t="shared" si="0"/>
        <v/>
      </c>
      <c r="C304" s="173"/>
      <c r="D304" s="178"/>
      <c r="E304" s="217"/>
      <c r="F304" s="218"/>
      <c r="G304" s="206"/>
      <c r="H304" s="164"/>
      <c r="I304" s="165"/>
      <c r="J304" s="241"/>
      <c r="K304" s="242"/>
    </row>
    <row r="305" spans="1:11" ht="12.5">
      <c r="A305" s="204"/>
      <c r="B305" s="146" t="str">
        <f t="shared" si="0"/>
        <v/>
      </c>
      <c r="C305" s="173"/>
      <c r="D305" s="178"/>
      <c r="E305" s="217"/>
      <c r="F305" s="218"/>
      <c r="G305" s="206"/>
      <c r="H305" s="164"/>
      <c r="I305" s="165"/>
      <c r="J305" s="241"/>
      <c r="K305" s="242"/>
    </row>
    <row r="306" spans="1:11" ht="12.5">
      <c r="A306" s="204"/>
      <c r="B306" s="146" t="str">
        <f t="shared" si="0"/>
        <v/>
      </c>
      <c r="C306" s="173"/>
      <c r="D306" s="178"/>
      <c r="E306" s="217"/>
      <c r="F306" s="218"/>
      <c r="G306" s="206"/>
      <c r="H306" s="164"/>
      <c r="I306" s="165"/>
      <c r="J306" s="241"/>
      <c r="K306" s="242"/>
    </row>
    <row r="307" spans="1:11" ht="12.5">
      <c r="A307" s="204"/>
      <c r="B307" s="146" t="str">
        <f t="shared" si="0"/>
        <v/>
      </c>
      <c r="C307" s="173"/>
      <c r="D307" s="178"/>
      <c r="E307" s="217"/>
      <c r="F307" s="218"/>
      <c r="G307" s="206"/>
      <c r="H307" s="164"/>
      <c r="I307" s="165"/>
      <c r="J307" s="241"/>
      <c r="K307" s="242"/>
    </row>
    <row r="308" spans="1:11" ht="12.5">
      <c r="A308" s="204"/>
      <c r="B308" s="146" t="str">
        <f t="shared" si="0"/>
        <v/>
      </c>
      <c r="C308" s="173"/>
      <c r="D308" s="178"/>
      <c r="E308" s="217"/>
      <c r="F308" s="218"/>
      <c r="G308" s="206"/>
      <c r="H308" s="164"/>
      <c r="I308" s="165"/>
      <c r="J308" s="241"/>
      <c r="K308" s="242"/>
    </row>
    <row r="309" spans="1:11" ht="12.5">
      <c r="A309" s="204"/>
      <c r="B309" s="146" t="str">
        <f t="shared" si="0"/>
        <v/>
      </c>
      <c r="C309" s="173"/>
      <c r="D309" s="178"/>
      <c r="E309" s="217"/>
      <c r="F309" s="218"/>
      <c r="G309" s="206"/>
      <c r="H309" s="164"/>
      <c r="I309" s="165"/>
      <c r="J309" s="241"/>
      <c r="K309" s="242"/>
    </row>
    <row r="310" spans="1:11" ht="12.5">
      <c r="A310" s="204"/>
      <c r="B310" s="146" t="str">
        <f t="shared" si="0"/>
        <v/>
      </c>
      <c r="C310" s="173"/>
      <c r="D310" s="178"/>
      <c r="E310" s="217"/>
      <c r="F310" s="218"/>
      <c r="G310" s="206"/>
      <c r="H310" s="164"/>
      <c r="I310" s="165"/>
      <c r="J310" s="241"/>
      <c r="K310" s="242"/>
    </row>
    <row r="311" spans="1:11" ht="12.5">
      <c r="A311" s="204"/>
      <c r="B311" s="146" t="str">
        <f t="shared" si="0"/>
        <v/>
      </c>
      <c r="C311" s="173"/>
      <c r="D311" s="178"/>
      <c r="E311" s="217"/>
      <c r="F311" s="218"/>
      <c r="G311" s="206"/>
      <c r="H311" s="164"/>
      <c r="I311" s="165"/>
      <c r="J311" s="241"/>
      <c r="K311" s="242"/>
    </row>
    <row r="312" spans="1:11" ht="12.5">
      <c r="A312" s="204"/>
      <c r="B312" s="146" t="str">
        <f t="shared" si="0"/>
        <v/>
      </c>
      <c r="C312" s="173"/>
      <c r="D312" s="178"/>
      <c r="E312" s="217"/>
      <c r="F312" s="218"/>
      <c r="G312" s="206"/>
      <c r="H312" s="164"/>
      <c r="I312" s="165"/>
      <c r="J312" s="241"/>
      <c r="K312" s="242"/>
    </row>
    <row r="313" spans="1:11" ht="12.5">
      <c r="A313" s="204"/>
      <c r="B313" s="146" t="str">
        <f t="shared" si="0"/>
        <v/>
      </c>
      <c r="C313" s="173"/>
      <c r="D313" s="178"/>
      <c r="E313" s="217"/>
      <c r="F313" s="218"/>
      <c r="G313" s="206"/>
      <c r="H313" s="164"/>
      <c r="I313" s="165"/>
      <c r="J313" s="241"/>
      <c r="K313" s="242"/>
    </row>
    <row r="314" spans="1:11" ht="12.5">
      <c r="A314" s="204"/>
      <c r="B314" s="146" t="str">
        <f t="shared" si="0"/>
        <v/>
      </c>
      <c r="C314" s="173"/>
      <c r="D314" s="178"/>
      <c r="E314" s="217"/>
      <c r="F314" s="218"/>
      <c r="G314" s="206"/>
      <c r="H314" s="164"/>
      <c r="I314" s="165"/>
      <c r="J314" s="241"/>
      <c r="K314" s="242"/>
    </row>
    <row r="315" spans="1:11" ht="12.5">
      <c r="A315" s="204"/>
      <c r="B315" s="146" t="str">
        <f t="shared" si="0"/>
        <v/>
      </c>
      <c r="C315" s="173"/>
      <c r="D315" s="178"/>
      <c r="E315" s="217"/>
      <c r="F315" s="218"/>
      <c r="G315" s="206"/>
      <c r="H315" s="164"/>
      <c r="I315" s="165"/>
      <c r="J315" s="241"/>
      <c r="K315" s="242"/>
    </row>
    <row r="316" spans="1:11" ht="12.5">
      <c r="A316" s="204"/>
      <c r="B316" s="146" t="str">
        <f t="shared" si="0"/>
        <v/>
      </c>
      <c r="C316" s="173"/>
      <c r="D316" s="178"/>
      <c r="E316" s="217"/>
      <c r="F316" s="218"/>
      <c r="G316" s="206"/>
      <c r="H316" s="164"/>
      <c r="I316" s="165"/>
      <c r="J316" s="241"/>
      <c r="K316" s="242"/>
    </row>
    <row r="317" spans="1:11" ht="12.5">
      <c r="A317" s="204"/>
      <c r="B317" s="146" t="str">
        <f t="shared" si="0"/>
        <v/>
      </c>
      <c r="C317" s="173"/>
      <c r="D317" s="178"/>
      <c r="E317" s="217"/>
      <c r="F317" s="218"/>
      <c r="G317" s="206"/>
      <c r="H317" s="164"/>
      <c r="I317" s="165"/>
      <c r="J317" s="241"/>
      <c r="K317" s="242"/>
    </row>
    <row r="318" spans="1:11" ht="12.5">
      <c r="A318" s="204"/>
      <c r="B318" s="146" t="str">
        <f t="shared" si="0"/>
        <v/>
      </c>
      <c r="C318" s="173"/>
      <c r="D318" s="178"/>
      <c r="E318" s="217"/>
      <c r="F318" s="218"/>
      <c r="G318" s="206"/>
      <c r="H318" s="164"/>
      <c r="I318" s="165"/>
      <c r="J318" s="241"/>
      <c r="K318" s="242"/>
    </row>
    <row r="319" spans="1:11" ht="12.5">
      <c r="A319" s="204"/>
      <c r="B319" s="146" t="str">
        <f t="shared" si="0"/>
        <v/>
      </c>
      <c r="C319" s="173"/>
      <c r="D319" s="178"/>
      <c r="E319" s="217"/>
      <c r="F319" s="218"/>
      <c r="G319" s="206"/>
      <c r="H319" s="164"/>
      <c r="I319" s="165"/>
      <c r="J319" s="241"/>
      <c r="K319" s="242"/>
    </row>
    <row r="320" spans="1:11" ht="12.5">
      <c r="A320" s="204"/>
      <c r="B320" s="146" t="str">
        <f t="shared" si="0"/>
        <v/>
      </c>
      <c r="C320" s="173"/>
      <c r="D320" s="178"/>
      <c r="E320" s="217"/>
      <c r="F320" s="218"/>
      <c r="G320" s="206"/>
      <c r="H320" s="164"/>
      <c r="I320" s="165"/>
      <c r="J320" s="241"/>
      <c r="K320" s="242"/>
    </row>
    <row r="321" spans="1:11" ht="12.5">
      <c r="A321" s="204"/>
      <c r="B321" s="146" t="str">
        <f t="shared" si="0"/>
        <v/>
      </c>
      <c r="C321" s="173"/>
      <c r="D321" s="178"/>
      <c r="E321" s="217"/>
      <c r="F321" s="218"/>
      <c r="G321" s="206"/>
      <c r="H321" s="164"/>
      <c r="I321" s="165"/>
      <c r="J321" s="241"/>
      <c r="K321" s="242"/>
    </row>
    <row r="322" spans="1:11" ht="12.5">
      <c r="A322" s="204"/>
      <c r="B322" s="146" t="str">
        <f t="shared" si="0"/>
        <v/>
      </c>
      <c r="C322" s="173"/>
      <c r="D322" s="178"/>
      <c r="E322" s="217"/>
      <c r="F322" s="218"/>
      <c r="G322" s="206"/>
      <c r="H322" s="164"/>
      <c r="I322" s="165"/>
      <c r="J322" s="241"/>
      <c r="K322" s="242"/>
    </row>
    <row r="323" spans="1:11" ht="12.5">
      <c r="A323" s="204"/>
      <c r="B323" s="146" t="str">
        <f t="shared" si="0"/>
        <v/>
      </c>
      <c r="C323" s="173"/>
      <c r="D323" s="178"/>
      <c r="E323" s="217"/>
      <c r="F323" s="218"/>
      <c r="G323" s="206"/>
      <c r="H323" s="164"/>
      <c r="I323" s="165"/>
      <c r="J323" s="241"/>
      <c r="K323" s="242"/>
    </row>
    <row r="324" spans="1:11" ht="12.5">
      <c r="A324" s="204"/>
      <c r="B324" s="146" t="str">
        <f t="shared" si="0"/>
        <v/>
      </c>
      <c r="C324" s="173"/>
      <c r="D324" s="178"/>
      <c r="E324" s="217"/>
      <c r="F324" s="218"/>
      <c r="G324" s="206"/>
      <c r="H324" s="164"/>
      <c r="I324" s="165"/>
      <c r="J324" s="241"/>
      <c r="K324" s="242"/>
    </row>
    <row r="325" spans="1:11" ht="12.5">
      <c r="A325" s="204"/>
      <c r="B325" s="146" t="str">
        <f t="shared" si="0"/>
        <v/>
      </c>
      <c r="C325" s="173"/>
      <c r="D325" s="178"/>
      <c r="E325" s="217"/>
      <c r="F325" s="218"/>
      <c r="G325" s="206"/>
      <c r="H325" s="164"/>
      <c r="I325" s="165"/>
      <c r="J325" s="241"/>
      <c r="K325" s="242"/>
    </row>
    <row r="326" spans="1:11" ht="12.5">
      <c r="A326" s="204"/>
      <c r="B326" s="146" t="str">
        <f t="shared" si="0"/>
        <v/>
      </c>
      <c r="C326" s="173"/>
      <c r="D326" s="178"/>
      <c r="E326" s="217"/>
      <c r="F326" s="218"/>
      <c r="G326" s="206"/>
      <c r="H326" s="164"/>
      <c r="I326" s="165"/>
      <c r="J326" s="241"/>
      <c r="K326" s="242"/>
    </row>
    <row r="327" spans="1:11" ht="12.5">
      <c r="A327" s="204"/>
      <c r="B327" s="146" t="str">
        <f t="shared" si="0"/>
        <v/>
      </c>
      <c r="C327" s="173"/>
      <c r="D327" s="178"/>
      <c r="E327" s="217"/>
      <c r="F327" s="218"/>
      <c r="G327" s="206"/>
      <c r="H327" s="164"/>
      <c r="I327" s="165"/>
      <c r="J327" s="241"/>
      <c r="K327" s="242"/>
    </row>
    <row r="328" spans="1:11" ht="12.5">
      <c r="A328" s="204"/>
      <c r="B328" s="146" t="str">
        <f t="shared" si="0"/>
        <v/>
      </c>
      <c r="C328" s="173"/>
      <c r="D328" s="178"/>
      <c r="E328" s="217"/>
      <c r="F328" s="218"/>
      <c r="G328" s="206"/>
      <c r="H328" s="164"/>
      <c r="I328" s="165"/>
      <c r="J328" s="241"/>
      <c r="K328" s="242"/>
    </row>
    <row r="329" spans="1:11" ht="12.5">
      <c r="A329" s="204"/>
      <c r="B329" s="146" t="str">
        <f t="shared" si="0"/>
        <v/>
      </c>
      <c r="C329" s="173"/>
      <c r="D329" s="178"/>
      <c r="E329" s="217"/>
      <c r="F329" s="218"/>
      <c r="G329" s="206"/>
      <c r="H329" s="164"/>
      <c r="I329" s="165"/>
      <c r="J329" s="241"/>
      <c r="K329" s="242"/>
    </row>
    <row r="330" spans="1:11" ht="12.5">
      <c r="A330" s="204"/>
      <c r="B330" s="146" t="str">
        <f t="shared" si="0"/>
        <v/>
      </c>
      <c r="C330" s="173"/>
      <c r="D330" s="178"/>
      <c r="E330" s="217"/>
      <c r="F330" s="218"/>
      <c r="G330" s="206"/>
      <c r="H330" s="164"/>
      <c r="I330" s="165"/>
      <c r="J330" s="241"/>
      <c r="K330" s="242"/>
    </row>
    <row r="331" spans="1:11" ht="12.5">
      <c r="A331" s="204"/>
      <c r="B331" s="146" t="str">
        <f t="shared" si="0"/>
        <v/>
      </c>
      <c r="C331" s="173"/>
      <c r="D331" s="178"/>
      <c r="E331" s="217"/>
      <c r="F331" s="218"/>
      <c r="G331" s="206"/>
      <c r="H331" s="164"/>
      <c r="I331" s="165"/>
      <c r="J331" s="241"/>
      <c r="K331" s="242"/>
    </row>
    <row r="332" spans="1:11" ht="12.5">
      <c r="A332" s="204"/>
      <c r="B332" s="146" t="str">
        <f t="shared" si="0"/>
        <v/>
      </c>
      <c r="C332" s="173"/>
      <c r="D332" s="178"/>
      <c r="E332" s="217"/>
      <c r="F332" s="218"/>
      <c r="G332" s="206"/>
      <c r="H332" s="164"/>
      <c r="I332" s="165"/>
      <c r="J332" s="241"/>
      <c r="K332" s="242"/>
    </row>
    <row r="333" spans="1:11" ht="12.5">
      <c r="A333" s="204"/>
      <c r="B333" s="146" t="str">
        <f t="shared" si="0"/>
        <v/>
      </c>
      <c r="C333" s="173"/>
      <c r="D333" s="178"/>
      <c r="E333" s="217"/>
      <c r="F333" s="218"/>
      <c r="G333" s="206"/>
      <c r="H333" s="164"/>
      <c r="I333" s="165"/>
      <c r="J333" s="241"/>
      <c r="K333" s="242"/>
    </row>
    <row r="334" spans="1:11" ht="12.5">
      <c r="A334" s="204"/>
      <c r="B334" s="146" t="str">
        <f t="shared" si="0"/>
        <v/>
      </c>
      <c r="C334" s="173"/>
      <c r="D334" s="178"/>
      <c r="E334" s="217"/>
      <c r="F334" s="218"/>
      <c r="G334" s="206"/>
      <c r="H334" s="164"/>
      <c r="I334" s="165"/>
      <c r="J334" s="241"/>
      <c r="K334" s="242"/>
    </row>
    <row r="335" spans="1:11" ht="12.5">
      <c r="A335" s="204"/>
      <c r="B335" s="146" t="str">
        <f t="shared" si="0"/>
        <v/>
      </c>
      <c r="C335" s="173"/>
      <c r="D335" s="178"/>
      <c r="E335" s="217"/>
      <c r="F335" s="218"/>
      <c r="G335" s="206"/>
      <c r="H335" s="164"/>
      <c r="I335" s="165"/>
      <c r="J335" s="241"/>
      <c r="K335" s="242"/>
    </row>
    <row r="336" spans="1:11" ht="12.5">
      <c r="A336" s="204"/>
      <c r="B336" s="146" t="str">
        <f t="shared" si="0"/>
        <v/>
      </c>
      <c r="C336" s="173"/>
      <c r="D336" s="178"/>
      <c r="E336" s="217"/>
      <c r="F336" s="218"/>
      <c r="G336" s="206"/>
      <c r="H336" s="164"/>
      <c r="I336" s="165"/>
      <c r="J336" s="241"/>
      <c r="K336" s="242"/>
    </row>
    <row r="337" spans="1:11" ht="12.5">
      <c r="A337" s="204"/>
      <c r="B337" s="146" t="str">
        <f t="shared" si="0"/>
        <v/>
      </c>
      <c r="C337" s="173"/>
      <c r="D337" s="178"/>
      <c r="E337" s="217"/>
      <c r="F337" s="218"/>
      <c r="G337" s="206"/>
      <c r="H337" s="164"/>
      <c r="I337" s="165"/>
      <c r="J337" s="241"/>
      <c r="K337" s="242"/>
    </row>
    <row r="338" spans="1:11" ht="12.5">
      <c r="A338" s="204"/>
      <c r="B338" s="146" t="str">
        <f t="shared" si="0"/>
        <v/>
      </c>
      <c r="C338" s="173"/>
      <c r="D338" s="178"/>
      <c r="E338" s="217"/>
      <c r="F338" s="218"/>
      <c r="G338" s="206"/>
      <c r="H338" s="164"/>
      <c r="I338" s="165"/>
      <c r="J338" s="241"/>
      <c r="K338" s="242"/>
    </row>
    <row r="339" spans="1:11" ht="12.5">
      <c r="A339" s="204"/>
      <c r="B339" s="146" t="str">
        <f t="shared" si="0"/>
        <v/>
      </c>
      <c r="C339" s="173"/>
      <c r="D339" s="178"/>
      <c r="E339" s="217"/>
      <c r="F339" s="218"/>
      <c r="G339" s="206"/>
      <c r="H339" s="164"/>
      <c r="I339" s="165"/>
      <c r="J339" s="241"/>
      <c r="K339" s="242"/>
    </row>
    <row r="340" spans="1:11" ht="12.5">
      <c r="A340" s="204"/>
      <c r="B340" s="146" t="str">
        <f t="shared" si="0"/>
        <v/>
      </c>
      <c r="C340" s="173"/>
      <c r="D340" s="178"/>
      <c r="E340" s="217"/>
      <c r="F340" s="218"/>
      <c r="G340" s="206"/>
      <c r="H340" s="164"/>
      <c r="I340" s="165"/>
      <c r="J340" s="241"/>
      <c r="K340" s="242"/>
    </row>
    <row r="341" spans="1:11" ht="12.5">
      <c r="A341" s="204"/>
      <c r="B341" s="146" t="str">
        <f t="shared" si="0"/>
        <v/>
      </c>
      <c r="C341" s="173"/>
      <c r="D341" s="178"/>
      <c r="E341" s="217"/>
      <c r="F341" s="218"/>
      <c r="G341" s="206"/>
      <c r="H341" s="164"/>
      <c r="I341" s="165"/>
      <c r="J341" s="241"/>
      <c r="K341" s="242"/>
    </row>
    <row r="342" spans="1:11" ht="12.5">
      <c r="A342" s="204"/>
      <c r="B342" s="146" t="str">
        <f t="shared" si="0"/>
        <v/>
      </c>
      <c r="C342" s="173"/>
      <c r="D342" s="178"/>
      <c r="E342" s="217"/>
      <c r="F342" s="218"/>
      <c r="G342" s="206"/>
      <c r="H342" s="164"/>
      <c r="I342" s="165"/>
      <c r="J342" s="241"/>
      <c r="K342" s="242"/>
    </row>
    <row r="343" spans="1:11" ht="12.5">
      <c r="A343" s="204"/>
      <c r="B343" s="146" t="str">
        <f t="shared" si="0"/>
        <v/>
      </c>
      <c r="C343" s="173"/>
      <c r="D343" s="178"/>
      <c r="E343" s="217"/>
      <c r="F343" s="218"/>
      <c r="G343" s="206"/>
      <c r="H343" s="164"/>
      <c r="I343" s="165"/>
      <c r="J343" s="241"/>
      <c r="K343" s="242"/>
    </row>
    <row r="344" spans="1:11" ht="12.5">
      <c r="A344" s="204"/>
      <c r="B344" s="146" t="str">
        <f t="shared" si="0"/>
        <v/>
      </c>
      <c r="C344" s="173"/>
      <c r="D344" s="178"/>
      <c r="E344" s="217"/>
      <c r="F344" s="218"/>
      <c r="G344" s="206"/>
      <c r="H344" s="164"/>
      <c r="I344" s="165"/>
      <c r="J344" s="241"/>
      <c r="K344" s="242"/>
    </row>
    <row r="345" spans="1:11" ht="12.5">
      <c r="A345" s="204"/>
      <c r="B345" s="146" t="str">
        <f t="shared" si="0"/>
        <v/>
      </c>
      <c r="C345" s="173"/>
      <c r="D345" s="178"/>
      <c r="E345" s="217"/>
      <c r="F345" s="218"/>
      <c r="G345" s="206"/>
      <c r="H345" s="164"/>
      <c r="I345" s="165"/>
      <c r="J345" s="241"/>
      <c r="K345" s="242"/>
    </row>
    <row r="346" spans="1:11" ht="12.5">
      <c r="A346" s="204"/>
      <c r="B346" s="146" t="str">
        <f t="shared" si="0"/>
        <v/>
      </c>
      <c r="C346" s="173"/>
      <c r="D346" s="178"/>
      <c r="E346" s="217"/>
      <c r="F346" s="218"/>
      <c r="G346" s="206"/>
      <c r="H346" s="164"/>
      <c r="I346" s="165"/>
      <c r="J346" s="241"/>
      <c r="K346" s="242"/>
    </row>
    <row r="347" spans="1:11" ht="12.5">
      <c r="A347" s="204"/>
      <c r="B347" s="146" t="str">
        <f t="shared" si="0"/>
        <v/>
      </c>
      <c r="C347" s="173"/>
      <c r="D347" s="178"/>
      <c r="E347" s="217"/>
      <c r="F347" s="218"/>
      <c r="G347" s="206"/>
      <c r="H347" s="164"/>
      <c r="I347" s="165"/>
      <c r="J347" s="241"/>
      <c r="K347" s="242"/>
    </row>
    <row r="348" spans="1:11" ht="12.5">
      <c r="A348" s="204"/>
      <c r="B348" s="146" t="str">
        <f t="shared" si="0"/>
        <v/>
      </c>
      <c r="C348" s="173"/>
      <c r="D348" s="178"/>
      <c r="E348" s="217"/>
      <c r="F348" s="218"/>
      <c r="G348" s="206"/>
      <c r="H348" s="164"/>
      <c r="I348" s="165"/>
      <c r="J348" s="241"/>
      <c r="K348" s="242"/>
    </row>
    <row r="349" spans="1:11" ht="12.5">
      <c r="A349" s="204"/>
      <c r="B349" s="146" t="str">
        <f t="shared" si="0"/>
        <v/>
      </c>
      <c r="C349" s="173"/>
      <c r="D349" s="178"/>
      <c r="E349" s="217"/>
      <c r="F349" s="218"/>
      <c r="G349" s="206"/>
      <c r="H349" s="164"/>
      <c r="I349" s="165"/>
      <c r="J349" s="241"/>
      <c r="K349" s="242"/>
    </row>
    <row r="350" spans="1:11" ht="12.5">
      <c r="A350" s="204"/>
      <c r="B350" s="146" t="str">
        <f t="shared" si="0"/>
        <v/>
      </c>
      <c r="C350" s="173"/>
      <c r="D350" s="178"/>
      <c r="E350" s="217"/>
      <c r="F350" s="218"/>
      <c r="G350" s="206"/>
      <c r="H350" s="164"/>
      <c r="I350" s="165"/>
      <c r="J350" s="241"/>
      <c r="K350" s="242"/>
    </row>
    <row r="351" spans="1:11" ht="12.5">
      <c r="A351" s="204"/>
      <c r="B351" s="146" t="str">
        <f t="shared" si="0"/>
        <v/>
      </c>
      <c r="C351" s="173"/>
      <c r="D351" s="178"/>
      <c r="E351" s="217"/>
      <c r="F351" s="218"/>
      <c r="G351" s="206"/>
      <c r="H351" s="164"/>
      <c r="I351" s="165"/>
      <c r="J351" s="241"/>
      <c r="K351" s="242"/>
    </row>
    <row r="352" spans="1:11" ht="12.5">
      <c r="A352" s="204"/>
      <c r="B352" s="146" t="str">
        <f t="shared" si="0"/>
        <v/>
      </c>
      <c r="C352" s="173"/>
      <c r="D352" s="178"/>
      <c r="E352" s="217"/>
      <c r="F352" s="218"/>
      <c r="G352" s="206"/>
      <c r="H352" s="164"/>
      <c r="I352" s="165"/>
      <c r="J352" s="241"/>
      <c r="K352" s="242"/>
    </row>
    <row r="353" spans="1:11" ht="12.5">
      <c r="A353" s="204"/>
      <c r="B353" s="146" t="str">
        <f t="shared" si="0"/>
        <v/>
      </c>
      <c r="C353" s="173"/>
      <c r="D353" s="178"/>
      <c r="E353" s="217"/>
      <c r="F353" s="218"/>
      <c r="G353" s="206"/>
      <c r="H353" s="164"/>
      <c r="I353" s="165"/>
      <c r="J353" s="241"/>
      <c r="K353" s="242"/>
    </row>
    <row r="354" spans="1:11" ht="12.5">
      <c r="A354" s="204"/>
      <c r="B354" s="146" t="str">
        <f t="shared" si="0"/>
        <v/>
      </c>
      <c r="C354" s="173"/>
      <c r="D354" s="178"/>
      <c r="E354" s="217"/>
      <c r="F354" s="218"/>
      <c r="G354" s="206"/>
      <c r="H354" s="164"/>
      <c r="I354" s="165"/>
      <c r="J354" s="241"/>
      <c r="K354" s="242"/>
    </row>
    <row r="355" spans="1:11" ht="12.5">
      <c r="A355" s="204"/>
      <c r="B355" s="146" t="str">
        <f t="shared" si="0"/>
        <v/>
      </c>
      <c r="C355" s="173"/>
      <c r="D355" s="178"/>
      <c r="E355" s="217"/>
      <c r="F355" s="218"/>
      <c r="G355" s="206"/>
      <c r="H355" s="164"/>
      <c r="I355" s="165"/>
      <c r="J355" s="241"/>
      <c r="K355" s="242"/>
    </row>
    <row r="356" spans="1:11" ht="12.5">
      <c r="A356" s="204"/>
      <c r="B356" s="146" t="str">
        <f t="shared" si="0"/>
        <v/>
      </c>
      <c r="C356" s="173"/>
      <c r="D356" s="178"/>
      <c r="E356" s="217"/>
      <c r="F356" s="218"/>
      <c r="G356" s="206"/>
      <c r="H356" s="164"/>
      <c r="I356" s="165"/>
      <c r="J356" s="241"/>
      <c r="K356" s="242"/>
    </row>
    <row r="357" spans="1:11" ht="12.5">
      <c r="A357" s="204"/>
      <c r="B357" s="146" t="str">
        <f t="shared" si="0"/>
        <v/>
      </c>
      <c r="C357" s="173"/>
      <c r="D357" s="178"/>
      <c r="E357" s="217"/>
      <c r="F357" s="218"/>
      <c r="G357" s="206"/>
      <c r="H357" s="164"/>
      <c r="I357" s="165"/>
      <c r="J357" s="241"/>
      <c r="K357" s="242"/>
    </row>
    <row r="358" spans="1:11" ht="12.5">
      <c r="A358" s="204"/>
      <c r="B358" s="146" t="str">
        <f t="shared" si="0"/>
        <v/>
      </c>
      <c r="C358" s="173"/>
      <c r="D358" s="178"/>
      <c r="E358" s="217"/>
      <c r="F358" s="218"/>
      <c r="G358" s="206"/>
      <c r="H358" s="164"/>
      <c r="I358" s="165"/>
      <c r="J358" s="241"/>
      <c r="K358" s="242"/>
    </row>
    <row r="359" spans="1:11" ht="12.5">
      <c r="A359" s="204"/>
      <c r="B359" s="146" t="str">
        <f t="shared" si="0"/>
        <v/>
      </c>
      <c r="C359" s="173"/>
      <c r="D359" s="178"/>
      <c r="E359" s="217"/>
      <c r="F359" s="218"/>
      <c r="G359" s="206"/>
      <c r="H359" s="164"/>
      <c r="I359" s="165"/>
      <c r="J359" s="241"/>
      <c r="K359" s="242"/>
    </row>
    <row r="360" spans="1:11" ht="12.5">
      <c r="A360" s="204"/>
      <c r="B360" s="146" t="str">
        <f t="shared" si="0"/>
        <v/>
      </c>
      <c r="C360" s="173"/>
      <c r="D360" s="178"/>
      <c r="E360" s="217"/>
      <c r="F360" s="218"/>
      <c r="G360" s="206"/>
      <c r="H360" s="164"/>
      <c r="I360" s="165"/>
      <c r="J360" s="241"/>
      <c r="K360" s="242"/>
    </row>
    <row r="361" spans="1:11" ht="12.5">
      <c r="A361" s="204"/>
      <c r="B361" s="146" t="str">
        <f t="shared" si="0"/>
        <v/>
      </c>
      <c r="C361" s="173"/>
      <c r="D361" s="178"/>
      <c r="E361" s="217"/>
      <c r="F361" s="218"/>
      <c r="G361" s="206"/>
      <c r="H361" s="164"/>
      <c r="I361" s="165"/>
      <c r="J361" s="241"/>
      <c r="K361" s="242"/>
    </row>
    <row r="362" spans="1:11" ht="12.5">
      <c r="A362" s="204"/>
      <c r="B362" s="146" t="str">
        <f t="shared" si="0"/>
        <v/>
      </c>
      <c r="C362" s="173"/>
      <c r="D362" s="178"/>
      <c r="E362" s="217"/>
      <c r="F362" s="218"/>
      <c r="G362" s="206"/>
      <c r="H362" s="164"/>
      <c r="I362" s="165"/>
      <c r="J362" s="241"/>
      <c r="K362" s="242"/>
    </row>
    <row r="363" spans="1:11" ht="12.5">
      <c r="A363" s="204"/>
      <c r="B363" s="146" t="str">
        <f t="shared" si="0"/>
        <v/>
      </c>
      <c r="C363" s="173"/>
      <c r="D363" s="178"/>
      <c r="E363" s="217"/>
      <c r="F363" s="218"/>
      <c r="G363" s="206"/>
      <c r="H363" s="164"/>
      <c r="I363" s="165"/>
      <c r="J363" s="241"/>
      <c r="K363" s="242"/>
    </row>
    <row r="364" spans="1:11" ht="12.5">
      <c r="A364" s="204"/>
      <c r="B364" s="146" t="str">
        <f t="shared" si="0"/>
        <v/>
      </c>
      <c r="C364" s="173"/>
      <c r="D364" s="178"/>
      <c r="E364" s="217"/>
      <c r="F364" s="218"/>
      <c r="G364" s="206"/>
      <c r="H364" s="164"/>
      <c r="I364" s="165"/>
      <c r="J364" s="241"/>
      <c r="K364" s="242"/>
    </row>
    <row r="365" spans="1:11" ht="12.5">
      <c r="A365" s="204"/>
      <c r="B365" s="146" t="str">
        <f t="shared" si="0"/>
        <v/>
      </c>
      <c r="C365" s="173"/>
      <c r="D365" s="178"/>
      <c r="E365" s="217"/>
      <c r="F365" s="218"/>
      <c r="G365" s="206"/>
      <c r="H365" s="164"/>
      <c r="I365" s="165"/>
      <c r="J365" s="241"/>
      <c r="K365" s="242"/>
    </row>
    <row r="366" spans="1:11" ht="12.5">
      <c r="A366" s="204"/>
      <c r="B366" s="146" t="str">
        <f t="shared" si="0"/>
        <v/>
      </c>
      <c r="C366" s="173"/>
      <c r="D366" s="178"/>
      <c r="E366" s="217"/>
      <c r="F366" s="218"/>
      <c r="G366" s="206"/>
      <c r="H366" s="164"/>
      <c r="I366" s="165"/>
      <c r="J366" s="241"/>
      <c r="K366" s="242"/>
    </row>
    <row r="367" spans="1:11" ht="12.5">
      <c r="A367" s="204"/>
      <c r="B367" s="146" t="str">
        <f t="shared" si="0"/>
        <v/>
      </c>
      <c r="C367" s="173"/>
      <c r="D367" s="178"/>
      <c r="E367" s="217"/>
      <c r="F367" s="218"/>
      <c r="G367" s="206"/>
      <c r="H367" s="164"/>
      <c r="I367" s="165"/>
      <c r="J367" s="241"/>
      <c r="K367" s="242"/>
    </row>
    <row r="368" spans="1:11" ht="12.5">
      <c r="A368" s="204"/>
      <c r="B368" s="146" t="str">
        <f t="shared" si="0"/>
        <v/>
      </c>
      <c r="C368" s="173"/>
      <c r="D368" s="178"/>
      <c r="E368" s="217"/>
      <c r="F368" s="218"/>
      <c r="G368" s="206"/>
      <c r="H368" s="164"/>
      <c r="I368" s="165"/>
      <c r="J368" s="241"/>
      <c r="K368" s="242"/>
    </row>
    <row r="369" spans="1:11" ht="12.5">
      <c r="A369" s="204"/>
      <c r="B369" s="146" t="str">
        <f t="shared" si="0"/>
        <v/>
      </c>
      <c r="C369" s="173"/>
      <c r="D369" s="178"/>
      <c r="E369" s="217"/>
      <c r="F369" s="218"/>
      <c r="G369" s="206"/>
      <c r="H369" s="164"/>
      <c r="I369" s="165"/>
      <c r="J369" s="241"/>
      <c r="K369" s="242"/>
    </row>
    <row r="370" spans="1:11" ht="12.5">
      <c r="A370" s="204"/>
      <c r="B370" s="146" t="str">
        <f t="shared" si="0"/>
        <v/>
      </c>
      <c r="C370" s="173"/>
      <c r="D370" s="178"/>
      <c r="E370" s="217"/>
      <c r="F370" s="218"/>
      <c r="G370" s="206"/>
      <c r="H370" s="164"/>
      <c r="I370" s="165"/>
      <c r="J370" s="241"/>
      <c r="K370" s="242"/>
    </row>
    <row r="371" spans="1:11" ht="12.5">
      <c r="A371" s="204"/>
      <c r="B371" s="146" t="str">
        <f t="shared" si="0"/>
        <v/>
      </c>
      <c r="C371" s="173"/>
      <c r="D371" s="178"/>
      <c r="E371" s="217"/>
      <c r="F371" s="218"/>
      <c r="G371" s="206"/>
      <c r="H371" s="164"/>
      <c r="I371" s="165"/>
      <c r="J371" s="241"/>
      <c r="K371" s="242"/>
    </row>
    <row r="372" spans="1:11" ht="12.5">
      <c r="A372" s="204"/>
      <c r="B372" s="146" t="str">
        <f t="shared" si="0"/>
        <v/>
      </c>
      <c r="C372" s="173"/>
      <c r="D372" s="178"/>
      <c r="E372" s="217"/>
      <c r="F372" s="218"/>
      <c r="G372" s="206"/>
      <c r="H372" s="164"/>
      <c r="I372" s="165"/>
      <c r="J372" s="241"/>
      <c r="K372" s="242"/>
    </row>
    <row r="373" spans="1:11" ht="12.5">
      <c r="A373" s="204"/>
      <c r="B373" s="146" t="str">
        <f t="shared" si="0"/>
        <v/>
      </c>
      <c r="C373" s="173"/>
      <c r="D373" s="178"/>
      <c r="E373" s="217"/>
      <c r="F373" s="218"/>
      <c r="G373" s="206"/>
      <c r="H373" s="164"/>
      <c r="I373" s="165"/>
      <c r="J373" s="241"/>
      <c r="K373" s="242"/>
    </row>
    <row r="374" spans="1:11" ht="12.5">
      <c r="A374" s="204"/>
      <c r="B374" s="146" t="str">
        <f t="shared" si="0"/>
        <v/>
      </c>
      <c r="C374" s="173"/>
      <c r="D374" s="178"/>
      <c r="E374" s="217"/>
      <c r="F374" s="218"/>
      <c r="G374" s="206"/>
      <c r="H374" s="164"/>
      <c r="I374" s="165"/>
      <c r="J374" s="241"/>
      <c r="K374" s="242"/>
    </row>
    <row r="375" spans="1:11" ht="12.5">
      <c r="A375" s="204"/>
      <c r="B375" s="146" t="str">
        <f t="shared" si="0"/>
        <v/>
      </c>
      <c r="C375" s="173"/>
      <c r="D375" s="178"/>
      <c r="E375" s="217"/>
      <c r="F375" s="218"/>
      <c r="G375" s="206"/>
      <c r="H375" s="164"/>
      <c r="I375" s="165"/>
      <c r="J375" s="241"/>
      <c r="K375" s="242"/>
    </row>
    <row r="376" spans="1:11" ht="12.5">
      <c r="A376" s="204"/>
      <c r="B376" s="146" t="str">
        <f t="shared" si="0"/>
        <v/>
      </c>
      <c r="C376" s="173"/>
      <c r="D376" s="178"/>
      <c r="E376" s="217"/>
      <c r="F376" s="218"/>
      <c r="G376" s="206"/>
      <c r="H376" s="164"/>
      <c r="I376" s="165"/>
      <c r="J376" s="241"/>
      <c r="K376" s="242"/>
    </row>
    <row r="377" spans="1:11" ht="12.5">
      <c r="A377" s="204"/>
      <c r="B377" s="146" t="str">
        <f t="shared" si="0"/>
        <v/>
      </c>
      <c r="C377" s="173"/>
      <c r="D377" s="178"/>
      <c r="E377" s="217"/>
      <c r="F377" s="218"/>
      <c r="G377" s="206"/>
      <c r="H377" s="164"/>
      <c r="I377" s="165"/>
      <c r="J377" s="241"/>
      <c r="K377" s="242"/>
    </row>
    <row r="378" spans="1:11" ht="12.5">
      <c r="A378" s="204"/>
      <c r="B378" s="146" t="str">
        <f t="shared" si="0"/>
        <v/>
      </c>
      <c r="C378" s="173"/>
      <c r="D378" s="178"/>
      <c r="E378" s="217"/>
      <c r="F378" s="218"/>
      <c r="G378" s="206"/>
      <c r="H378" s="164"/>
      <c r="I378" s="165"/>
      <c r="J378" s="241"/>
      <c r="K378" s="242"/>
    </row>
    <row r="379" spans="1:11" ht="12.5">
      <c r="A379" s="204"/>
      <c r="B379" s="146" t="str">
        <f t="shared" si="0"/>
        <v/>
      </c>
      <c r="C379" s="173"/>
      <c r="D379" s="178"/>
      <c r="E379" s="217"/>
      <c r="F379" s="218"/>
      <c r="G379" s="206"/>
      <c r="H379" s="164"/>
      <c r="I379" s="165"/>
      <c r="J379" s="241"/>
      <c r="K379" s="242"/>
    </row>
    <row r="380" spans="1:11" ht="12.5">
      <c r="A380" s="204"/>
      <c r="B380" s="146" t="str">
        <f t="shared" si="0"/>
        <v/>
      </c>
      <c r="C380" s="173"/>
      <c r="D380" s="178"/>
      <c r="E380" s="217"/>
      <c r="F380" s="218"/>
      <c r="G380" s="206"/>
      <c r="H380" s="164"/>
      <c r="I380" s="165"/>
      <c r="J380" s="241"/>
      <c r="K380" s="242"/>
    </row>
    <row r="381" spans="1:11" ht="12.5">
      <c r="A381" s="204"/>
      <c r="B381" s="146" t="str">
        <f t="shared" si="0"/>
        <v/>
      </c>
      <c r="C381" s="173"/>
      <c r="D381" s="178"/>
      <c r="E381" s="217"/>
      <c r="F381" s="218"/>
      <c r="G381" s="206"/>
      <c r="H381" s="164"/>
      <c r="I381" s="165"/>
      <c r="J381" s="241"/>
      <c r="K381" s="242"/>
    </row>
    <row r="382" spans="1:11" ht="12.5">
      <c r="A382" s="204"/>
      <c r="B382" s="146" t="str">
        <f t="shared" si="0"/>
        <v/>
      </c>
      <c r="C382" s="173"/>
      <c r="D382" s="178"/>
      <c r="E382" s="217"/>
      <c r="F382" s="218"/>
      <c r="G382" s="206"/>
      <c r="H382" s="164"/>
      <c r="I382" s="165"/>
      <c r="J382" s="241"/>
      <c r="K382" s="242"/>
    </row>
    <row r="383" spans="1:11" ht="12.5">
      <c r="A383" s="204"/>
      <c r="B383" s="146" t="str">
        <f t="shared" si="0"/>
        <v/>
      </c>
      <c r="C383" s="173"/>
      <c r="D383" s="178"/>
      <c r="E383" s="217"/>
      <c r="F383" s="218"/>
      <c r="G383" s="206"/>
      <c r="H383" s="164"/>
      <c r="I383" s="165"/>
      <c r="J383" s="241"/>
      <c r="K383" s="242"/>
    </row>
    <row r="384" spans="1:11" ht="12.5">
      <c r="A384" s="204"/>
      <c r="B384" s="146" t="str">
        <f t="shared" si="0"/>
        <v/>
      </c>
      <c r="C384" s="173"/>
      <c r="D384" s="178"/>
      <c r="E384" s="217"/>
      <c r="F384" s="218"/>
      <c r="G384" s="206"/>
      <c r="H384" s="164"/>
      <c r="I384" s="165"/>
      <c r="J384" s="241"/>
      <c r="K384" s="242"/>
    </row>
    <row r="385" spans="1:11" ht="12.5">
      <c r="A385" s="204"/>
      <c r="B385" s="146" t="str">
        <f t="shared" si="0"/>
        <v/>
      </c>
      <c r="C385" s="173"/>
      <c r="D385" s="178"/>
      <c r="E385" s="217"/>
      <c r="F385" s="218"/>
      <c r="G385" s="206"/>
      <c r="H385" s="164"/>
      <c r="I385" s="165"/>
      <c r="J385" s="241"/>
      <c r="K385" s="242"/>
    </row>
    <row r="386" spans="1:11" ht="12.5">
      <c r="A386" s="204"/>
      <c r="B386" s="146" t="str">
        <f t="shared" si="0"/>
        <v/>
      </c>
      <c r="C386" s="173"/>
      <c r="D386" s="178"/>
      <c r="E386" s="217"/>
      <c r="F386" s="218"/>
      <c r="G386" s="206"/>
      <c r="H386" s="164"/>
      <c r="I386" s="165"/>
      <c r="J386" s="241"/>
      <c r="K386" s="242"/>
    </row>
    <row r="387" spans="1:11" ht="12.5">
      <c r="A387" s="204"/>
      <c r="B387" s="146" t="str">
        <f t="shared" si="0"/>
        <v/>
      </c>
      <c r="C387" s="173"/>
      <c r="D387" s="178"/>
      <c r="E387" s="217"/>
      <c r="F387" s="218"/>
      <c r="G387" s="206"/>
      <c r="H387" s="164"/>
      <c r="I387" s="165"/>
      <c r="J387" s="241"/>
      <c r="K387" s="242"/>
    </row>
    <row r="388" spans="1:11" ht="12.5">
      <c r="A388" s="204"/>
      <c r="B388" s="146" t="str">
        <f t="shared" si="0"/>
        <v/>
      </c>
      <c r="C388" s="173"/>
      <c r="D388" s="178"/>
      <c r="E388" s="217"/>
      <c r="F388" s="218"/>
      <c r="G388" s="206"/>
      <c r="H388" s="164"/>
      <c r="I388" s="165"/>
      <c r="J388" s="241"/>
      <c r="K388" s="242"/>
    </row>
    <row r="389" spans="1:11" ht="12.5">
      <c r="A389" s="204"/>
      <c r="B389" s="146" t="str">
        <f t="shared" si="0"/>
        <v/>
      </c>
      <c r="C389" s="173"/>
      <c r="D389" s="178"/>
      <c r="E389" s="217"/>
      <c r="F389" s="218"/>
      <c r="G389" s="206"/>
      <c r="H389" s="164"/>
      <c r="I389" s="165"/>
      <c r="J389" s="241"/>
      <c r="K389" s="242"/>
    </row>
    <row r="390" spans="1:11" ht="12.5">
      <c r="A390" s="204"/>
      <c r="B390" s="146" t="str">
        <f t="shared" si="0"/>
        <v/>
      </c>
      <c r="C390" s="173"/>
      <c r="D390" s="178"/>
      <c r="E390" s="217"/>
      <c r="F390" s="218"/>
      <c r="G390" s="206"/>
      <c r="H390" s="164"/>
      <c r="I390" s="165"/>
      <c r="J390" s="241"/>
      <c r="K390" s="242"/>
    </row>
    <row r="391" spans="1:11" ht="12.5">
      <c r="A391" s="204"/>
      <c r="B391" s="146" t="str">
        <f t="shared" si="0"/>
        <v/>
      </c>
      <c r="C391" s="173"/>
      <c r="D391" s="178"/>
      <c r="E391" s="217"/>
      <c r="F391" s="218"/>
      <c r="G391" s="206"/>
      <c r="H391" s="164"/>
      <c r="I391" s="165"/>
      <c r="J391" s="241"/>
      <c r="K391" s="242"/>
    </row>
    <row r="392" spans="1:11" ht="12.5">
      <c r="A392" s="204"/>
      <c r="B392" s="146" t="str">
        <f t="shared" si="0"/>
        <v/>
      </c>
      <c r="C392" s="173"/>
      <c r="D392" s="178"/>
      <c r="E392" s="217"/>
      <c r="F392" s="218"/>
      <c r="G392" s="206"/>
      <c r="H392" s="164"/>
      <c r="I392" s="165"/>
      <c r="J392" s="241"/>
      <c r="K392" s="242"/>
    </row>
    <row r="393" spans="1:11" ht="12.5">
      <c r="A393" s="204"/>
      <c r="B393" s="146" t="str">
        <f t="shared" si="0"/>
        <v/>
      </c>
      <c r="C393" s="173"/>
      <c r="D393" s="178"/>
      <c r="E393" s="217"/>
      <c r="F393" s="218"/>
      <c r="G393" s="206"/>
      <c r="H393" s="164"/>
      <c r="I393" s="165"/>
      <c r="J393" s="241"/>
      <c r="K393" s="242"/>
    </row>
    <row r="394" spans="1:11" ht="12.5">
      <c r="A394" s="204"/>
      <c r="B394" s="146" t="str">
        <f t="shared" si="0"/>
        <v/>
      </c>
      <c r="C394" s="173"/>
      <c r="D394" s="178"/>
      <c r="E394" s="217"/>
      <c r="F394" s="218"/>
      <c r="G394" s="206"/>
      <c r="H394" s="164"/>
      <c r="I394" s="165"/>
      <c r="J394" s="241"/>
      <c r="K394" s="242"/>
    </row>
    <row r="395" spans="1:11" ht="12.5">
      <c r="A395" s="204"/>
      <c r="B395" s="146" t="str">
        <f t="shared" si="0"/>
        <v/>
      </c>
      <c r="C395" s="173"/>
      <c r="D395" s="178"/>
      <c r="E395" s="217"/>
      <c r="F395" s="218"/>
      <c r="G395" s="206"/>
      <c r="H395" s="164"/>
      <c r="I395" s="165"/>
      <c r="J395" s="241"/>
      <c r="K395" s="242"/>
    </row>
    <row r="396" spans="1:11" ht="12.5">
      <c r="A396" s="204"/>
      <c r="B396" s="146" t="str">
        <f t="shared" si="0"/>
        <v/>
      </c>
      <c r="C396" s="173"/>
      <c r="D396" s="178"/>
      <c r="E396" s="217"/>
      <c r="F396" s="218"/>
      <c r="G396" s="206"/>
      <c r="H396" s="164"/>
      <c r="I396" s="165"/>
      <c r="J396" s="241"/>
      <c r="K396" s="242"/>
    </row>
    <row r="397" spans="1:11" ht="12.5">
      <c r="A397" s="204"/>
      <c r="B397" s="146" t="str">
        <f t="shared" si="0"/>
        <v/>
      </c>
      <c r="C397" s="173"/>
      <c r="D397" s="178"/>
      <c r="E397" s="217"/>
      <c r="F397" s="218"/>
      <c r="G397" s="206"/>
      <c r="H397" s="164"/>
      <c r="I397" s="165"/>
      <c r="J397" s="241"/>
      <c r="K397" s="242"/>
    </row>
    <row r="398" spans="1:11" ht="12.5">
      <c r="A398" s="204"/>
      <c r="B398" s="146" t="str">
        <f t="shared" si="0"/>
        <v/>
      </c>
      <c r="C398" s="173"/>
      <c r="D398" s="178"/>
      <c r="E398" s="217"/>
      <c r="F398" s="218"/>
      <c r="G398" s="206"/>
      <c r="H398" s="164"/>
      <c r="I398" s="165"/>
      <c r="J398" s="241"/>
      <c r="K398" s="242"/>
    </row>
    <row r="399" spans="1:11" ht="12.5">
      <c r="A399" s="204"/>
      <c r="B399" s="146" t="str">
        <f t="shared" si="0"/>
        <v/>
      </c>
      <c r="C399" s="173"/>
      <c r="D399" s="178"/>
      <c r="E399" s="217"/>
      <c r="F399" s="218"/>
      <c r="G399" s="206"/>
      <c r="H399" s="164"/>
      <c r="I399" s="165"/>
      <c r="J399" s="241"/>
      <c r="K399" s="242"/>
    </row>
    <row r="400" spans="1:11" ht="12.5">
      <c r="A400" s="204"/>
      <c r="B400" s="146" t="str">
        <f t="shared" si="0"/>
        <v/>
      </c>
      <c r="C400" s="173"/>
      <c r="D400" s="178"/>
      <c r="E400" s="217"/>
      <c r="F400" s="218"/>
      <c r="G400" s="206"/>
      <c r="H400" s="164"/>
      <c r="I400" s="165"/>
      <c r="J400" s="241"/>
      <c r="K400" s="242"/>
    </row>
    <row r="401" spans="1:11" ht="12.5">
      <c r="A401" s="204"/>
      <c r="B401" s="146" t="str">
        <f t="shared" si="0"/>
        <v/>
      </c>
      <c r="C401" s="173"/>
      <c r="D401" s="178"/>
      <c r="E401" s="217"/>
      <c r="F401" s="218"/>
      <c r="G401" s="206"/>
      <c r="H401" s="164"/>
      <c r="I401" s="165"/>
      <c r="J401" s="241"/>
      <c r="K401" s="242"/>
    </row>
    <row r="402" spans="1:11" ht="12.5">
      <c r="A402" s="204"/>
      <c r="B402" s="146" t="str">
        <f t="shared" si="0"/>
        <v/>
      </c>
      <c r="C402" s="173"/>
      <c r="D402" s="178"/>
      <c r="E402" s="217"/>
      <c r="F402" s="218"/>
      <c r="G402" s="206"/>
      <c r="H402" s="164"/>
      <c r="I402" s="165"/>
      <c r="J402" s="241"/>
      <c r="K402" s="242"/>
    </row>
    <row r="403" spans="1:11" ht="12.5">
      <c r="A403" s="204"/>
      <c r="B403" s="146" t="str">
        <f t="shared" si="0"/>
        <v/>
      </c>
      <c r="C403" s="173"/>
      <c r="D403" s="178"/>
      <c r="E403" s="217"/>
      <c r="F403" s="218"/>
      <c r="G403" s="206"/>
      <c r="H403" s="164"/>
      <c r="I403" s="165"/>
      <c r="J403" s="241"/>
      <c r="K403" s="242"/>
    </row>
    <row r="404" spans="1:11" ht="12.5">
      <c r="A404" s="204"/>
      <c r="B404" s="146" t="str">
        <f t="shared" si="0"/>
        <v/>
      </c>
      <c r="C404" s="173"/>
      <c r="D404" s="178"/>
      <c r="E404" s="217"/>
      <c r="F404" s="218"/>
      <c r="G404" s="206"/>
      <c r="H404" s="164"/>
      <c r="I404" s="165"/>
      <c r="J404" s="241"/>
      <c r="K404" s="242"/>
    </row>
    <row r="405" spans="1:11" ht="12.5">
      <c r="A405" s="204"/>
      <c r="B405" s="146" t="str">
        <f t="shared" si="0"/>
        <v/>
      </c>
      <c r="C405" s="173"/>
      <c r="D405" s="178"/>
      <c r="E405" s="217"/>
      <c r="F405" s="218"/>
      <c r="G405" s="206"/>
      <c r="H405" s="164"/>
      <c r="I405" s="165"/>
      <c r="J405" s="241"/>
      <c r="K405" s="242"/>
    </row>
    <row r="406" spans="1:11" ht="12.5">
      <c r="A406" s="204"/>
      <c r="B406" s="146" t="str">
        <f t="shared" si="0"/>
        <v/>
      </c>
      <c r="C406" s="173"/>
      <c r="D406" s="178"/>
      <c r="E406" s="217"/>
      <c r="F406" s="218"/>
      <c r="G406" s="206"/>
      <c r="H406" s="164"/>
      <c r="I406" s="165"/>
      <c r="J406" s="241"/>
      <c r="K406" s="242"/>
    </row>
    <row r="407" spans="1:11" ht="12.5">
      <c r="A407" s="204"/>
      <c r="B407" s="146" t="str">
        <f t="shared" si="0"/>
        <v/>
      </c>
      <c r="C407" s="173"/>
      <c r="D407" s="178"/>
      <c r="E407" s="217"/>
      <c r="F407" s="218"/>
      <c r="G407" s="206"/>
      <c r="H407" s="164"/>
      <c r="I407" s="165"/>
      <c r="J407" s="241"/>
      <c r="K407" s="242"/>
    </row>
    <row r="408" spans="1:11" ht="12.5">
      <c r="A408" s="204"/>
      <c r="B408" s="146" t="str">
        <f t="shared" si="0"/>
        <v/>
      </c>
      <c r="C408" s="173"/>
      <c r="D408" s="178"/>
      <c r="E408" s="217"/>
      <c r="F408" s="218"/>
      <c r="G408" s="206"/>
      <c r="H408" s="164"/>
      <c r="I408" s="165"/>
      <c r="J408" s="241"/>
      <c r="K408" s="242"/>
    </row>
    <row r="409" spans="1:11" ht="12.5">
      <c r="A409" s="204"/>
      <c r="B409" s="146" t="str">
        <f t="shared" si="0"/>
        <v/>
      </c>
      <c r="C409" s="173"/>
      <c r="D409" s="178"/>
      <c r="E409" s="217"/>
      <c r="F409" s="218"/>
      <c r="G409" s="206"/>
      <c r="H409" s="164"/>
      <c r="I409" s="165"/>
      <c r="J409" s="241"/>
      <c r="K409" s="242"/>
    </row>
    <row r="410" spans="1:11" ht="12.5">
      <c r="A410" s="204"/>
      <c r="B410" s="146" t="str">
        <f t="shared" si="0"/>
        <v/>
      </c>
      <c r="C410" s="173"/>
      <c r="D410" s="178"/>
      <c r="E410" s="217"/>
      <c r="F410" s="218"/>
      <c r="G410" s="206"/>
      <c r="H410" s="164"/>
      <c r="I410" s="165"/>
      <c r="J410" s="241"/>
      <c r="K410" s="242"/>
    </row>
    <row r="411" spans="1:11" ht="12.5">
      <c r="A411" s="204"/>
      <c r="B411" s="146" t="str">
        <f t="shared" si="0"/>
        <v/>
      </c>
      <c r="C411" s="173"/>
      <c r="D411" s="178"/>
      <c r="E411" s="217"/>
      <c r="F411" s="218"/>
      <c r="G411" s="206"/>
      <c r="H411" s="164"/>
      <c r="I411" s="165"/>
      <c r="J411" s="241"/>
      <c r="K411" s="242"/>
    </row>
    <row r="412" spans="1:11" ht="12.5">
      <c r="A412" s="204"/>
      <c r="B412" s="146" t="str">
        <f t="shared" si="0"/>
        <v/>
      </c>
      <c r="C412" s="173"/>
      <c r="D412" s="178"/>
      <c r="E412" s="217"/>
      <c r="F412" s="218"/>
      <c r="G412" s="206"/>
      <c r="H412" s="164"/>
      <c r="I412" s="165"/>
      <c r="J412" s="241"/>
      <c r="K412" s="242"/>
    </row>
    <row r="413" spans="1:11" ht="12.5">
      <c r="A413" s="204"/>
      <c r="B413" s="146" t="str">
        <f t="shared" si="0"/>
        <v/>
      </c>
      <c r="C413" s="173"/>
      <c r="D413" s="178"/>
      <c r="E413" s="217"/>
      <c r="F413" s="218"/>
      <c r="G413" s="206"/>
      <c r="H413" s="164"/>
      <c r="I413" s="165"/>
      <c r="J413" s="241"/>
      <c r="K413" s="242"/>
    </row>
    <row r="414" spans="1:11" ht="12.5">
      <c r="A414" s="204"/>
      <c r="B414" s="146" t="str">
        <f t="shared" si="0"/>
        <v/>
      </c>
      <c r="C414" s="173"/>
      <c r="D414" s="178"/>
      <c r="E414" s="217"/>
      <c r="F414" s="218"/>
      <c r="G414" s="206"/>
      <c r="H414" s="164"/>
      <c r="I414" s="165"/>
      <c r="J414" s="241"/>
      <c r="K414" s="242"/>
    </row>
    <row r="415" spans="1:11" ht="12.5">
      <c r="A415" s="204"/>
      <c r="B415" s="146" t="str">
        <f t="shared" si="0"/>
        <v/>
      </c>
      <c r="C415" s="173"/>
      <c r="D415" s="178"/>
      <c r="E415" s="217"/>
      <c r="F415" s="218"/>
      <c r="G415" s="206"/>
      <c r="H415" s="164"/>
      <c r="I415" s="165"/>
      <c r="J415" s="241"/>
      <c r="K415" s="242"/>
    </row>
    <row r="416" spans="1:11" ht="12.5">
      <c r="A416" s="204"/>
      <c r="B416" s="146" t="str">
        <f t="shared" si="0"/>
        <v/>
      </c>
      <c r="C416" s="173"/>
      <c r="D416" s="178"/>
      <c r="E416" s="217"/>
      <c r="F416" s="218"/>
      <c r="G416" s="206"/>
      <c r="H416" s="164"/>
      <c r="I416" s="165"/>
      <c r="J416" s="241"/>
      <c r="K416" s="242"/>
    </row>
    <row r="417" spans="1:11" ht="12.5">
      <c r="A417" s="204"/>
      <c r="B417" s="146" t="str">
        <f t="shared" si="0"/>
        <v/>
      </c>
      <c r="C417" s="173"/>
      <c r="D417" s="178"/>
      <c r="E417" s="217"/>
      <c r="F417" s="218"/>
      <c r="G417" s="206"/>
      <c r="H417" s="164"/>
      <c r="I417" s="165"/>
      <c r="J417" s="241"/>
      <c r="K417" s="242"/>
    </row>
    <row r="418" spans="1:11" ht="12.5">
      <c r="A418" s="204"/>
      <c r="B418" s="146" t="str">
        <f t="shared" si="0"/>
        <v/>
      </c>
      <c r="C418" s="173"/>
      <c r="D418" s="178"/>
      <c r="E418" s="217"/>
      <c r="F418" s="218"/>
      <c r="G418" s="206"/>
      <c r="H418" s="164"/>
      <c r="I418" s="165"/>
      <c r="J418" s="241"/>
      <c r="K418" s="242"/>
    </row>
    <row r="419" spans="1:11" ht="12.5">
      <c r="A419" s="204"/>
      <c r="B419" s="146" t="str">
        <f t="shared" si="0"/>
        <v/>
      </c>
      <c r="C419" s="173"/>
      <c r="D419" s="178"/>
      <c r="E419" s="217"/>
      <c r="F419" s="218"/>
      <c r="G419" s="206"/>
      <c r="H419" s="164"/>
      <c r="I419" s="165"/>
      <c r="J419" s="241"/>
      <c r="K419" s="242"/>
    </row>
    <row r="420" spans="1:11" ht="12.5">
      <c r="A420" s="204"/>
      <c r="B420" s="146" t="str">
        <f t="shared" si="0"/>
        <v/>
      </c>
      <c r="C420" s="173"/>
      <c r="D420" s="178"/>
      <c r="E420" s="217"/>
      <c r="F420" s="218"/>
      <c r="G420" s="206"/>
      <c r="H420" s="164"/>
      <c r="I420" s="165"/>
      <c r="J420" s="241"/>
      <c r="K420" s="242"/>
    </row>
    <row r="421" spans="1:11" ht="12.5">
      <c r="A421" s="204"/>
      <c r="B421" s="146" t="str">
        <f t="shared" si="0"/>
        <v/>
      </c>
      <c r="C421" s="173"/>
      <c r="D421" s="178"/>
      <c r="E421" s="217"/>
      <c r="F421" s="218"/>
      <c r="G421" s="206"/>
      <c r="H421" s="164"/>
      <c r="I421" s="165"/>
      <c r="J421" s="241"/>
      <c r="K421" s="242"/>
    </row>
    <row r="422" spans="1:11" ht="12.5">
      <c r="A422" s="204"/>
      <c r="B422" s="146" t="str">
        <f t="shared" si="0"/>
        <v/>
      </c>
      <c r="C422" s="173"/>
      <c r="D422" s="178"/>
      <c r="E422" s="217"/>
      <c r="F422" s="218"/>
      <c r="G422" s="206"/>
      <c r="H422" s="164"/>
      <c r="I422" s="165"/>
      <c r="J422" s="241"/>
      <c r="K422" s="242"/>
    </row>
    <row r="423" spans="1:11" ht="12.5">
      <c r="A423" s="204"/>
      <c r="B423" s="146" t="str">
        <f t="shared" si="0"/>
        <v/>
      </c>
      <c r="C423" s="173"/>
      <c r="D423" s="178"/>
      <c r="E423" s="217"/>
      <c r="F423" s="218"/>
      <c r="G423" s="206"/>
      <c r="H423" s="164"/>
      <c r="I423" s="165"/>
      <c r="J423" s="241"/>
      <c r="K423" s="242"/>
    </row>
    <row r="424" spans="1:11" ht="12.5">
      <c r="A424" s="204"/>
      <c r="B424" s="146" t="str">
        <f t="shared" si="0"/>
        <v/>
      </c>
      <c r="C424" s="173"/>
      <c r="D424" s="178"/>
      <c r="E424" s="217"/>
      <c r="F424" s="218"/>
      <c r="G424" s="206"/>
      <c r="H424" s="164"/>
      <c r="I424" s="165"/>
      <c r="J424" s="241"/>
      <c r="K424" s="242"/>
    </row>
    <row r="425" spans="1:11" ht="12.5">
      <c r="A425" s="204"/>
      <c r="B425" s="146" t="str">
        <f t="shared" si="0"/>
        <v/>
      </c>
      <c r="C425" s="173"/>
      <c r="D425" s="178"/>
      <c r="E425" s="217"/>
      <c r="F425" s="218"/>
      <c r="G425" s="206"/>
      <c r="H425" s="164"/>
      <c r="I425" s="165"/>
      <c r="J425" s="241"/>
      <c r="K425" s="242"/>
    </row>
    <row r="426" spans="1:11" ht="12.5">
      <c r="A426" s="204"/>
      <c r="B426" s="146" t="str">
        <f t="shared" si="0"/>
        <v/>
      </c>
      <c r="C426" s="173"/>
      <c r="D426" s="178"/>
      <c r="E426" s="217"/>
      <c r="F426" s="218"/>
      <c r="G426" s="206"/>
      <c r="H426" s="164"/>
      <c r="I426" s="165"/>
      <c r="J426" s="241"/>
      <c r="K426" s="242"/>
    </row>
    <row r="427" spans="1:11" ht="12.5">
      <c r="A427" s="204"/>
      <c r="B427" s="146" t="str">
        <f t="shared" si="0"/>
        <v/>
      </c>
      <c r="C427" s="173"/>
      <c r="D427" s="178"/>
      <c r="E427" s="217"/>
      <c r="F427" s="218"/>
      <c r="G427" s="206"/>
      <c r="H427" s="164"/>
      <c r="I427" s="165"/>
      <c r="J427" s="241"/>
      <c r="K427" s="242"/>
    </row>
    <row r="428" spans="1:11" ht="12.5">
      <c r="A428" s="204"/>
      <c r="B428" s="146" t="str">
        <f t="shared" si="0"/>
        <v/>
      </c>
      <c r="C428" s="173"/>
      <c r="D428" s="178"/>
      <c r="E428" s="217"/>
      <c r="F428" s="218"/>
      <c r="G428" s="206"/>
      <c r="H428" s="164"/>
      <c r="I428" s="165"/>
      <c r="J428" s="241"/>
      <c r="K428" s="242"/>
    </row>
    <row r="429" spans="1:11" ht="12.5">
      <c r="A429" s="204"/>
      <c r="B429" s="146" t="str">
        <f t="shared" si="0"/>
        <v/>
      </c>
      <c r="C429" s="173"/>
      <c r="D429" s="178"/>
      <c r="E429" s="217"/>
      <c r="F429" s="218"/>
      <c r="G429" s="206"/>
      <c r="H429" s="164"/>
      <c r="I429" s="165"/>
      <c r="J429" s="241"/>
      <c r="K429" s="242"/>
    </row>
    <row r="430" spans="1:11" ht="12.5">
      <c r="A430" s="204"/>
      <c r="B430" s="146" t="str">
        <f t="shared" si="0"/>
        <v/>
      </c>
      <c r="C430" s="173"/>
      <c r="D430" s="178"/>
      <c r="E430" s="217"/>
      <c r="F430" s="218"/>
      <c r="G430" s="206"/>
      <c r="H430" s="164"/>
      <c r="I430" s="165"/>
      <c r="J430" s="241"/>
      <c r="K430" s="242"/>
    </row>
    <row r="431" spans="1:11" ht="12.5">
      <c r="A431" s="204"/>
      <c r="B431" s="146" t="str">
        <f t="shared" si="0"/>
        <v/>
      </c>
      <c r="C431" s="173"/>
      <c r="D431" s="178"/>
      <c r="E431" s="217"/>
      <c r="F431" s="218"/>
      <c r="G431" s="206"/>
      <c r="H431" s="164"/>
      <c r="I431" s="165"/>
      <c r="J431" s="241"/>
      <c r="K431" s="242"/>
    </row>
    <row r="432" spans="1:11" ht="12.5">
      <c r="A432" s="204"/>
      <c r="B432" s="146" t="str">
        <f t="shared" si="0"/>
        <v/>
      </c>
      <c r="C432" s="173"/>
      <c r="D432" s="178"/>
      <c r="E432" s="217"/>
      <c r="F432" s="218"/>
      <c r="G432" s="206"/>
      <c r="H432" s="164"/>
      <c r="I432" s="165"/>
      <c r="J432" s="241"/>
      <c r="K432" s="242"/>
    </row>
    <row r="433" spans="1:11" ht="12.5">
      <c r="A433" s="204"/>
      <c r="B433" s="146" t="str">
        <f t="shared" si="0"/>
        <v/>
      </c>
      <c r="C433" s="173"/>
      <c r="D433" s="178"/>
      <c r="E433" s="217"/>
      <c r="F433" s="218"/>
      <c r="G433" s="206"/>
      <c r="H433" s="164"/>
      <c r="I433" s="165"/>
      <c r="J433" s="241"/>
      <c r="K433" s="242"/>
    </row>
    <row r="434" spans="1:11" ht="12.5">
      <c r="A434" s="204"/>
      <c r="B434" s="146" t="str">
        <f t="shared" si="0"/>
        <v/>
      </c>
      <c r="C434" s="173"/>
      <c r="D434" s="178"/>
      <c r="E434" s="217"/>
      <c r="F434" s="218"/>
      <c r="G434" s="206"/>
      <c r="H434" s="164"/>
      <c r="I434" s="165"/>
      <c r="J434" s="241"/>
      <c r="K434" s="242"/>
    </row>
    <row r="435" spans="1:11" ht="12.5">
      <c r="A435" s="204"/>
      <c r="B435" s="146" t="str">
        <f t="shared" si="0"/>
        <v/>
      </c>
      <c r="C435" s="173"/>
      <c r="D435" s="178"/>
      <c r="E435" s="217"/>
      <c r="F435" s="218"/>
      <c r="G435" s="206"/>
      <c r="H435" s="164"/>
      <c r="I435" s="165"/>
      <c r="J435" s="241"/>
      <c r="K435" s="242"/>
    </row>
    <row r="436" spans="1:11" ht="12.5">
      <c r="A436" s="204"/>
      <c r="B436" s="146" t="str">
        <f t="shared" si="0"/>
        <v/>
      </c>
      <c r="C436" s="173"/>
      <c r="D436" s="178"/>
      <c r="E436" s="217"/>
      <c r="F436" s="218"/>
      <c r="G436" s="206"/>
      <c r="H436" s="164"/>
      <c r="I436" s="165"/>
      <c r="J436" s="241"/>
      <c r="K436" s="242"/>
    </row>
    <row r="437" spans="1:11" ht="12.5">
      <c r="A437" s="204"/>
      <c r="B437" s="146" t="str">
        <f t="shared" si="0"/>
        <v/>
      </c>
      <c r="C437" s="173"/>
      <c r="D437" s="178"/>
      <c r="E437" s="217"/>
      <c r="F437" s="218"/>
      <c r="G437" s="206"/>
      <c r="H437" s="164"/>
      <c r="I437" s="165"/>
      <c r="J437" s="241"/>
      <c r="K437" s="242"/>
    </row>
    <row r="438" spans="1:11" ht="12.5">
      <c r="A438" s="204"/>
      <c r="B438" s="146" t="str">
        <f t="shared" si="0"/>
        <v/>
      </c>
      <c r="C438" s="173"/>
      <c r="D438" s="178"/>
      <c r="E438" s="217"/>
      <c r="F438" s="218"/>
      <c r="G438" s="206"/>
      <c r="H438" s="164"/>
      <c r="I438" s="165"/>
      <c r="J438" s="241"/>
      <c r="K438" s="242"/>
    </row>
    <row r="439" spans="1:11" ht="12.5">
      <c r="A439" s="204"/>
      <c r="B439" s="146" t="str">
        <f t="shared" si="0"/>
        <v/>
      </c>
      <c r="C439" s="173"/>
      <c r="D439" s="178"/>
      <c r="E439" s="217"/>
      <c r="F439" s="218"/>
      <c r="G439" s="206"/>
      <c r="H439" s="164"/>
      <c r="I439" s="165"/>
      <c r="J439" s="241"/>
      <c r="K439" s="242"/>
    </row>
    <row r="440" spans="1:11" ht="12.5">
      <c r="A440" s="204"/>
      <c r="B440" s="146" t="str">
        <f t="shared" si="0"/>
        <v/>
      </c>
      <c r="C440" s="173"/>
      <c r="D440" s="178"/>
      <c r="E440" s="217"/>
      <c r="F440" s="218"/>
      <c r="G440" s="206"/>
      <c r="H440" s="164"/>
      <c r="I440" s="165"/>
      <c r="J440" s="241"/>
      <c r="K440" s="242"/>
    </row>
    <row r="441" spans="1:11" ht="12.5">
      <c r="A441" s="204"/>
      <c r="B441" s="146" t="str">
        <f t="shared" si="0"/>
        <v/>
      </c>
      <c r="C441" s="173"/>
      <c r="D441" s="178"/>
      <c r="E441" s="217"/>
      <c r="F441" s="218"/>
      <c r="G441" s="206"/>
      <c r="H441" s="164"/>
      <c r="I441" s="165"/>
      <c r="J441" s="241"/>
      <c r="K441" s="242"/>
    </row>
    <row r="442" spans="1:11" ht="12.5">
      <c r="A442" s="204"/>
      <c r="B442" s="146" t="str">
        <f t="shared" si="0"/>
        <v/>
      </c>
      <c r="C442" s="173"/>
      <c r="D442" s="178"/>
      <c r="E442" s="217"/>
      <c r="F442" s="218"/>
      <c r="G442" s="206"/>
      <c r="H442" s="164"/>
      <c r="I442" s="165"/>
      <c r="J442" s="241"/>
      <c r="K442" s="242"/>
    </row>
    <row r="443" spans="1:11" ht="12.5">
      <c r="A443" s="204"/>
      <c r="B443" s="146" t="str">
        <f t="shared" si="0"/>
        <v/>
      </c>
      <c r="C443" s="173"/>
      <c r="D443" s="178"/>
      <c r="E443" s="217"/>
      <c r="F443" s="218"/>
      <c r="G443" s="206"/>
      <c r="H443" s="164"/>
      <c r="I443" s="165"/>
      <c r="J443" s="241"/>
      <c r="K443" s="242"/>
    </row>
    <row r="444" spans="1:11" ht="12.5">
      <c r="A444" s="204"/>
      <c r="B444" s="146" t="str">
        <f t="shared" si="0"/>
        <v/>
      </c>
      <c r="C444" s="173"/>
      <c r="D444" s="178"/>
      <c r="E444" s="217"/>
      <c r="F444" s="218"/>
      <c r="G444" s="206"/>
      <c r="H444" s="164"/>
      <c r="I444" s="165"/>
      <c r="J444" s="241"/>
      <c r="K444" s="242"/>
    </row>
    <row r="445" spans="1:11" ht="12.5">
      <c r="A445" s="204"/>
      <c r="B445" s="146" t="str">
        <f t="shared" si="0"/>
        <v/>
      </c>
      <c r="C445" s="173"/>
      <c r="D445" s="178"/>
      <c r="E445" s="217"/>
      <c r="F445" s="218"/>
      <c r="G445" s="206"/>
      <c r="H445" s="164"/>
      <c r="I445" s="165"/>
      <c r="J445" s="241"/>
      <c r="K445" s="242"/>
    </row>
    <row r="446" spans="1:11" ht="12.5">
      <c r="A446" s="204"/>
      <c r="B446" s="146" t="str">
        <f t="shared" si="0"/>
        <v/>
      </c>
      <c r="C446" s="173"/>
      <c r="D446" s="178"/>
      <c r="E446" s="217"/>
      <c r="F446" s="218"/>
      <c r="G446" s="206"/>
      <c r="H446" s="164"/>
      <c r="I446" s="165"/>
      <c r="J446" s="241"/>
      <c r="K446" s="242"/>
    </row>
    <row r="447" spans="1:11" ht="12.5">
      <c r="A447" s="204"/>
      <c r="B447" s="146" t="str">
        <f t="shared" si="0"/>
        <v/>
      </c>
      <c r="C447" s="173"/>
      <c r="D447" s="178"/>
      <c r="E447" s="217"/>
      <c r="F447" s="218"/>
      <c r="G447" s="206"/>
      <c r="H447" s="164"/>
      <c r="I447" s="165"/>
      <c r="J447" s="241"/>
      <c r="K447" s="242"/>
    </row>
    <row r="448" spans="1:11" ht="12.5">
      <c r="A448" s="204"/>
      <c r="B448" s="146" t="str">
        <f t="shared" si="0"/>
        <v/>
      </c>
      <c r="C448" s="173"/>
      <c r="D448" s="178"/>
      <c r="E448" s="217"/>
      <c r="F448" s="218"/>
      <c r="G448" s="206"/>
      <c r="H448" s="164"/>
      <c r="I448" s="165"/>
      <c r="J448" s="241"/>
      <c r="K448" s="242"/>
    </row>
    <row r="449" spans="1:11" ht="12.5">
      <c r="A449" s="204"/>
      <c r="B449" s="146" t="str">
        <f t="shared" si="0"/>
        <v/>
      </c>
      <c r="C449" s="173"/>
      <c r="D449" s="178"/>
      <c r="E449" s="217"/>
      <c r="F449" s="218"/>
      <c r="G449" s="206"/>
      <c r="H449" s="164"/>
      <c r="I449" s="165"/>
      <c r="J449" s="241"/>
      <c r="K449" s="242"/>
    </row>
    <row r="450" spans="1:11" ht="12.5">
      <c r="A450" s="204"/>
      <c r="B450" s="146" t="str">
        <f t="shared" si="0"/>
        <v/>
      </c>
      <c r="C450" s="173"/>
      <c r="D450" s="178"/>
      <c r="E450" s="217"/>
      <c r="F450" s="218"/>
      <c r="G450" s="206"/>
      <c r="H450" s="164"/>
      <c r="I450" s="165"/>
      <c r="J450" s="241"/>
      <c r="K450" s="242"/>
    </row>
    <row r="451" spans="1:11" ht="12.5">
      <c r="A451" s="204"/>
      <c r="B451" s="146" t="str">
        <f t="shared" si="0"/>
        <v/>
      </c>
      <c r="C451" s="173"/>
      <c r="D451" s="178"/>
      <c r="E451" s="217"/>
      <c r="F451" s="218"/>
      <c r="G451" s="206"/>
      <c r="H451" s="164"/>
      <c r="I451" s="165"/>
      <c r="J451" s="241"/>
      <c r="K451" s="242"/>
    </row>
    <row r="452" spans="1:11" ht="12.5">
      <c r="A452" s="204"/>
      <c r="B452" s="146" t="str">
        <f t="shared" si="0"/>
        <v/>
      </c>
      <c r="C452" s="173"/>
      <c r="D452" s="178"/>
      <c r="E452" s="217"/>
      <c r="F452" s="218"/>
      <c r="G452" s="206"/>
      <c r="H452" s="164"/>
      <c r="I452" s="165"/>
      <c r="J452" s="241"/>
      <c r="K452" s="242"/>
    </row>
    <row r="453" spans="1:11" ht="12.5">
      <c r="A453" s="204"/>
      <c r="B453" s="146" t="str">
        <f t="shared" si="0"/>
        <v/>
      </c>
      <c r="C453" s="173"/>
      <c r="D453" s="178"/>
      <c r="E453" s="217"/>
      <c r="F453" s="218"/>
      <c r="G453" s="206"/>
      <c r="H453" s="164"/>
      <c r="I453" s="165"/>
      <c r="J453" s="241"/>
      <c r="K453" s="242"/>
    </row>
    <row r="454" spans="1:11" ht="12.5">
      <c r="A454" s="204"/>
      <c r="B454" s="146" t="str">
        <f t="shared" si="0"/>
        <v/>
      </c>
      <c r="C454" s="173"/>
      <c r="D454" s="178"/>
      <c r="E454" s="217"/>
      <c r="F454" s="218"/>
      <c r="G454" s="206"/>
      <c r="H454" s="164"/>
      <c r="I454" s="165"/>
      <c r="J454" s="241"/>
      <c r="K454" s="242"/>
    </row>
    <row r="455" spans="1:11" ht="12.5">
      <c r="A455" s="204"/>
      <c r="B455" s="146" t="str">
        <f t="shared" si="0"/>
        <v/>
      </c>
      <c r="C455" s="173"/>
      <c r="D455" s="178"/>
      <c r="E455" s="217"/>
      <c r="F455" s="218"/>
      <c r="G455" s="206"/>
      <c r="H455" s="164"/>
      <c r="I455" s="165"/>
      <c r="J455" s="241"/>
      <c r="K455" s="242"/>
    </row>
    <row r="456" spans="1:11" ht="12.5">
      <c r="A456" s="204"/>
      <c r="B456" s="146" t="str">
        <f t="shared" si="0"/>
        <v/>
      </c>
      <c r="C456" s="173"/>
      <c r="D456" s="178"/>
      <c r="E456" s="217"/>
      <c r="F456" s="218"/>
      <c r="G456" s="206"/>
      <c r="H456" s="164"/>
      <c r="I456" s="165"/>
      <c r="J456" s="241"/>
      <c r="K456" s="242"/>
    </row>
    <row r="457" spans="1:11" ht="12.5">
      <c r="A457" s="204"/>
      <c r="B457" s="146" t="str">
        <f t="shared" si="0"/>
        <v/>
      </c>
      <c r="C457" s="173"/>
      <c r="D457" s="178"/>
      <c r="E457" s="217"/>
      <c r="F457" s="218"/>
      <c r="G457" s="206"/>
      <c r="H457" s="164"/>
      <c r="I457" s="165"/>
      <c r="J457" s="241"/>
      <c r="K457" s="242"/>
    </row>
    <row r="458" spans="1:11" ht="12.5">
      <c r="A458" s="204"/>
      <c r="B458" s="146" t="str">
        <f t="shared" si="0"/>
        <v/>
      </c>
      <c r="C458" s="173"/>
      <c r="D458" s="178"/>
      <c r="E458" s="217"/>
      <c r="F458" s="218"/>
      <c r="G458" s="206"/>
      <c r="H458" s="164"/>
      <c r="I458" s="165"/>
      <c r="J458" s="241"/>
      <c r="K458" s="242"/>
    </row>
    <row r="459" spans="1:11" ht="12.5">
      <c r="A459" s="204"/>
      <c r="B459" s="146" t="str">
        <f t="shared" si="0"/>
        <v/>
      </c>
      <c r="C459" s="173"/>
      <c r="D459" s="178"/>
      <c r="E459" s="217"/>
      <c r="F459" s="218"/>
      <c r="G459" s="206"/>
      <c r="H459" s="164"/>
      <c r="I459" s="165"/>
      <c r="J459" s="241"/>
      <c r="K459" s="242"/>
    </row>
    <row r="460" spans="1:11" ht="12.5">
      <c r="A460" s="204"/>
      <c r="B460" s="146" t="str">
        <f t="shared" si="0"/>
        <v/>
      </c>
      <c r="C460" s="173"/>
      <c r="D460" s="178"/>
      <c r="E460" s="217"/>
      <c r="F460" s="218"/>
      <c r="G460" s="206"/>
      <c r="H460" s="164"/>
      <c r="I460" s="165"/>
      <c r="J460" s="241"/>
      <c r="K460" s="242"/>
    </row>
    <row r="461" spans="1:11" ht="12.5">
      <c r="A461" s="204"/>
      <c r="B461" s="146" t="str">
        <f t="shared" si="0"/>
        <v/>
      </c>
      <c r="C461" s="173"/>
      <c r="D461" s="178"/>
      <c r="E461" s="217"/>
      <c r="F461" s="218"/>
      <c r="G461" s="206"/>
      <c r="H461" s="164"/>
      <c r="I461" s="165"/>
      <c r="J461" s="241"/>
      <c r="K461" s="242"/>
    </row>
    <row r="462" spans="1:11" ht="12.5">
      <c r="A462" s="204"/>
      <c r="B462" s="146" t="str">
        <f t="shared" si="0"/>
        <v/>
      </c>
      <c r="C462" s="173"/>
      <c r="D462" s="178"/>
      <c r="E462" s="217"/>
      <c r="F462" s="218"/>
      <c r="G462" s="206"/>
      <c r="H462" s="164"/>
      <c r="I462" s="165"/>
      <c r="J462" s="241"/>
      <c r="K462" s="242"/>
    </row>
    <row r="463" spans="1:11" ht="12.5">
      <c r="A463" s="204"/>
      <c r="B463" s="146" t="str">
        <f t="shared" si="0"/>
        <v/>
      </c>
      <c r="C463" s="173"/>
      <c r="D463" s="178"/>
      <c r="E463" s="217"/>
      <c r="F463" s="218"/>
      <c r="G463" s="206"/>
      <c r="H463" s="164"/>
      <c r="I463" s="165"/>
      <c r="J463" s="241"/>
      <c r="K463" s="242"/>
    </row>
    <row r="464" spans="1:11" ht="12.5">
      <c r="A464" s="204"/>
      <c r="B464" s="146" t="str">
        <f t="shared" si="0"/>
        <v/>
      </c>
      <c r="C464" s="173"/>
      <c r="D464" s="178"/>
      <c r="E464" s="217"/>
      <c r="F464" s="218"/>
      <c r="G464" s="206"/>
      <c r="H464" s="164"/>
      <c r="I464" s="165"/>
      <c r="J464" s="241"/>
      <c r="K464" s="242"/>
    </row>
    <row r="465" spans="1:11" ht="12.5">
      <c r="A465" s="204"/>
      <c r="B465" s="146" t="str">
        <f t="shared" si="0"/>
        <v/>
      </c>
      <c r="C465" s="173"/>
      <c r="D465" s="178"/>
      <c r="E465" s="217"/>
      <c r="F465" s="218"/>
      <c r="G465" s="206"/>
      <c r="H465" s="164"/>
      <c r="I465" s="165"/>
      <c r="J465" s="241"/>
      <c r="K465" s="242"/>
    </row>
    <row r="466" spans="1:11" ht="12.5">
      <c r="A466" s="204"/>
      <c r="B466" s="146" t="str">
        <f t="shared" si="0"/>
        <v/>
      </c>
      <c r="C466" s="173"/>
      <c r="D466" s="178"/>
      <c r="E466" s="217"/>
      <c r="F466" s="218"/>
      <c r="G466" s="206"/>
      <c r="H466" s="164"/>
      <c r="I466" s="165"/>
      <c r="J466" s="241"/>
      <c r="K466" s="242"/>
    </row>
    <row r="467" spans="1:11" ht="12.5">
      <c r="A467" s="204"/>
      <c r="B467" s="146" t="str">
        <f t="shared" si="0"/>
        <v/>
      </c>
      <c r="C467" s="173"/>
      <c r="D467" s="178"/>
      <c r="E467" s="217"/>
      <c r="F467" s="218"/>
      <c r="G467" s="206"/>
      <c r="H467" s="164"/>
      <c r="I467" s="165"/>
      <c r="J467" s="241"/>
      <c r="K467" s="242"/>
    </row>
    <row r="468" spans="1:11" ht="12.5">
      <c r="A468" s="204"/>
      <c r="B468" s="146" t="str">
        <f t="shared" si="0"/>
        <v/>
      </c>
      <c r="C468" s="173"/>
      <c r="D468" s="178"/>
      <c r="E468" s="217"/>
      <c r="F468" s="218"/>
      <c r="G468" s="206"/>
      <c r="H468" s="164"/>
      <c r="I468" s="165"/>
      <c r="J468" s="241"/>
      <c r="K468" s="242"/>
    </row>
    <row r="469" spans="1:11" ht="12.5">
      <c r="A469" s="204"/>
      <c r="B469" s="146" t="str">
        <f t="shared" si="0"/>
        <v/>
      </c>
      <c r="C469" s="173"/>
      <c r="D469" s="178"/>
      <c r="E469" s="217"/>
      <c r="F469" s="218"/>
      <c r="G469" s="206"/>
      <c r="H469" s="164"/>
      <c r="I469" s="165"/>
      <c r="J469" s="241"/>
      <c r="K469" s="242"/>
    </row>
    <row r="470" spans="1:11" ht="12.5">
      <c r="A470" s="204"/>
      <c r="B470" s="146" t="str">
        <f t="shared" si="0"/>
        <v/>
      </c>
      <c r="C470" s="173"/>
      <c r="D470" s="178"/>
      <c r="E470" s="217"/>
      <c r="F470" s="218"/>
      <c r="G470" s="206"/>
      <c r="H470" s="164"/>
      <c r="I470" s="165"/>
      <c r="J470" s="241"/>
      <c r="K470" s="242"/>
    </row>
    <row r="471" spans="1:11" ht="12.5">
      <c r="A471" s="204"/>
      <c r="B471" s="146" t="str">
        <f t="shared" si="0"/>
        <v/>
      </c>
      <c r="C471" s="173"/>
      <c r="D471" s="178"/>
      <c r="E471" s="217"/>
      <c r="F471" s="218"/>
      <c r="G471" s="206"/>
      <c r="H471" s="164"/>
      <c r="I471" s="165"/>
      <c r="J471" s="241"/>
      <c r="K471" s="242"/>
    </row>
    <row r="472" spans="1:11" ht="12.5">
      <c r="A472" s="204"/>
      <c r="B472" s="146" t="str">
        <f t="shared" si="0"/>
        <v/>
      </c>
      <c r="C472" s="173"/>
      <c r="D472" s="178"/>
      <c r="E472" s="217"/>
      <c r="F472" s="218"/>
      <c r="G472" s="206"/>
      <c r="H472" s="164"/>
      <c r="I472" s="165"/>
      <c r="J472" s="241"/>
      <c r="K472" s="242"/>
    </row>
    <row r="473" spans="1:11" ht="12.5">
      <c r="A473" s="204"/>
      <c r="B473" s="146" t="str">
        <f t="shared" si="0"/>
        <v/>
      </c>
      <c r="C473" s="173"/>
      <c r="D473" s="178"/>
      <c r="E473" s="217"/>
      <c r="F473" s="218"/>
      <c r="G473" s="206"/>
      <c r="H473" s="164"/>
      <c r="I473" s="165"/>
      <c r="J473" s="241"/>
      <c r="K473" s="242"/>
    </row>
    <row r="474" spans="1:11" ht="12.5">
      <c r="A474" s="204"/>
      <c r="B474" s="146" t="str">
        <f t="shared" si="0"/>
        <v/>
      </c>
      <c r="C474" s="173"/>
      <c r="D474" s="178"/>
      <c r="E474" s="217"/>
      <c r="F474" s="218"/>
      <c r="G474" s="206"/>
      <c r="H474" s="164"/>
      <c r="I474" s="165"/>
      <c r="J474" s="241"/>
      <c r="K474" s="242"/>
    </row>
    <row r="475" spans="1:11" ht="12.5">
      <c r="A475" s="204"/>
      <c r="B475" s="146" t="str">
        <f t="shared" si="0"/>
        <v/>
      </c>
      <c r="C475" s="173"/>
      <c r="D475" s="178"/>
      <c r="E475" s="217"/>
      <c r="F475" s="218"/>
      <c r="G475" s="206"/>
      <c r="H475" s="164"/>
      <c r="I475" s="165"/>
      <c r="J475" s="241"/>
      <c r="K475" s="242"/>
    </row>
    <row r="476" spans="1:11" ht="12.5">
      <c r="A476" s="204"/>
      <c r="B476" s="146" t="str">
        <f t="shared" si="0"/>
        <v/>
      </c>
      <c r="C476" s="173"/>
      <c r="D476" s="178"/>
      <c r="E476" s="217"/>
      <c r="F476" s="218"/>
      <c r="G476" s="206"/>
      <c r="H476" s="164"/>
      <c r="I476" s="165"/>
      <c r="J476" s="241"/>
      <c r="K476" s="242"/>
    </row>
    <row r="477" spans="1:11" ht="12.5">
      <c r="A477" s="204"/>
      <c r="B477" s="146" t="str">
        <f t="shared" si="0"/>
        <v/>
      </c>
      <c r="C477" s="173"/>
      <c r="D477" s="178"/>
      <c r="E477" s="217"/>
      <c r="F477" s="218"/>
      <c r="G477" s="206"/>
      <c r="H477" s="164"/>
      <c r="I477" s="165"/>
      <c r="J477" s="241"/>
      <c r="K477" s="242"/>
    </row>
    <row r="478" spans="1:11" ht="12.5">
      <c r="A478" s="204"/>
      <c r="B478" s="146" t="str">
        <f t="shared" si="0"/>
        <v/>
      </c>
      <c r="C478" s="173"/>
      <c r="D478" s="178"/>
      <c r="E478" s="217"/>
      <c r="F478" s="218"/>
      <c r="G478" s="206"/>
      <c r="H478" s="164"/>
      <c r="I478" s="165"/>
      <c r="J478" s="241"/>
      <c r="K478" s="242"/>
    </row>
    <row r="479" spans="1:11" ht="12.5">
      <c r="A479" s="204"/>
      <c r="B479" s="146" t="str">
        <f t="shared" si="0"/>
        <v/>
      </c>
      <c r="C479" s="173"/>
      <c r="D479" s="178"/>
      <c r="E479" s="217"/>
      <c r="F479" s="218"/>
      <c r="G479" s="206"/>
      <c r="H479" s="164"/>
      <c r="I479" s="165"/>
      <c r="J479" s="241"/>
      <c r="K479" s="242"/>
    </row>
    <row r="480" spans="1:11" ht="12.5">
      <c r="A480" s="204"/>
      <c r="B480" s="146" t="str">
        <f t="shared" si="0"/>
        <v/>
      </c>
      <c r="C480" s="173"/>
      <c r="D480" s="178"/>
      <c r="E480" s="217"/>
      <c r="F480" s="218"/>
      <c r="G480" s="206"/>
      <c r="H480" s="164"/>
      <c r="I480" s="165"/>
      <c r="J480" s="241"/>
      <c r="K480" s="242"/>
    </row>
    <row r="481" spans="1:11" ht="12.5">
      <c r="A481" s="204"/>
      <c r="B481" s="146" t="str">
        <f t="shared" si="0"/>
        <v/>
      </c>
      <c r="C481" s="173"/>
      <c r="D481" s="178"/>
      <c r="E481" s="217"/>
      <c r="F481" s="218"/>
      <c r="G481" s="206"/>
      <c r="H481" s="164"/>
      <c r="I481" s="165"/>
      <c r="J481" s="241"/>
      <c r="K481" s="242"/>
    </row>
    <row r="482" spans="1:11" ht="12.5">
      <c r="A482" s="204"/>
      <c r="B482" s="146" t="str">
        <f t="shared" si="0"/>
        <v/>
      </c>
      <c r="C482" s="173"/>
      <c r="D482" s="178"/>
      <c r="E482" s="217"/>
      <c r="F482" s="218"/>
      <c r="G482" s="206"/>
      <c r="H482" s="164"/>
      <c r="I482" s="165"/>
      <c r="J482" s="241"/>
      <c r="K482" s="242"/>
    </row>
    <row r="483" spans="1:11" ht="12.5">
      <c r="A483" s="204"/>
      <c r="B483" s="146" t="str">
        <f t="shared" si="0"/>
        <v/>
      </c>
      <c r="C483" s="173"/>
      <c r="D483" s="178"/>
      <c r="E483" s="217"/>
      <c r="F483" s="218"/>
      <c r="G483" s="206"/>
      <c r="H483" s="164"/>
      <c r="I483" s="165"/>
      <c r="J483" s="241"/>
      <c r="K483" s="242"/>
    </row>
    <row r="484" spans="1:11" ht="12.5">
      <c r="A484" s="204"/>
      <c r="B484" s="146" t="str">
        <f t="shared" si="0"/>
        <v/>
      </c>
      <c r="C484" s="173"/>
      <c r="D484" s="178"/>
      <c r="E484" s="217"/>
      <c r="F484" s="218"/>
      <c r="G484" s="206"/>
      <c r="H484" s="164"/>
      <c r="I484" s="165"/>
      <c r="J484" s="241"/>
      <c r="K484" s="242"/>
    </row>
    <row r="485" spans="1:11" ht="12.5">
      <c r="A485" s="204"/>
      <c r="B485" s="146" t="str">
        <f t="shared" si="0"/>
        <v/>
      </c>
      <c r="C485" s="173"/>
      <c r="D485" s="178"/>
      <c r="E485" s="217"/>
      <c r="F485" s="218"/>
      <c r="G485" s="206"/>
      <c r="H485" s="164"/>
      <c r="I485" s="165"/>
      <c r="J485" s="241"/>
      <c r="K485" s="242"/>
    </row>
    <row r="486" spans="1:11" ht="12.5">
      <c r="A486" s="204"/>
      <c r="B486" s="146" t="str">
        <f t="shared" si="0"/>
        <v/>
      </c>
      <c r="C486" s="173"/>
      <c r="D486" s="178"/>
      <c r="E486" s="217"/>
      <c r="F486" s="218"/>
      <c r="G486" s="206"/>
      <c r="H486" s="164"/>
      <c r="I486" s="165"/>
      <c r="J486" s="241"/>
      <c r="K486" s="242"/>
    </row>
    <row r="487" spans="1:11" ht="12.5">
      <c r="A487" s="204"/>
      <c r="B487" s="146" t="str">
        <f t="shared" si="0"/>
        <v/>
      </c>
      <c r="C487" s="173"/>
      <c r="D487" s="178"/>
      <c r="E487" s="217"/>
      <c r="F487" s="218"/>
      <c r="G487" s="206"/>
      <c r="H487" s="164"/>
      <c r="I487" s="165"/>
      <c r="J487" s="241"/>
      <c r="K487" s="242"/>
    </row>
    <row r="488" spans="1:11" ht="12.5">
      <c r="A488" s="204"/>
      <c r="B488" s="146" t="str">
        <f t="shared" si="0"/>
        <v/>
      </c>
      <c r="C488" s="173"/>
      <c r="D488" s="178"/>
      <c r="E488" s="217"/>
      <c r="F488" s="218"/>
      <c r="G488" s="206"/>
      <c r="H488" s="164"/>
      <c r="I488" s="165"/>
      <c r="J488" s="241"/>
      <c r="K488" s="242"/>
    </row>
    <row r="489" spans="1:11" ht="12.5">
      <c r="A489" s="204"/>
      <c r="B489" s="146" t="str">
        <f t="shared" si="0"/>
        <v/>
      </c>
      <c r="C489" s="173"/>
      <c r="D489" s="178"/>
      <c r="E489" s="217"/>
      <c r="F489" s="218"/>
      <c r="G489" s="206"/>
      <c r="H489" s="164"/>
      <c r="I489" s="165"/>
      <c r="J489" s="241"/>
      <c r="K489" s="242"/>
    </row>
    <row r="490" spans="1:11" ht="12.5">
      <c r="A490" s="204"/>
      <c r="B490" s="146" t="str">
        <f t="shared" si="0"/>
        <v/>
      </c>
      <c r="C490" s="173"/>
      <c r="D490" s="178"/>
      <c r="E490" s="217"/>
      <c r="F490" s="218"/>
      <c r="G490" s="206"/>
      <c r="H490" s="164"/>
      <c r="I490" s="165"/>
      <c r="J490" s="241"/>
      <c r="K490" s="242"/>
    </row>
    <row r="491" spans="1:11" ht="12.5">
      <c r="A491" s="204"/>
      <c r="B491" s="146" t="str">
        <f t="shared" si="0"/>
        <v/>
      </c>
      <c r="C491" s="173"/>
      <c r="D491" s="178"/>
      <c r="E491" s="217"/>
      <c r="F491" s="218"/>
      <c r="G491" s="206"/>
      <c r="H491" s="164"/>
      <c r="I491" s="165"/>
      <c r="J491" s="241"/>
      <c r="K491" s="242"/>
    </row>
    <row r="492" spans="1:11" ht="12.5">
      <c r="A492" s="204"/>
      <c r="B492" s="146" t="str">
        <f t="shared" si="0"/>
        <v/>
      </c>
      <c r="C492" s="173"/>
      <c r="D492" s="178"/>
      <c r="E492" s="217"/>
      <c r="F492" s="218"/>
      <c r="G492" s="206"/>
      <c r="H492" s="164"/>
      <c r="I492" s="165"/>
      <c r="J492" s="241"/>
      <c r="K492" s="242"/>
    </row>
    <row r="493" spans="1:11" ht="12.5">
      <c r="A493" s="204"/>
      <c r="B493" s="146" t="str">
        <f t="shared" si="0"/>
        <v/>
      </c>
      <c r="C493" s="173"/>
      <c r="D493" s="178"/>
      <c r="E493" s="217"/>
      <c r="F493" s="218"/>
      <c r="G493" s="206"/>
      <c r="H493" s="164"/>
      <c r="I493" s="165"/>
      <c r="J493" s="241"/>
      <c r="K493" s="242"/>
    </row>
    <row r="494" spans="1:11" ht="12.5">
      <c r="A494" s="204"/>
      <c r="B494" s="146" t="str">
        <f t="shared" si="0"/>
        <v/>
      </c>
      <c r="C494" s="173"/>
      <c r="D494" s="178"/>
      <c r="E494" s="217"/>
      <c r="F494" s="218"/>
      <c r="G494" s="206"/>
      <c r="H494" s="164"/>
      <c r="I494" s="165"/>
      <c r="J494" s="241"/>
      <c r="K494" s="242"/>
    </row>
    <row r="495" spans="1:11" ht="12.5">
      <c r="A495" s="204"/>
      <c r="B495" s="146" t="str">
        <f t="shared" si="0"/>
        <v/>
      </c>
      <c r="C495" s="173"/>
      <c r="D495" s="178"/>
      <c r="E495" s="217"/>
      <c r="F495" s="218"/>
      <c r="G495" s="206"/>
      <c r="H495" s="164"/>
      <c r="I495" s="165"/>
      <c r="J495" s="241"/>
      <c r="K495" s="242"/>
    </row>
    <row r="496" spans="1:11" ht="12.5">
      <c r="A496" s="204"/>
      <c r="B496" s="146" t="str">
        <f t="shared" si="0"/>
        <v/>
      </c>
      <c r="C496" s="173"/>
      <c r="D496" s="178"/>
      <c r="E496" s="217"/>
      <c r="F496" s="218"/>
      <c r="G496" s="206"/>
      <c r="H496" s="164"/>
      <c r="I496" s="165"/>
      <c r="J496" s="241"/>
      <c r="K496" s="242"/>
    </row>
    <row r="497" spans="1:11" ht="12.5">
      <c r="A497" s="204"/>
      <c r="B497" s="146" t="str">
        <f t="shared" si="0"/>
        <v/>
      </c>
      <c r="C497" s="173"/>
      <c r="D497" s="178"/>
      <c r="E497" s="217"/>
      <c r="F497" s="218"/>
      <c r="G497" s="206"/>
      <c r="H497" s="164"/>
      <c r="I497" s="165"/>
      <c r="J497" s="241"/>
      <c r="K497" s="242"/>
    </row>
    <row r="498" spans="1:11" ht="12.5">
      <c r="A498" s="204"/>
      <c r="B498" s="146" t="str">
        <f t="shared" si="0"/>
        <v/>
      </c>
      <c r="C498" s="173"/>
      <c r="D498" s="178"/>
      <c r="E498" s="217"/>
      <c r="F498" s="218"/>
      <c r="G498" s="206"/>
      <c r="H498" s="164"/>
      <c r="I498" s="165"/>
      <c r="J498" s="241"/>
      <c r="K498" s="242"/>
    </row>
    <row r="499" spans="1:11" ht="12.5">
      <c r="A499" s="204"/>
      <c r="B499" s="146" t="str">
        <f t="shared" si="0"/>
        <v/>
      </c>
      <c r="C499" s="173"/>
      <c r="D499" s="178"/>
      <c r="E499" s="217"/>
      <c r="F499" s="218"/>
      <c r="G499" s="206"/>
      <c r="H499" s="164"/>
      <c r="I499" s="165"/>
      <c r="J499" s="241"/>
      <c r="K499" s="242"/>
    </row>
    <row r="500" spans="1:11" ht="12.5">
      <c r="A500" s="204"/>
      <c r="B500" s="146" t="str">
        <f t="shared" si="0"/>
        <v/>
      </c>
      <c r="C500" s="173"/>
      <c r="D500" s="178"/>
      <c r="E500" s="217"/>
      <c r="F500" s="218"/>
      <c r="G500" s="206"/>
      <c r="H500" s="164"/>
      <c r="I500" s="165"/>
      <c r="J500" s="241"/>
      <c r="K500" s="242"/>
    </row>
    <row r="501" spans="1:11" ht="12.5">
      <c r="A501" s="204"/>
      <c r="B501" s="146" t="str">
        <f t="shared" si="0"/>
        <v/>
      </c>
      <c r="C501" s="173"/>
      <c r="D501" s="178"/>
      <c r="E501" s="217"/>
      <c r="F501" s="218"/>
      <c r="G501" s="206"/>
      <c r="H501" s="164"/>
      <c r="I501" s="165"/>
      <c r="J501" s="241"/>
      <c r="K501" s="242"/>
    </row>
    <row r="502" spans="1:11" ht="12.5">
      <c r="A502" s="204"/>
      <c r="B502" s="146" t="str">
        <f t="shared" si="0"/>
        <v/>
      </c>
      <c r="C502" s="173"/>
      <c r="D502" s="178"/>
      <c r="E502" s="217"/>
      <c r="F502" s="218"/>
      <c r="G502" s="206"/>
      <c r="H502" s="164"/>
      <c r="I502" s="165"/>
      <c r="J502" s="241"/>
      <c r="K502" s="242"/>
    </row>
    <row r="503" spans="1:11" ht="12.5">
      <c r="A503" s="204"/>
      <c r="B503" s="146" t="str">
        <f t="shared" si="0"/>
        <v/>
      </c>
      <c r="C503" s="173"/>
      <c r="D503" s="178"/>
      <c r="E503" s="217"/>
      <c r="F503" s="218"/>
      <c r="G503" s="206"/>
      <c r="H503" s="164"/>
      <c r="I503" s="165"/>
      <c r="J503" s="241"/>
      <c r="K503" s="242"/>
    </row>
    <row r="504" spans="1:11" ht="12.5">
      <c r="A504" s="204"/>
      <c r="B504" s="146" t="str">
        <f t="shared" si="0"/>
        <v/>
      </c>
      <c r="C504" s="173"/>
      <c r="D504" s="178"/>
      <c r="E504" s="217"/>
      <c r="F504" s="218"/>
      <c r="G504" s="206"/>
      <c r="H504" s="164"/>
      <c r="I504" s="165"/>
      <c r="J504" s="241"/>
      <c r="K504" s="242"/>
    </row>
    <row r="505" spans="1:11" ht="12.5">
      <c r="A505" s="204"/>
      <c r="B505" s="146" t="str">
        <f t="shared" si="0"/>
        <v/>
      </c>
      <c r="C505" s="173"/>
      <c r="D505" s="178"/>
      <c r="E505" s="217"/>
      <c r="F505" s="218"/>
      <c r="G505" s="206"/>
      <c r="H505" s="164"/>
      <c r="I505" s="165"/>
      <c r="J505" s="241"/>
      <c r="K505" s="242"/>
    </row>
    <row r="506" spans="1:11" ht="12.5">
      <c r="A506" s="204"/>
      <c r="B506" s="146" t="str">
        <f t="shared" si="0"/>
        <v/>
      </c>
      <c r="C506" s="173"/>
      <c r="D506" s="178"/>
      <c r="E506" s="217"/>
      <c r="F506" s="218"/>
      <c r="G506" s="206"/>
      <c r="H506" s="164"/>
      <c r="I506" s="165"/>
      <c r="J506" s="241"/>
      <c r="K506" s="242"/>
    </row>
    <row r="507" spans="1:11" ht="12.5">
      <c r="A507" s="204"/>
      <c r="B507" s="146" t="str">
        <f t="shared" si="0"/>
        <v/>
      </c>
      <c r="C507" s="173"/>
      <c r="D507" s="178"/>
      <c r="E507" s="217"/>
      <c r="F507" s="218"/>
      <c r="G507" s="206"/>
      <c r="H507" s="164"/>
      <c r="I507" s="165"/>
      <c r="J507" s="241"/>
      <c r="K507" s="242"/>
    </row>
    <row r="508" spans="1:11" ht="12.5">
      <c r="A508" s="204"/>
      <c r="B508" s="146" t="str">
        <f t="shared" si="0"/>
        <v/>
      </c>
      <c r="C508" s="173"/>
      <c r="D508" s="178"/>
      <c r="E508" s="217"/>
      <c r="F508" s="218"/>
      <c r="G508" s="206"/>
      <c r="H508" s="164"/>
      <c r="I508" s="165"/>
      <c r="J508" s="241"/>
      <c r="K508" s="242"/>
    </row>
    <row r="509" spans="1:11" ht="12.5">
      <c r="A509" s="204"/>
      <c r="B509" s="146" t="str">
        <f t="shared" si="0"/>
        <v/>
      </c>
      <c r="C509" s="173"/>
      <c r="D509" s="178"/>
      <c r="E509" s="217"/>
      <c r="F509" s="218"/>
      <c r="G509" s="206"/>
      <c r="H509" s="164"/>
      <c r="I509" s="165"/>
      <c r="J509" s="241"/>
      <c r="K509" s="242"/>
    </row>
    <row r="510" spans="1:11" ht="12.5">
      <c r="A510" s="204"/>
      <c r="B510" s="146" t="str">
        <f t="shared" si="0"/>
        <v/>
      </c>
      <c r="C510" s="173"/>
      <c r="D510" s="178"/>
      <c r="E510" s="217"/>
      <c r="F510" s="218"/>
      <c r="G510" s="206"/>
      <c r="H510" s="164"/>
      <c r="I510" s="165"/>
      <c r="J510" s="241"/>
      <c r="K510" s="242"/>
    </row>
    <row r="511" spans="1:11" ht="12.5">
      <c r="A511" s="204"/>
      <c r="B511" s="146" t="str">
        <f t="shared" si="0"/>
        <v/>
      </c>
      <c r="C511" s="173"/>
      <c r="D511" s="178"/>
      <c r="E511" s="217"/>
      <c r="F511" s="218"/>
      <c r="G511" s="206"/>
      <c r="H511" s="164"/>
      <c r="I511" s="165"/>
      <c r="J511" s="241"/>
      <c r="K511" s="242"/>
    </row>
    <row r="512" spans="1:11" ht="12.5">
      <c r="A512" s="204"/>
      <c r="B512" s="146" t="str">
        <f t="shared" si="0"/>
        <v/>
      </c>
      <c r="C512" s="173"/>
      <c r="D512" s="178"/>
      <c r="E512" s="217"/>
      <c r="F512" s="218"/>
      <c r="G512" s="206"/>
      <c r="H512" s="164"/>
      <c r="I512" s="165"/>
      <c r="J512" s="241"/>
      <c r="K512" s="242"/>
    </row>
    <row r="513" spans="1:11" ht="12.5">
      <c r="A513" s="204"/>
      <c r="B513" s="146" t="str">
        <f t="shared" si="0"/>
        <v/>
      </c>
      <c r="C513" s="173"/>
      <c r="D513" s="178"/>
      <c r="E513" s="217"/>
      <c r="F513" s="218"/>
      <c r="G513" s="206"/>
      <c r="H513" s="164"/>
      <c r="I513" s="165"/>
      <c r="J513" s="241"/>
      <c r="K513" s="242"/>
    </row>
    <row r="514" spans="1:11" ht="12.5">
      <c r="A514" s="204"/>
      <c r="B514" s="146" t="str">
        <f t="shared" si="0"/>
        <v/>
      </c>
      <c r="C514" s="173"/>
      <c r="D514" s="178"/>
      <c r="E514" s="217"/>
      <c r="F514" s="218"/>
      <c r="G514" s="206"/>
      <c r="H514" s="164"/>
      <c r="I514" s="165"/>
      <c r="J514" s="241"/>
      <c r="K514" s="242"/>
    </row>
    <row r="515" spans="1:11" ht="12.5">
      <c r="A515" s="204"/>
      <c r="B515" s="146" t="str">
        <f t="shared" si="0"/>
        <v/>
      </c>
      <c r="C515" s="173"/>
      <c r="D515" s="178"/>
      <c r="E515" s="217"/>
      <c r="F515" s="218"/>
      <c r="G515" s="206"/>
      <c r="H515" s="164"/>
      <c r="I515" s="165"/>
      <c r="J515" s="241"/>
      <c r="K515" s="242"/>
    </row>
    <row r="516" spans="1:11" ht="12.5">
      <c r="A516" s="204"/>
      <c r="B516" s="146" t="str">
        <f t="shared" si="0"/>
        <v/>
      </c>
      <c r="C516" s="173"/>
      <c r="D516" s="178"/>
      <c r="E516" s="217"/>
      <c r="F516" s="218"/>
      <c r="G516" s="206"/>
      <c r="H516" s="164"/>
      <c r="I516" s="165"/>
      <c r="J516" s="241"/>
      <c r="K516" s="242"/>
    </row>
    <row r="517" spans="1:11" ht="12.5">
      <c r="A517" s="204"/>
      <c r="B517" s="146" t="str">
        <f t="shared" si="0"/>
        <v/>
      </c>
      <c r="C517" s="173"/>
      <c r="D517" s="178"/>
      <c r="E517" s="217"/>
      <c r="F517" s="218"/>
      <c r="G517" s="206"/>
      <c r="H517" s="164"/>
      <c r="I517" s="165"/>
      <c r="J517" s="241"/>
      <c r="K517" s="242"/>
    </row>
    <row r="518" spans="1:11" ht="12.5">
      <c r="A518" s="204"/>
      <c r="B518" s="146" t="str">
        <f t="shared" si="0"/>
        <v/>
      </c>
      <c r="C518" s="173"/>
      <c r="D518" s="178"/>
      <c r="E518" s="217"/>
      <c r="F518" s="218"/>
      <c r="G518" s="206"/>
      <c r="H518" s="164"/>
      <c r="I518" s="165"/>
      <c r="J518" s="241"/>
      <c r="K518" s="242"/>
    </row>
    <row r="519" spans="1:11" ht="12.5">
      <c r="A519" s="204"/>
      <c r="B519" s="146" t="str">
        <f t="shared" si="0"/>
        <v/>
      </c>
      <c r="C519" s="173"/>
      <c r="D519" s="178"/>
      <c r="E519" s="217"/>
      <c r="F519" s="218"/>
      <c r="G519" s="206"/>
      <c r="H519" s="164"/>
      <c r="I519" s="165"/>
      <c r="J519" s="241"/>
      <c r="K519" s="242"/>
    </row>
    <row r="520" spans="1:11" ht="12.5">
      <c r="A520" s="204"/>
      <c r="B520" s="146" t="str">
        <f t="shared" si="0"/>
        <v/>
      </c>
      <c r="C520" s="173"/>
      <c r="D520" s="178"/>
      <c r="E520" s="217"/>
      <c r="F520" s="218"/>
      <c r="G520" s="206"/>
      <c r="H520" s="164"/>
      <c r="I520" s="165"/>
      <c r="J520" s="241"/>
      <c r="K520" s="242"/>
    </row>
    <row r="521" spans="1:11" ht="12.5">
      <c r="A521" s="204"/>
      <c r="B521" s="146" t="str">
        <f t="shared" si="0"/>
        <v/>
      </c>
      <c r="C521" s="173"/>
      <c r="D521" s="178"/>
      <c r="E521" s="217"/>
      <c r="F521" s="218"/>
      <c r="G521" s="206"/>
      <c r="H521" s="164"/>
      <c r="I521" s="165"/>
      <c r="J521" s="241"/>
      <c r="K521" s="242"/>
    </row>
    <row r="522" spans="1:11" ht="12.5">
      <c r="A522" s="204"/>
      <c r="B522" s="146" t="str">
        <f t="shared" si="0"/>
        <v/>
      </c>
      <c r="C522" s="173"/>
      <c r="D522" s="178"/>
      <c r="E522" s="217"/>
      <c r="F522" s="218"/>
      <c r="G522" s="206"/>
      <c r="H522" s="164"/>
      <c r="I522" s="165"/>
      <c r="J522" s="241"/>
      <c r="K522" s="242"/>
    </row>
    <row r="523" spans="1:11" ht="12.5">
      <c r="A523" s="204"/>
      <c r="B523" s="146" t="str">
        <f t="shared" si="0"/>
        <v/>
      </c>
      <c r="C523" s="173"/>
      <c r="D523" s="178"/>
      <c r="E523" s="217"/>
      <c r="F523" s="218"/>
      <c r="G523" s="206"/>
      <c r="H523" s="164"/>
      <c r="I523" s="165"/>
      <c r="J523" s="241"/>
      <c r="K523" s="242"/>
    </row>
    <row r="524" spans="1:11" ht="12.5">
      <c r="A524" s="204"/>
      <c r="B524" s="146" t="str">
        <f t="shared" si="0"/>
        <v/>
      </c>
      <c r="C524" s="173"/>
      <c r="D524" s="178"/>
      <c r="E524" s="217"/>
      <c r="F524" s="218"/>
      <c r="G524" s="206"/>
      <c r="H524" s="164"/>
      <c r="I524" s="165"/>
      <c r="J524" s="241"/>
      <c r="K524" s="242"/>
    </row>
    <row r="525" spans="1:11" ht="12.5">
      <c r="A525" s="204"/>
      <c r="B525" s="146" t="str">
        <f t="shared" si="0"/>
        <v/>
      </c>
      <c r="C525" s="173"/>
      <c r="D525" s="178"/>
      <c r="E525" s="217"/>
      <c r="F525" s="218"/>
      <c r="G525" s="206"/>
      <c r="H525" s="164"/>
      <c r="I525" s="165"/>
      <c r="J525" s="241"/>
      <c r="K525" s="242"/>
    </row>
    <row r="526" spans="1:11" ht="12.5">
      <c r="A526" s="204"/>
      <c r="B526" s="146" t="str">
        <f t="shared" si="0"/>
        <v/>
      </c>
      <c r="C526" s="173"/>
      <c r="D526" s="178"/>
      <c r="E526" s="217"/>
      <c r="F526" s="218"/>
      <c r="G526" s="206"/>
      <c r="H526" s="164"/>
      <c r="I526" s="165"/>
      <c r="J526" s="241"/>
      <c r="K526" s="242"/>
    </row>
    <row r="527" spans="1:11" ht="12.5">
      <c r="A527" s="204"/>
      <c r="B527" s="146" t="str">
        <f t="shared" si="0"/>
        <v/>
      </c>
      <c r="C527" s="173"/>
      <c r="D527" s="178"/>
      <c r="E527" s="217"/>
      <c r="F527" s="218"/>
      <c r="G527" s="206"/>
      <c r="H527" s="164"/>
      <c r="I527" s="165"/>
      <c r="J527" s="241"/>
      <c r="K527" s="242"/>
    </row>
    <row r="528" spans="1:11" ht="12.5">
      <c r="A528" s="204"/>
      <c r="B528" s="146" t="str">
        <f t="shared" si="0"/>
        <v/>
      </c>
      <c r="C528" s="173"/>
      <c r="D528" s="178"/>
      <c r="E528" s="217"/>
      <c r="F528" s="218"/>
      <c r="G528" s="206"/>
      <c r="H528" s="164"/>
      <c r="I528" s="165"/>
      <c r="J528" s="241"/>
      <c r="K528" s="242"/>
    </row>
    <row r="529" spans="1:11" ht="12.5">
      <c r="A529" s="204"/>
      <c r="B529" s="146" t="str">
        <f t="shared" si="0"/>
        <v/>
      </c>
      <c r="C529" s="173"/>
      <c r="D529" s="178"/>
      <c r="E529" s="217"/>
      <c r="F529" s="218"/>
      <c r="G529" s="206"/>
      <c r="H529" s="164"/>
      <c r="I529" s="165"/>
      <c r="J529" s="241"/>
      <c r="K529" s="242"/>
    </row>
    <row r="530" spans="1:11" ht="12.5">
      <c r="A530" s="204"/>
      <c r="B530" s="146" t="str">
        <f t="shared" si="0"/>
        <v/>
      </c>
      <c r="C530" s="173"/>
      <c r="D530" s="178"/>
      <c r="E530" s="217"/>
      <c r="F530" s="218"/>
      <c r="G530" s="206"/>
      <c r="H530" s="164"/>
      <c r="I530" s="165"/>
      <c r="J530" s="241"/>
      <c r="K530" s="242"/>
    </row>
    <row r="531" spans="1:11" ht="12.5">
      <c r="A531" s="204"/>
      <c r="B531" s="146" t="str">
        <f t="shared" si="0"/>
        <v/>
      </c>
      <c r="C531" s="173"/>
      <c r="D531" s="178"/>
      <c r="E531" s="217"/>
      <c r="F531" s="218"/>
      <c r="G531" s="206"/>
      <c r="H531" s="164"/>
      <c r="I531" s="165"/>
      <c r="J531" s="241"/>
      <c r="K531" s="242"/>
    </row>
    <row r="532" spans="1:11" ht="12.5">
      <c r="A532" s="204"/>
      <c r="B532" s="146" t="str">
        <f t="shared" si="0"/>
        <v/>
      </c>
      <c r="C532" s="173"/>
      <c r="D532" s="178"/>
      <c r="E532" s="217"/>
      <c r="F532" s="218"/>
      <c r="G532" s="206"/>
      <c r="H532" s="164"/>
      <c r="I532" s="165"/>
      <c r="J532" s="241"/>
      <c r="K532" s="242"/>
    </row>
    <row r="533" spans="1:11" ht="12.5">
      <c r="A533" s="204"/>
      <c r="B533" s="146" t="str">
        <f t="shared" si="0"/>
        <v/>
      </c>
      <c r="C533" s="173"/>
      <c r="D533" s="178"/>
      <c r="E533" s="217"/>
      <c r="F533" s="218"/>
      <c r="G533" s="206"/>
      <c r="H533" s="164"/>
      <c r="I533" s="165"/>
      <c r="J533" s="241"/>
      <c r="K533" s="242"/>
    </row>
    <row r="534" spans="1:11" ht="12.5">
      <c r="A534" s="204"/>
      <c r="B534" s="146" t="str">
        <f t="shared" si="0"/>
        <v/>
      </c>
      <c r="C534" s="173"/>
      <c r="D534" s="178"/>
      <c r="E534" s="217"/>
      <c r="F534" s="218"/>
      <c r="G534" s="206"/>
      <c r="H534" s="164"/>
      <c r="I534" s="165"/>
      <c r="J534" s="241"/>
      <c r="K534" s="242"/>
    </row>
    <row r="535" spans="1:11" ht="12.5">
      <c r="A535" s="204"/>
      <c r="B535" s="146" t="str">
        <f t="shared" si="0"/>
        <v/>
      </c>
      <c r="C535" s="173"/>
      <c r="D535" s="178"/>
      <c r="E535" s="217"/>
      <c r="F535" s="218"/>
      <c r="G535" s="206"/>
      <c r="H535" s="164"/>
      <c r="I535" s="165"/>
      <c r="J535" s="241"/>
      <c r="K535" s="242"/>
    </row>
    <row r="536" spans="1:11" ht="12.5">
      <c r="A536" s="204"/>
      <c r="B536" s="146" t="str">
        <f t="shared" si="0"/>
        <v/>
      </c>
      <c r="C536" s="173"/>
      <c r="D536" s="178"/>
      <c r="E536" s="217"/>
      <c r="F536" s="218"/>
      <c r="G536" s="206"/>
      <c r="H536" s="164"/>
      <c r="I536" s="165"/>
      <c r="J536" s="241"/>
      <c r="K536" s="242"/>
    </row>
    <row r="537" spans="1:11" ht="12.5">
      <c r="A537" s="204"/>
      <c r="B537" s="146" t="str">
        <f t="shared" si="0"/>
        <v/>
      </c>
      <c r="C537" s="173"/>
      <c r="D537" s="178"/>
      <c r="E537" s="217"/>
      <c r="F537" s="218"/>
      <c r="G537" s="206"/>
      <c r="H537" s="164"/>
      <c r="I537" s="165"/>
      <c r="J537" s="241"/>
      <c r="K537" s="242"/>
    </row>
    <row r="538" spans="1:11" ht="12.5">
      <c r="A538" s="204"/>
      <c r="B538" s="146" t="str">
        <f t="shared" si="0"/>
        <v/>
      </c>
      <c r="C538" s="173"/>
      <c r="D538" s="178"/>
      <c r="E538" s="217"/>
      <c r="F538" s="218"/>
      <c r="G538" s="206"/>
      <c r="H538" s="164"/>
      <c r="I538" s="165"/>
      <c r="J538" s="241"/>
      <c r="K538" s="242"/>
    </row>
    <row r="539" spans="1:11" ht="12.5">
      <c r="A539" s="204"/>
      <c r="B539" s="146" t="str">
        <f t="shared" si="0"/>
        <v/>
      </c>
      <c r="C539" s="173"/>
      <c r="D539" s="178"/>
      <c r="E539" s="217"/>
      <c r="F539" s="218"/>
      <c r="G539" s="206"/>
      <c r="H539" s="164"/>
      <c r="I539" s="165"/>
      <c r="J539" s="241"/>
      <c r="K539" s="242"/>
    </row>
    <row r="540" spans="1:11" ht="12.5">
      <c r="A540" s="204"/>
      <c r="B540" s="146" t="str">
        <f t="shared" si="0"/>
        <v/>
      </c>
      <c r="C540" s="173"/>
      <c r="D540" s="178"/>
      <c r="E540" s="217"/>
      <c r="F540" s="218"/>
      <c r="G540" s="206"/>
      <c r="H540" s="164"/>
      <c r="I540" s="165"/>
      <c r="J540" s="241"/>
      <c r="K540" s="242"/>
    </row>
    <row r="541" spans="1:11" ht="12.5">
      <c r="A541" s="204"/>
      <c r="B541" s="146" t="str">
        <f t="shared" si="0"/>
        <v/>
      </c>
      <c r="C541" s="173"/>
      <c r="D541" s="178"/>
      <c r="E541" s="217"/>
      <c r="F541" s="218"/>
      <c r="G541" s="206"/>
      <c r="H541" s="164"/>
      <c r="I541" s="165"/>
      <c r="J541" s="241"/>
      <c r="K541" s="242"/>
    </row>
    <row r="542" spans="1:11" ht="12.5">
      <c r="A542" s="204"/>
      <c r="B542" s="146" t="str">
        <f t="shared" si="0"/>
        <v/>
      </c>
      <c r="C542" s="173"/>
      <c r="D542" s="178"/>
      <c r="E542" s="217"/>
      <c r="F542" s="218"/>
      <c r="G542" s="206"/>
      <c r="H542" s="164"/>
      <c r="I542" s="165"/>
      <c r="J542" s="241"/>
      <c r="K542" s="242"/>
    </row>
    <row r="543" spans="1:11" ht="12.5">
      <c r="A543" s="204"/>
      <c r="B543" s="146" t="str">
        <f t="shared" si="0"/>
        <v/>
      </c>
      <c r="C543" s="173"/>
      <c r="D543" s="178"/>
      <c r="E543" s="217"/>
      <c r="F543" s="218"/>
      <c r="G543" s="206"/>
      <c r="H543" s="164"/>
      <c r="I543" s="165"/>
      <c r="J543" s="241"/>
      <c r="K543" s="242"/>
    </row>
    <row r="544" spans="1:11" ht="12.5">
      <c r="A544" s="204"/>
      <c r="B544" s="146" t="str">
        <f t="shared" si="0"/>
        <v/>
      </c>
      <c r="C544" s="173"/>
      <c r="D544" s="178"/>
      <c r="E544" s="217"/>
      <c r="F544" s="218"/>
      <c r="G544" s="206"/>
      <c r="H544" s="164"/>
      <c r="I544" s="165"/>
      <c r="J544" s="241"/>
      <c r="K544" s="242"/>
    </row>
    <row r="545" spans="1:11" ht="12.5">
      <c r="A545" s="204"/>
      <c r="B545" s="146" t="str">
        <f t="shared" si="0"/>
        <v/>
      </c>
      <c r="C545" s="173"/>
      <c r="D545" s="178"/>
      <c r="E545" s="217"/>
      <c r="F545" s="218"/>
      <c r="G545" s="206"/>
      <c r="H545" s="164"/>
      <c r="I545" s="165"/>
      <c r="J545" s="241"/>
      <c r="K545" s="242"/>
    </row>
    <row r="546" spans="1:11" ht="12.5">
      <c r="A546" s="204"/>
      <c r="B546" s="146" t="str">
        <f t="shared" si="0"/>
        <v/>
      </c>
      <c r="C546" s="173"/>
      <c r="D546" s="178"/>
      <c r="E546" s="217"/>
      <c r="F546" s="218"/>
      <c r="G546" s="206"/>
      <c r="H546" s="164"/>
      <c r="I546" s="165"/>
      <c r="J546" s="241"/>
      <c r="K546" s="242"/>
    </row>
    <row r="547" spans="1:11" ht="12.5">
      <c r="A547" s="204"/>
      <c r="B547" s="146" t="str">
        <f t="shared" si="0"/>
        <v/>
      </c>
      <c r="C547" s="173"/>
      <c r="D547" s="178"/>
      <c r="E547" s="217"/>
      <c r="F547" s="218"/>
      <c r="G547" s="206"/>
      <c r="H547" s="164"/>
      <c r="I547" s="165"/>
      <c r="J547" s="241"/>
      <c r="K547" s="242"/>
    </row>
    <row r="548" spans="1:11" ht="12.5">
      <c r="A548" s="204"/>
      <c r="B548" s="146" t="str">
        <f t="shared" si="0"/>
        <v/>
      </c>
      <c r="C548" s="173"/>
      <c r="D548" s="178"/>
      <c r="E548" s="217"/>
      <c r="F548" s="218"/>
      <c r="G548" s="206"/>
      <c r="H548" s="164"/>
      <c r="I548" s="165"/>
      <c r="J548" s="241"/>
      <c r="K548" s="242"/>
    </row>
    <row r="549" spans="1:11" ht="12.5">
      <c r="A549" s="204"/>
      <c r="B549" s="146" t="str">
        <f t="shared" si="0"/>
        <v/>
      </c>
      <c r="C549" s="173"/>
      <c r="D549" s="178"/>
      <c r="E549" s="217"/>
      <c r="F549" s="218"/>
      <c r="G549" s="206"/>
      <c r="H549" s="164"/>
      <c r="I549" s="165"/>
      <c r="J549" s="241"/>
      <c r="K549" s="242"/>
    </row>
    <row r="550" spans="1:11" ht="12.5">
      <c r="A550" s="204"/>
      <c r="B550" s="146" t="str">
        <f t="shared" si="0"/>
        <v/>
      </c>
      <c r="C550" s="173"/>
      <c r="D550" s="178"/>
      <c r="E550" s="217"/>
      <c r="F550" s="218"/>
      <c r="G550" s="206"/>
      <c r="H550" s="164"/>
      <c r="I550" s="165"/>
      <c r="J550" s="241"/>
      <c r="K550" s="242"/>
    </row>
    <row r="551" spans="1:11" ht="12.5">
      <c r="A551" s="204"/>
      <c r="B551" s="146" t="str">
        <f t="shared" si="0"/>
        <v/>
      </c>
      <c r="C551" s="173"/>
      <c r="D551" s="178"/>
      <c r="E551" s="217"/>
      <c r="F551" s="218"/>
      <c r="G551" s="206"/>
      <c r="H551" s="164"/>
      <c r="I551" s="165"/>
      <c r="J551" s="241"/>
      <c r="K551" s="242"/>
    </row>
    <row r="552" spans="1:11" ht="12.5">
      <c r="A552" s="204"/>
      <c r="B552" s="146" t="str">
        <f t="shared" si="0"/>
        <v/>
      </c>
      <c r="C552" s="173"/>
      <c r="D552" s="178"/>
      <c r="E552" s="217"/>
      <c r="F552" s="218"/>
      <c r="G552" s="206"/>
      <c r="H552" s="164"/>
      <c r="I552" s="165"/>
      <c r="J552" s="241"/>
      <c r="K552" s="242"/>
    </row>
    <row r="553" spans="1:11" ht="12.5">
      <c r="A553" s="204"/>
      <c r="B553" s="146" t="str">
        <f t="shared" si="0"/>
        <v/>
      </c>
      <c r="C553" s="173"/>
      <c r="D553" s="178"/>
      <c r="E553" s="217"/>
      <c r="F553" s="218"/>
      <c r="G553" s="206"/>
      <c r="H553" s="164"/>
      <c r="I553" s="165"/>
      <c r="J553" s="241"/>
      <c r="K553" s="242"/>
    </row>
    <row r="554" spans="1:11" ht="12.5">
      <c r="A554" s="204"/>
      <c r="B554" s="146" t="str">
        <f t="shared" si="0"/>
        <v/>
      </c>
      <c r="C554" s="173"/>
      <c r="D554" s="178"/>
      <c r="E554" s="217"/>
      <c r="F554" s="218"/>
      <c r="G554" s="206"/>
      <c r="H554" s="164"/>
      <c r="I554" s="165"/>
      <c r="J554" s="241"/>
      <c r="K554" s="242"/>
    </row>
    <row r="555" spans="1:11" ht="12.5">
      <c r="A555" s="204"/>
      <c r="B555" s="146" t="str">
        <f t="shared" si="0"/>
        <v/>
      </c>
      <c r="C555" s="173"/>
      <c r="D555" s="178"/>
      <c r="E555" s="217"/>
      <c r="F555" s="218"/>
      <c r="G555" s="206"/>
      <c r="H555" s="164"/>
      <c r="I555" s="165"/>
      <c r="J555" s="241"/>
      <c r="K555" s="242"/>
    </row>
    <row r="556" spans="1:11" ht="12.5">
      <c r="A556" s="204"/>
      <c r="B556" s="146" t="str">
        <f t="shared" si="0"/>
        <v/>
      </c>
      <c r="C556" s="173"/>
      <c r="D556" s="178"/>
      <c r="E556" s="217"/>
      <c r="F556" s="218"/>
      <c r="G556" s="206"/>
      <c r="H556" s="164"/>
      <c r="I556" s="165"/>
      <c r="J556" s="241"/>
      <c r="K556" s="242"/>
    </row>
    <row r="557" spans="1:11" ht="12.5">
      <c r="A557" s="204"/>
      <c r="B557" s="146" t="str">
        <f t="shared" si="0"/>
        <v/>
      </c>
      <c r="C557" s="173"/>
      <c r="D557" s="178"/>
      <c r="E557" s="217"/>
      <c r="F557" s="218"/>
      <c r="G557" s="206"/>
      <c r="H557" s="164"/>
      <c r="I557" s="165"/>
      <c r="J557" s="241"/>
      <c r="K557" s="242"/>
    </row>
    <row r="558" spans="1:11" ht="12.5">
      <c r="A558" s="204"/>
      <c r="B558" s="146" t="str">
        <f t="shared" si="0"/>
        <v/>
      </c>
      <c r="C558" s="173"/>
      <c r="D558" s="178"/>
      <c r="E558" s="217"/>
      <c r="F558" s="218"/>
      <c r="G558" s="206"/>
      <c r="H558" s="164"/>
      <c r="I558" s="165"/>
      <c r="J558" s="241"/>
      <c r="K558" s="242"/>
    </row>
    <row r="559" spans="1:11" ht="12.5">
      <c r="A559" s="204"/>
      <c r="B559" s="146" t="str">
        <f t="shared" si="0"/>
        <v/>
      </c>
      <c r="C559" s="173"/>
      <c r="D559" s="178"/>
      <c r="E559" s="217"/>
      <c r="F559" s="218"/>
      <c r="G559" s="206"/>
      <c r="H559" s="164"/>
      <c r="I559" s="165"/>
      <c r="J559" s="241"/>
      <c r="K559" s="242"/>
    </row>
    <row r="560" spans="1:11" ht="12.5">
      <c r="A560" s="204"/>
      <c r="B560" s="146" t="str">
        <f t="shared" si="0"/>
        <v/>
      </c>
      <c r="C560" s="173"/>
      <c r="D560" s="178"/>
      <c r="E560" s="217"/>
      <c r="F560" s="218"/>
      <c r="G560" s="206"/>
      <c r="H560" s="164"/>
      <c r="I560" s="165"/>
      <c r="J560" s="241"/>
      <c r="K560" s="242"/>
    </row>
    <row r="561" spans="1:11" ht="12.5">
      <c r="A561" s="204"/>
      <c r="B561" s="146" t="str">
        <f t="shared" si="0"/>
        <v/>
      </c>
      <c r="C561" s="173"/>
      <c r="D561" s="178"/>
      <c r="E561" s="217"/>
      <c r="F561" s="218"/>
      <c r="G561" s="206"/>
      <c r="H561" s="164"/>
      <c r="I561" s="165"/>
      <c r="J561" s="241"/>
      <c r="K561" s="242"/>
    </row>
    <row r="562" spans="1:11" ht="12.5">
      <c r="A562" s="204"/>
      <c r="B562" s="146" t="str">
        <f t="shared" si="0"/>
        <v/>
      </c>
      <c r="C562" s="173"/>
      <c r="D562" s="178"/>
      <c r="E562" s="217"/>
      <c r="F562" s="218"/>
      <c r="G562" s="206"/>
      <c r="H562" s="164"/>
      <c r="I562" s="165"/>
      <c r="J562" s="241"/>
      <c r="K562" s="242"/>
    </row>
    <row r="563" spans="1:11" ht="12.5">
      <c r="A563" s="204"/>
      <c r="B563" s="146" t="str">
        <f t="shared" si="0"/>
        <v/>
      </c>
      <c r="C563" s="173"/>
      <c r="D563" s="178"/>
      <c r="E563" s="217"/>
      <c r="F563" s="218"/>
      <c r="G563" s="206"/>
      <c r="H563" s="164"/>
      <c r="I563" s="165"/>
      <c r="J563" s="241"/>
      <c r="K563" s="242"/>
    </row>
    <row r="564" spans="1:11" ht="12.5">
      <c r="A564" s="204"/>
      <c r="B564" s="146" t="str">
        <f t="shared" si="0"/>
        <v/>
      </c>
      <c r="C564" s="173"/>
      <c r="D564" s="178"/>
      <c r="E564" s="217"/>
      <c r="F564" s="218"/>
      <c r="G564" s="206"/>
      <c r="H564" s="164"/>
      <c r="I564" s="165"/>
      <c r="J564" s="241"/>
      <c r="K564" s="242"/>
    </row>
    <row r="565" spans="1:11" ht="12.5">
      <c r="A565" s="204"/>
      <c r="B565" s="146" t="str">
        <f t="shared" si="0"/>
        <v/>
      </c>
      <c r="C565" s="173"/>
      <c r="D565" s="178"/>
      <c r="E565" s="217"/>
      <c r="F565" s="218"/>
      <c r="G565" s="206"/>
      <c r="H565" s="164"/>
      <c r="I565" s="165"/>
      <c r="J565" s="241"/>
      <c r="K565" s="242"/>
    </row>
    <row r="566" spans="1:11" ht="12.5">
      <c r="A566" s="204"/>
      <c r="B566" s="146" t="str">
        <f t="shared" si="0"/>
        <v/>
      </c>
      <c r="C566" s="173"/>
      <c r="D566" s="178"/>
      <c r="E566" s="217"/>
      <c r="F566" s="218"/>
      <c r="G566" s="206"/>
      <c r="H566" s="164"/>
      <c r="I566" s="165"/>
      <c r="J566" s="241"/>
      <c r="K566" s="242"/>
    </row>
    <row r="567" spans="1:11" ht="12.5">
      <c r="A567" s="204"/>
      <c r="B567" s="146" t="str">
        <f t="shared" si="0"/>
        <v/>
      </c>
      <c r="C567" s="173"/>
      <c r="D567" s="178"/>
      <c r="E567" s="217"/>
      <c r="F567" s="218"/>
      <c r="G567" s="206"/>
      <c r="H567" s="164"/>
      <c r="I567" s="165"/>
      <c r="J567" s="241"/>
      <c r="K567" s="242"/>
    </row>
    <row r="568" spans="1:11" ht="12.5">
      <c r="A568" s="204"/>
      <c r="B568" s="146" t="str">
        <f t="shared" si="0"/>
        <v/>
      </c>
      <c r="C568" s="173"/>
      <c r="D568" s="178"/>
      <c r="E568" s="217"/>
      <c r="F568" s="218"/>
      <c r="G568" s="206"/>
      <c r="H568" s="164"/>
      <c r="I568" s="165"/>
      <c r="J568" s="241"/>
      <c r="K568" s="242"/>
    </row>
    <row r="569" spans="1:11" ht="12.5">
      <c r="A569" s="204"/>
      <c r="B569" s="146" t="str">
        <f t="shared" si="0"/>
        <v/>
      </c>
      <c r="C569" s="173"/>
      <c r="D569" s="178"/>
      <c r="E569" s="217"/>
      <c r="F569" s="218"/>
      <c r="G569" s="206"/>
      <c r="H569" s="164"/>
      <c r="I569" s="165"/>
      <c r="J569" s="241"/>
      <c r="K569" s="242"/>
    </row>
    <row r="570" spans="1:11" ht="12.5">
      <c r="A570" s="204"/>
      <c r="B570" s="146" t="str">
        <f t="shared" si="0"/>
        <v/>
      </c>
      <c r="C570" s="173"/>
      <c r="D570" s="178"/>
      <c r="E570" s="217"/>
      <c r="F570" s="218"/>
      <c r="G570" s="206"/>
      <c r="H570" s="164"/>
      <c r="I570" s="165"/>
      <c r="J570" s="241"/>
      <c r="K570" s="242"/>
    </row>
    <row r="571" spans="1:11" ht="12.5">
      <c r="A571" s="204"/>
      <c r="B571" s="146" t="str">
        <f t="shared" si="0"/>
        <v/>
      </c>
      <c r="C571" s="173"/>
      <c r="D571" s="178"/>
      <c r="E571" s="217"/>
      <c r="F571" s="218"/>
      <c r="G571" s="206"/>
      <c r="H571" s="164"/>
      <c r="I571" s="165"/>
      <c r="J571" s="241"/>
      <c r="K571" s="242"/>
    </row>
    <row r="572" spans="1:11" ht="12.5">
      <c r="A572" s="204"/>
      <c r="B572" s="146" t="str">
        <f t="shared" si="0"/>
        <v/>
      </c>
      <c r="C572" s="173"/>
      <c r="D572" s="178"/>
      <c r="E572" s="217"/>
      <c r="F572" s="218"/>
      <c r="G572" s="206"/>
      <c r="H572" s="164"/>
      <c r="I572" s="165"/>
      <c r="J572" s="241"/>
      <c r="K572" s="242"/>
    </row>
    <row r="573" spans="1:11" ht="12.5">
      <c r="A573" s="204"/>
      <c r="B573" s="146" t="str">
        <f t="shared" si="0"/>
        <v/>
      </c>
      <c r="C573" s="173"/>
      <c r="D573" s="178"/>
      <c r="E573" s="217"/>
      <c r="F573" s="218"/>
      <c r="G573" s="206"/>
      <c r="H573" s="164"/>
      <c r="I573" s="165"/>
      <c r="J573" s="241"/>
      <c r="K573" s="242"/>
    </row>
    <row r="574" spans="1:11" ht="12.5">
      <c r="A574" s="204"/>
      <c r="B574" s="146" t="str">
        <f t="shared" si="0"/>
        <v/>
      </c>
      <c r="C574" s="173"/>
      <c r="D574" s="178"/>
      <c r="E574" s="217"/>
      <c r="F574" s="218"/>
      <c r="G574" s="206"/>
      <c r="H574" s="164"/>
      <c r="I574" s="165"/>
      <c r="J574" s="241"/>
      <c r="K574" s="242"/>
    </row>
    <row r="575" spans="1:11" ht="12.5">
      <c r="A575" s="204"/>
      <c r="B575" s="146" t="str">
        <f t="shared" si="0"/>
        <v/>
      </c>
      <c r="C575" s="173"/>
      <c r="D575" s="178"/>
      <c r="E575" s="217"/>
      <c r="F575" s="218"/>
      <c r="G575" s="206"/>
      <c r="H575" s="164"/>
      <c r="I575" s="165"/>
      <c r="J575" s="241"/>
      <c r="K575" s="242"/>
    </row>
    <row r="576" spans="1:11" ht="12.5">
      <c r="A576" s="204"/>
      <c r="B576" s="146" t="str">
        <f t="shared" si="0"/>
        <v/>
      </c>
      <c r="C576" s="173"/>
      <c r="D576" s="178"/>
      <c r="E576" s="217"/>
      <c r="F576" s="218"/>
      <c r="G576" s="206"/>
      <c r="H576" s="164"/>
      <c r="I576" s="165"/>
      <c r="J576" s="241"/>
      <c r="K576" s="242"/>
    </row>
    <row r="577" spans="1:11" ht="12.5">
      <c r="A577" s="204"/>
      <c r="B577" s="146" t="str">
        <f t="shared" si="0"/>
        <v/>
      </c>
      <c r="C577" s="173"/>
      <c r="D577" s="178"/>
      <c r="E577" s="217"/>
      <c r="F577" s="218"/>
      <c r="G577" s="206"/>
      <c r="H577" s="164"/>
      <c r="I577" s="165"/>
      <c r="J577" s="241"/>
      <c r="K577" s="242"/>
    </row>
    <row r="578" spans="1:11" ht="12.5">
      <c r="A578" s="204"/>
      <c r="B578" s="146" t="str">
        <f t="shared" si="0"/>
        <v/>
      </c>
      <c r="C578" s="173"/>
      <c r="D578" s="178"/>
      <c r="E578" s="217"/>
      <c r="F578" s="218"/>
      <c r="G578" s="206"/>
      <c r="H578" s="164"/>
      <c r="I578" s="165"/>
      <c r="J578" s="241"/>
      <c r="K578" s="242"/>
    </row>
    <row r="579" spans="1:11" ht="12.5">
      <c r="A579" s="204"/>
      <c r="B579" s="146" t="str">
        <f t="shared" si="0"/>
        <v/>
      </c>
      <c r="C579" s="173"/>
      <c r="D579" s="178"/>
      <c r="E579" s="217"/>
      <c r="F579" s="218"/>
      <c r="G579" s="206"/>
      <c r="H579" s="164"/>
      <c r="I579" s="165"/>
      <c r="J579" s="241"/>
      <c r="K579" s="242"/>
    </row>
    <row r="580" spans="1:11" ht="12.5">
      <c r="A580" s="204"/>
      <c r="B580" s="146" t="str">
        <f t="shared" si="0"/>
        <v/>
      </c>
      <c r="C580" s="173"/>
      <c r="D580" s="178"/>
      <c r="E580" s="217"/>
      <c r="F580" s="218"/>
      <c r="G580" s="206"/>
      <c r="H580" s="164"/>
      <c r="I580" s="165"/>
      <c r="J580" s="241"/>
      <c r="K580" s="242"/>
    </row>
    <row r="581" spans="1:11" ht="12.5">
      <c r="A581" s="204"/>
      <c r="B581" s="146" t="str">
        <f t="shared" si="0"/>
        <v/>
      </c>
      <c r="C581" s="173"/>
      <c r="D581" s="178"/>
      <c r="E581" s="217"/>
      <c r="F581" s="218"/>
      <c r="G581" s="206"/>
      <c r="H581" s="164"/>
      <c r="I581" s="165"/>
      <c r="J581" s="241"/>
      <c r="K581" s="242"/>
    </row>
    <row r="582" spans="1:11" ht="12.5">
      <c r="A582" s="204"/>
      <c r="B582" s="146" t="str">
        <f t="shared" si="0"/>
        <v/>
      </c>
      <c r="C582" s="173"/>
      <c r="D582" s="178"/>
      <c r="E582" s="217"/>
      <c r="F582" s="218"/>
      <c r="G582" s="206"/>
      <c r="H582" s="164"/>
      <c r="I582" s="165"/>
      <c r="J582" s="241"/>
      <c r="K582" s="242"/>
    </row>
    <row r="583" spans="1:11" ht="12.5">
      <c r="A583" s="204"/>
      <c r="B583" s="146" t="str">
        <f t="shared" si="0"/>
        <v/>
      </c>
      <c r="C583" s="173"/>
      <c r="D583" s="178"/>
      <c r="E583" s="217"/>
      <c r="F583" s="218"/>
      <c r="G583" s="206"/>
      <c r="H583" s="164"/>
      <c r="I583" s="165"/>
      <c r="J583" s="241"/>
      <c r="K583" s="242"/>
    </row>
    <row r="584" spans="1:11" ht="12.5">
      <c r="A584" s="204"/>
      <c r="B584" s="146" t="str">
        <f t="shared" si="0"/>
        <v/>
      </c>
      <c r="C584" s="173"/>
      <c r="D584" s="178"/>
      <c r="E584" s="217"/>
      <c r="F584" s="218"/>
      <c r="G584" s="206"/>
      <c r="H584" s="164"/>
      <c r="I584" s="165"/>
      <c r="J584" s="241"/>
      <c r="K584" s="242"/>
    </row>
    <row r="585" spans="1:11" ht="12.5">
      <c r="A585" s="204"/>
      <c r="B585" s="146" t="str">
        <f t="shared" si="0"/>
        <v/>
      </c>
      <c r="C585" s="173"/>
      <c r="D585" s="178"/>
      <c r="E585" s="217"/>
      <c r="F585" s="218"/>
      <c r="G585" s="206"/>
      <c r="H585" s="164"/>
      <c r="I585" s="165"/>
      <c r="J585" s="241"/>
      <c r="K585" s="242"/>
    </row>
    <row r="586" spans="1:11" ht="12.5">
      <c r="A586" s="204"/>
      <c r="B586" s="146" t="str">
        <f t="shared" si="0"/>
        <v/>
      </c>
      <c r="C586" s="173"/>
      <c r="D586" s="178"/>
      <c r="E586" s="217"/>
      <c r="F586" s="218"/>
      <c r="G586" s="206"/>
      <c r="H586" s="164"/>
      <c r="I586" s="165"/>
      <c r="J586" s="241"/>
      <c r="K586" s="242"/>
    </row>
    <row r="587" spans="1:11" ht="12.5">
      <c r="A587" s="204"/>
      <c r="B587" s="146" t="str">
        <f t="shared" si="0"/>
        <v/>
      </c>
      <c r="C587" s="173"/>
      <c r="D587" s="178"/>
      <c r="E587" s="217"/>
      <c r="F587" s="218"/>
      <c r="G587" s="206"/>
      <c r="H587" s="164"/>
      <c r="I587" s="165"/>
      <c r="J587" s="241"/>
      <c r="K587" s="242"/>
    </row>
    <row r="588" spans="1:11" ht="12.5">
      <c r="A588" s="204"/>
      <c r="B588" s="146" t="str">
        <f t="shared" si="0"/>
        <v/>
      </c>
      <c r="C588" s="173"/>
      <c r="D588" s="178"/>
      <c r="E588" s="217"/>
      <c r="F588" s="218"/>
      <c r="G588" s="206"/>
      <c r="H588" s="164"/>
      <c r="I588" s="165"/>
      <c r="J588" s="241"/>
      <c r="K588" s="242"/>
    </row>
    <row r="589" spans="1:11" ht="12.5">
      <c r="A589" s="204"/>
      <c r="B589" s="146" t="str">
        <f t="shared" si="0"/>
        <v/>
      </c>
      <c r="C589" s="173"/>
      <c r="D589" s="178"/>
      <c r="E589" s="217"/>
      <c r="F589" s="218"/>
      <c r="G589" s="206"/>
      <c r="H589" s="164"/>
      <c r="I589" s="165"/>
      <c r="J589" s="241"/>
      <c r="K589" s="242"/>
    </row>
    <row r="590" spans="1:11" ht="12.5">
      <c r="A590" s="204"/>
      <c r="B590" s="146" t="str">
        <f t="shared" si="0"/>
        <v/>
      </c>
      <c r="C590" s="173"/>
      <c r="D590" s="178"/>
      <c r="E590" s="217"/>
      <c r="F590" s="218"/>
      <c r="G590" s="206"/>
      <c r="H590" s="164"/>
      <c r="I590" s="165"/>
      <c r="J590" s="241"/>
      <c r="K590" s="242"/>
    </row>
    <row r="591" spans="1:11" ht="12.5">
      <c r="A591" s="204"/>
      <c r="B591" s="146" t="str">
        <f t="shared" si="0"/>
        <v/>
      </c>
      <c r="C591" s="173"/>
      <c r="D591" s="178"/>
      <c r="E591" s="217"/>
      <c r="F591" s="218"/>
      <c r="G591" s="206"/>
      <c r="H591" s="164"/>
      <c r="I591" s="165"/>
      <c r="J591" s="241"/>
      <c r="K591" s="242"/>
    </row>
    <row r="592" spans="1:11" ht="12.5">
      <c r="A592" s="204"/>
      <c r="B592" s="146" t="str">
        <f t="shared" si="0"/>
        <v/>
      </c>
      <c r="C592" s="173"/>
      <c r="D592" s="178"/>
      <c r="E592" s="217"/>
      <c r="F592" s="218"/>
      <c r="G592" s="206"/>
      <c r="H592" s="164"/>
      <c r="I592" s="165"/>
      <c r="J592" s="241"/>
      <c r="K592" s="242"/>
    </row>
    <row r="593" spans="1:11" ht="12.5">
      <c r="A593" s="204"/>
      <c r="B593" s="146" t="str">
        <f t="shared" si="0"/>
        <v/>
      </c>
      <c r="C593" s="173"/>
      <c r="D593" s="178"/>
      <c r="E593" s="217"/>
      <c r="F593" s="218"/>
      <c r="G593" s="206"/>
      <c r="H593" s="164"/>
      <c r="I593" s="165"/>
      <c r="J593" s="241"/>
      <c r="K593" s="242"/>
    </row>
    <row r="594" spans="1:11" ht="12.5">
      <c r="A594" s="204"/>
      <c r="B594" s="146" t="str">
        <f t="shared" si="0"/>
        <v/>
      </c>
      <c r="C594" s="173"/>
      <c r="D594" s="178"/>
      <c r="E594" s="217"/>
      <c r="F594" s="218"/>
      <c r="G594" s="206"/>
      <c r="H594" s="164"/>
      <c r="I594" s="165"/>
      <c r="J594" s="241"/>
      <c r="K594" s="242"/>
    </row>
    <row r="595" spans="1:11" ht="12.5">
      <c r="A595" s="204"/>
      <c r="B595" s="146" t="str">
        <f t="shared" si="0"/>
        <v/>
      </c>
      <c r="C595" s="173"/>
      <c r="D595" s="178"/>
      <c r="E595" s="217"/>
      <c r="F595" s="218"/>
      <c r="G595" s="206"/>
      <c r="H595" s="164"/>
      <c r="I595" s="165"/>
      <c r="J595" s="241"/>
      <c r="K595" s="242"/>
    </row>
    <row r="596" spans="1:11" ht="12.5">
      <c r="A596" s="204"/>
      <c r="B596" s="146" t="str">
        <f t="shared" si="0"/>
        <v/>
      </c>
      <c r="C596" s="173"/>
      <c r="D596" s="178"/>
      <c r="E596" s="217"/>
      <c r="F596" s="218"/>
      <c r="G596" s="206"/>
      <c r="H596" s="164"/>
      <c r="I596" s="165"/>
      <c r="J596" s="241"/>
      <c r="K596" s="242"/>
    </row>
    <row r="597" spans="1:11" ht="12.5">
      <c r="A597" s="204"/>
      <c r="B597" s="146" t="str">
        <f t="shared" si="0"/>
        <v/>
      </c>
      <c r="C597" s="173"/>
      <c r="D597" s="178"/>
      <c r="E597" s="217"/>
      <c r="F597" s="218"/>
      <c r="G597" s="206"/>
      <c r="H597" s="164"/>
      <c r="I597" s="165"/>
      <c r="J597" s="241"/>
      <c r="K597" s="242"/>
    </row>
    <row r="598" spans="1:11" ht="12.5">
      <c r="A598" s="204"/>
      <c r="B598" s="146" t="str">
        <f t="shared" si="0"/>
        <v/>
      </c>
      <c r="C598" s="173"/>
      <c r="D598" s="178"/>
      <c r="E598" s="217"/>
      <c r="F598" s="218"/>
      <c r="G598" s="206"/>
      <c r="H598" s="164"/>
      <c r="I598" s="165"/>
      <c r="J598" s="241"/>
      <c r="K598" s="242"/>
    </row>
    <row r="599" spans="1:11" ht="12.5">
      <c r="A599" s="204"/>
      <c r="B599" s="146" t="str">
        <f t="shared" si="0"/>
        <v/>
      </c>
      <c r="C599" s="173"/>
      <c r="D599" s="178"/>
      <c r="E599" s="217"/>
      <c r="F599" s="218"/>
      <c r="G599" s="206"/>
      <c r="H599" s="164"/>
      <c r="I599" s="165"/>
      <c r="J599" s="241"/>
      <c r="K599" s="242"/>
    </row>
    <row r="600" spans="1:11" ht="12.5">
      <c r="A600" s="204"/>
      <c r="B600" s="146" t="str">
        <f t="shared" si="0"/>
        <v/>
      </c>
      <c r="C600" s="173"/>
      <c r="D600" s="178"/>
      <c r="E600" s="217"/>
      <c r="F600" s="218"/>
      <c r="G600" s="206"/>
      <c r="H600" s="164"/>
      <c r="I600" s="165"/>
      <c r="J600" s="241"/>
      <c r="K600" s="242"/>
    </row>
    <row r="601" spans="1:11" ht="12.5">
      <c r="A601" s="204"/>
      <c r="B601" s="146" t="str">
        <f t="shared" si="0"/>
        <v/>
      </c>
      <c r="C601" s="173"/>
      <c r="D601" s="178"/>
      <c r="E601" s="217"/>
      <c r="F601" s="218"/>
      <c r="G601" s="206"/>
      <c r="H601" s="164"/>
      <c r="I601" s="165"/>
      <c r="J601" s="241"/>
      <c r="K601" s="242"/>
    </row>
    <row r="602" spans="1:11" ht="12.5">
      <c r="A602" s="204"/>
      <c r="B602" s="146" t="str">
        <f t="shared" si="0"/>
        <v/>
      </c>
      <c r="C602" s="173"/>
      <c r="D602" s="178"/>
      <c r="E602" s="217"/>
      <c r="F602" s="218"/>
      <c r="G602" s="206"/>
      <c r="H602" s="164"/>
      <c r="I602" s="165"/>
      <c r="J602" s="241"/>
      <c r="K602" s="242"/>
    </row>
    <row r="603" spans="1:11" ht="12.5">
      <c r="A603" s="204"/>
      <c r="B603" s="146" t="str">
        <f t="shared" si="0"/>
        <v/>
      </c>
      <c r="C603" s="173"/>
      <c r="D603" s="178"/>
      <c r="E603" s="217"/>
      <c r="F603" s="218"/>
      <c r="G603" s="206"/>
      <c r="H603" s="164"/>
      <c r="I603" s="165"/>
      <c r="J603" s="241"/>
      <c r="K603" s="242"/>
    </row>
    <row r="604" spans="1:11" ht="12.5">
      <c r="A604" s="204"/>
      <c r="B604" s="146" t="str">
        <f t="shared" si="0"/>
        <v/>
      </c>
      <c r="C604" s="173"/>
      <c r="D604" s="178"/>
      <c r="E604" s="217"/>
      <c r="F604" s="218"/>
      <c r="G604" s="206"/>
      <c r="H604" s="164"/>
      <c r="I604" s="165"/>
      <c r="J604" s="241"/>
      <c r="K604" s="242"/>
    </row>
    <row r="605" spans="1:11" ht="12.5">
      <c r="A605" s="204"/>
      <c r="B605" s="146" t="str">
        <f t="shared" si="0"/>
        <v/>
      </c>
      <c r="C605" s="173"/>
      <c r="D605" s="178"/>
      <c r="E605" s="217"/>
      <c r="F605" s="218"/>
      <c r="G605" s="206"/>
      <c r="H605" s="164"/>
      <c r="I605" s="165"/>
      <c r="J605" s="241"/>
      <c r="K605" s="242"/>
    </row>
    <row r="606" spans="1:11" ht="12.5">
      <c r="A606" s="204"/>
      <c r="B606" s="146" t="str">
        <f t="shared" si="0"/>
        <v/>
      </c>
      <c r="C606" s="173"/>
      <c r="D606" s="178"/>
      <c r="E606" s="217"/>
      <c r="F606" s="218"/>
      <c r="G606" s="206"/>
      <c r="H606" s="164"/>
      <c r="I606" s="165"/>
      <c r="J606" s="241"/>
      <c r="K606" s="242"/>
    </row>
    <row r="607" spans="1:11" ht="12.5">
      <c r="A607" s="204"/>
      <c r="B607" s="146" t="str">
        <f t="shared" si="0"/>
        <v/>
      </c>
      <c r="C607" s="173"/>
      <c r="D607" s="178"/>
      <c r="E607" s="217"/>
      <c r="F607" s="218"/>
      <c r="G607" s="206"/>
      <c r="H607" s="164"/>
      <c r="I607" s="165"/>
      <c r="J607" s="241"/>
      <c r="K607" s="242"/>
    </row>
    <row r="608" spans="1:11" ht="12.5">
      <c r="A608" s="204"/>
      <c r="B608" s="146" t="str">
        <f t="shared" si="0"/>
        <v/>
      </c>
      <c r="C608" s="173"/>
      <c r="D608" s="178"/>
      <c r="E608" s="217"/>
      <c r="F608" s="218"/>
      <c r="G608" s="206"/>
      <c r="H608" s="164"/>
      <c r="I608" s="165"/>
      <c r="J608" s="241"/>
      <c r="K608" s="242"/>
    </row>
    <row r="609" spans="1:11" ht="12.5">
      <c r="A609" s="204"/>
      <c r="B609" s="146" t="str">
        <f t="shared" si="0"/>
        <v/>
      </c>
      <c r="C609" s="173"/>
      <c r="D609" s="178"/>
      <c r="E609" s="217"/>
      <c r="F609" s="218"/>
      <c r="G609" s="206"/>
      <c r="H609" s="164"/>
      <c r="I609" s="165"/>
      <c r="J609" s="241"/>
      <c r="K609" s="242"/>
    </row>
    <row r="610" spans="1:11" ht="12.5">
      <c r="A610" s="204"/>
      <c r="B610" s="146" t="str">
        <f t="shared" si="0"/>
        <v/>
      </c>
      <c r="C610" s="173"/>
      <c r="D610" s="178"/>
      <c r="E610" s="217"/>
      <c r="F610" s="218"/>
      <c r="G610" s="206"/>
      <c r="H610" s="164"/>
      <c r="I610" s="165"/>
      <c r="J610" s="241"/>
      <c r="K610" s="242"/>
    </row>
    <row r="611" spans="1:11" ht="12.5">
      <c r="A611" s="204"/>
      <c r="B611" s="146" t="str">
        <f t="shared" si="0"/>
        <v/>
      </c>
      <c r="C611" s="173"/>
      <c r="D611" s="178"/>
      <c r="E611" s="217"/>
      <c r="F611" s="218"/>
      <c r="G611" s="206"/>
      <c r="H611" s="164"/>
      <c r="I611" s="165"/>
      <c r="J611" s="241"/>
      <c r="K611" s="242"/>
    </row>
    <row r="612" spans="1:11" ht="12.5">
      <c r="A612" s="204"/>
      <c r="B612" s="146" t="str">
        <f t="shared" si="0"/>
        <v/>
      </c>
      <c r="C612" s="173"/>
      <c r="D612" s="178"/>
      <c r="E612" s="217"/>
      <c r="F612" s="218"/>
      <c r="G612" s="206"/>
      <c r="H612" s="164"/>
      <c r="I612" s="165"/>
      <c r="J612" s="241"/>
      <c r="K612" s="242"/>
    </row>
    <row r="613" spans="1:11" ht="12.5">
      <c r="A613" s="204"/>
      <c r="B613" s="146" t="str">
        <f t="shared" si="0"/>
        <v/>
      </c>
      <c r="C613" s="173"/>
      <c r="D613" s="178"/>
      <c r="E613" s="217"/>
      <c r="F613" s="218"/>
      <c r="G613" s="206"/>
      <c r="H613" s="164"/>
      <c r="I613" s="165"/>
      <c r="J613" s="241"/>
      <c r="K613" s="242"/>
    </row>
    <row r="614" spans="1:11" ht="12.5">
      <c r="A614" s="204"/>
      <c r="B614" s="146" t="str">
        <f t="shared" si="0"/>
        <v/>
      </c>
      <c r="C614" s="173"/>
      <c r="D614" s="178"/>
      <c r="E614" s="217"/>
      <c r="F614" s="218"/>
      <c r="G614" s="206"/>
      <c r="H614" s="164"/>
      <c r="I614" s="165"/>
      <c r="J614" s="241"/>
      <c r="K614" s="242"/>
    </row>
    <row r="615" spans="1:11" ht="12.5">
      <c r="A615" s="204"/>
      <c r="B615" s="146" t="str">
        <f t="shared" si="0"/>
        <v/>
      </c>
      <c r="C615" s="173"/>
      <c r="D615" s="178"/>
      <c r="E615" s="217"/>
      <c r="F615" s="218"/>
      <c r="G615" s="206"/>
      <c r="H615" s="164"/>
      <c r="I615" s="165"/>
      <c r="J615" s="241"/>
      <c r="K615" s="242"/>
    </row>
    <row r="616" spans="1:11" ht="12.5">
      <c r="A616" s="204"/>
      <c r="B616" s="146" t="str">
        <f t="shared" si="0"/>
        <v/>
      </c>
      <c r="C616" s="173"/>
      <c r="D616" s="178"/>
      <c r="E616" s="217"/>
      <c r="F616" s="218"/>
      <c r="G616" s="206"/>
      <c r="H616" s="164"/>
      <c r="I616" s="165"/>
      <c r="J616" s="241"/>
      <c r="K616" s="242"/>
    </row>
    <row r="617" spans="1:11" ht="12.5">
      <c r="A617" s="204"/>
      <c r="B617" s="146" t="str">
        <f t="shared" si="0"/>
        <v/>
      </c>
      <c r="C617" s="173"/>
      <c r="D617" s="178"/>
      <c r="E617" s="217"/>
      <c r="F617" s="218"/>
      <c r="G617" s="206"/>
      <c r="H617" s="164"/>
      <c r="I617" s="165"/>
      <c r="J617" s="241"/>
      <c r="K617" s="242"/>
    </row>
    <row r="618" spans="1:11" ht="12.5">
      <c r="A618" s="204"/>
      <c r="B618" s="146" t="str">
        <f t="shared" si="0"/>
        <v/>
      </c>
      <c r="C618" s="173"/>
      <c r="D618" s="178"/>
      <c r="E618" s="217"/>
      <c r="F618" s="218"/>
      <c r="G618" s="206"/>
      <c r="H618" s="164"/>
      <c r="I618" s="165"/>
      <c r="J618" s="241"/>
      <c r="K618" s="242"/>
    </row>
    <row r="619" spans="1:11" ht="12.5">
      <c r="A619" s="204"/>
      <c r="B619" s="146" t="str">
        <f t="shared" si="0"/>
        <v/>
      </c>
      <c r="C619" s="173"/>
      <c r="D619" s="178"/>
      <c r="E619" s="217"/>
      <c r="F619" s="218"/>
      <c r="G619" s="206"/>
      <c r="H619" s="164"/>
      <c r="I619" s="165"/>
      <c r="J619" s="241"/>
      <c r="K619" s="242"/>
    </row>
    <row r="620" spans="1:11" ht="12.5">
      <c r="A620" s="204"/>
      <c r="B620" s="146" t="str">
        <f t="shared" si="0"/>
        <v/>
      </c>
      <c r="C620" s="173"/>
      <c r="D620" s="178"/>
      <c r="E620" s="217"/>
      <c r="F620" s="218"/>
      <c r="G620" s="206"/>
      <c r="H620" s="164"/>
      <c r="I620" s="165"/>
      <c r="J620" s="241"/>
      <c r="K620" s="242"/>
    </row>
    <row r="621" spans="1:11" ht="12.5">
      <c r="A621" s="204"/>
      <c r="B621" s="146" t="str">
        <f t="shared" si="0"/>
        <v/>
      </c>
      <c r="C621" s="173"/>
      <c r="D621" s="178"/>
      <c r="E621" s="217"/>
      <c r="F621" s="218"/>
      <c r="G621" s="206"/>
      <c r="H621" s="164"/>
      <c r="I621" s="165"/>
      <c r="J621" s="241"/>
      <c r="K621" s="242"/>
    </row>
    <row r="622" spans="1:11" ht="12.5">
      <c r="A622" s="204"/>
      <c r="B622" s="146" t="str">
        <f t="shared" si="0"/>
        <v/>
      </c>
      <c r="C622" s="173"/>
      <c r="D622" s="178"/>
      <c r="E622" s="217"/>
      <c r="F622" s="218"/>
      <c r="G622" s="206"/>
      <c r="H622" s="164"/>
      <c r="I622" s="165"/>
      <c r="J622" s="241"/>
      <c r="K622" s="242"/>
    </row>
    <row r="623" spans="1:11" ht="12.5">
      <c r="A623" s="204"/>
      <c r="B623" s="146" t="str">
        <f t="shared" si="0"/>
        <v/>
      </c>
      <c r="C623" s="173"/>
      <c r="D623" s="178"/>
      <c r="E623" s="217"/>
      <c r="F623" s="218"/>
      <c r="G623" s="206"/>
      <c r="H623" s="164"/>
      <c r="I623" s="165"/>
      <c r="J623" s="241"/>
      <c r="K623" s="242"/>
    </row>
    <row r="624" spans="1:11" ht="12.5">
      <c r="A624" s="204"/>
      <c r="B624" s="146" t="str">
        <f t="shared" si="0"/>
        <v/>
      </c>
      <c r="C624" s="173"/>
      <c r="D624" s="178"/>
      <c r="E624" s="217"/>
      <c r="F624" s="218"/>
      <c r="G624" s="206"/>
      <c r="H624" s="164"/>
      <c r="I624" s="165"/>
      <c r="J624" s="241"/>
      <c r="K624" s="242"/>
    </row>
    <row r="625" spans="1:11" ht="12.5">
      <c r="A625" s="204"/>
      <c r="B625" s="146" t="str">
        <f t="shared" si="0"/>
        <v/>
      </c>
      <c r="C625" s="173"/>
      <c r="D625" s="178"/>
      <c r="E625" s="217"/>
      <c r="F625" s="218"/>
      <c r="G625" s="206"/>
      <c r="H625" s="164"/>
      <c r="I625" s="165"/>
      <c r="J625" s="241"/>
      <c r="K625" s="242"/>
    </row>
    <row r="626" spans="1:11" ht="12.5">
      <c r="A626" s="204"/>
      <c r="B626" s="146" t="str">
        <f t="shared" si="0"/>
        <v/>
      </c>
      <c r="C626" s="173"/>
      <c r="D626" s="178"/>
      <c r="E626" s="217"/>
      <c r="F626" s="218"/>
      <c r="G626" s="206"/>
      <c r="H626" s="164"/>
      <c r="I626" s="165"/>
      <c r="J626" s="241"/>
      <c r="K626" s="242"/>
    </row>
    <row r="627" spans="1:11" ht="12.5">
      <c r="A627" s="204"/>
      <c r="B627" s="146" t="str">
        <f t="shared" si="0"/>
        <v/>
      </c>
      <c r="C627" s="173"/>
      <c r="D627" s="178"/>
      <c r="E627" s="217"/>
      <c r="F627" s="218"/>
      <c r="G627" s="206"/>
      <c r="H627" s="164"/>
      <c r="I627" s="165"/>
      <c r="J627" s="241"/>
      <c r="K627" s="242"/>
    </row>
    <row r="628" spans="1:11" ht="12.5">
      <c r="A628" s="204"/>
      <c r="B628" s="146" t="str">
        <f t="shared" si="0"/>
        <v/>
      </c>
      <c r="C628" s="173"/>
      <c r="D628" s="178"/>
      <c r="E628" s="217"/>
      <c r="F628" s="218"/>
      <c r="G628" s="206"/>
      <c r="H628" s="164"/>
      <c r="I628" s="165"/>
      <c r="J628" s="241"/>
      <c r="K628" s="242"/>
    </row>
    <row r="629" spans="1:11" ht="12.5">
      <c r="A629" s="204"/>
      <c r="B629" s="146" t="str">
        <f t="shared" si="0"/>
        <v/>
      </c>
      <c r="C629" s="173"/>
      <c r="D629" s="178"/>
      <c r="E629" s="217"/>
      <c r="F629" s="218"/>
      <c r="G629" s="206"/>
      <c r="H629" s="164"/>
      <c r="I629" s="165"/>
      <c r="J629" s="241"/>
      <c r="K629" s="242"/>
    </row>
    <row r="630" spans="1:11" ht="12.5">
      <c r="A630" s="204"/>
      <c r="B630" s="146" t="str">
        <f t="shared" si="0"/>
        <v/>
      </c>
      <c r="C630" s="173"/>
      <c r="D630" s="178"/>
      <c r="E630" s="217"/>
      <c r="F630" s="218"/>
      <c r="G630" s="206"/>
      <c r="H630" s="164"/>
      <c r="I630" s="165"/>
      <c r="J630" s="241"/>
      <c r="K630" s="242"/>
    </row>
    <row r="631" spans="1:11" ht="12.5">
      <c r="A631" s="204"/>
      <c r="B631" s="146" t="str">
        <f t="shared" si="0"/>
        <v/>
      </c>
      <c r="C631" s="173"/>
      <c r="D631" s="178"/>
      <c r="E631" s="217"/>
      <c r="F631" s="218"/>
      <c r="G631" s="206"/>
      <c r="H631" s="164"/>
      <c r="I631" s="165"/>
      <c r="J631" s="241"/>
      <c r="K631" s="242"/>
    </row>
    <row r="632" spans="1:11" ht="12.5">
      <c r="A632" s="204"/>
      <c r="B632" s="146" t="str">
        <f t="shared" si="0"/>
        <v/>
      </c>
      <c r="C632" s="173"/>
      <c r="D632" s="178"/>
      <c r="E632" s="217"/>
      <c r="F632" s="218"/>
      <c r="G632" s="206"/>
      <c r="H632" s="164"/>
      <c r="I632" s="165"/>
      <c r="J632" s="241"/>
      <c r="K632" s="242"/>
    </row>
    <row r="633" spans="1:11" ht="12.5">
      <c r="A633" s="204"/>
      <c r="B633" s="146" t="str">
        <f t="shared" si="0"/>
        <v/>
      </c>
      <c r="C633" s="173"/>
      <c r="D633" s="178"/>
      <c r="E633" s="217"/>
      <c r="F633" s="218"/>
      <c r="G633" s="206"/>
      <c r="H633" s="164"/>
      <c r="I633" s="165"/>
      <c r="J633" s="241"/>
      <c r="K633" s="242"/>
    </row>
    <row r="634" spans="1:11" ht="12.5">
      <c r="A634" s="204"/>
      <c r="B634" s="146" t="str">
        <f t="shared" si="0"/>
        <v/>
      </c>
      <c r="C634" s="173"/>
      <c r="D634" s="178"/>
      <c r="E634" s="217"/>
      <c r="F634" s="218"/>
      <c r="G634" s="206"/>
      <c r="H634" s="164"/>
      <c r="I634" s="165"/>
      <c r="J634" s="241"/>
      <c r="K634" s="242"/>
    </row>
    <row r="635" spans="1:11" ht="12.5">
      <c r="A635" s="204"/>
      <c r="B635" s="146" t="str">
        <f t="shared" si="0"/>
        <v/>
      </c>
      <c r="C635" s="173"/>
      <c r="D635" s="178"/>
      <c r="E635" s="217"/>
      <c r="F635" s="218"/>
      <c r="G635" s="206"/>
      <c r="H635" s="164"/>
      <c r="I635" s="165"/>
      <c r="J635" s="241"/>
      <c r="K635" s="242"/>
    </row>
    <row r="636" spans="1:11" ht="12.5">
      <c r="A636" s="204"/>
      <c r="B636" s="146" t="str">
        <f t="shared" si="0"/>
        <v/>
      </c>
      <c r="C636" s="173"/>
      <c r="D636" s="178"/>
      <c r="E636" s="217"/>
      <c r="F636" s="218"/>
      <c r="G636" s="206"/>
      <c r="H636" s="164"/>
      <c r="I636" s="165"/>
      <c r="J636" s="241"/>
      <c r="K636" s="242"/>
    </row>
    <row r="637" spans="1:11" ht="12.5">
      <c r="A637" s="204"/>
      <c r="B637" s="146" t="str">
        <f t="shared" si="0"/>
        <v/>
      </c>
      <c r="C637" s="173"/>
      <c r="D637" s="178"/>
      <c r="E637" s="217"/>
      <c r="F637" s="218"/>
      <c r="G637" s="206"/>
      <c r="H637" s="164"/>
      <c r="I637" s="165"/>
      <c r="J637" s="241"/>
      <c r="K637" s="242"/>
    </row>
    <row r="638" spans="1:11" ht="12.5">
      <c r="A638" s="204"/>
      <c r="B638" s="146" t="str">
        <f t="shared" si="0"/>
        <v/>
      </c>
      <c r="C638" s="173"/>
      <c r="D638" s="178"/>
      <c r="E638" s="217"/>
      <c r="F638" s="218"/>
      <c r="G638" s="206"/>
      <c r="H638" s="164"/>
      <c r="I638" s="165"/>
      <c r="J638" s="241"/>
      <c r="K638" s="242"/>
    </row>
    <row r="639" spans="1:11" ht="12.5">
      <c r="A639" s="204"/>
      <c r="B639" s="146" t="str">
        <f t="shared" si="0"/>
        <v/>
      </c>
      <c r="C639" s="173"/>
      <c r="D639" s="178"/>
      <c r="E639" s="217"/>
      <c r="F639" s="218"/>
      <c r="G639" s="206"/>
      <c r="H639" s="164"/>
      <c r="I639" s="165"/>
      <c r="J639" s="241"/>
      <c r="K639" s="242"/>
    </row>
    <row r="640" spans="1:11" ht="12.5">
      <c r="A640" s="204"/>
      <c r="B640" s="146" t="str">
        <f t="shared" si="0"/>
        <v/>
      </c>
      <c r="C640" s="173"/>
      <c r="D640" s="178"/>
      <c r="E640" s="217"/>
      <c r="F640" s="218"/>
      <c r="G640" s="206"/>
      <c r="H640" s="164"/>
      <c r="I640" s="165"/>
      <c r="J640" s="241"/>
      <c r="K640" s="242"/>
    </row>
    <row r="641" spans="1:11" ht="12.5">
      <c r="A641" s="204"/>
      <c r="B641" s="146" t="str">
        <f t="shared" si="0"/>
        <v/>
      </c>
      <c r="C641" s="173"/>
      <c r="D641" s="178"/>
      <c r="E641" s="217"/>
      <c r="F641" s="218"/>
      <c r="G641" s="206"/>
      <c r="H641" s="164"/>
      <c r="I641" s="165"/>
      <c r="J641" s="241"/>
      <c r="K641" s="242"/>
    </row>
    <row r="642" spans="1:11" ht="12.5">
      <c r="A642" s="204"/>
      <c r="B642" s="146" t="str">
        <f t="shared" si="0"/>
        <v/>
      </c>
      <c r="C642" s="173"/>
      <c r="D642" s="178"/>
      <c r="E642" s="217"/>
      <c r="F642" s="218"/>
      <c r="G642" s="206"/>
      <c r="H642" s="164"/>
      <c r="I642" s="165"/>
      <c r="J642" s="241"/>
      <c r="K642" s="242"/>
    </row>
    <row r="643" spans="1:11" ht="12.5">
      <c r="A643" s="204"/>
      <c r="B643" s="146" t="str">
        <f t="shared" si="0"/>
        <v/>
      </c>
      <c r="C643" s="173"/>
      <c r="D643" s="178"/>
      <c r="E643" s="217"/>
      <c r="F643" s="218"/>
      <c r="G643" s="206"/>
      <c r="H643" s="164"/>
      <c r="I643" s="165"/>
      <c r="J643" s="241"/>
      <c r="K643" s="242"/>
    </row>
    <row r="644" spans="1:11" ht="12.5">
      <c r="A644" s="204"/>
      <c r="B644" s="146" t="str">
        <f t="shared" si="0"/>
        <v/>
      </c>
      <c r="C644" s="173"/>
      <c r="D644" s="178"/>
      <c r="E644" s="217"/>
      <c r="F644" s="218"/>
      <c r="G644" s="206"/>
      <c r="H644" s="164"/>
      <c r="I644" s="165"/>
      <c r="J644" s="241"/>
      <c r="K644" s="242"/>
    </row>
    <row r="645" spans="1:11" ht="12.5">
      <c r="A645" s="204"/>
      <c r="B645" s="146" t="str">
        <f t="shared" si="0"/>
        <v/>
      </c>
      <c r="C645" s="173"/>
      <c r="D645" s="178"/>
      <c r="E645" s="217"/>
      <c r="F645" s="218"/>
      <c r="G645" s="206"/>
      <c r="H645" s="164"/>
      <c r="I645" s="165"/>
      <c r="J645" s="241"/>
      <c r="K645" s="242"/>
    </row>
    <row r="646" spans="1:11" ht="12.5">
      <c r="A646" s="204"/>
      <c r="B646" s="146" t="str">
        <f t="shared" si="0"/>
        <v/>
      </c>
      <c r="C646" s="173"/>
      <c r="D646" s="178"/>
      <c r="E646" s="217"/>
      <c r="F646" s="218"/>
      <c r="G646" s="206"/>
      <c r="H646" s="164"/>
      <c r="I646" s="165"/>
      <c r="J646" s="241"/>
      <c r="K646" s="242"/>
    </row>
    <row r="647" spans="1:11" ht="12.5">
      <c r="A647" s="204"/>
      <c r="B647" s="146" t="str">
        <f t="shared" si="0"/>
        <v/>
      </c>
      <c r="C647" s="173"/>
      <c r="D647" s="178"/>
      <c r="E647" s="217"/>
      <c r="F647" s="218"/>
      <c r="G647" s="206"/>
      <c r="H647" s="164"/>
      <c r="I647" s="165"/>
      <c r="J647" s="241"/>
      <c r="K647" s="242"/>
    </row>
    <row r="648" spans="1:11" ht="12.5">
      <c r="A648" s="204"/>
      <c r="B648" s="146" t="str">
        <f t="shared" si="0"/>
        <v/>
      </c>
      <c r="C648" s="173"/>
      <c r="D648" s="178"/>
      <c r="E648" s="217"/>
      <c r="F648" s="218"/>
      <c r="G648" s="206"/>
      <c r="H648" s="164"/>
      <c r="I648" s="165"/>
      <c r="J648" s="241"/>
      <c r="K648" s="242"/>
    </row>
    <row r="649" spans="1:11" ht="12.5">
      <c r="A649" s="204"/>
      <c r="B649" s="146" t="str">
        <f t="shared" si="0"/>
        <v/>
      </c>
      <c r="C649" s="173"/>
      <c r="D649" s="178"/>
      <c r="E649" s="217"/>
      <c r="F649" s="218"/>
      <c r="G649" s="206"/>
      <c r="H649" s="164"/>
      <c r="I649" s="165"/>
      <c r="J649" s="241"/>
      <c r="K649" s="242"/>
    </row>
    <row r="650" spans="1:11" ht="12.5">
      <c r="A650" s="204"/>
      <c r="B650" s="146" t="str">
        <f t="shared" si="0"/>
        <v/>
      </c>
      <c r="C650" s="173"/>
      <c r="D650" s="178"/>
      <c r="E650" s="217"/>
      <c r="F650" s="218"/>
      <c r="G650" s="206"/>
      <c r="H650" s="164"/>
      <c r="I650" s="165"/>
      <c r="J650" s="241"/>
      <c r="K650" s="242"/>
    </row>
    <row r="651" spans="1:11" ht="12.5">
      <c r="A651" s="204"/>
      <c r="B651" s="146" t="str">
        <f t="shared" si="0"/>
        <v/>
      </c>
      <c r="C651" s="173"/>
      <c r="D651" s="178"/>
      <c r="E651" s="217"/>
      <c r="F651" s="218"/>
      <c r="G651" s="206"/>
      <c r="H651" s="164"/>
      <c r="I651" s="165"/>
      <c r="J651" s="241"/>
      <c r="K651" s="242"/>
    </row>
    <row r="652" spans="1:11" ht="12.5">
      <c r="A652" s="204"/>
      <c r="B652" s="146" t="str">
        <f t="shared" si="0"/>
        <v/>
      </c>
      <c r="C652" s="173"/>
      <c r="D652" s="178"/>
      <c r="E652" s="217"/>
      <c r="F652" s="218"/>
      <c r="G652" s="206"/>
      <c r="H652" s="164"/>
      <c r="I652" s="165"/>
      <c r="J652" s="241"/>
      <c r="K652" s="242"/>
    </row>
    <row r="653" spans="1:11" ht="12.5">
      <c r="A653" s="204"/>
      <c r="B653" s="146" t="str">
        <f t="shared" si="0"/>
        <v/>
      </c>
      <c r="C653" s="173"/>
      <c r="D653" s="178"/>
      <c r="E653" s="217"/>
      <c r="F653" s="218"/>
      <c r="G653" s="206"/>
      <c r="H653" s="164"/>
      <c r="I653" s="165"/>
      <c r="J653" s="241"/>
      <c r="K653" s="242"/>
    </row>
    <row r="654" spans="1:11" ht="12.5">
      <c r="A654" s="204"/>
      <c r="B654" s="146" t="str">
        <f t="shared" si="0"/>
        <v/>
      </c>
      <c r="C654" s="173"/>
      <c r="D654" s="178"/>
      <c r="E654" s="217"/>
      <c r="F654" s="218"/>
      <c r="G654" s="206"/>
      <c r="H654" s="164"/>
      <c r="I654" s="165"/>
      <c r="J654" s="241"/>
      <c r="K654" s="242"/>
    </row>
    <row r="655" spans="1:11" ht="12.5">
      <c r="A655" s="204"/>
      <c r="B655" s="146" t="str">
        <f t="shared" si="0"/>
        <v/>
      </c>
      <c r="C655" s="173"/>
      <c r="D655" s="178"/>
      <c r="E655" s="217"/>
      <c r="F655" s="218"/>
      <c r="G655" s="206"/>
      <c r="H655" s="164"/>
      <c r="I655" s="165"/>
      <c r="J655" s="241"/>
      <c r="K655" s="242"/>
    </row>
    <row r="656" spans="1:11" ht="12.5">
      <c r="A656" s="204"/>
      <c r="B656" s="146" t="str">
        <f t="shared" si="0"/>
        <v/>
      </c>
      <c r="C656" s="173"/>
      <c r="D656" s="178"/>
      <c r="E656" s="217"/>
      <c r="F656" s="218"/>
      <c r="G656" s="206"/>
      <c r="H656" s="164"/>
      <c r="I656" s="165"/>
      <c r="J656" s="241"/>
      <c r="K656" s="242"/>
    </row>
    <row r="657" spans="1:11" ht="12.5">
      <c r="A657" s="204"/>
      <c r="B657" s="146" t="str">
        <f t="shared" si="0"/>
        <v/>
      </c>
      <c r="C657" s="173"/>
      <c r="D657" s="178"/>
      <c r="E657" s="217"/>
      <c r="F657" s="218"/>
      <c r="G657" s="206"/>
      <c r="H657" s="164"/>
      <c r="I657" s="165"/>
      <c r="J657" s="241"/>
      <c r="K657" s="242"/>
    </row>
    <row r="658" spans="1:11" ht="12.5">
      <c r="A658" s="204"/>
      <c r="B658" s="146" t="str">
        <f t="shared" si="0"/>
        <v/>
      </c>
      <c r="C658" s="173"/>
      <c r="D658" s="178"/>
      <c r="E658" s="217"/>
      <c r="F658" s="218"/>
      <c r="G658" s="206"/>
      <c r="H658" s="164"/>
      <c r="I658" s="165"/>
      <c r="J658" s="241"/>
      <c r="K658" s="242"/>
    </row>
    <row r="659" spans="1:11" ht="12.5">
      <c r="A659" s="204"/>
      <c r="B659" s="146" t="str">
        <f t="shared" si="0"/>
        <v/>
      </c>
      <c r="C659" s="173"/>
      <c r="D659" s="178"/>
      <c r="E659" s="217"/>
      <c r="F659" s="218"/>
      <c r="G659" s="206"/>
      <c r="H659" s="164"/>
      <c r="I659" s="165"/>
      <c r="J659" s="241"/>
      <c r="K659" s="242"/>
    </row>
    <row r="660" spans="1:11" ht="12.5">
      <c r="A660" s="204"/>
      <c r="B660" s="146" t="str">
        <f t="shared" si="0"/>
        <v/>
      </c>
      <c r="C660" s="173"/>
      <c r="D660" s="178"/>
      <c r="E660" s="217"/>
      <c r="F660" s="218"/>
      <c r="G660" s="206"/>
      <c r="H660" s="164"/>
      <c r="I660" s="165"/>
      <c r="J660" s="241"/>
      <c r="K660" s="242"/>
    </row>
    <row r="661" spans="1:11" ht="12.5">
      <c r="A661" s="204"/>
      <c r="B661" s="146" t="str">
        <f t="shared" si="0"/>
        <v/>
      </c>
      <c r="C661" s="173"/>
      <c r="D661" s="178"/>
      <c r="E661" s="217"/>
      <c r="F661" s="218"/>
      <c r="G661" s="206"/>
      <c r="H661" s="164"/>
      <c r="I661" s="165"/>
      <c r="J661" s="241"/>
      <c r="K661" s="242"/>
    </row>
    <row r="662" spans="1:11" ht="12.5">
      <c r="A662" s="204"/>
      <c r="B662" s="146" t="str">
        <f t="shared" si="0"/>
        <v/>
      </c>
      <c r="C662" s="173"/>
      <c r="D662" s="178"/>
      <c r="E662" s="217"/>
      <c r="F662" s="218"/>
      <c r="G662" s="206"/>
      <c r="H662" s="164"/>
      <c r="I662" s="165"/>
      <c r="J662" s="241"/>
      <c r="K662" s="242"/>
    </row>
    <row r="663" spans="1:11" ht="12.5">
      <c r="A663" s="204"/>
      <c r="B663" s="146" t="str">
        <f t="shared" si="0"/>
        <v/>
      </c>
      <c r="C663" s="173"/>
      <c r="D663" s="178"/>
      <c r="E663" s="217"/>
      <c r="F663" s="218"/>
      <c r="G663" s="206"/>
      <c r="H663" s="164"/>
      <c r="I663" s="165"/>
      <c r="J663" s="241"/>
      <c r="K663" s="242"/>
    </row>
    <row r="664" spans="1:11" ht="12.5">
      <c r="A664" s="204"/>
      <c r="B664" s="146" t="str">
        <f t="shared" si="0"/>
        <v/>
      </c>
      <c r="C664" s="173"/>
      <c r="D664" s="178"/>
      <c r="E664" s="217"/>
      <c r="F664" s="218"/>
      <c r="G664" s="206"/>
      <c r="H664" s="164"/>
      <c r="I664" s="165"/>
      <c r="J664" s="241"/>
      <c r="K664" s="242"/>
    </row>
    <row r="665" spans="1:11" ht="12.5">
      <c r="A665" s="204"/>
      <c r="B665" s="146" t="str">
        <f t="shared" si="0"/>
        <v/>
      </c>
      <c r="C665" s="173"/>
      <c r="D665" s="178"/>
      <c r="E665" s="217"/>
      <c r="F665" s="218"/>
      <c r="G665" s="206"/>
      <c r="H665" s="164"/>
      <c r="I665" s="165"/>
      <c r="J665" s="241"/>
      <c r="K665" s="242"/>
    </row>
    <row r="666" spans="1:11" ht="12.5">
      <c r="A666" s="204"/>
      <c r="B666" s="146" t="str">
        <f t="shared" si="0"/>
        <v/>
      </c>
      <c r="C666" s="173"/>
      <c r="D666" s="178"/>
      <c r="E666" s="217"/>
      <c r="F666" s="218"/>
      <c r="G666" s="206"/>
      <c r="H666" s="164"/>
      <c r="I666" s="165"/>
      <c r="J666" s="241"/>
      <c r="K666" s="242"/>
    </row>
    <row r="667" spans="1:11" ht="12.5">
      <c r="A667" s="204"/>
      <c r="B667" s="146" t="str">
        <f t="shared" si="0"/>
        <v/>
      </c>
      <c r="C667" s="173"/>
      <c r="D667" s="178"/>
      <c r="E667" s="217"/>
      <c r="F667" s="218"/>
      <c r="G667" s="206"/>
      <c r="H667" s="164"/>
      <c r="I667" s="165"/>
      <c r="J667" s="241"/>
      <c r="K667" s="242"/>
    </row>
    <row r="668" spans="1:11" ht="12.5">
      <c r="A668" s="204"/>
      <c r="B668" s="146" t="str">
        <f t="shared" si="0"/>
        <v/>
      </c>
      <c r="C668" s="173"/>
      <c r="D668" s="178"/>
      <c r="E668" s="217"/>
      <c r="F668" s="218"/>
      <c r="G668" s="206"/>
      <c r="H668" s="164"/>
      <c r="I668" s="165"/>
      <c r="J668" s="241"/>
      <c r="K668" s="242"/>
    </row>
    <row r="669" spans="1:11" ht="12.5">
      <c r="A669" s="204"/>
      <c r="B669" s="146" t="str">
        <f t="shared" si="0"/>
        <v/>
      </c>
      <c r="C669" s="173"/>
      <c r="D669" s="178"/>
      <c r="E669" s="217"/>
      <c r="F669" s="218"/>
      <c r="G669" s="206"/>
      <c r="H669" s="164"/>
      <c r="I669" s="165"/>
      <c r="J669" s="241"/>
      <c r="K669" s="242"/>
    </row>
    <row r="670" spans="1:11" ht="12.5">
      <c r="A670" s="204"/>
      <c r="B670" s="146" t="str">
        <f t="shared" si="0"/>
        <v/>
      </c>
      <c r="C670" s="173"/>
      <c r="D670" s="178"/>
      <c r="E670" s="217"/>
      <c r="F670" s="218"/>
      <c r="G670" s="206"/>
      <c r="H670" s="164"/>
      <c r="I670" s="165"/>
      <c r="J670" s="241"/>
      <c r="K670" s="242"/>
    </row>
    <row r="671" spans="1:11" ht="12.5">
      <c r="A671" s="204"/>
      <c r="B671" s="146" t="str">
        <f t="shared" si="0"/>
        <v/>
      </c>
      <c r="C671" s="173"/>
      <c r="D671" s="178"/>
      <c r="E671" s="217"/>
      <c r="F671" s="218"/>
      <c r="G671" s="206"/>
      <c r="H671" s="164"/>
      <c r="I671" s="165"/>
      <c r="J671" s="241"/>
      <c r="K671" s="242"/>
    </row>
    <row r="672" spans="1:11" ht="12.5">
      <c r="A672" s="204"/>
      <c r="B672" s="146" t="str">
        <f t="shared" si="0"/>
        <v/>
      </c>
      <c r="C672" s="173"/>
      <c r="D672" s="178"/>
      <c r="E672" s="217"/>
      <c r="F672" s="218"/>
      <c r="G672" s="206"/>
      <c r="H672" s="164"/>
      <c r="I672" s="165"/>
      <c r="J672" s="241"/>
      <c r="K672" s="242"/>
    </row>
    <row r="673" spans="1:11" ht="12.5">
      <c r="A673" s="204"/>
      <c r="B673" s="146" t="str">
        <f t="shared" si="0"/>
        <v/>
      </c>
      <c r="C673" s="173"/>
      <c r="D673" s="178"/>
      <c r="E673" s="217"/>
      <c r="F673" s="218"/>
      <c r="G673" s="206"/>
      <c r="H673" s="164"/>
      <c r="I673" s="165"/>
      <c r="J673" s="241"/>
      <c r="K673" s="242"/>
    </row>
    <row r="674" spans="1:11" ht="12.5">
      <c r="A674" s="204"/>
      <c r="B674" s="146" t="str">
        <f t="shared" si="0"/>
        <v/>
      </c>
      <c r="C674" s="173"/>
      <c r="D674" s="178"/>
      <c r="E674" s="217"/>
      <c r="F674" s="218"/>
      <c r="G674" s="206"/>
      <c r="H674" s="164"/>
      <c r="I674" s="165"/>
      <c r="J674" s="241"/>
      <c r="K674" s="242"/>
    </row>
    <row r="675" spans="1:11" ht="12.5">
      <c r="A675" s="204"/>
      <c r="B675" s="146" t="str">
        <f t="shared" si="0"/>
        <v/>
      </c>
      <c r="C675" s="173"/>
      <c r="D675" s="178"/>
      <c r="E675" s="217"/>
      <c r="F675" s="218"/>
      <c r="G675" s="206"/>
      <c r="H675" s="164"/>
      <c r="I675" s="165"/>
      <c r="J675" s="241"/>
      <c r="K675" s="242"/>
    </row>
    <row r="676" spans="1:11" ht="12.5">
      <c r="A676" s="204"/>
      <c r="B676" s="146" t="str">
        <f t="shared" si="0"/>
        <v/>
      </c>
      <c r="C676" s="173"/>
      <c r="D676" s="178"/>
      <c r="E676" s="217"/>
      <c r="F676" s="218"/>
      <c r="G676" s="206"/>
      <c r="H676" s="164"/>
      <c r="I676" s="165"/>
      <c r="J676" s="241"/>
      <c r="K676" s="242"/>
    </row>
    <row r="677" spans="1:11" ht="12.5">
      <c r="A677" s="204"/>
      <c r="B677" s="146" t="str">
        <f t="shared" si="0"/>
        <v/>
      </c>
      <c r="C677" s="173"/>
      <c r="D677" s="178"/>
      <c r="E677" s="217"/>
      <c r="F677" s="218"/>
      <c r="G677" s="206"/>
      <c r="H677" s="164"/>
      <c r="I677" s="165"/>
      <c r="J677" s="241"/>
      <c r="K677" s="242"/>
    </row>
    <row r="678" spans="1:11" ht="12.5">
      <c r="A678" s="204"/>
      <c r="B678" s="146" t="str">
        <f t="shared" si="0"/>
        <v/>
      </c>
      <c r="C678" s="173"/>
      <c r="D678" s="178"/>
      <c r="E678" s="217"/>
      <c r="F678" s="218"/>
      <c r="G678" s="206"/>
      <c r="H678" s="164"/>
      <c r="I678" s="165"/>
      <c r="J678" s="241"/>
      <c r="K678" s="242"/>
    </row>
    <row r="679" spans="1:11" ht="12.5">
      <c r="A679" s="204"/>
      <c r="B679" s="146" t="str">
        <f t="shared" si="0"/>
        <v/>
      </c>
      <c r="C679" s="173"/>
      <c r="D679" s="178"/>
      <c r="E679" s="217"/>
      <c r="F679" s="218"/>
      <c r="G679" s="206"/>
      <c r="H679" s="164"/>
      <c r="I679" s="165"/>
      <c r="J679" s="241"/>
      <c r="K679" s="242"/>
    </row>
    <row r="680" spans="1:11" ht="12.5">
      <c r="A680" s="204"/>
      <c r="B680" s="146" t="str">
        <f t="shared" si="0"/>
        <v/>
      </c>
      <c r="C680" s="173"/>
      <c r="D680" s="178"/>
      <c r="E680" s="217"/>
      <c r="F680" s="218"/>
      <c r="G680" s="206"/>
      <c r="H680" s="164"/>
      <c r="I680" s="165"/>
      <c r="J680" s="241"/>
      <c r="K680" s="242"/>
    </row>
    <row r="681" spans="1:11" ht="12.5">
      <c r="A681" s="204"/>
      <c r="B681" s="146" t="str">
        <f t="shared" si="0"/>
        <v/>
      </c>
      <c r="C681" s="173"/>
      <c r="D681" s="178"/>
      <c r="E681" s="217"/>
      <c r="F681" s="218"/>
      <c r="G681" s="206"/>
      <c r="H681" s="164"/>
      <c r="I681" s="165"/>
      <c r="J681" s="241"/>
      <c r="K681" s="242"/>
    </row>
    <row r="682" spans="1:11" ht="12.5">
      <c r="A682" s="204"/>
      <c r="B682" s="146" t="str">
        <f t="shared" si="0"/>
        <v/>
      </c>
      <c r="C682" s="173"/>
      <c r="D682" s="178"/>
      <c r="E682" s="217"/>
      <c r="F682" s="218"/>
      <c r="G682" s="206"/>
      <c r="H682" s="164"/>
      <c r="I682" s="165"/>
      <c r="J682" s="241"/>
      <c r="K682" s="242"/>
    </row>
    <row r="683" spans="1:11" ht="12.5">
      <c r="A683" s="204"/>
      <c r="B683" s="146" t="str">
        <f t="shared" si="0"/>
        <v/>
      </c>
      <c r="C683" s="173"/>
      <c r="D683" s="178"/>
      <c r="E683" s="217"/>
      <c r="F683" s="218"/>
      <c r="G683" s="206"/>
      <c r="H683" s="164"/>
      <c r="I683" s="165"/>
      <c r="J683" s="241"/>
      <c r="K683" s="242"/>
    </row>
    <row r="684" spans="1:11" ht="12.5">
      <c r="A684" s="204"/>
      <c r="B684" s="146" t="str">
        <f t="shared" si="0"/>
        <v/>
      </c>
      <c r="C684" s="173"/>
      <c r="D684" s="178"/>
      <c r="E684" s="217"/>
      <c r="F684" s="218"/>
      <c r="G684" s="206"/>
      <c r="H684" s="164"/>
      <c r="I684" s="165"/>
      <c r="J684" s="241"/>
      <c r="K684" s="242"/>
    </row>
    <row r="685" spans="1:11" ht="12.5">
      <c r="A685" s="204"/>
      <c r="B685" s="146" t="str">
        <f t="shared" si="0"/>
        <v/>
      </c>
      <c r="C685" s="173"/>
      <c r="D685" s="178"/>
      <c r="E685" s="217"/>
      <c r="F685" s="218"/>
      <c r="G685" s="206"/>
      <c r="H685" s="164"/>
      <c r="I685" s="165"/>
      <c r="J685" s="241"/>
      <c r="K685" s="242"/>
    </row>
    <row r="686" spans="1:11" ht="12.5">
      <c r="A686" s="204"/>
      <c r="B686" s="146" t="str">
        <f t="shared" si="0"/>
        <v/>
      </c>
      <c r="C686" s="173"/>
      <c r="D686" s="178"/>
      <c r="E686" s="217"/>
      <c r="F686" s="218"/>
      <c r="G686" s="206"/>
      <c r="H686" s="164"/>
      <c r="I686" s="165"/>
      <c r="J686" s="241"/>
      <c r="K686" s="242"/>
    </row>
    <row r="687" spans="1:11" ht="12.5">
      <c r="A687" s="204"/>
      <c r="B687" s="146" t="str">
        <f t="shared" si="0"/>
        <v/>
      </c>
      <c r="C687" s="173"/>
      <c r="D687" s="178"/>
      <c r="E687" s="217"/>
      <c r="F687" s="218"/>
      <c r="G687" s="206"/>
      <c r="H687" s="164"/>
      <c r="I687" s="165"/>
      <c r="J687" s="241"/>
      <c r="K687" s="242"/>
    </row>
    <row r="688" spans="1:11" ht="12.5">
      <c r="A688" s="204"/>
      <c r="B688" s="146" t="str">
        <f t="shared" si="0"/>
        <v/>
      </c>
      <c r="C688" s="173"/>
      <c r="D688" s="178"/>
      <c r="E688" s="217"/>
      <c r="F688" s="218"/>
      <c r="G688" s="206"/>
      <c r="H688" s="164"/>
      <c r="I688" s="165"/>
      <c r="J688" s="241"/>
      <c r="K688" s="242"/>
    </row>
    <row r="689" spans="1:11" ht="12.5">
      <c r="A689" s="204"/>
      <c r="B689" s="146" t="str">
        <f t="shared" si="0"/>
        <v/>
      </c>
      <c r="C689" s="173"/>
      <c r="D689" s="178"/>
      <c r="E689" s="217"/>
      <c r="F689" s="218"/>
      <c r="G689" s="206"/>
      <c r="H689" s="164"/>
      <c r="I689" s="165"/>
      <c r="J689" s="241"/>
      <c r="K689" s="242"/>
    </row>
    <row r="690" spans="1:11" ht="12.5">
      <c r="A690" s="204"/>
      <c r="B690" s="146" t="str">
        <f t="shared" si="0"/>
        <v/>
      </c>
      <c r="C690" s="173"/>
      <c r="D690" s="178"/>
      <c r="E690" s="217"/>
      <c r="F690" s="218"/>
      <c r="G690" s="206"/>
      <c r="H690" s="164"/>
      <c r="I690" s="165"/>
      <c r="J690" s="241"/>
      <c r="K690" s="242"/>
    </row>
    <row r="691" spans="1:11" ht="12.5">
      <c r="A691" s="204"/>
      <c r="B691" s="146" t="str">
        <f t="shared" si="0"/>
        <v/>
      </c>
      <c r="C691" s="173"/>
      <c r="D691" s="178"/>
      <c r="E691" s="217"/>
      <c r="F691" s="218"/>
      <c r="G691" s="206"/>
      <c r="H691" s="164"/>
      <c r="I691" s="165"/>
      <c r="J691" s="241"/>
      <c r="K691" s="242"/>
    </row>
    <row r="692" spans="1:11" ht="12.5">
      <c r="A692" s="204"/>
      <c r="B692" s="146" t="str">
        <f t="shared" si="0"/>
        <v/>
      </c>
      <c r="C692" s="173"/>
      <c r="D692" s="178"/>
      <c r="E692" s="217"/>
      <c r="F692" s="218"/>
      <c r="G692" s="206"/>
      <c r="H692" s="164"/>
      <c r="I692" s="165"/>
      <c r="J692" s="241"/>
      <c r="K692" s="242"/>
    </row>
    <row r="693" spans="1:11" ht="12.5">
      <c r="A693" s="204"/>
      <c r="B693" s="146" t="str">
        <f t="shared" si="0"/>
        <v/>
      </c>
      <c r="C693" s="173"/>
      <c r="D693" s="178"/>
      <c r="E693" s="217"/>
      <c r="F693" s="218"/>
      <c r="G693" s="206"/>
      <c r="H693" s="164"/>
      <c r="I693" s="165"/>
      <c r="J693" s="241"/>
      <c r="K693" s="242"/>
    </row>
    <row r="694" spans="1:11" ht="12.5">
      <c r="A694" s="204"/>
      <c r="B694" s="146" t="str">
        <f t="shared" si="0"/>
        <v/>
      </c>
      <c r="C694" s="173"/>
      <c r="D694" s="178"/>
      <c r="E694" s="217"/>
      <c r="F694" s="218"/>
      <c r="G694" s="206"/>
      <c r="H694" s="164"/>
      <c r="I694" s="165"/>
      <c r="J694" s="241"/>
      <c r="K694" s="242"/>
    </row>
    <row r="695" spans="1:11" ht="12.5">
      <c r="A695" s="204"/>
      <c r="B695" s="146" t="str">
        <f t="shared" si="0"/>
        <v/>
      </c>
      <c r="C695" s="173"/>
      <c r="D695" s="178"/>
      <c r="E695" s="217"/>
      <c r="F695" s="218"/>
      <c r="G695" s="206"/>
      <c r="H695" s="164"/>
      <c r="I695" s="165"/>
      <c r="J695" s="241"/>
      <c r="K695" s="242"/>
    </row>
    <row r="696" spans="1:11" ht="12.5">
      <c r="A696" s="204"/>
      <c r="B696" s="146" t="str">
        <f t="shared" si="0"/>
        <v/>
      </c>
      <c r="C696" s="173"/>
      <c r="D696" s="178"/>
      <c r="E696" s="217"/>
      <c r="F696" s="218"/>
      <c r="G696" s="206"/>
      <c r="H696" s="164"/>
      <c r="I696" s="165"/>
      <c r="J696" s="241"/>
      <c r="K696" s="242"/>
    </row>
    <row r="697" spans="1:11" ht="12.5">
      <c r="A697" s="204"/>
      <c r="B697" s="146" t="str">
        <f t="shared" si="0"/>
        <v/>
      </c>
      <c r="C697" s="173"/>
      <c r="D697" s="178"/>
      <c r="E697" s="217"/>
      <c r="F697" s="218"/>
      <c r="G697" s="206"/>
      <c r="H697" s="164"/>
      <c r="I697" s="165"/>
      <c r="J697" s="241"/>
      <c r="K697" s="242"/>
    </row>
    <row r="698" spans="1:11" ht="12.5">
      <c r="A698" s="204"/>
      <c r="B698" s="146" t="str">
        <f t="shared" si="0"/>
        <v/>
      </c>
      <c r="C698" s="173"/>
      <c r="D698" s="178"/>
      <c r="E698" s="217"/>
      <c r="F698" s="218"/>
      <c r="G698" s="206"/>
      <c r="H698" s="164"/>
      <c r="I698" s="165"/>
      <c r="J698" s="241"/>
      <c r="K698" s="242"/>
    </row>
    <row r="699" spans="1:11" ht="12.5">
      <c r="A699" s="204"/>
      <c r="B699" s="146" t="str">
        <f t="shared" si="0"/>
        <v/>
      </c>
      <c r="C699" s="173"/>
      <c r="D699" s="178"/>
      <c r="E699" s="217"/>
      <c r="F699" s="218"/>
      <c r="G699" s="206"/>
      <c r="H699" s="164"/>
      <c r="I699" s="165"/>
      <c r="J699" s="241"/>
      <c r="K699" s="242"/>
    </row>
    <row r="700" spans="1:11" ht="12.5">
      <c r="A700" s="204"/>
      <c r="B700" s="146" t="str">
        <f t="shared" si="0"/>
        <v/>
      </c>
      <c r="C700" s="173"/>
      <c r="D700" s="178"/>
      <c r="E700" s="217"/>
      <c r="F700" s="218"/>
      <c r="G700" s="206"/>
      <c r="H700" s="164"/>
      <c r="I700" s="165"/>
      <c r="J700" s="241"/>
      <c r="K700" s="242"/>
    </row>
    <row r="701" spans="1:11" ht="12.5">
      <c r="A701" s="204"/>
      <c r="B701" s="146" t="str">
        <f t="shared" si="0"/>
        <v/>
      </c>
      <c r="C701" s="173"/>
      <c r="D701" s="178"/>
      <c r="E701" s="217"/>
      <c r="F701" s="218"/>
      <c r="G701" s="206"/>
      <c r="H701" s="164"/>
      <c r="I701" s="165"/>
      <c r="J701" s="241"/>
      <c r="K701" s="242"/>
    </row>
    <row r="702" spans="1:11" ht="12.5">
      <c r="A702" s="204"/>
      <c r="B702" s="146" t="str">
        <f t="shared" si="0"/>
        <v/>
      </c>
      <c r="C702" s="173"/>
      <c r="D702" s="178"/>
      <c r="E702" s="217"/>
      <c r="F702" s="218"/>
      <c r="G702" s="206"/>
      <c r="H702" s="164"/>
      <c r="I702" s="165"/>
      <c r="J702" s="241"/>
      <c r="K702" s="242"/>
    </row>
    <row r="703" spans="1:11" ht="12.5">
      <c r="A703" s="204"/>
      <c r="B703" s="146" t="str">
        <f t="shared" si="0"/>
        <v/>
      </c>
      <c r="C703" s="173"/>
      <c r="D703" s="178"/>
      <c r="E703" s="217"/>
      <c r="F703" s="218"/>
      <c r="G703" s="206"/>
      <c r="H703" s="164"/>
      <c r="I703" s="165"/>
      <c r="J703" s="241"/>
      <c r="K703" s="242"/>
    </row>
    <row r="704" spans="1:11" ht="12.5">
      <c r="A704" s="204"/>
      <c r="B704" s="146" t="str">
        <f t="shared" si="0"/>
        <v/>
      </c>
      <c r="C704" s="173"/>
      <c r="D704" s="178"/>
      <c r="E704" s="217"/>
      <c r="F704" s="218"/>
      <c r="G704" s="206"/>
      <c r="H704" s="164"/>
      <c r="I704" s="165"/>
      <c r="J704" s="241"/>
      <c r="K704" s="242"/>
    </row>
    <row r="705" spans="1:11" ht="12.5">
      <c r="A705" s="204"/>
      <c r="B705" s="146" t="str">
        <f t="shared" si="0"/>
        <v/>
      </c>
      <c r="C705" s="173"/>
      <c r="D705" s="178"/>
      <c r="E705" s="217"/>
      <c r="F705" s="218"/>
      <c r="G705" s="206"/>
      <c r="H705" s="164"/>
      <c r="I705" s="165"/>
      <c r="J705" s="241"/>
      <c r="K705" s="242"/>
    </row>
    <row r="706" spans="1:11" ht="12.5">
      <c r="A706" s="204"/>
      <c r="B706" s="146" t="str">
        <f t="shared" si="0"/>
        <v/>
      </c>
      <c r="C706" s="173"/>
      <c r="D706" s="178"/>
      <c r="E706" s="217"/>
      <c r="F706" s="218"/>
      <c r="G706" s="206"/>
      <c r="H706" s="164"/>
      <c r="I706" s="165"/>
      <c r="J706" s="241"/>
      <c r="K706" s="242"/>
    </row>
    <row r="707" spans="1:11" ht="12.5">
      <c r="A707" s="204"/>
      <c r="B707" s="146" t="str">
        <f t="shared" si="0"/>
        <v/>
      </c>
      <c r="C707" s="173"/>
      <c r="D707" s="178"/>
      <c r="E707" s="217"/>
      <c r="F707" s="218"/>
      <c r="G707" s="206"/>
      <c r="H707" s="164"/>
      <c r="I707" s="165"/>
      <c r="J707" s="241"/>
      <c r="K707" s="242"/>
    </row>
    <row r="708" spans="1:11" ht="12.5">
      <c r="A708" s="204"/>
      <c r="B708" s="146" t="str">
        <f t="shared" si="0"/>
        <v/>
      </c>
      <c r="C708" s="173"/>
      <c r="D708" s="178"/>
      <c r="E708" s="217"/>
      <c r="F708" s="218"/>
      <c r="G708" s="206"/>
      <c r="H708" s="164"/>
      <c r="I708" s="165"/>
      <c r="J708" s="241"/>
      <c r="K708" s="242"/>
    </row>
    <row r="709" spans="1:11" ht="12.5">
      <c r="A709" s="204"/>
      <c r="B709" s="146" t="str">
        <f t="shared" si="0"/>
        <v/>
      </c>
      <c r="C709" s="173"/>
      <c r="D709" s="178"/>
      <c r="E709" s="217"/>
      <c r="F709" s="218"/>
      <c r="G709" s="206"/>
      <c r="H709" s="164"/>
      <c r="I709" s="165"/>
      <c r="J709" s="241"/>
      <c r="K709" s="242"/>
    </row>
    <row r="710" spans="1:11" ht="12.5">
      <c r="A710" s="204"/>
      <c r="B710" s="146" t="str">
        <f t="shared" si="0"/>
        <v/>
      </c>
      <c r="C710" s="173"/>
      <c r="D710" s="178"/>
      <c r="E710" s="217"/>
      <c r="F710" s="218"/>
      <c r="G710" s="206"/>
      <c r="H710" s="164"/>
      <c r="I710" s="165"/>
      <c r="J710" s="241"/>
      <c r="K710" s="242"/>
    </row>
    <row r="711" spans="1:11" ht="12.5">
      <c r="A711" s="204"/>
      <c r="B711" s="146" t="str">
        <f t="shared" si="0"/>
        <v/>
      </c>
      <c r="C711" s="173"/>
      <c r="D711" s="178"/>
      <c r="E711" s="217"/>
      <c r="F711" s="218"/>
      <c r="G711" s="206"/>
      <c r="H711" s="164"/>
      <c r="I711" s="165"/>
      <c r="J711" s="241"/>
      <c r="K711" s="242"/>
    </row>
    <row r="712" spans="1:11" ht="12.5">
      <c r="A712" s="204"/>
      <c r="B712" s="146" t="str">
        <f t="shared" si="0"/>
        <v/>
      </c>
      <c r="C712" s="173"/>
      <c r="D712" s="178"/>
      <c r="E712" s="217"/>
      <c r="F712" s="218"/>
      <c r="G712" s="206"/>
      <c r="H712" s="164"/>
      <c r="I712" s="165"/>
      <c r="J712" s="241"/>
      <c r="K712" s="242"/>
    </row>
    <row r="713" spans="1:11" ht="12.5">
      <c r="A713" s="204"/>
      <c r="B713" s="146" t="str">
        <f t="shared" si="0"/>
        <v/>
      </c>
      <c r="C713" s="173"/>
      <c r="D713" s="178"/>
      <c r="E713" s="217"/>
      <c r="F713" s="218"/>
      <c r="G713" s="206"/>
      <c r="H713" s="164"/>
      <c r="I713" s="165"/>
      <c r="J713" s="241"/>
      <c r="K713" s="242"/>
    </row>
    <row r="714" spans="1:11" ht="12.5">
      <c r="A714" s="204"/>
      <c r="B714" s="146" t="str">
        <f t="shared" si="0"/>
        <v/>
      </c>
      <c r="C714" s="173"/>
      <c r="D714" s="178"/>
      <c r="E714" s="217"/>
      <c r="F714" s="218"/>
      <c r="G714" s="206"/>
      <c r="H714" s="164"/>
      <c r="I714" s="165"/>
      <c r="J714" s="241"/>
      <c r="K714" s="242"/>
    </row>
    <row r="715" spans="1:11" ht="12.5">
      <c r="A715" s="204"/>
      <c r="B715" s="146" t="str">
        <f t="shared" si="0"/>
        <v/>
      </c>
      <c r="C715" s="173"/>
      <c r="D715" s="178"/>
      <c r="E715" s="217"/>
      <c r="F715" s="218"/>
      <c r="G715" s="206"/>
      <c r="H715" s="164"/>
      <c r="I715" s="165"/>
      <c r="J715" s="241"/>
      <c r="K715" s="242"/>
    </row>
    <row r="716" spans="1:11" ht="12.5">
      <c r="A716" s="204"/>
      <c r="B716" s="146" t="str">
        <f t="shared" si="0"/>
        <v/>
      </c>
      <c r="C716" s="173"/>
      <c r="D716" s="178"/>
      <c r="E716" s="217"/>
      <c r="F716" s="218"/>
      <c r="G716" s="206"/>
      <c r="H716" s="164"/>
      <c r="I716" s="165"/>
      <c r="J716" s="241"/>
      <c r="K716" s="242"/>
    </row>
    <row r="717" spans="1:11" ht="12.5">
      <c r="A717" s="204"/>
      <c r="B717" s="146" t="str">
        <f t="shared" si="0"/>
        <v/>
      </c>
      <c r="C717" s="173"/>
      <c r="D717" s="178"/>
      <c r="E717" s="217"/>
      <c r="F717" s="218"/>
      <c r="G717" s="206"/>
      <c r="H717" s="164"/>
      <c r="I717" s="165"/>
      <c r="J717" s="241"/>
      <c r="K717" s="242"/>
    </row>
    <row r="718" spans="1:11" ht="12.5">
      <c r="A718" s="204"/>
      <c r="B718" s="146" t="str">
        <f t="shared" si="0"/>
        <v/>
      </c>
      <c r="C718" s="173"/>
      <c r="D718" s="178"/>
      <c r="E718" s="217"/>
      <c r="F718" s="218"/>
      <c r="G718" s="206"/>
      <c r="H718" s="164"/>
      <c r="I718" s="165"/>
      <c r="J718" s="241"/>
      <c r="K718" s="242"/>
    </row>
    <row r="719" spans="1:11" ht="12.5">
      <c r="A719" s="204"/>
      <c r="B719" s="146" t="str">
        <f t="shared" si="0"/>
        <v/>
      </c>
      <c r="C719" s="173"/>
      <c r="D719" s="178"/>
      <c r="E719" s="217"/>
      <c r="F719" s="218"/>
      <c r="G719" s="206"/>
      <c r="H719" s="164"/>
      <c r="I719" s="165"/>
      <c r="J719" s="241"/>
      <c r="K719" s="242"/>
    </row>
    <row r="720" spans="1:11" ht="12.5">
      <c r="A720" s="204"/>
      <c r="B720" s="146" t="str">
        <f t="shared" si="0"/>
        <v/>
      </c>
      <c r="C720" s="173"/>
      <c r="D720" s="178"/>
      <c r="E720" s="217"/>
      <c r="F720" s="218"/>
      <c r="G720" s="206"/>
      <c r="H720" s="164"/>
      <c r="I720" s="165"/>
      <c r="J720" s="241"/>
      <c r="K720" s="242"/>
    </row>
    <row r="721" spans="1:11" ht="12.5">
      <c r="A721" s="204"/>
      <c r="B721" s="146" t="str">
        <f t="shared" si="0"/>
        <v/>
      </c>
      <c r="C721" s="173"/>
      <c r="D721" s="178"/>
      <c r="E721" s="217"/>
      <c r="F721" s="218"/>
      <c r="G721" s="206"/>
      <c r="H721" s="164"/>
      <c r="I721" s="165"/>
      <c r="J721" s="241"/>
      <c r="K721" s="242"/>
    </row>
    <row r="722" spans="1:11" ht="12.5">
      <c r="A722" s="204"/>
      <c r="B722" s="146" t="str">
        <f t="shared" si="0"/>
        <v/>
      </c>
      <c r="C722" s="173"/>
      <c r="D722" s="178"/>
      <c r="E722" s="217"/>
      <c r="F722" s="218"/>
      <c r="G722" s="206"/>
      <c r="H722" s="164"/>
      <c r="I722" s="165"/>
      <c r="J722" s="241"/>
      <c r="K722" s="242"/>
    </row>
    <row r="723" spans="1:11" ht="12.5">
      <c r="A723" s="204"/>
      <c r="B723" s="146" t="str">
        <f t="shared" si="0"/>
        <v/>
      </c>
      <c r="C723" s="173"/>
      <c r="D723" s="178"/>
      <c r="E723" s="217"/>
      <c r="F723" s="218"/>
      <c r="G723" s="206"/>
      <c r="H723" s="164"/>
      <c r="I723" s="165"/>
      <c r="J723" s="241"/>
      <c r="K723" s="242"/>
    </row>
    <row r="724" spans="1:11" ht="12.5">
      <c r="A724" s="204"/>
      <c r="B724" s="146" t="str">
        <f t="shared" si="0"/>
        <v/>
      </c>
      <c r="C724" s="173"/>
      <c r="D724" s="178"/>
      <c r="E724" s="217"/>
      <c r="F724" s="218"/>
      <c r="G724" s="206"/>
      <c r="H724" s="164"/>
      <c r="I724" s="165"/>
      <c r="J724" s="241"/>
      <c r="K724" s="242"/>
    </row>
    <row r="725" spans="1:11" ht="12.5">
      <c r="A725" s="204"/>
      <c r="B725" s="146" t="str">
        <f t="shared" si="0"/>
        <v/>
      </c>
      <c r="C725" s="173"/>
      <c r="D725" s="178"/>
      <c r="E725" s="217"/>
      <c r="F725" s="218"/>
      <c r="G725" s="206"/>
      <c r="H725" s="164"/>
      <c r="I725" s="165"/>
      <c r="J725" s="241"/>
      <c r="K725" s="242"/>
    </row>
    <row r="726" spans="1:11" ht="12.5">
      <c r="A726" s="204"/>
      <c r="B726" s="146" t="str">
        <f t="shared" si="0"/>
        <v/>
      </c>
      <c r="C726" s="173"/>
      <c r="D726" s="178"/>
      <c r="E726" s="217"/>
      <c r="F726" s="218"/>
      <c r="G726" s="206"/>
      <c r="H726" s="164"/>
      <c r="I726" s="165"/>
      <c r="J726" s="241"/>
      <c r="K726" s="242"/>
    </row>
    <row r="727" spans="1:11" ht="12.5">
      <c r="A727" s="204"/>
      <c r="B727" s="146" t="str">
        <f t="shared" si="0"/>
        <v/>
      </c>
      <c r="C727" s="173"/>
      <c r="D727" s="178"/>
      <c r="E727" s="217"/>
      <c r="F727" s="218"/>
      <c r="G727" s="206"/>
      <c r="H727" s="164"/>
      <c r="I727" s="165"/>
      <c r="J727" s="241"/>
      <c r="K727" s="242"/>
    </row>
    <row r="728" spans="1:11" ht="12.5">
      <c r="A728" s="204"/>
      <c r="B728" s="146" t="str">
        <f t="shared" si="0"/>
        <v/>
      </c>
      <c r="C728" s="173"/>
      <c r="D728" s="178"/>
      <c r="E728" s="217"/>
      <c r="F728" s="218"/>
      <c r="G728" s="206"/>
      <c r="H728" s="164"/>
      <c r="I728" s="165"/>
      <c r="J728" s="241"/>
      <c r="K728" s="242"/>
    </row>
    <row r="729" spans="1:11" ht="12.5">
      <c r="A729" s="204"/>
      <c r="B729" s="146" t="str">
        <f t="shared" si="0"/>
        <v/>
      </c>
      <c r="C729" s="173"/>
      <c r="D729" s="178"/>
      <c r="E729" s="217"/>
      <c r="F729" s="218"/>
      <c r="G729" s="206"/>
      <c r="H729" s="164"/>
      <c r="I729" s="165"/>
      <c r="J729" s="241"/>
      <c r="K729" s="242"/>
    </row>
    <row r="730" spans="1:11" ht="12.5">
      <c r="A730" s="204"/>
      <c r="B730" s="146" t="str">
        <f t="shared" si="0"/>
        <v/>
      </c>
      <c r="C730" s="173"/>
      <c r="D730" s="178"/>
      <c r="E730" s="217"/>
      <c r="F730" s="218"/>
      <c r="G730" s="206"/>
      <c r="H730" s="164"/>
      <c r="I730" s="165"/>
      <c r="J730" s="241"/>
      <c r="K730" s="242"/>
    </row>
    <row r="731" spans="1:11" ht="12.5">
      <c r="A731" s="204"/>
      <c r="B731" s="146" t="str">
        <f t="shared" si="0"/>
        <v/>
      </c>
      <c r="C731" s="173"/>
      <c r="D731" s="178"/>
      <c r="E731" s="217"/>
      <c r="F731" s="218"/>
      <c r="G731" s="206"/>
      <c r="H731" s="164"/>
      <c r="I731" s="165"/>
      <c r="J731" s="241"/>
      <c r="K731" s="242"/>
    </row>
    <row r="732" spans="1:11" ht="12.5">
      <c r="A732" s="204"/>
      <c r="B732" s="146" t="str">
        <f t="shared" si="0"/>
        <v/>
      </c>
      <c r="C732" s="173"/>
      <c r="D732" s="178"/>
      <c r="E732" s="217"/>
      <c r="F732" s="218"/>
      <c r="G732" s="206"/>
      <c r="H732" s="164"/>
      <c r="I732" s="165"/>
      <c r="J732" s="241"/>
      <c r="K732" s="242"/>
    </row>
    <row r="733" spans="1:11" ht="12.5">
      <c r="A733" s="204"/>
      <c r="B733" s="146" t="str">
        <f t="shared" si="0"/>
        <v/>
      </c>
      <c r="C733" s="173"/>
      <c r="D733" s="178"/>
      <c r="E733" s="217"/>
      <c r="F733" s="218"/>
      <c r="G733" s="206"/>
      <c r="H733" s="164"/>
      <c r="I733" s="165"/>
      <c r="J733" s="241"/>
      <c r="K733" s="242"/>
    </row>
    <row r="734" spans="1:11" ht="12.5">
      <c r="A734" s="204"/>
      <c r="B734" s="146" t="str">
        <f t="shared" si="0"/>
        <v/>
      </c>
      <c r="C734" s="173"/>
      <c r="D734" s="178"/>
      <c r="E734" s="217"/>
      <c r="F734" s="218"/>
      <c r="G734" s="206"/>
      <c r="H734" s="164"/>
      <c r="I734" s="165"/>
      <c r="J734" s="241"/>
      <c r="K734" s="242"/>
    </row>
    <row r="735" spans="1:11" ht="12.5">
      <c r="A735" s="204"/>
      <c r="B735" s="146" t="str">
        <f t="shared" si="0"/>
        <v/>
      </c>
      <c r="C735" s="173"/>
      <c r="D735" s="178"/>
      <c r="E735" s="217"/>
      <c r="F735" s="218"/>
      <c r="G735" s="206"/>
      <c r="H735" s="164"/>
      <c r="I735" s="165"/>
      <c r="J735" s="241"/>
      <c r="K735" s="242"/>
    </row>
    <row r="736" spans="1:11" ht="12.5">
      <c r="A736" s="204"/>
      <c r="B736" s="146" t="str">
        <f t="shared" si="0"/>
        <v/>
      </c>
      <c r="C736" s="173"/>
      <c r="D736" s="178"/>
      <c r="E736" s="217"/>
      <c r="F736" s="218"/>
      <c r="G736" s="206"/>
      <c r="H736" s="164"/>
      <c r="I736" s="165"/>
      <c r="J736" s="241"/>
      <c r="K736" s="242"/>
    </row>
    <row r="737" spans="1:11" ht="12.5">
      <c r="A737" s="204"/>
      <c r="B737" s="146" t="str">
        <f t="shared" si="0"/>
        <v/>
      </c>
      <c r="C737" s="173"/>
      <c r="D737" s="178"/>
      <c r="E737" s="217"/>
      <c r="F737" s="218"/>
      <c r="G737" s="206"/>
      <c r="H737" s="164"/>
      <c r="I737" s="165"/>
      <c r="J737" s="241"/>
      <c r="K737" s="242"/>
    </row>
    <row r="738" spans="1:11" ht="12.5">
      <c r="A738" s="204"/>
      <c r="B738" s="146" t="str">
        <f t="shared" si="0"/>
        <v/>
      </c>
      <c r="C738" s="173"/>
      <c r="D738" s="178"/>
      <c r="E738" s="217"/>
      <c r="F738" s="218"/>
      <c r="G738" s="206"/>
      <c r="H738" s="164"/>
      <c r="I738" s="165"/>
      <c r="J738" s="241"/>
      <c r="K738" s="242"/>
    </row>
    <row r="739" spans="1:11" ht="12.5">
      <c r="A739" s="204"/>
      <c r="B739" s="146" t="str">
        <f t="shared" si="0"/>
        <v/>
      </c>
      <c r="C739" s="173"/>
      <c r="D739" s="178"/>
      <c r="E739" s="217"/>
      <c r="F739" s="218"/>
      <c r="G739" s="206"/>
      <c r="H739" s="164"/>
      <c r="I739" s="165"/>
      <c r="J739" s="241"/>
      <c r="K739" s="242"/>
    </row>
    <row r="740" spans="1:11" ht="12.5">
      <c r="A740" s="204"/>
      <c r="B740" s="146" t="str">
        <f t="shared" si="0"/>
        <v/>
      </c>
      <c r="C740" s="173"/>
      <c r="D740" s="178"/>
      <c r="E740" s="217"/>
      <c r="F740" s="218"/>
      <c r="G740" s="206"/>
      <c r="H740" s="164"/>
      <c r="I740" s="165"/>
      <c r="J740" s="241"/>
      <c r="K740" s="242"/>
    </row>
    <row r="741" spans="1:11" ht="12.5">
      <c r="A741" s="204"/>
      <c r="B741" s="146" t="str">
        <f t="shared" si="0"/>
        <v/>
      </c>
      <c r="C741" s="173"/>
      <c r="D741" s="178"/>
      <c r="E741" s="217"/>
      <c r="F741" s="218"/>
      <c r="G741" s="206"/>
      <c r="H741" s="164"/>
      <c r="I741" s="165"/>
      <c r="J741" s="241"/>
      <c r="K741" s="242"/>
    </row>
    <row r="742" spans="1:11" ht="12.5">
      <c r="A742" s="204"/>
      <c r="B742" s="146" t="str">
        <f t="shared" si="0"/>
        <v/>
      </c>
      <c r="C742" s="173"/>
      <c r="D742" s="178"/>
      <c r="E742" s="217"/>
      <c r="F742" s="218"/>
      <c r="G742" s="206"/>
      <c r="H742" s="164"/>
      <c r="I742" s="165"/>
      <c r="J742" s="241"/>
      <c r="K742" s="242"/>
    </row>
    <row r="743" spans="1:11" ht="12.5">
      <c r="A743" s="204"/>
      <c r="B743" s="146" t="str">
        <f t="shared" si="0"/>
        <v/>
      </c>
      <c r="C743" s="173"/>
      <c r="D743" s="178"/>
      <c r="E743" s="217"/>
      <c r="F743" s="218"/>
      <c r="G743" s="206"/>
      <c r="H743" s="164"/>
      <c r="I743" s="165"/>
      <c r="J743" s="241"/>
      <c r="K743" s="242"/>
    </row>
    <row r="744" spans="1:11" ht="12.5">
      <c r="A744" s="204"/>
      <c r="B744" s="146" t="str">
        <f t="shared" si="0"/>
        <v/>
      </c>
      <c r="C744" s="173"/>
      <c r="D744" s="178"/>
      <c r="E744" s="217"/>
      <c r="F744" s="218"/>
      <c r="G744" s="206"/>
      <c r="H744" s="164"/>
      <c r="I744" s="165"/>
      <c r="J744" s="241"/>
      <c r="K744" s="242"/>
    </row>
    <row r="745" spans="1:11" ht="12.5">
      <c r="A745" s="204"/>
      <c r="B745" s="146" t="str">
        <f t="shared" si="0"/>
        <v/>
      </c>
      <c r="C745" s="173"/>
      <c r="D745" s="178"/>
      <c r="E745" s="217"/>
      <c r="F745" s="218"/>
      <c r="G745" s="206"/>
      <c r="H745" s="164"/>
      <c r="I745" s="165"/>
      <c r="J745" s="241"/>
      <c r="K745" s="242"/>
    </row>
    <row r="746" spans="1:11" ht="12.5">
      <c r="A746" s="204"/>
      <c r="B746" s="146" t="str">
        <f t="shared" si="0"/>
        <v/>
      </c>
      <c r="C746" s="173"/>
      <c r="D746" s="178"/>
      <c r="E746" s="217"/>
      <c r="F746" s="218"/>
      <c r="G746" s="206"/>
      <c r="H746" s="164"/>
      <c r="I746" s="165"/>
      <c r="J746" s="241"/>
      <c r="K746" s="242"/>
    </row>
    <row r="747" spans="1:11" ht="12.5">
      <c r="A747" s="204"/>
      <c r="B747" s="146" t="str">
        <f t="shared" si="0"/>
        <v/>
      </c>
      <c r="C747" s="173"/>
      <c r="D747" s="178"/>
      <c r="E747" s="217"/>
      <c r="F747" s="218"/>
      <c r="G747" s="206"/>
      <c r="H747" s="164"/>
      <c r="I747" s="165"/>
      <c r="J747" s="241"/>
      <c r="K747" s="242"/>
    </row>
    <row r="748" spans="1:11" ht="12.5">
      <c r="A748" s="204"/>
      <c r="B748" s="146" t="str">
        <f t="shared" si="0"/>
        <v/>
      </c>
      <c r="C748" s="173"/>
      <c r="D748" s="178"/>
      <c r="E748" s="217"/>
      <c r="F748" s="218"/>
      <c r="G748" s="206"/>
      <c r="H748" s="164"/>
      <c r="I748" s="165"/>
      <c r="J748" s="241"/>
      <c r="K748" s="242"/>
    </row>
    <row r="749" spans="1:11" ht="12.5">
      <c r="A749" s="204"/>
      <c r="B749" s="146" t="str">
        <f t="shared" si="0"/>
        <v/>
      </c>
      <c r="C749" s="173"/>
      <c r="D749" s="178"/>
      <c r="E749" s="217"/>
      <c r="F749" s="218"/>
      <c r="G749" s="206"/>
      <c r="H749" s="164"/>
      <c r="I749" s="165"/>
      <c r="J749" s="241"/>
      <c r="K749" s="242"/>
    </row>
    <row r="750" spans="1:11" ht="12.5">
      <c r="A750" s="204"/>
      <c r="B750" s="146" t="str">
        <f t="shared" si="0"/>
        <v/>
      </c>
      <c r="C750" s="173"/>
      <c r="D750" s="178"/>
      <c r="E750" s="217"/>
      <c r="F750" s="218"/>
      <c r="G750" s="206"/>
      <c r="H750" s="164"/>
      <c r="I750" s="165"/>
      <c r="J750" s="241"/>
      <c r="K750" s="242"/>
    </row>
    <row r="751" spans="1:11" ht="12.5">
      <c r="A751" s="204"/>
      <c r="B751" s="146" t="str">
        <f t="shared" si="0"/>
        <v/>
      </c>
      <c r="C751" s="173"/>
      <c r="D751" s="178"/>
      <c r="E751" s="217"/>
      <c r="F751" s="218"/>
      <c r="G751" s="206"/>
      <c r="H751" s="164"/>
      <c r="I751" s="165"/>
      <c r="J751" s="241"/>
      <c r="K751" s="242"/>
    </row>
    <row r="752" spans="1:11" ht="12.5">
      <c r="A752" s="204"/>
      <c r="B752" s="146" t="str">
        <f t="shared" si="0"/>
        <v/>
      </c>
      <c r="C752" s="173"/>
      <c r="D752" s="178"/>
      <c r="E752" s="217"/>
      <c r="F752" s="218"/>
      <c r="G752" s="206"/>
      <c r="H752" s="164"/>
      <c r="I752" s="165"/>
      <c r="J752" s="241"/>
      <c r="K752" s="242"/>
    </row>
    <row r="753" spans="1:11" ht="12.5">
      <c r="A753" s="204"/>
      <c r="B753" s="146" t="str">
        <f t="shared" si="0"/>
        <v/>
      </c>
      <c r="C753" s="173"/>
      <c r="D753" s="178"/>
      <c r="E753" s="217"/>
      <c r="F753" s="218"/>
      <c r="G753" s="206"/>
      <c r="H753" s="164"/>
      <c r="I753" s="165"/>
      <c r="J753" s="241"/>
      <c r="K753" s="242"/>
    </row>
    <row r="754" spans="1:11" ht="12.5">
      <c r="A754" s="204"/>
      <c r="B754" s="146" t="str">
        <f t="shared" si="0"/>
        <v/>
      </c>
      <c r="C754" s="173"/>
      <c r="D754" s="178"/>
      <c r="E754" s="217"/>
      <c r="F754" s="218"/>
      <c r="G754" s="206"/>
      <c r="H754" s="164"/>
      <c r="I754" s="165"/>
      <c r="J754" s="241"/>
      <c r="K754" s="242"/>
    </row>
    <row r="755" spans="1:11" ht="12.5">
      <c r="A755" s="204"/>
      <c r="B755" s="146" t="str">
        <f t="shared" si="0"/>
        <v/>
      </c>
      <c r="C755" s="173"/>
      <c r="D755" s="178"/>
      <c r="E755" s="217"/>
      <c r="F755" s="218"/>
      <c r="G755" s="206"/>
      <c r="H755" s="164"/>
      <c r="I755" s="165"/>
      <c r="J755" s="241"/>
      <c r="K755" s="242"/>
    </row>
    <row r="756" spans="1:11" ht="12.5">
      <c r="A756" s="204"/>
      <c r="B756" s="146" t="str">
        <f t="shared" si="0"/>
        <v/>
      </c>
      <c r="C756" s="173"/>
      <c r="D756" s="178"/>
      <c r="E756" s="217"/>
      <c r="F756" s="218"/>
      <c r="G756" s="206"/>
      <c r="H756" s="164"/>
      <c r="I756" s="165"/>
      <c r="J756" s="241"/>
      <c r="K756" s="242"/>
    </row>
    <row r="757" spans="1:11" ht="12.5">
      <c r="A757" s="204"/>
      <c r="B757" s="146" t="str">
        <f t="shared" si="0"/>
        <v/>
      </c>
      <c r="C757" s="173"/>
      <c r="D757" s="178"/>
      <c r="E757" s="217"/>
      <c r="F757" s="218"/>
      <c r="G757" s="206"/>
      <c r="H757" s="164"/>
      <c r="I757" s="165"/>
      <c r="J757" s="241"/>
      <c r="K757" s="242"/>
    </row>
    <row r="758" spans="1:11" ht="12.5">
      <c r="A758" s="204"/>
      <c r="B758" s="146" t="str">
        <f t="shared" si="0"/>
        <v/>
      </c>
      <c r="C758" s="173"/>
      <c r="D758" s="178"/>
      <c r="E758" s="217"/>
      <c r="F758" s="218"/>
      <c r="G758" s="206"/>
      <c r="H758" s="164"/>
      <c r="I758" s="165"/>
      <c r="J758" s="241"/>
      <c r="K758" s="242"/>
    </row>
    <row r="759" spans="1:11" ht="12.5">
      <c r="A759" s="204"/>
      <c r="B759" s="146" t="str">
        <f t="shared" si="0"/>
        <v/>
      </c>
      <c r="C759" s="173"/>
      <c r="D759" s="178"/>
      <c r="E759" s="217"/>
      <c r="F759" s="218"/>
      <c r="G759" s="206"/>
      <c r="H759" s="164"/>
      <c r="I759" s="165"/>
      <c r="J759" s="241"/>
      <c r="K759" s="242"/>
    </row>
    <row r="760" spans="1:11" ht="12.5">
      <c r="A760" s="204"/>
      <c r="B760" s="146" t="str">
        <f t="shared" si="0"/>
        <v/>
      </c>
      <c r="C760" s="173"/>
      <c r="D760" s="178"/>
      <c r="E760" s="217"/>
      <c r="F760" s="218"/>
      <c r="G760" s="206"/>
      <c r="H760" s="164"/>
      <c r="I760" s="165"/>
      <c r="J760" s="241"/>
      <c r="K760" s="242"/>
    </row>
    <row r="761" spans="1:11" ht="12.5">
      <c r="A761" s="204"/>
      <c r="B761" s="146" t="str">
        <f t="shared" si="0"/>
        <v/>
      </c>
      <c r="C761" s="173"/>
      <c r="D761" s="178"/>
      <c r="E761" s="217"/>
      <c r="F761" s="218"/>
      <c r="G761" s="206"/>
      <c r="H761" s="164"/>
      <c r="I761" s="165"/>
      <c r="J761" s="241"/>
      <c r="K761" s="242"/>
    </row>
    <row r="762" spans="1:11" ht="12.5">
      <c r="A762" s="204"/>
      <c r="B762" s="146" t="str">
        <f t="shared" si="0"/>
        <v/>
      </c>
      <c r="C762" s="173"/>
      <c r="D762" s="178"/>
      <c r="E762" s="217"/>
      <c r="F762" s="218"/>
      <c r="G762" s="206"/>
      <c r="H762" s="164"/>
      <c r="I762" s="165"/>
      <c r="J762" s="241"/>
      <c r="K762" s="242"/>
    </row>
    <row r="763" spans="1:11" ht="12.5">
      <c r="A763" s="204"/>
      <c r="B763" s="146" t="str">
        <f t="shared" si="0"/>
        <v/>
      </c>
      <c r="C763" s="173"/>
      <c r="D763" s="178"/>
      <c r="E763" s="217"/>
      <c r="F763" s="218"/>
      <c r="G763" s="206"/>
      <c r="H763" s="164"/>
      <c r="I763" s="165"/>
      <c r="J763" s="241"/>
      <c r="K763" s="242"/>
    </row>
    <row r="764" spans="1:11" ht="12.5">
      <c r="A764" s="204"/>
      <c r="B764" s="146" t="str">
        <f t="shared" si="0"/>
        <v/>
      </c>
      <c r="C764" s="173"/>
      <c r="D764" s="178"/>
      <c r="E764" s="217"/>
      <c r="F764" s="218"/>
      <c r="G764" s="206"/>
      <c r="H764" s="164"/>
      <c r="I764" s="165"/>
      <c r="J764" s="241"/>
      <c r="K764" s="242"/>
    </row>
    <row r="765" spans="1:11" ht="12.5">
      <c r="A765" s="204"/>
      <c r="B765" s="146" t="str">
        <f t="shared" si="0"/>
        <v/>
      </c>
      <c r="C765" s="173"/>
      <c r="D765" s="178"/>
      <c r="E765" s="217"/>
      <c r="F765" s="218"/>
      <c r="G765" s="206"/>
      <c r="H765" s="164"/>
      <c r="I765" s="165"/>
      <c r="J765" s="241"/>
      <c r="K765" s="242"/>
    </row>
    <row r="766" spans="1:11" ht="12.5">
      <c r="A766" s="204"/>
      <c r="B766" s="146" t="str">
        <f t="shared" si="0"/>
        <v/>
      </c>
      <c r="C766" s="173"/>
      <c r="D766" s="178"/>
      <c r="E766" s="217"/>
      <c r="F766" s="218"/>
      <c r="G766" s="206"/>
      <c r="H766" s="164"/>
      <c r="I766" s="165"/>
      <c r="J766" s="241"/>
      <c r="K766" s="242"/>
    </row>
    <row r="767" spans="1:11" ht="12.5">
      <c r="A767" s="204"/>
      <c r="B767" s="146" t="str">
        <f t="shared" si="0"/>
        <v/>
      </c>
      <c r="C767" s="173"/>
      <c r="D767" s="178"/>
      <c r="E767" s="217"/>
      <c r="F767" s="218"/>
      <c r="G767" s="206"/>
      <c r="H767" s="164"/>
      <c r="I767" s="165"/>
      <c r="J767" s="241"/>
      <c r="K767" s="242"/>
    </row>
    <row r="768" spans="1:11" ht="12.5">
      <c r="A768" s="204"/>
      <c r="B768" s="146" t="str">
        <f t="shared" si="0"/>
        <v/>
      </c>
      <c r="C768" s="173"/>
      <c r="D768" s="178"/>
      <c r="E768" s="217"/>
      <c r="F768" s="218"/>
      <c r="G768" s="206"/>
      <c r="H768" s="164"/>
      <c r="I768" s="165"/>
      <c r="J768" s="241"/>
      <c r="K768" s="242"/>
    </row>
    <row r="769" spans="1:11" ht="12.5">
      <c r="A769" s="204"/>
      <c r="B769" s="146" t="str">
        <f t="shared" si="0"/>
        <v/>
      </c>
      <c r="C769" s="173"/>
      <c r="D769" s="178"/>
      <c r="E769" s="217"/>
      <c r="F769" s="218"/>
      <c r="G769" s="206"/>
      <c r="H769" s="164"/>
      <c r="I769" s="165"/>
      <c r="J769" s="241"/>
      <c r="K769" s="242"/>
    </row>
    <row r="770" spans="1:11" ht="12.5">
      <c r="A770" s="204"/>
      <c r="B770" s="146" t="str">
        <f t="shared" si="0"/>
        <v/>
      </c>
      <c r="C770" s="173"/>
      <c r="D770" s="178"/>
      <c r="E770" s="217"/>
      <c r="F770" s="218"/>
      <c r="G770" s="206"/>
      <c r="H770" s="164"/>
      <c r="I770" s="165"/>
      <c r="J770" s="241"/>
      <c r="K770" s="242"/>
    </row>
    <row r="771" spans="1:11" ht="12.5">
      <c r="A771" s="204"/>
      <c r="B771" s="146" t="str">
        <f t="shared" si="0"/>
        <v/>
      </c>
      <c r="C771" s="173"/>
      <c r="D771" s="178"/>
      <c r="E771" s="217"/>
      <c r="F771" s="218"/>
      <c r="G771" s="206"/>
      <c r="H771" s="164"/>
      <c r="I771" s="165"/>
      <c r="J771" s="241"/>
      <c r="K771" s="242"/>
    </row>
    <row r="772" spans="1:11" ht="12.5">
      <c r="A772" s="204"/>
      <c r="B772" s="146" t="str">
        <f t="shared" si="0"/>
        <v/>
      </c>
      <c r="C772" s="173"/>
      <c r="D772" s="178"/>
      <c r="E772" s="217"/>
      <c r="F772" s="218"/>
      <c r="G772" s="206"/>
      <c r="H772" s="164"/>
      <c r="I772" s="165"/>
      <c r="J772" s="241"/>
      <c r="K772" s="242"/>
    </row>
    <row r="773" spans="1:11" ht="12.5">
      <c r="A773" s="204"/>
      <c r="B773" s="146" t="str">
        <f t="shared" si="0"/>
        <v/>
      </c>
      <c r="C773" s="173"/>
      <c r="D773" s="178"/>
      <c r="E773" s="217"/>
      <c r="F773" s="218"/>
      <c r="G773" s="206"/>
      <c r="H773" s="164"/>
      <c r="I773" s="165"/>
      <c r="J773" s="241"/>
      <c r="K773" s="242"/>
    </row>
    <row r="774" spans="1:11" ht="12.5">
      <c r="A774" s="204"/>
      <c r="B774" s="146" t="str">
        <f t="shared" si="0"/>
        <v/>
      </c>
      <c r="C774" s="173"/>
      <c r="D774" s="178"/>
      <c r="E774" s="217"/>
      <c r="F774" s="218"/>
      <c r="G774" s="206"/>
      <c r="H774" s="164"/>
      <c r="I774" s="165"/>
      <c r="J774" s="241"/>
      <c r="K774" s="242"/>
    </row>
    <row r="775" spans="1:11" ht="12.5">
      <c r="A775" s="204"/>
      <c r="B775" s="146" t="str">
        <f t="shared" si="0"/>
        <v/>
      </c>
      <c r="C775" s="173"/>
      <c r="D775" s="178"/>
      <c r="E775" s="217"/>
      <c r="F775" s="218"/>
      <c r="G775" s="206"/>
      <c r="H775" s="164"/>
      <c r="I775" s="165"/>
      <c r="J775" s="241"/>
      <c r="K775" s="242"/>
    </row>
    <row r="776" spans="1:11" ht="12.5">
      <c r="A776" s="204"/>
      <c r="B776" s="146" t="str">
        <f t="shared" si="0"/>
        <v/>
      </c>
      <c r="C776" s="173"/>
      <c r="D776" s="178"/>
      <c r="E776" s="217"/>
      <c r="F776" s="218"/>
      <c r="G776" s="206"/>
      <c r="H776" s="164"/>
      <c r="I776" s="165"/>
      <c r="J776" s="241"/>
      <c r="K776" s="242"/>
    </row>
    <row r="777" spans="1:11" ht="12.5">
      <c r="A777" s="204"/>
      <c r="B777" s="146" t="str">
        <f t="shared" si="0"/>
        <v/>
      </c>
      <c r="C777" s="173"/>
      <c r="D777" s="178"/>
      <c r="E777" s="217"/>
      <c r="F777" s="218"/>
      <c r="G777" s="206"/>
      <c r="H777" s="164"/>
      <c r="I777" s="165"/>
      <c r="J777" s="241"/>
      <c r="K777" s="242"/>
    </row>
    <row r="778" spans="1:11" ht="12.5">
      <c r="A778" s="204"/>
      <c r="B778" s="146" t="str">
        <f t="shared" si="0"/>
        <v/>
      </c>
      <c r="C778" s="173"/>
      <c r="D778" s="178"/>
      <c r="E778" s="217"/>
      <c r="F778" s="218"/>
      <c r="G778" s="206"/>
      <c r="H778" s="164"/>
      <c r="I778" s="165"/>
      <c r="J778" s="241"/>
      <c r="K778" s="242"/>
    </row>
    <row r="779" spans="1:11" ht="12.5">
      <c r="A779" s="204"/>
      <c r="B779" s="146" t="str">
        <f t="shared" si="0"/>
        <v/>
      </c>
      <c r="C779" s="173"/>
      <c r="D779" s="178"/>
      <c r="E779" s="217"/>
      <c r="F779" s="218"/>
      <c r="G779" s="206"/>
      <c r="H779" s="164"/>
      <c r="I779" s="165"/>
      <c r="J779" s="241"/>
      <c r="K779" s="242"/>
    </row>
    <row r="780" spans="1:11" ht="12.5">
      <c r="A780" s="204"/>
      <c r="B780" s="146" t="str">
        <f t="shared" si="0"/>
        <v/>
      </c>
      <c r="C780" s="173"/>
      <c r="D780" s="178"/>
      <c r="E780" s="217"/>
      <c r="F780" s="218"/>
      <c r="G780" s="206"/>
      <c r="H780" s="164"/>
      <c r="I780" s="165"/>
      <c r="J780" s="241"/>
      <c r="K780" s="242"/>
    </row>
    <row r="781" spans="1:11" ht="12.5">
      <c r="A781" s="204"/>
      <c r="B781" s="146" t="str">
        <f t="shared" si="0"/>
        <v/>
      </c>
      <c r="C781" s="173"/>
      <c r="D781" s="178"/>
      <c r="E781" s="217"/>
      <c r="F781" s="218"/>
      <c r="G781" s="206"/>
      <c r="H781" s="164"/>
      <c r="I781" s="165"/>
      <c r="J781" s="241"/>
      <c r="K781" s="242"/>
    </row>
    <row r="782" spans="1:11" ht="12.5">
      <c r="A782" s="204"/>
      <c r="B782" s="146" t="str">
        <f t="shared" si="0"/>
        <v/>
      </c>
      <c r="C782" s="173"/>
      <c r="D782" s="178"/>
      <c r="E782" s="217"/>
      <c r="F782" s="218"/>
      <c r="G782" s="206"/>
      <c r="H782" s="164"/>
      <c r="I782" s="165"/>
      <c r="J782" s="241"/>
      <c r="K782" s="242"/>
    </row>
    <row r="783" spans="1:11" ht="12.5">
      <c r="A783" s="204"/>
      <c r="B783" s="146" t="str">
        <f t="shared" si="0"/>
        <v/>
      </c>
      <c r="C783" s="173"/>
      <c r="D783" s="178"/>
      <c r="E783" s="217"/>
      <c r="F783" s="218"/>
      <c r="G783" s="206"/>
      <c r="H783" s="164"/>
      <c r="I783" s="165"/>
      <c r="J783" s="241"/>
      <c r="K783" s="242"/>
    </row>
    <row r="784" spans="1:11" ht="12.5">
      <c r="A784" s="204"/>
      <c r="B784" s="146" t="str">
        <f t="shared" si="0"/>
        <v/>
      </c>
      <c r="C784" s="173"/>
      <c r="D784" s="178"/>
      <c r="E784" s="217"/>
      <c r="F784" s="218"/>
      <c r="G784" s="206"/>
      <c r="H784" s="164"/>
      <c r="I784" s="165"/>
      <c r="J784" s="241"/>
      <c r="K784" s="242"/>
    </row>
    <row r="785" spans="1:11" ht="12.5">
      <c r="A785" s="204"/>
      <c r="B785" s="146" t="str">
        <f t="shared" si="0"/>
        <v/>
      </c>
      <c r="C785" s="173"/>
      <c r="D785" s="178"/>
      <c r="E785" s="217"/>
      <c r="F785" s="218"/>
      <c r="G785" s="206"/>
      <c r="H785" s="164"/>
      <c r="I785" s="165"/>
      <c r="J785" s="241"/>
      <c r="K785" s="242"/>
    </row>
    <row r="786" spans="1:11" ht="12.5">
      <c r="A786" s="204"/>
      <c r="B786" s="146" t="str">
        <f t="shared" si="0"/>
        <v/>
      </c>
      <c r="C786" s="173"/>
      <c r="D786" s="178"/>
      <c r="E786" s="217"/>
      <c r="F786" s="218"/>
      <c r="G786" s="206"/>
      <c r="H786" s="164"/>
      <c r="I786" s="165"/>
      <c r="J786" s="241"/>
      <c r="K786" s="242"/>
    </row>
    <row r="787" spans="1:11" ht="12.5">
      <c r="A787" s="204"/>
      <c r="B787" s="146" t="str">
        <f t="shared" si="0"/>
        <v/>
      </c>
      <c r="C787" s="173"/>
      <c r="D787" s="178"/>
      <c r="E787" s="217"/>
      <c r="F787" s="218"/>
      <c r="G787" s="206"/>
      <c r="H787" s="164"/>
      <c r="I787" s="165"/>
      <c r="J787" s="241"/>
      <c r="K787" s="242"/>
    </row>
    <row r="788" spans="1:11" ht="12.5">
      <c r="A788" s="204"/>
      <c r="B788" s="146" t="str">
        <f t="shared" si="0"/>
        <v/>
      </c>
      <c r="C788" s="173"/>
      <c r="D788" s="178"/>
      <c r="E788" s="217"/>
      <c r="F788" s="218"/>
      <c r="G788" s="206"/>
      <c r="H788" s="164"/>
      <c r="I788" s="165"/>
      <c r="J788" s="241"/>
      <c r="K788" s="242"/>
    </row>
    <row r="789" spans="1:11" ht="12.5">
      <c r="A789" s="204"/>
      <c r="B789" s="146" t="str">
        <f t="shared" si="0"/>
        <v/>
      </c>
      <c r="C789" s="173"/>
      <c r="D789" s="178"/>
      <c r="E789" s="217"/>
      <c r="F789" s="218"/>
      <c r="G789" s="206"/>
      <c r="H789" s="164"/>
      <c r="I789" s="165"/>
      <c r="J789" s="241"/>
      <c r="K789" s="242"/>
    </row>
    <row r="790" spans="1:11" ht="12.5">
      <c r="A790" s="204"/>
      <c r="B790" s="146" t="str">
        <f t="shared" si="0"/>
        <v/>
      </c>
      <c r="C790" s="173"/>
      <c r="D790" s="178"/>
      <c r="E790" s="217"/>
      <c r="F790" s="218"/>
      <c r="G790" s="206"/>
      <c r="H790" s="164"/>
      <c r="I790" s="165"/>
      <c r="J790" s="241"/>
      <c r="K790" s="242"/>
    </row>
    <row r="791" spans="1:11" ht="12.5">
      <c r="A791" s="204"/>
      <c r="B791" s="146" t="str">
        <f t="shared" si="0"/>
        <v/>
      </c>
      <c r="C791" s="173"/>
      <c r="D791" s="178"/>
      <c r="E791" s="217"/>
      <c r="F791" s="218"/>
      <c r="G791" s="206"/>
      <c r="H791" s="164"/>
      <c r="I791" s="165"/>
      <c r="J791" s="241"/>
      <c r="K791" s="242"/>
    </row>
    <row r="792" spans="1:11" ht="12.5">
      <c r="A792" s="204"/>
      <c r="B792" s="146" t="str">
        <f t="shared" si="0"/>
        <v/>
      </c>
      <c r="C792" s="173"/>
      <c r="D792" s="178"/>
      <c r="E792" s="217"/>
      <c r="F792" s="218"/>
      <c r="G792" s="206"/>
      <c r="H792" s="164"/>
      <c r="I792" s="165"/>
      <c r="J792" s="241"/>
      <c r="K792" s="242"/>
    </row>
    <row r="793" spans="1:11" ht="12.5">
      <c r="A793" s="204"/>
      <c r="B793" s="146" t="str">
        <f t="shared" si="0"/>
        <v/>
      </c>
      <c r="C793" s="173"/>
      <c r="D793" s="178"/>
      <c r="E793" s="217"/>
      <c r="F793" s="218"/>
      <c r="G793" s="206"/>
      <c r="H793" s="164"/>
      <c r="I793" s="165"/>
      <c r="J793" s="241"/>
      <c r="K793" s="242"/>
    </row>
    <row r="794" spans="1:11" ht="12.5">
      <c r="A794" s="204"/>
      <c r="B794" s="146" t="str">
        <f t="shared" si="0"/>
        <v/>
      </c>
      <c r="C794" s="173"/>
      <c r="D794" s="178"/>
      <c r="E794" s="217"/>
      <c r="F794" s="218"/>
      <c r="G794" s="206"/>
      <c r="H794" s="164"/>
      <c r="I794" s="165"/>
      <c r="J794" s="241"/>
      <c r="K794" s="242"/>
    </row>
    <row r="795" spans="1:11" ht="12.5">
      <c r="A795" s="204"/>
      <c r="B795" s="146" t="str">
        <f t="shared" si="0"/>
        <v/>
      </c>
      <c r="C795" s="173"/>
      <c r="D795" s="178"/>
      <c r="E795" s="217"/>
      <c r="F795" s="218"/>
      <c r="G795" s="206"/>
      <c r="H795" s="164"/>
      <c r="I795" s="165"/>
      <c r="J795" s="241"/>
      <c r="K795" s="242"/>
    </row>
    <row r="796" spans="1:11" ht="12.5">
      <c r="A796" s="204"/>
      <c r="B796" s="146" t="str">
        <f t="shared" si="0"/>
        <v/>
      </c>
      <c r="C796" s="173"/>
      <c r="D796" s="178"/>
      <c r="E796" s="217"/>
      <c r="F796" s="218"/>
      <c r="G796" s="206"/>
      <c r="H796" s="164"/>
      <c r="I796" s="165"/>
      <c r="J796" s="241"/>
      <c r="K796" s="242"/>
    </row>
    <row r="797" spans="1:11" ht="12.5">
      <c r="A797" s="204"/>
      <c r="B797" s="146" t="str">
        <f t="shared" si="0"/>
        <v/>
      </c>
      <c r="C797" s="173"/>
      <c r="D797" s="178"/>
      <c r="E797" s="217"/>
      <c r="F797" s="218"/>
      <c r="G797" s="206"/>
      <c r="H797" s="164"/>
      <c r="I797" s="165"/>
      <c r="J797" s="241"/>
      <c r="K797" s="242"/>
    </row>
    <row r="798" spans="1:11" ht="12.5">
      <c r="A798" s="204"/>
      <c r="B798" s="146" t="str">
        <f t="shared" si="0"/>
        <v/>
      </c>
      <c r="C798" s="173"/>
      <c r="D798" s="178"/>
      <c r="E798" s="217"/>
      <c r="F798" s="218"/>
      <c r="G798" s="206"/>
      <c r="H798" s="164"/>
      <c r="I798" s="165"/>
      <c r="J798" s="241"/>
      <c r="K798" s="242"/>
    </row>
    <row r="799" spans="1:11" ht="12.5">
      <c r="A799" s="204"/>
      <c r="B799" s="146" t="str">
        <f t="shared" si="0"/>
        <v/>
      </c>
      <c r="C799" s="173"/>
      <c r="D799" s="178"/>
      <c r="E799" s="217"/>
      <c r="F799" s="218"/>
      <c r="G799" s="206"/>
      <c r="H799" s="164"/>
      <c r="I799" s="165"/>
      <c r="J799" s="241"/>
      <c r="K799" s="242"/>
    </row>
    <row r="800" spans="1:11" ht="12.5">
      <c r="A800" s="204"/>
      <c r="B800" s="146" t="str">
        <f t="shared" si="0"/>
        <v/>
      </c>
      <c r="C800" s="173"/>
      <c r="D800" s="178"/>
      <c r="E800" s="217"/>
      <c r="F800" s="218"/>
      <c r="G800" s="206"/>
      <c r="H800" s="164"/>
      <c r="I800" s="165"/>
      <c r="J800" s="241"/>
      <c r="K800" s="242"/>
    </row>
    <row r="801" spans="1:11" ht="12.5">
      <c r="A801" s="204"/>
      <c r="B801" s="146" t="str">
        <f t="shared" si="0"/>
        <v/>
      </c>
      <c r="C801" s="173"/>
      <c r="D801" s="178"/>
      <c r="E801" s="217"/>
      <c r="F801" s="218"/>
      <c r="G801" s="206"/>
      <c r="H801" s="164"/>
      <c r="I801" s="165"/>
      <c r="J801" s="241"/>
      <c r="K801" s="242"/>
    </row>
    <row r="802" spans="1:11" ht="12.5">
      <c r="A802" s="204"/>
      <c r="B802" s="146" t="str">
        <f t="shared" si="0"/>
        <v/>
      </c>
      <c r="C802" s="173"/>
      <c r="D802" s="178"/>
      <c r="E802" s="217"/>
      <c r="F802" s="218"/>
      <c r="G802" s="206"/>
      <c r="H802" s="164"/>
      <c r="I802" s="165"/>
      <c r="J802" s="241"/>
      <c r="K802" s="242"/>
    </row>
    <row r="803" spans="1:11" ht="12.5">
      <c r="A803" s="204"/>
      <c r="B803" s="146" t="str">
        <f t="shared" si="0"/>
        <v/>
      </c>
      <c r="C803" s="173"/>
      <c r="D803" s="178"/>
      <c r="E803" s="217"/>
      <c r="F803" s="218"/>
      <c r="G803" s="206"/>
      <c r="H803" s="164"/>
      <c r="I803" s="165"/>
      <c r="J803" s="241"/>
      <c r="K803" s="242"/>
    </row>
    <row r="804" spans="1:11" ht="12.5">
      <c r="A804" s="204"/>
      <c r="B804" s="146" t="str">
        <f t="shared" si="0"/>
        <v/>
      </c>
      <c r="C804" s="173"/>
      <c r="D804" s="178"/>
      <c r="E804" s="217"/>
      <c r="F804" s="218"/>
      <c r="G804" s="206"/>
      <c r="H804" s="164"/>
      <c r="I804" s="165"/>
      <c r="J804" s="241"/>
      <c r="K804" s="242"/>
    </row>
    <row r="805" spans="1:11" ht="12.5">
      <c r="A805" s="204"/>
      <c r="B805" s="146" t="str">
        <f t="shared" si="0"/>
        <v/>
      </c>
      <c r="C805" s="173"/>
      <c r="D805" s="178"/>
      <c r="E805" s="217"/>
      <c r="F805" s="218"/>
      <c r="G805" s="206"/>
      <c r="H805" s="164"/>
      <c r="I805" s="165"/>
      <c r="J805" s="241"/>
      <c r="K805" s="242"/>
    </row>
    <row r="806" spans="1:11" ht="12.5">
      <c r="A806" s="204"/>
      <c r="B806" s="146" t="str">
        <f t="shared" si="0"/>
        <v/>
      </c>
      <c r="C806" s="173"/>
      <c r="D806" s="178"/>
      <c r="E806" s="217"/>
      <c r="F806" s="218"/>
      <c r="G806" s="206"/>
      <c r="H806" s="164"/>
      <c r="I806" s="165"/>
      <c r="J806" s="241"/>
      <c r="K806" s="242"/>
    </row>
    <row r="807" spans="1:11" ht="12.5">
      <c r="A807" s="204"/>
      <c r="B807" s="146" t="str">
        <f t="shared" si="0"/>
        <v/>
      </c>
      <c r="C807" s="173"/>
      <c r="D807" s="178"/>
      <c r="E807" s="217"/>
      <c r="F807" s="218"/>
      <c r="G807" s="206"/>
      <c r="H807" s="164"/>
      <c r="I807" s="165"/>
      <c r="J807" s="241"/>
      <c r="K807" s="242"/>
    </row>
    <row r="808" spans="1:11" ht="12.5">
      <c r="A808" s="204"/>
      <c r="B808" s="146" t="str">
        <f t="shared" si="0"/>
        <v/>
      </c>
      <c r="C808" s="173"/>
      <c r="D808" s="178"/>
      <c r="E808" s="217"/>
      <c r="F808" s="218"/>
      <c r="G808" s="206"/>
      <c r="H808" s="164"/>
      <c r="I808" s="165"/>
      <c r="J808" s="241"/>
      <c r="K808" s="242"/>
    </row>
    <row r="809" spans="1:11" ht="12.5">
      <c r="A809" s="204"/>
      <c r="B809" s="146" t="str">
        <f t="shared" si="0"/>
        <v/>
      </c>
      <c r="C809" s="173"/>
      <c r="D809" s="178"/>
      <c r="E809" s="217"/>
      <c r="F809" s="218"/>
      <c r="G809" s="206"/>
      <c r="H809" s="164"/>
      <c r="I809" s="165"/>
      <c r="J809" s="241"/>
      <c r="K809" s="242"/>
    </row>
    <row r="810" spans="1:11" ht="12.5">
      <c r="A810" s="204"/>
      <c r="B810" s="146" t="str">
        <f t="shared" si="0"/>
        <v/>
      </c>
      <c r="C810" s="173"/>
      <c r="D810" s="178"/>
      <c r="E810" s="217"/>
      <c r="F810" s="218"/>
      <c r="G810" s="206"/>
      <c r="H810" s="164"/>
      <c r="I810" s="165"/>
      <c r="J810" s="241"/>
      <c r="K810" s="242"/>
    </row>
    <row r="811" spans="1:11" ht="12.5">
      <c r="A811" s="204"/>
      <c r="B811" s="146" t="str">
        <f t="shared" si="0"/>
        <v/>
      </c>
      <c r="C811" s="173"/>
      <c r="D811" s="178"/>
      <c r="E811" s="217"/>
      <c r="F811" s="218"/>
      <c r="G811" s="206"/>
      <c r="H811" s="164"/>
      <c r="I811" s="165"/>
      <c r="J811" s="241"/>
      <c r="K811" s="242"/>
    </row>
    <row r="812" spans="1:11" ht="12.5">
      <c r="A812" s="204"/>
      <c r="B812" s="146" t="str">
        <f t="shared" si="0"/>
        <v/>
      </c>
      <c r="C812" s="173"/>
      <c r="D812" s="178"/>
      <c r="E812" s="217"/>
      <c r="F812" s="218"/>
      <c r="G812" s="206"/>
      <c r="H812" s="164"/>
      <c r="I812" s="165"/>
      <c r="J812" s="241"/>
      <c r="K812" s="242"/>
    </row>
    <row r="813" spans="1:11" ht="12.5">
      <c r="A813" s="204"/>
      <c r="B813" s="146" t="str">
        <f t="shared" si="0"/>
        <v/>
      </c>
      <c r="C813" s="173"/>
      <c r="D813" s="178"/>
      <c r="E813" s="217"/>
      <c r="F813" s="218"/>
      <c r="G813" s="206"/>
      <c r="H813" s="164"/>
      <c r="I813" s="165"/>
      <c r="J813" s="241"/>
      <c r="K813" s="242"/>
    </row>
    <row r="814" spans="1:11" ht="12.5">
      <c r="A814" s="204"/>
      <c r="B814" s="146" t="str">
        <f t="shared" si="0"/>
        <v/>
      </c>
      <c r="C814" s="173"/>
      <c r="D814" s="178"/>
      <c r="E814" s="217"/>
      <c r="F814" s="218"/>
      <c r="G814" s="206"/>
      <c r="H814" s="164"/>
      <c r="I814" s="165"/>
      <c r="J814" s="241"/>
      <c r="K814" s="242"/>
    </row>
    <row r="815" spans="1:11" ht="12.5">
      <c r="A815" s="204"/>
      <c r="B815" s="146" t="str">
        <f t="shared" si="0"/>
        <v/>
      </c>
      <c r="C815" s="173"/>
      <c r="D815" s="178"/>
      <c r="E815" s="217"/>
      <c r="F815" s="218"/>
      <c r="G815" s="206"/>
      <c r="H815" s="164"/>
      <c r="I815" s="165"/>
      <c r="J815" s="241"/>
      <c r="K815" s="242"/>
    </row>
    <row r="816" spans="1:11" ht="12.5">
      <c r="A816" s="204"/>
      <c r="B816" s="146" t="str">
        <f t="shared" si="0"/>
        <v/>
      </c>
      <c r="C816" s="173"/>
      <c r="D816" s="178"/>
      <c r="E816" s="217"/>
      <c r="F816" s="218"/>
      <c r="G816" s="206"/>
      <c r="H816" s="164"/>
      <c r="I816" s="165"/>
      <c r="J816" s="241"/>
      <c r="K816" s="242"/>
    </row>
    <row r="817" spans="1:11" ht="12.5">
      <c r="A817" s="204"/>
      <c r="B817" s="146" t="str">
        <f t="shared" si="0"/>
        <v/>
      </c>
      <c r="C817" s="173"/>
      <c r="D817" s="178"/>
      <c r="E817" s="217"/>
      <c r="F817" s="218"/>
      <c r="G817" s="206"/>
      <c r="H817" s="164"/>
      <c r="I817" s="165"/>
      <c r="J817" s="241"/>
      <c r="K817" s="242"/>
    </row>
    <row r="818" spans="1:11" ht="12.5">
      <c r="A818" s="204"/>
      <c r="B818" s="146" t="str">
        <f t="shared" si="0"/>
        <v/>
      </c>
      <c r="C818" s="173"/>
      <c r="D818" s="178"/>
      <c r="E818" s="217"/>
      <c r="F818" s="218"/>
      <c r="G818" s="206"/>
      <c r="H818" s="164"/>
      <c r="I818" s="165"/>
      <c r="J818" s="241"/>
      <c r="K818" s="242"/>
    </row>
    <row r="819" spans="1:11" ht="12.5">
      <c r="A819" s="204"/>
      <c r="B819" s="146" t="str">
        <f t="shared" si="0"/>
        <v/>
      </c>
      <c r="C819" s="173"/>
      <c r="D819" s="178"/>
      <c r="E819" s="217"/>
      <c r="F819" s="218"/>
      <c r="G819" s="206"/>
      <c r="H819" s="164"/>
      <c r="I819" s="165"/>
      <c r="J819" s="241"/>
      <c r="K819" s="242"/>
    </row>
    <row r="820" spans="1:11" ht="12.5">
      <c r="A820" s="204"/>
      <c r="B820" s="146" t="str">
        <f t="shared" si="0"/>
        <v/>
      </c>
      <c r="C820" s="173"/>
      <c r="D820" s="178"/>
      <c r="E820" s="217"/>
      <c r="F820" s="218"/>
      <c r="G820" s="206"/>
      <c r="H820" s="164"/>
      <c r="I820" s="165"/>
      <c r="J820" s="241"/>
      <c r="K820" s="242"/>
    </row>
    <row r="821" spans="1:11" ht="12.5">
      <c r="A821" s="204"/>
      <c r="B821" s="146" t="str">
        <f t="shared" si="0"/>
        <v/>
      </c>
      <c r="C821" s="173"/>
      <c r="D821" s="178"/>
      <c r="E821" s="217"/>
      <c r="F821" s="218"/>
      <c r="G821" s="206"/>
      <c r="H821" s="164"/>
      <c r="I821" s="165"/>
      <c r="J821" s="241"/>
      <c r="K821" s="242"/>
    </row>
    <row r="822" spans="1:11" ht="12.5">
      <c r="A822" s="204"/>
      <c r="B822" s="146" t="str">
        <f t="shared" si="0"/>
        <v/>
      </c>
      <c r="C822" s="173"/>
      <c r="D822" s="178"/>
      <c r="E822" s="217"/>
      <c r="F822" s="218"/>
      <c r="G822" s="206"/>
      <c r="H822" s="164"/>
      <c r="I822" s="165"/>
      <c r="J822" s="241"/>
      <c r="K822" s="242"/>
    </row>
    <row r="823" spans="1:11" ht="12.5">
      <c r="A823" s="204"/>
      <c r="B823" s="146" t="str">
        <f t="shared" si="0"/>
        <v/>
      </c>
      <c r="C823" s="173"/>
      <c r="D823" s="178"/>
      <c r="E823" s="217"/>
      <c r="F823" s="218"/>
      <c r="G823" s="206"/>
      <c r="H823" s="164"/>
      <c r="I823" s="165"/>
      <c r="J823" s="241"/>
      <c r="K823" s="242"/>
    </row>
    <row r="824" spans="1:11" ht="12.5">
      <c r="A824" s="204"/>
      <c r="B824" s="146" t="str">
        <f t="shared" si="0"/>
        <v/>
      </c>
      <c r="C824" s="173"/>
      <c r="D824" s="178"/>
      <c r="E824" s="217"/>
      <c r="F824" s="218"/>
      <c r="G824" s="206"/>
      <c r="H824" s="164"/>
      <c r="I824" s="165"/>
      <c r="J824" s="241"/>
      <c r="K824" s="242"/>
    </row>
    <row r="825" spans="1:11" ht="12.5">
      <c r="A825" s="204"/>
      <c r="B825" s="146" t="str">
        <f t="shared" si="0"/>
        <v/>
      </c>
      <c r="C825" s="173"/>
      <c r="D825" s="178"/>
      <c r="E825" s="217"/>
      <c r="F825" s="218"/>
      <c r="G825" s="206"/>
      <c r="H825" s="164"/>
      <c r="I825" s="165"/>
      <c r="J825" s="241"/>
      <c r="K825" s="242"/>
    </row>
    <row r="826" spans="1:11" ht="12.5">
      <c r="A826" s="204"/>
      <c r="B826" s="146" t="str">
        <f t="shared" si="0"/>
        <v/>
      </c>
      <c r="C826" s="173"/>
      <c r="D826" s="178"/>
      <c r="E826" s="217"/>
      <c r="F826" s="218"/>
      <c r="G826" s="206"/>
      <c r="H826" s="164"/>
      <c r="I826" s="165"/>
      <c r="J826" s="241"/>
      <c r="K826" s="242"/>
    </row>
    <row r="827" spans="1:11" ht="12.5">
      <c r="A827" s="204"/>
      <c r="B827" s="146" t="str">
        <f t="shared" si="0"/>
        <v/>
      </c>
      <c r="C827" s="173"/>
      <c r="D827" s="178"/>
      <c r="E827" s="217"/>
      <c r="F827" s="218"/>
      <c r="G827" s="206"/>
      <c r="H827" s="164"/>
      <c r="I827" s="165"/>
      <c r="J827" s="241"/>
      <c r="K827" s="242"/>
    </row>
    <row r="828" spans="1:11" ht="12.5">
      <c r="A828" s="204"/>
      <c r="B828" s="146" t="str">
        <f t="shared" si="0"/>
        <v/>
      </c>
      <c r="C828" s="173"/>
      <c r="D828" s="178"/>
      <c r="E828" s="217"/>
      <c r="F828" s="218"/>
      <c r="G828" s="206"/>
      <c r="H828" s="164"/>
      <c r="I828" s="165"/>
      <c r="J828" s="241"/>
      <c r="K828" s="242"/>
    </row>
    <row r="829" spans="1:11" ht="12.5">
      <c r="A829" s="204"/>
      <c r="B829" s="146" t="str">
        <f t="shared" si="0"/>
        <v/>
      </c>
      <c r="C829" s="173"/>
      <c r="D829" s="178"/>
      <c r="E829" s="217"/>
      <c r="F829" s="218"/>
      <c r="G829" s="206"/>
      <c r="H829" s="164"/>
      <c r="I829" s="165"/>
      <c r="J829" s="241"/>
      <c r="K829" s="242"/>
    </row>
    <row r="830" spans="1:11" ht="12.5">
      <c r="A830" s="204"/>
      <c r="B830" s="146" t="str">
        <f t="shared" si="0"/>
        <v/>
      </c>
      <c r="C830" s="173"/>
      <c r="D830" s="178"/>
      <c r="E830" s="217"/>
      <c r="F830" s="218"/>
      <c r="G830" s="206"/>
      <c r="H830" s="164"/>
      <c r="I830" s="165"/>
      <c r="J830" s="241"/>
      <c r="K830" s="242"/>
    </row>
    <row r="831" spans="1:11" ht="12.5">
      <c r="A831" s="204"/>
      <c r="B831" s="146" t="str">
        <f t="shared" si="0"/>
        <v/>
      </c>
      <c r="C831" s="173"/>
      <c r="D831" s="178"/>
      <c r="E831" s="217"/>
      <c r="F831" s="218"/>
      <c r="G831" s="206"/>
      <c r="H831" s="164"/>
      <c r="I831" s="165"/>
      <c r="J831" s="241"/>
      <c r="K831" s="242"/>
    </row>
    <row r="832" spans="1:11" ht="12.5">
      <c r="A832" s="204"/>
      <c r="B832" s="146" t="str">
        <f t="shared" si="0"/>
        <v/>
      </c>
      <c r="C832" s="173"/>
      <c r="D832" s="178"/>
      <c r="E832" s="217"/>
      <c r="F832" s="218"/>
      <c r="G832" s="206"/>
      <c r="H832" s="164"/>
      <c r="I832" s="165"/>
      <c r="J832" s="241"/>
      <c r="K832" s="242"/>
    </row>
    <row r="833" spans="1:11" ht="12.5">
      <c r="A833" s="204"/>
      <c r="B833" s="146" t="str">
        <f t="shared" si="0"/>
        <v/>
      </c>
      <c r="C833" s="173"/>
      <c r="D833" s="178"/>
      <c r="E833" s="217"/>
      <c r="F833" s="218"/>
      <c r="G833" s="206"/>
      <c r="H833" s="164"/>
      <c r="I833" s="165"/>
      <c r="J833" s="241"/>
      <c r="K833" s="242"/>
    </row>
    <row r="834" spans="1:11" ht="12.5">
      <c r="A834" s="204"/>
      <c r="B834" s="146" t="str">
        <f t="shared" si="0"/>
        <v/>
      </c>
      <c r="C834" s="173"/>
      <c r="D834" s="178"/>
      <c r="E834" s="217"/>
      <c r="F834" s="218"/>
      <c r="G834" s="206"/>
      <c r="H834" s="164"/>
      <c r="I834" s="165"/>
      <c r="J834" s="241"/>
      <c r="K834" s="242"/>
    </row>
    <row r="835" spans="1:11" ht="12.5">
      <c r="A835" s="204"/>
      <c r="B835" s="146" t="str">
        <f t="shared" si="0"/>
        <v/>
      </c>
      <c r="C835" s="173"/>
      <c r="D835" s="178"/>
      <c r="E835" s="217"/>
      <c r="F835" s="218"/>
      <c r="G835" s="206"/>
      <c r="H835" s="164"/>
      <c r="I835" s="165"/>
      <c r="J835" s="241"/>
      <c r="K835" s="242"/>
    </row>
    <row r="836" spans="1:11" ht="12.5">
      <c r="A836" s="204"/>
      <c r="B836" s="146" t="str">
        <f t="shared" si="0"/>
        <v/>
      </c>
      <c r="C836" s="173"/>
      <c r="D836" s="178"/>
      <c r="E836" s="217"/>
      <c r="F836" s="218"/>
      <c r="G836" s="206"/>
      <c r="H836" s="164"/>
      <c r="I836" s="165"/>
      <c r="J836" s="241"/>
      <c r="K836" s="242"/>
    </row>
    <row r="837" spans="1:11" ht="12.5">
      <c r="A837" s="204"/>
      <c r="B837" s="146" t="str">
        <f t="shared" si="0"/>
        <v/>
      </c>
      <c r="C837" s="173"/>
      <c r="D837" s="178"/>
      <c r="E837" s="217"/>
      <c r="F837" s="218"/>
      <c r="G837" s="206"/>
      <c r="H837" s="164"/>
      <c r="I837" s="165"/>
      <c r="J837" s="241"/>
      <c r="K837" s="242"/>
    </row>
    <row r="838" spans="1:11" ht="12.5">
      <c r="A838" s="204"/>
      <c r="B838" s="146" t="str">
        <f t="shared" si="0"/>
        <v/>
      </c>
      <c r="C838" s="173"/>
      <c r="D838" s="178"/>
      <c r="E838" s="217"/>
      <c r="F838" s="218"/>
      <c r="G838" s="206"/>
      <c r="H838" s="164"/>
      <c r="I838" s="165"/>
      <c r="J838" s="241"/>
      <c r="K838" s="242"/>
    </row>
    <row r="839" spans="1:11" ht="12.5">
      <c r="A839" s="204"/>
      <c r="B839" s="146" t="str">
        <f t="shared" si="0"/>
        <v/>
      </c>
      <c r="C839" s="173"/>
      <c r="D839" s="178"/>
      <c r="E839" s="217"/>
      <c r="F839" s="218"/>
      <c r="G839" s="206"/>
      <c r="H839" s="164"/>
      <c r="I839" s="165"/>
      <c r="J839" s="241"/>
      <c r="K839" s="242"/>
    </row>
    <row r="840" spans="1:11" ht="12.5">
      <c r="A840" s="204"/>
      <c r="B840" s="146" t="str">
        <f t="shared" si="0"/>
        <v/>
      </c>
      <c r="C840" s="173"/>
      <c r="D840" s="178"/>
      <c r="E840" s="217"/>
      <c r="F840" s="218"/>
      <c r="G840" s="206"/>
      <c r="H840" s="164"/>
      <c r="I840" s="165"/>
      <c r="J840" s="241"/>
      <c r="K840" s="242"/>
    </row>
    <row r="841" spans="1:11" ht="12.5">
      <c r="A841" s="204"/>
      <c r="B841" s="146" t="str">
        <f t="shared" si="0"/>
        <v/>
      </c>
      <c r="C841" s="173"/>
      <c r="D841" s="178"/>
      <c r="E841" s="217"/>
      <c r="F841" s="218"/>
      <c r="G841" s="206"/>
      <c r="H841" s="164"/>
      <c r="I841" s="165"/>
      <c r="J841" s="241"/>
      <c r="K841" s="242"/>
    </row>
    <row r="842" spans="1:11" ht="12.5">
      <c r="A842" s="204"/>
      <c r="B842" s="146" t="str">
        <f t="shared" si="0"/>
        <v/>
      </c>
      <c r="C842" s="173"/>
      <c r="D842" s="178"/>
      <c r="E842" s="217"/>
      <c r="F842" s="218"/>
      <c r="G842" s="206"/>
      <c r="H842" s="164"/>
      <c r="I842" s="165"/>
      <c r="J842" s="241"/>
      <c r="K842" s="242"/>
    </row>
    <row r="843" spans="1:11" ht="12.5">
      <c r="A843" s="204"/>
      <c r="B843" s="146" t="str">
        <f t="shared" si="0"/>
        <v/>
      </c>
      <c r="C843" s="173"/>
      <c r="D843" s="178"/>
      <c r="E843" s="217"/>
      <c r="F843" s="218"/>
      <c r="G843" s="206"/>
      <c r="H843" s="164"/>
      <c r="I843" s="165"/>
      <c r="J843" s="241"/>
      <c r="K843" s="242"/>
    </row>
    <row r="844" spans="1:11" ht="12.5">
      <c r="A844" s="204"/>
      <c r="B844" s="146" t="str">
        <f t="shared" si="0"/>
        <v/>
      </c>
      <c r="C844" s="173"/>
      <c r="D844" s="178"/>
      <c r="E844" s="217"/>
      <c r="F844" s="218"/>
      <c r="G844" s="206"/>
      <c r="H844" s="164"/>
      <c r="I844" s="165"/>
      <c r="J844" s="241"/>
      <c r="K844" s="242"/>
    </row>
    <row r="845" spans="1:11" ht="12.5">
      <c r="A845" s="204"/>
      <c r="B845" s="146" t="str">
        <f t="shared" si="0"/>
        <v/>
      </c>
      <c r="C845" s="173"/>
      <c r="D845" s="178"/>
      <c r="E845" s="217"/>
      <c r="F845" s="218"/>
      <c r="G845" s="206"/>
      <c r="H845" s="164"/>
      <c r="I845" s="165"/>
      <c r="J845" s="241"/>
      <c r="K845" s="242"/>
    </row>
    <row r="846" spans="1:11" ht="12.5">
      <c r="A846" s="204"/>
      <c r="B846" s="146" t="str">
        <f t="shared" si="0"/>
        <v/>
      </c>
      <c r="C846" s="173"/>
      <c r="D846" s="178"/>
      <c r="E846" s="217"/>
      <c r="F846" s="218"/>
      <c r="G846" s="206"/>
      <c r="H846" s="164"/>
      <c r="I846" s="165"/>
      <c r="J846" s="241"/>
      <c r="K846" s="242"/>
    </row>
    <row r="847" spans="1:11" ht="12.5">
      <c r="A847" s="204"/>
      <c r="B847" s="146" t="str">
        <f t="shared" si="0"/>
        <v/>
      </c>
      <c r="C847" s="173"/>
      <c r="D847" s="178"/>
      <c r="E847" s="217"/>
      <c r="F847" s="218"/>
      <c r="G847" s="206"/>
      <c r="H847" s="164"/>
      <c r="I847" s="165"/>
      <c r="J847" s="241"/>
      <c r="K847" s="242"/>
    </row>
    <row r="848" spans="1:11" ht="12.5">
      <c r="A848" s="204"/>
      <c r="B848" s="146" t="str">
        <f t="shared" si="0"/>
        <v/>
      </c>
      <c r="C848" s="173"/>
      <c r="D848" s="178"/>
      <c r="E848" s="217"/>
      <c r="F848" s="218"/>
      <c r="G848" s="206"/>
      <c r="H848" s="164"/>
      <c r="I848" s="165"/>
      <c r="J848" s="241"/>
      <c r="K848" s="242"/>
    </row>
    <row r="849" spans="1:11" ht="12.5">
      <c r="A849" s="204"/>
      <c r="B849" s="146" t="str">
        <f t="shared" si="0"/>
        <v/>
      </c>
      <c r="C849" s="173"/>
      <c r="D849" s="178"/>
      <c r="E849" s="217"/>
      <c r="F849" s="218"/>
      <c r="G849" s="206"/>
      <c r="H849" s="164"/>
      <c r="I849" s="165"/>
      <c r="J849" s="241"/>
      <c r="K849" s="242"/>
    </row>
    <row r="850" spans="1:11" ht="12.5">
      <c r="A850" s="204"/>
      <c r="B850" s="146" t="str">
        <f t="shared" si="0"/>
        <v/>
      </c>
      <c r="C850" s="173"/>
      <c r="D850" s="178"/>
      <c r="E850" s="217"/>
      <c r="F850" s="218"/>
      <c r="G850" s="206"/>
      <c r="H850" s="164"/>
      <c r="I850" s="165"/>
      <c r="J850" s="241"/>
      <c r="K850" s="242"/>
    </row>
    <row r="851" spans="1:11" ht="12.5">
      <c r="A851" s="204"/>
      <c r="B851" s="146" t="str">
        <f t="shared" si="0"/>
        <v/>
      </c>
      <c r="C851" s="173"/>
      <c r="D851" s="178"/>
      <c r="E851" s="217"/>
      <c r="F851" s="218"/>
      <c r="G851" s="206"/>
      <c r="H851" s="164"/>
      <c r="I851" s="165"/>
      <c r="J851" s="241"/>
      <c r="K851" s="242"/>
    </row>
    <row r="852" spans="1:11" ht="12.5">
      <c r="A852" s="204"/>
      <c r="B852" s="146" t="str">
        <f t="shared" si="0"/>
        <v/>
      </c>
      <c r="C852" s="173"/>
      <c r="D852" s="178"/>
      <c r="E852" s="217"/>
      <c r="F852" s="218"/>
      <c r="G852" s="206"/>
      <c r="H852" s="164"/>
      <c r="I852" s="165"/>
      <c r="J852" s="241"/>
      <c r="K852" s="242"/>
    </row>
    <row r="853" spans="1:11" ht="12.5">
      <c r="A853" s="204"/>
      <c r="B853" s="146" t="str">
        <f t="shared" si="0"/>
        <v/>
      </c>
      <c r="C853" s="173"/>
      <c r="D853" s="178"/>
      <c r="E853" s="217"/>
      <c r="F853" s="218"/>
      <c r="G853" s="206"/>
      <c r="H853" s="164"/>
      <c r="I853" s="165"/>
      <c r="J853" s="241"/>
      <c r="K853" s="242"/>
    </row>
    <row r="854" spans="1:11" ht="12.5">
      <c r="A854" s="204"/>
      <c r="B854" s="146" t="str">
        <f t="shared" si="0"/>
        <v/>
      </c>
      <c r="C854" s="173"/>
      <c r="D854" s="178"/>
      <c r="E854" s="217"/>
      <c r="F854" s="218"/>
      <c r="G854" s="206"/>
      <c r="H854" s="164"/>
      <c r="I854" s="165"/>
      <c r="J854" s="241"/>
      <c r="K854" s="242"/>
    </row>
    <row r="855" spans="1:11" ht="12.5">
      <c r="A855" s="204"/>
      <c r="B855" s="146" t="str">
        <f t="shared" si="0"/>
        <v/>
      </c>
      <c r="C855" s="173"/>
      <c r="D855" s="178"/>
      <c r="E855" s="217"/>
      <c r="F855" s="218"/>
      <c r="G855" s="206"/>
      <c r="H855" s="164"/>
      <c r="I855" s="165"/>
      <c r="J855" s="241"/>
      <c r="K855" s="242"/>
    </row>
    <row r="856" spans="1:11" ht="12.5">
      <c r="A856" s="204"/>
      <c r="B856" s="146" t="str">
        <f t="shared" si="0"/>
        <v/>
      </c>
      <c r="C856" s="173"/>
      <c r="D856" s="178"/>
      <c r="E856" s="217"/>
      <c r="F856" s="218"/>
      <c r="G856" s="206"/>
      <c r="H856" s="164"/>
      <c r="I856" s="165"/>
      <c r="J856" s="241"/>
      <c r="K856" s="242"/>
    </row>
    <row r="857" spans="1:11" ht="12.5">
      <c r="A857" s="204"/>
      <c r="B857" s="146" t="str">
        <f t="shared" si="0"/>
        <v/>
      </c>
      <c r="C857" s="173"/>
      <c r="D857" s="178"/>
      <c r="E857" s="217"/>
      <c r="F857" s="218"/>
      <c r="G857" s="206"/>
      <c r="H857" s="164"/>
      <c r="I857" s="165"/>
      <c r="J857" s="241"/>
      <c r="K857" s="242"/>
    </row>
    <row r="858" spans="1:11" ht="12.5">
      <c r="A858" s="204"/>
      <c r="B858" s="146" t="str">
        <f t="shared" si="0"/>
        <v/>
      </c>
      <c r="C858" s="173"/>
      <c r="D858" s="178"/>
      <c r="E858" s="217"/>
      <c r="F858" s="218"/>
      <c r="G858" s="206"/>
      <c r="H858" s="164"/>
      <c r="I858" s="165"/>
      <c r="J858" s="241"/>
      <c r="K858" s="242"/>
    </row>
    <row r="859" spans="1:11" ht="12.5">
      <c r="A859" s="204"/>
      <c r="B859" s="146" t="str">
        <f t="shared" si="0"/>
        <v/>
      </c>
      <c r="C859" s="173"/>
      <c r="D859" s="178"/>
      <c r="E859" s="217"/>
      <c r="F859" s="218"/>
      <c r="G859" s="206"/>
      <c r="H859" s="164"/>
      <c r="I859" s="165"/>
      <c r="J859" s="241"/>
      <c r="K859" s="242"/>
    </row>
    <row r="860" spans="1:11" ht="12.5">
      <c r="A860" s="204"/>
      <c r="B860" s="146" t="str">
        <f t="shared" si="0"/>
        <v/>
      </c>
      <c r="C860" s="173"/>
      <c r="D860" s="178"/>
      <c r="E860" s="217"/>
      <c r="F860" s="218"/>
      <c r="G860" s="206"/>
      <c r="H860" s="164"/>
      <c r="I860" s="165"/>
      <c r="J860" s="241"/>
      <c r="K860" s="242"/>
    </row>
    <row r="861" spans="1:11" ht="12.5">
      <c r="A861" s="204"/>
      <c r="B861" s="146" t="str">
        <f t="shared" si="0"/>
        <v/>
      </c>
      <c r="C861" s="173"/>
      <c r="D861" s="178"/>
      <c r="E861" s="217"/>
      <c r="F861" s="218"/>
      <c r="G861" s="206"/>
      <c r="H861" s="164"/>
      <c r="I861" s="165"/>
      <c r="J861" s="241"/>
      <c r="K861" s="242"/>
    </row>
    <row r="862" spans="1:11" ht="12.5">
      <c r="A862" s="204"/>
      <c r="B862" s="146" t="str">
        <f t="shared" si="0"/>
        <v/>
      </c>
      <c r="C862" s="173"/>
      <c r="D862" s="178"/>
      <c r="E862" s="217"/>
      <c r="F862" s="218"/>
      <c r="G862" s="206"/>
      <c r="H862" s="164"/>
      <c r="I862" s="165"/>
      <c r="J862" s="241"/>
      <c r="K862" s="242"/>
    </row>
    <row r="863" spans="1:11" ht="12.5">
      <c r="A863" s="204"/>
      <c r="B863" s="146" t="str">
        <f t="shared" si="0"/>
        <v/>
      </c>
      <c r="C863" s="173"/>
      <c r="D863" s="178"/>
      <c r="E863" s="217"/>
      <c r="F863" s="218"/>
      <c r="G863" s="206"/>
      <c r="H863" s="164"/>
      <c r="I863" s="165"/>
      <c r="J863" s="241"/>
      <c r="K863" s="242"/>
    </row>
    <row r="864" spans="1:11" ht="12.5">
      <c r="A864" s="204"/>
      <c r="B864" s="146" t="str">
        <f t="shared" si="0"/>
        <v/>
      </c>
      <c r="C864" s="173"/>
      <c r="D864" s="178"/>
      <c r="E864" s="217"/>
      <c r="F864" s="218"/>
      <c r="G864" s="206"/>
      <c r="H864" s="164"/>
      <c r="I864" s="165"/>
      <c r="J864" s="241"/>
      <c r="K864" s="242"/>
    </row>
    <row r="865" spans="1:11" ht="12.5">
      <c r="A865" s="204"/>
      <c r="B865" s="146" t="str">
        <f t="shared" si="0"/>
        <v/>
      </c>
      <c r="C865" s="173"/>
      <c r="D865" s="178"/>
      <c r="E865" s="217"/>
      <c r="F865" s="218"/>
      <c r="G865" s="206"/>
      <c r="H865" s="164"/>
      <c r="I865" s="165"/>
      <c r="J865" s="241"/>
      <c r="K865" s="242"/>
    </row>
    <row r="866" spans="1:11" ht="12.5">
      <c r="A866" s="204"/>
      <c r="B866" s="146" t="str">
        <f t="shared" si="0"/>
        <v/>
      </c>
      <c r="C866" s="173"/>
      <c r="D866" s="178"/>
      <c r="E866" s="217"/>
      <c r="F866" s="218"/>
      <c r="G866" s="206"/>
      <c r="H866" s="164"/>
      <c r="I866" s="165"/>
      <c r="J866" s="241"/>
      <c r="K866" s="242"/>
    </row>
    <row r="867" spans="1:11" ht="12.5">
      <c r="A867" s="204"/>
      <c r="B867" s="146" t="str">
        <f t="shared" si="0"/>
        <v/>
      </c>
      <c r="C867" s="173"/>
      <c r="D867" s="178"/>
      <c r="E867" s="217"/>
      <c r="F867" s="218"/>
      <c r="G867" s="206"/>
      <c r="H867" s="164"/>
      <c r="I867" s="165"/>
      <c r="J867" s="241"/>
      <c r="K867" s="242"/>
    </row>
    <row r="868" spans="1:11" ht="12.5">
      <c r="A868" s="204"/>
      <c r="B868" s="146" t="str">
        <f t="shared" si="0"/>
        <v/>
      </c>
      <c r="C868" s="173"/>
      <c r="D868" s="178"/>
      <c r="E868" s="217"/>
      <c r="F868" s="218"/>
      <c r="G868" s="206"/>
      <c r="H868" s="164"/>
      <c r="I868" s="165"/>
      <c r="J868" s="241"/>
      <c r="K868" s="242"/>
    </row>
    <row r="869" spans="1:11" ht="12.5">
      <c r="A869" s="204"/>
      <c r="B869" s="146" t="str">
        <f t="shared" si="0"/>
        <v/>
      </c>
      <c r="C869" s="173"/>
      <c r="D869" s="178"/>
      <c r="E869" s="217"/>
      <c r="F869" s="218"/>
      <c r="G869" s="206"/>
      <c r="H869" s="164"/>
      <c r="I869" s="165"/>
      <c r="J869" s="241"/>
      <c r="K869" s="242"/>
    </row>
    <row r="870" spans="1:11" ht="12.5">
      <c r="A870" s="204"/>
      <c r="B870" s="146" t="str">
        <f t="shared" si="0"/>
        <v/>
      </c>
      <c r="C870" s="173"/>
      <c r="D870" s="178"/>
      <c r="E870" s="217"/>
      <c r="F870" s="218"/>
      <c r="G870" s="206"/>
      <c r="H870" s="164"/>
      <c r="I870" s="165"/>
      <c r="J870" s="241"/>
      <c r="K870" s="242"/>
    </row>
    <row r="871" spans="1:11" ht="12.5">
      <c r="A871" s="204"/>
      <c r="B871" s="146" t="str">
        <f t="shared" si="0"/>
        <v/>
      </c>
      <c r="C871" s="173"/>
      <c r="D871" s="178"/>
      <c r="E871" s="217"/>
      <c r="F871" s="218"/>
      <c r="G871" s="206"/>
      <c r="H871" s="164"/>
      <c r="I871" s="165"/>
      <c r="J871" s="241"/>
      <c r="K871" s="242"/>
    </row>
    <row r="872" spans="1:11" ht="12.5">
      <c r="A872" s="204"/>
      <c r="B872" s="146" t="str">
        <f t="shared" si="0"/>
        <v/>
      </c>
      <c r="C872" s="173"/>
      <c r="D872" s="178"/>
      <c r="E872" s="217"/>
      <c r="F872" s="218"/>
      <c r="G872" s="206"/>
      <c r="H872" s="164"/>
      <c r="I872" s="165"/>
      <c r="J872" s="241"/>
      <c r="K872" s="242"/>
    </row>
    <row r="873" spans="1:11" ht="12.5">
      <c r="A873" s="204"/>
      <c r="B873" s="146" t="str">
        <f t="shared" si="0"/>
        <v/>
      </c>
      <c r="C873" s="173"/>
      <c r="D873" s="178"/>
      <c r="E873" s="217"/>
      <c r="F873" s="218"/>
      <c r="G873" s="206"/>
      <c r="H873" s="164"/>
      <c r="I873" s="165"/>
      <c r="J873" s="241"/>
      <c r="K873" s="242"/>
    </row>
    <row r="874" spans="1:11" ht="12.5">
      <c r="A874" s="204"/>
      <c r="B874" s="146" t="str">
        <f t="shared" si="0"/>
        <v/>
      </c>
      <c r="C874" s="173"/>
      <c r="D874" s="178"/>
      <c r="E874" s="217"/>
      <c r="F874" s="218"/>
      <c r="G874" s="206"/>
      <c r="H874" s="164"/>
      <c r="I874" s="165"/>
      <c r="J874" s="241"/>
      <c r="K874" s="242"/>
    </row>
    <row r="875" spans="1:11" ht="12.5">
      <c r="A875" s="204"/>
      <c r="B875" s="146" t="str">
        <f t="shared" si="0"/>
        <v/>
      </c>
      <c r="C875" s="173"/>
      <c r="D875" s="178"/>
      <c r="E875" s="217"/>
      <c r="F875" s="218"/>
      <c r="G875" s="206"/>
      <c r="H875" s="164"/>
      <c r="I875" s="165"/>
      <c r="J875" s="241"/>
      <c r="K875" s="242"/>
    </row>
    <row r="876" spans="1:11" ht="12.5">
      <c r="A876" s="204"/>
      <c r="B876" s="146" t="str">
        <f t="shared" si="0"/>
        <v/>
      </c>
      <c r="C876" s="173"/>
      <c r="D876" s="178"/>
      <c r="E876" s="217"/>
      <c r="F876" s="218"/>
      <c r="G876" s="206"/>
      <c r="H876" s="164"/>
      <c r="I876" s="165"/>
      <c r="J876" s="241"/>
      <c r="K876" s="242"/>
    </row>
    <row r="877" spans="1:11" ht="12.5">
      <c r="A877" s="204"/>
      <c r="B877" s="146" t="str">
        <f t="shared" si="0"/>
        <v/>
      </c>
      <c r="C877" s="173"/>
      <c r="D877" s="178"/>
      <c r="E877" s="217"/>
      <c r="F877" s="218"/>
      <c r="G877" s="206"/>
      <c r="H877" s="164"/>
      <c r="I877" s="165"/>
      <c r="J877" s="241"/>
      <c r="K877" s="242"/>
    </row>
    <row r="878" spans="1:11" ht="12.5">
      <c r="A878" s="204"/>
      <c r="B878" s="146" t="str">
        <f t="shared" si="0"/>
        <v/>
      </c>
      <c r="C878" s="173"/>
      <c r="D878" s="178"/>
      <c r="E878" s="217"/>
      <c r="F878" s="218"/>
      <c r="G878" s="206"/>
      <c r="H878" s="164"/>
      <c r="I878" s="165"/>
      <c r="J878" s="241"/>
      <c r="K878" s="242"/>
    </row>
    <row r="879" spans="1:11" ht="12.5">
      <c r="A879" s="204"/>
      <c r="B879" s="146" t="str">
        <f t="shared" si="0"/>
        <v/>
      </c>
      <c r="C879" s="173"/>
      <c r="D879" s="178"/>
      <c r="E879" s="217"/>
      <c r="F879" s="218"/>
      <c r="G879" s="206"/>
      <c r="H879" s="164"/>
      <c r="I879" s="165"/>
      <c r="J879" s="241"/>
      <c r="K879" s="242"/>
    </row>
    <row r="880" spans="1:11" ht="12.5">
      <c r="A880" s="204"/>
      <c r="B880" s="146" t="str">
        <f t="shared" si="0"/>
        <v/>
      </c>
      <c r="C880" s="173"/>
      <c r="D880" s="178"/>
      <c r="E880" s="217"/>
      <c r="F880" s="218"/>
      <c r="G880" s="206"/>
      <c r="H880" s="164"/>
      <c r="I880" s="165"/>
      <c r="J880" s="241"/>
      <c r="K880" s="242"/>
    </row>
    <row r="881" spans="1:11" ht="12.5">
      <c r="A881" s="204"/>
      <c r="B881" s="146" t="str">
        <f t="shared" si="0"/>
        <v/>
      </c>
      <c r="C881" s="173"/>
      <c r="D881" s="178"/>
      <c r="E881" s="217"/>
      <c r="F881" s="218"/>
      <c r="G881" s="206"/>
      <c r="H881" s="164"/>
      <c r="I881" s="165"/>
      <c r="J881" s="241"/>
      <c r="K881" s="242"/>
    </row>
    <row r="882" spans="1:11" ht="12.5">
      <c r="A882" s="204"/>
      <c r="B882" s="146" t="str">
        <f t="shared" si="0"/>
        <v/>
      </c>
      <c r="C882" s="173"/>
      <c r="D882" s="178"/>
      <c r="E882" s="217"/>
      <c r="F882" s="218"/>
      <c r="G882" s="206"/>
      <c r="H882" s="164"/>
      <c r="I882" s="165"/>
      <c r="J882" s="241"/>
      <c r="K882" s="242"/>
    </row>
    <row r="883" spans="1:11" ht="12.5">
      <c r="A883" s="204"/>
      <c r="B883" s="146" t="str">
        <f t="shared" si="0"/>
        <v/>
      </c>
      <c r="C883" s="173"/>
      <c r="D883" s="178"/>
      <c r="E883" s="217"/>
      <c r="F883" s="218"/>
      <c r="G883" s="206"/>
      <c r="H883" s="164"/>
      <c r="I883" s="165"/>
      <c r="J883" s="241"/>
      <c r="K883" s="242"/>
    </row>
    <row r="884" spans="1:11" ht="12.5">
      <c r="A884" s="204"/>
      <c r="B884" s="146" t="str">
        <f t="shared" si="0"/>
        <v/>
      </c>
      <c r="C884" s="173"/>
      <c r="D884" s="178"/>
      <c r="E884" s="217"/>
      <c r="F884" s="218"/>
      <c r="G884" s="206"/>
      <c r="H884" s="164"/>
      <c r="I884" s="165"/>
      <c r="J884" s="241"/>
      <c r="K884" s="242"/>
    </row>
    <row r="885" spans="1:11" ht="12.5">
      <c r="A885" s="204"/>
      <c r="B885" s="146" t="str">
        <f t="shared" si="0"/>
        <v/>
      </c>
      <c r="C885" s="173"/>
      <c r="D885" s="178"/>
      <c r="E885" s="217"/>
      <c r="F885" s="218"/>
      <c r="G885" s="206"/>
      <c r="H885" s="164"/>
      <c r="I885" s="165"/>
      <c r="J885" s="241"/>
      <c r="K885" s="242"/>
    </row>
    <row r="886" spans="1:11" ht="12.5">
      <c r="A886" s="204"/>
      <c r="B886" s="146" t="str">
        <f t="shared" si="0"/>
        <v/>
      </c>
      <c r="C886" s="173"/>
      <c r="D886" s="178"/>
      <c r="E886" s="217"/>
      <c r="F886" s="218"/>
      <c r="G886" s="206"/>
      <c r="H886" s="164"/>
      <c r="I886" s="165"/>
      <c r="J886" s="241"/>
      <c r="K886" s="242"/>
    </row>
    <row r="887" spans="1:11" ht="12.5">
      <c r="A887" s="204"/>
      <c r="B887" s="146" t="str">
        <f t="shared" si="0"/>
        <v/>
      </c>
      <c r="C887" s="173"/>
      <c r="D887" s="178"/>
      <c r="E887" s="217"/>
      <c r="F887" s="218"/>
      <c r="G887" s="206"/>
      <c r="H887" s="164"/>
      <c r="I887" s="165"/>
      <c r="J887" s="241"/>
      <c r="K887" s="242"/>
    </row>
    <row r="888" spans="1:11" ht="12.5">
      <c r="A888" s="204"/>
      <c r="B888" s="146" t="str">
        <f t="shared" si="0"/>
        <v/>
      </c>
      <c r="C888" s="173"/>
      <c r="D888" s="178"/>
      <c r="E888" s="217"/>
      <c r="F888" s="218"/>
      <c r="G888" s="206"/>
      <c r="H888" s="164"/>
      <c r="I888" s="165"/>
      <c r="J888" s="241"/>
      <c r="K888" s="242"/>
    </row>
    <row r="889" spans="1:11" ht="12.5">
      <c r="A889" s="204"/>
      <c r="B889" s="146" t="str">
        <f t="shared" si="0"/>
        <v/>
      </c>
      <c r="C889" s="173"/>
      <c r="D889" s="178"/>
      <c r="E889" s="217"/>
      <c r="F889" s="218"/>
      <c r="G889" s="206"/>
      <c r="H889" s="164"/>
      <c r="I889" s="165"/>
      <c r="J889" s="241"/>
      <c r="K889" s="242"/>
    </row>
    <row r="890" spans="1:11" ht="12.5">
      <c r="A890" s="204"/>
      <c r="B890" s="146" t="str">
        <f t="shared" si="0"/>
        <v/>
      </c>
      <c r="C890" s="173"/>
      <c r="D890" s="178"/>
      <c r="E890" s="217"/>
      <c r="F890" s="218"/>
      <c r="G890" s="206"/>
      <c r="H890" s="164"/>
      <c r="I890" s="165"/>
      <c r="J890" s="241"/>
      <c r="K890" s="242"/>
    </row>
    <row r="891" spans="1:11" ht="12.5">
      <c r="A891" s="204"/>
      <c r="B891" s="146" t="str">
        <f t="shared" si="0"/>
        <v/>
      </c>
      <c r="C891" s="173"/>
      <c r="D891" s="178"/>
      <c r="E891" s="217"/>
      <c r="F891" s="218"/>
      <c r="G891" s="206"/>
      <c r="H891" s="164"/>
      <c r="I891" s="165"/>
      <c r="J891" s="241"/>
      <c r="K891" s="242"/>
    </row>
    <row r="892" spans="1:11" ht="12.5">
      <c r="A892" s="204"/>
      <c r="B892" s="146" t="str">
        <f t="shared" si="0"/>
        <v/>
      </c>
      <c r="C892" s="173"/>
      <c r="D892" s="178"/>
      <c r="E892" s="217"/>
      <c r="F892" s="218"/>
      <c r="G892" s="206"/>
      <c r="H892" s="164"/>
      <c r="I892" s="165"/>
      <c r="J892" s="241"/>
      <c r="K892" s="242"/>
    </row>
    <row r="893" spans="1:11" ht="12.5">
      <c r="A893" s="204"/>
      <c r="B893" s="146" t="str">
        <f t="shared" si="0"/>
        <v/>
      </c>
      <c r="C893" s="173"/>
      <c r="D893" s="178"/>
      <c r="E893" s="217"/>
      <c r="F893" s="218"/>
      <c r="G893" s="206"/>
      <c r="H893" s="164"/>
      <c r="I893" s="165"/>
      <c r="J893" s="241"/>
      <c r="K893" s="242"/>
    </row>
    <row r="894" spans="1:11" ht="12.5">
      <c r="A894" s="204"/>
      <c r="B894" s="146" t="str">
        <f t="shared" si="0"/>
        <v/>
      </c>
      <c r="C894" s="173"/>
      <c r="D894" s="178"/>
      <c r="E894" s="217"/>
      <c r="F894" s="218"/>
      <c r="G894" s="206"/>
      <c r="H894" s="164"/>
      <c r="I894" s="165"/>
      <c r="J894" s="241"/>
      <c r="K894" s="242"/>
    </row>
    <row r="895" spans="1:11" ht="12.5">
      <c r="A895" s="204"/>
      <c r="B895" s="146" t="str">
        <f t="shared" si="0"/>
        <v/>
      </c>
      <c r="C895" s="173"/>
      <c r="D895" s="178"/>
      <c r="E895" s="217"/>
      <c r="F895" s="218"/>
      <c r="G895" s="206"/>
      <c r="H895" s="164"/>
      <c r="I895" s="165"/>
      <c r="J895" s="241"/>
      <c r="K895" s="242"/>
    </row>
    <row r="896" spans="1:11" ht="12.5">
      <c r="A896" s="204"/>
      <c r="B896" s="146" t="str">
        <f t="shared" si="0"/>
        <v/>
      </c>
      <c r="C896" s="173"/>
      <c r="D896" s="178"/>
      <c r="E896" s="217"/>
      <c r="F896" s="218"/>
      <c r="G896" s="206"/>
      <c r="H896" s="164"/>
      <c r="I896" s="165"/>
      <c r="J896" s="241"/>
      <c r="K896" s="242"/>
    </row>
    <row r="897" spans="1:11" ht="12.5">
      <c r="A897" s="204"/>
      <c r="B897" s="146" t="str">
        <f t="shared" si="0"/>
        <v/>
      </c>
      <c r="C897" s="173"/>
      <c r="D897" s="178"/>
      <c r="E897" s="217"/>
      <c r="F897" s="218"/>
      <c r="G897" s="206"/>
      <c r="H897" s="164"/>
      <c r="I897" s="165"/>
      <c r="J897" s="241"/>
      <c r="K897" s="242"/>
    </row>
    <row r="898" spans="1:11" ht="12.5">
      <c r="A898" s="204"/>
      <c r="B898" s="146" t="str">
        <f t="shared" si="0"/>
        <v/>
      </c>
      <c r="C898" s="173"/>
      <c r="D898" s="178"/>
      <c r="E898" s="217"/>
      <c r="F898" s="218"/>
      <c r="G898" s="206"/>
      <c r="H898" s="164"/>
      <c r="I898" s="165"/>
      <c r="J898" s="241"/>
      <c r="K898" s="242"/>
    </row>
    <row r="899" spans="1:11" ht="12.5">
      <c r="A899" s="204"/>
      <c r="B899" s="146" t="str">
        <f t="shared" si="0"/>
        <v/>
      </c>
      <c r="C899" s="173"/>
      <c r="D899" s="178"/>
      <c r="E899" s="217"/>
      <c r="F899" s="218"/>
      <c r="G899" s="206"/>
      <c r="H899" s="164"/>
      <c r="I899" s="165"/>
      <c r="J899" s="241"/>
      <c r="K899" s="242"/>
    </row>
    <row r="900" spans="1:11" ht="12.5">
      <c r="A900" s="204"/>
      <c r="B900" s="146" t="str">
        <f t="shared" si="0"/>
        <v/>
      </c>
      <c r="C900" s="173"/>
      <c r="D900" s="178"/>
      <c r="E900" s="217"/>
      <c r="F900" s="218"/>
      <c r="G900" s="206"/>
      <c r="H900" s="164"/>
      <c r="I900" s="165"/>
      <c r="J900" s="241"/>
      <c r="K900" s="242"/>
    </row>
    <row r="901" spans="1:11" ht="12.5">
      <c r="A901" s="204"/>
      <c r="B901" s="146" t="str">
        <f t="shared" si="0"/>
        <v/>
      </c>
      <c r="C901" s="173"/>
      <c r="D901" s="178"/>
      <c r="E901" s="217"/>
      <c r="F901" s="218"/>
      <c r="G901" s="206"/>
      <c r="H901" s="164"/>
      <c r="I901" s="165"/>
      <c r="J901" s="241"/>
      <c r="K901" s="242"/>
    </row>
    <row r="902" spans="1:11" ht="12.5">
      <c r="A902" s="204"/>
      <c r="B902" s="146" t="str">
        <f t="shared" si="0"/>
        <v/>
      </c>
      <c r="C902" s="173"/>
      <c r="D902" s="178"/>
      <c r="E902" s="217"/>
      <c r="F902" s="218"/>
      <c r="G902" s="206"/>
      <c r="H902" s="164"/>
      <c r="I902" s="165"/>
      <c r="J902" s="241"/>
      <c r="K902" s="242"/>
    </row>
    <row r="903" spans="1:11" ht="12.5">
      <c r="A903" s="204"/>
      <c r="B903" s="146" t="str">
        <f t="shared" si="0"/>
        <v/>
      </c>
      <c r="C903" s="173"/>
      <c r="D903" s="178"/>
      <c r="E903" s="217"/>
      <c r="F903" s="218"/>
      <c r="G903" s="206"/>
      <c r="H903" s="164"/>
      <c r="I903" s="165"/>
      <c r="J903" s="241"/>
      <c r="K903" s="242"/>
    </row>
    <row r="904" spans="1:11" ht="12.5">
      <c r="A904" s="204"/>
      <c r="B904" s="146" t="str">
        <f t="shared" si="0"/>
        <v/>
      </c>
      <c r="C904" s="173"/>
      <c r="D904" s="178"/>
      <c r="E904" s="217"/>
      <c r="F904" s="218"/>
      <c r="G904" s="206"/>
      <c r="H904" s="164"/>
      <c r="I904" s="165"/>
      <c r="J904" s="241"/>
      <c r="K904" s="242"/>
    </row>
    <row r="905" spans="1:11" ht="12.5">
      <c r="A905" s="204"/>
      <c r="B905" s="146" t="str">
        <f t="shared" si="0"/>
        <v/>
      </c>
      <c r="C905" s="173"/>
      <c r="D905" s="178"/>
      <c r="E905" s="217"/>
      <c r="F905" s="218"/>
      <c r="G905" s="206"/>
      <c r="H905" s="164"/>
      <c r="I905" s="165"/>
      <c r="J905" s="241"/>
      <c r="K905" s="242"/>
    </row>
    <row r="906" spans="1:11" ht="12.5">
      <c r="A906" s="204"/>
      <c r="B906" s="146" t="str">
        <f t="shared" si="0"/>
        <v/>
      </c>
      <c r="C906" s="173"/>
      <c r="D906" s="178"/>
      <c r="E906" s="217"/>
      <c r="F906" s="218"/>
      <c r="G906" s="206"/>
      <c r="H906" s="164"/>
      <c r="I906" s="165"/>
      <c r="J906" s="241"/>
      <c r="K906" s="242"/>
    </row>
    <row r="907" spans="1:11" ht="12.5">
      <c r="A907" s="204"/>
      <c r="B907" s="146" t="str">
        <f t="shared" si="0"/>
        <v/>
      </c>
      <c r="C907" s="173"/>
      <c r="D907" s="178"/>
      <c r="E907" s="217"/>
      <c r="F907" s="218"/>
      <c r="G907" s="206"/>
      <c r="H907" s="164"/>
      <c r="I907" s="165"/>
      <c r="J907" s="241"/>
      <c r="K907" s="242"/>
    </row>
    <row r="908" spans="1:11" ht="12.5">
      <c r="A908" s="204"/>
      <c r="B908" s="146" t="str">
        <f t="shared" si="0"/>
        <v/>
      </c>
      <c r="C908" s="173"/>
      <c r="D908" s="178"/>
      <c r="E908" s="217"/>
      <c r="F908" s="218"/>
      <c r="G908" s="206"/>
      <c r="H908" s="164"/>
      <c r="I908" s="165"/>
      <c r="J908" s="241"/>
      <c r="K908" s="242"/>
    </row>
    <row r="909" spans="1:11" ht="12.5">
      <c r="A909" s="204"/>
      <c r="B909" s="146" t="str">
        <f t="shared" si="0"/>
        <v/>
      </c>
      <c r="C909" s="173"/>
      <c r="D909" s="178"/>
      <c r="E909" s="217"/>
      <c r="F909" s="218"/>
      <c r="G909" s="206"/>
      <c r="H909" s="164"/>
      <c r="I909" s="165"/>
      <c r="J909" s="241"/>
      <c r="K909" s="242"/>
    </row>
    <row r="910" spans="1:11" ht="12.5">
      <c r="A910" s="204"/>
      <c r="B910" s="146" t="str">
        <f t="shared" si="0"/>
        <v/>
      </c>
      <c r="C910" s="173"/>
      <c r="D910" s="178"/>
      <c r="E910" s="217"/>
      <c r="F910" s="218"/>
      <c r="G910" s="206"/>
      <c r="H910" s="164"/>
      <c r="I910" s="165"/>
      <c r="J910" s="241"/>
      <c r="K910" s="242"/>
    </row>
    <row r="911" spans="1:11" ht="12.5">
      <c r="A911" s="204"/>
      <c r="B911" s="146" t="str">
        <f t="shared" si="0"/>
        <v/>
      </c>
      <c r="C911" s="173"/>
      <c r="D911" s="178"/>
      <c r="E911" s="217"/>
      <c r="F911" s="218"/>
      <c r="G911" s="206"/>
      <c r="H911" s="164"/>
      <c r="I911" s="165"/>
      <c r="J911" s="241"/>
      <c r="K911" s="242"/>
    </row>
    <row r="912" spans="1:11" ht="12.5">
      <c r="A912" s="204"/>
      <c r="B912" s="146" t="str">
        <f t="shared" si="0"/>
        <v/>
      </c>
      <c r="C912" s="173"/>
      <c r="D912" s="178"/>
      <c r="E912" s="217"/>
      <c r="F912" s="218"/>
      <c r="G912" s="206"/>
      <c r="H912" s="164"/>
      <c r="I912" s="165"/>
      <c r="J912" s="241"/>
      <c r="K912" s="242"/>
    </row>
    <row r="913" spans="1:11" ht="12.5">
      <c r="A913" s="204"/>
      <c r="B913" s="146" t="str">
        <f t="shared" si="0"/>
        <v/>
      </c>
      <c r="C913" s="173"/>
      <c r="D913" s="178"/>
      <c r="E913" s="217"/>
      <c r="F913" s="218"/>
      <c r="G913" s="206"/>
      <c r="H913" s="164"/>
      <c r="I913" s="165"/>
      <c r="J913" s="241"/>
      <c r="K913" s="242"/>
    </row>
    <row r="914" spans="1:11" ht="12.5">
      <c r="A914" s="204"/>
      <c r="B914" s="146" t="str">
        <f t="shared" si="0"/>
        <v/>
      </c>
      <c r="C914" s="173"/>
      <c r="D914" s="178"/>
      <c r="E914" s="217"/>
      <c r="F914" s="218"/>
      <c r="G914" s="206"/>
      <c r="H914" s="164"/>
      <c r="I914" s="165"/>
      <c r="J914" s="241"/>
      <c r="K914" s="242"/>
    </row>
    <row r="915" spans="1:11" ht="12.5">
      <c r="A915" s="204"/>
      <c r="B915" s="146" t="str">
        <f t="shared" si="0"/>
        <v/>
      </c>
      <c r="C915" s="173"/>
      <c r="D915" s="178"/>
      <c r="E915" s="217"/>
      <c r="F915" s="218"/>
      <c r="G915" s="206"/>
      <c r="H915" s="164"/>
      <c r="I915" s="165"/>
      <c r="J915" s="241"/>
      <c r="K915" s="242"/>
    </row>
    <row r="916" spans="1:11" ht="12.5">
      <c r="A916" s="204"/>
      <c r="B916" s="146" t="str">
        <f t="shared" si="0"/>
        <v/>
      </c>
      <c r="C916" s="173"/>
      <c r="D916" s="178"/>
      <c r="E916" s="217"/>
      <c r="F916" s="218"/>
      <c r="G916" s="206"/>
      <c r="H916" s="164"/>
      <c r="I916" s="165"/>
      <c r="J916" s="241"/>
      <c r="K916" s="242"/>
    </row>
    <row r="917" spans="1:11" ht="12.5">
      <c r="A917" s="204"/>
      <c r="B917" s="146" t="str">
        <f t="shared" si="0"/>
        <v/>
      </c>
      <c r="C917" s="173"/>
      <c r="D917" s="178"/>
      <c r="E917" s="217"/>
      <c r="F917" s="218"/>
      <c r="G917" s="206"/>
      <c r="H917" s="164"/>
      <c r="I917" s="165"/>
      <c r="J917" s="241"/>
      <c r="K917" s="242"/>
    </row>
    <row r="918" spans="1:11" ht="12.5">
      <c r="A918" s="204"/>
      <c r="B918" s="146" t="str">
        <f t="shared" si="0"/>
        <v/>
      </c>
      <c r="C918" s="173"/>
      <c r="D918" s="178"/>
      <c r="E918" s="217"/>
      <c r="F918" s="218"/>
      <c r="G918" s="206"/>
      <c r="H918" s="164"/>
      <c r="I918" s="165"/>
      <c r="J918" s="241"/>
      <c r="K918" s="242"/>
    </row>
    <row r="919" spans="1:11" ht="12.5">
      <c r="A919" s="204"/>
      <c r="B919" s="146" t="str">
        <f t="shared" si="0"/>
        <v/>
      </c>
      <c r="C919" s="173"/>
      <c r="D919" s="178"/>
      <c r="E919" s="217"/>
      <c r="F919" s="218"/>
      <c r="G919" s="206"/>
      <c r="H919" s="164"/>
      <c r="I919" s="165"/>
      <c r="J919" s="241"/>
      <c r="K919" s="242"/>
    </row>
    <row r="920" spans="1:11" ht="12.5">
      <c r="A920" s="204"/>
      <c r="B920" s="146" t="str">
        <f t="shared" si="0"/>
        <v/>
      </c>
      <c r="C920" s="173"/>
      <c r="D920" s="178"/>
      <c r="E920" s="217"/>
      <c r="F920" s="218"/>
      <c r="G920" s="206"/>
      <c r="H920" s="164"/>
      <c r="I920" s="165"/>
      <c r="J920" s="241"/>
      <c r="K920" s="242"/>
    </row>
    <row r="921" spans="1:11" ht="12.5">
      <c r="A921" s="204"/>
      <c r="B921" s="146" t="str">
        <f t="shared" si="0"/>
        <v/>
      </c>
      <c r="C921" s="173"/>
      <c r="D921" s="178"/>
      <c r="E921" s="217"/>
      <c r="F921" s="218"/>
      <c r="G921" s="206"/>
      <c r="H921" s="164"/>
      <c r="I921" s="165"/>
      <c r="J921" s="241"/>
      <c r="K921" s="242"/>
    </row>
    <row r="922" spans="1:11" ht="12.5">
      <c r="A922" s="204"/>
      <c r="B922" s="146" t="str">
        <f t="shared" si="0"/>
        <v/>
      </c>
      <c r="C922" s="173"/>
      <c r="D922" s="178"/>
      <c r="E922" s="217"/>
      <c r="F922" s="218"/>
      <c r="G922" s="206"/>
      <c r="H922" s="164"/>
      <c r="I922" s="165"/>
      <c r="J922" s="241"/>
      <c r="K922" s="242"/>
    </row>
    <row r="923" spans="1:11" ht="12.5">
      <c r="A923" s="204"/>
      <c r="B923" s="146" t="str">
        <f t="shared" si="0"/>
        <v/>
      </c>
      <c r="C923" s="173"/>
      <c r="D923" s="178"/>
      <c r="E923" s="217"/>
      <c r="F923" s="218"/>
      <c r="G923" s="206"/>
      <c r="H923" s="164"/>
      <c r="I923" s="165"/>
      <c r="J923" s="241"/>
      <c r="K923" s="242"/>
    </row>
    <row r="924" spans="1:11" ht="12.5">
      <c r="A924" s="204"/>
      <c r="B924" s="146" t="str">
        <f t="shared" si="0"/>
        <v/>
      </c>
      <c r="C924" s="173"/>
      <c r="D924" s="178"/>
      <c r="E924" s="217"/>
      <c r="F924" s="218"/>
      <c r="G924" s="206"/>
      <c r="H924" s="164"/>
      <c r="I924" s="165"/>
      <c r="J924" s="241"/>
      <c r="K924" s="242"/>
    </row>
    <row r="925" spans="1:11" ht="12.5">
      <c r="A925" s="204"/>
      <c r="B925" s="146" t="str">
        <f t="shared" si="0"/>
        <v/>
      </c>
      <c r="C925" s="173"/>
      <c r="D925" s="178"/>
      <c r="E925" s="217"/>
      <c r="F925" s="218"/>
      <c r="G925" s="206"/>
      <c r="H925" s="164"/>
      <c r="I925" s="165"/>
      <c r="J925" s="241"/>
      <c r="K925" s="242"/>
    </row>
    <row r="926" spans="1:11" ht="12.5">
      <c r="A926" s="204"/>
      <c r="B926" s="146" t="str">
        <f t="shared" si="0"/>
        <v/>
      </c>
      <c r="C926" s="173"/>
      <c r="D926" s="178"/>
      <c r="E926" s="217"/>
      <c r="F926" s="218"/>
      <c r="G926" s="206"/>
      <c r="H926" s="164"/>
      <c r="I926" s="165"/>
      <c r="J926" s="241"/>
      <c r="K926" s="242"/>
    </row>
    <row r="927" spans="1:11" ht="12.5">
      <c r="A927" s="204"/>
      <c r="B927" s="146" t="str">
        <f t="shared" si="0"/>
        <v/>
      </c>
      <c r="C927" s="173"/>
      <c r="D927" s="178"/>
      <c r="E927" s="217"/>
      <c r="F927" s="218"/>
      <c r="G927" s="206"/>
      <c r="H927" s="164"/>
      <c r="I927" s="165"/>
      <c r="J927" s="241"/>
      <c r="K927" s="242"/>
    </row>
    <row r="928" spans="1:11" ht="12.5">
      <c r="A928" s="204"/>
      <c r="B928" s="146" t="str">
        <f t="shared" si="0"/>
        <v/>
      </c>
      <c r="C928" s="173"/>
      <c r="D928" s="178"/>
      <c r="E928" s="217"/>
      <c r="F928" s="218"/>
      <c r="G928" s="206"/>
      <c r="H928" s="164"/>
      <c r="I928" s="165"/>
      <c r="J928" s="241"/>
      <c r="K928" s="242"/>
    </row>
    <row r="929" spans="1:11" ht="12.5">
      <c r="A929" s="204"/>
      <c r="B929" s="146" t="str">
        <f t="shared" si="0"/>
        <v/>
      </c>
      <c r="C929" s="173"/>
      <c r="D929" s="178"/>
      <c r="E929" s="217"/>
      <c r="F929" s="218"/>
      <c r="G929" s="206"/>
      <c r="H929" s="164"/>
      <c r="I929" s="165"/>
      <c r="J929" s="241"/>
      <c r="K929" s="242"/>
    </row>
    <row r="930" spans="1:11" ht="12.5">
      <c r="A930" s="204"/>
      <c r="B930" s="146" t="str">
        <f t="shared" si="0"/>
        <v/>
      </c>
      <c r="C930" s="173"/>
      <c r="D930" s="178"/>
      <c r="E930" s="217"/>
      <c r="F930" s="218"/>
      <c r="G930" s="206"/>
      <c r="H930" s="164"/>
      <c r="I930" s="165"/>
      <c r="J930" s="241"/>
      <c r="K930" s="242"/>
    </row>
    <row r="931" spans="1:11" ht="12.5">
      <c r="A931" s="204"/>
      <c r="B931" s="146" t="str">
        <f t="shared" si="0"/>
        <v/>
      </c>
      <c r="C931" s="173"/>
      <c r="D931" s="178"/>
      <c r="E931" s="217"/>
      <c r="F931" s="218"/>
      <c r="G931" s="206"/>
      <c r="H931" s="164"/>
      <c r="I931" s="165"/>
      <c r="J931" s="241"/>
      <c r="K931" s="242"/>
    </row>
    <row r="932" spans="1:11" ht="12.5">
      <c r="A932" s="204"/>
      <c r="B932" s="146" t="str">
        <f t="shared" si="0"/>
        <v/>
      </c>
      <c r="C932" s="173"/>
      <c r="D932" s="178"/>
      <c r="E932" s="217"/>
      <c r="F932" s="218"/>
      <c r="G932" s="206"/>
      <c r="H932" s="164"/>
      <c r="I932" s="165"/>
      <c r="J932" s="241"/>
      <c r="K932" s="242"/>
    </row>
    <row r="933" spans="1:11" ht="12.5">
      <c r="A933" s="204"/>
      <c r="B933" s="146" t="str">
        <f t="shared" si="0"/>
        <v/>
      </c>
      <c r="C933" s="173"/>
      <c r="D933" s="178"/>
      <c r="E933" s="217"/>
      <c r="F933" s="218"/>
      <c r="G933" s="206"/>
      <c r="H933" s="164"/>
      <c r="I933" s="165"/>
      <c r="J933" s="241"/>
      <c r="K933" s="242"/>
    </row>
    <row r="934" spans="1:11" ht="12.5">
      <c r="A934" s="204"/>
      <c r="B934" s="146" t="str">
        <f t="shared" si="0"/>
        <v/>
      </c>
      <c r="C934" s="173"/>
      <c r="D934" s="178"/>
      <c r="E934" s="217"/>
      <c r="F934" s="218"/>
      <c r="G934" s="206"/>
      <c r="H934" s="164"/>
      <c r="I934" s="165"/>
      <c r="J934" s="241"/>
      <c r="K934" s="242"/>
    </row>
    <row r="935" spans="1:11" ht="12.5">
      <c r="A935" s="204"/>
      <c r="B935" s="146" t="str">
        <f t="shared" si="0"/>
        <v/>
      </c>
      <c r="C935" s="173"/>
      <c r="D935" s="178"/>
      <c r="E935" s="217"/>
      <c r="F935" s="218"/>
      <c r="G935" s="206"/>
      <c r="H935" s="164"/>
      <c r="I935" s="165"/>
      <c r="J935" s="241"/>
      <c r="K935" s="242"/>
    </row>
    <row r="936" spans="1:11" ht="12.5">
      <c r="A936" s="204"/>
      <c r="B936" s="146" t="str">
        <f t="shared" si="0"/>
        <v/>
      </c>
      <c r="C936" s="173"/>
      <c r="D936" s="178"/>
      <c r="E936" s="217"/>
      <c r="F936" s="218"/>
      <c r="G936" s="206"/>
      <c r="H936" s="164"/>
      <c r="I936" s="165"/>
      <c r="J936" s="241"/>
      <c r="K936" s="242"/>
    </row>
    <row r="937" spans="1:11" ht="12.5">
      <c r="A937" s="204"/>
      <c r="B937" s="146" t="str">
        <f t="shared" si="0"/>
        <v/>
      </c>
      <c r="C937" s="173"/>
      <c r="D937" s="178"/>
      <c r="E937" s="217"/>
      <c r="F937" s="218"/>
      <c r="G937" s="206"/>
      <c r="H937" s="164"/>
      <c r="I937" s="165"/>
      <c r="J937" s="241"/>
      <c r="K937" s="242"/>
    </row>
    <row r="938" spans="1:11" ht="12.5">
      <c r="A938" s="204"/>
      <c r="B938" s="146" t="str">
        <f t="shared" si="0"/>
        <v/>
      </c>
      <c r="C938" s="173"/>
      <c r="D938" s="178"/>
      <c r="E938" s="217"/>
      <c r="F938" s="218"/>
      <c r="G938" s="206"/>
      <c r="H938" s="164"/>
      <c r="I938" s="165"/>
      <c r="J938" s="241"/>
      <c r="K938" s="242"/>
    </row>
    <row r="939" spans="1:11" ht="12.5">
      <c r="A939" s="204"/>
      <c r="B939" s="146" t="str">
        <f t="shared" si="0"/>
        <v/>
      </c>
      <c r="C939" s="173"/>
      <c r="D939" s="178"/>
      <c r="E939" s="217"/>
      <c r="F939" s="218"/>
      <c r="G939" s="206"/>
      <c r="H939" s="164"/>
      <c r="I939" s="165"/>
      <c r="J939" s="241"/>
      <c r="K939" s="242"/>
    </row>
    <row r="940" spans="1:11" ht="12.5">
      <c r="A940" s="204"/>
      <c r="B940" s="146" t="str">
        <f t="shared" si="0"/>
        <v/>
      </c>
      <c r="C940" s="173"/>
      <c r="D940" s="178"/>
      <c r="E940" s="217"/>
      <c r="F940" s="218"/>
      <c r="G940" s="206"/>
      <c r="H940" s="164"/>
      <c r="I940" s="165"/>
      <c r="J940" s="241"/>
      <c r="K940" s="242"/>
    </row>
    <row r="941" spans="1:11" ht="12.5">
      <c r="A941" s="204"/>
      <c r="B941" s="146" t="str">
        <f t="shared" si="0"/>
        <v/>
      </c>
      <c r="C941" s="173"/>
      <c r="D941" s="178"/>
      <c r="E941" s="217"/>
      <c r="F941" s="218"/>
      <c r="G941" s="206"/>
      <c r="H941" s="164"/>
      <c r="I941" s="165"/>
      <c r="J941" s="241"/>
      <c r="K941" s="242"/>
    </row>
    <row r="942" spans="1:11" ht="12.5">
      <c r="A942" s="204"/>
      <c r="B942" s="146" t="str">
        <f t="shared" si="0"/>
        <v/>
      </c>
      <c r="C942" s="173"/>
      <c r="D942" s="178"/>
      <c r="E942" s="217"/>
      <c r="F942" s="218"/>
      <c r="G942" s="206"/>
      <c r="H942" s="164"/>
      <c r="I942" s="165"/>
      <c r="J942" s="241"/>
      <c r="K942" s="242"/>
    </row>
    <row r="943" spans="1:11" ht="12.5">
      <c r="A943" s="204"/>
      <c r="B943" s="146" t="str">
        <f t="shared" si="0"/>
        <v/>
      </c>
      <c r="C943" s="173"/>
      <c r="D943" s="178"/>
      <c r="E943" s="217"/>
      <c r="F943" s="218"/>
      <c r="G943" s="206"/>
      <c r="H943" s="164"/>
      <c r="I943" s="165"/>
      <c r="J943" s="241"/>
      <c r="K943" s="242"/>
    </row>
    <row r="944" spans="1:11" ht="12.5">
      <c r="A944" s="204"/>
      <c r="B944" s="146" t="str">
        <f t="shared" si="0"/>
        <v/>
      </c>
      <c r="C944" s="173"/>
      <c r="D944" s="178"/>
      <c r="E944" s="217"/>
      <c r="F944" s="218"/>
      <c r="G944" s="206"/>
      <c r="H944" s="164"/>
      <c r="I944" s="165"/>
      <c r="J944" s="241"/>
      <c r="K944" s="242"/>
    </row>
    <row r="945" spans="1:11" ht="12.5">
      <c r="A945" s="204"/>
      <c r="B945" s="146" t="str">
        <f t="shared" si="0"/>
        <v/>
      </c>
      <c r="C945" s="173"/>
      <c r="D945" s="178"/>
      <c r="E945" s="217"/>
      <c r="F945" s="218"/>
      <c r="G945" s="206"/>
      <c r="H945" s="164"/>
      <c r="I945" s="165"/>
      <c r="J945" s="241"/>
      <c r="K945" s="242"/>
    </row>
    <row r="946" spans="1:11" ht="12.5">
      <c r="A946" s="204"/>
      <c r="B946" s="146" t="str">
        <f t="shared" si="0"/>
        <v/>
      </c>
      <c r="C946" s="173"/>
      <c r="D946" s="178"/>
      <c r="E946" s="217"/>
      <c r="F946" s="218"/>
      <c r="G946" s="206"/>
      <c r="H946" s="164"/>
      <c r="I946" s="165"/>
      <c r="J946" s="241"/>
      <c r="K946" s="242"/>
    </row>
    <row r="947" spans="1:11" ht="12.5">
      <c r="A947" s="204"/>
      <c r="B947" s="146" t="str">
        <f t="shared" si="0"/>
        <v/>
      </c>
      <c r="C947" s="173"/>
      <c r="D947" s="178"/>
      <c r="E947" s="217"/>
      <c r="F947" s="218"/>
      <c r="G947" s="206"/>
      <c r="H947" s="164"/>
      <c r="I947" s="165"/>
      <c r="J947" s="241"/>
      <c r="K947" s="242"/>
    </row>
    <row r="948" spans="1:11" ht="12.5">
      <c r="A948" s="204"/>
      <c r="B948" s="146" t="str">
        <f t="shared" si="0"/>
        <v/>
      </c>
      <c r="C948" s="173"/>
      <c r="D948" s="178"/>
      <c r="E948" s="217"/>
      <c r="F948" s="218"/>
      <c r="G948" s="206"/>
      <c r="H948" s="164"/>
      <c r="I948" s="165"/>
      <c r="J948" s="241"/>
      <c r="K948" s="242"/>
    </row>
    <row r="949" spans="1:11" ht="12.5">
      <c r="A949" s="204"/>
      <c r="B949" s="146" t="str">
        <f t="shared" si="0"/>
        <v/>
      </c>
      <c r="C949" s="173"/>
      <c r="D949" s="178"/>
      <c r="E949" s="217"/>
      <c r="F949" s="218"/>
      <c r="G949" s="206"/>
      <c r="H949" s="164"/>
      <c r="I949" s="165"/>
      <c r="J949" s="241"/>
      <c r="K949" s="242"/>
    </row>
    <row r="950" spans="1:11" ht="12.5">
      <c r="A950" s="204"/>
      <c r="B950" s="146" t="str">
        <f t="shared" si="0"/>
        <v/>
      </c>
      <c r="C950" s="173"/>
      <c r="D950" s="178"/>
      <c r="E950" s="217"/>
      <c r="F950" s="218"/>
      <c r="G950" s="206"/>
      <c r="H950" s="164"/>
      <c r="I950" s="165"/>
      <c r="J950" s="241"/>
      <c r="K950" s="242"/>
    </row>
    <row r="951" spans="1:11" ht="12.5">
      <c r="A951" s="204"/>
      <c r="B951" s="146" t="str">
        <f t="shared" si="0"/>
        <v/>
      </c>
      <c r="C951" s="173"/>
      <c r="D951" s="178"/>
      <c r="E951" s="217"/>
      <c r="F951" s="218"/>
      <c r="G951" s="206"/>
      <c r="H951" s="164"/>
      <c r="I951" s="165"/>
      <c r="J951" s="241"/>
      <c r="K951" s="242"/>
    </row>
    <row r="952" spans="1:11" ht="12.5">
      <c r="A952" s="204"/>
      <c r="B952" s="146" t="str">
        <f t="shared" si="0"/>
        <v/>
      </c>
      <c r="C952" s="173"/>
      <c r="D952" s="178"/>
      <c r="E952" s="217"/>
      <c r="F952" s="218"/>
      <c r="G952" s="206"/>
      <c r="H952" s="164"/>
      <c r="I952" s="165"/>
      <c r="J952" s="241"/>
      <c r="K952" s="242"/>
    </row>
    <row r="953" spans="1:11" ht="12.5">
      <c r="A953" s="204"/>
      <c r="B953" s="146" t="str">
        <f t="shared" si="0"/>
        <v/>
      </c>
      <c r="C953" s="173"/>
      <c r="D953" s="178"/>
      <c r="E953" s="217"/>
      <c r="F953" s="218"/>
      <c r="G953" s="206"/>
      <c r="H953" s="164"/>
      <c r="I953" s="165"/>
      <c r="J953" s="241"/>
      <c r="K953" s="242"/>
    </row>
    <row r="954" spans="1:11" ht="12.5">
      <c r="A954" s="204"/>
      <c r="B954" s="146" t="str">
        <f t="shared" si="0"/>
        <v/>
      </c>
      <c r="C954" s="173"/>
      <c r="D954" s="178"/>
      <c r="E954" s="217"/>
      <c r="F954" s="218"/>
      <c r="G954" s="206"/>
      <c r="H954" s="164"/>
      <c r="I954" s="165"/>
      <c r="J954" s="241"/>
      <c r="K954" s="242"/>
    </row>
    <row r="955" spans="1:11" ht="12.5">
      <c r="A955" s="204"/>
      <c r="B955" s="146" t="str">
        <f t="shared" si="0"/>
        <v/>
      </c>
      <c r="C955" s="173"/>
      <c r="D955" s="178"/>
      <c r="E955" s="217"/>
      <c r="F955" s="218"/>
      <c r="G955" s="206"/>
      <c r="H955" s="164"/>
      <c r="I955" s="165"/>
      <c r="J955" s="241"/>
      <c r="K955" s="242"/>
    </row>
    <row r="956" spans="1:11" ht="12.5">
      <c r="A956" s="204"/>
      <c r="B956" s="146" t="str">
        <f t="shared" si="0"/>
        <v/>
      </c>
      <c r="C956" s="173"/>
      <c r="D956" s="178"/>
      <c r="E956" s="217"/>
      <c r="F956" s="218"/>
      <c r="G956" s="206"/>
      <c r="H956" s="164"/>
      <c r="I956" s="165"/>
      <c r="J956" s="241"/>
      <c r="K956" s="242"/>
    </row>
    <row r="957" spans="1:11" ht="12.5">
      <c r="A957" s="204"/>
      <c r="B957" s="146" t="str">
        <f t="shared" si="0"/>
        <v/>
      </c>
      <c r="C957" s="173"/>
      <c r="D957" s="178"/>
      <c r="E957" s="217"/>
      <c r="F957" s="218"/>
      <c r="G957" s="206"/>
      <c r="H957" s="164"/>
      <c r="I957" s="165"/>
      <c r="J957" s="241"/>
      <c r="K957" s="242"/>
    </row>
    <row r="958" spans="1:11" ht="12.5">
      <c r="A958" s="204"/>
      <c r="B958" s="146" t="str">
        <f t="shared" si="0"/>
        <v/>
      </c>
      <c r="C958" s="173"/>
      <c r="D958" s="178"/>
      <c r="E958" s="217"/>
      <c r="F958" s="218"/>
      <c r="G958" s="206"/>
      <c r="H958" s="164"/>
      <c r="I958" s="165"/>
      <c r="J958" s="241"/>
      <c r="K958" s="242"/>
    </row>
    <row r="959" spans="1:11" ht="12.5">
      <c r="A959" s="204"/>
      <c r="B959" s="146" t="str">
        <f t="shared" si="0"/>
        <v/>
      </c>
      <c r="C959" s="173"/>
      <c r="D959" s="178"/>
      <c r="E959" s="217"/>
      <c r="F959" s="218"/>
      <c r="G959" s="206"/>
      <c r="H959" s="164"/>
      <c r="I959" s="165"/>
      <c r="J959" s="241"/>
      <c r="K959" s="242"/>
    </row>
    <row r="960" spans="1:11" ht="12.5">
      <c r="A960" s="204"/>
      <c r="B960" s="146" t="str">
        <f t="shared" si="0"/>
        <v/>
      </c>
      <c r="C960" s="173"/>
      <c r="D960" s="178"/>
      <c r="E960" s="217"/>
      <c r="F960" s="218"/>
      <c r="G960" s="206"/>
      <c r="H960" s="164"/>
      <c r="I960" s="165"/>
      <c r="J960" s="241"/>
      <c r="K960" s="242"/>
    </row>
    <row r="961" spans="1:11" ht="12.5">
      <c r="A961" s="204"/>
      <c r="B961" s="146" t="str">
        <f t="shared" si="0"/>
        <v/>
      </c>
      <c r="C961" s="173"/>
      <c r="D961" s="178"/>
      <c r="E961" s="217"/>
      <c r="F961" s="218"/>
      <c r="G961" s="206"/>
      <c r="H961" s="164"/>
      <c r="I961" s="165"/>
      <c r="J961" s="241"/>
      <c r="K961" s="242"/>
    </row>
    <row r="962" spans="1:11" ht="12.5">
      <c r="A962" s="204"/>
      <c r="B962" s="146" t="str">
        <f t="shared" si="0"/>
        <v/>
      </c>
      <c r="C962" s="173"/>
      <c r="D962" s="178"/>
      <c r="E962" s="217"/>
      <c r="F962" s="218"/>
      <c r="G962" s="206"/>
      <c r="H962" s="164"/>
      <c r="I962" s="165"/>
      <c r="J962" s="241"/>
      <c r="K962" s="242"/>
    </row>
    <row r="963" spans="1:11" ht="12.5">
      <c r="A963" s="204"/>
      <c r="B963" s="146" t="str">
        <f t="shared" si="0"/>
        <v/>
      </c>
      <c r="C963" s="173"/>
      <c r="D963" s="178"/>
      <c r="E963" s="217"/>
      <c r="F963" s="218"/>
      <c r="G963" s="206"/>
      <c r="H963" s="164"/>
      <c r="I963" s="165"/>
      <c r="J963" s="241"/>
      <c r="K963" s="242"/>
    </row>
    <row r="964" spans="1:11" ht="12.5">
      <c r="A964" s="204"/>
      <c r="B964" s="146" t="str">
        <f t="shared" si="0"/>
        <v/>
      </c>
      <c r="C964" s="173"/>
      <c r="D964" s="178"/>
      <c r="E964" s="217"/>
      <c r="F964" s="218"/>
      <c r="G964" s="206"/>
      <c r="H964" s="164"/>
      <c r="I964" s="165"/>
      <c r="J964" s="241"/>
      <c r="K964" s="242"/>
    </row>
    <row r="965" spans="1:11" ht="12.5">
      <c r="A965" s="204"/>
      <c r="B965" s="146" t="str">
        <f t="shared" si="0"/>
        <v/>
      </c>
      <c r="C965" s="173"/>
      <c r="D965" s="178"/>
      <c r="E965" s="217"/>
      <c r="F965" s="218"/>
      <c r="G965" s="206"/>
      <c r="H965" s="164"/>
      <c r="I965" s="165"/>
      <c r="J965" s="241"/>
      <c r="K965" s="242"/>
    </row>
    <row r="966" spans="1:11" ht="12.5">
      <c r="A966" s="204"/>
      <c r="B966" s="146" t="str">
        <f t="shared" si="0"/>
        <v/>
      </c>
      <c r="C966" s="173"/>
      <c r="D966" s="178"/>
      <c r="E966" s="217"/>
      <c r="F966" s="218"/>
      <c r="G966" s="206"/>
      <c r="H966" s="164"/>
      <c r="I966" s="165"/>
      <c r="J966" s="241"/>
      <c r="K966" s="242"/>
    </row>
    <row r="967" spans="1:11" ht="12.5">
      <c r="A967" s="204"/>
      <c r="B967" s="146" t="str">
        <f t="shared" si="0"/>
        <v/>
      </c>
      <c r="C967" s="173"/>
      <c r="D967" s="178"/>
      <c r="E967" s="217"/>
      <c r="F967" s="218"/>
      <c r="G967" s="206"/>
      <c r="H967" s="164"/>
      <c r="I967" s="165"/>
      <c r="J967" s="241"/>
      <c r="K967" s="242"/>
    </row>
    <row r="968" spans="1:11" ht="12.5">
      <c r="A968" s="204"/>
      <c r="B968" s="146" t="str">
        <f t="shared" si="0"/>
        <v/>
      </c>
      <c r="C968" s="173"/>
      <c r="D968" s="178"/>
      <c r="E968" s="217"/>
      <c r="F968" s="218"/>
      <c r="G968" s="206"/>
      <c r="H968" s="164"/>
      <c r="I968" s="165"/>
      <c r="J968" s="241"/>
      <c r="K968" s="242"/>
    </row>
    <row r="969" spans="1:11" ht="12.5">
      <c r="A969" s="204"/>
      <c r="B969" s="146" t="str">
        <f t="shared" si="0"/>
        <v/>
      </c>
      <c r="C969" s="173"/>
      <c r="D969" s="178"/>
      <c r="E969" s="217"/>
      <c r="F969" s="218"/>
      <c r="G969" s="206"/>
      <c r="H969" s="164"/>
      <c r="I969" s="165"/>
      <c r="J969" s="241"/>
      <c r="K969" s="242"/>
    </row>
    <row r="970" spans="1:11" ht="12.5">
      <c r="A970" s="204"/>
      <c r="B970" s="146" t="str">
        <f t="shared" si="0"/>
        <v/>
      </c>
      <c r="C970" s="173"/>
      <c r="D970" s="178"/>
      <c r="E970" s="217"/>
      <c r="F970" s="218"/>
      <c r="G970" s="206"/>
      <c r="H970" s="164"/>
      <c r="I970" s="165"/>
      <c r="J970" s="241"/>
      <c r="K970" s="242"/>
    </row>
    <row r="971" spans="1:11" ht="12.5">
      <c r="A971" s="204"/>
      <c r="B971" s="146" t="str">
        <f t="shared" si="0"/>
        <v/>
      </c>
      <c r="C971" s="173"/>
      <c r="D971" s="178"/>
      <c r="E971" s="217"/>
      <c r="F971" s="218"/>
      <c r="G971" s="206"/>
      <c r="H971" s="164"/>
      <c r="I971" s="165"/>
      <c r="J971" s="241"/>
      <c r="K971" s="242"/>
    </row>
    <row r="972" spans="1:11" ht="12.5">
      <c r="A972" s="204"/>
      <c r="B972" s="146" t="str">
        <f t="shared" si="0"/>
        <v/>
      </c>
      <c r="C972" s="173"/>
      <c r="D972" s="178"/>
      <c r="E972" s="217"/>
      <c r="F972" s="218"/>
      <c r="G972" s="206"/>
      <c r="H972" s="164"/>
      <c r="I972" s="165"/>
      <c r="J972" s="241"/>
      <c r="K972" s="242"/>
    </row>
    <row r="973" spans="1:11" ht="12.5">
      <c r="A973" s="204"/>
      <c r="B973" s="146" t="str">
        <f t="shared" si="0"/>
        <v/>
      </c>
      <c r="C973" s="173"/>
      <c r="D973" s="178"/>
      <c r="E973" s="217"/>
      <c r="F973" s="218"/>
      <c r="G973" s="206"/>
      <c r="H973" s="164"/>
      <c r="I973" s="165"/>
      <c r="J973" s="241"/>
      <c r="K973" s="242"/>
    </row>
    <row r="974" spans="1:11" ht="12.5">
      <c r="A974" s="204"/>
      <c r="B974" s="146" t="str">
        <f t="shared" si="0"/>
        <v/>
      </c>
      <c r="C974" s="173"/>
      <c r="D974" s="178"/>
      <c r="E974" s="217"/>
      <c r="F974" s="218"/>
      <c r="G974" s="206"/>
      <c r="H974" s="164"/>
      <c r="I974" s="165"/>
      <c r="J974" s="241"/>
      <c r="K974" s="242"/>
    </row>
    <row r="975" spans="1:11" ht="12.5">
      <c r="A975" s="204"/>
      <c r="B975" s="146" t="str">
        <f t="shared" si="0"/>
        <v/>
      </c>
      <c r="C975" s="173"/>
      <c r="D975" s="178"/>
      <c r="E975" s="217"/>
      <c r="F975" s="218"/>
      <c r="G975" s="206"/>
      <c r="H975" s="164"/>
      <c r="I975" s="165"/>
      <c r="J975" s="241"/>
      <c r="K975" s="242"/>
    </row>
    <row r="976" spans="1:11" ht="12.5">
      <c r="A976" s="204"/>
      <c r="B976" s="146" t="str">
        <f t="shared" si="0"/>
        <v/>
      </c>
      <c r="C976" s="173"/>
      <c r="D976" s="178"/>
      <c r="E976" s="217"/>
      <c r="F976" s="218"/>
      <c r="G976" s="206"/>
      <c r="H976" s="164"/>
      <c r="I976" s="165"/>
      <c r="J976" s="241"/>
      <c r="K976" s="242"/>
    </row>
    <row r="977" spans="1:11" ht="12.5">
      <c r="A977" s="204"/>
      <c r="B977" s="146" t="str">
        <f t="shared" si="0"/>
        <v/>
      </c>
      <c r="C977" s="173"/>
      <c r="D977" s="178"/>
      <c r="E977" s="217"/>
      <c r="F977" s="218"/>
      <c r="G977" s="206"/>
      <c r="H977" s="164"/>
      <c r="I977" s="165"/>
      <c r="J977" s="241"/>
      <c r="K977" s="242"/>
    </row>
    <row r="978" spans="1:11" ht="12.5">
      <c r="A978" s="204"/>
      <c r="B978" s="146" t="str">
        <f t="shared" si="0"/>
        <v/>
      </c>
      <c r="C978" s="173"/>
      <c r="D978" s="178"/>
      <c r="E978" s="217"/>
      <c r="F978" s="218"/>
      <c r="G978" s="206"/>
      <c r="H978" s="164"/>
      <c r="I978" s="165"/>
      <c r="J978" s="241"/>
      <c r="K978" s="242"/>
    </row>
    <row r="979" spans="1:11" ht="12.5">
      <c r="A979" s="204"/>
      <c r="B979" s="146" t="str">
        <f t="shared" si="0"/>
        <v/>
      </c>
      <c r="C979" s="173"/>
      <c r="D979" s="178"/>
      <c r="E979" s="217"/>
      <c r="F979" s="218"/>
      <c r="G979" s="206"/>
      <c r="H979" s="164"/>
      <c r="I979" s="165"/>
      <c r="J979" s="241"/>
      <c r="K979" s="242"/>
    </row>
    <row r="980" spans="1:11" ht="12.5">
      <c r="A980" s="204"/>
      <c r="B980" s="146" t="str">
        <f t="shared" si="0"/>
        <v/>
      </c>
      <c r="C980" s="173"/>
      <c r="D980" s="178"/>
      <c r="E980" s="217"/>
      <c r="F980" s="218"/>
      <c r="G980" s="206"/>
      <c r="H980" s="164"/>
      <c r="I980" s="165"/>
      <c r="J980" s="241"/>
      <c r="K980" s="242"/>
    </row>
    <row r="981" spans="1:11" ht="12.5">
      <c r="A981" s="204"/>
      <c r="B981" s="146" t="str">
        <f t="shared" si="0"/>
        <v/>
      </c>
      <c r="C981" s="173"/>
      <c r="D981" s="178"/>
      <c r="E981" s="217"/>
      <c r="F981" s="218"/>
      <c r="G981" s="206"/>
      <c r="H981" s="164"/>
      <c r="I981" s="165"/>
      <c r="J981" s="241"/>
      <c r="K981" s="242"/>
    </row>
    <row r="982" spans="1:11" ht="12.5">
      <c r="A982" s="204"/>
      <c r="B982" s="146" t="str">
        <f t="shared" si="0"/>
        <v/>
      </c>
      <c r="C982" s="173"/>
      <c r="D982" s="178"/>
      <c r="E982" s="217"/>
      <c r="F982" s="218"/>
      <c r="G982" s="206"/>
      <c r="H982" s="164"/>
      <c r="I982" s="165"/>
      <c r="J982" s="241"/>
      <c r="K982" s="242"/>
    </row>
    <row r="983" spans="1:11" ht="12.5">
      <c r="A983" s="204"/>
      <c r="B983" s="146" t="str">
        <f t="shared" si="0"/>
        <v/>
      </c>
      <c r="C983" s="173"/>
      <c r="D983" s="178"/>
      <c r="E983" s="217"/>
      <c r="F983" s="218"/>
      <c r="G983" s="206"/>
      <c r="H983" s="164"/>
      <c r="I983" s="165"/>
      <c r="J983" s="241"/>
      <c r="K983" s="242"/>
    </row>
    <row r="984" spans="1:11" ht="12.5">
      <c r="A984" s="204"/>
      <c r="B984" s="146" t="str">
        <f t="shared" si="0"/>
        <v/>
      </c>
      <c r="C984" s="173"/>
      <c r="D984" s="178"/>
      <c r="E984" s="217"/>
      <c r="F984" s="218"/>
      <c r="G984" s="206"/>
      <c r="H984" s="164"/>
      <c r="I984" s="165"/>
      <c r="J984" s="241"/>
      <c r="K984" s="242"/>
    </row>
    <row r="985" spans="1:11" ht="12.5">
      <c r="A985" s="204"/>
      <c r="B985" s="146" t="str">
        <f t="shared" si="0"/>
        <v/>
      </c>
      <c r="C985" s="173"/>
      <c r="D985" s="178"/>
      <c r="E985" s="217"/>
      <c r="F985" s="218"/>
      <c r="G985" s="206"/>
      <c r="H985" s="164"/>
      <c r="I985" s="165"/>
      <c r="J985" s="241"/>
      <c r="K985" s="242"/>
    </row>
    <row r="986" spans="1:11" ht="12.5">
      <c r="A986" s="204"/>
      <c r="B986" s="146" t="str">
        <f t="shared" si="0"/>
        <v/>
      </c>
      <c r="C986" s="173"/>
      <c r="D986" s="178"/>
      <c r="E986" s="217"/>
      <c r="F986" s="218"/>
      <c r="G986" s="206"/>
      <c r="H986" s="164"/>
      <c r="I986" s="165"/>
      <c r="J986" s="241"/>
      <c r="K986" s="242"/>
    </row>
    <row r="987" spans="1:11" ht="12.5">
      <c r="A987" s="204"/>
      <c r="B987" s="146" t="str">
        <f t="shared" si="0"/>
        <v/>
      </c>
      <c r="C987" s="173"/>
      <c r="D987" s="178"/>
      <c r="E987" s="217"/>
      <c r="F987" s="218"/>
      <c r="G987" s="206"/>
      <c r="H987" s="164"/>
      <c r="I987" s="165"/>
      <c r="J987" s="241"/>
      <c r="K987" s="242"/>
    </row>
    <row r="988" spans="1:11" ht="12.5">
      <c r="A988" s="204"/>
      <c r="B988" s="146" t="str">
        <f t="shared" si="0"/>
        <v/>
      </c>
      <c r="C988" s="173"/>
      <c r="D988" s="178"/>
      <c r="E988" s="217"/>
      <c r="F988" s="218"/>
      <c r="G988" s="206"/>
      <c r="H988" s="164"/>
      <c r="I988" s="165"/>
      <c r="J988" s="241"/>
      <c r="K988" s="242"/>
    </row>
    <row r="989" spans="1:11" ht="12.5">
      <c r="A989" s="204"/>
      <c r="B989" s="146" t="str">
        <f t="shared" si="0"/>
        <v/>
      </c>
      <c r="C989" s="173"/>
      <c r="D989" s="178"/>
      <c r="E989" s="217"/>
      <c r="F989" s="218"/>
      <c r="G989" s="206"/>
      <c r="H989" s="164"/>
      <c r="I989" s="165"/>
      <c r="J989" s="241"/>
      <c r="K989" s="242"/>
    </row>
    <row r="990" spans="1:11" ht="12.5">
      <c r="A990" s="204"/>
      <c r="B990" s="146" t="str">
        <f t="shared" si="0"/>
        <v/>
      </c>
      <c r="C990" s="173"/>
      <c r="D990" s="178"/>
      <c r="E990" s="217"/>
      <c r="F990" s="218"/>
      <c r="G990" s="206"/>
      <c r="H990" s="164"/>
      <c r="I990" s="165"/>
      <c r="J990" s="241"/>
      <c r="K990" s="242"/>
    </row>
    <row r="991" spans="1:11" ht="12.5">
      <c r="A991" s="204"/>
      <c r="B991" s="146" t="str">
        <f t="shared" si="0"/>
        <v/>
      </c>
      <c r="C991" s="173"/>
      <c r="D991" s="178"/>
      <c r="E991" s="217"/>
      <c r="F991" s="218"/>
      <c r="G991" s="206"/>
      <c r="H991" s="164"/>
      <c r="I991" s="165"/>
      <c r="J991" s="241"/>
      <c r="K991" s="242"/>
    </row>
    <row r="992" spans="1:11" ht="12.5">
      <c r="A992" s="204"/>
      <c r="B992" s="146" t="str">
        <f t="shared" si="0"/>
        <v/>
      </c>
      <c r="C992" s="173"/>
      <c r="D992" s="178"/>
      <c r="E992" s="217"/>
      <c r="F992" s="218"/>
      <c r="G992" s="206"/>
      <c r="H992" s="164"/>
      <c r="I992" s="165"/>
      <c r="J992" s="241"/>
      <c r="K992" s="242"/>
    </row>
    <row r="993" spans="1:11" ht="12.5">
      <c r="A993" s="204"/>
      <c r="B993" s="146" t="str">
        <f t="shared" si="0"/>
        <v/>
      </c>
      <c r="C993" s="173"/>
      <c r="D993" s="178"/>
      <c r="E993" s="217"/>
      <c r="F993" s="218"/>
      <c r="G993" s="206"/>
      <c r="H993" s="164"/>
      <c r="I993" s="165"/>
      <c r="J993" s="241"/>
      <c r="K993" s="242"/>
    </row>
    <row r="994" spans="1:11" ht="12.5">
      <c r="A994" s="204"/>
      <c r="B994" s="146" t="str">
        <f t="shared" si="0"/>
        <v/>
      </c>
      <c r="C994" s="173"/>
      <c r="D994" s="178"/>
      <c r="E994" s="217"/>
      <c r="F994" s="218"/>
      <c r="G994" s="206"/>
      <c r="H994" s="164"/>
      <c r="I994" s="165"/>
      <c r="J994" s="241"/>
      <c r="K994" s="242"/>
    </row>
    <row r="995" spans="1:11" ht="12.5">
      <c r="A995" s="204"/>
      <c r="B995" s="146" t="str">
        <f t="shared" si="0"/>
        <v/>
      </c>
      <c r="C995" s="173"/>
      <c r="D995" s="178"/>
      <c r="E995" s="217"/>
      <c r="F995" s="218"/>
      <c r="G995" s="206"/>
      <c r="H995" s="164"/>
      <c r="I995" s="165"/>
      <c r="J995" s="241"/>
      <c r="K995" s="242"/>
    </row>
    <row r="996" spans="1:11" ht="12.5">
      <c r="A996" s="204"/>
      <c r="B996" s="146" t="str">
        <f t="shared" si="0"/>
        <v/>
      </c>
      <c r="C996" s="173"/>
      <c r="D996" s="178"/>
      <c r="E996" s="217"/>
      <c r="F996" s="218"/>
      <c r="G996" s="206"/>
      <c r="H996" s="164"/>
      <c r="I996" s="165"/>
      <c r="J996" s="241"/>
      <c r="K996" s="242"/>
    </row>
    <row r="997" spans="1:11" ht="12.5">
      <c r="A997" s="204"/>
      <c r="B997" s="146" t="str">
        <f t="shared" si="0"/>
        <v/>
      </c>
      <c r="C997" s="173"/>
      <c r="D997" s="178"/>
      <c r="E997" s="217"/>
      <c r="F997" s="218"/>
      <c r="G997" s="206"/>
      <c r="H997" s="164"/>
      <c r="I997" s="165"/>
      <c r="J997" s="241"/>
      <c r="K997" s="242"/>
    </row>
    <row r="998" spans="1:11" ht="12.5">
      <c r="A998" s="204"/>
      <c r="B998" s="146" t="str">
        <f t="shared" si="0"/>
        <v/>
      </c>
      <c r="C998" s="173"/>
      <c r="D998" s="178"/>
      <c r="E998" s="217"/>
      <c r="F998" s="218"/>
      <c r="G998" s="206"/>
      <c r="H998" s="164"/>
      <c r="I998" s="165"/>
      <c r="J998" s="241"/>
      <c r="K998" s="242"/>
    </row>
    <row r="999" spans="1:11" ht="12.5">
      <c r="A999" s="204"/>
      <c r="B999" s="146" t="str">
        <f t="shared" si="0"/>
        <v/>
      </c>
      <c r="C999" s="173"/>
      <c r="D999" s="178"/>
      <c r="E999" s="217"/>
      <c r="F999" s="218"/>
      <c r="G999" s="206"/>
      <c r="H999" s="164"/>
      <c r="I999" s="165"/>
      <c r="J999" s="241"/>
      <c r="K999" s="242"/>
    </row>
    <row r="1000" spans="1:11" ht="12.5">
      <c r="A1000" s="204"/>
      <c r="B1000" s="146" t="str">
        <f t="shared" si="0"/>
        <v/>
      </c>
      <c r="C1000" s="173"/>
      <c r="D1000" s="178"/>
      <c r="E1000" s="217"/>
      <c r="F1000" s="218"/>
      <c r="G1000" s="206"/>
      <c r="H1000" s="164"/>
      <c r="I1000" s="165"/>
      <c r="J1000" s="241"/>
      <c r="K1000" s="242"/>
    </row>
    <row r="1001" spans="1:11" ht="12.5">
      <c r="A1001" s="204"/>
      <c r="B1001" s="146" t="str">
        <f t="shared" si="0"/>
        <v/>
      </c>
      <c r="C1001" s="173"/>
      <c r="D1001" s="178"/>
      <c r="E1001" s="217"/>
      <c r="F1001" s="218"/>
      <c r="G1001" s="206"/>
      <c r="H1001" s="164"/>
      <c r="I1001" s="165"/>
      <c r="J1001" s="241"/>
      <c r="K1001" s="242"/>
    </row>
    <row r="1002" spans="1:11" ht="12.5">
      <c r="A1002" s="204"/>
      <c r="B1002" s="146" t="str">
        <f t="shared" si="0"/>
        <v/>
      </c>
      <c r="C1002" s="173"/>
      <c r="D1002" s="178"/>
      <c r="E1002" s="217"/>
      <c r="F1002" s="218"/>
      <c r="G1002" s="206"/>
      <c r="H1002" s="164"/>
      <c r="I1002" s="165"/>
      <c r="J1002" s="241"/>
      <c r="K1002" s="242"/>
    </row>
    <row r="1003" spans="1:11" ht="12.5">
      <c r="A1003" s="204"/>
      <c r="B1003" s="146" t="str">
        <f t="shared" si="0"/>
        <v/>
      </c>
      <c r="C1003" s="173"/>
      <c r="D1003" s="178"/>
      <c r="E1003" s="217"/>
      <c r="F1003" s="218"/>
      <c r="G1003" s="206"/>
      <c r="H1003" s="164"/>
      <c r="I1003" s="165"/>
      <c r="J1003" s="241"/>
      <c r="K1003" s="242"/>
    </row>
    <row r="1004" spans="1:11" ht="12.5">
      <c r="A1004" s="204"/>
      <c r="B1004" s="146" t="str">
        <f t="shared" si="0"/>
        <v/>
      </c>
      <c r="C1004" s="173"/>
      <c r="D1004" s="178"/>
      <c r="E1004" s="217"/>
      <c r="F1004" s="218"/>
      <c r="G1004" s="206"/>
      <c r="H1004" s="164"/>
      <c r="I1004" s="165"/>
      <c r="J1004" s="241"/>
      <c r="K1004" s="242"/>
    </row>
    <row r="1005" spans="1:11" ht="12.5">
      <c r="A1005" s="204"/>
      <c r="B1005" s="146" t="str">
        <f t="shared" si="0"/>
        <v/>
      </c>
      <c r="C1005" s="173"/>
      <c r="D1005" s="178"/>
      <c r="E1005" s="217"/>
      <c r="F1005" s="218"/>
      <c r="G1005" s="206"/>
      <c r="H1005" s="164"/>
      <c r="I1005" s="165"/>
      <c r="J1005" s="241"/>
      <c r="K1005" s="242"/>
    </row>
    <row r="1006" spans="1:11" ht="12.5">
      <c r="A1006" s="204"/>
      <c r="B1006" s="146" t="str">
        <f t="shared" si="0"/>
        <v/>
      </c>
      <c r="C1006" s="173"/>
      <c r="D1006" s="178"/>
      <c r="E1006" s="217"/>
      <c r="F1006" s="218"/>
      <c r="G1006" s="206"/>
      <c r="H1006" s="164"/>
      <c r="I1006" s="165"/>
      <c r="J1006" s="241"/>
      <c r="K1006" s="242"/>
    </row>
    <row r="1007" spans="1:11" ht="12.5">
      <c r="A1007" s="204"/>
      <c r="B1007" s="146" t="str">
        <f t="shared" si="0"/>
        <v/>
      </c>
      <c r="C1007" s="173"/>
      <c r="D1007" s="178"/>
      <c r="E1007" s="217"/>
      <c r="F1007" s="218"/>
      <c r="G1007" s="206"/>
      <c r="H1007" s="164"/>
      <c r="I1007" s="165"/>
      <c r="J1007" s="241"/>
      <c r="K1007" s="242"/>
    </row>
    <row r="1008" spans="1:11" ht="12.5">
      <c r="A1008" s="204"/>
      <c r="B1008" s="146" t="str">
        <f t="shared" si="0"/>
        <v/>
      </c>
      <c r="C1008" s="173"/>
      <c r="D1008" s="178"/>
      <c r="E1008" s="217"/>
      <c r="F1008" s="218"/>
      <c r="G1008" s="206"/>
      <c r="H1008" s="164"/>
      <c r="I1008" s="165"/>
      <c r="J1008" s="241"/>
      <c r="K1008" s="242"/>
    </row>
  </sheetData>
  <dataValidations count="4">
    <dataValidation type="list" allowBlank="1" showErrorMessage="1" sqref="G8:G1008" xr:uid="{00000000-0002-0000-0D00-000000000000}">
      <formula1>"true,false"</formula1>
    </dataValidation>
    <dataValidation type="custom" allowBlank="1" showDropDown="1" showInputMessage="1" showErrorMessage="1" prompt="Enter a number." sqref="I8:J1008" xr:uid="{00000000-0002-0000-0D00-000002000000}">
      <formula1>ISNUMBER(I8)</formula1>
    </dataValidation>
    <dataValidation type="custom" allowBlank="1" showDropDown="1" showInputMessage="1" showErrorMessage="1" prompt="Enter a whole number." sqref="H8:H1008" xr:uid="{00000000-0002-0000-0D00-000004000000}">
      <formula1>MOD(H8,1)=0</formula1>
    </dataValidation>
    <dataValidation type="custom" allowBlank="1" showDropDown="1" showErrorMessage="1" sqref="E8:E1008" xr:uid="{00000000-0002-0000-0D00-000005000000}">
      <formula1>OR(NOT(ISERROR(DATEVALUE(E8))), AND(ISNUMBER(E8), LEFT(CELL("format", E8))="D"))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ErrorMessage="1" xr:uid="{00000000-0002-0000-0D00-000001000000}">
          <x14:formula1>
            <xm:f>'# Reference codelists'!$A$2:$A$16</xm:f>
          </x14:formula1>
          <xm:sqref>F7:F1008</xm:sqref>
        </x14:dataValidation>
        <x14:dataValidation type="list" allowBlank="1" showErrorMessage="1" xr:uid="{00000000-0002-0000-0D00-000003000000}">
          <x14:formula1>
            <xm:f>'# Reference codelists'!$D$2:$D$179</xm:f>
          </x14:formula1>
          <xm:sqref>K8:K1008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outlinePr summaryBelow="0" summaryRight="0"/>
  </sheetPr>
  <dimension ref="A1:Z1000"/>
  <sheetViews>
    <sheetView workbookViewId="0">
      <pane xSplit="5" ySplit="1" topLeftCell="F2" activePane="bottomRight" state="frozen"/>
      <selection pane="topRight" activeCell="F1" sqref="F1"/>
      <selection pane="bottomLeft" activeCell="A2" sqref="A2"/>
      <selection pane="bottomRight" activeCell="F2" sqref="F2"/>
    </sheetView>
  </sheetViews>
  <sheetFormatPr defaultColWidth="14.453125" defaultRowHeight="15.75" customHeight="1"/>
  <cols>
    <col min="2" max="2" width="37.08984375" customWidth="1"/>
    <col min="4" max="4" width="53" customWidth="1"/>
  </cols>
  <sheetData>
    <row r="1" spans="1:26" ht="15.75" customHeight="1">
      <c r="A1" s="243" t="s">
        <v>649</v>
      </c>
      <c r="B1" s="243" t="s">
        <v>650</v>
      </c>
      <c r="C1" s="243" t="s">
        <v>651</v>
      </c>
      <c r="D1" s="244" t="s">
        <v>652</v>
      </c>
      <c r="E1" s="243" t="s">
        <v>653</v>
      </c>
      <c r="F1" s="243" t="s">
        <v>654</v>
      </c>
      <c r="G1" s="243" t="s">
        <v>655</v>
      </c>
      <c r="H1" s="243" t="s">
        <v>656</v>
      </c>
      <c r="I1" s="243" t="s">
        <v>657</v>
      </c>
      <c r="J1" s="245" t="s">
        <v>658</v>
      </c>
      <c r="K1" s="246"/>
      <c r="L1" s="246"/>
      <c r="M1" s="246"/>
      <c r="N1" s="246"/>
      <c r="O1" s="246"/>
      <c r="P1" s="246"/>
      <c r="Q1" s="246"/>
      <c r="R1" s="246"/>
      <c r="S1" s="246"/>
      <c r="T1" s="246"/>
      <c r="U1" s="246"/>
      <c r="V1" s="246"/>
      <c r="W1" s="246"/>
      <c r="X1" s="246"/>
      <c r="Y1" s="246"/>
      <c r="Z1" s="246"/>
    </row>
    <row r="2" spans="1:26" ht="15.75" customHeight="1">
      <c r="A2" s="247"/>
      <c r="B2" s="243" t="s">
        <v>35</v>
      </c>
      <c r="C2" s="243" t="s">
        <v>154</v>
      </c>
      <c r="D2" s="244" t="s">
        <v>155</v>
      </c>
      <c r="E2" s="243" t="s">
        <v>659</v>
      </c>
      <c r="F2" s="243" t="s">
        <v>660</v>
      </c>
      <c r="G2" s="247"/>
      <c r="H2" s="248" t="s">
        <v>661</v>
      </c>
      <c r="I2" s="247"/>
      <c r="J2" s="247"/>
      <c r="K2" s="72"/>
      <c r="L2" s="72"/>
      <c r="M2" s="72"/>
      <c r="N2" s="72"/>
      <c r="O2" s="72"/>
      <c r="P2" s="72"/>
      <c r="Q2" s="72"/>
      <c r="R2" s="72"/>
      <c r="S2" s="72"/>
      <c r="T2" s="72"/>
      <c r="U2" s="72"/>
      <c r="V2" s="72"/>
      <c r="W2" s="72"/>
      <c r="X2" s="72"/>
      <c r="Y2" s="72"/>
      <c r="Z2" s="72"/>
    </row>
    <row r="3" spans="1:26" ht="15.75" customHeight="1">
      <c r="A3" s="247"/>
      <c r="B3" s="243" t="s">
        <v>113</v>
      </c>
      <c r="C3" s="243" t="s">
        <v>114</v>
      </c>
      <c r="D3" s="244" t="s">
        <v>115</v>
      </c>
      <c r="E3" s="243" t="s">
        <v>659</v>
      </c>
      <c r="F3" s="243" t="s">
        <v>660</v>
      </c>
      <c r="G3" s="247"/>
      <c r="H3" s="247"/>
      <c r="I3" s="247"/>
      <c r="J3" s="247"/>
      <c r="K3" s="72"/>
      <c r="L3" s="72"/>
      <c r="M3" s="72"/>
      <c r="N3" s="72"/>
      <c r="O3" s="72"/>
      <c r="P3" s="72"/>
      <c r="Q3" s="72"/>
      <c r="R3" s="72"/>
      <c r="S3" s="72"/>
      <c r="T3" s="72"/>
      <c r="U3" s="72"/>
      <c r="V3" s="72"/>
      <c r="W3" s="72"/>
      <c r="X3" s="72"/>
      <c r="Y3" s="72"/>
      <c r="Z3" s="72"/>
    </row>
    <row r="4" spans="1:26" ht="15.75" customHeight="1">
      <c r="A4" s="247"/>
      <c r="B4" s="243" t="s">
        <v>249</v>
      </c>
      <c r="C4" s="243" t="s">
        <v>250</v>
      </c>
      <c r="D4" s="244" t="s">
        <v>251</v>
      </c>
      <c r="E4" s="243" t="s">
        <v>659</v>
      </c>
      <c r="F4" s="243" t="s">
        <v>660</v>
      </c>
      <c r="G4" s="243" t="s">
        <v>662</v>
      </c>
      <c r="H4" s="247"/>
      <c r="I4" s="247"/>
      <c r="J4" s="247"/>
      <c r="K4" s="72"/>
      <c r="L4" s="72"/>
      <c r="M4" s="72"/>
      <c r="N4" s="72"/>
      <c r="O4" s="72"/>
      <c r="P4" s="72"/>
      <c r="Q4" s="72"/>
      <c r="R4" s="72"/>
      <c r="S4" s="72"/>
      <c r="T4" s="72"/>
      <c r="U4" s="72"/>
      <c r="V4" s="72"/>
      <c r="W4" s="72"/>
      <c r="X4" s="72"/>
      <c r="Y4" s="72"/>
      <c r="Z4" s="72"/>
    </row>
    <row r="5" spans="1:26" ht="15.75" customHeight="1">
      <c r="A5" s="247"/>
      <c r="B5" s="243" t="s">
        <v>276</v>
      </c>
      <c r="C5" s="243" t="s">
        <v>277</v>
      </c>
      <c r="D5" s="244" t="s">
        <v>278</v>
      </c>
      <c r="E5" s="243" t="s">
        <v>663</v>
      </c>
      <c r="F5" s="243" t="s">
        <v>664</v>
      </c>
      <c r="G5" s="247" t="s">
        <v>665</v>
      </c>
      <c r="H5" s="248" t="s">
        <v>666</v>
      </c>
      <c r="I5" s="247"/>
      <c r="J5" s="247"/>
      <c r="K5" s="72"/>
      <c r="L5" s="72"/>
      <c r="M5" s="72"/>
      <c r="N5" s="72"/>
      <c r="O5" s="72"/>
      <c r="P5" s="72"/>
      <c r="Q5" s="72"/>
      <c r="R5" s="72"/>
      <c r="S5" s="72"/>
      <c r="T5" s="72"/>
      <c r="U5" s="72"/>
      <c r="V5" s="72"/>
      <c r="W5" s="72"/>
      <c r="X5" s="72"/>
      <c r="Y5" s="72"/>
      <c r="Z5" s="72"/>
    </row>
    <row r="6" spans="1:26" ht="15.75" customHeight="1">
      <c r="A6" s="247"/>
      <c r="B6" s="243" t="s">
        <v>110</v>
      </c>
      <c r="C6" s="243" t="s">
        <v>111</v>
      </c>
      <c r="D6" s="244" t="s">
        <v>112</v>
      </c>
      <c r="E6" s="243" t="s">
        <v>659</v>
      </c>
      <c r="F6" s="243" t="s">
        <v>660</v>
      </c>
      <c r="G6" s="243" t="s">
        <v>667</v>
      </c>
      <c r="H6" s="248" t="s">
        <v>668</v>
      </c>
      <c r="I6" s="247"/>
      <c r="J6" s="247"/>
      <c r="K6" s="72"/>
      <c r="L6" s="72"/>
      <c r="M6" s="72"/>
      <c r="N6" s="72"/>
      <c r="O6" s="72"/>
      <c r="P6" s="72"/>
      <c r="Q6" s="72"/>
      <c r="R6" s="72"/>
      <c r="S6" s="72"/>
      <c r="T6" s="72"/>
      <c r="U6" s="72"/>
      <c r="V6" s="72"/>
      <c r="W6" s="72"/>
      <c r="X6" s="72"/>
      <c r="Y6" s="72"/>
      <c r="Z6" s="72"/>
    </row>
    <row r="7" spans="1:26" ht="15.75" customHeight="1">
      <c r="A7" s="247"/>
      <c r="B7" s="243" t="s">
        <v>669</v>
      </c>
      <c r="C7" s="243" t="s">
        <v>670</v>
      </c>
      <c r="D7" s="244" t="s">
        <v>671</v>
      </c>
      <c r="E7" s="243" t="s">
        <v>663</v>
      </c>
      <c r="F7" s="243" t="s">
        <v>672</v>
      </c>
      <c r="G7" s="247"/>
      <c r="H7" s="247"/>
      <c r="I7" s="247"/>
      <c r="J7" s="247"/>
      <c r="K7" s="72"/>
      <c r="L7" s="72"/>
      <c r="M7" s="72"/>
      <c r="N7" s="72"/>
      <c r="O7" s="72"/>
      <c r="P7" s="72"/>
      <c r="Q7" s="72"/>
      <c r="R7" s="72"/>
      <c r="S7" s="72"/>
      <c r="T7" s="72"/>
      <c r="U7" s="72"/>
      <c r="V7" s="72"/>
      <c r="W7" s="72"/>
      <c r="X7" s="72"/>
      <c r="Y7" s="72"/>
      <c r="Z7" s="72"/>
    </row>
    <row r="8" spans="1:26" ht="15.75" customHeight="1">
      <c r="A8" s="247"/>
      <c r="B8" s="243" t="s">
        <v>669</v>
      </c>
      <c r="C8" s="243" t="s">
        <v>673</v>
      </c>
      <c r="D8" s="244" t="s">
        <v>674</v>
      </c>
      <c r="E8" s="243" t="s">
        <v>675</v>
      </c>
      <c r="F8" s="247"/>
      <c r="G8" s="247"/>
      <c r="H8" s="247"/>
      <c r="I8" s="247"/>
      <c r="J8" s="247"/>
      <c r="K8" s="72"/>
      <c r="L8" s="72"/>
      <c r="M8" s="72"/>
      <c r="N8" s="72"/>
      <c r="O8" s="72"/>
      <c r="P8" s="72"/>
      <c r="Q8" s="72"/>
      <c r="R8" s="72"/>
      <c r="S8" s="72"/>
      <c r="T8" s="72"/>
      <c r="U8" s="72"/>
      <c r="V8" s="72"/>
      <c r="W8" s="72"/>
      <c r="X8" s="72"/>
      <c r="Y8" s="72"/>
      <c r="Z8" s="72"/>
    </row>
    <row r="9" spans="1:26" ht="15.75" customHeight="1">
      <c r="A9" s="243" t="s">
        <v>669</v>
      </c>
      <c r="B9" s="243" t="s">
        <v>676</v>
      </c>
      <c r="C9" s="243" t="s">
        <v>191</v>
      </c>
      <c r="D9" s="244" t="s">
        <v>192</v>
      </c>
      <c r="E9" s="243" t="s">
        <v>659</v>
      </c>
      <c r="F9" s="243" t="s">
        <v>677</v>
      </c>
      <c r="G9" s="247"/>
      <c r="H9" s="247"/>
      <c r="I9" s="247"/>
      <c r="J9" s="247"/>
      <c r="K9" s="72"/>
      <c r="L9" s="72"/>
      <c r="M9" s="72"/>
      <c r="N9" s="72"/>
      <c r="O9" s="72"/>
      <c r="P9" s="72"/>
      <c r="Q9" s="72"/>
      <c r="R9" s="72"/>
      <c r="S9" s="72"/>
      <c r="T9" s="72"/>
      <c r="U9" s="72"/>
      <c r="V9" s="72"/>
      <c r="W9" s="72"/>
      <c r="X9" s="72"/>
      <c r="Y9" s="72"/>
      <c r="Z9" s="72"/>
    </row>
    <row r="10" spans="1:26" ht="15.75" customHeight="1">
      <c r="A10" s="243" t="s">
        <v>669</v>
      </c>
      <c r="B10" s="243" t="s">
        <v>678</v>
      </c>
      <c r="C10" s="243" t="s">
        <v>145</v>
      </c>
      <c r="D10" s="244" t="s">
        <v>146</v>
      </c>
      <c r="E10" s="243" t="s">
        <v>659</v>
      </c>
      <c r="F10" s="243" t="s">
        <v>677</v>
      </c>
      <c r="G10" s="247"/>
      <c r="H10" s="247"/>
      <c r="I10" s="247"/>
      <c r="J10" s="247"/>
      <c r="K10" s="72"/>
      <c r="L10" s="72"/>
      <c r="M10" s="72"/>
      <c r="N10" s="72"/>
      <c r="O10" s="72"/>
      <c r="P10" s="72"/>
      <c r="Q10" s="72"/>
      <c r="R10" s="72"/>
      <c r="S10" s="72"/>
      <c r="T10" s="72"/>
      <c r="U10" s="72"/>
      <c r="V10" s="72"/>
      <c r="W10" s="72"/>
      <c r="X10" s="72"/>
      <c r="Y10" s="72"/>
      <c r="Z10" s="72"/>
    </row>
    <row r="11" spans="1:26" ht="15.75" customHeight="1">
      <c r="A11" s="243" t="s">
        <v>669</v>
      </c>
      <c r="B11" s="243" t="s">
        <v>679</v>
      </c>
      <c r="C11" s="243" t="s">
        <v>198</v>
      </c>
      <c r="D11" s="244" t="s">
        <v>199</v>
      </c>
      <c r="E11" s="243" t="s">
        <v>675</v>
      </c>
      <c r="F11" s="243" t="s">
        <v>677</v>
      </c>
      <c r="G11" s="247"/>
      <c r="H11" s="249" t="s">
        <v>661</v>
      </c>
      <c r="I11" s="247"/>
      <c r="J11" s="247"/>
      <c r="K11" s="72"/>
      <c r="L11" s="72"/>
      <c r="M11" s="72"/>
      <c r="N11" s="72"/>
      <c r="O11" s="72"/>
      <c r="P11" s="72"/>
      <c r="Q11" s="72"/>
      <c r="R11" s="72"/>
      <c r="S11" s="72"/>
      <c r="T11" s="72"/>
      <c r="U11" s="72"/>
      <c r="V11" s="72"/>
      <c r="W11" s="72"/>
      <c r="X11" s="72"/>
      <c r="Y11" s="72"/>
      <c r="Z11" s="72"/>
    </row>
    <row r="12" spans="1:26" ht="15.75" customHeight="1">
      <c r="A12" s="243" t="s">
        <v>669</v>
      </c>
      <c r="B12" s="243" t="s">
        <v>679</v>
      </c>
      <c r="C12" s="243" t="s">
        <v>680</v>
      </c>
      <c r="D12" s="244" t="s">
        <v>681</v>
      </c>
      <c r="E12" s="243" t="s">
        <v>675</v>
      </c>
      <c r="F12" s="243" t="s">
        <v>677</v>
      </c>
      <c r="G12" s="247"/>
      <c r="H12" s="243"/>
      <c r="I12" s="247"/>
      <c r="J12" s="247"/>
      <c r="K12" s="72"/>
      <c r="L12" s="72"/>
      <c r="M12" s="72"/>
      <c r="N12" s="72"/>
      <c r="O12" s="72"/>
      <c r="P12" s="72"/>
      <c r="Q12" s="72"/>
      <c r="R12" s="72"/>
      <c r="S12" s="72"/>
      <c r="T12" s="72"/>
      <c r="U12" s="72"/>
      <c r="V12" s="72"/>
      <c r="W12" s="72"/>
      <c r="X12" s="72"/>
      <c r="Y12" s="72"/>
      <c r="Z12" s="72"/>
    </row>
    <row r="13" spans="1:26" ht="15.75" customHeight="1">
      <c r="A13" s="243" t="s">
        <v>669</v>
      </c>
      <c r="B13" s="243" t="s">
        <v>682</v>
      </c>
      <c r="C13" s="243" t="s">
        <v>141</v>
      </c>
      <c r="D13" s="244" t="s">
        <v>167</v>
      </c>
      <c r="E13" s="243" t="s">
        <v>659</v>
      </c>
      <c r="F13" s="243" t="s">
        <v>677</v>
      </c>
      <c r="G13" s="247"/>
      <c r="H13" s="249" t="s">
        <v>683</v>
      </c>
      <c r="I13" s="247"/>
      <c r="J13" s="247"/>
      <c r="K13" s="72"/>
      <c r="L13" s="72"/>
      <c r="M13" s="72"/>
      <c r="N13" s="72"/>
      <c r="O13" s="72"/>
      <c r="P13" s="72"/>
      <c r="Q13" s="72"/>
      <c r="R13" s="72"/>
      <c r="S13" s="72"/>
      <c r="T13" s="72"/>
      <c r="U13" s="72"/>
      <c r="V13" s="72"/>
      <c r="W13" s="72"/>
      <c r="X13" s="72"/>
      <c r="Y13" s="72"/>
      <c r="Z13" s="72"/>
    </row>
    <row r="14" spans="1:26" ht="15.75" customHeight="1">
      <c r="A14" s="243" t="s">
        <v>669</v>
      </c>
      <c r="B14" s="243" t="s">
        <v>684</v>
      </c>
      <c r="C14" s="243" t="s">
        <v>129</v>
      </c>
      <c r="D14" s="244" t="s">
        <v>208</v>
      </c>
      <c r="E14" s="243" t="s">
        <v>685</v>
      </c>
      <c r="F14" s="243" t="s">
        <v>677</v>
      </c>
      <c r="G14" s="247"/>
      <c r="H14" s="247"/>
      <c r="I14" s="247"/>
      <c r="J14" s="247"/>
      <c r="K14" s="72"/>
      <c r="L14" s="72"/>
      <c r="M14" s="72"/>
      <c r="N14" s="72"/>
      <c r="O14" s="72"/>
      <c r="P14" s="72"/>
      <c r="Q14" s="72"/>
      <c r="R14" s="72"/>
      <c r="S14" s="72"/>
      <c r="T14" s="72"/>
      <c r="U14" s="72"/>
      <c r="V14" s="72"/>
      <c r="W14" s="72"/>
      <c r="X14" s="72"/>
      <c r="Y14" s="72"/>
      <c r="Z14" s="72"/>
    </row>
    <row r="15" spans="1:26" ht="15.75" customHeight="1">
      <c r="A15" s="243" t="s">
        <v>669</v>
      </c>
      <c r="B15" s="243" t="s">
        <v>686</v>
      </c>
      <c r="C15" s="243" t="s">
        <v>687</v>
      </c>
      <c r="D15" s="244" t="s">
        <v>688</v>
      </c>
      <c r="E15" s="243" t="s">
        <v>659</v>
      </c>
      <c r="F15" s="243" t="s">
        <v>677</v>
      </c>
      <c r="G15" s="243"/>
      <c r="H15" s="243"/>
      <c r="I15" s="247"/>
      <c r="J15" s="247"/>
      <c r="K15" s="72"/>
      <c r="L15" s="72"/>
      <c r="M15" s="72"/>
      <c r="N15" s="72"/>
      <c r="O15" s="72"/>
      <c r="P15" s="72"/>
      <c r="Q15" s="72"/>
      <c r="R15" s="72"/>
      <c r="S15" s="72"/>
      <c r="T15" s="72"/>
      <c r="U15" s="72"/>
      <c r="V15" s="72"/>
      <c r="W15" s="72"/>
      <c r="X15" s="72"/>
      <c r="Y15" s="72"/>
      <c r="Z15" s="72"/>
    </row>
    <row r="16" spans="1:26" ht="15.75" customHeight="1">
      <c r="A16" s="243" t="s">
        <v>669</v>
      </c>
      <c r="B16" s="243" t="s">
        <v>689</v>
      </c>
      <c r="C16" s="243" t="s">
        <v>690</v>
      </c>
      <c r="D16" s="244" t="s">
        <v>691</v>
      </c>
      <c r="E16" s="243" t="s">
        <v>659</v>
      </c>
      <c r="F16" s="243" t="s">
        <v>677</v>
      </c>
      <c r="G16" s="247" t="s">
        <v>629</v>
      </c>
      <c r="H16" s="248" t="s">
        <v>692</v>
      </c>
      <c r="I16" s="247"/>
      <c r="J16" s="247"/>
      <c r="K16" s="72"/>
      <c r="L16" s="72"/>
      <c r="M16" s="72"/>
      <c r="N16" s="72"/>
      <c r="O16" s="72"/>
      <c r="P16" s="72"/>
      <c r="Q16" s="72"/>
      <c r="R16" s="72"/>
      <c r="S16" s="72"/>
      <c r="T16" s="72"/>
      <c r="U16" s="72"/>
      <c r="V16" s="72"/>
      <c r="W16" s="72"/>
      <c r="X16" s="72"/>
      <c r="Y16" s="72"/>
      <c r="Z16" s="72"/>
    </row>
    <row r="17" spans="1:26" ht="15.75" customHeight="1">
      <c r="A17" s="243" t="s">
        <v>669</v>
      </c>
      <c r="B17" s="243" t="s">
        <v>693</v>
      </c>
      <c r="C17" s="243" t="s">
        <v>694</v>
      </c>
      <c r="D17" s="244" t="s">
        <v>695</v>
      </c>
      <c r="E17" s="243" t="s">
        <v>663</v>
      </c>
      <c r="F17" s="247" t="s">
        <v>672</v>
      </c>
      <c r="G17" s="247"/>
      <c r="H17" s="249" t="s">
        <v>661</v>
      </c>
      <c r="I17" s="247"/>
      <c r="J17" s="247"/>
      <c r="K17" s="72"/>
      <c r="L17" s="72"/>
      <c r="M17" s="72"/>
      <c r="N17" s="72"/>
      <c r="O17" s="72"/>
      <c r="P17" s="72"/>
      <c r="Q17" s="72"/>
      <c r="R17" s="72"/>
      <c r="S17" s="72"/>
      <c r="T17" s="72"/>
      <c r="U17" s="72"/>
      <c r="V17" s="72"/>
      <c r="W17" s="72"/>
      <c r="X17" s="72"/>
      <c r="Y17" s="72"/>
      <c r="Z17" s="72"/>
    </row>
    <row r="18" spans="1:26" ht="15.75" customHeight="1">
      <c r="A18" s="243"/>
      <c r="B18" s="243" t="s">
        <v>693</v>
      </c>
      <c r="C18" s="243" t="s">
        <v>680</v>
      </c>
      <c r="D18" s="244" t="s">
        <v>681</v>
      </c>
      <c r="E18" s="243" t="s">
        <v>675</v>
      </c>
      <c r="F18" s="243"/>
      <c r="G18" s="247"/>
      <c r="H18" s="243"/>
      <c r="I18" s="247"/>
      <c r="J18" s="247"/>
      <c r="K18" s="72"/>
      <c r="L18" s="72"/>
      <c r="M18" s="72"/>
      <c r="N18" s="72"/>
      <c r="O18" s="72"/>
      <c r="P18" s="72"/>
      <c r="Q18" s="72"/>
      <c r="R18" s="72"/>
      <c r="S18" s="72"/>
      <c r="T18" s="72"/>
      <c r="U18" s="72"/>
      <c r="V18" s="72"/>
      <c r="W18" s="72"/>
      <c r="X18" s="72"/>
      <c r="Y18" s="72"/>
      <c r="Z18" s="72"/>
    </row>
    <row r="19" spans="1:26" ht="15.75" customHeight="1">
      <c r="A19" s="243" t="s">
        <v>669</v>
      </c>
      <c r="B19" s="243" t="s">
        <v>696</v>
      </c>
      <c r="C19" s="243" t="s">
        <v>141</v>
      </c>
      <c r="D19" s="244" t="s">
        <v>167</v>
      </c>
      <c r="E19" s="243" t="s">
        <v>659</v>
      </c>
      <c r="F19" s="243" t="s">
        <v>677</v>
      </c>
      <c r="G19" s="247"/>
      <c r="H19" s="249" t="s">
        <v>683</v>
      </c>
      <c r="I19" s="247"/>
      <c r="J19" s="247"/>
      <c r="K19" s="72"/>
      <c r="L19" s="72"/>
      <c r="M19" s="72"/>
      <c r="N19" s="72"/>
      <c r="O19" s="72"/>
      <c r="P19" s="72"/>
      <c r="Q19" s="72"/>
      <c r="R19" s="72"/>
      <c r="S19" s="72"/>
      <c r="T19" s="72"/>
      <c r="U19" s="72"/>
      <c r="V19" s="72"/>
      <c r="W19" s="72"/>
      <c r="X19" s="72"/>
      <c r="Y19" s="72"/>
      <c r="Z19" s="72"/>
    </row>
    <row r="20" spans="1:26" ht="15.75" customHeight="1">
      <c r="A20" s="243" t="s">
        <v>669</v>
      </c>
      <c r="B20" s="243" t="s">
        <v>697</v>
      </c>
      <c r="C20" s="243" t="s">
        <v>129</v>
      </c>
      <c r="D20" s="244" t="s">
        <v>208</v>
      </c>
      <c r="E20" s="243" t="s">
        <v>685</v>
      </c>
      <c r="F20" s="243" t="s">
        <v>677</v>
      </c>
      <c r="G20" s="247"/>
      <c r="H20" s="247"/>
      <c r="I20" s="247"/>
      <c r="J20" s="247"/>
      <c r="K20" s="72"/>
      <c r="L20" s="72"/>
      <c r="M20" s="72"/>
      <c r="N20" s="72"/>
      <c r="O20" s="72"/>
      <c r="P20" s="72"/>
      <c r="Q20" s="72"/>
      <c r="R20" s="72"/>
      <c r="S20" s="72"/>
      <c r="T20" s="72"/>
      <c r="U20" s="72"/>
      <c r="V20" s="72"/>
      <c r="W20" s="72"/>
      <c r="X20" s="72"/>
      <c r="Y20" s="72"/>
      <c r="Z20" s="72"/>
    </row>
    <row r="21" spans="1:26" ht="15.75" customHeight="1">
      <c r="A21" s="243" t="s">
        <v>669</v>
      </c>
      <c r="B21" s="243" t="s">
        <v>698</v>
      </c>
      <c r="C21" s="243" t="s">
        <v>687</v>
      </c>
      <c r="D21" s="244" t="s">
        <v>688</v>
      </c>
      <c r="E21" s="243" t="s">
        <v>659</v>
      </c>
      <c r="F21" s="243" t="s">
        <v>677</v>
      </c>
      <c r="G21" s="243"/>
      <c r="H21" s="243"/>
      <c r="I21" s="247"/>
      <c r="J21" s="247"/>
      <c r="K21" s="72"/>
      <c r="L21" s="72"/>
      <c r="M21" s="72"/>
      <c r="N21" s="72"/>
      <c r="O21" s="72"/>
      <c r="P21" s="72"/>
      <c r="Q21" s="72"/>
      <c r="R21" s="72"/>
      <c r="S21" s="72"/>
      <c r="T21" s="72"/>
      <c r="U21" s="72"/>
      <c r="V21" s="72"/>
      <c r="W21" s="72"/>
      <c r="X21" s="72"/>
      <c r="Y21" s="72"/>
      <c r="Z21" s="72"/>
    </row>
    <row r="22" spans="1:26" ht="15.75" customHeight="1">
      <c r="A22" s="243" t="s">
        <v>669</v>
      </c>
      <c r="B22" s="243" t="s">
        <v>699</v>
      </c>
      <c r="C22" s="243" t="s">
        <v>690</v>
      </c>
      <c r="D22" s="244" t="s">
        <v>691</v>
      </c>
      <c r="E22" s="243" t="s">
        <v>659</v>
      </c>
      <c r="F22" s="243" t="s">
        <v>677</v>
      </c>
      <c r="G22" s="247" t="s">
        <v>629</v>
      </c>
      <c r="H22" s="249" t="s">
        <v>692</v>
      </c>
      <c r="I22" s="247"/>
      <c r="J22" s="247"/>
      <c r="K22" s="72"/>
      <c r="L22" s="72"/>
      <c r="M22" s="72"/>
      <c r="N22" s="72"/>
      <c r="O22" s="72"/>
      <c r="P22" s="72"/>
      <c r="Q22" s="72"/>
      <c r="R22" s="72"/>
      <c r="S22" s="72"/>
      <c r="T22" s="72"/>
      <c r="U22" s="72"/>
      <c r="V22" s="72"/>
      <c r="W22" s="72"/>
      <c r="X22" s="72"/>
      <c r="Y22" s="72"/>
      <c r="Z22" s="72"/>
    </row>
    <row r="23" spans="1:26" ht="37.5">
      <c r="A23" s="243" t="s">
        <v>669</v>
      </c>
      <c r="B23" s="243" t="s">
        <v>700</v>
      </c>
      <c r="C23" s="243" t="s">
        <v>367</v>
      </c>
      <c r="D23" s="244" t="s">
        <v>368</v>
      </c>
      <c r="E23" s="243" t="s">
        <v>675</v>
      </c>
      <c r="F23" s="243" t="s">
        <v>677</v>
      </c>
      <c r="G23" s="247"/>
      <c r="H23" s="247"/>
      <c r="I23" s="247"/>
      <c r="J23" s="247"/>
      <c r="K23" s="72"/>
      <c r="L23" s="72"/>
      <c r="M23" s="72"/>
      <c r="N23" s="72"/>
      <c r="O23" s="72"/>
      <c r="P23" s="72"/>
      <c r="Q23" s="72"/>
      <c r="R23" s="72"/>
      <c r="S23" s="72"/>
      <c r="T23" s="72"/>
      <c r="U23" s="72"/>
      <c r="V23" s="72"/>
      <c r="W23" s="72"/>
      <c r="X23" s="72"/>
      <c r="Y23" s="72"/>
      <c r="Z23" s="72"/>
    </row>
    <row r="24" spans="1:26" ht="12.5">
      <c r="A24" s="243" t="s">
        <v>669</v>
      </c>
      <c r="B24" s="243" t="s">
        <v>700</v>
      </c>
      <c r="C24" s="243" t="s">
        <v>367</v>
      </c>
      <c r="D24" s="244" t="s">
        <v>701</v>
      </c>
      <c r="E24" s="243" t="s">
        <v>675</v>
      </c>
      <c r="F24" s="243" t="s">
        <v>677</v>
      </c>
      <c r="G24" s="247"/>
      <c r="H24" s="247"/>
      <c r="I24" s="247"/>
      <c r="J24" s="247"/>
      <c r="K24" s="72"/>
      <c r="L24" s="72"/>
      <c r="M24" s="72"/>
      <c r="N24" s="72"/>
      <c r="O24" s="72"/>
      <c r="P24" s="72"/>
      <c r="Q24" s="72"/>
      <c r="R24" s="72"/>
      <c r="S24" s="72"/>
      <c r="T24" s="72"/>
      <c r="U24" s="72"/>
      <c r="V24" s="72"/>
      <c r="W24" s="72"/>
      <c r="X24" s="72"/>
      <c r="Y24" s="72"/>
      <c r="Z24" s="72"/>
    </row>
    <row r="25" spans="1:26" ht="12.5">
      <c r="A25" s="243" t="s">
        <v>669</v>
      </c>
      <c r="B25" s="243" t="s">
        <v>702</v>
      </c>
      <c r="C25" s="243" t="s">
        <v>703</v>
      </c>
      <c r="D25" s="244" t="s">
        <v>704</v>
      </c>
      <c r="E25" s="243" t="s">
        <v>659</v>
      </c>
      <c r="F25" s="243" t="s">
        <v>677</v>
      </c>
      <c r="G25" s="247"/>
      <c r="H25" s="247"/>
      <c r="I25" s="247"/>
      <c r="J25" s="247"/>
      <c r="K25" s="72"/>
      <c r="L25" s="72"/>
      <c r="M25" s="72"/>
      <c r="N25" s="72"/>
      <c r="O25" s="72"/>
      <c r="P25" s="72"/>
      <c r="Q25" s="72"/>
      <c r="R25" s="72"/>
      <c r="S25" s="72"/>
      <c r="T25" s="72"/>
      <c r="U25" s="72"/>
      <c r="V25" s="72"/>
      <c r="W25" s="72"/>
      <c r="X25" s="72"/>
      <c r="Y25" s="72"/>
      <c r="Z25" s="72"/>
    </row>
    <row r="26" spans="1:26" ht="12.5">
      <c r="A26" s="243" t="s">
        <v>669</v>
      </c>
      <c r="B26" s="243" t="s">
        <v>705</v>
      </c>
      <c r="C26" s="243" t="s">
        <v>706</v>
      </c>
      <c r="D26" s="244" t="s">
        <v>707</v>
      </c>
      <c r="E26" s="243" t="s">
        <v>659</v>
      </c>
      <c r="F26" s="243" t="s">
        <v>677</v>
      </c>
      <c r="G26" s="247"/>
      <c r="H26" s="247"/>
      <c r="I26" s="247"/>
      <c r="J26" s="247"/>
      <c r="K26" s="72"/>
      <c r="L26" s="72"/>
      <c r="M26" s="72"/>
      <c r="N26" s="72"/>
      <c r="O26" s="72"/>
      <c r="P26" s="72"/>
      <c r="Q26" s="72"/>
      <c r="R26" s="72"/>
      <c r="S26" s="72"/>
      <c r="T26" s="72"/>
      <c r="U26" s="72"/>
      <c r="V26" s="72"/>
      <c r="W26" s="72"/>
      <c r="X26" s="72"/>
      <c r="Y26" s="72"/>
      <c r="Z26" s="72"/>
    </row>
    <row r="27" spans="1:26" ht="12.5">
      <c r="A27" s="243" t="s">
        <v>669</v>
      </c>
      <c r="B27" s="243" t="s">
        <v>708</v>
      </c>
      <c r="C27" s="243" t="s">
        <v>370</v>
      </c>
      <c r="D27" s="244" t="s">
        <v>371</v>
      </c>
      <c r="E27" s="243" t="s">
        <v>659</v>
      </c>
      <c r="F27" s="243" t="s">
        <v>677</v>
      </c>
      <c r="G27" s="247"/>
      <c r="H27" s="247"/>
      <c r="I27" s="247"/>
      <c r="J27" s="247"/>
      <c r="K27" s="72"/>
      <c r="L27" s="72"/>
      <c r="M27" s="72"/>
      <c r="N27" s="72"/>
      <c r="O27" s="72"/>
      <c r="P27" s="72"/>
      <c r="Q27" s="72"/>
      <c r="R27" s="72"/>
      <c r="S27" s="72"/>
      <c r="T27" s="72"/>
      <c r="U27" s="72"/>
      <c r="V27" s="72"/>
      <c r="W27" s="72"/>
      <c r="X27" s="72"/>
      <c r="Y27" s="72"/>
      <c r="Z27" s="72"/>
    </row>
    <row r="28" spans="1:26" ht="12.5">
      <c r="A28" s="243" t="s">
        <v>669</v>
      </c>
      <c r="B28" s="243" t="s">
        <v>709</v>
      </c>
      <c r="C28" s="243" t="s">
        <v>710</v>
      </c>
      <c r="D28" s="244" t="s">
        <v>711</v>
      </c>
      <c r="E28" s="243" t="s">
        <v>659</v>
      </c>
      <c r="F28" s="243" t="s">
        <v>677</v>
      </c>
      <c r="G28" s="247"/>
      <c r="H28" s="247"/>
      <c r="I28" s="247"/>
      <c r="J28" s="247"/>
      <c r="K28" s="72"/>
      <c r="L28" s="72"/>
      <c r="M28" s="72"/>
      <c r="N28" s="72"/>
      <c r="O28" s="72"/>
      <c r="P28" s="72"/>
      <c r="Q28" s="72"/>
      <c r="R28" s="72"/>
      <c r="S28" s="72"/>
      <c r="T28" s="72"/>
      <c r="U28" s="72"/>
      <c r="V28" s="72"/>
      <c r="W28" s="72"/>
      <c r="X28" s="72"/>
      <c r="Y28" s="72"/>
      <c r="Z28" s="72"/>
    </row>
    <row r="29" spans="1:26" ht="12.5">
      <c r="A29" s="243" t="s">
        <v>669</v>
      </c>
      <c r="B29" s="243" t="s">
        <v>712</v>
      </c>
      <c r="C29" s="243" t="s">
        <v>373</v>
      </c>
      <c r="D29" s="244" t="s">
        <v>374</v>
      </c>
      <c r="E29" s="243" t="s">
        <v>659</v>
      </c>
      <c r="F29" s="243" t="s">
        <v>677</v>
      </c>
      <c r="G29" s="247"/>
      <c r="H29" s="247"/>
      <c r="I29" s="247"/>
      <c r="J29" s="247"/>
      <c r="K29" s="72"/>
      <c r="L29" s="72"/>
      <c r="M29" s="72"/>
      <c r="N29" s="72"/>
      <c r="O29" s="72"/>
      <c r="P29" s="72"/>
      <c r="Q29" s="72"/>
      <c r="R29" s="72"/>
      <c r="S29" s="72"/>
      <c r="T29" s="72"/>
      <c r="U29" s="72"/>
      <c r="V29" s="72"/>
      <c r="W29" s="72"/>
      <c r="X29" s="72"/>
      <c r="Y29" s="72"/>
      <c r="Z29" s="72"/>
    </row>
    <row r="30" spans="1:26" ht="12.5">
      <c r="A30" s="243" t="s">
        <v>669</v>
      </c>
      <c r="B30" s="243" t="s">
        <v>713</v>
      </c>
      <c r="C30" s="243" t="s">
        <v>714</v>
      </c>
      <c r="D30" s="244" t="s">
        <v>715</v>
      </c>
      <c r="E30" s="243" t="s">
        <v>675</v>
      </c>
      <c r="F30" s="243" t="s">
        <v>677</v>
      </c>
      <c r="G30" s="247"/>
      <c r="H30" s="247"/>
      <c r="I30" s="247"/>
      <c r="J30" s="247"/>
      <c r="K30" s="72"/>
      <c r="L30" s="72"/>
      <c r="M30" s="72"/>
      <c r="N30" s="72"/>
      <c r="O30" s="72"/>
      <c r="P30" s="72"/>
      <c r="Q30" s="72"/>
      <c r="R30" s="72"/>
      <c r="S30" s="72"/>
      <c r="T30" s="72"/>
      <c r="U30" s="72"/>
      <c r="V30" s="72"/>
      <c r="W30" s="72"/>
      <c r="X30" s="72"/>
      <c r="Y30" s="72"/>
      <c r="Z30" s="72"/>
    </row>
    <row r="31" spans="1:26" ht="25">
      <c r="A31" s="243" t="s">
        <v>669</v>
      </c>
      <c r="B31" s="243" t="s">
        <v>713</v>
      </c>
      <c r="C31" s="243" t="s">
        <v>714</v>
      </c>
      <c r="D31" s="244" t="s">
        <v>716</v>
      </c>
      <c r="E31" s="243" t="s">
        <v>675</v>
      </c>
      <c r="F31" s="243" t="s">
        <v>677</v>
      </c>
      <c r="G31" s="247"/>
      <c r="H31" s="247"/>
      <c r="I31" s="247"/>
      <c r="J31" s="247"/>
      <c r="K31" s="72"/>
      <c r="L31" s="72"/>
      <c r="M31" s="72"/>
      <c r="N31" s="72"/>
      <c r="O31" s="72"/>
      <c r="P31" s="72"/>
      <c r="Q31" s="72"/>
      <c r="R31" s="72"/>
      <c r="S31" s="72"/>
      <c r="T31" s="72"/>
      <c r="U31" s="72"/>
      <c r="V31" s="72"/>
      <c r="W31" s="72"/>
      <c r="X31" s="72"/>
      <c r="Y31" s="72"/>
      <c r="Z31" s="72"/>
    </row>
    <row r="32" spans="1:26" ht="25">
      <c r="A32" s="243" t="s">
        <v>669</v>
      </c>
      <c r="B32" s="243" t="s">
        <v>717</v>
      </c>
      <c r="C32" s="243" t="s">
        <v>204</v>
      </c>
      <c r="D32" s="244" t="s">
        <v>718</v>
      </c>
      <c r="E32" s="243" t="s">
        <v>659</v>
      </c>
      <c r="F32" s="243" t="s">
        <v>677</v>
      </c>
      <c r="G32" s="247"/>
      <c r="H32" s="247"/>
      <c r="I32" s="247"/>
      <c r="J32" s="247"/>
      <c r="K32" s="72"/>
      <c r="L32" s="72"/>
      <c r="M32" s="72"/>
      <c r="N32" s="72"/>
      <c r="O32" s="72"/>
      <c r="P32" s="72"/>
      <c r="Q32" s="72"/>
      <c r="R32" s="72"/>
      <c r="S32" s="72"/>
      <c r="T32" s="72"/>
      <c r="U32" s="72"/>
      <c r="V32" s="72"/>
      <c r="W32" s="72"/>
      <c r="X32" s="72"/>
      <c r="Y32" s="72"/>
      <c r="Z32" s="72"/>
    </row>
    <row r="33" spans="1:26" ht="12.5">
      <c r="A33" s="243" t="s">
        <v>669</v>
      </c>
      <c r="B33" s="243" t="s">
        <v>719</v>
      </c>
      <c r="C33" s="243" t="s">
        <v>720</v>
      </c>
      <c r="D33" s="244" t="s">
        <v>721</v>
      </c>
      <c r="E33" s="243" t="s">
        <v>659</v>
      </c>
      <c r="F33" s="243" t="s">
        <v>677</v>
      </c>
      <c r="G33" s="243"/>
      <c r="H33" s="247"/>
      <c r="I33" s="247"/>
      <c r="J33" s="247"/>
      <c r="K33" s="72"/>
      <c r="L33" s="72"/>
      <c r="M33" s="72"/>
      <c r="N33" s="72"/>
      <c r="O33" s="72"/>
      <c r="P33" s="72"/>
      <c r="Q33" s="72"/>
      <c r="R33" s="72"/>
      <c r="S33" s="72"/>
      <c r="T33" s="72"/>
      <c r="U33" s="72"/>
      <c r="V33" s="72"/>
      <c r="W33" s="72"/>
      <c r="X33" s="72"/>
      <c r="Y33" s="72"/>
      <c r="Z33" s="72"/>
    </row>
    <row r="34" spans="1:26" ht="25">
      <c r="A34" s="243" t="s">
        <v>669</v>
      </c>
      <c r="B34" s="243" t="s">
        <v>722</v>
      </c>
      <c r="C34" s="243" t="s">
        <v>723</v>
      </c>
      <c r="D34" s="244" t="s">
        <v>724</v>
      </c>
      <c r="E34" s="243" t="s">
        <v>659</v>
      </c>
      <c r="F34" s="243" t="s">
        <v>677</v>
      </c>
      <c r="G34" s="247"/>
      <c r="H34" s="243"/>
      <c r="I34" s="247"/>
      <c r="J34" s="247"/>
      <c r="K34" s="72"/>
      <c r="L34" s="72"/>
      <c r="M34" s="72"/>
      <c r="N34" s="72"/>
      <c r="O34" s="72"/>
      <c r="P34" s="72"/>
      <c r="Q34" s="72"/>
      <c r="R34" s="72"/>
      <c r="S34" s="72"/>
      <c r="T34" s="72"/>
      <c r="U34" s="72"/>
      <c r="V34" s="72"/>
      <c r="W34" s="72"/>
      <c r="X34" s="72"/>
      <c r="Y34" s="72"/>
      <c r="Z34" s="72"/>
    </row>
    <row r="35" spans="1:26" ht="25">
      <c r="A35" s="243" t="s">
        <v>669</v>
      </c>
      <c r="B35" s="243" t="s">
        <v>725</v>
      </c>
      <c r="C35" s="243" t="s">
        <v>726</v>
      </c>
      <c r="D35" s="244" t="s">
        <v>727</v>
      </c>
      <c r="E35" s="243" t="s">
        <v>659</v>
      </c>
      <c r="F35" s="243" t="s">
        <v>677</v>
      </c>
      <c r="G35" s="247"/>
      <c r="H35" s="247"/>
      <c r="I35" s="247"/>
      <c r="J35" s="247"/>
      <c r="K35" s="72"/>
      <c r="L35" s="72"/>
      <c r="M35" s="72"/>
      <c r="N35" s="72"/>
      <c r="O35" s="72"/>
      <c r="P35" s="72"/>
      <c r="Q35" s="72"/>
      <c r="R35" s="72"/>
      <c r="S35" s="72"/>
      <c r="T35" s="72"/>
      <c r="U35" s="72"/>
      <c r="V35" s="72"/>
      <c r="W35" s="72"/>
      <c r="X35" s="72"/>
      <c r="Y35" s="72"/>
      <c r="Z35" s="72"/>
    </row>
    <row r="36" spans="1:26" ht="12.5">
      <c r="A36" s="247" t="s">
        <v>669</v>
      </c>
      <c r="B36" s="243" t="s">
        <v>728</v>
      </c>
      <c r="C36" s="243" t="s">
        <v>299</v>
      </c>
      <c r="D36" s="244" t="s">
        <v>729</v>
      </c>
      <c r="E36" s="243" t="s">
        <v>659</v>
      </c>
      <c r="F36" s="243" t="s">
        <v>677</v>
      </c>
      <c r="G36" s="247" t="s">
        <v>629</v>
      </c>
      <c r="H36" s="247"/>
      <c r="I36" s="247"/>
      <c r="J36" s="247"/>
      <c r="K36" s="72"/>
      <c r="L36" s="72"/>
      <c r="M36" s="72"/>
      <c r="N36" s="72"/>
      <c r="O36" s="72"/>
      <c r="P36" s="72"/>
      <c r="Q36" s="72"/>
      <c r="R36" s="72"/>
      <c r="S36" s="72"/>
      <c r="T36" s="72"/>
      <c r="U36" s="72"/>
      <c r="V36" s="72"/>
      <c r="W36" s="72"/>
      <c r="X36" s="72"/>
      <c r="Y36" s="72"/>
      <c r="Z36" s="72"/>
    </row>
    <row r="37" spans="1:26" ht="25">
      <c r="A37" s="243" t="s">
        <v>669</v>
      </c>
      <c r="B37" s="243" t="s">
        <v>730</v>
      </c>
      <c r="C37" s="243" t="s">
        <v>157</v>
      </c>
      <c r="D37" s="244" t="s">
        <v>158</v>
      </c>
      <c r="E37" s="243" t="s">
        <v>663</v>
      </c>
      <c r="F37" s="243" t="s">
        <v>672</v>
      </c>
      <c r="G37" s="247"/>
      <c r="H37" s="249" t="s">
        <v>731</v>
      </c>
      <c r="I37" s="247"/>
      <c r="J37" s="247"/>
      <c r="K37" s="72"/>
      <c r="L37" s="72"/>
      <c r="M37" s="72"/>
      <c r="N37" s="72"/>
      <c r="O37" s="72"/>
      <c r="P37" s="72"/>
      <c r="Q37" s="72"/>
      <c r="R37" s="72"/>
      <c r="S37" s="72"/>
      <c r="T37" s="72"/>
      <c r="U37" s="72"/>
      <c r="V37" s="72"/>
      <c r="W37" s="72"/>
      <c r="X37" s="72"/>
      <c r="Y37" s="72"/>
      <c r="Z37" s="72"/>
    </row>
    <row r="38" spans="1:26" ht="37.5">
      <c r="A38" s="243" t="s">
        <v>669</v>
      </c>
      <c r="B38" s="243" t="s">
        <v>732</v>
      </c>
      <c r="C38" s="243" t="s">
        <v>733</v>
      </c>
      <c r="D38" s="244" t="s">
        <v>734</v>
      </c>
      <c r="E38" s="243" t="s">
        <v>675</v>
      </c>
      <c r="F38" s="243" t="s">
        <v>677</v>
      </c>
      <c r="G38" s="247"/>
      <c r="H38" s="247"/>
      <c r="I38" s="247"/>
      <c r="J38" s="247"/>
      <c r="K38" s="72"/>
      <c r="L38" s="72"/>
      <c r="M38" s="72"/>
      <c r="N38" s="72"/>
      <c r="O38" s="72"/>
      <c r="P38" s="72"/>
      <c r="Q38" s="72"/>
      <c r="R38" s="72"/>
      <c r="S38" s="72"/>
      <c r="T38" s="72"/>
      <c r="U38" s="72"/>
      <c r="V38" s="72"/>
      <c r="W38" s="72"/>
      <c r="X38" s="72"/>
      <c r="Y38" s="72"/>
      <c r="Z38" s="72"/>
    </row>
    <row r="39" spans="1:26" ht="50">
      <c r="A39" s="243"/>
      <c r="B39" s="243" t="s">
        <v>279</v>
      </c>
      <c r="C39" s="243" t="s">
        <v>280</v>
      </c>
      <c r="D39" s="244" t="s">
        <v>281</v>
      </c>
      <c r="E39" s="243" t="s">
        <v>675</v>
      </c>
      <c r="F39" s="243" t="s">
        <v>677</v>
      </c>
      <c r="G39" s="247"/>
      <c r="H39" s="247"/>
      <c r="I39" s="247"/>
      <c r="J39" s="247"/>
      <c r="K39" s="72"/>
      <c r="L39" s="72"/>
      <c r="M39" s="72"/>
      <c r="N39" s="72"/>
      <c r="O39" s="72"/>
      <c r="P39" s="72"/>
      <c r="Q39" s="72"/>
      <c r="R39" s="72"/>
      <c r="S39" s="72"/>
      <c r="T39" s="72"/>
      <c r="U39" s="72"/>
      <c r="V39" s="72"/>
      <c r="W39" s="72"/>
      <c r="X39" s="72"/>
      <c r="Y39" s="72"/>
      <c r="Z39" s="72"/>
    </row>
    <row r="40" spans="1:26" ht="25">
      <c r="A40" s="243"/>
      <c r="B40" s="243" t="s">
        <v>279</v>
      </c>
      <c r="C40" s="243" t="s">
        <v>735</v>
      </c>
      <c r="D40" s="244" t="s">
        <v>736</v>
      </c>
      <c r="E40" s="243" t="s">
        <v>675</v>
      </c>
      <c r="F40" s="243" t="s">
        <v>677</v>
      </c>
      <c r="G40" s="247"/>
      <c r="H40" s="243"/>
      <c r="I40" s="247"/>
      <c r="J40" s="247"/>
      <c r="K40" s="72"/>
      <c r="L40" s="72"/>
      <c r="M40" s="72"/>
      <c r="N40" s="72"/>
      <c r="O40" s="72"/>
      <c r="P40" s="72"/>
      <c r="Q40" s="72"/>
      <c r="R40" s="72"/>
      <c r="S40" s="72"/>
      <c r="T40" s="72"/>
      <c r="U40" s="72"/>
      <c r="V40" s="72"/>
      <c r="W40" s="72"/>
      <c r="X40" s="72"/>
      <c r="Y40" s="72"/>
      <c r="Z40" s="72"/>
    </row>
    <row r="41" spans="1:26" ht="25">
      <c r="A41" s="243" t="s">
        <v>279</v>
      </c>
      <c r="B41" s="243" t="s">
        <v>185</v>
      </c>
      <c r="C41" s="243" t="s">
        <v>151</v>
      </c>
      <c r="D41" s="244" t="s">
        <v>152</v>
      </c>
      <c r="E41" s="243" t="s">
        <v>659</v>
      </c>
      <c r="F41" s="243" t="s">
        <v>677</v>
      </c>
      <c r="G41" s="247"/>
      <c r="H41" s="247"/>
      <c r="I41" s="247"/>
      <c r="J41" s="247"/>
      <c r="K41" s="72"/>
      <c r="L41" s="72"/>
      <c r="M41" s="72"/>
      <c r="N41" s="72"/>
      <c r="O41" s="72"/>
      <c r="P41" s="72"/>
      <c r="Q41" s="72"/>
      <c r="R41" s="72"/>
      <c r="S41" s="72"/>
      <c r="T41" s="72"/>
      <c r="U41" s="72"/>
      <c r="V41" s="72"/>
      <c r="W41" s="72"/>
      <c r="X41" s="72"/>
      <c r="Y41" s="72"/>
      <c r="Z41" s="72"/>
    </row>
    <row r="42" spans="1:26" ht="25">
      <c r="A42" s="243" t="s">
        <v>279</v>
      </c>
      <c r="B42" s="243" t="s">
        <v>175</v>
      </c>
      <c r="C42" s="243" t="s">
        <v>133</v>
      </c>
      <c r="D42" s="244" t="s">
        <v>134</v>
      </c>
      <c r="E42" s="243" t="s">
        <v>685</v>
      </c>
      <c r="F42" s="243" t="s">
        <v>677</v>
      </c>
      <c r="G42" s="247"/>
      <c r="H42" s="247"/>
      <c r="I42" s="247"/>
      <c r="J42" s="247"/>
      <c r="K42" s="72"/>
      <c r="L42" s="72"/>
      <c r="M42" s="72"/>
      <c r="N42" s="72"/>
      <c r="O42" s="72"/>
      <c r="P42" s="72"/>
      <c r="Q42" s="72"/>
      <c r="R42" s="72"/>
      <c r="S42" s="72"/>
      <c r="T42" s="72"/>
      <c r="U42" s="72"/>
      <c r="V42" s="72"/>
      <c r="W42" s="72"/>
      <c r="X42" s="72"/>
      <c r="Y42" s="72"/>
      <c r="Z42" s="72"/>
    </row>
    <row r="43" spans="1:26" ht="50">
      <c r="A43" s="243" t="s">
        <v>279</v>
      </c>
      <c r="B43" s="243" t="s">
        <v>737</v>
      </c>
      <c r="C43" s="243" t="s">
        <v>198</v>
      </c>
      <c r="D43" s="244" t="s">
        <v>738</v>
      </c>
      <c r="E43" s="243" t="s">
        <v>675</v>
      </c>
      <c r="F43" s="243" t="s">
        <v>677</v>
      </c>
      <c r="G43" s="243"/>
      <c r="H43" s="250" t="s">
        <v>661</v>
      </c>
      <c r="I43" s="251">
        <v>1.1000000000000001</v>
      </c>
      <c r="J43" s="252" t="s">
        <v>739</v>
      </c>
      <c r="K43" s="72"/>
      <c r="L43" s="72"/>
      <c r="M43" s="72"/>
      <c r="N43" s="72"/>
      <c r="O43" s="72"/>
      <c r="P43" s="72"/>
      <c r="Q43" s="72"/>
      <c r="R43" s="72"/>
      <c r="S43" s="72"/>
      <c r="T43" s="72"/>
      <c r="U43" s="72"/>
      <c r="V43" s="72"/>
      <c r="W43" s="72"/>
      <c r="X43" s="72"/>
      <c r="Y43" s="72"/>
      <c r="Z43" s="72"/>
    </row>
    <row r="44" spans="1:26" ht="12.5">
      <c r="A44" s="243" t="s">
        <v>279</v>
      </c>
      <c r="B44" s="243" t="s">
        <v>737</v>
      </c>
      <c r="C44" s="243" t="s">
        <v>680</v>
      </c>
      <c r="D44" s="244" t="s">
        <v>681</v>
      </c>
      <c r="E44" s="243" t="s">
        <v>675</v>
      </c>
      <c r="F44" s="243" t="s">
        <v>677</v>
      </c>
      <c r="G44" s="247"/>
      <c r="H44" s="247"/>
      <c r="I44" s="251">
        <v>1.1000000000000001</v>
      </c>
      <c r="J44" s="247"/>
      <c r="K44" s="72"/>
      <c r="L44" s="72"/>
      <c r="M44" s="72"/>
      <c r="N44" s="72"/>
      <c r="O44" s="72"/>
      <c r="P44" s="72"/>
      <c r="Q44" s="72"/>
      <c r="R44" s="72"/>
      <c r="S44" s="72"/>
      <c r="T44" s="72"/>
      <c r="U44" s="72"/>
      <c r="V44" s="72"/>
      <c r="W44" s="72"/>
      <c r="X44" s="72"/>
      <c r="Y44" s="72"/>
      <c r="Z44" s="72"/>
    </row>
    <row r="45" spans="1:26" ht="62.5">
      <c r="A45" s="243" t="s">
        <v>279</v>
      </c>
      <c r="B45" s="243" t="s">
        <v>740</v>
      </c>
      <c r="C45" s="243" t="s">
        <v>141</v>
      </c>
      <c r="D45" s="244" t="s">
        <v>167</v>
      </c>
      <c r="E45" s="243" t="s">
        <v>659</v>
      </c>
      <c r="F45" s="243" t="s">
        <v>677</v>
      </c>
      <c r="G45" s="247"/>
      <c r="H45" s="253" t="s">
        <v>683</v>
      </c>
      <c r="I45" s="251">
        <v>1.1000000000000001</v>
      </c>
      <c r="J45" s="247"/>
      <c r="K45" s="72"/>
      <c r="L45" s="72"/>
      <c r="M45" s="72"/>
      <c r="N45" s="72"/>
      <c r="O45" s="72"/>
      <c r="P45" s="72"/>
      <c r="Q45" s="72"/>
      <c r="R45" s="72"/>
      <c r="S45" s="72"/>
      <c r="T45" s="72"/>
      <c r="U45" s="72"/>
      <c r="V45" s="72"/>
      <c r="W45" s="72"/>
      <c r="X45" s="72"/>
      <c r="Y45" s="72"/>
      <c r="Z45" s="72"/>
    </row>
    <row r="46" spans="1:26" ht="12.5">
      <c r="A46" s="243" t="s">
        <v>279</v>
      </c>
      <c r="B46" s="243" t="s">
        <v>741</v>
      </c>
      <c r="C46" s="243" t="s">
        <v>129</v>
      </c>
      <c r="D46" s="244" t="s">
        <v>208</v>
      </c>
      <c r="E46" s="243" t="s">
        <v>685</v>
      </c>
      <c r="F46" s="243" t="s">
        <v>677</v>
      </c>
      <c r="G46" s="247"/>
      <c r="H46" s="247"/>
      <c r="I46" s="251">
        <v>1.1000000000000001</v>
      </c>
      <c r="J46" s="247"/>
      <c r="K46" s="72"/>
      <c r="L46" s="72"/>
      <c r="M46" s="72"/>
      <c r="N46" s="72"/>
      <c r="O46" s="72"/>
      <c r="P46" s="72"/>
      <c r="Q46" s="72"/>
      <c r="R46" s="72"/>
      <c r="S46" s="72"/>
      <c r="T46" s="72"/>
      <c r="U46" s="72"/>
      <c r="V46" s="72"/>
      <c r="W46" s="72"/>
      <c r="X46" s="72"/>
      <c r="Y46" s="72"/>
      <c r="Z46" s="72"/>
    </row>
    <row r="47" spans="1:26" ht="12.5">
      <c r="A47" s="243" t="s">
        <v>279</v>
      </c>
      <c r="B47" s="243" t="s">
        <v>742</v>
      </c>
      <c r="C47" s="243" t="s">
        <v>687</v>
      </c>
      <c r="D47" s="244" t="s">
        <v>688</v>
      </c>
      <c r="E47" s="243" t="s">
        <v>659</v>
      </c>
      <c r="F47" s="243" t="s">
        <v>677</v>
      </c>
      <c r="G47" s="247"/>
      <c r="H47" s="247"/>
      <c r="I47" s="251">
        <v>1.1000000000000001</v>
      </c>
      <c r="J47" s="247"/>
      <c r="K47" s="72"/>
      <c r="L47" s="72"/>
      <c r="M47" s="72"/>
      <c r="N47" s="72"/>
      <c r="O47" s="72"/>
      <c r="P47" s="72"/>
      <c r="Q47" s="72"/>
      <c r="R47" s="72"/>
      <c r="S47" s="72"/>
      <c r="T47" s="72"/>
      <c r="U47" s="72"/>
      <c r="V47" s="72"/>
      <c r="W47" s="72"/>
      <c r="X47" s="72"/>
      <c r="Y47" s="72"/>
      <c r="Z47" s="72"/>
    </row>
    <row r="48" spans="1:26" ht="50">
      <c r="A48" s="243" t="s">
        <v>279</v>
      </c>
      <c r="B48" s="243" t="s">
        <v>743</v>
      </c>
      <c r="C48" s="243" t="s">
        <v>690</v>
      </c>
      <c r="D48" s="244" t="s">
        <v>691</v>
      </c>
      <c r="E48" s="243" t="s">
        <v>659</v>
      </c>
      <c r="F48" s="243" t="s">
        <v>677</v>
      </c>
      <c r="G48" s="247" t="s">
        <v>629</v>
      </c>
      <c r="H48" s="253" t="s">
        <v>692</v>
      </c>
      <c r="I48" s="251">
        <v>1.1000000000000001</v>
      </c>
      <c r="J48" s="247"/>
      <c r="K48" s="72"/>
      <c r="L48" s="72"/>
      <c r="M48" s="72"/>
      <c r="N48" s="72"/>
      <c r="O48" s="72"/>
      <c r="P48" s="72"/>
      <c r="Q48" s="72"/>
      <c r="R48" s="72"/>
      <c r="S48" s="72"/>
      <c r="T48" s="72"/>
      <c r="U48" s="72"/>
      <c r="V48" s="72"/>
      <c r="W48" s="72"/>
      <c r="X48" s="72"/>
      <c r="Y48" s="72"/>
      <c r="Z48" s="72"/>
    </row>
    <row r="49" spans="1:26" ht="12.5">
      <c r="A49" s="243" t="s">
        <v>279</v>
      </c>
      <c r="B49" s="243" t="s">
        <v>744</v>
      </c>
      <c r="C49" s="243" t="s">
        <v>367</v>
      </c>
      <c r="D49" s="244" t="s">
        <v>745</v>
      </c>
      <c r="E49" s="243" t="s">
        <v>675</v>
      </c>
      <c r="F49" s="243" t="s">
        <v>677</v>
      </c>
      <c r="G49" s="247"/>
      <c r="H49" s="247"/>
      <c r="I49" s="251">
        <v>1.1000000000000001</v>
      </c>
      <c r="J49" s="252" t="s">
        <v>746</v>
      </c>
      <c r="K49" s="72"/>
      <c r="L49" s="72"/>
      <c r="M49" s="72"/>
      <c r="N49" s="72"/>
      <c r="O49" s="72"/>
      <c r="P49" s="72"/>
      <c r="Q49" s="72"/>
      <c r="R49" s="72"/>
      <c r="S49" s="72"/>
      <c r="T49" s="72"/>
      <c r="U49" s="72"/>
      <c r="V49" s="72"/>
      <c r="W49" s="72"/>
      <c r="X49" s="72"/>
      <c r="Y49" s="72"/>
      <c r="Z49" s="72"/>
    </row>
    <row r="50" spans="1:26" ht="12.5">
      <c r="A50" s="243" t="s">
        <v>279</v>
      </c>
      <c r="B50" s="243" t="s">
        <v>744</v>
      </c>
      <c r="C50" s="243" t="s">
        <v>367</v>
      </c>
      <c r="D50" s="244" t="s">
        <v>701</v>
      </c>
      <c r="E50" s="243" t="s">
        <v>675</v>
      </c>
      <c r="F50" s="243" t="s">
        <v>677</v>
      </c>
      <c r="G50" s="247"/>
      <c r="H50" s="243"/>
      <c r="I50" s="254">
        <v>1.1000000000000001</v>
      </c>
      <c r="J50" s="243"/>
      <c r="K50" s="246"/>
      <c r="L50" s="246"/>
      <c r="M50" s="246"/>
      <c r="N50" s="246"/>
      <c r="O50" s="246"/>
      <c r="P50" s="246"/>
      <c r="Q50" s="246"/>
      <c r="R50" s="246"/>
      <c r="S50" s="246"/>
      <c r="T50" s="246"/>
      <c r="U50" s="246"/>
      <c r="V50" s="246"/>
      <c r="W50" s="246"/>
      <c r="X50" s="246"/>
      <c r="Y50" s="246"/>
      <c r="Z50" s="246"/>
    </row>
    <row r="51" spans="1:26" ht="12.5">
      <c r="A51" s="243" t="s">
        <v>279</v>
      </c>
      <c r="B51" s="243" t="s">
        <v>747</v>
      </c>
      <c r="C51" s="243" t="s">
        <v>703</v>
      </c>
      <c r="D51" s="244" t="s">
        <v>704</v>
      </c>
      <c r="E51" s="243" t="s">
        <v>659</v>
      </c>
      <c r="F51" s="247" t="s">
        <v>677</v>
      </c>
      <c r="G51" s="247"/>
      <c r="H51" s="247"/>
      <c r="I51" s="251">
        <v>1.1000000000000001</v>
      </c>
      <c r="J51" s="247"/>
      <c r="K51" s="72"/>
      <c r="L51" s="72"/>
      <c r="M51" s="72"/>
      <c r="N51" s="72"/>
      <c r="O51" s="72"/>
      <c r="P51" s="72"/>
      <c r="Q51" s="72"/>
      <c r="R51" s="72"/>
      <c r="S51" s="72"/>
      <c r="T51" s="72"/>
      <c r="U51" s="72"/>
      <c r="V51" s="72"/>
      <c r="W51" s="72"/>
      <c r="X51" s="72"/>
      <c r="Y51" s="72"/>
      <c r="Z51" s="72"/>
    </row>
    <row r="52" spans="1:26" ht="12.5">
      <c r="A52" s="243" t="s">
        <v>279</v>
      </c>
      <c r="B52" s="243" t="s">
        <v>748</v>
      </c>
      <c r="C52" s="243" t="s">
        <v>706</v>
      </c>
      <c r="D52" s="244" t="s">
        <v>707</v>
      </c>
      <c r="E52" s="243" t="s">
        <v>659</v>
      </c>
      <c r="F52" s="243" t="s">
        <v>677</v>
      </c>
      <c r="G52" s="247"/>
      <c r="H52" s="243"/>
      <c r="I52" s="254">
        <v>1.1000000000000001</v>
      </c>
      <c r="J52" s="247"/>
      <c r="K52" s="72"/>
      <c r="L52" s="72"/>
      <c r="M52" s="72"/>
      <c r="N52" s="72"/>
      <c r="O52" s="72"/>
      <c r="P52" s="72"/>
      <c r="Q52" s="72"/>
      <c r="R52" s="72"/>
      <c r="S52" s="72"/>
      <c r="T52" s="72"/>
      <c r="U52" s="72"/>
      <c r="V52" s="72"/>
      <c r="W52" s="72"/>
      <c r="X52" s="72"/>
      <c r="Y52" s="72"/>
      <c r="Z52" s="72"/>
    </row>
    <row r="53" spans="1:26" ht="12.5">
      <c r="A53" s="243" t="s">
        <v>279</v>
      </c>
      <c r="B53" s="243" t="s">
        <v>749</v>
      </c>
      <c r="C53" s="243" t="s">
        <v>370</v>
      </c>
      <c r="D53" s="244" t="s">
        <v>371</v>
      </c>
      <c r="E53" s="243" t="s">
        <v>659</v>
      </c>
      <c r="F53" s="243" t="s">
        <v>677</v>
      </c>
      <c r="G53" s="247"/>
      <c r="H53" s="247"/>
      <c r="I53" s="254">
        <v>1.1000000000000001</v>
      </c>
      <c r="J53" s="247"/>
      <c r="K53" s="72"/>
      <c r="L53" s="72"/>
      <c r="M53" s="72"/>
      <c r="N53" s="72"/>
      <c r="O53" s="72"/>
      <c r="P53" s="72"/>
      <c r="Q53" s="72"/>
      <c r="R53" s="72"/>
      <c r="S53" s="72"/>
      <c r="T53" s="72"/>
      <c r="U53" s="72"/>
      <c r="V53" s="72"/>
      <c r="W53" s="72"/>
      <c r="X53" s="72"/>
      <c r="Y53" s="72"/>
      <c r="Z53" s="72"/>
    </row>
    <row r="54" spans="1:26" ht="12.5">
      <c r="A54" s="243" t="s">
        <v>279</v>
      </c>
      <c r="B54" s="243" t="s">
        <v>750</v>
      </c>
      <c r="C54" s="243" t="s">
        <v>710</v>
      </c>
      <c r="D54" s="244" t="s">
        <v>711</v>
      </c>
      <c r="E54" s="243" t="s">
        <v>659</v>
      </c>
      <c r="F54" s="243" t="s">
        <v>677</v>
      </c>
      <c r="G54" s="247"/>
      <c r="H54" s="247"/>
      <c r="I54" s="254">
        <v>1.1000000000000001</v>
      </c>
      <c r="J54" s="247"/>
      <c r="K54" s="72"/>
      <c r="L54" s="72"/>
      <c r="M54" s="72"/>
      <c r="N54" s="72"/>
      <c r="O54" s="72"/>
      <c r="P54" s="72"/>
      <c r="Q54" s="72"/>
      <c r="R54" s="72"/>
      <c r="S54" s="72"/>
      <c r="T54" s="72"/>
      <c r="U54" s="72"/>
      <c r="V54" s="72"/>
      <c r="W54" s="72"/>
      <c r="X54" s="72"/>
      <c r="Y54" s="72"/>
      <c r="Z54" s="72"/>
    </row>
    <row r="55" spans="1:26" ht="12.5">
      <c r="A55" s="243" t="s">
        <v>279</v>
      </c>
      <c r="B55" s="243" t="s">
        <v>751</v>
      </c>
      <c r="C55" s="243" t="s">
        <v>373</v>
      </c>
      <c r="D55" s="244" t="s">
        <v>374</v>
      </c>
      <c r="E55" s="243" t="s">
        <v>659</v>
      </c>
      <c r="F55" s="243" t="s">
        <v>677</v>
      </c>
      <c r="G55" s="243"/>
      <c r="H55" s="243"/>
      <c r="I55" s="254">
        <v>1.1000000000000001</v>
      </c>
      <c r="J55" s="247"/>
      <c r="K55" s="72"/>
      <c r="L55" s="72"/>
      <c r="M55" s="72"/>
      <c r="N55" s="72"/>
      <c r="O55" s="72"/>
      <c r="P55" s="72"/>
      <c r="Q55" s="72"/>
      <c r="R55" s="72"/>
      <c r="S55" s="72"/>
      <c r="T55" s="72"/>
      <c r="U55" s="72"/>
      <c r="V55" s="72"/>
      <c r="W55" s="72"/>
      <c r="X55" s="72"/>
      <c r="Y55" s="72"/>
      <c r="Z55" s="72"/>
    </row>
    <row r="56" spans="1:26" ht="62.5">
      <c r="A56" s="243" t="s">
        <v>279</v>
      </c>
      <c r="B56" s="243" t="s">
        <v>752</v>
      </c>
      <c r="C56" s="243" t="s">
        <v>694</v>
      </c>
      <c r="D56" s="244" t="s">
        <v>753</v>
      </c>
      <c r="E56" s="243" t="s">
        <v>663</v>
      </c>
      <c r="F56" s="243" t="s">
        <v>672</v>
      </c>
      <c r="G56" s="247"/>
      <c r="H56" s="253" t="s">
        <v>661</v>
      </c>
      <c r="I56" s="251">
        <v>1.1000000000000001</v>
      </c>
      <c r="J56" s="252" t="s">
        <v>754</v>
      </c>
      <c r="K56" s="72"/>
      <c r="L56" s="72"/>
      <c r="M56" s="72"/>
      <c r="N56" s="72"/>
      <c r="O56" s="72"/>
      <c r="P56" s="72"/>
      <c r="Q56" s="72"/>
      <c r="R56" s="72"/>
      <c r="S56" s="72"/>
      <c r="T56" s="72"/>
      <c r="U56" s="72"/>
      <c r="V56" s="72"/>
      <c r="W56" s="72"/>
      <c r="X56" s="72"/>
      <c r="Y56" s="72"/>
      <c r="Z56" s="72"/>
    </row>
    <row r="57" spans="1:26" ht="12.5">
      <c r="A57" s="243"/>
      <c r="B57" s="243" t="s">
        <v>752</v>
      </c>
      <c r="C57" s="243" t="s">
        <v>680</v>
      </c>
      <c r="D57" s="244" t="s">
        <v>681</v>
      </c>
      <c r="E57" s="243" t="s">
        <v>675</v>
      </c>
      <c r="F57" s="243"/>
      <c r="G57" s="247"/>
      <c r="H57" s="247"/>
      <c r="I57" s="247"/>
      <c r="J57" s="247"/>
      <c r="K57" s="72"/>
      <c r="L57" s="72"/>
      <c r="M57" s="72"/>
      <c r="N57" s="72"/>
      <c r="O57" s="72"/>
      <c r="P57" s="72"/>
      <c r="Q57" s="72"/>
      <c r="R57" s="72"/>
      <c r="S57" s="72"/>
      <c r="T57" s="72"/>
      <c r="U57" s="72"/>
      <c r="V57" s="72"/>
      <c r="W57" s="72"/>
      <c r="X57" s="72"/>
      <c r="Y57" s="72"/>
      <c r="Z57" s="72"/>
    </row>
    <row r="58" spans="1:26" ht="62.5">
      <c r="A58" s="243" t="s">
        <v>279</v>
      </c>
      <c r="B58" s="243" t="s">
        <v>755</v>
      </c>
      <c r="C58" s="243" t="s">
        <v>141</v>
      </c>
      <c r="D58" s="244" t="s">
        <v>167</v>
      </c>
      <c r="E58" s="243" t="s">
        <v>659</v>
      </c>
      <c r="F58" s="243" t="s">
        <v>677</v>
      </c>
      <c r="G58" s="247"/>
      <c r="H58" s="253" t="s">
        <v>683</v>
      </c>
      <c r="I58" s="251">
        <v>1.1000000000000001</v>
      </c>
      <c r="J58" s="247"/>
      <c r="K58" s="72"/>
      <c r="L58" s="72"/>
      <c r="M58" s="72"/>
      <c r="N58" s="72"/>
      <c r="O58" s="72"/>
      <c r="P58" s="72"/>
      <c r="Q58" s="72"/>
      <c r="R58" s="72"/>
      <c r="S58" s="72"/>
      <c r="T58" s="72"/>
      <c r="U58" s="72"/>
      <c r="V58" s="72"/>
      <c r="W58" s="72"/>
      <c r="X58" s="72"/>
      <c r="Y58" s="72"/>
      <c r="Z58" s="72"/>
    </row>
    <row r="59" spans="1:26" ht="12.5">
      <c r="A59" s="243" t="s">
        <v>279</v>
      </c>
      <c r="B59" s="243" t="s">
        <v>756</v>
      </c>
      <c r="C59" s="243" t="s">
        <v>129</v>
      </c>
      <c r="D59" s="244" t="s">
        <v>208</v>
      </c>
      <c r="E59" s="243" t="s">
        <v>685</v>
      </c>
      <c r="F59" s="243" t="s">
        <v>677</v>
      </c>
      <c r="G59" s="247"/>
      <c r="H59" s="247"/>
      <c r="I59" s="251">
        <v>1.1000000000000001</v>
      </c>
      <c r="J59" s="247"/>
      <c r="K59" s="72"/>
      <c r="L59" s="72"/>
      <c r="M59" s="72"/>
      <c r="N59" s="72"/>
      <c r="O59" s="72"/>
      <c r="P59" s="72"/>
      <c r="Q59" s="72"/>
      <c r="R59" s="72"/>
      <c r="S59" s="72"/>
      <c r="T59" s="72"/>
      <c r="U59" s="72"/>
      <c r="V59" s="72"/>
      <c r="W59" s="72"/>
      <c r="X59" s="72"/>
      <c r="Y59" s="72"/>
      <c r="Z59" s="72"/>
    </row>
    <row r="60" spans="1:26" ht="12.5">
      <c r="A60" s="243" t="s">
        <v>279</v>
      </c>
      <c r="B60" s="243" t="s">
        <v>757</v>
      </c>
      <c r="C60" s="243" t="s">
        <v>687</v>
      </c>
      <c r="D60" s="244" t="s">
        <v>688</v>
      </c>
      <c r="E60" s="243" t="s">
        <v>659</v>
      </c>
      <c r="F60" s="243" t="s">
        <v>677</v>
      </c>
      <c r="G60" s="247"/>
      <c r="H60" s="247"/>
      <c r="I60" s="251">
        <v>1.1000000000000001</v>
      </c>
      <c r="J60" s="247"/>
      <c r="K60" s="72"/>
      <c r="L60" s="72"/>
      <c r="M60" s="72"/>
      <c r="N60" s="72"/>
      <c r="O60" s="72"/>
      <c r="P60" s="72"/>
      <c r="Q60" s="72"/>
      <c r="R60" s="72"/>
      <c r="S60" s="72"/>
      <c r="T60" s="72"/>
      <c r="U60" s="72"/>
      <c r="V60" s="72"/>
      <c r="W60" s="72"/>
      <c r="X60" s="72"/>
      <c r="Y60" s="72"/>
      <c r="Z60" s="72"/>
    </row>
    <row r="61" spans="1:26" ht="50">
      <c r="A61" s="243" t="s">
        <v>279</v>
      </c>
      <c r="B61" s="243" t="s">
        <v>758</v>
      </c>
      <c r="C61" s="243" t="s">
        <v>690</v>
      </c>
      <c r="D61" s="244" t="s">
        <v>691</v>
      </c>
      <c r="E61" s="243" t="s">
        <v>659</v>
      </c>
      <c r="F61" s="243" t="s">
        <v>677</v>
      </c>
      <c r="G61" s="243" t="s">
        <v>629</v>
      </c>
      <c r="H61" s="253" t="s">
        <v>692</v>
      </c>
      <c r="I61" s="251">
        <v>1.1000000000000001</v>
      </c>
      <c r="J61" s="247"/>
      <c r="K61" s="72"/>
      <c r="L61" s="72"/>
      <c r="M61" s="72"/>
      <c r="N61" s="72"/>
      <c r="O61" s="72"/>
      <c r="P61" s="72"/>
      <c r="Q61" s="72"/>
      <c r="R61" s="72"/>
      <c r="S61" s="72"/>
      <c r="T61" s="72"/>
      <c r="U61" s="72"/>
      <c r="V61" s="72"/>
      <c r="W61" s="72"/>
      <c r="X61" s="72"/>
      <c r="Y61" s="72"/>
      <c r="Z61" s="72"/>
    </row>
    <row r="62" spans="1:26" ht="12.5">
      <c r="A62" s="247" t="s">
        <v>279</v>
      </c>
      <c r="B62" s="243" t="s">
        <v>759</v>
      </c>
      <c r="C62" s="243" t="s">
        <v>714</v>
      </c>
      <c r="D62" s="244" t="s">
        <v>745</v>
      </c>
      <c r="E62" s="243" t="s">
        <v>675</v>
      </c>
      <c r="F62" s="243" t="s">
        <v>677</v>
      </c>
      <c r="G62" s="247"/>
      <c r="H62" s="247"/>
      <c r="I62" s="251">
        <v>1.1000000000000001</v>
      </c>
      <c r="J62" s="252" t="s">
        <v>760</v>
      </c>
      <c r="K62" s="72"/>
      <c r="L62" s="72"/>
      <c r="M62" s="72"/>
      <c r="N62" s="72"/>
      <c r="O62" s="72"/>
      <c r="P62" s="72"/>
      <c r="Q62" s="72"/>
      <c r="R62" s="72"/>
      <c r="S62" s="72"/>
      <c r="T62" s="72"/>
      <c r="U62" s="72"/>
      <c r="V62" s="72"/>
      <c r="W62" s="72"/>
      <c r="X62" s="72"/>
      <c r="Y62" s="72"/>
      <c r="Z62" s="72"/>
    </row>
    <row r="63" spans="1:26" ht="25">
      <c r="A63" s="243" t="s">
        <v>279</v>
      </c>
      <c r="B63" s="243" t="s">
        <v>759</v>
      </c>
      <c r="C63" s="243" t="s">
        <v>714</v>
      </c>
      <c r="D63" s="244" t="s">
        <v>716</v>
      </c>
      <c r="E63" s="243" t="s">
        <v>675</v>
      </c>
      <c r="F63" s="243" t="s">
        <v>677</v>
      </c>
      <c r="G63" s="247"/>
      <c r="H63" s="247"/>
      <c r="I63" s="251">
        <v>1.1000000000000001</v>
      </c>
      <c r="J63" s="247"/>
      <c r="K63" s="72"/>
      <c r="L63" s="72"/>
      <c r="M63" s="72"/>
      <c r="N63" s="72"/>
      <c r="O63" s="72"/>
      <c r="P63" s="72"/>
      <c r="Q63" s="72"/>
      <c r="R63" s="72"/>
      <c r="S63" s="72"/>
      <c r="T63" s="72"/>
      <c r="U63" s="72"/>
      <c r="V63" s="72"/>
      <c r="W63" s="72"/>
      <c r="X63" s="72"/>
      <c r="Y63" s="72"/>
      <c r="Z63" s="72"/>
    </row>
    <row r="64" spans="1:26" ht="25">
      <c r="A64" s="243" t="s">
        <v>279</v>
      </c>
      <c r="B64" s="243" t="s">
        <v>761</v>
      </c>
      <c r="C64" s="243" t="s">
        <v>204</v>
      </c>
      <c r="D64" s="244" t="s">
        <v>718</v>
      </c>
      <c r="E64" s="243" t="s">
        <v>659</v>
      </c>
      <c r="F64" s="243" t="s">
        <v>677</v>
      </c>
      <c r="G64" s="247"/>
      <c r="H64" s="243"/>
      <c r="I64" s="251">
        <v>1.1000000000000001</v>
      </c>
      <c r="J64" s="247"/>
      <c r="K64" s="72"/>
      <c r="L64" s="72"/>
      <c r="M64" s="72"/>
      <c r="N64" s="72"/>
      <c r="O64" s="72"/>
      <c r="P64" s="72"/>
      <c r="Q64" s="72"/>
      <c r="R64" s="72"/>
      <c r="S64" s="72"/>
      <c r="T64" s="72"/>
      <c r="U64" s="72"/>
      <c r="V64" s="72"/>
      <c r="W64" s="72"/>
      <c r="X64" s="72"/>
      <c r="Y64" s="72"/>
      <c r="Z64" s="72"/>
    </row>
    <row r="65" spans="1:26" ht="12.5">
      <c r="A65" s="243" t="s">
        <v>279</v>
      </c>
      <c r="B65" s="243" t="s">
        <v>762</v>
      </c>
      <c r="C65" s="243" t="s">
        <v>720</v>
      </c>
      <c r="D65" s="244" t="s">
        <v>721</v>
      </c>
      <c r="E65" s="243" t="s">
        <v>659</v>
      </c>
      <c r="F65" s="243" t="s">
        <v>677</v>
      </c>
      <c r="G65" s="247"/>
      <c r="H65" s="247"/>
      <c r="I65" s="251">
        <v>1.1000000000000001</v>
      </c>
      <c r="J65" s="247"/>
      <c r="K65" s="72"/>
      <c r="L65" s="72"/>
      <c r="M65" s="72"/>
      <c r="N65" s="72"/>
      <c r="O65" s="72"/>
      <c r="P65" s="72"/>
      <c r="Q65" s="72"/>
      <c r="R65" s="72"/>
      <c r="S65" s="72"/>
      <c r="T65" s="72"/>
      <c r="U65" s="72"/>
      <c r="V65" s="72"/>
      <c r="W65" s="72"/>
      <c r="X65" s="72"/>
      <c r="Y65" s="72"/>
      <c r="Z65" s="72"/>
    </row>
    <row r="66" spans="1:26" ht="25">
      <c r="A66" s="243" t="s">
        <v>279</v>
      </c>
      <c r="B66" s="243" t="s">
        <v>763</v>
      </c>
      <c r="C66" s="243" t="s">
        <v>723</v>
      </c>
      <c r="D66" s="244" t="s">
        <v>724</v>
      </c>
      <c r="E66" s="243" t="s">
        <v>659</v>
      </c>
      <c r="F66" s="243" t="s">
        <v>677</v>
      </c>
      <c r="G66" s="247"/>
      <c r="H66" s="247"/>
      <c r="I66" s="251">
        <v>1.1000000000000001</v>
      </c>
      <c r="J66" s="247"/>
      <c r="K66" s="72"/>
      <c r="L66" s="72"/>
      <c r="M66" s="72"/>
      <c r="N66" s="72"/>
      <c r="O66" s="72"/>
      <c r="P66" s="72"/>
      <c r="Q66" s="72"/>
      <c r="R66" s="72"/>
      <c r="S66" s="72"/>
      <c r="T66" s="72"/>
      <c r="U66" s="72"/>
      <c r="V66" s="72"/>
      <c r="W66" s="72"/>
      <c r="X66" s="72"/>
      <c r="Y66" s="72"/>
      <c r="Z66" s="72"/>
    </row>
    <row r="67" spans="1:26" ht="25">
      <c r="A67" s="243" t="s">
        <v>279</v>
      </c>
      <c r="B67" s="243" t="s">
        <v>764</v>
      </c>
      <c r="C67" s="243" t="s">
        <v>726</v>
      </c>
      <c r="D67" s="244" t="s">
        <v>727</v>
      </c>
      <c r="E67" s="243" t="s">
        <v>659</v>
      </c>
      <c r="F67" s="243" t="s">
        <v>677</v>
      </c>
      <c r="G67" s="247"/>
      <c r="H67" s="247"/>
      <c r="I67" s="251">
        <v>1.1000000000000001</v>
      </c>
      <c r="J67" s="247"/>
      <c r="K67" s="72"/>
      <c r="L67" s="72"/>
      <c r="M67" s="72"/>
      <c r="N67" s="72"/>
      <c r="O67" s="72"/>
      <c r="P67" s="72"/>
      <c r="Q67" s="72"/>
      <c r="R67" s="72"/>
      <c r="S67" s="72"/>
      <c r="T67" s="72"/>
      <c r="U67" s="72"/>
      <c r="V67" s="72"/>
      <c r="W67" s="72"/>
      <c r="X67" s="72"/>
      <c r="Y67" s="72"/>
      <c r="Z67" s="72"/>
    </row>
    <row r="68" spans="1:26" ht="12.5">
      <c r="A68" s="243" t="s">
        <v>279</v>
      </c>
      <c r="B68" s="243" t="s">
        <v>765</v>
      </c>
      <c r="C68" s="243" t="s">
        <v>299</v>
      </c>
      <c r="D68" s="244" t="s">
        <v>729</v>
      </c>
      <c r="E68" s="243" t="s">
        <v>659</v>
      </c>
      <c r="F68" s="243" t="s">
        <v>677</v>
      </c>
      <c r="G68" s="247" t="s">
        <v>629</v>
      </c>
      <c r="H68" s="247"/>
      <c r="I68" s="251">
        <v>1.1000000000000001</v>
      </c>
      <c r="J68" s="247"/>
      <c r="K68" s="72"/>
      <c r="L68" s="72"/>
      <c r="M68" s="72"/>
      <c r="N68" s="72"/>
      <c r="O68" s="72"/>
      <c r="P68" s="72"/>
      <c r="Q68" s="72"/>
      <c r="R68" s="72"/>
      <c r="S68" s="72"/>
      <c r="T68" s="72"/>
      <c r="U68" s="72"/>
      <c r="V68" s="72"/>
      <c r="W68" s="72"/>
      <c r="X68" s="72"/>
      <c r="Y68" s="72"/>
      <c r="Z68" s="72"/>
    </row>
    <row r="69" spans="1:26" ht="37.5">
      <c r="A69" s="243"/>
      <c r="B69" s="243" t="s">
        <v>282</v>
      </c>
      <c r="C69" s="243" t="s">
        <v>283</v>
      </c>
      <c r="D69" s="244" t="s">
        <v>284</v>
      </c>
      <c r="E69" s="243" t="s">
        <v>675</v>
      </c>
      <c r="F69" s="243" t="s">
        <v>677</v>
      </c>
      <c r="G69" s="243"/>
      <c r="H69" s="247"/>
      <c r="I69" s="247"/>
      <c r="J69" s="247"/>
      <c r="K69" s="72"/>
      <c r="L69" s="72"/>
      <c r="M69" s="72"/>
      <c r="N69" s="72"/>
      <c r="O69" s="72"/>
      <c r="P69" s="72"/>
      <c r="Q69" s="72"/>
      <c r="R69" s="72"/>
      <c r="S69" s="72"/>
      <c r="T69" s="72"/>
      <c r="U69" s="72"/>
      <c r="V69" s="72"/>
      <c r="W69" s="72"/>
      <c r="X69" s="72"/>
      <c r="Y69" s="72"/>
      <c r="Z69" s="72"/>
    </row>
    <row r="70" spans="1:26" ht="50">
      <c r="A70" s="243"/>
      <c r="B70" s="243" t="s">
        <v>282</v>
      </c>
      <c r="C70" s="243" t="s">
        <v>283</v>
      </c>
      <c r="D70" s="244" t="s">
        <v>766</v>
      </c>
      <c r="E70" s="243" t="s">
        <v>675</v>
      </c>
      <c r="F70" s="243" t="s">
        <v>677</v>
      </c>
      <c r="G70" s="247"/>
      <c r="H70" s="247"/>
      <c r="I70" s="247"/>
      <c r="J70" s="247"/>
      <c r="K70" s="72"/>
      <c r="L70" s="72"/>
      <c r="M70" s="72"/>
      <c r="N70" s="72"/>
      <c r="O70" s="72"/>
      <c r="P70" s="72"/>
      <c r="Q70" s="72"/>
      <c r="R70" s="72"/>
      <c r="S70" s="72"/>
      <c r="T70" s="72"/>
      <c r="U70" s="72"/>
      <c r="V70" s="72"/>
      <c r="W70" s="72"/>
      <c r="X70" s="72"/>
      <c r="Y70" s="72"/>
      <c r="Z70" s="72"/>
    </row>
    <row r="71" spans="1:26" ht="25">
      <c r="A71" s="243" t="s">
        <v>282</v>
      </c>
      <c r="B71" s="243" t="s">
        <v>285</v>
      </c>
      <c r="C71" s="243" t="s">
        <v>286</v>
      </c>
      <c r="D71" s="244" t="s">
        <v>287</v>
      </c>
      <c r="E71" s="243" t="s">
        <v>659</v>
      </c>
      <c r="F71" s="243" t="s">
        <v>677</v>
      </c>
      <c r="G71" s="247"/>
      <c r="H71" s="247"/>
      <c r="I71" s="247"/>
      <c r="J71" s="247"/>
      <c r="K71" s="72"/>
      <c r="L71" s="72"/>
      <c r="M71" s="72"/>
      <c r="N71" s="72"/>
      <c r="O71" s="72"/>
      <c r="P71" s="72"/>
      <c r="Q71" s="72"/>
      <c r="R71" s="72"/>
      <c r="S71" s="72"/>
      <c r="T71" s="72"/>
      <c r="U71" s="72"/>
      <c r="V71" s="72"/>
      <c r="W71" s="72"/>
      <c r="X71" s="72"/>
      <c r="Y71" s="72"/>
      <c r="Z71" s="72"/>
    </row>
    <row r="72" spans="1:26" ht="12.5">
      <c r="A72" s="243" t="s">
        <v>282</v>
      </c>
      <c r="B72" s="243" t="s">
        <v>288</v>
      </c>
      <c r="C72" s="243" t="s">
        <v>289</v>
      </c>
      <c r="D72" s="244" t="s">
        <v>290</v>
      </c>
      <c r="E72" s="243" t="s">
        <v>675</v>
      </c>
      <c r="F72" s="243" t="s">
        <v>677</v>
      </c>
      <c r="G72" s="243"/>
      <c r="H72" s="247"/>
      <c r="I72" s="247"/>
      <c r="J72" s="247"/>
      <c r="K72" s="72"/>
      <c r="L72" s="72"/>
      <c r="M72" s="72"/>
      <c r="N72" s="72"/>
      <c r="O72" s="72"/>
      <c r="P72" s="72"/>
      <c r="Q72" s="72"/>
      <c r="R72" s="72"/>
      <c r="S72" s="72"/>
      <c r="T72" s="72"/>
      <c r="U72" s="72"/>
      <c r="V72" s="72"/>
      <c r="W72" s="72"/>
      <c r="X72" s="72"/>
      <c r="Y72" s="72"/>
      <c r="Z72" s="72"/>
    </row>
    <row r="73" spans="1:26" ht="112.5">
      <c r="A73" s="243" t="s">
        <v>282</v>
      </c>
      <c r="B73" s="243" t="s">
        <v>288</v>
      </c>
      <c r="C73" s="243" t="s">
        <v>767</v>
      </c>
      <c r="D73" s="244" t="s">
        <v>768</v>
      </c>
      <c r="E73" s="243" t="s">
        <v>675</v>
      </c>
      <c r="F73" s="243" t="s">
        <v>677</v>
      </c>
      <c r="G73" s="243"/>
      <c r="H73" s="249" t="s">
        <v>769</v>
      </c>
      <c r="I73" s="243"/>
      <c r="J73" s="243"/>
      <c r="K73" s="246"/>
      <c r="L73" s="246"/>
      <c r="M73" s="246"/>
      <c r="N73" s="246"/>
      <c r="O73" s="246"/>
      <c r="P73" s="246"/>
      <c r="Q73" s="246"/>
      <c r="R73" s="246"/>
      <c r="S73" s="246"/>
      <c r="T73" s="246"/>
      <c r="U73" s="246"/>
      <c r="V73" s="246"/>
      <c r="W73" s="246"/>
      <c r="X73" s="246"/>
      <c r="Y73" s="246"/>
      <c r="Z73" s="246"/>
    </row>
    <row r="74" spans="1:26" ht="37.5">
      <c r="A74" s="243" t="s">
        <v>282</v>
      </c>
      <c r="B74" s="243" t="s">
        <v>770</v>
      </c>
      <c r="C74" s="243" t="s">
        <v>129</v>
      </c>
      <c r="D74" s="244" t="s">
        <v>771</v>
      </c>
      <c r="E74" s="243" t="s">
        <v>685</v>
      </c>
      <c r="F74" s="243" t="s">
        <v>677</v>
      </c>
      <c r="G74" s="247"/>
      <c r="H74" s="247"/>
      <c r="I74" s="247"/>
      <c r="J74" s="247"/>
      <c r="K74" s="72"/>
      <c r="L74" s="72"/>
      <c r="M74" s="72"/>
      <c r="N74" s="72"/>
      <c r="O74" s="72"/>
      <c r="P74" s="72"/>
      <c r="Q74" s="72"/>
      <c r="R74" s="72"/>
      <c r="S74" s="72"/>
      <c r="T74" s="72"/>
      <c r="U74" s="72"/>
      <c r="V74" s="72"/>
      <c r="W74" s="72"/>
      <c r="X74" s="72"/>
      <c r="Y74" s="72"/>
      <c r="Z74" s="72"/>
    </row>
    <row r="75" spans="1:26" ht="37.5">
      <c r="A75" s="243" t="s">
        <v>282</v>
      </c>
      <c r="B75" s="243" t="s">
        <v>291</v>
      </c>
      <c r="C75" s="243" t="s">
        <v>292</v>
      </c>
      <c r="D75" s="244" t="s">
        <v>293</v>
      </c>
      <c r="E75" s="243" t="s">
        <v>659</v>
      </c>
      <c r="F75" s="247" t="s">
        <v>677</v>
      </c>
      <c r="G75" s="247"/>
      <c r="H75" s="247"/>
      <c r="I75" s="247"/>
      <c r="J75" s="247"/>
      <c r="K75" s="72"/>
      <c r="L75" s="72"/>
      <c r="M75" s="72"/>
      <c r="N75" s="72"/>
      <c r="O75" s="72"/>
      <c r="P75" s="72"/>
      <c r="Q75" s="72"/>
      <c r="R75" s="72"/>
      <c r="S75" s="72"/>
      <c r="T75" s="72"/>
      <c r="U75" s="72"/>
      <c r="V75" s="72"/>
      <c r="W75" s="72"/>
      <c r="X75" s="72"/>
      <c r="Y75" s="72"/>
      <c r="Z75" s="72"/>
    </row>
    <row r="76" spans="1:26" ht="62.5">
      <c r="A76" s="243" t="s">
        <v>282</v>
      </c>
      <c r="B76" s="243" t="s">
        <v>772</v>
      </c>
      <c r="C76" s="243" t="s">
        <v>215</v>
      </c>
      <c r="D76" s="244" t="s">
        <v>773</v>
      </c>
      <c r="E76" s="243" t="s">
        <v>675</v>
      </c>
      <c r="F76" s="243" t="s">
        <v>677</v>
      </c>
      <c r="G76" s="247"/>
      <c r="H76" s="247"/>
      <c r="I76" s="247"/>
      <c r="J76" s="247"/>
      <c r="K76" s="72"/>
      <c r="L76" s="72"/>
      <c r="M76" s="72"/>
      <c r="N76" s="72"/>
      <c r="O76" s="72"/>
      <c r="P76" s="72"/>
      <c r="Q76" s="72"/>
      <c r="R76" s="72"/>
      <c r="S76" s="72"/>
      <c r="T76" s="72"/>
      <c r="U76" s="72"/>
      <c r="V76" s="72"/>
      <c r="W76" s="72"/>
      <c r="X76" s="72"/>
      <c r="Y76" s="72"/>
      <c r="Z76" s="72"/>
    </row>
    <row r="77" spans="1:26" ht="12.5">
      <c r="A77" s="243" t="s">
        <v>282</v>
      </c>
      <c r="B77" s="243" t="s">
        <v>772</v>
      </c>
      <c r="C77" s="243" t="s">
        <v>211</v>
      </c>
      <c r="D77" s="244" t="s">
        <v>774</v>
      </c>
      <c r="E77" s="243" t="s">
        <v>675</v>
      </c>
      <c r="F77" s="243" t="s">
        <v>677</v>
      </c>
      <c r="G77" s="247"/>
      <c r="H77" s="243"/>
      <c r="I77" s="247"/>
      <c r="J77" s="247"/>
      <c r="K77" s="72"/>
      <c r="L77" s="72"/>
      <c r="M77" s="72"/>
      <c r="N77" s="72"/>
      <c r="O77" s="72"/>
      <c r="P77" s="72"/>
      <c r="Q77" s="72"/>
      <c r="R77" s="72"/>
      <c r="S77" s="72"/>
      <c r="T77" s="72"/>
      <c r="U77" s="72"/>
      <c r="V77" s="72"/>
      <c r="W77" s="72"/>
      <c r="X77" s="72"/>
      <c r="Y77" s="72"/>
      <c r="Z77" s="72"/>
    </row>
    <row r="78" spans="1:26" ht="12.5">
      <c r="A78" s="243" t="s">
        <v>282</v>
      </c>
      <c r="B78" s="243" t="s">
        <v>294</v>
      </c>
      <c r="C78" s="243" t="s">
        <v>215</v>
      </c>
      <c r="D78" s="244" t="s">
        <v>216</v>
      </c>
      <c r="E78" s="243" t="s">
        <v>775</v>
      </c>
      <c r="F78" s="243" t="s">
        <v>677</v>
      </c>
      <c r="G78" s="247"/>
      <c r="H78" s="247"/>
      <c r="I78" s="247"/>
      <c r="J78" s="247"/>
      <c r="K78" s="72"/>
      <c r="L78" s="72"/>
      <c r="M78" s="72"/>
      <c r="N78" s="72"/>
      <c r="O78" s="72"/>
      <c r="P78" s="72"/>
      <c r="Q78" s="72"/>
      <c r="R78" s="72"/>
      <c r="S78" s="72"/>
      <c r="T78" s="72"/>
      <c r="U78" s="72"/>
      <c r="V78" s="72"/>
      <c r="W78" s="72"/>
      <c r="X78" s="72"/>
      <c r="Y78" s="72"/>
      <c r="Z78" s="72"/>
    </row>
    <row r="79" spans="1:26" ht="12.5">
      <c r="A79" s="243" t="s">
        <v>282</v>
      </c>
      <c r="B79" s="243" t="s">
        <v>137</v>
      </c>
      <c r="C79" s="243" t="s">
        <v>138</v>
      </c>
      <c r="D79" s="244" t="s">
        <v>139</v>
      </c>
      <c r="E79" s="243" t="s">
        <v>659</v>
      </c>
      <c r="F79" s="243" t="s">
        <v>677</v>
      </c>
      <c r="G79" s="247" t="s">
        <v>776</v>
      </c>
      <c r="H79" s="249" t="s">
        <v>777</v>
      </c>
      <c r="I79" s="247"/>
      <c r="J79" s="247"/>
      <c r="K79" s="72"/>
      <c r="L79" s="72"/>
      <c r="M79" s="72"/>
      <c r="N79" s="72"/>
      <c r="O79" s="72"/>
      <c r="P79" s="72"/>
      <c r="Q79" s="72"/>
      <c r="R79" s="72"/>
      <c r="S79" s="72"/>
      <c r="T79" s="72"/>
      <c r="U79" s="72"/>
      <c r="V79" s="72"/>
      <c r="W79" s="72"/>
      <c r="X79" s="72"/>
      <c r="Y79" s="72"/>
      <c r="Z79" s="72"/>
    </row>
    <row r="80" spans="1:26" ht="75">
      <c r="A80" s="243" t="s">
        <v>282</v>
      </c>
      <c r="B80" s="243" t="s">
        <v>778</v>
      </c>
      <c r="C80" s="243" t="s">
        <v>779</v>
      </c>
      <c r="D80" s="244" t="s">
        <v>780</v>
      </c>
      <c r="E80" s="243" t="s">
        <v>659</v>
      </c>
      <c r="F80" s="243" t="s">
        <v>677</v>
      </c>
      <c r="G80" s="243"/>
      <c r="H80" s="247"/>
      <c r="I80" s="247"/>
      <c r="J80" s="247"/>
      <c r="K80" s="72"/>
      <c r="L80" s="72"/>
      <c r="M80" s="72"/>
      <c r="N80" s="72"/>
      <c r="O80" s="72"/>
      <c r="P80" s="72"/>
      <c r="Q80" s="72"/>
      <c r="R80" s="72"/>
      <c r="S80" s="72"/>
      <c r="T80" s="72"/>
      <c r="U80" s="72"/>
      <c r="V80" s="72"/>
      <c r="W80" s="72"/>
      <c r="X80" s="72"/>
      <c r="Y80" s="72"/>
      <c r="Z80" s="72"/>
    </row>
    <row r="81" spans="1:26" ht="50">
      <c r="A81" s="243" t="s">
        <v>282</v>
      </c>
      <c r="B81" s="243" t="s">
        <v>781</v>
      </c>
      <c r="C81" s="243" t="s">
        <v>782</v>
      </c>
      <c r="D81" s="244" t="s">
        <v>783</v>
      </c>
      <c r="E81" s="243" t="s">
        <v>685</v>
      </c>
      <c r="F81" s="243" t="s">
        <v>677</v>
      </c>
      <c r="G81" s="243"/>
      <c r="H81" s="247"/>
      <c r="I81" s="247"/>
      <c r="J81" s="247"/>
      <c r="K81" s="72"/>
      <c r="L81" s="72"/>
      <c r="M81" s="72"/>
      <c r="N81" s="72"/>
      <c r="O81" s="72"/>
      <c r="P81" s="72"/>
      <c r="Q81" s="72"/>
      <c r="R81" s="72"/>
      <c r="S81" s="72"/>
      <c r="T81" s="72"/>
      <c r="U81" s="72"/>
      <c r="V81" s="72"/>
      <c r="W81" s="72"/>
      <c r="X81" s="72"/>
      <c r="Y81" s="72"/>
      <c r="Z81" s="72"/>
    </row>
    <row r="82" spans="1:26" ht="87.5">
      <c r="A82" s="243" t="s">
        <v>282</v>
      </c>
      <c r="B82" s="243" t="s">
        <v>784</v>
      </c>
      <c r="C82" s="243" t="s">
        <v>785</v>
      </c>
      <c r="D82" s="244" t="s">
        <v>786</v>
      </c>
      <c r="E82" s="243" t="s">
        <v>659</v>
      </c>
      <c r="F82" s="243" t="s">
        <v>677</v>
      </c>
      <c r="G82" s="243" t="s">
        <v>629</v>
      </c>
      <c r="H82" s="247"/>
      <c r="I82" s="247"/>
      <c r="J82" s="247"/>
      <c r="K82" s="72"/>
      <c r="L82" s="72"/>
      <c r="M82" s="72"/>
      <c r="N82" s="72"/>
      <c r="O82" s="72"/>
      <c r="P82" s="72"/>
      <c r="Q82" s="72"/>
      <c r="R82" s="72"/>
      <c r="S82" s="72"/>
      <c r="T82" s="72"/>
      <c r="U82" s="72"/>
      <c r="V82" s="72"/>
      <c r="W82" s="72"/>
      <c r="X82" s="72"/>
      <c r="Y82" s="72"/>
      <c r="Z82" s="72"/>
    </row>
    <row r="83" spans="1:26" ht="50">
      <c r="A83" s="243" t="s">
        <v>282</v>
      </c>
      <c r="B83" s="243" t="s">
        <v>787</v>
      </c>
      <c r="C83" s="243" t="s">
        <v>788</v>
      </c>
      <c r="D83" s="244" t="s">
        <v>789</v>
      </c>
      <c r="E83" s="243" t="s">
        <v>659</v>
      </c>
      <c r="F83" s="243" t="s">
        <v>677</v>
      </c>
      <c r="G83" s="247" t="s">
        <v>629</v>
      </c>
      <c r="H83" s="243"/>
      <c r="I83" s="251">
        <v>1.1000000000000001</v>
      </c>
      <c r="J83" s="252" t="s">
        <v>790</v>
      </c>
      <c r="K83" s="72"/>
      <c r="L83" s="72"/>
      <c r="M83" s="72"/>
      <c r="N83" s="72"/>
      <c r="O83" s="72"/>
      <c r="P83" s="72"/>
      <c r="Q83" s="72"/>
      <c r="R83" s="72"/>
      <c r="S83" s="72"/>
      <c r="T83" s="72"/>
      <c r="U83" s="72"/>
      <c r="V83" s="72"/>
      <c r="W83" s="72"/>
      <c r="X83" s="72"/>
      <c r="Y83" s="72"/>
      <c r="Z83" s="72"/>
    </row>
    <row r="84" spans="1:26" ht="12.5">
      <c r="A84" s="243" t="s">
        <v>282</v>
      </c>
      <c r="B84" s="243" t="s">
        <v>295</v>
      </c>
      <c r="C84" s="243" t="s">
        <v>296</v>
      </c>
      <c r="D84" s="244" t="s">
        <v>297</v>
      </c>
      <c r="E84" s="243" t="s">
        <v>663</v>
      </c>
      <c r="F84" s="243" t="s">
        <v>672</v>
      </c>
      <c r="G84" s="247"/>
      <c r="H84" s="243"/>
      <c r="I84" s="247"/>
      <c r="J84" s="247"/>
      <c r="K84" s="72"/>
      <c r="L84" s="72"/>
      <c r="M84" s="72"/>
      <c r="N84" s="72"/>
      <c r="O84" s="72"/>
      <c r="P84" s="72"/>
      <c r="Q84" s="72"/>
      <c r="R84" s="72"/>
      <c r="S84" s="72"/>
      <c r="T84" s="72"/>
      <c r="U84" s="72"/>
      <c r="V84" s="72"/>
      <c r="W84" s="72"/>
      <c r="X84" s="72"/>
      <c r="Y84" s="72"/>
      <c r="Z84" s="72"/>
    </row>
    <row r="85" spans="1:26" ht="62.5">
      <c r="A85" s="243"/>
      <c r="B85" s="243" t="s">
        <v>295</v>
      </c>
      <c r="C85" s="243" t="s">
        <v>791</v>
      </c>
      <c r="D85" s="244" t="s">
        <v>792</v>
      </c>
      <c r="E85" s="243" t="s">
        <v>675</v>
      </c>
      <c r="F85" s="243"/>
      <c r="G85" s="247"/>
      <c r="H85" s="247"/>
      <c r="I85" s="247"/>
      <c r="J85" s="247"/>
      <c r="K85" s="72"/>
      <c r="L85" s="72"/>
      <c r="M85" s="72"/>
      <c r="N85" s="72"/>
      <c r="O85" s="72"/>
      <c r="P85" s="72"/>
      <c r="Q85" s="72"/>
      <c r="R85" s="72"/>
      <c r="S85" s="72"/>
      <c r="T85" s="72"/>
      <c r="U85" s="72"/>
      <c r="V85" s="72"/>
      <c r="W85" s="72"/>
      <c r="X85" s="72"/>
      <c r="Y85" s="72"/>
      <c r="Z85" s="72"/>
    </row>
    <row r="86" spans="1:26" ht="37.5">
      <c r="A86" s="243" t="s">
        <v>282</v>
      </c>
      <c r="B86" s="243" t="s">
        <v>793</v>
      </c>
      <c r="C86" s="243" t="s">
        <v>129</v>
      </c>
      <c r="D86" s="244" t="s">
        <v>225</v>
      </c>
      <c r="E86" s="243" t="s">
        <v>685</v>
      </c>
      <c r="F86" s="247" t="s">
        <v>660</v>
      </c>
      <c r="G86" s="247"/>
      <c r="H86" s="247"/>
      <c r="I86" s="247"/>
      <c r="J86" s="247"/>
      <c r="K86" s="72"/>
      <c r="L86" s="72"/>
      <c r="M86" s="72"/>
      <c r="N86" s="72"/>
      <c r="O86" s="72"/>
      <c r="P86" s="72"/>
      <c r="Q86" s="72"/>
      <c r="R86" s="72"/>
      <c r="S86" s="72"/>
      <c r="T86" s="72"/>
      <c r="U86" s="72"/>
      <c r="V86" s="72"/>
      <c r="W86" s="72"/>
      <c r="X86" s="72"/>
      <c r="Y86" s="72"/>
      <c r="Z86" s="72"/>
    </row>
    <row r="87" spans="1:26" ht="25">
      <c r="A87" s="243" t="s">
        <v>282</v>
      </c>
      <c r="B87" s="243" t="s">
        <v>794</v>
      </c>
      <c r="C87" s="243" t="s">
        <v>229</v>
      </c>
      <c r="D87" s="244" t="s">
        <v>230</v>
      </c>
      <c r="E87" s="243" t="s">
        <v>659</v>
      </c>
      <c r="F87" s="243" t="s">
        <v>677</v>
      </c>
      <c r="G87" s="247"/>
      <c r="H87" s="249" t="s">
        <v>795</v>
      </c>
      <c r="I87" s="247"/>
      <c r="J87" s="247"/>
      <c r="K87" s="72"/>
      <c r="L87" s="72"/>
      <c r="M87" s="72"/>
      <c r="N87" s="72"/>
      <c r="O87" s="72"/>
      <c r="P87" s="72"/>
      <c r="Q87" s="72"/>
      <c r="R87" s="72"/>
      <c r="S87" s="72"/>
      <c r="T87" s="72"/>
      <c r="U87" s="72"/>
      <c r="V87" s="72"/>
      <c r="W87" s="72"/>
      <c r="X87" s="72"/>
      <c r="Y87" s="72"/>
      <c r="Z87" s="72"/>
    </row>
    <row r="88" spans="1:26" ht="12.5">
      <c r="A88" s="243" t="s">
        <v>282</v>
      </c>
      <c r="B88" s="243" t="s">
        <v>796</v>
      </c>
      <c r="C88" s="243" t="s">
        <v>243</v>
      </c>
      <c r="D88" s="244" t="s">
        <v>797</v>
      </c>
      <c r="E88" s="243" t="s">
        <v>659</v>
      </c>
      <c r="F88" s="243" t="s">
        <v>677</v>
      </c>
      <c r="G88" s="247"/>
      <c r="H88" s="247"/>
      <c r="I88" s="247"/>
      <c r="J88" s="247"/>
      <c r="K88" s="72"/>
      <c r="L88" s="72"/>
      <c r="M88" s="72"/>
      <c r="N88" s="72"/>
      <c r="O88" s="72"/>
      <c r="P88" s="72"/>
      <c r="Q88" s="72"/>
      <c r="R88" s="72"/>
      <c r="S88" s="72"/>
      <c r="T88" s="72"/>
      <c r="U88" s="72"/>
      <c r="V88" s="72"/>
      <c r="W88" s="72"/>
      <c r="X88" s="72"/>
      <c r="Y88" s="72"/>
      <c r="Z88" s="72"/>
    </row>
    <row r="89" spans="1:26" ht="62.5">
      <c r="A89" s="243" t="s">
        <v>282</v>
      </c>
      <c r="B89" s="243" t="s">
        <v>798</v>
      </c>
      <c r="C89" s="243" t="s">
        <v>57</v>
      </c>
      <c r="D89" s="244" t="s">
        <v>302</v>
      </c>
      <c r="E89" s="243" t="s">
        <v>659</v>
      </c>
      <c r="F89" s="243" t="s">
        <v>677</v>
      </c>
      <c r="G89" s="247"/>
      <c r="H89" s="243"/>
      <c r="I89" s="247"/>
      <c r="J89" s="247"/>
      <c r="K89" s="72"/>
      <c r="L89" s="72"/>
      <c r="M89" s="72"/>
      <c r="N89" s="72"/>
      <c r="O89" s="72"/>
      <c r="P89" s="72"/>
      <c r="Q89" s="72"/>
      <c r="R89" s="72"/>
      <c r="S89" s="72"/>
      <c r="T89" s="72"/>
      <c r="U89" s="72"/>
      <c r="V89" s="72"/>
      <c r="W89" s="72"/>
      <c r="X89" s="72"/>
      <c r="Y89" s="72"/>
      <c r="Z89" s="72"/>
    </row>
    <row r="90" spans="1:26" ht="37.5">
      <c r="A90" s="243" t="s">
        <v>282</v>
      </c>
      <c r="B90" s="243" t="s">
        <v>799</v>
      </c>
      <c r="C90" s="243" t="s">
        <v>299</v>
      </c>
      <c r="D90" s="244" t="s">
        <v>300</v>
      </c>
      <c r="E90" s="243" t="s">
        <v>659</v>
      </c>
      <c r="F90" s="243" t="s">
        <v>677</v>
      </c>
      <c r="G90" s="247" t="s">
        <v>629</v>
      </c>
      <c r="H90" s="247"/>
      <c r="I90" s="247"/>
      <c r="J90" s="247"/>
      <c r="K90" s="72"/>
      <c r="L90" s="72"/>
      <c r="M90" s="72"/>
      <c r="N90" s="72"/>
      <c r="O90" s="72"/>
      <c r="P90" s="72"/>
      <c r="Q90" s="72"/>
      <c r="R90" s="72"/>
      <c r="S90" s="72"/>
      <c r="T90" s="72"/>
      <c r="U90" s="72"/>
      <c r="V90" s="72"/>
      <c r="W90" s="72"/>
      <c r="X90" s="72"/>
      <c r="Y90" s="72"/>
      <c r="Z90" s="72"/>
    </row>
    <row r="91" spans="1:26" ht="37.5">
      <c r="A91" s="243" t="s">
        <v>282</v>
      </c>
      <c r="B91" s="243" t="s">
        <v>800</v>
      </c>
      <c r="C91" s="243" t="s">
        <v>801</v>
      </c>
      <c r="D91" s="244" t="s">
        <v>802</v>
      </c>
      <c r="E91" s="243" t="s">
        <v>659</v>
      </c>
      <c r="F91" s="243" t="s">
        <v>677</v>
      </c>
      <c r="G91" s="247" t="s">
        <v>662</v>
      </c>
      <c r="H91" s="247"/>
      <c r="I91" s="247"/>
      <c r="J91" s="247"/>
      <c r="K91" s="72"/>
      <c r="L91" s="72"/>
      <c r="M91" s="72"/>
      <c r="N91" s="72"/>
      <c r="O91" s="72"/>
      <c r="P91" s="72"/>
      <c r="Q91" s="72"/>
      <c r="R91" s="72"/>
      <c r="S91" s="72"/>
      <c r="T91" s="72"/>
      <c r="U91" s="72"/>
      <c r="V91" s="72"/>
      <c r="W91" s="72"/>
      <c r="X91" s="72"/>
      <c r="Y91" s="72"/>
      <c r="Z91" s="72"/>
    </row>
    <row r="92" spans="1:26" ht="12.5">
      <c r="A92" s="243" t="s">
        <v>282</v>
      </c>
      <c r="B92" s="243" t="s">
        <v>803</v>
      </c>
      <c r="C92" s="243" t="s">
        <v>273</v>
      </c>
      <c r="D92" s="244" t="s">
        <v>804</v>
      </c>
      <c r="E92" s="243" t="s">
        <v>659</v>
      </c>
      <c r="F92" s="243" t="s">
        <v>677</v>
      </c>
      <c r="G92" s="243" t="s">
        <v>662</v>
      </c>
      <c r="H92" s="247"/>
      <c r="I92" s="247"/>
      <c r="J92" s="247"/>
      <c r="K92" s="72"/>
      <c r="L92" s="72"/>
      <c r="M92" s="72"/>
      <c r="N92" s="72"/>
      <c r="O92" s="72"/>
      <c r="P92" s="72"/>
      <c r="Q92" s="72"/>
      <c r="R92" s="72"/>
      <c r="S92" s="72"/>
      <c r="T92" s="72"/>
      <c r="U92" s="72"/>
      <c r="V92" s="72"/>
      <c r="W92" s="72"/>
      <c r="X92" s="72"/>
      <c r="Y92" s="72"/>
      <c r="Z92" s="72"/>
    </row>
    <row r="93" spans="1:26" ht="50">
      <c r="A93" s="243" t="s">
        <v>282</v>
      </c>
      <c r="B93" s="243" t="s">
        <v>805</v>
      </c>
      <c r="C93" s="243" t="s">
        <v>806</v>
      </c>
      <c r="D93" s="244" t="s">
        <v>807</v>
      </c>
      <c r="E93" s="243" t="s">
        <v>659</v>
      </c>
      <c r="F93" s="243" t="s">
        <v>677</v>
      </c>
      <c r="G93" s="243"/>
      <c r="H93" s="249" t="s">
        <v>808</v>
      </c>
      <c r="I93" s="247"/>
      <c r="J93" s="247"/>
      <c r="K93" s="72"/>
      <c r="L93" s="72"/>
      <c r="M93" s="72"/>
      <c r="N93" s="72"/>
      <c r="O93" s="72"/>
      <c r="P93" s="72"/>
      <c r="Q93" s="72"/>
      <c r="R93" s="72"/>
      <c r="S93" s="72"/>
      <c r="T93" s="72"/>
      <c r="U93" s="72"/>
      <c r="V93" s="72"/>
      <c r="W93" s="72"/>
      <c r="X93" s="72"/>
      <c r="Y93" s="72"/>
      <c r="Z93" s="72"/>
    </row>
    <row r="94" spans="1:26" ht="62.5">
      <c r="A94" s="243" t="s">
        <v>282</v>
      </c>
      <c r="B94" s="243" t="s">
        <v>809</v>
      </c>
      <c r="C94" s="243" t="s">
        <v>810</v>
      </c>
      <c r="D94" s="244" t="s">
        <v>811</v>
      </c>
      <c r="E94" s="243" t="s">
        <v>659</v>
      </c>
      <c r="F94" s="243" t="s">
        <v>677</v>
      </c>
      <c r="G94" s="243"/>
      <c r="H94" s="252" t="s">
        <v>812</v>
      </c>
      <c r="I94" s="247"/>
      <c r="J94" s="247"/>
      <c r="K94" s="72"/>
      <c r="L94" s="72"/>
      <c r="M94" s="72"/>
      <c r="N94" s="72"/>
      <c r="O94" s="72"/>
      <c r="P94" s="72"/>
      <c r="Q94" s="72"/>
      <c r="R94" s="72"/>
      <c r="S94" s="72"/>
      <c r="T94" s="72"/>
      <c r="U94" s="72"/>
      <c r="V94" s="72"/>
      <c r="W94" s="72"/>
      <c r="X94" s="72"/>
      <c r="Y94" s="72"/>
      <c r="Z94" s="72"/>
    </row>
    <row r="95" spans="1:26" ht="12.5">
      <c r="A95" s="243" t="s">
        <v>282</v>
      </c>
      <c r="B95" s="243" t="s">
        <v>813</v>
      </c>
      <c r="C95" s="243" t="s">
        <v>814</v>
      </c>
      <c r="D95" s="244" t="s">
        <v>815</v>
      </c>
      <c r="E95" s="243" t="s">
        <v>663</v>
      </c>
      <c r="F95" s="243" t="s">
        <v>672</v>
      </c>
      <c r="G95" s="243"/>
      <c r="H95" s="243"/>
      <c r="I95" s="247"/>
      <c r="J95" s="247"/>
      <c r="K95" s="72"/>
      <c r="L95" s="72"/>
      <c r="M95" s="72"/>
      <c r="N95" s="72"/>
      <c r="O95" s="72"/>
      <c r="P95" s="72"/>
      <c r="Q95" s="72"/>
      <c r="R95" s="72"/>
      <c r="S95" s="72"/>
      <c r="T95" s="72"/>
      <c r="U95" s="72"/>
      <c r="V95" s="72"/>
      <c r="W95" s="72"/>
      <c r="X95" s="72"/>
      <c r="Y95" s="72"/>
      <c r="Z95" s="72"/>
    </row>
    <row r="96" spans="1:26" ht="25">
      <c r="A96" s="243"/>
      <c r="B96" s="243" t="s">
        <v>813</v>
      </c>
      <c r="C96" s="243" t="s">
        <v>816</v>
      </c>
      <c r="D96" s="244" t="s">
        <v>817</v>
      </c>
      <c r="E96" s="243" t="s">
        <v>675</v>
      </c>
      <c r="F96" s="243"/>
      <c r="G96" s="247"/>
      <c r="H96" s="247"/>
      <c r="I96" s="243"/>
      <c r="J96" s="243"/>
      <c r="K96" s="246"/>
      <c r="L96" s="246"/>
      <c r="M96" s="246"/>
      <c r="N96" s="246"/>
      <c r="O96" s="246"/>
      <c r="P96" s="246"/>
      <c r="Q96" s="246"/>
      <c r="R96" s="246"/>
      <c r="S96" s="246"/>
      <c r="T96" s="246"/>
      <c r="U96" s="246"/>
      <c r="V96" s="246"/>
      <c r="W96" s="246"/>
      <c r="X96" s="246"/>
      <c r="Y96" s="246"/>
      <c r="Z96" s="246"/>
    </row>
    <row r="97" spans="1:26" ht="37.5">
      <c r="A97" s="243" t="s">
        <v>282</v>
      </c>
      <c r="B97" s="243" t="s">
        <v>818</v>
      </c>
      <c r="C97" s="243" t="s">
        <v>129</v>
      </c>
      <c r="D97" s="244" t="s">
        <v>238</v>
      </c>
      <c r="E97" s="243" t="s">
        <v>685</v>
      </c>
      <c r="F97" s="247" t="s">
        <v>660</v>
      </c>
      <c r="G97" s="247"/>
      <c r="H97" s="247"/>
      <c r="I97" s="247"/>
      <c r="J97" s="247"/>
      <c r="K97" s="72"/>
      <c r="L97" s="72"/>
      <c r="M97" s="72"/>
      <c r="N97" s="72"/>
      <c r="O97" s="72"/>
      <c r="P97" s="72"/>
      <c r="Q97" s="72"/>
      <c r="R97" s="72"/>
      <c r="S97" s="72"/>
      <c r="T97" s="72"/>
      <c r="U97" s="72"/>
      <c r="V97" s="72"/>
      <c r="W97" s="72"/>
      <c r="X97" s="72"/>
      <c r="Y97" s="72"/>
      <c r="Z97" s="72"/>
    </row>
    <row r="98" spans="1:26" ht="12.5">
      <c r="A98" s="243" t="s">
        <v>282</v>
      </c>
      <c r="B98" s="243" t="s">
        <v>819</v>
      </c>
      <c r="C98" s="243" t="s">
        <v>243</v>
      </c>
      <c r="D98" s="244" t="s">
        <v>244</v>
      </c>
      <c r="E98" s="243" t="s">
        <v>659</v>
      </c>
      <c r="F98" s="243" t="s">
        <v>677</v>
      </c>
      <c r="G98" s="247"/>
      <c r="H98" s="247"/>
      <c r="I98" s="243"/>
      <c r="J98" s="247"/>
      <c r="K98" s="72"/>
      <c r="L98" s="72"/>
      <c r="M98" s="72"/>
      <c r="N98" s="72"/>
      <c r="O98" s="72"/>
      <c r="P98" s="72"/>
      <c r="Q98" s="72"/>
      <c r="R98" s="72"/>
      <c r="S98" s="72"/>
      <c r="T98" s="72"/>
      <c r="U98" s="72"/>
      <c r="V98" s="72"/>
      <c r="W98" s="72"/>
      <c r="X98" s="72"/>
      <c r="Y98" s="72"/>
      <c r="Z98" s="72"/>
    </row>
    <row r="99" spans="1:26" ht="25">
      <c r="A99" s="243" t="s">
        <v>282</v>
      </c>
      <c r="B99" s="243" t="s">
        <v>820</v>
      </c>
      <c r="C99" s="243" t="s">
        <v>240</v>
      </c>
      <c r="D99" s="244" t="s">
        <v>241</v>
      </c>
      <c r="E99" s="243" t="s">
        <v>659</v>
      </c>
      <c r="F99" s="243" t="s">
        <v>677</v>
      </c>
      <c r="G99" s="247"/>
      <c r="H99" s="248" t="s">
        <v>821</v>
      </c>
      <c r="I99" s="243"/>
      <c r="J99" s="247"/>
      <c r="K99" s="72"/>
      <c r="L99" s="72"/>
      <c r="M99" s="72"/>
      <c r="N99" s="72"/>
      <c r="O99" s="72"/>
      <c r="P99" s="72"/>
      <c r="Q99" s="72"/>
      <c r="R99" s="72"/>
      <c r="S99" s="72"/>
      <c r="T99" s="72"/>
      <c r="U99" s="72"/>
      <c r="V99" s="72"/>
      <c r="W99" s="72"/>
      <c r="X99" s="72"/>
      <c r="Y99" s="72"/>
      <c r="Z99" s="72"/>
    </row>
    <row r="100" spans="1:26" ht="12.5">
      <c r="A100" s="243" t="s">
        <v>282</v>
      </c>
      <c r="B100" s="243" t="s">
        <v>822</v>
      </c>
      <c r="C100" s="243" t="s">
        <v>57</v>
      </c>
      <c r="D100" s="244" t="s">
        <v>246</v>
      </c>
      <c r="E100" s="243" t="s">
        <v>659</v>
      </c>
      <c r="F100" s="243" t="s">
        <v>677</v>
      </c>
      <c r="G100" s="247"/>
      <c r="H100" s="247"/>
      <c r="I100" s="243"/>
      <c r="J100" s="247"/>
      <c r="K100" s="72"/>
      <c r="L100" s="72"/>
      <c r="M100" s="72"/>
      <c r="N100" s="72"/>
      <c r="O100" s="72"/>
      <c r="P100" s="72"/>
      <c r="Q100" s="72"/>
      <c r="R100" s="72"/>
      <c r="S100" s="72"/>
      <c r="T100" s="72"/>
      <c r="U100" s="72"/>
      <c r="V100" s="72"/>
      <c r="W100" s="72"/>
      <c r="X100" s="72"/>
      <c r="Y100" s="72"/>
      <c r="Z100" s="72"/>
    </row>
    <row r="101" spans="1:26" ht="62.5">
      <c r="A101" s="243" t="s">
        <v>282</v>
      </c>
      <c r="B101" s="243" t="s">
        <v>823</v>
      </c>
      <c r="C101" s="243" t="s">
        <v>824</v>
      </c>
      <c r="D101" s="244" t="s">
        <v>825</v>
      </c>
      <c r="E101" s="243" t="s">
        <v>659</v>
      </c>
      <c r="F101" s="243" t="s">
        <v>677</v>
      </c>
      <c r="G101" s="247"/>
      <c r="H101" s="247"/>
      <c r="I101" s="243"/>
      <c r="J101" s="247"/>
      <c r="K101" s="72"/>
      <c r="L101" s="72"/>
      <c r="M101" s="72"/>
      <c r="N101" s="72"/>
      <c r="O101" s="72"/>
      <c r="P101" s="72"/>
      <c r="Q101" s="72"/>
      <c r="R101" s="72"/>
      <c r="S101" s="72"/>
      <c r="T101" s="72"/>
      <c r="U101" s="72"/>
      <c r="V101" s="72"/>
      <c r="W101" s="72"/>
      <c r="X101" s="72"/>
      <c r="Y101" s="72"/>
      <c r="Z101" s="72"/>
    </row>
    <row r="102" spans="1:26" ht="12.5">
      <c r="A102" s="243" t="s">
        <v>282</v>
      </c>
      <c r="B102" s="243" t="s">
        <v>826</v>
      </c>
      <c r="C102" s="243" t="s">
        <v>267</v>
      </c>
      <c r="D102" s="244" t="s">
        <v>268</v>
      </c>
      <c r="E102" s="243" t="s">
        <v>659</v>
      </c>
      <c r="F102" s="243" t="s">
        <v>677</v>
      </c>
      <c r="G102" s="243" t="s">
        <v>662</v>
      </c>
      <c r="H102" s="247"/>
      <c r="I102" s="243"/>
      <c r="J102" s="247"/>
      <c r="K102" s="72"/>
      <c r="L102" s="72"/>
      <c r="M102" s="72"/>
      <c r="N102" s="72"/>
      <c r="O102" s="72"/>
      <c r="P102" s="72"/>
      <c r="Q102" s="72"/>
      <c r="R102" s="72"/>
      <c r="S102" s="72"/>
      <c r="T102" s="72"/>
      <c r="U102" s="72"/>
      <c r="V102" s="72"/>
      <c r="W102" s="72"/>
      <c r="X102" s="72"/>
      <c r="Y102" s="72"/>
      <c r="Z102" s="72"/>
    </row>
    <row r="103" spans="1:26" ht="12.5">
      <c r="A103" s="243" t="s">
        <v>282</v>
      </c>
      <c r="B103" s="243" t="s">
        <v>827</v>
      </c>
      <c r="C103" s="243" t="s">
        <v>270</v>
      </c>
      <c r="D103" s="244" t="s">
        <v>271</v>
      </c>
      <c r="E103" s="243" t="s">
        <v>659</v>
      </c>
      <c r="F103" s="243" t="s">
        <v>677</v>
      </c>
      <c r="G103" s="243" t="s">
        <v>662</v>
      </c>
      <c r="H103" s="247"/>
      <c r="I103" s="243"/>
      <c r="J103" s="247"/>
      <c r="K103" s="72"/>
      <c r="L103" s="72"/>
      <c r="M103" s="72"/>
      <c r="N103" s="72"/>
      <c r="O103" s="72"/>
      <c r="P103" s="72"/>
      <c r="Q103" s="72"/>
      <c r="R103" s="72"/>
      <c r="S103" s="72"/>
      <c r="T103" s="72"/>
      <c r="U103" s="72"/>
      <c r="V103" s="72"/>
      <c r="W103" s="72"/>
      <c r="X103" s="72"/>
      <c r="Y103" s="72"/>
      <c r="Z103" s="72"/>
    </row>
    <row r="104" spans="1:26" ht="25">
      <c r="A104" s="243" t="s">
        <v>282</v>
      </c>
      <c r="B104" s="243" t="s">
        <v>828</v>
      </c>
      <c r="C104" s="243" t="s">
        <v>273</v>
      </c>
      <c r="D104" s="244" t="s">
        <v>274</v>
      </c>
      <c r="E104" s="243" t="s">
        <v>659</v>
      </c>
      <c r="F104" s="243" t="s">
        <v>677</v>
      </c>
      <c r="G104" s="243" t="s">
        <v>662</v>
      </c>
      <c r="H104" s="247"/>
      <c r="I104" s="243"/>
      <c r="J104" s="247"/>
      <c r="K104" s="72"/>
      <c r="L104" s="72"/>
      <c r="M104" s="72"/>
      <c r="N104" s="72"/>
      <c r="O104" s="72"/>
      <c r="P104" s="72"/>
      <c r="Q104" s="72"/>
      <c r="R104" s="72"/>
      <c r="S104" s="72"/>
      <c r="T104" s="72"/>
      <c r="U104" s="72"/>
      <c r="V104" s="72"/>
      <c r="W104" s="72"/>
      <c r="X104" s="72"/>
      <c r="Y104" s="72"/>
      <c r="Z104" s="72"/>
    </row>
    <row r="105" spans="1:26" ht="25">
      <c r="A105" s="243" t="s">
        <v>282</v>
      </c>
      <c r="B105" s="243" t="s">
        <v>829</v>
      </c>
      <c r="C105" s="243" t="s">
        <v>408</v>
      </c>
      <c r="D105" s="244" t="s">
        <v>409</v>
      </c>
      <c r="E105" s="243" t="s">
        <v>659</v>
      </c>
      <c r="F105" s="243" t="s">
        <v>677</v>
      </c>
      <c r="G105" s="247" t="s">
        <v>830</v>
      </c>
      <c r="H105" s="248" t="s">
        <v>831</v>
      </c>
      <c r="I105" s="243"/>
      <c r="J105" s="247"/>
      <c r="K105" s="72"/>
      <c r="L105" s="72"/>
      <c r="M105" s="72"/>
      <c r="N105" s="72"/>
      <c r="O105" s="72"/>
      <c r="P105" s="72"/>
      <c r="Q105" s="72"/>
      <c r="R105" s="72"/>
      <c r="S105" s="72"/>
      <c r="T105" s="72"/>
      <c r="U105" s="72"/>
      <c r="V105" s="72"/>
      <c r="W105" s="72"/>
      <c r="X105" s="72"/>
      <c r="Y105" s="72"/>
      <c r="Z105" s="72"/>
    </row>
    <row r="106" spans="1:26" ht="25">
      <c r="A106" s="243" t="s">
        <v>282</v>
      </c>
      <c r="B106" s="243" t="s">
        <v>832</v>
      </c>
      <c r="C106" s="243" t="s">
        <v>296</v>
      </c>
      <c r="D106" s="244" t="s">
        <v>833</v>
      </c>
      <c r="E106" s="243" t="s">
        <v>663</v>
      </c>
      <c r="F106" s="243" t="s">
        <v>672</v>
      </c>
      <c r="G106" s="247"/>
      <c r="H106" s="243"/>
      <c r="I106" s="254">
        <v>1.1000000000000001</v>
      </c>
      <c r="J106" s="252" t="s">
        <v>834</v>
      </c>
      <c r="K106" s="72"/>
      <c r="L106" s="72"/>
      <c r="M106" s="72"/>
      <c r="N106" s="72"/>
      <c r="O106" s="72"/>
      <c r="P106" s="72"/>
      <c r="Q106" s="72"/>
      <c r="R106" s="72"/>
      <c r="S106" s="72"/>
      <c r="T106" s="72"/>
      <c r="U106" s="72"/>
      <c r="V106" s="72"/>
      <c r="W106" s="72"/>
      <c r="X106" s="72"/>
      <c r="Y106" s="72"/>
      <c r="Z106" s="72"/>
    </row>
    <row r="107" spans="1:26" ht="62.5">
      <c r="A107" s="247"/>
      <c r="B107" s="243" t="s">
        <v>832</v>
      </c>
      <c r="C107" s="243" t="s">
        <v>791</v>
      </c>
      <c r="D107" s="244" t="s">
        <v>792</v>
      </c>
      <c r="E107" s="243" t="s">
        <v>675</v>
      </c>
      <c r="F107" s="243"/>
      <c r="G107" s="247"/>
      <c r="H107" s="247"/>
      <c r="I107" s="247"/>
      <c r="J107" s="247"/>
      <c r="K107" s="72"/>
      <c r="L107" s="72"/>
      <c r="M107" s="72"/>
      <c r="N107" s="72"/>
      <c r="O107" s="72"/>
      <c r="P107" s="72"/>
      <c r="Q107" s="72"/>
      <c r="R107" s="72"/>
      <c r="S107" s="72"/>
      <c r="T107" s="72"/>
      <c r="U107" s="72"/>
      <c r="V107" s="72"/>
      <c r="W107" s="72"/>
      <c r="X107" s="72"/>
      <c r="Y107" s="72"/>
      <c r="Z107" s="72"/>
    </row>
    <row r="108" spans="1:26" ht="37.5">
      <c r="A108" s="243" t="s">
        <v>282</v>
      </c>
      <c r="B108" s="243" t="s">
        <v>835</v>
      </c>
      <c r="C108" s="243" t="s">
        <v>129</v>
      </c>
      <c r="D108" s="244" t="s">
        <v>225</v>
      </c>
      <c r="E108" s="243" t="s">
        <v>685</v>
      </c>
      <c r="F108" s="243" t="s">
        <v>660</v>
      </c>
      <c r="G108" s="247"/>
      <c r="H108" s="247"/>
      <c r="I108" s="251">
        <v>1.1000000000000001</v>
      </c>
      <c r="J108" s="247"/>
      <c r="K108" s="72"/>
      <c r="L108" s="72"/>
      <c r="M108" s="72"/>
      <c r="N108" s="72"/>
      <c r="O108" s="72"/>
      <c r="P108" s="72"/>
      <c r="Q108" s="72"/>
      <c r="R108" s="72"/>
      <c r="S108" s="72"/>
      <c r="T108" s="72"/>
      <c r="U108" s="72"/>
      <c r="V108" s="72"/>
      <c r="W108" s="72"/>
      <c r="X108" s="72"/>
      <c r="Y108" s="72"/>
      <c r="Z108" s="72"/>
    </row>
    <row r="109" spans="1:26" ht="25">
      <c r="A109" s="243" t="s">
        <v>282</v>
      </c>
      <c r="B109" s="243" t="s">
        <v>836</v>
      </c>
      <c r="C109" s="243" t="s">
        <v>229</v>
      </c>
      <c r="D109" s="244" t="s">
        <v>230</v>
      </c>
      <c r="E109" s="243" t="s">
        <v>659</v>
      </c>
      <c r="F109" s="243" t="s">
        <v>677</v>
      </c>
      <c r="G109" s="247"/>
      <c r="H109" s="253" t="s">
        <v>795</v>
      </c>
      <c r="I109" s="251">
        <v>1.1000000000000001</v>
      </c>
      <c r="J109" s="247"/>
      <c r="K109" s="72"/>
      <c r="L109" s="72"/>
      <c r="M109" s="72"/>
      <c r="N109" s="72"/>
      <c r="O109" s="72"/>
      <c r="P109" s="72"/>
      <c r="Q109" s="72"/>
      <c r="R109" s="72"/>
      <c r="S109" s="72"/>
      <c r="T109" s="72"/>
      <c r="U109" s="72"/>
      <c r="V109" s="72"/>
      <c r="W109" s="72"/>
      <c r="X109" s="72"/>
      <c r="Y109" s="72"/>
      <c r="Z109" s="72"/>
    </row>
    <row r="110" spans="1:26" ht="12.5">
      <c r="A110" s="243" t="s">
        <v>282</v>
      </c>
      <c r="B110" s="243" t="s">
        <v>837</v>
      </c>
      <c r="C110" s="243" t="s">
        <v>243</v>
      </c>
      <c r="D110" s="244" t="s">
        <v>797</v>
      </c>
      <c r="E110" s="243" t="s">
        <v>659</v>
      </c>
      <c r="F110" s="243" t="s">
        <v>677</v>
      </c>
      <c r="G110" s="247"/>
      <c r="H110" s="247"/>
      <c r="I110" s="251">
        <v>1.1000000000000001</v>
      </c>
      <c r="J110" s="247"/>
      <c r="K110" s="72"/>
      <c r="L110" s="72"/>
      <c r="M110" s="72"/>
      <c r="N110" s="72"/>
      <c r="O110" s="72"/>
      <c r="P110" s="72"/>
      <c r="Q110" s="72"/>
      <c r="R110" s="72"/>
      <c r="S110" s="72"/>
      <c r="T110" s="72"/>
      <c r="U110" s="72"/>
      <c r="V110" s="72"/>
      <c r="W110" s="72"/>
      <c r="X110" s="72"/>
      <c r="Y110" s="72"/>
      <c r="Z110" s="72"/>
    </row>
    <row r="111" spans="1:26" ht="62.5">
      <c r="A111" s="243" t="s">
        <v>282</v>
      </c>
      <c r="B111" s="243" t="s">
        <v>838</v>
      </c>
      <c r="C111" s="243" t="s">
        <v>57</v>
      </c>
      <c r="D111" s="244" t="s">
        <v>302</v>
      </c>
      <c r="E111" s="243" t="s">
        <v>659</v>
      </c>
      <c r="F111" s="243" t="s">
        <v>677</v>
      </c>
      <c r="G111" s="243"/>
      <c r="H111" s="243"/>
      <c r="I111" s="251">
        <v>1.1000000000000001</v>
      </c>
      <c r="J111" s="247"/>
      <c r="K111" s="72"/>
      <c r="L111" s="72"/>
      <c r="M111" s="72"/>
      <c r="N111" s="72"/>
      <c r="O111" s="72"/>
      <c r="P111" s="72"/>
      <c r="Q111" s="72"/>
      <c r="R111" s="72"/>
      <c r="S111" s="72"/>
      <c r="T111" s="72"/>
      <c r="U111" s="72"/>
      <c r="V111" s="72"/>
      <c r="W111" s="72"/>
      <c r="X111" s="72"/>
      <c r="Y111" s="72"/>
      <c r="Z111" s="72"/>
    </row>
    <row r="112" spans="1:26" ht="37.5">
      <c r="A112" s="243" t="s">
        <v>282</v>
      </c>
      <c r="B112" s="243" t="s">
        <v>839</v>
      </c>
      <c r="C112" s="243" t="s">
        <v>299</v>
      </c>
      <c r="D112" s="244" t="s">
        <v>300</v>
      </c>
      <c r="E112" s="243" t="s">
        <v>659</v>
      </c>
      <c r="F112" s="243" t="s">
        <v>677</v>
      </c>
      <c r="G112" s="247" t="s">
        <v>629</v>
      </c>
      <c r="H112" s="247"/>
      <c r="I112" s="251">
        <v>1.1000000000000001</v>
      </c>
      <c r="J112" s="247"/>
      <c r="K112" s="72"/>
      <c r="L112" s="72"/>
      <c r="M112" s="72"/>
      <c r="N112" s="72"/>
      <c r="O112" s="72"/>
      <c r="P112" s="72"/>
      <c r="Q112" s="72"/>
      <c r="R112" s="72"/>
      <c r="S112" s="72"/>
      <c r="T112" s="72"/>
      <c r="U112" s="72"/>
      <c r="V112" s="72"/>
      <c r="W112" s="72"/>
      <c r="X112" s="72"/>
      <c r="Y112" s="72"/>
      <c r="Z112" s="72"/>
    </row>
    <row r="113" spans="1:26" ht="37.5">
      <c r="A113" s="243" t="s">
        <v>282</v>
      </c>
      <c r="B113" s="243" t="s">
        <v>840</v>
      </c>
      <c r="C113" s="243" t="s">
        <v>801</v>
      </c>
      <c r="D113" s="244" t="s">
        <v>802</v>
      </c>
      <c r="E113" s="243" t="s">
        <v>659</v>
      </c>
      <c r="F113" s="243" t="s">
        <v>677</v>
      </c>
      <c r="G113" s="247" t="s">
        <v>662</v>
      </c>
      <c r="H113" s="247"/>
      <c r="I113" s="251">
        <v>1.1000000000000001</v>
      </c>
      <c r="J113" s="247"/>
      <c r="K113" s="72"/>
      <c r="L113" s="72"/>
      <c r="M113" s="72"/>
      <c r="N113" s="72"/>
      <c r="O113" s="72"/>
      <c r="P113" s="72"/>
      <c r="Q113" s="72"/>
      <c r="R113" s="72"/>
      <c r="S113" s="72"/>
      <c r="T113" s="72"/>
      <c r="U113" s="72"/>
      <c r="V113" s="72"/>
      <c r="W113" s="72"/>
      <c r="X113" s="72"/>
      <c r="Y113" s="72"/>
      <c r="Z113" s="72"/>
    </row>
    <row r="114" spans="1:26" ht="12.5">
      <c r="A114" s="243" t="s">
        <v>282</v>
      </c>
      <c r="B114" s="243" t="s">
        <v>841</v>
      </c>
      <c r="C114" s="243" t="s">
        <v>273</v>
      </c>
      <c r="D114" s="244" t="s">
        <v>804</v>
      </c>
      <c r="E114" s="243" t="s">
        <v>659</v>
      </c>
      <c r="F114" s="243" t="s">
        <v>677</v>
      </c>
      <c r="G114" s="247" t="s">
        <v>662</v>
      </c>
      <c r="H114" s="247"/>
      <c r="I114" s="251">
        <v>1.1000000000000001</v>
      </c>
      <c r="J114" s="247"/>
      <c r="K114" s="72"/>
      <c r="L114" s="72"/>
      <c r="M114" s="72"/>
      <c r="N114" s="72"/>
      <c r="O114" s="72"/>
      <c r="P114" s="72"/>
      <c r="Q114" s="72"/>
      <c r="R114" s="72"/>
      <c r="S114" s="72"/>
      <c r="T114" s="72"/>
      <c r="U114" s="72"/>
      <c r="V114" s="72"/>
      <c r="W114" s="72"/>
      <c r="X114" s="72"/>
      <c r="Y114" s="72"/>
      <c r="Z114" s="72"/>
    </row>
    <row r="115" spans="1:26" ht="50">
      <c r="A115" s="243" t="s">
        <v>282</v>
      </c>
      <c r="B115" s="243" t="s">
        <v>842</v>
      </c>
      <c r="C115" s="243" t="s">
        <v>806</v>
      </c>
      <c r="D115" s="244" t="s">
        <v>807</v>
      </c>
      <c r="E115" s="243" t="s">
        <v>659</v>
      </c>
      <c r="F115" s="243" t="s">
        <v>677</v>
      </c>
      <c r="G115" s="247"/>
      <c r="H115" s="253" t="s">
        <v>808</v>
      </c>
      <c r="I115" s="251">
        <v>1.1000000000000001</v>
      </c>
      <c r="J115" s="247"/>
      <c r="K115" s="72"/>
      <c r="L115" s="72"/>
      <c r="M115" s="72"/>
      <c r="N115" s="72"/>
      <c r="O115" s="72"/>
      <c r="P115" s="72"/>
      <c r="Q115" s="72"/>
      <c r="R115" s="72"/>
      <c r="S115" s="72"/>
      <c r="T115" s="72"/>
      <c r="U115" s="72"/>
      <c r="V115" s="72"/>
      <c r="W115" s="72"/>
      <c r="X115" s="72"/>
      <c r="Y115" s="72"/>
      <c r="Z115" s="72"/>
    </row>
    <row r="116" spans="1:26" ht="62.5">
      <c r="A116" s="243" t="s">
        <v>282</v>
      </c>
      <c r="B116" s="243" t="s">
        <v>843</v>
      </c>
      <c r="C116" s="243" t="s">
        <v>810</v>
      </c>
      <c r="D116" s="244" t="s">
        <v>811</v>
      </c>
      <c r="E116" s="243" t="s">
        <v>659</v>
      </c>
      <c r="F116" s="243" t="s">
        <v>677</v>
      </c>
      <c r="G116" s="247"/>
      <c r="H116" s="243" t="s">
        <v>812</v>
      </c>
      <c r="I116" s="251">
        <v>1.1000000000000001</v>
      </c>
      <c r="J116" s="247"/>
      <c r="K116" s="72"/>
      <c r="L116" s="72"/>
      <c r="M116" s="72"/>
      <c r="N116" s="72"/>
      <c r="O116" s="72"/>
      <c r="P116" s="72"/>
      <c r="Q116" s="72"/>
      <c r="R116" s="72"/>
      <c r="S116" s="72"/>
      <c r="T116" s="72"/>
      <c r="U116" s="72"/>
      <c r="V116" s="72"/>
      <c r="W116" s="72"/>
      <c r="X116" s="72"/>
      <c r="Y116" s="72"/>
      <c r="Z116" s="72"/>
    </row>
    <row r="117" spans="1:26" ht="12.5">
      <c r="A117" s="243"/>
      <c r="B117" s="243" t="s">
        <v>303</v>
      </c>
      <c r="C117" s="243" t="s">
        <v>304</v>
      </c>
      <c r="D117" s="244" t="s">
        <v>305</v>
      </c>
      <c r="E117" s="243" t="s">
        <v>675</v>
      </c>
      <c r="F117" s="243" t="s">
        <v>677</v>
      </c>
      <c r="G117" s="247"/>
      <c r="H117" s="247"/>
      <c r="I117" s="247"/>
      <c r="J117" s="247"/>
      <c r="K117" s="72"/>
      <c r="L117" s="72"/>
      <c r="M117" s="72"/>
      <c r="N117" s="72"/>
      <c r="O117" s="72"/>
      <c r="P117" s="72"/>
      <c r="Q117" s="72"/>
      <c r="R117" s="72"/>
      <c r="S117" s="72"/>
      <c r="T117" s="72"/>
      <c r="U117" s="72"/>
      <c r="V117" s="72"/>
      <c r="W117" s="72"/>
      <c r="X117" s="72"/>
      <c r="Y117" s="72"/>
      <c r="Z117" s="72"/>
    </row>
    <row r="118" spans="1:26" ht="37.5">
      <c r="A118" s="243"/>
      <c r="B118" s="243" t="s">
        <v>303</v>
      </c>
      <c r="C118" s="243" t="s">
        <v>304</v>
      </c>
      <c r="D118" s="244" t="s">
        <v>844</v>
      </c>
      <c r="E118" s="243" t="s">
        <v>675</v>
      </c>
      <c r="F118" s="243" t="s">
        <v>677</v>
      </c>
      <c r="G118" s="247"/>
      <c r="H118" s="247"/>
      <c r="I118" s="247"/>
      <c r="J118" s="247"/>
      <c r="K118" s="72"/>
      <c r="L118" s="72"/>
      <c r="M118" s="72"/>
      <c r="N118" s="72"/>
      <c r="O118" s="72"/>
      <c r="P118" s="72"/>
      <c r="Q118" s="72"/>
      <c r="R118" s="72"/>
      <c r="S118" s="72"/>
      <c r="T118" s="72"/>
      <c r="U118" s="72"/>
      <c r="V118" s="72"/>
      <c r="W118" s="72"/>
      <c r="X118" s="72"/>
      <c r="Y118" s="72"/>
      <c r="Z118" s="72"/>
    </row>
    <row r="119" spans="1:26" ht="25">
      <c r="A119" s="243" t="s">
        <v>303</v>
      </c>
      <c r="B119" s="243" t="s">
        <v>119</v>
      </c>
      <c r="C119" s="243" t="s">
        <v>120</v>
      </c>
      <c r="D119" s="244" t="s">
        <v>121</v>
      </c>
      <c r="E119" s="243" t="s">
        <v>685</v>
      </c>
      <c r="F119" s="243" t="s">
        <v>660</v>
      </c>
      <c r="G119" s="243"/>
      <c r="H119" s="243"/>
      <c r="I119" s="247"/>
      <c r="J119" s="247"/>
      <c r="K119" s="72"/>
      <c r="L119" s="72"/>
      <c r="M119" s="72"/>
      <c r="N119" s="72"/>
      <c r="O119" s="72"/>
      <c r="P119" s="72"/>
      <c r="Q119" s="72"/>
      <c r="R119" s="72"/>
      <c r="S119" s="72"/>
      <c r="T119" s="72"/>
      <c r="U119" s="72"/>
      <c r="V119" s="72"/>
      <c r="W119" s="72"/>
      <c r="X119" s="72"/>
      <c r="Y119" s="72"/>
      <c r="Z119" s="72"/>
    </row>
    <row r="120" spans="1:26" ht="37.5">
      <c r="A120" s="243" t="s">
        <v>303</v>
      </c>
      <c r="B120" s="243" t="s">
        <v>36</v>
      </c>
      <c r="C120" s="243" t="s">
        <v>306</v>
      </c>
      <c r="D120" s="244" t="s">
        <v>307</v>
      </c>
      <c r="E120" s="243" t="s">
        <v>659</v>
      </c>
      <c r="F120" s="243" t="s">
        <v>677</v>
      </c>
      <c r="G120" s="247"/>
      <c r="H120" s="247"/>
      <c r="I120" s="247"/>
      <c r="J120" s="247"/>
      <c r="K120" s="72"/>
      <c r="L120" s="72"/>
      <c r="M120" s="72"/>
      <c r="N120" s="72"/>
      <c r="O120" s="72"/>
      <c r="P120" s="72"/>
      <c r="Q120" s="72"/>
      <c r="R120" s="72"/>
      <c r="S120" s="72"/>
      <c r="T120" s="72"/>
      <c r="U120" s="72"/>
      <c r="V120" s="72"/>
      <c r="W120" s="72"/>
      <c r="X120" s="72"/>
      <c r="Y120" s="72"/>
      <c r="Z120" s="72"/>
    </row>
    <row r="121" spans="1:26" ht="50">
      <c r="A121" s="243" t="s">
        <v>303</v>
      </c>
      <c r="B121" s="243" t="s">
        <v>308</v>
      </c>
      <c r="C121" s="243" t="s">
        <v>309</v>
      </c>
      <c r="D121" s="244" t="s">
        <v>310</v>
      </c>
      <c r="E121" s="243" t="s">
        <v>659</v>
      </c>
      <c r="F121" s="243" t="s">
        <v>677</v>
      </c>
      <c r="G121" s="247"/>
      <c r="H121" s="247"/>
      <c r="I121" s="247"/>
      <c r="J121" s="247"/>
      <c r="K121" s="72"/>
      <c r="L121" s="72"/>
      <c r="M121" s="72"/>
      <c r="N121" s="72"/>
      <c r="O121" s="72"/>
      <c r="P121" s="72"/>
      <c r="Q121" s="72"/>
      <c r="R121" s="72"/>
      <c r="S121" s="72"/>
      <c r="T121" s="72"/>
      <c r="U121" s="72"/>
      <c r="V121" s="72"/>
      <c r="W121" s="72"/>
      <c r="X121" s="72"/>
      <c r="Y121" s="72"/>
      <c r="Z121" s="72"/>
    </row>
    <row r="122" spans="1:26" ht="25">
      <c r="A122" s="243" t="s">
        <v>303</v>
      </c>
      <c r="B122" s="243" t="s">
        <v>317</v>
      </c>
      <c r="C122" s="243" t="s">
        <v>318</v>
      </c>
      <c r="D122" s="244" t="s">
        <v>319</v>
      </c>
      <c r="E122" s="243" t="s">
        <v>659</v>
      </c>
      <c r="F122" s="243" t="s">
        <v>677</v>
      </c>
      <c r="G122" s="247" t="s">
        <v>845</v>
      </c>
      <c r="H122" s="249" t="s">
        <v>846</v>
      </c>
      <c r="I122" s="247"/>
      <c r="J122" s="247"/>
      <c r="K122" s="72"/>
      <c r="L122" s="72"/>
      <c r="M122" s="72"/>
      <c r="N122" s="72"/>
      <c r="O122" s="72"/>
      <c r="P122" s="72"/>
      <c r="Q122" s="72"/>
      <c r="R122" s="72"/>
      <c r="S122" s="72"/>
      <c r="T122" s="72"/>
      <c r="U122" s="72"/>
      <c r="V122" s="72"/>
      <c r="W122" s="72"/>
      <c r="X122" s="72"/>
      <c r="Y122" s="72"/>
      <c r="Z122" s="72"/>
    </row>
    <row r="123" spans="1:26" ht="25">
      <c r="A123" s="243" t="s">
        <v>303</v>
      </c>
      <c r="B123" s="243" t="s">
        <v>847</v>
      </c>
      <c r="C123" s="243" t="s">
        <v>848</v>
      </c>
      <c r="D123" s="244" t="s">
        <v>849</v>
      </c>
      <c r="E123" s="243" t="s">
        <v>675</v>
      </c>
      <c r="F123" s="243" t="s">
        <v>677</v>
      </c>
      <c r="G123" s="247"/>
      <c r="H123" s="247"/>
      <c r="I123" s="247"/>
      <c r="J123" s="247"/>
      <c r="K123" s="72"/>
      <c r="L123" s="72"/>
      <c r="M123" s="72"/>
      <c r="N123" s="72"/>
      <c r="O123" s="72"/>
      <c r="P123" s="72"/>
      <c r="Q123" s="72"/>
      <c r="R123" s="72"/>
      <c r="S123" s="72"/>
      <c r="T123" s="72"/>
      <c r="U123" s="72"/>
      <c r="V123" s="72"/>
      <c r="W123" s="72"/>
      <c r="X123" s="72"/>
      <c r="Y123" s="72"/>
      <c r="Z123" s="72"/>
    </row>
    <row r="124" spans="1:26" ht="25">
      <c r="A124" s="243" t="s">
        <v>303</v>
      </c>
      <c r="B124" s="243" t="s">
        <v>847</v>
      </c>
      <c r="C124" s="243" t="s">
        <v>735</v>
      </c>
      <c r="D124" s="244" t="s">
        <v>736</v>
      </c>
      <c r="E124" s="243" t="s">
        <v>675</v>
      </c>
      <c r="F124" s="243" t="s">
        <v>677</v>
      </c>
      <c r="G124" s="247"/>
      <c r="H124" s="247"/>
      <c r="I124" s="247"/>
      <c r="J124" s="247"/>
      <c r="K124" s="72"/>
      <c r="L124" s="72"/>
      <c r="M124" s="72"/>
      <c r="N124" s="72"/>
      <c r="O124" s="72"/>
      <c r="P124" s="72"/>
      <c r="Q124" s="72"/>
      <c r="R124" s="72"/>
      <c r="S124" s="72"/>
      <c r="T124" s="72"/>
      <c r="U124" s="72"/>
      <c r="V124" s="72"/>
      <c r="W124" s="72"/>
      <c r="X124" s="72"/>
      <c r="Y124" s="72"/>
      <c r="Z124" s="72"/>
    </row>
    <row r="125" spans="1:26" ht="25">
      <c r="A125" s="243" t="s">
        <v>303</v>
      </c>
      <c r="B125" s="243" t="s">
        <v>850</v>
      </c>
      <c r="C125" s="243" t="s">
        <v>151</v>
      </c>
      <c r="D125" s="244" t="s">
        <v>152</v>
      </c>
      <c r="E125" s="243" t="s">
        <v>659</v>
      </c>
      <c r="F125" s="243" t="s">
        <v>677</v>
      </c>
      <c r="G125" s="247"/>
      <c r="H125" s="247"/>
      <c r="I125" s="247"/>
      <c r="J125" s="247"/>
      <c r="K125" s="72"/>
      <c r="L125" s="72"/>
      <c r="M125" s="72"/>
      <c r="N125" s="72"/>
      <c r="O125" s="72"/>
      <c r="P125" s="72"/>
      <c r="Q125" s="72"/>
      <c r="R125" s="72"/>
      <c r="S125" s="72"/>
      <c r="T125" s="72"/>
      <c r="U125" s="72"/>
      <c r="V125" s="72"/>
      <c r="W125" s="72"/>
      <c r="X125" s="72"/>
      <c r="Y125" s="72"/>
      <c r="Z125" s="72"/>
    </row>
    <row r="126" spans="1:26" ht="25">
      <c r="A126" s="243" t="s">
        <v>303</v>
      </c>
      <c r="B126" s="243" t="s">
        <v>851</v>
      </c>
      <c r="C126" s="243" t="s">
        <v>133</v>
      </c>
      <c r="D126" s="244" t="s">
        <v>134</v>
      </c>
      <c r="E126" s="243" t="s">
        <v>685</v>
      </c>
      <c r="F126" s="243" t="s">
        <v>677</v>
      </c>
      <c r="G126" s="247"/>
      <c r="H126" s="243"/>
      <c r="I126" s="243"/>
      <c r="J126" s="243"/>
      <c r="K126" s="246"/>
      <c r="L126" s="246"/>
      <c r="M126" s="246"/>
      <c r="N126" s="246"/>
      <c r="O126" s="246"/>
      <c r="P126" s="246"/>
      <c r="Q126" s="246"/>
      <c r="R126" s="246"/>
      <c r="S126" s="246"/>
      <c r="T126" s="246"/>
      <c r="U126" s="246"/>
      <c r="V126" s="246"/>
      <c r="W126" s="246"/>
      <c r="X126" s="246"/>
      <c r="Y126" s="246"/>
      <c r="Z126" s="246"/>
    </row>
    <row r="127" spans="1:26" ht="50">
      <c r="A127" s="243" t="s">
        <v>303</v>
      </c>
      <c r="B127" s="243" t="s">
        <v>852</v>
      </c>
      <c r="C127" s="243" t="s">
        <v>198</v>
      </c>
      <c r="D127" s="244" t="s">
        <v>738</v>
      </c>
      <c r="E127" s="243" t="s">
        <v>675</v>
      </c>
      <c r="F127" s="247" t="s">
        <v>677</v>
      </c>
      <c r="G127" s="247"/>
      <c r="H127" s="253" t="s">
        <v>661</v>
      </c>
      <c r="I127" s="251">
        <v>1.1000000000000001</v>
      </c>
      <c r="J127" s="252" t="s">
        <v>739</v>
      </c>
      <c r="K127" s="72"/>
      <c r="L127" s="72"/>
      <c r="M127" s="72"/>
      <c r="N127" s="72"/>
      <c r="O127" s="72"/>
      <c r="P127" s="72"/>
      <c r="Q127" s="72"/>
      <c r="R127" s="72"/>
      <c r="S127" s="72"/>
      <c r="T127" s="72"/>
      <c r="U127" s="72"/>
      <c r="V127" s="72"/>
      <c r="W127" s="72"/>
      <c r="X127" s="72"/>
      <c r="Y127" s="72"/>
      <c r="Z127" s="72"/>
    </row>
    <row r="128" spans="1:26" ht="12.5">
      <c r="A128" s="243" t="s">
        <v>303</v>
      </c>
      <c r="B128" s="243" t="s">
        <v>852</v>
      </c>
      <c r="C128" s="243" t="s">
        <v>680</v>
      </c>
      <c r="D128" s="244" t="s">
        <v>681</v>
      </c>
      <c r="E128" s="243" t="s">
        <v>675</v>
      </c>
      <c r="F128" s="243" t="s">
        <v>677</v>
      </c>
      <c r="G128" s="247"/>
      <c r="H128" s="243"/>
      <c r="I128" s="254">
        <v>1.1000000000000001</v>
      </c>
      <c r="J128" s="247"/>
      <c r="K128" s="72"/>
      <c r="L128" s="72"/>
      <c r="M128" s="72"/>
      <c r="N128" s="72"/>
      <c r="O128" s="72"/>
      <c r="P128" s="72"/>
      <c r="Q128" s="72"/>
      <c r="R128" s="72"/>
      <c r="S128" s="72"/>
      <c r="T128" s="72"/>
      <c r="U128" s="72"/>
      <c r="V128" s="72"/>
      <c r="W128" s="72"/>
      <c r="X128" s="72"/>
      <c r="Y128" s="72"/>
      <c r="Z128" s="72"/>
    </row>
    <row r="129" spans="1:26" ht="62.5">
      <c r="A129" s="243" t="s">
        <v>303</v>
      </c>
      <c r="B129" s="243" t="s">
        <v>853</v>
      </c>
      <c r="C129" s="243" t="s">
        <v>141</v>
      </c>
      <c r="D129" s="244" t="s">
        <v>167</v>
      </c>
      <c r="E129" s="243" t="s">
        <v>659</v>
      </c>
      <c r="F129" s="243" t="s">
        <v>677</v>
      </c>
      <c r="G129" s="247"/>
      <c r="H129" s="253" t="s">
        <v>683</v>
      </c>
      <c r="I129" s="254">
        <v>1.1000000000000001</v>
      </c>
      <c r="J129" s="247"/>
      <c r="K129" s="72"/>
      <c r="L129" s="72"/>
      <c r="M129" s="72"/>
      <c r="N129" s="72"/>
      <c r="O129" s="72"/>
      <c r="P129" s="72"/>
      <c r="Q129" s="72"/>
      <c r="R129" s="72"/>
      <c r="S129" s="72"/>
      <c r="T129" s="72"/>
      <c r="U129" s="72"/>
      <c r="V129" s="72"/>
      <c r="W129" s="72"/>
      <c r="X129" s="72"/>
      <c r="Y129" s="72"/>
      <c r="Z129" s="72"/>
    </row>
    <row r="130" spans="1:26" ht="12.5">
      <c r="A130" s="243" t="s">
        <v>303</v>
      </c>
      <c r="B130" s="243" t="s">
        <v>854</v>
      </c>
      <c r="C130" s="243" t="s">
        <v>129</v>
      </c>
      <c r="D130" s="244" t="s">
        <v>208</v>
      </c>
      <c r="E130" s="243" t="s">
        <v>685</v>
      </c>
      <c r="F130" s="243" t="s">
        <v>677</v>
      </c>
      <c r="G130" s="247"/>
      <c r="H130" s="247"/>
      <c r="I130" s="254">
        <v>1.1000000000000001</v>
      </c>
      <c r="J130" s="247"/>
      <c r="K130" s="72"/>
      <c r="L130" s="72"/>
      <c r="M130" s="72"/>
      <c r="N130" s="72"/>
      <c r="O130" s="72"/>
      <c r="P130" s="72"/>
      <c r="Q130" s="72"/>
      <c r="R130" s="72"/>
      <c r="S130" s="72"/>
      <c r="T130" s="72"/>
      <c r="U130" s="72"/>
      <c r="V130" s="72"/>
      <c r="W130" s="72"/>
      <c r="X130" s="72"/>
      <c r="Y130" s="72"/>
      <c r="Z130" s="72"/>
    </row>
    <row r="131" spans="1:26" ht="12.5">
      <c r="A131" s="243" t="s">
        <v>303</v>
      </c>
      <c r="B131" s="243" t="s">
        <v>855</v>
      </c>
      <c r="C131" s="243" t="s">
        <v>687</v>
      </c>
      <c r="D131" s="244" t="s">
        <v>688</v>
      </c>
      <c r="E131" s="243" t="s">
        <v>659</v>
      </c>
      <c r="F131" s="243" t="s">
        <v>677</v>
      </c>
      <c r="G131" s="243"/>
      <c r="H131" s="243"/>
      <c r="I131" s="254">
        <v>1.1000000000000001</v>
      </c>
      <c r="J131" s="247"/>
      <c r="K131" s="72"/>
      <c r="L131" s="72"/>
      <c r="M131" s="72"/>
      <c r="N131" s="72"/>
      <c r="O131" s="72"/>
      <c r="P131" s="72"/>
      <c r="Q131" s="72"/>
      <c r="R131" s="72"/>
      <c r="S131" s="72"/>
      <c r="T131" s="72"/>
      <c r="U131" s="72"/>
      <c r="V131" s="72"/>
      <c r="W131" s="72"/>
      <c r="X131" s="72"/>
      <c r="Y131" s="72"/>
      <c r="Z131" s="72"/>
    </row>
    <row r="132" spans="1:26" ht="50">
      <c r="A132" s="243" t="s">
        <v>303</v>
      </c>
      <c r="B132" s="243" t="s">
        <v>856</v>
      </c>
      <c r="C132" s="243" t="s">
        <v>690</v>
      </c>
      <c r="D132" s="244" t="s">
        <v>691</v>
      </c>
      <c r="E132" s="243" t="s">
        <v>659</v>
      </c>
      <c r="F132" s="243" t="s">
        <v>677</v>
      </c>
      <c r="G132" s="247" t="s">
        <v>629</v>
      </c>
      <c r="H132" s="253" t="s">
        <v>692</v>
      </c>
      <c r="I132" s="251">
        <v>1.1000000000000001</v>
      </c>
      <c r="J132" s="247"/>
      <c r="K132" s="72"/>
      <c r="L132" s="72"/>
      <c r="M132" s="72"/>
      <c r="N132" s="72"/>
      <c r="O132" s="72"/>
      <c r="P132" s="72"/>
      <c r="Q132" s="72"/>
      <c r="R132" s="72"/>
      <c r="S132" s="72"/>
      <c r="T132" s="72"/>
      <c r="U132" s="72"/>
      <c r="V132" s="72"/>
      <c r="W132" s="72"/>
      <c r="X132" s="72"/>
      <c r="Y132" s="72"/>
      <c r="Z132" s="72"/>
    </row>
    <row r="133" spans="1:26" ht="12.5">
      <c r="A133" s="243" t="s">
        <v>303</v>
      </c>
      <c r="B133" s="243" t="s">
        <v>857</v>
      </c>
      <c r="C133" s="243" t="s">
        <v>367</v>
      </c>
      <c r="D133" s="244" t="s">
        <v>745</v>
      </c>
      <c r="E133" s="243" t="s">
        <v>675</v>
      </c>
      <c r="F133" s="243" t="s">
        <v>677</v>
      </c>
      <c r="G133" s="247"/>
      <c r="H133" s="247"/>
      <c r="I133" s="251">
        <v>1.1000000000000001</v>
      </c>
      <c r="J133" s="252" t="s">
        <v>746</v>
      </c>
      <c r="K133" s="72"/>
      <c r="L133" s="72"/>
      <c r="M133" s="72"/>
      <c r="N133" s="72"/>
      <c r="O133" s="72"/>
      <c r="P133" s="72"/>
      <c r="Q133" s="72"/>
      <c r="R133" s="72"/>
      <c r="S133" s="72"/>
      <c r="T133" s="72"/>
      <c r="U133" s="72"/>
      <c r="V133" s="72"/>
      <c r="W133" s="72"/>
      <c r="X133" s="72"/>
      <c r="Y133" s="72"/>
      <c r="Z133" s="72"/>
    </row>
    <row r="134" spans="1:26" ht="12.5">
      <c r="A134" s="243" t="s">
        <v>303</v>
      </c>
      <c r="B134" s="243" t="s">
        <v>857</v>
      </c>
      <c r="C134" s="243" t="s">
        <v>367</v>
      </c>
      <c r="D134" s="244" t="s">
        <v>701</v>
      </c>
      <c r="E134" s="243" t="s">
        <v>675</v>
      </c>
      <c r="F134" s="243" t="s">
        <v>677</v>
      </c>
      <c r="G134" s="247"/>
      <c r="H134" s="247"/>
      <c r="I134" s="251">
        <v>1.1000000000000001</v>
      </c>
      <c r="J134" s="247"/>
      <c r="K134" s="72"/>
      <c r="L134" s="72"/>
      <c r="M134" s="72"/>
      <c r="N134" s="72"/>
      <c r="O134" s="72"/>
      <c r="P134" s="72"/>
      <c r="Q134" s="72"/>
      <c r="R134" s="72"/>
      <c r="S134" s="72"/>
      <c r="T134" s="72"/>
      <c r="U134" s="72"/>
      <c r="V134" s="72"/>
      <c r="W134" s="72"/>
      <c r="X134" s="72"/>
      <c r="Y134" s="72"/>
      <c r="Z134" s="72"/>
    </row>
    <row r="135" spans="1:26" ht="12.5">
      <c r="A135" s="243" t="s">
        <v>303</v>
      </c>
      <c r="B135" s="243" t="s">
        <v>858</v>
      </c>
      <c r="C135" s="243" t="s">
        <v>703</v>
      </c>
      <c r="D135" s="244" t="s">
        <v>704</v>
      </c>
      <c r="E135" s="243" t="s">
        <v>659</v>
      </c>
      <c r="F135" s="243" t="s">
        <v>677</v>
      </c>
      <c r="G135" s="247"/>
      <c r="H135" s="247"/>
      <c r="I135" s="251">
        <v>1.1000000000000001</v>
      </c>
      <c r="J135" s="247"/>
      <c r="K135" s="72"/>
      <c r="L135" s="72"/>
      <c r="M135" s="72"/>
      <c r="N135" s="72"/>
      <c r="O135" s="72"/>
      <c r="P135" s="72"/>
      <c r="Q135" s="72"/>
      <c r="R135" s="72"/>
      <c r="S135" s="72"/>
      <c r="T135" s="72"/>
      <c r="U135" s="72"/>
      <c r="V135" s="72"/>
      <c r="W135" s="72"/>
      <c r="X135" s="72"/>
      <c r="Y135" s="72"/>
      <c r="Z135" s="72"/>
    </row>
    <row r="136" spans="1:26" ht="12.5">
      <c r="A136" s="243" t="s">
        <v>303</v>
      </c>
      <c r="B136" s="243" t="s">
        <v>859</v>
      </c>
      <c r="C136" s="243" t="s">
        <v>706</v>
      </c>
      <c r="D136" s="244" t="s">
        <v>707</v>
      </c>
      <c r="E136" s="243" t="s">
        <v>659</v>
      </c>
      <c r="F136" s="243" t="s">
        <v>677</v>
      </c>
      <c r="G136" s="247"/>
      <c r="H136" s="247"/>
      <c r="I136" s="251">
        <v>1.1000000000000001</v>
      </c>
      <c r="J136" s="247"/>
      <c r="K136" s="72"/>
      <c r="L136" s="72"/>
      <c r="M136" s="72"/>
      <c r="N136" s="72"/>
      <c r="O136" s="72"/>
      <c r="P136" s="72"/>
      <c r="Q136" s="72"/>
      <c r="R136" s="72"/>
      <c r="S136" s="72"/>
      <c r="T136" s="72"/>
      <c r="U136" s="72"/>
      <c r="V136" s="72"/>
      <c r="W136" s="72"/>
      <c r="X136" s="72"/>
      <c r="Y136" s="72"/>
      <c r="Z136" s="72"/>
    </row>
    <row r="137" spans="1:26" ht="12.5">
      <c r="A137" s="243" t="s">
        <v>303</v>
      </c>
      <c r="B137" s="243" t="s">
        <v>860</v>
      </c>
      <c r="C137" s="243" t="s">
        <v>370</v>
      </c>
      <c r="D137" s="244" t="s">
        <v>371</v>
      </c>
      <c r="E137" s="243" t="s">
        <v>659</v>
      </c>
      <c r="F137" s="243" t="s">
        <v>677</v>
      </c>
      <c r="G137" s="243"/>
      <c r="H137" s="247"/>
      <c r="I137" s="251">
        <v>1.1000000000000001</v>
      </c>
      <c r="J137" s="247"/>
      <c r="K137" s="72"/>
      <c r="L137" s="72"/>
      <c r="M137" s="72"/>
      <c r="N137" s="72"/>
      <c r="O137" s="72"/>
      <c r="P137" s="72"/>
      <c r="Q137" s="72"/>
      <c r="R137" s="72"/>
      <c r="S137" s="72"/>
      <c r="T137" s="72"/>
      <c r="U137" s="72"/>
      <c r="V137" s="72"/>
      <c r="W137" s="72"/>
      <c r="X137" s="72"/>
      <c r="Y137" s="72"/>
      <c r="Z137" s="72"/>
    </row>
    <row r="138" spans="1:26" ht="12.5">
      <c r="A138" s="243" t="s">
        <v>303</v>
      </c>
      <c r="B138" s="243" t="s">
        <v>861</v>
      </c>
      <c r="C138" s="243" t="s">
        <v>710</v>
      </c>
      <c r="D138" s="244" t="s">
        <v>711</v>
      </c>
      <c r="E138" s="243" t="s">
        <v>659</v>
      </c>
      <c r="F138" s="243" t="s">
        <v>677</v>
      </c>
      <c r="G138" s="247"/>
      <c r="H138" s="247"/>
      <c r="I138" s="251">
        <v>1.1000000000000001</v>
      </c>
      <c r="J138" s="247"/>
      <c r="K138" s="72"/>
      <c r="L138" s="72"/>
      <c r="M138" s="72"/>
      <c r="N138" s="72"/>
      <c r="O138" s="72"/>
      <c r="P138" s="72"/>
      <c r="Q138" s="72"/>
      <c r="R138" s="72"/>
      <c r="S138" s="72"/>
      <c r="T138" s="72"/>
      <c r="U138" s="72"/>
      <c r="V138" s="72"/>
      <c r="W138" s="72"/>
      <c r="X138" s="72"/>
      <c r="Y138" s="72"/>
      <c r="Z138" s="72"/>
    </row>
    <row r="139" spans="1:26" ht="12.5">
      <c r="A139" s="243" t="s">
        <v>303</v>
      </c>
      <c r="B139" s="243" t="s">
        <v>862</v>
      </c>
      <c r="C139" s="243" t="s">
        <v>373</v>
      </c>
      <c r="D139" s="244" t="s">
        <v>374</v>
      </c>
      <c r="E139" s="243" t="s">
        <v>659</v>
      </c>
      <c r="F139" s="247" t="s">
        <v>677</v>
      </c>
      <c r="G139" s="247"/>
      <c r="H139" s="247"/>
      <c r="I139" s="251">
        <v>1.1000000000000001</v>
      </c>
      <c r="J139" s="247"/>
      <c r="K139" s="72"/>
      <c r="L139" s="72"/>
      <c r="M139" s="72"/>
      <c r="N139" s="72"/>
      <c r="O139" s="72"/>
      <c r="P139" s="72"/>
      <c r="Q139" s="72"/>
      <c r="R139" s="72"/>
      <c r="S139" s="72"/>
      <c r="T139" s="72"/>
      <c r="U139" s="72"/>
      <c r="V139" s="72"/>
      <c r="W139" s="72"/>
      <c r="X139" s="72"/>
      <c r="Y139" s="72"/>
      <c r="Z139" s="72"/>
    </row>
    <row r="140" spans="1:26" ht="62.5">
      <c r="A140" s="243" t="s">
        <v>303</v>
      </c>
      <c r="B140" s="243" t="s">
        <v>863</v>
      </c>
      <c r="C140" s="243" t="s">
        <v>694</v>
      </c>
      <c r="D140" s="244" t="s">
        <v>753</v>
      </c>
      <c r="E140" s="243" t="s">
        <v>663</v>
      </c>
      <c r="F140" s="243" t="s">
        <v>672</v>
      </c>
      <c r="G140" s="247"/>
      <c r="H140" s="253" t="s">
        <v>661</v>
      </c>
      <c r="I140" s="251">
        <v>1.1000000000000001</v>
      </c>
      <c r="J140" s="252" t="s">
        <v>754</v>
      </c>
      <c r="K140" s="72"/>
      <c r="L140" s="72"/>
      <c r="M140" s="72"/>
      <c r="N140" s="72"/>
      <c r="O140" s="72"/>
      <c r="P140" s="72"/>
      <c r="Q140" s="72"/>
      <c r="R140" s="72"/>
      <c r="S140" s="72"/>
      <c r="T140" s="72"/>
      <c r="U140" s="72"/>
      <c r="V140" s="72"/>
      <c r="W140" s="72"/>
      <c r="X140" s="72"/>
      <c r="Y140" s="72"/>
      <c r="Z140" s="72"/>
    </row>
    <row r="141" spans="1:26" ht="12.5">
      <c r="A141" s="243"/>
      <c r="B141" s="243" t="s">
        <v>863</v>
      </c>
      <c r="C141" s="243" t="s">
        <v>680</v>
      </c>
      <c r="D141" s="244" t="s">
        <v>681</v>
      </c>
      <c r="E141" s="243" t="s">
        <v>675</v>
      </c>
      <c r="F141" s="243"/>
      <c r="G141" s="247"/>
      <c r="H141" s="247"/>
      <c r="I141" s="247"/>
      <c r="J141" s="247"/>
      <c r="K141" s="72"/>
      <c r="L141" s="72"/>
      <c r="M141" s="72"/>
      <c r="N141" s="72"/>
      <c r="O141" s="72"/>
      <c r="P141" s="72"/>
      <c r="Q141" s="72"/>
      <c r="R141" s="72"/>
      <c r="S141" s="72"/>
      <c r="T141" s="72"/>
      <c r="U141" s="72"/>
      <c r="V141" s="72"/>
      <c r="W141" s="72"/>
      <c r="X141" s="72"/>
      <c r="Y141" s="72"/>
      <c r="Z141" s="72"/>
    </row>
    <row r="142" spans="1:26" ht="62.5">
      <c r="A142" s="243" t="s">
        <v>303</v>
      </c>
      <c r="B142" s="243" t="s">
        <v>864</v>
      </c>
      <c r="C142" s="243" t="s">
        <v>141</v>
      </c>
      <c r="D142" s="244" t="s">
        <v>167</v>
      </c>
      <c r="E142" s="243" t="s">
        <v>659</v>
      </c>
      <c r="F142" s="243" t="s">
        <v>677</v>
      </c>
      <c r="G142" s="247"/>
      <c r="H142" s="253" t="s">
        <v>683</v>
      </c>
      <c r="I142" s="251">
        <v>1.1000000000000001</v>
      </c>
      <c r="J142" s="247"/>
      <c r="K142" s="72"/>
      <c r="L142" s="72"/>
      <c r="M142" s="72"/>
      <c r="N142" s="72"/>
      <c r="O142" s="72"/>
      <c r="P142" s="72"/>
      <c r="Q142" s="72"/>
      <c r="R142" s="72"/>
      <c r="S142" s="72"/>
      <c r="T142" s="72"/>
      <c r="U142" s="72"/>
      <c r="V142" s="72"/>
      <c r="W142" s="72"/>
      <c r="X142" s="72"/>
      <c r="Y142" s="72"/>
      <c r="Z142" s="72"/>
    </row>
    <row r="143" spans="1:26" ht="12.5">
      <c r="A143" s="243" t="s">
        <v>303</v>
      </c>
      <c r="B143" s="243" t="s">
        <v>865</v>
      </c>
      <c r="C143" s="243" t="s">
        <v>129</v>
      </c>
      <c r="D143" s="244" t="s">
        <v>208</v>
      </c>
      <c r="E143" s="243" t="s">
        <v>685</v>
      </c>
      <c r="F143" s="243" t="s">
        <v>677</v>
      </c>
      <c r="G143" s="247"/>
      <c r="H143" s="243"/>
      <c r="I143" s="251">
        <v>1.1000000000000001</v>
      </c>
      <c r="J143" s="247"/>
      <c r="K143" s="72"/>
      <c r="L143" s="72"/>
      <c r="M143" s="72"/>
      <c r="N143" s="72"/>
      <c r="O143" s="72"/>
      <c r="P143" s="72"/>
      <c r="Q143" s="72"/>
      <c r="R143" s="72"/>
      <c r="S143" s="72"/>
      <c r="T143" s="72"/>
      <c r="U143" s="72"/>
      <c r="V143" s="72"/>
      <c r="W143" s="72"/>
      <c r="X143" s="72"/>
      <c r="Y143" s="72"/>
      <c r="Z143" s="72"/>
    </row>
    <row r="144" spans="1:26" ht="12.5">
      <c r="A144" s="243" t="s">
        <v>303</v>
      </c>
      <c r="B144" s="243" t="s">
        <v>866</v>
      </c>
      <c r="C144" s="243" t="s">
        <v>687</v>
      </c>
      <c r="D144" s="244" t="s">
        <v>688</v>
      </c>
      <c r="E144" s="243" t="s">
        <v>659</v>
      </c>
      <c r="F144" s="243" t="s">
        <v>677</v>
      </c>
      <c r="G144" s="247"/>
      <c r="H144" s="247"/>
      <c r="I144" s="251">
        <v>1.1000000000000001</v>
      </c>
      <c r="J144" s="247"/>
      <c r="K144" s="72"/>
      <c r="L144" s="72"/>
      <c r="M144" s="72"/>
      <c r="N144" s="72"/>
      <c r="O144" s="72"/>
      <c r="P144" s="72"/>
      <c r="Q144" s="72"/>
      <c r="R144" s="72"/>
      <c r="S144" s="72"/>
      <c r="T144" s="72"/>
      <c r="U144" s="72"/>
      <c r="V144" s="72"/>
      <c r="W144" s="72"/>
      <c r="X144" s="72"/>
      <c r="Y144" s="72"/>
      <c r="Z144" s="72"/>
    </row>
    <row r="145" spans="1:26" ht="50">
      <c r="A145" s="243" t="s">
        <v>303</v>
      </c>
      <c r="B145" s="243" t="s">
        <v>867</v>
      </c>
      <c r="C145" s="243" t="s">
        <v>690</v>
      </c>
      <c r="D145" s="244" t="s">
        <v>691</v>
      </c>
      <c r="E145" s="243" t="s">
        <v>659</v>
      </c>
      <c r="F145" s="243" t="s">
        <v>677</v>
      </c>
      <c r="G145" s="247" t="s">
        <v>629</v>
      </c>
      <c r="H145" s="253" t="s">
        <v>692</v>
      </c>
      <c r="I145" s="251">
        <v>1.1000000000000001</v>
      </c>
      <c r="J145" s="247"/>
      <c r="K145" s="72"/>
      <c r="L145" s="72"/>
      <c r="M145" s="72"/>
      <c r="N145" s="72"/>
      <c r="O145" s="72"/>
      <c r="P145" s="72"/>
      <c r="Q145" s="72"/>
      <c r="R145" s="72"/>
      <c r="S145" s="72"/>
      <c r="T145" s="72"/>
      <c r="U145" s="72"/>
      <c r="V145" s="72"/>
      <c r="W145" s="72"/>
      <c r="X145" s="72"/>
      <c r="Y145" s="72"/>
      <c r="Z145" s="72"/>
    </row>
    <row r="146" spans="1:26" ht="12.5">
      <c r="A146" s="243" t="s">
        <v>303</v>
      </c>
      <c r="B146" s="243" t="s">
        <v>868</v>
      </c>
      <c r="C146" s="243" t="s">
        <v>714</v>
      </c>
      <c r="D146" s="244" t="s">
        <v>745</v>
      </c>
      <c r="E146" s="243" t="s">
        <v>675</v>
      </c>
      <c r="F146" s="243" t="s">
        <v>677</v>
      </c>
      <c r="G146" s="243"/>
      <c r="H146" s="247"/>
      <c r="I146" s="251">
        <v>1.1000000000000001</v>
      </c>
      <c r="J146" s="252" t="s">
        <v>760</v>
      </c>
      <c r="K146" s="72"/>
      <c r="L146" s="72"/>
      <c r="M146" s="72"/>
      <c r="N146" s="72"/>
      <c r="O146" s="72"/>
      <c r="P146" s="72"/>
      <c r="Q146" s="72"/>
      <c r="R146" s="72"/>
      <c r="S146" s="72"/>
      <c r="T146" s="72"/>
      <c r="U146" s="72"/>
      <c r="V146" s="72"/>
      <c r="W146" s="72"/>
      <c r="X146" s="72"/>
      <c r="Y146" s="72"/>
      <c r="Z146" s="72"/>
    </row>
    <row r="147" spans="1:26" ht="25">
      <c r="A147" s="243" t="s">
        <v>303</v>
      </c>
      <c r="B147" s="243" t="s">
        <v>868</v>
      </c>
      <c r="C147" s="243" t="s">
        <v>714</v>
      </c>
      <c r="D147" s="244" t="s">
        <v>716</v>
      </c>
      <c r="E147" s="243" t="s">
        <v>675</v>
      </c>
      <c r="F147" s="243" t="s">
        <v>677</v>
      </c>
      <c r="G147" s="247"/>
      <c r="H147" s="243"/>
      <c r="I147" s="251">
        <v>1.1000000000000001</v>
      </c>
      <c r="J147" s="247"/>
      <c r="K147" s="72"/>
      <c r="L147" s="72"/>
      <c r="M147" s="72"/>
      <c r="N147" s="72"/>
      <c r="O147" s="72"/>
      <c r="P147" s="72"/>
      <c r="Q147" s="72"/>
      <c r="R147" s="72"/>
      <c r="S147" s="72"/>
      <c r="T147" s="72"/>
      <c r="U147" s="72"/>
      <c r="V147" s="72"/>
      <c r="W147" s="72"/>
      <c r="X147" s="72"/>
      <c r="Y147" s="72"/>
      <c r="Z147" s="72"/>
    </row>
    <row r="148" spans="1:26" ht="25">
      <c r="A148" s="243" t="s">
        <v>303</v>
      </c>
      <c r="B148" s="243" t="s">
        <v>869</v>
      </c>
      <c r="C148" s="243" t="s">
        <v>204</v>
      </c>
      <c r="D148" s="244" t="s">
        <v>718</v>
      </c>
      <c r="E148" s="243" t="s">
        <v>659</v>
      </c>
      <c r="F148" s="247" t="s">
        <v>677</v>
      </c>
      <c r="G148" s="247"/>
      <c r="H148" s="247"/>
      <c r="I148" s="251">
        <v>1.1000000000000001</v>
      </c>
      <c r="J148" s="247"/>
      <c r="K148" s="72"/>
      <c r="L148" s="72"/>
      <c r="M148" s="72"/>
      <c r="N148" s="72"/>
      <c r="O148" s="72"/>
      <c r="P148" s="72"/>
      <c r="Q148" s="72"/>
      <c r="R148" s="72"/>
      <c r="S148" s="72"/>
      <c r="T148" s="72"/>
      <c r="U148" s="72"/>
      <c r="V148" s="72"/>
      <c r="W148" s="72"/>
      <c r="X148" s="72"/>
      <c r="Y148" s="72"/>
      <c r="Z148" s="72"/>
    </row>
    <row r="149" spans="1:26" ht="12.5">
      <c r="A149" s="243" t="s">
        <v>303</v>
      </c>
      <c r="B149" s="243" t="s">
        <v>870</v>
      </c>
      <c r="C149" s="243" t="s">
        <v>720</v>
      </c>
      <c r="D149" s="244" t="s">
        <v>721</v>
      </c>
      <c r="E149" s="243" t="s">
        <v>659</v>
      </c>
      <c r="F149" s="243" t="s">
        <v>677</v>
      </c>
      <c r="G149" s="247"/>
      <c r="H149" s="243"/>
      <c r="I149" s="251">
        <v>1.1000000000000001</v>
      </c>
      <c r="J149" s="247"/>
      <c r="K149" s="72"/>
      <c r="L149" s="72"/>
      <c r="M149" s="72"/>
      <c r="N149" s="72"/>
      <c r="O149" s="72"/>
      <c r="P149" s="72"/>
      <c r="Q149" s="72"/>
      <c r="R149" s="72"/>
      <c r="S149" s="72"/>
      <c r="T149" s="72"/>
      <c r="U149" s="72"/>
      <c r="V149" s="72"/>
      <c r="W149" s="72"/>
      <c r="X149" s="72"/>
      <c r="Y149" s="72"/>
      <c r="Z149" s="72"/>
    </row>
    <row r="150" spans="1:26" ht="25">
      <c r="A150" s="243" t="s">
        <v>303</v>
      </c>
      <c r="B150" s="243" t="s">
        <v>871</v>
      </c>
      <c r="C150" s="243" t="s">
        <v>723</v>
      </c>
      <c r="D150" s="244" t="s">
        <v>724</v>
      </c>
      <c r="E150" s="243" t="s">
        <v>659</v>
      </c>
      <c r="F150" s="243" t="s">
        <v>677</v>
      </c>
      <c r="G150" s="247"/>
      <c r="H150" s="247"/>
      <c r="I150" s="251">
        <v>1.1000000000000001</v>
      </c>
      <c r="J150" s="247"/>
      <c r="K150" s="72"/>
      <c r="L150" s="72"/>
      <c r="M150" s="72"/>
      <c r="N150" s="72"/>
      <c r="O150" s="72"/>
      <c r="P150" s="72"/>
      <c r="Q150" s="72"/>
      <c r="R150" s="72"/>
      <c r="S150" s="72"/>
      <c r="T150" s="72"/>
      <c r="U150" s="72"/>
      <c r="V150" s="72"/>
      <c r="W150" s="72"/>
      <c r="X150" s="72"/>
      <c r="Y150" s="72"/>
      <c r="Z150" s="72"/>
    </row>
    <row r="151" spans="1:26" ht="25">
      <c r="A151" s="243" t="s">
        <v>303</v>
      </c>
      <c r="B151" s="243" t="s">
        <v>872</v>
      </c>
      <c r="C151" s="243" t="s">
        <v>726</v>
      </c>
      <c r="D151" s="244" t="s">
        <v>727</v>
      </c>
      <c r="E151" s="243" t="s">
        <v>659</v>
      </c>
      <c r="F151" s="243" t="s">
        <v>677</v>
      </c>
      <c r="G151" s="247"/>
      <c r="H151" s="247"/>
      <c r="I151" s="251">
        <v>1.1000000000000001</v>
      </c>
      <c r="J151" s="247"/>
      <c r="K151" s="72"/>
      <c r="L151" s="72"/>
      <c r="M151" s="72"/>
      <c r="N151" s="72"/>
      <c r="O151" s="72"/>
      <c r="P151" s="72"/>
      <c r="Q151" s="72"/>
      <c r="R151" s="72"/>
      <c r="S151" s="72"/>
      <c r="T151" s="72"/>
      <c r="U151" s="72"/>
      <c r="V151" s="72"/>
      <c r="W151" s="72"/>
      <c r="X151" s="72"/>
      <c r="Y151" s="72"/>
      <c r="Z151" s="72"/>
    </row>
    <row r="152" spans="1:26" ht="12.5">
      <c r="A152" s="243" t="s">
        <v>303</v>
      </c>
      <c r="B152" s="243" t="s">
        <v>873</v>
      </c>
      <c r="C152" s="243" t="s">
        <v>299</v>
      </c>
      <c r="D152" s="244" t="s">
        <v>729</v>
      </c>
      <c r="E152" s="243" t="s">
        <v>659</v>
      </c>
      <c r="F152" s="243" t="s">
        <v>677</v>
      </c>
      <c r="G152" s="243" t="s">
        <v>629</v>
      </c>
      <c r="H152" s="247"/>
      <c r="I152" s="251">
        <v>1.1000000000000001</v>
      </c>
      <c r="J152" s="247"/>
      <c r="K152" s="72"/>
      <c r="L152" s="72"/>
      <c r="M152" s="72"/>
      <c r="N152" s="72"/>
      <c r="O152" s="72"/>
      <c r="P152" s="72"/>
      <c r="Q152" s="72"/>
      <c r="R152" s="72"/>
      <c r="S152" s="72"/>
      <c r="T152" s="72"/>
      <c r="U152" s="72"/>
      <c r="V152" s="72"/>
      <c r="W152" s="72"/>
      <c r="X152" s="72"/>
      <c r="Y152" s="72"/>
      <c r="Z152" s="72"/>
    </row>
    <row r="153" spans="1:26" ht="37.5">
      <c r="A153" s="243" t="s">
        <v>303</v>
      </c>
      <c r="B153" s="243" t="s">
        <v>160</v>
      </c>
      <c r="C153" s="243" t="s">
        <v>161</v>
      </c>
      <c r="D153" s="244" t="s">
        <v>162</v>
      </c>
      <c r="E153" s="243" t="s">
        <v>663</v>
      </c>
      <c r="F153" s="243" t="s">
        <v>672</v>
      </c>
      <c r="G153" s="247"/>
      <c r="H153" s="247"/>
      <c r="I153" s="247"/>
      <c r="J153" s="247"/>
      <c r="K153" s="72"/>
      <c r="L153" s="72"/>
      <c r="M153" s="72"/>
      <c r="N153" s="72"/>
      <c r="O153" s="72"/>
      <c r="P153" s="72"/>
      <c r="Q153" s="72"/>
      <c r="R153" s="72"/>
      <c r="S153" s="72"/>
      <c r="T153" s="72"/>
      <c r="U153" s="72"/>
      <c r="V153" s="72"/>
      <c r="W153" s="72"/>
      <c r="X153" s="72"/>
      <c r="Y153" s="72"/>
      <c r="Z153" s="72"/>
    </row>
    <row r="154" spans="1:26" ht="12.5">
      <c r="A154" s="243"/>
      <c r="B154" s="243" t="s">
        <v>160</v>
      </c>
      <c r="C154" s="243" t="s">
        <v>874</v>
      </c>
      <c r="D154" s="244" t="s">
        <v>875</v>
      </c>
      <c r="E154" s="243" t="s">
        <v>675</v>
      </c>
      <c r="F154" s="243"/>
      <c r="G154" s="247"/>
      <c r="H154" s="247"/>
      <c r="I154" s="247"/>
      <c r="J154" s="247"/>
      <c r="K154" s="72"/>
      <c r="L154" s="72"/>
      <c r="M154" s="72"/>
      <c r="N154" s="72"/>
      <c r="O154" s="72"/>
      <c r="P154" s="72"/>
      <c r="Q154" s="72"/>
      <c r="R154" s="72"/>
      <c r="S154" s="72"/>
      <c r="T154" s="72"/>
      <c r="U154" s="72"/>
      <c r="V154" s="72"/>
      <c r="W154" s="72"/>
      <c r="X154" s="72"/>
      <c r="Y154" s="72"/>
      <c r="Z154" s="72"/>
    </row>
    <row r="155" spans="1:26" ht="25">
      <c r="A155" s="243" t="s">
        <v>303</v>
      </c>
      <c r="B155" s="243" t="s">
        <v>876</v>
      </c>
      <c r="C155" s="243" t="s">
        <v>129</v>
      </c>
      <c r="D155" s="244" t="s">
        <v>130</v>
      </c>
      <c r="E155" s="243" t="s">
        <v>685</v>
      </c>
      <c r="F155" s="243" t="s">
        <v>660</v>
      </c>
      <c r="G155" s="247"/>
      <c r="H155" s="243"/>
      <c r="I155" s="247"/>
      <c r="J155" s="247"/>
      <c r="K155" s="72"/>
      <c r="L155" s="72"/>
      <c r="M155" s="72"/>
      <c r="N155" s="72"/>
      <c r="O155" s="72"/>
      <c r="P155" s="72"/>
      <c r="Q155" s="72"/>
      <c r="R155" s="72"/>
      <c r="S155" s="72"/>
      <c r="T155" s="72"/>
      <c r="U155" s="72"/>
      <c r="V155" s="72"/>
      <c r="W155" s="72"/>
      <c r="X155" s="72"/>
      <c r="Y155" s="72"/>
      <c r="Z155" s="72"/>
    </row>
    <row r="156" spans="1:26" ht="12.5">
      <c r="A156" s="243" t="s">
        <v>303</v>
      </c>
      <c r="B156" s="243" t="s">
        <v>877</v>
      </c>
      <c r="C156" s="243" t="s">
        <v>57</v>
      </c>
      <c r="D156" s="244" t="s">
        <v>172</v>
      </c>
      <c r="E156" s="243" t="s">
        <v>659</v>
      </c>
      <c r="F156" s="243" t="s">
        <v>677</v>
      </c>
      <c r="G156" s="247"/>
      <c r="H156" s="247"/>
      <c r="I156" s="247"/>
      <c r="J156" s="247"/>
      <c r="K156" s="72"/>
      <c r="L156" s="72"/>
      <c r="M156" s="72"/>
      <c r="N156" s="72"/>
      <c r="O156" s="72"/>
      <c r="P156" s="72"/>
      <c r="Q156" s="72"/>
      <c r="R156" s="72"/>
      <c r="S156" s="72"/>
      <c r="T156" s="72"/>
      <c r="U156" s="72"/>
      <c r="V156" s="72"/>
      <c r="W156" s="72"/>
      <c r="X156" s="72"/>
      <c r="Y156" s="72"/>
      <c r="Z156" s="72"/>
    </row>
    <row r="157" spans="1:26" ht="12.5">
      <c r="A157" s="243" t="s">
        <v>303</v>
      </c>
      <c r="B157" s="243" t="s">
        <v>878</v>
      </c>
      <c r="C157" s="243" t="s">
        <v>879</v>
      </c>
      <c r="D157" s="244" t="s">
        <v>880</v>
      </c>
      <c r="E157" s="243" t="s">
        <v>675</v>
      </c>
      <c r="F157" s="243" t="s">
        <v>677</v>
      </c>
      <c r="G157" s="247"/>
      <c r="H157" s="247"/>
      <c r="I157" s="247"/>
      <c r="J157" s="247"/>
      <c r="K157" s="72"/>
      <c r="L157" s="72"/>
      <c r="M157" s="72"/>
      <c r="N157" s="72"/>
      <c r="O157" s="72"/>
      <c r="P157" s="72"/>
      <c r="Q157" s="72"/>
      <c r="R157" s="72"/>
      <c r="S157" s="72"/>
      <c r="T157" s="72"/>
      <c r="U157" s="72"/>
      <c r="V157" s="72"/>
      <c r="W157" s="72"/>
      <c r="X157" s="72"/>
      <c r="Y157" s="72"/>
      <c r="Z157" s="72"/>
    </row>
    <row r="158" spans="1:26" ht="62.5">
      <c r="A158" s="243" t="s">
        <v>303</v>
      </c>
      <c r="B158" s="243" t="s">
        <v>878</v>
      </c>
      <c r="C158" s="243" t="s">
        <v>879</v>
      </c>
      <c r="D158" s="244" t="s">
        <v>881</v>
      </c>
      <c r="E158" s="243" t="s">
        <v>675</v>
      </c>
      <c r="F158" s="243" t="s">
        <v>677</v>
      </c>
      <c r="G158" s="247"/>
      <c r="H158" s="247"/>
      <c r="I158" s="247"/>
      <c r="J158" s="247"/>
      <c r="K158" s="72"/>
      <c r="L158" s="72"/>
      <c r="M158" s="72"/>
      <c r="N158" s="72"/>
      <c r="O158" s="72"/>
      <c r="P158" s="72"/>
      <c r="Q158" s="72"/>
      <c r="R158" s="72"/>
      <c r="S158" s="72"/>
      <c r="T158" s="72"/>
      <c r="U158" s="72"/>
      <c r="V158" s="72"/>
      <c r="W158" s="72"/>
      <c r="X158" s="72"/>
      <c r="Y158" s="72"/>
      <c r="Z158" s="72"/>
    </row>
    <row r="159" spans="1:26" ht="37.5">
      <c r="A159" s="243" t="s">
        <v>303</v>
      </c>
      <c r="B159" s="243" t="s">
        <v>882</v>
      </c>
      <c r="C159" s="243" t="s">
        <v>141</v>
      </c>
      <c r="D159" s="244" t="s">
        <v>142</v>
      </c>
      <c r="E159" s="243" t="s">
        <v>659</v>
      </c>
      <c r="F159" s="243" t="s">
        <v>677</v>
      </c>
      <c r="G159" s="247"/>
      <c r="H159" s="249" t="s">
        <v>883</v>
      </c>
      <c r="I159" s="247"/>
      <c r="J159" s="247"/>
      <c r="K159" s="72"/>
      <c r="L159" s="72"/>
      <c r="M159" s="72"/>
      <c r="N159" s="72"/>
      <c r="O159" s="72"/>
      <c r="P159" s="72"/>
      <c r="Q159" s="72"/>
      <c r="R159" s="72"/>
      <c r="S159" s="72"/>
      <c r="T159" s="72"/>
      <c r="U159" s="72"/>
      <c r="V159" s="72"/>
      <c r="W159" s="72"/>
      <c r="X159" s="72"/>
      <c r="Y159" s="72"/>
      <c r="Z159" s="72"/>
    </row>
    <row r="160" spans="1:26" ht="12.5">
      <c r="A160" s="243" t="s">
        <v>303</v>
      </c>
      <c r="B160" s="243" t="s">
        <v>884</v>
      </c>
      <c r="C160" s="243" t="s">
        <v>129</v>
      </c>
      <c r="D160" s="244" t="s">
        <v>177</v>
      </c>
      <c r="E160" s="243" t="s">
        <v>685</v>
      </c>
      <c r="F160" s="243" t="s">
        <v>677</v>
      </c>
      <c r="G160" s="243"/>
      <c r="H160" s="247"/>
      <c r="I160" s="247"/>
      <c r="J160" s="247"/>
      <c r="K160" s="72"/>
      <c r="L160" s="72"/>
      <c r="M160" s="72"/>
      <c r="N160" s="72"/>
      <c r="O160" s="72"/>
      <c r="P160" s="72"/>
      <c r="Q160" s="72"/>
      <c r="R160" s="72"/>
      <c r="S160" s="72"/>
      <c r="T160" s="72"/>
      <c r="U160" s="72"/>
      <c r="V160" s="72"/>
      <c r="W160" s="72"/>
      <c r="X160" s="72"/>
      <c r="Y160" s="72"/>
      <c r="Z160" s="72"/>
    </row>
    <row r="161" spans="1:26" ht="12.5">
      <c r="A161" s="243" t="s">
        <v>303</v>
      </c>
      <c r="B161" s="243" t="s">
        <v>885</v>
      </c>
      <c r="C161" s="243" t="s">
        <v>57</v>
      </c>
      <c r="D161" s="244" t="s">
        <v>886</v>
      </c>
      <c r="E161" s="243" t="s">
        <v>659</v>
      </c>
      <c r="F161" s="243" t="s">
        <v>677</v>
      </c>
      <c r="G161" s="243"/>
      <c r="H161" s="247"/>
      <c r="I161" s="247"/>
      <c r="J161" s="247"/>
      <c r="K161" s="72"/>
      <c r="L161" s="72"/>
      <c r="M161" s="72"/>
      <c r="N161" s="72"/>
      <c r="O161" s="72"/>
      <c r="P161" s="72"/>
      <c r="Q161" s="72"/>
      <c r="R161" s="72"/>
      <c r="S161" s="72"/>
      <c r="T161" s="72"/>
      <c r="U161" s="72"/>
      <c r="V161" s="72"/>
      <c r="W161" s="72"/>
      <c r="X161" s="72"/>
      <c r="Y161" s="72"/>
      <c r="Z161" s="72"/>
    </row>
    <row r="162" spans="1:26" ht="12.5">
      <c r="A162" s="243" t="s">
        <v>303</v>
      </c>
      <c r="B162" s="243" t="s">
        <v>887</v>
      </c>
      <c r="C162" s="243" t="s">
        <v>690</v>
      </c>
      <c r="D162" s="244" t="s">
        <v>888</v>
      </c>
      <c r="E162" s="243" t="s">
        <v>659</v>
      </c>
      <c r="F162" s="243" t="s">
        <v>677</v>
      </c>
      <c r="G162" s="247" t="s">
        <v>629</v>
      </c>
      <c r="H162" s="247"/>
      <c r="I162" s="247"/>
      <c r="J162" s="247"/>
      <c r="K162" s="72"/>
      <c r="L162" s="72"/>
      <c r="M162" s="72"/>
      <c r="N162" s="72"/>
      <c r="O162" s="72"/>
      <c r="P162" s="72"/>
      <c r="Q162" s="72"/>
      <c r="R162" s="72"/>
      <c r="S162" s="72"/>
      <c r="T162" s="72"/>
      <c r="U162" s="72"/>
      <c r="V162" s="72"/>
      <c r="W162" s="72"/>
      <c r="X162" s="72"/>
      <c r="Y162" s="72"/>
      <c r="Z162" s="72"/>
    </row>
    <row r="163" spans="1:26" ht="12.5">
      <c r="A163" s="243" t="s">
        <v>303</v>
      </c>
      <c r="B163" s="243" t="s">
        <v>889</v>
      </c>
      <c r="C163" s="243" t="s">
        <v>890</v>
      </c>
      <c r="D163" s="244" t="s">
        <v>891</v>
      </c>
      <c r="E163" s="243" t="s">
        <v>663</v>
      </c>
      <c r="F163" s="243" t="s">
        <v>672</v>
      </c>
      <c r="G163" s="247"/>
      <c r="H163" s="247"/>
      <c r="I163" s="247"/>
      <c r="J163" s="247"/>
      <c r="K163" s="72"/>
      <c r="L163" s="72"/>
      <c r="M163" s="72"/>
      <c r="N163" s="72"/>
      <c r="O163" s="72"/>
      <c r="P163" s="72"/>
      <c r="Q163" s="72"/>
      <c r="R163" s="72"/>
      <c r="S163" s="72"/>
      <c r="T163" s="72"/>
      <c r="U163" s="72"/>
      <c r="V163" s="72"/>
      <c r="W163" s="72"/>
      <c r="X163" s="72"/>
      <c r="Y163" s="72"/>
      <c r="Z163" s="72"/>
    </row>
    <row r="164" spans="1:26" ht="62.5">
      <c r="A164" s="243"/>
      <c r="B164" s="243" t="s">
        <v>889</v>
      </c>
      <c r="C164" s="243" t="s">
        <v>879</v>
      </c>
      <c r="D164" s="244" t="s">
        <v>881</v>
      </c>
      <c r="E164" s="243" t="s">
        <v>675</v>
      </c>
      <c r="F164" s="243"/>
      <c r="G164" s="243"/>
      <c r="H164" s="247"/>
      <c r="I164" s="247"/>
      <c r="J164" s="247"/>
      <c r="K164" s="72"/>
      <c r="L164" s="72"/>
      <c r="M164" s="72"/>
      <c r="N164" s="72"/>
      <c r="O164" s="72"/>
      <c r="P164" s="72"/>
      <c r="Q164" s="72"/>
      <c r="R164" s="72"/>
      <c r="S164" s="72"/>
      <c r="T164" s="72"/>
      <c r="U164" s="72"/>
      <c r="V164" s="72"/>
      <c r="W164" s="72"/>
      <c r="X164" s="72"/>
      <c r="Y164" s="72"/>
      <c r="Z164" s="72"/>
    </row>
    <row r="165" spans="1:26" ht="37.5">
      <c r="A165" s="243" t="s">
        <v>303</v>
      </c>
      <c r="B165" s="243" t="s">
        <v>892</v>
      </c>
      <c r="C165" s="243" t="s">
        <v>141</v>
      </c>
      <c r="D165" s="244" t="s">
        <v>142</v>
      </c>
      <c r="E165" s="243" t="s">
        <v>659</v>
      </c>
      <c r="F165" s="243" t="s">
        <v>677</v>
      </c>
      <c r="G165" s="247"/>
      <c r="H165" s="249" t="s">
        <v>883</v>
      </c>
      <c r="I165" s="247"/>
      <c r="J165" s="247"/>
      <c r="K165" s="72"/>
      <c r="L165" s="72"/>
      <c r="M165" s="72"/>
      <c r="N165" s="72"/>
      <c r="O165" s="72"/>
      <c r="P165" s="72"/>
      <c r="Q165" s="72"/>
      <c r="R165" s="72"/>
      <c r="S165" s="72"/>
      <c r="T165" s="72"/>
      <c r="U165" s="72"/>
      <c r="V165" s="72"/>
      <c r="W165" s="72"/>
      <c r="X165" s="72"/>
      <c r="Y165" s="72"/>
      <c r="Z165" s="72"/>
    </row>
    <row r="166" spans="1:26" ht="12.5">
      <c r="A166" s="243" t="s">
        <v>303</v>
      </c>
      <c r="B166" s="243" t="s">
        <v>893</v>
      </c>
      <c r="C166" s="243" t="s">
        <v>129</v>
      </c>
      <c r="D166" s="244" t="s">
        <v>177</v>
      </c>
      <c r="E166" s="243" t="s">
        <v>685</v>
      </c>
      <c r="F166" s="243" t="s">
        <v>677</v>
      </c>
      <c r="G166" s="247"/>
      <c r="H166" s="247"/>
      <c r="I166" s="247"/>
      <c r="J166" s="247"/>
      <c r="K166" s="72"/>
      <c r="L166" s="72"/>
      <c r="M166" s="72"/>
      <c r="N166" s="72"/>
      <c r="O166" s="72"/>
      <c r="P166" s="72"/>
      <c r="Q166" s="72"/>
      <c r="R166" s="72"/>
      <c r="S166" s="72"/>
      <c r="T166" s="72"/>
      <c r="U166" s="72"/>
      <c r="V166" s="72"/>
      <c r="W166" s="72"/>
      <c r="X166" s="72"/>
      <c r="Y166" s="72"/>
      <c r="Z166" s="72"/>
    </row>
    <row r="167" spans="1:26" ht="12.5">
      <c r="A167" s="243" t="s">
        <v>303</v>
      </c>
      <c r="B167" s="243" t="s">
        <v>894</v>
      </c>
      <c r="C167" s="243" t="s">
        <v>57</v>
      </c>
      <c r="D167" s="244" t="s">
        <v>886</v>
      </c>
      <c r="E167" s="243" t="s">
        <v>659</v>
      </c>
      <c r="F167" s="243" t="s">
        <v>677</v>
      </c>
      <c r="G167" s="243"/>
      <c r="H167" s="247"/>
      <c r="I167" s="247"/>
      <c r="J167" s="247"/>
      <c r="K167" s="72"/>
      <c r="L167" s="72"/>
      <c r="M167" s="72"/>
      <c r="N167" s="72"/>
      <c r="O167" s="72"/>
      <c r="P167" s="72"/>
      <c r="Q167" s="72"/>
      <c r="R167" s="72"/>
      <c r="S167" s="72"/>
      <c r="T167" s="72"/>
      <c r="U167" s="72"/>
      <c r="V167" s="72"/>
      <c r="W167" s="72"/>
      <c r="X167" s="72"/>
      <c r="Y167" s="72"/>
      <c r="Z167" s="72"/>
    </row>
    <row r="168" spans="1:26" ht="12.5">
      <c r="A168" s="243" t="s">
        <v>303</v>
      </c>
      <c r="B168" s="243" t="s">
        <v>895</v>
      </c>
      <c r="C168" s="243" t="s">
        <v>690</v>
      </c>
      <c r="D168" s="244" t="s">
        <v>888</v>
      </c>
      <c r="E168" s="243" t="s">
        <v>659</v>
      </c>
      <c r="F168" s="243" t="s">
        <v>677</v>
      </c>
      <c r="G168" s="243" t="s">
        <v>629</v>
      </c>
      <c r="H168" s="243"/>
      <c r="I168" s="247"/>
      <c r="J168" s="247"/>
      <c r="K168" s="72"/>
      <c r="L168" s="72"/>
      <c r="M168" s="72"/>
      <c r="N168" s="72"/>
      <c r="O168" s="72"/>
      <c r="P168" s="72"/>
      <c r="Q168" s="72"/>
      <c r="R168" s="72"/>
      <c r="S168" s="72"/>
      <c r="T168" s="72"/>
      <c r="U168" s="72"/>
      <c r="V168" s="72"/>
      <c r="W168" s="72"/>
      <c r="X168" s="72"/>
      <c r="Y168" s="72"/>
      <c r="Z168" s="72"/>
    </row>
    <row r="169" spans="1:26" ht="12.5">
      <c r="A169" s="243" t="s">
        <v>303</v>
      </c>
      <c r="B169" s="243" t="s">
        <v>896</v>
      </c>
      <c r="C169" s="243" t="s">
        <v>187</v>
      </c>
      <c r="D169" s="244" t="s">
        <v>188</v>
      </c>
      <c r="E169" s="243" t="s">
        <v>775</v>
      </c>
      <c r="F169" s="243" t="s">
        <v>677</v>
      </c>
      <c r="G169" s="247"/>
      <c r="H169" s="247"/>
      <c r="I169" s="247"/>
      <c r="J169" s="247"/>
      <c r="K169" s="72"/>
      <c r="L169" s="72"/>
      <c r="M169" s="72"/>
      <c r="N169" s="72"/>
      <c r="O169" s="72"/>
      <c r="P169" s="72"/>
      <c r="Q169" s="72"/>
      <c r="R169" s="72"/>
      <c r="S169" s="72"/>
      <c r="T169" s="72"/>
      <c r="U169" s="72"/>
      <c r="V169" s="72"/>
      <c r="W169" s="72"/>
      <c r="X169" s="72"/>
      <c r="Y169" s="72"/>
      <c r="Z169" s="72"/>
    </row>
    <row r="170" spans="1:26" ht="25">
      <c r="A170" s="243" t="s">
        <v>303</v>
      </c>
      <c r="B170" s="243" t="s">
        <v>897</v>
      </c>
      <c r="C170" s="243" t="s">
        <v>194</v>
      </c>
      <c r="D170" s="244" t="s">
        <v>195</v>
      </c>
      <c r="E170" s="243" t="s">
        <v>675</v>
      </c>
      <c r="F170" s="243" t="s">
        <v>677</v>
      </c>
      <c r="G170" s="247"/>
      <c r="H170" s="247"/>
      <c r="I170" s="247"/>
      <c r="J170" s="247"/>
      <c r="K170" s="72"/>
      <c r="L170" s="72"/>
      <c r="M170" s="72"/>
      <c r="N170" s="72"/>
      <c r="O170" s="72"/>
      <c r="P170" s="72"/>
      <c r="Q170" s="72"/>
      <c r="R170" s="72"/>
      <c r="S170" s="72"/>
      <c r="T170" s="72"/>
      <c r="U170" s="72"/>
      <c r="V170" s="72"/>
      <c r="W170" s="72"/>
      <c r="X170" s="72"/>
      <c r="Y170" s="72"/>
      <c r="Z170" s="72"/>
    </row>
    <row r="171" spans="1:26" ht="37.5">
      <c r="A171" s="243" t="s">
        <v>303</v>
      </c>
      <c r="B171" s="243" t="s">
        <v>898</v>
      </c>
      <c r="C171" s="243" t="s">
        <v>141</v>
      </c>
      <c r="D171" s="244" t="s">
        <v>899</v>
      </c>
      <c r="E171" s="243" t="s">
        <v>659</v>
      </c>
      <c r="F171" s="243" t="s">
        <v>677</v>
      </c>
      <c r="G171" s="243"/>
      <c r="H171" s="248" t="s">
        <v>900</v>
      </c>
      <c r="I171" s="247"/>
      <c r="J171" s="247"/>
      <c r="K171" s="72"/>
      <c r="L171" s="72"/>
      <c r="M171" s="72"/>
      <c r="N171" s="72"/>
      <c r="O171" s="72"/>
      <c r="P171" s="72"/>
      <c r="Q171" s="72"/>
      <c r="R171" s="72"/>
      <c r="S171" s="72"/>
      <c r="T171" s="72"/>
      <c r="U171" s="72"/>
      <c r="V171" s="72"/>
      <c r="W171" s="72"/>
      <c r="X171" s="72"/>
      <c r="Y171" s="72"/>
      <c r="Z171" s="72"/>
    </row>
    <row r="172" spans="1:26" ht="37.5">
      <c r="A172" s="243" t="s">
        <v>303</v>
      </c>
      <c r="B172" s="243" t="s">
        <v>901</v>
      </c>
      <c r="C172" s="243" t="s">
        <v>129</v>
      </c>
      <c r="D172" s="244" t="s">
        <v>902</v>
      </c>
      <c r="E172" s="243" t="s">
        <v>659</v>
      </c>
      <c r="F172" s="243" t="s">
        <v>677</v>
      </c>
      <c r="G172" s="247"/>
      <c r="H172" s="243"/>
      <c r="I172" s="247"/>
      <c r="J172" s="247"/>
      <c r="K172" s="72"/>
      <c r="L172" s="72"/>
      <c r="M172" s="72"/>
      <c r="N172" s="72"/>
      <c r="O172" s="72"/>
      <c r="P172" s="72"/>
      <c r="Q172" s="72"/>
      <c r="R172" s="72"/>
      <c r="S172" s="72"/>
      <c r="T172" s="72"/>
      <c r="U172" s="72"/>
      <c r="V172" s="72"/>
      <c r="W172" s="72"/>
      <c r="X172" s="72"/>
      <c r="Y172" s="72"/>
      <c r="Z172" s="72"/>
    </row>
    <row r="173" spans="1:26" ht="12.5">
      <c r="A173" s="243" t="s">
        <v>303</v>
      </c>
      <c r="B173" s="243" t="s">
        <v>903</v>
      </c>
      <c r="C173" s="243" t="s">
        <v>204</v>
      </c>
      <c r="D173" s="244" t="s">
        <v>205</v>
      </c>
      <c r="E173" s="243" t="s">
        <v>659</v>
      </c>
      <c r="F173" s="243" t="s">
        <v>677</v>
      </c>
      <c r="G173" s="247"/>
      <c r="H173" s="243"/>
      <c r="I173" s="247"/>
      <c r="J173" s="247"/>
      <c r="K173" s="72"/>
      <c r="L173" s="72"/>
      <c r="M173" s="72"/>
      <c r="N173" s="72"/>
      <c r="O173" s="72"/>
      <c r="P173" s="72"/>
      <c r="Q173" s="72"/>
      <c r="R173" s="72"/>
      <c r="S173" s="72"/>
      <c r="T173" s="72"/>
      <c r="U173" s="72"/>
      <c r="V173" s="72"/>
      <c r="W173" s="72"/>
      <c r="X173" s="72"/>
      <c r="Y173" s="72"/>
      <c r="Z173" s="72"/>
    </row>
    <row r="174" spans="1:26" ht="12.5">
      <c r="A174" s="243" t="s">
        <v>303</v>
      </c>
      <c r="B174" s="243" t="s">
        <v>904</v>
      </c>
      <c r="C174" s="243" t="s">
        <v>211</v>
      </c>
      <c r="D174" s="244" t="s">
        <v>212</v>
      </c>
      <c r="E174" s="243" t="s">
        <v>675</v>
      </c>
      <c r="F174" s="243" t="s">
        <v>677</v>
      </c>
      <c r="G174" s="247"/>
      <c r="H174" s="247"/>
      <c r="I174" s="247"/>
      <c r="J174" s="247"/>
      <c r="K174" s="72"/>
      <c r="L174" s="72"/>
      <c r="M174" s="72"/>
      <c r="N174" s="72"/>
      <c r="O174" s="72"/>
      <c r="P174" s="72"/>
      <c r="Q174" s="72"/>
      <c r="R174" s="72"/>
      <c r="S174" s="72"/>
      <c r="T174" s="72"/>
      <c r="U174" s="72"/>
      <c r="V174" s="72"/>
      <c r="W174" s="72"/>
      <c r="X174" s="72"/>
      <c r="Y174" s="72"/>
      <c r="Z174" s="72"/>
    </row>
    <row r="175" spans="1:26" ht="12.5">
      <c r="A175" s="243" t="s">
        <v>303</v>
      </c>
      <c r="B175" s="243" t="s">
        <v>904</v>
      </c>
      <c r="C175" s="243" t="s">
        <v>211</v>
      </c>
      <c r="D175" s="244" t="s">
        <v>774</v>
      </c>
      <c r="E175" s="243" t="s">
        <v>675</v>
      </c>
      <c r="F175" s="243" t="s">
        <v>677</v>
      </c>
      <c r="G175" s="247"/>
      <c r="H175" s="243"/>
      <c r="I175" s="247"/>
      <c r="J175" s="247"/>
      <c r="K175" s="72"/>
      <c r="L175" s="72"/>
      <c r="M175" s="72"/>
      <c r="N175" s="72"/>
      <c r="O175" s="72"/>
      <c r="P175" s="72"/>
      <c r="Q175" s="72"/>
      <c r="R175" s="72"/>
      <c r="S175" s="72"/>
      <c r="T175" s="72"/>
      <c r="U175" s="72"/>
      <c r="V175" s="72"/>
      <c r="W175" s="72"/>
      <c r="X175" s="72"/>
      <c r="Y175" s="72"/>
      <c r="Z175" s="72"/>
    </row>
    <row r="176" spans="1:26" ht="12.5">
      <c r="A176" s="243" t="s">
        <v>303</v>
      </c>
      <c r="B176" s="243" t="s">
        <v>905</v>
      </c>
      <c r="C176" s="243" t="s">
        <v>215</v>
      </c>
      <c r="D176" s="244" t="s">
        <v>216</v>
      </c>
      <c r="E176" s="243" t="s">
        <v>775</v>
      </c>
      <c r="F176" s="243" t="s">
        <v>677</v>
      </c>
      <c r="G176" s="247"/>
      <c r="H176" s="247"/>
      <c r="I176" s="247"/>
      <c r="J176" s="247"/>
      <c r="K176" s="72"/>
      <c r="L176" s="72"/>
      <c r="M176" s="72"/>
      <c r="N176" s="72"/>
      <c r="O176" s="72"/>
      <c r="P176" s="72"/>
      <c r="Q176" s="72"/>
      <c r="R176" s="72"/>
      <c r="S176" s="72"/>
      <c r="T176" s="72"/>
      <c r="U176" s="72"/>
      <c r="V176" s="72"/>
      <c r="W176" s="72"/>
      <c r="X176" s="72"/>
      <c r="Y176" s="72"/>
      <c r="Z176" s="72"/>
    </row>
    <row r="177" spans="1:26" ht="12.5">
      <c r="A177" s="243" t="s">
        <v>303</v>
      </c>
      <c r="B177" s="243" t="s">
        <v>906</v>
      </c>
      <c r="C177" s="243" t="s">
        <v>138</v>
      </c>
      <c r="D177" s="244" t="s">
        <v>139</v>
      </c>
      <c r="E177" s="243" t="s">
        <v>659</v>
      </c>
      <c r="F177" s="243" t="s">
        <v>677</v>
      </c>
      <c r="G177" s="247" t="s">
        <v>776</v>
      </c>
      <c r="H177" s="249" t="s">
        <v>777</v>
      </c>
      <c r="I177" s="247"/>
      <c r="J177" s="247"/>
      <c r="K177" s="72"/>
      <c r="L177" s="72"/>
      <c r="M177" s="72"/>
      <c r="N177" s="72"/>
      <c r="O177" s="72"/>
      <c r="P177" s="72"/>
      <c r="Q177" s="72"/>
      <c r="R177" s="72"/>
      <c r="S177" s="72"/>
      <c r="T177" s="72"/>
      <c r="U177" s="72"/>
      <c r="V177" s="72"/>
      <c r="W177" s="72"/>
      <c r="X177" s="72"/>
      <c r="Y177" s="72"/>
      <c r="Z177" s="72"/>
    </row>
    <row r="178" spans="1:26" ht="25">
      <c r="A178" s="243" t="s">
        <v>303</v>
      </c>
      <c r="B178" s="243" t="s">
        <v>907</v>
      </c>
      <c r="C178" s="243" t="s">
        <v>690</v>
      </c>
      <c r="D178" s="244" t="s">
        <v>908</v>
      </c>
      <c r="E178" s="243" t="s">
        <v>659</v>
      </c>
      <c r="F178" s="243" t="s">
        <v>677</v>
      </c>
      <c r="G178" s="243" t="s">
        <v>629</v>
      </c>
      <c r="H178" s="247"/>
      <c r="I178" s="247"/>
      <c r="J178" s="247"/>
      <c r="K178" s="72"/>
      <c r="L178" s="72"/>
      <c r="M178" s="72"/>
      <c r="N178" s="72"/>
      <c r="O178" s="72"/>
      <c r="P178" s="72"/>
      <c r="Q178" s="72"/>
      <c r="R178" s="72"/>
      <c r="S178" s="72"/>
      <c r="T178" s="72"/>
      <c r="U178" s="72"/>
      <c r="V178" s="72"/>
      <c r="W178" s="72"/>
      <c r="X178" s="72"/>
      <c r="Y178" s="72"/>
      <c r="Z178" s="72"/>
    </row>
    <row r="179" spans="1:26" ht="50">
      <c r="A179" s="243" t="s">
        <v>303</v>
      </c>
      <c r="B179" s="243" t="s">
        <v>326</v>
      </c>
      <c r="C179" s="243" t="s">
        <v>211</v>
      </c>
      <c r="D179" s="244" t="s">
        <v>327</v>
      </c>
      <c r="E179" s="243" t="s">
        <v>675</v>
      </c>
      <c r="F179" s="243" t="s">
        <v>677</v>
      </c>
      <c r="G179" s="243"/>
      <c r="H179" s="247"/>
      <c r="I179" s="247"/>
      <c r="J179" s="247"/>
      <c r="K179" s="72"/>
      <c r="L179" s="72"/>
      <c r="M179" s="72"/>
      <c r="N179" s="72"/>
      <c r="O179" s="72"/>
      <c r="P179" s="72"/>
      <c r="Q179" s="72"/>
      <c r="R179" s="72"/>
      <c r="S179" s="72"/>
      <c r="T179" s="72"/>
      <c r="U179" s="72"/>
      <c r="V179" s="72"/>
      <c r="W179" s="72"/>
      <c r="X179" s="72"/>
      <c r="Y179" s="72"/>
      <c r="Z179" s="72"/>
    </row>
    <row r="180" spans="1:26" ht="12.5">
      <c r="A180" s="243" t="s">
        <v>303</v>
      </c>
      <c r="B180" s="243" t="s">
        <v>326</v>
      </c>
      <c r="C180" s="243" t="s">
        <v>211</v>
      </c>
      <c r="D180" s="244" t="s">
        <v>774</v>
      </c>
      <c r="E180" s="243" t="s">
        <v>675</v>
      </c>
      <c r="F180" s="243" t="s">
        <v>677</v>
      </c>
      <c r="G180" s="243"/>
      <c r="H180" s="247"/>
      <c r="I180" s="247"/>
      <c r="J180" s="247"/>
      <c r="K180" s="72"/>
      <c r="L180" s="72"/>
      <c r="M180" s="72"/>
      <c r="N180" s="72"/>
      <c r="O180" s="72"/>
      <c r="P180" s="72"/>
      <c r="Q180" s="72"/>
      <c r="R180" s="72"/>
      <c r="S180" s="72"/>
      <c r="T180" s="72"/>
      <c r="U180" s="72"/>
      <c r="V180" s="72"/>
      <c r="W180" s="72"/>
      <c r="X180" s="72"/>
      <c r="Y180" s="72"/>
      <c r="Z180" s="72"/>
    </row>
    <row r="181" spans="1:26" ht="12.5">
      <c r="A181" s="243" t="s">
        <v>303</v>
      </c>
      <c r="B181" s="243" t="s">
        <v>328</v>
      </c>
      <c r="C181" s="243" t="s">
        <v>215</v>
      </c>
      <c r="D181" s="244" t="s">
        <v>216</v>
      </c>
      <c r="E181" s="243" t="s">
        <v>775</v>
      </c>
      <c r="F181" s="243" t="s">
        <v>677</v>
      </c>
      <c r="G181" s="247"/>
      <c r="H181" s="247"/>
      <c r="I181" s="247"/>
      <c r="J181" s="247"/>
      <c r="K181" s="72"/>
      <c r="L181" s="72"/>
      <c r="M181" s="72"/>
      <c r="N181" s="72"/>
      <c r="O181" s="72"/>
      <c r="P181" s="72"/>
      <c r="Q181" s="72"/>
      <c r="R181" s="72"/>
      <c r="S181" s="72"/>
      <c r="T181" s="72"/>
      <c r="U181" s="72"/>
      <c r="V181" s="72"/>
      <c r="W181" s="72"/>
      <c r="X181" s="72"/>
      <c r="Y181" s="72"/>
      <c r="Z181" s="72"/>
    </row>
    <row r="182" spans="1:26" ht="12.5">
      <c r="A182" s="243" t="s">
        <v>303</v>
      </c>
      <c r="B182" s="243" t="s">
        <v>226</v>
      </c>
      <c r="C182" s="243" t="s">
        <v>138</v>
      </c>
      <c r="D182" s="244" t="s">
        <v>139</v>
      </c>
      <c r="E182" s="243" t="s">
        <v>659</v>
      </c>
      <c r="F182" s="243" t="s">
        <v>677</v>
      </c>
      <c r="G182" s="247" t="s">
        <v>776</v>
      </c>
      <c r="H182" s="249" t="s">
        <v>777</v>
      </c>
      <c r="I182" s="247"/>
      <c r="J182" s="247"/>
      <c r="K182" s="72"/>
      <c r="L182" s="72"/>
      <c r="M182" s="72"/>
      <c r="N182" s="72"/>
      <c r="O182" s="72"/>
      <c r="P182" s="72"/>
      <c r="Q182" s="72"/>
      <c r="R182" s="72"/>
      <c r="S182" s="72"/>
      <c r="T182" s="72"/>
      <c r="U182" s="72"/>
      <c r="V182" s="72"/>
      <c r="W182" s="72"/>
      <c r="X182" s="72"/>
      <c r="Y182" s="72"/>
      <c r="Z182" s="72"/>
    </row>
    <row r="183" spans="1:26" ht="50">
      <c r="A183" s="243" t="s">
        <v>303</v>
      </c>
      <c r="B183" s="243" t="s">
        <v>909</v>
      </c>
      <c r="C183" s="243" t="s">
        <v>910</v>
      </c>
      <c r="D183" s="244" t="s">
        <v>911</v>
      </c>
      <c r="E183" s="243" t="s">
        <v>675</v>
      </c>
      <c r="F183" s="243" t="s">
        <v>677</v>
      </c>
      <c r="G183" s="243"/>
      <c r="H183" s="247"/>
      <c r="I183" s="247"/>
      <c r="J183" s="247"/>
      <c r="K183" s="72"/>
      <c r="L183" s="72"/>
      <c r="M183" s="72"/>
      <c r="N183" s="72"/>
      <c r="O183" s="72"/>
      <c r="P183" s="72"/>
      <c r="Q183" s="72"/>
      <c r="R183" s="72"/>
      <c r="S183" s="72"/>
      <c r="T183" s="72"/>
      <c r="U183" s="72"/>
      <c r="V183" s="72"/>
      <c r="W183" s="72"/>
      <c r="X183" s="72"/>
      <c r="Y183" s="72"/>
      <c r="Z183" s="72"/>
    </row>
    <row r="184" spans="1:26" ht="12.5">
      <c r="A184" s="243" t="s">
        <v>303</v>
      </c>
      <c r="B184" s="243" t="s">
        <v>909</v>
      </c>
      <c r="C184" s="243" t="s">
        <v>211</v>
      </c>
      <c r="D184" s="244" t="s">
        <v>774</v>
      </c>
      <c r="E184" s="243" t="s">
        <v>675</v>
      </c>
      <c r="F184" s="243" t="s">
        <v>677</v>
      </c>
      <c r="G184" s="243"/>
      <c r="H184" s="247"/>
      <c r="I184" s="247"/>
      <c r="J184" s="247"/>
      <c r="K184" s="72"/>
      <c r="L184" s="72"/>
      <c r="M184" s="72"/>
      <c r="N184" s="72"/>
      <c r="O184" s="72"/>
      <c r="P184" s="72"/>
      <c r="Q184" s="72"/>
      <c r="R184" s="72"/>
      <c r="S184" s="72"/>
      <c r="T184" s="72"/>
      <c r="U184" s="72"/>
      <c r="V184" s="72"/>
      <c r="W184" s="72"/>
      <c r="X184" s="72"/>
      <c r="Y184" s="72"/>
      <c r="Z184" s="72"/>
    </row>
    <row r="185" spans="1:26" ht="12.5">
      <c r="A185" s="243" t="s">
        <v>303</v>
      </c>
      <c r="B185" s="243" t="s">
        <v>912</v>
      </c>
      <c r="C185" s="243" t="s">
        <v>215</v>
      </c>
      <c r="D185" s="244" t="s">
        <v>216</v>
      </c>
      <c r="E185" s="243" t="s">
        <v>775</v>
      </c>
      <c r="F185" s="243" t="s">
        <v>677</v>
      </c>
      <c r="G185" s="243"/>
      <c r="H185" s="247"/>
      <c r="I185" s="247"/>
      <c r="J185" s="247"/>
      <c r="K185" s="72"/>
      <c r="L185" s="72"/>
      <c r="M185" s="72"/>
      <c r="N185" s="72"/>
      <c r="O185" s="72"/>
      <c r="P185" s="72"/>
      <c r="Q185" s="72"/>
      <c r="R185" s="72"/>
      <c r="S185" s="72"/>
      <c r="T185" s="72"/>
      <c r="U185" s="72"/>
      <c r="V185" s="72"/>
      <c r="W185" s="72"/>
      <c r="X185" s="72"/>
      <c r="Y185" s="72"/>
      <c r="Z185" s="72"/>
    </row>
    <row r="186" spans="1:26" ht="12.5">
      <c r="A186" s="243" t="s">
        <v>303</v>
      </c>
      <c r="B186" s="243" t="s">
        <v>913</v>
      </c>
      <c r="C186" s="243" t="s">
        <v>138</v>
      </c>
      <c r="D186" s="244" t="s">
        <v>139</v>
      </c>
      <c r="E186" s="243" t="s">
        <v>659</v>
      </c>
      <c r="F186" s="243" t="s">
        <v>677</v>
      </c>
      <c r="G186" s="247" t="s">
        <v>776</v>
      </c>
      <c r="H186" s="249" t="s">
        <v>777</v>
      </c>
      <c r="I186" s="247"/>
      <c r="J186" s="247"/>
      <c r="K186" s="72"/>
      <c r="L186" s="72"/>
      <c r="M186" s="72"/>
      <c r="N186" s="72"/>
      <c r="O186" s="72"/>
      <c r="P186" s="72"/>
      <c r="Q186" s="72"/>
      <c r="R186" s="72"/>
      <c r="S186" s="72"/>
      <c r="T186" s="72"/>
      <c r="U186" s="72"/>
      <c r="V186" s="72"/>
      <c r="W186" s="72"/>
      <c r="X186" s="72"/>
      <c r="Y186" s="72"/>
      <c r="Z186" s="72"/>
    </row>
    <row r="187" spans="1:26" ht="12.5">
      <c r="A187" s="243" t="s">
        <v>303</v>
      </c>
      <c r="B187" s="243" t="s">
        <v>311</v>
      </c>
      <c r="C187" s="243" t="s">
        <v>312</v>
      </c>
      <c r="D187" s="244" t="s">
        <v>313</v>
      </c>
      <c r="E187" s="243" t="s">
        <v>659</v>
      </c>
      <c r="F187" s="243" t="s">
        <v>677</v>
      </c>
      <c r="G187" s="247" t="s">
        <v>914</v>
      </c>
      <c r="H187" s="249" t="s">
        <v>915</v>
      </c>
      <c r="I187" s="247"/>
      <c r="J187" s="247"/>
      <c r="K187" s="72"/>
      <c r="L187" s="72"/>
      <c r="M187" s="72"/>
      <c r="N187" s="72"/>
      <c r="O187" s="72"/>
      <c r="P187" s="72"/>
      <c r="Q187" s="72"/>
      <c r="R187" s="72"/>
      <c r="S187" s="72"/>
      <c r="T187" s="72"/>
      <c r="U187" s="72"/>
      <c r="V187" s="72"/>
      <c r="W187" s="72"/>
      <c r="X187" s="72"/>
      <c r="Y187" s="72"/>
      <c r="Z187" s="72"/>
    </row>
    <row r="188" spans="1:26" ht="37.5">
      <c r="A188" s="243" t="s">
        <v>303</v>
      </c>
      <c r="B188" s="243" t="s">
        <v>916</v>
      </c>
      <c r="C188" s="243" t="s">
        <v>917</v>
      </c>
      <c r="D188" s="244" t="s">
        <v>918</v>
      </c>
      <c r="E188" s="243" t="s">
        <v>659</v>
      </c>
      <c r="F188" s="243" t="s">
        <v>677</v>
      </c>
      <c r="G188" s="247"/>
      <c r="H188" s="247"/>
      <c r="I188" s="247"/>
      <c r="J188" s="247"/>
      <c r="K188" s="72"/>
      <c r="L188" s="72"/>
      <c r="M188" s="72"/>
      <c r="N188" s="72"/>
      <c r="O188" s="72"/>
      <c r="P188" s="72"/>
      <c r="Q188" s="72"/>
      <c r="R188" s="72"/>
      <c r="S188" s="72"/>
      <c r="T188" s="72"/>
      <c r="U188" s="72"/>
      <c r="V188" s="72"/>
      <c r="W188" s="72"/>
      <c r="X188" s="72"/>
      <c r="Y188" s="72"/>
      <c r="Z188" s="72"/>
    </row>
    <row r="189" spans="1:26" ht="37.5">
      <c r="A189" s="243" t="s">
        <v>303</v>
      </c>
      <c r="B189" s="243" t="s">
        <v>314</v>
      </c>
      <c r="C189" s="243" t="s">
        <v>315</v>
      </c>
      <c r="D189" s="244" t="s">
        <v>316</v>
      </c>
      <c r="E189" s="243" t="s">
        <v>659</v>
      </c>
      <c r="F189" s="243" t="s">
        <v>677</v>
      </c>
      <c r="G189" s="247"/>
      <c r="H189" s="247"/>
      <c r="I189" s="247"/>
      <c r="J189" s="247"/>
      <c r="K189" s="72"/>
      <c r="L189" s="72"/>
      <c r="M189" s="72"/>
      <c r="N189" s="72"/>
      <c r="O189" s="72"/>
      <c r="P189" s="72"/>
      <c r="Q189" s="72"/>
      <c r="R189" s="72"/>
      <c r="S189" s="72"/>
      <c r="T189" s="72"/>
      <c r="U189" s="72"/>
      <c r="V189" s="72"/>
      <c r="W189" s="72"/>
      <c r="X189" s="72"/>
      <c r="Y189" s="72"/>
      <c r="Z189" s="72"/>
    </row>
    <row r="190" spans="1:26" ht="37.5">
      <c r="A190" s="243" t="s">
        <v>303</v>
      </c>
      <c r="B190" s="243" t="s">
        <v>320</v>
      </c>
      <c r="C190" s="243" t="s">
        <v>321</v>
      </c>
      <c r="D190" s="244" t="s">
        <v>322</v>
      </c>
      <c r="E190" s="243" t="s">
        <v>659</v>
      </c>
      <c r="F190" s="243" t="s">
        <v>677</v>
      </c>
      <c r="G190" s="243" t="s">
        <v>919</v>
      </c>
      <c r="H190" s="249" t="s">
        <v>920</v>
      </c>
      <c r="I190" s="247"/>
      <c r="J190" s="247"/>
      <c r="K190" s="72"/>
      <c r="L190" s="72"/>
      <c r="M190" s="72"/>
      <c r="N190" s="72"/>
      <c r="O190" s="72"/>
      <c r="P190" s="72"/>
      <c r="Q190" s="72"/>
      <c r="R190" s="72"/>
      <c r="S190" s="72"/>
      <c r="T190" s="72"/>
      <c r="U190" s="72"/>
      <c r="V190" s="72"/>
      <c r="W190" s="72"/>
      <c r="X190" s="72"/>
      <c r="Y190" s="72"/>
      <c r="Z190" s="72"/>
    </row>
    <row r="191" spans="1:26" ht="37.5">
      <c r="A191" s="243" t="s">
        <v>303</v>
      </c>
      <c r="B191" s="243" t="s">
        <v>921</v>
      </c>
      <c r="C191" s="243" t="s">
        <v>922</v>
      </c>
      <c r="D191" s="244" t="s">
        <v>923</v>
      </c>
      <c r="E191" s="243" t="s">
        <v>663</v>
      </c>
      <c r="F191" s="243" t="s">
        <v>672</v>
      </c>
      <c r="G191" s="243"/>
      <c r="H191" s="249" t="s">
        <v>924</v>
      </c>
      <c r="I191" s="247"/>
      <c r="J191" s="247"/>
      <c r="K191" s="72"/>
      <c r="L191" s="72"/>
      <c r="M191" s="72"/>
      <c r="N191" s="72"/>
      <c r="O191" s="72"/>
      <c r="P191" s="72"/>
      <c r="Q191" s="72"/>
      <c r="R191" s="72"/>
      <c r="S191" s="72"/>
      <c r="T191" s="72"/>
      <c r="U191" s="72"/>
      <c r="V191" s="72"/>
      <c r="W191" s="72"/>
      <c r="X191" s="72"/>
      <c r="Y191" s="72"/>
      <c r="Z191" s="72"/>
    </row>
    <row r="192" spans="1:26" ht="25">
      <c r="A192" s="243" t="s">
        <v>303</v>
      </c>
      <c r="B192" s="243" t="s">
        <v>323</v>
      </c>
      <c r="C192" s="243" t="s">
        <v>324</v>
      </c>
      <c r="D192" s="244" t="s">
        <v>325</v>
      </c>
      <c r="E192" s="243" t="s">
        <v>659</v>
      </c>
      <c r="F192" s="243" t="s">
        <v>677</v>
      </c>
      <c r="G192" s="243"/>
      <c r="H192" s="249" t="s">
        <v>925</v>
      </c>
      <c r="I192" s="247"/>
      <c r="J192" s="247"/>
      <c r="K192" s="72"/>
      <c r="L192" s="72"/>
      <c r="M192" s="72"/>
      <c r="N192" s="72"/>
      <c r="O192" s="72"/>
      <c r="P192" s="72"/>
      <c r="Q192" s="72"/>
      <c r="R192" s="72"/>
      <c r="S192" s="72"/>
      <c r="T192" s="72"/>
      <c r="U192" s="72"/>
      <c r="V192" s="72"/>
      <c r="W192" s="72"/>
      <c r="X192" s="72"/>
      <c r="Y192" s="72"/>
      <c r="Z192" s="72"/>
    </row>
    <row r="193" spans="1:26" ht="25">
      <c r="A193" s="243" t="s">
        <v>303</v>
      </c>
      <c r="B193" s="243" t="s">
        <v>926</v>
      </c>
      <c r="C193" s="243" t="s">
        <v>927</v>
      </c>
      <c r="D193" s="244" t="s">
        <v>928</v>
      </c>
      <c r="E193" s="243" t="s">
        <v>659</v>
      </c>
      <c r="F193" s="243" t="s">
        <v>677</v>
      </c>
      <c r="G193" s="247"/>
      <c r="H193" s="247"/>
      <c r="I193" s="247"/>
      <c r="J193" s="247"/>
      <c r="K193" s="72"/>
      <c r="L193" s="72"/>
      <c r="M193" s="72"/>
      <c r="N193" s="72"/>
      <c r="O193" s="72"/>
      <c r="P193" s="72"/>
      <c r="Q193" s="72"/>
      <c r="R193" s="72"/>
      <c r="S193" s="72"/>
      <c r="T193" s="72"/>
      <c r="U193" s="72"/>
      <c r="V193" s="72"/>
      <c r="W193" s="72"/>
      <c r="X193" s="72"/>
      <c r="Y193" s="72"/>
      <c r="Z193" s="72"/>
    </row>
    <row r="194" spans="1:26" ht="25">
      <c r="A194" s="243" t="s">
        <v>303</v>
      </c>
      <c r="B194" s="243" t="s">
        <v>929</v>
      </c>
      <c r="C194" s="243" t="s">
        <v>930</v>
      </c>
      <c r="D194" s="244" t="s">
        <v>931</v>
      </c>
      <c r="E194" s="243" t="s">
        <v>663</v>
      </c>
      <c r="F194" s="243" t="s">
        <v>672</v>
      </c>
      <c r="G194" s="247"/>
      <c r="H194" s="249" t="s">
        <v>932</v>
      </c>
      <c r="I194" s="247"/>
      <c r="J194" s="247"/>
      <c r="K194" s="72"/>
      <c r="L194" s="72"/>
      <c r="M194" s="72"/>
      <c r="N194" s="72"/>
      <c r="O194" s="72"/>
      <c r="P194" s="72"/>
      <c r="Q194" s="72"/>
      <c r="R194" s="72"/>
      <c r="S194" s="72"/>
      <c r="T194" s="72"/>
      <c r="U194" s="72"/>
      <c r="V194" s="72"/>
      <c r="W194" s="72"/>
      <c r="X194" s="72"/>
      <c r="Y194" s="72"/>
      <c r="Z194" s="72"/>
    </row>
    <row r="195" spans="1:26" ht="50">
      <c r="A195" s="243" t="s">
        <v>303</v>
      </c>
      <c r="B195" s="243" t="s">
        <v>933</v>
      </c>
      <c r="C195" s="243" t="s">
        <v>934</v>
      </c>
      <c r="D195" s="244" t="s">
        <v>935</v>
      </c>
      <c r="E195" s="243" t="s">
        <v>659</v>
      </c>
      <c r="F195" s="243" t="s">
        <v>677</v>
      </c>
      <c r="G195" s="243"/>
      <c r="H195" s="247"/>
      <c r="I195" s="247"/>
      <c r="J195" s="247"/>
      <c r="K195" s="72"/>
      <c r="L195" s="72"/>
      <c r="M195" s="72"/>
      <c r="N195" s="72"/>
      <c r="O195" s="72"/>
      <c r="P195" s="72"/>
      <c r="Q195" s="72"/>
      <c r="R195" s="72"/>
      <c r="S195" s="72"/>
      <c r="T195" s="72"/>
      <c r="U195" s="72"/>
      <c r="V195" s="72"/>
      <c r="W195" s="72"/>
      <c r="X195" s="72"/>
      <c r="Y195" s="72"/>
      <c r="Z195" s="72"/>
    </row>
    <row r="196" spans="1:26" ht="25">
      <c r="A196" s="243" t="s">
        <v>303</v>
      </c>
      <c r="B196" s="243" t="s">
        <v>332</v>
      </c>
      <c r="C196" s="243" t="s">
        <v>333</v>
      </c>
      <c r="D196" s="244" t="s">
        <v>334</v>
      </c>
      <c r="E196" s="243" t="s">
        <v>675</v>
      </c>
      <c r="F196" s="243" t="s">
        <v>677</v>
      </c>
      <c r="G196" s="243"/>
      <c r="H196" s="247"/>
      <c r="I196" s="247"/>
      <c r="J196" s="247"/>
      <c r="K196" s="72"/>
      <c r="L196" s="72"/>
      <c r="M196" s="72"/>
      <c r="N196" s="72"/>
      <c r="O196" s="72"/>
      <c r="P196" s="72"/>
      <c r="Q196" s="72"/>
      <c r="R196" s="72"/>
      <c r="S196" s="72"/>
      <c r="T196" s="72"/>
      <c r="U196" s="72"/>
      <c r="V196" s="72"/>
      <c r="W196" s="72"/>
      <c r="X196" s="72"/>
      <c r="Y196" s="72"/>
      <c r="Z196" s="72"/>
    </row>
    <row r="197" spans="1:26" ht="50">
      <c r="A197" s="243" t="s">
        <v>303</v>
      </c>
      <c r="B197" s="243" t="s">
        <v>332</v>
      </c>
      <c r="C197" s="243" t="s">
        <v>386</v>
      </c>
      <c r="D197" s="244" t="s">
        <v>936</v>
      </c>
      <c r="E197" s="243" t="s">
        <v>675</v>
      </c>
      <c r="F197" s="243" t="s">
        <v>677</v>
      </c>
      <c r="G197" s="243"/>
      <c r="H197" s="247"/>
      <c r="I197" s="247"/>
      <c r="J197" s="247"/>
      <c r="K197" s="72"/>
      <c r="L197" s="72"/>
      <c r="M197" s="72"/>
      <c r="N197" s="72"/>
      <c r="O197" s="72"/>
      <c r="P197" s="72"/>
      <c r="Q197" s="72"/>
      <c r="R197" s="72"/>
      <c r="S197" s="72"/>
      <c r="T197" s="72"/>
      <c r="U197" s="72"/>
      <c r="V197" s="72"/>
      <c r="W197" s="72"/>
      <c r="X197" s="72"/>
      <c r="Y197" s="72"/>
      <c r="Z197" s="72"/>
    </row>
    <row r="198" spans="1:26" ht="25">
      <c r="A198" s="243" t="s">
        <v>303</v>
      </c>
      <c r="B198" s="243" t="s">
        <v>252</v>
      </c>
      <c r="C198" s="243" t="s">
        <v>253</v>
      </c>
      <c r="D198" s="244" t="s">
        <v>254</v>
      </c>
      <c r="E198" s="243" t="s">
        <v>659</v>
      </c>
      <c r="F198" s="243" t="s">
        <v>677</v>
      </c>
      <c r="G198" s="247" t="s">
        <v>662</v>
      </c>
      <c r="H198" s="247"/>
      <c r="I198" s="247"/>
      <c r="J198" s="247"/>
      <c r="K198" s="72"/>
      <c r="L198" s="72"/>
      <c r="M198" s="72"/>
      <c r="N198" s="72"/>
      <c r="O198" s="72"/>
      <c r="P198" s="72"/>
      <c r="Q198" s="72"/>
      <c r="R198" s="72"/>
      <c r="S198" s="72"/>
      <c r="T198" s="72"/>
      <c r="U198" s="72"/>
      <c r="V198" s="72"/>
      <c r="W198" s="72"/>
      <c r="X198" s="72"/>
      <c r="Y198" s="72"/>
      <c r="Z198" s="72"/>
    </row>
    <row r="199" spans="1:26" ht="25">
      <c r="A199" s="243" t="s">
        <v>303</v>
      </c>
      <c r="B199" s="243" t="s">
        <v>255</v>
      </c>
      <c r="C199" s="243" t="s">
        <v>256</v>
      </c>
      <c r="D199" s="244" t="s">
        <v>257</v>
      </c>
      <c r="E199" s="243" t="s">
        <v>659</v>
      </c>
      <c r="F199" s="243" t="s">
        <v>677</v>
      </c>
      <c r="G199" s="247" t="s">
        <v>662</v>
      </c>
      <c r="H199" s="247"/>
      <c r="I199" s="247"/>
      <c r="J199" s="247"/>
      <c r="K199" s="72"/>
      <c r="L199" s="72"/>
      <c r="M199" s="72"/>
      <c r="N199" s="72"/>
      <c r="O199" s="72"/>
      <c r="P199" s="72"/>
      <c r="Q199" s="72"/>
      <c r="R199" s="72"/>
      <c r="S199" s="72"/>
      <c r="T199" s="72"/>
      <c r="U199" s="72"/>
      <c r="V199" s="72"/>
      <c r="W199" s="72"/>
      <c r="X199" s="72"/>
      <c r="Y199" s="72"/>
      <c r="Z199" s="72"/>
    </row>
    <row r="200" spans="1:26" ht="37.5">
      <c r="A200" s="243" t="s">
        <v>303</v>
      </c>
      <c r="B200" s="243" t="s">
        <v>937</v>
      </c>
      <c r="C200" s="243" t="s">
        <v>938</v>
      </c>
      <c r="D200" s="244" t="s">
        <v>939</v>
      </c>
      <c r="E200" s="243" t="s">
        <v>659</v>
      </c>
      <c r="F200" s="243" t="s">
        <v>677</v>
      </c>
      <c r="G200" s="247" t="s">
        <v>662</v>
      </c>
      <c r="H200" s="247"/>
      <c r="I200" s="247"/>
      <c r="J200" s="247"/>
      <c r="K200" s="72"/>
      <c r="L200" s="72"/>
      <c r="M200" s="72"/>
      <c r="N200" s="72"/>
      <c r="O200" s="72"/>
      <c r="P200" s="72"/>
      <c r="Q200" s="72"/>
      <c r="R200" s="72"/>
      <c r="S200" s="72"/>
      <c r="T200" s="72"/>
      <c r="U200" s="72"/>
      <c r="V200" s="72"/>
      <c r="W200" s="72"/>
      <c r="X200" s="72"/>
      <c r="Y200" s="72"/>
      <c r="Z200" s="72"/>
    </row>
    <row r="201" spans="1:26" ht="112.5">
      <c r="A201" s="243" t="s">
        <v>303</v>
      </c>
      <c r="B201" s="243" t="s">
        <v>337</v>
      </c>
      <c r="C201" s="243" t="s">
        <v>338</v>
      </c>
      <c r="D201" s="244" t="s">
        <v>339</v>
      </c>
      <c r="E201" s="243" t="s">
        <v>940</v>
      </c>
      <c r="F201" s="247" t="s">
        <v>677</v>
      </c>
      <c r="G201" s="247"/>
      <c r="H201" s="247"/>
      <c r="I201" s="247"/>
      <c r="J201" s="247"/>
      <c r="K201" s="72"/>
      <c r="L201" s="72"/>
      <c r="M201" s="72"/>
      <c r="N201" s="72"/>
      <c r="O201" s="72"/>
      <c r="P201" s="72"/>
      <c r="Q201" s="72"/>
      <c r="R201" s="72"/>
      <c r="S201" s="72"/>
      <c r="T201" s="72"/>
      <c r="U201" s="72"/>
      <c r="V201" s="72"/>
      <c r="W201" s="72"/>
      <c r="X201" s="72"/>
      <c r="Y201" s="72"/>
      <c r="Z201" s="72"/>
    </row>
    <row r="202" spans="1:26" ht="75">
      <c r="A202" s="243" t="s">
        <v>303</v>
      </c>
      <c r="B202" s="243" t="s">
        <v>941</v>
      </c>
      <c r="C202" s="243" t="s">
        <v>942</v>
      </c>
      <c r="D202" s="244" t="s">
        <v>943</v>
      </c>
      <c r="E202" s="243" t="s">
        <v>675</v>
      </c>
      <c r="F202" s="243" t="s">
        <v>677</v>
      </c>
      <c r="G202" s="247"/>
      <c r="H202" s="247"/>
      <c r="I202" s="247"/>
      <c r="J202" s="247"/>
      <c r="K202" s="72"/>
      <c r="L202" s="72"/>
      <c r="M202" s="72"/>
      <c r="N202" s="72"/>
      <c r="O202" s="72"/>
      <c r="P202" s="72"/>
      <c r="Q202" s="72"/>
      <c r="R202" s="72"/>
      <c r="S202" s="72"/>
      <c r="T202" s="72"/>
      <c r="U202" s="72"/>
      <c r="V202" s="72"/>
      <c r="W202" s="72"/>
      <c r="X202" s="72"/>
      <c r="Y202" s="72"/>
      <c r="Z202" s="72"/>
    </row>
    <row r="203" spans="1:26" ht="50">
      <c r="A203" s="243" t="s">
        <v>303</v>
      </c>
      <c r="B203" s="243" t="s">
        <v>941</v>
      </c>
      <c r="C203" s="243" t="s">
        <v>386</v>
      </c>
      <c r="D203" s="244" t="s">
        <v>936</v>
      </c>
      <c r="E203" s="243" t="s">
        <v>675</v>
      </c>
      <c r="F203" s="243" t="s">
        <v>677</v>
      </c>
      <c r="G203" s="247"/>
      <c r="H203" s="247"/>
      <c r="I203" s="247"/>
      <c r="J203" s="247"/>
      <c r="K203" s="72"/>
      <c r="L203" s="72"/>
      <c r="M203" s="72"/>
      <c r="N203" s="72"/>
      <c r="O203" s="72"/>
      <c r="P203" s="72"/>
      <c r="Q203" s="72"/>
      <c r="R203" s="72"/>
      <c r="S203" s="72"/>
      <c r="T203" s="72"/>
      <c r="U203" s="72"/>
      <c r="V203" s="72"/>
      <c r="W203" s="72"/>
      <c r="X203" s="72"/>
      <c r="Y203" s="72"/>
      <c r="Z203" s="72"/>
    </row>
    <row r="204" spans="1:26" ht="25">
      <c r="A204" s="243" t="s">
        <v>303</v>
      </c>
      <c r="B204" s="243" t="s">
        <v>944</v>
      </c>
      <c r="C204" s="243" t="s">
        <v>253</v>
      </c>
      <c r="D204" s="244" t="s">
        <v>254</v>
      </c>
      <c r="E204" s="243" t="s">
        <v>659</v>
      </c>
      <c r="F204" s="243" t="s">
        <v>677</v>
      </c>
      <c r="G204" s="247" t="s">
        <v>662</v>
      </c>
      <c r="H204" s="247"/>
      <c r="I204" s="247"/>
      <c r="J204" s="247"/>
      <c r="K204" s="72"/>
      <c r="L204" s="72"/>
      <c r="M204" s="72"/>
      <c r="N204" s="72"/>
      <c r="O204" s="72"/>
      <c r="P204" s="72"/>
      <c r="Q204" s="72"/>
      <c r="R204" s="72"/>
      <c r="S204" s="72"/>
      <c r="T204" s="72"/>
      <c r="U204" s="72"/>
      <c r="V204" s="72"/>
      <c r="W204" s="72"/>
      <c r="X204" s="72"/>
      <c r="Y204" s="72"/>
      <c r="Z204" s="72"/>
    </row>
    <row r="205" spans="1:26" ht="25">
      <c r="A205" s="243" t="s">
        <v>303</v>
      </c>
      <c r="B205" s="243" t="s">
        <v>945</v>
      </c>
      <c r="C205" s="243" t="s">
        <v>256</v>
      </c>
      <c r="D205" s="244" t="s">
        <v>257</v>
      </c>
      <c r="E205" s="243" t="s">
        <v>659</v>
      </c>
      <c r="F205" s="243" t="s">
        <v>677</v>
      </c>
      <c r="G205" s="247" t="s">
        <v>662</v>
      </c>
      <c r="H205" s="243"/>
      <c r="I205" s="247"/>
      <c r="J205" s="247"/>
      <c r="K205" s="72"/>
      <c r="L205" s="72"/>
      <c r="M205" s="72"/>
      <c r="N205" s="72"/>
      <c r="O205" s="72"/>
      <c r="P205" s="72"/>
      <c r="Q205" s="72"/>
      <c r="R205" s="72"/>
      <c r="S205" s="72"/>
      <c r="T205" s="72"/>
      <c r="U205" s="72"/>
      <c r="V205" s="72"/>
      <c r="W205" s="72"/>
      <c r="X205" s="72"/>
      <c r="Y205" s="72"/>
      <c r="Z205" s="72"/>
    </row>
    <row r="206" spans="1:26" ht="37.5">
      <c r="A206" s="243" t="s">
        <v>303</v>
      </c>
      <c r="B206" s="243" t="s">
        <v>946</v>
      </c>
      <c r="C206" s="243" t="s">
        <v>938</v>
      </c>
      <c r="D206" s="244" t="s">
        <v>939</v>
      </c>
      <c r="E206" s="243" t="s">
        <v>659</v>
      </c>
      <c r="F206" s="243" t="s">
        <v>677</v>
      </c>
      <c r="G206" s="247" t="s">
        <v>662</v>
      </c>
      <c r="H206" s="247"/>
      <c r="I206" s="247"/>
      <c r="J206" s="247"/>
      <c r="K206" s="72"/>
      <c r="L206" s="72"/>
      <c r="M206" s="72"/>
      <c r="N206" s="72"/>
      <c r="O206" s="72"/>
      <c r="P206" s="72"/>
      <c r="Q206" s="72"/>
      <c r="R206" s="72"/>
      <c r="S206" s="72"/>
      <c r="T206" s="72"/>
      <c r="U206" s="72"/>
      <c r="V206" s="72"/>
      <c r="W206" s="72"/>
      <c r="X206" s="72"/>
      <c r="Y206" s="72"/>
      <c r="Z206" s="72"/>
    </row>
    <row r="207" spans="1:26" ht="112.5">
      <c r="A207" s="243" t="s">
        <v>303</v>
      </c>
      <c r="B207" s="243" t="s">
        <v>947</v>
      </c>
      <c r="C207" s="243" t="s">
        <v>338</v>
      </c>
      <c r="D207" s="244" t="s">
        <v>339</v>
      </c>
      <c r="E207" s="243" t="s">
        <v>940</v>
      </c>
      <c r="F207" s="243" t="s">
        <v>677</v>
      </c>
      <c r="G207" s="247"/>
      <c r="H207" s="247"/>
      <c r="I207" s="247"/>
      <c r="J207" s="247"/>
      <c r="K207" s="72"/>
      <c r="L207" s="72"/>
      <c r="M207" s="72"/>
      <c r="N207" s="72"/>
      <c r="O207" s="72"/>
      <c r="P207" s="72"/>
      <c r="Q207" s="72"/>
      <c r="R207" s="72"/>
      <c r="S207" s="72"/>
      <c r="T207" s="72"/>
      <c r="U207" s="72"/>
      <c r="V207" s="72"/>
      <c r="W207" s="72"/>
      <c r="X207" s="72"/>
      <c r="Y207" s="72"/>
      <c r="Z207" s="72"/>
    </row>
    <row r="208" spans="1:26" ht="50">
      <c r="A208" s="243" t="s">
        <v>303</v>
      </c>
      <c r="B208" s="243" t="s">
        <v>948</v>
      </c>
      <c r="C208" s="243" t="s">
        <v>949</v>
      </c>
      <c r="D208" s="244" t="s">
        <v>950</v>
      </c>
      <c r="E208" s="243" t="s">
        <v>951</v>
      </c>
      <c r="F208" s="243" t="s">
        <v>677</v>
      </c>
      <c r="G208" s="243"/>
      <c r="H208" s="243"/>
      <c r="I208" s="247"/>
      <c r="J208" s="247"/>
      <c r="K208" s="72"/>
      <c r="L208" s="72"/>
      <c r="M208" s="72"/>
      <c r="N208" s="72"/>
      <c r="O208" s="72"/>
      <c r="P208" s="72"/>
      <c r="Q208" s="72"/>
      <c r="R208" s="72"/>
      <c r="S208" s="72"/>
      <c r="T208" s="72"/>
      <c r="U208" s="72"/>
      <c r="V208" s="72"/>
      <c r="W208" s="72"/>
      <c r="X208" s="72"/>
      <c r="Y208" s="72"/>
      <c r="Z208" s="72"/>
    </row>
    <row r="209" spans="1:26" ht="12.5">
      <c r="A209" s="243" t="s">
        <v>303</v>
      </c>
      <c r="B209" s="243" t="s">
        <v>952</v>
      </c>
      <c r="C209" s="243" t="s">
        <v>953</v>
      </c>
      <c r="D209" s="244" t="s">
        <v>954</v>
      </c>
      <c r="E209" s="243" t="s">
        <v>659</v>
      </c>
      <c r="F209" s="243" t="s">
        <v>677</v>
      </c>
      <c r="G209" s="247"/>
      <c r="H209" s="247"/>
      <c r="I209" s="247"/>
      <c r="J209" s="247"/>
      <c r="K209" s="72"/>
      <c r="L209" s="72"/>
      <c r="M209" s="72"/>
      <c r="N209" s="72"/>
      <c r="O209" s="72"/>
      <c r="P209" s="72"/>
      <c r="Q209" s="72"/>
      <c r="R209" s="72"/>
      <c r="S209" s="72"/>
      <c r="T209" s="72"/>
      <c r="U209" s="72"/>
      <c r="V209" s="72"/>
      <c r="W209" s="72"/>
      <c r="X209" s="72"/>
      <c r="Y209" s="72"/>
      <c r="Z209" s="72"/>
    </row>
    <row r="210" spans="1:26" ht="50">
      <c r="A210" s="243" t="s">
        <v>303</v>
      </c>
      <c r="B210" s="243" t="s">
        <v>955</v>
      </c>
      <c r="C210" s="243" t="s">
        <v>956</v>
      </c>
      <c r="D210" s="244" t="s">
        <v>957</v>
      </c>
      <c r="E210" s="243" t="s">
        <v>675</v>
      </c>
      <c r="F210" s="243" t="s">
        <v>677</v>
      </c>
      <c r="G210" s="247"/>
      <c r="H210" s="247"/>
      <c r="I210" s="247"/>
      <c r="J210" s="247"/>
      <c r="K210" s="72"/>
      <c r="L210" s="72"/>
      <c r="M210" s="72"/>
      <c r="N210" s="72"/>
      <c r="O210" s="72"/>
      <c r="P210" s="72"/>
      <c r="Q210" s="72"/>
      <c r="R210" s="72"/>
      <c r="S210" s="72"/>
      <c r="T210" s="72"/>
      <c r="U210" s="72"/>
      <c r="V210" s="72"/>
      <c r="W210" s="72"/>
      <c r="X210" s="72"/>
      <c r="Y210" s="72"/>
      <c r="Z210" s="72"/>
    </row>
    <row r="211" spans="1:26" ht="50">
      <c r="A211" s="243" t="s">
        <v>303</v>
      </c>
      <c r="B211" s="243" t="s">
        <v>955</v>
      </c>
      <c r="C211" s="243" t="s">
        <v>386</v>
      </c>
      <c r="D211" s="244" t="s">
        <v>936</v>
      </c>
      <c r="E211" s="243" t="s">
        <v>675</v>
      </c>
      <c r="F211" s="243" t="s">
        <v>677</v>
      </c>
      <c r="G211" s="247"/>
      <c r="H211" s="247"/>
      <c r="I211" s="247"/>
      <c r="J211" s="247"/>
      <c r="K211" s="72"/>
      <c r="L211" s="72"/>
      <c r="M211" s="72"/>
      <c r="N211" s="72"/>
      <c r="O211" s="72"/>
      <c r="P211" s="72"/>
      <c r="Q211" s="72"/>
      <c r="R211" s="72"/>
      <c r="S211" s="72"/>
      <c r="T211" s="72"/>
      <c r="U211" s="72"/>
      <c r="V211" s="72"/>
      <c r="W211" s="72"/>
      <c r="X211" s="72"/>
      <c r="Y211" s="72"/>
      <c r="Z211" s="72"/>
    </row>
    <row r="212" spans="1:26" ht="25">
      <c r="A212" s="243" t="s">
        <v>303</v>
      </c>
      <c r="B212" s="243" t="s">
        <v>958</v>
      </c>
      <c r="C212" s="243" t="s">
        <v>253</v>
      </c>
      <c r="D212" s="244" t="s">
        <v>254</v>
      </c>
      <c r="E212" s="243" t="s">
        <v>659</v>
      </c>
      <c r="F212" s="243" t="s">
        <v>677</v>
      </c>
      <c r="G212" s="247" t="s">
        <v>662</v>
      </c>
      <c r="H212" s="247"/>
      <c r="I212" s="247"/>
      <c r="J212" s="247"/>
      <c r="K212" s="72"/>
      <c r="L212" s="72"/>
      <c r="M212" s="72"/>
      <c r="N212" s="72"/>
      <c r="O212" s="72"/>
      <c r="P212" s="72"/>
      <c r="Q212" s="72"/>
      <c r="R212" s="72"/>
      <c r="S212" s="72"/>
      <c r="T212" s="72"/>
      <c r="U212" s="72"/>
      <c r="V212" s="72"/>
      <c r="W212" s="72"/>
      <c r="X212" s="72"/>
      <c r="Y212" s="72"/>
      <c r="Z212" s="72"/>
    </row>
    <row r="213" spans="1:26" ht="25">
      <c r="A213" s="243" t="s">
        <v>303</v>
      </c>
      <c r="B213" s="243" t="s">
        <v>959</v>
      </c>
      <c r="C213" s="243" t="s">
        <v>256</v>
      </c>
      <c r="D213" s="244" t="s">
        <v>257</v>
      </c>
      <c r="E213" s="243" t="s">
        <v>659</v>
      </c>
      <c r="F213" s="243" t="s">
        <v>677</v>
      </c>
      <c r="G213" s="247" t="s">
        <v>662</v>
      </c>
      <c r="H213" s="247"/>
      <c r="I213" s="247"/>
      <c r="J213" s="247"/>
      <c r="K213" s="72"/>
      <c r="L213" s="72"/>
      <c r="M213" s="72"/>
      <c r="N213" s="72"/>
      <c r="O213" s="72"/>
      <c r="P213" s="72"/>
      <c r="Q213" s="72"/>
      <c r="R213" s="72"/>
      <c r="S213" s="72"/>
      <c r="T213" s="72"/>
      <c r="U213" s="72"/>
      <c r="V213" s="72"/>
      <c r="W213" s="72"/>
      <c r="X213" s="72"/>
      <c r="Y213" s="72"/>
      <c r="Z213" s="72"/>
    </row>
    <row r="214" spans="1:26" ht="37.5">
      <c r="A214" s="243" t="s">
        <v>303</v>
      </c>
      <c r="B214" s="243" t="s">
        <v>960</v>
      </c>
      <c r="C214" s="243" t="s">
        <v>938</v>
      </c>
      <c r="D214" s="244" t="s">
        <v>939</v>
      </c>
      <c r="E214" s="243" t="s">
        <v>659</v>
      </c>
      <c r="F214" s="243" t="s">
        <v>677</v>
      </c>
      <c r="G214" s="247" t="s">
        <v>662</v>
      </c>
      <c r="H214" s="247"/>
      <c r="I214" s="247"/>
      <c r="J214" s="247"/>
      <c r="K214" s="72"/>
      <c r="L214" s="72"/>
      <c r="M214" s="72"/>
      <c r="N214" s="72"/>
      <c r="O214" s="72"/>
      <c r="P214" s="72"/>
      <c r="Q214" s="72"/>
      <c r="R214" s="72"/>
      <c r="S214" s="72"/>
      <c r="T214" s="72"/>
      <c r="U214" s="72"/>
      <c r="V214" s="72"/>
      <c r="W214" s="72"/>
      <c r="X214" s="72"/>
      <c r="Y214" s="72"/>
      <c r="Z214" s="72"/>
    </row>
    <row r="215" spans="1:26" ht="112.5">
      <c r="A215" s="243" t="s">
        <v>303</v>
      </c>
      <c r="B215" s="243" t="s">
        <v>961</v>
      </c>
      <c r="C215" s="243" t="s">
        <v>338</v>
      </c>
      <c r="D215" s="244" t="s">
        <v>339</v>
      </c>
      <c r="E215" s="243" t="s">
        <v>940</v>
      </c>
      <c r="F215" s="243" t="s">
        <v>677</v>
      </c>
      <c r="G215" s="247"/>
      <c r="H215" s="243"/>
      <c r="I215" s="243"/>
      <c r="J215" s="243"/>
      <c r="K215" s="246"/>
      <c r="L215" s="246"/>
      <c r="M215" s="246"/>
      <c r="N215" s="246"/>
      <c r="O215" s="246"/>
      <c r="P215" s="246"/>
      <c r="Q215" s="246"/>
      <c r="R215" s="246"/>
      <c r="S215" s="246"/>
      <c r="T215" s="246"/>
      <c r="U215" s="246"/>
      <c r="V215" s="246"/>
      <c r="W215" s="246"/>
      <c r="X215" s="246"/>
      <c r="Y215" s="246"/>
      <c r="Z215" s="246"/>
    </row>
    <row r="216" spans="1:26" ht="37.5">
      <c r="A216" s="243" t="s">
        <v>303</v>
      </c>
      <c r="B216" s="243" t="s">
        <v>962</v>
      </c>
      <c r="C216" s="243" t="s">
        <v>963</v>
      </c>
      <c r="D216" s="244" t="s">
        <v>964</v>
      </c>
      <c r="E216" s="243" t="s">
        <v>675</v>
      </c>
      <c r="F216" s="247" t="s">
        <v>677</v>
      </c>
      <c r="G216" s="247"/>
      <c r="H216" s="247"/>
      <c r="I216" s="247"/>
      <c r="J216" s="247"/>
      <c r="K216" s="72"/>
      <c r="L216" s="72"/>
      <c r="M216" s="72"/>
      <c r="N216" s="72"/>
      <c r="O216" s="72"/>
      <c r="P216" s="72"/>
      <c r="Q216" s="72"/>
      <c r="R216" s="72"/>
      <c r="S216" s="72"/>
      <c r="T216" s="72"/>
      <c r="U216" s="72"/>
      <c r="V216" s="72"/>
      <c r="W216" s="72"/>
      <c r="X216" s="72"/>
      <c r="Y216" s="72"/>
      <c r="Z216" s="72"/>
    </row>
    <row r="217" spans="1:26" ht="50">
      <c r="A217" s="243" t="s">
        <v>303</v>
      </c>
      <c r="B217" s="243" t="s">
        <v>962</v>
      </c>
      <c r="C217" s="243" t="s">
        <v>386</v>
      </c>
      <c r="D217" s="244" t="s">
        <v>936</v>
      </c>
      <c r="E217" s="243" t="s">
        <v>675</v>
      </c>
      <c r="F217" s="243" t="s">
        <v>677</v>
      </c>
      <c r="G217" s="247"/>
      <c r="H217" s="243"/>
      <c r="I217" s="243"/>
      <c r="J217" s="247"/>
      <c r="K217" s="72"/>
      <c r="L217" s="72"/>
      <c r="M217" s="72"/>
      <c r="N217" s="72"/>
      <c r="O217" s="72"/>
      <c r="P217" s="72"/>
      <c r="Q217" s="72"/>
      <c r="R217" s="72"/>
      <c r="S217" s="72"/>
      <c r="T217" s="72"/>
      <c r="U217" s="72"/>
      <c r="V217" s="72"/>
      <c r="W217" s="72"/>
      <c r="X217" s="72"/>
      <c r="Y217" s="72"/>
      <c r="Z217" s="72"/>
    </row>
    <row r="218" spans="1:26" ht="25">
      <c r="A218" s="243" t="s">
        <v>303</v>
      </c>
      <c r="B218" s="243" t="s">
        <v>965</v>
      </c>
      <c r="C218" s="243" t="s">
        <v>253</v>
      </c>
      <c r="D218" s="244" t="s">
        <v>254</v>
      </c>
      <c r="E218" s="243" t="s">
        <v>659</v>
      </c>
      <c r="F218" s="243" t="s">
        <v>677</v>
      </c>
      <c r="G218" s="247" t="s">
        <v>662</v>
      </c>
      <c r="H218" s="247"/>
      <c r="I218" s="243"/>
      <c r="J218" s="247"/>
      <c r="K218" s="72"/>
      <c r="L218" s="72"/>
      <c r="M218" s="72"/>
      <c r="N218" s="72"/>
      <c r="O218" s="72"/>
      <c r="P218" s="72"/>
      <c r="Q218" s="72"/>
      <c r="R218" s="72"/>
      <c r="S218" s="72"/>
      <c r="T218" s="72"/>
      <c r="U218" s="72"/>
      <c r="V218" s="72"/>
      <c r="W218" s="72"/>
      <c r="X218" s="72"/>
      <c r="Y218" s="72"/>
      <c r="Z218" s="72"/>
    </row>
    <row r="219" spans="1:26" ht="25">
      <c r="A219" s="243" t="s">
        <v>303</v>
      </c>
      <c r="B219" s="243" t="s">
        <v>966</v>
      </c>
      <c r="C219" s="243" t="s">
        <v>256</v>
      </c>
      <c r="D219" s="244" t="s">
        <v>257</v>
      </c>
      <c r="E219" s="243" t="s">
        <v>659</v>
      </c>
      <c r="F219" s="243" t="s">
        <v>677</v>
      </c>
      <c r="G219" s="247" t="s">
        <v>662</v>
      </c>
      <c r="H219" s="247"/>
      <c r="I219" s="243"/>
      <c r="J219" s="247"/>
      <c r="K219" s="72"/>
      <c r="L219" s="72"/>
      <c r="M219" s="72"/>
      <c r="N219" s="72"/>
      <c r="O219" s="72"/>
      <c r="P219" s="72"/>
      <c r="Q219" s="72"/>
      <c r="R219" s="72"/>
      <c r="S219" s="72"/>
      <c r="T219" s="72"/>
      <c r="U219" s="72"/>
      <c r="V219" s="72"/>
      <c r="W219" s="72"/>
      <c r="X219" s="72"/>
      <c r="Y219" s="72"/>
      <c r="Z219" s="72"/>
    </row>
    <row r="220" spans="1:26" ht="37.5">
      <c r="A220" s="243" t="s">
        <v>303</v>
      </c>
      <c r="B220" s="243" t="s">
        <v>967</v>
      </c>
      <c r="C220" s="243" t="s">
        <v>938</v>
      </c>
      <c r="D220" s="244" t="s">
        <v>939</v>
      </c>
      <c r="E220" s="243" t="s">
        <v>659</v>
      </c>
      <c r="F220" s="243" t="s">
        <v>677</v>
      </c>
      <c r="G220" s="243" t="s">
        <v>662</v>
      </c>
      <c r="H220" s="243"/>
      <c r="I220" s="243"/>
      <c r="J220" s="247"/>
      <c r="K220" s="72"/>
      <c r="L220" s="72"/>
      <c r="M220" s="72"/>
      <c r="N220" s="72"/>
      <c r="O220" s="72"/>
      <c r="P220" s="72"/>
      <c r="Q220" s="72"/>
      <c r="R220" s="72"/>
      <c r="S220" s="72"/>
      <c r="T220" s="72"/>
      <c r="U220" s="72"/>
      <c r="V220" s="72"/>
      <c r="W220" s="72"/>
      <c r="X220" s="72"/>
      <c r="Y220" s="72"/>
      <c r="Z220" s="72"/>
    </row>
    <row r="221" spans="1:26" ht="112.5">
      <c r="A221" s="243" t="s">
        <v>303</v>
      </c>
      <c r="B221" s="243" t="s">
        <v>968</v>
      </c>
      <c r="C221" s="243" t="s">
        <v>338</v>
      </c>
      <c r="D221" s="244" t="s">
        <v>339</v>
      </c>
      <c r="E221" s="243" t="s">
        <v>940</v>
      </c>
      <c r="F221" s="243" t="s">
        <v>677</v>
      </c>
      <c r="G221" s="247"/>
      <c r="H221" s="247"/>
      <c r="I221" s="247"/>
      <c r="J221" s="247"/>
      <c r="K221" s="72"/>
      <c r="L221" s="72"/>
      <c r="M221" s="72"/>
      <c r="N221" s="72"/>
      <c r="O221" s="72"/>
      <c r="P221" s="72"/>
      <c r="Q221" s="72"/>
      <c r="R221" s="72"/>
      <c r="S221" s="72"/>
      <c r="T221" s="72"/>
      <c r="U221" s="72"/>
      <c r="V221" s="72"/>
      <c r="W221" s="72"/>
      <c r="X221" s="72"/>
      <c r="Y221" s="72"/>
      <c r="Z221" s="72"/>
    </row>
    <row r="222" spans="1:26" ht="12.5">
      <c r="A222" s="243" t="s">
        <v>303</v>
      </c>
      <c r="B222" s="243" t="s">
        <v>329</v>
      </c>
      <c r="C222" s="243" t="s">
        <v>330</v>
      </c>
      <c r="D222" s="244" t="s">
        <v>331</v>
      </c>
      <c r="E222" s="243" t="s">
        <v>940</v>
      </c>
      <c r="F222" s="243" t="s">
        <v>677</v>
      </c>
      <c r="G222" s="247"/>
      <c r="H222" s="247"/>
      <c r="I222" s="247"/>
      <c r="J222" s="247"/>
      <c r="K222" s="72"/>
      <c r="L222" s="72"/>
      <c r="M222" s="72"/>
      <c r="N222" s="72"/>
      <c r="O222" s="72"/>
      <c r="P222" s="72"/>
      <c r="Q222" s="72"/>
      <c r="R222" s="72"/>
      <c r="S222" s="72"/>
      <c r="T222" s="72"/>
      <c r="U222" s="72"/>
      <c r="V222" s="72"/>
      <c r="W222" s="72"/>
      <c r="X222" s="72"/>
      <c r="Y222" s="72"/>
      <c r="Z222" s="72"/>
    </row>
    <row r="223" spans="1:26" ht="37.5">
      <c r="A223" s="243" t="s">
        <v>303</v>
      </c>
      <c r="B223" s="243" t="s">
        <v>179</v>
      </c>
      <c r="C223" s="243" t="s">
        <v>180</v>
      </c>
      <c r="D223" s="244" t="s">
        <v>181</v>
      </c>
      <c r="E223" s="243" t="s">
        <v>663</v>
      </c>
      <c r="F223" s="243" t="s">
        <v>672</v>
      </c>
      <c r="G223" s="247"/>
      <c r="H223" s="247"/>
      <c r="I223" s="247"/>
      <c r="J223" s="247"/>
      <c r="K223" s="72"/>
      <c r="L223" s="72"/>
      <c r="M223" s="72"/>
      <c r="N223" s="72"/>
      <c r="O223" s="72"/>
      <c r="P223" s="72"/>
      <c r="Q223" s="72"/>
      <c r="R223" s="72"/>
      <c r="S223" s="72"/>
      <c r="T223" s="72"/>
      <c r="U223" s="72"/>
      <c r="V223" s="72"/>
      <c r="W223" s="72"/>
      <c r="X223" s="72"/>
      <c r="Y223" s="72"/>
      <c r="Z223" s="72"/>
    </row>
    <row r="224" spans="1:26" ht="25">
      <c r="A224" s="243"/>
      <c r="B224" s="243" t="s">
        <v>179</v>
      </c>
      <c r="C224" s="243" t="s">
        <v>735</v>
      </c>
      <c r="D224" s="244" t="s">
        <v>736</v>
      </c>
      <c r="E224" s="243" t="s">
        <v>675</v>
      </c>
      <c r="F224" s="243"/>
      <c r="G224" s="247"/>
      <c r="H224" s="247"/>
      <c r="I224" s="247"/>
      <c r="J224" s="247"/>
      <c r="K224" s="72"/>
      <c r="L224" s="72"/>
      <c r="M224" s="72"/>
      <c r="N224" s="72"/>
      <c r="O224" s="72"/>
      <c r="P224" s="72"/>
      <c r="Q224" s="72"/>
      <c r="R224" s="72"/>
      <c r="S224" s="72"/>
      <c r="T224" s="72"/>
      <c r="U224" s="72"/>
      <c r="V224" s="72"/>
      <c r="W224" s="72"/>
      <c r="X224" s="72"/>
      <c r="Y224" s="72"/>
      <c r="Z224" s="72"/>
    </row>
    <row r="225" spans="1:26" ht="25">
      <c r="A225" s="243" t="s">
        <v>303</v>
      </c>
      <c r="B225" s="243" t="s">
        <v>969</v>
      </c>
      <c r="C225" s="243" t="s">
        <v>151</v>
      </c>
      <c r="D225" s="244" t="s">
        <v>152</v>
      </c>
      <c r="E225" s="243" t="s">
        <v>659</v>
      </c>
      <c r="F225" s="243" t="s">
        <v>677</v>
      </c>
      <c r="G225" s="247"/>
      <c r="H225" s="247"/>
      <c r="I225" s="247"/>
      <c r="J225" s="247"/>
      <c r="K225" s="72"/>
      <c r="L225" s="72"/>
      <c r="M225" s="72"/>
      <c r="N225" s="72"/>
      <c r="O225" s="72"/>
      <c r="P225" s="72"/>
      <c r="Q225" s="72"/>
      <c r="R225" s="72"/>
      <c r="S225" s="72"/>
      <c r="T225" s="72"/>
      <c r="U225" s="72"/>
      <c r="V225" s="72"/>
      <c r="W225" s="72"/>
      <c r="X225" s="72"/>
      <c r="Y225" s="72"/>
      <c r="Z225" s="72"/>
    </row>
    <row r="226" spans="1:26" ht="25">
      <c r="A226" s="243" t="s">
        <v>303</v>
      </c>
      <c r="B226" s="243" t="s">
        <v>970</v>
      </c>
      <c r="C226" s="243" t="s">
        <v>133</v>
      </c>
      <c r="D226" s="244" t="s">
        <v>134</v>
      </c>
      <c r="E226" s="243" t="s">
        <v>685</v>
      </c>
      <c r="F226" s="243" t="s">
        <v>677</v>
      </c>
      <c r="G226" s="243"/>
      <c r="H226" s="247"/>
      <c r="I226" s="247"/>
      <c r="J226" s="247"/>
      <c r="K226" s="72"/>
      <c r="L226" s="72"/>
      <c r="M226" s="72"/>
      <c r="N226" s="72"/>
      <c r="O226" s="72"/>
      <c r="P226" s="72"/>
      <c r="Q226" s="72"/>
      <c r="R226" s="72"/>
      <c r="S226" s="72"/>
      <c r="T226" s="72"/>
      <c r="U226" s="72"/>
      <c r="V226" s="72"/>
      <c r="W226" s="72"/>
      <c r="X226" s="72"/>
      <c r="Y226" s="72"/>
      <c r="Z226" s="72"/>
    </row>
    <row r="227" spans="1:26" ht="50">
      <c r="A227" s="243" t="s">
        <v>303</v>
      </c>
      <c r="B227" s="243" t="s">
        <v>971</v>
      </c>
      <c r="C227" s="243" t="s">
        <v>198</v>
      </c>
      <c r="D227" s="244" t="s">
        <v>738</v>
      </c>
      <c r="E227" s="243" t="s">
        <v>675</v>
      </c>
      <c r="F227" s="243" t="s">
        <v>677</v>
      </c>
      <c r="G227" s="247"/>
      <c r="H227" s="250" t="s">
        <v>661</v>
      </c>
      <c r="I227" s="251">
        <v>1.1000000000000001</v>
      </c>
      <c r="J227" s="252" t="s">
        <v>739</v>
      </c>
      <c r="K227" s="72"/>
      <c r="L227" s="72"/>
      <c r="M227" s="72"/>
      <c r="N227" s="72"/>
      <c r="O227" s="72"/>
      <c r="P227" s="72"/>
      <c r="Q227" s="72"/>
      <c r="R227" s="72"/>
      <c r="S227" s="72"/>
      <c r="T227" s="72"/>
      <c r="U227" s="72"/>
      <c r="V227" s="72"/>
      <c r="W227" s="72"/>
      <c r="X227" s="72"/>
      <c r="Y227" s="72"/>
      <c r="Z227" s="72"/>
    </row>
    <row r="228" spans="1:26" ht="12.5">
      <c r="A228" s="243" t="s">
        <v>303</v>
      </c>
      <c r="B228" s="243" t="s">
        <v>971</v>
      </c>
      <c r="C228" s="243" t="s">
        <v>680</v>
      </c>
      <c r="D228" s="244" t="s">
        <v>681</v>
      </c>
      <c r="E228" s="243" t="s">
        <v>675</v>
      </c>
      <c r="F228" s="247" t="s">
        <v>677</v>
      </c>
      <c r="G228" s="247"/>
      <c r="H228" s="247"/>
      <c r="I228" s="251">
        <v>1.1000000000000001</v>
      </c>
      <c r="J228" s="247"/>
      <c r="K228" s="72"/>
      <c r="L228" s="72"/>
      <c r="M228" s="72"/>
      <c r="N228" s="72"/>
      <c r="O228" s="72"/>
      <c r="P228" s="72"/>
      <c r="Q228" s="72"/>
      <c r="R228" s="72"/>
      <c r="S228" s="72"/>
      <c r="T228" s="72"/>
      <c r="U228" s="72"/>
      <c r="V228" s="72"/>
      <c r="W228" s="72"/>
      <c r="X228" s="72"/>
      <c r="Y228" s="72"/>
      <c r="Z228" s="72"/>
    </row>
    <row r="229" spans="1:26" ht="62.5">
      <c r="A229" s="243" t="s">
        <v>303</v>
      </c>
      <c r="B229" s="243" t="s">
        <v>972</v>
      </c>
      <c r="C229" s="243" t="s">
        <v>141</v>
      </c>
      <c r="D229" s="244" t="s">
        <v>167</v>
      </c>
      <c r="E229" s="243" t="s">
        <v>659</v>
      </c>
      <c r="F229" s="243" t="s">
        <v>677</v>
      </c>
      <c r="G229" s="247"/>
      <c r="H229" s="253" t="s">
        <v>683</v>
      </c>
      <c r="I229" s="251">
        <v>1.1000000000000001</v>
      </c>
      <c r="J229" s="247"/>
      <c r="K229" s="72"/>
      <c r="L229" s="72"/>
      <c r="M229" s="72"/>
      <c r="N229" s="72"/>
      <c r="O229" s="72"/>
      <c r="P229" s="72"/>
      <c r="Q229" s="72"/>
      <c r="R229" s="72"/>
      <c r="S229" s="72"/>
      <c r="T229" s="72"/>
      <c r="U229" s="72"/>
      <c r="V229" s="72"/>
      <c r="W229" s="72"/>
      <c r="X229" s="72"/>
      <c r="Y229" s="72"/>
      <c r="Z229" s="72"/>
    </row>
    <row r="230" spans="1:26" ht="12.5">
      <c r="A230" s="243" t="s">
        <v>303</v>
      </c>
      <c r="B230" s="243" t="s">
        <v>973</v>
      </c>
      <c r="C230" s="243" t="s">
        <v>129</v>
      </c>
      <c r="D230" s="244" t="s">
        <v>208</v>
      </c>
      <c r="E230" s="243" t="s">
        <v>685</v>
      </c>
      <c r="F230" s="243" t="s">
        <v>677</v>
      </c>
      <c r="G230" s="247"/>
      <c r="H230" s="243"/>
      <c r="I230" s="251">
        <v>1.1000000000000001</v>
      </c>
      <c r="J230" s="247"/>
      <c r="K230" s="72"/>
      <c r="L230" s="72"/>
      <c r="M230" s="72"/>
      <c r="N230" s="72"/>
      <c r="O230" s="72"/>
      <c r="P230" s="72"/>
      <c r="Q230" s="72"/>
      <c r="R230" s="72"/>
      <c r="S230" s="72"/>
      <c r="T230" s="72"/>
      <c r="U230" s="72"/>
      <c r="V230" s="72"/>
      <c r="W230" s="72"/>
      <c r="X230" s="72"/>
      <c r="Y230" s="72"/>
      <c r="Z230" s="72"/>
    </row>
    <row r="231" spans="1:26" ht="12.5">
      <c r="A231" s="243" t="s">
        <v>303</v>
      </c>
      <c r="B231" s="243" t="s">
        <v>974</v>
      </c>
      <c r="C231" s="243" t="s">
        <v>687</v>
      </c>
      <c r="D231" s="244" t="s">
        <v>688</v>
      </c>
      <c r="E231" s="243" t="s">
        <v>659</v>
      </c>
      <c r="F231" s="243" t="s">
        <v>677</v>
      </c>
      <c r="G231" s="247"/>
      <c r="H231" s="247"/>
      <c r="I231" s="251">
        <v>1.1000000000000001</v>
      </c>
      <c r="J231" s="247"/>
      <c r="K231" s="72"/>
      <c r="L231" s="72"/>
      <c r="M231" s="72"/>
      <c r="N231" s="72"/>
      <c r="O231" s="72"/>
      <c r="P231" s="72"/>
      <c r="Q231" s="72"/>
      <c r="R231" s="72"/>
      <c r="S231" s="72"/>
      <c r="T231" s="72"/>
      <c r="U231" s="72"/>
      <c r="V231" s="72"/>
      <c r="W231" s="72"/>
      <c r="X231" s="72"/>
      <c r="Y231" s="72"/>
      <c r="Z231" s="72"/>
    </row>
    <row r="232" spans="1:26" ht="50">
      <c r="A232" s="243" t="s">
        <v>303</v>
      </c>
      <c r="B232" s="243" t="s">
        <v>975</v>
      </c>
      <c r="C232" s="243" t="s">
        <v>690</v>
      </c>
      <c r="D232" s="244" t="s">
        <v>691</v>
      </c>
      <c r="E232" s="243" t="s">
        <v>659</v>
      </c>
      <c r="F232" s="243" t="s">
        <v>677</v>
      </c>
      <c r="G232" s="247" t="s">
        <v>629</v>
      </c>
      <c r="H232" s="253" t="s">
        <v>692</v>
      </c>
      <c r="I232" s="251">
        <v>1.1000000000000001</v>
      </c>
      <c r="J232" s="247"/>
      <c r="K232" s="72"/>
      <c r="L232" s="72"/>
      <c r="M232" s="72"/>
      <c r="N232" s="72"/>
      <c r="O232" s="72"/>
      <c r="P232" s="72"/>
      <c r="Q232" s="72"/>
      <c r="R232" s="72"/>
      <c r="S232" s="72"/>
      <c r="T232" s="72"/>
      <c r="U232" s="72"/>
      <c r="V232" s="72"/>
      <c r="W232" s="72"/>
      <c r="X232" s="72"/>
      <c r="Y232" s="72"/>
      <c r="Z232" s="72"/>
    </row>
    <row r="233" spans="1:26" ht="12.5">
      <c r="A233" s="243" t="s">
        <v>303</v>
      </c>
      <c r="B233" s="243" t="s">
        <v>976</v>
      </c>
      <c r="C233" s="243" t="s">
        <v>367</v>
      </c>
      <c r="D233" s="244" t="s">
        <v>745</v>
      </c>
      <c r="E233" s="243" t="s">
        <v>675</v>
      </c>
      <c r="F233" s="243" t="s">
        <v>677</v>
      </c>
      <c r="G233" s="243"/>
      <c r="H233" s="247"/>
      <c r="I233" s="251">
        <v>1.1000000000000001</v>
      </c>
      <c r="J233" s="252" t="s">
        <v>746</v>
      </c>
      <c r="K233" s="72"/>
      <c r="L233" s="72"/>
      <c r="M233" s="72"/>
      <c r="N233" s="72"/>
      <c r="O233" s="72"/>
      <c r="P233" s="72"/>
      <c r="Q233" s="72"/>
      <c r="R233" s="72"/>
      <c r="S233" s="72"/>
      <c r="T233" s="72"/>
      <c r="U233" s="72"/>
      <c r="V233" s="72"/>
      <c r="W233" s="72"/>
      <c r="X233" s="72"/>
      <c r="Y233" s="72"/>
      <c r="Z233" s="72"/>
    </row>
    <row r="234" spans="1:26" ht="12.5">
      <c r="A234" s="243" t="s">
        <v>303</v>
      </c>
      <c r="B234" s="243" t="s">
        <v>976</v>
      </c>
      <c r="C234" s="243" t="s">
        <v>367</v>
      </c>
      <c r="D234" s="244" t="s">
        <v>701</v>
      </c>
      <c r="E234" s="243" t="s">
        <v>675</v>
      </c>
      <c r="F234" s="243" t="s">
        <v>677</v>
      </c>
      <c r="G234" s="243"/>
      <c r="H234" s="247"/>
      <c r="I234" s="251">
        <v>1.1000000000000001</v>
      </c>
      <c r="J234" s="247"/>
      <c r="K234" s="72"/>
      <c r="L234" s="72"/>
      <c r="M234" s="72"/>
      <c r="N234" s="72"/>
      <c r="O234" s="72"/>
      <c r="P234" s="72"/>
      <c r="Q234" s="72"/>
      <c r="R234" s="72"/>
      <c r="S234" s="72"/>
      <c r="T234" s="72"/>
      <c r="U234" s="72"/>
      <c r="V234" s="72"/>
      <c r="W234" s="72"/>
      <c r="X234" s="72"/>
      <c r="Y234" s="72"/>
      <c r="Z234" s="72"/>
    </row>
    <row r="235" spans="1:26" ht="12.5">
      <c r="A235" s="243" t="s">
        <v>303</v>
      </c>
      <c r="B235" s="243" t="s">
        <v>977</v>
      </c>
      <c r="C235" s="243" t="s">
        <v>703</v>
      </c>
      <c r="D235" s="244" t="s">
        <v>704</v>
      </c>
      <c r="E235" s="243" t="s">
        <v>659</v>
      </c>
      <c r="F235" s="243" t="s">
        <v>677</v>
      </c>
      <c r="G235" s="243"/>
      <c r="H235" s="247"/>
      <c r="I235" s="251">
        <v>1.1000000000000001</v>
      </c>
      <c r="J235" s="247"/>
      <c r="K235" s="72"/>
      <c r="L235" s="72"/>
      <c r="M235" s="72"/>
      <c r="N235" s="72"/>
      <c r="O235" s="72"/>
      <c r="P235" s="72"/>
      <c r="Q235" s="72"/>
      <c r="R235" s="72"/>
      <c r="S235" s="72"/>
      <c r="T235" s="72"/>
      <c r="U235" s="72"/>
      <c r="V235" s="72"/>
      <c r="W235" s="72"/>
      <c r="X235" s="72"/>
      <c r="Y235" s="72"/>
      <c r="Z235" s="72"/>
    </row>
    <row r="236" spans="1:26" ht="12.5">
      <c r="A236" s="243" t="s">
        <v>303</v>
      </c>
      <c r="B236" s="243" t="s">
        <v>978</v>
      </c>
      <c r="C236" s="243" t="s">
        <v>706</v>
      </c>
      <c r="D236" s="244" t="s">
        <v>707</v>
      </c>
      <c r="E236" s="243" t="s">
        <v>659</v>
      </c>
      <c r="F236" s="243" t="s">
        <v>677</v>
      </c>
      <c r="G236" s="247"/>
      <c r="H236" s="243"/>
      <c r="I236" s="251">
        <v>1.1000000000000001</v>
      </c>
      <c r="J236" s="247"/>
      <c r="K236" s="72"/>
      <c r="L236" s="72"/>
      <c r="M236" s="72"/>
      <c r="N236" s="72"/>
      <c r="O236" s="72"/>
      <c r="P236" s="72"/>
      <c r="Q236" s="72"/>
      <c r="R236" s="72"/>
      <c r="S236" s="72"/>
      <c r="T236" s="72"/>
      <c r="U236" s="72"/>
      <c r="V236" s="72"/>
      <c r="W236" s="72"/>
      <c r="X236" s="72"/>
      <c r="Y236" s="72"/>
      <c r="Z236" s="72"/>
    </row>
    <row r="237" spans="1:26" ht="12.5">
      <c r="A237" s="243" t="s">
        <v>303</v>
      </c>
      <c r="B237" s="243" t="s">
        <v>979</v>
      </c>
      <c r="C237" s="243" t="s">
        <v>370</v>
      </c>
      <c r="D237" s="244" t="s">
        <v>371</v>
      </c>
      <c r="E237" s="243" t="s">
        <v>659</v>
      </c>
      <c r="F237" s="243" t="s">
        <v>677</v>
      </c>
      <c r="G237" s="247"/>
      <c r="H237" s="243"/>
      <c r="I237" s="251">
        <v>1.1000000000000001</v>
      </c>
      <c r="J237" s="247"/>
      <c r="K237" s="72"/>
      <c r="L237" s="72"/>
      <c r="M237" s="72"/>
      <c r="N237" s="72"/>
      <c r="O237" s="72"/>
      <c r="P237" s="72"/>
      <c r="Q237" s="72"/>
      <c r="R237" s="72"/>
      <c r="S237" s="72"/>
      <c r="T237" s="72"/>
      <c r="U237" s="72"/>
      <c r="V237" s="72"/>
      <c r="W237" s="72"/>
      <c r="X237" s="72"/>
      <c r="Y237" s="72"/>
      <c r="Z237" s="72"/>
    </row>
    <row r="238" spans="1:26" ht="12.5">
      <c r="A238" s="243" t="s">
        <v>303</v>
      </c>
      <c r="B238" s="243" t="s">
        <v>980</v>
      </c>
      <c r="C238" s="243" t="s">
        <v>710</v>
      </c>
      <c r="D238" s="244" t="s">
        <v>711</v>
      </c>
      <c r="E238" s="243" t="s">
        <v>659</v>
      </c>
      <c r="F238" s="243" t="s">
        <v>677</v>
      </c>
      <c r="G238" s="247"/>
      <c r="H238" s="247"/>
      <c r="I238" s="251">
        <v>1.1000000000000001</v>
      </c>
      <c r="J238" s="247"/>
      <c r="K238" s="72"/>
      <c r="L238" s="72"/>
      <c r="M238" s="72"/>
      <c r="N238" s="72"/>
      <c r="O238" s="72"/>
      <c r="P238" s="72"/>
      <c r="Q238" s="72"/>
      <c r="R238" s="72"/>
      <c r="S238" s="72"/>
      <c r="T238" s="72"/>
      <c r="U238" s="72"/>
      <c r="V238" s="72"/>
      <c r="W238" s="72"/>
      <c r="X238" s="72"/>
      <c r="Y238" s="72"/>
      <c r="Z238" s="72"/>
    </row>
    <row r="239" spans="1:26" ht="12.5">
      <c r="A239" s="243" t="s">
        <v>303</v>
      </c>
      <c r="B239" s="243" t="s">
        <v>981</v>
      </c>
      <c r="C239" s="243" t="s">
        <v>373</v>
      </c>
      <c r="D239" s="244" t="s">
        <v>374</v>
      </c>
      <c r="E239" s="243" t="s">
        <v>659</v>
      </c>
      <c r="F239" s="247" t="s">
        <v>677</v>
      </c>
      <c r="G239" s="247"/>
      <c r="H239" s="247"/>
      <c r="I239" s="251">
        <v>1.1000000000000001</v>
      </c>
      <c r="J239" s="247"/>
      <c r="K239" s="72"/>
      <c r="L239" s="72"/>
      <c r="M239" s="72"/>
      <c r="N239" s="72"/>
      <c r="O239" s="72"/>
      <c r="P239" s="72"/>
      <c r="Q239" s="72"/>
      <c r="R239" s="72"/>
      <c r="S239" s="72"/>
      <c r="T239" s="72"/>
      <c r="U239" s="72"/>
      <c r="V239" s="72"/>
      <c r="W239" s="72"/>
      <c r="X239" s="72"/>
      <c r="Y239" s="72"/>
      <c r="Z239" s="72"/>
    </row>
    <row r="240" spans="1:26" ht="62.5">
      <c r="A240" s="243" t="s">
        <v>303</v>
      </c>
      <c r="B240" s="243" t="s">
        <v>982</v>
      </c>
      <c r="C240" s="243" t="s">
        <v>694</v>
      </c>
      <c r="D240" s="244" t="s">
        <v>753</v>
      </c>
      <c r="E240" s="243" t="s">
        <v>663</v>
      </c>
      <c r="F240" s="243" t="s">
        <v>672</v>
      </c>
      <c r="G240" s="247"/>
      <c r="H240" s="253" t="s">
        <v>661</v>
      </c>
      <c r="I240" s="251">
        <v>1.1000000000000001</v>
      </c>
      <c r="J240" s="252" t="s">
        <v>754</v>
      </c>
      <c r="K240" s="72"/>
      <c r="L240" s="72"/>
      <c r="M240" s="72"/>
      <c r="N240" s="72"/>
      <c r="O240" s="72"/>
      <c r="P240" s="72"/>
      <c r="Q240" s="72"/>
      <c r="R240" s="72"/>
      <c r="S240" s="72"/>
      <c r="T240" s="72"/>
      <c r="U240" s="72"/>
      <c r="V240" s="72"/>
      <c r="W240" s="72"/>
      <c r="X240" s="72"/>
      <c r="Y240" s="72"/>
      <c r="Z240" s="72"/>
    </row>
    <row r="241" spans="1:26" ht="12.5">
      <c r="A241" s="243"/>
      <c r="B241" s="243" t="s">
        <v>982</v>
      </c>
      <c r="C241" s="243" t="s">
        <v>680</v>
      </c>
      <c r="D241" s="244" t="s">
        <v>681</v>
      </c>
      <c r="E241" s="243" t="s">
        <v>675</v>
      </c>
      <c r="F241" s="243"/>
      <c r="G241" s="247"/>
      <c r="H241" s="247"/>
      <c r="I241" s="247"/>
      <c r="J241" s="247"/>
      <c r="K241" s="72"/>
      <c r="L241" s="72"/>
      <c r="M241" s="72"/>
      <c r="N241" s="72"/>
      <c r="O241" s="72"/>
      <c r="P241" s="72"/>
      <c r="Q241" s="72"/>
      <c r="R241" s="72"/>
      <c r="S241" s="72"/>
      <c r="T241" s="72"/>
      <c r="U241" s="72"/>
      <c r="V241" s="72"/>
      <c r="W241" s="72"/>
      <c r="X241" s="72"/>
      <c r="Y241" s="72"/>
      <c r="Z241" s="72"/>
    </row>
    <row r="242" spans="1:26" ht="62.5">
      <c r="A242" s="243" t="s">
        <v>303</v>
      </c>
      <c r="B242" s="243" t="s">
        <v>983</v>
      </c>
      <c r="C242" s="243" t="s">
        <v>141</v>
      </c>
      <c r="D242" s="244" t="s">
        <v>167</v>
      </c>
      <c r="E242" s="243" t="s">
        <v>659</v>
      </c>
      <c r="F242" s="243" t="s">
        <v>677</v>
      </c>
      <c r="G242" s="247"/>
      <c r="H242" s="250" t="s">
        <v>683</v>
      </c>
      <c r="I242" s="251">
        <v>1.1000000000000001</v>
      </c>
      <c r="J242" s="247"/>
      <c r="K242" s="72"/>
      <c r="L242" s="72"/>
      <c r="M242" s="72"/>
      <c r="N242" s="72"/>
      <c r="O242" s="72"/>
      <c r="P242" s="72"/>
      <c r="Q242" s="72"/>
      <c r="R242" s="72"/>
      <c r="S242" s="72"/>
      <c r="T242" s="72"/>
      <c r="U242" s="72"/>
      <c r="V242" s="72"/>
      <c r="W242" s="72"/>
      <c r="X242" s="72"/>
      <c r="Y242" s="72"/>
      <c r="Z242" s="72"/>
    </row>
    <row r="243" spans="1:26" ht="12.5">
      <c r="A243" s="243" t="s">
        <v>303</v>
      </c>
      <c r="B243" s="243" t="s">
        <v>984</v>
      </c>
      <c r="C243" s="243" t="s">
        <v>129</v>
      </c>
      <c r="D243" s="244" t="s">
        <v>208</v>
      </c>
      <c r="E243" s="243" t="s">
        <v>685</v>
      </c>
      <c r="F243" s="243" t="s">
        <v>677</v>
      </c>
      <c r="G243" s="247"/>
      <c r="H243" s="247"/>
      <c r="I243" s="251">
        <v>1.1000000000000001</v>
      </c>
      <c r="J243" s="247"/>
      <c r="K243" s="72"/>
      <c r="L243" s="72"/>
      <c r="M243" s="72"/>
      <c r="N243" s="72"/>
      <c r="O243" s="72"/>
      <c r="P243" s="72"/>
      <c r="Q243" s="72"/>
      <c r="R243" s="72"/>
      <c r="S243" s="72"/>
      <c r="T243" s="72"/>
      <c r="U243" s="72"/>
      <c r="V243" s="72"/>
      <c r="W243" s="72"/>
      <c r="X243" s="72"/>
      <c r="Y243" s="72"/>
      <c r="Z243" s="72"/>
    </row>
    <row r="244" spans="1:26" ht="12.5">
      <c r="A244" s="243" t="s">
        <v>303</v>
      </c>
      <c r="B244" s="243" t="s">
        <v>985</v>
      </c>
      <c r="C244" s="243" t="s">
        <v>687</v>
      </c>
      <c r="D244" s="244" t="s">
        <v>688</v>
      </c>
      <c r="E244" s="243" t="s">
        <v>659</v>
      </c>
      <c r="F244" s="243" t="s">
        <v>677</v>
      </c>
      <c r="G244" s="247"/>
      <c r="H244" s="247"/>
      <c r="I244" s="251">
        <v>1.1000000000000001</v>
      </c>
      <c r="J244" s="247"/>
      <c r="K244" s="72"/>
      <c r="L244" s="72"/>
      <c r="M244" s="72"/>
      <c r="N244" s="72"/>
      <c r="O244" s="72"/>
      <c r="P244" s="72"/>
      <c r="Q244" s="72"/>
      <c r="R244" s="72"/>
      <c r="S244" s="72"/>
      <c r="T244" s="72"/>
      <c r="U244" s="72"/>
      <c r="V244" s="72"/>
      <c r="W244" s="72"/>
      <c r="X244" s="72"/>
      <c r="Y244" s="72"/>
      <c r="Z244" s="72"/>
    </row>
    <row r="245" spans="1:26" ht="50">
      <c r="A245" s="243" t="s">
        <v>303</v>
      </c>
      <c r="B245" s="243" t="s">
        <v>986</v>
      </c>
      <c r="C245" s="243" t="s">
        <v>690</v>
      </c>
      <c r="D245" s="244" t="s">
        <v>691</v>
      </c>
      <c r="E245" s="243" t="s">
        <v>659</v>
      </c>
      <c r="F245" s="243" t="s">
        <v>677</v>
      </c>
      <c r="G245" s="243" t="s">
        <v>629</v>
      </c>
      <c r="H245" s="253" t="s">
        <v>692</v>
      </c>
      <c r="I245" s="251">
        <v>1.1000000000000001</v>
      </c>
      <c r="J245" s="247"/>
      <c r="K245" s="72"/>
      <c r="L245" s="72"/>
      <c r="M245" s="72"/>
      <c r="N245" s="72"/>
      <c r="O245" s="72"/>
      <c r="P245" s="72"/>
      <c r="Q245" s="72"/>
      <c r="R245" s="72"/>
      <c r="S245" s="72"/>
      <c r="T245" s="72"/>
      <c r="U245" s="72"/>
      <c r="V245" s="72"/>
      <c r="W245" s="72"/>
      <c r="X245" s="72"/>
      <c r="Y245" s="72"/>
      <c r="Z245" s="72"/>
    </row>
    <row r="246" spans="1:26" ht="12.5">
      <c r="A246" s="243" t="s">
        <v>303</v>
      </c>
      <c r="B246" s="243" t="s">
        <v>987</v>
      </c>
      <c r="C246" s="243" t="s">
        <v>714</v>
      </c>
      <c r="D246" s="244" t="s">
        <v>745</v>
      </c>
      <c r="E246" s="243" t="s">
        <v>675</v>
      </c>
      <c r="F246" s="243" t="s">
        <v>677</v>
      </c>
      <c r="G246" s="243"/>
      <c r="H246" s="247"/>
      <c r="I246" s="251">
        <v>1.1000000000000001</v>
      </c>
      <c r="J246" s="252" t="s">
        <v>760</v>
      </c>
      <c r="K246" s="72"/>
      <c r="L246" s="72"/>
      <c r="M246" s="72"/>
      <c r="N246" s="72"/>
      <c r="O246" s="72"/>
      <c r="P246" s="72"/>
      <c r="Q246" s="72"/>
      <c r="R246" s="72"/>
      <c r="S246" s="72"/>
      <c r="T246" s="72"/>
      <c r="U246" s="72"/>
      <c r="V246" s="72"/>
      <c r="W246" s="72"/>
      <c r="X246" s="72"/>
      <c r="Y246" s="72"/>
      <c r="Z246" s="72"/>
    </row>
    <row r="247" spans="1:26" ht="25">
      <c r="A247" s="243" t="s">
        <v>303</v>
      </c>
      <c r="B247" s="243" t="s">
        <v>987</v>
      </c>
      <c r="C247" s="243" t="s">
        <v>714</v>
      </c>
      <c r="D247" s="244" t="s">
        <v>716</v>
      </c>
      <c r="E247" s="243" t="s">
        <v>675</v>
      </c>
      <c r="F247" s="243" t="s">
        <v>677</v>
      </c>
      <c r="G247" s="243"/>
      <c r="H247" s="247"/>
      <c r="I247" s="251">
        <v>1.1000000000000001</v>
      </c>
      <c r="J247" s="247"/>
      <c r="K247" s="72"/>
      <c r="L247" s="72"/>
      <c r="M247" s="72"/>
      <c r="N247" s="72"/>
      <c r="O247" s="72"/>
      <c r="P247" s="72"/>
      <c r="Q247" s="72"/>
      <c r="R247" s="72"/>
      <c r="S247" s="72"/>
      <c r="T247" s="72"/>
      <c r="U247" s="72"/>
      <c r="V247" s="72"/>
      <c r="W247" s="72"/>
      <c r="X247" s="72"/>
      <c r="Y247" s="72"/>
      <c r="Z247" s="72"/>
    </row>
    <row r="248" spans="1:26" ht="25">
      <c r="A248" s="243" t="s">
        <v>303</v>
      </c>
      <c r="B248" s="243" t="s">
        <v>988</v>
      </c>
      <c r="C248" s="243" t="s">
        <v>204</v>
      </c>
      <c r="D248" s="244" t="s">
        <v>718</v>
      </c>
      <c r="E248" s="243" t="s">
        <v>659</v>
      </c>
      <c r="F248" s="243" t="s">
        <v>677</v>
      </c>
      <c r="G248" s="243"/>
      <c r="H248" s="243"/>
      <c r="I248" s="251">
        <v>1.1000000000000001</v>
      </c>
      <c r="J248" s="247"/>
      <c r="K248" s="72"/>
      <c r="L248" s="72"/>
      <c r="M248" s="72"/>
      <c r="N248" s="72"/>
      <c r="O248" s="72"/>
      <c r="P248" s="72"/>
      <c r="Q248" s="72"/>
      <c r="R248" s="72"/>
      <c r="S248" s="72"/>
      <c r="T248" s="72"/>
      <c r="U248" s="72"/>
      <c r="V248" s="72"/>
      <c r="W248" s="72"/>
      <c r="X248" s="72"/>
      <c r="Y248" s="72"/>
      <c r="Z248" s="72"/>
    </row>
    <row r="249" spans="1:26" ht="12.5">
      <c r="A249" s="243" t="s">
        <v>303</v>
      </c>
      <c r="B249" s="243" t="s">
        <v>989</v>
      </c>
      <c r="C249" s="243" t="s">
        <v>720</v>
      </c>
      <c r="D249" s="244" t="s">
        <v>721</v>
      </c>
      <c r="E249" s="243" t="s">
        <v>659</v>
      </c>
      <c r="F249" s="243" t="s">
        <v>677</v>
      </c>
      <c r="G249" s="247"/>
      <c r="H249" s="247"/>
      <c r="I249" s="254">
        <v>1.1000000000000001</v>
      </c>
      <c r="J249" s="243"/>
      <c r="K249" s="246"/>
      <c r="L249" s="246"/>
      <c r="M249" s="246"/>
      <c r="N249" s="246"/>
      <c r="O249" s="246"/>
      <c r="P249" s="246"/>
      <c r="Q249" s="246"/>
      <c r="R249" s="246"/>
      <c r="S249" s="246"/>
      <c r="T249" s="246"/>
      <c r="U249" s="246"/>
      <c r="V249" s="246"/>
      <c r="W249" s="246"/>
      <c r="X249" s="246"/>
      <c r="Y249" s="246"/>
      <c r="Z249" s="246"/>
    </row>
    <row r="250" spans="1:26" ht="25">
      <c r="A250" s="243" t="s">
        <v>303</v>
      </c>
      <c r="B250" s="243" t="s">
        <v>990</v>
      </c>
      <c r="C250" s="243" t="s">
        <v>723</v>
      </c>
      <c r="D250" s="244" t="s">
        <v>724</v>
      </c>
      <c r="E250" s="243" t="s">
        <v>659</v>
      </c>
      <c r="F250" s="247" t="s">
        <v>677</v>
      </c>
      <c r="G250" s="247"/>
      <c r="H250" s="247"/>
      <c r="I250" s="251">
        <v>1.1000000000000001</v>
      </c>
      <c r="J250" s="247"/>
      <c r="K250" s="72"/>
      <c r="L250" s="72"/>
      <c r="M250" s="72"/>
      <c r="N250" s="72"/>
      <c r="O250" s="72"/>
      <c r="P250" s="72"/>
      <c r="Q250" s="72"/>
      <c r="R250" s="72"/>
      <c r="S250" s="72"/>
      <c r="T250" s="72"/>
      <c r="U250" s="72"/>
      <c r="V250" s="72"/>
      <c r="W250" s="72"/>
      <c r="X250" s="72"/>
      <c r="Y250" s="72"/>
      <c r="Z250" s="72"/>
    </row>
    <row r="251" spans="1:26" ht="25">
      <c r="A251" s="243" t="s">
        <v>303</v>
      </c>
      <c r="B251" s="243" t="s">
        <v>991</v>
      </c>
      <c r="C251" s="243" t="s">
        <v>726</v>
      </c>
      <c r="D251" s="244" t="s">
        <v>727</v>
      </c>
      <c r="E251" s="243" t="s">
        <v>659</v>
      </c>
      <c r="F251" s="243" t="s">
        <v>677</v>
      </c>
      <c r="G251" s="247"/>
      <c r="H251" s="247"/>
      <c r="I251" s="254">
        <v>1.1000000000000001</v>
      </c>
      <c r="J251" s="247"/>
      <c r="K251" s="72"/>
      <c r="L251" s="72"/>
      <c r="M251" s="72"/>
      <c r="N251" s="72"/>
      <c r="O251" s="72"/>
      <c r="P251" s="72"/>
      <c r="Q251" s="72"/>
      <c r="R251" s="72"/>
      <c r="S251" s="72"/>
      <c r="T251" s="72"/>
      <c r="U251" s="72"/>
      <c r="V251" s="72"/>
      <c r="W251" s="72"/>
      <c r="X251" s="72"/>
      <c r="Y251" s="72"/>
      <c r="Z251" s="72"/>
    </row>
    <row r="252" spans="1:26" ht="12.5">
      <c r="A252" s="243" t="s">
        <v>303</v>
      </c>
      <c r="B252" s="243" t="s">
        <v>992</v>
      </c>
      <c r="C252" s="243" t="s">
        <v>299</v>
      </c>
      <c r="D252" s="244" t="s">
        <v>729</v>
      </c>
      <c r="E252" s="243" t="s">
        <v>659</v>
      </c>
      <c r="F252" s="243" t="s">
        <v>677</v>
      </c>
      <c r="G252" s="247" t="s">
        <v>629</v>
      </c>
      <c r="H252" s="243"/>
      <c r="I252" s="254">
        <v>1.1000000000000001</v>
      </c>
      <c r="J252" s="247"/>
      <c r="K252" s="72"/>
      <c r="L252" s="72"/>
      <c r="M252" s="72"/>
      <c r="N252" s="72"/>
      <c r="O252" s="72"/>
      <c r="P252" s="72"/>
      <c r="Q252" s="72"/>
      <c r="R252" s="72"/>
      <c r="S252" s="72"/>
      <c r="T252" s="72"/>
      <c r="U252" s="72"/>
      <c r="V252" s="72"/>
      <c r="W252" s="72"/>
      <c r="X252" s="72"/>
      <c r="Y252" s="72"/>
      <c r="Z252" s="72"/>
    </row>
    <row r="253" spans="1:26" ht="75">
      <c r="A253" s="243" t="s">
        <v>303</v>
      </c>
      <c r="B253" s="243" t="s">
        <v>340</v>
      </c>
      <c r="C253" s="243" t="s">
        <v>296</v>
      </c>
      <c r="D253" s="244" t="s">
        <v>341</v>
      </c>
      <c r="E253" s="243" t="s">
        <v>663</v>
      </c>
      <c r="F253" s="243" t="s">
        <v>672</v>
      </c>
      <c r="G253" s="247"/>
      <c r="H253" s="249" t="s">
        <v>795</v>
      </c>
      <c r="I253" s="243"/>
      <c r="J253" s="247"/>
      <c r="K253" s="72"/>
      <c r="L253" s="72"/>
      <c r="M253" s="72"/>
      <c r="N253" s="72"/>
      <c r="O253" s="72"/>
      <c r="P253" s="72"/>
      <c r="Q253" s="72"/>
      <c r="R253" s="72"/>
      <c r="S253" s="72"/>
      <c r="T253" s="72"/>
      <c r="U253" s="72"/>
      <c r="V253" s="72"/>
      <c r="W253" s="72"/>
      <c r="X253" s="72"/>
      <c r="Y253" s="72"/>
      <c r="Z253" s="72"/>
    </row>
    <row r="254" spans="1:26" ht="62.5">
      <c r="A254" s="243"/>
      <c r="B254" s="243" t="s">
        <v>340</v>
      </c>
      <c r="C254" s="243" t="s">
        <v>791</v>
      </c>
      <c r="D254" s="244" t="s">
        <v>792</v>
      </c>
      <c r="E254" s="243" t="s">
        <v>675</v>
      </c>
      <c r="F254" s="243"/>
      <c r="G254" s="247"/>
      <c r="H254" s="247"/>
      <c r="I254" s="243"/>
      <c r="J254" s="247"/>
      <c r="K254" s="72"/>
      <c r="L254" s="72"/>
      <c r="M254" s="72"/>
      <c r="N254" s="72"/>
      <c r="O254" s="72"/>
      <c r="P254" s="72"/>
      <c r="Q254" s="72"/>
      <c r="R254" s="72"/>
      <c r="S254" s="72"/>
      <c r="T254" s="72"/>
      <c r="U254" s="72"/>
      <c r="V254" s="72"/>
      <c r="W254" s="72"/>
      <c r="X254" s="72"/>
      <c r="Y254" s="72"/>
      <c r="Z254" s="72"/>
    </row>
    <row r="255" spans="1:26" ht="37.5">
      <c r="A255" s="243" t="s">
        <v>303</v>
      </c>
      <c r="B255" s="243" t="s">
        <v>993</v>
      </c>
      <c r="C255" s="243" t="s">
        <v>129</v>
      </c>
      <c r="D255" s="244" t="s">
        <v>225</v>
      </c>
      <c r="E255" s="243" t="s">
        <v>685</v>
      </c>
      <c r="F255" s="243" t="s">
        <v>660</v>
      </c>
      <c r="G255" s="243"/>
      <c r="H255" s="247"/>
      <c r="I255" s="243"/>
      <c r="J255" s="247"/>
      <c r="K255" s="72"/>
      <c r="L255" s="72"/>
      <c r="M255" s="72"/>
      <c r="N255" s="72"/>
      <c r="O255" s="72"/>
      <c r="P255" s="72"/>
      <c r="Q255" s="72"/>
      <c r="R255" s="72"/>
      <c r="S255" s="72"/>
      <c r="T255" s="72"/>
      <c r="U255" s="72"/>
      <c r="V255" s="72"/>
      <c r="W255" s="72"/>
      <c r="X255" s="72"/>
      <c r="Y255" s="72"/>
      <c r="Z255" s="72"/>
    </row>
    <row r="256" spans="1:26" ht="25">
      <c r="A256" s="243" t="s">
        <v>303</v>
      </c>
      <c r="B256" s="243" t="s">
        <v>994</v>
      </c>
      <c r="C256" s="243" t="s">
        <v>229</v>
      </c>
      <c r="D256" s="244" t="s">
        <v>230</v>
      </c>
      <c r="E256" s="243" t="s">
        <v>659</v>
      </c>
      <c r="F256" s="243" t="s">
        <v>677</v>
      </c>
      <c r="G256" s="243"/>
      <c r="H256" s="249" t="s">
        <v>795</v>
      </c>
      <c r="I256" s="243"/>
      <c r="J256" s="247"/>
      <c r="K256" s="72"/>
      <c r="L256" s="72"/>
      <c r="M256" s="72"/>
      <c r="N256" s="72"/>
      <c r="O256" s="72"/>
      <c r="P256" s="72"/>
      <c r="Q256" s="72"/>
      <c r="R256" s="72"/>
      <c r="S256" s="72"/>
      <c r="T256" s="72"/>
      <c r="U256" s="72"/>
      <c r="V256" s="72"/>
      <c r="W256" s="72"/>
      <c r="X256" s="72"/>
      <c r="Y256" s="72"/>
      <c r="Z256" s="72"/>
    </row>
    <row r="257" spans="1:26" ht="12.5">
      <c r="A257" s="243" t="s">
        <v>303</v>
      </c>
      <c r="B257" s="243" t="s">
        <v>995</v>
      </c>
      <c r="C257" s="243" t="s">
        <v>243</v>
      </c>
      <c r="D257" s="244" t="s">
        <v>797</v>
      </c>
      <c r="E257" s="243" t="s">
        <v>659</v>
      </c>
      <c r="F257" s="243" t="s">
        <v>677</v>
      </c>
      <c r="G257" s="243"/>
      <c r="H257" s="247"/>
      <c r="I257" s="243"/>
      <c r="J257" s="247"/>
      <c r="K257" s="72"/>
      <c r="L257" s="72"/>
      <c r="M257" s="72"/>
      <c r="N257" s="72"/>
      <c r="O257" s="72"/>
      <c r="P257" s="72"/>
      <c r="Q257" s="72"/>
      <c r="R257" s="72"/>
      <c r="S257" s="72"/>
      <c r="T257" s="72"/>
      <c r="U257" s="72"/>
      <c r="V257" s="72"/>
      <c r="W257" s="72"/>
      <c r="X257" s="72"/>
      <c r="Y257" s="72"/>
      <c r="Z257" s="72"/>
    </row>
    <row r="258" spans="1:26" ht="62.5">
      <c r="A258" s="243" t="s">
        <v>303</v>
      </c>
      <c r="B258" s="243" t="s">
        <v>996</v>
      </c>
      <c r="C258" s="243" t="s">
        <v>57</v>
      </c>
      <c r="D258" s="244" t="s">
        <v>302</v>
      </c>
      <c r="E258" s="243" t="s">
        <v>659</v>
      </c>
      <c r="F258" s="243" t="s">
        <v>677</v>
      </c>
      <c r="G258" s="247"/>
      <c r="H258" s="243"/>
      <c r="I258" s="243"/>
      <c r="J258" s="247"/>
      <c r="K258" s="72"/>
      <c r="L258" s="72"/>
      <c r="M258" s="72"/>
      <c r="N258" s="72"/>
      <c r="O258" s="72"/>
      <c r="P258" s="72"/>
      <c r="Q258" s="72"/>
      <c r="R258" s="72"/>
      <c r="S258" s="72"/>
      <c r="T258" s="72"/>
      <c r="U258" s="72"/>
      <c r="V258" s="72"/>
      <c r="W258" s="72"/>
      <c r="X258" s="72"/>
      <c r="Y258" s="72"/>
      <c r="Z258" s="72"/>
    </row>
    <row r="259" spans="1:26" ht="37.5">
      <c r="A259" s="243" t="s">
        <v>303</v>
      </c>
      <c r="B259" s="243" t="s">
        <v>997</v>
      </c>
      <c r="C259" s="243" t="s">
        <v>299</v>
      </c>
      <c r="D259" s="244" t="s">
        <v>300</v>
      </c>
      <c r="E259" s="243" t="s">
        <v>659</v>
      </c>
      <c r="F259" s="243" t="s">
        <v>677</v>
      </c>
      <c r="G259" s="247" t="s">
        <v>629</v>
      </c>
      <c r="H259" s="243"/>
      <c r="I259" s="243"/>
      <c r="J259" s="247"/>
      <c r="K259" s="72"/>
      <c r="L259" s="72"/>
      <c r="M259" s="72"/>
      <c r="N259" s="72"/>
      <c r="O259" s="72"/>
      <c r="P259" s="72"/>
      <c r="Q259" s="72"/>
      <c r="R259" s="72"/>
      <c r="S259" s="72"/>
      <c r="T259" s="72"/>
      <c r="U259" s="72"/>
      <c r="V259" s="72"/>
      <c r="W259" s="72"/>
      <c r="X259" s="72"/>
      <c r="Y259" s="72"/>
      <c r="Z259" s="72"/>
    </row>
    <row r="260" spans="1:26" ht="37.5">
      <c r="A260" s="243" t="s">
        <v>303</v>
      </c>
      <c r="B260" s="243" t="s">
        <v>998</v>
      </c>
      <c r="C260" s="243" t="s">
        <v>801</v>
      </c>
      <c r="D260" s="244" t="s">
        <v>802</v>
      </c>
      <c r="E260" s="243" t="s">
        <v>659</v>
      </c>
      <c r="F260" s="243" t="s">
        <v>677</v>
      </c>
      <c r="G260" s="247" t="s">
        <v>662</v>
      </c>
      <c r="H260" s="247"/>
      <c r="I260" s="247"/>
      <c r="J260" s="247"/>
      <c r="K260" s="72"/>
      <c r="L260" s="72"/>
      <c r="M260" s="72"/>
      <c r="N260" s="72"/>
      <c r="O260" s="72"/>
      <c r="P260" s="72"/>
      <c r="Q260" s="72"/>
      <c r="R260" s="72"/>
      <c r="S260" s="72"/>
      <c r="T260" s="72"/>
      <c r="U260" s="72"/>
      <c r="V260" s="72"/>
      <c r="W260" s="72"/>
      <c r="X260" s="72"/>
      <c r="Y260" s="72"/>
      <c r="Z260" s="72"/>
    </row>
    <row r="261" spans="1:26" ht="12.5">
      <c r="A261" s="243" t="s">
        <v>303</v>
      </c>
      <c r="B261" s="243" t="s">
        <v>999</v>
      </c>
      <c r="C261" s="243" t="s">
        <v>273</v>
      </c>
      <c r="D261" s="244" t="s">
        <v>804</v>
      </c>
      <c r="E261" s="243" t="s">
        <v>659</v>
      </c>
      <c r="F261" s="247" t="s">
        <v>677</v>
      </c>
      <c r="G261" s="247" t="s">
        <v>662</v>
      </c>
      <c r="H261" s="247"/>
      <c r="I261" s="247"/>
      <c r="J261" s="247"/>
      <c r="K261" s="72"/>
      <c r="L261" s="72"/>
      <c r="M261" s="72"/>
      <c r="N261" s="72"/>
      <c r="O261" s="72"/>
      <c r="P261" s="72"/>
      <c r="Q261" s="72"/>
      <c r="R261" s="72"/>
      <c r="S261" s="72"/>
      <c r="T261" s="72"/>
      <c r="U261" s="72"/>
      <c r="V261" s="72"/>
      <c r="W261" s="72"/>
      <c r="X261" s="72"/>
      <c r="Y261" s="72"/>
      <c r="Z261" s="72"/>
    </row>
    <row r="262" spans="1:26" ht="50">
      <c r="A262" s="243" t="s">
        <v>303</v>
      </c>
      <c r="B262" s="243" t="s">
        <v>1000</v>
      </c>
      <c r="C262" s="243" t="s">
        <v>806</v>
      </c>
      <c r="D262" s="244" t="s">
        <v>807</v>
      </c>
      <c r="E262" s="243" t="s">
        <v>659</v>
      </c>
      <c r="F262" s="243" t="s">
        <v>677</v>
      </c>
      <c r="G262" s="243"/>
      <c r="H262" s="249" t="s">
        <v>808</v>
      </c>
      <c r="I262" s="247"/>
      <c r="J262" s="247"/>
      <c r="K262" s="72"/>
      <c r="L262" s="72"/>
      <c r="M262" s="72"/>
      <c r="N262" s="72"/>
      <c r="O262" s="72"/>
      <c r="P262" s="72"/>
      <c r="Q262" s="72"/>
      <c r="R262" s="72"/>
      <c r="S262" s="72"/>
      <c r="T262" s="72"/>
      <c r="U262" s="72"/>
      <c r="V262" s="72"/>
      <c r="W262" s="72"/>
      <c r="X262" s="72"/>
      <c r="Y262" s="72"/>
      <c r="Z262" s="72"/>
    </row>
    <row r="263" spans="1:26" ht="62.5">
      <c r="A263" s="243" t="s">
        <v>303</v>
      </c>
      <c r="B263" s="243" t="s">
        <v>1001</v>
      </c>
      <c r="C263" s="243" t="s">
        <v>810</v>
      </c>
      <c r="D263" s="244" t="s">
        <v>811</v>
      </c>
      <c r="E263" s="243" t="s">
        <v>659</v>
      </c>
      <c r="F263" s="243" t="s">
        <v>677</v>
      </c>
      <c r="G263" s="247"/>
      <c r="H263" s="252" t="s">
        <v>812</v>
      </c>
      <c r="I263" s="247"/>
      <c r="J263" s="247"/>
      <c r="K263" s="72"/>
      <c r="L263" s="72"/>
      <c r="M263" s="72"/>
      <c r="N263" s="72"/>
      <c r="O263" s="72"/>
      <c r="P263" s="72"/>
      <c r="Q263" s="72"/>
      <c r="R263" s="72"/>
      <c r="S263" s="72"/>
      <c r="T263" s="72"/>
      <c r="U263" s="72"/>
      <c r="V263" s="72"/>
      <c r="W263" s="72"/>
      <c r="X263" s="72"/>
      <c r="Y263" s="72"/>
      <c r="Z263" s="72"/>
    </row>
    <row r="264" spans="1:26" ht="12.5">
      <c r="A264" s="243" t="s">
        <v>303</v>
      </c>
      <c r="B264" s="243" t="s">
        <v>1002</v>
      </c>
      <c r="C264" s="243" t="s">
        <v>402</v>
      </c>
      <c r="D264" s="244" t="s">
        <v>1003</v>
      </c>
      <c r="E264" s="243" t="s">
        <v>663</v>
      </c>
      <c r="F264" s="243" t="s">
        <v>672</v>
      </c>
      <c r="G264" s="247"/>
      <c r="H264" s="247"/>
      <c r="I264" s="247"/>
      <c r="J264" s="247"/>
      <c r="K264" s="72"/>
      <c r="L264" s="72"/>
      <c r="M264" s="72"/>
      <c r="N264" s="72"/>
      <c r="O264" s="72"/>
      <c r="P264" s="72"/>
      <c r="Q264" s="72"/>
      <c r="R264" s="72"/>
      <c r="S264" s="72"/>
      <c r="T264" s="72"/>
      <c r="U264" s="72"/>
      <c r="V264" s="72"/>
      <c r="W264" s="72"/>
      <c r="X264" s="72"/>
      <c r="Y264" s="72"/>
      <c r="Z264" s="72"/>
    </row>
    <row r="265" spans="1:26" ht="25">
      <c r="A265" s="243"/>
      <c r="B265" s="243" t="s">
        <v>1002</v>
      </c>
      <c r="C265" s="243" t="s">
        <v>816</v>
      </c>
      <c r="D265" s="244" t="s">
        <v>817</v>
      </c>
      <c r="E265" s="243" t="s">
        <v>675</v>
      </c>
      <c r="F265" s="243"/>
      <c r="G265" s="247"/>
      <c r="H265" s="247"/>
      <c r="I265" s="247"/>
      <c r="J265" s="247"/>
      <c r="K265" s="72"/>
      <c r="L265" s="72"/>
      <c r="M265" s="72"/>
      <c r="N265" s="72"/>
      <c r="O265" s="72"/>
      <c r="P265" s="72"/>
      <c r="Q265" s="72"/>
      <c r="R265" s="72"/>
      <c r="S265" s="72"/>
      <c r="T265" s="72"/>
      <c r="U265" s="72"/>
      <c r="V265" s="72"/>
      <c r="W265" s="72"/>
      <c r="X265" s="72"/>
      <c r="Y265" s="72"/>
      <c r="Z265" s="72"/>
    </row>
    <row r="266" spans="1:26" ht="37.5">
      <c r="A266" s="243" t="s">
        <v>303</v>
      </c>
      <c r="B266" s="243" t="s">
        <v>1004</v>
      </c>
      <c r="C266" s="243" t="s">
        <v>129</v>
      </c>
      <c r="D266" s="244" t="s">
        <v>238</v>
      </c>
      <c r="E266" s="243" t="s">
        <v>685</v>
      </c>
      <c r="F266" s="243" t="s">
        <v>660</v>
      </c>
      <c r="G266" s="247"/>
      <c r="H266" s="247"/>
      <c r="I266" s="247"/>
      <c r="J266" s="247"/>
      <c r="K266" s="72"/>
      <c r="L266" s="72"/>
      <c r="M266" s="72"/>
      <c r="N266" s="72"/>
      <c r="O266" s="72"/>
      <c r="P266" s="72"/>
      <c r="Q266" s="72"/>
      <c r="R266" s="72"/>
      <c r="S266" s="72"/>
      <c r="T266" s="72"/>
      <c r="U266" s="72"/>
      <c r="V266" s="72"/>
      <c r="W266" s="72"/>
      <c r="X266" s="72"/>
      <c r="Y266" s="72"/>
      <c r="Z266" s="72"/>
    </row>
    <row r="267" spans="1:26" ht="12.5">
      <c r="A267" s="243" t="s">
        <v>303</v>
      </c>
      <c r="B267" s="243" t="s">
        <v>1005</v>
      </c>
      <c r="C267" s="243" t="s">
        <v>243</v>
      </c>
      <c r="D267" s="244" t="s">
        <v>244</v>
      </c>
      <c r="E267" s="243" t="s">
        <v>659</v>
      </c>
      <c r="F267" s="243" t="s">
        <v>677</v>
      </c>
      <c r="G267" s="247"/>
      <c r="H267" s="247"/>
      <c r="I267" s="247"/>
      <c r="J267" s="247"/>
      <c r="K267" s="72"/>
      <c r="L267" s="72"/>
      <c r="M267" s="72"/>
      <c r="N267" s="72"/>
      <c r="O267" s="72"/>
      <c r="P267" s="72"/>
      <c r="Q267" s="72"/>
      <c r="R267" s="72"/>
      <c r="S267" s="72"/>
      <c r="T267" s="72"/>
      <c r="U267" s="72"/>
      <c r="V267" s="72"/>
      <c r="W267" s="72"/>
      <c r="X267" s="72"/>
      <c r="Y267" s="72"/>
      <c r="Z267" s="72"/>
    </row>
    <row r="268" spans="1:26" ht="25">
      <c r="A268" s="243" t="s">
        <v>303</v>
      </c>
      <c r="B268" s="243" t="s">
        <v>1006</v>
      </c>
      <c r="C268" s="243" t="s">
        <v>240</v>
      </c>
      <c r="D268" s="244" t="s">
        <v>241</v>
      </c>
      <c r="E268" s="243" t="s">
        <v>659</v>
      </c>
      <c r="F268" s="243" t="s">
        <v>677</v>
      </c>
      <c r="G268" s="247"/>
      <c r="H268" s="249" t="s">
        <v>821</v>
      </c>
      <c r="I268" s="243"/>
      <c r="J268" s="243"/>
      <c r="K268" s="246"/>
      <c r="L268" s="246"/>
      <c r="M268" s="246"/>
      <c r="N268" s="246"/>
      <c r="O268" s="246"/>
      <c r="P268" s="246"/>
      <c r="Q268" s="246"/>
      <c r="R268" s="246"/>
      <c r="S268" s="246"/>
      <c r="T268" s="246"/>
      <c r="U268" s="246"/>
      <c r="V268" s="246"/>
      <c r="W268" s="246"/>
      <c r="X268" s="246"/>
      <c r="Y268" s="246"/>
      <c r="Z268" s="246"/>
    </row>
    <row r="269" spans="1:26" ht="12.5">
      <c r="A269" s="243" t="s">
        <v>303</v>
      </c>
      <c r="B269" s="243" t="s">
        <v>1007</v>
      </c>
      <c r="C269" s="243" t="s">
        <v>57</v>
      </c>
      <c r="D269" s="244" t="s">
        <v>246</v>
      </c>
      <c r="E269" s="243" t="s">
        <v>659</v>
      </c>
      <c r="F269" s="243" t="s">
        <v>677</v>
      </c>
      <c r="G269" s="247"/>
      <c r="H269" s="247"/>
      <c r="I269" s="243"/>
      <c r="J269" s="247"/>
      <c r="K269" s="72"/>
      <c r="L269" s="72"/>
      <c r="M269" s="72"/>
      <c r="N269" s="72"/>
      <c r="O269" s="72"/>
      <c r="P269" s="72"/>
      <c r="Q269" s="72"/>
      <c r="R269" s="72"/>
      <c r="S269" s="72"/>
      <c r="T269" s="72"/>
      <c r="U269" s="72"/>
      <c r="V269" s="72"/>
      <c r="W269" s="72"/>
      <c r="X269" s="72"/>
      <c r="Y269" s="72"/>
      <c r="Z269" s="72"/>
    </row>
    <row r="270" spans="1:26" ht="62.5">
      <c r="A270" s="243" t="s">
        <v>303</v>
      </c>
      <c r="B270" s="243" t="s">
        <v>1008</v>
      </c>
      <c r="C270" s="243" t="s">
        <v>824</v>
      </c>
      <c r="D270" s="244" t="s">
        <v>825</v>
      </c>
      <c r="E270" s="243" t="s">
        <v>659</v>
      </c>
      <c r="F270" s="243" t="s">
        <v>677</v>
      </c>
      <c r="G270" s="247"/>
      <c r="H270" s="247"/>
      <c r="I270" s="243"/>
      <c r="J270" s="247"/>
      <c r="K270" s="72"/>
      <c r="L270" s="72"/>
      <c r="M270" s="72"/>
      <c r="N270" s="72"/>
      <c r="O270" s="72"/>
      <c r="P270" s="72"/>
      <c r="Q270" s="72"/>
      <c r="R270" s="72"/>
      <c r="S270" s="72"/>
      <c r="T270" s="72"/>
      <c r="U270" s="72"/>
      <c r="V270" s="72"/>
      <c r="W270" s="72"/>
      <c r="X270" s="72"/>
      <c r="Y270" s="72"/>
      <c r="Z270" s="72"/>
    </row>
    <row r="271" spans="1:26" ht="12.5">
      <c r="A271" s="243" t="s">
        <v>303</v>
      </c>
      <c r="B271" s="243" t="s">
        <v>1009</v>
      </c>
      <c r="C271" s="243" t="s">
        <v>267</v>
      </c>
      <c r="D271" s="244" t="s">
        <v>268</v>
      </c>
      <c r="E271" s="243" t="s">
        <v>659</v>
      </c>
      <c r="F271" s="243" t="s">
        <v>677</v>
      </c>
      <c r="G271" s="247" t="s">
        <v>662</v>
      </c>
      <c r="H271" s="247"/>
      <c r="I271" s="247"/>
      <c r="J271" s="247"/>
      <c r="K271" s="72"/>
      <c r="L271" s="72"/>
      <c r="M271" s="72"/>
      <c r="N271" s="72"/>
      <c r="O271" s="72"/>
      <c r="P271" s="72"/>
      <c r="Q271" s="72"/>
      <c r="R271" s="72"/>
      <c r="S271" s="72"/>
      <c r="T271" s="72"/>
      <c r="U271" s="72"/>
      <c r="V271" s="72"/>
      <c r="W271" s="72"/>
      <c r="X271" s="72"/>
      <c r="Y271" s="72"/>
      <c r="Z271" s="72"/>
    </row>
    <row r="272" spans="1:26" ht="12.5">
      <c r="A272" s="243" t="s">
        <v>303</v>
      </c>
      <c r="B272" s="243" t="s">
        <v>1010</v>
      </c>
      <c r="C272" s="243" t="s">
        <v>270</v>
      </c>
      <c r="D272" s="244" t="s">
        <v>271</v>
      </c>
      <c r="E272" s="243" t="s">
        <v>659</v>
      </c>
      <c r="F272" s="243" t="s">
        <v>677</v>
      </c>
      <c r="G272" s="243" t="s">
        <v>662</v>
      </c>
      <c r="H272" s="247"/>
      <c r="I272" s="247"/>
      <c r="J272" s="247"/>
      <c r="K272" s="72"/>
      <c r="L272" s="72"/>
      <c r="M272" s="72"/>
      <c r="N272" s="72"/>
      <c r="O272" s="72"/>
      <c r="P272" s="72"/>
      <c r="Q272" s="72"/>
      <c r="R272" s="72"/>
      <c r="S272" s="72"/>
      <c r="T272" s="72"/>
      <c r="U272" s="72"/>
      <c r="V272" s="72"/>
      <c r="W272" s="72"/>
      <c r="X272" s="72"/>
      <c r="Y272" s="72"/>
      <c r="Z272" s="72"/>
    </row>
    <row r="273" spans="1:26" ht="25">
      <c r="A273" s="243" t="s">
        <v>303</v>
      </c>
      <c r="B273" s="243" t="s">
        <v>1011</v>
      </c>
      <c r="C273" s="243" t="s">
        <v>273</v>
      </c>
      <c r="D273" s="244" t="s">
        <v>274</v>
      </c>
      <c r="E273" s="243" t="s">
        <v>659</v>
      </c>
      <c r="F273" s="243" t="s">
        <v>677</v>
      </c>
      <c r="G273" s="247" t="s">
        <v>662</v>
      </c>
      <c r="H273" s="247"/>
      <c r="I273" s="247"/>
      <c r="J273" s="247"/>
      <c r="K273" s="72"/>
      <c r="L273" s="72"/>
      <c r="M273" s="72"/>
      <c r="N273" s="72"/>
      <c r="O273" s="72"/>
      <c r="P273" s="72"/>
      <c r="Q273" s="72"/>
      <c r="R273" s="72"/>
      <c r="S273" s="72"/>
      <c r="T273" s="72"/>
      <c r="U273" s="72"/>
      <c r="V273" s="72"/>
      <c r="W273" s="72"/>
      <c r="X273" s="72"/>
      <c r="Y273" s="72"/>
      <c r="Z273" s="72"/>
    </row>
    <row r="274" spans="1:26" ht="25">
      <c r="A274" s="243" t="s">
        <v>303</v>
      </c>
      <c r="B274" s="243" t="s">
        <v>1012</v>
      </c>
      <c r="C274" s="243" t="s">
        <v>408</v>
      </c>
      <c r="D274" s="244" t="s">
        <v>409</v>
      </c>
      <c r="E274" s="243" t="s">
        <v>659</v>
      </c>
      <c r="F274" s="243" t="s">
        <v>677</v>
      </c>
      <c r="G274" s="247" t="s">
        <v>830</v>
      </c>
      <c r="H274" s="249" t="s">
        <v>831</v>
      </c>
      <c r="I274" s="247"/>
      <c r="J274" s="247"/>
      <c r="K274" s="72"/>
      <c r="L274" s="72"/>
      <c r="M274" s="72"/>
      <c r="N274" s="72"/>
      <c r="O274" s="72"/>
      <c r="P274" s="72"/>
      <c r="Q274" s="72"/>
      <c r="R274" s="72"/>
      <c r="S274" s="72"/>
      <c r="T274" s="72"/>
      <c r="U274" s="72"/>
      <c r="V274" s="72"/>
      <c r="W274" s="72"/>
      <c r="X274" s="72"/>
      <c r="Y274" s="72"/>
      <c r="Z274" s="72"/>
    </row>
    <row r="275" spans="1:26" ht="25">
      <c r="A275" s="243" t="s">
        <v>303</v>
      </c>
      <c r="B275" s="243" t="s">
        <v>1013</v>
      </c>
      <c r="C275" s="243" t="s">
        <v>296</v>
      </c>
      <c r="D275" s="244" t="s">
        <v>833</v>
      </c>
      <c r="E275" s="243" t="s">
        <v>663</v>
      </c>
      <c r="F275" s="243" t="s">
        <v>672</v>
      </c>
      <c r="G275" s="247"/>
      <c r="H275" s="247"/>
      <c r="I275" s="251">
        <v>1.1000000000000001</v>
      </c>
      <c r="J275" s="252" t="s">
        <v>834</v>
      </c>
      <c r="K275" s="72"/>
      <c r="L275" s="72"/>
      <c r="M275" s="72"/>
      <c r="N275" s="72"/>
      <c r="O275" s="72"/>
      <c r="P275" s="72"/>
      <c r="Q275" s="72"/>
      <c r="R275" s="72"/>
      <c r="S275" s="72"/>
      <c r="T275" s="72"/>
      <c r="U275" s="72"/>
      <c r="V275" s="72"/>
      <c r="W275" s="72"/>
      <c r="X275" s="72"/>
      <c r="Y275" s="72"/>
      <c r="Z275" s="72"/>
    </row>
    <row r="276" spans="1:26" ht="62.5">
      <c r="A276" s="243"/>
      <c r="B276" s="243" t="s">
        <v>1013</v>
      </c>
      <c r="C276" s="243" t="s">
        <v>791</v>
      </c>
      <c r="D276" s="244" t="s">
        <v>792</v>
      </c>
      <c r="E276" s="243" t="s">
        <v>675</v>
      </c>
      <c r="F276" s="243"/>
      <c r="G276" s="247"/>
      <c r="H276" s="247"/>
      <c r="I276" s="247"/>
      <c r="J276" s="247"/>
      <c r="K276" s="72"/>
      <c r="L276" s="72"/>
      <c r="M276" s="72"/>
      <c r="N276" s="72"/>
      <c r="O276" s="72"/>
      <c r="P276" s="72"/>
      <c r="Q276" s="72"/>
      <c r="R276" s="72"/>
      <c r="S276" s="72"/>
      <c r="T276" s="72"/>
      <c r="U276" s="72"/>
      <c r="V276" s="72"/>
      <c r="W276" s="72"/>
      <c r="X276" s="72"/>
      <c r="Y276" s="72"/>
      <c r="Z276" s="72"/>
    </row>
    <row r="277" spans="1:26" ht="37.5">
      <c r="A277" s="243" t="s">
        <v>303</v>
      </c>
      <c r="B277" s="243" t="s">
        <v>1014</v>
      </c>
      <c r="C277" s="243" t="s">
        <v>129</v>
      </c>
      <c r="D277" s="244" t="s">
        <v>225</v>
      </c>
      <c r="E277" s="243" t="s">
        <v>685</v>
      </c>
      <c r="F277" s="243" t="s">
        <v>660</v>
      </c>
      <c r="G277" s="247"/>
      <c r="H277" s="247"/>
      <c r="I277" s="251">
        <v>1.1000000000000001</v>
      </c>
      <c r="J277" s="247"/>
      <c r="K277" s="72"/>
      <c r="L277" s="72"/>
      <c r="M277" s="72"/>
      <c r="N277" s="72"/>
      <c r="O277" s="72"/>
      <c r="P277" s="72"/>
      <c r="Q277" s="72"/>
      <c r="R277" s="72"/>
      <c r="S277" s="72"/>
      <c r="T277" s="72"/>
      <c r="U277" s="72"/>
      <c r="V277" s="72"/>
      <c r="W277" s="72"/>
      <c r="X277" s="72"/>
      <c r="Y277" s="72"/>
      <c r="Z277" s="72"/>
    </row>
    <row r="278" spans="1:26" ht="25">
      <c r="A278" s="243" t="s">
        <v>303</v>
      </c>
      <c r="B278" s="243" t="s">
        <v>1015</v>
      </c>
      <c r="C278" s="243" t="s">
        <v>229</v>
      </c>
      <c r="D278" s="244" t="s">
        <v>230</v>
      </c>
      <c r="E278" s="243" t="s">
        <v>659</v>
      </c>
      <c r="F278" s="243" t="s">
        <v>677</v>
      </c>
      <c r="G278" s="247"/>
      <c r="H278" s="253" t="s">
        <v>795</v>
      </c>
      <c r="I278" s="254">
        <v>1.1000000000000001</v>
      </c>
      <c r="J278" s="243"/>
      <c r="K278" s="246"/>
      <c r="L278" s="246"/>
      <c r="M278" s="246"/>
      <c r="N278" s="246"/>
      <c r="O278" s="246"/>
      <c r="P278" s="246"/>
      <c r="Q278" s="246"/>
      <c r="R278" s="246"/>
      <c r="S278" s="246"/>
      <c r="T278" s="246"/>
      <c r="U278" s="246"/>
      <c r="V278" s="246"/>
      <c r="W278" s="246"/>
      <c r="X278" s="246"/>
      <c r="Y278" s="246"/>
      <c r="Z278" s="246"/>
    </row>
    <row r="279" spans="1:26" ht="12.5">
      <c r="A279" s="243" t="s">
        <v>303</v>
      </c>
      <c r="B279" s="243" t="s">
        <v>1016</v>
      </c>
      <c r="C279" s="243" t="s">
        <v>243</v>
      </c>
      <c r="D279" s="244" t="s">
        <v>797</v>
      </c>
      <c r="E279" s="243" t="s">
        <v>659</v>
      </c>
      <c r="F279" s="243" t="s">
        <v>677</v>
      </c>
      <c r="G279" s="247"/>
      <c r="H279" s="247"/>
      <c r="I279" s="254">
        <v>1.1000000000000001</v>
      </c>
      <c r="J279" s="247"/>
      <c r="K279" s="72"/>
      <c r="L279" s="72"/>
      <c r="M279" s="72"/>
      <c r="N279" s="72"/>
      <c r="O279" s="72"/>
      <c r="P279" s="72"/>
      <c r="Q279" s="72"/>
      <c r="R279" s="72"/>
      <c r="S279" s="72"/>
      <c r="T279" s="72"/>
      <c r="U279" s="72"/>
      <c r="V279" s="72"/>
      <c r="W279" s="72"/>
      <c r="X279" s="72"/>
      <c r="Y279" s="72"/>
      <c r="Z279" s="72"/>
    </row>
    <row r="280" spans="1:26" ht="62.5">
      <c r="A280" s="243" t="s">
        <v>303</v>
      </c>
      <c r="B280" s="243" t="s">
        <v>1017</v>
      </c>
      <c r="C280" s="243" t="s">
        <v>57</v>
      </c>
      <c r="D280" s="244" t="s">
        <v>302</v>
      </c>
      <c r="E280" s="243" t="s">
        <v>659</v>
      </c>
      <c r="F280" s="243" t="s">
        <v>677</v>
      </c>
      <c r="G280" s="247"/>
      <c r="H280" s="247"/>
      <c r="I280" s="254">
        <v>1.1000000000000001</v>
      </c>
      <c r="J280" s="247"/>
      <c r="K280" s="72"/>
      <c r="L280" s="72"/>
      <c r="M280" s="72"/>
      <c r="N280" s="72"/>
      <c r="O280" s="72"/>
      <c r="P280" s="72"/>
      <c r="Q280" s="72"/>
      <c r="R280" s="72"/>
      <c r="S280" s="72"/>
      <c r="T280" s="72"/>
      <c r="U280" s="72"/>
      <c r="V280" s="72"/>
      <c r="W280" s="72"/>
      <c r="X280" s="72"/>
      <c r="Y280" s="72"/>
      <c r="Z280" s="72"/>
    </row>
    <row r="281" spans="1:26" ht="37.5">
      <c r="A281" s="247" t="s">
        <v>303</v>
      </c>
      <c r="B281" s="243" t="s">
        <v>1018</v>
      </c>
      <c r="C281" s="243" t="s">
        <v>299</v>
      </c>
      <c r="D281" s="244" t="s">
        <v>300</v>
      </c>
      <c r="E281" s="243" t="s">
        <v>659</v>
      </c>
      <c r="F281" s="243" t="s">
        <v>677</v>
      </c>
      <c r="G281" s="247" t="s">
        <v>629</v>
      </c>
      <c r="H281" s="247"/>
      <c r="I281" s="251">
        <v>1.1000000000000001</v>
      </c>
      <c r="J281" s="247"/>
      <c r="K281" s="72"/>
      <c r="L281" s="72"/>
      <c r="M281" s="72"/>
      <c r="N281" s="72"/>
      <c r="O281" s="72"/>
      <c r="P281" s="72"/>
      <c r="Q281" s="72"/>
      <c r="R281" s="72"/>
      <c r="S281" s="72"/>
      <c r="T281" s="72"/>
      <c r="U281" s="72"/>
      <c r="V281" s="72"/>
      <c r="W281" s="72"/>
      <c r="X281" s="72"/>
      <c r="Y281" s="72"/>
      <c r="Z281" s="72"/>
    </row>
    <row r="282" spans="1:26" ht="37.5">
      <c r="A282" s="247" t="s">
        <v>303</v>
      </c>
      <c r="B282" s="243" t="s">
        <v>1019</v>
      </c>
      <c r="C282" s="243" t="s">
        <v>801</v>
      </c>
      <c r="D282" s="244" t="s">
        <v>802</v>
      </c>
      <c r="E282" s="243" t="s">
        <v>659</v>
      </c>
      <c r="F282" s="247" t="s">
        <v>677</v>
      </c>
      <c r="G282" s="247" t="s">
        <v>662</v>
      </c>
      <c r="H282" s="247"/>
      <c r="I282" s="251">
        <v>1.1000000000000001</v>
      </c>
      <c r="J282" s="247"/>
      <c r="K282" s="72"/>
      <c r="L282" s="72"/>
      <c r="M282" s="72"/>
      <c r="N282" s="72"/>
      <c r="O282" s="72"/>
      <c r="P282" s="72"/>
      <c r="Q282" s="72"/>
      <c r="R282" s="72"/>
      <c r="S282" s="72"/>
      <c r="T282" s="72"/>
      <c r="U282" s="72"/>
      <c r="V282" s="72"/>
      <c r="W282" s="72"/>
      <c r="X282" s="72"/>
      <c r="Y282" s="72"/>
      <c r="Z282" s="72"/>
    </row>
    <row r="283" spans="1:26" ht="12.5">
      <c r="A283" s="243" t="s">
        <v>303</v>
      </c>
      <c r="B283" s="243" t="s">
        <v>1020</v>
      </c>
      <c r="C283" s="243" t="s">
        <v>273</v>
      </c>
      <c r="D283" s="244" t="s">
        <v>804</v>
      </c>
      <c r="E283" s="243" t="s">
        <v>659</v>
      </c>
      <c r="F283" s="243" t="s">
        <v>677</v>
      </c>
      <c r="G283" s="247" t="s">
        <v>662</v>
      </c>
      <c r="H283" s="243"/>
      <c r="I283" s="251">
        <v>1.1000000000000001</v>
      </c>
      <c r="J283" s="247"/>
      <c r="K283" s="72"/>
      <c r="L283" s="72"/>
      <c r="M283" s="72"/>
      <c r="N283" s="72"/>
      <c r="O283" s="72"/>
      <c r="P283" s="72"/>
      <c r="Q283" s="72"/>
      <c r="R283" s="72"/>
      <c r="S283" s="72"/>
      <c r="T283" s="72"/>
      <c r="U283" s="72"/>
      <c r="V283" s="72"/>
      <c r="W283" s="72"/>
      <c r="X283" s="72"/>
      <c r="Y283" s="72"/>
      <c r="Z283" s="72"/>
    </row>
    <row r="284" spans="1:26" ht="50">
      <c r="A284" s="243" t="s">
        <v>303</v>
      </c>
      <c r="B284" s="243" t="s">
        <v>1021</v>
      </c>
      <c r="C284" s="243" t="s">
        <v>806</v>
      </c>
      <c r="D284" s="244" t="s">
        <v>807</v>
      </c>
      <c r="E284" s="243" t="s">
        <v>659</v>
      </c>
      <c r="F284" s="243" t="s">
        <v>677</v>
      </c>
      <c r="G284" s="247"/>
      <c r="H284" s="253" t="s">
        <v>808</v>
      </c>
      <c r="I284" s="251">
        <v>1.1000000000000001</v>
      </c>
      <c r="J284" s="247"/>
      <c r="K284" s="72"/>
      <c r="L284" s="72"/>
      <c r="M284" s="72"/>
      <c r="N284" s="72"/>
      <c r="O284" s="72"/>
      <c r="P284" s="72"/>
      <c r="Q284" s="72"/>
      <c r="R284" s="72"/>
      <c r="S284" s="72"/>
      <c r="T284" s="72"/>
      <c r="U284" s="72"/>
      <c r="V284" s="72"/>
      <c r="W284" s="72"/>
      <c r="X284" s="72"/>
      <c r="Y284" s="72"/>
      <c r="Z284" s="72"/>
    </row>
    <row r="285" spans="1:26" ht="62.5">
      <c r="A285" s="243" t="s">
        <v>303</v>
      </c>
      <c r="B285" s="243" t="s">
        <v>1022</v>
      </c>
      <c r="C285" s="243" t="s">
        <v>810</v>
      </c>
      <c r="D285" s="244" t="s">
        <v>811</v>
      </c>
      <c r="E285" s="243" t="s">
        <v>659</v>
      </c>
      <c r="F285" s="243" t="s">
        <v>677</v>
      </c>
      <c r="G285" s="247"/>
      <c r="H285" s="247" t="s">
        <v>812</v>
      </c>
      <c r="I285" s="251">
        <v>1.1000000000000001</v>
      </c>
      <c r="J285" s="247"/>
      <c r="K285" s="72"/>
      <c r="L285" s="72"/>
      <c r="M285" s="72"/>
      <c r="N285" s="72"/>
      <c r="O285" s="72"/>
      <c r="P285" s="72"/>
      <c r="Q285" s="72"/>
      <c r="R285" s="72"/>
      <c r="S285" s="72"/>
      <c r="T285" s="72"/>
      <c r="U285" s="72"/>
      <c r="V285" s="72"/>
      <c r="W285" s="72"/>
      <c r="X285" s="72"/>
      <c r="Y285" s="72"/>
      <c r="Z285" s="72"/>
    </row>
    <row r="286" spans="1:26" ht="50">
      <c r="A286" s="243" t="s">
        <v>303</v>
      </c>
      <c r="B286" s="243" t="s">
        <v>1023</v>
      </c>
      <c r="C286" s="243" t="s">
        <v>1024</v>
      </c>
      <c r="D286" s="244" t="s">
        <v>1025</v>
      </c>
      <c r="E286" s="243" t="s">
        <v>663</v>
      </c>
      <c r="F286" s="243" t="s">
        <v>672</v>
      </c>
      <c r="G286" s="243"/>
      <c r="H286" s="243"/>
      <c r="I286" s="247"/>
      <c r="J286" s="247"/>
      <c r="K286" s="72"/>
      <c r="L286" s="72"/>
      <c r="M286" s="72"/>
      <c r="N286" s="72"/>
      <c r="O286" s="72"/>
      <c r="P286" s="72"/>
      <c r="Q286" s="72"/>
      <c r="R286" s="72"/>
      <c r="S286" s="72"/>
      <c r="T286" s="72"/>
      <c r="U286" s="72"/>
      <c r="V286" s="72"/>
      <c r="W286" s="72"/>
      <c r="X286" s="72"/>
      <c r="Y286" s="72"/>
      <c r="Z286" s="72"/>
    </row>
    <row r="287" spans="1:26" ht="12.5">
      <c r="A287" s="243"/>
      <c r="B287" s="243" t="s">
        <v>1023</v>
      </c>
      <c r="C287" s="243" t="s">
        <v>1026</v>
      </c>
      <c r="D287" s="244" t="s">
        <v>1027</v>
      </c>
      <c r="E287" s="243" t="s">
        <v>675</v>
      </c>
      <c r="F287" s="243"/>
      <c r="G287" s="243"/>
      <c r="H287" s="247"/>
      <c r="I287" s="247"/>
      <c r="J287" s="247"/>
      <c r="K287" s="72"/>
      <c r="L287" s="72"/>
      <c r="M287" s="72"/>
      <c r="N287" s="72"/>
      <c r="O287" s="72"/>
      <c r="P287" s="72"/>
      <c r="Q287" s="72"/>
      <c r="R287" s="72"/>
      <c r="S287" s="72"/>
      <c r="T287" s="72"/>
      <c r="U287" s="72"/>
      <c r="V287" s="72"/>
      <c r="W287" s="72"/>
      <c r="X287" s="72"/>
      <c r="Y287" s="72"/>
      <c r="Z287" s="72"/>
    </row>
    <row r="288" spans="1:26" ht="12.5">
      <c r="A288" s="243" t="s">
        <v>303</v>
      </c>
      <c r="B288" s="243" t="s">
        <v>1028</v>
      </c>
      <c r="C288" s="243" t="s">
        <v>1029</v>
      </c>
      <c r="D288" s="244" t="s">
        <v>1030</v>
      </c>
      <c r="E288" s="243" t="s">
        <v>659</v>
      </c>
      <c r="F288" s="243" t="s">
        <v>677</v>
      </c>
      <c r="G288" s="247" t="s">
        <v>662</v>
      </c>
      <c r="H288" s="247"/>
      <c r="I288" s="247"/>
      <c r="J288" s="247"/>
      <c r="K288" s="72"/>
      <c r="L288" s="72"/>
      <c r="M288" s="72"/>
      <c r="N288" s="72"/>
      <c r="O288" s="72"/>
      <c r="P288" s="72"/>
      <c r="Q288" s="72"/>
      <c r="R288" s="72"/>
      <c r="S288" s="72"/>
      <c r="T288" s="72"/>
      <c r="U288" s="72"/>
      <c r="V288" s="72"/>
      <c r="W288" s="72"/>
      <c r="X288" s="72"/>
      <c r="Y288" s="72"/>
      <c r="Z288" s="72"/>
    </row>
    <row r="289" spans="1:26" ht="12.5">
      <c r="A289" s="243" t="s">
        <v>303</v>
      </c>
      <c r="B289" s="243" t="s">
        <v>1031</v>
      </c>
      <c r="C289" s="243" t="s">
        <v>286</v>
      </c>
      <c r="D289" s="244" t="s">
        <v>1032</v>
      </c>
      <c r="E289" s="243" t="s">
        <v>659</v>
      </c>
      <c r="F289" s="243" t="s">
        <v>677</v>
      </c>
      <c r="G289" s="247"/>
      <c r="H289" s="247"/>
      <c r="I289" s="247"/>
      <c r="J289" s="247"/>
      <c r="K289" s="72"/>
      <c r="L289" s="72"/>
      <c r="M289" s="72"/>
      <c r="N289" s="72"/>
      <c r="O289" s="72"/>
      <c r="P289" s="72"/>
      <c r="Q289" s="72"/>
      <c r="R289" s="72"/>
      <c r="S289" s="72"/>
      <c r="T289" s="72"/>
      <c r="U289" s="72"/>
      <c r="V289" s="72"/>
      <c r="W289" s="72"/>
      <c r="X289" s="72"/>
      <c r="Y289" s="72"/>
      <c r="Z289" s="72"/>
    </row>
    <row r="290" spans="1:26" ht="12.5">
      <c r="A290" s="243" t="s">
        <v>303</v>
      </c>
      <c r="B290" s="243" t="s">
        <v>1033</v>
      </c>
      <c r="C290" s="243" t="s">
        <v>129</v>
      </c>
      <c r="D290" s="244" t="s">
        <v>1034</v>
      </c>
      <c r="E290" s="243" t="s">
        <v>659</v>
      </c>
      <c r="F290" s="243" t="s">
        <v>677</v>
      </c>
      <c r="G290" s="243"/>
      <c r="H290" s="247"/>
      <c r="I290" s="247"/>
      <c r="J290" s="247"/>
      <c r="K290" s="72"/>
      <c r="L290" s="72"/>
      <c r="M290" s="72"/>
      <c r="N290" s="72"/>
      <c r="O290" s="72"/>
      <c r="P290" s="72"/>
      <c r="Q290" s="72"/>
      <c r="R290" s="72"/>
      <c r="S290" s="72"/>
      <c r="T290" s="72"/>
      <c r="U290" s="72"/>
      <c r="V290" s="72"/>
      <c r="W290" s="72"/>
      <c r="X290" s="72"/>
      <c r="Y290" s="72"/>
      <c r="Z290" s="72"/>
    </row>
    <row r="291" spans="1:26" ht="25">
      <c r="A291" s="243" t="s">
        <v>303</v>
      </c>
      <c r="B291" s="243" t="s">
        <v>1035</v>
      </c>
      <c r="C291" s="243" t="s">
        <v>57</v>
      </c>
      <c r="D291" s="244" t="s">
        <v>1036</v>
      </c>
      <c r="E291" s="243" t="s">
        <v>659</v>
      </c>
      <c r="F291" s="243" t="s">
        <v>677</v>
      </c>
      <c r="G291" s="247"/>
      <c r="H291" s="247"/>
      <c r="I291" s="247"/>
      <c r="J291" s="247"/>
      <c r="K291" s="72"/>
      <c r="L291" s="72"/>
      <c r="M291" s="72"/>
      <c r="N291" s="72"/>
      <c r="O291" s="72"/>
      <c r="P291" s="72"/>
      <c r="Q291" s="72"/>
      <c r="R291" s="72"/>
      <c r="S291" s="72"/>
      <c r="T291" s="72"/>
      <c r="U291" s="72"/>
      <c r="V291" s="72"/>
      <c r="W291" s="72"/>
      <c r="X291" s="72"/>
      <c r="Y291" s="72"/>
      <c r="Z291" s="72"/>
    </row>
    <row r="292" spans="1:26" ht="37.5">
      <c r="A292" s="243" t="s">
        <v>303</v>
      </c>
      <c r="B292" s="243" t="s">
        <v>1037</v>
      </c>
      <c r="C292" s="243" t="s">
        <v>1038</v>
      </c>
      <c r="D292" s="244" t="s">
        <v>1039</v>
      </c>
      <c r="E292" s="243" t="s">
        <v>659</v>
      </c>
      <c r="F292" s="247" t="s">
        <v>677</v>
      </c>
      <c r="G292" s="247"/>
      <c r="H292" s="247"/>
      <c r="I292" s="247"/>
      <c r="J292" s="247"/>
      <c r="K292" s="72"/>
      <c r="L292" s="72"/>
      <c r="M292" s="72"/>
      <c r="N292" s="72"/>
      <c r="O292" s="72"/>
      <c r="P292" s="72"/>
      <c r="Q292" s="72"/>
      <c r="R292" s="72"/>
      <c r="S292" s="72"/>
      <c r="T292" s="72"/>
      <c r="U292" s="72"/>
      <c r="V292" s="72"/>
      <c r="W292" s="72"/>
      <c r="X292" s="72"/>
      <c r="Y292" s="72"/>
      <c r="Z292" s="72"/>
    </row>
    <row r="293" spans="1:26" ht="37.5">
      <c r="A293" s="243" t="s">
        <v>303</v>
      </c>
      <c r="B293" s="243" t="s">
        <v>1040</v>
      </c>
      <c r="C293" s="243" t="s">
        <v>1041</v>
      </c>
      <c r="D293" s="244" t="s">
        <v>1042</v>
      </c>
      <c r="E293" s="243" t="s">
        <v>659</v>
      </c>
      <c r="F293" s="243" t="s">
        <v>677</v>
      </c>
      <c r="G293" s="247"/>
      <c r="H293" s="247"/>
      <c r="I293" s="247"/>
      <c r="J293" s="247"/>
      <c r="K293" s="72"/>
      <c r="L293" s="72"/>
      <c r="M293" s="72"/>
      <c r="N293" s="72"/>
      <c r="O293" s="72"/>
      <c r="P293" s="72"/>
      <c r="Q293" s="72"/>
      <c r="R293" s="72"/>
      <c r="S293" s="72"/>
      <c r="T293" s="72"/>
      <c r="U293" s="72"/>
      <c r="V293" s="72"/>
      <c r="W293" s="72"/>
      <c r="X293" s="72"/>
      <c r="Y293" s="72"/>
      <c r="Z293" s="72"/>
    </row>
    <row r="294" spans="1:26" ht="25">
      <c r="A294" s="243" t="s">
        <v>303</v>
      </c>
      <c r="B294" s="243" t="s">
        <v>1043</v>
      </c>
      <c r="C294" s="243" t="s">
        <v>1044</v>
      </c>
      <c r="D294" s="244" t="s">
        <v>1045</v>
      </c>
      <c r="E294" s="243" t="s">
        <v>663</v>
      </c>
      <c r="F294" s="243" t="s">
        <v>672</v>
      </c>
      <c r="G294" s="247"/>
      <c r="H294" s="247"/>
      <c r="I294" s="251">
        <v>1.1000000000000001</v>
      </c>
      <c r="J294" s="252" t="s">
        <v>1046</v>
      </c>
      <c r="K294" s="72"/>
      <c r="L294" s="72"/>
      <c r="M294" s="72"/>
      <c r="N294" s="72"/>
      <c r="O294" s="72"/>
      <c r="P294" s="72"/>
      <c r="Q294" s="72"/>
      <c r="R294" s="72"/>
      <c r="S294" s="72"/>
      <c r="T294" s="72"/>
      <c r="U294" s="72"/>
      <c r="V294" s="72"/>
      <c r="W294" s="72"/>
      <c r="X294" s="72"/>
      <c r="Y294" s="72"/>
      <c r="Z294" s="72"/>
    </row>
    <row r="295" spans="1:26" ht="62.5">
      <c r="A295" s="243" t="s">
        <v>303</v>
      </c>
      <c r="B295" s="243" t="s">
        <v>1047</v>
      </c>
      <c r="C295" s="243" t="s">
        <v>1048</v>
      </c>
      <c r="D295" s="244" t="s">
        <v>1049</v>
      </c>
      <c r="E295" s="243" t="s">
        <v>659</v>
      </c>
      <c r="F295" s="243" t="s">
        <v>677</v>
      </c>
      <c r="G295" s="247"/>
      <c r="H295" s="247"/>
      <c r="I295" s="251">
        <v>1.1000000000000001</v>
      </c>
      <c r="J295" s="247"/>
      <c r="K295" s="72"/>
      <c r="L295" s="72"/>
      <c r="M295" s="72"/>
      <c r="N295" s="72"/>
      <c r="O295" s="72"/>
      <c r="P295" s="72"/>
      <c r="Q295" s="72"/>
      <c r="R295" s="72"/>
      <c r="S295" s="72"/>
      <c r="T295" s="72"/>
      <c r="U295" s="72"/>
      <c r="V295" s="72"/>
      <c r="W295" s="72"/>
      <c r="X295" s="72"/>
      <c r="Y295" s="72"/>
      <c r="Z295" s="72"/>
    </row>
    <row r="296" spans="1:26" ht="25">
      <c r="A296" s="243" t="s">
        <v>303</v>
      </c>
      <c r="B296" s="243" t="s">
        <v>1050</v>
      </c>
      <c r="C296" s="243" t="s">
        <v>1051</v>
      </c>
      <c r="D296" s="244" t="s">
        <v>1052</v>
      </c>
      <c r="E296" s="243" t="s">
        <v>1053</v>
      </c>
      <c r="F296" s="243" t="s">
        <v>677</v>
      </c>
      <c r="G296" s="247"/>
      <c r="H296" s="243"/>
      <c r="I296" s="251">
        <v>1.1000000000000001</v>
      </c>
      <c r="J296" s="247"/>
      <c r="K296" s="72"/>
      <c r="L296" s="72"/>
      <c r="M296" s="72"/>
      <c r="N296" s="72"/>
      <c r="O296" s="72"/>
      <c r="P296" s="72"/>
      <c r="Q296" s="72"/>
      <c r="R296" s="72"/>
      <c r="S296" s="72"/>
      <c r="T296" s="72"/>
      <c r="U296" s="72"/>
      <c r="V296" s="72"/>
      <c r="W296" s="72"/>
      <c r="X296" s="72"/>
      <c r="Y296" s="72"/>
      <c r="Z296" s="72"/>
    </row>
    <row r="297" spans="1:26" ht="37.5">
      <c r="A297" s="243" t="s">
        <v>303</v>
      </c>
      <c r="B297" s="243" t="s">
        <v>1054</v>
      </c>
      <c r="C297" s="243" t="s">
        <v>1026</v>
      </c>
      <c r="D297" s="244" t="s">
        <v>1055</v>
      </c>
      <c r="E297" s="243" t="s">
        <v>675</v>
      </c>
      <c r="F297" s="243" t="s">
        <v>677</v>
      </c>
      <c r="G297" s="247"/>
      <c r="H297" s="247"/>
      <c r="I297" s="251">
        <v>1.1000000000000001</v>
      </c>
      <c r="J297" s="252" t="s">
        <v>1056</v>
      </c>
      <c r="K297" s="72"/>
      <c r="L297" s="72"/>
      <c r="M297" s="72"/>
      <c r="N297" s="72"/>
      <c r="O297" s="72"/>
      <c r="P297" s="72"/>
      <c r="Q297" s="72"/>
      <c r="R297" s="72"/>
      <c r="S297" s="72"/>
      <c r="T297" s="72"/>
      <c r="U297" s="72"/>
      <c r="V297" s="72"/>
      <c r="W297" s="72"/>
      <c r="X297" s="72"/>
      <c r="Y297" s="72"/>
      <c r="Z297" s="72"/>
    </row>
    <row r="298" spans="1:26" ht="12.5">
      <c r="A298" s="243" t="s">
        <v>303</v>
      </c>
      <c r="B298" s="243" t="s">
        <v>1054</v>
      </c>
      <c r="C298" s="243" t="s">
        <v>1026</v>
      </c>
      <c r="D298" s="244" t="s">
        <v>1027</v>
      </c>
      <c r="E298" s="243" t="s">
        <v>675</v>
      </c>
      <c r="F298" s="243" t="s">
        <v>677</v>
      </c>
      <c r="G298" s="247"/>
      <c r="H298" s="247"/>
      <c r="I298" s="251">
        <v>1.1000000000000001</v>
      </c>
      <c r="J298" s="247"/>
      <c r="K298" s="72"/>
      <c r="L298" s="72"/>
      <c r="M298" s="72"/>
      <c r="N298" s="72"/>
      <c r="O298" s="72"/>
      <c r="P298" s="72"/>
      <c r="Q298" s="72"/>
      <c r="R298" s="72"/>
      <c r="S298" s="72"/>
      <c r="T298" s="72"/>
      <c r="U298" s="72"/>
      <c r="V298" s="72"/>
      <c r="W298" s="72"/>
      <c r="X298" s="72"/>
      <c r="Y298" s="72"/>
      <c r="Z298" s="72"/>
    </row>
    <row r="299" spans="1:26" ht="12.5">
      <c r="A299" s="243" t="s">
        <v>303</v>
      </c>
      <c r="B299" s="243" t="s">
        <v>1057</v>
      </c>
      <c r="C299" s="243" t="s">
        <v>1029</v>
      </c>
      <c r="D299" s="244" t="s">
        <v>1030</v>
      </c>
      <c r="E299" s="243" t="s">
        <v>659</v>
      </c>
      <c r="F299" s="243" t="s">
        <v>677</v>
      </c>
      <c r="G299" s="243" t="s">
        <v>662</v>
      </c>
      <c r="H299" s="243"/>
      <c r="I299" s="251">
        <v>1.1000000000000001</v>
      </c>
      <c r="J299" s="247"/>
      <c r="K299" s="72"/>
      <c r="L299" s="72"/>
      <c r="M299" s="72"/>
      <c r="N299" s="72"/>
      <c r="O299" s="72"/>
      <c r="P299" s="72"/>
      <c r="Q299" s="72"/>
      <c r="R299" s="72"/>
      <c r="S299" s="72"/>
      <c r="T299" s="72"/>
      <c r="U299" s="72"/>
      <c r="V299" s="72"/>
      <c r="W299" s="72"/>
      <c r="X299" s="72"/>
      <c r="Y299" s="72"/>
      <c r="Z299" s="72"/>
    </row>
    <row r="300" spans="1:26" ht="12.5">
      <c r="A300" s="243" t="s">
        <v>303</v>
      </c>
      <c r="B300" s="243" t="s">
        <v>1058</v>
      </c>
      <c r="C300" s="243" t="s">
        <v>286</v>
      </c>
      <c r="D300" s="244" t="s">
        <v>1032</v>
      </c>
      <c r="E300" s="243" t="s">
        <v>659</v>
      </c>
      <c r="F300" s="243" t="s">
        <v>677</v>
      </c>
      <c r="G300" s="247"/>
      <c r="H300" s="247"/>
      <c r="I300" s="251">
        <v>1.1000000000000001</v>
      </c>
      <c r="J300" s="247"/>
      <c r="K300" s="72"/>
      <c r="L300" s="72"/>
      <c r="M300" s="72"/>
      <c r="N300" s="72"/>
      <c r="O300" s="72"/>
      <c r="P300" s="72"/>
      <c r="Q300" s="72"/>
      <c r="R300" s="72"/>
      <c r="S300" s="72"/>
      <c r="T300" s="72"/>
      <c r="U300" s="72"/>
      <c r="V300" s="72"/>
      <c r="W300" s="72"/>
      <c r="X300" s="72"/>
      <c r="Y300" s="72"/>
      <c r="Z300" s="72"/>
    </row>
    <row r="301" spans="1:26" ht="12.5">
      <c r="A301" s="243" t="s">
        <v>303</v>
      </c>
      <c r="B301" s="243" t="s">
        <v>1059</v>
      </c>
      <c r="C301" s="243" t="s">
        <v>129</v>
      </c>
      <c r="D301" s="244" t="s">
        <v>1034</v>
      </c>
      <c r="E301" s="243" t="s">
        <v>659</v>
      </c>
      <c r="F301" s="243" t="s">
        <v>677</v>
      </c>
      <c r="G301" s="247"/>
      <c r="H301" s="247"/>
      <c r="I301" s="251">
        <v>1.1000000000000001</v>
      </c>
      <c r="J301" s="247"/>
      <c r="K301" s="72"/>
      <c r="L301" s="72"/>
      <c r="M301" s="72"/>
      <c r="N301" s="72"/>
      <c r="O301" s="72"/>
      <c r="P301" s="72"/>
      <c r="Q301" s="72"/>
      <c r="R301" s="72"/>
      <c r="S301" s="72"/>
      <c r="T301" s="72"/>
      <c r="U301" s="72"/>
      <c r="V301" s="72"/>
      <c r="W301" s="72"/>
      <c r="X301" s="72"/>
      <c r="Y301" s="72"/>
      <c r="Z301" s="72"/>
    </row>
    <row r="302" spans="1:26" ht="25">
      <c r="A302" s="243" t="s">
        <v>303</v>
      </c>
      <c r="B302" s="243" t="s">
        <v>1060</v>
      </c>
      <c r="C302" s="243" t="s">
        <v>57</v>
      </c>
      <c r="D302" s="244" t="s">
        <v>1036</v>
      </c>
      <c r="E302" s="243" t="s">
        <v>659</v>
      </c>
      <c r="F302" s="243" t="s">
        <v>677</v>
      </c>
      <c r="G302" s="247"/>
      <c r="H302" s="247"/>
      <c r="I302" s="251">
        <v>1.1000000000000001</v>
      </c>
      <c r="J302" s="247"/>
      <c r="K302" s="72"/>
      <c r="L302" s="72"/>
      <c r="M302" s="72"/>
      <c r="N302" s="72"/>
      <c r="O302" s="72"/>
      <c r="P302" s="72"/>
      <c r="Q302" s="72"/>
      <c r="R302" s="72"/>
      <c r="S302" s="72"/>
      <c r="T302" s="72"/>
      <c r="U302" s="72"/>
      <c r="V302" s="72"/>
      <c r="W302" s="72"/>
      <c r="X302" s="72"/>
      <c r="Y302" s="72"/>
      <c r="Z302" s="72"/>
    </row>
    <row r="303" spans="1:26" ht="37.5">
      <c r="A303" s="243" t="s">
        <v>303</v>
      </c>
      <c r="B303" s="243" t="s">
        <v>1061</v>
      </c>
      <c r="C303" s="243" t="s">
        <v>1038</v>
      </c>
      <c r="D303" s="244" t="s">
        <v>1039</v>
      </c>
      <c r="E303" s="243" t="s">
        <v>659</v>
      </c>
      <c r="F303" s="243" t="s">
        <v>677</v>
      </c>
      <c r="G303" s="247"/>
      <c r="H303" s="247"/>
      <c r="I303" s="251">
        <v>1.1000000000000001</v>
      </c>
      <c r="J303" s="247"/>
      <c r="K303" s="72"/>
      <c r="L303" s="72"/>
      <c r="M303" s="72"/>
      <c r="N303" s="72"/>
      <c r="O303" s="72"/>
      <c r="P303" s="72"/>
      <c r="Q303" s="72"/>
      <c r="R303" s="72"/>
      <c r="S303" s="72"/>
      <c r="T303" s="72"/>
      <c r="U303" s="72"/>
      <c r="V303" s="72"/>
      <c r="W303" s="72"/>
      <c r="X303" s="72"/>
      <c r="Y303" s="72"/>
      <c r="Z303" s="72"/>
    </row>
    <row r="304" spans="1:26" ht="37.5">
      <c r="A304" s="243" t="s">
        <v>303</v>
      </c>
      <c r="B304" s="243" t="s">
        <v>1062</v>
      </c>
      <c r="C304" s="243" t="s">
        <v>1041</v>
      </c>
      <c r="D304" s="244" t="s">
        <v>1042</v>
      </c>
      <c r="E304" s="243" t="s">
        <v>659</v>
      </c>
      <c r="F304" s="243" t="s">
        <v>677</v>
      </c>
      <c r="G304" s="247"/>
      <c r="H304" s="247"/>
      <c r="I304" s="251">
        <v>1.1000000000000001</v>
      </c>
      <c r="J304" s="247"/>
      <c r="K304" s="72"/>
      <c r="L304" s="72"/>
      <c r="M304" s="72"/>
      <c r="N304" s="72"/>
      <c r="O304" s="72"/>
      <c r="P304" s="72"/>
      <c r="Q304" s="72"/>
      <c r="R304" s="72"/>
      <c r="S304" s="72"/>
      <c r="T304" s="72"/>
      <c r="U304" s="72"/>
      <c r="V304" s="72"/>
      <c r="W304" s="72"/>
      <c r="X304" s="72"/>
      <c r="Y304" s="72"/>
      <c r="Z304" s="72"/>
    </row>
    <row r="305" spans="1:26" ht="25">
      <c r="A305" s="243" t="s">
        <v>303</v>
      </c>
      <c r="B305" s="243" t="s">
        <v>1063</v>
      </c>
      <c r="C305" s="243" t="s">
        <v>1044</v>
      </c>
      <c r="D305" s="244" t="s">
        <v>1045</v>
      </c>
      <c r="E305" s="243" t="s">
        <v>663</v>
      </c>
      <c r="F305" s="243" t="s">
        <v>672</v>
      </c>
      <c r="G305" s="247"/>
      <c r="H305" s="247"/>
      <c r="I305" s="251">
        <v>1.1000000000000001</v>
      </c>
      <c r="J305" s="252" t="s">
        <v>1046</v>
      </c>
      <c r="K305" s="72"/>
      <c r="L305" s="72"/>
      <c r="M305" s="72"/>
      <c r="N305" s="72"/>
      <c r="O305" s="72"/>
      <c r="P305" s="72"/>
      <c r="Q305" s="72"/>
      <c r="R305" s="72"/>
      <c r="S305" s="72"/>
      <c r="T305" s="72"/>
      <c r="U305" s="72"/>
      <c r="V305" s="72"/>
      <c r="W305" s="72"/>
      <c r="X305" s="72"/>
      <c r="Y305" s="72"/>
      <c r="Z305" s="72"/>
    </row>
    <row r="306" spans="1:26" ht="62.5">
      <c r="A306" s="243" t="s">
        <v>303</v>
      </c>
      <c r="B306" s="243" t="s">
        <v>1064</v>
      </c>
      <c r="C306" s="243" t="s">
        <v>1048</v>
      </c>
      <c r="D306" s="244" t="s">
        <v>1049</v>
      </c>
      <c r="E306" s="243" t="s">
        <v>659</v>
      </c>
      <c r="F306" s="243" t="s">
        <v>677</v>
      </c>
      <c r="G306" s="247"/>
      <c r="H306" s="243"/>
      <c r="I306" s="254">
        <v>1.1000000000000001</v>
      </c>
      <c r="J306" s="243"/>
      <c r="K306" s="246"/>
      <c r="L306" s="246"/>
      <c r="M306" s="246"/>
      <c r="N306" s="246"/>
      <c r="O306" s="246"/>
      <c r="P306" s="246"/>
      <c r="Q306" s="246"/>
      <c r="R306" s="246"/>
      <c r="S306" s="246"/>
      <c r="T306" s="246"/>
      <c r="U306" s="246"/>
      <c r="V306" s="246"/>
      <c r="W306" s="246"/>
      <c r="X306" s="246"/>
      <c r="Y306" s="246"/>
      <c r="Z306" s="246"/>
    </row>
    <row r="307" spans="1:26" ht="25">
      <c r="A307" s="243" t="s">
        <v>303</v>
      </c>
      <c r="B307" s="243" t="s">
        <v>1065</v>
      </c>
      <c r="C307" s="243" t="s">
        <v>1051</v>
      </c>
      <c r="D307" s="244" t="s">
        <v>1052</v>
      </c>
      <c r="E307" s="243" t="s">
        <v>1053</v>
      </c>
      <c r="F307" s="247" t="s">
        <v>677</v>
      </c>
      <c r="G307" s="247"/>
      <c r="H307" s="247"/>
      <c r="I307" s="251">
        <v>1.1000000000000001</v>
      </c>
      <c r="J307" s="247"/>
      <c r="K307" s="72"/>
      <c r="L307" s="72"/>
      <c r="M307" s="72"/>
      <c r="N307" s="72"/>
      <c r="O307" s="72"/>
      <c r="P307" s="72"/>
      <c r="Q307" s="72"/>
      <c r="R307" s="72"/>
      <c r="S307" s="72"/>
      <c r="T307" s="72"/>
      <c r="U307" s="72"/>
      <c r="V307" s="72"/>
      <c r="W307" s="72"/>
      <c r="X307" s="72"/>
      <c r="Y307" s="72"/>
      <c r="Z307" s="72"/>
    </row>
    <row r="308" spans="1:26" ht="50">
      <c r="A308" s="243"/>
      <c r="B308" s="243" t="s">
        <v>346</v>
      </c>
      <c r="C308" s="243" t="s">
        <v>347</v>
      </c>
      <c r="D308" s="244" t="s">
        <v>348</v>
      </c>
      <c r="E308" s="243" t="s">
        <v>663</v>
      </c>
      <c r="F308" s="243" t="s">
        <v>672</v>
      </c>
      <c r="G308" s="247"/>
      <c r="H308" s="243"/>
      <c r="I308" s="243"/>
      <c r="J308" s="247"/>
      <c r="K308" s="72"/>
      <c r="L308" s="72"/>
      <c r="M308" s="72"/>
      <c r="N308" s="72"/>
      <c r="O308" s="72"/>
      <c r="P308" s="72"/>
      <c r="Q308" s="72"/>
      <c r="R308" s="72"/>
      <c r="S308" s="72"/>
      <c r="T308" s="72"/>
      <c r="U308" s="72"/>
      <c r="V308" s="72"/>
      <c r="W308" s="72"/>
      <c r="X308" s="72"/>
      <c r="Y308" s="72"/>
      <c r="Z308" s="72"/>
    </row>
    <row r="309" spans="1:26" ht="37.5">
      <c r="A309" s="243"/>
      <c r="B309" s="243" t="s">
        <v>346</v>
      </c>
      <c r="C309" s="243" t="s">
        <v>447</v>
      </c>
      <c r="D309" s="244" t="s">
        <v>1066</v>
      </c>
      <c r="E309" s="243" t="s">
        <v>675</v>
      </c>
      <c r="F309" s="243"/>
      <c r="G309" s="247"/>
      <c r="H309" s="247"/>
      <c r="I309" s="243"/>
      <c r="J309" s="247"/>
      <c r="K309" s="72"/>
      <c r="L309" s="72"/>
      <c r="M309" s="72"/>
      <c r="N309" s="72"/>
      <c r="O309" s="72"/>
      <c r="P309" s="72"/>
      <c r="Q309" s="72"/>
      <c r="R309" s="72"/>
      <c r="S309" s="72"/>
      <c r="T309" s="72"/>
      <c r="U309" s="72"/>
      <c r="V309" s="72"/>
      <c r="W309" s="72"/>
      <c r="X309" s="72"/>
      <c r="Y309" s="72"/>
      <c r="Z309" s="72"/>
    </row>
    <row r="310" spans="1:26" ht="50">
      <c r="A310" s="243" t="s">
        <v>346</v>
      </c>
      <c r="B310" s="243" t="s">
        <v>1067</v>
      </c>
      <c r="C310" s="243" t="s">
        <v>123</v>
      </c>
      <c r="D310" s="244" t="s">
        <v>124</v>
      </c>
      <c r="E310" s="243" t="s">
        <v>685</v>
      </c>
      <c r="F310" s="243" t="s">
        <v>660</v>
      </c>
      <c r="G310" s="247"/>
      <c r="H310" s="249" t="s">
        <v>661</v>
      </c>
      <c r="I310" s="243"/>
      <c r="J310" s="247"/>
      <c r="K310" s="72"/>
      <c r="L310" s="72"/>
      <c r="M310" s="72"/>
      <c r="N310" s="72"/>
      <c r="O310" s="72"/>
      <c r="P310" s="72"/>
      <c r="Q310" s="72"/>
      <c r="R310" s="72"/>
      <c r="S310" s="72"/>
      <c r="T310" s="72"/>
      <c r="U310" s="72"/>
      <c r="V310" s="72"/>
      <c r="W310" s="72"/>
      <c r="X310" s="72"/>
      <c r="Y310" s="72"/>
      <c r="Z310" s="72"/>
    </row>
    <row r="311" spans="1:26" ht="12.5">
      <c r="A311" s="243" t="s">
        <v>346</v>
      </c>
      <c r="B311" s="243" t="s">
        <v>1068</v>
      </c>
      <c r="C311" s="243" t="s">
        <v>243</v>
      </c>
      <c r="D311" s="244" t="s">
        <v>350</v>
      </c>
      <c r="E311" s="243" t="s">
        <v>659</v>
      </c>
      <c r="F311" s="243" t="s">
        <v>677</v>
      </c>
      <c r="G311" s="243"/>
      <c r="H311" s="243"/>
      <c r="I311" s="243"/>
      <c r="J311" s="247"/>
      <c r="K311" s="72"/>
      <c r="L311" s="72"/>
      <c r="M311" s="72"/>
      <c r="N311" s="72"/>
      <c r="O311" s="72"/>
      <c r="P311" s="72"/>
      <c r="Q311" s="72"/>
      <c r="R311" s="72"/>
      <c r="S311" s="72"/>
      <c r="T311" s="72"/>
      <c r="U311" s="72"/>
      <c r="V311" s="72"/>
      <c r="W311" s="72"/>
      <c r="X311" s="72"/>
      <c r="Y311" s="72"/>
      <c r="Z311" s="72"/>
    </row>
    <row r="312" spans="1:26" ht="12.5">
      <c r="A312" s="243" t="s">
        <v>346</v>
      </c>
      <c r="B312" s="243" t="s">
        <v>1069</v>
      </c>
      <c r="C312" s="243" t="s">
        <v>57</v>
      </c>
      <c r="D312" s="244" t="s">
        <v>352</v>
      </c>
      <c r="E312" s="243" t="s">
        <v>659</v>
      </c>
      <c r="F312" s="243" t="s">
        <v>677</v>
      </c>
      <c r="G312" s="247"/>
      <c r="H312" s="247"/>
      <c r="I312" s="247"/>
      <c r="J312" s="247"/>
      <c r="K312" s="72"/>
      <c r="L312" s="72"/>
      <c r="M312" s="72"/>
      <c r="N312" s="72"/>
      <c r="O312" s="72"/>
      <c r="P312" s="72"/>
      <c r="Q312" s="72"/>
      <c r="R312" s="72"/>
      <c r="S312" s="72"/>
      <c r="T312" s="72"/>
      <c r="U312" s="72"/>
      <c r="V312" s="72"/>
      <c r="W312" s="72"/>
      <c r="X312" s="72"/>
      <c r="Y312" s="72"/>
      <c r="Z312" s="72"/>
    </row>
    <row r="313" spans="1:26" ht="25">
      <c r="A313" s="243" t="s">
        <v>346</v>
      </c>
      <c r="B313" s="243" t="s">
        <v>1070</v>
      </c>
      <c r="C313" s="243" t="s">
        <v>354</v>
      </c>
      <c r="D313" s="244" t="s">
        <v>355</v>
      </c>
      <c r="E313" s="243" t="s">
        <v>659</v>
      </c>
      <c r="F313" s="243" t="s">
        <v>677</v>
      </c>
      <c r="G313" s="247" t="s">
        <v>1071</v>
      </c>
      <c r="H313" s="249" t="s">
        <v>1072</v>
      </c>
      <c r="I313" s="247"/>
      <c r="J313" s="247"/>
      <c r="K313" s="72"/>
      <c r="L313" s="72"/>
      <c r="M313" s="72"/>
      <c r="N313" s="72"/>
      <c r="O313" s="72"/>
      <c r="P313" s="72"/>
      <c r="Q313" s="72"/>
      <c r="R313" s="72"/>
      <c r="S313" s="72"/>
      <c r="T313" s="72"/>
      <c r="U313" s="72"/>
      <c r="V313" s="72"/>
      <c r="W313" s="72"/>
      <c r="X313" s="72"/>
      <c r="Y313" s="72"/>
      <c r="Z313" s="72"/>
    </row>
    <row r="314" spans="1:26" ht="25">
      <c r="A314" s="243" t="s">
        <v>346</v>
      </c>
      <c r="B314" s="243" t="s">
        <v>1073</v>
      </c>
      <c r="C314" s="243" t="s">
        <v>259</v>
      </c>
      <c r="D314" s="244" t="s">
        <v>260</v>
      </c>
      <c r="E314" s="243" t="s">
        <v>659</v>
      </c>
      <c r="F314" s="243" t="s">
        <v>677</v>
      </c>
      <c r="G314" s="247" t="s">
        <v>662</v>
      </c>
      <c r="H314" s="247"/>
      <c r="I314" s="247"/>
      <c r="J314" s="247"/>
      <c r="K314" s="72"/>
      <c r="L314" s="72"/>
      <c r="M314" s="72"/>
      <c r="N314" s="72"/>
      <c r="O314" s="72"/>
      <c r="P314" s="72"/>
      <c r="Q314" s="72"/>
      <c r="R314" s="72"/>
      <c r="S314" s="72"/>
      <c r="T314" s="72"/>
      <c r="U314" s="72"/>
      <c r="V314" s="72"/>
      <c r="W314" s="72"/>
      <c r="X314" s="72"/>
      <c r="Y314" s="72"/>
      <c r="Z314" s="72"/>
    </row>
    <row r="315" spans="1:26" ht="75">
      <c r="A315" s="243" t="s">
        <v>346</v>
      </c>
      <c r="B315" s="243" t="s">
        <v>1074</v>
      </c>
      <c r="C315" s="243" t="s">
        <v>211</v>
      </c>
      <c r="D315" s="244" t="s">
        <v>358</v>
      </c>
      <c r="E315" s="243" t="s">
        <v>675</v>
      </c>
      <c r="F315" s="243" t="s">
        <v>677</v>
      </c>
      <c r="G315" s="247"/>
      <c r="H315" s="247"/>
      <c r="I315" s="247"/>
      <c r="J315" s="247"/>
      <c r="K315" s="72"/>
      <c r="L315" s="72"/>
      <c r="M315" s="72"/>
      <c r="N315" s="72"/>
      <c r="O315" s="72"/>
      <c r="P315" s="72"/>
      <c r="Q315" s="72"/>
      <c r="R315" s="72"/>
      <c r="S315" s="72"/>
      <c r="T315" s="72"/>
      <c r="U315" s="72"/>
      <c r="V315" s="72"/>
      <c r="W315" s="72"/>
      <c r="X315" s="72"/>
      <c r="Y315" s="72"/>
      <c r="Z315" s="72"/>
    </row>
    <row r="316" spans="1:26" ht="12.5">
      <c r="A316" s="243" t="s">
        <v>346</v>
      </c>
      <c r="B316" s="243" t="s">
        <v>1074</v>
      </c>
      <c r="C316" s="243" t="s">
        <v>211</v>
      </c>
      <c r="D316" s="244" t="s">
        <v>774</v>
      </c>
      <c r="E316" s="243" t="s">
        <v>675</v>
      </c>
      <c r="F316" s="243" t="s">
        <v>677</v>
      </c>
      <c r="G316" s="247"/>
      <c r="H316" s="247"/>
      <c r="I316" s="247"/>
      <c r="J316" s="247"/>
      <c r="K316" s="72"/>
      <c r="L316" s="72"/>
      <c r="M316" s="72"/>
      <c r="N316" s="72"/>
      <c r="O316" s="72"/>
      <c r="P316" s="72"/>
      <c r="Q316" s="72"/>
      <c r="R316" s="72"/>
      <c r="S316" s="72"/>
      <c r="T316" s="72"/>
      <c r="U316" s="72"/>
      <c r="V316" s="72"/>
      <c r="W316" s="72"/>
      <c r="X316" s="72"/>
      <c r="Y316" s="72"/>
      <c r="Z316" s="72"/>
    </row>
    <row r="317" spans="1:26" ht="12.5">
      <c r="A317" s="243" t="s">
        <v>346</v>
      </c>
      <c r="B317" s="243" t="s">
        <v>1075</v>
      </c>
      <c r="C317" s="243" t="s">
        <v>215</v>
      </c>
      <c r="D317" s="244" t="s">
        <v>216</v>
      </c>
      <c r="E317" s="243" t="s">
        <v>775</v>
      </c>
      <c r="F317" s="243" t="s">
        <v>677</v>
      </c>
      <c r="G317" s="243"/>
      <c r="H317" s="247"/>
      <c r="I317" s="247"/>
      <c r="J317" s="247"/>
      <c r="K317" s="72"/>
      <c r="L317" s="72"/>
      <c r="M317" s="72"/>
      <c r="N317" s="72"/>
      <c r="O317" s="72"/>
      <c r="P317" s="72"/>
      <c r="Q317" s="72"/>
      <c r="R317" s="72"/>
      <c r="S317" s="72"/>
      <c r="T317" s="72"/>
      <c r="U317" s="72"/>
      <c r="V317" s="72"/>
      <c r="W317" s="72"/>
      <c r="X317" s="72"/>
      <c r="Y317" s="72"/>
      <c r="Z317" s="72"/>
    </row>
    <row r="318" spans="1:26" ht="12.5">
      <c r="A318" s="243" t="s">
        <v>346</v>
      </c>
      <c r="B318" s="243" t="s">
        <v>1076</v>
      </c>
      <c r="C318" s="243" t="s">
        <v>138</v>
      </c>
      <c r="D318" s="244" t="s">
        <v>139</v>
      </c>
      <c r="E318" s="243" t="s">
        <v>659</v>
      </c>
      <c r="F318" s="243" t="s">
        <v>677</v>
      </c>
      <c r="G318" s="247" t="s">
        <v>776</v>
      </c>
      <c r="H318" s="249" t="s">
        <v>777</v>
      </c>
      <c r="I318" s="247"/>
      <c r="J318" s="247"/>
      <c r="K318" s="72"/>
      <c r="L318" s="72"/>
      <c r="M318" s="72"/>
      <c r="N318" s="72"/>
      <c r="O318" s="72"/>
      <c r="P318" s="72"/>
      <c r="Q318" s="72"/>
      <c r="R318" s="72"/>
      <c r="S318" s="72"/>
      <c r="T318" s="72"/>
      <c r="U318" s="72"/>
      <c r="V318" s="72"/>
      <c r="W318" s="72"/>
      <c r="X318" s="72"/>
      <c r="Y318" s="72"/>
      <c r="Z318" s="72"/>
    </row>
    <row r="319" spans="1:26" ht="37.5">
      <c r="A319" s="243" t="s">
        <v>346</v>
      </c>
      <c r="B319" s="243" t="s">
        <v>1077</v>
      </c>
      <c r="C319" s="243" t="s">
        <v>361</v>
      </c>
      <c r="D319" s="244" t="s">
        <v>362</v>
      </c>
      <c r="E319" s="243" t="s">
        <v>663</v>
      </c>
      <c r="F319" s="247" t="s">
        <v>672</v>
      </c>
      <c r="G319" s="247"/>
      <c r="H319" s="247"/>
      <c r="I319" s="247"/>
      <c r="J319" s="247"/>
      <c r="K319" s="72"/>
      <c r="L319" s="72"/>
      <c r="M319" s="72"/>
      <c r="N319" s="72"/>
      <c r="O319" s="72"/>
      <c r="P319" s="72"/>
      <c r="Q319" s="72"/>
      <c r="R319" s="72"/>
      <c r="S319" s="72"/>
      <c r="T319" s="72"/>
      <c r="U319" s="72"/>
      <c r="V319" s="72"/>
      <c r="W319" s="72"/>
      <c r="X319" s="72"/>
      <c r="Y319" s="72"/>
      <c r="Z319" s="72"/>
    </row>
    <row r="320" spans="1:26" ht="25">
      <c r="A320" s="243"/>
      <c r="B320" s="243" t="s">
        <v>1077</v>
      </c>
      <c r="C320" s="243" t="s">
        <v>735</v>
      </c>
      <c r="D320" s="244" t="s">
        <v>736</v>
      </c>
      <c r="E320" s="243" t="s">
        <v>675</v>
      </c>
      <c r="F320" s="243"/>
      <c r="G320" s="247"/>
      <c r="H320" s="247"/>
      <c r="I320" s="247"/>
      <c r="J320" s="247"/>
      <c r="K320" s="72"/>
      <c r="L320" s="72"/>
      <c r="M320" s="72"/>
      <c r="N320" s="72"/>
      <c r="O320" s="72"/>
      <c r="P320" s="72"/>
      <c r="Q320" s="72"/>
      <c r="R320" s="72"/>
      <c r="S320" s="72"/>
      <c r="T320" s="72"/>
      <c r="U320" s="72"/>
      <c r="V320" s="72"/>
      <c r="W320" s="72"/>
      <c r="X320" s="72"/>
      <c r="Y320" s="72"/>
      <c r="Z320" s="72"/>
    </row>
    <row r="321" spans="1:26" ht="25">
      <c r="A321" s="243" t="s">
        <v>346</v>
      </c>
      <c r="B321" s="243" t="s">
        <v>1078</v>
      </c>
      <c r="C321" s="243" t="s">
        <v>151</v>
      </c>
      <c r="D321" s="244" t="s">
        <v>152</v>
      </c>
      <c r="E321" s="243" t="s">
        <v>659</v>
      </c>
      <c r="F321" s="243" t="s">
        <v>677</v>
      </c>
      <c r="G321" s="247"/>
      <c r="H321" s="247"/>
      <c r="I321" s="247"/>
      <c r="J321" s="247"/>
      <c r="K321" s="72"/>
      <c r="L321" s="72"/>
      <c r="M321" s="72"/>
      <c r="N321" s="72"/>
      <c r="O321" s="72"/>
      <c r="P321" s="72"/>
      <c r="Q321" s="72"/>
      <c r="R321" s="72"/>
      <c r="S321" s="72"/>
      <c r="T321" s="72"/>
      <c r="U321" s="72"/>
      <c r="V321" s="72"/>
      <c r="W321" s="72"/>
      <c r="X321" s="72"/>
      <c r="Y321" s="72"/>
      <c r="Z321" s="72"/>
    </row>
    <row r="322" spans="1:26" ht="25">
      <c r="A322" s="243" t="s">
        <v>346</v>
      </c>
      <c r="B322" s="243" t="s">
        <v>1079</v>
      </c>
      <c r="C322" s="243" t="s">
        <v>133</v>
      </c>
      <c r="D322" s="244" t="s">
        <v>134</v>
      </c>
      <c r="E322" s="243" t="s">
        <v>685</v>
      </c>
      <c r="F322" s="243" t="s">
        <v>677</v>
      </c>
      <c r="G322" s="247"/>
      <c r="H322" s="247"/>
      <c r="I322" s="247"/>
      <c r="J322" s="247"/>
      <c r="K322" s="72"/>
      <c r="L322" s="72"/>
      <c r="M322" s="72"/>
      <c r="N322" s="72"/>
      <c r="O322" s="72"/>
      <c r="P322" s="72"/>
      <c r="Q322" s="72"/>
      <c r="R322" s="72"/>
      <c r="S322" s="72"/>
      <c r="T322" s="72"/>
      <c r="U322" s="72"/>
      <c r="V322" s="72"/>
      <c r="W322" s="72"/>
      <c r="X322" s="72"/>
      <c r="Y322" s="72"/>
      <c r="Z322" s="72"/>
    </row>
    <row r="323" spans="1:26" ht="50">
      <c r="A323" s="243" t="s">
        <v>346</v>
      </c>
      <c r="B323" s="243" t="s">
        <v>1080</v>
      </c>
      <c r="C323" s="243" t="s">
        <v>198</v>
      </c>
      <c r="D323" s="244" t="s">
        <v>738</v>
      </c>
      <c r="E323" s="243" t="s">
        <v>675</v>
      </c>
      <c r="F323" s="243" t="s">
        <v>677</v>
      </c>
      <c r="G323" s="247"/>
      <c r="H323" s="250" t="s">
        <v>661</v>
      </c>
      <c r="I323" s="251">
        <v>1.1000000000000001</v>
      </c>
      <c r="J323" s="252" t="s">
        <v>739</v>
      </c>
      <c r="K323" s="72"/>
      <c r="L323" s="72"/>
      <c r="M323" s="72"/>
      <c r="N323" s="72"/>
      <c r="O323" s="72"/>
      <c r="P323" s="72"/>
      <c r="Q323" s="72"/>
      <c r="R323" s="72"/>
      <c r="S323" s="72"/>
      <c r="T323" s="72"/>
      <c r="U323" s="72"/>
      <c r="V323" s="72"/>
      <c r="W323" s="72"/>
      <c r="X323" s="72"/>
      <c r="Y323" s="72"/>
      <c r="Z323" s="72"/>
    </row>
    <row r="324" spans="1:26" ht="12.5">
      <c r="A324" s="243" t="s">
        <v>346</v>
      </c>
      <c r="B324" s="243" t="s">
        <v>1080</v>
      </c>
      <c r="C324" s="243" t="s">
        <v>680</v>
      </c>
      <c r="D324" s="244" t="s">
        <v>681</v>
      </c>
      <c r="E324" s="243" t="s">
        <v>675</v>
      </c>
      <c r="F324" s="243" t="s">
        <v>677</v>
      </c>
      <c r="G324" s="247"/>
      <c r="H324" s="247"/>
      <c r="I324" s="251">
        <v>1.1000000000000001</v>
      </c>
      <c r="J324" s="247"/>
      <c r="K324" s="72"/>
      <c r="L324" s="72"/>
      <c r="M324" s="72"/>
      <c r="N324" s="72"/>
      <c r="O324" s="72"/>
      <c r="P324" s="72"/>
      <c r="Q324" s="72"/>
      <c r="R324" s="72"/>
      <c r="S324" s="72"/>
      <c r="T324" s="72"/>
      <c r="U324" s="72"/>
      <c r="V324" s="72"/>
      <c r="W324" s="72"/>
      <c r="X324" s="72"/>
      <c r="Y324" s="72"/>
      <c r="Z324" s="72"/>
    </row>
    <row r="325" spans="1:26" ht="62.5">
      <c r="A325" s="243" t="s">
        <v>346</v>
      </c>
      <c r="B325" s="243" t="s">
        <v>1081</v>
      </c>
      <c r="C325" s="243" t="s">
        <v>141</v>
      </c>
      <c r="D325" s="244" t="s">
        <v>167</v>
      </c>
      <c r="E325" s="243" t="s">
        <v>659</v>
      </c>
      <c r="F325" s="243" t="s">
        <v>677</v>
      </c>
      <c r="G325" s="247"/>
      <c r="H325" s="253" t="s">
        <v>683</v>
      </c>
      <c r="I325" s="251">
        <v>1.1000000000000001</v>
      </c>
      <c r="J325" s="247"/>
      <c r="K325" s="72"/>
      <c r="L325" s="72"/>
      <c r="M325" s="72"/>
      <c r="N325" s="72"/>
      <c r="O325" s="72"/>
      <c r="P325" s="72"/>
      <c r="Q325" s="72"/>
      <c r="R325" s="72"/>
      <c r="S325" s="72"/>
      <c r="T325" s="72"/>
      <c r="U325" s="72"/>
      <c r="V325" s="72"/>
      <c r="W325" s="72"/>
      <c r="X325" s="72"/>
      <c r="Y325" s="72"/>
      <c r="Z325" s="72"/>
    </row>
    <row r="326" spans="1:26" ht="12.5">
      <c r="A326" s="243" t="s">
        <v>346</v>
      </c>
      <c r="B326" s="243" t="s">
        <v>1082</v>
      </c>
      <c r="C326" s="243" t="s">
        <v>129</v>
      </c>
      <c r="D326" s="244" t="s">
        <v>208</v>
      </c>
      <c r="E326" s="243" t="s">
        <v>685</v>
      </c>
      <c r="F326" s="243" t="s">
        <v>677</v>
      </c>
      <c r="G326" s="243"/>
      <c r="H326" s="247"/>
      <c r="I326" s="251">
        <v>1.1000000000000001</v>
      </c>
      <c r="J326" s="247"/>
      <c r="K326" s="72"/>
      <c r="L326" s="72"/>
      <c r="M326" s="72"/>
      <c r="N326" s="72"/>
      <c r="O326" s="72"/>
      <c r="P326" s="72"/>
      <c r="Q326" s="72"/>
      <c r="R326" s="72"/>
      <c r="S326" s="72"/>
      <c r="T326" s="72"/>
      <c r="U326" s="72"/>
      <c r="V326" s="72"/>
      <c r="W326" s="72"/>
      <c r="X326" s="72"/>
      <c r="Y326" s="72"/>
      <c r="Z326" s="72"/>
    </row>
    <row r="327" spans="1:26" ht="12.5">
      <c r="A327" s="243" t="s">
        <v>346</v>
      </c>
      <c r="B327" s="243" t="s">
        <v>1083</v>
      </c>
      <c r="C327" s="243" t="s">
        <v>687</v>
      </c>
      <c r="D327" s="244" t="s">
        <v>688</v>
      </c>
      <c r="E327" s="243" t="s">
        <v>659</v>
      </c>
      <c r="F327" s="243" t="s">
        <v>677</v>
      </c>
      <c r="G327" s="247"/>
      <c r="H327" s="243"/>
      <c r="I327" s="251">
        <v>1.1000000000000001</v>
      </c>
      <c r="J327" s="247"/>
      <c r="K327" s="72"/>
      <c r="L327" s="72"/>
      <c r="M327" s="72"/>
      <c r="N327" s="72"/>
      <c r="O327" s="72"/>
      <c r="P327" s="72"/>
      <c r="Q327" s="72"/>
      <c r="R327" s="72"/>
      <c r="S327" s="72"/>
      <c r="T327" s="72"/>
      <c r="U327" s="72"/>
      <c r="V327" s="72"/>
      <c r="W327" s="72"/>
      <c r="X327" s="72"/>
      <c r="Y327" s="72"/>
      <c r="Z327" s="72"/>
    </row>
    <row r="328" spans="1:26" ht="50">
      <c r="A328" s="243" t="s">
        <v>346</v>
      </c>
      <c r="B328" s="243" t="s">
        <v>1084</v>
      </c>
      <c r="C328" s="243" t="s">
        <v>690</v>
      </c>
      <c r="D328" s="244" t="s">
        <v>691</v>
      </c>
      <c r="E328" s="243" t="s">
        <v>659</v>
      </c>
      <c r="F328" s="247" t="s">
        <v>677</v>
      </c>
      <c r="G328" s="247" t="s">
        <v>629</v>
      </c>
      <c r="H328" s="253" t="s">
        <v>692</v>
      </c>
      <c r="I328" s="251">
        <v>1.1000000000000001</v>
      </c>
      <c r="J328" s="247"/>
      <c r="K328" s="72"/>
      <c r="L328" s="72"/>
      <c r="M328" s="72"/>
      <c r="N328" s="72"/>
      <c r="O328" s="72"/>
      <c r="P328" s="72"/>
      <c r="Q328" s="72"/>
      <c r="R328" s="72"/>
      <c r="S328" s="72"/>
      <c r="T328" s="72"/>
      <c r="U328" s="72"/>
      <c r="V328" s="72"/>
      <c r="W328" s="72"/>
      <c r="X328" s="72"/>
      <c r="Y328" s="72"/>
      <c r="Z328" s="72"/>
    </row>
    <row r="329" spans="1:26" ht="12.5">
      <c r="A329" s="243" t="s">
        <v>346</v>
      </c>
      <c r="B329" s="243" t="s">
        <v>1085</v>
      </c>
      <c r="C329" s="243" t="s">
        <v>367</v>
      </c>
      <c r="D329" s="244" t="s">
        <v>745</v>
      </c>
      <c r="E329" s="243" t="s">
        <v>675</v>
      </c>
      <c r="F329" s="243" t="s">
        <v>677</v>
      </c>
      <c r="G329" s="247"/>
      <c r="H329" s="243"/>
      <c r="I329" s="251">
        <v>1.1000000000000001</v>
      </c>
      <c r="J329" s="252" t="s">
        <v>746</v>
      </c>
      <c r="K329" s="72"/>
      <c r="L329" s="72"/>
      <c r="M329" s="72"/>
      <c r="N329" s="72"/>
      <c r="O329" s="72"/>
      <c r="P329" s="72"/>
      <c r="Q329" s="72"/>
      <c r="R329" s="72"/>
      <c r="S329" s="72"/>
      <c r="T329" s="72"/>
      <c r="U329" s="72"/>
      <c r="V329" s="72"/>
      <c r="W329" s="72"/>
      <c r="X329" s="72"/>
      <c r="Y329" s="72"/>
      <c r="Z329" s="72"/>
    </row>
    <row r="330" spans="1:26" ht="12.5">
      <c r="A330" s="243" t="s">
        <v>346</v>
      </c>
      <c r="B330" s="243" t="s">
        <v>1085</v>
      </c>
      <c r="C330" s="243" t="s">
        <v>367</v>
      </c>
      <c r="D330" s="244" t="s">
        <v>701</v>
      </c>
      <c r="E330" s="243" t="s">
        <v>675</v>
      </c>
      <c r="F330" s="243" t="s">
        <v>677</v>
      </c>
      <c r="G330" s="247"/>
      <c r="H330" s="247"/>
      <c r="I330" s="251">
        <v>1.1000000000000001</v>
      </c>
      <c r="J330" s="247"/>
      <c r="K330" s="72"/>
      <c r="L330" s="72"/>
      <c r="M330" s="72"/>
      <c r="N330" s="72"/>
      <c r="O330" s="72"/>
      <c r="P330" s="72"/>
      <c r="Q330" s="72"/>
      <c r="R330" s="72"/>
      <c r="S330" s="72"/>
      <c r="T330" s="72"/>
      <c r="U330" s="72"/>
      <c r="V330" s="72"/>
      <c r="W330" s="72"/>
      <c r="X330" s="72"/>
      <c r="Y330" s="72"/>
      <c r="Z330" s="72"/>
    </row>
    <row r="331" spans="1:26" ht="12.5">
      <c r="A331" s="243" t="s">
        <v>346</v>
      </c>
      <c r="B331" s="243" t="s">
        <v>1086</v>
      </c>
      <c r="C331" s="243" t="s">
        <v>703</v>
      </c>
      <c r="D331" s="244" t="s">
        <v>704</v>
      </c>
      <c r="E331" s="243" t="s">
        <v>659</v>
      </c>
      <c r="F331" s="243" t="s">
        <v>677</v>
      </c>
      <c r="G331" s="247"/>
      <c r="H331" s="247"/>
      <c r="I331" s="251">
        <v>1.1000000000000001</v>
      </c>
      <c r="J331" s="247"/>
      <c r="K331" s="72"/>
      <c r="L331" s="72"/>
      <c r="M331" s="72"/>
      <c r="N331" s="72"/>
      <c r="O331" s="72"/>
      <c r="P331" s="72"/>
      <c r="Q331" s="72"/>
      <c r="R331" s="72"/>
      <c r="S331" s="72"/>
      <c r="T331" s="72"/>
      <c r="U331" s="72"/>
      <c r="V331" s="72"/>
      <c r="W331" s="72"/>
      <c r="X331" s="72"/>
      <c r="Y331" s="72"/>
      <c r="Z331" s="72"/>
    </row>
    <row r="332" spans="1:26" ht="12.5">
      <c r="A332" s="243" t="s">
        <v>346</v>
      </c>
      <c r="B332" s="243" t="s">
        <v>1087</v>
      </c>
      <c r="C332" s="243" t="s">
        <v>706</v>
      </c>
      <c r="D332" s="244" t="s">
        <v>707</v>
      </c>
      <c r="E332" s="243" t="s">
        <v>659</v>
      </c>
      <c r="F332" s="243" t="s">
        <v>677</v>
      </c>
      <c r="G332" s="243"/>
      <c r="H332" s="247"/>
      <c r="I332" s="251">
        <v>1.1000000000000001</v>
      </c>
      <c r="J332" s="247"/>
      <c r="K332" s="72"/>
      <c r="L332" s="72"/>
      <c r="M332" s="72"/>
      <c r="N332" s="72"/>
      <c r="O332" s="72"/>
      <c r="P332" s="72"/>
      <c r="Q332" s="72"/>
      <c r="R332" s="72"/>
      <c r="S332" s="72"/>
      <c r="T332" s="72"/>
      <c r="U332" s="72"/>
      <c r="V332" s="72"/>
      <c r="W332" s="72"/>
      <c r="X332" s="72"/>
      <c r="Y332" s="72"/>
      <c r="Z332" s="72"/>
    </row>
    <row r="333" spans="1:26" ht="12.5">
      <c r="A333" s="243" t="s">
        <v>346</v>
      </c>
      <c r="B333" s="243" t="s">
        <v>1088</v>
      </c>
      <c r="C333" s="243" t="s">
        <v>370</v>
      </c>
      <c r="D333" s="244" t="s">
        <v>371</v>
      </c>
      <c r="E333" s="243" t="s">
        <v>659</v>
      </c>
      <c r="F333" s="243" t="s">
        <v>677</v>
      </c>
      <c r="G333" s="247"/>
      <c r="H333" s="247"/>
      <c r="I333" s="251">
        <v>1.1000000000000001</v>
      </c>
      <c r="J333" s="247"/>
      <c r="K333" s="72"/>
      <c r="L333" s="72"/>
      <c r="M333" s="72"/>
      <c r="N333" s="72"/>
      <c r="O333" s="72"/>
      <c r="P333" s="72"/>
      <c r="Q333" s="72"/>
      <c r="R333" s="72"/>
      <c r="S333" s="72"/>
      <c r="T333" s="72"/>
      <c r="U333" s="72"/>
      <c r="V333" s="72"/>
      <c r="W333" s="72"/>
      <c r="X333" s="72"/>
      <c r="Y333" s="72"/>
      <c r="Z333" s="72"/>
    </row>
    <row r="334" spans="1:26" ht="12.5">
      <c r="A334" s="243" t="s">
        <v>346</v>
      </c>
      <c r="B334" s="243" t="s">
        <v>1089</v>
      </c>
      <c r="C334" s="243" t="s">
        <v>710</v>
      </c>
      <c r="D334" s="244" t="s">
        <v>711</v>
      </c>
      <c r="E334" s="243" t="s">
        <v>659</v>
      </c>
      <c r="F334" s="243" t="s">
        <v>677</v>
      </c>
      <c r="G334" s="247"/>
      <c r="H334" s="247"/>
      <c r="I334" s="251">
        <v>1.1000000000000001</v>
      </c>
      <c r="J334" s="247"/>
      <c r="K334" s="72"/>
      <c r="L334" s="72"/>
      <c r="M334" s="72"/>
      <c r="N334" s="72"/>
      <c r="O334" s="72"/>
      <c r="P334" s="72"/>
      <c r="Q334" s="72"/>
      <c r="R334" s="72"/>
      <c r="S334" s="72"/>
      <c r="T334" s="72"/>
      <c r="U334" s="72"/>
      <c r="V334" s="72"/>
      <c r="W334" s="72"/>
      <c r="X334" s="72"/>
      <c r="Y334" s="72"/>
      <c r="Z334" s="72"/>
    </row>
    <row r="335" spans="1:26" ht="12.5">
      <c r="A335" s="243" t="s">
        <v>346</v>
      </c>
      <c r="B335" s="243" t="s">
        <v>1090</v>
      </c>
      <c r="C335" s="243" t="s">
        <v>373</v>
      </c>
      <c r="D335" s="244" t="s">
        <v>374</v>
      </c>
      <c r="E335" s="243" t="s">
        <v>659</v>
      </c>
      <c r="F335" s="243" t="s">
        <v>677</v>
      </c>
      <c r="G335" s="247"/>
      <c r="H335" s="243"/>
      <c r="I335" s="251">
        <v>1.1000000000000001</v>
      </c>
      <c r="J335" s="247"/>
      <c r="K335" s="72"/>
      <c r="L335" s="72"/>
      <c r="M335" s="72"/>
      <c r="N335" s="72"/>
      <c r="O335" s="72"/>
      <c r="P335" s="72"/>
      <c r="Q335" s="72"/>
      <c r="R335" s="72"/>
      <c r="S335" s="72"/>
      <c r="T335" s="72"/>
      <c r="U335" s="72"/>
      <c r="V335" s="72"/>
      <c r="W335" s="72"/>
      <c r="X335" s="72"/>
      <c r="Y335" s="72"/>
      <c r="Z335" s="72"/>
    </row>
    <row r="336" spans="1:26" ht="62.5">
      <c r="A336" s="243" t="s">
        <v>346</v>
      </c>
      <c r="B336" s="243" t="s">
        <v>1091</v>
      </c>
      <c r="C336" s="243" t="s">
        <v>694</v>
      </c>
      <c r="D336" s="244" t="s">
        <v>753</v>
      </c>
      <c r="E336" s="243" t="s">
        <v>663</v>
      </c>
      <c r="F336" s="243" t="s">
        <v>672</v>
      </c>
      <c r="G336" s="247"/>
      <c r="H336" s="253" t="s">
        <v>661</v>
      </c>
      <c r="I336" s="251">
        <v>1.1000000000000001</v>
      </c>
      <c r="J336" s="252" t="s">
        <v>754</v>
      </c>
      <c r="K336" s="72"/>
      <c r="L336" s="72"/>
      <c r="M336" s="72"/>
      <c r="N336" s="72"/>
      <c r="O336" s="72"/>
      <c r="P336" s="72"/>
      <c r="Q336" s="72"/>
      <c r="R336" s="72"/>
      <c r="S336" s="72"/>
      <c r="T336" s="72"/>
      <c r="U336" s="72"/>
      <c r="V336" s="72"/>
      <c r="W336" s="72"/>
      <c r="X336" s="72"/>
      <c r="Y336" s="72"/>
      <c r="Z336" s="72"/>
    </row>
    <row r="337" spans="1:26" ht="12.5">
      <c r="A337" s="243"/>
      <c r="B337" s="243" t="s">
        <v>1091</v>
      </c>
      <c r="C337" s="243" t="s">
        <v>680</v>
      </c>
      <c r="D337" s="244" t="s">
        <v>681</v>
      </c>
      <c r="E337" s="243" t="s">
        <v>675</v>
      </c>
      <c r="F337" s="243"/>
      <c r="G337" s="247"/>
      <c r="H337" s="247"/>
      <c r="I337" s="247"/>
      <c r="J337" s="247"/>
      <c r="K337" s="72"/>
      <c r="L337" s="72"/>
      <c r="M337" s="72"/>
      <c r="N337" s="72"/>
      <c r="O337" s="72"/>
      <c r="P337" s="72"/>
      <c r="Q337" s="72"/>
      <c r="R337" s="72"/>
      <c r="S337" s="72"/>
      <c r="T337" s="72"/>
      <c r="U337" s="72"/>
      <c r="V337" s="72"/>
      <c r="W337" s="72"/>
      <c r="X337" s="72"/>
      <c r="Y337" s="72"/>
      <c r="Z337" s="72"/>
    </row>
    <row r="338" spans="1:26" ht="62.5">
      <c r="A338" s="243" t="s">
        <v>346</v>
      </c>
      <c r="B338" s="243" t="s">
        <v>1092</v>
      </c>
      <c r="C338" s="243" t="s">
        <v>141</v>
      </c>
      <c r="D338" s="244" t="s">
        <v>167</v>
      </c>
      <c r="E338" s="243" t="s">
        <v>659</v>
      </c>
      <c r="F338" s="243" t="s">
        <v>677</v>
      </c>
      <c r="G338" s="247"/>
      <c r="H338" s="253" t="s">
        <v>683</v>
      </c>
      <c r="I338" s="251">
        <v>1.1000000000000001</v>
      </c>
      <c r="J338" s="247"/>
      <c r="K338" s="72"/>
      <c r="L338" s="72"/>
      <c r="M338" s="72"/>
      <c r="N338" s="72"/>
      <c r="O338" s="72"/>
      <c r="P338" s="72"/>
      <c r="Q338" s="72"/>
      <c r="R338" s="72"/>
      <c r="S338" s="72"/>
      <c r="T338" s="72"/>
      <c r="U338" s="72"/>
      <c r="V338" s="72"/>
      <c r="W338" s="72"/>
      <c r="X338" s="72"/>
      <c r="Y338" s="72"/>
      <c r="Z338" s="72"/>
    </row>
    <row r="339" spans="1:26" ht="12.5">
      <c r="A339" s="243" t="s">
        <v>346</v>
      </c>
      <c r="B339" s="243" t="s">
        <v>1093</v>
      </c>
      <c r="C339" s="243" t="s">
        <v>129</v>
      </c>
      <c r="D339" s="244" t="s">
        <v>208</v>
      </c>
      <c r="E339" s="243" t="s">
        <v>685</v>
      </c>
      <c r="F339" s="243" t="s">
        <v>677</v>
      </c>
      <c r="G339" s="247"/>
      <c r="H339" s="247"/>
      <c r="I339" s="251">
        <v>1.1000000000000001</v>
      </c>
      <c r="J339" s="247"/>
      <c r="K339" s="72"/>
      <c r="L339" s="72"/>
      <c r="M339" s="72"/>
      <c r="N339" s="72"/>
      <c r="O339" s="72"/>
      <c r="P339" s="72"/>
      <c r="Q339" s="72"/>
      <c r="R339" s="72"/>
      <c r="S339" s="72"/>
      <c r="T339" s="72"/>
      <c r="U339" s="72"/>
      <c r="V339" s="72"/>
      <c r="W339" s="72"/>
      <c r="X339" s="72"/>
      <c r="Y339" s="72"/>
      <c r="Z339" s="72"/>
    </row>
    <row r="340" spans="1:26" ht="12.5">
      <c r="A340" s="243" t="s">
        <v>346</v>
      </c>
      <c r="B340" s="243" t="s">
        <v>1094</v>
      </c>
      <c r="C340" s="243" t="s">
        <v>687</v>
      </c>
      <c r="D340" s="244" t="s">
        <v>688</v>
      </c>
      <c r="E340" s="243" t="s">
        <v>659</v>
      </c>
      <c r="F340" s="243" t="s">
        <v>677</v>
      </c>
      <c r="G340" s="243"/>
      <c r="H340" s="247"/>
      <c r="I340" s="251">
        <v>1.1000000000000001</v>
      </c>
      <c r="J340" s="247"/>
      <c r="K340" s="72"/>
      <c r="L340" s="72"/>
      <c r="M340" s="72"/>
      <c r="N340" s="72"/>
      <c r="O340" s="72"/>
      <c r="P340" s="72"/>
      <c r="Q340" s="72"/>
      <c r="R340" s="72"/>
      <c r="S340" s="72"/>
      <c r="T340" s="72"/>
      <c r="U340" s="72"/>
      <c r="V340" s="72"/>
      <c r="W340" s="72"/>
      <c r="X340" s="72"/>
      <c r="Y340" s="72"/>
      <c r="Z340" s="72"/>
    </row>
    <row r="341" spans="1:26" ht="50">
      <c r="A341" s="243" t="s">
        <v>346</v>
      </c>
      <c r="B341" s="243" t="s">
        <v>1095</v>
      </c>
      <c r="C341" s="243" t="s">
        <v>690</v>
      </c>
      <c r="D341" s="244" t="s">
        <v>691</v>
      </c>
      <c r="E341" s="243" t="s">
        <v>659</v>
      </c>
      <c r="F341" s="243" t="s">
        <v>677</v>
      </c>
      <c r="G341" s="243" t="s">
        <v>629</v>
      </c>
      <c r="H341" s="253" t="s">
        <v>692</v>
      </c>
      <c r="I341" s="251">
        <v>1.1000000000000001</v>
      </c>
      <c r="J341" s="247"/>
      <c r="K341" s="72"/>
      <c r="L341" s="72"/>
      <c r="M341" s="72"/>
      <c r="N341" s="72"/>
      <c r="O341" s="72"/>
      <c r="P341" s="72"/>
      <c r="Q341" s="72"/>
      <c r="R341" s="72"/>
      <c r="S341" s="72"/>
      <c r="T341" s="72"/>
      <c r="U341" s="72"/>
      <c r="V341" s="72"/>
      <c r="W341" s="72"/>
      <c r="X341" s="72"/>
      <c r="Y341" s="72"/>
      <c r="Z341" s="72"/>
    </row>
    <row r="342" spans="1:26" ht="12.5">
      <c r="A342" s="243" t="s">
        <v>346</v>
      </c>
      <c r="B342" s="243" t="s">
        <v>1096</v>
      </c>
      <c r="C342" s="243" t="s">
        <v>714</v>
      </c>
      <c r="D342" s="244" t="s">
        <v>745</v>
      </c>
      <c r="E342" s="243" t="s">
        <v>675</v>
      </c>
      <c r="F342" s="243" t="s">
        <v>677</v>
      </c>
      <c r="G342" s="247"/>
      <c r="H342" s="247"/>
      <c r="I342" s="251">
        <v>1.1000000000000001</v>
      </c>
      <c r="J342" s="252" t="s">
        <v>760</v>
      </c>
      <c r="K342" s="72"/>
      <c r="L342" s="72"/>
      <c r="M342" s="72"/>
      <c r="N342" s="72"/>
      <c r="O342" s="72"/>
      <c r="P342" s="72"/>
      <c r="Q342" s="72"/>
      <c r="R342" s="72"/>
      <c r="S342" s="72"/>
      <c r="T342" s="72"/>
      <c r="U342" s="72"/>
      <c r="V342" s="72"/>
      <c r="W342" s="72"/>
      <c r="X342" s="72"/>
      <c r="Y342" s="72"/>
      <c r="Z342" s="72"/>
    </row>
    <row r="343" spans="1:26" ht="25">
      <c r="A343" s="243" t="s">
        <v>346</v>
      </c>
      <c r="B343" s="243" t="s">
        <v>1096</v>
      </c>
      <c r="C343" s="243" t="s">
        <v>714</v>
      </c>
      <c r="D343" s="244" t="s">
        <v>716</v>
      </c>
      <c r="E343" s="243" t="s">
        <v>675</v>
      </c>
      <c r="F343" s="243" t="s">
        <v>677</v>
      </c>
      <c r="G343" s="243"/>
      <c r="H343" s="247"/>
      <c r="I343" s="251">
        <v>1.1000000000000001</v>
      </c>
      <c r="J343" s="247"/>
      <c r="K343" s="72"/>
      <c r="L343" s="72"/>
      <c r="M343" s="72"/>
      <c r="N343" s="72"/>
      <c r="O343" s="72"/>
      <c r="P343" s="72"/>
      <c r="Q343" s="72"/>
      <c r="R343" s="72"/>
      <c r="S343" s="72"/>
      <c r="T343" s="72"/>
      <c r="U343" s="72"/>
      <c r="V343" s="72"/>
      <c r="W343" s="72"/>
      <c r="X343" s="72"/>
      <c r="Y343" s="72"/>
      <c r="Z343" s="72"/>
    </row>
    <row r="344" spans="1:26" ht="25">
      <c r="A344" s="243" t="s">
        <v>346</v>
      </c>
      <c r="B344" s="243" t="s">
        <v>1097</v>
      </c>
      <c r="C344" s="243" t="s">
        <v>204</v>
      </c>
      <c r="D344" s="244" t="s">
        <v>718</v>
      </c>
      <c r="E344" s="243" t="s">
        <v>659</v>
      </c>
      <c r="F344" s="243" t="s">
        <v>677</v>
      </c>
      <c r="G344" s="243"/>
      <c r="H344" s="247"/>
      <c r="I344" s="251">
        <v>1.1000000000000001</v>
      </c>
      <c r="J344" s="247"/>
      <c r="K344" s="72"/>
      <c r="L344" s="72"/>
      <c r="M344" s="72"/>
      <c r="N344" s="72"/>
      <c r="O344" s="72"/>
      <c r="P344" s="72"/>
      <c r="Q344" s="72"/>
      <c r="R344" s="72"/>
      <c r="S344" s="72"/>
      <c r="T344" s="72"/>
      <c r="U344" s="72"/>
      <c r="V344" s="72"/>
      <c r="W344" s="72"/>
      <c r="X344" s="72"/>
      <c r="Y344" s="72"/>
      <c r="Z344" s="72"/>
    </row>
    <row r="345" spans="1:26" ht="12.5">
      <c r="A345" s="243" t="s">
        <v>346</v>
      </c>
      <c r="B345" s="243" t="s">
        <v>1098</v>
      </c>
      <c r="C345" s="243" t="s">
        <v>720</v>
      </c>
      <c r="D345" s="244" t="s">
        <v>721</v>
      </c>
      <c r="E345" s="243" t="s">
        <v>659</v>
      </c>
      <c r="F345" s="243" t="s">
        <v>677</v>
      </c>
      <c r="G345" s="243"/>
      <c r="H345" s="247"/>
      <c r="I345" s="251">
        <v>1.1000000000000001</v>
      </c>
      <c r="J345" s="247"/>
      <c r="K345" s="72"/>
      <c r="L345" s="72"/>
      <c r="M345" s="72"/>
      <c r="N345" s="72"/>
      <c r="O345" s="72"/>
      <c r="P345" s="72"/>
      <c r="Q345" s="72"/>
      <c r="R345" s="72"/>
      <c r="S345" s="72"/>
      <c r="T345" s="72"/>
      <c r="U345" s="72"/>
      <c r="V345" s="72"/>
      <c r="W345" s="72"/>
      <c r="X345" s="72"/>
      <c r="Y345" s="72"/>
      <c r="Z345" s="72"/>
    </row>
    <row r="346" spans="1:26" ht="25">
      <c r="A346" s="243" t="s">
        <v>346</v>
      </c>
      <c r="B346" s="243" t="s">
        <v>1099</v>
      </c>
      <c r="C346" s="243" t="s">
        <v>723</v>
      </c>
      <c r="D346" s="244" t="s">
        <v>724</v>
      </c>
      <c r="E346" s="243" t="s">
        <v>659</v>
      </c>
      <c r="F346" s="243" t="s">
        <v>677</v>
      </c>
      <c r="G346" s="247"/>
      <c r="H346" s="247"/>
      <c r="I346" s="251">
        <v>1.1000000000000001</v>
      </c>
      <c r="J346" s="247"/>
      <c r="K346" s="72"/>
      <c r="L346" s="72"/>
      <c r="M346" s="72"/>
      <c r="N346" s="72"/>
      <c r="O346" s="72"/>
      <c r="P346" s="72"/>
      <c r="Q346" s="72"/>
      <c r="R346" s="72"/>
      <c r="S346" s="72"/>
      <c r="T346" s="72"/>
      <c r="U346" s="72"/>
      <c r="V346" s="72"/>
      <c r="W346" s="72"/>
      <c r="X346" s="72"/>
      <c r="Y346" s="72"/>
      <c r="Z346" s="72"/>
    </row>
    <row r="347" spans="1:26" ht="25">
      <c r="A347" s="243" t="s">
        <v>346</v>
      </c>
      <c r="B347" s="243" t="s">
        <v>1100</v>
      </c>
      <c r="C347" s="243" t="s">
        <v>726</v>
      </c>
      <c r="D347" s="244" t="s">
        <v>727</v>
      </c>
      <c r="E347" s="243" t="s">
        <v>659</v>
      </c>
      <c r="F347" s="243" t="s">
        <v>677</v>
      </c>
      <c r="G347" s="247"/>
      <c r="H347" s="247"/>
      <c r="I347" s="251">
        <v>1.1000000000000001</v>
      </c>
      <c r="J347" s="247"/>
      <c r="K347" s="72"/>
      <c r="L347" s="72"/>
      <c r="M347" s="72"/>
      <c r="N347" s="72"/>
      <c r="O347" s="72"/>
      <c r="P347" s="72"/>
      <c r="Q347" s="72"/>
      <c r="R347" s="72"/>
      <c r="S347" s="72"/>
      <c r="T347" s="72"/>
      <c r="U347" s="72"/>
      <c r="V347" s="72"/>
      <c r="W347" s="72"/>
      <c r="X347" s="72"/>
      <c r="Y347" s="72"/>
      <c r="Z347" s="72"/>
    </row>
    <row r="348" spans="1:26" ht="12.5">
      <c r="A348" s="243" t="s">
        <v>346</v>
      </c>
      <c r="B348" s="243" t="s">
        <v>1101</v>
      </c>
      <c r="C348" s="243" t="s">
        <v>299</v>
      </c>
      <c r="D348" s="244" t="s">
        <v>729</v>
      </c>
      <c r="E348" s="243" t="s">
        <v>659</v>
      </c>
      <c r="F348" s="247" t="s">
        <v>677</v>
      </c>
      <c r="G348" s="247" t="s">
        <v>629</v>
      </c>
      <c r="H348" s="247"/>
      <c r="I348" s="251">
        <v>1.1000000000000001</v>
      </c>
      <c r="J348" s="247"/>
      <c r="K348" s="72"/>
      <c r="L348" s="72"/>
      <c r="M348" s="72"/>
      <c r="N348" s="72"/>
      <c r="O348" s="72"/>
      <c r="P348" s="72"/>
      <c r="Q348" s="72"/>
      <c r="R348" s="72"/>
      <c r="S348" s="72"/>
      <c r="T348" s="72"/>
      <c r="U348" s="72"/>
      <c r="V348" s="72"/>
      <c r="W348" s="72"/>
      <c r="X348" s="72"/>
      <c r="Y348" s="72"/>
      <c r="Z348" s="72"/>
    </row>
    <row r="349" spans="1:26" ht="37.5">
      <c r="A349" s="243" t="s">
        <v>346</v>
      </c>
      <c r="B349" s="243" t="s">
        <v>1102</v>
      </c>
      <c r="C349" s="243" t="s">
        <v>164</v>
      </c>
      <c r="D349" s="244" t="s">
        <v>165</v>
      </c>
      <c r="E349" s="243" t="s">
        <v>663</v>
      </c>
      <c r="F349" s="243" t="s">
        <v>672</v>
      </c>
      <c r="G349" s="247"/>
      <c r="H349" s="247"/>
      <c r="I349" s="247"/>
      <c r="J349" s="247"/>
      <c r="K349" s="72"/>
      <c r="L349" s="72"/>
      <c r="M349" s="72"/>
      <c r="N349" s="72"/>
      <c r="O349" s="72"/>
      <c r="P349" s="72"/>
      <c r="Q349" s="72"/>
      <c r="R349" s="72"/>
      <c r="S349" s="72"/>
      <c r="T349" s="72"/>
      <c r="U349" s="72"/>
      <c r="V349" s="72"/>
      <c r="W349" s="72"/>
      <c r="X349" s="72"/>
      <c r="Y349" s="72"/>
      <c r="Z349" s="72"/>
    </row>
    <row r="350" spans="1:26" ht="12.5">
      <c r="A350" s="243"/>
      <c r="B350" s="243" t="s">
        <v>1102</v>
      </c>
      <c r="C350" s="243" t="s">
        <v>874</v>
      </c>
      <c r="D350" s="244" t="s">
        <v>875</v>
      </c>
      <c r="E350" s="243" t="s">
        <v>675</v>
      </c>
      <c r="F350" s="243"/>
      <c r="G350" s="247"/>
      <c r="H350" s="243"/>
      <c r="I350" s="247"/>
      <c r="J350" s="247"/>
      <c r="K350" s="72"/>
      <c r="L350" s="72"/>
      <c r="M350" s="72"/>
      <c r="N350" s="72"/>
      <c r="O350" s="72"/>
      <c r="P350" s="72"/>
      <c r="Q350" s="72"/>
      <c r="R350" s="72"/>
      <c r="S350" s="72"/>
      <c r="T350" s="72"/>
      <c r="U350" s="72"/>
      <c r="V350" s="72"/>
      <c r="W350" s="72"/>
      <c r="X350" s="72"/>
      <c r="Y350" s="72"/>
      <c r="Z350" s="72"/>
    </row>
    <row r="351" spans="1:26" ht="25">
      <c r="A351" s="243" t="s">
        <v>346</v>
      </c>
      <c r="B351" s="243" t="s">
        <v>1103</v>
      </c>
      <c r="C351" s="243" t="s">
        <v>129</v>
      </c>
      <c r="D351" s="244" t="s">
        <v>130</v>
      </c>
      <c r="E351" s="243" t="s">
        <v>685</v>
      </c>
      <c r="F351" s="243" t="s">
        <v>660</v>
      </c>
      <c r="G351" s="247"/>
      <c r="H351" s="247"/>
      <c r="I351" s="247"/>
      <c r="J351" s="247"/>
      <c r="K351" s="72"/>
      <c r="L351" s="72"/>
      <c r="M351" s="72"/>
      <c r="N351" s="72"/>
      <c r="O351" s="72"/>
      <c r="P351" s="72"/>
      <c r="Q351" s="72"/>
      <c r="R351" s="72"/>
      <c r="S351" s="72"/>
      <c r="T351" s="72"/>
      <c r="U351" s="72"/>
      <c r="V351" s="72"/>
      <c r="W351" s="72"/>
      <c r="X351" s="72"/>
      <c r="Y351" s="72"/>
      <c r="Z351" s="72"/>
    </row>
    <row r="352" spans="1:26" ht="12.5">
      <c r="A352" s="243" t="s">
        <v>346</v>
      </c>
      <c r="B352" s="243" t="s">
        <v>1104</v>
      </c>
      <c r="C352" s="243" t="s">
        <v>57</v>
      </c>
      <c r="D352" s="244" t="s">
        <v>172</v>
      </c>
      <c r="E352" s="243" t="s">
        <v>659</v>
      </c>
      <c r="F352" s="243" t="s">
        <v>677</v>
      </c>
      <c r="G352" s="247"/>
      <c r="H352" s="247"/>
      <c r="I352" s="247"/>
      <c r="J352" s="247"/>
      <c r="K352" s="72"/>
      <c r="L352" s="72"/>
      <c r="M352" s="72"/>
      <c r="N352" s="72"/>
      <c r="O352" s="72"/>
      <c r="P352" s="72"/>
      <c r="Q352" s="72"/>
      <c r="R352" s="72"/>
      <c r="S352" s="72"/>
      <c r="T352" s="72"/>
      <c r="U352" s="72"/>
      <c r="V352" s="72"/>
      <c r="W352" s="72"/>
      <c r="X352" s="72"/>
      <c r="Y352" s="72"/>
      <c r="Z352" s="72"/>
    </row>
    <row r="353" spans="1:26" ht="12.5">
      <c r="A353" s="243" t="s">
        <v>346</v>
      </c>
      <c r="B353" s="243" t="s">
        <v>1105</v>
      </c>
      <c r="C353" s="243" t="s">
        <v>879</v>
      </c>
      <c r="D353" s="244" t="s">
        <v>880</v>
      </c>
      <c r="E353" s="243" t="s">
        <v>675</v>
      </c>
      <c r="F353" s="243" t="s">
        <v>677</v>
      </c>
      <c r="G353" s="243"/>
      <c r="H353" s="247"/>
      <c r="I353" s="247"/>
      <c r="J353" s="247"/>
      <c r="K353" s="72"/>
      <c r="L353" s="72"/>
      <c r="M353" s="72"/>
      <c r="N353" s="72"/>
      <c r="O353" s="72"/>
      <c r="P353" s="72"/>
      <c r="Q353" s="72"/>
      <c r="R353" s="72"/>
      <c r="S353" s="72"/>
      <c r="T353" s="72"/>
      <c r="U353" s="72"/>
      <c r="V353" s="72"/>
      <c r="W353" s="72"/>
      <c r="X353" s="72"/>
      <c r="Y353" s="72"/>
      <c r="Z353" s="72"/>
    </row>
    <row r="354" spans="1:26" ht="62.5">
      <c r="A354" s="243" t="s">
        <v>346</v>
      </c>
      <c r="B354" s="243" t="s">
        <v>1105</v>
      </c>
      <c r="C354" s="243" t="s">
        <v>879</v>
      </c>
      <c r="D354" s="244" t="s">
        <v>881</v>
      </c>
      <c r="E354" s="243" t="s">
        <v>675</v>
      </c>
      <c r="F354" s="243" t="s">
        <v>677</v>
      </c>
      <c r="G354" s="243"/>
      <c r="H354" s="247"/>
      <c r="I354" s="247"/>
      <c r="J354" s="247"/>
      <c r="K354" s="72"/>
      <c r="L354" s="72"/>
      <c r="M354" s="72"/>
      <c r="N354" s="72"/>
      <c r="O354" s="72"/>
      <c r="P354" s="72"/>
      <c r="Q354" s="72"/>
      <c r="R354" s="72"/>
      <c r="S354" s="72"/>
      <c r="T354" s="72"/>
      <c r="U354" s="72"/>
      <c r="V354" s="72"/>
      <c r="W354" s="72"/>
      <c r="X354" s="72"/>
      <c r="Y354" s="72"/>
      <c r="Z354" s="72"/>
    </row>
    <row r="355" spans="1:26" ht="37.5">
      <c r="A355" s="243" t="s">
        <v>346</v>
      </c>
      <c r="B355" s="243" t="s">
        <v>1106</v>
      </c>
      <c r="C355" s="243" t="s">
        <v>141</v>
      </c>
      <c r="D355" s="244" t="s">
        <v>142</v>
      </c>
      <c r="E355" s="243" t="s">
        <v>659</v>
      </c>
      <c r="F355" s="243" t="s">
        <v>677</v>
      </c>
      <c r="G355" s="243"/>
      <c r="H355" s="249" t="s">
        <v>883</v>
      </c>
      <c r="I355" s="247"/>
      <c r="J355" s="247"/>
      <c r="K355" s="72"/>
      <c r="L355" s="72"/>
      <c r="M355" s="72"/>
      <c r="N355" s="72"/>
      <c r="O355" s="72"/>
      <c r="P355" s="72"/>
      <c r="Q355" s="72"/>
      <c r="R355" s="72"/>
      <c r="S355" s="72"/>
      <c r="T355" s="72"/>
      <c r="U355" s="72"/>
      <c r="V355" s="72"/>
      <c r="W355" s="72"/>
      <c r="X355" s="72"/>
      <c r="Y355" s="72"/>
      <c r="Z355" s="72"/>
    </row>
    <row r="356" spans="1:26" ht="12.5">
      <c r="A356" s="243" t="s">
        <v>346</v>
      </c>
      <c r="B356" s="243" t="s">
        <v>1107</v>
      </c>
      <c r="C356" s="243" t="s">
        <v>129</v>
      </c>
      <c r="D356" s="244" t="s">
        <v>177</v>
      </c>
      <c r="E356" s="243" t="s">
        <v>685</v>
      </c>
      <c r="F356" s="243" t="s">
        <v>677</v>
      </c>
      <c r="G356" s="247"/>
      <c r="H356" s="243"/>
      <c r="I356" s="247"/>
      <c r="J356" s="247"/>
      <c r="K356" s="72"/>
      <c r="L356" s="72"/>
      <c r="M356" s="72"/>
      <c r="N356" s="72"/>
      <c r="O356" s="72"/>
      <c r="P356" s="72"/>
      <c r="Q356" s="72"/>
      <c r="R356" s="72"/>
      <c r="S356" s="72"/>
      <c r="T356" s="72"/>
      <c r="U356" s="72"/>
      <c r="V356" s="72"/>
      <c r="W356" s="72"/>
      <c r="X356" s="72"/>
      <c r="Y356" s="72"/>
      <c r="Z356" s="72"/>
    </row>
    <row r="357" spans="1:26" ht="12.5">
      <c r="A357" s="243" t="s">
        <v>346</v>
      </c>
      <c r="B357" s="243" t="s">
        <v>1108</v>
      </c>
      <c r="C357" s="243" t="s">
        <v>57</v>
      </c>
      <c r="D357" s="244" t="s">
        <v>886</v>
      </c>
      <c r="E357" s="243" t="s">
        <v>659</v>
      </c>
      <c r="F357" s="243" t="s">
        <v>677</v>
      </c>
      <c r="G357" s="247"/>
      <c r="H357" s="243"/>
      <c r="I357" s="247"/>
      <c r="J357" s="247"/>
      <c r="K357" s="72"/>
      <c r="L357" s="72"/>
      <c r="M357" s="72"/>
      <c r="N357" s="72"/>
      <c r="O357" s="72"/>
      <c r="P357" s="72"/>
      <c r="Q357" s="72"/>
      <c r="R357" s="72"/>
      <c r="S357" s="72"/>
      <c r="T357" s="72"/>
      <c r="U357" s="72"/>
      <c r="V357" s="72"/>
      <c r="W357" s="72"/>
      <c r="X357" s="72"/>
      <c r="Y357" s="72"/>
      <c r="Z357" s="72"/>
    </row>
    <row r="358" spans="1:26" ht="12.5">
      <c r="A358" s="243" t="s">
        <v>346</v>
      </c>
      <c r="B358" s="243" t="s">
        <v>1109</v>
      </c>
      <c r="C358" s="243" t="s">
        <v>690</v>
      </c>
      <c r="D358" s="244" t="s">
        <v>888</v>
      </c>
      <c r="E358" s="243" t="s">
        <v>659</v>
      </c>
      <c r="F358" s="243" t="s">
        <v>677</v>
      </c>
      <c r="G358" s="247" t="s">
        <v>629</v>
      </c>
      <c r="H358" s="247"/>
      <c r="I358" s="247"/>
      <c r="J358" s="247"/>
      <c r="K358" s="72"/>
      <c r="L358" s="72"/>
      <c r="M358" s="72"/>
      <c r="N358" s="72"/>
      <c r="O358" s="72"/>
      <c r="P358" s="72"/>
      <c r="Q358" s="72"/>
      <c r="R358" s="72"/>
      <c r="S358" s="72"/>
      <c r="T358" s="72"/>
      <c r="U358" s="72"/>
      <c r="V358" s="72"/>
      <c r="W358" s="72"/>
      <c r="X358" s="72"/>
      <c r="Y358" s="72"/>
      <c r="Z358" s="72"/>
    </row>
    <row r="359" spans="1:26" ht="12.5">
      <c r="A359" s="243" t="s">
        <v>346</v>
      </c>
      <c r="B359" s="243" t="s">
        <v>1110</v>
      </c>
      <c r="C359" s="243" t="s">
        <v>890</v>
      </c>
      <c r="D359" s="244" t="s">
        <v>891</v>
      </c>
      <c r="E359" s="243" t="s">
        <v>663</v>
      </c>
      <c r="F359" s="247" t="s">
        <v>672</v>
      </c>
      <c r="G359" s="247"/>
      <c r="H359" s="247"/>
      <c r="I359" s="247"/>
      <c r="J359" s="247"/>
      <c r="K359" s="72"/>
      <c r="L359" s="72"/>
      <c r="M359" s="72"/>
      <c r="N359" s="72"/>
      <c r="O359" s="72"/>
      <c r="P359" s="72"/>
      <c r="Q359" s="72"/>
      <c r="R359" s="72"/>
      <c r="S359" s="72"/>
      <c r="T359" s="72"/>
      <c r="U359" s="72"/>
      <c r="V359" s="72"/>
      <c r="W359" s="72"/>
      <c r="X359" s="72"/>
      <c r="Y359" s="72"/>
      <c r="Z359" s="72"/>
    </row>
    <row r="360" spans="1:26" ht="62.5">
      <c r="A360" s="243"/>
      <c r="B360" s="243" t="s">
        <v>1110</v>
      </c>
      <c r="C360" s="243" t="s">
        <v>879</v>
      </c>
      <c r="D360" s="244" t="s">
        <v>881</v>
      </c>
      <c r="E360" s="243" t="s">
        <v>675</v>
      </c>
      <c r="F360" s="243"/>
      <c r="G360" s="243"/>
      <c r="H360" s="247"/>
      <c r="I360" s="247"/>
      <c r="J360" s="247"/>
      <c r="K360" s="72"/>
      <c r="L360" s="72"/>
      <c r="M360" s="72"/>
      <c r="N360" s="72"/>
      <c r="O360" s="72"/>
      <c r="P360" s="72"/>
      <c r="Q360" s="72"/>
      <c r="R360" s="72"/>
      <c r="S360" s="72"/>
      <c r="T360" s="72"/>
      <c r="U360" s="72"/>
      <c r="V360" s="72"/>
      <c r="W360" s="72"/>
      <c r="X360" s="72"/>
      <c r="Y360" s="72"/>
      <c r="Z360" s="72"/>
    </row>
    <row r="361" spans="1:26" ht="37.5">
      <c r="A361" s="243" t="s">
        <v>346</v>
      </c>
      <c r="B361" s="243" t="s">
        <v>1111</v>
      </c>
      <c r="C361" s="243" t="s">
        <v>141</v>
      </c>
      <c r="D361" s="244" t="s">
        <v>142</v>
      </c>
      <c r="E361" s="243" t="s">
        <v>659</v>
      </c>
      <c r="F361" s="243" t="s">
        <v>677</v>
      </c>
      <c r="G361" s="247"/>
      <c r="H361" s="249" t="s">
        <v>883</v>
      </c>
      <c r="I361" s="247"/>
      <c r="J361" s="247"/>
      <c r="K361" s="72"/>
      <c r="L361" s="72"/>
      <c r="M361" s="72"/>
      <c r="N361" s="72"/>
      <c r="O361" s="72"/>
      <c r="P361" s="72"/>
      <c r="Q361" s="72"/>
      <c r="R361" s="72"/>
      <c r="S361" s="72"/>
      <c r="T361" s="72"/>
      <c r="U361" s="72"/>
      <c r="V361" s="72"/>
      <c r="W361" s="72"/>
      <c r="X361" s="72"/>
      <c r="Y361" s="72"/>
      <c r="Z361" s="72"/>
    </row>
    <row r="362" spans="1:26" ht="12.5">
      <c r="A362" s="243" t="s">
        <v>346</v>
      </c>
      <c r="B362" s="243" t="s">
        <v>1112</v>
      </c>
      <c r="C362" s="243" t="s">
        <v>129</v>
      </c>
      <c r="D362" s="244" t="s">
        <v>177</v>
      </c>
      <c r="E362" s="243" t="s">
        <v>685</v>
      </c>
      <c r="F362" s="243" t="s">
        <v>677</v>
      </c>
      <c r="G362" s="247"/>
      <c r="H362" s="247"/>
      <c r="I362" s="247"/>
      <c r="J362" s="247"/>
      <c r="K362" s="72"/>
      <c r="L362" s="72"/>
      <c r="M362" s="72"/>
      <c r="N362" s="72"/>
      <c r="O362" s="72"/>
      <c r="P362" s="72"/>
      <c r="Q362" s="72"/>
      <c r="R362" s="72"/>
      <c r="S362" s="72"/>
      <c r="T362" s="72"/>
      <c r="U362" s="72"/>
      <c r="V362" s="72"/>
      <c r="W362" s="72"/>
      <c r="X362" s="72"/>
      <c r="Y362" s="72"/>
      <c r="Z362" s="72"/>
    </row>
    <row r="363" spans="1:26" ht="12.5">
      <c r="A363" s="243" t="s">
        <v>346</v>
      </c>
      <c r="B363" s="243" t="s">
        <v>1113</v>
      </c>
      <c r="C363" s="243" t="s">
        <v>57</v>
      </c>
      <c r="D363" s="244" t="s">
        <v>886</v>
      </c>
      <c r="E363" s="243" t="s">
        <v>659</v>
      </c>
      <c r="F363" s="243" t="s">
        <v>677</v>
      </c>
      <c r="G363" s="247"/>
      <c r="H363" s="247"/>
      <c r="I363" s="247"/>
      <c r="J363" s="247"/>
      <c r="K363" s="72"/>
      <c r="L363" s="72"/>
      <c r="M363" s="72"/>
      <c r="N363" s="72"/>
      <c r="O363" s="72"/>
      <c r="P363" s="72"/>
      <c r="Q363" s="72"/>
      <c r="R363" s="72"/>
      <c r="S363" s="72"/>
      <c r="T363" s="72"/>
      <c r="U363" s="72"/>
      <c r="V363" s="72"/>
      <c r="W363" s="72"/>
      <c r="X363" s="72"/>
      <c r="Y363" s="72"/>
      <c r="Z363" s="72"/>
    </row>
    <row r="364" spans="1:26" ht="12.5">
      <c r="A364" s="243" t="s">
        <v>346</v>
      </c>
      <c r="B364" s="243" t="s">
        <v>1114</v>
      </c>
      <c r="C364" s="243" t="s">
        <v>690</v>
      </c>
      <c r="D364" s="244" t="s">
        <v>888</v>
      </c>
      <c r="E364" s="243" t="s">
        <v>659</v>
      </c>
      <c r="F364" s="243" t="s">
        <v>677</v>
      </c>
      <c r="G364" s="247" t="s">
        <v>629</v>
      </c>
      <c r="H364" s="247"/>
      <c r="I364" s="247"/>
      <c r="J364" s="247"/>
      <c r="K364" s="72"/>
      <c r="L364" s="72"/>
      <c r="M364" s="72"/>
      <c r="N364" s="72"/>
      <c r="O364" s="72"/>
      <c r="P364" s="72"/>
      <c r="Q364" s="72"/>
      <c r="R364" s="72"/>
      <c r="S364" s="72"/>
      <c r="T364" s="72"/>
      <c r="U364" s="72"/>
      <c r="V364" s="72"/>
      <c r="W364" s="72"/>
      <c r="X364" s="72"/>
      <c r="Y364" s="72"/>
      <c r="Z364" s="72"/>
    </row>
    <row r="365" spans="1:26" ht="12.5">
      <c r="A365" s="243" t="s">
        <v>346</v>
      </c>
      <c r="B365" s="243" t="s">
        <v>1115</v>
      </c>
      <c r="C365" s="243" t="s">
        <v>187</v>
      </c>
      <c r="D365" s="244" t="s">
        <v>188</v>
      </c>
      <c r="E365" s="243" t="s">
        <v>775</v>
      </c>
      <c r="F365" s="243" t="s">
        <v>677</v>
      </c>
      <c r="G365" s="247"/>
      <c r="H365" s="247"/>
      <c r="I365" s="247"/>
      <c r="J365" s="247"/>
      <c r="K365" s="72"/>
      <c r="L365" s="72"/>
      <c r="M365" s="72"/>
      <c r="N365" s="72"/>
      <c r="O365" s="72"/>
      <c r="P365" s="72"/>
      <c r="Q365" s="72"/>
      <c r="R365" s="72"/>
      <c r="S365" s="72"/>
      <c r="T365" s="72"/>
      <c r="U365" s="72"/>
      <c r="V365" s="72"/>
      <c r="W365" s="72"/>
      <c r="X365" s="72"/>
      <c r="Y365" s="72"/>
      <c r="Z365" s="72"/>
    </row>
    <row r="366" spans="1:26" ht="25">
      <c r="A366" s="243" t="s">
        <v>346</v>
      </c>
      <c r="B366" s="243" t="s">
        <v>1116</v>
      </c>
      <c r="C366" s="243" t="s">
        <v>194</v>
      </c>
      <c r="D366" s="244" t="s">
        <v>195</v>
      </c>
      <c r="E366" s="243" t="s">
        <v>675</v>
      </c>
      <c r="F366" s="243" t="s">
        <v>677</v>
      </c>
      <c r="G366" s="247"/>
      <c r="H366" s="247"/>
      <c r="I366" s="243"/>
      <c r="J366" s="243"/>
      <c r="K366" s="246"/>
      <c r="L366" s="246"/>
      <c r="M366" s="246"/>
      <c r="N366" s="246"/>
      <c r="O366" s="246"/>
      <c r="P366" s="246"/>
      <c r="Q366" s="246"/>
      <c r="R366" s="246"/>
      <c r="S366" s="246"/>
      <c r="T366" s="246"/>
      <c r="U366" s="246"/>
      <c r="V366" s="246"/>
      <c r="W366" s="246"/>
      <c r="X366" s="246"/>
      <c r="Y366" s="246"/>
      <c r="Z366" s="246"/>
    </row>
    <row r="367" spans="1:26" ht="37.5">
      <c r="A367" s="243" t="s">
        <v>346</v>
      </c>
      <c r="B367" s="243" t="s">
        <v>1117</v>
      </c>
      <c r="C367" s="243" t="s">
        <v>141</v>
      </c>
      <c r="D367" s="244" t="s">
        <v>899</v>
      </c>
      <c r="E367" s="243" t="s">
        <v>659</v>
      </c>
      <c r="F367" s="243" t="s">
        <v>677</v>
      </c>
      <c r="G367" s="247"/>
      <c r="H367" s="249" t="s">
        <v>900</v>
      </c>
      <c r="I367" s="243"/>
      <c r="J367" s="247"/>
      <c r="K367" s="72"/>
      <c r="L367" s="72"/>
      <c r="M367" s="72"/>
      <c r="N367" s="72"/>
      <c r="O367" s="72"/>
      <c r="P367" s="72"/>
      <c r="Q367" s="72"/>
      <c r="R367" s="72"/>
      <c r="S367" s="72"/>
      <c r="T367" s="72"/>
      <c r="U367" s="72"/>
      <c r="V367" s="72"/>
      <c r="W367" s="72"/>
      <c r="X367" s="72"/>
      <c r="Y367" s="72"/>
      <c r="Z367" s="72"/>
    </row>
    <row r="368" spans="1:26" ht="37.5">
      <c r="A368" s="243" t="s">
        <v>346</v>
      </c>
      <c r="B368" s="243" t="s">
        <v>1118</v>
      </c>
      <c r="C368" s="243" t="s">
        <v>129</v>
      </c>
      <c r="D368" s="244" t="s">
        <v>902</v>
      </c>
      <c r="E368" s="243" t="s">
        <v>659</v>
      </c>
      <c r="F368" s="243" t="s">
        <v>677</v>
      </c>
      <c r="G368" s="247"/>
      <c r="H368" s="247"/>
      <c r="I368" s="243"/>
      <c r="J368" s="247"/>
      <c r="K368" s="72"/>
      <c r="L368" s="72"/>
      <c r="M368" s="72"/>
      <c r="N368" s="72"/>
      <c r="O368" s="72"/>
      <c r="P368" s="72"/>
      <c r="Q368" s="72"/>
      <c r="R368" s="72"/>
      <c r="S368" s="72"/>
      <c r="T368" s="72"/>
      <c r="U368" s="72"/>
      <c r="V368" s="72"/>
      <c r="W368" s="72"/>
      <c r="X368" s="72"/>
      <c r="Y368" s="72"/>
      <c r="Z368" s="72"/>
    </row>
    <row r="369" spans="1:26" ht="12.5">
      <c r="A369" s="243" t="s">
        <v>346</v>
      </c>
      <c r="B369" s="243" t="s">
        <v>1119</v>
      </c>
      <c r="C369" s="243" t="s">
        <v>204</v>
      </c>
      <c r="D369" s="244" t="s">
        <v>205</v>
      </c>
      <c r="E369" s="243" t="s">
        <v>659</v>
      </c>
      <c r="F369" s="243" t="s">
        <v>677</v>
      </c>
      <c r="G369" s="247"/>
      <c r="H369" s="247"/>
      <c r="I369" s="247"/>
      <c r="J369" s="247"/>
      <c r="K369" s="72"/>
      <c r="L369" s="72"/>
      <c r="M369" s="72"/>
      <c r="N369" s="72"/>
      <c r="O369" s="72"/>
      <c r="P369" s="72"/>
      <c r="Q369" s="72"/>
      <c r="R369" s="72"/>
      <c r="S369" s="72"/>
      <c r="T369" s="72"/>
      <c r="U369" s="72"/>
      <c r="V369" s="72"/>
      <c r="W369" s="72"/>
      <c r="X369" s="72"/>
      <c r="Y369" s="72"/>
      <c r="Z369" s="72"/>
    </row>
    <row r="370" spans="1:26" ht="12.5">
      <c r="A370" s="243" t="s">
        <v>346</v>
      </c>
      <c r="B370" s="243" t="s">
        <v>1120</v>
      </c>
      <c r="C370" s="243" t="s">
        <v>211</v>
      </c>
      <c r="D370" s="244" t="s">
        <v>212</v>
      </c>
      <c r="E370" s="243" t="s">
        <v>675</v>
      </c>
      <c r="F370" s="243" t="s">
        <v>677</v>
      </c>
      <c r="G370" s="243"/>
      <c r="H370" s="247"/>
      <c r="I370" s="247"/>
      <c r="J370" s="247"/>
      <c r="K370" s="72"/>
      <c r="L370" s="72"/>
      <c r="M370" s="72"/>
      <c r="N370" s="72"/>
      <c r="O370" s="72"/>
      <c r="P370" s="72"/>
      <c r="Q370" s="72"/>
      <c r="R370" s="72"/>
      <c r="S370" s="72"/>
      <c r="T370" s="72"/>
      <c r="U370" s="72"/>
      <c r="V370" s="72"/>
      <c r="W370" s="72"/>
      <c r="X370" s="72"/>
      <c r="Y370" s="72"/>
      <c r="Z370" s="72"/>
    </row>
    <row r="371" spans="1:26" ht="12.5">
      <c r="A371" s="243" t="s">
        <v>346</v>
      </c>
      <c r="B371" s="243" t="s">
        <v>1120</v>
      </c>
      <c r="C371" s="243" t="s">
        <v>211</v>
      </c>
      <c r="D371" s="244" t="s">
        <v>774</v>
      </c>
      <c r="E371" s="243" t="s">
        <v>675</v>
      </c>
      <c r="F371" s="243" t="s">
        <v>677</v>
      </c>
      <c r="G371" s="247"/>
      <c r="H371" s="247"/>
      <c r="I371" s="247"/>
      <c r="J371" s="247"/>
      <c r="K371" s="72"/>
      <c r="L371" s="72"/>
      <c r="M371" s="72"/>
      <c r="N371" s="72"/>
      <c r="O371" s="72"/>
      <c r="P371" s="72"/>
      <c r="Q371" s="72"/>
      <c r="R371" s="72"/>
      <c r="S371" s="72"/>
      <c r="T371" s="72"/>
      <c r="U371" s="72"/>
      <c r="V371" s="72"/>
      <c r="W371" s="72"/>
      <c r="X371" s="72"/>
      <c r="Y371" s="72"/>
      <c r="Z371" s="72"/>
    </row>
    <row r="372" spans="1:26" ht="12.5">
      <c r="A372" s="243" t="s">
        <v>346</v>
      </c>
      <c r="B372" s="243" t="s">
        <v>1121</v>
      </c>
      <c r="C372" s="243" t="s">
        <v>215</v>
      </c>
      <c r="D372" s="244" t="s">
        <v>216</v>
      </c>
      <c r="E372" s="243" t="s">
        <v>775</v>
      </c>
      <c r="F372" s="243" t="s">
        <v>677</v>
      </c>
      <c r="G372" s="247"/>
      <c r="H372" s="247"/>
      <c r="I372" s="247"/>
      <c r="J372" s="247"/>
      <c r="K372" s="72"/>
      <c r="L372" s="72"/>
      <c r="M372" s="72"/>
      <c r="N372" s="72"/>
      <c r="O372" s="72"/>
      <c r="P372" s="72"/>
      <c r="Q372" s="72"/>
      <c r="R372" s="72"/>
      <c r="S372" s="72"/>
      <c r="T372" s="72"/>
      <c r="U372" s="72"/>
      <c r="V372" s="72"/>
      <c r="W372" s="72"/>
      <c r="X372" s="72"/>
      <c r="Y372" s="72"/>
      <c r="Z372" s="72"/>
    </row>
    <row r="373" spans="1:26" ht="12.5">
      <c r="A373" s="243" t="s">
        <v>346</v>
      </c>
      <c r="B373" s="243" t="s">
        <v>1122</v>
      </c>
      <c r="C373" s="243" t="s">
        <v>138</v>
      </c>
      <c r="D373" s="244" t="s">
        <v>139</v>
      </c>
      <c r="E373" s="243" t="s">
        <v>659</v>
      </c>
      <c r="F373" s="243" t="s">
        <v>677</v>
      </c>
      <c r="G373" s="247" t="s">
        <v>776</v>
      </c>
      <c r="H373" s="249" t="s">
        <v>777</v>
      </c>
      <c r="I373" s="247"/>
      <c r="J373" s="247"/>
      <c r="K373" s="72"/>
      <c r="L373" s="72"/>
      <c r="M373" s="72"/>
      <c r="N373" s="72"/>
      <c r="O373" s="72"/>
      <c r="P373" s="72"/>
      <c r="Q373" s="72"/>
      <c r="R373" s="72"/>
      <c r="S373" s="72"/>
      <c r="T373" s="72"/>
      <c r="U373" s="72"/>
      <c r="V373" s="72"/>
      <c r="W373" s="72"/>
      <c r="X373" s="72"/>
      <c r="Y373" s="72"/>
      <c r="Z373" s="72"/>
    </row>
    <row r="374" spans="1:26" ht="25">
      <c r="A374" s="243" t="s">
        <v>346</v>
      </c>
      <c r="B374" s="243" t="s">
        <v>1123</v>
      </c>
      <c r="C374" s="243" t="s">
        <v>690</v>
      </c>
      <c r="D374" s="244" t="s">
        <v>908</v>
      </c>
      <c r="E374" s="243" t="s">
        <v>659</v>
      </c>
      <c r="F374" s="243" t="s">
        <v>677</v>
      </c>
      <c r="G374" s="247" t="s">
        <v>629</v>
      </c>
      <c r="H374" s="247"/>
      <c r="I374" s="247"/>
      <c r="J374" s="247"/>
      <c r="K374" s="72"/>
      <c r="L374" s="72"/>
      <c r="M374" s="72"/>
      <c r="N374" s="72"/>
      <c r="O374" s="72"/>
      <c r="P374" s="72"/>
      <c r="Q374" s="72"/>
      <c r="R374" s="72"/>
      <c r="S374" s="72"/>
      <c r="T374" s="72"/>
      <c r="U374" s="72"/>
      <c r="V374" s="72"/>
      <c r="W374" s="72"/>
      <c r="X374" s="72"/>
      <c r="Y374" s="72"/>
      <c r="Z374" s="72"/>
    </row>
    <row r="375" spans="1:26" ht="12.5">
      <c r="A375" s="243" t="s">
        <v>346</v>
      </c>
      <c r="B375" s="243" t="s">
        <v>1124</v>
      </c>
      <c r="C375" s="243" t="s">
        <v>963</v>
      </c>
      <c r="D375" s="244" t="s">
        <v>1125</v>
      </c>
      <c r="E375" s="243" t="s">
        <v>675</v>
      </c>
      <c r="F375" s="243" t="s">
        <v>677</v>
      </c>
      <c r="G375" s="247"/>
      <c r="H375" s="247"/>
      <c r="I375" s="247"/>
      <c r="J375" s="247"/>
      <c r="K375" s="72"/>
      <c r="L375" s="72"/>
      <c r="M375" s="72"/>
      <c r="N375" s="72"/>
      <c r="O375" s="72"/>
      <c r="P375" s="72"/>
      <c r="Q375" s="72"/>
      <c r="R375" s="72"/>
      <c r="S375" s="72"/>
      <c r="T375" s="72"/>
      <c r="U375" s="72"/>
      <c r="V375" s="72"/>
      <c r="W375" s="72"/>
      <c r="X375" s="72"/>
      <c r="Y375" s="72"/>
      <c r="Z375" s="72"/>
    </row>
    <row r="376" spans="1:26" ht="50">
      <c r="A376" s="243" t="s">
        <v>346</v>
      </c>
      <c r="B376" s="243" t="s">
        <v>1124</v>
      </c>
      <c r="C376" s="243" t="s">
        <v>386</v>
      </c>
      <c r="D376" s="244" t="s">
        <v>936</v>
      </c>
      <c r="E376" s="243" t="s">
        <v>675</v>
      </c>
      <c r="F376" s="243" t="s">
        <v>677</v>
      </c>
      <c r="G376" s="247"/>
      <c r="H376" s="247"/>
      <c r="I376" s="243"/>
      <c r="J376" s="243"/>
      <c r="K376" s="246"/>
      <c r="L376" s="246"/>
      <c r="M376" s="246"/>
      <c r="N376" s="246"/>
      <c r="O376" s="246"/>
      <c r="P376" s="246"/>
      <c r="Q376" s="246"/>
      <c r="R376" s="246"/>
      <c r="S376" s="246"/>
      <c r="T376" s="246"/>
      <c r="U376" s="246"/>
      <c r="V376" s="246"/>
      <c r="W376" s="246"/>
      <c r="X376" s="246"/>
      <c r="Y376" s="246"/>
      <c r="Z376" s="246"/>
    </row>
    <row r="377" spans="1:26" ht="25">
      <c r="A377" s="243" t="s">
        <v>346</v>
      </c>
      <c r="B377" s="243" t="s">
        <v>1126</v>
      </c>
      <c r="C377" s="243" t="s">
        <v>253</v>
      </c>
      <c r="D377" s="244" t="s">
        <v>254</v>
      </c>
      <c r="E377" s="243" t="s">
        <v>659</v>
      </c>
      <c r="F377" s="243" t="s">
        <v>677</v>
      </c>
      <c r="G377" s="247" t="s">
        <v>662</v>
      </c>
      <c r="H377" s="247"/>
      <c r="I377" s="243"/>
      <c r="J377" s="247"/>
      <c r="K377" s="72"/>
      <c r="L377" s="72"/>
      <c r="M377" s="72"/>
      <c r="N377" s="72"/>
      <c r="O377" s="72"/>
      <c r="P377" s="72"/>
      <c r="Q377" s="72"/>
      <c r="R377" s="72"/>
      <c r="S377" s="72"/>
      <c r="T377" s="72"/>
      <c r="U377" s="72"/>
      <c r="V377" s="72"/>
      <c r="W377" s="72"/>
      <c r="X377" s="72"/>
      <c r="Y377" s="72"/>
      <c r="Z377" s="72"/>
    </row>
    <row r="378" spans="1:26" ht="25">
      <c r="A378" s="243" t="s">
        <v>346</v>
      </c>
      <c r="B378" s="243" t="s">
        <v>1127</v>
      </c>
      <c r="C378" s="243" t="s">
        <v>256</v>
      </c>
      <c r="D378" s="244" t="s">
        <v>257</v>
      </c>
      <c r="E378" s="243" t="s">
        <v>659</v>
      </c>
      <c r="F378" s="243" t="s">
        <v>677</v>
      </c>
      <c r="G378" s="247" t="s">
        <v>662</v>
      </c>
      <c r="H378" s="247"/>
      <c r="I378" s="243"/>
      <c r="J378" s="247"/>
      <c r="K378" s="72"/>
      <c r="L378" s="72"/>
      <c r="M378" s="72"/>
      <c r="N378" s="72"/>
      <c r="O378" s="72"/>
      <c r="P378" s="72"/>
      <c r="Q378" s="72"/>
      <c r="R378" s="72"/>
      <c r="S378" s="72"/>
      <c r="T378" s="72"/>
      <c r="U378" s="72"/>
      <c r="V378" s="72"/>
      <c r="W378" s="72"/>
      <c r="X378" s="72"/>
      <c r="Y378" s="72"/>
      <c r="Z378" s="72"/>
    </row>
    <row r="379" spans="1:26" ht="37.5">
      <c r="A379" s="247" t="s">
        <v>346</v>
      </c>
      <c r="B379" s="243" t="s">
        <v>1128</v>
      </c>
      <c r="C379" s="243" t="s">
        <v>938</v>
      </c>
      <c r="D379" s="244" t="s">
        <v>939</v>
      </c>
      <c r="E379" s="243" t="s">
        <v>659</v>
      </c>
      <c r="F379" s="243" t="s">
        <v>677</v>
      </c>
      <c r="G379" s="247" t="s">
        <v>662</v>
      </c>
      <c r="H379" s="247"/>
      <c r="I379" s="247"/>
      <c r="J379" s="247"/>
      <c r="K379" s="72"/>
      <c r="L379" s="72"/>
      <c r="M379" s="72"/>
      <c r="N379" s="72"/>
      <c r="O379" s="72"/>
      <c r="P379" s="72"/>
      <c r="Q379" s="72"/>
      <c r="R379" s="72"/>
      <c r="S379" s="72"/>
      <c r="T379" s="72"/>
      <c r="U379" s="72"/>
      <c r="V379" s="72"/>
      <c r="W379" s="72"/>
      <c r="X379" s="72"/>
      <c r="Y379" s="72"/>
      <c r="Z379" s="72"/>
    </row>
    <row r="380" spans="1:26" ht="112.5">
      <c r="A380" s="247" t="s">
        <v>346</v>
      </c>
      <c r="B380" s="243" t="s">
        <v>1129</v>
      </c>
      <c r="C380" s="243" t="s">
        <v>338</v>
      </c>
      <c r="D380" s="244" t="s">
        <v>339</v>
      </c>
      <c r="E380" s="243" t="s">
        <v>940</v>
      </c>
      <c r="F380" s="247" t="s">
        <v>677</v>
      </c>
      <c r="G380" s="247"/>
      <c r="H380" s="247"/>
      <c r="I380" s="247"/>
      <c r="J380" s="247"/>
      <c r="K380" s="72"/>
      <c r="L380" s="72"/>
      <c r="M380" s="72"/>
      <c r="N380" s="72"/>
      <c r="O380" s="72"/>
      <c r="P380" s="72"/>
      <c r="Q380" s="72"/>
      <c r="R380" s="72"/>
      <c r="S380" s="72"/>
      <c r="T380" s="72"/>
      <c r="U380" s="72"/>
      <c r="V380" s="72"/>
      <c r="W380" s="72"/>
      <c r="X380" s="72"/>
      <c r="Y380" s="72"/>
      <c r="Z380" s="72"/>
    </row>
    <row r="381" spans="1:26" ht="25">
      <c r="A381" s="243" t="s">
        <v>346</v>
      </c>
      <c r="B381" s="243" t="s">
        <v>1130</v>
      </c>
      <c r="C381" s="243" t="s">
        <v>296</v>
      </c>
      <c r="D381" s="244" t="s">
        <v>1131</v>
      </c>
      <c r="E381" s="243" t="s">
        <v>663</v>
      </c>
      <c r="F381" s="243" t="s">
        <v>672</v>
      </c>
      <c r="G381" s="247"/>
      <c r="H381" s="243"/>
      <c r="I381" s="247"/>
      <c r="J381" s="247"/>
      <c r="K381" s="72"/>
      <c r="L381" s="72"/>
      <c r="M381" s="72"/>
      <c r="N381" s="72"/>
      <c r="O381" s="72"/>
      <c r="P381" s="72"/>
      <c r="Q381" s="72"/>
      <c r="R381" s="72"/>
      <c r="S381" s="72"/>
      <c r="T381" s="72"/>
      <c r="U381" s="72"/>
      <c r="V381" s="72"/>
      <c r="W381" s="72"/>
      <c r="X381" s="72"/>
      <c r="Y381" s="72"/>
      <c r="Z381" s="72"/>
    </row>
    <row r="382" spans="1:26" ht="62.5">
      <c r="A382" s="243"/>
      <c r="B382" s="243" t="s">
        <v>1130</v>
      </c>
      <c r="C382" s="243" t="s">
        <v>791</v>
      </c>
      <c r="D382" s="244" t="s">
        <v>792</v>
      </c>
      <c r="E382" s="243" t="s">
        <v>675</v>
      </c>
      <c r="F382" s="243"/>
      <c r="G382" s="247"/>
      <c r="H382" s="247"/>
      <c r="I382" s="247"/>
      <c r="J382" s="247"/>
      <c r="K382" s="72"/>
      <c r="L382" s="72"/>
      <c r="M382" s="72"/>
      <c r="N382" s="72"/>
      <c r="O382" s="72"/>
      <c r="P382" s="72"/>
      <c r="Q382" s="72"/>
      <c r="R382" s="72"/>
      <c r="S382" s="72"/>
      <c r="T382" s="72"/>
      <c r="U382" s="72"/>
      <c r="V382" s="72"/>
      <c r="W382" s="72"/>
      <c r="X382" s="72"/>
      <c r="Y382" s="72"/>
      <c r="Z382" s="72"/>
    </row>
    <row r="383" spans="1:26" ht="37.5">
      <c r="A383" s="243" t="s">
        <v>346</v>
      </c>
      <c r="B383" s="243" t="s">
        <v>1132</v>
      </c>
      <c r="C383" s="243" t="s">
        <v>129</v>
      </c>
      <c r="D383" s="244" t="s">
        <v>225</v>
      </c>
      <c r="E383" s="243" t="s">
        <v>685</v>
      </c>
      <c r="F383" s="243" t="s">
        <v>660</v>
      </c>
      <c r="G383" s="247"/>
      <c r="H383" s="247"/>
      <c r="I383" s="247"/>
      <c r="J383" s="247"/>
      <c r="K383" s="72"/>
      <c r="L383" s="72"/>
      <c r="M383" s="72"/>
      <c r="N383" s="72"/>
      <c r="O383" s="72"/>
      <c r="P383" s="72"/>
      <c r="Q383" s="72"/>
      <c r="R383" s="72"/>
      <c r="S383" s="72"/>
      <c r="T383" s="72"/>
      <c r="U383" s="72"/>
      <c r="V383" s="72"/>
      <c r="W383" s="72"/>
      <c r="X383" s="72"/>
      <c r="Y383" s="72"/>
      <c r="Z383" s="72"/>
    </row>
    <row r="384" spans="1:26" ht="25">
      <c r="A384" s="243" t="s">
        <v>346</v>
      </c>
      <c r="B384" s="243" t="s">
        <v>1133</v>
      </c>
      <c r="C384" s="243" t="s">
        <v>229</v>
      </c>
      <c r="D384" s="244" t="s">
        <v>230</v>
      </c>
      <c r="E384" s="243" t="s">
        <v>659</v>
      </c>
      <c r="F384" s="243" t="s">
        <v>677</v>
      </c>
      <c r="G384" s="247"/>
      <c r="H384" s="249" t="s">
        <v>795</v>
      </c>
      <c r="I384" s="247"/>
      <c r="J384" s="247"/>
      <c r="K384" s="72"/>
      <c r="L384" s="72"/>
      <c r="M384" s="72"/>
      <c r="N384" s="72"/>
      <c r="O384" s="72"/>
      <c r="P384" s="72"/>
      <c r="Q384" s="72"/>
      <c r="R384" s="72"/>
      <c r="S384" s="72"/>
      <c r="T384" s="72"/>
      <c r="U384" s="72"/>
      <c r="V384" s="72"/>
      <c r="W384" s="72"/>
      <c r="X384" s="72"/>
      <c r="Y384" s="72"/>
      <c r="Z384" s="72"/>
    </row>
    <row r="385" spans="1:26" ht="12.5">
      <c r="A385" s="243" t="s">
        <v>346</v>
      </c>
      <c r="B385" s="243" t="s">
        <v>1134</v>
      </c>
      <c r="C385" s="243" t="s">
        <v>243</v>
      </c>
      <c r="D385" s="244" t="s">
        <v>797</v>
      </c>
      <c r="E385" s="243" t="s">
        <v>659</v>
      </c>
      <c r="F385" s="243" t="s">
        <v>677</v>
      </c>
      <c r="G385" s="243"/>
      <c r="H385" s="243"/>
      <c r="I385" s="247"/>
      <c r="J385" s="247"/>
      <c r="K385" s="72"/>
      <c r="L385" s="72"/>
      <c r="M385" s="72"/>
      <c r="N385" s="72"/>
      <c r="O385" s="72"/>
      <c r="P385" s="72"/>
      <c r="Q385" s="72"/>
      <c r="R385" s="72"/>
      <c r="S385" s="72"/>
      <c r="T385" s="72"/>
      <c r="U385" s="72"/>
      <c r="V385" s="72"/>
      <c r="W385" s="72"/>
      <c r="X385" s="72"/>
      <c r="Y385" s="72"/>
      <c r="Z385" s="72"/>
    </row>
    <row r="386" spans="1:26" ht="62.5">
      <c r="A386" s="243" t="s">
        <v>346</v>
      </c>
      <c r="B386" s="243" t="s">
        <v>1135</v>
      </c>
      <c r="C386" s="243" t="s">
        <v>57</v>
      </c>
      <c r="D386" s="244" t="s">
        <v>302</v>
      </c>
      <c r="E386" s="243" t="s">
        <v>659</v>
      </c>
      <c r="F386" s="243" t="s">
        <v>677</v>
      </c>
      <c r="G386" s="247"/>
      <c r="H386" s="247"/>
      <c r="I386" s="247"/>
      <c r="J386" s="247"/>
      <c r="K386" s="72"/>
      <c r="L386" s="72"/>
      <c r="M386" s="72"/>
      <c r="N386" s="72"/>
      <c r="O386" s="72"/>
      <c r="P386" s="72"/>
      <c r="Q386" s="72"/>
      <c r="R386" s="72"/>
      <c r="S386" s="72"/>
      <c r="T386" s="72"/>
      <c r="U386" s="72"/>
      <c r="V386" s="72"/>
      <c r="W386" s="72"/>
      <c r="X386" s="72"/>
      <c r="Y386" s="72"/>
      <c r="Z386" s="72"/>
    </row>
    <row r="387" spans="1:26" ht="37.5">
      <c r="A387" s="243" t="s">
        <v>346</v>
      </c>
      <c r="B387" s="243" t="s">
        <v>1136</v>
      </c>
      <c r="C387" s="243" t="s">
        <v>299</v>
      </c>
      <c r="D387" s="244" t="s">
        <v>300</v>
      </c>
      <c r="E387" s="243" t="s">
        <v>659</v>
      </c>
      <c r="F387" s="243" t="s">
        <v>677</v>
      </c>
      <c r="G387" s="243" t="s">
        <v>629</v>
      </c>
      <c r="H387" s="247"/>
      <c r="I387" s="247"/>
      <c r="J387" s="247"/>
      <c r="K387" s="72"/>
      <c r="L387" s="72"/>
      <c r="M387" s="72"/>
      <c r="N387" s="72"/>
      <c r="O387" s="72"/>
      <c r="P387" s="72"/>
      <c r="Q387" s="72"/>
      <c r="R387" s="72"/>
      <c r="S387" s="72"/>
      <c r="T387" s="72"/>
      <c r="U387" s="72"/>
      <c r="V387" s="72"/>
      <c r="W387" s="72"/>
      <c r="X387" s="72"/>
      <c r="Y387" s="72"/>
      <c r="Z387" s="72"/>
    </row>
    <row r="388" spans="1:26" ht="37.5">
      <c r="A388" s="243" t="s">
        <v>346</v>
      </c>
      <c r="B388" s="243" t="s">
        <v>1137</v>
      </c>
      <c r="C388" s="243" t="s">
        <v>801</v>
      </c>
      <c r="D388" s="244" t="s">
        <v>802</v>
      </c>
      <c r="E388" s="243" t="s">
        <v>659</v>
      </c>
      <c r="F388" s="243" t="s">
        <v>677</v>
      </c>
      <c r="G388" s="243" t="s">
        <v>662</v>
      </c>
      <c r="H388" s="247"/>
      <c r="I388" s="247"/>
      <c r="J388" s="247"/>
      <c r="K388" s="72"/>
      <c r="L388" s="72"/>
      <c r="M388" s="72"/>
      <c r="N388" s="72"/>
      <c r="O388" s="72"/>
      <c r="P388" s="72"/>
      <c r="Q388" s="72"/>
      <c r="R388" s="72"/>
      <c r="S388" s="72"/>
      <c r="T388" s="72"/>
      <c r="U388" s="72"/>
      <c r="V388" s="72"/>
      <c r="W388" s="72"/>
      <c r="X388" s="72"/>
      <c r="Y388" s="72"/>
      <c r="Z388" s="72"/>
    </row>
    <row r="389" spans="1:26" ht="12.5">
      <c r="A389" s="243" t="s">
        <v>346</v>
      </c>
      <c r="B389" s="243" t="s">
        <v>1138</v>
      </c>
      <c r="C389" s="243" t="s">
        <v>273</v>
      </c>
      <c r="D389" s="244" t="s">
        <v>804</v>
      </c>
      <c r="E389" s="243" t="s">
        <v>659</v>
      </c>
      <c r="F389" s="243" t="s">
        <v>677</v>
      </c>
      <c r="G389" s="243" t="s">
        <v>662</v>
      </c>
      <c r="H389" s="247"/>
      <c r="I389" s="247"/>
      <c r="J389" s="247"/>
      <c r="K389" s="72"/>
      <c r="L389" s="72"/>
      <c r="M389" s="72"/>
      <c r="N389" s="72"/>
      <c r="O389" s="72"/>
      <c r="P389" s="72"/>
      <c r="Q389" s="72"/>
      <c r="R389" s="72"/>
      <c r="S389" s="72"/>
      <c r="T389" s="72"/>
      <c r="U389" s="72"/>
      <c r="V389" s="72"/>
      <c r="W389" s="72"/>
      <c r="X389" s="72"/>
      <c r="Y389" s="72"/>
      <c r="Z389" s="72"/>
    </row>
    <row r="390" spans="1:26" ht="50">
      <c r="A390" s="243" t="s">
        <v>346</v>
      </c>
      <c r="B390" s="243" t="s">
        <v>1139</v>
      </c>
      <c r="C390" s="243" t="s">
        <v>806</v>
      </c>
      <c r="D390" s="244" t="s">
        <v>807</v>
      </c>
      <c r="E390" s="243" t="s">
        <v>659</v>
      </c>
      <c r="F390" s="243" t="s">
        <v>677</v>
      </c>
      <c r="G390" s="247"/>
      <c r="H390" s="249" t="s">
        <v>808</v>
      </c>
      <c r="I390" s="247"/>
      <c r="J390" s="247"/>
      <c r="K390" s="72"/>
      <c r="L390" s="72"/>
      <c r="M390" s="72"/>
      <c r="N390" s="72"/>
      <c r="O390" s="72"/>
      <c r="P390" s="72"/>
      <c r="Q390" s="72"/>
      <c r="R390" s="72"/>
      <c r="S390" s="72"/>
      <c r="T390" s="72"/>
      <c r="U390" s="72"/>
      <c r="V390" s="72"/>
      <c r="W390" s="72"/>
      <c r="X390" s="72"/>
      <c r="Y390" s="72"/>
      <c r="Z390" s="72"/>
    </row>
    <row r="391" spans="1:26" ht="62.5">
      <c r="A391" s="243" t="s">
        <v>346</v>
      </c>
      <c r="B391" s="243" t="s">
        <v>1140</v>
      </c>
      <c r="C391" s="243" t="s">
        <v>810</v>
      </c>
      <c r="D391" s="244" t="s">
        <v>811</v>
      </c>
      <c r="E391" s="243" t="s">
        <v>659</v>
      </c>
      <c r="F391" s="243" t="s">
        <v>677</v>
      </c>
      <c r="G391" s="247"/>
      <c r="H391" s="252" t="s">
        <v>812</v>
      </c>
      <c r="I391" s="247"/>
      <c r="J391" s="247"/>
      <c r="K391" s="72"/>
      <c r="L391" s="72"/>
      <c r="M391" s="72"/>
      <c r="N391" s="72"/>
      <c r="O391" s="72"/>
      <c r="P391" s="72"/>
      <c r="Q391" s="72"/>
      <c r="R391" s="72"/>
      <c r="S391" s="72"/>
      <c r="T391" s="72"/>
      <c r="U391" s="72"/>
      <c r="V391" s="72"/>
      <c r="W391" s="72"/>
      <c r="X391" s="72"/>
      <c r="Y391" s="72"/>
      <c r="Z391" s="72"/>
    </row>
    <row r="392" spans="1:26" ht="50">
      <c r="A392" s="243" t="s">
        <v>346</v>
      </c>
      <c r="B392" s="243" t="s">
        <v>1141</v>
      </c>
      <c r="C392" s="243" t="s">
        <v>1024</v>
      </c>
      <c r="D392" s="244" t="s">
        <v>1142</v>
      </c>
      <c r="E392" s="243" t="s">
        <v>663</v>
      </c>
      <c r="F392" s="243" t="s">
        <v>672</v>
      </c>
      <c r="G392" s="247"/>
      <c r="H392" s="247"/>
      <c r="I392" s="247"/>
      <c r="J392" s="247"/>
      <c r="K392" s="72"/>
      <c r="L392" s="72"/>
      <c r="M392" s="72"/>
      <c r="N392" s="72"/>
      <c r="O392" s="72"/>
      <c r="P392" s="72"/>
      <c r="Q392" s="72"/>
      <c r="R392" s="72"/>
      <c r="S392" s="72"/>
      <c r="T392" s="72"/>
      <c r="U392" s="72"/>
      <c r="V392" s="72"/>
      <c r="W392" s="72"/>
      <c r="X392" s="72"/>
      <c r="Y392" s="72"/>
      <c r="Z392" s="72"/>
    </row>
    <row r="393" spans="1:26" ht="12.5">
      <c r="A393" s="243"/>
      <c r="B393" s="243" t="s">
        <v>1141</v>
      </c>
      <c r="C393" s="243" t="s">
        <v>1026</v>
      </c>
      <c r="D393" s="244" t="s">
        <v>1027</v>
      </c>
      <c r="E393" s="243" t="s">
        <v>675</v>
      </c>
      <c r="F393" s="243"/>
      <c r="G393" s="243"/>
      <c r="H393" s="247"/>
      <c r="I393" s="247"/>
      <c r="J393" s="247"/>
      <c r="K393" s="72"/>
      <c r="L393" s="72"/>
      <c r="M393" s="72"/>
      <c r="N393" s="72"/>
      <c r="O393" s="72"/>
      <c r="P393" s="72"/>
      <c r="Q393" s="72"/>
      <c r="R393" s="72"/>
      <c r="S393" s="72"/>
      <c r="T393" s="72"/>
      <c r="U393" s="72"/>
      <c r="V393" s="72"/>
      <c r="W393" s="72"/>
      <c r="X393" s="72"/>
      <c r="Y393" s="72"/>
      <c r="Z393" s="72"/>
    </row>
    <row r="394" spans="1:26" ht="12.5">
      <c r="A394" s="243" t="s">
        <v>346</v>
      </c>
      <c r="B394" s="243" t="s">
        <v>1143</v>
      </c>
      <c r="C394" s="243" t="s">
        <v>1029</v>
      </c>
      <c r="D394" s="244" t="s">
        <v>1030</v>
      </c>
      <c r="E394" s="243" t="s">
        <v>659</v>
      </c>
      <c r="F394" s="243" t="s">
        <v>677</v>
      </c>
      <c r="G394" s="247" t="s">
        <v>662</v>
      </c>
      <c r="H394" s="247"/>
      <c r="I394" s="247"/>
      <c r="J394" s="247"/>
      <c r="K394" s="72"/>
      <c r="L394" s="72"/>
      <c r="M394" s="72"/>
      <c r="N394" s="72"/>
      <c r="O394" s="72"/>
      <c r="P394" s="72"/>
      <c r="Q394" s="72"/>
      <c r="R394" s="72"/>
      <c r="S394" s="72"/>
      <c r="T394" s="72"/>
      <c r="U394" s="72"/>
      <c r="V394" s="72"/>
      <c r="W394" s="72"/>
      <c r="X394" s="72"/>
      <c r="Y394" s="72"/>
      <c r="Z394" s="72"/>
    </row>
    <row r="395" spans="1:26" ht="12.5">
      <c r="A395" s="243" t="s">
        <v>346</v>
      </c>
      <c r="B395" s="243" t="s">
        <v>1144</v>
      </c>
      <c r="C395" s="243" t="s">
        <v>286</v>
      </c>
      <c r="D395" s="244" t="s">
        <v>1032</v>
      </c>
      <c r="E395" s="243" t="s">
        <v>659</v>
      </c>
      <c r="F395" s="247" t="s">
        <v>677</v>
      </c>
      <c r="G395" s="247"/>
      <c r="H395" s="247"/>
      <c r="I395" s="247"/>
      <c r="J395" s="247"/>
      <c r="K395" s="72"/>
      <c r="L395" s="72"/>
      <c r="M395" s="72"/>
      <c r="N395" s="72"/>
      <c r="O395" s="72"/>
      <c r="P395" s="72"/>
      <c r="Q395" s="72"/>
      <c r="R395" s="72"/>
      <c r="S395" s="72"/>
      <c r="T395" s="72"/>
      <c r="U395" s="72"/>
      <c r="V395" s="72"/>
      <c r="W395" s="72"/>
      <c r="X395" s="72"/>
      <c r="Y395" s="72"/>
      <c r="Z395" s="72"/>
    </row>
    <row r="396" spans="1:26" ht="12.5">
      <c r="A396" s="243" t="s">
        <v>346</v>
      </c>
      <c r="B396" s="243" t="s">
        <v>1145</v>
      </c>
      <c r="C396" s="243" t="s">
        <v>129</v>
      </c>
      <c r="D396" s="244" t="s">
        <v>1034</v>
      </c>
      <c r="E396" s="243" t="s">
        <v>659</v>
      </c>
      <c r="F396" s="243" t="s">
        <v>677</v>
      </c>
      <c r="G396" s="247"/>
      <c r="H396" s="247"/>
      <c r="I396" s="247"/>
      <c r="J396" s="247"/>
      <c r="K396" s="72"/>
      <c r="L396" s="72"/>
      <c r="M396" s="72"/>
      <c r="N396" s="72"/>
      <c r="O396" s="72"/>
      <c r="P396" s="72"/>
      <c r="Q396" s="72"/>
      <c r="R396" s="72"/>
      <c r="S396" s="72"/>
      <c r="T396" s="72"/>
      <c r="U396" s="72"/>
      <c r="V396" s="72"/>
      <c r="W396" s="72"/>
      <c r="X396" s="72"/>
      <c r="Y396" s="72"/>
      <c r="Z396" s="72"/>
    </row>
    <row r="397" spans="1:26" ht="25">
      <c r="A397" s="243" t="s">
        <v>346</v>
      </c>
      <c r="B397" s="243" t="s">
        <v>1146</v>
      </c>
      <c r="C397" s="243" t="s">
        <v>57</v>
      </c>
      <c r="D397" s="244" t="s">
        <v>1036</v>
      </c>
      <c r="E397" s="243" t="s">
        <v>659</v>
      </c>
      <c r="F397" s="243" t="s">
        <v>677</v>
      </c>
      <c r="G397" s="247"/>
      <c r="H397" s="247"/>
      <c r="I397" s="247"/>
      <c r="J397" s="247"/>
      <c r="K397" s="72"/>
      <c r="L397" s="72"/>
      <c r="M397" s="72"/>
      <c r="N397" s="72"/>
      <c r="O397" s="72"/>
      <c r="P397" s="72"/>
      <c r="Q397" s="72"/>
      <c r="R397" s="72"/>
      <c r="S397" s="72"/>
      <c r="T397" s="72"/>
      <c r="U397" s="72"/>
      <c r="V397" s="72"/>
      <c r="W397" s="72"/>
      <c r="X397" s="72"/>
      <c r="Y397" s="72"/>
      <c r="Z397" s="72"/>
    </row>
    <row r="398" spans="1:26" ht="37.5">
      <c r="A398" s="243" t="s">
        <v>346</v>
      </c>
      <c r="B398" s="243" t="s">
        <v>1147</v>
      </c>
      <c r="C398" s="243" t="s">
        <v>1038</v>
      </c>
      <c r="D398" s="244" t="s">
        <v>1039</v>
      </c>
      <c r="E398" s="243" t="s">
        <v>659</v>
      </c>
      <c r="F398" s="243" t="s">
        <v>677</v>
      </c>
      <c r="G398" s="247"/>
      <c r="H398" s="247"/>
      <c r="I398" s="247"/>
      <c r="J398" s="247"/>
      <c r="K398" s="72"/>
      <c r="L398" s="72"/>
      <c r="M398" s="72"/>
      <c r="N398" s="72"/>
      <c r="O398" s="72"/>
      <c r="P398" s="72"/>
      <c r="Q398" s="72"/>
      <c r="R398" s="72"/>
      <c r="S398" s="72"/>
      <c r="T398" s="72"/>
      <c r="U398" s="72"/>
      <c r="V398" s="72"/>
      <c r="W398" s="72"/>
      <c r="X398" s="72"/>
      <c r="Y398" s="72"/>
      <c r="Z398" s="72"/>
    </row>
    <row r="399" spans="1:26" ht="37.5">
      <c r="A399" s="243" t="s">
        <v>346</v>
      </c>
      <c r="B399" s="243" t="s">
        <v>1148</v>
      </c>
      <c r="C399" s="243" t="s">
        <v>1041</v>
      </c>
      <c r="D399" s="244" t="s">
        <v>1042</v>
      </c>
      <c r="E399" s="243" t="s">
        <v>659</v>
      </c>
      <c r="F399" s="243" t="s">
        <v>677</v>
      </c>
      <c r="G399" s="247"/>
      <c r="H399" s="243"/>
      <c r="I399" s="247"/>
      <c r="J399" s="247"/>
      <c r="K399" s="72"/>
      <c r="L399" s="72"/>
      <c r="M399" s="72"/>
      <c r="N399" s="72"/>
      <c r="O399" s="72"/>
      <c r="P399" s="72"/>
      <c r="Q399" s="72"/>
      <c r="R399" s="72"/>
      <c r="S399" s="72"/>
      <c r="T399" s="72"/>
      <c r="U399" s="72"/>
      <c r="V399" s="72"/>
      <c r="W399" s="72"/>
      <c r="X399" s="72"/>
      <c r="Y399" s="72"/>
      <c r="Z399" s="72"/>
    </row>
    <row r="400" spans="1:26" ht="25">
      <c r="A400" s="243" t="s">
        <v>346</v>
      </c>
      <c r="B400" s="243" t="s">
        <v>1149</v>
      </c>
      <c r="C400" s="243" t="s">
        <v>1044</v>
      </c>
      <c r="D400" s="244" t="s">
        <v>1045</v>
      </c>
      <c r="E400" s="243" t="s">
        <v>663</v>
      </c>
      <c r="F400" s="243" t="s">
        <v>672</v>
      </c>
      <c r="G400" s="247"/>
      <c r="H400" s="247"/>
      <c r="I400" s="251">
        <v>1.1000000000000001</v>
      </c>
      <c r="J400" s="252" t="s">
        <v>1046</v>
      </c>
      <c r="K400" s="72"/>
      <c r="L400" s="72"/>
      <c r="M400" s="72"/>
      <c r="N400" s="72"/>
      <c r="O400" s="72"/>
      <c r="P400" s="72"/>
      <c r="Q400" s="72"/>
      <c r="R400" s="72"/>
      <c r="S400" s="72"/>
      <c r="T400" s="72"/>
      <c r="U400" s="72"/>
      <c r="V400" s="72"/>
      <c r="W400" s="72"/>
      <c r="X400" s="72"/>
      <c r="Y400" s="72"/>
      <c r="Z400" s="72"/>
    </row>
    <row r="401" spans="1:26" ht="62.5">
      <c r="A401" s="243" t="s">
        <v>346</v>
      </c>
      <c r="B401" s="243" t="s">
        <v>1150</v>
      </c>
      <c r="C401" s="243" t="s">
        <v>1048</v>
      </c>
      <c r="D401" s="244" t="s">
        <v>1049</v>
      </c>
      <c r="E401" s="243" t="s">
        <v>659</v>
      </c>
      <c r="F401" s="243" t="s">
        <v>677</v>
      </c>
      <c r="G401" s="247"/>
      <c r="H401" s="247"/>
      <c r="I401" s="251">
        <v>1.1000000000000001</v>
      </c>
      <c r="J401" s="247"/>
      <c r="K401" s="72"/>
      <c r="L401" s="72"/>
      <c r="M401" s="72"/>
      <c r="N401" s="72"/>
      <c r="O401" s="72"/>
      <c r="P401" s="72"/>
      <c r="Q401" s="72"/>
      <c r="R401" s="72"/>
      <c r="S401" s="72"/>
      <c r="T401" s="72"/>
      <c r="U401" s="72"/>
      <c r="V401" s="72"/>
      <c r="W401" s="72"/>
      <c r="X401" s="72"/>
      <c r="Y401" s="72"/>
      <c r="Z401" s="72"/>
    </row>
    <row r="402" spans="1:26" ht="25">
      <c r="A402" s="243" t="s">
        <v>346</v>
      </c>
      <c r="B402" s="243" t="s">
        <v>1151</v>
      </c>
      <c r="C402" s="243" t="s">
        <v>1051</v>
      </c>
      <c r="D402" s="244" t="s">
        <v>1052</v>
      </c>
      <c r="E402" s="243" t="s">
        <v>1053</v>
      </c>
      <c r="F402" s="243" t="s">
        <v>677</v>
      </c>
      <c r="G402" s="243"/>
      <c r="H402" s="247"/>
      <c r="I402" s="251">
        <v>1.1000000000000001</v>
      </c>
      <c r="J402" s="247"/>
      <c r="K402" s="72"/>
      <c r="L402" s="72"/>
      <c r="M402" s="72"/>
      <c r="N402" s="72"/>
      <c r="O402" s="72"/>
      <c r="P402" s="72"/>
      <c r="Q402" s="72"/>
      <c r="R402" s="72"/>
      <c r="S402" s="72"/>
      <c r="T402" s="72"/>
      <c r="U402" s="72"/>
      <c r="V402" s="72"/>
      <c r="W402" s="72"/>
      <c r="X402" s="72"/>
      <c r="Y402" s="72"/>
      <c r="Z402" s="72"/>
    </row>
    <row r="403" spans="1:26" ht="37.5">
      <c r="A403" s="243" t="s">
        <v>346</v>
      </c>
      <c r="B403" s="243" t="s">
        <v>1152</v>
      </c>
      <c r="C403" s="243" t="s">
        <v>1026</v>
      </c>
      <c r="D403" s="244" t="s">
        <v>1055</v>
      </c>
      <c r="E403" s="243" t="s">
        <v>675</v>
      </c>
      <c r="F403" s="243" t="s">
        <v>677</v>
      </c>
      <c r="G403" s="247"/>
      <c r="H403" s="243"/>
      <c r="I403" s="251">
        <v>1.1000000000000001</v>
      </c>
      <c r="J403" s="252" t="s">
        <v>1056</v>
      </c>
      <c r="K403" s="72"/>
      <c r="L403" s="72"/>
      <c r="M403" s="72"/>
      <c r="N403" s="72"/>
      <c r="O403" s="72"/>
      <c r="P403" s="72"/>
      <c r="Q403" s="72"/>
      <c r="R403" s="72"/>
      <c r="S403" s="72"/>
      <c r="T403" s="72"/>
      <c r="U403" s="72"/>
      <c r="V403" s="72"/>
      <c r="W403" s="72"/>
      <c r="X403" s="72"/>
      <c r="Y403" s="72"/>
      <c r="Z403" s="72"/>
    </row>
    <row r="404" spans="1:26" ht="12.5">
      <c r="A404" s="243" t="s">
        <v>346</v>
      </c>
      <c r="B404" s="243" t="s">
        <v>1152</v>
      </c>
      <c r="C404" s="243" t="s">
        <v>1026</v>
      </c>
      <c r="D404" s="244" t="s">
        <v>1027</v>
      </c>
      <c r="E404" s="243" t="s">
        <v>675</v>
      </c>
      <c r="F404" s="247" t="s">
        <v>677</v>
      </c>
      <c r="G404" s="247"/>
      <c r="H404" s="247"/>
      <c r="I404" s="251">
        <v>1.1000000000000001</v>
      </c>
      <c r="J404" s="247"/>
      <c r="K404" s="72"/>
      <c r="L404" s="72"/>
      <c r="M404" s="72"/>
      <c r="N404" s="72"/>
      <c r="O404" s="72"/>
      <c r="P404" s="72"/>
      <c r="Q404" s="72"/>
      <c r="R404" s="72"/>
      <c r="S404" s="72"/>
      <c r="T404" s="72"/>
      <c r="U404" s="72"/>
      <c r="V404" s="72"/>
      <c r="W404" s="72"/>
      <c r="X404" s="72"/>
      <c r="Y404" s="72"/>
      <c r="Z404" s="72"/>
    </row>
    <row r="405" spans="1:26" ht="12.5">
      <c r="A405" s="243" t="s">
        <v>346</v>
      </c>
      <c r="B405" s="243" t="s">
        <v>1153</v>
      </c>
      <c r="C405" s="243" t="s">
        <v>1029</v>
      </c>
      <c r="D405" s="244" t="s">
        <v>1030</v>
      </c>
      <c r="E405" s="243" t="s">
        <v>659</v>
      </c>
      <c r="F405" s="243" t="s">
        <v>677</v>
      </c>
      <c r="G405" s="247" t="s">
        <v>662</v>
      </c>
      <c r="H405" s="243"/>
      <c r="I405" s="251">
        <v>1.1000000000000001</v>
      </c>
      <c r="J405" s="247"/>
      <c r="K405" s="72"/>
      <c r="L405" s="72"/>
      <c r="M405" s="72"/>
      <c r="N405" s="72"/>
      <c r="O405" s="72"/>
      <c r="P405" s="72"/>
      <c r="Q405" s="72"/>
      <c r="R405" s="72"/>
      <c r="S405" s="72"/>
      <c r="T405" s="72"/>
      <c r="U405" s="72"/>
      <c r="V405" s="72"/>
      <c r="W405" s="72"/>
      <c r="X405" s="72"/>
      <c r="Y405" s="72"/>
      <c r="Z405" s="72"/>
    </row>
    <row r="406" spans="1:26" ht="12.5">
      <c r="A406" s="243" t="s">
        <v>346</v>
      </c>
      <c r="B406" s="243" t="s">
        <v>1154</v>
      </c>
      <c r="C406" s="243" t="s">
        <v>286</v>
      </c>
      <c r="D406" s="244" t="s">
        <v>1032</v>
      </c>
      <c r="E406" s="243" t="s">
        <v>659</v>
      </c>
      <c r="F406" s="243" t="s">
        <v>677</v>
      </c>
      <c r="G406" s="247"/>
      <c r="H406" s="247"/>
      <c r="I406" s="251">
        <v>1.1000000000000001</v>
      </c>
      <c r="J406" s="247"/>
      <c r="K406" s="72"/>
      <c r="L406" s="72"/>
      <c r="M406" s="72"/>
      <c r="N406" s="72"/>
      <c r="O406" s="72"/>
      <c r="P406" s="72"/>
      <c r="Q406" s="72"/>
      <c r="R406" s="72"/>
      <c r="S406" s="72"/>
      <c r="T406" s="72"/>
      <c r="U406" s="72"/>
      <c r="V406" s="72"/>
      <c r="W406" s="72"/>
      <c r="X406" s="72"/>
      <c r="Y406" s="72"/>
      <c r="Z406" s="72"/>
    </row>
    <row r="407" spans="1:26" ht="12.5">
      <c r="A407" s="243" t="s">
        <v>346</v>
      </c>
      <c r="B407" s="243" t="s">
        <v>1155</v>
      </c>
      <c r="C407" s="243" t="s">
        <v>129</v>
      </c>
      <c r="D407" s="244" t="s">
        <v>1034</v>
      </c>
      <c r="E407" s="243" t="s">
        <v>659</v>
      </c>
      <c r="F407" s="243" t="s">
        <v>677</v>
      </c>
      <c r="G407" s="247"/>
      <c r="H407" s="247"/>
      <c r="I407" s="251">
        <v>1.1000000000000001</v>
      </c>
      <c r="J407" s="247"/>
      <c r="K407" s="72"/>
      <c r="L407" s="72"/>
      <c r="M407" s="72"/>
      <c r="N407" s="72"/>
      <c r="O407" s="72"/>
      <c r="P407" s="72"/>
      <c r="Q407" s="72"/>
      <c r="R407" s="72"/>
      <c r="S407" s="72"/>
      <c r="T407" s="72"/>
      <c r="U407" s="72"/>
      <c r="V407" s="72"/>
      <c r="W407" s="72"/>
      <c r="X407" s="72"/>
      <c r="Y407" s="72"/>
      <c r="Z407" s="72"/>
    </row>
    <row r="408" spans="1:26" ht="25">
      <c r="A408" s="243" t="s">
        <v>346</v>
      </c>
      <c r="B408" s="243" t="s">
        <v>1156</v>
      </c>
      <c r="C408" s="243" t="s">
        <v>57</v>
      </c>
      <c r="D408" s="244" t="s">
        <v>1036</v>
      </c>
      <c r="E408" s="243" t="s">
        <v>659</v>
      </c>
      <c r="F408" s="243" t="s">
        <v>677</v>
      </c>
      <c r="G408" s="243"/>
      <c r="H408" s="247"/>
      <c r="I408" s="251">
        <v>1.1000000000000001</v>
      </c>
      <c r="J408" s="247"/>
      <c r="K408" s="72"/>
      <c r="L408" s="72"/>
      <c r="M408" s="72"/>
      <c r="N408" s="72"/>
      <c r="O408" s="72"/>
      <c r="P408" s="72"/>
      <c r="Q408" s="72"/>
      <c r="R408" s="72"/>
      <c r="S408" s="72"/>
      <c r="T408" s="72"/>
      <c r="U408" s="72"/>
      <c r="V408" s="72"/>
      <c r="W408" s="72"/>
      <c r="X408" s="72"/>
      <c r="Y408" s="72"/>
      <c r="Z408" s="72"/>
    </row>
    <row r="409" spans="1:26" ht="37.5">
      <c r="A409" s="243" t="s">
        <v>346</v>
      </c>
      <c r="B409" s="243" t="s">
        <v>1157</v>
      </c>
      <c r="C409" s="243" t="s">
        <v>1038</v>
      </c>
      <c r="D409" s="244" t="s">
        <v>1039</v>
      </c>
      <c r="E409" s="243" t="s">
        <v>659</v>
      </c>
      <c r="F409" s="243" t="s">
        <v>677</v>
      </c>
      <c r="G409" s="247"/>
      <c r="H409" s="247"/>
      <c r="I409" s="251">
        <v>1.1000000000000001</v>
      </c>
      <c r="J409" s="247"/>
      <c r="K409" s="72"/>
      <c r="L409" s="72"/>
      <c r="M409" s="72"/>
      <c r="N409" s="72"/>
      <c r="O409" s="72"/>
      <c r="P409" s="72"/>
      <c r="Q409" s="72"/>
      <c r="R409" s="72"/>
      <c r="S409" s="72"/>
      <c r="T409" s="72"/>
      <c r="U409" s="72"/>
      <c r="V409" s="72"/>
      <c r="W409" s="72"/>
      <c r="X409" s="72"/>
      <c r="Y409" s="72"/>
      <c r="Z409" s="72"/>
    </row>
    <row r="410" spans="1:26" ht="37.5">
      <c r="A410" s="243" t="s">
        <v>346</v>
      </c>
      <c r="B410" s="243" t="s">
        <v>1158</v>
      </c>
      <c r="C410" s="243" t="s">
        <v>1041</v>
      </c>
      <c r="D410" s="244" t="s">
        <v>1042</v>
      </c>
      <c r="E410" s="243" t="s">
        <v>659</v>
      </c>
      <c r="F410" s="243" t="s">
        <v>677</v>
      </c>
      <c r="G410" s="247"/>
      <c r="H410" s="247"/>
      <c r="I410" s="251">
        <v>1.1000000000000001</v>
      </c>
      <c r="J410" s="247"/>
      <c r="K410" s="72"/>
      <c r="L410" s="72"/>
      <c r="M410" s="72"/>
      <c r="N410" s="72"/>
      <c r="O410" s="72"/>
      <c r="P410" s="72"/>
      <c r="Q410" s="72"/>
      <c r="R410" s="72"/>
      <c r="S410" s="72"/>
      <c r="T410" s="72"/>
      <c r="U410" s="72"/>
      <c r="V410" s="72"/>
      <c r="W410" s="72"/>
      <c r="X410" s="72"/>
      <c r="Y410" s="72"/>
      <c r="Z410" s="72"/>
    </row>
    <row r="411" spans="1:26" ht="25">
      <c r="A411" s="243" t="s">
        <v>346</v>
      </c>
      <c r="B411" s="243" t="s">
        <v>1159</v>
      </c>
      <c r="C411" s="243" t="s">
        <v>1044</v>
      </c>
      <c r="D411" s="244" t="s">
        <v>1045</v>
      </c>
      <c r="E411" s="243" t="s">
        <v>663</v>
      </c>
      <c r="F411" s="243" t="s">
        <v>672</v>
      </c>
      <c r="G411" s="247"/>
      <c r="H411" s="243"/>
      <c r="I411" s="251">
        <v>1.1000000000000001</v>
      </c>
      <c r="J411" s="252" t="s">
        <v>1046</v>
      </c>
      <c r="K411" s="72"/>
      <c r="L411" s="72"/>
      <c r="M411" s="72"/>
      <c r="N411" s="72"/>
      <c r="O411" s="72"/>
      <c r="P411" s="72"/>
      <c r="Q411" s="72"/>
      <c r="R411" s="72"/>
      <c r="S411" s="72"/>
      <c r="T411" s="72"/>
      <c r="U411" s="72"/>
      <c r="V411" s="72"/>
      <c r="W411" s="72"/>
      <c r="X411" s="72"/>
      <c r="Y411" s="72"/>
      <c r="Z411" s="72"/>
    </row>
    <row r="412" spans="1:26" ht="62.5">
      <c r="A412" s="243" t="s">
        <v>346</v>
      </c>
      <c r="B412" s="243" t="s">
        <v>1160</v>
      </c>
      <c r="C412" s="243" t="s">
        <v>1048</v>
      </c>
      <c r="D412" s="244" t="s">
        <v>1049</v>
      </c>
      <c r="E412" s="243" t="s">
        <v>659</v>
      </c>
      <c r="F412" s="243" t="s">
        <v>677</v>
      </c>
      <c r="G412" s="247"/>
      <c r="H412" s="247"/>
      <c r="I412" s="251">
        <v>1.1000000000000001</v>
      </c>
      <c r="J412" s="247"/>
      <c r="K412" s="72"/>
      <c r="L412" s="72"/>
      <c r="M412" s="72"/>
      <c r="N412" s="72"/>
      <c r="O412" s="72"/>
      <c r="P412" s="72"/>
      <c r="Q412" s="72"/>
      <c r="R412" s="72"/>
      <c r="S412" s="72"/>
      <c r="T412" s="72"/>
      <c r="U412" s="72"/>
      <c r="V412" s="72"/>
      <c r="W412" s="72"/>
      <c r="X412" s="72"/>
      <c r="Y412" s="72"/>
      <c r="Z412" s="72"/>
    </row>
    <row r="413" spans="1:26" ht="25">
      <c r="A413" s="243" t="s">
        <v>346</v>
      </c>
      <c r="B413" s="243" t="s">
        <v>1161</v>
      </c>
      <c r="C413" s="243" t="s">
        <v>1051</v>
      </c>
      <c r="D413" s="244" t="s">
        <v>1052</v>
      </c>
      <c r="E413" s="243" t="s">
        <v>1053</v>
      </c>
      <c r="F413" s="243" t="s">
        <v>677</v>
      </c>
      <c r="G413" s="247"/>
      <c r="H413" s="247"/>
      <c r="I413" s="251">
        <v>1.1000000000000001</v>
      </c>
      <c r="J413" s="247"/>
      <c r="K413" s="72"/>
      <c r="L413" s="72"/>
      <c r="M413" s="72"/>
      <c r="N413" s="72"/>
      <c r="O413" s="72"/>
      <c r="P413" s="72"/>
      <c r="Q413" s="72"/>
      <c r="R413" s="72"/>
      <c r="S413" s="72"/>
      <c r="T413" s="72"/>
      <c r="U413" s="72"/>
      <c r="V413" s="72"/>
      <c r="W413" s="72"/>
      <c r="X413" s="72"/>
      <c r="Y413" s="72"/>
      <c r="Z413" s="72"/>
    </row>
    <row r="414" spans="1:26" ht="25">
      <c r="A414" s="243"/>
      <c r="B414" s="243" t="s">
        <v>375</v>
      </c>
      <c r="C414" s="243" t="s">
        <v>376</v>
      </c>
      <c r="D414" s="244" t="s">
        <v>377</v>
      </c>
      <c r="E414" s="243" t="s">
        <v>663</v>
      </c>
      <c r="F414" s="243" t="s">
        <v>672</v>
      </c>
      <c r="G414" s="247"/>
      <c r="H414" s="247"/>
      <c r="I414" s="247"/>
      <c r="J414" s="247"/>
      <c r="K414" s="72"/>
      <c r="L414" s="72"/>
      <c r="M414" s="72"/>
      <c r="N414" s="72"/>
      <c r="O414" s="72"/>
      <c r="P414" s="72"/>
      <c r="Q414" s="72"/>
      <c r="R414" s="72"/>
      <c r="S414" s="72"/>
      <c r="T414" s="72"/>
      <c r="U414" s="72"/>
      <c r="V414" s="72"/>
      <c r="W414" s="72"/>
      <c r="X414" s="72"/>
      <c r="Y414" s="72"/>
      <c r="Z414" s="72"/>
    </row>
    <row r="415" spans="1:26" ht="25">
      <c r="A415" s="243"/>
      <c r="B415" s="243" t="s">
        <v>375</v>
      </c>
      <c r="C415" s="243" t="s">
        <v>453</v>
      </c>
      <c r="D415" s="244" t="s">
        <v>1162</v>
      </c>
      <c r="E415" s="243" t="s">
        <v>675</v>
      </c>
      <c r="F415" s="243"/>
      <c r="G415" s="247"/>
      <c r="H415" s="247"/>
      <c r="I415" s="247"/>
      <c r="J415" s="247"/>
      <c r="K415" s="72"/>
      <c r="L415" s="72"/>
      <c r="M415" s="72"/>
      <c r="N415" s="72"/>
      <c r="O415" s="72"/>
      <c r="P415" s="72"/>
      <c r="Q415" s="72"/>
      <c r="R415" s="72"/>
      <c r="S415" s="72"/>
      <c r="T415" s="72"/>
      <c r="U415" s="72"/>
      <c r="V415" s="72"/>
      <c r="W415" s="72"/>
      <c r="X415" s="72"/>
      <c r="Y415" s="72"/>
      <c r="Z415" s="72"/>
    </row>
    <row r="416" spans="1:26" ht="50">
      <c r="A416" s="243" t="s">
        <v>375</v>
      </c>
      <c r="B416" s="243" t="s">
        <v>1163</v>
      </c>
      <c r="C416" s="243" t="s">
        <v>126</v>
      </c>
      <c r="D416" s="244" t="s">
        <v>127</v>
      </c>
      <c r="E416" s="243" t="s">
        <v>685</v>
      </c>
      <c r="F416" s="243" t="s">
        <v>660</v>
      </c>
      <c r="G416" s="243"/>
      <c r="H416" s="249" t="s">
        <v>661</v>
      </c>
      <c r="I416" s="247"/>
      <c r="J416" s="247"/>
      <c r="K416" s="72"/>
      <c r="L416" s="72"/>
      <c r="M416" s="72"/>
      <c r="N416" s="72"/>
      <c r="O416" s="72"/>
      <c r="P416" s="72"/>
      <c r="Q416" s="72"/>
      <c r="R416" s="72"/>
      <c r="S416" s="72"/>
      <c r="T416" s="72"/>
      <c r="U416" s="72"/>
      <c r="V416" s="72"/>
      <c r="W416" s="72"/>
      <c r="X416" s="72"/>
      <c r="Y416" s="72"/>
      <c r="Z416" s="72"/>
    </row>
    <row r="417" spans="1:26" ht="12.5">
      <c r="A417" s="243" t="s">
        <v>375</v>
      </c>
      <c r="B417" s="243" t="s">
        <v>1164</v>
      </c>
      <c r="C417" s="243" t="s">
        <v>123</v>
      </c>
      <c r="D417" s="244" t="s">
        <v>170</v>
      </c>
      <c r="E417" s="243" t="s">
        <v>685</v>
      </c>
      <c r="F417" s="243" t="s">
        <v>660</v>
      </c>
      <c r="G417" s="243"/>
      <c r="H417" s="247"/>
      <c r="I417" s="247"/>
      <c r="J417" s="247"/>
      <c r="K417" s="72"/>
      <c r="L417" s="72"/>
      <c r="M417" s="72"/>
      <c r="N417" s="72"/>
      <c r="O417" s="72"/>
      <c r="P417" s="72"/>
      <c r="Q417" s="72"/>
      <c r="R417" s="72"/>
      <c r="S417" s="72"/>
      <c r="T417" s="72"/>
      <c r="U417" s="72"/>
      <c r="V417" s="72"/>
      <c r="W417" s="72"/>
      <c r="X417" s="72"/>
      <c r="Y417" s="72"/>
      <c r="Z417" s="72"/>
    </row>
    <row r="418" spans="1:26" ht="12.5">
      <c r="A418" s="243" t="s">
        <v>375</v>
      </c>
      <c r="B418" s="243" t="s">
        <v>1165</v>
      </c>
      <c r="C418" s="243" t="s">
        <v>378</v>
      </c>
      <c r="D418" s="244" t="s">
        <v>378</v>
      </c>
      <c r="E418" s="243" t="s">
        <v>659</v>
      </c>
      <c r="F418" s="243" t="s">
        <v>677</v>
      </c>
      <c r="G418" s="243"/>
      <c r="H418" s="247"/>
      <c r="I418" s="247"/>
      <c r="J418" s="247"/>
      <c r="K418" s="72"/>
      <c r="L418" s="72"/>
      <c r="M418" s="72"/>
      <c r="N418" s="72"/>
      <c r="O418" s="72"/>
      <c r="P418" s="72"/>
      <c r="Q418" s="72"/>
      <c r="R418" s="72"/>
      <c r="S418" s="72"/>
      <c r="T418" s="72"/>
      <c r="U418" s="72"/>
      <c r="V418" s="72"/>
      <c r="W418" s="72"/>
      <c r="X418" s="72"/>
      <c r="Y418" s="72"/>
      <c r="Z418" s="72"/>
    </row>
    <row r="419" spans="1:26" ht="12.5">
      <c r="A419" s="243" t="s">
        <v>375</v>
      </c>
      <c r="B419" s="243" t="s">
        <v>1166</v>
      </c>
      <c r="C419" s="243" t="s">
        <v>380</v>
      </c>
      <c r="D419" s="244" t="s">
        <v>380</v>
      </c>
      <c r="E419" s="243" t="s">
        <v>659</v>
      </c>
      <c r="F419" s="243" t="s">
        <v>677</v>
      </c>
      <c r="G419" s="247"/>
      <c r="H419" s="247"/>
      <c r="I419" s="247"/>
      <c r="J419" s="247"/>
      <c r="K419" s="72"/>
      <c r="L419" s="72"/>
      <c r="M419" s="72"/>
      <c r="N419" s="72"/>
      <c r="O419" s="72"/>
      <c r="P419" s="72"/>
      <c r="Q419" s="72"/>
      <c r="R419" s="72"/>
      <c r="S419" s="72"/>
      <c r="T419" s="72"/>
      <c r="U419" s="72"/>
      <c r="V419" s="72"/>
      <c r="W419" s="72"/>
      <c r="X419" s="72"/>
      <c r="Y419" s="72"/>
      <c r="Z419" s="72"/>
    </row>
    <row r="420" spans="1:26" ht="25">
      <c r="A420" s="243" t="s">
        <v>375</v>
      </c>
      <c r="B420" s="243" t="s">
        <v>1167</v>
      </c>
      <c r="C420" s="243" t="s">
        <v>382</v>
      </c>
      <c r="D420" s="244" t="s">
        <v>383</v>
      </c>
      <c r="E420" s="243" t="s">
        <v>659</v>
      </c>
      <c r="F420" s="247" t="s">
        <v>677</v>
      </c>
      <c r="G420" s="247" t="s">
        <v>1168</v>
      </c>
      <c r="H420" s="249" t="s">
        <v>1169</v>
      </c>
      <c r="I420" s="247"/>
      <c r="J420" s="247"/>
      <c r="K420" s="72"/>
      <c r="L420" s="72"/>
      <c r="M420" s="72"/>
      <c r="N420" s="72"/>
      <c r="O420" s="72"/>
      <c r="P420" s="72"/>
      <c r="Q420" s="72"/>
      <c r="R420" s="72"/>
      <c r="S420" s="72"/>
      <c r="T420" s="72"/>
      <c r="U420" s="72"/>
      <c r="V420" s="72"/>
      <c r="W420" s="72"/>
      <c r="X420" s="72"/>
      <c r="Y420" s="72"/>
      <c r="Z420" s="72"/>
    </row>
    <row r="421" spans="1:26" ht="12.5">
      <c r="A421" s="243" t="s">
        <v>375</v>
      </c>
      <c r="B421" s="243" t="s">
        <v>1170</v>
      </c>
      <c r="C421" s="243" t="s">
        <v>386</v>
      </c>
      <c r="D421" s="244" t="s">
        <v>387</v>
      </c>
      <c r="E421" s="243" t="s">
        <v>675</v>
      </c>
      <c r="F421" s="243" t="s">
        <v>677</v>
      </c>
      <c r="G421" s="247"/>
      <c r="H421" s="247"/>
      <c r="I421" s="247"/>
      <c r="J421" s="247"/>
      <c r="K421" s="72"/>
      <c r="L421" s="72"/>
      <c r="M421" s="72"/>
      <c r="N421" s="72"/>
      <c r="O421" s="72"/>
      <c r="P421" s="72"/>
      <c r="Q421" s="72"/>
      <c r="R421" s="72"/>
      <c r="S421" s="72"/>
      <c r="T421" s="72"/>
      <c r="U421" s="72"/>
      <c r="V421" s="72"/>
      <c r="W421" s="72"/>
      <c r="X421" s="72"/>
      <c r="Y421" s="72"/>
      <c r="Z421" s="72"/>
    </row>
    <row r="422" spans="1:26" ht="50">
      <c r="A422" s="243" t="s">
        <v>375</v>
      </c>
      <c r="B422" s="243" t="s">
        <v>1170</v>
      </c>
      <c r="C422" s="243" t="s">
        <v>386</v>
      </c>
      <c r="D422" s="244" t="s">
        <v>936</v>
      </c>
      <c r="E422" s="243" t="s">
        <v>675</v>
      </c>
      <c r="F422" s="243" t="s">
        <v>677</v>
      </c>
      <c r="G422" s="247"/>
      <c r="H422" s="243"/>
      <c r="I422" s="247"/>
      <c r="J422" s="247"/>
      <c r="K422" s="72"/>
      <c r="L422" s="72"/>
      <c r="M422" s="72"/>
      <c r="N422" s="72"/>
      <c r="O422" s="72"/>
      <c r="P422" s="72"/>
      <c r="Q422" s="72"/>
      <c r="R422" s="72"/>
      <c r="S422" s="72"/>
      <c r="T422" s="72"/>
      <c r="U422" s="72"/>
      <c r="V422" s="72"/>
      <c r="W422" s="72"/>
      <c r="X422" s="72"/>
      <c r="Y422" s="72"/>
      <c r="Z422" s="72"/>
    </row>
    <row r="423" spans="1:26" ht="25">
      <c r="A423" s="243" t="s">
        <v>375</v>
      </c>
      <c r="B423" s="243" t="s">
        <v>1171</v>
      </c>
      <c r="C423" s="243" t="s">
        <v>253</v>
      </c>
      <c r="D423" s="244" t="s">
        <v>254</v>
      </c>
      <c r="E423" s="243" t="s">
        <v>659</v>
      </c>
      <c r="F423" s="243" t="s">
        <v>677</v>
      </c>
      <c r="G423" s="247" t="s">
        <v>662</v>
      </c>
      <c r="H423" s="247"/>
      <c r="I423" s="247"/>
      <c r="J423" s="247"/>
      <c r="K423" s="72"/>
      <c r="L423" s="72"/>
      <c r="M423" s="72"/>
      <c r="N423" s="72"/>
      <c r="O423" s="72"/>
      <c r="P423" s="72"/>
      <c r="Q423" s="72"/>
      <c r="R423" s="72"/>
      <c r="S423" s="72"/>
      <c r="T423" s="72"/>
      <c r="U423" s="72"/>
      <c r="V423" s="72"/>
      <c r="W423" s="72"/>
      <c r="X423" s="72"/>
      <c r="Y423" s="72"/>
      <c r="Z423" s="72"/>
    </row>
    <row r="424" spans="1:26" ht="25">
      <c r="A424" s="243" t="s">
        <v>375</v>
      </c>
      <c r="B424" s="243" t="s">
        <v>1172</v>
      </c>
      <c r="C424" s="243" t="s">
        <v>256</v>
      </c>
      <c r="D424" s="244" t="s">
        <v>257</v>
      </c>
      <c r="E424" s="243" t="s">
        <v>659</v>
      </c>
      <c r="F424" s="243" t="s">
        <v>677</v>
      </c>
      <c r="G424" s="247" t="s">
        <v>662</v>
      </c>
      <c r="H424" s="247"/>
      <c r="I424" s="247"/>
      <c r="J424" s="247"/>
      <c r="K424" s="72"/>
      <c r="L424" s="72"/>
      <c r="M424" s="72"/>
      <c r="N424" s="72"/>
      <c r="O424" s="72"/>
      <c r="P424" s="72"/>
      <c r="Q424" s="72"/>
      <c r="R424" s="72"/>
      <c r="S424" s="72"/>
      <c r="T424" s="72"/>
      <c r="U424" s="72"/>
      <c r="V424" s="72"/>
      <c r="W424" s="72"/>
      <c r="X424" s="72"/>
      <c r="Y424" s="72"/>
      <c r="Z424" s="72"/>
    </row>
    <row r="425" spans="1:26" ht="37.5">
      <c r="A425" s="243" t="s">
        <v>375</v>
      </c>
      <c r="B425" s="243" t="s">
        <v>1173</v>
      </c>
      <c r="C425" s="243" t="s">
        <v>938</v>
      </c>
      <c r="D425" s="244" t="s">
        <v>939</v>
      </c>
      <c r="E425" s="243" t="s">
        <v>659</v>
      </c>
      <c r="F425" s="243" t="s">
        <v>677</v>
      </c>
      <c r="G425" s="243" t="s">
        <v>662</v>
      </c>
      <c r="H425" s="247"/>
      <c r="I425" s="247"/>
      <c r="J425" s="247"/>
      <c r="K425" s="72"/>
      <c r="L425" s="72"/>
      <c r="M425" s="72"/>
      <c r="N425" s="72"/>
      <c r="O425" s="72"/>
      <c r="P425" s="72"/>
      <c r="Q425" s="72"/>
      <c r="R425" s="72"/>
      <c r="S425" s="72"/>
      <c r="T425" s="72"/>
      <c r="U425" s="72"/>
      <c r="V425" s="72"/>
      <c r="W425" s="72"/>
      <c r="X425" s="72"/>
      <c r="Y425" s="72"/>
      <c r="Z425" s="72"/>
    </row>
    <row r="426" spans="1:26" ht="112.5">
      <c r="A426" s="243" t="s">
        <v>375</v>
      </c>
      <c r="B426" s="243" t="s">
        <v>1174</v>
      </c>
      <c r="C426" s="243" t="s">
        <v>338</v>
      </c>
      <c r="D426" s="244" t="s">
        <v>339</v>
      </c>
      <c r="E426" s="243" t="s">
        <v>940</v>
      </c>
      <c r="F426" s="243" t="s">
        <v>677</v>
      </c>
      <c r="G426" s="243"/>
      <c r="H426" s="247"/>
      <c r="I426" s="247"/>
      <c r="J426" s="247"/>
      <c r="K426" s="72"/>
      <c r="L426" s="72"/>
      <c r="M426" s="72"/>
      <c r="N426" s="72"/>
      <c r="O426" s="72"/>
      <c r="P426" s="72"/>
      <c r="Q426" s="72"/>
      <c r="R426" s="72"/>
      <c r="S426" s="72"/>
      <c r="T426" s="72"/>
      <c r="U426" s="72"/>
      <c r="V426" s="72"/>
      <c r="W426" s="72"/>
      <c r="X426" s="72"/>
      <c r="Y426" s="72"/>
      <c r="Z426" s="72"/>
    </row>
    <row r="427" spans="1:26" ht="37.5">
      <c r="A427" s="243" t="s">
        <v>375</v>
      </c>
      <c r="B427" s="243" t="s">
        <v>1175</v>
      </c>
      <c r="C427" s="243" t="s">
        <v>211</v>
      </c>
      <c r="D427" s="244" t="s">
        <v>392</v>
      </c>
      <c r="E427" s="243" t="s">
        <v>675</v>
      </c>
      <c r="F427" s="243" t="s">
        <v>677</v>
      </c>
      <c r="G427" s="243"/>
      <c r="H427" s="247"/>
      <c r="I427" s="247"/>
      <c r="J427" s="247"/>
      <c r="K427" s="72"/>
      <c r="L427" s="72"/>
      <c r="M427" s="72"/>
      <c r="N427" s="72"/>
      <c r="O427" s="72"/>
      <c r="P427" s="72"/>
      <c r="Q427" s="72"/>
      <c r="R427" s="72"/>
      <c r="S427" s="72"/>
      <c r="T427" s="72"/>
      <c r="U427" s="72"/>
      <c r="V427" s="72"/>
      <c r="W427" s="72"/>
      <c r="X427" s="72"/>
      <c r="Y427" s="72"/>
      <c r="Z427" s="72"/>
    </row>
    <row r="428" spans="1:26" ht="12.5">
      <c r="A428" s="243" t="s">
        <v>375</v>
      </c>
      <c r="B428" s="243" t="s">
        <v>1175</v>
      </c>
      <c r="C428" s="243" t="s">
        <v>211</v>
      </c>
      <c r="D428" s="244" t="s">
        <v>774</v>
      </c>
      <c r="E428" s="243" t="s">
        <v>675</v>
      </c>
      <c r="F428" s="243" t="s">
        <v>677</v>
      </c>
      <c r="G428" s="247"/>
      <c r="H428" s="243"/>
      <c r="I428" s="247"/>
      <c r="J428" s="247"/>
      <c r="K428" s="72"/>
      <c r="L428" s="72"/>
      <c r="M428" s="72"/>
      <c r="N428" s="72"/>
      <c r="O428" s="72"/>
      <c r="P428" s="72"/>
      <c r="Q428" s="72"/>
      <c r="R428" s="72"/>
      <c r="S428" s="72"/>
      <c r="T428" s="72"/>
      <c r="U428" s="72"/>
      <c r="V428" s="72"/>
      <c r="W428" s="72"/>
      <c r="X428" s="72"/>
      <c r="Y428" s="72"/>
      <c r="Z428" s="72"/>
    </row>
    <row r="429" spans="1:26" ht="12.5">
      <c r="A429" s="243" t="s">
        <v>375</v>
      </c>
      <c r="B429" s="243" t="s">
        <v>1176</v>
      </c>
      <c r="C429" s="243" t="s">
        <v>215</v>
      </c>
      <c r="D429" s="244" t="s">
        <v>216</v>
      </c>
      <c r="E429" s="243" t="s">
        <v>775</v>
      </c>
      <c r="F429" s="243" t="s">
        <v>677</v>
      </c>
      <c r="G429" s="247"/>
      <c r="H429" s="243"/>
      <c r="I429" s="247"/>
      <c r="J429" s="247"/>
      <c r="K429" s="72"/>
      <c r="L429" s="72"/>
      <c r="M429" s="72"/>
      <c r="N429" s="72"/>
      <c r="O429" s="72"/>
      <c r="P429" s="72"/>
      <c r="Q429" s="72"/>
      <c r="R429" s="72"/>
      <c r="S429" s="72"/>
      <c r="T429" s="72"/>
      <c r="U429" s="72"/>
      <c r="V429" s="72"/>
      <c r="W429" s="72"/>
      <c r="X429" s="72"/>
      <c r="Y429" s="72"/>
      <c r="Z429" s="72"/>
    </row>
    <row r="430" spans="1:26" ht="12.5">
      <c r="A430" s="243" t="s">
        <v>375</v>
      </c>
      <c r="B430" s="243" t="s">
        <v>1177</v>
      </c>
      <c r="C430" s="243" t="s">
        <v>138</v>
      </c>
      <c r="D430" s="244" t="s">
        <v>139</v>
      </c>
      <c r="E430" s="243" t="s">
        <v>659</v>
      </c>
      <c r="F430" s="243" t="s">
        <v>677</v>
      </c>
      <c r="G430" s="247" t="s">
        <v>776</v>
      </c>
      <c r="H430" s="249" t="s">
        <v>777</v>
      </c>
      <c r="I430" s="247"/>
      <c r="J430" s="247"/>
      <c r="K430" s="72"/>
      <c r="L430" s="72"/>
      <c r="M430" s="72"/>
      <c r="N430" s="72"/>
      <c r="O430" s="72"/>
      <c r="P430" s="72"/>
      <c r="Q430" s="72"/>
      <c r="R430" s="72"/>
      <c r="S430" s="72"/>
      <c r="T430" s="72"/>
      <c r="U430" s="72"/>
      <c r="V430" s="72"/>
      <c r="W430" s="72"/>
      <c r="X430" s="72"/>
      <c r="Y430" s="72"/>
      <c r="Z430" s="72"/>
    </row>
    <row r="431" spans="1:26" ht="37.5">
      <c r="A431" s="243" t="s">
        <v>375</v>
      </c>
      <c r="B431" s="243" t="s">
        <v>1178</v>
      </c>
      <c r="C431" s="243" t="s">
        <v>1179</v>
      </c>
      <c r="D431" s="244" t="s">
        <v>1180</v>
      </c>
      <c r="E431" s="243" t="s">
        <v>663</v>
      </c>
      <c r="F431" s="243" t="s">
        <v>672</v>
      </c>
      <c r="G431" s="247"/>
      <c r="H431" s="247"/>
      <c r="I431" s="247"/>
      <c r="J431" s="247"/>
      <c r="K431" s="72"/>
      <c r="L431" s="72"/>
      <c r="M431" s="72"/>
      <c r="N431" s="72"/>
      <c r="O431" s="72"/>
      <c r="P431" s="72"/>
      <c r="Q431" s="72"/>
      <c r="R431" s="72"/>
      <c r="S431" s="72"/>
      <c r="T431" s="72"/>
      <c r="U431" s="72"/>
      <c r="V431" s="72"/>
      <c r="W431" s="72"/>
      <c r="X431" s="72"/>
      <c r="Y431" s="72"/>
      <c r="Z431" s="72"/>
    </row>
    <row r="432" spans="1:26" ht="12.5">
      <c r="A432" s="243"/>
      <c r="B432" s="243" t="s">
        <v>1178</v>
      </c>
      <c r="C432" s="243" t="s">
        <v>874</v>
      </c>
      <c r="D432" s="244" t="s">
        <v>875</v>
      </c>
      <c r="E432" s="243" t="s">
        <v>675</v>
      </c>
      <c r="F432" s="247"/>
      <c r="G432" s="247"/>
      <c r="H432" s="247"/>
      <c r="I432" s="247"/>
      <c r="J432" s="247"/>
      <c r="K432" s="72"/>
      <c r="L432" s="72"/>
      <c r="M432" s="72"/>
      <c r="N432" s="72"/>
      <c r="O432" s="72"/>
      <c r="P432" s="72"/>
      <c r="Q432" s="72"/>
      <c r="R432" s="72"/>
      <c r="S432" s="72"/>
      <c r="T432" s="72"/>
      <c r="U432" s="72"/>
      <c r="V432" s="72"/>
      <c r="W432" s="72"/>
      <c r="X432" s="72"/>
      <c r="Y432" s="72"/>
      <c r="Z432" s="72"/>
    </row>
    <row r="433" spans="1:26" ht="25">
      <c r="A433" s="243" t="s">
        <v>375</v>
      </c>
      <c r="B433" s="243" t="s">
        <v>1181</v>
      </c>
      <c r="C433" s="243" t="s">
        <v>129</v>
      </c>
      <c r="D433" s="244" t="s">
        <v>130</v>
      </c>
      <c r="E433" s="243" t="s">
        <v>685</v>
      </c>
      <c r="F433" s="243" t="s">
        <v>660</v>
      </c>
      <c r="G433" s="247"/>
      <c r="H433" s="247"/>
      <c r="I433" s="247"/>
      <c r="J433" s="247"/>
      <c r="K433" s="72"/>
      <c r="L433" s="72"/>
      <c r="M433" s="72"/>
      <c r="N433" s="72"/>
      <c r="O433" s="72"/>
      <c r="P433" s="72"/>
      <c r="Q433" s="72"/>
      <c r="R433" s="72"/>
      <c r="S433" s="72"/>
      <c r="T433" s="72"/>
      <c r="U433" s="72"/>
      <c r="V433" s="72"/>
      <c r="W433" s="72"/>
      <c r="X433" s="72"/>
      <c r="Y433" s="72"/>
      <c r="Z433" s="72"/>
    </row>
    <row r="434" spans="1:26" ht="12.5">
      <c r="A434" s="243" t="s">
        <v>375</v>
      </c>
      <c r="B434" s="243" t="s">
        <v>1182</v>
      </c>
      <c r="C434" s="243" t="s">
        <v>57</v>
      </c>
      <c r="D434" s="244" t="s">
        <v>172</v>
      </c>
      <c r="E434" s="243" t="s">
        <v>659</v>
      </c>
      <c r="F434" s="243" t="s">
        <v>677</v>
      </c>
      <c r="G434" s="243"/>
      <c r="H434" s="247"/>
      <c r="I434" s="247"/>
      <c r="J434" s="247"/>
      <c r="K434" s="72"/>
      <c r="L434" s="72"/>
      <c r="M434" s="72"/>
      <c r="N434" s="72"/>
      <c r="O434" s="72"/>
      <c r="P434" s="72"/>
      <c r="Q434" s="72"/>
      <c r="R434" s="72"/>
      <c r="S434" s="72"/>
      <c r="T434" s="72"/>
      <c r="U434" s="72"/>
      <c r="V434" s="72"/>
      <c r="W434" s="72"/>
      <c r="X434" s="72"/>
      <c r="Y434" s="72"/>
      <c r="Z434" s="72"/>
    </row>
    <row r="435" spans="1:26" ht="12.5">
      <c r="A435" s="243" t="s">
        <v>375</v>
      </c>
      <c r="B435" s="243" t="s">
        <v>1183</v>
      </c>
      <c r="C435" s="243" t="s">
        <v>879</v>
      </c>
      <c r="D435" s="244" t="s">
        <v>880</v>
      </c>
      <c r="E435" s="243" t="s">
        <v>675</v>
      </c>
      <c r="F435" s="243" t="s">
        <v>677</v>
      </c>
      <c r="G435" s="243"/>
      <c r="H435" s="247"/>
      <c r="I435" s="247"/>
      <c r="J435" s="247"/>
      <c r="K435" s="72"/>
      <c r="L435" s="72"/>
      <c r="M435" s="72"/>
      <c r="N435" s="72"/>
      <c r="O435" s="72"/>
      <c r="P435" s="72"/>
      <c r="Q435" s="72"/>
      <c r="R435" s="72"/>
      <c r="S435" s="72"/>
      <c r="T435" s="72"/>
      <c r="U435" s="72"/>
      <c r="V435" s="72"/>
      <c r="W435" s="72"/>
      <c r="X435" s="72"/>
      <c r="Y435" s="72"/>
      <c r="Z435" s="72"/>
    </row>
    <row r="436" spans="1:26" ht="62.5">
      <c r="A436" s="243" t="s">
        <v>375</v>
      </c>
      <c r="B436" s="243" t="s">
        <v>1183</v>
      </c>
      <c r="C436" s="243" t="s">
        <v>879</v>
      </c>
      <c r="D436" s="244" t="s">
        <v>881</v>
      </c>
      <c r="E436" s="243" t="s">
        <v>675</v>
      </c>
      <c r="F436" s="243" t="s">
        <v>677</v>
      </c>
      <c r="G436" s="247"/>
      <c r="H436" s="247"/>
      <c r="I436" s="247"/>
      <c r="J436" s="247"/>
      <c r="K436" s="72"/>
      <c r="L436" s="72"/>
      <c r="M436" s="72"/>
      <c r="N436" s="72"/>
      <c r="O436" s="72"/>
      <c r="P436" s="72"/>
      <c r="Q436" s="72"/>
      <c r="R436" s="72"/>
      <c r="S436" s="72"/>
      <c r="T436" s="72"/>
      <c r="U436" s="72"/>
      <c r="V436" s="72"/>
      <c r="W436" s="72"/>
      <c r="X436" s="72"/>
      <c r="Y436" s="72"/>
      <c r="Z436" s="72"/>
    </row>
    <row r="437" spans="1:26" ht="37.5">
      <c r="A437" s="243" t="s">
        <v>375</v>
      </c>
      <c r="B437" s="243" t="s">
        <v>1184</v>
      </c>
      <c r="C437" s="243" t="s">
        <v>141</v>
      </c>
      <c r="D437" s="244" t="s">
        <v>142</v>
      </c>
      <c r="E437" s="243" t="s">
        <v>659</v>
      </c>
      <c r="F437" s="243" t="s">
        <v>677</v>
      </c>
      <c r="G437" s="247"/>
      <c r="H437" s="249" t="s">
        <v>883</v>
      </c>
      <c r="I437" s="247"/>
      <c r="J437" s="247"/>
      <c r="K437" s="72"/>
      <c r="L437" s="72"/>
      <c r="M437" s="72"/>
      <c r="N437" s="72"/>
      <c r="O437" s="72"/>
      <c r="P437" s="72"/>
      <c r="Q437" s="72"/>
      <c r="R437" s="72"/>
      <c r="S437" s="72"/>
      <c r="T437" s="72"/>
      <c r="U437" s="72"/>
      <c r="V437" s="72"/>
      <c r="W437" s="72"/>
      <c r="X437" s="72"/>
      <c r="Y437" s="72"/>
      <c r="Z437" s="72"/>
    </row>
    <row r="438" spans="1:26" ht="12.5">
      <c r="A438" s="243" t="s">
        <v>375</v>
      </c>
      <c r="B438" s="243" t="s">
        <v>1185</v>
      </c>
      <c r="C438" s="243" t="s">
        <v>129</v>
      </c>
      <c r="D438" s="244" t="s">
        <v>177</v>
      </c>
      <c r="E438" s="243" t="s">
        <v>685</v>
      </c>
      <c r="F438" s="243" t="s">
        <v>677</v>
      </c>
      <c r="G438" s="243"/>
      <c r="H438" s="247"/>
      <c r="I438" s="247"/>
      <c r="J438" s="247"/>
      <c r="K438" s="72"/>
      <c r="L438" s="72"/>
      <c r="M438" s="72"/>
      <c r="N438" s="72"/>
      <c r="O438" s="72"/>
      <c r="P438" s="72"/>
      <c r="Q438" s="72"/>
      <c r="R438" s="72"/>
      <c r="S438" s="72"/>
      <c r="T438" s="72"/>
      <c r="U438" s="72"/>
      <c r="V438" s="72"/>
      <c r="W438" s="72"/>
      <c r="X438" s="72"/>
      <c r="Y438" s="72"/>
      <c r="Z438" s="72"/>
    </row>
    <row r="439" spans="1:26" ht="12.5">
      <c r="A439" s="243" t="s">
        <v>375</v>
      </c>
      <c r="B439" s="243" t="s">
        <v>1186</v>
      </c>
      <c r="C439" s="243" t="s">
        <v>57</v>
      </c>
      <c r="D439" s="244" t="s">
        <v>886</v>
      </c>
      <c r="E439" s="243" t="s">
        <v>659</v>
      </c>
      <c r="F439" s="243" t="s">
        <v>677</v>
      </c>
      <c r="G439" s="247"/>
      <c r="H439" s="247"/>
      <c r="I439" s="247"/>
      <c r="J439" s="247"/>
      <c r="K439" s="72"/>
      <c r="L439" s="72"/>
      <c r="M439" s="72"/>
      <c r="N439" s="72"/>
      <c r="O439" s="72"/>
      <c r="P439" s="72"/>
      <c r="Q439" s="72"/>
      <c r="R439" s="72"/>
      <c r="S439" s="72"/>
      <c r="T439" s="72"/>
      <c r="U439" s="72"/>
      <c r="V439" s="72"/>
      <c r="W439" s="72"/>
      <c r="X439" s="72"/>
      <c r="Y439" s="72"/>
      <c r="Z439" s="72"/>
    </row>
    <row r="440" spans="1:26" ht="12.5">
      <c r="A440" s="243" t="s">
        <v>375</v>
      </c>
      <c r="B440" s="243" t="s">
        <v>1187</v>
      </c>
      <c r="C440" s="243" t="s">
        <v>690</v>
      </c>
      <c r="D440" s="244" t="s">
        <v>888</v>
      </c>
      <c r="E440" s="243" t="s">
        <v>659</v>
      </c>
      <c r="F440" s="243" t="s">
        <v>677</v>
      </c>
      <c r="G440" s="247" t="s">
        <v>629</v>
      </c>
      <c r="H440" s="247"/>
      <c r="I440" s="247"/>
      <c r="J440" s="247"/>
      <c r="K440" s="72"/>
      <c r="L440" s="72"/>
      <c r="M440" s="72"/>
      <c r="N440" s="72"/>
      <c r="O440" s="72"/>
      <c r="P440" s="72"/>
      <c r="Q440" s="72"/>
      <c r="R440" s="72"/>
      <c r="S440" s="72"/>
      <c r="T440" s="72"/>
      <c r="U440" s="72"/>
      <c r="V440" s="72"/>
      <c r="W440" s="72"/>
      <c r="X440" s="72"/>
      <c r="Y440" s="72"/>
      <c r="Z440" s="72"/>
    </row>
    <row r="441" spans="1:26" ht="12.5">
      <c r="A441" s="243" t="s">
        <v>375</v>
      </c>
      <c r="B441" s="243" t="s">
        <v>1188</v>
      </c>
      <c r="C441" s="243" t="s">
        <v>890</v>
      </c>
      <c r="D441" s="244" t="s">
        <v>891</v>
      </c>
      <c r="E441" s="243" t="s">
        <v>663</v>
      </c>
      <c r="F441" s="243" t="s">
        <v>672</v>
      </c>
      <c r="G441" s="247"/>
      <c r="H441" s="247"/>
      <c r="I441" s="247"/>
      <c r="J441" s="247"/>
      <c r="K441" s="72"/>
      <c r="L441" s="72"/>
      <c r="M441" s="72"/>
      <c r="N441" s="72"/>
      <c r="O441" s="72"/>
      <c r="P441" s="72"/>
      <c r="Q441" s="72"/>
      <c r="R441" s="72"/>
      <c r="S441" s="72"/>
      <c r="T441" s="72"/>
      <c r="U441" s="72"/>
      <c r="V441" s="72"/>
      <c r="W441" s="72"/>
      <c r="X441" s="72"/>
      <c r="Y441" s="72"/>
      <c r="Z441" s="72"/>
    </row>
    <row r="442" spans="1:26" ht="62.5">
      <c r="A442" s="243"/>
      <c r="B442" s="243" t="s">
        <v>1188</v>
      </c>
      <c r="C442" s="243" t="s">
        <v>879</v>
      </c>
      <c r="D442" s="244" t="s">
        <v>881</v>
      </c>
      <c r="E442" s="243" t="s">
        <v>675</v>
      </c>
      <c r="F442" s="243"/>
      <c r="G442" s="247"/>
      <c r="H442" s="247"/>
      <c r="I442" s="247"/>
      <c r="J442" s="247"/>
      <c r="K442" s="72"/>
      <c r="L442" s="72"/>
      <c r="M442" s="72"/>
      <c r="N442" s="72"/>
      <c r="O442" s="72"/>
      <c r="P442" s="72"/>
      <c r="Q442" s="72"/>
      <c r="R442" s="72"/>
      <c r="S442" s="72"/>
      <c r="T442" s="72"/>
      <c r="U442" s="72"/>
      <c r="V442" s="72"/>
      <c r="W442" s="72"/>
      <c r="X442" s="72"/>
      <c r="Y442" s="72"/>
      <c r="Z442" s="72"/>
    </row>
    <row r="443" spans="1:26" ht="37.5">
      <c r="A443" s="243" t="s">
        <v>375</v>
      </c>
      <c r="B443" s="243" t="s">
        <v>1189</v>
      </c>
      <c r="C443" s="243" t="s">
        <v>141</v>
      </c>
      <c r="D443" s="244" t="s">
        <v>142</v>
      </c>
      <c r="E443" s="243" t="s">
        <v>659</v>
      </c>
      <c r="F443" s="243" t="s">
        <v>677</v>
      </c>
      <c r="G443" s="247"/>
      <c r="H443" s="248" t="s">
        <v>883</v>
      </c>
      <c r="I443" s="247"/>
      <c r="J443" s="247"/>
      <c r="K443" s="72"/>
      <c r="L443" s="72"/>
      <c r="M443" s="72"/>
      <c r="N443" s="72"/>
      <c r="O443" s="72"/>
      <c r="P443" s="72"/>
      <c r="Q443" s="72"/>
      <c r="R443" s="72"/>
      <c r="S443" s="72"/>
      <c r="T443" s="72"/>
      <c r="U443" s="72"/>
      <c r="V443" s="72"/>
      <c r="W443" s="72"/>
      <c r="X443" s="72"/>
      <c r="Y443" s="72"/>
      <c r="Z443" s="72"/>
    </row>
    <row r="444" spans="1:26" ht="12.5">
      <c r="A444" s="243" t="s">
        <v>375</v>
      </c>
      <c r="B444" s="243" t="s">
        <v>1190</v>
      </c>
      <c r="C444" s="243" t="s">
        <v>129</v>
      </c>
      <c r="D444" s="244" t="s">
        <v>177</v>
      </c>
      <c r="E444" s="243" t="s">
        <v>685</v>
      </c>
      <c r="F444" s="243" t="s">
        <v>677</v>
      </c>
      <c r="G444" s="247"/>
      <c r="H444" s="247"/>
      <c r="I444" s="247"/>
      <c r="J444" s="247"/>
      <c r="K444" s="72"/>
      <c r="L444" s="72"/>
      <c r="M444" s="72"/>
      <c r="N444" s="72"/>
      <c r="O444" s="72"/>
      <c r="P444" s="72"/>
      <c r="Q444" s="72"/>
      <c r="R444" s="72"/>
      <c r="S444" s="72"/>
      <c r="T444" s="72"/>
      <c r="U444" s="72"/>
      <c r="V444" s="72"/>
      <c r="W444" s="72"/>
      <c r="X444" s="72"/>
      <c r="Y444" s="72"/>
      <c r="Z444" s="72"/>
    </row>
    <row r="445" spans="1:26" ht="12.5">
      <c r="A445" s="243" t="s">
        <v>375</v>
      </c>
      <c r="B445" s="243" t="s">
        <v>1191</v>
      </c>
      <c r="C445" s="243" t="s">
        <v>57</v>
      </c>
      <c r="D445" s="244" t="s">
        <v>886</v>
      </c>
      <c r="E445" s="243" t="s">
        <v>659</v>
      </c>
      <c r="F445" s="243" t="s">
        <v>677</v>
      </c>
      <c r="G445" s="247"/>
      <c r="H445" s="247"/>
      <c r="I445" s="247"/>
      <c r="J445" s="247"/>
      <c r="K445" s="72"/>
      <c r="L445" s="72"/>
      <c r="M445" s="72"/>
      <c r="N445" s="72"/>
      <c r="O445" s="72"/>
      <c r="P445" s="72"/>
      <c r="Q445" s="72"/>
      <c r="R445" s="72"/>
      <c r="S445" s="72"/>
      <c r="T445" s="72"/>
      <c r="U445" s="72"/>
      <c r="V445" s="72"/>
      <c r="W445" s="72"/>
      <c r="X445" s="72"/>
      <c r="Y445" s="72"/>
      <c r="Z445" s="72"/>
    </row>
    <row r="446" spans="1:26" ht="12.5">
      <c r="A446" s="243" t="s">
        <v>375</v>
      </c>
      <c r="B446" s="243" t="s">
        <v>1192</v>
      </c>
      <c r="C446" s="243" t="s">
        <v>690</v>
      </c>
      <c r="D446" s="244" t="s">
        <v>888</v>
      </c>
      <c r="E446" s="243" t="s">
        <v>659</v>
      </c>
      <c r="F446" s="243" t="s">
        <v>677</v>
      </c>
      <c r="G446" s="243" t="s">
        <v>629</v>
      </c>
      <c r="H446" s="243"/>
      <c r="I446" s="247"/>
      <c r="J446" s="247"/>
      <c r="K446" s="72"/>
      <c r="L446" s="72"/>
      <c r="M446" s="72"/>
      <c r="N446" s="72"/>
      <c r="O446" s="72"/>
      <c r="P446" s="72"/>
      <c r="Q446" s="72"/>
      <c r="R446" s="72"/>
      <c r="S446" s="72"/>
      <c r="T446" s="72"/>
      <c r="U446" s="72"/>
      <c r="V446" s="72"/>
      <c r="W446" s="72"/>
      <c r="X446" s="72"/>
      <c r="Y446" s="72"/>
      <c r="Z446" s="72"/>
    </row>
    <row r="447" spans="1:26" ht="12.5">
      <c r="A447" s="243" t="s">
        <v>375</v>
      </c>
      <c r="B447" s="243" t="s">
        <v>1193</v>
      </c>
      <c r="C447" s="243" t="s">
        <v>187</v>
      </c>
      <c r="D447" s="244" t="s">
        <v>188</v>
      </c>
      <c r="E447" s="243" t="s">
        <v>775</v>
      </c>
      <c r="F447" s="243" t="s">
        <v>677</v>
      </c>
      <c r="G447" s="247"/>
      <c r="H447" s="247"/>
      <c r="I447" s="247"/>
      <c r="J447" s="247"/>
      <c r="K447" s="72"/>
      <c r="L447" s="72"/>
      <c r="M447" s="72"/>
      <c r="N447" s="72"/>
      <c r="O447" s="72"/>
      <c r="P447" s="72"/>
      <c r="Q447" s="72"/>
      <c r="R447" s="72"/>
      <c r="S447" s="72"/>
      <c r="T447" s="72"/>
      <c r="U447" s="72"/>
      <c r="V447" s="72"/>
      <c r="W447" s="72"/>
      <c r="X447" s="72"/>
      <c r="Y447" s="72"/>
      <c r="Z447" s="72"/>
    </row>
    <row r="448" spans="1:26" ht="25">
      <c r="A448" s="243" t="s">
        <v>375</v>
      </c>
      <c r="B448" s="243" t="s">
        <v>1194</v>
      </c>
      <c r="C448" s="243" t="s">
        <v>194</v>
      </c>
      <c r="D448" s="244" t="s">
        <v>195</v>
      </c>
      <c r="E448" s="243" t="s">
        <v>675</v>
      </c>
      <c r="F448" s="243" t="s">
        <v>677</v>
      </c>
      <c r="G448" s="247"/>
      <c r="H448" s="247"/>
      <c r="I448" s="247"/>
      <c r="J448" s="247"/>
      <c r="K448" s="72"/>
      <c r="L448" s="72"/>
      <c r="M448" s="72"/>
      <c r="N448" s="72"/>
      <c r="O448" s="72"/>
      <c r="P448" s="72"/>
      <c r="Q448" s="72"/>
      <c r="R448" s="72"/>
      <c r="S448" s="72"/>
      <c r="T448" s="72"/>
      <c r="U448" s="72"/>
      <c r="V448" s="72"/>
      <c r="W448" s="72"/>
      <c r="X448" s="72"/>
      <c r="Y448" s="72"/>
      <c r="Z448" s="72"/>
    </row>
    <row r="449" spans="1:26" ht="37.5">
      <c r="A449" s="243" t="s">
        <v>375</v>
      </c>
      <c r="B449" s="243" t="s">
        <v>1195</v>
      </c>
      <c r="C449" s="243" t="s">
        <v>141</v>
      </c>
      <c r="D449" s="244" t="s">
        <v>899</v>
      </c>
      <c r="E449" s="243" t="s">
        <v>659</v>
      </c>
      <c r="F449" s="243" t="s">
        <v>677</v>
      </c>
      <c r="G449" s="247"/>
      <c r="H449" s="249" t="s">
        <v>900</v>
      </c>
      <c r="I449" s="247"/>
      <c r="J449" s="247"/>
      <c r="K449" s="72"/>
      <c r="L449" s="72"/>
      <c r="M449" s="72"/>
      <c r="N449" s="72"/>
      <c r="O449" s="72"/>
      <c r="P449" s="72"/>
      <c r="Q449" s="72"/>
      <c r="R449" s="72"/>
      <c r="S449" s="72"/>
      <c r="T449" s="72"/>
      <c r="U449" s="72"/>
      <c r="V449" s="72"/>
      <c r="W449" s="72"/>
      <c r="X449" s="72"/>
      <c r="Y449" s="72"/>
      <c r="Z449" s="72"/>
    </row>
    <row r="450" spans="1:26" ht="37.5">
      <c r="A450" s="243" t="s">
        <v>375</v>
      </c>
      <c r="B450" s="243" t="s">
        <v>1196</v>
      </c>
      <c r="C450" s="243" t="s">
        <v>129</v>
      </c>
      <c r="D450" s="244" t="s">
        <v>902</v>
      </c>
      <c r="E450" s="243" t="s">
        <v>659</v>
      </c>
      <c r="F450" s="243" t="s">
        <v>677</v>
      </c>
      <c r="G450" s="247"/>
      <c r="H450" s="247"/>
      <c r="I450" s="247"/>
      <c r="J450" s="247"/>
      <c r="K450" s="72"/>
      <c r="L450" s="72"/>
      <c r="M450" s="72"/>
      <c r="N450" s="72"/>
      <c r="O450" s="72"/>
      <c r="P450" s="72"/>
      <c r="Q450" s="72"/>
      <c r="R450" s="72"/>
      <c r="S450" s="72"/>
      <c r="T450" s="72"/>
      <c r="U450" s="72"/>
      <c r="V450" s="72"/>
      <c r="W450" s="72"/>
      <c r="X450" s="72"/>
      <c r="Y450" s="72"/>
      <c r="Z450" s="72"/>
    </row>
    <row r="451" spans="1:26" ht="12.5">
      <c r="A451" s="243" t="s">
        <v>375</v>
      </c>
      <c r="B451" s="243" t="s">
        <v>1197</v>
      </c>
      <c r="C451" s="243" t="s">
        <v>204</v>
      </c>
      <c r="D451" s="244" t="s">
        <v>205</v>
      </c>
      <c r="E451" s="243" t="s">
        <v>659</v>
      </c>
      <c r="F451" s="243" t="s">
        <v>677</v>
      </c>
      <c r="G451" s="247"/>
      <c r="H451" s="247"/>
      <c r="I451" s="247"/>
      <c r="J451" s="247"/>
      <c r="K451" s="72"/>
      <c r="L451" s="72"/>
      <c r="M451" s="72"/>
      <c r="N451" s="72"/>
      <c r="O451" s="72"/>
      <c r="P451" s="72"/>
      <c r="Q451" s="72"/>
      <c r="R451" s="72"/>
      <c r="S451" s="72"/>
      <c r="T451" s="72"/>
      <c r="U451" s="72"/>
      <c r="V451" s="72"/>
      <c r="W451" s="72"/>
      <c r="X451" s="72"/>
      <c r="Y451" s="72"/>
      <c r="Z451" s="72"/>
    </row>
    <row r="452" spans="1:26" ht="12.5">
      <c r="A452" s="243" t="s">
        <v>375</v>
      </c>
      <c r="B452" s="243" t="s">
        <v>1198</v>
      </c>
      <c r="C452" s="243" t="s">
        <v>211</v>
      </c>
      <c r="D452" s="244" t="s">
        <v>212</v>
      </c>
      <c r="E452" s="243" t="s">
        <v>675</v>
      </c>
      <c r="F452" s="243" t="s">
        <v>677</v>
      </c>
      <c r="G452" s="247"/>
      <c r="H452" s="247"/>
      <c r="I452" s="247"/>
      <c r="J452" s="247"/>
      <c r="K452" s="72"/>
      <c r="L452" s="72"/>
      <c r="M452" s="72"/>
      <c r="N452" s="72"/>
      <c r="O452" s="72"/>
      <c r="P452" s="72"/>
      <c r="Q452" s="72"/>
      <c r="R452" s="72"/>
      <c r="S452" s="72"/>
      <c r="T452" s="72"/>
      <c r="U452" s="72"/>
      <c r="V452" s="72"/>
      <c r="W452" s="72"/>
      <c r="X452" s="72"/>
      <c r="Y452" s="72"/>
      <c r="Z452" s="72"/>
    </row>
    <row r="453" spans="1:26" ht="12.5">
      <c r="A453" s="243" t="s">
        <v>375</v>
      </c>
      <c r="B453" s="243" t="s">
        <v>1198</v>
      </c>
      <c r="C453" s="243" t="s">
        <v>211</v>
      </c>
      <c r="D453" s="244" t="s">
        <v>774</v>
      </c>
      <c r="E453" s="243" t="s">
        <v>675</v>
      </c>
      <c r="F453" s="243" t="s">
        <v>677</v>
      </c>
      <c r="G453" s="247"/>
      <c r="H453" s="243"/>
      <c r="I453" s="243"/>
      <c r="J453" s="243"/>
      <c r="K453" s="246"/>
      <c r="L453" s="246"/>
      <c r="M453" s="246"/>
      <c r="N453" s="246"/>
      <c r="O453" s="246"/>
      <c r="P453" s="246"/>
      <c r="Q453" s="246"/>
      <c r="R453" s="246"/>
      <c r="S453" s="246"/>
      <c r="T453" s="246"/>
      <c r="U453" s="246"/>
      <c r="V453" s="246"/>
      <c r="W453" s="246"/>
      <c r="X453" s="246"/>
      <c r="Y453" s="246"/>
      <c r="Z453" s="246"/>
    </row>
    <row r="454" spans="1:26" ht="12.5">
      <c r="A454" s="243" t="s">
        <v>375</v>
      </c>
      <c r="B454" s="243" t="s">
        <v>1199</v>
      </c>
      <c r="C454" s="243" t="s">
        <v>215</v>
      </c>
      <c r="D454" s="244" t="s">
        <v>216</v>
      </c>
      <c r="E454" s="243" t="s">
        <v>775</v>
      </c>
      <c r="F454" s="247" t="s">
        <v>677</v>
      </c>
      <c r="G454" s="247"/>
      <c r="H454" s="247"/>
      <c r="I454" s="247"/>
      <c r="J454" s="247"/>
      <c r="K454" s="72"/>
      <c r="L454" s="72"/>
      <c r="M454" s="72"/>
      <c r="N454" s="72"/>
      <c r="O454" s="72"/>
      <c r="P454" s="72"/>
      <c r="Q454" s="72"/>
      <c r="R454" s="72"/>
      <c r="S454" s="72"/>
      <c r="T454" s="72"/>
      <c r="U454" s="72"/>
      <c r="V454" s="72"/>
      <c r="W454" s="72"/>
      <c r="X454" s="72"/>
      <c r="Y454" s="72"/>
      <c r="Z454" s="72"/>
    </row>
    <row r="455" spans="1:26" ht="12.5">
      <c r="A455" s="243" t="s">
        <v>375</v>
      </c>
      <c r="B455" s="243" t="s">
        <v>1200</v>
      </c>
      <c r="C455" s="243" t="s">
        <v>138</v>
      </c>
      <c r="D455" s="244" t="s">
        <v>139</v>
      </c>
      <c r="E455" s="243" t="s">
        <v>659</v>
      </c>
      <c r="F455" s="243" t="s">
        <v>677</v>
      </c>
      <c r="G455" s="247" t="s">
        <v>776</v>
      </c>
      <c r="H455" s="248" t="s">
        <v>777</v>
      </c>
      <c r="I455" s="243"/>
      <c r="J455" s="247"/>
      <c r="K455" s="72"/>
      <c r="L455" s="72"/>
      <c r="M455" s="72"/>
      <c r="N455" s="72"/>
      <c r="O455" s="72"/>
      <c r="P455" s="72"/>
      <c r="Q455" s="72"/>
      <c r="R455" s="72"/>
      <c r="S455" s="72"/>
      <c r="T455" s="72"/>
      <c r="U455" s="72"/>
      <c r="V455" s="72"/>
      <c r="W455" s="72"/>
      <c r="X455" s="72"/>
      <c r="Y455" s="72"/>
      <c r="Z455" s="72"/>
    </row>
    <row r="456" spans="1:26" ht="25">
      <c r="A456" s="243" t="s">
        <v>375</v>
      </c>
      <c r="B456" s="243" t="s">
        <v>1201</v>
      </c>
      <c r="C456" s="243" t="s">
        <v>690</v>
      </c>
      <c r="D456" s="244" t="s">
        <v>908</v>
      </c>
      <c r="E456" s="243" t="s">
        <v>659</v>
      </c>
      <c r="F456" s="243" t="s">
        <v>677</v>
      </c>
      <c r="G456" s="247" t="s">
        <v>629</v>
      </c>
      <c r="H456" s="247"/>
      <c r="I456" s="243"/>
      <c r="J456" s="247"/>
      <c r="K456" s="72"/>
      <c r="L456" s="72"/>
      <c r="M456" s="72"/>
      <c r="N456" s="72"/>
      <c r="O456" s="72"/>
      <c r="P456" s="72"/>
      <c r="Q456" s="72"/>
      <c r="R456" s="72"/>
      <c r="S456" s="72"/>
      <c r="T456" s="72"/>
      <c r="U456" s="72"/>
      <c r="V456" s="72"/>
      <c r="W456" s="72"/>
      <c r="X456" s="72"/>
      <c r="Y456" s="72"/>
      <c r="Z456" s="72"/>
    </row>
    <row r="457" spans="1:26" ht="25">
      <c r="A457" s="243" t="s">
        <v>375</v>
      </c>
      <c r="B457" s="243" t="s">
        <v>1202</v>
      </c>
      <c r="C457" s="243" t="s">
        <v>262</v>
      </c>
      <c r="D457" s="244" t="s">
        <v>263</v>
      </c>
      <c r="E457" s="243" t="s">
        <v>659</v>
      </c>
      <c r="F457" s="243" t="s">
        <v>677</v>
      </c>
      <c r="G457" s="247" t="s">
        <v>662</v>
      </c>
      <c r="H457" s="247"/>
      <c r="I457" s="243"/>
      <c r="J457" s="247"/>
      <c r="K457" s="72"/>
      <c r="L457" s="72"/>
      <c r="M457" s="72"/>
      <c r="N457" s="72"/>
      <c r="O457" s="72"/>
      <c r="P457" s="72"/>
      <c r="Q457" s="72"/>
      <c r="R457" s="72"/>
      <c r="S457" s="72"/>
      <c r="T457" s="72"/>
      <c r="U457" s="72"/>
      <c r="V457" s="72"/>
      <c r="W457" s="72"/>
      <c r="X457" s="72"/>
      <c r="Y457" s="72"/>
      <c r="Z457" s="72"/>
    </row>
    <row r="458" spans="1:26" ht="25">
      <c r="A458" s="243" t="s">
        <v>375</v>
      </c>
      <c r="B458" s="243" t="s">
        <v>1203</v>
      </c>
      <c r="C458" s="243" t="s">
        <v>296</v>
      </c>
      <c r="D458" s="244" t="s">
        <v>395</v>
      </c>
      <c r="E458" s="243" t="s">
        <v>663</v>
      </c>
      <c r="F458" s="243" t="s">
        <v>672</v>
      </c>
      <c r="G458" s="243"/>
      <c r="H458" s="243"/>
      <c r="I458" s="243"/>
      <c r="J458" s="247"/>
      <c r="K458" s="72"/>
      <c r="L458" s="72"/>
      <c r="M458" s="72"/>
      <c r="N458" s="72"/>
      <c r="O458" s="72"/>
      <c r="P458" s="72"/>
      <c r="Q458" s="72"/>
      <c r="R458" s="72"/>
      <c r="S458" s="72"/>
      <c r="T458" s="72"/>
      <c r="U458" s="72"/>
      <c r="V458" s="72"/>
      <c r="W458" s="72"/>
      <c r="X458" s="72"/>
      <c r="Y458" s="72"/>
      <c r="Z458" s="72"/>
    </row>
    <row r="459" spans="1:26" ht="62.5">
      <c r="A459" s="243"/>
      <c r="B459" s="243" t="s">
        <v>1203</v>
      </c>
      <c r="C459" s="243" t="s">
        <v>791</v>
      </c>
      <c r="D459" s="244" t="s">
        <v>792</v>
      </c>
      <c r="E459" s="243" t="s">
        <v>675</v>
      </c>
      <c r="F459" s="243"/>
      <c r="G459" s="247"/>
      <c r="H459" s="247"/>
      <c r="I459" s="247"/>
      <c r="J459" s="247"/>
      <c r="K459" s="72"/>
      <c r="L459" s="72"/>
      <c r="M459" s="72"/>
      <c r="N459" s="72"/>
      <c r="O459" s="72"/>
      <c r="P459" s="72"/>
      <c r="Q459" s="72"/>
      <c r="R459" s="72"/>
      <c r="S459" s="72"/>
      <c r="T459" s="72"/>
      <c r="U459" s="72"/>
      <c r="V459" s="72"/>
      <c r="W459" s="72"/>
      <c r="X459" s="72"/>
      <c r="Y459" s="72"/>
      <c r="Z459" s="72"/>
    </row>
    <row r="460" spans="1:26" ht="37.5">
      <c r="A460" s="243" t="s">
        <v>375</v>
      </c>
      <c r="B460" s="243" t="s">
        <v>1204</v>
      </c>
      <c r="C460" s="243" t="s">
        <v>129</v>
      </c>
      <c r="D460" s="244" t="s">
        <v>225</v>
      </c>
      <c r="E460" s="243" t="s">
        <v>685</v>
      </c>
      <c r="F460" s="243" t="s">
        <v>660</v>
      </c>
      <c r="G460" s="247"/>
      <c r="H460" s="247"/>
      <c r="I460" s="247"/>
      <c r="J460" s="247"/>
      <c r="K460" s="72"/>
      <c r="L460" s="72"/>
      <c r="M460" s="72"/>
      <c r="N460" s="72"/>
      <c r="O460" s="72"/>
      <c r="P460" s="72"/>
      <c r="Q460" s="72"/>
      <c r="R460" s="72"/>
      <c r="S460" s="72"/>
      <c r="T460" s="72"/>
      <c r="U460" s="72"/>
      <c r="V460" s="72"/>
      <c r="W460" s="72"/>
      <c r="X460" s="72"/>
      <c r="Y460" s="72"/>
      <c r="Z460" s="72"/>
    </row>
    <row r="461" spans="1:26" ht="25">
      <c r="A461" s="243" t="s">
        <v>375</v>
      </c>
      <c r="B461" s="243" t="s">
        <v>1205</v>
      </c>
      <c r="C461" s="243" t="s">
        <v>229</v>
      </c>
      <c r="D461" s="244" t="s">
        <v>230</v>
      </c>
      <c r="E461" s="243" t="s">
        <v>659</v>
      </c>
      <c r="F461" s="243" t="s">
        <v>677</v>
      </c>
      <c r="G461" s="247"/>
      <c r="H461" s="249" t="s">
        <v>795</v>
      </c>
      <c r="I461" s="247"/>
      <c r="J461" s="247"/>
      <c r="K461" s="72"/>
      <c r="L461" s="72"/>
      <c r="M461" s="72"/>
      <c r="N461" s="72"/>
      <c r="O461" s="72"/>
      <c r="P461" s="72"/>
      <c r="Q461" s="72"/>
      <c r="R461" s="72"/>
      <c r="S461" s="72"/>
      <c r="T461" s="72"/>
      <c r="U461" s="72"/>
      <c r="V461" s="72"/>
      <c r="W461" s="72"/>
      <c r="X461" s="72"/>
      <c r="Y461" s="72"/>
      <c r="Z461" s="72"/>
    </row>
    <row r="462" spans="1:26" ht="12.5">
      <c r="A462" s="243" t="s">
        <v>375</v>
      </c>
      <c r="B462" s="243" t="s">
        <v>1206</v>
      </c>
      <c r="C462" s="243" t="s">
        <v>243</v>
      </c>
      <c r="D462" s="244" t="s">
        <v>797</v>
      </c>
      <c r="E462" s="243" t="s">
        <v>659</v>
      </c>
      <c r="F462" s="243" t="s">
        <v>677</v>
      </c>
      <c r="G462" s="247"/>
      <c r="H462" s="247"/>
      <c r="I462" s="247"/>
      <c r="J462" s="247"/>
      <c r="K462" s="72"/>
      <c r="L462" s="72"/>
      <c r="M462" s="72"/>
      <c r="N462" s="72"/>
      <c r="O462" s="72"/>
      <c r="P462" s="72"/>
      <c r="Q462" s="72"/>
      <c r="R462" s="72"/>
      <c r="S462" s="72"/>
      <c r="T462" s="72"/>
      <c r="U462" s="72"/>
      <c r="V462" s="72"/>
      <c r="W462" s="72"/>
      <c r="X462" s="72"/>
      <c r="Y462" s="72"/>
      <c r="Z462" s="72"/>
    </row>
    <row r="463" spans="1:26" ht="62.5">
      <c r="A463" s="243" t="s">
        <v>375</v>
      </c>
      <c r="B463" s="243" t="s">
        <v>1207</v>
      </c>
      <c r="C463" s="243" t="s">
        <v>57</v>
      </c>
      <c r="D463" s="244" t="s">
        <v>302</v>
      </c>
      <c r="E463" s="243" t="s">
        <v>659</v>
      </c>
      <c r="F463" s="243" t="s">
        <v>677</v>
      </c>
      <c r="G463" s="247"/>
      <c r="H463" s="247"/>
      <c r="I463" s="247"/>
      <c r="J463" s="247"/>
      <c r="K463" s="72"/>
      <c r="L463" s="72"/>
      <c r="M463" s="72"/>
      <c r="N463" s="72"/>
      <c r="O463" s="72"/>
      <c r="P463" s="72"/>
      <c r="Q463" s="72"/>
      <c r="R463" s="72"/>
      <c r="S463" s="72"/>
      <c r="T463" s="72"/>
      <c r="U463" s="72"/>
      <c r="V463" s="72"/>
      <c r="W463" s="72"/>
      <c r="X463" s="72"/>
      <c r="Y463" s="72"/>
      <c r="Z463" s="72"/>
    </row>
    <row r="464" spans="1:26" ht="37.5">
      <c r="A464" s="243" t="s">
        <v>375</v>
      </c>
      <c r="B464" s="243" t="s">
        <v>1208</v>
      </c>
      <c r="C464" s="243" t="s">
        <v>299</v>
      </c>
      <c r="D464" s="244" t="s">
        <v>300</v>
      </c>
      <c r="E464" s="243" t="s">
        <v>659</v>
      </c>
      <c r="F464" s="243" t="s">
        <v>677</v>
      </c>
      <c r="G464" s="243" t="s">
        <v>629</v>
      </c>
      <c r="H464" s="247"/>
      <c r="I464" s="247"/>
      <c r="J464" s="247"/>
      <c r="K464" s="72"/>
      <c r="L464" s="72"/>
      <c r="M464" s="72"/>
      <c r="N464" s="72"/>
      <c r="O464" s="72"/>
      <c r="P464" s="72"/>
      <c r="Q464" s="72"/>
      <c r="R464" s="72"/>
      <c r="S464" s="72"/>
      <c r="T464" s="72"/>
      <c r="U464" s="72"/>
      <c r="V464" s="72"/>
      <c r="W464" s="72"/>
      <c r="X464" s="72"/>
      <c r="Y464" s="72"/>
      <c r="Z464" s="72"/>
    </row>
    <row r="465" spans="1:26" ht="37.5">
      <c r="A465" s="243" t="s">
        <v>375</v>
      </c>
      <c r="B465" s="243" t="s">
        <v>1209</v>
      </c>
      <c r="C465" s="243" t="s">
        <v>801</v>
      </c>
      <c r="D465" s="244" t="s">
        <v>802</v>
      </c>
      <c r="E465" s="243" t="s">
        <v>659</v>
      </c>
      <c r="F465" s="243" t="s">
        <v>677</v>
      </c>
      <c r="G465" s="247" t="s">
        <v>662</v>
      </c>
      <c r="H465" s="247"/>
      <c r="I465" s="247"/>
      <c r="J465" s="247"/>
      <c r="K465" s="72"/>
      <c r="L465" s="72"/>
      <c r="M465" s="72"/>
      <c r="N465" s="72"/>
      <c r="O465" s="72"/>
      <c r="P465" s="72"/>
      <c r="Q465" s="72"/>
      <c r="R465" s="72"/>
      <c r="S465" s="72"/>
      <c r="T465" s="72"/>
      <c r="U465" s="72"/>
      <c r="V465" s="72"/>
      <c r="W465" s="72"/>
      <c r="X465" s="72"/>
      <c r="Y465" s="72"/>
      <c r="Z465" s="72"/>
    </row>
    <row r="466" spans="1:26" ht="12.5">
      <c r="A466" s="243" t="s">
        <v>375</v>
      </c>
      <c r="B466" s="243" t="s">
        <v>1210</v>
      </c>
      <c r="C466" s="243" t="s">
        <v>273</v>
      </c>
      <c r="D466" s="244" t="s">
        <v>804</v>
      </c>
      <c r="E466" s="243" t="s">
        <v>659</v>
      </c>
      <c r="F466" s="243" t="s">
        <v>677</v>
      </c>
      <c r="G466" s="247" t="s">
        <v>662</v>
      </c>
      <c r="H466" s="247"/>
      <c r="I466" s="247"/>
      <c r="J466" s="247"/>
      <c r="K466" s="72"/>
      <c r="L466" s="72"/>
      <c r="M466" s="72"/>
      <c r="N466" s="72"/>
      <c r="O466" s="72"/>
      <c r="P466" s="72"/>
      <c r="Q466" s="72"/>
      <c r="R466" s="72"/>
      <c r="S466" s="72"/>
      <c r="T466" s="72"/>
      <c r="U466" s="72"/>
      <c r="V466" s="72"/>
      <c r="W466" s="72"/>
      <c r="X466" s="72"/>
      <c r="Y466" s="72"/>
      <c r="Z466" s="72"/>
    </row>
    <row r="467" spans="1:26" ht="50">
      <c r="A467" s="243" t="s">
        <v>375</v>
      </c>
      <c r="B467" s="243" t="s">
        <v>1211</v>
      </c>
      <c r="C467" s="243" t="s">
        <v>806</v>
      </c>
      <c r="D467" s="244" t="s">
        <v>807</v>
      </c>
      <c r="E467" s="243" t="s">
        <v>659</v>
      </c>
      <c r="F467" s="243" t="s">
        <v>677</v>
      </c>
      <c r="G467" s="247"/>
      <c r="H467" s="249" t="s">
        <v>808</v>
      </c>
      <c r="I467" s="247"/>
      <c r="J467" s="247"/>
      <c r="K467" s="72"/>
      <c r="L467" s="72"/>
      <c r="M467" s="72"/>
      <c r="N467" s="72"/>
      <c r="O467" s="72"/>
      <c r="P467" s="72"/>
      <c r="Q467" s="72"/>
      <c r="R467" s="72"/>
      <c r="S467" s="72"/>
      <c r="T467" s="72"/>
      <c r="U467" s="72"/>
      <c r="V467" s="72"/>
      <c r="W467" s="72"/>
      <c r="X467" s="72"/>
      <c r="Y467" s="72"/>
      <c r="Z467" s="72"/>
    </row>
    <row r="468" spans="1:26" ht="62.5">
      <c r="A468" s="243" t="s">
        <v>375</v>
      </c>
      <c r="B468" s="243" t="s">
        <v>1212</v>
      </c>
      <c r="C468" s="243" t="s">
        <v>810</v>
      </c>
      <c r="D468" s="244" t="s">
        <v>811</v>
      </c>
      <c r="E468" s="243" t="s">
        <v>659</v>
      </c>
      <c r="F468" s="243" t="s">
        <v>677</v>
      </c>
      <c r="G468" s="247"/>
      <c r="H468" s="252" t="s">
        <v>812</v>
      </c>
      <c r="I468" s="247"/>
      <c r="J468" s="247"/>
      <c r="K468" s="72"/>
      <c r="L468" s="72"/>
      <c r="M468" s="72"/>
      <c r="N468" s="72"/>
      <c r="O468" s="72"/>
      <c r="P468" s="72"/>
      <c r="Q468" s="72"/>
      <c r="R468" s="72"/>
      <c r="S468" s="72"/>
      <c r="T468" s="72"/>
      <c r="U468" s="72"/>
      <c r="V468" s="72"/>
      <c r="W468" s="72"/>
      <c r="X468" s="72"/>
      <c r="Y468" s="72"/>
      <c r="Z468" s="72"/>
    </row>
    <row r="469" spans="1:26" ht="25">
      <c r="A469" s="243" t="s">
        <v>375</v>
      </c>
      <c r="B469" s="243" t="s">
        <v>398</v>
      </c>
      <c r="C469" s="243" t="s">
        <v>399</v>
      </c>
      <c r="D469" s="244" t="s">
        <v>400</v>
      </c>
      <c r="E469" s="243" t="s">
        <v>675</v>
      </c>
      <c r="F469" s="243" t="s">
        <v>677</v>
      </c>
      <c r="G469" s="247"/>
      <c r="H469" s="243"/>
      <c r="I469" s="247"/>
      <c r="J469" s="247"/>
      <c r="K469" s="72"/>
      <c r="L469" s="72"/>
      <c r="M469" s="72"/>
      <c r="N469" s="72"/>
      <c r="O469" s="72"/>
      <c r="P469" s="72"/>
      <c r="Q469" s="72"/>
      <c r="R469" s="72"/>
      <c r="S469" s="72"/>
      <c r="T469" s="72"/>
      <c r="U469" s="72"/>
      <c r="V469" s="72"/>
      <c r="W469" s="72"/>
      <c r="X469" s="72"/>
      <c r="Y469" s="72"/>
      <c r="Z469" s="72"/>
    </row>
    <row r="470" spans="1:26" ht="25">
      <c r="A470" s="243" t="s">
        <v>375</v>
      </c>
      <c r="B470" s="243" t="s">
        <v>398</v>
      </c>
      <c r="C470" s="243" t="s">
        <v>399</v>
      </c>
      <c r="D470" s="244" t="s">
        <v>1213</v>
      </c>
      <c r="E470" s="243" t="s">
        <v>675</v>
      </c>
      <c r="F470" s="243" t="s">
        <v>677</v>
      </c>
      <c r="G470" s="247"/>
      <c r="H470" s="247"/>
      <c r="I470" s="247"/>
      <c r="J470" s="247"/>
      <c r="K470" s="72"/>
      <c r="L470" s="72"/>
      <c r="M470" s="72"/>
      <c r="N470" s="72"/>
      <c r="O470" s="72"/>
      <c r="P470" s="72"/>
      <c r="Q470" s="72"/>
      <c r="R470" s="72"/>
      <c r="S470" s="72"/>
      <c r="T470" s="72"/>
      <c r="U470" s="72"/>
      <c r="V470" s="72"/>
      <c r="W470" s="72"/>
      <c r="X470" s="72"/>
      <c r="Y470" s="72"/>
      <c r="Z470" s="72"/>
    </row>
    <row r="471" spans="1:26" ht="12.5">
      <c r="A471" s="243" t="s">
        <v>375</v>
      </c>
      <c r="B471" s="243" t="s">
        <v>1214</v>
      </c>
      <c r="C471" s="243" t="s">
        <v>201</v>
      </c>
      <c r="D471" s="244" t="s">
        <v>202</v>
      </c>
      <c r="E471" s="243" t="s">
        <v>663</v>
      </c>
      <c r="F471" s="243" t="s">
        <v>672</v>
      </c>
      <c r="G471" s="247"/>
      <c r="H471" s="247"/>
      <c r="I471" s="247"/>
      <c r="J471" s="247"/>
      <c r="K471" s="72"/>
      <c r="L471" s="72"/>
      <c r="M471" s="72"/>
      <c r="N471" s="72"/>
      <c r="O471" s="72"/>
      <c r="P471" s="72"/>
      <c r="Q471" s="72"/>
      <c r="R471" s="72"/>
      <c r="S471" s="72"/>
      <c r="T471" s="72"/>
      <c r="U471" s="72"/>
      <c r="V471" s="72"/>
      <c r="W471" s="72"/>
      <c r="X471" s="72"/>
      <c r="Y471" s="72"/>
      <c r="Z471" s="72"/>
    </row>
    <row r="472" spans="1:26" ht="125">
      <c r="A472" s="243"/>
      <c r="B472" s="243" t="s">
        <v>1214</v>
      </c>
      <c r="C472" s="243" t="s">
        <v>1215</v>
      </c>
      <c r="D472" s="244" t="s">
        <v>1216</v>
      </c>
      <c r="E472" s="243" t="s">
        <v>675</v>
      </c>
      <c r="F472" s="243"/>
      <c r="G472" s="243"/>
      <c r="H472" s="243"/>
      <c r="I472" s="247"/>
      <c r="J472" s="247"/>
      <c r="K472" s="72"/>
      <c r="L472" s="72"/>
      <c r="M472" s="72"/>
      <c r="N472" s="72"/>
      <c r="O472" s="72"/>
      <c r="P472" s="72"/>
      <c r="Q472" s="72"/>
      <c r="R472" s="72"/>
      <c r="S472" s="72"/>
      <c r="T472" s="72"/>
      <c r="U472" s="72"/>
      <c r="V472" s="72"/>
      <c r="W472" s="72"/>
      <c r="X472" s="72"/>
      <c r="Y472" s="72"/>
      <c r="Z472" s="72"/>
    </row>
    <row r="473" spans="1:26" ht="37.5">
      <c r="A473" s="243" t="s">
        <v>375</v>
      </c>
      <c r="B473" s="243" t="s">
        <v>1217</v>
      </c>
      <c r="C473" s="243" t="s">
        <v>129</v>
      </c>
      <c r="D473" s="244" t="s">
        <v>136</v>
      </c>
      <c r="E473" s="243" t="s">
        <v>685</v>
      </c>
      <c r="F473" s="243" t="s">
        <v>660</v>
      </c>
      <c r="G473" s="247"/>
      <c r="H473" s="247"/>
      <c r="I473" s="247"/>
      <c r="J473" s="247"/>
      <c r="K473" s="72"/>
      <c r="L473" s="72"/>
      <c r="M473" s="72"/>
      <c r="N473" s="72"/>
      <c r="O473" s="72"/>
      <c r="P473" s="72"/>
      <c r="Q473" s="72"/>
      <c r="R473" s="72"/>
      <c r="S473" s="72"/>
      <c r="T473" s="72"/>
      <c r="U473" s="72"/>
      <c r="V473" s="72"/>
      <c r="W473" s="72"/>
      <c r="X473" s="72"/>
      <c r="Y473" s="72"/>
      <c r="Z473" s="72"/>
    </row>
    <row r="474" spans="1:26" ht="50">
      <c r="A474" s="243" t="s">
        <v>375</v>
      </c>
      <c r="B474" s="243" t="s">
        <v>1218</v>
      </c>
      <c r="C474" s="243" t="s">
        <v>1219</v>
      </c>
      <c r="D474" s="244" t="s">
        <v>1220</v>
      </c>
      <c r="E474" s="243" t="s">
        <v>659</v>
      </c>
      <c r="F474" s="243" t="s">
        <v>677</v>
      </c>
      <c r="G474" s="247" t="s">
        <v>629</v>
      </c>
      <c r="H474" s="247"/>
      <c r="I474" s="247"/>
      <c r="J474" s="247"/>
      <c r="K474" s="72"/>
      <c r="L474" s="72"/>
      <c r="M474" s="72"/>
      <c r="N474" s="72"/>
      <c r="O474" s="72"/>
      <c r="P474" s="72"/>
      <c r="Q474" s="72"/>
      <c r="R474" s="72"/>
      <c r="S474" s="72"/>
      <c r="T474" s="72"/>
      <c r="U474" s="72"/>
      <c r="V474" s="72"/>
      <c r="W474" s="72"/>
      <c r="X474" s="72"/>
      <c r="Y474" s="72"/>
      <c r="Z474" s="72"/>
    </row>
    <row r="475" spans="1:26" ht="12.5">
      <c r="A475" s="243" t="s">
        <v>375</v>
      </c>
      <c r="B475" s="243" t="s">
        <v>1221</v>
      </c>
      <c r="C475" s="243" t="s">
        <v>183</v>
      </c>
      <c r="D475" s="244" t="s">
        <v>184</v>
      </c>
      <c r="E475" s="243" t="s">
        <v>659</v>
      </c>
      <c r="F475" s="243" t="s">
        <v>677</v>
      </c>
      <c r="G475" s="247" t="s">
        <v>662</v>
      </c>
      <c r="H475" s="247"/>
      <c r="I475" s="247"/>
      <c r="J475" s="247"/>
      <c r="K475" s="72"/>
      <c r="L475" s="72"/>
      <c r="M475" s="72"/>
      <c r="N475" s="72"/>
      <c r="O475" s="72"/>
      <c r="P475" s="72"/>
      <c r="Q475" s="72"/>
      <c r="R475" s="72"/>
      <c r="S475" s="72"/>
      <c r="T475" s="72"/>
      <c r="U475" s="72"/>
      <c r="V475" s="72"/>
      <c r="W475" s="72"/>
      <c r="X475" s="72"/>
      <c r="Y475" s="72"/>
      <c r="Z475" s="72"/>
    </row>
    <row r="476" spans="1:26" ht="12.5">
      <c r="A476" s="243" t="s">
        <v>375</v>
      </c>
      <c r="B476" s="243" t="s">
        <v>1222</v>
      </c>
      <c r="C476" s="243" t="s">
        <v>211</v>
      </c>
      <c r="D476" s="244" t="s">
        <v>1223</v>
      </c>
      <c r="E476" s="243" t="s">
        <v>675</v>
      </c>
      <c r="F476" s="243" t="s">
        <v>677</v>
      </c>
      <c r="G476" s="247"/>
      <c r="H476" s="247"/>
      <c r="I476" s="247"/>
      <c r="J476" s="247"/>
      <c r="K476" s="72"/>
      <c r="L476" s="72"/>
      <c r="M476" s="72"/>
      <c r="N476" s="72"/>
      <c r="O476" s="72"/>
      <c r="P476" s="72"/>
      <c r="Q476" s="72"/>
      <c r="R476" s="72"/>
      <c r="S476" s="72"/>
      <c r="T476" s="72"/>
      <c r="U476" s="72"/>
      <c r="V476" s="72"/>
      <c r="W476" s="72"/>
      <c r="X476" s="72"/>
      <c r="Y476" s="72"/>
      <c r="Z476" s="72"/>
    </row>
    <row r="477" spans="1:26" ht="12.5">
      <c r="A477" s="243" t="s">
        <v>375</v>
      </c>
      <c r="B477" s="243" t="s">
        <v>1222</v>
      </c>
      <c r="C477" s="243" t="s">
        <v>211</v>
      </c>
      <c r="D477" s="244" t="s">
        <v>774</v>
      </c>
      <c r="E477" s="243" t="s">
        <v>675</v>
      </c>
      <c r="F477" s="243" t="s">
        <v>677</v>
      </c>
      <c r="G477" s="247"/>
      <c r="H477" s="247"/>
      <c r="I477" s="247"/>
      <c r="J477" s="247"/>
      <c r="K477" s="72"/>
      <c r="L477" s="72"/>
      <c r="M477" s="72"/>
      <c r="N477" s="72"/>
      <c r="O477" s="72"/>
      <c r="P477" s="72"/>
      <c r="Q477" s="72"/>
      <c r="R477" s="72"/>
      <c r="S477" s="72"/>
      <c r="T477" s="72"/>
      <c r="U477" s="72"/>
      <c r="V477" s="72"/>
      <c r="W477" s="72"/>
      <c r="X477" s="72"/>
      <c r="Y477" s="72"/>
      <c r="Z477" s="72"/>
    </row>
    <row r="478" spans="1:26" ht="12.5">
      <c r="A478" s="243" t="s">
        <v>375</v>
      </c>
      <c r="B478" s="243" t="s">
        <v>1224</v>
      </c>
      <c r="C478" s="243" t="s">
        <v>215</v>
      </c>
      <c r="D478" s="244" t="s">
        <v>216</v>
      </c>
      <c r="E478" s="243" t="s">
        <v>775</v>
      </c>
      <c r="F478" s="243" t="s">
        <v>677</v>
      </c>
      <c r="G478" s="247"/>
      <c r="H478" s="247"/>
      <c r="I478" s="247"/>
      <c r="J478" s="247"/>
      <c r="K478" s="72"/>
      <c r="L478" s="72"/>
      <c r="M478" s="72"/>
      <c r="N478" s="72"/>
      <c r="O478" s="72"/>
      <c r="P478" s="72"/>
      <c r="Q478" s="72"/>
      <c r="R478" s="72"/>
      <c r="S478" s="72"/>
      <c r="T478" s="72"/>
      <c r="U478" s="72"/>
      <c r="V478" s="72"/>
      <c r="W478" s="72"/>
      <c r="X478" s="72"/>
      <c r="Y478" s="72"/>
      <c r="Z478" s="72"/>
    </row>
    <row r="479" spans="1:26" ht="12.5">
      <c r="A479" s="243" t="s">
        <v>375</v>
      </c>
      <c r="B479" s="243" t="s">
        <v>1225</v>
      </c>
      <c r="C479" s="243" t="s">
        <v>138</v>
      </c>
      <c r="D479" s="244" t="s">
        <v>139</v>
      </c>
      <c r="E479" s="243" t="s">
        <v>659</v>
      </c>
      <c r="F479" s="243" t="s">
        <v>677</v>
      </c>
      <c r="G479" s="247" t="s">
        <v>776</v>
      </c>
      <c r="H479" s="248" t="s">
        <v>777</v>
      </c>
      <c r="I479" s="243"/>
      <c r="J479" s="243"/>
      <c r="K479" s="246"/>
      <c r="L479" s="246"/>
      <c r="M479" s="246"/>
      <c r="N479" s="246"/>
      <c r="O479" s="246"/>
      <c r="P479" s="246"/>
      <c r="Q479" s="246"/>
      <c r="R479" s="246"/>
      <c r="S479" s="246"/>
      <c r="T479" s="246"/>
      <c r="U479" s="246"/>
      <c r="V479" s="246"/>
      <c r="W479" s="246"/>
      <c r="X479" s="246"/>
      <c r="Y479" s="246"/>
      <c r="Z479" s="246"/>
    </row>
    <row r="480" spans="1:26" ht="25">
      <c r="A480" s="243" t="s">
        <v>375</v>
      </c>
      <c r="B480" s="243" t="s">
        <v>1226</v>
      </c>
      <c r="C480" s="243" t="s">
        <v>1227</v>
      </c>
      <c r="D480" s="244" t="s">
        <v>1228</v>
      </c>
      <c r="E480" s="243" t="s">
        <v>675</v>
      </c>
      <c r="F480" s="247" t="s">
        <v>677</v>
      </c>
      <c r="G480" s="247"/>
      <c r="H480" s="247"/>
      <c r="I480" s="247"/>
      <c r="J480" s="247"/>
      <c r="K480" s="72"/>
      <c r="L480" s="72"/>
      <c r="M480" s="72"/>
      <c r="N480" s="72"/>
      <c r="O480" s="72"/>
      <c r="P480" s="72"/>
      <c r="Q480" s="72"/>
      <c r="R480" s="72"/>
      <c r="S480" s="72"/>
      <c r="T480" s="72"/>
      <c r="U480" s="72"/>
      <c r="V480" s="72"/>
      <c r="W480" s="72"/>
      <c r="X480" s="72"/>
      <c r="Y480" s="72"/>
      <c r="Z480" s="72"/>
    </row>
    <row r="481" spans="1:26" ht="25">
      <c r="A481" s="243" t="s">
        <v>375</v>
      </c>
      <c r="B481" s="243" t="s">
        <v>1226</v>
      </c>
      <c r="C481" s="243" t="s">
        <v>735</v>
      </c>
      <c r="D481" s="244" t="s">
        <v>736</v>
      </c>
      <c r="E481" s="243" t="s">
        <v>675</v>
      </c>
      <c r="F481" s="243" t="s">
        <v>677</v>
      </c>
      <c r="G481" s="247"/>
      <c r="H481" s="243"/>
      <c r="I481" s="243"/>
      <c r="J481" s="247"/>
      <c r="K481" s="72"/>
      <c r="L481" s="72"/>
      <c r="M481" s="72"/>
      <c r="N481" s="72"/>
      <c r="O481" s="72"/>
      <c r="P481" s="72"/>
      <c r="Q481" s="72"/>
      <c r="R481" s="72"/>
      <c r="S481" s="72"/>
      <c r="T481" s="72"/>
      <c r="U481" s="72"/>
      <c r="V481" s="72"/>
      <c r="W481" s="72"/>
      <c r="X481" s="72"/>
      <c r="Y481" s="72"/>
      <c r="Z481" s="72"/>
    </row>
    <row r="482" spans="1:26" ht="25">
      <c r="A482" s="243" t="s">
        <v>375</v>
      </c>
      <c r="B482" s="243" t="s">
        <v>1229</v>
      </c>
      <c r="C482" s="243" t="s">
        <v>151</v>
      </c>
      <c r="D482" s="244" t="s">
        <v>152</v>
      </c>
      <c r="E482" s="243" t="s">
        <v>659</v>
      </c>
      <c r="F482" s="243" t="s">
        <v>677</v>
      </c>
      <c r="G482" s="247"/>
      <c r="H482" s="247"/>
      <c r="I482" s="243"/>
      <c r="J482" s="247"/>
      <c r="K482" s="72"/>
      <c r="L482" s="72"/>
      <c r="M482" s="72"/>
      <c r="N482" s="72"/>
      <c r="O482" s="72"/>
      <c r="P482" s="72"/>
      <c r="Q482" s="72"/>
      <c r="R482" s="72"/>
      <c r="S482" s="72"/>
      <c r="T482" s="72"/>
      <c r="U482" s="72"/>
      <c r="V482" s="72"/>
      <c r="W482" s="72"/>
      <c r="X482" s="72"/>
      <c r="Y482" s="72"/>
      <c r="Z482" s="72"/>
    </row>
    <row r="483" spans="1:26" ht="25">
      <c r="A483" s="243" t="s">
        <v>375</v>
      </c>
      <c r="B483" s="243" t="s">
        <v>1230</v>
      </c>
      <c r="C483" s="243" t="s">
        <v>133</v>
      </c>
      <c r="D483" s="244" t="s">
        <v>134</v>
      </c>
      <c r="E483" s="243" t="s">
        <v>685</v>
      </c>
      <c r="F483" s="243" t="s">
        <v>677</v>
      </c>
      <c r="G483" s="247"/>
      <c r="H483" s="247"/>
      <c r="I483" s="243"/>
      <c r="J483" s="247"/>
      <c r="K483" s="72"/>
      <c r="L483" s="72"/>
      <c r="M483" s="72"/>
      <c r="N483" s="72"/>
      <c r="O483" s="72"/>
      <c r="P483" s="72"/>
      <c r="Q483" s="72"/>
      <c r="R483" s="72"/>
      <c r="S483" s="72"/>
      <c r="T483" s="72"/>
      <c r="U483" s="72"/>
      <c r="V483" s="72"/>
      <c r="W483" s="72"/>
      <c r="X483" s="72"/>
      <c r="Y483" s="72"/>
      <c r="Z483" s="72"/>
    </row>
    <row r="484" spans="1:26" ht="50">
      <c r="A484" s="243" t="s">
        <v>375</v>
      </c>
      <c r="B484" s="243" t="s">
        <v>1231</v>
      </c>
      <c r="C484" s="243" t="s">
        <v>198</v>
      </c>
      <c r="D484" s="244" t="s">
        <v>738</v>
      </c>
      <c r="E484" s="243" t="s">
        <v>675</v>
      </c>
      <c r="F484" s="243" t="s">
        <v>677</v>
      </c>
      <c r="G484" s="243"/>
      <c r="H484" s="250" t="s">
        <v>661</v>
      </c>
      <c r="I484" s="254">
        <v>1.1000000000000001</v>
      </c>
      <c r="J484" s="252" t="s">
        <v>739</v>
      </c>
      <c r="K484" s="72"/>
      <c r="L484" s="72"/>
      <c r="M484" s="72"/>
      <c r="N484" s="72"/>
      <c r="O484" s="72"/>
      <c r="P484" s="72"/>
      <c r="Q484" s="72"/>
      <c r="R484" s="72"/>
      <c r="S484" s="72"/>
      <c r="T484" s="72"/>
      <c r="U484" s="72"/>
      <c r="V484" s="72"/>
      <c r="W484" s="72"/>
      <c r="X484" s="72"/>
      <c r="Y484" s="72"/>
      <c r="Z484" s="72"/>
    </row>
    <row r="485" spans="1:26" ht="12.5">
      <c r="A485" s="243" t="s">
        <v>375</v>
      </c>
      <c r="B485" s="243" t="s">
        <v>1231</v>
      </c>
      <c r="C485" s="243" t="s">
        <v>680</v>
      </c>
      <c r="D485" s="244" t="s">
        <v>681</v>
      </c>
      <c r="E485" s="243" t="s">
        <v>675</v>
      </c>
      <c r="F485" s="243" t="s">
        <v>677</v>
      </c>
      <c r="G485" s="247"/>
      <c r="H485" s="247"/>
      <c r="I485" s="251">
        <v>1.1000000000000001</v>
      </c>
      <c r="J485" s="247"/>
      <c r="K485" s="72"/>
      <c r="L485" s="72"/>
      <c r="M485" s="72"/>
      <c r="N485" s="72"/>
      <c r="O485" s="72"/>
      <c r="P485" s="72"/>
      <c r="Q485" s="72"/>
      <c r="R485" s="72"/>
      <c r="S485" s="72"/>
      <c r="T485" s="72"/>
      <c r="U485" s="72"/>
      <c r="V485" s="72"/>
      <c r="W485" s="72"/>
      <c r="X485" s="72"/>
      <c r="Y485" s="72"/>
      <c r="Z485" s="72"/>
    </row>
    <row r="486" spans="1:26" ht="62.5">
      <c r="A486" s="243" t="s">
        <v>375</v>
      </c>
      <c r="B486" s="243" t="s">
        <v>1232</v>
      </c>
      <c r="C486" s="243" t="s">
        <v>141</v>
      </c>
      <c r="D486" s="244" t="s">
        <v>167</v>
      </c>
      <c r="E486" s="243" t="s">
        <v>659</v>
      </c>
      <c r="F486" s="243" t="s">
        <v>677</v>
      </c>
      <c r="G486" s="247"/>
      <c r="H486" s="253" t="s">
        <v>683</v>
      </c>
      <c r="I486" s="251">
        <v>1.1000000000000001</v>
      </c>
      <c r="J486" s="247"/>
      <c r="K486" s="72"/>
      <c r="L486" s="72"/>
      <c r="M486" s="72"/>
      <c r="N486" s="72"/>
      <c r="O486" s="72"/>
      <c r="P486" s="72"/>
      <c r="Q486" s="72"/>
      <c r="R486" s="72"/>
      <c r="S486" s="72"/>
      <c r="T486" s="72"/>
      <c r="U486" s="72"/>
      <c r="V486" s="72"/>
      <c r="W486" s="72"/>
      <c r="X486" s="72"/>
      <c r="Y486" s="72"/>
      <c r="Z486" s="72"/>
    </row>
    <row r="487" spans="1:26" ht="12.5">
      <c r="A487" s="243" t="s">
        <v>375</v>
      </c>
      <c r="B487" s="243" t="s">
        <v>1233</v>
      </c>
      <c r="C487" s="243" t="s">
        <v>129</v>
      </c>
      <c r="D487" s="244" t="s">
        <v>208</v>
      </c>
      <c r="E487" s="243" t="s">
        <v>685</v>
      </c>
      <c r="F487" s="243" t="s">
        <v>677</v>
      </c>
      <c r="G487" s="247"/>
      <c r="H487" s="247"/>
      <c r="I487" s="251">
        <v>1.1000000000000001</v>
      </c>
      <c r="J487" s="247"/>
      <c r="K487" s="72"/>
      <c r="L487" s="72"/>
      <c r="M487" s="72"/>
      <c r="N487" s="72"/>
      <c r="O487" s="72"/>
      <c r="P487" s="72"/>
      <c r="Q487" s="72"/>
      <c r="R487" s="72"/>
      <c r="S487" s="72"/>
      <c r="T487" s="72"/>
      <c r="U487" s="72"/>
      <c r="V487" s="72"/>
      <c r="W487" s="72"/>
      <c r="X487" s="72"/>
      <c r="Y487" s="72"/>
      <c r="Z487" s="72"/>
    </row>
    <row r="488" spans="1:26" ht="12.5">
      <c r="A488" s="243" t="s">
        <v>375</v>
      </c>
      <c r="B488" s="243" t="s">
        <v>1234</v>
      </c>
      <c r="C488" s="243" t="s">
        <v>687</v>
      </c>
      <c r="D488" s="244" t="s">
        <v>688</v>
      </c>
      <c r="E488" s="243" t="s">
        <v>659</v>
      </c>
      <c r="F488" s="243" t="s">
        <v>677</v>
      </c>
      <c r="G488" s="247"/>
      <c r="H488" s="247"/>
      <c r="I488" s="251">
        <v>1.1000000000000001</v>
      </c>
      <c r="J488" s="247"/>
      <c r="K488" s="72"/>
      <c r="L488" s="72"/>
      <c r="M488" s="72"/>
      <c r="N488" s="72"/>
      <c r="O488" s="72"/>
      <c r="P488" s="72"/>
      <c r="Q488" s="72"/>
      <c r="R488" s="72"/>
      <c r="S488" s="72"/>
      <c r="T488" s="72"/>
      <c r="U488" s="72"/>
      <c r="V488" s="72"/>
      <c r="W488" s="72"/>
      <c r="X488" s="72"/>
      <c r="Y488" s="72"/>
      <c r="Z488" s="72"/>
    </row>
    <row r="489" spans="1:26" ht="50">
      <c r="A489" s="243" t="s">
        <v>375</v>
      </c>
      <c r="B489" s="243" t="s">
        <v>1235</v>
      </c>
      <c r="C489" s="243" t="s">
        <v>690</v>
      </c>
      <c r="D489" s="244" t="s">
        <v>691</v>
      </c>
      <c r="E489" s="243" t="s">
        <v>659</v>
      </c>
      <c r="F489" s="243" t="s">
        <v>677</v>
      </c>
      <c r="G489" s="247" t="s">
        <v>629</v>
      </c>
      <c r="H489" s="253" t="s">
        <v>692</v>
      </c>
      <c r="I489" s="251">
        <v>1.1000000000000001</v>
      </c>
      <c r="J489" s="247"/>
      <c r="K489" s="72"/>
      <c r="L489" s="72"/>
      <c r="M489" s="72"/>
      <c r="N489" s="72"/>
      <c r="O489" s="72"/>
      <c r="P489" s="72"/>
      <c r="Q489" s="72"/>
      <c r="R489" s="72"/>
      <c r="S489" s="72"/>
      <c r="T489" s="72"/>
      <c r="U489" s="72"/>
      <c r="V489" s="72"/>
      <c r="W489" s="72"/>
      <c r="X489" s="72"/>
      <c r="Y489" s="72"/>
      <c r="Z489" s="72"/>
    </row>
    <row r="490" spans="1:26" ht="12.5">
      <c r="A490" s="243" t="s">
        <v>375</v>
      </c>
      <c r="B490" s="243" t="s">
        <v>1236</v>
      </c>
      <c r="C490" s="243" t="s">
        <v>367</v>
      </c>
      <c r="D490" s="244" t="s">
        <v>745</v>
      </c>
      <c r="E490" s="243" t="s">
        <v>675</v>
      </c>
      <c r="F490" s="243" t="s">
        <v>677</v>
      </c>
      <c r="G490" s="243"/>
      <c r="H490" s="247"/>
      <c r="I490" s="251">
        <v>1.1000000000000001</v>
      </c>
      <c r="J490" s="252" t="s">
        <v>746</v>
      </c>
      <c r="K490" s="72"/>
      <c r="L490" s="72"/>
      <c r="M490" s="72"/>
      <c r="N490" s="72"/>
      <c r="O490" s="72"/>
      <c r="P490" s="72"/>
      <c r="Q490" s="72"/>
      <c r="R490" s="72"/>
      <c r="S490" s="72"/>
      <c r="T490" s="72"/>
      <c r="U490" s="72"/>
      <c r="V490" s="72"/>
      <c r="W490" s="72"/>
      <c r="X490" s="72"/>
      <c r="Y490" s="72"/>
      <c r="Z490" s="72"/>
    </row>
    <row r="491" spans="1:26" ht="12.5">
      <c r="A491" s="243" t="s">
        <v>375</v>
      </c>
      <c r="B491" s="243" t="s">
        <v>1236</v>
      </c>
      <c r="C491" s="243" t="s">
        <v>367</v>
      </c>
      <c r="D491" s="244" t="s">
        <v>701</v>
      </c>
      <c r="E491" s="243" t="s">
        <v>675</v>
      </c>
      <c r="F491" s="243" t="s">
        <v>677</v>
      </c>
      <c r="G491" s="243"/>
      <c r="H491" s="247"/>
      <c r="I491" s="251">
        <v>1.1000000000000001</v>
      </c>
      <c r="J491" s="247"/>
      <c r="K491" s="72"/>
      <c r="L491" s="72"/>
      <c r="M491" s="72"/>
      <c r="N491" s="72"/>
      <c r="O491" s="72"/>
      <c r="P491" s="72"/>
      <c r="Q491" s="72"/>
      <c r="R491" s="72"/>
      <c r="S491" s="72"/>
      <c r="T491" s="72"/>
      <c r="U491" s="72"/>
      <c r="V491" s="72"/>
      <c r="W491" s="72"/>
      <c r="X491" s="72"/>
      <c r="Y491" s="72"/>
      <c r="Z491" s="72"/>
    </row>
    <row r="492" spans="1:26" ht="12.5">
      <c r="A492" s="243" t="s">
        <v>375</v>
      </c>
      <c r="B492" s="243" t="s">
        <v>1237</v>
      </c>
      <c r="C492" s="243" t="s">
        <v>703</v>
      </c>
      <c r="D492" s="244" t="s">
        <v>704</v>
      </c>
      <c r="E492" s="243" t="s">
        <v>659</v>
      </c>
      <c r="F492" s="243" t="s">
        <v>677</v>
      </c>
      <c r="G492" s="247"/>
      <c r="H492" s="247"/>
      <c r="I492" s="251">
        <v>1.1000000000000001</v>
      </c>
      <c r="J492" s="247"/>
      <c r="K492" s="72"/>
      <c r="L492" s="72"/>
      <c r="M492" s="72"/>
      <c r="N492" s="72"/>
      <c r="O492" s="72"/>
      <c r="P492" s="72"/>
      <c r="Q492" s="72"/>
      <c r="R492" s="72"/>
      <c r="S492" s="72"/>
      <c r="T492" s="72"/>
      <c r="U492" s="72"/>
      <c r="V492" s="72"/>
      <c r="W492" s="72"/>
      <c r="X492" s="72"/>
      <c r="Y492" s="72"/>
      <c r="Z492" s="72"/>
    </row>
    <row r="493" spans="1:26" ht="12.5">
      <c r="A493" s="243" t="s">
        <v>375</v>
      </c>
      <c r="B493" s="243" t="s">
        <v>1238</v>
      </c>
      <c r="C493" s="243" t="s">
        <v>706</v>
      </c>
      <c r="D493" s="244" t="s">
        <v>707</v>
      </c>
      <c r="E493" s="243" t="s">
        <v>659</v>
      </c>
      <c r="F493" s="243" t="s">
        <v>677</v>
      </c>
      <c r="G493" s="247"/>
      <c r="H493" s="247"/>
      <c r="I493" s="251">
        <v>1.1000000000000001</v>
      </c>
      <c r="J493" s="247"/>
      <c r="K493" s="72"/>
      <c r="L493" s="72"/>
      <c r="M493" s="72"/>
      <c r="N493" s="72"/>
      <c r="O493" s="72"/>
      <c r="P493" s="72"/>
      <c r="Q493" s="72"/>
      <c r="R493" s="72"/>
      <c r="S493" s="72"/>
      <c r="T493" s="72"/>
      <c r="U493" s="72"/>
      <c r="V493" s="72"/>
      <c r="W493" s="72"/>
      <c r="X493" s="72"/>
      <c r="Y493" s="72"/>
      <c r="Z493" s="72"/>
    </row>
    <row r="494" spans="1:26" ht="12.5">
      <c r="A494" s="243" t="s">
        <v>375</v>
      </c>
      <c r="B494" s="243" t="s">
        <v>1239</v>
      </c>
      <c r="C494" s="243" t="s">
        <v>370</v>
      </c>
      <c r="D494" s="244" t="s">
        <v>371</v>
      </c>
      <c r="E494" s="243" t="s">
        <v>659</v>
      </c>
      <c r="F494" s="243" t="s">
        <v>677</v>
      </c>
      <c r="G494" s="243"/>
      <c r="H494" s="247"/>
      <c r="I494" s="251">
        <v>1.1000000000000001</v>
      </c>
      <c r="J494" s="247"/>
      <c r="K494" s="72"/>
      <c r="L494" s="72"/>
      <c r="M494" s="72"/>
      <c r="N494" s="72"/>
      <c r="O494" s="72"/>
      <c r="P494" s="72"/>
      <c r="Q494" s="72"/>
      <c r="R494" s="72"/>
      <c r="S494" s="72"/>
      <c r="T494" s="72"/>
      <c r="U494" s="72"/>
      <c r="V494" s="72"/>
      <c r="W494" s="72"/>
      <c r="X494" s="72"/>
      <c r="Y494" s="72"/>
      <c r="Z494" s="72"/>
    </row>
    <row r="495" spans="1:26" ht="12.5">
      <c r="A495" s="243" t="s">
        <v>375</v>
      </c>
      <c r="B495" s="243" t="s">
        <v>1240</v>
      </c>
      <c r="C495" s="243" t="s">
        <v>710</v>
      </c>
      <c r="D495" s="244" t="s">
        <v>711</v>
      </c>
      <c r="E495" s="243" t="s">
        <v>659</v>
      </c>
      <c r="F495" s="243" t="s">
        <v>677</v>
      </c>
      <c r="G495" s="247"/>
      <c r="H495" s="247"/>
      <c r="I495" s="251">
        <v>1.1000000000000001</v>
      </c>
      <c r="J495" s="247"/>
      <c r="K495" s="72"/>
      <c r="L495" s="72"/>
      <c r="M495" s="72"/>
      <c r="N495" s="72"/>
      <c r="O495" s="72"/>
      <c r="P495" s="72"/>
      <c r="Q495" s="72"/>
      <c r="R495" s="72"/>
      <c r="S495" s="72"/>
      <c r="T495" s="72"/>
      <c r="U495" s="72"/>
      <c r="V495" s="72"/>
      <c r="W495" s="72"/>
      <c r="X495" s="72"/>
      <c r="Y495" s="72"/>
      <c r="Z495" s="72"/>
    </row>
    <row r="496" spans="1:26" ht="12.5">
      <c r="A496" s="243" t="s">
        <v>375</v>
      </c>
      <c r="B496" s="243" t="s">
        <v>1241</v>
      </c>
      <c r="C496" s="243" t="s">
        <v>373</v>
      </c>
      <c r="D496" s="244" t="s">
        <v>374</v>
      </c>
      <c r="E496" s="243" t="s">
        <v>659</v>
      </c>
      <c r="F496" s="243" t="s">
        <v>677</v>
      </c>
      <c r="G496" s="247"/>
      <c r="H496" s="243"/>
      <c r="I496" s="251">
        <v>1.1000000000000001</v>
      </c>
      <c r="J496" s="247"/>
      <c r="K496" s="72"/>
      <c r="L496" s="72"/>
      <c r="M496" s="72"/>
      <c r="N496" s="72"/>
      <c r="O496" s="72"/>
      <c r="P496" s="72"/>
      <c r="Q496" s="72"/>
      <c r="R496" s="72"/>
      <c r="S496" s="72"/>
      <c r="T496" s="72"/>
      <c r="U496" s="72"/>
      <c r="V496" s="72"/>
      <c r="W496" s="72"/>
      <c r="X496" s="72"/>
      <c r="Y496" s="72"/>
      <c r="Z496" s="72"/>
    </row>
    <row r="497" spans="1:26" ht="62.5">
      <c r="A497" s="243" t="s">
        <v>375</v>
      </c>
      <c r="B497" s="243" t="s">
        <v>1242</v>
      </c>
      <c r="C497" s="243" t="s">
        <v>694</v>
      </c>
      <c r="D497" s="244" t="s">
        <v>753</v>
      </c>
      <c r="E497" s="243" t="s">
        <v>663</v>
      </c>
      <c r="F497" s="243" t="s">
        <v>672</v>
      </c>
      <c r="G497" s="247"/>
      <c r="H497" s="253" t="s">
        <v>661</v>
      </c>
      <c r="I497" s="251">
        <v>1.1000000000000001</v>
      </c>
      <c r="J497" s="252" t="s">
        <v>754</v>
      </c>
      <c r="K497" s="72"/>
      <c r="L497" s="72"/>
      <c r="M497" s="72"/>
      <c r="N497" s="72"/>
      <c r="O497" s="72"/>
      <c r="P497" s="72"/>
      <c r="Q497" s="72"/>
      <c r="R497" s="72"/>
      <c r="S497" s="72"/>
      <c r="T497" s="72"/>
      <c r="U497" s="72"/>
      <c r="V497" s="72"/>
      <c r="W497" s="72"/>
      <c r="X497" s="72"/>
      <c r="Y497" s="72"/>
      <c r="Z497" s="72"/>
    </row>
    <row r="498" spans="1:26" ht="12.5">
      <c r="A498" s="243"/>
      <c r="B498" s="243" t="s">
        <v>1242</v>
      </c>
      <c r="C498" s="243" t="s">
        <v>680</v>
      </c>
      <c r="D498" s="244" t="s">
        <v>681</v>
      </c>
      <c r="E498" s="243" t="s">
        <v>675</v>
      </c>
      <c r="F498" s="243"/>
      <c r="G498" s="247"/>
      <c r="H498" s="247"/>
      <c r="I498" s="247"/>
      <c r="J498" s="247"/>
      <c r="K498" s="72"/>
      <c r="L498" s="72"/>
      <c r="M498" s="72"/>
      <c r="N498" s="72"/>
      <c r="O498" s="72"/>
      <c r="P498" s="72"/>
      <c r="Q498" s="72"/>
      <c r="R498" s="72"/>
      <c r="S498" s="72"/>
      <c r="T498" s="72"/>
      <c r="U498" s="72"/>
      <c r="V498" s="72"/>
      <c r="W498" s="72"/>
      <c r="X498" s="72"/>
      <c r="Y498" s="72"/>
      <c r="Z498" s="72"/>
    </row>
    <row r="499" spans="1:26" ht="62.5">
      <c r="A499" s="243" t="s">
        <v>375</v>
      </c>
      <c r="B499" s="243" t="s">
        <v>1243</v>
      </c>
      <c r="C499" s="243" t="s">
        <v>141</v>
      </c>
      <c r="D499" s="244" t="s">
        <v>167</v>
      </c>
      <c r="E499" s="243" t="s">
        <v>659</v>
      </c>
      <c r="F499" s="243" t="s">
        <v>677</v>
      </c>
      <c r="G499" s="243"/>
      <c r="H499" s="250" t="s">
        <v>683</v>
      </c>
      <c r="I499" s="251">
        <v>1.1000000000000001</v>
      </c>
      <c r="J499" s="247"/>
      <c r="K499" s="72"/>
      <c r="L499" s="72"/>
      <c r="M499" s="72"/>
      <c r="N499" s="72"/>
      <c r="O499" s="72"/>
      <c r="P499" s="72"/>
      <c r="Q499" s="72"/>
      <c r="R499" s="72"/>
      <c r="S499" s="72"/>
      <c r="T499" s="72"/>
      <c r="U499" s="72"/>
      <c r="V499" s="72"/>
      <c r="W499" s="72"/>
      <c r="X499" s="72"/>
      <c r="Y499" s="72"/>
      <c r="Z499" s="72"/>
    </row>
    <row r="500" spans="1:26" ht="12.5">
      <c r="A500" s="243" t="s">
        <v>375</v>
      </c>
      <c r="B500" s="243" t="s">
        <v>1244</v>
      </c>
      <c r="C500" s="243" t="s">
        <v>129</v>
      </c>
      <c r="D500" s="244" t="s">
        <v>208</v>
      </c>
      <c r="E500" s="243" t="s">
        <v>685</v>
      </c>
      <c r="F500" s="243" t="s">
        <v>677</v>
      </c>
      <c r="G500" s="247"/>
      <c r="H500" s="247"/>
      <c r="I500" s="251">
        <v>1.1000000000000001</v>
      </c>
      <c r="J500" s="247"/>
      <c r="K500" s="72"/>
      <c r="L500" s="72"/>
      <c r="M500" s="72"/>
      <c r="N500" s="72"/>
      <c r="O500" s="72"/>
      <c r="P500" s="72"/>
      <c r="Q500" s="72"/>
      <c r="R500" s="72"/>
      <c r="S500" s="72"/>
      <c r="T500" s="72"/>
      <c r="U500" s="72"/>
      <c r="V500" s="72"/>
      <c r="W500" s="72"/>
      <c r="X500" s="72"/>
      <c r="Y500" s="72"/>
      <c r="Z500" s="72"/>
    </row>
    <row r="501" spans="1:26" ht="12.5">
      <c r="A501" s="243" t="s">
        <v>375</v>
      </c>
      <c r="B501" s="243" t="s">
        <v>1245</v>
      </c>
      <c r="C501" s="243" t="s">
        <v>687</v>
      </c>
      <c r="D501" s="244" t="s">
        <v>688</v>
      </c>
      <c r="E501" s="243" t="s">
        <v>659</v>
      </c>
      <c r="F501" s="243" t="s">
        <v>677</v>
      </c>
      <c r="G501" s="247"/>
      <c r="H501" s="243"/>
      <c r="I501" s="251">
        <v>1.1000000000000001</v>
      </c>
      <c r="J501" s="247"/>
      <c r="K501" s="72"/>
      <c r="L501" s="72"/>
      <c r="M501" s="72"/>
      <c r="N501" s="72"/>
      <c r="O501" s="72"/>
      <c r="P501" s="72"/>
      <c r="Q501" s="72"/>
      <c r="R501" s="72"/>
      <c r="S501" s="72"/>
      <c r="T501" s="72"/>
      <c r="U501" s="72"/>
      <c r="V501" s="72"/>
      <c r="W501" s="72"/>
      <c r="X501" s="72"/>
      <c r="Y501" s="72"/>
      <c r="Z501" s="72"/>
    </row>
    <row r="502" spans="1:26" ht="50">
      <c r="A502" s="243" t="s">
        <v>375</v>
      </c>
      <c r="B502" s="243" t="s">
        <v>1246</v>
      </c>
      <c r="C502" s="243" t="s">
        <v>690</v>
      </c>
      <c r="D502" s="244" t="s">
        <v>691</v>
      </c>
      <c r="E502" s="243" t="s">
        <v>659</v>
      </c>
      <c r="F502" s="243" t="s">
        <v>677</v>
      </c>
      <c r="G502" s="247" t="s">
        <v>629</v>
      </c>
      <c r="H502" s="253" t="s">
        <v>692</v>
      </c>
      <c r="I502" s="251">
        <v>1.1000000000000001</v>
      </c>
      <c r="J502" s="247"/>
      <c r="K502" s="72"/>
      <c r="L502" s="72"/>
      <c r="M502" s="72"/>
      <c r="N502" s="72"/>
      <c r="O502" s="72"/>
      <c r="P502" s="72"/>
      <c r="Q502" s="72"/>
      <c r="R502" s="72"/>
      <c r="S502" s="72"/>
      <c r="T502" s="72"/>
      <c r="U502" s="72"/>
      <c r="V502" s="72"/>
      <c r="W502" s="72"/>
      <c r="X502" s="72"/>
      <c r="Y502" s="72"/>
      <c r="Z502" s="72"/>
    </row>
    <row r="503" spans="1:26" ht="12.5">
      <c r="A503" s="243" t="s">
        <v>375</v>
      </c>
      <c r="B503" s="243" t="s">
        <v>1247</v>
      </c>
      <c r="C503" s="243" t="s">
        <v>714</v>
      </c>
      <c r="D503" s="244" t="s">
        <v>745</v>
      </c>
      <c r="E503" s="243" t="s">
        <v>675</v>
      </c>
      <c r="F503" s="243" t="s">
        <v>677</v>
      </c>
      <c r="G503" s="247"/>
      <c r="H503" s="247"/>
      <c r="I503" s="251">
        <v>1.1000000000000001</v>
      </c>
      <c r="J503" s="252" t="s">
        <v>760</v>
      </c>
      <c r="K503" s="72"/>
      <c r="L503" s="72"/>
      <c r="M503" s="72"/>
      <c r="N503" s="72"/>
      <c r="O503" s="72"/>
      <c r="P503" s="72"/>
      <c r="Q503" s="72"/>
      <c r="R503" s="72"/>
      <c r="S503" s="72"/>
      <c r="T503" s="72"/>
      <c r="U503" s="72"/>
      <c r="V503" s="72"/>
      <c r="W503" s="72"/>
      <c r="X503" s="72"/>
      <c r="Y503" s="72"/>
      <c r="Z503" s="72"/>
    </row>
    <row r="504" spans="1:26" ht="25">
      <c r="A504" s="243" t="s">
        <v>375</v>
      </c>
      <c r="B504" s="243" t="s">
        <v>1247</v>
      </c>
      <c r="C504" s="243" t="s">
        <v>714</v>
      </c>
      <c r="D504" s="244" t="s">
        <v>716</v>
      </c>
      <c r="E504" s="243" t="s">
        <v>675</v>
      </c>
      <c r="F504" s="243" t="s">
        <v>677</v>
      </c>
      <c r="G504" s="243"/>
      <c r="H504" s="243"/>
      <c r="I504" s="251">
        <v>1.1000000000000001</v>
      </c>
      <c r="J504" s="247"/>
      <c r="K504" s="72"/>
      <c r="L504" s="72"/>
      <c r="M504" s="72"/>
      <c r="N504" s="72"/>
      <c r="O504" s="72"/>
      <c r="P504" s="72"/>
      <c r="Q504" s="72"/>
      <c r="R504" s="72"/>
      <c r="S504" s="72"/>
      <c r="T504" s="72"/>
      <c r="U504" s="72"/>
      <c r="V504" s="72"/>
      <c r="W504" s="72"/>
      <c r="X504" s="72"/>
      <c r="Y504" s="72"/>
      <c r="Z504" s="72"/>
    </row>
    <row r="505" spans="1:26" ht="25">
      <c r="A505" s="243" t="s">
        <v>375</v>
      </c>
      <c r="B505" s="243" t="s">
        <v>1248</v>
      </c>
      <c r="C505" s="243" t="s">
        <v>204</v>
      </c>
      <c r="D505" s="244" t="s">
        <v>718</v>
      </c>
      <c r="E505" s="243" t="s">
        <v>659</v>
      </c>
      <c r="F505" s="243" t="s">
        <v>677</v>
      </c>
      <c r="G505" s="247"/>
      <c r="H505" s="247"/>
      <c r="I505" s="251">
        <v>1.1000000000000001</v>
      </c>
      <c r="J505" s="247"/>
      <c r="K505" s="72"/>
      <c r="L505" s="72"/>
      <c r="M505" s="72"/>
      <c r="N505" s="72"/>
      <c r="O505" s="72"/>
      <c r="P505" s="72"/>
      <c r="Q505" s="72"/>
      <c r="R505" s="72"/>
      <c r="S505" s="72"/>
      <c r="T505" s="72"/>
      <c r="U505" s="72"/>
      <c r="V505" s="72"/>
      <c r="W505" s="72"/>
      <c r="X505" s="72"/>
      <c r="Y505" s="72"/>
      <c r="Z505" s="72"/>
    </row>
    <row r="506" spans="1:26" ht="12.5">
      <c r="A506" s="243" t="s">
        <v>375</v>
      </c>
      <c r="B506" s="243" t="s">
        <v>1249</v>
      </c>
      <c r="C506" s="243" t="s">
        <v>720</v>
      </c>
      <c r="D506" s="244" t="s">
        <v>721</v>
      </c>
      <c r="E506" s="243" t="s">
        <v>659</v>
      </c>
      <c r="F506" s="247" t="s">
        <v>677</v>
      </c>
      <c r="G506" s="247"/>
      <c r="H506" s="247"/>
      <c r="I506" s="251">
        <v>1.1000000000000001</v>
      </c>
      <c r="J506" s="247"/>
      <c r="K506" s="72"/>
      <c r="L506" s="72"/>
      <c r="M506" s="72"/>
      <c r="N506" s="72"/>
      <c r="O506" s="72"/>
      <c r="P506" s="72"/>
      <c r="Q506" s="72"/>
      <c r="R506" s="72"/>
      <c r="S506" s="72"/>
      <c r="T506" s="72"/>
      <c r="U506" s="72"/>
      <c r="V506" s="72"/>
      <c r="W506" s="72"/>
      <c r="X506" s="72"/>
      <c r="Y506" s="72"/>
      <c r="Z506" s="72"/>
    </row>
    <row r="507" spans="1:26" ht="25">
      <c r="A507" s="243" t="s">
        <v>375</v>
      </c>
      <c r="B507" s="243" t="s">
        <v>1250</v>
      </c>
      <c r="C507" s="243" t="s">
        <v>723</v>
      </c>
      <c r="D507" s="244" t="s">
        <v>724</v>
      </c>
      <c r="E507" s="243" t="s">
        <v>659</v>
      </c>
      <c r="F507" s="243" t="s">
        <v>677</v>
      </c>
      <c r="G507" s="247"/>
      <c r="H507" s="247"/>
      <c r="I507" s="251">
        <v>1.1000000000000001</v>
      </c>
      <c r="J507" s="247"/>
      <c r="K507" s="72"/>
      <c r="L507" s="72"/>
      <c r="M507" s="72"/>
      <c r="N507" s="72"/>
      <c r="O507" s="72"/>
      <c r="P507" s="72"/>
      <c r="Q507" s="72"/>
      <c r="R507" s="72"/>
      <c r="S507" s="72"/>
      <c r="T507" s="72"/>
      <c r="U507" s="72"/>
      <c r="V507" s="72"/>
      <c r="W507" s="72"/>
      <c r="X507" s="72"/>
      <c r="Y507" s="72"/>
      <c r="Z507" s="72"/>
    </row>
    <row r="508" spans="1:26" ht="25">
      <c r="A508" s="243" t="s">
        <v>375</v>
      </c>
      <c r="B508" s="243" t="s">
        <v>1251</v>
      </c>
      <c r="C508" s="243" t="s">
        <v>726</v>
      </c>
      <c r="D508" s="244" t="s">
        <v>727</v>
      </c>
      <c r="E508" s="243" t="s">
        <v>659</v>
      </c>
      <c r="F508" s="243" t="s">
        <v>677</v>
      </c>
      <c r="G508" s="247"/>
      <c r="H508" s="247"/>
      <c r="I508" s="251">
        <v>1.1000000000000001</v>
      </c>
      <c r="J508" s="247"/>
      <c r="K508" s="72"/>
      <c r="L508" s="72"/>
      <c r="M508" s="72"/>
      <c r="N508" s="72"/>
      <c r="O508" s="72"/>
      <c r="P508" s="72"/>
      <c r="Q508" s="72"/>
      <c r="R508" s="72"/>
      <c r="S508" s="72"/>
      <c r="T508" s="72"/>
      <c r="U508" s="72"/>
      <c r="V508" s="72"/>
      <c r="W508" s="72"/>
      <c r="X508" s="72"/>
      <c r="Y508" s="72"/>
      <c r="Z508" s="72"/>
    </row>
    <row r="509" spans="1:26" ht="12.5">
      <c r="A509" s="243" t="s">
        <v>375</v>
      </c>
      <c r="B509" s="243" t="s">
        <v>1252</v>
      </c>
      <c r="C509" s="243" t="s">
        <v>299</v>
      </c>
      <c r="D509" s="244" t="s">
        <v>729</v>
      </c>
      <c r="E509" s="243" t="s">
        <v>659</v>
      </c>
      <c r="F509" s="243" t="s">
        <v>677</v>
      </c>
      <c r="G509" s="247" t="s">
        <v>629</v>
      </c>
      <c r="H509" s="243"/>
      <c r="I509" s="251">
        <v>1.1000000000000001</v>
      </c>
      <c r="J509" s="247"/>
      <c r="K509" s="72"/>
      <c r="L509" s="72"/>
      <c r="M509" s="72"/>
      <c r="N509" s="72"/>
      <c r="O509" s="72"/>
      <c r="P509" s="72"/>
      <c r="Q509" s="72"/>
      <c r="R509" s="72"/>
      <c r="S509" s="72"/>
      <c r="T509" s="72"/>
      <c r="U509" s="72"/>
      <c r="V509" s="72"/>
      <c r="W509" s="72"/>
      <c r="X509" s="72"/>
      <c r="Y509" s="72"/>
      <c r="Z509" s="72"/>
    </row>
    <row r="510" spans="1:26" ht="25">
      <c r="A510" s="243" t="s">
        <v>375</v>
      </c>
      <c r="B510" s="243" t="s">
        <v>1253</v>
      </c>
      <c r="C510" s="243" t="s">
        <v>1254</v>
      </c>
      <c r="D510" s="244" t="s">
        <v>1255</v>
      </c>
      <c r="E510" s="243" t="s">
        <v>675</v>
      </c>
      <c r="F510" s="243" t="s">
        <v>677</v>
      </c>
      <c r="G510" s="247"/>
      <c r="H510" s="247"/>
      <c r="I510" s="247"/>
      <c r="J510" s="247"/>
      <c r="K510" s="72"/>
      <c r="L510" s="72"/>
      <c r="M510" s="72"/>
      <c r="N510" s="72"/>
      <c r="O510" s="72"/>
      <c r="P510" s="72"/>
      <c r="Q510" s="72"/>
      <c r="R510" s="72"/>
      <c r="S510" s="72"/>
      <c r="T510" s="72"/>
      <c r="U510" s="72"/>
      <c r="V510" s="72"/>
      <c r="W510" s="72"/>
      <c r="X510" s="72"/>
      <c r="Y510" s="72"/>
      <c r="Z510" s="72"/>
    </row>
    <row r="511" spans="1:26" ht="25">
      <c r="A511" s="243" t="s">
        <v>375</v>
      </c>
      <c r="B511" s="243" t="s">
        <v>1253</v>
      </c>
      <c r="C511" s="243" t="s">
        <v>735</v>
      </c>
      <c r="D511" s="244" t="s">
        <v>736</v>
      </c>
      <c r="E511" s="243" t="s">
        <v>675</v>
      </c>
      <c r="F511" s="243" t="s">
        <v>677</v>
      </c>
      <c r="G511" s="247"/>
      <c r="H511" s="247"/>
      <c r="I511" s="247"/>
      <c r="J511" s="247"/>
      <c r="K511" s="72"/>
      <c r="L511" s="72"/>
      <c r="M511" s="72"/>
      <c r="N511" s="72"/>
      <c r="O511" s="72"/>
      <c r="P511" s="72"/>
      <c r="Q511" s="72"/>
      <c r="R511" s="72"/>
      <c r="S511" s="72"/>
      <c r="T511" s="72"/>
      <c r="U511" s="72"/>
      <c r="V511" s="72"/>
      <c r="W511" s="72"/>
      <c r="X511" s="72"/>
      <c r="Y511" s="72"/>
      <c r="Z511" s="72"/>
    </row>
    <row r="512" spans="1:26" ht="25">
      <c r="A512" s="243" t="s">
        <v>375</v>
      </c>
      <c r="B512" s="243" t="s">
        <v>1256</v>
      </c>
      <c r="C512" s="243" t="s">
        <v>151</v>
      </c>
      <c r="D512" s="244" t="s">
        <v>152</v>
      </c>
      <c r="E512" s="243" t="s">
        <v>659</v>
      </c>
      <c r="F512" s="243" t="s">
        <v>677</v>
      </c>
      <c r="G512" s="243"/>
      <c r="H512" s="247"/>
      <c r="I512" s="247"/>
      <c r="J512" s="247"/>
      <c r="K512" s="72"/>
      <c r="L512" s="72"/>
      <c r="M512" s="72"/>
      <c r="N512" s="72"/>
      <c r="O512" s="72"/>
      <c r="P512" s="72"/>
      <c r="Q512" s="72"/>
      <c r="R512" s="72"/>
      <c r="S512" s="72"/>
      <c r="T512" s="72"/>
      <c r="U512" s="72"/>
      <c r="V512" s="72"/>
      <c r="W512" s="72"/>
      <c r="X512" s="72"/>
      <c r="Y512" s="72"/>
      <c r="Z512" s="72"/>
    </row>
    <row r="513" spans="1:26" ht="25">
      <c r="A513" s="243" t="s">
        <v>375</v>
      </c>
      <c r="B513" s="243" t="s">
        <v>1257</v>
      </c>
      <c r="C513" s="243" t="s">
        <v>133</v>
      </c>
      <c r="D513" s="244" t="s">
        <v>134</v>
      </c>
      <c r="E513" s="243" t="s">
        <v>685</v>
      </c>
      <c r="F513" s="243" t="s">
        <v>677</v>
      </c>
      <c r="G513" s="243"/>
      <c r="H513" s="247"/>
      <c r="I513" s="247"/>
      <c r="J513" s="247"/>
      <c r="K513" s="72"/>
      <c r="L513" s="72"/>
      <c r="M513" s="72"/>
      <c r="N513" s="72"/>
      <c r="O513" s="72"/>
      <c r="P513" s="72"/>
      <c r="Q513" s="72"/>
      <c r="R513" s="72"/>
      <c r="S513" s="72"/>
      <c r="T513" s="72"/>
      <c r="U513" s="72"/>
      <c r="V513" s="72"/>
      <c r="W513" s="72"/>
      <c r="X513" s="72"/>
      <c r="Y513" s="72"/>
      <c r="Z513" s="72"/>
    </row>
    <row r="514" spans="1:26" ht="50">
      <c r="A514" s="243" t="s">
        <v>375</v>
      </c>
      <c r="B514" s="243" t="s">
        <v>1258</v>
      </c>
      <c r="C514" s="243" t="s">
        <v>198</v>
      </c>
      <c r="D514" s="244" t="s">
        <v>738</v>
      </c>
      <c r="E514" s="243" t="s">
        <v>675</v>
      </c>
      <c r="F514" s="243" t="s">
        <v>677</v>
      </c>
      <c r="G514" s="243"/>
      <c r="H514" s="253" t="s">
        <v>661</v>
      </c>
      <c r="I514" s="251">
        <v>1.1000000000000001</v>
      </c>
      <c r="J514" s="252" t="s">
        <v>739</v>
      </c>
      <c r="K514" s="72"/>
      <c r="L514" s="72"/>
      <c r="M514" s="72"/>
      <c r="N514" s="72"/>
      <c r="O514" s="72"/>
      <c r="P514" s="72"/>
      <c r="Q514" s="72"/>
      <c r="R514" s="72"/>
      <c r="S514" s="72"/>
      <c r="T514" s="72"/>
      <c r="U514" s="72"/>
      <c r="V514" s="72"/>
      <c r="W514" s="72"/>
      <c r="X514" s="72"/>
      <c r="Y514" s="72"/>
      <c r="Z514" s="72"/>
    </row>
    <row r="515" spans="1:26" ht="12.5">
      <c r="A515" s="243" t="s">
        <v>375</v>
      </c>
      <c r="B515" s="243" t="s">
        <v>1258</v>
      </c>
      <c r="C515" s="243" t="s">
        <v>680</v>
      </c>
      <c r="D515" s="244" t="s">
        <v>681</v>
      </c>
      <c r="E515" s="243" t="s">
        <v>675</v>
      </c>
      <c r="F515" s="243" t="s">
        <v>677</v>
      </c>
      <c r="G515" s="243"/>
      <c r="H515" s="243"/>
      <c r="I515" s="251">
        <v>1.1000000000000001</v>
      </c>
      <c r="J515" s="247"/>
      <c r="K515" s="72"/>
      <c r="L515" s="72"/>
      <c r="M515" s="72"/>
      <c r="N515" s="72"/>
      <c r="O515" s="72"/>
      <c r="P515" s="72"/>
      <c r="Q515" s="72"/>
      <c r="R515" s="72"/>
      <c r="S515" s="72"/>
      <c r="T515" s="72"/>
      <c r="U515" s="72"/>
      <c r="V515" s="72"/>
      <c r="W515" s="72"/>
      <c r="X515" s="72"/>
      <c r="Y515" s="72"/>
      <c r="Z515" s="72"/>
    </row>
    <row r="516" spans="1:26" ht="62.5">
      <c r="A516" s="243" t="s">
        <v>375</v>
      </c>
      <c r="B516" s="243" t="s">
        <v>1259</v>
      </c>
      <c r="C516" s="243" t="s">
        <v>141</v>
      </c>
      <c r="D516" s="244" t="s">
        <v>167</v>
      </c>
      <c r="E516" s="243" t="s">
        <v>659</v>
      </c>
      <c r="F516" s="243" t="s">
        <v>677</v>
      </c>
      <c r="G516" s="247"/>
      <c r="H516" s="253" t="s">
        <v>683</v>
      </c>
      <c r="I516" s="254">
        <v>1.1000000000000001</v>
      </c>
      <c r="J516" s="243"/>
      <c r="K516" s="246"/>
      <c r="L516" s="246"/>
      <c r="M516" s="246"/>
      <c r="N516" s="246"/>
      <c r="O516" s="246"/>
      <c r="P516" s="246"/>
      <c r="Q516" s="246"/>
      <c r="R516" s="246"/>
      <c r="S516" s="246"/>
      <c r="T516" s="246"/>
      <c r="U516" s="246"/>
      <c r="V516" s="246"/>
      <c r="W516" s="246"/>
      <c r="X516" s="246"/>
      <c r="Y516" s="246"/>
      <c r="Z516" s="246"/>
    </row>
    <row r="517" spans="1:26" ht="12.5">
      <c r="A517" s="243" t="s">
        <v>375</v>
      </c>
      <c r="B517" s="243" t="s">
        <v>1260</v>
      </c>
      <c r="C517" s="243" t="s">
        <v>129</v>
      </c>
      <c r="D517" s="244" t="s">
        <v>208</v>
      </c>
      <c r="E517" s="243" t="s">
        <v>685</v>
      </c>
      <c r="F517" s="247" t="s">
        <v>677</v>
      </c>
      <c r="G517" s="247"/>
      <c r="H517" s="247"/>
      <c r="I517" s="251">
        <v>1.1000000000000001</v>
      </c>
      <c r="J517" s="247"/>
      <c r="K517" s="72"/>
      <c r="L517" s="72"/>
      <c r="M517" s="72"/>
      <c r="N517" s="72"/>
      <c r="O517" s="72"/>
      <c r="P517" s="72"/>
      <c r="Q517" s="72"/>
      <c r="R517" s="72"/>
      <c r="S517" s="72"/>
      <c r="T517" s="72"/>
      <c r="U517" s="72"/>
      <c r="V517" s="72"/>
      <c r="W517" s="72"/>
      <c r="X517" s="72"/>
      <c r="Y517" s="72"/>
      <c r="Z517" s="72"/>
    </row>
    <row r="518" spans="1:26" ht="12.5">
      <c r="A518" s="243" t="s">
        <v>375</v>
      </c>
      <c r="B518" s="243" t="s">
        <v>1261</v>
      </c>
      <c r="C518" s="243" t="s">
        <v>687</v>
      </c>
      <c r="D518" s="244" t="s">
        <v>688</v>
      </c>
      <c r="E518" s="243" t="s">
        <v>659</v>
      </c>
      <c r="F518" s="243" t="s">
        <v>677</v>
      </c>
      <c r="G518" s="247"/>
      <c r="H518" s="247"/>
      <c r="I518" s="254">
        <v>1.1000000000000001</v>
      </c>
      <c r="J518" s="247"/>
      <c r="K518" s="72"/>
      <c r="L518" s="72"/>
      <c r="M518" s="72"/>
      <c r="N518" s="72"/>
      <c r="O518" s="72"/>
      <c r="P518" s="72"/>
      <c r="Q518" s="72"/>
      <c r="R518" s="72"/>
      <c r="S518" s="72"/>
      <c r="T518" s="72"/>
      <c r="U518" s="72"/>
      <c r="V518" s="72"/>
      <c r="W518" s="72"/>
      <c r="X518" s="72"/>
      <c r="Y518" s="72"/>
      <c r="Z518" s="72"/>
    </row>
    <row r="519" spans="1:26" ht="50">
      <c r="A519" s="243" t="s">
        <v>375</v>
      </c>
      <c r="B519" s="243" t="s">
        <v>1262</v>
      </c>
      <c r="C519" s="243" t="s">
        <v>690</v>
      </c>
      <c r="D519" s="244" t="s">
        <v>691</v>
      </c>
      <c r="E519" s="243" t="s">
        <v>659</v>
      </c>
      <c r="F519" s="243" t="s">
        <v>677</v>
      </c>
      <c r="G519" s="247" t="s">
        <v>629</v>
      </c>
      <c r="H519" s="250" t="s">
        <v>692</v>
      </c>
      <c r="I519" s="254">
        <v>1.1000000000000001</v>
      </c>
      <c r="J519" s="247"/>
      <c r="K519" s="72"/>
      <c r="L519" s="72"/>
      <c r="M519" s="72"/>
      <c r="N519" s="72"/>
      <c r="O519" s="72"/>
      <c r="P519" s="72"/>
      <c r="Q519" s="72"/>
      <c r="R519" s="72"/>
      <c r="S519" s="72"/>
      <c r="T519" s="72"/>
      <c r="U519" s="72"/>
      <c r="V519" s="72"/>
      <c r="W519" s="72"/>
      <c r="X519" s="72"/>
      <c r="Y519" s="72"/>
      <c r="Z519" s="72"/>
    </row>
    <row r="520" spans="1:26" ht="12.5">
      <c r="A520" s="243" t="s">
        <v>375</v>
      </c>
      <c r="B520" s="243" t="s">
        <v>1263</v>
      </c>
      <c r="C520" s="243" t="s">
        <v>367</v>
      </c>
      <c r="D520" s="244" t="s">
        <v>745</v>
      </c>
      <c r="E520" s="243" t="s">
        <v>675</v>
      </c>
      <c r="F520" s="243" t="s">
        <v>677</v>
      </c>
      <c r="G520" s="247"/>
      <c r="H520" s="247"/>
      <c r="I520" s="254">
        <v>1.1000000000000001</v>
      </c>
      <c r="J520" s="252" t="s">
        <v>746</v>
      </c>
      <c r="K520" s="72"/>
      <c r="L520" s="72"/>
      <c r="M520" s="72"/>
      <c r="N520" s="72"/>
      <c r="O520" s="72"/>
      <c r="P520" s="72"/>
      <c r="Q520" s="72"/>
      <c r="R520" s="72"/>
      <c r="S520" s="72"/>
      <c r="T520" s="72"/>
      <c r="U520" s="72"/>
      <c r="V520" s="72"/>
      <c r="W520" s="72"/>
      <c r="X520" s="72"/>
      <c r="Y520" s="72"/>
      <c r="Z520" s="72"/>
    </row>
    <row r="521" spans="1:26" ht="12.5">
      <c r="A521" s="243" t="s">
        <v>375</v>
      </c>
      <c r="B521" s="243" t="s">
        <v>1263</v>
      </c>
      <c r="C521" s="243" t="s">
        <v>367</v>
      </c>
      <c r="D521" s="244" t="s">
        <v>701</v>
      </c>
      <c r="E521" s="243" t="s">
        <v>675</v>
      </c>
      <c r="F521" s="243" t="s">
        <v>677</v>
      </c>
      <c r="G521" s="247"/>
      <c r="H521" s="247"/>
      <c r="I521" s="254">
        <v>1.1000000000000001</v>
      </c>
      <c r="J521" s="247"/>
      <c r="K521" s="72"/>
      <c r="L521" s="72"/>
      <c r="M521" s="72"/>
      <c r="N521" s="72"/>
      <c r="O521" s="72"/>
      <c r="P521" s="72"/>
      <c r="Q521" s="72"/>
      <c r="R521" s="72"/>
      <c r="S521" s="72"/>
      <c r="T521" s="72"/>
      <c r="U521" s="72"/>
      <c r="V521" s="72"/>
      <c r="W521" s="72"/>
      <c r="X521" s="72"/>
      <c r="Y521" s="72"/>
      <c r="Z521" s="72"/>
    </row>
    <row r="522" spans="1:26" ht="12.5">
      <c r="A522" s="243" t="s">
        <v>375</v>
      </c>
      <c r="B522" s="243" t="s">
        <v>1264</v>
      </c>
      <c r="C522" s="243" t="s">
        <v>703</v>
      </c>
      <c r="D522" s="244" t="s">
        <v>704</v>
      </c>
      <c r="E522" s="243" t="s">
        <v>659</v>
      </c>
      <c r="F522" s="243" t="s">
        <v>677</v>
      </c>
      <c r="G522" s="243"/>
      <c r="H522" s="247"/>
      <c r="I522" s="254">
        <v>1.1000000000000001</v>
      </c>
      <c r="J522" s="247"/>
      <c r="K522" s="72"/>
      <c r="L522" s="72"/>
      <c r="M522" s="72"/>
      <c r="N522" s="72"/>
      <c r="O522" s="72"/>
      <c r="P522" s="72"/>
      <c r="Q522" s="72"/>
      <c r="R522" s="72"/>
      <c r="S522" s="72"/>
      <c r="T522" s="72"/>
      <c r="U522" s="72"/>
      <c r="V522" s="72"/>
      <c r="W522" s="72"/>
      <c r="X522" s="72"/>
      <c r="Y522" s="72"/>
      <c r="Z522" s="72"/>
    </row>
    <row r="523" spans="1:26" ht="12.5">
      <c r="A523" s="243" t="s">
        <v>375</v>
      </c>
      <c r="B523" s="243" t="s">
        <v>1265</v>
      </c>
      <c r="C523" s="243" t="s">
        <v>706</v>
      </c>
      <c r="D523" s="244" t="s">
        <v>707</v>
      </c>
      <c r="E523" s="243" t="s">
        <v>659</v>
      </c>
      <c r="F523" s="243" t="s">
        <v>677</v>
      </c>
      <c r="G523" s="243"/>
      <c r="H523" s="247"/>
      <c r="I523" s="254">
        <v>1.1000000000000001</v>
      </c>
      <c r="J523" s="247"/>
      <c r="K523" s="72"/>
      <c r="L523" s="72"/>
      <c r="M523" s="72"/>
      <c r="N523" s="72"/>
      <c r="O523" s="72"/>
      <c r="P523" s="72"/>
      <c r="Q523" s="72"/>
      <c r="R523" s="72"/>
      <c r="S523" s="72"/>
      <c r="T523" s="72"/>
      <c r="U523" s="72"/>
      <c r="V523" s="72"/>
      <c r="W523" s="72"/>
      <c r="X523" s="72"/>
      <c r="Y523" s="72"/>
      <c r="Z523" s="72"/>
    </row>
    <row r="524" spans="1:26" ht="12.5">
      <c r="A524" s="243" t="s">
        <v>375</v>
      </c>
      <c r="B524" s="243" t="s">
        <v>1266</v>
      </c>
      <c r="C524" s="243" t="s">
        <v>370</v>
      </c>
      <c r="D524" s="244" t="s">
        <v>371</v>
      </c>
      <c r="E524" s="243" t="s">
        <v>659</v>
      </c>
      <c r="F524" s="243" t="s">
        <v>677</v>
      </c>
      <c r="G524" s="243"/>
      <c r="H524" s="247"/>
      <c r="I524" s="254">
        <v>1.1000000000000001</v>
      </c>
      <c r="J524" s="247"/>
      <c r="K524" s="72"/>
      <c r="L524" s="72"/>
      <c r="M524" s="72"/>
      <c r="N524" s="72"/>
      <c r="O524" s="72"/>
      <c r="P524" s="72"/>
      <c r="Q524" s="72"/>
      <c r="R524" s="72"/>
      <c r="S524" s="72"/>
      <c r="T524" s="72"/>
      <c r="U524" s="72"/>
      <c r="V524" s="72"/>
      <c r="W524" s="72"/>
      <c r="X524" s="72"/>
      <c r="Y524" s="72"/>
      <c r="Z524" s="72"/>
    </row>
    <row r="525" spans="1:26" ht="12.5">
      <c r="A525" s="243" t="s">
        <v>375</v>
      </c>
      <c r="B525" s="243" t="s">
        <v>1267</v>
      </c>
      <c r="C525" s="243" t="s">
        <v>710</v>
      </c>
      <c r="D525" s="244" t="s">
        <v>711</v>
      </c>
      <c r="E525" s="243" t="s">
        <v>659</v>
      </c>
      <c r="F525" s="243" t="s">
        <v>677</v>
      </c>
      <c r="G525" s="247"/>
      <c r="H525" s="243"/>
      <c r="I525" s="254">
        <v>1.1000000000000001</v>
      </c>
      <c r="J525" s="247"/>
      <c r="K525" s="72"/>
      <c r="L525" s="72"/>
      <c r="M525" s="72"/>
      <c r="N525" s="72"/>
      <c r="O525" s="72"/>
      <c r="P525" s="72"/>
      <c r="Q525" s="72"/>
      <c r="R525" s="72"/>
      <c r="S525" s="72"/>
      <c r="T525" s="72"/>
      <c r="U525" s="72"/>
      <c r="V525" s="72"/>
      <c r="W525" s="72"/>
      <c r="X525" s="72"/>
      <c r="Y525" s="72"/>
      <c r="Z525" s="72"/>
    </row>
    <row r="526" spans="1:26" ht="12.5">
      <c r="A526" s="243" t="s">
        <v>375</v>
      </c>
      <c r="B526" s="243" t="s">
        <v>1268</v>
      </c>
      <c r="C526" s="243" t="s">
        <v>373</v>
      </c>
      <c r="D526" s="244" t="s">
        <v>374</v>
      </c>
      <c r="E526" s="243" t="s">
        <v>659</v>
      </c>
      <c r="F526" s="243" t="s">
        <v>677</v>
      </c>
      <c r="G526" s="247"/>
      <c r="H526" s="243"/>
      <c r="I526" s="254">
        <v>1.1000000000000001</v>
      </c>
      <c r="J526" s="247"/>
      <c r="K526" s="72"/>
      <c r="L526" s="72"/>
      <c r="M526" s="72"/>
      <c r="N526" s="72"/>
      <c r="O526" s="72"/>
      <c r="P526" s="72"/>
      <c r="Q526" s="72"/>
      <c r="R526" s="72"/>
      <c r="S526" s="72"/>
      <c r="T526" s="72"/>
      <c r="U526" s="72"/>
      <c r="V526" s="72"/>
      <c r="W526" s="72"/>
      <c r="X526" s="72"/>
      <c r="Y526" s="72"/>
      <c r="Z526" s="72"/>
    </row>
    <row r="527" spans="1:26" ht="62.5">
      <c r="A527" s="243" t="s">
        <v>375</v>
      </c>
      <c r="B527" s="243" t="s">
        <v>1269</v>
      </c>
      <c r="C527" s="243" t="s">
        <v>694</v>
      </c>
      <c r="D527" s="244" t="s">
        <v>753</v>
      </c>
      <c r="E527" s="243" t="s">
        <v>663</v>
      </c>
      <c r="F527" s="243" t="s">
        <v>672</v>
      </c>
      <c r="G527" s="247"/>
      <c r="H527" s="253" t="s">
        <v>661</v>
      </c>
      <c r="I527" s="251">
        <v>1.1000000000000001</v>
      </c>
      <c r="J527" s="252" t="s">
        <v>754</v>
      </c>
      <c r="K527" s="72"/>
      <c r="L527" s="72"/>
      <c r="M527" s="72"/>
      <c r="N527" s="72"/>
      <c r="O527" s="72"/>
      <c r="P527" s="72"/>
      <c r="Q527" s="72"/>
      <c r="R527" s="72"/>
      <c r="S527" s="72"/>
      <c r="T527" s="72"/>
      <c r="U527" s="72"/>
      <c r="V527" s="72"/>
      <c r="W527" s="72"/>
      <c r="X527" s="72"/>
      <c r="Y527" s="72"/>
      <c r="Z527" s="72"/>
    </row>
    <row r="528" spans="1:26" ht="12.5">
      <c r="A528" s="243"/>
      <c r="B528" s="243" t="s">
        <v>1269</v>
      </c>
      <c r="C528" s="243" t="s">
        <v>680</v>
      </c>
      <c r="D528" s="244" t="s">
        <v>681</v>
      </c>
      <c r="E528" s="243" t="s">
        <v>675</v>
      </c>
      <c r="F528" s="247"/>
      <c r="G528" s="247"/>
      <c r="H528" s="247"/>
      <c r="I528" s="247"/>
      <c r="J528" s="247"/>
      <c r="K528" s="72"/>
      <c r="L528" s="72"/>
      <c r="M528" s="72"/>
      <c r="N528" s="72"/>
      <c r="O528" s="72"/>
      <c r="P528" s="72"/>
      <c r="Q528" s="72"/>
      <c r="R528" s="72"/>
      <c r="S528" s="72"/>
      <c r="T528" s="72"/>
      <c r="U528" s="72"/>
      <c r="V528" s="72"/>
      <c r="W528" s="72"/>
      <c r="X528" s="72"/>
      <c r="Y528" s="72"/>
      <c r="Z528" s="72"/>
    </row>
    <row r="529" spans="1:26" ht="62.5">
      <c r="A529" s="243" t="s">
        <v>375</v>
      </c>
      <c r="B529" s="243" t="s">
        <v>1270</v>
      </c>
      <c r="C529" s="243" t="s">
        <v>141</v>
      </c>
      <c r="D529" s="244" t="s">
        <v>167</v>
      </c>
      <c r="E529" s="243" t="s">
        <v>659</v>
      </c>
      <c r="F529" s="243" t="s">
        <v>677</v>
      </c>
      <c r="G529" s="247"/>
      <c r="H529" s="253" t="s">
        <v>683</v>
      </c>
      <c r="I529" s="251">
        <v>1.1000000000000001</v>
      </c>
      <c r="J529" s="247"/>
      <c r="K529" s="72"/>
      <c r="L529" s="72"/>
      <c r="M529" s="72"/>
      <c r="N529" s="72"/>
      <c r="O529" s="72"/>
      <c r="P529" s="72"/>
      <c r="Q529" s="72"/>
      <c r="R529" s="72"/>
      <c r="S529" s="72"/>
      <c r="T529" s="72"/>
      <c r="U529" s="72"/>
      <c r="V529" s="72"/>
      <c r="W529" s="72"/>
      <c r="X529" s="72"/>
      <c r="Y529" s="72"/>
      <c r="Z529" s="72"/>
    </row>
    <row r="530" spans="1:26" ht="12.5">
      <c r="A530" s="243" t="s">
        <v>375</v>
      </c>
      <c r="B530" s="243" t="s">
        <v>1271</v>
      </c>
      <c r="C530" s="243" t="s">
        <v>129</v>
      </c>
      <c r="D530" s="244" t="s">
        <v>208</v>
      </c>
      <c r="E530" s="243" t="s">
        <v>685</v>
      </c>
      <c r="F530" s="243" t="s">
        <v>677</v>
      </c>
      <c r="G530" s="247"/>
      <c r="H530" s="243"/>
      <c r="I530" s="251">
        <v>1.1000000000000001</v>
      </c>
      <c r="J530" s="247"/>
      <c r="K530" s="72"/>
      <c r="L530" s="72"/>
      <c r="M530" s="72"/>
      <c r="N530" s="72"/>
      <c r="O530" s="72"/>
      <c r="P530" s="72"/>
      <c r="Q530" s="72"/>
      <c r="R530" s="72"/>
      <c r="S530" s="72"/>
      <c r="T530" s="72"/>
      <c r="U530" s="72"/>
      <c r="V530" s="72"/>
      <c r="W530" s="72"/>
      <c r="X530" s="72"/>
      <c r="Y530" s="72"/>
      <c r="Z530" s="72"/>
    </row>
    <row r="531" spans="1:26" ht="12.5">
      <c r="A531" s="243" t="s">
        <v>375</v>
      </c>
      <c r="B531" s="243" t="s">
        <v>1272</v>
      </c>
      <c r="C531" s="243" t="s">
        <v>687</v>
      </c>
      <c r="D531" s="244" t="s">
        <v>688</v>
      </c>
      <c r="E531" s="243" t="s">
        <v>659</v>
      </c>
      <c r="F531" s="243" t="s">
        <v>677</v>
      </c>
      <c r="G531" s="247"/>
      <c r="H531" s="247"/>
      <c r="I531" s="251">
        <v>1.1000000000000001</v>
      </c>
      <c r="J531" s="247"/>
      <c r="K531" s="72"/>
      <c r="L531" s="72"/>
      <c r="M531" s="72"/>
      <c r="N531" s="72"/>
      <c r="O531" s="72"/>
      <c r="P531" s="72"/>
      <c r="Q531" s="72"/>
      <c r="R531" s="72"/>
      <c r="S531" s="72"/>
      <c r="T531" s="72"/>
      <c r="U531" s="72"/>
      <c r="V531" s="72"/>
      <c r="W531" s="72"/>
      <c r="X531" s="72"/>
      <c r="Y531" s="72"/>
      <c r="Z531" s="72"/>
    </row>
    <row r="532" spans="1:26" ht="50">
      <c r="A532" s="243" t="s">
        <v>375</v>
      </c>
      <c r="B532" s="243" t="s">
        <v>1273</v>
      </c>
      <c r="C532" s="243" t="s">
        <v>690</v>
      </c>
      <c r="D532" s="244" t="s">
        <v>691</v>
      </c>
      <c r="E532" s="243" t="s">
        <v>659</v>
      </c>
      <c r="F532" s="243" t="s">
        <v>677</v>
      </c>
      <c r="G532" s="247" t="s">
        <v>629</v>
      </c>
      <c r="H532" s="253" t="s">
        <v>692</v>
      </c>
      <c r="I532" s="251">
        <v>1.1000000000000001</v>
      </c>
      <c r="J532" s="247"/>
      <c r="K532" s="72"/>
      <c r="L532" s="72"/>
      <c r="M532" s="72"/>
      <c r="N532" s="72"/>
      <c r="O532" s="72"/>
      <c r="P532" s="72"/>
      <c r="Q532" s="72"/>
      <c r="R532" s="72"/>
      <c r="S532" s="72"/>
      <c r="T532" s="72"/>
      <c r="U532" s="72"/>
      <c r="V532" s="72"/>
      <c r="W532" s="72"/>
      <c r="X532" s="72"/>
      <c r="Y532" s="72"/>
      <c r="Z532" s="72"/>
    </row>
    <row r="533" spans="1:26" ht="12.5">
      <c r="A533" s="243" t="s">
        <v>375</v>
      </c>
      <c r="B533" s="243" t="s">
        <v>1274</v>
      </c>
      <c r="C533" s="243" t="s">
        <v>714</v>
      </c>
      <c r="D533" s="244" t="s">
        <v>745</v>
      </c>
      <c r="E533" s="243" t="s">
        <v>675</v>
      </c>
      <c r="F533" s="243" t="s">
        <v>677</v>
      </c>
      <c r="G533" s="243"/>
      <c r="H533" s="247"/>
      <c r="I533" s="251">
        <v>1.1000000000000001</v>
      </c>
      <c r="J533" s="252" t="s">
        <v>760</v>
      </c>
      <c r="K533" s="72"/>
      <c r="L533" s="72"/>
      <c r="M533" s="72"/>
      <c r="N533" s="72"/>
      <c r="O533" s="72"/>
      <c r="P533" s="72"/>
      <c r="Q533" s="72"/>
      <c r="R533" s="72"/>
      <c r="S533" s="72"/>
      <c r="T533" s="72"/>
      <c r="U533" s="72"/>
      <c r="V533" s="72"/>
      <c r="W533" s="72"/>
      <c r="X533" s="72"/>
      <c r="Y533" s="72"/>
      <c r="Z533" s="72"/>
    </row>
    <row r="534" spans="1:26" ht="25">
      <c r="A534" s="243" t="s">
        <v>375</v>
      </c>
      <c r="B534" s="243" t="s">
        <v>1274</v>
      </c>
      <c r="C534" s="243" t="s">
        <v>714</v>
      </c>
      <c r="D534" s="244" t="s">
        <v>716</v>
      </c>
      <c r="E534" s="243" t="s">
        <v>675</v>
      </c>
      <c r="F534" s="243" t="s">
        <v>677</v>
      </c>
      <c r="G534" s="243"/>
      <c r="H534" s="247"/>
      <c r="I534" s="251">
        <v>1.1000000000000001</v>
      </c>
      <c r="J534" s="247"/>
      <c r="K534" s="72"/>
      <c r="L534" s="72"/>
      <c r="M534" s="72"/>
      <c r="N534" s="72"/>
      <c r="O534" s="72"/>
      <c r="P534" s="72"/>
      <c r="Q534" s="72"/>
      <c r="R534" s="72"/>
      <c r="S534" s="72"/>
      <c r="T534" s="72"/>
      <c r="U534" s="72"/>
      <c r="V534" s="72"/>
      <c r="W534" s="72"/>
      <c r="X534" s="72"/>
      <c r="Y534" s="72"/>
      <c r="Z534" s="72"/>
    </row>
    <row r="535" spans="1:26" ht="25">
      <c r="A535" s="243" t="s">
        <v>375</v>
      </c>
      <c r="B535" s="243" t="s">
        <v>1275</v>
      </c>
      <c r="C535" s="243" t="s">
        <v>204</v>
      </c>
      <c r="D535" s="244" t="s">
        <v>718</v>
      </c>
      <c r="E535" s="243" t="s">
        <v>659</v>
      </c>
      <c r="F535" s="243" t="s">
        <v>677</v>
      </c>
      <c r="G535" s="243"/>
      <c r="H535" s="247"/>
      <c r="I535" s="251">
        <v>1.1000000000000001</v>
      </c>
      <c r="J535" s="247"/>
      <c r="K535" s="72"/>
      <c r="L535" s="72"/>
      <c r="M535" s="72"/>
      <c r="N535" s="72"/>
      <c r="O535" s="72"/>
      <c r="P535" s="72"/>
      <c r="Q535" s="72"/>
      <c r="R535" s="72"/>
      <c r="S535" s="72"/>
      <c r="T535" s="72"/>
      <c r="U535" s="72"/>
      <c r="V535" s="72"/>
      <c r="W535" s="72"/>
      <c r="X535" s="72"/>
      <c r="Y535" s="72"/>
      <c r="Z535" s="72"/>
    </row>
    <row r="536" spans="1:26" ht="12.5">
      <c r="A536" s="243" t="s">
        <v>375</v>
      </c>
      <c r="B536" s="243" t="s">
        <v>1276</v>
      </c>
      <c r="C536" s="243" t="s">
        <v>720</v>
      </c>
      <c r="D536" s="244" t="s">
        <v>721</v>
      </c>
      <c r="E536" s="243" t="s">
        <v>659</v>
      </c>
      <c r="F536" s="243" t="s">
        <v>677</v>
      </c>
      <c r="G536" s="247"/>
      <c r="H536" s="243"/>
      <c r="I536" s="251">
        <v>1.1000000000000001</v>
      </c>
      <c r="J536" s="247"/>
      <c r="K536" s="72"/>
      <c r="L536" s="72"/>
      <c r="M536" s="72"/>
      <c r="N536" s="72"/>
      <c r="O536" s="72"/>
      <c r="P536" s="72"/>
      <c r="Q536" s="72"/>
      <c r="R536" s="72"/>
      <c r="S536" s="72"/>
      <c r="T536" s="72"/>
      <c r="U536" s="72"/>
      <c r="V536" s="72"/>
      <c r="W536" s="72"/>
      <c r="X536" s="72"/>
      <c r="Y536" s="72"/>
      <c r="Z536" s="72"/>
    </row>
    <row r="537" spans="1:26" ht="25">
      <c r="A537" s="243" t="s">
        <v>375</v>
      </c>
      <c r="B537" s="243" t="s">
        <v>1277</v>
      </c>
      <c r="C537" s="243" t="s">
        <v>723</v>
      </c>
      <c r="D537" s="244" t="s">
        <v>724</v>
      </c>
      <c r="E537" s="243" t="s">
        <v>659</v>
      </c>
      <c r="F537" s="243" t="s">
        <v>677</v>
      </c>
      <c r="G537" s="247"/>
      <c r="H537" s="243"/>
      <c r="I537" s="251">
        <v>1.1000000000000001</v>
      </c>
      <c r="J537" s="247"/>
      <c r="K537" s="72"/>
      <c r="L537" s="72"/>
      <c r="M537" s="72"/>
      <c r="N537" s="72"/>
      <c r="O537" s="72"/>
      <c r="P537" s="72"/>
      <c r="Q537" s="72"/>
      <c r="R537" s="72"/>
      <c r="S537" s="72"/>
      <c r="T537" s="72"/>
      <c r="U537" s="72"/>
      <c r="V537" s="72"/>
      <c r="W537" s="72"/>
      <c r="X537" s="72"/>
      <c r="Y537" s="72"/>
      <c r="Z537" s="72"/>
    </row>
    <row r="538" spans="1:26" ht="25">
      <c r="A538" s="243" t="s">
        <v>375</v>
      </c>
      <c r="B538" s="243" t="s">
        <v>1278</v>
      </c>
      <c r="C538" s="243" t="s">
        <v>726</v>
      </c>
      <c r="D538" s="244" t="s">
        <v>727</v>
      </c>
      <c r="E538" s="243" t="s">
        <v>659</v>
      </c>
      <c r="F538" s="243" t="s">
        <v>677</v>
      </c>
      <c r="G538" s="247"/>
      <c r="H538" s="247"/>
      <c r="I538" s="251">
        <v>1.1000000000000001</v>
      </c>
      <c r="J538" s="247"/>
      <c r="K538" s="72"/>
      <c r="L538" s="72"/>
      <c r="M538" s="72"/>
      <c r="N538" s="72"/>
      <c r="O538" s="72"/>
      <c r="P538" s="72"/>
      <c r="Q538" s="72"/>
      <c r="R538" s="72"/>
      <c r="S538" s="72"/>
      <c r="T538" s="72"/>
      <c r="U538" s="72"/>
      <c r="V538" s="72"/>
      <c r="W538" s="72"/>
      <c r="X538" s="72"/>
      <c r="Y538" s="72"/>
      <c r="Z538" s="72"/>
    </row>
    <row r="539" spans="1:26" ht="12.5">
      <c r="A539" s="243" t="s">
        <v>375</v>
      </c>
      <c r="B539" s="243" t="s">
        <v>1279</v>
      </c>
      <c r="C539" s="243" t="s">
        <v>299</v>
      </c>
      <c r="D539" s="244" t="s">
        <v>729</v>
      </c>
      <c r="E539" s="243" t="s">
        <v>659</v>
      </c>
      <c r="F539" s="247" t="s">
        <v>677</v>
      </c>
      <c r="G539" s="247" t="s">
        <v>629</v>
      </c>
      <c r="H539" s="247"/>
      <c r="I539" s="251">
        <v>1.1000000000000001</v>
      </c>
      <c r="J539" s="247"/>
      <c r="K539" s="72"/>
      <c r="L539" s="72"/>
      <c r="M539" s="72"/>
      <c r="N539" s="72"/>
      <c r="O539" s="72"/>
      <c r="P539" s="72"/>
      <c r="Q539" s="72"/>
      <c r="R539" s="72"/>
      <c r="S539" s="72"/>
      <c r="T539" s="72"/>
      <c r="U539" s="72"/>
      <c r="V539" s="72"/>
      <c r="W539" s="72"/>
      <c r="X539" s="72"/>
      <c r="Y539" s="72"/>
      <c r="Z539" s="72"/>
    </row>
    <row r="540" spans="1:26" ht="25">
      <c r="A540" s="243" t="s">
        <v>375</v>
      </c>
      <c r="B540" s="243" t="s">
        <v>1280</v>
      </c>
      <c r="C540" s="243" t="s">
        <v>1281</v>
      </c>
      <c r="D540" s="244" t="s">
        <v>1282</v>
      </c>
      <c r="E540" s="243" t="s">
        <v>659</v>
      </c>
      <c r="F540" s="243" t="s">
        <v>677</v>
      </c>
      <c r="G540" s="247" t="s">
        <v>629</v>
      </c>
      <c r="H540" s="247"/>
      <c r="I540" s="247"/>
      <c r="J540" s="247"/>
      <c r="K540" s="72"/>
      <c r="L540" s="72"/>
      <c r="M540" s="72"/>
      <c r="N540" s="72"/>
      <c r="O540" s="72"/>
      <c r="P540" s="72"/>
      <c r="Q540" s="72"/>
      <c r="R540" s="72"/>
      <c r="S540" s="72"/>
      <c r="T540" s="72"/>
      <c r="U540" s="72"/>
      <c r="V540" s="72"/>
      <c r="W540" s="72"/>
      <c r="X540" s="72"/>
      <c r="Y540" s="72"/>
      <c r="Z540" s="72"/>
    </row>
    <row r="541" spans="1:26" ht="37.5">
      <c r="A541" s="243" t="s">
        <v>375</v>
      </c>
      <c r="B541" s="243" t="s">
        <v>1283</v>
      </c>
      <c r="C541" s="243" t="s">
        <v>215</v>
      </c>
      <c r="D541" s="244" t="s">
        <v>1284</v>
      </c>
      <c r="E541" s="243" t="s">
        <v>675</v>
      </c>
      <c r="F541" s="243" t="s">
        <v>677</v>
      </c>
      <c r="G541" s="247"/>
      <c r="H541" s="243"/>
      <c r="I541" s="251">
        <v>1.1000000000000001</v>
      </c>
      <c r="J541" s="252" t="s">
        <v>1285</v>
      </c>
      <c r="K541" s="72"/>
      <c r="L541" s="72"/>
      <c r="M541" s="72"/>
      <c r="N541" s="72"/>
      <c r="O541" s="72"/>
      <c r="P541" s="72"/>
      <c r="Q541" s="72"/>
      <c r="R541" s="72"/>
      <c r="S541" s="72"/>
      <c r="T541" s="72"/>
      <c r="U541" s="72"/>
      <c r="V541" s="72"/>
      <c r="W541" s="72"/>
      <c r="X541" s="72"/>
      <c r="Y541" s="72"/>
      <c r="Z541" s="72"/>
    </row>
    <row r="542" spans="1:26" ht="12.5">
      <c r="A542" s="243" t="s">
        <v>375</v>
      </c>
      <c r="B542" s="243" t="s">
        <v>1283</v>
      </c>
      <c r="C542" s="243" t="s">
        <v>211</v>
      </c>
      <c r="D542" s="244" t="s">
        <v>774</v>
      </c>
      <c r="E542" s="243" t="s">
        <v>675</v>
      </c>
      <c r="F542" s="243" t="s">
        <v>677</v>
      </c>
      <c r="G542" s="247"/>
      <c r="H542" s="247"/>
      <c r="I542" s="251">
        <v>1.1000000000000001</v>
      </c>
      <c r="J542" s="247"/>
      <c r="K542" s="72"/>
      <c r="L542" s="72"/>
      <c r="M542" s="72"/>
      <c r="N542" s="72"/>
      <c r="O542" s="72"/>
      <c r="P542" s="72"/>
      <c r="Q542" s="72"/>
      <c r="R542" s="72"/>
      <c r="S542" s="72"/>
      <c r="T542" s="72"/>
      <c r="U542" s="72"/>
      <c r="V542" s="72"/>
      <c r="W542" s="72"/>
      <c r="X542" s="72"/>
      <c r="Y542" s="72"/>
      <c r="Z542" s="72"/>
    </row>
    <row r="543" spans="1:26" ht="12.5">
      <c r="A543" s="243" t="s">
        <v>375</v>
      </c>
      <c r="B543" s="243" t="s">
        <v>1286</v>
      </c>
      <c r="C543" s="243" t="s">
        <v>215</v>
      </c>
      <c r="D543" s="244" t="s">
        <v>216</v>
      </c>
      <c r="E543" s="243" t="s">
        <v>775</v>
      </c>
      <c r="F543" s="243" t="s">
        <v>677</v>
      </c>
      <c r="G543" s="247"/>
      <c r="H543" s="243"/>
      <c r="I543" s="251">
        <v>1.1000000000000001</v>
      </c>
      <c r="J543" s="247"/>
      <c r="K543" s="72"/>
      <c r="L543" s="72"/>
      <c r="M543" s="72"/>
      <c r="N543" s="72"/>
      <c r="O543" s="72"/>
      <c r="P543" s="72"/>
      <c r="Q543" s="72"/>
      <c r="R543" s="72"/>
      <c r="S543" s="72"/>
      <c r="T543" s="72"/>
      <c r="U543" s="72"/>
      <c r="V543" s="72"/>
      <c r="W543" s="72"/>
      <c r="X543" s="72"/>
      <c r="Y543" s="72"/>
      <c r="Z543" s="72"/>
    </row>
    <row r="544" spans="1:26" ht="12.5">
      <c r="A544" s="243" t="s">
        <v>375</v>
      </c>
      <c r="B544" s="243" t="s">
        <v>1287</v>
      </c>
      <c r="C544" s="243" t="s">
        <v>138</v>
      </c>
      <c r="D544" s="244" t="s">
        <v>139</v>
      </c>
      <c r="E544" s="243" t="s">
        <v>659</v>
      </c>
      <c r="F544" s="243" t="s">
        <v>677</v>
      </c>
      <c r="G544" s="247" t="s">
        <v>776</v>
      </c>
      <c r="H544" s="253" t="s">
        <v>777</v>
      </c>
      <c r="I544" s="251">
        <v>1.1000000000000001</v>
      </c>
      <c r="J544" s="247"/>
      <c r="K544" s="72"/>
      <c r="L544" s="72"/>
      <c r="M544" s="72"/>
      <c r="N544" s="72"/>
      <c r="O544" s="72"/>
      <c r="P544" s="72"/>
      <c r="Q544" s="72"/>
      <c r="R544" s="72"/>
      <c r="S544" s="72"/>
      <c r="T544" s="72"/>
      <c r="U544" s="72"/>
      <c r="V544" s="72"/>
      <c r="W544" s="72"/>
      <c r="X544" s="72"/>
      <c r="Y544" s="72"/>
      <c r="Z544" s="72"/>
    </row>
    <row r="545" spans="1:26" ht="62.5">
      <c r="A545" s="243" t="s">
        <v>375</v>
      </c>
      <c r="B545" s="243" t="s">
        <v>1288</v>
      </c>
      <c r="C545" s="243" t="s">
        <v>1289</v>
      </c>
      <c r="D545" s="244" t="s">
        <v>1290</v>
      </c>
      <c r="E545" s="243" t="s">
        <v>675</v>
      </c>
      <c r="F545" s="243" t="s">
        <v>677</v>
      </c>
      <c r="G545" s="243"/>
      <c r="H545" s="247"/>
      <c r="I545" s="251">
        <v>1.1000000000000001</v>
      </c>
      <c r="J545" s="252" t="s">
        <v>1291</v>
      </c>
      <c r="K545" s="72"/>
      <c r="L545" s="72"/>
      <c r="M545" s="72"/>
      <c r="N545" s="72"/>
      <c r="O545" s="72"/>
      <c r="P545" s="72"/>
      <c r="Q545" s="72"/>
      <c r="R545" s="72"/>
      <c r="S545" s="72"/>
      <c r="T545" s="72"/>
      <c r="U545" s="72"/>
      <c r="V545" s="72"/>
      <c r="W545" s="72"/>
      <c r="X545" s="72"/>
      <c r="Y545" s="72"/>
      <c r="Z545" s="72"/>
    </row>
    <row r="546" spans="1:26" ht="12.5">
      <c r="A546" s="243" t="s">
        <v>375</v>
      </c>
      <c r="B546" s="243" t="s">
        <v>1288</v>
      </c>
      <c r="C546" s="243" t="s">
        <v>680</v>
      </c>
      <c r="D546" s="244" t="s">
        <v>681</v>
      </c>
      <c r="E546" s="243" t="s">
        <v>675</v>
      </c>
      <c r="F546" s="243" t="s">
        <v>677</v>
      </c>
      <c r="G546" s="247"/>
      <c r="H546" s="247"/>
      <c r="I546" s="251">
        <v>1.1000000000000001</v>
      </c>
      <c r="J546" s="247"/>
      <c r="K546" s="72"/>
      <c r="L546" s="72"/>
      <c r="M546" s="72"/>
      <c r="N546" s="72"/>
      <c r="O546" s="72"/>
      <c r="P546" s="72"/>
      <c r="Q546" s="72"/>
      <c r="R546" s="72"/>
      <c r="S546" s="72"/>
      <c r="T546" s="72"/>
      <c r="U546" s="72"/>
      <c r="V546" s="72"/>
      <c r="W546" s="72"/>
      <c r="X546" s="72"/>
      <c r="Y546" s="72"/>
      <c r="Z546" s="72"/>
    </row>
    <row r="547" spans="1:26" ht="62.5">
      <c r="A547" s="243" t="s">
        <v>375</v>
      </c>
      <c r="B547" s="243" t="s">
        <v>1292</v>
      </c>
      <c r="C547" s="243" t="s">
        <v>141</v>
      </c>
      <c r="D547" s="244" t="s">
        <v>167</v>
      </c>
      <c r="E547" s="243" t="s">
        <v>659</v>
      </c>
      <c r="F547" s="247" t="s">
        <v>677</v>
      </c>
      <c r="G547" s="247"/>
      <c r="H547" s="253" t="s">
        <v>683</v>
      </c>
      <c r="I547" s="251">
        <v>1.1000000000000001</v>
      </c>
      <c r="J547" s="247"/>
      <c r="K547" s="72"/>
      <c r="L547" s="72"/>
      <c r="M547" s="72"/>
      <c r="N547" s="72"/>
      <c r="O547" s="72"/>
      <c r="P547" s="72"/>
      <c r="Q547" s="72"/>
      <c r="R547" s="72"/>
      <c r="S547" s="72"/>
      <c r="T547" s="72"/>
      <c r="U547" s="72"/>
      <c r="V547" s="72"/>
      <c r="W547" s="72"/>
      <c r="X547" s="72"/>
      <c r="Y547" s="72"/>
      <c r="Z547" s="72"/>
    </row>
    <row r="548" spans="1:26" ht="12.5">
      <c r="A548" s="243" t="s">
        <v>375</v>
      </c>
      <c r="B548" s="243" t="s">
        <v>1293</v>
      </c>
      <c r="C548" s="243" t="s">
        <v>129</v>
      </c>
      <c r="D548" s="244" t="s">
        <v>208</v>
      </c>
      <c r="E548" s="243" t="s">
        <v>685</v>
      </c>
      <c r="F548" s="243" t="s">
        <v>677</v>
      </c>
      <c r="G548" s="247"/>
      <c r="H548" s="247"/>
      <c r="I548" s="251">
        <v>1.1000000000000001</v>
      </c>
      <c r="J548" s="247"/>
      <c r="K548" s="72"/>
      <c r="L548" s="72"/>
      <c r="M548" s="72"/>
      <c r="N548" s="72"/>
      <c r="O548" s="72"/>
      <c r="P548" s="72"/>
      <c r="Q548" s="72"/>
      <c r="R548" s="72"/>
      <c r="S548" s="72"/>
      <c r="T548" s="72"/>
      <c r="U548" s="72"/>
      <c r="V548" s="72"/>
      <c r="W548" s="72"/>
      <c r="X548" s="72"/>
      <c r="Y548" s="72"/>
      <c r="Z548" s="72"/>
    </row>
    <row r="549" spans="1:26" ht="12.5">
      <c r="A549" s="243" t="s">
        <v>375</v>
      </c>
      <c r="B549" s="243" t="s">
        <v>1294</v>
      </c>
      <c r="C549" s="243" t="s">
        <v>687</v>
      </c>
      <c r="D549" s="244" t="s">
        <v>688</v>
      </c>
      <c r="E549" s="243" t="s">
        <v>659</v>
      </c>
      <c r="F549" s="243" t="s">
        <v>677</v>
      </c>
      <c r="G549" s="247"/>
      <c r="H549" s="247"/>
      <c r="I549" s="251">
        <v>1.1000000000000001</v>
      </c>
      <c r="J549" s="247"/>
      <c r="K549" s="72"/>
      <c r="L549" s="72"/>
      <c r="M549" s="72"/>
      <c r="N549" s="72"/>
      <c r="O549" s="72"/>
      <c r="P549" s="72"/>
      <c r="Q549" s="72"/>
      <c r="R549" s="72"/>
      <c r="S549" s="72"/>
      <c r="T549" s="72"/>
      <c r="U549" s="72"/>
      <c r="V549" s="72"/>
      <c r="W549" s="72"/>
      <c r="X549" s="72"/>
      <c r="Y549" s="72"/>
      <c r="Z549" s="72"/>
    </row>
    <row r="550" spans="1:26" ht="50">
      <c r="A550" s="243" t="s">
        <v>375</v>
      </c>
      <c r="B550" s="243" t="s">
        <v>1295</v>
      </c>
      <c r="C550" s="243" t="s">
        <v>690</v>
      </c>
      <c r="D550" s="244" t="s">
        <v>691</v>
      </c>
      <c r="E550" s="243" t="s">
        <v>659</v>
      </c>
      <c r="F550" s="243" t="s">
        <v>677</v>
      </c>
      <c r="G550" s="247" t="s">
        <v>629</v>
      </c>
      <c r="H550" s="250" t="s">
        <v>692</v>
      </c>
      <c r="I550" s="251">
        <v>1.1000000000000001</v>
      </c>
      <c r="J550" s="247"/>
      <c r="K550" s="72"/>
      <c r="L550" s="72"/>
      <c r="M550" s="72"/>
      <c r="N550" s="72"/>
      <c r="O550" s="72"/>
      <c r="P550" s="72"/>
      <c r="Q550" s="72"/>
      <c r="R550" s="72"/>
      <c r="S550" s="72"/>
      <c r="T550" s="72"/>
      <c r="U550" s="72"/>
      <c r="V550" s="72"/>
      <c r="W550" s="72"/>
      <c r="X550" s="72"/>
      <c r="Y550" s="72"/>
      <c r="Z550" s="72"/>
    </row>
    <row r="551" spans="1:26" ht="50">
      <c r="A551" s="243" t="s">
        <v>375</v>
      </c>
      <c r="B551" s="243" t="s">
        <v>1296</v>
      </c>
      <c r="C551" s="243" t="s">
        <v>1297</v>
      </c>
      <c r="D551" s="244" t="s">
        <v>1298</v>
      </c>
      <c r="E551" s="243" t="s">
        <v>675</v>
      </c>
      <c r="F551" s="243" t="s">
        <v>677</v>
      </c>
      <c r="G551" s="247"/>
      <c r="H551" s="247"/>
      <c r="I551" s="251">
        <v>1.1000000000000001</v>
      </c>
      <c r="J551" s="252" t="s">
        <v>1299</v>
      </c>
      <c r="K551" s="72"/>
      <c r="L551" s="72"/>
      <c r="M551" s="72"/>
      <c r="N551" s="72"/>
      <c r="O551" s="72"/>
      <c r="P551" s="72"/>
      <c r="Q551" s="72"/>
      <c r="R551" s="72"/>
      <c r="S551" s="72"/>
      <c r="T551" s="72"/>
      <c r="U551" s="72"/>
      <c r="V551" s="72"/>
      <c r="W551" s="72"/>
      <c r="X551" s="72"/>
      <c r="Y551" s="72"/>
      <c r="Z551" s="72"/>
    </row>
    <row r="552" spans="1:26" ht="12.5">
      <c r="A552" s="243" t="s">
        <v>375</v>
      </c>
      <c r="B552" s="243" t="s">
        <v>1296</v>
      </c>
      <c r="C552" s="243" t="s">
        <v>680</v>
      </c>
      <c r="D552" s="244" t="s">
        <v>681</v>
      </c>
      <c r="E552" s="243" t="s">
        <v>675</v>
      </c>
      <c r="F552" s="243" t="s">
        <v>677</v>
      </c>
      <c r="G552" s="247"/>
      <c r="H552" s="247"/>
      <c r="I552" s="251">
        <v>1.1000000000000001</v>
      </c>
      <c r="J552" s="247"/>
      <c r="K552" s="72"/>
      <c r="L552" s="72"/>
      <c r="M552" s="72"/>
      <c r="N552" s="72"/>
      <c r="O552" s="72"/>
      <c r="P552" s="72"/>
      <c r="Q552" s="72"/>
      <c r="R552" s="72"/>
      <c r="S552" s="72"/>
      <c r="T552" s="72"/>
      <c r="U552" s="72"/>
      <c r="V552" s="72"/>
      <c r="W552" s="72"/>
      <c r="X552" s="72"/>
      <c r="Y552" s="72"/>
      <c r="Z552" s="72"/>
    </row>
    <row r="553" spans="1:26" ht="62.5">
      <c r="A553" s="243" t="s">
        <v>375</v>
      </c>
      <c r="B553" s="243" t="s">
        <v>1300</v>
      </c>
      <c r="C553" s="243" t="s">
        <v>141</v>
      </c>
      <c r="D553" s="244" t="s">
        <v>167</v>
      </c>
      <c r="E553" s="243" t="s">
        <v>659</v>
      </c>
      <c r="F553" s="243" t="s">
        <v>677</v>
      </c>
      <c r="G553" s="243"/>
      <c r="H553" s="253" t="s">
        <v>683</v>
      </c>
      <c r="I553" s="251">
        <v>1.1000000000000001</v>
      </c>
      <c r="J553" s="247"/>
      <c r="K553" s="72"/>
      <c r="L553" s="72"/>
      <c r="M553" s="72"/>
      <c r="N553" s="72"/>
      <c r="O553" s="72"/>
      <c r="P553" s="72"/>
      <c r="Q553" s="72"/>
      <c r="R553" s="72"/>
      <c r="S553" s="72"/>
      <c r="T553" s="72"/>
      <c r="U553" s="72"/>
      <c r="V553" s="72"/>
      <c r="W553" s="72"/>
      <c r="X553" s="72"/>
      <c r="Y553" s="72"/>
      <c r="Z553" s="72"/>
    </row>
    <row r="554" spans="1:26" ht="12.5">
      <c r="A554" s="243" t="s">
        <v>375</v>
      </c>
      <c r="B554" s="243" t="s">
        <v>1301</v>
      </c>
      <c r="C554" s="243" t="s">
        <v>129</v>
      </c>
      <c r="D554" s="244" t="s">
        <v>208</v>
      </c>
      <c r="E554" s="243" t="s">
        <v>685</v>
      </c>
      <c r="F554" s="243" t="s">
        <v>677</v>
      </c>
      <c r="G554" s="243"/>
      <c r="H554" s="247"/>
      <c r="I554" s="251">
        <v>1.1000000000000001</v>
      </c>
      <c r="J554" s="247"/>
      <c r="K554" s="72"/>
      <c r="L554" s="72"/>
      <c r="M554" s="72"/>
      <c r="N554" s="72"/>
      <c r="O554" s="72"/>
      <c r="P554" s="72"/>
      <c r="Q554" s="72"/>
      <c r="R554" s="72"/>
      <c r="S554" s="72"/>
      <c r="T554" s="72"/>
      <c r="U554" s="72"/>
      <c r="V554" s="72"/>
      <c r="W554" s="72"/>
      <c r="X554" s="72"/>
      <c r="Y554" s="72"/>
      <c r="Z554" s="72"/>
    </row>
    <row r="555" spans="1:26" ht="12.5">
      <c r="A555" s="243" t="s">
        <v>375</v>
      </c>
      <c r="B555" s="243" t="s">
        <v>1302</v>
      </c>
      <c r="C555" s="243" t="s">
        <v>687</v>
      </c>
      <c r="D555" s="244" t="s">
        <v>688</v>
      </c>
      <c r="E555" s="243" t="s">
        <v>659</v>
      </c>
      <c r="F555" s="243" t="s">
        <v>677</v>
      </c>
      <c r="G555" s="243"/>
      <c r="H555" s="247"/>
      <c r="I555" s="251">
        <v>1.1000000000000001</v>
      </c>
      <c r="J555" s="247"/>
      <c r="K555" s="72"/>
      <c r="L555" s="72"/>
      <c r="M555" s="72"/>
      <c r="N555" s="72"/>
      <c r="O555" s="72"/>
      <c r="P555" s="72"/>
      <c r="Q555" s="72"/>
      <c r="R555" s="72"/>
      <c r="S555" s="72"/>
      <c r="T555" s="72"/>
      <c r="U555" s="72"/>
      <c r="V555" s="72"/>
      <c r="W555" s="72"/>
      <c r="X555" s="72"/>
      <c r="Y555" s="72"/>
      <c r="Z555" s="72"/>
    </row>
    <row r="556" spans="1:26" ht="50">
      <c r="A556" s="243" t="s">
        <v>375</v>
      </c>
      <c r="B556" s="243" t="s">
        <v>1303</v>
      </c>
      <c r="C556" s="243" t="s">
        <v>690</v>
      </c>
      <c r="D556" s="244" t="s">
        <v>691</v>
      </c>
      <c r="E556" s="243" t="s">
        <v>659</v>
      </c>
      <c r="F556" s="243" t="s">
        <v>677</v>
      </c>
      <c r="G556" s="243" t="s">
        <v>629</v>
      </c>
      <c r="H556" s="250" t="s">
        <v>692</v>
      </c>
      <c r="I556" s="251">
        <v>1.1000000000000001</v>
      </c>
      <c r="J556" s="247"/>
      <c r="K556" s="72"/>
      <c r="L556" s="72"/>
      <c r="M556" s="72"/>
      <c r="N556" s="72"/>
      <c r="O556" s="72"/>
      <c r="P556" s="72"/>
      <c r="Q556" s="72"/>
      <c r="R556" s="72"/>
      <c r="S556" s="72"/>
      <c r="T556" s="72"/>
      <c r="U556" s="72"/>
      <c r="V556" s="72"/>
      <c r="W556" s="72"/>
      <c r="X556" s="72"/>
      <c r="Y556" s="72"/>
      <c r="Z556" s="72"/>
    </row>
    <row r="557" spans="1:26" ht="25">
      <c r="A557" s="243" t="s">
        <v>375</v>
      </c>
      <c r="B557" s="243" t="s">
        <v>1304</v>
      </c>
      <c r="C557" s="243" t="s">
        <v>402</v>
      </c>
      <c r="D557" s="244" t="s">
        <v>403</v>
      </c>
      <c r="E557" s="243" t="s">
        <v>663</v>
      </c>
      <c r="F557" s="243" t="s">
        <v>672</v>
      </c>
      <c r="G557" s="247"/>
      <c r="H557" s="247"/>
      <c r="I557" s="243"/>
      <c r="J557" s="243"/>
      <c r="K557" s="246"/>
      <c r="L557" s="246"/>
      <c r="M557" s="246"/>
      <c r="N557" s="246"/>
      <c r="O557" s="246"/>
      <c r="P557" s="246"/>
      <c r="Q557" s="246"/>
      <c r="R557" s="246"/>
      <c r="S557" s="246"/>
      <c r="T557" s="246"/>
      <c r="U557" s="246"/>
      <c r="V557" s="246"/>
      <c r="W557" s="246"/>
      <c r="X557" s="246"/>
      <c r="Y557" s="246"/>
      <c r="Z557" s="246"/>
    </row>
    <row r="558" spans="1:26" ht="25">
      <c r="A558" s="243"/>
      <c r="B558" s="243" t="s">
        <v>1304</v>
      </c>
      <c r="C558" s="243" t="s">
        <v>816</v>
      </c>
      <c r="D558" s="244" t="s">
        <v>817</v>
      </c>
      <c r="E558" s="243" t="s">
        <v>675</v>
      </c>
      <c r="F558" s="247"/>
      <c r="G558" s="247"/>
      <c r="H558" s="247"/>
      <c r="I558" s="247"/>
      <c r="J558" s="247"/>
      <c r="K558" s="72"/>
      <c r="L558" s="72"/>
      <c r="M558" s="72"/>
      <c r="N558" s="72"/>
      <c r="O558" s="72"/>
      <c r="P558" s="72"/>
      <c r="Q558" s="72"/>
      <c r="R558" s="72"/>
      <c r="S558" s="72"/>
      <c r="T558" s="72"/>
      <c r="U558" s="72"/>
      <c r="V558" s="72"/>
      <c r="W558" s="72"/>
      <c r="X558" s="72"/>
      <c r="Y558" s="72"/>
      <c r="Z558" s="72"/>
    </row>
    <row r="559" spans="1:26" ht="37.5">
      <c r="A559" s="243" t="s">
        <v>375</v>
      </c>
      <c r="B559" s="243" t="s">
        <v>1305</v>
      </c>
      <c r="C559" s="243" t="s">
        <v>129</v>
      </c>
      <c r="D559" s="244" t="s">
        <v>238</v>
      </c>
      <c r="E559" s="243" t="s">
        <v>685</v>
      </c>
      <c r="F559" s="243" t="s">
        <v>660</v>
      </c>
      <c r="G559" s="247"/>
      <c r="H559" s="247"/>
      <c r="I559" s="243"/>
      <c r="J559" s="247"/>
      <c r="K559" s="72"/>
      <c r="L559" s="72"/>
      <c r="M559" s="72"/>
      <c r="N559" s="72"/>
      <c r="O559" s="72"/>
      <c r="P559" s="72"/>
      <c r="Q559" s="72"/>
      <c r="R559" s="72"/>
      <c r="S559" s="72"/>
      <c r="T559" s="72"/>
      <c r="U559" s="72"/>
      <c r="V559" s="72"/>
      <c r="W559" s="72"/>
      <c r="X559" s="72"/>
      <c r="Y559" s="72"/>
      <c r="Z559" s="72"/>
    </row>
    <row r="560" spans="1:26" ht="12.5">
      <c r="A560" s="243" t="s">
        <v>375</v>
      </c>
      <c r="B560" s="243" t="s">
        <v>1306</v>
      </c>
      <c r="C560" s="243" t="s">
        <v>243</v>
      </c>
      <c r="D560" s="244" t="s">
        <v>244</v>
      </c>
      <c r="E560" s="243" t="s">
        <v>659</v>
      </c>
      <c r="F560" s="243" t="s">
        <v>677</v>
      </c>
      <c r="G560" s="247"/>
      <c r="H560" s="243"/>
      <c r="I560" s="243"/>
      <c r="J560" s="247"/>
      <c r="K560" s="72"/>
      <c r="L560" s="72"/>
      <c r="M560" s="72"/>
      <c r="N560" s="72"/>
      <c r="O560" s="72"/>
      <c r="P560" s="72"/>
      <c r="Q560" s="72"/>
      <c r="R560" s="72"/>
      <c r="S560" s="72"/>
      <c r="T560" s="72"/>
      <c r="U560" s="72"/>
      <c r="V560" s="72"/>
      <c r="W560" s="72"/>
      <c r="X560" s="72"/>
      <c r="Y560" s="72"/>
      <c r="Z560" s="72"/>
    </row>
    <row r="561" spans="1:26" ht="25">
      <c r="A561" s="243" t="s">
        <v>375</v>
      </c>
      <c r="B561" s="243" t="s">
        <v>1307</v>
      </c>
      <c r="C561" s="243" t="s">
        <v>240</v>
      </c>
      <c r="D561" s="244" t="s">
        <v>241</v>
      </c>
      <c r="E561" s="243" t="s">
        <v>659</v>
      </c>
      <c r="F561" s="243" t="s">
        <v>677</v>
      </c>
      <c r="G561" s="247"/>
      <c r="H561" s="249" t="s">
        <v>821</v>
      </c>
      <c r="I561" s="243"/>
      <c r="J561" s="247"/>
      <c r="K561" s="72"/>
      <c r="L561" s="72"/>
      <c r="M561" s="72"/>
      <c r="N561" s="72"/>
      <c r="O561" s="72"/>
      <c r="P561" s="72"/>
      <c r="Q561" s="72"/>
      <c r="R561" s="72"/>
      <c r="S561" s="72"/>
      <c r="T561" s="72"/>
      <c r="U561" s="72"/>
      <c r="V561" s="72"/>
      <c r="W561" s="72"/>
      <c r="X561" s="72"/>
      <c r="Y561" s="72"/>
      <c r="Z561" s="72"/>
    </row>
    <row r="562" spans="1:26" ht="12.5">
      <c r="A562" s="243" t="s">
        <v>375</v>
      </c>
      <c r="B562" s="243" t="s">
        <v>1308</v>
      </c>
      <c r="C562" s="243" t="s">
        <v>57</v>
      </c>
      <c r="D562" s="244" t="s">
        <v>246</v>
      </c>
      <c r="E562" s="243" t="s">
        <v>659</v>
      </c>
      <c r="F562" s="243" t="s">
        <v>677</v>
      </c>
      <c r="G562" s="247"/>
      <c r="H562" s="247"/>
      <c r="I562" s="243"/>
      <c r="J562" s="247"/>
      <c r="K562" s="72"/>
      <c r="L562" s="72"/>
      <c r="M562" s="72"/>
      <c r="N562" s="72"/>
      <c r="O562" s="72"/>
      <c r="P562" s="72"/>
      <c r="Q562" s="72"/>
      <c r="R562" s="72"/>
      <c r="S562" s="72"/>
      <c r="T562" s="72"/>
      <c r="U562" s="72"/>
      <c r="V562" s="72"/>
      <c r="W562" s="72"/>
      <c r="X562" s="72"/>
      <c r="Y562" s="72"/>
      <c r="Z562" s="72"/>
    </row>
    <row r="563" spans="1:26" ht="62.5">
      <c r="A563" s="243" t="s">
        <v>375</v>
      </c>
      <c r="B563" s="243" t="s">
        <v>1309</v>
      </c>
      <c r="C563" s="243" t="s">
        <v>824</v>
      </c>
      <c r="D563" s="244" t="s">
        <v>825</v>
      </c>
      <c r="E563" s="243" t="s">
        <v>659</v>
      </c>
      <c r="F563" s="243" t="s">
        <v>677</v>
      </c>
      <c r="G563" s="243"/>
      <c r="H563" s="247"/>
      <c r="I563" s="243"/>
      <c r="J563" s="247"/>
      <c r="K563" s="72"/>
      <c r="L563" s="72"/>
      <c r="M563" s="72"/>
      <c r="N563" s="72"/>
      <c r="O563" s="72"/>
      <c r="P563" s="72"/>
      <c r="Q563" s="72"/>
      <c r="R563" s="72"/>
      <c r="S563" s="72"/>
      <c r="T563" s="72"/>
      <c r="U563" s="72"/>
      <c r="V563" s="72"/>
      <c r="W563" s="72"/>
      <c r="X563" s="72"/>
      <c r="Y563" s="72"/>
      <c r="Z563" s="72"/>
    </row>
    <row r="564" spans="1:26" ht="12.5">
      <c r="A564" s="243" t="s">
        <v>375</v>
      </c>
      <c r="B564" s="243" t="s">
        <v>1310</v>
      </c>
      <c r="C564" s="243" t="s">
        <v>267</v>
      </c>
      <c r="D564" s="244" t="s">
        <v>268</v>
      </c>
      <c r="E564" s="243" t="s">
        <v>659</v>
      </c>
      <c r="F564" s="243" t="s">
        <v>677</v>
      </c>
      <c r="G564" s="243" t="s">
        <v>662</v>
      </c>
      <c r="H564" s="247"/>
      <c r="I564" s="243"/>
      <c r="J564" s="247"/>
      <c r="K564" s="72"/>
      <c r="L564" s="72"/>
      <c r="M564" s="72"/>
      <c r="N564" s="72"/>
      <c r="O564" s="72"/>
      <c r="P564" s="72"/>
      <c r="Q564" s="72"/>
      <c r="R564" s="72"/>
      <c r="S564" s="72"/>
      <c r="T564" s="72"/>
      <c r="U564" s="72"/>
      <c r="V564" s="72"/>
      <c r="W564" s="72"/>
      <c r="X564" s="72"/>
      <c r="Y564" s="72"/>
      <c r="Z564" s="72"/>
    </row>
    <row r="565" spans="1:26" ht="12.5">
      <c r="A565" s="243" t="s">
        <v>375</v>
      </c>
      <c r="B565" s="243" t="s">
        <v>1311</v>
      </c>
      <c r="C565" s="243" t="s">
        <v>270</v>
      </c>
      <c r="D565" s="244" t="s">
        <v>271</v>
      </c>
      <c r="E565" s="243" t="s">
        <v>659</v>
      </c>
      <c r="F565" s="243" t="s">
        <v>677</v>
      </c>
      <c r="G565" s="243" t="s">
        <v>662</v>
      </c>
      <c r="H565" s="247"/>
      <c r="I565" s="243"/>
      <c r="J565" s="247"/>
      <c r="K565" s="72"/>
      <c r="L565" s="72"/>
      <c r="M565" s="72"/>
      <c r="N565" s="72"/>
      <c r="O565" s="72"/>
      <c r="P565" s="72"/>
      <c r="Q565" s="72"/>
      <c r="R565" s="72"/>
      <c r="S565" s="72"/>
      <c r="T565" s="72"/>
      <c r="U565" s="72"/>
      <c r="V565" s="72"/>
      <c r="W565" s="72"/>
      <c r="X565" s="72"/>
      <c r="Y565" s="72"/>
      <c r="Z565" s="72"/>
    </row>
    <row r="566" spans="1:26" ht="25">
      <c r="A566" s="243" t="s">
        <v>375</v>
      </c>
      <c r="B566" s="243" t="s">
        <v>1312</v>
      </c>
      <c r="C566" s="243" t="s">
        <v>273</v>
      </c>
      <c r="D566" s="244" t="s">
        <v>274</v>
      </c>
      <c r="E566" s="243" t="s">
        <v>659</v>
      </c>
      <c r="F566" s="243" t="s">
        <v>677</v>
      </c>
      <c r="G566" s="247" t="s">
        <v>662</v>
      </c>
      <c r="H566" s="243"/>
      <c r="I566" s="243"/>
      <c r="J566" s="247"/>
      <c r="K566" s="72"/>
      <c r="L566" s="72"/>
      <c r="M566" s="72"/>
      <c r="N566" s="72"/>
      <c r="O566" s="72"/>
      <c r="P566" s="72"/>
      <c r="Q566" s="72"/>
      <c r="R566" s="72"/>
      <c r="S566" s="72"/>
      <c r="T566" s="72"/>
      <c r="U566" s="72"/>
      <c r="V566" s="72"/>
      <c r="W566" s="72"/>
      <c r="X566" s="72"/>
      <c r="Y566" s="72"/>
      <c r="Z566" s="72"/>
    </row>
    <row r="567" spans="1:26" ht="25">
      <c r="A567" s="243" t="s">
        <v>375</v>
      </c>
      <c r="B567" s="243" t="s">
        <v>1313</v>
      </c>
      <c r="C567" s="243" t="s">
        <v>408</v>
      </c>
      <c r="D567" s="244" t="s">
        <v>409</v>
      </c>
      <c r="E567" s="243" t="s">
        <v>659</v>
      </c>
      <c r="F567" s="243" t="s">
        <v>677</v>
      </c>
      <c r="G567" s="247" t="s">
        <v>830</v>
      </c>
      <c r="H567" s="248" t="s">
        <v>831</v>
      </c>
      <c r="I567" s="243"/>
      <c r="J567" s="247"/>
      <c r="K567" s="72"/>
      <c r="L567" s="72"/>
      <c r="M567" s="72"/>
      <c r="N567" s="72"/>
      <c r="O567" s="72"/>
      <c r="P567" s="72"/>
      <c r="Q567" s="72"/>
      <c r="R567" s="72"/>
      <c r="S567" s="72"/>
      <c r="T567" s="72"/>
      <c r="U567" s="72"/>
      <c r="V567" s="72"/>
      <c r="W567" s="72"/>
      <c r="X567" s="72"/>
      <c r="Y567" s="72"/>
      <c r="Z567" s="72"/>
    </row>
    <row r="568" spans="1:26" ht="25">
      <c r="A568" s="243" t="s">
        <v>375</v>
      </c>
      <c r="B568" s="243" t="s">
        <v>1314</v>
      </c>
      <c r="C568" s="243" t="s">
        <v>296</v>
      </c>
      <c r="D568" s="244" t="s">
        <v>833</v>
      </c>
      <c r="E568" s="243" t="s">
        <v>663</v>
      </c>
      <c r="F568" s="243" t="s">
        <v>672</v>
      </c>
      <c r="G568" s="247"/>
      <c r="H568" s="247"/>
      <c r="I568" s="251">
        <v>1.1000000000000001</v>
      </c>
      <c r="J568" s="252" t="s">
        <v>834</v>
      </c>
      <c r="K568" s="72"/>
      <c r="L568" s="72"/>
      <c r="M568" s="72"/>
      <c r="N568" s="72"/>
      <c r="O568" s="72"/>
      <c r="P568" s="72"/>
      <c r="Q568" s="72"/>
      <c r="R568" s="72"/>
      <c r="S568" s="72"/>
      <c r="T568" s="72"/>
      <c r="U568" s="72"/>
      <c r="V568" s="72"/>
      <c r="W568" s="72"/>
      <c r="X568" s="72"/>
      <c r="Y568" s="72"/>
      <c r="Z568" s="72"/>
    </row>
    <row r="569" spans="1:26" ht="62.5">
      <c r="A569" s="243"/>
      <c r="B569" s="243" t="s">
        <v>1314</v>
      </c>
      <c r="C569" s="243" t="s">
        <v>791</v>
      </c>
      <c r="D569" s="244" t="s">
        <v>792</v>
      </c>
      <c r="E569" s="243" t="s">
        <v>675</v>
      </c>
      <c r="F569" s="247"/>
      <c r="G569" s="247"/>
      <c r="H569" s="247"/>
      <c r="I569" s="247"/>
      <c r="J569" s="247"/>
      <c r="K569" s="72"/>
      <c r="L569" s="72"/>
      <c r="M569" s="72"/>
      <c r="N569" s="72"/>
      <c r="O569" s="72"/>
      <c r="P569" s="72"/>
      <c r="Q569" s="72"/>
      <c r="R569" s="72"/>
      <c r="S569" s="72"/>
      <c r="T569" s="72"/>
      <c r="U569" s="72"/>
      <c r="V569" s="72"/>
      <c r="W569" s="72"/>
      <c r="X569" s="72"/>
      <c r="Y569" s="72"/>
      <c r="Z569" s="72"/>
    </row>
    <row r="570" spans="1:26" ht="37.5">
      <c r="A570" s="243" t="s">
        <v>375</v>
      </c>
      <c r="B570" s="243" t="s">
        <v>1315</v>
      </c>
      <c r="C570" s="243" t="s">
        <v>129</v>
      </c>
      <c r="D570" s="244" t="s">
        <v>225</v>
      </c>
      <c r="E570" s="243" t="s">
        <v>685</v>
      </c>
      <c r="F570" s="243" t="s">
        <v>660</v>
      </c>
      <c r="G570" s="243"/>
      <c r="H570" s="247"/>
      <c r="I570" s="251">
        <v>1.1000000000000001</v>
      </c>
      <c r="J570" s="247"/>
      <c r="K570" s="72"/>
      <c r="L570" s="72"/>
      <c r="M570" s="72"/>
      <c r="N570" s="72"/>
      <c r="O570" s="72"/>
      <c r="P570" s="72"/>
      <c r="Q570" s="72"/>
      <c r="R570" s="72"/>
      <c r="S570" s="72"/>
      <c r="T570" s="72"/>
      <c r="U570" s="72"/>
      <c r="V570" s="72"/>
      <c r="W570" s="72"/>
      <c r="X570" s="72"/>
      <c r="Y570" s="72"/>
      <c r="Z570" s="72"/>
    </row>
    <row r="571" spans="1:26" ht="25">
      <c r="A571" s="243" t="s">
        <v>375</v>
      </c>
      <c r="B571" s="243" t="s">
        <v>1316</v>
      </c>
      <c r="C571" s="243" t="s">
        <v>229</v>
      </c>
      <c r="D571" s="244" t="s">
        <v>230</v>
      </c>
      <c r="E571" s="243" t="s">
        <v>659</v>
      </c>
      <c r="F571" s="243" t="s">
        <v>677</v>
      </c>
      <c r="G571" s="247"/>
      <c r="H571" s="253" t="s">
        <v>795</v>
      </c>
      <c r="I571" s="251">
        <v>1.1000000000000001</v>
      </c>
      <c r="J571" s="247"/>
      <c r="K571" s="72"/>
      <c r="L571" s="72"/>
      <c r="M571" s="72"/>
      <c r="N571" s="72"/>
      <c r="O571" s="72"/>
      <c r="P571" s="72"/>
      <c r="Q571" s="72"/>
      <c r="R571" s="72"/>
      <c r="S571" s="72"/>
      <c r="T571" s="72"/>
      <c r="U571" s="72"/>
      <c r="V571" s="72"/>
      <c r="W571" s="72"/>
      <c r="X571" s="72"/>
      <c r="Y571" s="72"/>
      <c r="Z571" s="72"/>
    </row>
    <row r="572" spans="1:26" ht="12.5">
      <c r="A572" s="243" t="s">
        <v>375</v>
      </c>
      <c r="B572" s="243" t="s">
        <v>1317</v>
      </c>
      <c r="C572" s="243" t="s">
        <v>243</v>
      </c>
      <c r="D572" s="244" t="s">
        <v>797</v>
      </c>
      <c r="E572" s="243" t="s">
        <v>659</v>
      </c>
      <c r="F572" s="243" t="s">
        <v>677</v>
      </c>
      <c r="G572" s="247"/>
      <c r="H572" s="247"/>
      <c r="I572" s="251">
        <v>1.1000000000000001</v>
      </c>
      <c r="J572" s="247"/>
      <c r="K572" s="72"/>
      <c r="L572" s="72"/>
      <c r="M572" s="72"/>
      <c r="N572" s="72"/>
      <c r="O572" s="72"/>
      <c r="P572" s="72"/>
      <c r="Q572" s="72"/>
      <c r="R572" s="72"/>
      <c r="S572" s="72"/>
      <c r="T572" s="72"/>
      <c r="U572" s="72"/>
      <c r="V572" s="72"/>
      <c r="W572" s="72"/>
      <c r="X572" s="72"/>
      <c r="Y572" s="72"/>
      <c r="Z572" s="72"/>
    </row>
    <row r="573" spans="1:26" ht="62.5">
      <c r="A573" s="243" t="s">
        <v>375</v>
      </c>
      <c r="B573" s="243" t="s">
        <v>1318</v>
      </c>
      <c r="C573" s="243" t="s">
        <v>57</v>
      </c>
      <c r="D573" s="244" t="s">
        <v>302</v>
      </c>
      <c r="E573" s="243" t="s">
        <v>659</v>
      </c>
      <c r="F573" s="243" t="s">
        <v>677</v>
      </c>
      <c r="G573" s="247"/>
      <c r="H573" s="247"/>
      <c r="I573" s="251">
        <v>1.1000000000000001</v>
      </c>
      <c r="J573" s="247"/>
      <c r="K573" s="72"/>
      <c r="L573" s="72"/>
      <c r="M573" s="72"/>
      <c r="N573" s="72"/>
      <c r="O573" s="72"/>
      <c r="P573" s="72"/>
      <c r="Q573" s="72"/>
      <c r="R573" s="72"/>
      <c r="S573" s="72"/>
      <c r="T573" s="72"/>
      <c r="U573" s="72"/>
      <c r="V573" s="72"/>
      <c r="W573" s="72"/>
      <c r="X573" s="72"/>
      <c r="Y573" s="72"/>
      <c r="Z573" s="72"/>
    </row>
    <row r="574" spans="1:26" ht="37.5">
      <c r="A574" s="243" t="s">
        <v>375</v>
      </c>
      <c r="B574" s="243" t="s">
        <v>1319</v>
      </c>
      <c r="C574" s="243" t="s">
        <v>299</v>
      </c>
      <c r="D574" s="244" t="s">
        <v>300</v>
      </c>
      <c r="E574" s="243" t="s">
        <v>659</v>
      </c>
      <c r="F574" s="243" t="s">
        <v>677</v>
      </c>
      <c r="G574" s="247" t="s">
        <v>629</v>
      </c>
      <c r="H574" s="247"/>
      <c r="I574" s="251">
        <v>1.1000000000000001</v>
      </c>
      <c r="J574" s="247"/>
      <c r="K574" s="72"/>
      <c r="L574" s="72"/>
      <c r="M574" s="72"/>
      <c r="N574" s="72"/>
      <c r="O574" s="72"/>
      <c r="P574" s="72"/>
      <c r="Q574" s="72"/>
      <c r="R574" s="72"/>
      <c r="S574" s="72"/>
      <c r="T574" s="72"/>
      <c r="U574" s="72"/>
      <c r="V574" s="72"/>
      <c r="W574" s="72"/>
      <c r="X574" s="72"/>
      <c r="Y574" s="72"/>
      <c r="Z574" s="72"/>
    </row>
    <row r="575" spans="1:26" ht="37.5">
      <c r="A575" s="243" t="s">
        <v>375</v>
      </c>
      <c r="B575" s="243" t="s">
        <v>1320</v>
      </c>
      <c r="C575" s="243" t="s">
        <v>801</v>
      </c>
      <c r="D575" s="244" t="s">
        <v>802</v>
      </c>
      <c r="E575" s="243" t="s">
        <v>659</v>
      </c>
      <c r="F575" s="243" t="s">
        <v>677</v>
      </c>
      <c r="G575" s="247" t="s">
        <v>662</v>
      </c>
      <c r="H575" s="247"/>
      <c r="I575" s="251">
        <v>1.1000000000000001</v>
      </c>
      <c r="J575" s="247"/>
      <c r="K575" s="72"/>
      <c r="L575" s="72"/>
      <c r="M575" s="72"/>
      <c r="N575" s="72"/>
      <c r="O575" s="72"/>
      <c r="P575" s="72"/>
      <c r="Q575" s="72"/>
      <c r="R575" s="72"/>
      <c r="S575" s="72"/>
      <c r="T575" s="72"/>
      <c r="U575" s="72"/>
      <c r="V575" s="72"/>
      <c r="W575" s="72"/>
      <c r="X575" s="72"/>
      <c r="Y575" s="72"/>
      <c r="Z575" s="72"/>
    </row>
    <row r="576" spans="1:26" ht="12.5">
      <c r="A576" s="243" t="s">
        <v>375</v>
      </c>
      <c r="B576" s="243" t="s">
        <v>1321</v>
      </c>
      <c r="C576" s="243" t="s">
        <v>273</v>
      </c>
      <c r="D576" s="244" t="s">
        <v>804</v>
      </c>
      <c r="E576" s="243" t="s">
        <v>659</v>
      </c>
      <c r="F576" s="243" t="s">
        <v>677</v>
      </c>
      <c r="G576" s="247" t="s">
        <v>662</v>
      </c>
      <c r="H576" s="247"/>
      <c r="I576" s="254">
        <v>1.1000000000000001</v>
      </c>
      <c r="J576" s="243"/>
      <c r="K576" s="246"/>
      <c r="L576" s="246"/>
      <c r="M576" s="246"/>
      <c r="N576" s="246"/>
      <c r="O576" s="246"/>
      <c r="P576" s="246"/>
      <c r="Q576" s="246"/>
      <c r="R576" s="246"/>
      <c r="S576" s="246"/>
      <c r="T576" s="246"/>
      <c r="U576" s="246"/>
      <c r="V576" s="246"/>
      <c r="W576" s="246"/>
      <c r="X576" s="246"/>
      <c r="Y576" s="246"/>
      <c r="Z576" s="246"/>
    </row>
    <row r="577" spans="1:26" ht="50">
      <c r="A577" s="243" t="s">
        <v>375</v>
      </c>
      <c r="B577" s="243" t="s">
        <v>1322</v>
      </c>
      <c r="C577" s="243" t="s">
        <v>806</v>
      </c>
      <c r="D577" s="244" t="s">
        <v>807</v>
      </c>
      <c r="E577" s="243" t="s">
        <v>659</v>
      </c>
      <c r="F577" s="243" t="s">
        <v>677</v>
      </c>
      <c r="G577" s="247"/>
      <c r="H577" s="253" t="s">
        <v>808</v>
      </c>
      <c r="I577" s="254">
        <v>1.1000000000000001</v>
      </c>
      <c r="J577" s="247"/>
      <c r="K577" s="72"/>
      <c r="L577" s="72"/>
      <c r="M577" s="72"/>
      <c r="N577" s="72"/>
      <c r="O577" s="72"/>
      <c r="P577" s="72"/>
      <c r="Q577" s="72"/>
      <c r="R577" s="72"/>
      <c r="S577" s="72"/>
      <c r="T577" s="72"/>
      <c r="U577" s="72"/>
      <c r="V577" s="72"/>
      <c r="W577" s="72"/>
      <c r="X577" s="72"/>
      <c r="Y577" s="72"/>
      <c r="Z577" s="72"/>
    </row>
    <row r="578" spans="1:26" ht="62.5">
      <c r="A578" s="243" t="s">
        <v>375</v>
      </c>
      <c r="B578" s="243" t="s">
        <v>1323</v>
      </c>
      <c r="C578" s="243" t="s">
        <v>810</v>
      </c>
      <c r="D578" s="244" t="s">
        <v>811</v>
      </c>
      <c r="E578" s="243" t="s">
        <v>659</v>
      </c>
      <c r="F578" s="243" t="s">
        <v>677</v>
      </c>
      <c r="G578" s="247"/>
      <c r="H578" s="247" t="s">
        <v>812</v>
      </c>
      <c r="I578" s="254">
        <v>1.1000000000000001</v>
      </c>
      <c r="J578" s="247"/>
      <c r="K578" s="72"/>
      <c r="L578" s="72"/>
      <c r="M578" s="72"/>
      <c r="N578" s="72"/>
      <c r="O578" s="72"/>
      <c r="P578" s="72"/>
      <c r="Q578" s="72"/>
      <c r="R578" s="72"/>
      <c r="S578" s="72"/>
      <c r="T578" s="72"/>
      <c r="U578" s="72"/>
      <c r="V578" s="72"/>
      <c r="W578" s="72"/>
      <c r="X578" s="72"/>
      <c r="Y578" s="72"/>
      <c r="Z578" s="72"/>
    </row>
    <row r="579" spans="1:26" ht="25">
      <c r="A579" s="243" t="s">
        <v>375</v>
      </c>
      <c r="B579" s="243" t="s">
        <v>1324</v>
      </c>
      <c r="C579" s="243" t="s">
        <v>296</v>
      </c>
      <c r="D579" s="244" t="s">
        <v>411</v>
      </c>
      <c r="E579" s="243" t="s">
        <v>663</v>
      </c>
      <c r="F579" s="243" t="s">
        <v>672</v>
      </c>
      <c r="G579" s="247"/>
      <c r="H579" s="247"/>
      <c r="I579" s="247"/>
      <c r="J579" s="247"/>
      <c r="K579" s="72"/>
      <c r="L579" s="72"/>
      <c r="M579" s="72"/>
      <c r="N579" s="72"/>
      <c r="O579" s="72"/>
      <c r="P579" s="72"/>
      <c r="Q579" s="72"/>
      <c r="R579" s="72"/>
      <c r="S579" s="72"/>
      <c r="T579" s="72"/>
      <c r="U579" s="72"/>
      <c r="V579" s="72"/>
      <c r="W579" s="72"/>
      <c r="X579" s="72"/>
      <c r="Y579" s="72"/>
      <c r="Z579" s="72"/>
    </row>
    <row r="580" spans="1:26" ht="62.5">
      <c r="A580" s="243"/>
      <c r="B580" s="243" t="s">
        <v>1324</v>
      </c>
      <c r="C580" s="243" t="s">
        <v>791</v>
      </c>
      <c r="D580" s="244" t="s">
        <v>792</v>
      </c>
      <c r="E580" s="243" t="s">
        <v>675</v>
      </c>
      <c r="F580" s="243"/>
      <c r="G580" s="243"/>
      <c r="H580" s="247"/>
      <c r="I580" s="247"/>
      <c r="J580" s="247"/>
      <c r="K580" s="72"/>
      <c r="L580" s="72"/>
      <c r="M580" s="72"/>
      <c r="N580" s="72"/>
      <c r="O580" s="72"/>
      <c r="P580" s="72"/>
      <c r="Q580" s="72"/>
      <c r="R580" s="72"/>
      <c r="S580" s="72"/>
      <c r="T580" s="72"/>
      <c r="U580" s="72"/>
      <c r="V580" s="72"/>
      <c r="W580" s="72"/>
      <c r="X580" s="72"/>
      <c r="Y580" s="72"/>
      <c r="Z580" s="72"/>
    </row>
    <row r="581" spans="1:26" ht="37.5">
      <c r="A581" s="243" t="s">
        <v>375</v>
      </c>
      <c r="B581" s="243" t="s">
        <v>1325</v>
      </c>
      <c r="C581" s="243" t="s">
        <v>129</v>
      </c>
      <c r="D581" s="244" t="s">
        <v>225</v>
      </c>
      <c r="E581" s="243" t="s">
        <v>685</v>
      </c>
      <c r="F581" s="243" t="s">
        <v>660</v>
      </c>
      <c r="G581" s="247"/>
      <c r="H581" s="247"/>
      <c r="I581" s="247"/>
      <c r="J581" s="247"/>
      <c r="K581" s="72"/>
      <c r="L581" s="72"/>
      <c r="M581" s="72"/>
      <c r="N581" s="72"/>
      <c r="O581" s="72"/>
      <c r="P581" s="72"/>
      <c r="Q581" s="72"/>
      <c r="R581" s="72"/>
      <c r="S581" s="72"/>
      <c r="T581" s="72"/>
      <c r="U581" s="72"/>
      <c r="V581" s="72"/>
      <c r="W581" s="72"/>
      <c r="X581" s="72"/>
      <c r="Y581" s="72"/>
      <c r="Z581" s="72"/>
    </row>
    <row r="582" spans="1:26" ht="25">
      <c r="A582" s="243" t="s">
        <v>375</v>
      </c>
      <c r="B582" s="243" t="s">
        <v>1326</v>
      </c>
      <c r="C582" s="243" t="s">
        <v>229</v>
      </c>
      <c r="D582" s="244" t="s">
        <v>230</v>
      </c>
      <c r="E582" s="243" t="s">
        <v>659</v>
      </c>
      <c r="F582" s="243" t="s">
        <v>677</v>
      </c>
      <c r="G582" s="247"/>
      <c r="H582" s="249" t="s">
        <v>795</v>
      </c>
      <c r="I582" s="247"/>
      <c r="J582" s="247"/>
      <c r="K582" s="72"/>
      <c r="L582" s="72"/>
      <c r="M582" s="72"/>
      <c r="N582" s="72"/>
      <c r="O582" s="72"/>
      <c r="P582" s="72"/>
      <c r="Q582" s="72"/>
      <c r="R582" s="72"/>
      <c r="S582" s="72"/>
      <c r="T582" s="72"/>
      <c r="U582" s="72"/>
      <c r="V582" s="72"/>
      <c r="W582" s="72"/>
      <c r="X582" s="72"/>
      <c r="Y582" s="72"/>
      <c r="Z582" s="72"/>
    </row>
    <row r="583" spans="1:26" ht="12.5">
      <c r="A583" s="243" t="s">
        <v>375</v>
      </c>
      <c r="B583" s="243" t="s">
        <v>1327</v>
      </c>
      <c r="C583" s="243" t="s">
        <v>243</v>
      </c>
      <c r="D583" s="244" t="s">
        <v>797</v>
      </c>
      <c r="E583" s="243" t="s">
        <v>659</v>
      </c>
      <c r="F583" s="243" t="s">
        <v>677</v>
      </c>
      <c r="G583" s="247"/>
      <c r="H583" s="247"/>
      <c r="I583" s="247"/>
      <c r="J583" s="247"/>
      <c r="K583" s="72"/>
      <c r="L583" s="72"/>
      <c r="M583" s="72"/>
      <c r="N583" s="72"/>
      <c r="O583" s="72"/>
      <c r="P583" s="72"/>
      <c r="Q583" s="72"/>
      <c r="R583" s="72"/>
      <c r="S583" s="72"/>
      <c r="T583" s="72"/>
      <c r="U583" s="72"/>
      <c r="V583" s="72"/>
      <c r="W583" s="72"/>
      <c r="X583" s="72"/>
      <c r="Y583" s="72"/>
      <c r="Z583" s="72"/>
    </row>
    <row r="584" spans="1:26" ht="62.5">
      <c r="A584" s="243" t="s">
        <v>375</v>
      </c>
      <c r="B584" s="243" t="s">
        <v>1328</v>
      </c>
      <c r="C584" s="243" t="s">
        <v>57</v>
      </c>
      <c r="D584" s="244" t="s">
        <v>302</v>
      </c>
      <c r="E584" s="243" t="s">
        <v>659</v>
      </c>
      <c r="F584" s="243" t="s">
        <v>677</v>
      </c>
      <c r="G584" s="247"/>
      <c r="H584" s="247"/>
      <c r="I584" s="247"/>
      <c r="J584" s="247"/>
      <c r="K584" s="72"/>
      <c r="L584" s="72"/>
      <c r="M584" s="72"/>
      <c r="N584" s="72"/>
      <c r="O584" s="72"/>
      <c r="P584" s="72"/>
      <c r="Q584" s="72"/>
      <c r="R584" s="72"/>
      <c r="S584" s="72"/>
      <c r="T584" s="72"/>
      <c r="U584" s="72"/>
      <c r="V584" s="72"/>
      <c r="W584" s="72"/>
      <c r="X584" s="72"/>
      <c r="Y584" s="72"/>
      <c r="Z584" s="72"/>
    </row>
    <row r="585" spans="1:26" ht="37.5">
      <c r="A585" s="243" t="s">
        <v>375</v>
      </c>
      <c r="B585" s="243" t="s">
        <v>1329</v>
      </c>
      <c r="C585" s="243" t="s">
        <v>299</v>
      </c>
      <c r="D585" s="244" t="s">
        <v>300</v>
      </c>
      <c r="E585" s="243" t="s">
        <v>659</v>
      </c>
      <c r="F585" s="243" t="s">
        <v>677</v>
      </c>
      <c r="G585" s="247" t="s">
        <v>629</v>
      </c>
      <c r="H585" s="247"/>
      <c r="I585" s="247"/>
      <c r="J585" s="247"/>
      <c r="K585" s="72"/>
      <c r="L585" s="72"/>
      <c r="M585" s="72"/>
      <c r="N585" s="72"/>
      <c r="O585" s="72"/>
      <c r="P585" s="72"/>
      <c r="Q585" s="72"/>
      <c r="R585" s="72"/>
      <c r="S585" s="72"/>
      <c r="T585" s="72"/>
      <c r="U585" s="72"/>
      <c r="V585" s="72"/>
      <c r="W585" s="72"/>
      <c r="X585" s="72"/>
      <c r="Y585" s="72"/>
      <c r="Z585" s="72"/>
    </row>
    <row r="586" spans="1:26" ht="37.5">
      <c r="A586" s="243" t="s">
        <v>375</v>
      </c>
      <c r="B586" s="243" t="s">
        <v>1330</v>
      </c>
      <c r="C586" s="243" t="s">
        <v>801</v>
      </c>
      <c r="D586" s="244" t="s">
        <v>802</v>
      </c>
      <c r="E586" s="243" t="s">
        <v>659</v>
      </c>
      <c r="F586" s="243" t="s">
        <v>677</v>
      </c>
      <c r="G586" s="247" t="s">
        <v>662</v>
      </c>
      <c r="H586" s="247"/>
      <c r="I586" s="243"/>
      <c r="J586" s="243"/>
      <c r="K586" s="246"/>
      <c r="L586" s="246"/>
      <c r="M586" s="246"/>
      <c r="N586" s="246"/>
      <c r="O586" s="246"/>
      <c r="P586" s="246"/>
      <c r="Q586" s="246"/>
      <c r="R586" s="246"/>
      <c r="S586" s="246"/>
      <c r="T586" s="246"/>
      <c r="U586" s="246"/>
      <c r="V586" s="246"/>
      <c r="W586" s="246"/>
      <c r="X586" s="246"/>
      <c r="Y586" s="246"/>
      <c r="Z586" s="246"/>
    </row>
    <row r="587" spans="1:26" ht="12.5">
      <c r="A587" s="243" t="s">
        <v>375</v>
      </c>
      <c r="B587" s="243" t="s">
        <v>1331</v>
      </c>
      <c r="C587" s="243" t="s">
        <v>273</v>
      </c>
      <c r="D587" s="244" t="s">
        <v>804</v>
      </c>
      <c r="E587" s="243" t="s">
        <v>659</v>
      </c>
      <c r="F587" s="243" t="s">
        <v>677</v>
      </c>
      <c r="G587" s="247" t="s">
        <v>662</v>
      </c>
      <c r="H587" s="247"/>
      <c r="I587" s="243"/>
      <c r="J587" s="247"/>
      <c r="K587" s="72"/>
      <c r="L587" s="72"/>
      <c r="M587" s="72"/>
      <c r="N587" s="72"/>
      <c r="O587" s="72"/>
      <c r="P587" s="72"/>
      <c r="Q587" s="72"/>
      <c r="R587" s="72"/>
      <c r="S587" s="72"/>
      <c r="T587" s="72"/>
      <c r="U587" s="72"/>
      <c r="V587" s="72"/>
      <c r="W587" s="72"/>
      <c r="X587" s="72"/>
      <c r="Y587" s="72"/>
      <c r="Z587" s="72"/>
    </row>
    <row r="588" spans="1:26" ht="50">
      <c r="A588" s="243" t="s">
        <v>375</v>
      </c>
      <c r="B588" s="243" t="s">
        <v>1332</v>
      </c>
      <c r="C588" s="243" t="s">
        <v>806</v>
      </c>
      <c r="D588" s="244" t="s">
        <v>807</v>
      </c>
      <c r="E588" s="243" t="s">
        <v>659</v>
      </c>
      <c r="F588" s="243" t="s">
        <v>677</v>
      </c>
      <c r="G588" s="247"/>
      <c r="H588" s="249" t="s">
        <v>808</v>
      </c>
      <c r="I588" s="243"/>
      <c r="J588" s="247"/>
      <c r="K588" s="72"/>
      <c r="L588" s="72"/>
      <c r="M588" s="72"/>
      <c r="N588" s="72"/>
      <c r="O588" s="72"/>
      <c r="P588" s="72"/>
      <c r="Q588" s="72"/>
      <c r="R588" s="72"/>
      <c r="S588" s="72"/>
      <c r="T588" s="72"/>
      <c r="U588" s="72"/>
      <c r="V588" s="72"/>
      <c r="W588" s="72"/>
      <c r="X588" s="72"/>
      <c r="Y588" s="72"/>
      <c r="Z588" s="72"/>
    </row>
    <row r="589" spans="1:26" ht="62.5">
      <c r="A589" s="247" t="s">
        <v>375</v>
      </c>
      <c r="B589" s="243" t="s">
        <v>1333</v>
      </c>
      <c r="C589" s="243" t="s">
        <v>810</v>
      </c>
      <c r="D589" s="244" t="s">
        <v>811</v>
      </c>
      <c r="E589" s="243" t="s">
        <v>659</v>
      </c>
      <c r="F589" s="243" t="s">
        <v>677</v>
      </c>
      <c r="G589" s="247"/>
      <c r="H589" s="245" t="s">
        <v>812</v>
      </c>
      <c r="I589" s="247"/>
      <c r="J589" s="247"/>
      <c r="K589" s="72"/>
      <c r="L589" s="72"/>
      <c r="M589" s="72"/>
      <c r="N589" s="72"/>
      <c r="O589" s="72"/>
      <c r="P589" s="72"/>
      <c r="Q589" s="72"/>
      <c r="R589" s="72"/>
      <c r="S589" s="72"/>
      <c r="T589" s="72"/>
      <c r="U589" s="72"/>
      <c r="V589" s="72"/>
      <c r="W589" s="72"/>
      <c r="X589" s="72"/>
      <c r="Y589" s="72"/>
      <c r="Z589" s="72"/>
    </row>
    <row r="590" spans="1:26" ht="62.5">
      <c r="A590" s="247" t="s">
        <v>375</v>
      </c>
      <c r="B590" s="243" t="s">
        <v>1334</v>
      </c>
      <c r="C590" s="243" t="s">
        <v>1335</v>
      </c>
      <c r="D590" s="244" t="s">
        <v>1336</v>
      </c>
      <c r="E590" s="243" t="s">
        <v>663</v>
      </c>
      <c r="F590" s="243" t="s">
        <v>672</v>
      </c>
      <c r="G590" s="247"/>
      <c r="H590" s="247"/>
      <c r="I590" s="247"/>
      <c r="J590" s="247"/>
      <c r="K590" s="72"/>
      <c r="L590" s="72"/>
      <c r="M590" s="72"/>
      <c r="N590" s="72"/>
      <c r="O590" s="72"/>
      <c r="P590" s="72"/>
      <c r="Q590" s="72"/>
      <c r="R590" s="72"/>
      <c r="S590" s="72"/>
      <c r="T590" s="72"/>
      <c r="U590" s="72"/>
      <c r="V590" s="72"/>
      <c r="W590" s="72"/>
      <c r="X590" s="72"/>
      <c r="Y590" s="72"/>
      <c r="Z590" s="72"/>
    </row>
    <row r="591" spans="1:26" ht="25">
      <c r="A591" s="247"/>
      <c r="B591" s="243" t="s">
        <v>1334</v>
      </c>
      <c r="C591" s="243" t="s">
        <v>1337</v>
      </c>
      <c r="D591" s="244" t="s">
        <v>1338</v>
      </c>
      <c r="E591" s="243" t="s">
        <v>675</v>
      </c>
      <c r="F591" s="247"/>
      <c r="G591" s="247"/>
      <c r="H591" s="247"/>
      <c r="I591" s="247"/>
      <c r="J591" s="247"/>
      <c r="K591" s="72"/>
      <c r="L591" s="72"/>
      <c r="M591" s="72"/>
      <c r="N591" s="72"/>
      <c r="O591" s="72"/>
      <c r="P591" s="72"/>
      <c r="Q591" s="72"/>
      <c r="R591" s="72"/>
      <c r="S591" s="72"/>
      <c r="T591" s="72"/>
      <c r="U591" s="72"/>
      <c r="V591" s="72"/>
      <c r="W591" s="72"/>
      <c r="X591" s="72"/>
      <c r="Y591" s="72"/>
      <c r="Z591" s="72"/>
    </row>
    <row r="592" spans="1:26" ht="12.5">
      <c r="A592" s="243" t="s">
        <v>375</v>
      </c>
      <c r="B592" s="243" t="s">
        <v>1339</v>
      </c>
      <c r="C592" s="243" t="s">
        <v>1340</v>
      </c>
      <c r="D592" s="244" t="s">
        <v>1341</v>
      </c>
      <c r="E592" s="243" t="s">
        <v>659</v>
      </c>
      <c r="F592" s="243" t="s">
        <v>677</v>
      </c>
      <c r="G592" s="247"/>
      <c r="H592" s="247"/>
      <c r="I592" s="247"/>
      <c r="J592" s="247"/>
      <c r="K592" s="72"/>
      <c r="L592" s="72"/>
      <c r="M592" s="72"/>
      <c r="N592" s="72"/>
      <c r="O592" s="72"/>
      <c r="P592" s="72"/>
      <c r="Q592" s="72"/>
      <c r="R592" s="72"/>
      <c r="S592" s="72"/>
      <c r="T592" s="72"/>
      <c r="U592" s="72"/>
      <c r="V592" s="72"/>
      <c r="W592" s="72"/>
      <c r="X592" s="72"/>
      <c r="Y592" s="72"/>
      <c r="Z592" s="72"/>
    </row>
    <row r="593" spans="1:26" ht="12.5">
      <c r="A593" s="243" t="s">
        <v>375</v>
      </c>
      <c r="B593" s="243" t="s">
        <v>1342</v>
      </c>
      <c r="C593" s="243" t="s">
        <v>1343</v>
      </c>
      <c r="D593" s="244" t="s">
        <v>1344</v>
      </c>
      <c r="E593" s="243" t="s">
        <v>663</v>
      </c>
      <c r="F593" s="243" t="s">
        <v>672</v>
      </c>
      <c r="G593" s="247"/>
      <c r="H593" s="248" t="s">
        <v>1345</v>
      </c>
      <c r="I593" s="247"/>
      <c r="J593" s="247"/>
      <c r="K593" s="72"/>
      <c r="L593" s="72"/>
      <c r="M593" s="72"/>
      <c r="N593" s="72"/>
      <c r="O593" s="72"/>
      <c r="P593" s="72"/>
      <c r="Q593" s="72"/>
      <c r="R593" s="72"/>
      <c r="S593" s="72"/>
      <c r="T593" s="72"/>
      <c r="U593" s="72"/>
      <c r="V593" s="72"/>
      <c r="W593" s="72"/>
      <c r="X593" s="72"/>
      <c r="Y593" s="72"/>
      <c r="Z593" s="72"/>
    </row>
    <row r="594" spans="1:26" ht="37.5">
      <c r="A594" s="243" t="s">
        <v>375</v>
      </c>
      <c r="B594" s="243" t="s">
        <v>1346</v>
      </c>
      <c r="C594" s="243" t="s">
        <v>1347</v>
      </c>
      <c r="D594" s="244" t="s">
        <v>1348</v>
      </c>
      <c r="E594" s="243" t="s">
        <v>659</v>
      </c>
      <c r="F594" s="243" t="s">
        <v>677</v>
      </c>
      <c r="G594" s="247"/>
      <c r="H594" s="247"/>
      <c r="I594" s="247"/>
      <c r="J594" s="247"/>
      <c r="K594" s="72"/>
      <c r="L594" s="72"/>
      <c r="M594" s="72"/>
      <c r="N594" s="72"/>
      <c r="O594" s="72"/>
      <c r="P594" s="72"/>
      <c r="Q594" s="72"/>
      <c r="R594" s="72"/>
      <c r="S594" s="72"/>
      <c r="T594" s="72"/>
      <c r="U594" s="72"/>
      <c r="V594" s="72"/>
      <c r="W594" s="72"/>
      <c r="X594" s="72"/>
      <c r="Y594" s="72"/>
      <c r="Z594" s="72"/>
    </row>
    <row r="595" spans="1:26" ht="25">
      <c r="A595" s="243" t="s">
        <v>375</v>
      </c>
      <c r="B595" s="243" t="s">
        <v>1349</v>
      </c>
      <c r="C595" s="243" t="s">
        <v>141</v>
      </c>
      <c r="D595" s="244" t="s">
        <v>1350</v>
      </c>
      <c r="E595" s="243" t="s">
        <v>659</v>
      </c>
      <c r="F595" s="243" t="s">
        <v>677</v>
      </c>
      <c r="G595" s="247"/>
      <c r="H595" s="248" t="s">
        <v>1351</v>
      </c>
      <c r="I595" s="247"/>
      <c r="J595" s="247"/>
      <c r="K595" s="72"/>
      <c r="L595" s="72"/>
      <c r="M595" s="72"/>
      <c r="N595" s="72"/>
      <c r="O595" s="72"/>
      <c r="P595" s="72"/>
      <c r="Q595" s="72"/>
      <c r="R595" s="72"/>
      <c r="S595" s="72"/>
      <c r="T595" s="72"/>
      <c r="U595" s="72"/>
      <c r="V595" s="72"/>
      <c r="W595" s="72"/>
      <c r="X595" s="72"/>
      <c r="Y595" s="72"/>
      <c r="Z595" s="72"/>
    </row>
    <row r="596" spans="1:26" ht="25">
      <c r="A596" s="243" t="s">
        <v>375</v>
      </c>
      <c r="B596" s="243" t="s">
        <v>1352</v>
      </c>
      <c r="C596" s="243" t="s">
        <v>680</v>
      </c>
      <c r="D596" s="244" t="s">
        <v>1353</v>
      </c>
      <c r="E596" s="243" t="s">
        <v>659</v>
      </c>
      <c r="F596" s="243" t="s">
        <v>677</v>
      </c>
      <c r="G596" s="247"/>
      <c r="H596" s="247"/>
      <c r="I596" s="247"/>
      <c r="J596" s="247"/>
      <c r="K596" s="72"/>
      <c r="L596" s="72"/>
      <c r="M596" s="72"/>
      <c r="N596" s="72"/>
      <c r="O596" s="72"/>
      <c r="P596" s="72"/>
      <c r="Q596" s="72"/>
      <c r="R596" s="72"/>
      <c r="S596" s="72"/>
      <c r="T596" s="72"/>
      <c r="U596" s="72"/>
      <c r="V596" s="72"/>
      <c r="W596" s="72"/>
      <c r="X596" s="72"/>
      <c r="Y596" s="72"/>
      <c r="Z596" s="72"/>
    </row>
    <row r="597" spans="1:26" ht="25">
      <c r="A597" s="243" t="s">
        <v>375</v>
      </c>
      <c r="B597" s="243" t="s">
        <v>1354</v>
      </c>
      <c r="C597" s="243" t="s">
        <v>1355</v>
      </c>
      <c r="D597" s="244" t="s">
        <v>1356</v>
      </c>
      <c r="E597" s="243" t="s">
        <v>659</v>
      </c>
      <c r="F597" s="243" t="s">
        <v>677</v>
      </c>
      <c r="G597" s="243" t="s">
        <v>629</v>
      </c>
      <c r="H597" s="247"/>
      <c r="I597" s="247"/>
      <c r="J597" s="247"/>
      <c r="K597" s="72"/>
      <c r="L597" s="72"/>
      <c r="M597" s="72"/>
      <c r="N597" s="72"/>
      <c r="O597" s="72"/>
      <c r="P597" s="72"/>
      <c r="Q597" s="72"/>
      <c r="R597" s="72"/>
      <c r="S597" s="72"/>
      <c r="T597" s="72"/>
      <c r="U597" s="72"/>
      <c r="V597" s="72"/>
      <c r="W597" s="72"/>
      <c r="X597" s="72"/>
      <c r="Y597" s="72"/>
      <c r="Z597" s="72"/>
    </row>
    <row r="598" spans="1:26" ht="25">
      <c r="A598" s="243" t="s">
        <v>375</v>
      </c>
      <c r="B598" s="243" t="s">
        <v>1357</v>
      </c>
      <c r="C598" s="243" t="s">
        <v>1358</v>
      </c>
      <c r="D598" s="244" t="s">
        <v>1359</v>
      </c>
      <c r="E598" s="243" t="s">
        <v>663</v>
      </c>
      <c r="F598" s="243" t="s">
        <v>672</v>
      </c>
      <c r="G598" s="243"/>
      <c r="H598" s="247"/>
      <c r="I598" s="247"/>
      <c r="J598" s="247"/>
      <c r="K598" s="72"/>
      <c r="L598" s="72"/>
      <c r="M598" s="72"/>
      <c r="N598" s="72"/>
      <c r="O598" s="72"/>
      <c r="P598" s="72"/>
      <c r="Q598" s="72"/>
      <c r="R598" s="72"/>
      <c r="S598" s="72"/>
      <c r="T598" s="72"/>
      <c r="U598" s="72"/>
      <c r="V598" s="72"/>
      <c r="W598" s="72"/>
      <c r="X598" s="72"/>
      <c r="Y598" s="72"/>
      <c r="Z598" s="72"/>
    </row>
    <row r="599" spans="1:26" ht="25">
      <c r="A599" s="243"/>
      <c r="B599" s="243" t="s">
        <v>1357</v>
      </c>
      <c r="C599" s="243" t="s">
        <v>816</v>
      </c>
      <c r="D599" s="244" t="s">
        <v>817</v>
      </c>
      <c r="E599" s="243" t="s">
        <v>675</v>
      </c>
      <c r="F599" s="243"/>
      <c r="G599" s="243"/>
      <c r="H599" s="247"/>
      <c r="I599" s="247"/>
      <c r="J599" s="247"/>
      <c r="K599" s="72"/>
      <c r="L599" s="72"/>
      <c r="M599" s="72"/>
      <c r="N599" s="72"/>
      <c r="O599" s="72"/>
      <c r="P599" s="72"/>
      <c r="Q599" s="72"/>
      <c r="R599" s="72"/>
      <c r="S599" s="72"/>
      <c r="T599" s="72"/>
      <c r="U599" s="72"/>
      <c r="V599" s="72"/>
      <c r="W599" s="72"/>
      <c r="X599" s="72"/>
      <c r="Y599" s="72"/>
      <c r="Z599" s="72"/>
    </row>
    <row r="600" spans="1:26" ht="37.5">
      <c r="A600" s="243" t="s">
        <v>375</v>
      </c>
      <c r="B600" s="243" t="s">
        <v>1360</v>
      </c>
      <c r="C600" s="243" t="s">
        <v>129</v>
      </c>
      <c r="D600" s="244" t="s">
        <v>238</v>
      </c>
      <c r="E600" s="243" t="s">
        <v>685</v>
      </c>
      <c r="F600" s="243" t="s">
        <v>660</v>
      </c>
      <c r="G600" s="243"/>
      <c r="H600" s="247"/>
      <c r="I600" s="247"/>
      <c r="J600" s="247"/>
      <c r="K600" s="72"/>
      <c r="L600" s="72"/>
      <c r="M600" s="72"/>
      <c r="N600" s="72"/>
      <c r="O600" s="72"/>
      <c r="P600" s="72"/>
      <c r="Q600" s="72"/>
      <c r="R600" s="72"/>
      <c r="S600" s="72"/>
      <c r="T600" s="72"/>
      <c r="U600" s="72"/>
      <c r="V600" s="72"/>
      <c r="W600" s="72"/>
      <c r="X600" s="72"/>
      <c r="Y600" s="72"/>
      <c r="Z600" s="72"/>
    </row>
    <row r="601" spans="1:26" ht="12.5">
      <c r="A601" s="243" t="s">
        <v>375</v>
      </c>
      <c r="B601" s="243" t="s">
        <v>1361</v>
      </c>
      <c r="C601" s="243" t="s">
        <v>243</v>
      </c>
      <c r="D601" s="244" t="s">
        <v>244</v>
      </c>
      <c r="E601" s="243" t="s">
        <v>659</v>
      </c>
      <c r="F601" s="243" t="s">
        <v>677</v>
      </c>
      <c r="G601" s="243"/>
      <c r="H601" s="247"/>
      <c r="I601" s="247"/>
      <c r="J601" s="247"/>
      <c r="K601" s="72"/>
      <c r="L601" s="72"/>
      <c r="M601" s="72"/>
      <c r="N601" s="72"/>
      <c r="O601" s="72"/>
      <c r="P601" s="72"/>
      <c r="Q601" s="72"/>
      <c r="R601" s="72"/>
      <c r="S601" s="72"/>
      <c r="T601" s="72"/>
      <c r="U601" s="72"/>
      <c r="V601" s="72"/>
      <c r="W601" s="72"/>
      <c r="X601" s="72"/>
      <c r="Y601" s="72"/>
      <c r="Z601" s="72"/>
    </row>
    <row r="602" spans="1:26" ht="25">
      <c r="A602" s="243" t="s">
        <v>375</v>
      </c>
      <c r="B602" s="243" t="s">
        <v>1362</v>
      </c>
      <c r="C602" s="243" t="s">
        <v>240</v>
      </c>
      <c r="D602" s="244" t="s">
        <v>241</v>
      </c>
      <c r="E602" s="243" t="s">
        <v>659</v>
      </c>
      <c r="F602" s="243" t="s">
        <v>677</v>
      </c>
      <c r="G602" s="243"/>
      <c r="H602" s="249" t="s">
        <v>821</v>
      </c>
      <c r="I602" s="247"/>
      <c r="J602" s="247"/>
      <c r="K602" s="72"/>
      <c r="L602" s="72"/>
      <c r="M602" s="72"/>
      <c r="N602" s="72"/>
      <c r="O602" s="72"/>
      <c r="P602" s="72"/>
      <c r="Q602" s="72"/>
      <c r="R602" s="72"/>
      <c r="S602" s="72"/>
      <c r="T602" s="72"/>
      <c r="U602" s="72"/>
      <c r="V602" s="72"/>
      <c r="W602" s="72"/>
      <c r="X602" s="72"/>
      <c r="Y602" s="72"/>
      <c r="Z602" s="72"/>
    </row>
    <row r="603" spans="1:26" ht="12.5">
      <c r="A603" s="243" t="s">
        <v>375</v>
      </c>
      <c r="B603" s="243" t="s">
        <v>1363</v>
      </c>
      <c r="C603" s="243" t="s">
        <v>57</v>
      </c>
      <c r="D603" s="244" t="s">
        <v>246</v>
      </c>
      <c r="E603" s="243" t="s">
        <v>659</v>
      </c>
      <c r="F603" s="243" t="s">
        <v>677</v>
      </c>
      <c r="G603" s="243"/>
      <c r="H603" s="247"/>
      <c r="I603" s="247"/>
      <c r="J603" s="247"/>
      <c r="K603" s="72"/>
      <c r="L603" s="72"/>
      <c r="M603" s="72"/>
      <c r="N603" s="72"/>
      <c r="O603" s="72"/>
      <c r="P603" s="72"/>
      <c r="Q603" s="72"/>
      <c r="R603" s="72"/>
      <c r="S603" s="72"/>
      <c r="T603" s="72"/>
      <c r="U603" s="72"/>
      <c r="V603" s="72"/>
      <c r="W603" s="72"/>
      <c r="X603" s="72"/>
      <c r="Y603" s="72"/>
      <c r="Z603" s="72"/>
    </row>
    <row r="604" spans="1:26" ht="62.5">
      <c r="A604" s="243" t="s">
        <v>375</v>
      </c>
      <c r="B604" s="243" t="s">
        <v>1364</v>
      </c>
      <c r="C604" s="243" t="s">
        <v>824</v>
      </c>
      <c r="D604" s="244" t="s">
        <v>825</v>
      </c>
      <c r="E604" s="243" t="s">
        <v>659</v>
      </c>
      <c r="F604" s="243" t="s">
        <v>677</v>
      </c>
      <c r="G604" s="243"/>
      <c r="H604" s="247"/>
      <c r="I604" s="247"/>
      <c r="J604" s="247"/>
      <c r="K604" s="72"/>
      <c r="L604" s="72"/>
      <c r="M604" s="72"/>
      <c r="N604" s="72"/>
      <c r="O604" s="72"/>
      <c r="P604" s="72"/>
      <c r="Q604" s="72"/>
      <c r="R604" s="72"/>
      <c r="S604" s="72"/>
      <c r="T604" s="72"/>
      <c r="U604" s="72"/>
      <c r="V604" s="72"/>
      <c r="W604" s="72"/>
      <c r="X604" s="72"/>
      <c r="Y604" s="72"/>
      <c r="Z604" s="72"/>
    </row>
    <row r="605" spans="1:26" ht="12.5">
      <c r="A605" s="243" t="s">
        <v>375</v>
      </c>
      <c r="B605" s="243" t="s">
        <v>1365</v>
      </c>
      <c r="C605" s="243" t="s">
        <v>267</v>
      </c>
      <c r="D605" s="244" t="s">
        <v>268</v>
      </c>
      <c r="E605" s="243" t="s">
        <v>659</v>
      </c>
      <c r="F605" s="243" t="s">
        <v>677</v>
      </c>
      <c r="G605" s="243" t="s">
        <v>662</v>
      </c>
      <c r="H605" s="247"/>
      <c r="I605" s="247"/>
      <c r="J605" s="247"/>
      <c r="K605" s="72"/>
      <c r="L605" s="72"/>
      <c r="M605" s="72"/>
      <c r="N605" s="72"/>
      <c r="O605" s="72"/>
      <c r="P605" s="72"/>
      <c r="Q605" s="72"/>
      <c r="R605" s="72"/>
      <c r="S605" s="72"/>
      <c r="T605" s="72"/>
      <c r="U605" s="72"/>
      <c r="V605" s="72"/>
      <c r="W605" s="72"/>
      <c r="X605" s="72"/>
      <c r="Y605" s="72"/>
      <c r="Z605" s="72"/>
    </row>
    <row r="606" spans="1:26" ht="12.5">
      <c r="A606" s="243" t="s">
        <v>375</v>
      </c>
      <c r="B606" s="243" t="s">
        <v>1366</v>
      </c>
      <c r="C606" s="243" t="s">
        <v>270</v>
      </c>
      <c r="D606" s="244" t="s">
        <v>271</v>
      </c>
      <c r="E606" s="243" t="s">
        <v>659</v>
      </c>
      <c r="F606" s="243" t="s">
        <v>677</v>
      </c>
      <c r="G606" s="243" t="s">
        <v>662</v>
      </c>
      <c r="H606" s="247"/>
      <c r="I606" s="247"/>
      <c r="J606" s="247"/>
      <c r="K606" s="72"/>
      <c r="L606" s="72"/>
      <c r="M606" s="72"/>
      <c r="N606" s="72"/>
      <c r="O606" s="72"/>
      <c r="P606" s="72"/>
      <c r="Q606" s="72"/>
      <c r="R606" s="72"/>
      <c r="S606" s="72"/>
      <c r="T606" s="72"/>
      <c r="U606" s="72"/>
      <c r="V606" s="72"/>
      <c r="W606" s="72"/>
      <c r="X606" s="72"/>
      <c r="Y606" s="72"/>
      <c r="Z606" s="72"/>
    </row>
    <row r="607" spans="1:26" ht="25">
      <c r="A607" s="243" t="s">
        <v>375</v>
      </c>
      <c r="B607" s="243" t="s">
        <v>1367</v>
      </c>
      <c r="C607" s="243" t="s">
        <v>273</v>
      </c>
      <c r="D607" s="244" t="s">
        <v>274</v>
      </c>
      <c r="E607" s="243" t="s">
        <v>659</v>
      </c>
      <c r="F607" s="243" t="s">
        <v>677</v>
      </c>
      <c r="G607" s="243" t="s">
        <v>662</v>
      </c>
      <c r="H607" s="247"/>
      <c r="I607" s="247"/>
      <c r="J607" s="247"/>
      <c r="K607" s="72"/>
      <c r="L607" s="72"/>
      <c r="M607" s="72"/>
      <c r="N607" s="72"/>
      <c r="O607" s="72"/>
      <c r="P607" s="72"/>
      <c r="Q607" s="72"/>
      <c r="R607" s="72"/>
      <c r="S607" s="72"/>
      <c r="T607" s="72"/>
      <c r="U607" s="72"/>
      <c r="V607" s="72"/>
      <c r="W607" s="72"/>
      <c r="X607" s="72"/>
      <c r="Y607" s="72"/>
      <c r="Z607" s="72"/>
    </row>
    <row r="608" spans="1:26" ht="25">
      <c r="A608" s="243" t="s">
        <v>375</v>
      </c>
      <c r="B608" s="243" t="s">
        <v>1368</v>
      </c>
      <c r="C608" s="243" t="s">
        <v>408</v>
      </c>
      <c r="D608" s="244" t="s">
        <v>409</v>
      </c>
      <c r="E608" s="243" t="s">
        <v>659</v>
      </c>
      <c r="F608" s="243" t="s">
        <v>677</v>
      </c>
      <c r="G608" s="243" t="s">
        <v>830</v>
      </c>
      <c r="H608" s="249" t="s">
        <v>831</v>
      </c>
      <c r="I608" s="247"/>
      <c r="J608" s="247"/>
      <c r="K608" s="72"/>
      <c r="L608" s="72"/>
      <c r="M608" s="72"/>
      <c r="N608" s="72"/>
      <c r="O608" s="72"/>
      <c r="P608" s="72"/>
      <c r="Q608" s="72"/>
      <c r="R608" s="72"/>
      <c r="S608" s="72"/>
      <c r="T608" s="72"/>
      <c r="U608" s="72"/>
      <c r="V608" s="72"/>
      <c r="W608" s="72"/>
      <c r="X608" s="72"/>
      <c r="Y608" s="72"/>
      <c r="Z608" s="72"/>
    </row>
    <row r="609" spans="1:26" ht="25">
      <c r="A609" s="243" t="s">
        <v>375</v>
      </c>
      <c r="B609" s="243" t="s">
        <v>1369</v>
      </c>
      <c r="C609" s="243" t="s">
        <v>296</v>
      </c>
      <c r="D609" s="244" t="s">
        <v>833</v>
      </c>
      <c r="E609" s="243" t="s">
        <v>663</v>
      </c>
      <c r="F609" s="243" t="s">
        <v>672</v>
      </c>
      <c r="G609" s="243"/>
      <c r="H609" s="247"/>
      <c r="I609" s="251">
        <v>1.1000000000000001</v>
      </c>
      <c r="J609" s="252" t="s">
        <v>834</v>
      </c>
      <c r="K609" s="72"/>
      <c r="L609" s="72"/>
      <c r="M609" s="72"/>
      <c r="N609" s="72"/>
      <c r="O609" s="72"/>
      <c r="P609" s="72"/>
      <c r="Q609" s="72"/>
      <c r="R609" s="72"/>
      <c r="S609" s="72"/>
      <c r="T609" s="72"/>
      <c r="U609" s="72"/>
      <c r="V609" s="72"/>
      <c r="W609" s="72"/>
      <c r="X609" s="72"/>
      <c r="Y609" s="72"/>
      <c r="Z609" s="72"/>
    </row>
    <row r="610" spans="1:26" ht="62.5">
      <c r="A610" s="243"/>
      <c r="B610" s="243" t="s">
        <v>1369</v>
      </c>
      <c r="C610" s="243" t="s">
        <v>791</v>
      </c>
      <c r="D610" s="244" t="s">
        <v>792</v>
      </c>
      <c r="E610" s="243" t="s">
        <v>675</v>
      </c>
      <c r="F610" s="243"/>
      <c r="G610" s="243"/>
      <c r="H610" s="247"/>
      <c r="I610" s="247"/>
      <c r="J610" s="247"/>
      <c r="K610" s="72"/>
      <c r="L610" s="72"/>
      <c r="M610" s="72"/>
      <c r="N610" s="72"/>
      <c r="O610" s="72"/>
      <c r="P610" s="72"/>
      <c r="Q610" s="72"/>
      <c r="R610" s="72"/>
      <c r="S610" s="72"/>
      <c r="T610" s="72"/>
      <c r="U610" s="72"/>
      <c r="V610" s="72"/>
      <c r="W610" s="72"/>
      <c r="X610" s="72"/>
      <c r="Y610" s="72"/>
      <c r="Z610" s="72"/>
    </row>
    <row r="611" spans="1:26" ht="37.5">
      <c r="A611" s="243" t="s">
        <v>375</v>
      </c>
      <c r="B611" s="243" t="s">
        <v>1370</v>
      </c>
      <c r="C611" s="243" t="s">
        <v>129</v>
      </c>
      <c r="D611" s="244" t="s">
        <v>225</v>
      </c>
      <c r="E611" s="243" t="s">
        <v>685</v>
      </c>
      <c r="F611" s="243" t="s">
        <v>660</v>
      </c>
      <c r="G611" s="243"/>
      <c r="H611" s="247"/>
      <c r="I611" s="251">
        <v>1.1000000000000001</v>
      </c>
      <c r="J611" s="247"/>
      <c r="K611" s="72"/>
      <c r="L611" s="72"/>
      <c r="M611" s="72"/>
      <c r="N611" s="72"/>
      <c r="O611" s="72"/>
      <c r="P611" s="72"/>
      <c r="Q611" s="72"/>
      <c r="R611" s="72"/>
      <c r="S611" s="72"/>
      <c r="T611" s="72"/>
      <c r="U611" s="72"/>
      <c r="V611" s="72"/>
      <c r="W611" s="72"/>
      <c r="X611" s="72"/>
      <c r="Y611" s="72"/>
      <c r="Z611" s="72"/>
    </row>
    <row r="612" spans="1:26" ht="25">
      <c r="A612" s="243" t="s">
        <v>375</v>
      </c>
      <c r="B612" s="243" t="s">
        <v>1371</v>
      </c>
      <c r="C612" s="243" t="s">
        <v>229</v>
      </c>
      <c r="D612" s="244" t="s">
        <v>230</v>
      </c>
      <c r="E612" s="243" t="s">
        <v>659</v>
      </c>
      <c r="F612" s="243" t="s">
        <v>677</v>
      </c>
      <c r="G612" s="243"/>
      <c r="H612" s="253" t="s">
        <v>795</v>
      </c>
      <c r="I612" s="251">
        <v>1.1000000000000001</v>
      </c>
      <c r="J612" s="247"/>
      <c r="K612" s="72"/>
      <c r="L612" s="72"/>
      <c r="M612" s="72"/>
      <c r="N612" s="72"/>
      <c r="O612" s="72"/>
      <c r="P612" s="72"/>
      <c r="Q612" s="72"/>
      <c r="R612" s="72"/>
      <c r="S612" s="72"/>
      <c r="T612" s="72"/>
      <c r="U612" s="72"/>
      <c r="V612" s="72"/>
      <c r="W612" s="72"/>
      <c r="X612" s="72"/>
      <c r="Y612" s="72"/>
      <c r="Z612" s="72"/>
    </row>
    <row r="613" spans="1:26" ht="12.5">
      <c r="A613" s="243" t="s">
        <v>375</v>
      </c>
      <c r="B613" s="243" t="s">
        <v>1372</v>
      </c>
      <c r="C613" s="243" t="s">
        <v>243</v>
      </c>
      <c r="D613" s="244" t="s">
        <v>797</v>
      </c>
      <c r="E613" s="243" t="s">
        <v>659</v>
      </c>
      <c r="F613" s="243" t="s">
        <v>677</v>
      </c>
      <c r="G613" s="243"/>
      <c r="H613" s="247"/>
      <c r="I613" s="251">
        <v>1.1000000000000001</v>
      </c>
      <c r="J613" s="247"/>
      <c r="K613" s="72"/>
      <c r="L613" s="72"/>
      <c r="M613" s="72"/>
      <c r="N613" s="72"/>
      <c r="O613" s="72"/>
      <c r="P613" s="72"/>
      <c r="Q613" s="72"/>
      <c r="R613" s="72"/>
      <c r="S613" s="72"/>
      <c r="T613" s="72"/>
      <c r="U613" s="72"/>
      <c r="V613" s="72"/>
      <c r="W613" s="72"/>
      <c r="X613" s="72"/>
      <c r="Y613" s="72"/>
      <c r="Z613" s="72"/>
    </row>
    <row r="614" spans="1:26" ht="62.5">
      <c r="A614" s="243" t="s">
        <v>375</v>
      </c>
      <c r="B614" s="243" t="s">
        <v>1373</v>
      </c>
      <c r="C614" s="243" t="s">
        <v>57</v>
      </c>
      <c r="D614" s="244" t="s">
        <v>302</v>
      </c>
      <c r="E614" s="243" t="s">
        <v>659</v>
      </c>
      <c r="F614" s="243" t="s">
        <v>677</v>
      </c>
      <c r="G614" s="243"/>
      <c r="H614" s="247"/>
      <c r="I614" s="251">
        <v>1.1000000000000001</v>
      </c>
      <c r="J614" s="247"/>
      <c r="K614" s="72"/>
      <c r="L614" s="72"/>
      <c r="M614" s="72"/>
      <c r="N614" s="72"/>
      <c r="O614" s="72"/>
      <c r="P614" s="72"/>
      <c r="Q614" s="72"/>
      <c r="R614" s="72"/>
      <c r="S614" s="72"/>
      <c r="T614" s="72"/>
      <c r="U614" s="72"/>
      <c r="V614" s="72"/>
      <c r="W614" s="72"/>
      <c r="X614" s="72"/>
      <c r="Y614" s="72"/>
      <c r="Z614" s="72"/>
    </row>
    <row r="615" spans="1:26" ht="37.5">
      <c r="A615" s="243" t="s">
        <v>375</v>
      </c>
      <c r="B615" s="243" t="s">
        <v>1374</v>
      </c>
      <c r="C615" s="243" t="s">
        <v>299</v>
      </c>
      <c r="D615" s="244" t="s">
        <v>300</v>
      </c>
      <c r="E615" s="243" t="s">
        <v>659</v>
      </c>
      <c r="F615" s="243" t="s">
        <v>677</v>
      </c>
      <c r="G615" s="243" t="s">
        <v>629</v>
      </c>
      <c r="H615" s="247"/>
      <c r="I615" s="251">
        <v>1.1000000000000001</v>
      </c>
      <c r="J615" s="247"/>
      <c r="K615" s="72"/>
      <c r="L615" s="72"/>
      <c r="M615" s="72"/>
      <c r="N615" s="72"/>
      <c r="O615" s="72"/>
      <c r="P615" s="72"/>
      <c r="Q615" s="72"/>
      <c r="R615" s="72"/>
      <c r="S615" s="72"/>
      <c r="T615" s="72"/>
      <c r="U615" s="72"/>
      <c r="V615" s="72"/>
      <c r="W615" s="72"/>
      <c r="X615" s="72"/>
      <c r="Y615" s="72"/>
      <c r="Z615" s="72"/>
    </row>
    <row r="616" spans="1:26" ht="37.5">
      <c r="A616" s="243" t="s">
        <v>375</v>
      </c>
      <c r="B616" s="243" t="s">
        <v>1375</v>
      </c>
      <c r="C616" s="243" t="s">
        <v>801</v>
      </c>
      <c r="D616" s="244" t="s">
        <v>802</v>
      </c>
      <c r="E616" s="243" t="s">
        <v>659</v>
      </c>
      <c r="F616" s="243" t="s">
        <v>677</v>
      </c>
      <c r="G616" s="243" t="s">
        <v>662</v>
      </c>
      <c r="H616" s="247"/>
      <c r="I616" s="251">
        <v>1.1000000000000001</v>
      </c>
      <c r="J616" s="247"/>
      <c r="K616" s="72"/>
      <c r="L616" s="72"/>
      <c r="M616" s="72"/>
      <c r="N616" s="72"/>
      <c r="O616" s="72"/>
      <c r="P616" s="72"/>
      <c r="Q616" s="72"/>
      <c r="R616" s="72"/>
      <c r="S616" s="72"/>
      <c r="T616" s="72"/>
      <c r="U616" s="72"/>
      <c r="V616" s="72"/>
      <c r="W616" s="72"/>
      <c r="X616" s="72"/>
      <c r="Y616" s="72"/>
      <c r="Z616" s="72"/>
    </row>
    <row r="617" spans="1:26" ht="12.5">
      <c r="A617" s="243" t="s">
        <v>375</v>
      </c>
      <c r="B617" s="243" t="s">
        <v>1376</v>
      </c>
      <c r="C617" s="243" t="s">
        <v>273</v>
      </c>
      <c r="D617" s="244" t="s">
        <v>804</v>
      </c>
      <c r="E617" s="243" t="s">
        <v>659</v>
      </c>
      <c r="F617" s="243" t="s">
        <v>677</v>
      </c>
      <c r="G617" s="243" t="s">
        <v>662</v>
      </c>
      <c r="H617" s="247"/>
      <c r="I617" s="251">
        <v>1.1000000000000001</v>
      </c>
      <c r="J617" s="247"/>
      <c r="K617" s="72"/>
      <c r="L617" s="72"/>
      <c r="M617" s="72"/>
      <c r="N617" s="72"/>
      <c r="O617" s="72"/>
      <c r="P617" s="72"/>
      <c r="Q617" s="72"/>
      <c r="R617" s="72"/>
      <c r="S617" s="72"/>
      <c r="T617" s="72"/>
      <c r="U617" s="72"/>
      <c r="V617" s="72"/>
      <c r="W617" s="72"/>
      <c r="X617" s="72"/>
      <c r="Y617" s="72"/>
      <c r="Z617" s="72"/>
    </row>
    <row r="618" spans="1:26" ht="50">
      <c r="A618" s="243" t="s">
        <v>375</v>
      </c>
      <c r="B618" s="243" t="s">
        <v>1377</v>
      </c>
      <c r="C618" s="243" t="s">
        <v>806</v>
      </c>
      <c r="D618" s="244" t="s">
        <v>807</v>
      </c>
      <c r="E618" s="243" t="s">
        <v>659</v>
      </c>
      <c r="F618" s="243" t="s">
        <v>677</v>
      </c>
      <c r="G618" s="243"/>
      <c r="H618" s="253" t="s">
        <v>808</v>
      </c>
      <c r="I618" s="251">
        <v>1.1000000000000001</v>
      </c>
      <c r="J618" s="247"/>
      <c r="K618" s="72"/>
      <c r="L618" s="72"/>
      <c r="M618" s="72"/>
      <c r="N618" s="72"/>
      <c r="O618" s="72"/>
      <c r="P618" s="72"/>
      <c r="Q618" s="72"/>
      <c r="R618" s="72"/>
      <c r="S618" s="72"/>
      <c r="T618" s="72"/>
      <c r="U618" s="72"/>
      <c r="V618" s="72"/>
      <c r="W618" s="72"/>
      <c r="X618" s="72"/>
      <c r="Y618" s="72"/>
      <c r="Z618" s="72"/>
    </row>
    <row r="619" spans="1:26" ht="62.5">
      <c r="A619" s="243" t="s">
        <v>375</v>
      </c>
      <c r="B619" s="243" t="s">
        <v>1378</v>
      </c>
      <c r="C619" s="243" t="s">
        <v>810</v>
      </c>
      <c r="D619" s="244" t="s">
        <v>811</v>
      </c>
      <c r="E619" s="243" t="s">
        <v>659</v>
      </c>
      <c r="F619" s="243" t="s">
        <v>677</v>
      </c>
      <c r="G619" s="243"/>
      <c r="H619" s="247" t="s">
        <v>812</v>
      </c>
      <c r="I619" s="251">
        <v>1.1000000000000001</v>
      </c>
      <c r="J619" s="247"/>
      <c r="K619" s="72"/>
      <c r="L619" s="72"/>
      <c r="M619" s="72"/>
      <c r="N619" s="72"/>
      <c r="O619" s="72"/>
      <c r="P619" s="72"/>
      <c r="Q619" s="72"/>
      <c r="R619" s="72"/>
      <c r="S619" s="72"/>
      <c r="T619" s="72"/>
      <c r="U619" s="72"/>
      <c r="V619" s="72"/>
      <c r="W619" s="72"/>
      <c r="X619" s="72"/>
      <c r="Y619" s="72"/>
      <c r="Z619" s="72"/>
    </row>
    <row r="620" spans="1:26" ht="62.5">
      <c r="A620" s="243" t="s">
        <v>375</v>
      </c>
      <c r="B620" s="243" t="s">
        <v>1379</v>
      </c>
      <c r="C620" s="243" t="s">
        <v>1024</v>
      </c>
      <c r="D620" s="244" t="s">
        <v>1380</v>
      </c>
      <c r="E620" s="243" t="s">
        <v>663</v>
      </c>
      <c r="F620" s="243" t="s">
        <v>672</v>
      </c>
      <c r="G620" s="243"/>
      <c r="H620" s="247"/>
      <c r="I620" s="247"/>
      <c r="J620" s="247"/>
      <c r="K620" s="72"/>
      <c r="L620" s="72"/>
      <c r="M620" s="72"/>
      <c r="N620" s="72"/>
      <c r="O620" s="72"/>
      <c r="P620" s="72"/>
      <c r="Q620" s="72"/>
      <c r="R620" s="72"/>
      <c r="S620" s="72"/>
      <c r="T620" s="72"/>
      <c r="U620" s="72"/>
      <c r="V620" s="72"/>
      <c r="W620" s="72"/>
      <c r="X620" s="72"/>
      <c r="Y620" s="72"/>
      <c r="Z620" s="72"/>
    </row>
    <row r="621" spans="1:26" ht="12.5">
      <c r="A621" s="243"/>
      <c r="B621" s="243" t="s">
        <v>1379</v>
      </c>
      <c r="C621" s="243" t="s">
        <v>1026</v>
      </c>
      <c r="D621" s="244" t="s">
        <v>1027</v>
      </c>
      <c r="E621" s="243" t="s">
        <v>675</v>
      </c>
      <c r="F621" s="243"/>
      <c r="G621" s="243"/>
      <c r="H621" s="247"/>
      <c r="I621" s="247"/>
      <c r="J621" s="247"/>
      <c r="K621" s="72"/>
      <c r="L621" s="72"/>
      <c r="M621" s="72"/>
      <c r="N621" s="72"/>
      <c r="O621" s="72"/>
      <c r="P621" s="72"/>
      <c r="Q621" s="72"/>
      <c r="R621" s="72"/>
      <c r="S621" s="72"/>
      <c r="T621" s="72"/>
      <c r="U621" s="72"/>
      <c r="V621" s="72"/>
      <c r="W621" s="72"/>
      <c r="X621" s="72"/>
      <c r="Y621" s="72"/>
      <c r="Z621" s="72"/>
    </row>
    <row r="622" spans="1:26" ht="12.5">
      <c r="A622" s="243" t="s">
        <v>375</v>
      </c>
      <c r="B622" s="243" t="s">
        <v>1381</v>
      </c>
      <c r="C622" s="243" t="s">
        <v>1029</v>
      </c>
      <c r="D622" s="244" t="s">
        <v>1030</v>
      </c>
      <c r="E622" s="243" t="s">
        <v>659</v>
      </c>
      <c r="F622" s="243" t="s">
        <v>677</v>
      </c>
      <c r="G622" s="243" t="s">
        <v>662</v>
      </c>
      <c r="H622" s="247"/>
      <c r="I622" s="247"/>
      <c r="J622" s="247"/>
      <c r="K622" s="72"/>
      <c r="L622" s="72"/>
      <c r="M622" s="72"/>
      <c r="N622" s="72"/>
      <c r="O622" s="72"/>
      <c r="P622" s="72"/>
      <c r="Q622" s="72"/>
      <c r="R622" s="72"/>
      <c r="S622" s="72"/>
      <c r="T622" s="72"/>
      <c r="U622" s="72"/>
      <c r="V622" s="72"/>
      <c r="W622" s="72"/>
      <c r="X622" s="72"/>
      <c r="Y622" s="72"/>
      <c r="Z622" s="72"/>
    </row>
    <row r="623" spans="1:26" ht="12.5">
      <c r="A623" s="243" t="s">
        <v>375</v>
      </c>
      <c r="B623" s="243" t="s">
        <v>1382</v>
      </c>
      <c r="C623" s="243" t="s">
        <v>286</v>
      </c>
      <c r="D623" s="244" t="s">
        <v>1032</v>
      </c>
      <c r="E623" s="243" t="s">
        <v>659</v>
      </c>
      <c r="F623" s="243" t="s">
        <v>677</v>
      </c>
      <c r="G623" s="243"/>
      <c r="H623" s="247"/>
      <c r="I623" s="247"/>
      <c r="J623" s="247"/>
      <c r="K623" s="72"/>
      <c r="L623" s="72"/>
      <c r="M623" s="72"/>
      <c r="N623" s="72"/>
      <c r="O623" s="72"/>
      <c r="P623" s="72"/>
      <c r="Q623" s="72"/>
      <c r="R623" s="72"/>
      <c r="S623" s="72"/>
      <c r="T623" s="72"/>
      <c r="U623" s="72"/>
      <c r="V623" s="72"/>
      <c r="W623" s="72"/>
      <c r="X623" s="72"/>
      <c r="Y623" s="72"/>
      <c r="Z623" s="72"/>
    </row>
    <row r="624" spans="1:26" ht="12.5">
      <c r="A624" s="243" t="s">
        <v>375</v>
      </c>
      <c r="B624" s="243" t="s">
        <v>1383</v>
      </c>
      <c r="C624" s="243" t="s">
        <v>129</v>
      </c>
      <c r="D624" s="244" t="s">
        <v>1034</v>
      </c>
      <c r="E624" s="243" t="s">
        <v>659</v>
      </c>
      <c r="F624" s="243" t="s">
        <v>677</v>
      </c>
      <c r="G624" s="243"/>
      <c r="H624" s="247"/>
      <c r="I624" s="247"/>
      <c r="J624" s="247"/>
      <c r="K624" s="72"/>
      <c r="L624" s="72"/>
      <c r="M624" s="72"/>
      <c r="N624" s="72"/>
      <c r="O624" s="72"/>
      <c r="P624" s="72"/>
      <c r="Q624" s="72"/>
      <c r="R624" s="72"/>
      <c r="S624" s="72"/>
      <c r="T624" s="72"/>
      <c r="U624" s="72"/>
      <c r="V624" s="72"/>
      <c r="W624" s="72"/>
      <c r="X624" s="72"/>
      <c r="Y624" s="72"/>
      <c r="Z624" s="72"/>
    </row>
    <row r="625" spans="1:26" ht="25">
      <c r="A625" s="243" t="s">
        <v>375</v>
      </c>
      <c r="B625" s="243" t="s">
        <v>1384</v>
      </c>
      <c r="C625" s="243" t="s">
        <v>57</v>
      </c>
      <c r="D625" s="244" t="s">
        <v>1036</v>
      </c>
      <c r="E625" s="243" t="s">
        <v>659</v>
      </c>
      <c r="F625" s="243" t="s">
        <v>677</v>
      </c>
      <c r="G625" s="243"/>
      <c r="H625" s="247"/>
      <c r="I625" s="247"/>
      <c r="J625" s="247"/>
      <c r="K625" s="72"/>
      <c r="L625" s="72"/>
      <c r="M625" s="72"/>
      <c r="N625" s="72"/>
      <c r="O625" s="72"/>
      <c r="P625" s="72"/>
      <c r="Q625" s="72"/>
      <c r="R625" s="72"/>
      <c r="S625" s="72"/>
      <c r="T625" s="72"/>
      <c r="U625" s="72"/>
      <c r="V625" s="72"/>
      <c r="W625" s="72"/>
      <c r="X625" s="72"/>
      <c r="Y625" s="72"/>
      <c r="Z625" s="72"/>
    </row>
    <row r="626" spans="1:26" ht="37.5">
      <c r="A626" s="243" t="s">
        <v>375</v>
      </c>
      <c r="B626" s="243" t="s">
        <v>1385</v>
      </c>
      <c r="C626" s="243" t="s">
        <v>1038</v>
      </c>
      <c r="D626" s="244" t="s">
        <v>1039</v>
      </c>
      <c r="E626" s="243" t="s">
        <v>659</v>
      </c>
      <c r="F626" s="243" t="s">
        <v>677</v>
      </c>
      <c r="G626" s="243"/>
      <c r="H626" s="247"/>
      <c r="I626" s="247"/>
      <c r="J626" s="247"/>
      <c r="K626" s="72"/>
      <c r="L626" s="72"/>
      <c r="M626" s="72"/>
      <c r="N626" s="72"/>
      <c r="O626" s="72"/>
      <c r="P626" s="72"/>
      <c r="Q626" s="72"/>
      <c r="R626" s="72"/>
      <c r="S626" s="72"/>
      <c r="T626" s="72"/>
      <c r="U626" s="72"/>
      <c r="V626" s="72"/>
      <c r="W626" s="72"/>
      <c r="X626" s="72"/>
      <c r="Y626" s="72"/>
      <c r="Z626" s="72"/>
    </row>
    <row r="627" spans="1:26" ht="37.5">
      <c r="A627" s="243" t="s">
        <v>375</v>
      </c>
      <c r="B627" s="243" t="s">
        <v>1386</v>
      </c>
      <c r="C627" s="243" t="s">
        <v>1041</v>
      </c>
      <c r="D627" s="244" t="s">
        <v>1042</v>
      </c>
      <c r="E627" s="243" t="s">
        <v>659</v>
      </c>
      <c r="F627" s="243" t="s">
        <v>677</v>
      </c>
      <c r="G627" s="243"/>
      <c r="H627" s="247"/>
      <c r="I627" s="247"/>
      <c r="J627" s="247"/>
      <c r="K627" s="72"/>
      <c r="L627" s="72"/>
      <c r="M627" s="72"/>
      <c r="N627" s="72"/>
      <c r="O627" s="72"/>
      <c r="P627" s="72"/>
      <c r="Q627" s="72"/>
      <c r="R627" s="72"/>
      <c r="S627" s="72"/>
      <c r="T627" s="72"/>
      <c r="U627" s="72"/>
      <c r="V627" s="72"/>
      <c r="W627" s="72"/>
      <c r="X627" s="72"/>
      <c r="Y627" s="72"/>
      <c r="Z627" s="72"/>
    </row>
    <row r="628" spans="1:26" ht="25">
      <c r="A628" s="243" t="s">
        <v>375</v>
      </c>
      <c r="B628" s="243" t="s">
        <v>1387</v>
      </c>
      <c r="C628" s="243" t="s">
        <v>1044</v>
      </c>
      <c r="D628" s="244" t="s">
        <v>1045</v>
      </c>
      <c r="E628" s="243" t="s">
        <v>663</v>
      </c>
      <c r="F628" s="243" t="s">
        <v>672</v>
      </c>
      <c r="G628" s="243"/>
      <c r="H628" s="247"/>
      <c r="I628" s="251">
        <v>1.1000000000000001</v>
      </c>
      <c r="J628" s="252" t="s">
        <v>1046</v>
      </c>
      <c r="K628" s="72"/>
      <c r="L628" s="72"/>
      <c r="M628" s="72"/>
      <c r="N628" s="72"/>
      <c r="O628" s="72"/>
      <c r="P628" s="72"/>
      <c r="Q628" s="72"/>
      <c r="R628" s="72"/>
      <c r="S628" s="72"/>
      <c r="T628" s="72"/>
      <c r="U628" s="72"/>
      <c r="V628" s="72"/>
      <c r="W628" s="72"/>
      <c r="X628" s="72"/>
      <c r="Y628" s="72"/>
      <c r="Z628" s="72"/>
    </row>
    <row r="629" spans="1:26" ht="62.5">
      <c r="A629" s="243" t="s">
        <v>375</v>
      </c>
      <c r="B629" s="243" t="s">
        <v>1388</v>
      </c>
      <c r="C629" s="243" t="s">
        <v>1048</v>
      </c>
      <c r="D629" s="244" t="s">
        <v>1049</v>
      </c>
      <c r="E629" s="243" t="s">
        <v>659</v>
      </c>
      <c r="F629" s="243" t="s">
        <v>677</v>
      </c>
      <c r="G629" s="243"/>
      <c r="H629" s="247"/>
      <c r="I629" s="251">
        <v>1.1000000000000001</v>
      </c>
      <c r="J629" s="247"/>
      <c r="K629" s="72"/>
      <c r="L629" s="72"/>
      <c r="M629" s="72"/>
      <c r="N629" s="72"/>
      <c r="O629" s="72"/>
      <c r="P629" s="72"/>
      <c r="Q629" s="72"/>
      <c r="R629" s="72"/>
      <c r="S629" s="72"/>
      <c r="T629" s="72"/>
      <c r="U629" s="72"/>
      <c r="V629" s="72"/>
      <c r="W629" s="72"/>
      <c r="X629" s="72"/>
      <c r="Y629" s="72"/>
      <c r="Z629" s="72"/>
    </row>
    <row r="630" spans="1:26" ht="25">
      <c r="A630" s="243" t="s">
        <v>375</v>
      </c>
      <c r="B630" s="243" t="s">
        <v>1389</v>
      </c>
      <c r="C630" s="243" t="s">
        <v>1051</v>
      </c>
      <c r="D630" s="244" t="s">
        <v>1052</v>
      </c>
      <c r="E630" s="243" t="s">
        <v>1053</v>
      </c>
      <c r="F630" s="243" t="s">
        <v>677</v>
      </c>
      <c r="G630" s="243"/>
      <c r="H630" s="247"/>
      <c r="I630" s="251">
        <v>1.1000000000000001</v>
      </c>
      <c r="J630" s="247"/>
      <c r="K630" s="72"/>
      <c r="L630" s="72"/>
      <c r="M630" s="72"/>
      <c r="N630" s="72"/>
      <c r="O630" s="72"/>
      <c r="P630" s="72"/>
      <c r="Q630" s="72"/>
      <c r="R630" s="72"/>
      <c r="S630" s="72"/>
      <c r="T630" s="72"/>
      <c r="U630" s="72"/>
      <c r="V630" s="72"/>
      <c r="W630" s="72"/>
      <c r="X630" s="72"/>
      <c r="Y630" s="72"/>
      <c r="Z630" s="72"/>
    </row>
    <row r="631" spans="1:26" ht="37.5">
      <c r="A631" s="243" t="s">
        <v>375</v>
      </c>
      <c r="B631" s="243" t="s">
        <v>1390</v>
      </c>
      <c r="C631" s="243" t="s">
        <v>1026</v>
      </c>
      <c r="D631" s="244" t="s">
        <v>1055</v>
      </c>
      <c r="E631" s="243" t="s">
        <v>675</v>
      </c>
      <c r="F631" s="243" t="s">
        <v>677</v>
      </c>
      <c r="G631" s="243"/>
      <c r="H631" s="247"/>
      <c r="I631" s="251">
        <v>1.1000000000000001</v>
      </c>
      <c r="J631" s="252" t="s">
        <v>1056</v>
      </c>
      <c r="K631" s="72"/>
      <c r="L631" s="72"/>
      <c r="M631" s="72"/>
      <c r="N631" s="72"/>
      <c r="O631" s="72"/>
      <c r="P631" s="72"/>
      <c r="Q631" s="72"/>
      <c r="R631" s="72"/>
      <c r="S631" s="72"/>
      <c r="T631" s="72"/>
      <c r="U631" s="72"/>
      <c r="V631" s="72"/>
      <c r="W631" s="72"/>
      <c r="X631" s="72"/>
      <c r="Y631" s="72"/>
      <c r="Z631" s="72"/>
    </row>
    <row r="632" spans="1:26" ht="12.5">
      <c r="A632" s="243" t="s">
        <v>375</v>
      </c>
      <c r="B632" s="243" t="s">
        <v>1390</v>
      </c>
      <c r="C632" s="243" t="s">
        <v>1026</v>
      </c>
      <c r="D632" s="244" t="s">
        <v>1027</v>
      </c>
      <c r="E632" s="243" t="s">
        <v>675</v>
      </c>
      <c r="F632" s="243" t="s">
        <v>677</v>
      </c>
      <c r="G632" s="243"/>
      <c r="H632" s="247"/>
      <c r="I632" s="251">
        <v>1.1000000000000001</v>
      </c>
      <c r="J632" s="247"/>
      <c r="K632" s="72"/>
      <c r="L632" s="72"/>
      <c r="M632" s="72"/>
      <c r="N632" s="72"/>
      <c r="O632" s="72"/>
      <c r="P632" s="72"/>
      <c r="Q632" s="72"/>
      <c r="R632" s="72"/>
      <c r="S632" s="72"/>
      <c r="T632" s="72"/>
      <c r="U632" s="72"/>
      <c r="V632" s="72"/>
      <c r="W632" s="72"/>
      <c r="X632" s="72"/>
      <c r="Y632" s="72"/>
      <c r="Z632" s="72"/>
    </row>
    <row r="633" spans="1:26" ht="12.5">
      <c r="A633" s="243" t="s">
        <v>375</v>
      </c>
      <c r="B633" s="243" t="s">
        <v>1391</v>
      </c>
      <c r="C633" s="243" t="s">
        <v>1029</v>
      </c>
      <c r="D633" s="244" t="s">
        <v>1030</v>
      </c>
      <c r="E633" s="243" t="s">
        <v>659</v>
      </c>
      <c r="F633" s="243" t="s">
        <v>677</v>
      </c>
      <c r="G633" s="243" t="s">
        <v>662</v>
      </c>
      <c r="H633" s="247"/>
      <c r="I633" s="251">
        <v>1.1000000000000001</v>
      </c>
      <c r="J633" s="247"/>
      <c r="K633" s="72"/>
      <c r="L633" s="72"/>
      <c r="M633" s="72"/>
      <c r="N633" s="72"/>
      <c r="O633" s="72"/>
      <c r="P633" s="72"/>
      <c r="Q633" s="72"/>
      <c r="R633" s="72"/>
      <c r="S633" s="72"/>
      <c r="T633" s="72"/>
      <c r="U633" s="72"/>
      <c r="V633" s="72"/>
      <c r="W633" s="72"/>
      <c r="X633" s="72"/>
      <c r="Y633" s="72"/>
      <c r="Z633" s="72"/>
    </row>
    <row r="634" spans="1:26" ht="12.5">
      <c r="A634" s="243" t="s">
        <v>375</v>
      </c>
      <c r="B634" s="243" t="s">
        <v>1392</v>
      </c>
      <c r="C634" s="243" t="s">
        <v>286</v>
      </c>
      <c r="D634" s="244" t="s">
        <v>1032</v>
      </c>
      <c r="E634" s="243" t="s">
        <v>659</v>
      </c>
      <c r="F634" s="243" t="s">
        <v>677</v>
      </c>
      <c r="G634" s="243"/>
      <c r="H634" s="247"/>
      <c r="I634" s="251">
        <v>1.1000000000000001</v>
      </c>
      <c r="J634" s="247"/>
      <c r="K634" s="72"/>
      <c r="L634" s="72"/>
      <c r="M634" s="72"/>
      <c r="N634" s="72"/>
      <c r="O634" s="72"/>
      <c r="P634" s="72"/>
      <c r="Q634" s="72"/>
      <c r="R634" s="72"/>
      <c r="S634" s="72"/>
      <c r="T634" s="72"/>
      <c r="U634" s="72"/>
      <c r="V634" s="72"/>
      <c r="W634" s="72"/>
      <c r="X634" s="72"/>
      <c r="Y634" s="72"/>
      <c r="Z634" s="72"/>
    </row>
    <row r="635" spans="1:26" ht="12.5">
      <c r="A635" s="243" t="s">
        <v>375</v>
      </c>
      <c r="B635" s="243" t="s">
        <v>1393</v>
      </c>
      <c r="C635" s="243" t="s">
        <v>129</v>
      </c>
      <c r="D635" s="244" t="s">
        <v>1034</v>
      </c>
      <c r="E635" s="243" t="s">
        <v>659</v>
      </c>
      <c r="F635" s="243" t="s">
        <v>677</v>
      </c>
      <c r="G635" s="243"/>
      <c r="H635" s="247"/>
      <c r="I635" s="251">
        <v>1.1000000000000001</v>
      </c>
      <c r="J635" s="247"/>
      <c r="K635" s="72"/>
      <c r="L635" s="72"/>
      <c r="M635" s="72"/>
      <c r="N635" s="72"/>
      <c r="O635" s="72"/>
      <c r="P635" s="72"/>
      <c r="Q635" s="72"/>
      <c r="R635" s="72"/>
      <c r="S635" s="72"/>
      <c r="T635" s="72"/>
      <c r="U635" s="72"/>
      <c r="V635" s="72"/>
      <c r="W635" s="72"/>
      <c r="X635" s="72"/>
      <c r="Y635" s="72"/>
      <c r="Z635" s="72"/>
    </row>
    <row r="636" spans="1:26" ht="25">
      <c r="A636" s="243" t="s">
        <v>375</v>
      </c>
      <c r="B636" s="243" t="s">
        <v>1394</v>
      </c>
      <c r="C636" s="243" t="s">
        <v>57</v>
      </c>
      <c r="D636" s="244" t="s">
        <v>1036</v>
      </c>
      <c r="E636" s="243" t="s">
        <v>659</v>
      </c>
      <c r="F636" s="243" t="s">
        <v>677</v>
      </c>
      <c r="G636" s="243"/>
      <c r="H636" s="247"/>
      <c r="I636" s="251">
        <v>1.1000000000000001</v>
      </c>
      <c r="J636" s="247"/>
      <c r="K636" s="72"/>
      <c r="L636" s="72"/>
      <c r="M636" s="72"/>
      <c r="N636" s="72"/>
      <c r="O636" s="72"/>
      <c r="P636" s="72"/>
      <c r="Q636" s="72"/>
      <c r="R636" s="72"/>
      <c r="S636" s="72"/>
      <c r="T636" s="72"/>
      <c r="U636" s="72"/>
      <c r="V636" s="72"/>
      <c r="W636" s="72"/>
      <c r="X636" s="72"/>
      <c r="Y636" s="72"/>
      <c r="Z636" s="72"/>
    </row>
    <row r="637" spans="1:26" ht="37.5">
      <c r="A637" s="243" t="s">
        <v>375</v>
      </c>
      <c r="B637" s="243" t="s">
        <v>1395</v>
      </c>
      <c r="C637" s="243" t="s">
        <v>1038</v>
      </c>
      <c r="D637" s="244" t="s">
        <v>1039</v>
      </c>
      <c r="E637" s="243" t="s">
        <v>659</v>
      </c>
      <c r="F637" s="243" t="s">
        <v>677</v>
      </c>
      <c r="G637" s="243"/>
      <c r="H637" s="247"/>
      <c r="I637" s="251">
        <v>1.1000000000000001</v>
      </c>
      <c r="J637" s="247"/>
      <c r="K637" s="72"/>
      <c r="L637" s="72"/>
      <c r="M637" s="72"/>
      <c r="N637" s="72"/>
      <c r="O637" s="72"/>
      <c r="P637" s="72"/>
      <c r="Q637" s="72"/>
      <c r="R637" s="72"/>
      <c r="S637" s="72"/>
      <c r="T637" s="72"/>
      <c r="U637" s="72"/>
      <c r="V637" s="72"/>
      <c r="W637" s="72"/>
      <c r="X637" s="72"/>
      <c r="Y637" s="72"/>
      <c r="Z637" s="72"/>
    </row>
    <row r="638" spans="1:26" ht="37.5">
      <c r="A638" s="243" t="s">
        <v>375</v>
      </c>
      <c r="B638" s="243" t="s">
        <v>1396</v>
      </c>
      <c r="C638" s="243" t="s">
        <v>1041</v>
      </c>
      <c r="D638" s="244" t="s">
        <v>1042</v>
      </c>
      <c r="E638" s="243" t="s">
        <v>659</v>
      </c>
      <c r="F638" s="243" t="s">
        <v>677</v>
      </c>
      <c r="G638" s="243"/>
      <c r="H638" s="247"/>
      <c r="I638" s="251">
        <v>1.1000000000000001</v>
      </c>
      <c r="J638" s="247"/>
      <c r="K638" s="72"/>
      <c r="L638" s="72"/>
      <c r="M638" s="72"/>
      <c r="N638" s="72"/>
      <c r="O638" s="72"/>
      <c r="P638" s="72"/>
      <c r="Q638" s="72"/>
      <c r="R638" s="72"/>
      <c r="S638" s="72"/>
      <c r="T638" s="72"/>
      <c r="U638" s="72"/>
      <c r="V638" s="72"/>
      <c r="W638" s="72"/>
      <c r="X638" s="72"/>
      <c r="Y638" s="72"/>
      <c r="Z638" s="72"/>
    </row>
    <row r="639" spans="1:26" ht="25">
      <c r="A639" s="243" t="s">
        <v>375</v>
      </c>
      <c r="B639" s="243" t="s">
        <v>1397</v>
      </c>
      <c r="C639" s="243" t="s">
        <v>1044</v>
      </c>
      <c r="D639" s="244" t="s">
        <v>1045</v>
      </c>
      <c r="E639" s="243" t="s">
        <v>663</v>
      </c>
      <c r="F639" s="243" t="s">
        <v>672</v>
      </c>
      <c r="G639" s="243"/>
      <c r="H639" s="247"/>
      <c r="I639" s="251">
        <v>1.1000000000000001</v>
      </c>
      <c r="J639" s="252" t="s">
        <v>1046</v>
      </c>
      <c r="K639" s="72"/>
      <c r="L639" s="72"/>
      <c r="M639" s="72"/>
      <c r="N639" s="72"/>
      <c r="O639" s="72"/>
      <c r="P639" s="72"/>
      <c r="Q639" s="72"/>
      <c r="R639" s="72"/>
      <c r="S639" s="72"/>
      <c r="T639" s="72"/>
      <c r="U639" s="72"/>
      <c r="V639" s="72"/>
      <c r="W639" s="72"/>
      <c r="X639" s="72"/>
      <c r="Y639" s="72"/>
      <c r="Z639" s="72"/>
    </row>
    <row r="640" spans="1:26" ht="62.5">
      <c r="A640" s="243" t="s">
        <v>375</v>
      </c>
      <c r="B640" s="243" t="s">
        <v>1398</v>
      </c>
      <c r="C640" s="243" t="s">
        <v>1048</v>
      </c>
      <c r="D640" s="244" t="s">
        <v>1049</v>
      </c>
      <c r="E640" s="243" t="s">
        <v>659</v>
      </c>
      <c r="F640" s="243" t="s">
        <v>677</v>
      </c>
      <c r="G640" s="243"/>
      <c r="H640" s="247"/>
      <c r="I640" s="251">
        <v>1.1000000000000001</v>
      </c>
      <c r="J640" s="247"/>
      <c r="K640" s="72"/>
      <c r="L640" s="72"/>
      <c r="M640" s="72"/>
      <c r="N640" s="72"/>
      <c r="O640" s="72"/>
      <c r="P640" s="72"/>
      <c r="Q640" s="72"/>
      <c r="R640" s="72"/>
      <c r="S640" s="72"/>
      <c r="T640" s="72"/>
      <c r="U640" s="72"/>
      <c r="V640" s="72"/>
      <c r="W640" s="72"/>
      <c r="X640" s="72"/>
      <c r="Y640" s="72"/>
      <c r="Z640" s="72"/>
    </row>
    <row r="641" spans="1:26" ht="25">
      <c r="A641" s="243" t="s">
        <v>375</v>
      </c>
      <c r="B641" s="243" t="s">
        <v>1399</v>
      </c>
      <c r="C641" s="243" t="s">
        <v>1051</v>
      </c>
      <c r="D641" s="244" t="s">
        <v>1052</v>
      </c>
      <c r="E641" s="243" t="s">
        <v>1053</v>
      </c>
      <c r="F641" s="243" t="s">
        <v>677</v>
      </c>
      <c r="G641" s="243"/>
      <c r="H641" s="247"/>
      <c r="I641" s="251">
        <v>1.1000000000000001</v>
      </c>
      <c r="J641" s="247"/>
      <c r="K641" s="72"/>
      <c r="L641" s="72"/>
      <c r="M641" s="72"/>
      <c r="N641" s="72"/>
      <c r="O641" s="72"/>
      <c r="P641" s="72"/>
      <c r="Q641" s="72"/>
      <c r="R641" s="72"/>
      <c r="S641" s="72"/>
      <c r="T641" s="72"/>
      <c r="U641" s="72"/>
      <c r="V641" s="72"/>
      <c r="W641" s="72"/>
      <c r="X641" s="72"/>
      <c r="Y641" s="72"/>
      <c r="Z641" s="72"/>
    </row>
    <row r="642" spans="1:26" ht="37.5">
      <c r="A642" s="243"/>
      <c r="B642" s="243" t="s">
        <v>116</v>
      </c>
      <c r="C642" s="243" t="s">
        <v>117</v>
      </c>
      <c r="D642" s="244" t="s">
        <v>118</v>
      </c>
      <c r="E642" s="243" t="s">
        <v>659</v>
      </c>
      <c r="F642" s="243" t="s">
        <v>677</v>
      </c>
      <c r="G642" s="243"/>
      <c r="H642" s="252" t="s">
        <v>812</v>
      </c>
      <c r="I642" s="247"/>
      <c r="J642" s="247"/>
      <c r="K642" s="72"/>
      <c r="L642" s="72"/>
      <c r="M642" s="72"/>
      <c r="N642" s="72"/>
      <c r="O642" s="72"/>
      <c r="P642" s="72"/>
      <c r="Q642" s="72"/>
      <c r="R642" s="72"/>
      <c r="S642" s="72"/>
      <c r="T642" s="72"/>
      <c r="U642" s="72"/>
      <c r="V642" s="72"/>
      <c r="W642" s="72"/>
      <c r="X642" s="72"/>
      <c r="Y642" s="72"/>
      <c r="Z642" s="72"/>
    </row>
    <row r="643" spans="1:26" ht="62.5">
      <c r="A643" s="243"/>
      <c r="B643" s="243" t="s">
        <v>1400</v>
      </c>
      <c r="C643" s="243" t="s">
        <v>1335</v>
      </c>
      <c r="D643" s="244" t="s">
        <v>1401</v>
      </c>
      <c r="E643" s="243" t="s">
        <v>663</v>
      </c>
      <c r="F643" s="243" t="s">
        <v>672</v>
      </c>
      <c r="G643" s="243"/>
      <c r="H643" s="247"/>
      <c r="I643" s="247"/>
      <c r="J643" s="247"/>
      <c r="K643" s="72"/>
      <c r="L643" s="72"/>
      <c r="M643" s="72"/>
      <c r="N643" s="72"/>
      <c r="O643" s="72"/>
      <c r="P643" s="72"/>
      <c r="Q643" s="72"/>
      <c r="R643" s="72"/>
      <c r="S643" s="72"/>
      <c r="T643" s="72"/>
      <c r="U643" s="72"/>
      <c r="V643" s="72"/>
      <c r="W643" s="72"/>
      <c r="X643" s="72"/>
      <c r="Y643" s="72"/>
      <c r="Z643" s="72"/>
    </row>
    <row r="644" spans="1:26" ht="25">
      <c r="A644" s="243"/>
      <c r="B644" s="243" t="s">
        <v>1400</v>
      </c>
      <c r="C644" s="243" t="s">
        <v>1337</v>
      </c>
      <c r="D644" s="244" t="s">
        <v>1338</v>
      </c>
      <c r="E644" s="243" t="s">
        <v>675</v>
      </c>
      <c r="F644" s="243"/>
      <c r="G644" s="243"/>
      <c r="H644" s="247"/>
      <c r="I644" s="247"/>
      <c r="J644" s="247"/>
      <c r="K644" s="72"/>
      <c r="L644" s="72"/>
      <c r="M644" s="72"/>
      <c r="N644" s="72"/>
      <c r="O644" s="72"/>
      <c r="P644" s="72"/>
      <c r="Q644" s="72"/>
      <c r="R644" s="72"/>
      <c r="S644" s="72"/>
      <c r="T644" s="72"/>
      <c r="U644" s="72"/>
      <c r="V644" s="72"/>
      <c r="W644" s="72"/>
      <c r="X644" s="72"/>
      <c r="Y644" s="72"/>
      <c r="Z644" s="72"/>
    </row>
    <row r="645" spans="1:26" ht="12.5">
      <c r="A645" s="243" t="s">
        <v>1400</v>
      </c>
      <c r="B645" s="243" t="s">
        <v>1402</v>
      </c>
      <c r="C645" s="243" t="s">
        <v>1340</v>
      </c>
      <c r="D645" s="244" t="s">
        <v>1341</v>
      </c>
      <c r="E645" s="243" t="s">
        <v>659</v>
      </c>
      <c r="F645" s="243" t="s">
        <v>677</v>
      </c>
      <c r="G645" s="243"/>
      <c r="H645" s="247"/>
      <c r="I645" s="247"/>
      <c r="J645" s="247"/>
      <c r="K645" s="72"/>
      <c r="L645" s="72"/>
      <c r="M645" s="72"/>
      <c r="N645" s="72"/>
      <c r="O645" s="72"/>
      <c r="P645" s="72"/>
      <c r="Q645" s="72"/>
      <c r="R645" s="72"/>
      <c r="S645" s="72"/>
      <c r="T645" s="72"/>
      <c r="U645" s="72"/>
      <c r="V645" s="72"/>
      <c r="W645" s="72"/>
      <c r="X645" s="72"/>
      <c r="Y645" s="72"/>
      <c r="Z645" s="72"/>
    </row>
    <row r="646" spans="1:26" ht="12.5">
      <c r="A646" s="243" t="s">
        <v>1400</v>
      </c>
      <c r="B646" s="243" t="s">
        <v>1403</v>
      </c>
      <c r="C646" s="243" t="s">
        <v>1343</v>
      </c>
      <c r="D646" s="244" t="s">
        <v>1344</v>
      </c>
      <c r="E646" s="243" t="s">
        <v>663</v>
      </c>
      <c r="F646" s="243" t="s">
        <v>672</v>
      </c>
      <c r="G646" s="243"/>
      <c r="H646" s="249" t="s">
        <v>1345</v>
      </c>
      <c r="I646" s="247"/>
      <c r="J646" s="247"/>
      <c r="K646" s="72"/>
      <c r="L646" s="72"/>
      <c r="M646" s="72"/>
      <c r="N646" s="72"/>
      <c r="O646" s="72"/>
      <c r="P646" s="72"/>
      <c r="Q646" s="72"/>
      <c r="R646" s="72"/>
      <c r="S646" s="72"/>
      <c r="T646" s="72"/>
      <c r="U646" s="72"/>
      <c r="V646" s="72"/>
      <c r="W646" s="72"/>
      <c r="X646" s="72"/>
      <c r="Y646" s="72"/>
      <c r="Z646" s="72"/>
    </row>
    <row r="647" spans="1:26" ht="37.5">
      <c r="A647" s="243" t="s">
        <v>1400</v>
      </c>
      <c r="B647" s="243" t="s">
        <v>1404</v>
      </c>
      <c r="C647" s="243" t="s">
        <v>1347</v>
      </c>
      <c r="D647" s="244" t="s">
        <v>1348</v>
      </c>
      <c r="E647" s="243" t="s">
        <v>659</v>
      </c>
      <c r="F647" s="243" t="s">
        <v>677</v>
      </c>
      <c r="G647" s="243"/>
      <c r="H647" s="247"/>
      <c r="I647" s="247"/>
      <c r="J647" s="247"/>
      <c r="K647" s="72"/>
      <c r="L647" s="72"/>
      <c r="M647" s="72"/>
      <c r="N647" s="72"/>
      <c r="O647" s="72"/>
      <c r="P647" s="72"/>
      <c r="Q647" s="72"/>
      <c r="R647" s="72"/>
      <c r="S647" s="72"/>
      <c r="T647" s="72"/>
      <c r="U647" s="72"/>
      <c r="V647" s="72"/>
      <c r="W647" s="72"/>
      <c r="X647" s="72"/>
      <c r="Y647" s="72"/>
      <c r="Z647" s="72"/>
    </row>
    <row r="648" spans="1:26" ht="25">
      <c r="A648" s="243" t="s">
        <v>1400</v>
      </c>
      <c r="B648" s="243" t="s">
        <v>1405</v>
      </c>
      <c r="C648" s="243" t="s">
        <v>141</v>
      </c>
      <c r="D648" s="244" t="s">
        <v>1350</v>
      </c>
      <c r="E648" s="243" t="s">
        <v>659</v>
      </c>
      <c r="F648" s="243" t="s">
        <v>677</v>
      </c>
      <c r="G648" s="243"/>
      <c r="H648" s="249" t="s">
        <v>1351</v>
      </c>
      <c r="I648" s="247"/>
      <c r="J648" s="247"/>
      <c r="K648" s="72"/>
      <c r="L648" s="72"/>
      <c r="M648" s="72"/>
      <c r="N648" s="72"/>
      <c r="O648" s="72"/>
      <c r="P648" s="72"/>
      <c r="Q648" s="72"/>
      <c r="R648" s="72"/>
      <c r="S648" s="72"/>
      <c r="T648" s="72"/>
      <c r="U648" s="72"/>
      <c r="V648" s="72"/>
      <c r="W648" s="72"/>
      <c r="X648" s="72"/>
      <c r="Y648" s="72"/>
      <c r="Z648" s="72"/>
    </row>
    <row r="649" spans="1:26" ht="25">
      <c r="A649" s="243" t="s">
        <v>1400</v>
      </c>
      <c r="B649" s="243" t="s">
        <v>1406</v>
      </c>
      <c r="C649" s="243" t="s">
        <v>680</v>
      </c>
      <c r="D649" s="244" t="s">
        <v>1353</v>
      </c>
      <c r="E649" s="243" t="s">
        <v>659</v>
      </c>
      <c r="F649" s="243" t="s">
        <v>677</v>
      </c>
      <c r="G649" s="243"/>
      <c r="H649" s="247"/>
      <c r="I649" s="247"/>
      <c r="J649" s="247"/>
      <c r="K649" s="72"/>
      <c r="L649" s="72"/>
      <c r="M649" s="72"/>
      <c r="N649" s="72"/>
      <c r="O649" s="72"/>
      <c r="P649" s="72"/>
      <c r="Q649" s="72"/>
      <c r="R649" s="72"/>
      <c r="S649" s="72"/>
      <c r="T649" s="72"/>
      <c r="U649" s="72"/>
      <c r="V649" s="72"/>
      <c r="W649" s="72"/>
      <c r="X649" s="72"/>
      <c r="Y649" s="72"/>
      <c r="Z649" s="72"/>
    </row>
    <row r="650" spans="1:26" ht="25">
      <c r="A650" s="243" t="s">
        <v>1400</v>
      </c>
      <c r="B650" s="243" t="s">
        <v>1407</v>
      </c>
      <c r="C650" s="243" t="s">
        <v>1355</v>
      </c>
      <c r="D650" s="244" t="s">
        <v>1356</v>
      </c>
      <c r="E650" s="243" t="s">
        <v>659</v>
      </c>
      <c r="F650" s="243" t="s">
        <v>677</v>
      </c>
      <c r="G650" s="243" t="s">
        <v>629</v>
      </c>
      <c r="H650" s="247"/>
      <c r="I650" s="247"/>
      <c r="J650" s="247"/>
      <c r="K650" s="72"/>
      <c r="L650" s="72"/>
      <c r="M650" s="72"/>
      <c r="N650" s="72"/>
      <c r="O650" s="72"/>
      <c r="P650" s="72"/>
      <c r="Q650" s="72"/>
      <c r="R650" s="72"/>
      <c r="S650" s="72"/>
      <c r="T650" s="72"/>
      <c r="U650" s="72"/>
      <c r="V650" s="72"/>
      <c r="W650" s="72"/>
      <c r="X650" s="72"/>
      <c r="Y650" s="72"/>
      <c r="Z650" s="72"/>
    </row>
    <row r="651" spans="1:26" ht="12.5">
      <c r="A651" s="243"/>
      <c r="B651" s="243"/>
      <c r="C651" s="243"/>
      <c r="D651" s="244"/>
      <c r="E651" s="243"/>
      <c r="F651" s="243"/>
      <c r="G651" s="243"/>
      <c r="H651" s="247"/>
      <c r="I651" s="247"/>
      <c r="J651" s="247"/>
      <c r="K651" s="72"/>
      <c r="L651" s="72"/>
      <c r="M651" s="72"/>
      <c r="N651" s="72"/>
      <c r="O651" s="72"/>
      <c r="P651" s="72"/>
      <c r="Q651" s="72"/>
      <c r="R651" s="72"/>
      <c r="S651" s="72"/>
      <c r="T651" s="72"/>
      <c r="U651" s="72"/>
      <c r="V651" s="72"/>
      <c r="W651" s="72"/>
      <c r="X651" s="72"/>
      <c r="Y651" s="72"/>
      <c r="Z651" s="72"/>
    </row>
    <row r="652" spans="1:26" ht="12.5">
      <c r="A652" s="243"/>
      <c r="B652" s="243"/>
      <c r="C652" s="243"/>
      <c r="D652" s="244"/>
      <c r="E652" s="243"/>
      <c r="F652" s="243"/>
      <c r="G652" s="243"/>
      <c r="H652" s="247"/>
      <c r="I652" s="247"/>
      <c r="J652" s="247"/>
      <c r="K652" s="72"/>
      <c r="L652" s="72"/>
      <c r="M652" s="72"/>
      <c r="N652" s="72"/>
      <c r="O652" s="72"/>
      <c r="P652" s="72"/>
      <c r="Q652" s="72"/>
      <c r="R652" s="72"/>
      <c r="S652" s="72"/>
      <c r="T652" s="72"/>
      <c r="U652" s="72"/>
      <c r="V652" s="72"/>
      <c r="W652" s="72"/>
      <c r="X652" s="72"/>
      <c r="Y652" s="72"/>
      <c r="Z652" s="72"/>
    </row>
    <row r="653" spans="1:26" ht="12.5">
      <c r="A653" s="243"/>
      <c r="B653" s="243"/>
      <c r="C653" s="243"/>
      <c r="D653" s="244"/>
      <c r="E653" s="243"/>
      <c r="F653" s="243"/>
      <c r="G653" s="243"/>
      <c r="H653" s="247"/>
      <c r="I653" s="247"/>
      <c r="J653" s="247"/>
      <c r="K653" s="72"/>
      <c r="L653" s="72"/>
      <c r="M653" s="72"/>
      <c r="N653" s="72"/>
      <c r="O653" s="72"/>
      <c r="P653" s="72"/>
      <c r="Q653" s="72"/>
      <c r="R653" s="72"/>
      <c r="S653" s="72"/>
      <c r="T653" s="72"/>
      <c r="U653" s="72"/>
      <c r="V653" s="72"/>
      <c r="W653" s="72"/>
      <c r="X653" s="72"/>
      <c r="Y653" s="72"/>
      <c r="Z653" s="72"/>
    </row>
    <row r="654" spans="1:26" ht="12.5">
      <c r="A654" s="243"/>
      <c r="B654" s="243"/>
      <c r="C654" s="243"/>
      <c r="D654" s="244"/>
      <c r="E654" s="243"/>
      <c r="F654" s="243"/>
      <c r="G654" s="243"/>
      <c r="H654" s="247"/>
      <c r="I654" s="247"/>
      <c r="J654" s="247"/>
      <c r="K654" s="72"/>
      <c r="L654" s="72"/>
      <c r="M654" s="72"/>
      <c r="N654" s="72"/>
      <c r="O654" s="72"/>
      <c r="P654" s="72"/>
      <c r="Q654" s="72"/>
      <c r="R654" s="72"/>
      <c r="S654" s="72"/>
      <c r="T654" s="72"/>
      <c r="U654" s="72"/>
      <c r="V654" s="72"/>
      <c r="W654" s="72"/>
      <c r="X654" s="72"/>
      <c r="Y654" s="72"/>
      <c r="Z654" s="72"/>
    </row>
    <row r="655" spans="1:26" ht="12.5">
      <c r="A655" s="243"/>
      <c r="B655" s="243"/>
      <c r="C655" s="243"/>
      <c r="D655" s="244"/>
      <c r="E655" s="243"/>
      <c r="F655" s="243"/>
      <c r="G655" s="243"/>
      <c r="H655" s="247"/>
      <c r="I655" s="247"/>
      <c r="J655" s="247"/>
      <c r="K655" s="72"/>
      <c r="L655" s="72"/>
      <c r="M655" s="72"/>
      <c r="N655" s="72"/>
      <c r="O655" s="72"/>
      <c r="P655" s="72"/>
      <c r="Q655" s="72"/>
      <c r="R655" s="72"/>
      <c r="S655" s="72"/>
      <c r="T655" s="72"/>
      <c r="U655" s="72"/>
      <c r="V655" s="72"/>
      <c r="W655" s="72"/>
      <c r="X655" s="72"/>
      <c r="Y655" s="72"/>
      <c r="Z655" s="72"/>
    </row>
    <row r="656" spans="1:26" ht="12.5">
      <c r="A656" s="243"/>
      <c r="B656" s="243"/>
      <c r="C656" s="243"/>
      <c r="D656" s="244"/>
      <c r="E656" s="243"/>
      <c r="F656" s="243"/>
      <c r="G656" s="243"/>
      <c r="H656" s="247"/>
      <c r="I656" s="247"/>
      <c r="J656" s="247"/>
      <c r="K656" s="72"/>
      <c r="L656" s="72"/>
      <c r="M656" s="72"/>
      <c r="N656" s="72"/>
      <c r="O656" s="72"/>
      <c r="P656" s="72"/>
      <c r="Q656" s="72"/>
      <c r="R656" s="72"/>
      <c r="S656" s="72"/>
      <c r="T656" s="72"/>
      <c r="U656" s="72"/>
      <c r="V656" s="72"/>
      <c r="W656" s="72"/>
      <c r="X656" s="72"/>
      <c r="Y656" s="72"/>
      <c r="Z656" s="72"/>
    </row>
    <row r="657" spans="1:26" ht="12.5">
      <c r="A657" s="243"/>
      <c r="B657" s="243"/>
      <c r="C657" s="243"/>
      <c r="D657" s="244"/>
      <c r="E657" s="243"/>
      <c r="F657" s="243"/>
      <c r="G657" s="243"/>
      <c r="H657" s="247"/>
      <c r="I657" s="247"/>
      <c r="J657" s="247"/>
      <c r="K657" s="72"/>
      <c r="L657" s="72"/>
      <c r="M657" s="72"/>
      <c r="N657" s="72"/>
      <c r="O657" s="72"/>
      <c r="P657" s="72"/>
      <c r="Q657" s="72"/>
      <c r="R657" s="72"/>
      <c r="S657" s="72"/>
      <c r="T657" s="72"/>
      <c r="U657" s="72"/>
      <c r="V657" s="72"/>
      <c r="W657" s="72"/>
      <c r="X657" s="72"/>
      <c r="Y657" s="72"/>
      <c r="Z657" s="72"/>
    </row>
    <row r="658" spans="1:26" ht="12.5">
      <c r="A658" s="243"/>
      <c r="B658" s="243"/>
      <c r="C658" s="243"/>
      <c r="D658" s="244"/>
      <c r="E658" s="243"/>
      <c r="F658" s="243"/>
      <c r="G658" s="243"/>
      <c r="H658" s="247"/>
      <c r="I658" s="247"/>
      <c r="J658" s="247"/>
      <c r="K658" s="72"/>
      <c r="L658" s="72"/>
      <c r="M658" s="72"/>
      <c r="N658" s="72"/>
      <c r="O658" s="72"/>
      <c r="P658" s="72"/>
      <c r="Q658" s="72"/>
      <c r="R658" s="72"/>
      <c r="S658" s="72"/>
      <c r="T658" s="72"/>
      <c r="U658" s="72"/>
      <c r="V658" s="72"/>
      <c r="W658" s="72"/>
      <c r="X658" s="72"/>
      <c r="Y658" s="72"/>
      <c r="Z658" s="72"/>
    </row>
    <row r="659" spans="1:26" ht="12.5">
      <c r="A659" s="243"/>
      <c r="B659" s="243"/>
      <c r="C659" s="243"/>
      <c r="D659" s="244"/>
      <c r="E659" s="243"/>
      <c r="F659" s="243"/>
      <c r="G659" s="243"/>
      <c r="H659" s="247"/>
      <c r="I659" s="247"/>
      <c r="J659" s="247"/>
      <c r="K659" s="72"/>
      <c r="L659" s="72"/>
      <c r="M659" s="72"/>
      <c r="N659" s="72"/>
      <c r="O659" s="72"/>
      <c r="P659" s="72"/>
      <c r="Q659" s="72"/>
      <c r="R659" s="72"/>
      <c r="S659" s="72"/>
      <c r="T659" s="72"/>
      <c r="U659" s="72"/>
      <c r="V659" s="72"/>
      <c r="W659" s="72"/>
      <c r="X659" s="72"/>
      <c r="Y659" s="72"/>
      <c r="Z659" s="72"/>
    </row>
    <row r="660" spans="1:26" ht="12.5">
      <c r="A660" s="243"/>
      <c r="B660" s="243"/>
      <c r="C660" s="243"/>
      <c r="D660" s="244"/>
      <c r="E660" s="243"/>
      <c r="F660" s="243"/>
      <c r="G660" s="243"/>
      <c r="H660" s="247"/>
      <c r="I660" s="247"/>
      <c r="J660" s="247"/>
      <c r="K660" s="72"/>
      <c r="L660" s="72"/>
      <c r="M660" s="72"/>
      <c r="N660" s="72"/>
      <c r="O660" s="72"/>
      <c r="P660" s="72"/>
      <c r="Q660" s="72"/>
      <c r="R660" s="72"/>
      <c r="S660" s="72"/>
      <c r="T660" s="72"/>
      <c r="U660" s="72"/>
      <c r="V660" s="72"/>
      <c r="W660" s="72"/>
      <c r="X660" s="72"/>
      <c r="Y660" s="72"/>
      <c r="Z660" s="72"/>
    </row>
    <row r="661" spans="1:26" ht="12.5">
      <c r="A661" s="243"/>
      <c r="B661" s="243"/>
      <c r="C661" s="243"/>
      <c r="D661" s="244"/>
      <c r="E661" s="243"/>
      <c r="F661" s="243"/>
      <c r="G661" s="243"/>
      <c r="H661" s="247"/>
      <c r="I661" s="247"/>
      <c r="J661" s="247"/>
      <c r="K661" s="72"/>
      <c r="L661" s="72"/>
      <c r="M661" s="72"/>
      <c r="N661" s="72"/>
      <c r="O661" s="72"/>
      <c r="P661" s="72"/>
      <c r="Q661" s="72"/>
      <c r="R661" s="72"/>
      <c r="S661" s="72"/>
      <c r="T661" s="72"/>
      <c r="U661" s="72"/>
      <c r="V661" s="72"/>
      <c r="W661" s="72"/>
      <c r="X661" s="72"/>
      <c r="Y661" s="72"/>
      <c r="Z661" s="72"/>
    </row>
    <row r="662" spans="1:26" ht="12.5">
      <c r="A662" s="243"/>
      <c r="B662" s="243"/>
      <c r="C662" s="243"/>
      <c r="D662" s="244"/>
      <c r="E662" s="243"/>
      <c r="F662" s="243"/>
      <c r="G662" s="243"/>
      <c r="H662" s="247"/>
      <c r="I662" s="247"/>
      <c r="J662" s="247"/>
      <c r="K662" s="72"/>
      <c r="L662" s="72"/>
      <c r="M662" s="72"/>
      <c r="N662" s="72"/>
      <c r="O662" s="72"/>
      <c r="P662" s="72"/>
      <c r="Q662" s="72"/>
      <c r="R662" s="72"/>
      <c r="S662" s="72"/>
      <c r="T662" s="72"/>
      <c r="U662" s="72"/>
      <c r="V662" s="72"/>
      <c r="W662" s="72"/>
      <c r="X662" s="72"/>
      <c r="Y662" s="72"/>
      <c r="Z662" s="72"/>
    </row>
    <row r="663" spans="1:26" ht="12.5">
      <c r="A663" s="243"/>
      <c r="B663" s="243"/>
      <c r="C663" s="243"/>
      <c r="D663" s="244"/>
      <c r="E663" s="243"/>
      <c r="F663" s="243"/>
      <c r="G663" s="243"/>
      <c r="H663" s="247"/>
      <c r="I663" s="247"/>
      <c r="J663" s="247"/>
      <c r="K663" s="72"/>
      <c r="L663" s="72"/>
      <c r="M663" s="72"/>
      <c r="N663" s="72"/>
      <c r="O663" s="72"/>
      <c r="P663" s="72"/>
      <c r="Q663" s="72"/>
      <c r="R663" s="72"/>
      <c r="S663" s="72"/>
      <c r="T663" s="72"/>
      <c r="U663" s="72"/>
      <c r="V663" s="72"/>
      <c r="W663" s="72"/>
      <c r="X663" s="72"/>
      <c r="Y663" s="72"/>
      <c r="Z663" s="72"/>
    </row>
    <row r="664" spans="1:26" ht="12.5">
      <c r="A664" s="243"/>
      <c r="B664" s="243"/>
      <c r="C664" s="243"/>
      <c r="D664" s="244"/>
      <c r="E664" s="243"/>
      <c r="F664" s="243"/>
      <c r="G664" s="243"/>
      <c r="H664" s="247"/>
      <c r="I664" s="247"/>
      <c r="J664" s="247"/>
      <c r="K664" s="72"/>
      <c r="L664" s="72"/>
      <c r="M664" s="72"/>
      <c r="N664" s="72"/>
      <c r="O664" s="72"/>
      <c r="P664" s="72"/>
      <c r="Q664" s="72"/>
      <c r="R664" s="72"/>
      <c r="S664" s="72"/>
      <c r="T664" s="72"/>
      <c r="U664" s="72"/>
      <c r="V664" s="72"/>
      <c r="W664" s="72"/>
      <c r="X664" s="72"/>
      <c r="Y664" s="72"/>
      <c r="Z664" s="72"/>
    </row>
    <row r="665" spans="1:26" ht="12.5">
      <c r="A665" s="243"/>
      <c r="B665" s="243"/>
      <c r="C665" s="243"/>
      <c r="D665" s="244"/>
      <c r="E665" s="243"/>
      <c r="F665" s="243"/>
      <c r="G665" s="243"/>
      <c r="H665" s="247"/>
      <c r="I665" s="247"/>
      <c r="J665" s="247"/>
      <c r="K665" s="72"/>
      <c r="L665" s="72"/>
      <c r="M665" s="72"/>
      <c r="N665" s="72"/>
      <c r="O665" s="72"/>
      <c r="P665" s="72"/>
      <c r="Q665" s="72"/>
      <c r="R665" s="72"/>
      <c r="S665" s="72"/>
      <c r="T665" s="72"/>
      <c r="U665" s="72"/>
      <c r="V665" s="72"/>
      <c r="W665" s="72"/>
      <c r="X665" s="72"/>
      <c r="Y665" s="72"/>
      <c r="Z665" s="72"/>
    </row>
    <row r="666" spans="1:26" ht="12.5">
      <c r="A666" s="243"/>
      <c r="B666" s="243"/>
      <c r="C666" s="243"/>
      <c r="D666" s="244"/>
      <c r="E666" s="243"/>
      <c r="F666" s="243"/>
      <c r="G666" s="243"/>
      <c r="H666" s="247"/>
      <c r="I666" s="247"/>
      <c r="J666" s="247"/>
      <c r="K666" s="72"/>
      <c r="L666" s="72"/>
      <c r="M666" s="72"/>
      <c r="N666" s="72"/>
      <c r="O666" s="72"/>
      <c r="P666" s="72"/>
      <c r="Q666" s="72"/>
      <c r="R666" s="72"/>
      <c r="S666" s="72"/>
      <c r="T666" s="72"/>
      <c r="U666" s="72"/>
      <c r="V666" s="72"/>
      <c r="W666" s="72"/>
      <c r="X666" s="72"/>
      <c r="Y666" s="72"/>
      <c r="Z666" s="72"/>
    </row>
    <row r="667" spans="1:26" ht="12.5">
      <c r="A667" s="243"/>
      <c r="B667" s="243"/>
      <c r="C667" s="243"/>
      <c r="D667" s="244"/>
      <c r="E667" s="243"/>
      <c r="F667" s="243"/>
      <c r="G667" s="243"/>
      <c r="H667" s="247"/>
      <c r="I667" s="247"/>
      <c r="J667" s="247"/>
      <c r="K667" s="72"/>
      <c r="L667" s="72"/>
      <c r="M667" s="72"/>
      <c r="N667" s="72"/>
      <c r="O667" s="72"/>
      <c r="P667" s="72"/>
      <c r="Q667" s="72"/>
      <c r="R667" s="72"/>
      <c r="S667" s="72"/>
      <c r="T667" s="72"/>
      <c r="U667" s="72"/>
      <c r="V667" s="72"/>
      <c r="W667" s="72"/>
      <c r="X667" s="72"/>
      <c r="Y667" s="72"/>
      <c r="Z667" s="72"/>
    </row>
    <row r="668" spans="1:26" ht="12.5">
      <c r="A668" s="243"/>
      <c r="B668" s="243"/>
      <c r="C668" s="243"/>
      <c r="D668" s="244"/>
      <c r="E668" s="243"/>
      <c r="F668" s="243"/>
      <c r="G668" s="243"/>
      <c r="H668" s="247"/>
      <c r="I668" s="247"/>
      <c r="J668" s="247"/>
      <c r="K668" s="72"/>
      <c r="L668" s="72"/>
      <c r="M668" s="72"/>
      <c r="N668" s="72"/>
      <c r="O668" s="72"/>
      <c r="P668" s="72"/>
      <c r="Q668" s="72"/>
      <c r="R668" s="72"/>
      <c r="S668" s="72"/>
      <c r="T668" s="72"/>
      <c r="U668" s="72"/>
      <c r="V668" s="72"/>
      <c r="W668" s="72"/>
      <c r="X668" s="72"/>
      <c r="Y668" s="72"/>
      <c r="Z668" s="72"/>
    </row>
    <row r="669" spans="1:26" ht="12.5">
      <c r="A669" s="243"/>
      <c r="B669" s="243"/>
      <c r="C669" s="243"/>
      <c r="D669" s="244"/>
      <c r="E669" s="243"/>
      <c r="F669" s="243"/>
      <c r="G669" s="243"/>
      <c r="H669" s="247"/>
      <c r="I669" s="247"/>
      <c r="J669" s="247"/>
      <c r="K669" s="72"/>
      <c r="L669" s="72"/>
      <c r="M669" s="72"/>
      <c r="N669" s="72"/>
      <c r="O669" s="72"/>
      <c r="P669" s="72"/>
      <c r="Q669" s="72"/>
      <c r="R669" s="72"/>
      <c r="S669" s="72"/>
      <c r="T669" s="72"/>
      <c r="U669" s="72"/>
      <c r="V669" s="72"/>
      <c r="W669" s="72"/>
      <c r="X669" s="72"/>
      <c r="Y669" s="72"/>
      <c r="Z669" s="72"/>
    </row>
    <row r="670" spans="1:26" ht="12.5">
      <c r="A670" s="243"/>
      <c r="B670" s="243"/>
      <c r="C670" s="243"/>
      <c r="D670" s="244"/>
      <c r="E670" s="243"/>
      <c r="F670" s="243"/>
      <c r="G670" s="243"/>
      <c r="H670" s="247"/>
      <c r="I670" s="247"/>
      <c r="J670" s="247"/>
      <c r="K670" s="72"/>
      <c r="L670" s="72"/>
      <c r="M670" s="72"/>
      <c r="N670" s="72"/>
      <c r="O670" s="72"/>
      <c r="P670" s="72"/>
      <c r="Q670" s="72"/>
      <c r="R670" s="72"/>
      <c r="S670" s="72"/>
      <c r="T670" s="72"/>
      <c r="U670" s="72"/>
      <c r="V670" s="72"/>
      <c r="W670" s="72"/>
      <c r="X670" s="72"/>
      <c r="Y670" s="72"/>
      <c r="Z670" s="72"/>
    </row>
    <row r="671" spans="1:26" ht="12.5">
      <c r="A671" s="243"/>
      <c r="B671" s="243"/>
      <c r="C671" s="243"/>
      <c r="D671" s="244"/>
      <c r="E671" s="243"/>
      <c r="F671" s="243"/>
      <c r="G671" s="243"/>
      <c r="H671" s="247"/>
      <c r="I671" s="247"/>
      <c r="J671" s="247"/>
      <c r="K671" s="72"/>
      <c r="L671" s="72"/>
      <c r="M671" s="72"/>
      <c r="N671" s="72"/>
      <c r="O671" s="72"/>
      <c r="P671" s="72"/>
      <c r="Q671" s="72"/>
      <c r="R671" s="72"/>
      <c r="S671" s="72"/>
      <c r="T671" s="72"/>
      <c r="U671" s="72"/>
      <c r="V671" s="72"/>
      <c r="W671" s="72"/>
      <c r="X671" s="72"/>
      <c r="Y671" s="72"/>
      <c r="Z671" s="72"/>
    </row>
    <row r="672" spans="1:26" ht="12.5">
      <c r="A672" s="243"/>
      <c r="B672" s="243"/>
      <c r="C672" s="243"/>
      <c r="D672" s="244"/>
      <c r="E672" s="243"/>
      <c r="F672" s="243"/>
      <c r="G672" s="243"/>
      <c r="H672" s="247"/>
      <c r="I672" s="247"/>
      <c r="J672" s="247"/>
      <c r="K672" s="72"/>
      <c r="L672" s="72"/>
      <c r="M672" s="72"/>
      <c r="N672" s="72"/>
      <c r="O672" s="72"/>
      <c r="P672" s="72"/>
      <c r="Q672" s="72"/>
      <c r="R672" s="72"/>
      <c r="S672" s="72"/>
      <c r="T672" s="72"/>
      <c r="U672" s="72"/>
      <c r="V672" s="72"/>
      <c r="W672" s="72"/>
      <c r="X672" s="72"/>
      <c r="Y672" s="72"/>
      <c r="Z672" s="72"/>
    </row>
    <row r="673" spans="1:26" ht="12.5">
      <c r="A673" s="243"/>
      <c r="B673" s="243"/>
      <c r="C673" s="243"/>
      <c r="D673" s="244"/>
      <c r="E673" s="243"/>
      <c r="F673" s="243"/>
      <c r="G673" s="243"/>
      <c r="H673" s="247"/>
      <c r="I673" s="247"/>
      <c r="J673" s="247"/>
      <c r="K673" s="72"/>
      <c r="L673" s="72"/>
      <c r="M673" s="72"/>
      <c r="N673" s="72"/>
      <c r="O673" s="72"/>
      <c r="P673" s="72"/>
      <c r="Q673" s="72"/>
      <c r="R673" s="72"/>
      <c r="S673" s="72"/>
      <c r="T673" s="72"/>
      <c r="U673" s="72"/>
      <c r="V673" s="72"/>
      <c r="W673" s="72"/>
      <c r="X673" s="72"/>
      <c r="Y673" s="72"/>
      <c r="Z673" s="72"/>
    </row>
    <row r="674" spans="1:26" ht="12.5">
      <c r="A674" s="243"/>
      <c r="B674" s="243"/>
      <c r="C674" s="243"/>
      <c r="D674" s="244"/>
      <c r="E674" s="243"/>
      <c r="F674" s="243"/>
      <c r="G674" s="243"/>
      <c r="H674" s="247"/>
      <c r="I674" s="247"/>
      <c r="J674" s="247"/>
      <c r="K674" s="72"/>
      <c r="L674" s="72"/>
      <c r="M674" s="72"/>
      <c r="N674" s="72"/>
      <c r="O674" s="72"/>
      <c r="P674" s="72"/>
      <c r="Q674" s="72"/>
      <c r="R674" s="72"/>
      <c r="S674" s="72"/>
      <c r="T674" s="72"/>
      <c r="U674" s="72"/>
      <c r="V674" s="72"/>
      <c r="W674" s="72"/>
      <c r="X674" s="72"/>
      <c r="Y674" s="72"/>
      <c r="Z674" s="72"/>
    </row>
    <row r="675" spans="1:26" ht="12.5">
      <c r="A675" s="243"/>
      <c r="B675" s="243"/>
      <c r="C675" s="243"/>
      <c r="D675" s="244"/>
      <c r="E675" s="243"/>
      <c r="F675" s="243"/>
      <c r="G675" s="243"/>
      <c r="H675" s="247"/>
      <c r="I675" s="247"/>
      <c r="J675" s="247"/>
      <c r="K675" s="72"/>
      <c r="L675" s="72"/>
      <c r="M675" s="72"/>
      <c r="N675" s="72"/>
      <c r="O675" s="72"/>
      <c r="P675" s="72"/>
      <c r="Q675" s="72"/>
      <c r="R675" s="72"/>
      <c r="S675" s="72"/>
      <c r="T675" s="72"/>
      <c r="U675" s="72"/>
      <c r="V675" s="72"/>
      <c r="W675" s="72"/>
      <c r="X675" s="72"/>
      <c r="Y675" s="72"/>
      <c r="Z675" s="72"/>
    </row>
    <row r="676" spans="1:26" ht="12.5">
      <c r="A676" s="243"/>
      <c r="B676" s="243"/>
      <c r="C676" s="243"/>
      <c r="D676" s="244"/>
      <c r="E676" s="243"/>
      <c r="F676" s="243"/>
      <c r="G676" s="243"/>
      <c r="H676" s="247"/>
      <c r="I676" s="247"/>
      <c r="J676" s="247"/>
      <c r="K676" s="72"/>
      <c r="L676" s="72"/>
      <c r="M676" s="72"/>
      <c r="N676" s="72"/>
      <c r="O676" s="72"/>
      <c r="P676" s="72"/>
      <c r="Q676" s="72"/>
      <c r="R676" s="72"/>
      <c r="S676" s="72"/>
      <c r="T676" s="72"/>
      <c r="U676" s="72"/>
      <c r="V676" s="72"/>
      <c r="W676" s="72"/>
      <c r="X676" s="72"/>
      <c r="Y676" s="72"/>
      <c r="Z676" s="72"/>
    </row>
    <row r="677" spans="1:26" ht="12.5">
      <c r="A677" s="243"/>
      <c r="B677" s="243"/>
      <c r="C677" s="243"/>
      <c r="D677" s="244"/>
      <c r="E677" s="243"/>
      <c r="F677" s="243"/>
      <c r="G677" s="243"/>
      <c r="H677" s="247"/>
      <c r="I677" s="247"/>
      <c r="J677" s="247"/>
      <c r="K677" s="72"/>
      <c r="L677" s="72"/>
      <c r="M677" s="72"/>
      <c r="N677" s="72"/>
      <c r="O677" s="72"/>
      <c r="P677" s="72"/>
      <c r="Q677" s="72"/>
      <c r="R677" s="72"/>
      <c r="S677" s="72"/>
      <c r="T677" s="72"/>
      <c r="U677" s="72"/>
      <c r="V677" s="72"/>
      <c r="W677" s="72"/>
      <c r="X677" s="72"/>
      <c r="Y677" s="72"/>
      <c r="Z677" s="72"/>
    </row>
    <row r="678" spans="1:26" ht="12.5">
      <c r="A678" s="243"/>
      <c r="B678" s="243"/>
      <c r="C678" s="243"/>
      <c r="D678" s="244"/>
      <c r="E678" s="243"/>
      <c r="F678" s="243"/>
      <c r="G678" s="243"/>
      <c r="H678" s="247"/>
      <c r="I678" s="247"/>
      <c r="J678" s="247"/>
      <c r="K678" s="72"/>
      <c r="L678" s="72"/>
      <c r="M678" s="72"/>
      <c r="N678" s="72"/>
      <c r="O678" s="72"/>
      <c r="P678" s="72"/>
      <c r="Q678" s="72"/>
      <c r="R678" s="72"/>
      <c r="S678" s="72"/>
      <c r="T678" s="72"/>
      <c r="U678" s="72"/>
      <c r="V678" s="72"/>
      <c r="W678" s="72"/>
      <c r="X678" s="72"/>
      <c r="Y678" s="72"/>
      <c r="Z678" s="72"/>
    </row>
    <row r="679" spans="1:26" ht="12.5">
      <c r="A679" s="243"/>
      <c r="B679" s="243"/>
      <c r="C679" s="243"/>
      <c r="D679" s="244"/>
      <c r="E679" s="243"/>
      <c r="F679" s="243"/>
      <c r="G679" s="243"/>
      <c r="H679" s="247"/>
      <c r="I679" s="247"/>
      <c r="J679" s="247"/>
      <c r="K679" s="72"/>
      <c r="L679" s="72"/>
      <c r="M679" s="72"/>
      <c r="N679" s="72"/>
      <c r="O679" s="72"/>
      <c r="P679" s="72"/>
      <c r="Q679" s="72"/>
      <c r="R679" s="72"/>
      <c r="S679" s="72"/>
      <c r="T679" s="72"/>
      <c r="U679" s="72"/>
      <c r="V679" s="72"/>
      <c r="W679" s="72"/>
      <c r="X679" s="72"/>
      <c r="Y679" s="72"/>
      <c r="Z679" s="72"/>
    </row>
    <row r="680" spans="1:26" ht="12.5">
      <c r="A680" s="243"/>
      <c r="B680" s="243"/>
      <c r="C680" s="243"/>
      <c r="D680" s="244"/>
      <c r="E680" s="243"/>
      <c r="F680" s="243"/>
      <c r="G680" s="243"/>
      <c r="H680" s="247"/>
      <c r="I680" s="247"/>
      <c r="J680" s="247"/>
      <c r="K680" s="72"/>
      <c r="L680" s="72"/>
      <c r="M680" s="72"/>
      <c r="N680" s="72"/>
      <c r="O680" s="72"/>
      <c r="P680" s="72"/>
      <c r="Q680" s="72"/>
      <c r="R680" s="72"/>
      <c r="S680" s="72"/>
      <c r="T680" s="72"/>
      <c r="U680" s="72"/>
      <c r="V680" s="72"/>
      <c r="W680" s="72"/>
      <c r="X680" s="72"/>
      <c r="Y680" s="72"/>
      <c r="Z680" s="72"/>
    </row>
    <row r="681" spans="1:26" ht="12.5">
      <c r="A681" s="243"/>
      <c r="B681" s="243"/>
      <c r="C681" s="243"/>
      <c r="D681" s="244"/>
      <c r="E681" s="243"/>
      <c r="F681" s="243"/>
      <c r="G681" s="243"/>
      <c r="H681" s="247"/>
      <c r="I681" s="247"/>
      <c r="J681" s="247"/>
      <c r="K681" s="72"/>
      <c r="L681" s="72"/>
      <c r="M681" s="72"/>
      <c r="N681" s="72"/>
      <c r="O681" s="72"/>
      <c r="P681" s="72"/>
      <c r="Q681" s="72"/>
      <c r="R681" s="72"/>
      <c r="S681" s="72"/>
      <c r="T681" s="72"/>
      <c r="U681" s="72"/>
      <c r="V681" s="72"/>
      <c r="W681" s="72"/>
      <c r="X681" s="72"/>
      <c r="Y681" s="72"/>
      <c r="Z681" s="72"/>
    </row>
    <row r="682" spans="1:26" ht="12.5">
      <c r="A682" s="243"/>
      <c r="B682" s="243"/>
      <c r="C682" s="243"/>
      <c r="D682" s="244"/>
      <c r="E682" s="243"/>
      <c r="F682" s="243"/>
      <c r="G682" s="243"/>
      <c r="H682" s="247"/>
      <c r="I682" s="247"/>
      <c r="J682" s="247"/>
      <c r="K682" s="72"/>
      <c r="L682" s="72"/>
      <c r="M682" s="72"/>
      <c r="N682" s="72"/>
      <c r="O682" s="72"/>
      <c r="P682" s="72"/>
      <c r="Q682" s="72"/>
      <c r="R682" s="72"/>
      <c r="S682" s="72"/>
      <c r="T682" s="72"/>
      <c r="U682" s="72"/>
      <c r="V682" s="72"/>
      <c r="W682" s="72"/>
      <c r="X682" s="72"/>
      <c r="Y682" s="72"/>
      <c r="Z682" s="72"/>
    </row>
    <row r="683" spans="1:26" ht="12.5">
      <c r="A683" s="243"/>
      <c r="B683" s="243"/>
      <c r="C683" s="243"/>
      <c r="D683" s="244"/>
      <c r="E683" s="243"/>
      <c r="F683" s="243"/>
      <c r="G683" s="243"/>
      <c r="H683" s="247"/>
      <c r="I683" s="247"/>
      <c r="J683" s="247"/>
      <c r="K683" s="72"/>
      <c r="L683" s="72"/>
      <c r="M683" s="72"/>
      <c r="N683" s="72"/>
      <c r="O683" s="72"/>
      <c r="P683" s="72"/>
      <c r="Q683" s="72"/>
      <c r="R683" s="72"/>
      <c r="S683" s="72"/>
      <c r="T683" s="72"/>
      <c r="U683" s="72"/>
      <c r="V683" s="72"/>
      <c r="W683" s="72"/>
      <c r="X683" s="72"/>
      <c r="Y683" s="72"/>
      <c r="Z683" s="72"/>
    </row>
    <row r="684" spans="1:26" ht="12.5">
      <c r="A684" s="243"/>
      <c r="B684" s="243"/>
      <c r="C684" s="243"/>
      <c r="D684" s="244"/>
      <c r="E684" s="243"/>
      <c r="F684" s="243"/>
      <c r="G684" s="243"/>
      <c r="H684" s="247"/>
      <c r="I684" s="247"/>
      <c r="J684" s="247"/>
      <c r="K684" s="72"/>
      <c r="L684" s="72"/>
      <c r="M684" s="72"/>
      <c r="N684" s="72"/>
      <c r="O684" s="72"/>
      <c r="P684" s="72"/>
      <c r="Q684" s="72"/>
      <c r="R684" s="72"/>
      <c r="S684" s="72"/>
      <c r="T684" s="72"/>
      <c r="U684" s="72"/>
      <c r="V684" s="72"/>
      <c r="W684" s="72"/>
      <c r="X684" s="72"/>
      <c r="Y684" s="72"/>
      <c r="Z684" s="72"/>
    </row>
    <row r="685" spans="1:26" ht="12.5">
      <c r="A685" s="243"/>
      <c r="B685" s="243"/>
      <c r="C685" s="243"/>
      <c r="D685" s="244"/>
      <c r="E685" s="243"/>
      <c r="F685" s="243"/>
      <c r="G685" s="243"/>
      <c r="H685" s="247"/>
      <c r="I685" s="247"/>
      <c r="J685" s="247"/>
      <c r="K685" s="72"/>
      <c r="L685" s="72"/>
      <c r="M685" s="72"/>
      <c r="N685" s="72"/>
      <c r="O685" s="72"/>
      <c r="P685" s="72"/>
      <c r="Q685" s="72"/>
      <c r="R685" s="72"/>
      <c r="S685" s="72"/>
      <c r="T685" s="72"/>
      <c r="U685" s="72"/>
      <c r="V685" s="72"/>
      <c r="W685" s="72"/>
      <c r="X685" s="72"/>
      <c r="Y685" s="72"/>
      <c r="Z685" s="72"/>
    </row>
    <row r="686" spans="1:26" ht="12.5">
      <c r="A686" s="243"/>
      <c r="B686" s="243"/>
      <c r="C686" s="243"/>
      <c r="D686" s="244"/>
      <c r="E686" s="243"/>
      <c r="F686" s="243"/>
      <c r="G686" s="243"/>
      <c r="H686" s="247"/>
      <c r="I686" s="247"/>
      <c r="J686" s="247"/>
      <c r="K686" s="72"/>
      <c r="L686" s="72"/>
      <c r="M686" s="72"/>
      <c r="N686" s="72"/>
      <c r="O686" s="72"/>
      <c r="P686" s="72"/>
      <c r="Q686" s="72"/>
      <c r="R686" s="72"/>
      <c r="S686" s="72"/>
      <c r="T686" s="72"/>
      <c r="U686" s="72"/>
      <c r="V686" s="72"/>
      <c r="W686" s="72"/>
      <c r="X686" s="72"/>
      <c r="Y686" s="72"/>
      <c r="Z686" s="72"/>
    </row>
    <row r="687" spans="1:26" ht="12.5">
      <c r="A687" s="243"/>
      <c r="B687" s="243"/>
      <c r="C687" s="243"/>
      <c r="D687" s="244"/>
      <c r="E687" s="243"/>
      <c r="F687" s="243"/>
      <c r="G687" s="243"/>
      <c r="H687" s="247"/>
      <c r="I687" s="247"/>
      <c r="J687" s="247"/>
      <c r="K687" s="72"/>
      <c r="L687" s="72"/>
      <c r="M687" s="72"/>
      <c r="N687" s="72"/>
      <c r="O687" s="72"/>
      <c r="P687" s="72"/>
      <c r="Q687" s="72"/>
      <c r="R687" s="72"/>
      <c r="S687" s="72"/>
      <c r="T687" s="72"/>
      <c r="U687" s="72"/>
      <c r="V687" s="72"/>
      <c r="W687" s="72"/>
      <c r="X687" s="72"/>
      <c r="Y687" s="72"/>
      <c r="Z687" s="72"/>
    </row>
    <row r="688" spans="1:26" ht="12.5">
      <c r="A688" s="243"/>
      <c r="B688" s="243"/>
      <c r="C688" s="243"/>
      <c r="D688" s="244"/>
      <c r="E688" s="243"/>
      <c r="F688" s="243"/>
      <c r="G688" s="243"/>
      <c r="H688" s="247"/>
      <c r="I688" s="247"/>
      <c r="J688" s="247"/>
      <c r="K688" s="72"/>
      <c r="L688" s="72"/>
      <c r="M688" s="72"/>
      <c r="N688" s="72"/>
      <c r="O688" s="72"/>
      <c r="P688" s="72"/>
      <c r="Q688" s="72"/>
      <c r="R688" s="72"/>
      <c r="S688" s="72"/>
      <c r="T688" s="72"/>
      <c r="U688" s="72"/>
      <c r="V688" s="72"/>
      <c r="W688" s="72"/>
      <c r="X688" s="72"/>
      <c r="Y688" s="72"/>
      <c r="Z688" s="72"/>
    </row>
    <row r="689" spans="1:26" ht="12.5">
      <c r="A689" s="243"/>
      <c r="B689" s="243"/>
      <c r="C689" s="243"/>
      <c r="D689" s="244"/>
      <c r="E689" s="243"/>
      <c r="F689" s="243"/>
      <c r="G689" s="243"/>
      <c r="H689" s="247"/>
      <c r="I689" s="247"/>
      <c r="J689" s="247"/>
      <c r="K689" s="72"/>
      <c r="L689" s="72"/>
      <c r="M689" s="72"/>
      <c r="N689" s="72"/>
      <c r="O689" s="72"/>
      <c r="P689" s="72"/>
      <c r="Q689" s="72"/>
      <c r="R689" s="72"/>
      <c r="S689" s="72"/>
      <c r="T689" s="72"/>
      <c r="U689" s="72"/>
      <c r="V689" s="72"/>
      <c r="W689" s="72"/>
      <c r="X689" s="72"/>
      <c r="Y689" s="72"/>
      <c r="Z689" s="72"/>
    </row>
    <row r="690" spans="1:26" ht="12.5">
      <c r="A690" s="243"/>
      <c r="B690" s="243"/>
      <c r="C690" s="243"/>
      <c r="D690" s="244"/>
      <c r="E690" s="243"/>
      <c r="F690" s="243"/>
      <c r="G690" s="243"/>
      <c r="H690" s="247"/>
      <c r="I690" s="247"/>
      <c r="J690" s="247"/>
      <c r="K690" s="72"/>
      <c r="L690" s="72"/>
      <c r="M690" s="72"/>
      <c r="N690" s="72"/>
      <c r="O690" s="72"/>
      <c r="P690" s="72"/>
      <c r="Q690" s="72"/>
      <c r="R690" s="72"/>
      <c r="S690" s="72"/>
      <c r="T690" s="72"/>
      <c r="U690" s="72"/>
      <c r="V690" s="72"/>
      <c r="W690" s="72"/>
      <c r="X690" s="72"/>
      <c r="Y690" s="72"/>
      <c r="Z690" s="72"/>
    </row>
    <row r="691" spans="1:26" ht="12.5">
      <c r="A691" s="243"/>
      <c r="B691" s="243"/>
      <c r="C691" s="243"/>
      <c r="D691" s="244"/>
      <c r="E691" s="243"/>
      <c r="F691" s="243"/>
      <c r="G691" s="243"/>
      <c r="H691" s="247"/>
      <c r="I691" s="247"/>
      <c r="J691" s="247"/>
      <c r="K691" s="72"/>
      <c r="L691" s="72"/>
      <c r="M691" s="72"/>
      <c r="N691" s="72"/>
      <c r="O691" s="72"/>
      <c r="P691" s="72"/>
      <c r="Q691" s="72"/>
      <c r="R691" s="72"/>
      <c r="S691" s="72"/>
      <c r="T691" s="72"/>
      <c r="U691" s="72"/>
      <c r="V691" s="72"/>
      <c r="W691" s="72"/>
      <c r="X691" s="72"/>
      <c r="Y691" s="72"/>
      <c r="Z691" s="72"/>
    </row>
    <row r="692" spans="1:26" ht="12.5">
      <c r="A692" s="243"/>
      <c r="B692" s="243"/>
      <c r="C692" s="243"/>
      <c r="D692" s="244"/>
      <c r="E692" s="243"/>
      <c r="F692" s="243"/>
      <c r="G692" s="243"/>
      <c r="H692" s="247"/>
      <c r="I692" s="247"/>
      <c r="J692" s="247"/>
      <c r="K692" s="72"/>
      <c r="L692" s="72"/>
      <c r="M692" s="72"/>
      <c r="N692" s="72"/>
      <c r="O692" s="72"/>
      <c r="P692" s="72"/>
      <c r="Q692" s="72"/>
      <c r="R692" s="72"/>
      <c r="S692" s="72"/>
      <c r="T692" s="72"/>
      <c r="U692" s="72"/>
      <c r="V692" s="72"/>
      <c r="W692" s="72"/>
      <c r="X692" s="72"/>
      <c r="Y692" s="72"/>
      <c r="Z692" s="72"/>
    </row>
    <row r="693" spans="1:26" ht="12.5">
      <c r="A693" s="243"/>
      <c r="B693" s="243"/>
      <c r="C693" s="243"/>
      <c r="D693" s="244"/>
      <c r="E693" s="243"/>
      <c r="F693" s="243"/>
      <c r="G693" s="243"/>
      <c r="H693" s="247"/>
      <c r="I693" s="247"/>
      <c r="J693" s="247"/>
      <c r="K693" s="72"/>
      <c r="L693" s="72"/>
      <c r="M693" s="72"/>
      <c r="N693" s="72"/>
      <c r="O693" s="72"/>
      <c r="P693" s="72"/>
      <c r="Q693" s="72"/>
      <c r="R693" s="72"/>
      <c r="S693" s="72"/>
      <c r="T693" s="72"/>
      <c r="U693" s="72"/>
      <c r="V693" s="72"/>
      <c r="W693" s="72"/>
      <c r="X693" s="72"/>
      <c r="Y693" s="72"/>
      <c r="Z693" s="72"/>
    </row>
    <row r="694" spans="1:26" ht="12.5">
      <c r="A694" s="243"/>
      <c r="B694" s="243"/>
      <c r="C694" s="243"/>
      <c r="D694" s="244"/>
      <c r="E694" s="243"/>
      <c r="F694" s="243"/>
      <c r="G694" s="243"/>
      <c r="H694" s="247"/>
      <c r="I694" s="247"/>
      <c r="J694" s="247"/>
      <c r="K694" s="72"/>
      <c r="L694" s="72"/>
      <c r="M694" s="72"/>
      <c r="N694" s="72"/>
      <c r="O694" s="72"/>
      <c r="P694" s="72"/>
      <c r="Q694" s="72"/>
      <c r="R694" s="72"/>
      <c r="S694" s="72"/>
      <c r="T694" s="72"/>
      <c r="U694" s="72"/>
      <c r="V694" s="72"/>
      <c r="W694" s="72"/>
      <c r="X694" s="72"/>
      <c r="Y694" s="72"/>
      <c r="Z694" s="72"/>
    </row>
    <row r="695" spans="1:26" ht="12.5">
      <c r="A695" s="243"/>
      <c r="B695" s="243"/>
      <c r="C695" s="243"/>
      <c r="D695" s="244"/>
      <c r="E695" s="243"/>
      <c r="F695" s="243"/>
      <c r="G695" s="243"/>
      <c r="H695" s="247"/>
      <c r="I695" s="247"/>
      <c r="J695" s="247"/>
      <c r="K695" s="72"/>
      <c r="L695" s="72"/>
      <c r="M695" s="72"/>
      <c r="N695" s="72"/>
      <c r="O695" s="72"/>
      <c r="P695" s="72"/>
      <c r="Q695" s="72"/>
      <c r="R695" s="72"/>
      <c r="S695" s="72"/>
      <c r="T695" s="72"/>
      <c r="U695" s="72"/>
      <c r="V695" s="72"/>
      <c r="W695" s="72"/>
      <c r="X695" s="72"/>
      <c r="Y695" s="72"/>
      <c r="Z695" s="72"/>
    </row>
    <row r="696" spans="1:26" ht="12.5">
      <c r="A696" s="243"/>
      <c r="B696" s="243"/>
      <c r="C696" s="243"/>
      <c r="D696" s="244"/>
      <c r="E696" s="243"/>
      <c r="F696" s="243"/>
      <c r="G696" s="243"/>
      <c r="H696" s="247"/>
      <c r="I696" s="247"/>
      <c r="J696" s="247"/>
      <c r="K696" s="72"/>
      <c r="L696" s="72"/>
      <c r="M696" s="72"/>
      <c r="N696" s="72"/>
      <c r="O696" s="72"/>
      <c r="P696" s="72"/>
      <c r="Q696" s="72"/>
      <c r="R696" s="72"/>
      <c r="S696" s="72"/>
      <c r="T696" s="72"/>
      <c r="U696" s="72"/>
      <c r="V696" s="72"/>
      <c r="W696" s="72"/>
      <c r="X696" s="72"/>
      <c r="Y696" s="72"/>
      <c r="Z696" s="72"/>
    </row>
    <row r="697" spans="1:26" ht="12.5">
      <c r="A697" s="243"/>
      <c r="B697" s="243"/>
      <c r="C697" s="243"/>
      <c r="D697" s="244"/>
      <c r="E697" s="243"/>
      <c r="F697" s="243"/>
      <c r="G697" s="243"/>
      <c r="H697" s="247"/>
      <c r="I697" s="247"/>
      <c r="J697" s="247"/>
      <c r="K697" s="72"/>
      <c r="L697" s="72"/>
      <c r="M697" s="72"/>
      <c r="N697" s="72"/>
      <c r="O697" s="72"/>
      <c r="P697" s="72"/>
      <c r="Q697" s="72"/>
      <c r="R697" s="72"/>
      <c r="S697" s="72"/>
      <c r="T697" s="72"/>
      <c r="U697" s="72"/>
      <c r="V697" s="72"/>
      <c r="W697" s="72"/>
      <c r="X697" s="72"/>
      <c r="Y697" s="72"/>
      <c r="Z697" s="72"/>
    </row>
    <row r="698" spans="1:26" ht="12.5">
      <c r="A698" s="243"/>
      <c r="B698" s="243"/>
      <c r="C698" s="243"/>
      <c r="D698" s="244"/>
      <c r="E698" s="243"/>
      <c r="F698" s="243"/>
      <c r="G698" s="243"/>
      <c r="H698" s="247"/>
      <c r="I698" s="247"/>
      <c r="J698" s="247"/>
      <c r="K698" s="72"/>
      <c r="L698" s="72"/>
      <c r="M698" s="72"/>
      <c r="N698" s="72"/>
      <c r="O698" s="72"/>
      <c r="P698" s="72"/>
      <c r="Q698" s="72"/>
      <c r="R698" s="72"/>
      <c r="S698" s="72"/>
      <c r="T698" s="72"/>
      <c r="U698" s="72"/>
      <c r="V698" s="72"/>
      <c r="W698" s="72"/>
      <c r="X698" s="72"/>
      <c r="Y698" s="72"/>
      <c r="Z698" s="72"/>
    </row>
    <row r="699" spans="1:26" ht="12.5">
      <c r="A699" s="243"/>
      <c r="B699" s="243"/>
      <c r="C699" s="243"/>
      <c r="D699" s="244"/>
      <c r="E699" s="243"/>
      <c r="F699" s="243"/>
      <c r="G699" s="243"/>
      <c r="H699" s="247"/>
      <c r="I699" s="247"/>
      <c r="J699" s="247"/>
      <c r="K699" s="72"/>
      <c r="L699" s="72"/>
      <c r="M699" s="72"/>
      <c r="N699" s="72"/>
      <c r="O699" s="72"/>
      <c r="P699" s="72"/>
      <c r="Q699" s="72"/>
      <c r="R699" s="72"/>
      <c r="S699" s="72"/>
      <c r="T699" s="72"/>
      <c r="U699" s="72"/>
      <c r="V699" s="72"/>
      <c r="W699" s="72"/>
      <c r="X699" s="72"/>
      <c r="Y699" s="72"/>
      <c r="Z699" s="72"/>
    </row>
    <row r="700" spans="1:26" ht="12.5">
      <c r="A700" s="243"/>
      <c r="B700" s="243"/>
      <c r="C700" s="243"/>
      <c r="D700" s="244"/>
      <c r="E700" s="243"/>
      <c r="F700" s="243"/>
      <c r="G700" s="243"/>
      <c r="H700" s="247"/>
      <c r="I700" s="247"/>
      <c r="J700" s="247"/>
      <c r="K700" s="72"/>
      <c r="L700" s="72"/>
      <c r="M700" s="72"/>
      <c r="N700" s="72"/>
      <c r="O700" s="72"/>
      <c r="P700" s="72"/>
      <c r="Q700" s="72"/>
      <c r="R700" s="72"/>
      <c r="S700" s="72"/>
      <c r="T700" s="72"/>
      <c r="U700" s="72"/>
      <c r="V700" s="72"/>
      <c r="W700" s="72"/>
      <c r="X700" s="72"/>
      <c r="Y700" s="72"/>
      <c r="Z700" s="72"/>
    </row>
    <row r="701" spans="1:26" ht="12.5">
      <c r="A701" s="243"/>
      <c r="B701" s="243"/>
      <c r="C701" s="243"/>
      <c r="D701" s="244"/>
      <c r="E701" s="243"/>
      <c r="F701" s="243"/>
      <c r="G701" s="243"/>
      <c r="H701" s="247"/>
      <c r="I701" s="247"/>
      <c r="J701" s="247"/>
      <c r="K701" s="72"/>
      <c r="L701" s="72"/>
      <c r="M701" s="72"/>
      <c r="N701" s="72"/>
      <c r="O701" s="72"/>
      <c r="P701" s="72"/>
      <c r="Q701" s="72"/>
      <c r="R701" s="72"/>
      <c r="S701" s="72"/>
      <c r="T701" s="72"/>
      <c r="U701" s="72"/>
      <c r="V701" s="72"/>
      <c r="W701" s="72"/>
      <c r="X701" s="72"/>
      <c r="Y701" s="72"/>
      <c r="Z701" s="72"/>
    </row>
    <row r="702" spans="1:26" ht="12.5">
      <c r="A702" s="243"/>
      <c r="B702" s="243"/>
      <c r="C702" s="243"/>
      <c r="D702" s="244"/>
      <c r="E702" s="243"/>
      <c r="F702" s="243"/>
      <c r="G702" s="243"/>
      <c r="H702" s="247"/>
      <c r="I702" s="247"/>
      <c r="J702" s="247"/>
      <c r="K702" s="72"/>
      <c r="L702" s="72"/>
      <c r="M702" s="72"/>
      <c r="N702" s="72"/>
      <c r="O702" s="72"/>
      <c r="P702" s="72"/>
      <c r="Q702" s="72"/>
      <c r="R702" s="72"/>
      <c r="S702" s="72"/>
      <c r="T702" s="72"/>
      <c r="U702" s="72"/>
      <c r="V702" s="72"/>
      <c r="W702" s="72"/>
      <c r="X702" s="72"/>
      <c r="Y702" s="72"/>
      <c r="Z702" s="72"/>
    </row>
    <row r="703" spans="1:26" ht="12.5">
      <c r="A703" s="243"/>
      <c r="B703" s="243"/>
      <c r="C703" s="243"/>
      <c r="D703" s="244"/>
      <c r="E703" s="243"/>
      <c r="F703" s="243"/>
      <c r="G703" s="243"/>
      <c r="H703" s="247"/>
      <c r="I703" s="247"/>
      <c r="J703" s="247"/>
      <c r="K703" s="72"/>
      <c r="L703" s="72"/>
      <c r="M703" s="72"/>
      <c r="N703" s="72"/>
      <c r="O703" s="72"/>
      <c r="P703" s="72"/>
      <c r="Q703" s="72"/>
      <c r="R703" s="72"/>
      <c r="S703" s="72"/>
      <c r="T703" s="72"/>
      <c r="U703" s="72"/>
      <c r="V703" s="72"/>
      <c r="W703" s="72"/>
      <c r="X703" s="72"/>
      <c r="Y703" s="72"/>
      <c r="Z703" s="72"/>
    </row>
    <row r="704" spans="1:26" ht="12.5">
      <c r="A704" s="243"/>
      <c r="B704" s="243"/>
      <c r="C704" s="243"/>
      <c r="D704" s="244"/>
      <c r="E704" s="243"/>
      <c r="F704" s="243"/>
      <c r="G704" s="243"/>
      <c r="H704" s="247"/>
      <c r="I704" s="247"/>
      <c r="J704" s="247"/>
      <c r="K704" s="72"/>
      <c r="L704" s="72"/>
      <c r="M704" s="72"/>
      <c r="N704" s="72"/>
      <c r="O704" s="72"/>
      <c r="P704" s="72"/>
      <c r="Q704" s="72"/>
      <c r="R704" s="72"/>
      <c r="S704" s="72"/>
      <c r="T704" s="72"/>
      <c r="U704" s="72"/>
      <c r="V704" s="72"/>
      <c r="W704" s="72"/>
      <c r="X704" s="72"/>
      <c r="Y704" s="72"/>
      <c r="Z704" s="72"/>
    </row>
    <row r="705" spans="1:26" ht="12.5">
      <c r="A705" s="243"/>
      <c r="B705" s="243"/>
      <c r="C705" s="243"/>
      <c r="D705" s="244"/>
      <c r="E705" s="243"/>
      <c r="F705" s="243"/>
      <c r="G705" s="243"/>
      <c r="H705" s="247"/>
      <c r="I705" s="247"/>
      <c r="J705" s="247"/>
      <c r="K705" s="72"/>
      <c r="L705" s="72"/>
      <c r="M705" s="72"/>
      <c r="N705" s="72"/>
      <c r="O705" s="72"/>
      <c r="P705" s="72"/>
      <c r="Q705" s="72"/>
      <c r="R705" s="72"/>
      <c r="S705" s="72"/>
      <c r="T705" s="72"/>
      <c r="U705" s="72"/>
      <c r="V705" s="72"/>
      <c r="W705" s="72"/>
      <c r="X705" s="72"/>
      <c r="Y705" s="72"/>
      <c r="Z705" s="72"/>
    </row>
    <row r="706" spans="1:26" ht="12.5">
      <c r="A706" s="243"/>
      <c r="B706" s="243"/>
      <c r="C706" s="243"/>
      <c r="D706" s="244"/>
      <c r="E706" s="243"/>
      <c r="F706" s="243"/>
      <c r="G706" s="243"/>
      <c r="H706" s="247"/>
      <c r="I706" s="247"/>
      <c r="J706" s="247"/>
      <c r="K706" s="72"/>
      <c r="L706" s="72"/>
      <c r="M706" s="72"/>
      <c r="N706" s="72"/>
      <c r="O706" s="72"/>
      <c r="P706" s="72"/>
      <c r="Q706" s="72"/>
      <c r="R706" s="72"/>
      <c r="S706" s="72"/>
      <c r="T706" s="72"/>
      <c r="U706" s="72"/>
      <c r="V706" s="72"/>
      <c r="W706" s="72"/>
      <c r="X706" s="72"/>
      <c r="Y706" s="72"/>
      <c r="Z706" s="72"/>
    </row>
    <row r="707" spans="1:26" ht="12.5">
      <c r="A707" s="243"/>
      <c r="B707" s="243"/>
      <c r="C707" s="243"/>
      <c r="D707" s="244"/>
      <c r="E707" s="243"/>
      <c r="F707" s="243"/>
      <c r="G707" s="243"/>
      <c r="H707" s="247"/>
      <c r="I707" s="247"/>
      <c r="J707" s="247"/>
      <c r="K707" s="72"/>
      <c r="L707" s="72"/>
      <c r="M707" s="72"/>
      <c r="N707" s="72"/>
      <c r="O707" s="72"/>
      <c r="P707" s="72"/>
      <c r="Q707" s="72"/>
      <c r="R707" s="72"/>
      <c r="S707" s="72"/>
      <c r="T707" s="72"/>
      <c r="U707" s="72"/>
      <c r="V707" s="72"/>
      <c r="W707" s="72"/>
      <c r="X707" s="72"/>
      <c r="Y707" s="72"/>
      <c r="Z707" s="72"/>
    </row>
    <row r="708" spans="1:26" ht="12.5">
      <c r="A708" s="243"/>
      <c r="B708" s="243"/>
      <c r="C708" s="243"/>
      <c r="D708" s="244"/>
      <c r="E708" s="243"/>
      <c r="F708" s="243"/>
      <c r="G708" s="243"/>
      <c r="H708" s="247"/>
      <c r="I708" s="247"/>
      <c r="J708" s="247"/>
      <c r="K708" s="72"/>
      <c r="L708" s="72"/>
      <c r="M708" s="72"/>
      <c r="N708" s="72"/>
      <c r="O708" s="72"/>
      <c r="P708" s="72"/>
      <c r="Q708" s="72"/>
      <c r="R708" s="72"/>
      <c r="S708" s="72"/>
      <c r="T708" s="72"/>
      <c r="U708" s="72"/>
      <c r="V708" s="72"/>
      <c r="W708" s="72"/>
      <c r="X708" s="72"/>
      <c r="Y708" s="72"/>
      <c r="Z708" s="72"/>
    </row>
    <row r="709" spans="1:26" ht="12.5">
      <c r="A709" s="243"/>
      <c r="B709" s="243"/>
      <c r="C709" s="243"/>
      <c r="D709" s="244"/>
      <c r="E709" s="243"/>
      <c r="F709" s="243"/>
      <c r="G709" s="243"/>
      <c r="H709" s="247"/>
      <c r="I709" s="247"/>
      <c r="J709" s="247"/>
      <c r="K709" s="72"/>
      <c r="L709" s="72"/>
      <c r="M709" s="72"/>
      <c r="N709" s="72"/>
      <c r="O709" s="72"/>
      <c r="P709" s="72"/>
      <c r="Q709" s="72"/>
      <c r="R709" s="72"/>
      <c r="S709" s="72"/>
      <c r="T709" s="72"/>
      <c r="U709" s="72"/>
      <c r="V709" s="72"/>
      <c r="W709" s="72"/>
      <c r="X709" s="72"/>
      <c r="Y709" s="72"/>
      <c r="Z709" s="72"/>
    </row>
    <row r="710" spans="1:26" ht="12.5">
      <c r="A710" s="243"/>
      <c r="B710" s="243"/>
      <c r="C710" s="243"/>
      <c r="D710" s="244"/>
      <c r="E710" s="243"/>
      <c r="F710" s="243"/>
      <c r="G710" s="243"/>
      <c r="H710" s="247"/>
      <c r="I710" s="247"/>
      <c r="J710" s="247"/>
      <c r="K710" s="72"/>
      <c r="L710" s="72"/>
      <c r="M710" s="72"/>
      <c r="N710" s="72"/>
      <c r="O710" s="72"/>
      <c r="P710" s="72"/>
      <c r="Q710" s="72"/>
      <c r="R710" s="72"/>
      <c r="S710" s="72"/>
      <c r="T710" s="72"/>
      <c r="U710" s="72"/>
      <c r="V710" s="72"/>
      <c r="W710" s="72"/>
      <c r="X710" s="72"/>
      <c r="Y710" s="72"/>
      <c r="Z710" s="72"/>
    </row>
    <row r="711" spans="1:26" ht="12.5">
      <c r="A711" s="243"/>
      <c r="B711" s="243"/>
      <c r="C711" s="243"/>
      <c r="D711" s="244"/>
      <c r="E711" s="243"/>
      <c r="F711" s="243"/>
      <c r="G711" s="243"/>
      <c r="H711" s="247"/>
      <c r="I711" s="247"/>
      <c r="J711" s="247"/>
      <c r="K711" s="72"/>
      <c r="L711" s="72"/>
      <c r="M711" s="72"/>
      <c r="N711" s="72"/>
      <c r="O711" s="72"/>
      <c r="P711" s="72"/>
      <c r="Q711" s="72"/>
      <c r="R711" s="72"/>
      <c r="S711" s="72"/>
      <c r="T711" s="72"/>
      <c r="U711" s="72"/>
      <c r="V711" s="72"/>
      <c r="W711" s="72"/>
      <c r="X711" s="72"/>
      <c r="Y711" s="72"/>
      <c r="Z711" s="72"/>
    </row>
    <row r="712" spans="1:26" ht="12.5">
      <c r="A712" s="243"/>
      <c r="B712" s="243"/>
      <c r="C712" s="243"/>
      <c r="D712" s="244"/>
      <c r="E712" s="243"/>
      <c r="F712" s="243"/>
      <c r="G712" s="243"/>
      <c r="H712" s="247"/>
      <c r="I712" s="247"/>
      <c r="J712" s="247"/>
      <c r="K712" s="72"/>
      <c r="L712" s="72"/>
      <c r="M712" s="72"/>
      <c r="N712" s="72"/>
      <c r="O712" s="72"/>
      <c r="P712" s="72"/>
      <c r="Q712" s="72"/>
      <c r="R712" s="72"/>
      <c r="S712" s="72"/>
      <c r="T712" s="72"/>
      <c r="U712" s="72"/>
      <c r="V712" s="72"/>
      <c r="W712" s="72"/>
      <c r="X712" s="72"/>
      <c r="Y712" s="72"/>
      <c r="Z712" s="72"/>
    </row>
    <row r="713" spans="1:26" ht="12.5">
      <c r="A713" s="243"/>
      <c r="B713" s="243"/>
      <c r="C713" s="243"/>
      <c r="D713" s="244"/>
      <c r="E713" s="243"/>
      <c r="F713" s="243"/>
      <c r="G713" s="243"/>
      <c r="H713" s="247"/>
      <c r="I713" s="247"/>
      <c r="J713" s="247"/>
      <c r="K713" s="72"/>
      <c r="L713" s="72"/>
      <c r="M713" s="72"/>
      <c r="N713" s="72"/>
      <c r="O713" s="72"/>
      <c r="P713" s="72"/>
      <c r="Q713" s="72"/>
      <c r="R713" s="72"/>
      <c r="S713" s="72"/>
      <c r="T713" s="72"/>
      <c r="U713" s="72"/>
      <c r="V713" s="72"/>
      <c r="W713" s="72"/>
      <c r="X713" s="72"/>
      <c r="Y713" s="72"/>
      <c r="Z713" s="72"/>
    </row>
    <row r="714" spans="1:26" ht="12.5">
      <c r="A714" s="243"/>
      <c r="B714" s="243"/>
      <c r="C714" s="243"/>
      <c r="D714" s="244"/>
      <c r="E714" s="243"/>
      <c r="F714" s="243"/>
      <c r="G714" s="243"/>
      <c r="H714" s="247"/>
      <c r="I714" s="247"/>
      <c r="J714" s="247"/>
      <c r="K714" s="72"/>
      <c r="L714" s="72"/>
      <c r="M714" s="72"/>
      <c r="N714" s="72"/>
      <c r="O714" s="72"/>
      <c r="P714" s="72"/>
      <c r="Q714" s="72"/>
      <c r="R714" s="72"/>
      <c r="S714" s="72"/>
      <c r="T714" s="72"/>
      <c r="U714" s="72"/>
      <c r="V714" s="72"/>
      <c r="W714" s="72"/>
      <c r="X714" s="72"/>
      <c r="Y714" s="72"/>
      <c r="Z714" s="72"/>
    </row>
    <row r="715" spans="1:26" ht="12.5">
      <c r="A715" s="243"/>
      <c r="B715" s="243"/>
      <c r="C715" s="243"/>
      <c r="D715" s="244"/>
      <c r="E715" s="243"/>
      <c r="F715" s="243"/>
      <c r="G715" s="243"/>
      <c r="H715" s="247"/>
      <c r="I715" s="247"/>
      <c r="J715" s="247"/>
      <c r="K715" s="72"/>
      <c r="L715" s="72"/>
      <c r="M715" s="72"/>
      <c r="N715" s="72"/>
      <c r="O715" s="72"/>
      <c r="P715" s="72"/>
      <c r="Q715" s="72"/>
      <c r="R715" s="72"/>
      <c r="S715" s="72"/>
      <c r="T715" s="72"/>
      <c r="U715" s="72"/>
      <c r="V715" s="72"/>
      <c r="W715" s="72"/>
      <c r="X715" s="72"/>
      <c r="Y715" s="72"/>
      <c r="Z715" s="72"/>
    </row>
    <row r="716" spans="1:26" ht="12.5">
      <c r="A716" s="243"/>
      <c r="B716" s="243"/>
      <c r="C716" s="243"/>
      <c r="D716" s="244"/>
      <c r="E716" s="243"/>
      <c r="F716" s="243"/>
      <c r="G716" s="243"/>
      <c r="H716" s="247"/>
      <c r="I716" s="247"/>
      <c r="J716" s="247"/>
      <c r="K716" s="72"/>
      <c r="L716" s="72"/>
      <c r="M716" s="72"/>
      <c r="N716" s="72"/>
      <c r="O716" s="72"/>
      <c r="P716" s="72"/>
      <c r="Q716" s="72"/>
      <c r="R716" s="72"/>
      <c r="S716" s="72"/>
      <c r="T716" s="72"/>
      <c r="U716" s="72"/>
      <c r="V716" s="72"/>
      <c r="W716" s="72"/>
      <c r="X716" s="72"/>
      <c r="Y716" s="72"/>
      <c r="Z716" s="72"/>
    </row>
    <row r="717" spans="1:26" ht="12.5">
      <c r="A717" s="243"/>
      <c r="B717" s="243"/>
      <c r="C717" s="243"/>
      <c r="D717" s="244"/>
      <c r="E717" s="243"/>
      <c r="F717" s="243"/>
      <c r="G717" s="243"/>
      <c r="H717" s="247"/>
      <c r="I717" s="247"/>
      <c r="J717" s="247"/>
      <c r="K717" s="72"/>
      <c r="L717" s="72"/>
      <c r="M717" s="72"/>
      <c r="N717" s="72"/>
      <c r="O717" s="72"/>
      <c r="P717" s="72"/>
      <c r="Q717" s="72"/>
      <c r="R717" s="72"/>
      <c r="S717" s="72"/>
      <c r="T717" s="72"/>
      <c r="U717" s="72"/>
      <c r="V717" s="72"/>
      <c r="W717" s="72"/>
      <c r="X717" s="72"/>
      <c r="Y717" s="72"/>
      <c r="Z717" s="72"/>
    </row>
    <row r="718" spans="1:26" ht="12.5">
      <c r="A718" s="243"/>
      <c r="B718" s="243"/>
      <c r="C718" s="243"/>
      <c r="D718" s="244"/>
      <c r="E718" s="243"/>
      <c r="F718" s="243"/>
      <c r="G718" s="243"/>
      <c r="H718" s="247"/>
      <c r="I718" s="247"/>
      <c r="J718" s="247"/>
      <c r="K718" s="72"/>
      <c r="L718" s="72"/>
      <c r="M718" s="72"/>
      <c r="N718" s="72"/>
      <c r="O718" s="72"/>
      <c r="P718" s="72"/>
      <c r="Q718" s="72"/>
      <c r="R718" s="72"/>
      <c r="S718" s="72"/>
      <c r="T718" s="72"/>
      <c r="U718" s="72"/>
      <c r="V718" s="72"/>
      <c r="W718" s="72"/>
      <c r="X718" s="72"/>
      <c r="Y718" s="72"/>
      <c r="Z718" s="72"/>
    </row>
    <row r="719" spans="1:26" ht="12.5">
      <c r="A719" s="243"/>
      <c r="B719" s="243"/>
      <c r="C719" s="243"/>
      <c r="D719" s="244"/>
      <c r="E719" s="243"/>
      <c r="F719" s="243"/>
      <c r="G719" s="243"/>
      <c r="H719" s="247"/>
      <c r="I719" s="247"/>
      <c r="J719" s="247"/>
      <c r="K719" s="72"/>
      <c r="L719" s="72"/>
      <c r="M719" s="72"/>
      <c r="N719" s="72"/>
      <c r="O719" s="72"/>
      <c r="P719" s="72"/>
      <c r="Q719" s="72"/>
      <c r="R719" s="72"/>
      <c r="S719" s="72"/>
      <c r="T719" s="72"/>
      <c r="U719" s="72"/>
      <c r="V719" s="72"/>
      <c r="W719" s="72"/>
      <c r="X719" s="72"/>
      <c r="Y719" s="72"/>
      <c r="Z719" s="72"/>
    </row>
    <row r="720" spans="1:26" ht="12.5">
      <c r="A720" s="243"/>
      <c r="B720" s="243"/>
      <c r="C720" s="243"/>
      <c r="D720" s="244"/>
      <c r="E720" s="243"/>
      <c r="F720" s="243"/>
      <c r="G720" s="243"/>
      <c r="H720" s="247"/>
      <c r="I720" s="247"/>
      <c r="J720" s="247"/>
      <c r="K720" s="72"/>
      <c r="L720" s="72"/>
      <c r="M720" s="72"/>
      <c r="N720" s="72"/>
      <c r="O720" s="72"/>
      <c r="P720" s="72"/>
      <c r="Q720" s="72"/>
      <c r="R720" s="72"/>
      <c r="S720" s="72"/>
      <c r="T720" s="72"/>
      <c r="U720" s="72"/>
      <c r="V720" s="72"/>
      <c r="W720" s="72"/>
      <c r="X720" s="72"/>
      <c r="Y720" s="72"/>
      <c r="Z720" s="72"/>
    </row>
    <row r="721" spans="1:26" ht="12.5">
      <c r="A721" s="243"/>
      <c r="B721" s="243"/>
      <c r="C721" s="243"/>
      <c r="D721" s="244"/>
      <c r="E721" s="243"/>
      <c r="F721" s="243"/>
      <c r="G721" s="243"/>
      <c r="H721" s="247"/>
      <c r="I721" s="247"/>
      <c r="J721" s="247"/>
      <c r="K721" s="72"/>
      <c r="L721" s="72"/>
      <c r="M721" s="72"/>
      <c r="N721" s="72"/>
      <c r="O721" s="72"/>
      <c r="P721" s="72"/>
      <c r="Q721" s="72"/>
      <c r="R721" s="72"/>
      <c r="S721" s="72"/>
      <c r="T721" s="72"/>
      <c r="U721" s="72"/>
      <c r="V721" s="72"/>
      <c r="W721" s="72"/>
      <c r="X721" s="72"/>
      <c r="Y721" s="72"/>
      <c r="Z721" s="72"/>
    </row>
    <row r="722" spans="1:26" ht="12.5">
      <c r="A722" s="243"/>
      <c r="B722" s="243"/>
      <c r="C722" s="243"/>
      <c r="D722" s="244"/>
      <c r="E722" s="243"/>
      <c r="F722" s="243"/>
      <c r="G722" s="243"/>
      <c r="H722" s="247"/>
      <c r="I722" s="247"/>
      <c r="J722" s="247"/>
      <c r="K722" s="72"/>
      <c r="L722" s="72"/>
      <c r="M722" s="72"/>
      <c r="N722" s="72"/>
      <c r="O722" s="72"/>
      <c r="P722" s="72"/>
      <c r="Q722" s="72"/>
      <c r="R722" s="72"/>
      <c r="S722" s="72"/>
      <c r="T722" s="72"/>
      <c r="U722" s="72"/>
      <c r="V722" s="72"/>
      <c r="W722" s="72"/>
      <c r="X722" s="72"/>
      <c r="Y722" s="72"/>
      <c r="Z722" s="72"/>
    </row>
    <row r="723" spans="1:26" ht="12.5">
      <c r="A723" s="243"/>
      <c r="B723" s="243"/>
      <c r="C723" s="243"/>
      <c r="D723" s="244"/>
      <c r="E723" s="243"/>
      <c r="F723" s="243"/>
      <c r="G723" s="243"/>
      <c r="H723" s="247"/>
      <c r="I723" s="247"/>
      <c r="J723" s="247"/>
      <c r="K723" s="72"/>
      <c r="L723" s="72"/>
      <c r="M723" s="72"/>
      <c r="N723" s="72"/>
      <c r="O723" s="72"/>
      <c r="P723" s="72"/>
      <c r="Q723" s="72"/>
      <c r="R723" s="72"/>
      <c r="S723" s="72"/>
      <c r="T723" s="72"/>
      <c r="U723" s="72"/>
      <c r="V723" s="72"/>
      <c r="W723" s="72"/>
      <c r="X723" s="72"/>
      <c r="Y723" s="72"/>
      <c r="Z723" s="72"/>
    </row>
    <row r="724" spans="1:26" ht="12.5">
      <c r="A724" s="243"/>
      <c r="B724" s="243"/>
      <c r="C724" s="243"/>
      <c r="D724" s="244"/>
      <c r="E724" s="243"/>
      <c r="F724" s="243"/>
      <c r="G724" s="243"/>
      <c r="H724" s="247"/>
      <c r="I724" s="247"/>
      <c r="J724" s="247"/>
      <c r="K724" s="72"/>
      <c r="L724" s="72"/>
      <c r="M724" s="72"/>
      <c r="N724" s="72"/>
      <c r="O724" s="72"/>
      <c r="P724" s="72"/>
      <c r="Q724" s="72"/>
      <c r="R724" s="72"/>
      <c r="S724" s="72"/>
      <c r="T724" s="72"/>
      <c r="U724" s="72"/>
      <c r="V724" s="72"/>
      <c r="W724" s="72"/>
      <c r="X724" s="72"/>
      <c r="Y724" s="72"/>
      <c r="Z724" s="72"/>
    </row>
    <row r="725" spans="1:26" ht="12.5">
      <c r="A725" s="243"/>
      <c r="B725" s="243"/>
      <c r="C725" s="243"/>
      <c r="D725" s="244"/>
      <c r="E725" s="243"/>
      <c r="F725" s="243"/>
      <c r="G725" s="243"/>
      <c r="H725" s="247"/>
      <c r="I725" s="247"/>
      <c r="J725" s="247"/>
      <c r="K725" s="72"/>
      <c r="L725" s="72"/>
      <c r="M725" s="72"/>
      <c r="N725" s="72"/>
      <c r="O725" s="72"/>
      <c r="P725" s="72"/>
      <c r="Q725" s="72"/>
      <c r="R725" s="72"/>
      <c r="S725" s="72"/>
      <c r="T725" s="72"/>
      <c r="U725" s="72"/>
      <c r="V725" s="72"/>
      <c r="W725" s="72"/>
      <c r="X725" s="72"/>
      <c r="Y725" s="72"/>
      <c r="Z725" s="72"/>
    </row>
    <row r="726" spans="1:26" ht="12.5">
      <c r="A726" s="243"/>
      <c r="B726" s="243"/>
      <c r="C726" s="243"/>
      <c r="D726" s="244"/>
      <c r="E726" s="243"/>
      <c r="F726" s="243"/>
      <c r="G726" s="243"/>
      <c r="H726" s="247"/>
      <c r="I726" s="247"/>
      <c r="J726" s="247"/>
      <c r="K726" s="72"/>
      <c r="L726" s="72"/>
      <c r="M726" s="72"/>
      <c r="N726" s="72"/>
      <c r="O726" s="72"/>
      <c r="P726" s="72"/>
      <c r="Q726" s="72"/>
      <c r="R726" s="72"/>
      <c r="S726" s="72"/>
      <c r="T726" s="72"/>
      <c r="U726" s="72"/>
      <c r="V726" s="72"/>
      <c r="W726" s="72"/>
      <c r="X726" s="72"/>
      <c r="Y726" s="72"/>
      <c r="Z726" s="72"/>
    </row>
    <row r="727" spans="1:26" ht="12.5">
      <c r="A727" s="243"/>
      <c r="B727" s="243"/>
      <c r="C727" s="243"/>
      <c r="D727" s="244"/>
      <c r="E727" s="243"/>
      <c r="F727" s="243"/>
      <c r="G727" s="243"/>
      <c r="H727" s="247"/>
      <c r="I727" s="247"/>
      <c r="J727" s="247"/>
      <c r="K727" s="72"/>
      <c r="L727" s="72"/>
      <c r="M727" s="72"/>
      <c r="N727" s="72"/>
      <c r="O727" s="72"/>
      <c r="P727" s="72"/>
      <c r="Q727" s="72"/>
      <c r="R727" s="72"/>
      <c r="S727" s="72"/>
      <c r="T727" s="72"/>
      <c r="U727" s="72"/>
      <c r="V727" s="72"/>
      <c r="W727" s="72"/>
      <c r="X727" s="72"/>
      <c r="Y727" s="72"/>
      <c r="Z727" s="72"/>
    </row>
    <row r="728" spans="1:26" ht="12.5">
      <c r="A728" s="243"/>
      <c r="B728" s="243"/>
      <c r="C728" s="243"/>
      <c r="D728" s="244"/>
      <c r="E728" s="243"/>
      <c r="F728" s="243"/>
      <c r="G728" s="243"/>
      <c r="H728" s="247"/>
      <c r="I728" s="247"/>
      <c r="J728" s="247"/>
      <c r="K728" s="72"/>
      <c r="L728" s="72"/>
      <c r="M728" s="72"/>
      <c r="N728" s="72"/>
      <c r="O728" s="72"/>
      <c r="P728" s="72"/>
      <c r="Q728" s="72"/>
      <c r="R728" s="72"/>
      <c r="S728" s="72"/>
      <c r="T728" s="72"/>
      <c r="U728" s="72"/>
      <c r="V728" s="72"/>
      <c r="W728" s="72"/>
      <c r="X728" s="72"/>
      <c r="Y728" s="72"/>
      <c r="Z728" s="72"/>
    </row>
    <row r="729" spans="1:26" ht="12.5">
      <c r="A729" s="243"/>
      <c r="B729" s="243"/>
      <c r="C729" s="243"/>
      <c r="D729" s="244"/>
      <c r="E729" s="243"/>
      <c r="F729" s="243"/>
      <c r="G729" s="243"/>
      <c r="H729" s="247"/>
      <c r="I729" s="247"/>
      <c r="J729" s="247"/>
      <c r="K729" s="72"/>
      <c r="L729" s="72"/>
      <c r="M729" s="72"/>
      <c r="N729" s="72"/>
      <c r="O729" s="72"/>
      <c r="P729" s="72"/>
      <c r="Q729" s="72"/>
      <c r="R729" s="72"/>
      <c r="S729" s="72"/>
      <c r="T729" s="72"/>
      <c r="U729" s="72"/>
      <c r="V729" s="72"/>
      <c r="W729" s="72"/>
      <c r="X729" s="72"/>
      <c r="Y729" s="72"/>
      <c r="Z729" s="72"/>
    </row>
    <row r="730" spans="1:26" ht="12.5">
      <c r="A730" s="243"/>
      <c r="B730" s="243"/>
      <c r="C730" s="243"/>
      <c r="D730" s="244"/>
      <c r="E730" s="243"/>
      <c r="F730" s="243"/>
      <c r="G730" s="243"/>
      <c r="H730" s="247"/>
      <c r="I730" s="247"/>
      <c r="J730" s="247"/>
      <c r="K730" s="72"/>
      <c r="L730" s="72"/>
      <c r="M730" s="72"/>
      <c r="N730" s="72"/>
      <c r="O730" s="72"/>
      <c r="P730" s="72"/>
      <c r="Q730" s="72"/>
      <c r="R730" s="72"/>
      <c r="S730" s="72"/>
      <c r="T730" s="72"/>
      <c r="U730" s="72"/>
      <c r="V730" s="72"/>
      <c r="W730" s="72"/>
      <c r="X730" s="72"/>
      <c r="Y730" s="72"/>
      <c r="Z730" s="72"/>
    </row>
    <row r="731" spans="1:26" ht="12.5">
      <c r="A731" s="243"/>
      <c r="B731" s="243"/>
      <c r="C731" s="243"/>
      <c r="D731" s="244"/>
      <c r="E731" s="243"/>
      <c r="F731" s="243"/>
      <c r="G731" s="243"/>
      <c r="H731" s="247"/>
      <c r="I731" s="247"/>
      <c r="J731" s="247"/>
      <c r="K731" s="72"/>
      <c r="L731" s="72"/>
      <c r="M731" s="72"/>
      <c r="N731" s="72"/>
      <c r="O731" s="72"/>
      <c r="P731" s="72"/>
      <c r="Q731" s="72"/>
      <c r="R731" s="72"/>
      <c r="S731" s="72"/>
      <c r="T731" s="72"/>
      <c r="U731" s="72"/>
      <c r="V731" s="72"/>
      <c r="W731" s="72"/>
      <c r="X731" s="72"/>
      <c r="Y731" s="72"/>
      <c r="Z731" s="72"/>
    </row>
    <row r="732" spans="1:26" ht="12.5">
      <c r="A732" s="243"/>
      <c r="B732" s="243"/>
      <c r="C732" s="243"/>
      <c r="D732" s="244"/>
      <c r="E732" s="243"/>
      <c r="F732" s="243"/>
      <c r="G732" s="243"/>
      <c r="H732" s="247"/>
      <c r="I732" s="247"/>
      <c r="J732" s="247"/>
      <c r="K732" s="72"/>
      <c r="L732" s="72"/>
      <c r="M732" s="72"/>
      <c r="N732" s="72"/>
      <c r="O732" s="72"/>
      <c r="P732" s="72"/>
      <c r="Q732" s="72"/>
      <c r="R732" s="72"/>
      <c r="S732" s="72"/>
      <c r="T732" s="72"/>
      <c r="U732" s="72"/>
      <c r="V732" s="72"/>
      <c r="W732" s="72"/>
      <c r="X732" s="72"/>
      <c r="Y732" s="72"/>
      <c r="Z732" s="72"/>
    </row>
    <row r="733" spans="1:26" ht="12.5">
      <c r="A733" s="243"/>
      <c r="B733" s="243"/>
      <c r="C733" s="243"/>
      <c r="D733" s="244"/>
      <c r="E733" s="243"/>
      <c r="F733" s="243"/>
      <c r="G733" s="243"/>
      <c r="H733" s="247"/>
      <c r="I733" s="247"/>
      <c r="J733" s="247"/>
      <c r="K733" s="72"/>
      <c r="L733" s="72"/>
      <c r="M733" s="72"/>
      <c r="N733" s="72"/>
      <c r="O733" s="72"/>
      <c r="P733" s="72"/>
      <c r="Q733" s="72"/>
      <c r="R733" s="72"/>
      <c r="S733" s="72"/>
      <c r="T733" s="72"/>
      <c r="U733" s="72"/>
      <c r="V733" s="72"/>
      <c r="W733" s="72"/>
      <c r="X733" s="72"/>
      <c r="Y733" s="72"/>
      <c r="Z733" s="72"/>
    </row>
    <row r="734" spans="1:26" ht="12.5">
      <c r="A734" s="243"/>
      <c r="B734" s="243"/>
      <c r="C734" s="243"/>
      <c r="D734" s="244"/>
      <c r="E734" s="243"/>
      <c r="F734" s="243"/>
      <c r="G734" s="243"/>
      <c r="H734" s="247"/>
      <c r="I734" s="247"/>
      <c r="J734" s="247"/>
      <c r="K734" s="72"/>
      <c r="L734" s="72"/>
      <c r="M734" s="72"/>
      <c r="N734" s="72"/>
      <c r="O734" s="72"/>
      <c r="P734" s="72"/>
      <c r="Q734" s="72"/>
      <c r="R734" s="72"/>
      <c r="S734" s="72"/>
      <c r="T734" s="72"/>
      <c r="U734" s="72"/>
      <c r="V734" s="72"/>
      <c r="W734" s="72"/>
      <c r="X734" s="72"/>
      <c r="Y734" s="72"/>
      <c r="Z734" s="72"/>
    </row>
    <row r="735" spans="1:26" ht="12.5">
      <c r="A735" s="243"/>
      <c r="B735" s="243"/>
      <c r="C735" s="243"/>
      <c r="D735" s="244"/>
      <c r="E735" s="243"/>
      <c r="F735" s="243"/>
      <c r="G735" s="243"/>
      <c r="H735" s="247"/>
      <c r="I735" s="247"/>
      <c r="J735" s="247"/>
      <c r="K735" s="72"/>
      <c r="L735" s="72"/>
      <c r="M735" s="72"/>
      <c r="N735" s="72"/>
      <c r="O735" s="72"/>
      <c r="P735" s="72"/>
      <c r="Q735" s="72"/>
      <c r="R735" s="72"/>
      <c r="S735" s="72"/>
      <c r="T735" s="72"/>
      <c r="U735" s="72"/>
      <c r="V735" s="72"/>
      <c r="W735" s="72"/>
      <c r="X735" s="72"/>
      <c r="Y735" s="72"/>
      <c r="Z735" s="72"/>
    </row>
    <row r="736" spans="1:26" ht="12.5">
      <c r="A736" s="243"/>
      <c r="B736" s="243"/>
      <c r="C736" s="243"/>
      <c r="D736" s="244"/>
      <c r="E736" s="243"/>
      <c r="F736" s="243"/>
      <c r="G736" s="243"/>
      <c r="H736" s="247"/>
      <c r="I736" s="247"/>
      <c r="J736" s="247"/>
      <c r="K736" s="72"/>
      <c r="L736" s="72"/>
      <c r="M736" s="72"/>
      <c r="N736" s="72"/>
      <c r="O736" s="72"/>
      <c r="P736" s="72"/>
      <c r="Q736" s="72"/>
      <c r="R736" s="72"/>
      <c r="S736" s="72"/>
      <c r="T736" s="72"/>
      <c r="U736" s="72"/>
      <c r="V736" s="72"/>
      <c r="W736" s="72"/>
      <c r="X736" s="72"/>
      <c r="Y736" s="72"/>
      <c r="Z736" s="72"/>
    </row>
    <row r="737" spans="1:26" ht="12.5">
      <c r="A737" s="243"/>
      <c r="B737" s="243"/>
      <c r="C737" s="243"/>
      <c r="D737" s="244"/>
      <c r="E737" s="243"/>
      <c r="F737" s="243"/>
      <c r="G737" s="243"/>
      <c r="H737" s="247"/>
      <c r="I737" s="247"/>
      <c r="J737" s="247"/>
      <c r="K737" s="72"/>
      <c r="L737" s="72"/>
      <c r="M737" s="72"/>
      <c r="N737" s="72"/>
      <c r="O737" s="72"/>
      <c r="P737" s="72"/>
      <c r="Q737" s="72"/>
      <c r="R737" s="72"/>
      <c r="S737" s="72"/>
      <c r="T737" s="72"/>
      <c r="U737" s="72"/>
      <c r="V737" s="72"/>
      <c r="W737" s="72"/>
      <c r="X737" s="72"/>
      <c r="Y737" s="72"/>
      <c r="Z737" s="72"/>
    </row>
    <row r="738" spans="1:26" ht="12.5">
      <c r="A738" s="243"/>
      <c r="B738" s="243"/>
      <c r="C738" s="243"/>
      <c r="D738" s="244"/>
      <c r="E738" s="243"/>
      <c r="F738" s="243"/>
      <c r="G738" s="243"/>
      <c r="H738" s="247"/>
      <c r="I738" s="247"/>
      <c r="J738" s="247"/>
      <c r="K738" s="72"/>
      <c r="L738" s="72"/>
      <c r="M738" s="72"/>
      <c r="N738" s="72"/>
      <c r="O738" s="72"/>
      <c r="P738" s="72"/>
      <c r="Q738" s="72"/>
      <c r="R738" s="72"/>
      <c r="S738" s="72"/>
      <c r="T738" s="72"/>
      <c r="U738" s="72"/>
      <c r="V738" s="72"/>
      <c r="W738" s="72"/>
      <c r="X738" s="72"/>
      <c r="Y738" s="72"/>
      <c r="Z738" s="72"/>
    </row>
    <row r="739" spans="1:26" ht="12.5">
      <c r="A739" s="243"/>
      <c r="B739" s="243"/>
      <c r="C739" s="243"/>
      <c r="D739" s="244"/>
      <c r="E739" s="243"/>
      <c r="F739" s="243"/>
      <c r="G739" s="243"/>
      <c r="H739" s="247"/>
      <c r="I739" s="247"/>
      <c r="J739" s="247"/>
      <c r="K739" s="72"/>
      <c r="L739" s="72"/>
      <c r="M739" s="72"/>
      <c r="N739" s="72"/>
      <c r="O739" s="72"/>
      <c r="P739" s="72"/>
      <c r="Q739" s="72"/>
      <c r="R739" s="72"/>
      <c r="S739" s="72"/>
      <c r="T739" s="72"/>
      <c r="U739" s="72"/>
      <c r="V739" s="72"/>
      <c r="W739" s="72"/>
      <c r="X739" s="72"/>
      <c r="Y739" s="72"/>
      <c r="Z739" s="72"/>
    </row>
    <row r="740" spans="1:26" ht="12.5">
      <c r="A740" s="243"/>
      <c r="B740" s="243"/>
      <c r="C740" s="243"/>
      <c r="D740" s="244"/>
      <c r="E740" s="243"/>
      <c r="F740" s="243"/>
      <c r="G740" s="243"/>
      <c r="H740" s="247"/>
      <c r="I740" s="247"/>
      <c r="J740" s="247"/>
      <c r="K740" s="72"/>
      <c r="L740" s="72"/>
      <c r="M740" s="72"/>
      <c r="N740" s="72"/>
      <c r="O740" s="72"/>
      <c r="P740" s="72"/>
      <c r="Q740" s="72"/>
      <c r="R740" s="72"/>
      <c r="S740" s="72"/>
      <c r="T740" s="72"/>
      <c r="U740" s="72"/>
      <c r="V740" s="72"/>
      <c r="W740" s="72"/>
      <c r="X740" s="72"/>
      <c r="Y740" s="72"/>
      <c r="Z740" s="72"/>
    </row>
    <row r="741" spans="1:26" ht="12.5">
      <c r="A741" s="243"/>
      <c r="B741" s="243"/>
      <c r="C741" s="243"/>
      <c r="D741" s="244"/>
      <c r="E741" s="243"/>
      <c r="F741" s="243"/>
      <c r="G741" s="243"/>
      <c r="H741" s="247"/>
      <c r="I741" s="247"/>
      <c r="J741" s="247"/>
      <c r="K741" s="72"/>
      <c r="L741" s="72"/>
      <c r="M741" s="72"/>
      <c r="N741" s="72"/>
      <c r="O741" s="72"/>
      <c r="P741" s="72"/>
      <c r="Q741" s="72"/>
      <c r="R741" s="72"/>
      <c r="S741" s="72"/>
      <c r="T741" s="72"/>
      <c r="U741" s="72"/>
      <c r="V741" s="72"/>
      <c r="W741" s="72"/>
      <c r="X741" s="72"/>
      <c r="Y741" s="72"/>
      <c r="Z741" s="72"/>
    </row>
    <row r="742" spans="1:26" ht="12.5">
      <c r="A742" s="243"/>
      <c r="B742" s="243"/>
      <c r="C742" s="243"/>
      <c r="D742" s="244"/>
      <c r="E742" s="243"/>
      <c r="F742" s="243"/>
      <c r="G742" s="243"/>
      <c r="H742" s="247"/>
      <c r="I742" s="247"/>
      <c r="J742" s="247"/>
      <c r="K742" s="72"/>
      <c r="L742" s="72"/>
      <c r="M742" s="72"/>
      <c r="N742" s="72"/>
      <c r="O742" s="72"/>
      <c r="P742" s="72"/>
      <c r="Q742" s="72"/>
      <c r="R742" s="72"/>
      <c r="S742" s="72"/>
      <c r="T742" s="72"/>
      <c r="U742" s="72"/>
      <c r="V742" s="72"/>
      <c r="W742" s="72"/>
      <c r="X742" s="72"/>
      <c r="Y742" s="72"/>
      <c r="Z742" s="72"/>
    </row>
    <row r="743" spans="1:26" ht="12.5">
      <c r="A743" s="243"/>
      <c r="B743" s="243"/>
      <c r="C743" s="243"/>
      <c r="D743" s="244"/>
      <c r="E743" s="243"/>
      <c r="F743" s="243"/>
      <c r="G743" s="243"/>
      <c r="H743" s="247"/>
      <c r="I743" s="247"/>
      <c r="J743" s="247"/>
      <c r="K743" s="72"/>
      <c r="L743" s="72"/>
      <c r="M743" s="72"/>
      <c r="N743" s="72"/>
      <c r="O743" s="72"/>
      <c r="P743" s="72"/>
      <c r="Q743" s="72"/>
      <c r="R743" s="72"/>
      <c r="S743" s="72"/>
      <c r="T743" s="72"/>
      <c r="U743" s="72"/>
      <c r="V743" s="72"/>
      <c r="W743" s="72"/>
      <c r="X743" s="72"/>
      <c r="Y743" s="72"/>
      <c r="Z743" s="72"/>
    </row>
    <row r="744" spans="1:26" ht="12.5">
      <c r="A744" s="243"/>
      <c r="B744" s="243"/>
      <c r="C744" s="243"/>
      <c r="D744" s="244"/>
      <c r="E744" s="243"/>
      <c r="F744" s="243"/>
      <c r="G744" s="243"/>
      <c r="H744" s="247"/>
      <c r="I744" s="247"/>
      <c r="J744" s="247"/>
      <c r="K744" s="72"/>
      <c r="L744" s="72"/>
      <c r="M744" s="72"/>
      <c r="N744" s="72"/>
      <c r="O744" s="72"/>
      <c r="P744" s="72"/>
      <c r="Q744" s="72"/>
      <c r="R744" s="72"/>
      <c r="S744" s="72"/>
      <c r="T744" s="72"/>
      <c r="U744" s="72"/>
      <c r="V744" s="72"/>
      <c r="W744" s="72"/>
      <c r="X744" s="72"/>
      <c r="Y744" s="72"/>
      <c r="Z744" s="72"/>
    </row>
    <row r="745" spans="1:26" ht="12.5">
      <c r="A745" s="243"/>
      <c r="B745" s="243"/>
      <c r="C745" s="243"/>
      <c r="D745" s="244"/>
      <c r="E745" s="243"/>
      <c r="F745" s="243"/>
      <c r="G745" s="243"/>
      <c r="H745" s="247"/>
      <c r="I745" s="247"/>
      <c r="J745" s="247"/>
      <c r="K745" s="72"/>
      <c r="L745" s="72"/>
      <c r="M745" s="72"/>
      <c r="N745" s="72"/>
      <c r="O745" s="72"/>
      <c r="P745" s="72"/>
      <c r="Q745" s="72"/>
      <c r="R745" s="72"/>
      <c r="S745" s="72"/>
      <c r="T745" s="72"/>
      <c r="U745" s="72"/>
      <c r="V745" s="72"/>
      <c r="W745" s="72"/>
      <c r="X745" s="72"/>
      <c r="Y745" s="72"/>
      <c r="Z745" s="72"/>
    </row>
    <row r="746" spans="1:26" ht="12.5">
      <c r="A746" s="243"/>
      <c r="B746" s="243"/>
      <c r="C746" s="243"/>
      <c r="D746" s="244"/>
      <c r="E746" s="243"/>
      <c r="F746" s="243"/>
      <c r="G746" s="243"/>
      <c r="H746" s="247"/>
      <c r="I746" s="247"/>
      <c r="J746" s="247"/>
      <c r="K746" s="72"/>
      <c r="L746" s="72"/>
      <c r="M746" s="72"/>
      <c r="N746" s="72"/>
      <c r="O746" s="72"/>
      <c r="P746" s="72"/>
      <c r="Q746" s="72"/>
      <c r="R746" s="72"/>
      <c r="S746" s="72"/>
      <c r="T746" s="72"/>
      <c r="U746" s="72"/>
      <c r="V746" s="72"/>
      <c r="W746" s="72"/>
      <c r="X746" s="72"/>
      <c r="Y746" s="72"/>
      <c r="Z746" s="72"/>
    </row>
    <row r="747" spans="1:26" ht="12.5">
      <c r="A747" s="243"/>
      <c r="B747" s="243"/>
      <c r="C747" s="243"/>
      <c r="D747" s="244"/>
      <c r="E747" s="243"/>
      <c r="F747" s="243"/>
      <c r="G747" s="243"/>
      <c r="H747" s="247"/>
      <c r="I747" s="247"/>
      <c r="J747" s="247"/>
      <c r="K747" s="72"/>
      <c r="L747" s="72"/>
      <c r="M747" s="72"/>
      <c r="N747" s="72"/>
      <c r="O747" s="72"/>
      <c r="P747" s="72"/>
      <c r="Q747" s="72"/>
      <c r="R747" s="72"/>
      <c r="S747" s="72"/>
      <c r="T747" s="72"/>
      <c r="U747" s="72"/>
      <c r="V747" s="72"/>
      <c r="W747" s="72"/>
      <c r="X747" s="72"/>
      <c r="Y747" s="72"/>
      <c r="Z747" s="72"/>
    </row>
    <row r="748" spans="1:26" ht="12.5">
      <c r="A748" s="243"/>
      <c r="B748" s="243"/>
      <c r="C748" s="243"/>
      <c r="D748" s="244"/>
      <c r="E748" s="243"/>
      <c r="F748" s="243"/>
      <c r="G748" s="243"/>
      <c r="H748" s="247"/>
      <c r="I748" s="247"/>
      <c r="J748" s="247"/>
      <c r="K748" s="72"/>
      <c r="L748" s="72"/>
      <c r="M748" s="72"/>
      <c r="N748" s="72"/>
      <c r="O748" s="72"/>
      <c r="P748" s="72"/>
      <c r="Q748" s="72"/>
      <c r="R748" s="72"/>
      <c r="S748" s="72"/>
      <c r="T748" s="72"/>
      <c r="U748" s="72"/>
      <c r="V748" s="72"/>
      <c r="W748" s="72"/>
      <c r="X748" s="72"/>
      <c r="Y748" s="72"/>
      <c r="Z748" s="72"/>
    </row>
    <row r="749" spans="1:26" ht="12.5">
      <c r="A749" s="243"/>
      <c r="B749" s="243"/>
      <c r="C749" s="243"/>
      <c r="D749" s="244"/>
      <c r="E749" s="243"/>
      <c r="F749" s="243"/>
      <c r="G749" s="243"/>
      <c r="H749" s="247"/>
      <c r="I749" s="247"/>
      <c r="J749" s="247"/>
      <c r="K749" s="72"/>
      <c r="L749" s="72"/>
      <c r="M749" s="72"/>
      <c r="N749" s="72"/>
      <c r="O749" s="72"/>
      <c r="P749" s="72"/>
      <c r="Q749" s="72"/>
      <c r="R749" s="72"/>
      <c r="S749" s="72"/>
      <c r="T749" s="72"/>
      <c r="U749" s="72"/>
      <c r="V749" s="72"/>
      <c r="W749" s="72"/>
      <c r="X749" s="72"/>
      <c r="Y749" s="72"/>
      <c r="Z749" s="72"/>
    </row>
    <row r="750" spans="1:26" ht="12.5">
      <c r="A750" s="243"/>
      <c r="B750" s="243"/>
      <c r="C750" s="243"/>
      <c r="D750" s="244"/>
      <c r="E750" s="243"/>
      <c r="F750" s="243"/>
      <c r="G750" s="243"/>
      <c r="H750" s="247"/>
      <c r="I750" s="247"/>
      <c r="J750" s="247"/>
      <c r="K750" s="72"/>
      <c r="L750" s="72"/>
      <c r="M750" s="72"/>
      <c r="N750" s="72"/>
      <c r="O750" s="72"/>
      <c r="P750" s="72"/>
      <c r="Q750" s="72"/>
      <c r="R750" s="72"/>
      <c r="S750" s="72"/>
      <c r="T750" s="72"/>
      <c r="U750" s="72"/>
      <c r="V750" s="72"/>
      <c r="W750" s="72"/>
      <c r="X750" s="72"/>
      <c r="Y750" s="72"/>
      <c r="Z750" s="72"/>
    </row>
    <row r="751" spans="1:26" ht="12.5">
      <c r="A751" s="243"/>
      <c r="B751" s="243"/>
      <c r="C751" s="243"/>
      <c r="D751" s="244"/>
      <c r="E751" s="243"/>
      <c r="F751" s="243"/>
      <c r="G751" s="243"/>
      <c r="H751" s="247"/>
      <c r="I751" s="247"/>
      <c r="J751" s="247"/>
      <c r="K751" s="72"/>
      <c r="L751" s="72"/>
      <c r="M751" s="72"/>
      <c r="N751" s="72"/>
      <c r="O751" s="72"/>
      <c r="P751" s="72"/>
      <c r="Q751" s="72"/>
      <c r="R751" s="72"/>
      <c r="S751" s="72"/>
      <c r="T751" s="72"/>
      <c r="U751" s="72"/>
      <c r="V751" s="72"/>
      <c r="W751" s="72"/>
      <c r="X751" s="72"/>
      <c r="Y751" s="72"/>
      <c r="Z751" s="72"/>
    </row>
    <row r="752" spans="1:26" ht="12.5">
      <c r="A752" s="243"/>
      <c r="B752" s="243"/>
      <c r="C752" s="243"/>
      <c r="D752" s="244"/>
      <c r="E752" s="243"/>
      <c r="F752" s="243"/>
      <c r="G752" s="243"/>
      <c r="H752" s="247"/>
      <c r="I752" s="247"/>
      <c r="J752" s="247"/>
      <c r="K752" s="72"/>
      <c r="L752" s="72"/>
      <c r="M752" s="72"/>
      <c r="N752" s="72"/>
      <c r="O752" s="72"/>
      <c r="P752" s="72"/>
      <c r="Q752" s="72"/>
      <c r="R752" s="72"/>
      <c r="S752" s="72"/>
      <c r="T752" s="72"/>
      <c r="U752" s="72"/>
      <c r="V752" s="72"/>
      <c r="W752" s="72"/>
      <c r="X752" s="72"/>
      <c r="Y752" s="72"/>
      <c r="Z752" s="72"/>
    </row>
    <row r="753" spans="1:26" ht="12.5">
      <c r="A753" s="243"/>
      <c r="B753" s="243"/>
      <c r="C753" s="243"/>
      <c r="D753" s="244"/>
      <c r="E753" s="243"/>
      <c r="F753" s="243"/>
      <c r="G753" s="243"/>
      <c r="H753" s="247"/>
      <c r="I753" s="247"/>
      <c r="J753" s="247"/>
      <c r="K753" s="72"/>
      <c r="L753" s="72"/>
      <c r="M753" s="72"/>
      <c r="N753" s="72"/>
      <c r="O753" s="72"/>
      <c r="P753" s="72"/>
      <c r="Q753" s="72"/>
      <c r="R753" s="72"/>
      <c r="S753" s="72"/>
      <c r="T753" s="72"/>
      <c r="U753" s="72"/>
      <c r="V753" s="72"/>
      <c r="W753" s="72"/>
      <c r="X753" s="72"/>
      <c r="Y753" s="72"/>
      <c r="Z753" s="72"/>
    </row>
    <row r="754" spans="1:26" ht="12.5">
      <c r="A754" s="243"/>
      <c r="B754" s="243"/>
      <c r="C754" s="243"/>
      <c r="D754" s="244"/>
      <c r="E754" s="243"/>
      <c r="F754" s="243"/>
      <c r="G754" s="243"/>
      <c r="H754" s="247"/>
      <c r="I754" s="247"/>
      <c r="J754" s="247"/>
      <c r="K754" s="72"/>
      <c r="L754" s="72"/>
      <c r="M754" s="72"/>
      <c r="N754" s="72"/>
      <c r="O754" s="72"/>
      <c r="P754" s="72"/>
      <c r="Q754" s="72"/>
      <c r="R754" s="72"/>
      <c r="S754" s="72"/>
      <c r="T754" s="72"/>
      <c r="U754" s="72"/>
      <c r="V754" s="72"/>
      <c r="W754" s="72"/>
      <c r="X754" s="72"/>
      <c r="Y754" s="72"/>
      <c r="Z754" s="72"/>
    </row>
    <row r="755" spans="1:26" ht="12.5">
      <c r="A755" s="243"/>
      <c r="B755" s="243"/>
      <c r="C755" s="243"/>
      <c r="D755" s="244"/>
      <c r="E755" s="243"/>
      <c r="F755" s="243"/>
      <c r="G755" s="243"/>
      <c r="H755" s="247"/>
      <c r="I755" s="247"/>
      <c r="J755" s="247"/>
      <c r="K755" s="72"/>
      <c r="L755" s="72"/>
      <c r="M755" s="72"/>
      <c r="N755" s="72"/>
      <c r="O755" s="72"/>
      <c r="P755" s="72"/>
      <c r="Q755" s="72"/>
      <c r="R755" s="72"/>
      <c r="S755" s="72"/>
      <c r="T755" s="72"/>
      <c r="U755" s="72"/>
      <c r="V755" s="72"/>
      <c r="W755" s="72"/>
      <c r="X755" s="72"/>
      <c r="Y755" s="72"/>
      <c r="Z755" s="72"/>
    </row>
    <row r="756" spans="1:26" ht="12.5">
      <c r="A756" s="243"/>
      <c r="B756" s="243"/>
      <c r="C756" s="243"/>
      <c r="D756" s="244"/>
      <c r="E756" s="243"/>
      <c r="F756" s="243"/>
      <c r="G756" s="243"/>
      <c r="H756" s="247"/>
      <c r="I756" s="247"/>
      <c r="J756" s="247"/>
      <c r="K756" s="72"/>
      <c r="L756" s="72"/>
      <c r="M756" s="72"/>
      <c r="N756" s="72"/>
      <c r="O756" s="72"/>
      <c r="P756" s="72"/>
      <c r="Q756" s="72"/>
      <c r="R756" s="72"/>
      <c r="S756" s="72"/>
      <c r="T756" s="72"/>
      <c r="U756" s="72"/>
      <c r="V756" s="72"/>
      <c r="W756" s="72"/>
      <c r="X756" s="72"/>
      <c r="Y756" s="72"/>
      <c r="Z756" s="72"/>
    </row>
    <row r="757" spans="1:26" ht="12.5">
      <c r="A757" s="243"/>
      <c r="B757" s="243"/>
      <c r="C757" s="243"/>
      <c r="D757" s="244"/>
      <c r="E757" s="243"/>
      <c r="F757" s="243"/>
      <c r="G757" s="243"/>
      <c r="H757" s="247"/>
      <c r="I757" s="247"/>
      <c r="J757" s="247"/>
      <c r="K757" s="72"/>
      <c r="L757" s="72"/>
      <c r="M757" s="72"/>
      <c r="N757" s="72"/>
      <c r="O757" s="72"/>
      <c r="P757" s="72"/>
      <c r="Q757" s="72"/>
      <c r="R757" s="72"/>
      <c r="S757" s="72"/>
      <c r="T757" s="72"/>
      <c r="U757" s="72"/>
      <c r="V757" s="72"/>
      <c r="W757" s="72"/>
      <c r="X757" s="72"/>
      <c r="Y757" s="72"/>
      <c r="Z757" s="72"/>
    </row>
    <row r="758" spans="1:26" ht="12.5">
      <c r="A758" s="243"/>
      <c r="B758" s="243"/>
      <c r="C758" s="243"/>
      <c r="D758" s="244"/>
      <c r="E758" s="243"/>
      <c r="F758" s="243"/>
      <c r="G758" s="243"/>
      <c r="H758" s="247"/>
      <c r="I758" s="247"/>
      <c r="J758" s="247"/>
      <c r="K758" s="72"/>
      <c r="L758" s="72"/>
      <c r="M758" s="72"/>
      <c r="N758" s="72"/>
      <c r="O758" s="72"/>
      <c r="P758" s="72"/>
      <c r="Q758" s="72"/>
      <c r="R758" s="72"/>
      <c r="S758" s="72"/>
      <c r="T758" s="72"/>
      <c r="U758" s="72"/>
      <c r="V758" s="72"/>
      <c r="W758" s="72"/>
      <c r="X758" s="72"/>
      <c r="Y758" s="72"/>
      <c r="Z758" s="72"/>
    </row>
    <row r="759" spans="1:26" ht="12.5">
      <c r="A759" s="243"/>
      <c r="B759" s="243"/>
      <c r="C759" s="243"/>
      <c r="D759" s="244"/>
      <c r="E759" s="243"/>
      <c r="F759" s="243"/>
      <c r="G759" s="243"/>
      <c r="H759" s="247"/>
      <c r="I759" s="247"/>
      <c r="J759" s="247"/>
      <c r="K759" s="72"/>
      <c r="L759" s="72"/>
      <c r="M759" s="72"/>
      <c r="N759" s="72"/>
      <c r="O759" s="72"/>
      <c r="P759" s="72"/>
      <c r="Q759" s="72"/>
      <c r="R759" s="72"/>
      <c r="S759" s="72"/>
      <c r="T759" s="72"/>
      <c r="U759" s="72"/>
      <c r="V759" s="72"/>
      <c r="W759" s="72"/>
      <c r="X759" s="72"/>
      <c r="Y759" s="72"/>
      <c r="Z759" s="72"/>
    </row>
    <row r="760" spans="1:26" ht="12.5">
      <c r="A760" s="243"/>
      <c r="B760" s="243"/>
      <c r="C760" s="243"/>
      <c r="D760" s="244"/>
      <c r="E760" s="243"/>
      <c r="F760" s="243"/>
      <c r="G760" s="243"/>
      <c r="H760" s="247"/>
      <c r="I760" s="247"/>
      <c r="J760" s="247"/>
      <c r="K760" s="72"/>
      <c r="L760" s="72"/>
      <c r="M760" s="72"/>
      <c r="N760" s="72"/>
      <c r="O760" s="72"/>
      <c r="P760" s="72"/>
      <c r="Q760" s="72"/>
      <c r="R760" s="72"/>
      <c r="S760" s="72"/>
      <c r="T760" s="72"/>
      <c r="U760" s="72"/>
      <c r="V760" s="72"/>
      <c r="W760" s="72"/>
      <c r="X760" s="72"/>
      <c r="Y760" s="72"/>
      <c r="Z760" s="72"/>
    </row>
    <row r="761" spans="1:26" ht="12.5">
      <c r="A761" s="243"/>
      <c r="B761" s="243"/>
      <c r="C761" s="243"/>
      <c r="D761" s="244"/>
      <c r="E761" s="243"/>
      <c r="F761" s="243"/>
      <c r="G761" s="243"/>
      <c r="H761" s="247"/>
      <c r="I761" s="247"/>
      <c r="J761" s="247"/>
      <c r="K761" s="72"/>
      <c r="L761" s="72"/>
      <c r="M761" s="72"/>
      <c r="N761" s="72"/>
      <c r="O761" s="72"/>
      <c r="P761" s="72"/>
      <c r="Q761" s="72"/>
      <c r="R761" s="72"/>
      <c r="S761" s="72"/>
      <c r="T761" s="72"/>
      <c r="U761" s="72"/>
      <c r="V761" s="72"/>
      <c r="W761" s="72"/>
      <c r="X761" s="72"/>
      <c r="Y761" s="72"/>
      <c r="Z761" s="72"/>
    </row>
    <row r="762" spans="1:26" ht="12.5">
      <c r="A762" s="243"/>
      <c r="B762" s="243"/>
      <c r="C762" s="243"/>
      <c r="D762" s="244"/>
      <c r="E762" s="243"/>
      <c r="F762" s="243"/>
      <c r="G762" s="243"/>
      <c r="H762" s="247"/>
      <c r="I762" s="247"/>
      <c r="J762" s="247"/>
      <c r="K762" s="72"/>
      <c r="L762" s="72"/>
      <c r="M762" s="72"/>
      <c r="N762" s="72"/>
      <c r="O762" s="72"/>
      <c r="P762" s="72"/>
      <c r="Q762" s="72"/>
      <c r="R762" s="72"/>
      <c r="S762" s="72"/>
      <c r="T762" s="72"/>
      <c r="U762" s="72"/>
      <c r="V762" s="72"/>
      <c r="W762" s="72"/>
      <c r="X762" s="72"/>
      <c r="Y762" s="72"/>
      <c r="Z762" s="72"/>
    </row>
    <row r="763" spans="1:26" ht="12.5">
      <c r="A763" s="243"/>
      <c r="B763" s="243"/>
      <c r="C763" s="243"/>
      <c r="D763" s="244"/>
      <c r="E763" s="243"/>
      <c r="F763" s="243"/>
      <c r="G763" s="243"/>
      <c r="H763" s="247"/>
      <c r="I763" s="247"/>
      <c r="J763" s="247"/>
      <c r="K763" s="72"/>
      <c r="L763" s="72"/>
      <c r="M763" s="72"/>
      <c r="N763" s="72"/>
      <c r="O763" s="72"/>
      <c r="P763" s="72"/>
      <c r="Q763" s="72"/>
      <c r="R763" s="72"/>
      <c r="S763" s="72"/>
      <c r="T763" s="72"/>
      <c r="U763" s="72"/>
      <c r="V763" s="72"/>
      <c r="W763" s="72"/>
      <c r="X763" s="72"/>
      <c r="Y763" s="72"/>
      <c r="Z763" s="72"/>
    </row>
    <row r="764" spans="1:26" ht="12.5">
      <c r="A764" s="243"/>
      <c r="B764" s="243"/>
      <c r="C764" s="243"/>
      <c r="D764" s="244"/>
      <c r="E764" s="243"/>
      <c r="F764" s="243"/>
      <c r="G764" s="243"/>
      <c r="H764" s="247"/>
      <c r="I764" s="247"/>
      <c r="J764" s="247"/>
      <c r="K764" s="72"/>
      <c r="L764" s="72"/>
      <c r="M764" s="72"/>
      <c r="N764" s="72"/>
      <c r="O764" s="72"/>
      <c r="P764" s="72"/>
      <c r="Q764" s="72"/>
      <c r="R764" s="72"/>
      <c r="S764" s="72"/>
      <c r="T764" s="72"/>
      <c r="U764" s="72"/>
      <c r="V764" s="72"/>
      <c r="W764" s="72"/>
      <c r="X764" s="72"/>
      <c r="Y764" s="72"/>
      <c r="Z764" s="72"/>
    </row>
    <row r="765" spans="1:26" ht="12.5">
      <c r="A765" s="243"/>
      <c r="B765" s="243"/>
      <c r="C765" s="243"/>
      <c r="D765" s="244"/>
      <c r="E765" s="243"/>
      <c r="F765" s="243"/>
      <c r="G765" s="243"/>
      <c r="H765" s="247"/>
      <c r="I765" s="247"/>
      <c r="J765" s="247"/>
      <c r="K765" s="72"/>
      <c r="L765" s="72"/>
      <c r="M765" s="72"/>
      <c r="N765" s="72"/>
      <c r="O765" s="72"/>
      <c r="P765" s="72"/>
      <c r="Q765" s="72"/>
      <c r="R765" s="72"/>
      <c r="S765" s="72"/>
      <c r="T765" s="72"/>
      <c r="U765" s="72"/>
      <c r="V765" s="72"/>
      <c r="W765" s="72"/>
      <c r="X765" s="72"/>
      <c r="Y765" s="72"/>
      <c r="Z765" s="72"/>
    </row>
    <row r="766" spans="1:26" ht="12.5">
      <c r="A766" s="243"/>
      <c r="B766" s="243"/>
      <c r="C766" s="243"/>
      <c r="D766" s="244"/>
      <c r="E766" s="243"/>
      <c r="F766" s="243"/>
      <c r="G766" s="243"/>
      <c r="H766" s="247"/>
      <c r="I766" s="247"/>
      <c r="J766" s="247"/>
      <c r="K766" s="72"/>
      <c r="L766" s="72"/>
      <c r="M766" s="72"/>
      <c r="N766" s="72"/>
      <c r="O766" s="72"/>
      <c r="P766" s="72"/>
      <c r="Q766" s="72"/>
      <c r="R766" s="72"/>
      <c r="S766" s="72"/>
      <c r="T766" s="72"/>
      <c r="U766" s="72"/>
      <c r="V766" s="72"/>
      <c r="W766" s="72"/>
      <c r="X766" s="72"/>
      <c r="Y766" s="72"/>
      <c r="Z766" s="72"/>
    </row>
    <row r="767" spans="1:26" ht="12.5">
      <c r="A767" s="243"/>
      <c r="B767" s="243"/>
      <c r="C767" s="243"/>
      <c r="D767" s="244"/>
      <c r="E767" s="243"/>
      <c r="F767" s="243"/>
      <c r="G767" s="243"/>
      <c r="H767" s="247"/>
      <c r="I767" s="247"/>
      <c r="J767" s="247"/>
      <c r="K767" s="72"/>
      <c r="L767" s="72"/>
      <c r="M767" s="72"/>
      <c r="N767" s="72"/>
      <c r="O767" s="72"/>
      <c r="P767" s="72"/>
      <c r="Q767" s="72"/>
      <c r="R767" s="72"/>
      <c r="S767" s="72"/>
      <c r="T767" s="72"/>
      <c r="U767" s="72"/>
      <c r="V767" s="72"/>
      <c r="W767" s="72"/>
      <c r="X767" s="72"/>
      <c r="Y767" s="72"/>
      <c r="Z767" s="72"/>
    </row>
    <row r="768" spans="1:26" ht="12.5">
      <c r="A768" s="243"/>
      <c r="B768" s="243"/>
      <c r="C768" s="243"/>
      <c r="D768" s="244"/>
      <c r="E768" s="243"/>
      <c r="F768" s="243"/>
      <c r="G768" s="243"/>
      <c r="H768" s="247"/>
      <c r="I768" s="247"/>
      <c r="J768" s="247"/>
      <c r="K768" s="72"/>
      <c r="L768" s="72"/>
      <c r="M768" s="72"/>
      <c r="N768" s="72"/>
      <c r="O768" s="72"/>
      <c r="P768" s="72"/>
      <c r="Q768" s="72"/>
      <c r="R768" s="72"/>
      <c r="S768" s="72"/>
      <c r="T768" s="72"/>
      <c r="U768" s="72"/>
      <c r="V768" s="72"/>
      <c r="W768" s="72"/>
      <c r="X768" s="72"/>
      <c r="Y768" s="72"/>
      <c r="Z768" s="72"/>
    </row>
    <row r="769" spans="1:26" ht="12.5">
      <c r="A769" s="243"/>
      <c r="B769" s="243"/>
      <c r="C769" s="243"/>
      <c r="D769" s="244"/>
      <c r="E769" s="243"/>
      <c r="F769" s="243"/>
      <c r="G769" s="243"/>
      <c r="H769" s="247"/>
      <c r="I769" s="247"/>
      <c r="J769" s="247"/>
      <c r="K769" s="72"/>
      <c r="L769" s="72"/>
      <c r="M769" s="72"/>
      <c r="N769" s="72"/>
      <c r="O769" s="72"/>
      <c r="P769" s="72"/>
      <c r="Q769" s="72"/>
      <c r="R769" s="72"/>
      <c r="S769" s="72"/>
      <c r="T769" s="72"/>
      <c r="U769" s="72"/>
      <c r="V769" s="72"/>
      <c r="W769" s="72"/>
      <c r="X769" s="72"/>
      <c r="Y769" s="72"/>
      <c r="Z769" s="72"/>
    </row>
    <row r="770" spans="1:26" ht="12.5">
      <c r="A770" s="243"/>
      <c r="B770" s="243"/>
      <c r="C770" s="243"/>
      <c r="D770" s="244"/>
      <c r="E770" s="243"/>
      <c r="F770" s="243"/>
      <c r="G770" s="243"/>
      <c r="H770" s="247"/>
      <c r="I770" s="247"/>
      <c r="J770" s="247"/>
      <c r="K770" s="72"/>
      <c r="L770" s="72"/>
      <c r="M770" s="72"/>
      <c r="N770" s="72"/>
      <c r="O770" s="72"/>
      <c r="P770" s="72"/>
      <c r="Q770" s="72"/>
      <c r="R770" s="72"/>
      <c r="S770" s="72"/>
      <c r="T770" s="72"/>
      <c r="U770" s="72"/>
      <c r="V770" s="72"/>
      <c r="W770" s="72"/>
      <c r="X770" s="72"/>
      <c r="Y770" s="72"/>
      <c r="Z770" s="72"/>
    </row>
    <row r="771" spans="1:26" ht="12.5">
      <c r="A771" s="243"/>
      <c r="B771" s="243"/>
      <c r="C771" s="243"/>
      <c r="D771" s="244"/>
      <c r="E771" s="243"/>
      <c r="F771" s="243"/>
      <c r="G771" s="243"/>
      <c r="H771" s="247"/>
      <c r="I771" s="247"/>
      <c r="J771" s="247"/>
      <c r="K771" s="72"/>
      <c r="L771" s="72"/>
      <c r="M771" s="72"/>
      <c r="N771" s="72"/>
      <c r="O771" s="72"/>
      <c r="P771" s="72"/>
      <c r="Q771" s="72"/>
      <c r="R771" s="72"/>
      <c r="S771" s="72"/>
      <c r="T771" s="72"/>
      <c r="U771" s="72"/>
      <c r="V771" s="72"/>
      <c r="W771" s="72"/>
      <c r="X771" s="72"/>
      <c r="Y771" s="72"/>
      <c r="Z771" s="72"/>
    </row>
    <row r="772" spans="1:26" ht="12.5">
      <c r="A772" s="243"/>
      <c r="B772" s="243"/>
      <c r="C772" s="243"/>
      <c r="D772" s="244"/>
      <c r="E772" s="243"/>
      <c r="F772" s="243"/>
      <c r="G772" s="243"/>
      <c r="H772" s="247"/>
      <c r="I772" s="247"/>
      <c r="J772" s="247"/>
      <c r="K772" s="72"/>
      <c r="L772" s="72"/>
      <c r="M772" s="72"/>
      <c r="N772" s="72"/>
      <c r="O772" s="72"/>
      <c r="P772" s="72"/>
      <c r="Q772" s="72"/>
      <c r="R772" s="72"/>
      <c r="S772" s="72"/>
      <c r="T772" s="72"/>
      <c r="U772" s="72"/>
      <c r="V772" s="72"/>
      <c r="W772" s="72"/>
      <c r="X772" s="72"/>
      <c r="Y772" s="72"/>
      <c r="Z772" s="72"/>
    </row>
    <row r="773" spans="1:26" ht="12.5">
      <c r="A773" s="243"/>
      <c r="B773" s="243"/>
      <c r="C773" s="243"/>
      <c r="D773" s="244"/>
      <c r="E773" s="243"/>
      <c r="F773" s="243"/>
      <c r="G773" s="243"/>
      <c r="H773" s="247"/>
      <c r="I773" s="247"/>
      <c r="J773" s="247"/>
      <c r="K773" s="72"/>
      <c r="L773" s="72"/>
      <c r="M773" s="72"/>
      <c r="N773" s="72"/>
      <c r="O773" s="72"/>
      <c r="P773" s="72"/>
      <c r="Q773" s="72"/>
      <c r="R773" s="72"/>
      <c r="S773" s="72"/>
      <c r="T773" s="72"/>
      <c r="U773" s="72"/>
      <c r="V773" s="72"/>
      <c r="W773" s="72"/>
      <c r="X773" s="72"/>
      <c r="Y773" s="72"/>
      <c r="Z773" s="72"/>
    </row>
    <row r="774" spans="1:26" ht="12.5">
      <c r="A774" s="243"/>
      <c r="B774" s="243"/>
      <c r="C774" s="243"/>
      <c r="D774" s="244"/>
      <c r="E774" s="243"/>
      <c r="F774" s="243"/>
      <c r="G774" s="243"/>
      <c r="H774" s="247"/>
      <c r="I774" s="247"/>
      <c r="J774" s="247"/>
      <c r="K774" s="72"/>
      <c r="L774" s="72"/>
      <c r="M774" s="72"/>
      <c r="N774" s="72"/>
      <c r="O774" s="72"/>
      <c r="P774" s="72"/>
      <c r="Q774" s="72"/>
      <c r="R774" s="72"/>
      <c r="S774" s="72"/>
      <c r="T774" s="72"/>
      <c r="U774" s="72"/>
      <c r="V774" s="72"/>
      <c r="W774" s="72"/>
      <c r="X774" s="72"/>
      <c r="Y774" s="72"/>
      <c r="Z774" s="72"/>
    </row>
    <row r="775" spans="1:26" ht="12.5">
      <c r="A775" s="243"/>
      <c r="B775" s="243"/>
      <c r="C775" s="243"/>
      <c r="D775" s="244"/>
      <c r="E775" s="243"/>
      <c r="F775" s="243"/>
      <c r="G775" s="243"/>
      <c r="H775" s="247"/>
      <c r="I775" s="247"/>
      <c r="J775" s="247"/>
      <c r="K775" s="72"/>
      <c r="L775" s="72"/>
      <c r="M775" s="72"/>
      <c r="N775" s="72"/>
      <c r="O775" s="72"/>
      <c r="P775" s="72"/>
      <c r="Q775" s="72"/>
      <c r="R775" s="72"/>
      <c r="S775" s="72"/>
      <c r="T775" s="72"/>
      <c r="U775" s="72"/>
      <c r="V775" s="72"/>
      <c r="W775" s="72"/>
      <c r="X775" s="72"/>
      <c r="Y775" s="72"/>
      <c r="Z775" s="72"/>
    </row>
    <row r="776" spans="1:26" ht="12.5">
      <c r="A776" s="243"/>
      <c r="B776" s="243"/>
      <c r="C776" s="243"/>
      <c r="D776" s="244"/>
      <c r="E776" s="243"/>
      <c r="F776" s="243"/>
      <c r="G776" s="243"/>
      <c r="H776" s="247"/>
      <c r="I776" s="247"/>
      <c r="J776" s="247"/>
      <c r="K776" s="72"/>
      <c r="L776" s="72"/>
      <c r="M776" s="72"/>
      <c r="N776" s="72"/>
      <c r="O776" s="72"/>
      <c r="P776" s="72"/>
      <c r="Q776" s="72"/>
      <c r="R776" s="72"/>
      <c r="S776" s="72"/>
      <c r="T776" s="72"/>
      <c r="U776" s="72"/>
      <c r="V776" s="72"/>
      <c r="W776" s="72"/>
      <c r="X776" s="72"/>
      <c r="Y776" s="72"/>
      <c r="Z776" s="72"/>
    </row>
    <row r="777" spans="1:26" ht="12.5">
      <c r="A777" s="243"/>
      <c r="B777" s="243"/>
      <c r="C777" s="243"/>
      <c r="D777" s="244"/>
      <c r="E777" s="243"/>
      <c r="F777" s="243"/>
      <c r="G777" s="243"/>
      <c r="H777" s="247"/>
      <c r="I777" s="247"/>
      <c r="J777" s="247"/>
      <c r="K777" s="72"/>
      <c r="L777" s="72"/>
      <c r="M777" s="72"/>
      <c r="N777" s="72"/>
      <c r="O777" s="72"/>
      <c r="P777" s="72"/>
      <c r="Q777" s="72"/>
      <c r="R777" s="72"/>
      <c r="S777" s="72"/>
      <c r="T777" s="72"/>
      <c r="U777" s="72"/>
      <c r="V777" s="72"/>
      <c r="W777" s="72"/>
      <c r="X777" s="72"/>
      <c r="Y777" s="72"/>
      <c r="Z777" s="72"/>
    </row>
    <row r="778" spans="1:26" ht="12.5">
      <c r="A778" s="243"/>
      <c r="B778" s="243"/>
      <c r="C778" s="243"/>
      <c r="D778" s="244"/>
      <c r="E778" s="243"/>
      <c r="F778" s="243"/>
      <c r="G778" s="243"/>
      <c r="H778" s="247"/>
      <c r="I778" s="247"/>
      <c r="J778" s="247"/>
      <c r="K778" s="72"/>
      <c r="L778" s="72"/>
      <c r="M778" s="72"/>
      <c r="N778" s="72"/>
      <c r="O778" s="72"/>
      <c r="P778" s="72"/>
      <c r="Q778" s="72"/>
      <c r="R778" s="72"/>
      <c r="S778" s="72"/>
      <c r="T778" s="72"/>
      <c r="U778" s="72"/>
      <c r="V778" s="72"/>
      <c r="W778" s="72"/>
      <c r="X778" s="72"/>
      <c r="Y778" s="72"/>
      <c r="Z778" s="72"/>
    </row>
    <row r="779" spans="1:26" ht="12.5">
      <c r="A779" s="243"/>
      <c r="B779" s="243"/>
      <c r="C779" s="243"/>
      <c r="D779" s="244"/>
      <c r="E779" s="243"/>
      <c r="F779" s="243"/>
      <c r="G779" s="243"/>
      <c r="H779" s="247"/>
      <c r="I779" s="247"/>
      <c r="J779" s="247"/>
      <c r="K779" s="72"/>
      <c r="L779" s="72"/>
      <c r="M779" s="72"/>
      <c r="N779" s="72"/>
      <c r="O779" s="72"/>
      <c r="P779" s="72"/>
      <c r="Q779" s="72"/>
      <c r="R779" s="72"/>
      <c r="S779" s="72"/>
      <c r="T779" s="72"/>
      <c r="U779" s="72"/>
      <c r="V779" s="72"/>
      <c r="W779" s="72"/>
      <c r="X779" s="72"/>
      <c r="Y779" s="72"/>
      <c r="Z779" s="72"/>
    </row>
    <row r="780" spans="1:26" ht="12.5">
      <c r="A780" s="243"/>
      <c r="B780" s="243"/>
      <c r="C780" s="243"/>
      <c r="D780" s="244"/>
      <c r="E780" s="243"/>
      <c r="F780" s="243"/>
      <c r="G780" s="243"/>
      <c r="H780" s="247"/>
      <c r="I780" s="247"/>
      <c r="J780" s="247"/>
      <c r="K780" s="72"/>
      <c r="L780" s="72"/>
      <c r="M780" s="72"/>
      <c r="N780" s="72"/>
      <c r="O780" s="72"/>
      <c r="P780" s="72"/>
      <c r="Q780" s="72"/>
      <c r="R780" s="72"/>
      <c r="S780" s="72"/>
      <c r="T780" s="72"/>
      <c r="U780" s="72"/>
      <c r="V780" s="72"/>
      <c r="W780" s="72"/>
      <c r="X780" s="72"/>
      <c r="Y780" s="72"/>
      <c r="Z780" s="72"/>
    </row>
    <row r="781" spans="1:26" ht="12.5">
      <c r="A781" s="243"/>
      <c r="B781" s="243"/>
      <c r="C781" s="243"/>
      <c r="D781" s="244"/>
      <c r="E781" s="243"/>
      <c r="F781" s="243"/>
      <c r="G781" s="243"/>
      <c r="H781" s="247"/>
      <c r="I781" s="247"/>
      <c r="J781" s="247"/>
      <c r="K781" s="72"/>
      <c r="L781" s="72"/>
      <c r="M781" s="72"/>
      <c r="N781" s="72"/>
      <c r="O781" s="72"/>
      <c r="P781" s="72"/>
      <c r="Q781" s="72"/>
      <c r="R781" s="72"/>
      <c r="S781" s="72"/>
      <c r="T781" s="72"/>
      <c r="U781" s="72"/>
      <c r="V781" s="72"/>
      <c r="W781" s="72"/>
      <c r="X781" s="72"/>
      <c r="Y781" s="72"/>
      <c r="Z781" s="72"/>
    </row>
    <row r="782" spans="1:26" ht="12.5">
      <c r="A782" s="243"/>
      <c r="B782" s="243"/>
      <c r="C782" s="243"/>
      <c r="D782" s="244"/>
      <c r="E782" s="243"/>
      <c r="F782" s="243"/>
      <c r="G782" s="243"/>
      <c r="H782" s="247"/>
      <c r="I782" s="247"/>
      <c r="J782" s="247"/>
      <c r="K782" s="72"/>
      <c r="L782" s="72"/>
      <c r="M782" s="72"/>
      <c r="N782" s="72"/>
      <c r="O782" s="72"/>
      <c r="P782" s="72"/>
      <c r="Q782" s="72"/>
      <c r="R782" s="72"/>
      <c r="S782" s="72"/>
      <c r="T782" s="72"/>
      <c r="U782" s="72"/>
      <c r="V782" s="72"/>
      <c r="W782" s="72"/>
      <c r="X782" s="72"/>
      <c r="Y782" s="72"/>
      <c r="Z782" s="72"/>
    </row>
    <row r="783" spans="1:26" ht="12.5">
      <c r="A783" s="243"/>
      <c r="B783" s="243"/>
      <c r="C783" s="243"/>
      <c r="D783" s="244"/>
      <c r="E783" s="243"/>
      <c r="F783" s="243"/>
      <c r="G783" s="243"/>
      <c r="H783" s="247"/>
      <c r="I783" s="247"/>
      <c r="J783" s="247"/>
      <c r="K783" s="72"/>
      <c r="L783" s="72"/>
      <c r="M783" s="72"/>
      <c r="N783" s="72"/>
      <c r="O783" s="72"/>
      <c r="P783" s="72"/>
      <c r="Q783" s="72"/>
      <c r="R783" s="72"/>
      <c r="S783" s="72"/>
      <c r="T783" s="72"/>
      <c r="U783" s="72"/>
      <c r="V783" s="72"/>
      <c r="W783" s="72"/>
      <c r="X783" s="72"/>
      <c r="Y783" s="72"/>
      <c r="Z783" s="72"/>
    </row>
    <row r="784" spans="1:26" ht="12.5">
      <c r="A784" s="243"/>
      <c r="B784" s="243"/>
      <c r="C784" s="243"/>
      <c r="D784" s="244"/>
      <c r="E784" s="243"/>
      <c r="F784" s="243"/>
      <c r="G784" s="243"/>
      <c r="H784" s="247"/>
      <c r="I784" s="247"/>
      <c r="J784" s="247"/>
      <c r="K784" s="72"/>
      <c r="L784" s="72"/>
      <c r="M784" s="72"/>
      <c r="N784" s="72"/>
      <c r="O784" s="72"/>
      <c r="P784" s="72"/>
      <c r="Q784" s="72"/>
      <c r="R784" s="72"/>
      <c r="S784" s="72"/>
      <c r="T784" s="72"/>
      <c r="U784" s="72"/>
      <c r="V784" s="72"/>
      <c r="W784" s="72"/>
      <c r="X784" s="72"/>
      <c r="Y784" s="72"/>
      <c r="Z784" s="72"/>
    </row>
    <row r="785" spans="1:26" ht="12.5">
      <c r="A785" s="243"/>
      <c r="B785" s="243"/>
      <c r="C785" s="243"/>
      <c r="D785" s="244"/>
      <c r="E785" s="243"/>
      <c r="F785" s="243"/>
      <c r="G785" s="243"/>
      <c r="H785" s="247"/>
      <c r="I785" s="247"/>
      <c r="J785" s="247"/>
      <c r="K785" s="72"/>
      <c r="L785" s="72"/>
      <c r="M785" s="72"/>
      <c r="N785" s="72"/>
      <c r="O785" s="72"/>
      <c r="P785" s="72"/>
      <c r="Q785" s="72"/>
      <c r="R785" s="72"/>
      <c r="S785" s="72"/>
      <c r="T785" s="72"/>
      <c r="U785" s="72"/>
      <c r="V785" s="72"/>
      <c r="W785" s="72"/>
      <c r="X785" s="72"/>
      <c r="Y785" s="72"/>
      <c r="Z785" s="72"/>
    </row>
    <row r="786" spans="1:26" ht="12.5">
      <c r="A786" s="243"/>
      <c r="B786" s="243"/>
      <c r="C786" s="243"/>
      <c r="D786" s="244"/>
      <c r="E786" s="243"/>
      <c r="F786" s="243"/>
      <c r="G786" s="243"/>
      <c r="H786" s="247"/>
      <c r="I786" s="247"/>
      <c r="J786" s="247"/>
      <c r="K786" s="72"/>
      <c r="L786" s="72"/>
      <c r="M786" s="72"/>
      <c r="N786" s="72"/>
      <c r="O786" s="72"/>
      <c r="P786" s="72"/>
      <c r="Q786" s="72"/>
      <c r="R786" s="72"/>
      <c r="S786" s="72"/>
      <c r="T786" s="72"/>
      <c r="U786" s="72"/>
      <c r="V786" s="72"/>
      <c r="W786" s="72"/>
      <c r="X786" s="72"/>
      <c r="Y786" s="72"/>
      <c r="Z786" s="72"/>
    </row>
    <row r="787" spans="1:26" ht="12.5">
      <c r="A787" s="243"/>
      <c r="B787" s="243"/>
      <c r="C787" s="243"/>
      <c r="D787" s="244"/>
      <c r="E787" s="243"/>
      <c r="F787" s="243"/>
      <c r="G787" s="243"/>
      <c r="H787" s="247"/>
      <c r="I787" s="247"/>
      <c r="J787" s="247"/>
      <c r="K787" s="72"/>
      <c r="L787" s="72"/>
      <c r="M787" s="72"/>
      <c r="N787" s="72"/>
      <c r="O787" s="72"/>
      <c r="P787" s="72"/>
      <c r="Q787" s="72"/>
      <c r="R787" s="72"/>
      <c r="S787" s="72"/>
      <c r="T787" s="72"/>
      <c r="U787" s="72"/>
      <c r="V787" s="72"/>
      <c r="W787" s="72"/>
      <c r="X787" s="72"/>
      <c r="Y787" s="72"/>
      <c r="Z787" s="72"/>
    </row>
    <row r="788" spans="1:26" ht="12.5">
      <c r="A788" s="243"/>
      <c r="B788" s="243"/>
      <c r="C788" s="243"/>
      <c r="D788" s="244"/>
      <c r="E788" s="243"/>
      <c r="F788" s="243"/>
      <c r="G788" s="243"/>
      <c r="H788" s="247"/>
      <c r="I788" s="247"/>
      <c r="J788" s="247"/>
      <c r="K788" s="72"/>
      <c r="L788" s="72"/>
      <c r="M788" s="72"/>
      <c r="N788" s="72"/>
      <c r="O788" s="72"/>
      <c r="P788" s="72"/>
      <c r="Q788" s="72"/>
      <c r="R788" s="72"/>
      <c r="S788" s="72"/>
      <c r="T788" s="72"/>
      <c r="U788" s="72"/>
      <c r="V788" s="72"/>
      <c r="W788" s="72"/>
      <c r="X788" s="72"/>
      <c r="Y788" s="72"/>
      <c r="Z788" s="72"/>
    </row>
    <row r="789" spans="1:26" ht="12.5">
      <c r="A789" s="243"/>
      <c r="B789" s="243"/>
      <c r="C789" s="243"/>
      <c r="D789" s="244"/>
      <c r="E789" s="243"/>
      <c r="F789" s="243"/>
      <c r="G789" s="243"/>
      <c r="H789" s="247"/>
      <c r="I789" s="247"/>
      <c r="J789" s="247"/>
      <c r="K789" s="72"/>
      <c r="L789" s="72"/>
      <c r="M789" s="72"/>
      <c r="N789" s="72"/>
      <c r="O789" s="72"/>
      <c r="P789" s="72"/>
      <c r="Q789" s="72"/>
      <c r="R789" s="72"/>
      <c r="S789" s="72"/>
      <c r="T789" s="72"/>
      <c r="U789" s="72"/>
      <c r="V789" s="72"/>
      <c r="W789" s="72"/>
      <c r="X789" s="72"/>
      <c r="Y789" s="72"/>
      <c r="Z789" s="72"/>
    </row>
    <row r="790" spans="1:26" ht="12.5">
      <c r="A790" s="243"/>
      <c r="B790" s="243"/>
      <c r="C790" s="243"/>
      <c r="D790" s="244"/>
      <c r="E790" s="243"/>
      <c r="F790" s="243"/>
      <c r="G790" s="243"/>
      <c r="H790" s="247"/>
      <c r="I790" s="247"/>
      <c r="J790" s="247"/>
      <c r="K790" s="72"/>
      <c r="L790" s="72"/>
      <c r="M790" s="72"/>
      <c r="N790" s="72"/>
      <c r="O790" s="72"/>
      <c r="P790" s="72"/>
      <c r="Q790" s="72"/>
      <c r="R790" s="72"/>
      <c r="S790" s="72"/>
      <c r="T790" s="72"/>
      <c r="U790" s="72"/>
      <c r="V790" s="72"/>
      <c r="W790" s="72"/>
      <c r="X790" s="72"/>
      <c r="Y790" s="72"/>
      <c r="Z790" s="72"/>
    </row>
    <row r="791" spans="1:26" ht="12.5">
      <c r="A791" s="243"/>
      <c r="B791" s="243"/>
      <c r="C791" s="243"/>
      <c r="D791" s="244"/>
      <c r="E791" s="243"/>
      <c r="F791" s="243"/>
      <c r="G791" s="243"/>
      <c r="H791" s="247"/>
      <c r="I791" s="247"/>
      <c r="J791" s="247"/>
      <c r="K791" s="72"/>
      <c r="L791" s="72"/>
      <c r="M791" s="72"/>
      <c r="N791" s="72"/>
      <c r="O791" s="72"/>
      <c r="P791" s="72"/>
      <c r="Q791" s="72"/>
      <c r="R791" s="72"/>
      <c r="S791" s="72"/>
      <c r="T791" s="72"/>
      <c r="U791" s="72"/>
      <c r="V791" s="72"/>
      <c r="W791" s="72"/>
      <c r="X791" s="72"/>
      <c r="Y791" s="72"/>
      <c r="Z791" s="72"/>
    </row>
    <row r="792" spans="1:26" ht="12.5">
      <c r="A792" s="243"/>
      <c r="B792" s="243"/>
      <c r="C792" s="243"/>
      <c r="D792" s="244"/>
      <c r="E792" s="243"/>
      <c r="F792" s="243"/>
      <c r="G792" s="243"/>
      <c r="H792" s="247"/>
      <c r="I792" s="247"/>
      <c r="J792" s="247"/>
      <c r="K792" s="72"/>
      <c r="L792" s="72"/>
      <c r="M792" s="72"/>
      <c r="N792" s="72"/>
      <c r="O792" s="72"/>
      <c r="P792" s="72"/>
      <c r="Q792" s="72"/>
      <c r="R792" s="72"/>
      <c r="S792" s="72"/>
      <c r="T792" s="72"/>
      <c r="U792" s="72"/>
      <c r="V792" s="72"/>
      <c r="W792" s="72"/>
      <c r="X792" s="72"/>
      <c r="Y792" s="72"/>
      <c r="Z792" s="72"/>
    </row>
    <row r="793" spans="1:26" ht="12.5">
      <c r="A793" s="243"/>
      <c r="B793" s="243"/>
      <c r="C793" s="243"/>
      <c r="D793" s="244"/>
      <c r="E793" s="243"/>
      <c r="F793" s="243"/>
      <c r="G793" s="243"/>
      <c r="H793" s="247"/>
      <c r="I793" s="247"/>
      <c r="J793" s="247"/>
      <c r="K793" s="72"/>
      <c r="L793" s="72"/>
      <c r="M793" s="72"/>
      <c r="N793" s="72"/>
      <c r="O793" s="72"/>
      <c r="P793" s="72"/>
      <c r="Q793" s="72"/>
      <c r="R793" s="72"/>
      <c r="S793" s="72"/>
      <c r="T793" s="72"/>
      <c r="U793" s="72"/>
      <c r="V793" s="72"/>
      <c r="W793" s="72"/>
      <c r="X793" s="72"/>
      <c r="Y793" s="72"/>
      <c r="Z793" s="72"/>
    </row>
    <row r="794" spans="1:26" ht="12.5">
      <c r="A794" s="243"/>
      <c r="B794" s="243"/>
      <c r="C794" s="243"/>
      <c r="D794" s="244"/>
      <c r="E794" s="243"/>
      <c r="F794" s="243"/>
      <c r="G794" s="243"/>
      <c r="H794" s="247"/>
      <c r="I794" s="247"/>
      <c r="J794" s="247"/>
      <c r="K794" s="72"/>
      <c r="L794" s="72"/>
      <c r="M794" s="72"/>
      <c r="N794" s="72"/>
      <c r="O794" s="72"/>
      <c r="P794" s="72"/>
      <c r="Q794" s="72"/>
      <c r="R794" s="72"/>
      <c r="S794" s="72"/>
      <c r="T794" s="72"/>
      <c r="U794" s="72"/>
      <c r="V794" s="72"/>
      <c r="W794" s="72"/>
      <c r="X794" s="72"/>
      <c r="Y794" s="72"/>
      <c r="Z794" s="72"/>
    </row>
    <row r="795" spans="1:26" ht="12.5">
      <c r="A795" s="243"/>
      <c r="B795" s="243"/>
      <c r="C795" s="243"/>
      <c r="D795" s="244"/>
      <c r="E795" s="243"/>
      <c r="F795" s="243"/>
      <c r="G795" s="243"/>
      <c r="H795" s="247"/>
      <c r="I795" s="247"/>
      <c r="J795" s="247"/>
      <c r="K795" s="72"/>
      <c r="L795" s="72"/>
      <c r="M795" s="72"/>
      <c r="N795" s="72"/>
      <c r="O795" s="72"/>
      <c r="P795" s="72"/>
      <c r="Q795" s="72"/>
      <c r="R795" s="72"/>
      <c r="S795" s="72"/>
      <c r="T795" s="72"/>
      <c r="U795" s="72"/>
      <c r="V795" s="72"/>
      <c r="W795" s="72"/>
      <c r="X795" s="72"/>
      <c r="Y795" s="72"/>
      <c r="Z795" s="72"/>
    </row>
    <row r="796" spans="1:26" ht="12.5">
      <c r="A796" s="243"/>
      <c r="B796" s="243"/>
      <c r="C796" s="243"/>
      <c r="D796" s="244"/>
      <c r="E796" s="243"/>
      <c r="F796" s="243"/>
      <c r="G796" s="243"/>
      <c r="H796" s="247"/>
      <c r="I796" s="247"/>
      <c r="J796" s="247"/>
      <c r="K796" s="72"/>
      <c r="L796" s="72"/>
      <c r="M796" s="72"/>
      <c r="N796" s="72"/>
      <c r="O796" s="72"/>
      <c r="P796" s="72"/>
      <c r="Q796" s="72"/>
      <c r="R796" s="72"/>
      <c r="S796" s="72"/>
      <c r="T796" s="72"/>
      <c r="U796" s="72"/>
      <c r="V796" s="72"/>
      <c r="W796" s="72"/>
      <c r="X796" s="72"/>
      <c r="Y796" s="72"/>
      <c r="Z796" s="72"/>
    </row>
    <row r="797" spans="1:26" ht="12.5">
      <c r="A797" s="243"/>
      <c r="B797" s="243"/>
      <c r="C797" s="243"/>
      <c r="D797" s="244"/>
      <c r="E797" s="243"/>
      <c r="F797" s="243"/>
      <c r="G797" s="243"/>
      <c r="H797" s="247"/>
      <c r="I797" s="247"/>
      <c r="J797" s="247"/>
      <c r="K797" s="72"/>
      <c r="L797" s="72"/>
      <c r="M797" s="72"/>
      <c r="N797" s="72"/>
      <c r="O797" s="72"/>
      <c r="P797" s="72"/>
      <c r="Q797" s="72"/>
      <c r="R797" s="72"/>
      <c r="S797" s="72"/>
      <c r="T797" s="72"/>
      <c r="U797" s="72"/>
      <c r="V797" s="72"/>
      <c r="W797" s="72"/>
      <c r="X797" s="72"/>
      <c r="Y797" s="72"/>
      <c r="Z797" s="72"/>
    </row>
    <row r="798" spans="1:26" ht="12.5">
      <c r="A798" s="243"/>
      <c r="B798" s="243"/>
      <c r="C798" s="243"/>
      <c r="D798" s="244"/>
      <c r="E798" s="243"/>
      <c r="F798" s="243"/>
      <c r="G798" s="243"/>
      <c r="H798" s="247"/>
      <c r="I798" s="247"/>
      <c r="J798" s="247"/>
      <c r="K798" s="72"/>
      <c r="L798" s="72"/>
      <c r="M798" s="72"/>
      <c r="N798" s="72"/>
      <c r="O798" s="72"/>
      <c r="P798" s="72"/>
      <c r="Q798" s="72"/>
      <c r="R798" s="72"/>
      <c r="S798" s="72"/>
      <c r="T798" s="72"/>
      <c r="U798" s="72"/>
      <c r="V798" s="72"/>
      <c r="W798" s="72"/>
      <c r="X798" s="72"/>
      <c r="Y798" s="72"/>
      <c r="Z798" s="72"/>
    </row>
    <row r="799" spans="1:26" ht="12.5">
      <c r="A799" s="243"/>
      <c r="B799" s="243"/>
      <c r="C799" s="243"/>
      <c r="D799" s="244"/>
      <c r="E799" s="243"/>
      <c r="F799" s="243"/>
      <c r="G799" s="243"/>
      <c r="H799" s="247"/>
      <c r="I799" s="247"/>
      <c r="J799" s="247"/>
      <c r="K799" s="72"/>
      <c r="L799" s="72"/>
      <c r="M799" s="72"/>
      <c r="N799" s="72"/>
      <c r="O799" s="72"/>
      <c r="P799" s="72"/>
      <c r="Q799" s="72"/>
      <c r="R799" s="72"/>
      <c r="S799" s="72"/>
      <c r="T799" s="72"/>
      <c r="U799" s="72"/>
      <c r="V799" s="72"/>
      <c r="W799" s="72"/>
      <c r="X799" s="72"/>
      <c r="Y799" s="72"/>
      <c r="Z799" s="72"/>
    </row>
    <row r="800" spans="1:26" ht="12.5">
      <c r="A800" s="243"/>
      <c r="B800" s="243"/>
      <c r="C800" s="243"/>
      <c r="D800" s="244"/>
      <c r="E800" s="243"/>
      <c r="F800" s="243"/>
      <c r="G800" s="243"/>
      <c r="H800" s="247"/>
      <c r="I800" s="247"/>
      <c r="J800" s="247"/>
      <c r="K800" s="72"/>
      <c r="L800" s="72"/>
      <c r="M800" s="72"/>
      <c r="N800" s="72"/>
      <c r="O800" s="72"/>
      <c r="P800" s="72"/>
      <c r="Q800" s="72"/>
      <c r="R800" s="72"/>
      <c r="S800" s="72"/>
      <c r="T800" s="72"/>
      <c r="U800" s="72"/>
      <c r="V800" s="72"/>
      <c r="W800" s="72"/>
      <c r="X800" s="72"/>
      <c r="Y800" s="72"/>
      <c r="Z800" s="72"/>
    </row>
    <row r="801" spans="1:26" ht="12.5">
      <c r="A801" s="243"/>
      <c r="B801" s="243"/>
      <c r="C801" s="243"/>
      <c r="D801" s="244"/>
      <c r="E801" s="243"/>
      <c r="F801" s="243"/>
      <c r="G801" s="243"/>
      <c r="H801" s="247"/>
      <c r="I801" s="247"/>
      <c r="J801" s="247"/>
      <c r="K801" s="72"/>
      <c r="L801" s="72"/>
      <c r="M801" s="72"/>
      <c r="N801" s="72"/>
      <c r="O801" s="72"/>
      <c r="P801" s="72"/>
      <c r="Q801" s="72"/>
      <c r="R801" s="72"/>
      <c r="S801" s="72"/>
      <c r="T801" s="72"/>
      <c r="U801" s="72"/>
      <c r="V801" s="72"/>
      <c r="W801" s="72"/>
      <c r="X801" s="72"/>
      <c r="Y801" s="72"/>
      <c r="Z801" s="72"/>
    </row>
    <row r="802" spans="1:26" ht="12.5">
      <c r="A802" s="243"/>
      <c r="B802" s="243"/>
      <c r="C802" s="243"/>
      <c r="D802" s="244"/>
      <c r="E802" s="243"/>
      <c r="F802" s="243"/>
      <c r="G802" s="243"/>
      <c r="H802" s="247"/>
      <c r="I802" s="247"/>
      <c r="J802" s="247"/>
      <c r="K802" s="72"/>
      <c r="L802" s="72"/>
      <c r="M802" s="72"/>
      <c r="N802" s="72"/>
      <c r="O802" s="72"/>
      <c r="P802" s="72"/>
      <c r="Q802" s="72"/>
      <c r="R802" s="72"/>
      <c r="S802" s="72"/>
      <c r="T802" s="72"/>
      <c r="U802" s="72"/>
      <c r="V802" s="72"/>
      <c r="W802" s="72"/>
      <c r="X802" s="72"/>
      <c r="Y802" s="72"/>
      <c r="Z802" s="72"/>
    </row>
    <row r="803" spans="1:26" ht="12.5">
      <c r="A803" s="243"/>
      <c r="B803" s="243"/>
      <c r="C803" s="243"/>
      <c r="D803" s="244"/>
      <c r="E803" s="243"/>
      <c r="F803" s="243"/>
      <c r="G803" s="243"/>
      <c r="H803" s="247"/>
      <c r="I803" s="247"/>
      <c r="J803" s="247"/>
      <c r="K803" s="72"/>
      <c r="L803" s="72"/>
      <c r="M803" s="72"/>
      <c r="N803" s="72"/>
      <c r="O803" s="72"/>
      <c r="P803" s="72"/>
      <c r="Q803" s="72"/>
      <c r="R803" s="72"/>
      <c r="S803" s="72"/>
      <c r="T803" s="72"/>
      <c r="U803" s="72"/>
      <c r="V803" s="72"/>
      <c r="W803" s="72"/>
      <c r="X803" s="72"/>
      <c r="Y803" s="72"/>
      <c r="Z803" s="72"/>
    </row>
    <row r="804" spans="1:26" ht="12.5">
      <c r="A804" s="243"/>
      <c r="B804" s="243"/>
      <c r="C804" s="243"/>
      <c r="D804" s="244"/>
      <c r="E804" s="243"/>
      <c r="F804" s="243"/>
      <c r="G804" s="243"/>
      <c r="H804" s="247"/>
      <c r="I804" s="247"/>
      <c r="J804" s="247"/>
      <c r="K804" s="72"/>
      <c r="L804" s="72"/>
      <c r="M804" s="72"/>
      <c r="N804" s="72"/>
      <c r="O804" s="72"/>
      <c r="P804" s="72"/>
      <c r="Q804" s="72"/>
      <c r="R804" s="72"/>
      <c r="S804" s="72"/>
      <c r="T804" s="72"/>
      <c r="U804" s="72"/>
      <c r="V804" s="72"/>
      <c r="W804" s="72"/>
      <c r="X804" s="72"/>
      <c r="Y804" s="72"/>
      <c r="Z804" s="72"/>
    </row>
    <row r="805" spans="1:26" ht="12.5">
      <c r="A805" s="243"/>
      <c r="B805" s="243"/>
      <c r="C805" s="243"/>
      <c r="D805" s="244"/>
      <c r="E805" s="243"/>
      <c r="F805" s="243"/>
      <c r="G805" s="243"/>
      <c r="H805" s="247"/>
      <c r="I805" s="247"/>
      <c r="J805" s="247"/>
      <c r="K805" s="72"/>
      <c r="L805" s="72"/>
      <c r="M805" s="72"/>
      <c r="N805" s="72"/>
      <c r="O805" s="72"/>
      <c r="P805" s="72"/>
      <c r="Q805" s="72"/>
      <c r="R805" s="72"/>
      <c r="S805" s="72"/>
      <c r="T805" s="72"/>
      <c r="U805" s="72"/>
      <c r="V805" s="72"/>
      <c r="W805" s="72"/>
      <c r="X805" s="72"/>
      <c r="Y805" s="72"/>
      <c r="Z805" s="72"/>
    </row>
    <row r="806" spans="1:26" ht="12.5">
      <c r="A806" s="243"/>
      <c r="B806" s="243"/>
      <c r="C806" s="243"/>
      <c r="D806" s="244"/>
      <c r="E806" s="243"/>
      <c r="F806" s="243"/>
      <c r="G806" s="243"/>
      <c r="H806" s="247"/>
      <c r="I806" s="247"/>
      <c r="J806" s="247"/>
      <c r="K806" s="72"/>
      <c r="L806" s="72"/>
      <c r="M806" s="72"/>
      <c r="N806" s="72"/>
      <c r="O806" s="72"/>
      <c r="P806" s="72"/>
      <c r="Q806" s="72"/>
      <c r="R806" s="72"/>
      <c r="S806" s="72"/>
      <c r="T806" s="72"/>
      <c r="U806" s="72"/>
      <c r="V806" s="72"/>
      <c r="W806" s="72"/>
      <c r="X806" s="72"/>
      <c r="Y806" s="72"/>
      <c r="Z806" s="72"/>
    </row>
    <row r="807" spans="1:26" ht="12.5">
      <c r="A807" s="243"/>
      <c r="B807" s="243"/>
      <c r="C807" s="243"/>
      <c r="D807" s="244"/>
      <c r="E807" s="243"/>
      <c r="F807" s="243"/>
      <c r="G807" s="243"/>
      <c r="H807" s="247"/>
      <c r="I807" s="247"/>
      <c r="J807" s="247"/>
      <c r="K807" s="72"/>
      <c r="L807" s="72"/>
      <c r="M807" s="72"/>
      <c r="N807" s="72"/>
      <c r="O807" s="72"/>
      <c r="P807" s="72"/>
      <c r="Q807" s="72"/>
      <c r="R807" s="72"/>
      <c r="S807" s="72"/>
      <c r="T807" s="72"/>
      <c r="U807" s="72"/>
      <c r="V807" s="72"/>
      <c r="W807" s="72"/>
      <c r="X807" s="72"/>
      <c r="Y807" s="72"/>
      <c r="Z807" s="72"/>
    </row>
    <row r="808" spans="1:26" ht="12.5">
      <c r="A808" s="243"/>
      <c r="B808" s="243"/>
      <c r="C808" s="243"/>
      <c r="D808" s="244"/>
      <c r="E808" s="243"/>
      <c r="F808" s="243"/>
      <c r="G808" s="243"/>
      <c r="H808" s="247"/>
      <c r="I808" s="247"/>
      <c r="J808" s="247"/>
      <c r="K808" s="72"/>
      <c r="L808" s="72"/>
      <c r="M808" s="72"/>
      <c r="N808" s="72"/>
      <c r="O808" s="72"/>
      <c r="P808" s="72"/>
      <c r="Q808" s="72"/>
      <c r="R808" s="72"/>
      <c r="S808" s="72"/>
      <c r="T808" s="72"/>
      <c r="U808" s="72"/>
      <c r="V808" s="72"/>
      <c r="W808" s="72"/>
      <c r="X808" s="72"/>
      <c r="Y808" s="72"/>
      <c r="Z808" s="72"/>
    </row>
    <row r="809" spans="1:26" ht="12.5">
      <c r="A809" s="243"/>
      <c r="B809" s="243"/>
      <c r="C809" s="243"/>
      <c r="D809" s="244"/>
      <c r="E809" s="243"/>
      <c r="F809" s="243"/>
      <c r="G809" s="243"/>
      <c r="H809" s="247"/>
      <c r="I809" s="247"/>
      <c r="J809" s="247"/>
      <c r="K809" s="72"/>
      <c r="L809" s="72"/>
      <c r="M809" s="72"/>
      <c r="N809" s="72"/>
      <c r="O809" s="72"/>
      <c r="P809" s="72"/>
      <c r="Q809" s="72"/>
      <c r="R809" s="72"/>
      <c r="S809" s="72"/>
      <c r="T809" s="72"/>
      <c r="U809" s="72"/>
      <c r="V809" s="72"/>
      <c r="W809" s="72"/>
      <c r="X809" s="72"/>
      <c r="Y809" s="72"/>
      <c r="Z809" s="72"/>
    </row>
    <row r="810" spans="1:26" ht="12.5">
      <c r="A810" s="243"/>
      <c r="B810" s="243"/>
      <c r="C810" s="243"/>
      <c r="D810" s="244"/>
      <c r="E810" s="243"/>
      <c r="F810" s="243"/>
      <c r="G810" s="243"/>
      <c r="H810" s="247"/>
      <c r="I810" s="247"/>
      <c r="J810" s="247"/>
      <c r="K810" s="72"/>
      <c r="L810" s="72"/>
      <c r="M810" s="72"/>
      <c r="N810" s="72"/>
      <c r="O810" s="72"/>
      <c r="P810" s="72"/>
      <c r="Q810" s="72"/>
      <c r="R810" s="72"/>
      <c r="S810" s="72"/>
      <c r="T810" s="72"/>
      <c r="U810" s="72"/>
      <c r="V810" s="72"/>
      <c r="W810" s="72"/>
      <c r="X810" s="72"/>
      <c r="Y810" s="72"/>
      <c r="Z810" s="72"/>
    </row>
    <row r="811" spans="1:26" ht="12.5">
      <c r="A811" s="243"/>
      <c r="B811" s="243"/>
      <c r="C811" s="243"/>
      <c r="D811" s="244"/>
      <c r="E811" s="243"/>
      <c r="F811" s="243"/>
      <c r="G811" s="243"/>
      <c r="H811" s="247"/>
      <c r="I811" s="247"/>
      <c r="J811" s="247"/>
      <c r="K811" s="72"/>
      <c r="L811" s="72"/>
      <c r="M811" s="72"/>
      <c r="N811" s="72"/>
      <c r="O811" s="72"/>
      <c r="P811" s="72"/>
      <c r="Q811" s="72"/>
      <c r="R811" s="72"/>
      <c r="S811" s="72"/>
      <c r="T811" s="72"/>
      <c r="U811" s="72"/>
      <c r="V811" s="72"/>
      <c r="W811" s="72"/>
      <c r="X811" s="72"/>
      <c r="Y811" s="72"/>
      <c r="Z811" s="72"/>
    </row>
    <row r="812" spans="1:26" ht="12.5">
      <c r="A812" s="243"/>
      <c r="B812" s="243"/>
      <c r="C812" s="243"/>
      <c r="D812" s="244"/>
      <c r="E812" s="243"/>
      <c r="F812" s="243"/>
      <c r="G812" s="243"/>
      <c r="H812" s="247"/>
      <c r="I812" s="247"/>
      <c r="J812" s="247"/>
      <c r="K812" s="72"/>
      <c r="L812" s="72"/>
      <c r="M812" s="72"/>
      <c r="N812" s="72"/>
      <c r="O812" s="72"/>
      <c r="P812" s="72"/>
      <c r="Q812" s="72"/>
      <c r="R812" s="72"/>
      <c r="S812" s="72"/>
      <c r="T812" s="72"/>
      <c r="U812" s="72"/>
      <c r="V812" s="72"/>
      <c r="W812" s="72"/>
      <c r="X812" s="72"/>
      <c r="Y812" s="72"/>
      <c r="Z812" s="72"/>
    </row>
    <row r="813" spans="1:26" ht="12.5">
      <c r="A813" s="243"/>
      <c r="B813" s="243"/>
      <c r="C813" s="243"/>
      <c r="D813" s="244"/>
      <c r="E813" s="243"/>
      <c r="F813" s="243"/>
      <c r="G813" s="243"/>
      <c r="H813" s="247"/>
      <c r="I813" s="247"/>
      <c r="J813" s="247"/>
      <c r="K813" s="72"/>
      <c r="L813" s="72"/>
      <c r="M813" s="72"/>
      <c r="N813" s="72"/>
      <c r="O813" s="72"/>
      <c r="P813" s="72"/>
      <c r="Q813" s="72"/>
      <c r="R813" s="72"/>
      <c r="S813" s="72"/>
      <c r="T813" s="72"/>
      <c r="U813" s="72"/>
      <c r="V813" s="72"/>
      <c r="W813" s="72"/>
      <c r="X813" s="72"/>
      <c r="Y813" s="72"/>
      <c r="Z813" s="72"/>
    </row>
    <row r="814" spans="1:26" ht="12.5">
      <c r="A814" s="243"/>
      <c r="B814" s="243"/>
      <c r="C814" s="243"/>
      <c r="D814" s="244"/>
      <c r="E814" s="243"/>
      <c r="F814" s="243"/>
      <c r="G814" s="243"/>
      <c r="H814" s="247"/>
      <c r="I814" s="247"/>
      <c r="J814" s="247"/>
      <c r="K814" s="72"/>
      <c r="L814" s="72"/>
      <c r="M814" s="72"/>
      <c r="N814" s="72"/>
      <c r="O814" s="72"/>
      <c r="P814" s="72"/>
      <c r="Q814" s="72"/>
      <c r="R814" s="72"/>
      <c r="S814" s="72"/>
      <c r="T814" s="72"/>
      <c r="U814" s="72"/>
      <c r="V814" s="72"/>
      <c r="W814" s="72"/>
      <c r="X814" s="72"/>
      <c r="Y814" s="72"/>
      <c r="Z814" s="72"/>
    </row>
    <row r="815" spans="1:26" ht="12.5">
      <c r="A815" s="243"/>
      <c r="B815" s="243"/>
      <c r="C815" s="243"/>
      <c r="D815" s="244"/>
      <c r="E815" s="243"/>
      <c r="F815" s="243"/>
      <c r="G815" s="243"/>
      <c r="H815" s="247"/>
      <c r="I815" s="247"/>
      <c r="J815" s="247"/>
      <c r="K815" s="72"/>
      <c r="L815" s="72"/>
      <c r="M815" s="72"/>
      <c r="N815" s="72"/>
      <c r="O815" s="72"/>
      <c r="P815" s="72"/>
      <c r="Q815" s="72"/>
      <c r="R815" s="72"/>
      <c r="S815" s="72"/>
      <c r="T815" s="72"/>
      <c r="U815" s="72"/>
      <c r="V815" s="72"/>
      <c r="W815" s="72"/>
      <c r="X815" s="72"/>
      <c r="Y815" s="72"/>
      <c r="Z815" s="72"/>
    </row>
    <row r="816" spans="1:26" ht="12.5">
      <c r="A816" s="243"/>
      <c r="B816" s="243"/>
      <c r="C816" s="243"/>
      <c r="D816" s="244"/>
      <c r="E816" s="243"/>
      <c r="F816" s="243"/>
      <c r="G816" s="243"/>
      <c r="H816" s="247"/>
      <c r="I816" s="247"/>
      <c r="J816" s="247"/>
      <c r="K816" s="72"/>
      <c r="L816" s="72"/>
      <c r="M816" s="72"/>
      <c r="N816" s="72"/>
      <c r="O816" s="72"/>
      <c r="P816" s="72"/>
      <c r="Q816" s="72"/>
      <c r="R816" s="72"/>
      <c r="S816" s="72"/>
      <c r="T816" s="72"/>
      <c r="U816" s="72"/>
      <c r="V816" s="72"/>
      <c r="W816" s="72"/>
      <c r="X816" s="72"/>
      <c r="Y816" s="72"/>
      <c r="Z816" s="72"/>
    </row>
    <row r="817" spans="1:26" ht="12.5">
      <c r="A817" s="243"/>
      <c r="B817" s="243"/>
      <c r="C817" s="243"/>
      <c r="D817" s="244"/>
      <c r="E817" s="243"/>
      <c r="F817" s="243"/>
      <c r="G817" s="243"/>
      <c r="H817" s="247"/>
      <c r="I817" s="247"/>
      <c r="J817" s="247"/>
      <c r="K817" s="72"/>
      <c r="L817" s="72"/>
      <c r="M817" s="72"/>
      <c r="N817" s="72"/>
      <c r="O817" s="72"/>
      <c r="P817" s="72"/>
      <c r="Q817" s="72"/>
      <c r="R817" s="72"/>
      <c r="S817" s="72"/>
      <c r="T817" s="72"/>
      <c r="U817" s="72"/>
      <c r="V817" s="72"/>
      <c r="W817" s="72"/>
      <c r="X817" s="72"/>
      <c r="Y817" s="72"/>
      <c r="Z817" s="72"/>
    </row>
    <row r="818" spans="1:26" ht="12.5">
      <c r="A818" s="243"/>
      <c r="B818" s="243"/>
      <c r="C818" s="243"/>
      <c r="D818" s="244"/>
      <c r="E818" s="243"/>
      <c r="F818" s="243"/>
      <c r="G818" s="243"/>
      <c r="H818" s="247"/>
      <c r="I818" s="247"/>
      <c r="J818" s="247"/>
      <c r="K818" s="72"/>
      <c r="L818" s="72"/>
      <c r="M818" s="72"/>
      <c r="N818" s="72"/>
      <c r="O818" s="72"/>
      <c r="P818" s="72"/>
      <c r="Q818" s="72"/>
      <c r="R818" s="72"/>
      <c r="S818" s="72"/>
      <c r="T818" s="72"/>
      <c r="U818" s="72"/>
      <c r="V818" s="72"/>
      <c r="W818" s="72"/>
      <c r="X818" s="72"/>
      <c r="Y818" s="72"/>
      <c r="Z818" s="72"/>
    </row>
    <row r="819" spans="1:26" ht="12.5">
      <c r="A819" s="243"/>
      <c r="B819" s="243"/>
      <c r="C819" s="243"/>
      <c r="D819" s="244"/>
      <c r="E819" s="243"/>
      <c r="F819" s="243"/>
      <c r="G819" s="243"/>
      <c r="H819" s="247"/>
      <c r="I819" s="247"/>
      <c r="J819" s="247"/>
      <c r="K819" s="72"/>
      <c r="L819" s="72"/>
      <c r="M819" s="72"/>
      <c r="N819" s="72"/>
      <c r="O819" s="72"/>
      <c r="P819" s="72"/>
      <c r="Q819" s="72"/>
      <c r="R819" s="72"/>
      <c r="S819" s="72"/>
      <c r="T819" s="72"/>
      <c r="U819" s="72"/>
      <c r="V819" s="72"/>
      <c r="W819" s="72"/>
      <c r="X819" s="72"/>
      <c r="Y819" s="72"/>
      <c r="Z819" s="72"/>
    </row>
    <row r="820" spans="1:26" ht="12.5">
      <c r="A820" s="243"/>
      <c r="B820" s="243"/>
      <c r="C820" s="243"/>
      <c r="D820" s="244"/>
      <c r="E820" s="243"/>
      <c r="F820" s="243"/>
      <c r="G820" s="243"/>
      <c r="H820" s="247"/>
      <c r="I820" s="247"/>
      <c r="J820" s="247"/>
      <c r="K820" s="72"/>
      <c r="L820" s="72"/>
      <c r="M820" s="72"/>
      <c r="N820" s="72"/>
      <c r="O820" s="72"/>
      <c r="P820" s="72"/>
      <c r="Q820" s="72"/>
      <c r="R820" s="72"/>
      <c r="S820" s="72"/>
      <c r="T820" s="72"/>
      <c r="U820" s="72"/>
      <c r="V820" s="72"/>
      <c r="W820" s="72"/>
      <c r="X820" s="72"/>
      <c r="Y820" s="72"/>
      <c r="Z820" s="72"/>
    </row>
    <row r="821" spans="1:26" ht="12.5">
      <c r="A821" s="243"/>
      <c r="B821" s="243"/>
      <c r="C821" s="243"/>
      <c r="D821" s="244"/>
      <c r="E821" s="243"/>
      <c r="F821" s="243"/>
      <c r="G821" s="243"/>
      <c r="H821" s="247"/>
      <c r="I821" s="247"/>
      <c r="J821" s="247"/>
      <c r="K821" s="72"/>
      <c r="L821" s="72"/>
      <c r="M821" s="72"/>
      <c r="N821" s="72"/>
      <c r="O821" s="72"/>
      <c r="P821" s="72"/>
      <c r="Q821" s="72"/>
      <c r="R821" s="72"/>
      <c r="S821" s="72"/>
      <c r="T821" s="72"/>
      <c r="U821" s="72"/>
      <c r="V821" s="72"/>
      <c r="W821" s="72"/>
      <c r="X821" s="72"/>
      <c r="Y821" s="72"/>
      <c r="Z821" s="72"/>
    </row>
    <row r="822" spans="1:26" ht="12.5">
      <c r="A822" s="243"/>
      <c r="B822" s="243"/>
      <c r="C822" s="243"/>
      <c r="D822" s="244"/>
      <c r="E822" s="243"/>
      <c r="F822" s="243"/>
      <c r="G822" s="243"/>
      <c r="H822" s="247"/>
      <c r="I822" s="247"/>
      <c r="J822" s="247"/>
      <c r="K822" s="72"/>
      <c r="L822" s="72"/>
      <c r="M822" s="72"/>
      <c r="N822" s="72"/>
      <c r="O822" s="72"/>
      <c r="P822" s="72"/>
      <c r="Q822" s="72"/>
      <c r="R822" s="72"/>
      <c r="S822" s="72"/>
      <c r="T822" s="72"/>
      <c r="U822" s="72"/>
      <c r="V822" s="72"/>
      <c r="W822" s="72"/>
      <c r="X822" s="72"/>
      <c r="Y822" s="72"/>
      <c r="Z822" s="72"/>
    </row>
    <row r="823" spans="1:26" ht="12.5">
      <c r="A823" s="243"/>
      <c r="B823" s="243"/>
      <c r="C823" s="243"/>
      <c r="D823" s="244"/>
      <c r="E823" s="243"/>
      <c r="F823" s="243"/>
      <c r="G823" s="243"/>
      <c r="H823" s="247"/>
      <c r="I823" s="247"/>
      <c r="J823" s="247"/>
      <c r="K823" s="72"/>
      <c r="L823" s="72"/>
      <c r="M823" s="72"/>
      <c r="N823" s="72"/>
      <c r="O823" s="72"/>
      <c r="P823" s="72"/>
      <c r="Q823" s="72"/>
      <c r="R823" s="72"/>
      <c r="S823" s="72"/>
      <c r="T823" s="72"/>
      <c r="U823" s="72"/>
      <c r="V823" s="72"/>
      <c r="W823" s="72"/>
      <c r="X823" s="72"/>
      <c r="Y823" s="72"/>
      <c r="Z823" s="72"/>
    </row>
    <row r="824" spans="1:26" ht="12.5">
      <c r="A824" s="243"/>
      <c r="B824" s="243"/>
      <c r="C824" s="243"/>
      <c r="D824" s="244"/>
      <c r="E824" s="243"/>
      <c r="F824" s="243"/>
      <c r="G824" s="243"/>
      <c r="H824" s="247"/>
      <c r="I824" s="247"/>
      <c r="J824" s="247"/>
      <c r="K824" s="72"/>
      <c r="L824" s="72"/>
      <c r="M824" s="72"/>
      <c r="N824" s="72"/>
      <c r="O824" s="72"/>
      <c r="P824" s="72"/>
      <c r="Q824" s="72"/>
      <c r="R824" s="72"/>
      <c r="S824" s="72"/>
      <c r="T824" s="72"/>
      <c r="U824" s="72"/>
      <c r="V824" s="72"/>
      <c r="W824" s="72"/>
      <c r="X824" s="72"/>
      <c r="Y824" s="72"/>
      <c r="Z824" s="72"/>
    </row>
    <row r="825" spans="1:26" ht="12.5">
      <c r="A825" s="243"/>
      <c r="B825" s="243"/>
      <c r="C825" s="243"/>
      <c r="D825" s="244"/>
      <c r="E825" s="243"/>
      <c r="F825" s="243"/>
      <c r="G825" s="243"/>
      <c r="H825" s="247"/>
      <c r="I825" s="247"/>
      <c r="J825" s="247"/>
      <c r="K825" s="72"/>
      <c r="L825" s="72"/>
      <c r="M825" s="72"/>
      <c r="N825" s="72"/>
      <c r="O825" s="72"/>
      <c r="P825" s="72"/>
      <c r="Q825" s="72"/>
      <c r="R825" s="72"/>
      <c r="S825" s="72"/>
      <c r="T825" s="72"/>
      <c r="U825" s="72"/>
      <c r="V825" s="72"/>
      <c r="W825" s="72"/>
      <c r="X825" s="72"/>
      <c r="Y825" s="72"/>
      <c r="Z825" s="72"/>
    </row>
    <row r="826" spans="1:26" ht="12.5">
      <c r="A826" s="243"/>
      <c r="B826" s="243"/>
      <c r="C826" s="243"/>
      <c r="D826" s="244"/>
      <c r="E826" s="243"/>
      <c r="F826" s="243"/>
      <c r="G826" s="243"/>
      <c r="H826" s="247"/>
      <c r="I826" s="247"/>
      <c r="J826" s="247"/>
      <c r="K826" s="72"/>
      <c r="L826" s="72"/>
      <c r="M826" s="72"/>
      <c r="N826" s="72"/>
      <c r="O826" s="72"/>
      <c r="P826" s="72"/>
      <c r="Q826" s="72"/>
      <c r="R826" s="72"/>
      <c r="S826" s="72"/>
      <c r="T826" s="72"/>
      <c r="U826" s="72"/>
      <c r="V826" s="72"/>
      <c r="W826" s="72"/>
      <c r="X826" s="72"/>
      <c r="Y826" s="72"/>
      <c r="Z826" s="72"/>
    </row>
    <row r="827" spans="1:26" ht="12.5">
      <c r="A827" s="243"/>
      <c r="B827" s="243"/>
      <c r="C827" s="243"/>
      <c r="D827" s="244"/>
      <c r="E827" s="243"/>
      <c r="F827" s="243"/>
      <c r="G827" s="243"/>
      <c r="H827" s="247"/>
      <c r="I827" s="247"/>
      <c r="J827" s="247"/>
      <c r="K827" s="72"/>
      <c r="L827" s="72"/>
      <c r="M827" s="72"/>
      <c r="N827" s="72"/>
      <c r="O827" s="72"/>
      <c r="P827" s="72"/>
      <c r="Q827" s="72"/>
      <c r="R827" s="72"/>
      <c r="S827" s="72"/>
      <c r="T827" s="72"/>
      <c r="U827" s="72"/>
      <c r="V827" s="72"/>
      <c r="W827" s="72"/>
      <c r="X827" s="72"/>
      <c r="Y827" s="72"/>
      <c r="Z827" s="72"/>
    </row>
    <row r="828" spans="1:26" ht="12.5">
      <c r="A828" s="243"/>
      <c r="B828" s="243"/>
      <c r="C828" s="243"/>
      <c r="D828" s="244"/>
      <c r="E828" s="243"/>
      <c r="F828" s="243"/>
      <c r="G828" s="243"/>
      <c r="H828" s="247"/>
      <c r="I828" s="247"/>
      <c r="J828" s="247"/>
      <c r="K828" s="72"/>
      <c r="L828" s="72"/>
      <c r="M828" s="72"/>
      <c r="N828" s="72"/>
      <c r="O828" s="72"/>
      <c r="P828" s="72"/>
      <c r="Q828" s="72"/>
      <c r="R828" s="72"/>
      <c r="S828" s="72"/>
      <c r="T828" s="72"/>
      <c r="U828" s="72"/>
      <c r="V828" s="72"/>
      <c r="W828" s="72"/>
      <c r="X828" s="72"/>
      <c r="Y828" s="72"/>
      <c r="Z828" s="72"/>
    </row>
    <row r="829" spans="1:26" ht="12.5">
      <c r="A829" s="243"/>
      <c r="B829" s="243"/>
      <c r="C829" s="243"/>
      <c r="D829" s="244"/>
      <c r="E829" s="243"/>
      <c r="F829" s="243"/>
      <c r="G829" s="243"/>
      <c r="H829" s="247"/>
      <c r="I829" s="247"/>
      <c r="J829" s="247"/>
      <c r="K829" s="72"/>
      <c r="L829" s="72"/>
      <c r="M829" s="72"/>
      <c r="N829" s="72"/>
      <c r="O829" s="72"/>
      <c r="P829" s="72"/>
      <c r="Q829" s="72"/>
      <c r="R829" s="72"/>
      <c r="S829" s="72"/>
      <c r="T829" s="72"/>
      <c r="U829" s="72"/>
      <c r="V829" s="72"/>
      <c r="W829" s="72"/>
      <c r="X829" s="72"/>
      <c r="Y829" s="72"/>
      <c r="Z829" s="72"/>
    </row>
    <row r="830" spans="1:26" ht="12.5">
      <c r="A830" s="243"/>
      <c r="B830" s="243"/>
      <c r="C830" s="243"/>
      <c r="D830" s="244"/>
      <c r="E830" s="243"/>
      <c r="F830" s="243"/>
      <c r="G830" s="243"/>
      <c r="H830" s="247"/>
      <c r="I830" s="247"/>
      <c r="J830" s="247"/>
      <c r="K830" s="72"/>
      <c r="L830" s="72"/>
      <c r="M830" s="72"/>
      <c r="N830" s="72"/>
      <c r="O830" s="72"/>
      <c r="P830" s="72"/>
      <c r="Q830" s="72"/>
      <c r="R830" s="72"/>
      <c r="S830" s="72"/>
      <c r="T830" s="72"/>
      <c r="U830" s="72"/>
      <c r="V830" s="72"/>
      <c r="W830" s="72"/>
      <c r="X830" s="72"/>
      <c r="Y830" s="72"/>
      <c r="Z830" s="72"/>
    </row>
    <row r="831" spans="1:26" ht="12.5">
      <c r="A831" s="243"/>
      <c r="B831" s="243"/>
      <c r="C831" s="243"/>
      <c r="D831" s="244"/>
      <c r="E831" s="243"/>
      <c r="F831" s="243"/>
      <c r="G831" s="243"/>
      <c r="H831" s="247"/>
      <c r="I831" s="247"/>
      <c r="J831" s="247"/>
      <c r="K831" s="72"/>
      <c r="L831" s="72"/>
      <c r="M831" s="72"/>
      <c r="N831" s="72"/>
      <c r="O831" s="72"/>
      <c r="P831" s="72"/>
      <c r="Q831" s="72"/>
      <c r="R831" s="72"/>
      <c r="S831" s="72"/>
      <c r="T831" s="72"/>
      <c r="U831" s="72"/>
      <c r="V831" s="72"/>
      <c r="W831" s="72"/>
      <c r="X831" s="72"/>
      <c r="Y831" s="72"/>
      <c r="Z831" s="72"/>
    </row>
    <row r="832" spans="1:26" ht="12.5">
      <c r="A832" s="243"/>
      <c r="B832" s="243"/>
      <c r="C832" s="243"/>
      <c r="D832" s="244"/>
      <c r="E832" s="243"/>
      <c r="F832" s="243"/>
      <c r="G832" s="243"/>
      <c r="H832" s="247"/>
      <c r="I832" s="247"/>
      <c r="J832" s="247"/>
      <c r="K832" s="72"/>
      <c r="L832" s="72"/>
      <c r="M832" s="72"/>
      <c r="N832" s="72"/>
      <c r="O832" s="72"/>
      <c r="P832" s="72"/>
      <c r="Q832" s="72"/>
      <c r="R832" s="72"/>
      <c r="S832" s="72"/>
      <c r="T832" s="72"/>
      <c r="U832" s="72"/>
      <c r="V832" s="72"/>
      <c r="W832" s="72"/>
      <c r="X832" s="72"/>
      <c r="Y832" s="72"/>
      <c r="Z832" s="72"/>
    </row>
    <row r="833" spans="1:26" ht="12.5">
      <c r="A833" s="243"/>
      <c r="B833" s="243"/>
      <c r="C833" s="243"/>
      <c r="D833" s="244"/>
      <c r="E833" s="243"/>
      <c r="F833" s="243"/>
      <c r="G833" s="243"/>
      <c r="H833" s="247"/>
      <c r="I833" s="247"/>
      <c r="J833" s="247"/>
      <c r="K833" s="72"/>
      <c r="L833" s="72"/>
      <c r="M833" s="72"/>
      <c r="N833" s="72"/>
      <c r="O833" s="72"/>
      <c r="P833" s="72"/>
      <c r="Q833" s="72"/>
      <c r="R833" s="72"/>
      <c r="S833" s="72"/>
      <c r="T833" s="72"/>
      <c r="U833" s="72"/>
      <c r="V833" s="72"/>
      <c r="W833" s="72"/>
      <c r="X833" s="72"/>
      <c r="Y833" s="72"/>
      <c r="Z833" s="72"/>
    </row>
    <row r="834" spans="1:26" ht="12.5">
      <c r="A834" s="243"/>
      <c r="B834" s="243"/>
      <c r="C834" s="243"/>
      <c r="D834" s="244"/>
      <c r="E834" s="243"/>
      <c r="F834" s="243"/>
      <c r="G834" s="243"/>
      <c r="H834" s="247"/>
      <c r="I834" s="247"/>
      <c r="J834" s="247"/>
      <c r="K834" s="72"/>
      <c r="L834" s="72"/>
      <c r="M834" s="72"/>
      <c r="N834" s="72"/>
      <c r="O834" s="72"/>
      <c r="P834" s="72"/>
      <c r="Q834" s="72"/>
      <c r="R834" s="72"/>
      <c r="S834" s="72"/>
      <c r="T834" s="72"/>
      <c r="U834" s="72"/>
      <c r="V834" s="72"/>
      <c r="W834" s="72"/>
      <c r="X834" s="72"/>
      <c r="Y834" s="72"/>
      <c r="Z834" s="72"/>
    </row>
    <row r="835" spans="1:26" ht="12.5">
      <c r="A835" s="243"/>
      <c r="B835" s="243"/>
      <c r="C835" s="243"/>
      <c r="D835" s="244"/>
      <c r="E835" s="243"/>
      <c r="F835" s="243"/>
      <c r="G835" s="243"/>
      <c r="H835" s="247"/>
      <c r="I835" s="247"/>
      <c r="J835" s="247"/>
      <c r="K835" s="72"/>
      <c r="L835" s="72"/>
      <c r="M835" s="72"/>
      <c r="N835" s="72"/>
      <c r="O835" s="72"/>
      <c r="P835" s="72"/>
      <c r="Q835" s="72"/>
      <c r="R835" s="72"/>
      <c r="S835" s="72"/>
      <c r="T835" s="72"/>
      <c r="U835" s="72"/>
      <c r="V835" s="72"/>
      <c r="W835" s="72"/>
      <c r="X835" s="72"/>
      <c r="Y835" s="72"/>
      <c r="Z835" s="72"/>
    </row>
    <row r="836" spans="1:26" ht="12.5">
      <c r="A836" s="243"/>
      <c r="B836" s="243"/>
      <c r="C836" s="243"/>
      <c r="D836" s="244"/>
      <c r="E836" s="243"/>
      <c r="F836" s="243"/>
      <c r="G836" s="243"/>
      <c r="H836" s="247"/>
      <c r="I836" s="247"/>
      <c r="J836" s="247"/>
      <c r="K836" s="72"/>
      <c r="L836" s="72"/>
      <c r="M836" s="72"/>
      <c r="N836" s="72"/>
      <c r="O836" s="72"/>
      <c r="P836" s="72"/>
      <c r="Q836" s="72"/>
      <c r="R836" s="72"/>
      <c r="S836" s="72"/>
      <c r="T836" s="72"/>
      <c r="U836" s="72"/>
      <c r="V836" s="72"/>
      <c r="W836" s="72"/>
      <c r="X836" s="72"/>
      <c r="Y836" s="72"/>
      <c r="Z836" s="72"/>
    </row>
    <row r="837" spans="1:26" ht="12.5">
      <c r="A837" s="243"/>
      <c r="B837" s="243"/>
      <c r="C837" s="243"/>
      <c r="D837" s="244"/>
      <c r="E837" s="243"/>
      <c r="F837" s="243"/>
      <c r="G837" s="243"/>
      <c r="H837" s="247"/>
      <c r="I837" s="247"/>
      <c r="J837" s="247"/>
      <c r="K837" s="72"/>
      <c r="L837" s="72"/>
      <c r="M837" s="72"/>
      <c r="N837" s="72"/>
      <c r="O837" s="72"/>
      <c r="P837" s="72"/>
      <c r="Q837" s="72"/>
      <c r="R837" s="72"/>
      <c r="S837" s="72"/>
      <c r="T837" s="72"/>
      <c r="U837" s="72"/>
      <c r="V837" s="72"/>
      <c r="W837" s="72"/>
      <c r="X837" s="72"/>
      <c r="Y837" s="72"/>
      <c r="Z837" s="72"/>
    </row>
    <row r="838" spans="1:26" ht="12.5">
      <c r="A838" s="243"/>
      <c r="B838" s="243"/>
      <c r="C838" s="243"/>
      <c r="D838" s="244"/>
      <c r="E838" s="243"/>
      <c r="F838" s="243"/>
      <c r="G838" s="243"/>
      <c r="H838" s="247"/>
      <c r="I838" s="247"/>
      <c r="J838" s="247"/>
      <c r="K838" s="72"/>
      <c r="L838" s="72"/>
      <c r="M838" s="72"/>
      <c r="N838" s="72"/>
      <c r="O838" s="72"/>
      <c r="P838" s="72"/>
      <c r="Q838" s="72"/>
      <c r="R838" s="72"/>
      <c r="S838" s="72"/>
      <c r="T838" s="72"/>
      <c r="U838" s="72"/>
      <c r="V838" s="72"/>
      <c r="W838" s="72"/>
      <c r="X838" s="72"/>
      <c r="Y838" s="72"/>
      <c r="Z838" s="72"/>
    </row>
    <row r="839" spans="1:26" ht="12.5">
      <c r="A839" s="243"/>
      <c r="B839" s="243"/>
      <c r="C839" s="243"/>
      <c r="D839" s="244"/>
      <c r="E839" s="243"/>
      <c r="F839" s="243"/>
      <c r="G839" s="243"/>
      <c r="H839" s="247"/>
      <c r="I839" s="247"/>
      <c r="J839" s="247"/>
      <c r="K839" s="72"/>
      <c r="L839" s="72"/>
      <c r="M839" s="72"/>
      <c r="N839" s="72"/>
      <c r="O839" s="72"/>
      <c r="P839" s="72"/>
      <c r="Q839" s="72"/>
      <c r="R839" s="72"/>
      <c r="S839" s="72"/>
      <c r="T839" s="72"/>
      <c r="U839" s="72"/>
      <c r="V839" s="72"/>
      <c r="W839" s="72"/>
      <c r="X839" s="72"/>
      <c r="Y839" s="72"/>
      <c r="Z839" s="72"/>
    </row>
    <row r="840" spans="1:26" ht="12.5">
      <c r="A840" s="243"/>
      <c r="B840" s="243"/>
      <c r="C840" s="243"/>
      <c r="D840" s="244"/>
      <c r="E840" s="243"/>
      <c r="F840" s="243"/>
      <c r="G840" s="243"/>
      <c r="H840" s="247"/>
      <c r="I840" s="247"/>
      <c r="J840" s="247"/>
      <c r="K840" s="72"/>
      <c r="L840" s="72"/>
      <c r="M840" s="72"/>
      <c r="N840" s="72"/>
      <c r="O840" s="72"/>
      <c r="P840" s="72"/>
      <c r="Q840" s="72"/>
      <c r="R840" s="72"/>
      <c r="S840" s="72"/>
      <c r="T840" s="72"/>
      <c r="U840" s="72"/>
      <c r="V840" s="72"/>
      <c r="W840" s="72"/>
      <c r="X840" s="72"/>
      <c r="Y840" s="72"/>
      <c r="Z840" s="72"/>
    </row>
    <row r="841" spans="1:26" ht="12.5">
      <c r="A841" s="243"/>
      <c r="B841" s="243"/>
      <c r="C841" s="243"/>
      <c r="D841" s="244"/>
      <c r="E841" s="243"/>
      <c r="F841" s="243"/>
      <c r="G841" s="243"/>
      <c r="H841" s="247"/>
      <c r="I841" s="247"/>
      <c r="J841" s="247"/>
      <c r="K841" s="72"/>
      <c r="L841" s="72"/>
      <c r="M841" s="72"/>
      <c r="N841" s="72"/>
      <c r="O841" s="72"/>
      <c r="P841" s="72"/>
      <c r="Q841" s="72"/>
      <c r="R841" s="72"/>
      <c r="S841" s="72"/>
      <c r="T841" s="72"/>
      <c r="U841" s="72"/>
      <c r="V841" s="72"/>
      <c r="W841" s="72"/>
      <c r="X841" s="72"/>
      <c r="Y841" s="72"/>
      <c r="Z841" s="72"/>
    </row>
    <row r="842" spans="1:26" ht="12.5">
      <c r="A842" s="243"/>
      <c r="B842" s="243"/>
      <c r="C842" s="243"/>
      <c r="D842" s="244"/>
      <c r="E842" s="243"/>
      <c r="F842" s="243"/>
      <c r="G842" s="243"/>
      <c r="H842" s="247"/>
      <c r="I842" s="247"/>
      <c r="J842" s="247"/>
      <c r="K842" s="72"/>
      <c r="L842" s="72"/>
      <c r="M842" s="72"/>
      <c r="N842" s="72"/>
      <c r="O842" s="72"/>
      <c r="P842" s="72"/>
      <c r="Q842" s="72"/>
      <c r="R842" s="72"/>
      <c r="S842" s="72"/>
      <c r="T842" s="72"/>
      <c r="U842" s="72"/>
      <c r="V842" s="72"/>
      <c r="W842" s="72"/>
      <c r="X842" s="72"/>
      <c r="Y842" s="72"/>
      <c r="Z842" s="72"/>
    </row>
    <row r="843" spans="1:26" ht="12.5">
      <c r="A843" s="243"/>
      <c r="B843" s="243"/>
      <c r="C843" s="243"/>
      <c r="D843" s="244"/>
      <c r="E843" s="243"/>
      <c r="F843" s="243"/>
      <c r="G843" s="243"/>
      <c r="H843" s="247"/>
      <c r="I843" s="247"/>
      <c r="J843" s="247"/>
      <c r="K843" s="72"/>
      <c r="L843" s="72"/>
      <c r="M843" s="72"/>
      <c r="N843" s="72"/>
      <c r="O843" s="72"/>
      <c r="P843" s="72"/>
      <c r="Q843" s="72"/>
      <c r="R843" s="72"/>
      <c r="S843" s="72"/>
      <c r="T843" s="72"/>
      <c r="U843" s="72"/>
      <c r="V843" s="72"/>
      <c r="W843" s="72"/>
      <c r="X843" s="72"/>
      <c r="Y843" s="72"/>
      <c r="Z843" s="72"/>
    </row>
    <row r="844" spans="1:26" ht="12.5">
      <c r="A844" s="243"/>
      <c r="B844" s="243"/>
      <c r="C844" s="243"/>
      <c r="D844" s="244"/>
      <c r="E844" s="243"/>
      <c r="F844" s="243"/>
      <c r="G844" s="243"/>
      <c r="H844" s="247"/>
      <c r="I844" s="247"/>
      <c r="J844" s="247"/>
      <c r="K844" s="72"/>
      <c r="L844" s="72"/>
      <c r="M844" s="72"/>
      <c r="N844" s="72"/>
      <c r="O844" s="72"/>
      <c r="P844" s="72"/>
      <c r="Q844" s="72"/>
      <c r="R844" s="72"/>
      <c r="S844" s="72"/>
      <c r="T844" s="72"/>
      <c r="U844" s="72"/>
      <c r="V844" s="72"/>
      <c r="W844" s="72"/>
      <c r="X844" s="72"/>
      <c r="Y844" s="72"/>
      <c r="Z844" s="72"/>
    </row>
    <row r="845" spans="1:26" ht="12.5">
      <c r="A845" s="243"/>
      <c r="B845" s="243"/>
      <c r="C845" s="243"/>
      <c r="D845" s="244"/>
      <c r="E845" s="243"/>
      <c r="F845" s="243"/>
      <c r="G845" s="243"/>
      <c r="H845" s="247"/>
      <c r="I845" s="247"/>
      <c r="J845" s="247"/>
      <c r="K845" s="72"/>
      <c r="L845" s="72"/>
      <c r="M845" s="72"/>
      <c r="N845" s="72"/>
      <c r="O845" s="72"/>
      <c r="P845" s="72"/>
      <c r="Q845" s="72"/>
      <c r="R845" s="72"/>
      <c r="S845" s="72"/>
      <c r="T845" s="72"/>
      <c r="U845" s="72"/>
      <c r="V845" s="72"/>
      <c r="W845" s="72"/>
      <c r="X845" s="72"/>
      <c r="Y845" s="72"/>
      <c r="Z845" s="72"/>
    </row>
    <row r="846" spans="1:26" ht="12.5">
      <c r="A846" s="243"/>
      <c r="B846" s="243"/>
      <c r="C846" s="243"/>
      <c r="D846" s="244"/>
      <c r="E846" s="243"/>
      <c r="F846" s="243"/>
      <c r="G846" s="243"/>
      <c r="H846" s="247"/>
      <c r="I846" s="247"/>
      <c r="J846" s="247"/>
      <c r="K846" s="72"/>
      <c r="L846" s="72"/>
      <c r="M846" s="72"/>
      <c r="N846" s="72"/>
      <c r="O846" s="72"/>
      <c r="P846" s="72"/>
      <c r="Q846" s="72"/>
      <c r="R846" s="72"/>
      <c r="S846" s="72"/>
      <c r="T846" s="72"/>
      <c r="U846" s="72"/>
      <c r="V846" s="72"/>
      <c r="W846" s="72"/>
      <c r="X846" s="72"/>
      <c r="Y846" s="72"/>
      <c r="Z846" s="72"/>
    </row>
    <row r="847" spans="1:26" ht="12.5">
      <c r="A847" s="243"/>
      <c r="B847" s="243"/>
      <c r="C847" s="243"/>
      <c r="D847" s="244"/>
      <c r="E847" s="243"/>
      <c r="F847" s="243"/>
      <c r="G847" s="243"/>
      <c r="H847" s="247"/>
      <c r="I847" s="247"/>
      <c r="J847" s="247"/>
      <c r="K847" s="72"/>
      <c r="L847" s="72"/>
      <c r="M847" s="72"/>
      <c r="N847" s="72"/>
      <c r="O847" s="72"/>
      <c r="P847" s="72"/>
      <c r="Q847" s="72"/>
      <c r="R847" s="72"/>
      <c r="S847" s="72"/>
      <c r="T847" s="72"/>
      <c r="U847" s="72"/>
      <c r="V847" s="72"/>
      <c r="W847" s="72"/>
      <c r="X847" s="72"/>
      <c r="Y847" s="72"/>
      <c r="Z847" s="72"/>
    </row>
    <row r="848" spans="1:26" ht="12.5">
      <c r="A848" s="243"/>
      <c r="B848" s="243"/>
      <c r="C848" s="243"/>
      <c r="D848" s="244"/>
      <c r="E848" s="243"/>
      <c r="F848" s="243"/>
      <c r="G848" s="243"/>
      <c r="H848" s="247"/>
      <c r="I848" s="247"/>
      <c r="J848" s="247"/>
      <c r="K848" s="72"/>
      <c r="L848" s="72"/>
      <c r="M848" s="72"/>
      <c r="N848" s="72"/>
      <c r="O848" s="72"/>
      <c r="P848" s="72"/>
      <c r="Q848" s="72"/>
      <c r="R848" s="72"/>
      <c r="S848" s="72"/>
      <c r="T848" s="72"/>
      <c r="U848" s="72"/>
      <c r="V848" s="72"/>
      <c r="W848" s="72"/>
      <c r="X848" s="72"/>
      <c r="Y848" s="72"/>
      <c r="Z848" s="72"/>
    </row>
    <row r="849" spans="1:26" ht="12.5">
      <c r="A849" s="243"/>
      <c r="B849" s="243"/>
      <c r="C849" s="243"/>
      <c r="D849" s="244"/>
      <c r="E849" s="243"/>
      <c r="F849" s="243"/>
      <c r="G849" s="243"/>
      <c r="H849" s="247"/>
      <c r="I849" s="247"/>
      <c r="J849" s="247"/>
      <c r="K849" s="72"/>
      <c r="L849" s="72"/>
      <c r="M849" s="72"/>
      <c r="N849" s="72"/>
      <c r="O849" s="72"/>
      <c r="P849" s="72"/>
      <c r="Q849" s="72"/>
      <c r="R849" s="72"/>
      <c r="S849" s="72"/>
      <c r="T849" s="72"/>
      <c r="U849" s="72"/>
      <c r="V849" s="72"/>
      <c r="W849" s="72"/>
      <c r="X849" s="72"/>
      <c r="Y849" s="72"/>
      <c r="Z849" s="72"/>
    </row>
    <row r="850" spans="1:26" ht="12.5">
      <c r="A850" s="243"/>
      <c r="B850" s="243"/>
      <c r="C850" s="243"/>
      <c r="D850" s="244"/>
      <c r="E850" s="243"/>
      <c r="F850" s="243"/>
      <c r="G850" s="243"/>
      <c r="H850" s="247"/>
      <c r="I850" s="247"/>
      <c r="J850" s="247"/>
      <c r="K850" s="72"/>
      <c r="L850" s="72"/>
      <c r="M850" s="72"/>
      <c r="N850" s="72"/>
      <c r="O850" s="72"/>
      <c r="P850" s="72"/>
      <c r="Q850" s="72"/>
      <c r="R850" s="72"/>
      <c r="S850" s="72"/>
      <c r="T850" s="72"/>
      <c r="U850" s="72"/>
      <c r="V850" s="72"/>
      <c r="W850" s="72"/>
      <c r="X850" s="72"/>
      <c r="Y850" s="72"/>
      <c r="Z850" s="72"/>
    </row>
    <row r="851" spans="1:26" ht="12.5">
      <c r="A851" s="243"/>
      <c r="B851" s="243"/>
      <c r="C851" s="243"/>
      <c r="D851" s="244"/>
      <c r="E851" s="243"/>
      <c r="F851" s="243"/>
      <c r="G851" s="243"/>
      <c r="H851" s="247"/>
      <c r="I851" s="247"/>
      <c r="J851" s="247"/>
      <c r="K851" s="72"/>
      <c r="L851" s="72"/>
      <c r="M851" s="72"/>
      <c r="N851" s="72"/>
      <c r="O851" s="72"/>
      <c r="P851" s="72"/>
      <c r="Q851" s="72"/>
      <c r="R851" s="72"/>
      <c r="S851" s="72"/>
      <c r="T851" s="72"/>
      <c r="U851" s="72"/>
      <c r="V851" s="72"/>
      <c r="W851" s="72"/>
      <c r="X851" s="72"/>
      <c r="Y851" s="72"/>
      <c r="Z851" s="72"/>
    </row>
    <row r="852" spans="1:26" ht="12.5">
      <c r="A852" s="243"/>
      <c r="B852" s="243"/>
      <c r="C852" s="243"/>
      <c r="D852" s="244"/>
      <c r="E852" s="243"/>
      <c r="F852" s="243"/>
      <c r="G852" s="243"/>
      <c r="H852" s="247"/>
      <c r="I852" s="247"/>
      <c r="J852" s="247"/>
      <c r="K852" s="72"/>
      <c r="L852" s="72"/>
      <c r="M852" s="72"/>
      <c r="N852" s="72"/>
      <c r="O852" s="72"/>
      <c r="P852" s="72"/>
      <c r="Q852" s="72"/>
      <c r="R852" s="72"/>
      <c r="S852" s="72"/>
      <c r="T852" s="72"/>
      <c r="U852" s="72"/>
      <c r="V852" s="72"/>
      <c r="W852" s="72"/>
      <c r="X852" s="72"/>
      <c r="Y852" s="72"/>
      <c r="Z852" s="72"/>
    </row>
    <row r="853" spans="1:26" ht="12.5">
      <c r="A853" s="243"/>
      <c r="B853" s="243"/>
      <c r="C853" s="243"/>
      <c r="D853" s="244"/>
      <c r="E853" s="243"/>
      <c r="F853" s="243"/>
      <c r="G853" s="243"/>
      <c r="H853" s="247"/>
      <c r="I853" s="247"/>
      <c r="J853" s="247"/>
      <c r="K853" s="72"/>
      <c r="L853" s="72"/>
      <c r="M853" s="72"/>
      <c r="N853" s="72"/>
      <c r="O853" s="72"/>
      <c r="P853" s="72"/>
      <c r="Q853" s="72"/>
      <c r="R853" s="72"/>
      <c r="S853" s="72"/>
      <c r="T853" s="72"/>
      <c r="U853" s="72"/>
      <c r="V853" s="72"/>
      <c r="W853" s="72"/>
      <c r="X853" s="72"/>
      <c r="Y853" s="72"/>
      <c r="Z853" s="72"/>
    </row>
    <row r="854" spans="1:26" ht="12.5">
      <c r="A854" s="243"/>
      <c r="B854" s="243"/>
      <c r="C854" s="243"/>
      <c r="D854" s="244"/>
      <c r="E854" s="243"/>
      <c r="F854" s="243"/>
      <c r="G854" s="243"/>
      <c r="H854" s="247"/>
      <c r="I854" s="247"/>
      <c r="J854" s="247"/>
      <c r="K854" s="72"/>
      <c r="L854" s="72"/>
      <c r="M854" s="72"/>
      <c r="N854" s="72"/>
      <c r="O854" s="72"/>
      <c r="P854" s="72"/>
      <c r="Q854" s="72"/>
      <c r="R854" s="72"/>
      <c r="S854" s="72"/>
      <c r="T854" s="72"/>
      <c r="U854" s="72"/>
      <c r="V854" s="72"/>
      <c r="W854" s="72"/>
      <c r="X854" s="72"/>
      <c r="Y854" s="72"/>
      <c r="Z854" s="72"/>
    </row>
    <row r="855" spans="1:26" ht="12.5">
      <c r="A855" s="243"/>
      <c r="B855" s="243"/>
      <c r="C855" s="243"/>
      <c r="D855" s="244"/>
      <c r="E855" s="243"/>
      <c r="F855" s="243"/>
      <c r="G855" s="243"/>
      <c r="H855" s="247"/>
      <c r="I855" s="247"/>
      <c r="J855" s="247"/>
      <c r="K855" s="72"/>
      <c r="L855" s="72"/>
      <c r="M855" s="72"/>
      <c r="N855" s="72"/>
      <c r="O855" s="72"/>
      <c r="P855" s="72"/>
      <c r="Q855" s="72"/>
      <c r="R855" s="72"/>
      <c r="S855" s="72"/>
      <c r="T855" s="72"/>
      <c r="U855" s="72"/>
      <c r="V855" s="72"/>
      <c r="W855" s="72"/>
      <c r="X855" s="72"/>
      <c r="Y855" s="72"/>
      <c r="Z855" s="72"/>
    </row>
    <row r="856" spans="1:26" ht="12.5">
      <c r="A856" s="243"/>
      <c r="B856" s="243"/>
      <c r="C856" s="243"/>
      <c r="D856" s="244"/>
      <c r="E856" s="243"/>
      <c r="F856" s="243"/>
      <c r="G856" s="243"/>
      <c r="H856" s="247"/>
      <c r="I856" s="247"/>
      <c r="J856" s="247"/>
      <c r="K856" s="72"/>
      <c r="L856" s="72"/>
      <c r="M856" s="72"/>
      <c r="N856" s="72"/>
      <c r="O856" s="72"/>
      <c r="P856" s="72"/>
      <c r="Q856" s="72"/>
      <c r="R856" s="72"/>
      <c r="S856" s="72"/>
      <c r="T856" s="72"/>
      <c r="U856" s="72"/>
      <c r="V856" s="72"/>
      <c r="W856" s="72"/>
      <c r="X856" s="72"/>
      <c r="Y856" s="72"/>
      <c r="Z856" s="72"/>
    </row>
    <row r="857" spans="1:26" ht="12.5">
      <c r="A857" s="243"/>
      <c r="B857" s="243"/>
      <c r="C857" s="243"/>
      <c r="D857" s="244"/>
      <c r="E857" s="243"/>
      <c r="F857" s="243"/>
      <c r="G857" s="243"/>
      <c r="H857" s="247"/>
      <c r="I857" s="247"/>
      <c r="J857" s="247"/>
      <c r="K857" s="72"/>
      <c r="L857" s="72"/>
      <c r="M857" s="72"/>
      <c r="N857" s="72"/>
      <c r="O857" s="72"/>
      <c r="P857" s="72"/>
      <c r="Q857" s="72"/>
      <c r="R857" s="72"/>
      <c r="S857" s="72"/>
      <c r="T857" s="72"/>
      <c r="U857" s="72"/>
      <c r="V857" s="72"/>
      <c r="W857" s="72"/>
      <c r="X857" s="72"/>
      <c r="Y857" s="72"/>
      <c r="Z857" s="72"/>
    </row>
    <row r="858" spans="1:26" ht="12.5">
      <c r="A858" s="243"/>
      <c r="B858" s="243"/>
      <c r="C858" s="243"/>
      <c r="D858" s="244"/>
      <c r="E858" s="243"/>
      <c r="F858" s="243"/>
      <c r="G858" s="243"/>
      <c r="H858" s="247"/>
      <c r="I858" s="247"/>
      <c r="J858" s="247"/>
      <c r="K858" s="72"/>
      <c r="L858" s="72"/>
      <c r="M858" s="72"/>
      <c r="N858" s="72"/>
      <c r="O858" s="72"/>
      <c r="P858" s="72"/>
      <c r="Q858" s="72"/>
      <c r="R858" s="72"/>
      <c r="S858" s="72"/>
      <c r="T858" s="72"/>
      <c r="U858" s="72"/>
      <c r="V858" s="72"/>
      <c r="W858" s="72"/>
      <c r="X858" s="72"/>
      <c r="Y858" s="72"/>
      <c r="Z858" s="72"/>
    </row>
    <row r="859" spans="1:26" ht="12.5">
      <c r="A859" s="243"/>
      <c r="B859" s="243"/>
      <c r="C859" s="243"/>
      <c r="D859" s="244"/>
      <c r="E859" s="243"/>
      <c r="F859" s="243"/>
      <c r="G859" s="243"/>
      <c r="H859" s="247"/>
      <c r="I859" s="247"/>
      <c r="J859" s="247"/>
      <c r="K859" s="72"/>
      <c r="L859" s="72"/>
      <c r="M859" s="72"/>
      <c r="N859" s="72"/>
      <c r="O859" s="72"/>
      <c r="P859" s="72"/>
      <c r="Q859" s="72"/>
      <c r="R859" s="72"/>
      <c r="S859" s="72"/>
      <c r="T859" s="72"/>
      <c r="U859" s="72"/>
      <c r="V859" s="72"/>
      <c r="W859" s="72"/>
      <c r="X859" s="72"/>
      <c r="Y859" s="72"/>
      <c r="Z859" s="72"/>
    </row>
    <row r="860" spans="1:26" ht="12.5">
      <c r="A860" s="243"/>
      <c r="B860" s="243"/>
      <c r="C860" s="243"/>
      <c r="D860" s="244"/>
      <c r="E860" s="243"/>
      <c r="F860" s="243"/>
      <c r="G860" s="243"/>
      <c r="H860" s="247"/>
      <c r="I860" s="247"/>
      <c r="J860" s="247"/>
      <c r="K860" s="72"/>
      <c r="L860" s="72"/>
      <c r="M860" s="72"/>
      <c r="N860" s="72"/>
      <c r="O860" s="72"/>
      <c r="P860" s="72"/>
      <c r="Q860" s="72"/>
      <c r="R860" s="72"/>
      <c r="S860" s="72"/>
      <c r="T860" s="72"/>
      <c r="U860" s="72"/>
      <c r="V860" s="72"/>
      <c r="W860" s="72"/>
      <c r="X860" s="72"/>
      <c r="Y860" s="72"/>
      <c r="Z860" s="72"/>
    </row>
    <row r="861" spans="1:26" ht="12.5">
      <c r="A861" s="243"/>
      <c r="B861" s="243"/>
      <c r="C861" s="243"/>
      <c r="D861" s="244"/>
      <c r="E861" s="243"/>
      <c r="F861" s="243"/>
      <c r="G861" s="243"/>
      <c r="H861" s="247"/>
      <c r="I861" s="247"/>
      <c r="J861" s="247"/>
      <c r="K861" s="72"/>
      <c r="L861" s="72"/>
      <c r="M861" s="72"/>
      <c r="N861" s="72"/>
      <c r="O861" s="72"/>
      <c r="P861" s="72"/>
      <c r="Q861" s="72"/>
      <c r="R861" s="72"/>
      <c r="S861" s="72"/>
      <c r="T861" s="72"/>
      <c r="U861" s="72"/>
      <c r="V861" s="72"/>
      <c r="W861" s="72"/>
      <c r="X861" s="72"/>
      <c r="Y861" s="72"/>
      <c r="Z861" s="72"/>
    </row>
    <row r="862" spans="1:26" ht="12.5">
      <c r="A862" s="243"/>
      <c r="B862" s="243"/>
      <c r="C862" s="243"/>
      <c r="D862" s="244"/>
      <c r="E862" s="243"/>
      <c r="F862" s="243"/>
      <c r="G862" s="243"/>
      <c r="H862" s="247"/>
      <c r="I862" s="247"/>
      <c r="J862" s="247"/>
      <c r="K862" s="72"/>
      <c r="L862" s="72"/>
      <c r="M862" s="72"/>
      <c r="N862" s="72"/>
      <c r="O862" s="72"/>
      <c r="P862" s="72"/>
      <c r="Q862" s="72"/>
      <c r="R862" s="72"/>
      <c r="S862" s="72"/>
      <c r="T862" s="72"/>
      <c r="U862" s="72"/>
      <c r="V862" s="72"/>
      <c r="W862" s="72"/>
      <c r="X862" s="72"/>
      <c r="Y862" s="72"/>
      <c r="Z862" s="72"/>
    </row>
    <row r="863" spans="1:26" ht="12.5">
      <c r="A863" s="243"/>
      <c r="B863" s="243"/>
      <c r="C863" s="243"/>
      <c r="D863" s="244"/>
      <c r="E863" s="243"/>
      <c r="F863" s="243"/>
      <c r="G863" s="243"/>
      <c r="H863" s="247"/>
      <c r="I863" s="247"/>
      <c r="J863" s="247"/>
      <c r="K863" s="72"/>
      <c r="L863" s="72"/>
      <c r="M863" s="72"/>
      <c r="N863" s="72"/>
      <c r="O863" s="72"/>
      <c r="P863" s="72"/>
      <c r="Q863" s="72"/>
      <c r="R863" s="72"/>
      <c r="S863" s="72"/>
      <c r="T863" s="72"/>
      <c r="U863" s="72"/>
      <c r="V863" s="72"/>
      <c r="W863" s="72"/>
      <c r="X863" s="72"/>
      <c r="Y863" s="72"/>
      <c r="Z863" s="72"/>
    </row>
    <row r="864" spans="1:26" ht="12.5">
      <c r="A864" s="243"/>
      <c r="B864" s="243"/>
      <c r="C864" s="243"/>
      <c r="D864" s="244"/>
      <c r="E864" s="243"/>
      <c r="F864" s="243"/>
      <c r="G864" s="243"/>
      <c r="H864" s="247"/>
      <c r="I864" s="247"/>
      <c r="J864" s="247"/>
      <c r="K864" s="72"/>
      <c r="L864" s="72"/>
      <c r="M864" s="72"/>
      <c r="N864" s="72"/>
      <c r="O864" s="72"/>
      <c r="P864" s="72"/>
      <c r="Q864" s="72"/>
      <c r="R864" s="72"/>
      <c r="S864" s="72"/>
      <c r="T864" s="72"/>
      <c r="U864" s="72"/>
      <c r="V864" s="72"/>
      <c r="W864" s="72"/>
      <c r="X864" s="72"/>
      <c r="Y864" s="72"/>
      <c r="Z864" s="72"/>
    </row>
    <row r="865" spans="1:26" ht="12.5">
      <c r="A865" s="243"/>
      <c r="B865" s="243"/>
      <c r="C865" s="243"/>
      <c r="D865" s="244"/>
      <c r="E865" s="243"/>
      <c r="F865" s="243"/>
      <c r="G865" s="243"/>
      <c r="H865" s="247"/>
      <c r="I865" s="247"/>
      <c r="J865" s="247"/>
      <c r="K865" s="72"/>
      <c r="L865" s="72"/>
      <c r="M865" s="72"/>
      <c r="N865" s="72"/>
      <c r="O865" s="72"/>
      <c r="P865" s="72"/>
      <c r="Q865" s="72"/>
      <c r="R865" s="72"/>
      <c r="S865" s="72"/>
      <c r="T865" s="72"/>
      <c r="U865" s="72"/>
      <c r="V865" s="72"/>
      <c r="W865" s="72"/>
      <c r="X865" s="72"/>
      <c r="Y865" s="72"/>
      <c r="Z865" s="72"/>
    </row>
    <row r="866" spans="1:26" ht="12.5">
      <c r="A866" s="243"/>
      <c r="B866" s="243"/>
      <c r="C866" s="243"/>
      <c r="D866" s="244"/>
      <c r="E866" s="243"/>
      <c r="F866" s="243"/>
      <c r="G866" s="243"/>
      <c r="H866" s="247"/>
      <c r="I866" s="247"/>
      <c r="J866" s="247"/>
      <c r="K866" s="72"/>
      <c r="L866" s="72"/>
      <c r="M866" s="72"/>
      <c r="N866" s="72"/>
      <c r="O866" s="72"/>
      <c r="P866" s="72"/>
      <c r="Q866" s="72"/>
      <c r="R866" s="72"/>
      <c r="S866" s="72"/>
      <c r="T866" s="72"/>
      <c r="U866" s="72"/>
      <c r="V866" s="72"/>
      <c r="W866" s="72"/>
      <c r="X866" s="72"/>
      <c r="Y866" s="72"/>
      <c r="Z866" s="72"/>
    </row>
    <row r="867" spans="1:26" ht="12.5">
      <c r="A867" s="243"/>
      <c r="B867" s="243"/>
      <c r="C867" s="243"/>
      <c r="D867" s="244"/>
      <c r="E867" s="243"/>
      <c r="F867" s="243"/>
      <c r="G867" s="243"/>
      <c r="H867" s="247"/>
      <c r="I867" s="247"/>
      <c r="J867" s="247"/>
      <c r="K867" s="72"/>
      <c r="L867" s="72"/>
      <c r="M867" s="72"/>
      <c r="N867" s="72"/>
      <c r="O867" s="72"/>
      <c r="P867" s="72"/>
      <c r="Q867" s="72"/>
      <c r="R867" s="72"/>
      <c r="S867" s="72"/>
      <c r="T867" s="72"/>
      <c r="U867" s="72"/>
      <c r="V867" s="72"/>
      <c r="W867" s="72"/>
      <c r="X867" s="72"/>
      <c r="Y867" s="72"/>
      <c r="Z867" s="72"/>
    </row>
    <row r="868" spans="1:26" ht="12.5">
      <c r="A868" s="243"/>
      <c r="B868" s="243"/>
      <c r="C868" s="243"/>
      <c r="D868" s="244"/>
      <c r="E868" s="243"/>
      <c r="F868" s="243"/>
      <c r="G868" s="243"/>
      <c r="H868" s="247"/>
      <c r="I868" s="247"/>
      <c r="J868" s="247"/>
      <c r="K868" s="72"/>
      <c r="L868" s="72"/>
      <c r="M868" s="72"/>
      <c r="N868" s="72"/>
      <c r="O868" s="72"/>
      <c r="P868" s="72"/>
      <c r="Q868" s="72"/>
      <c r="R868" s="72"/>
      <c r="S868" s="72"/>
      <c r="T868" s="72"/>
      <c r="U868" s="72"/>
      <c r="V868" s="72"/>
      <c r="W868" s="72"/>
      <c r="X868" s="72"/>
      <c r="Y868" s="72"/>
      <c r="Z868" s="72"/>
    </row>
    <row r="869" spans="1:26" ht="12.5">
      <c r="A869" s="243"/>
      <c r="B869" s="243"/>
      <c r="C869" s="243"/>
      <c r="D869" s="244"/>
      <c r="E869" s="243"/>
      <c r="F869" s="243"/>
      <c r="G869" s="243"/>
      <c r="H869" s="247"/>
      <c r="I869" s="247"/>
      <c r="J869" s="247"/>
      <c r="K869" s="72"/>
      <c r="L869" s="72"/>
      <c r="M869" s="72"/>
      <c r="N869" s="72"/>
      <c r="O869" s="72"/>
      <c r="P869" s="72"/>
      <c r="Q869" s="72"/>
      <c r="R869" s="72"/>
      <c r="S869" s="72"/>
      <c r="T869" s="72"/>
      <c r="U869" s="72"/>
      <c r="V869" s="72"/>
      <c r="W869" s="72"/>
      <c r="X869" s="72"/>
      <c r="Y869" s="72"/>
      <c r="Z869" s="72"/>
    </row>
    <row r="870" spans="1:26" ht="12.5">
      <c r="A870" s="243"/>
      <c r="B870" s="243"/>
      <c r="C870" s="243"/>
      <c r="D870" s="244"/>
      <c r="E870" s="243"/>
      <c r="F870" s="243"/>
      <c r="G870" s="243"/>
      <c r="H870" s="247"/>
      <c r="I870" s="247"/>
      <c r="J870" s="247"/>
      <c r="K870" s="72"/>
      <c r="L870" s="72"/>
      <c r="M870" s="72"/>
      <c r="N870" s="72"/>
      <c r="O870" s="72"/>
      <c r="P870" s="72"/>
      <c r="Q870" s="72"/>
      <c r="R870" s="72"/>
      <c r="S870" s="72"/>
      <c r="T870" s="72"/>
      <c r="U870" s="72"/>
      <c r="V870" s="72"/>
      <c r="W870" s="72"/>
      <c r="X870" s="72"/>
      <c r="Y870" s="72"/>
      <c r="Z870" s="72"/>
    </row>
    <row r="871" spans="1:26" ht="12.5">
      <c r="A871" s="243"/>
      <c r="B871" s="243"/>
      <c r="C871" s="243"/>
      <c r="D871" s="244"/>
      <c r="E871" s="243"/>
      <c r="F871" s="243"/>
      <c r="G871" s="243"/>
      <c r="H871" s="247"/>
      <c r="I871" s="247"/>
      <c r="J871" s="247"/>
      <c r="K871" s="72"/>
      <c r="L871" s="72"/>
      <c r="M871" s="72"/>
      <c r="N871" s="72"/>
      <c r="O871" s="72"/>
      <c r="P871" s="72"/>
      <c r="Q871" s="72"/>
      <c r="R871" s="72"/>
      <c r="S871" s="72"/>
      <c r="T871" s="72"/>
      <c r="U871" s="72"/>
      <c r="V871" s="72"/>
      <c r="W871" s="72"/>
      <c r="X871" s="72"/>
      <c r="Y871" s="72"/>
      <c r="Z871" s="72"/>
    </row>
    <row r="872" spans="1:26" ht="12.5">
      <c r="A872" s="243"/>
      <c r="B872" s="243"/>
      <c r="C872" s="243"/>
      <c r="D872" s="244"/>
      <c r="E872" s="243"/>
      <c r="F872" s="243"/>
      <c r="G872" s="243"/>
      <c r="H872" s="247"/>
      <c r="I872" s="247"/>
      <c r="J872" s="247"/>
      <c r="K872" s="72"/>
      <c r="L872" s="72"/>
      <c r="M872" s="72"/>
      <c r="N872" s="72"/>
      <c r="O872" s="72"/>
      <c r="P872" s="72"/>
      <c r="Q872" s="72"/>
      <c r="R872" s="72"/>
      <c r="S872" s="72"/>
      <c r="T872" s="72"/>
      <c r="U872" s="72"/>
      <c r="V872" s="72"/>
      <c r="W872" s="72"/>
      <c r="X872" s="72"/>
      <c r="Y872" s="72"/>
      <c r="Z872" s="72"/>
    </row>
    <row r="873" spans="1:26" ht="12.5">
      <c r="A873" s="243"/>
      <c r="B873" s="243"/>
      <c r="C873" s="243"/>
      <c r="D873" s="244"/>
      <c r="E873" s="243"/>
      <c r="F873" s="243"/>
      <c r="G873" s="243"/>
      <c r="H873" s="247"/>
      <c r="I873" s="247"/>
      <c r="J873" s="247"/>
      <c r="K873" s="72"/>
      <c r="L873" s="72"/>
      <c r="M873" s="72"/>
      <c r="N873" s="72"/>
      <c r="O873" s="72"/>
      <c r="P873" s="72"/>
      <c r="Q873" s="72"/>
      <c r="R873" s="72"/>
      <c r="S873" s="72"/>
      <c r="T873" s="72"/>
      <c r="U873" s="72"/>
      <c r="V873" s="72"/>
      <c r="W873" s="72"/>
      <c r="X873" s="72"/>
      <c r="Y873" s="72"/>
      <c r="Z873" s="72"/>
    </row>
    <row r="874" spans="1:26" ht="12.5">
      <c r="A874" s="243"/>
      <c r="B874" s="243"/>
      <c r="C874" s="243"/>
      <c r="D874" s="244"/>
      <c r="E874" s="243"/>
      <c r="F874" s="243"/>
      <c r="G874" s="243"/>
      <c r="H874" s="247"/>
      <c r="I874" s="247"/>
      <c r="J874" s="247"/>
      <c r="K874" s="72"/>
      <c r="L874" s="72"/>
      <c r="M874" s="72"/>
      <c r="N874" s="72"/>
      <c r="O874" s="72"/>
      <c r="P874" s="72"/>
      <c r="Q874" s="72"/>
      <c r="R874" s="72"/>
      <c r="S874" s="72"/>
      <c r="T874" s="72"/>
      <c r="U874" s="72"/>
      <c r="V874" s="72"/>
      <c r="W874" s="72"/>
      <c r="X874" s="72"/>
      <c r="Y874" s="72"/>
      <c r="Z874" s="72"/>
    </row>
    <row r="875" spans="1:26" ht="12.5">
      <c r="A875" s="243"/>
      <c r="B875" s="243"/>
      <c r="C875" s="243"/>
      <c r="D875" s="244"/>
      <c r="E875" s="243"/>
      <c r="F875" s="243"/>
      <c r="G875" s="243"/>
      <c r="H875" s="247"/>
      <c r="I875" s="247"/>
      <c r="J875" s="247"/>
      <c r="K875" s="72"/>
      <c r="L875" s="72"/>
      <c r="M875" s="72"/>
      <c r="N875" s="72"/>
      <c r="O875" s="72"/>
      <c r="P875" s="72"/>
      <c r="Q875" s="72"/>
      <c r="R875" s="72"/>
      <c r="S875" s="72"/>
      <c r="T875" s="72"/>
      <c r="U875" s="72"/>
      <c r="V875" s="72"/>
      <c r="W875" s="72"/>
      <c r="X875" s="72"/>
      <c r="Y875" s="72"/>
      <c r="Z875" s="72"/>
    </row>
    <row r="876" spans="1:26" ht="12.5">
      <c r="A876" s="243"/>
      <c r="B876" s="243"/>
      <c r="C876" s="243"/>
      <c r="D876" s="244"/>
      <c r="E876" s="243"/>
      <c r="F876" s="243"/>
      <c r="G876" s="243"/>
      <c r="H876" s="247"/>
      <c r="I876" s="247"/>
      <c r="J876" s="247"/>
      <c r="K876" s="72"/>
      <c r="L876" s="72"/>
      <c r="M876" s="72"/>
      <c r="N876" s="72"/>
      <c r="O876" s="72"/>
      <c r="P876" s="72"/>
      <c r="Q876" s="72"/>
      <c r="R876" s="72"/>
      <c r="S876" s="72"/>
      <c r="T876" s="72"/>
      <c r="U876" s="72"/>
      <c r="V876" s="72"/>
      <c r="W876" s="72"/>
      <c r="X876" s="72"/>
      <c r="Y876" s="72"/>
      <c r="Z876" s="72"/>
    </row>
    <row r="877" spans="1:26" ht="12.5">
      <c r="A877" s="243"/>
      <c r="B877" s="243"/>
      <c r="C877" s="243"/>
      <c r="D877" s="244"/>
      <c r="E877" s="243"/>
      <c r="F877" s="243"/>
      <c r="G877" s="243"/>
      <c r="H877" s="247"/>
      <c r="I877" s="247"/>
      <c r="J877" s="247"/>
      <c r="K877" s="72"/>
      <c r="L877" s="72"/>
      <c r="M877" s="72"/>
      <c r="N877" s="72"/>
      <c r="O877" s="72"/>
      <c r="P877" s="72"/>
      <c r="Q877" s="72"/>
      <c r="R877" s="72"/>
      <c r="S877" s="72"/>
      <c r="T877" s="72"/>
      <c r="U877" s="72"/>
      <c r="V877" s="72"/>
      <c r="W877" s="72"/>
      <c r="X877" s="72"/>
      <c r="Y877" s="72"/>
      <c r="Z877" s="72"/>
    </row>
    <row r="878" spans="1:26" ht="12.5">
      <c r="A878" s="243"/>
      <c r="B878" s="243"/>
      <c r="C878" s="243"/>
      <c r="D878" s="244"/>
      <c r="E878" s="243"/>
      <c r="F878" s="243"/>
      <c r="G878" s="243"/>
      <c r="H878" s="247"/>
      <c r="I878" s="247"/>
      <c r="J878" s="247"/>
      <c r="K878" s="72"/>
      <c r="L878" s="72"/>
      <c r="M878" s="72"/>
      <c r="N878" s="72"/>
      <c r="O878" s="72"/>
      <c r="P878" s="72"/>
      <c r="Q878" s="72"/>
      <c r="R878" s="72"/>
      <c r="S878" s="72"/>
      <c r="T878" s="72"/>
      <c r="U878" s="72"/>
      <c r="V878" s="72"/>
      <c r="W878" s="72"/>
      <c r="X878" s="72"/>
      <c r="Y878" s="72"/>
      <c r="Z878" s="72"/>
    </row>
    <row r="879" spans="1:26" ht="12.5">
      <c r="A879" s="243"/>
      <c r="B879" s="243"/>
      <c r="C879" s="243"/>
      <c r="D879" s="244"/>
      <c r="E879" s="243"/>
      <c r="F879" s="243"/>
      <c r="G879" s="243"/>
      <c r="H879" s="247"/>
      <c r="I879" s="247"/>
      <c r="J879" s="247"/>
      <c r="K879" s="72"/>
      <c r="L879" s="72"/>
      <c r="M879" s="72"/>
      <c r="N879" s="72"/>
      <c r="O879" s="72"/>
      <c r="P879" s="72"/>
      <c r="Q879" s="72"/>
      <c r="R879" s="72"/>
      <c r="S879" s="72"/>
      <c r="T879" s="72"/>
      <c r="U879" s="72"/>
      <c r="V879" s="72"/>
      <c r="W879" s="72"/>
      <c r="X879" s="72"/>
      <c r="Y879" s="72"/>
      <c r="Z879" s="72"/>
    </row>
    <row r="880" spans="1:26" ht="12.5">
      <c r="A880" s="243"/>
      <c r="B880" s="243"/>
      <c r="C880" s="243"/>
      <c r="D880" s="244"/>
      <c r="E880" s="243"/>
      <c r="F880" s="243"/>
      <c r="G880" s="243"/>
      <c r="H880" s="247"/>
      <c r="I880" s="247"/>
      <c r="J880" s="247"/>
      <c r="K880" s="72"/>
      <c r="L880" s="72"/>
      <c r="M880" s="72"/>
      <c r="N880" s="72"/>
      <c r="O880" s="72"/>
      <c r="P880" s="72"/>
      <c r="Q880" s="72"/>
      <c r="R880" s="72"/>
      <c r="S880" s="72"/>
      <c r="T880" s="72"/>
      <c r="U880" s="72"/>
      <c r="V880" s="72"/>
      <c r="W880" s="72"/>
      <c r="X880" s="72"/>
      <c r="Y880" s="72"/>
      <c r="Z880" s="72"/>
    </row>
    <row r="881" spans="1:26" ht="12.5">
      <c r="A881" s="243"/>
      <c r="B881" s="243"/>
      <c r="C881" s="243"/>
      <c r="D881" s="244"/>
      <c r="E881" s="243"/>
      <c r="F881" s="243"/>
      <c r="G881" s="243"/>
      <c r="H881" s="247"/>
      <c r="I881" s="247"/>
      <c r="J881" s="247"/>
      <c r="K881" s="72"/>
      <c r="L881" s="72"/>
      <c r="M881" s="72"/>
      <c r="N881" s="72"/>
      <c r="O881" s="72"/>
      <c r="P881" s="72"/>
      <c r="Q881" s="72"/>
      <c r="R881" s="72"/>
      <c r="S881" s="72"/>
      <c r="T881" s="72"/>
      <c r="U881" s="72"/>
      <c r="V881" s="72"/>
      <c r="W881" s="72"/>
      <c r="X881" s="72"/>
      <c r="Y881" s="72"/>
      <c r="Z881" s="72"/>
    </row>
    <row r="882" spans="1:26" ht="12.5">
      <c r="A882" s="243"/>
      <c r="B882" s="243"/>
      <c r="C882" s="243"/>
      <c r="D882" s="244"/>
      <c r="E882" s="243"/>
      <c r="F882" s="243"/>
      <c r="G882" s="243"/>
      <c r="H882" s="247"/>
      <c r="I882" s="247"/>
      <c r="J882" s="247"/>
      <c r="K882" s="72"/>
      <c r="L882" s="72"/>
      <c r="M882" s="72"/>
      <c r="N882" s="72"/>
      <c r="O882" s="72"/>
      <c r="P882" s="72"/>
      <c r="Q882" s="72"/>
      <c r="R882" s="72"/>
      <c r="S882" s="72"/>
      <c r="T882" s="72"/>
      <c r="U882" s="72"/>
      <c r="V882" s="72"/>
      <c r="W882" s="72"/>
      <c r="X882" s="72"/>
      <c r="Y882" s="72"/>
      <c r="Z882" s="72"/>
    </row>
    <row r="883" spans="1:26" ht="12.5">
      <c r="A883" s="243"/>
      <c r="B883" s="243"/>
      <c r="C883" s="243"/>
      <c r="D883" s="244"/>
      <c r="E883" s="243"/>
      <c r="F883" s="243"/>
      <c r="G883" s="243"/>
      <c r="H883" s="247"/>
      <c r="I883" s="247"/>
      <c r="J883" s="247"/>
      <c r="K883" s="72"/>
      <c r="L883" s="72"/>
      <c r="M883" s="72"/>
      <c r="N883" s="72"/>
      <c r="O883" s="72"/>
      <c r="P883" s="72"/>
      <c r="Q883" s="72"/>
      <c r="R883" s="72"/>
      <c r="S883" s="72"/>
      <c r="T883" s="72"/>
      <c r="U883" s="72"/>
      <c r="V883" s="72"/>
      <c r="W883" s="72"/>
      <c r="X883" s="72"/>
      <c r="Y883" s="72"/>
      <c r="Z883" s="72"/>
    </row>
    <row r="884" spans="1:26" ht="12.5">
      <c r="A884" s="243"/>
      <c r="B884" s="243"/>
      <c r="C884" s="243"/>
      <c r="D884" s="244"/>
      <c r="E884" s="243"/>
      <c r="F884" s="243"/>
      <c r="G884" s="243"/>
      <c r="H884" s="247"/>
      <c r="I884" s="247"/>
      <c r="J884" s="247"/>
      <c r="K884" s="72"/>
      <c r="L884" s="72"/>
      <c r="M884" s="72"/>
      <c r="N884" s="72"/>
      <c r="O884" s="72"/>
      <c r="P884" s="72"/>
      <c r="Q884" s="72"/>
      <c r="R884" s="72"/>
      <c r="S884" s="72"/>
      <c r="T884" s="72"/>
      <c r="U884" s="72"/>
      <c r="V884" s="72"/>
      <c r="W884" s="72"/>
      <c r="X884" s="72"/>
      <c r="Y884" s="72"/>
      <c r="Z884" s="72"/>
    </row>
    <row r="885" spans="1:26" ht="12.5">
      <c r="A885" s="243"/>
      <c r="B885" s="243"/>
      <c r="C885" s="243"/>
      <c r="D885" s="244"/>
      <c r="E885" s="243"/>
      <c r="F885" s="243"/>
      <c r="G885" s="243"/>
      <c r="H885" s="247"/>
      <c r="I885" s="247"/>
      <c r="J885" s="247"/>
      <c r="K885" s="72"/>
      <c r="L885" s="72"/>
      <c r="M885" s="72"/>
      <c r="N885" s="72"/>
      <c r="O885" s="72"/>
      <c r="P885" s="72"/>
      <c r="Q885" s="72"/>
      <c r="R885" s="72"/>
      <c r="S885" s="72"/>
      <c r="T885" s="72"/>
      <c r="U885" s="72"/>
      <c r="V885" s="72"/>
      <c r="W885" s="72"/>
      <c r="X885" s="72"/>
      <c r="Y885" s="72"/>
      <c r="Z885" s="72"/>
    </row>
    <row r="886" spans="1:26" ht="12.5">
      <c r="A886" s="243"/>
      <c r="B886" s="243"/>
      <c r="C886" s="243"/>
      <c r="D886" s="244"/>
      <c r="E886" s="243"/>
      <c r="F886" s="243"/>
      <c r="G886" s="243"/>
      <c r="H886" s="247"/>
      <c r="I886" s="247"/>
      <c r="J886" s="247"/>
      <c r="K886" s="72"/>
      <c r="L886" s="72"/>
      <c r="M886" s="72"/>
      <c r="N886" s="72"/>
      <c r="O886" s="72"/>
      <c r="P886" s="72"/>
      <c r="Q886" s="72"/>
      <c r="R886" s="72"/>
      <c r="S886" s="72"/>
      <c r="T886" s="72"/>
      <c r="U886" s="72"/>
      <c r="V886" s="72"/>
      <c r="W886" s="72"/>
      <c r="X886" s="72"/>
      <c r="Y886" s="72"/>
      <c r="Z886" s="72"/>
    </row>
    <row r="887" spans="1:26" ht="12.5">
      <c r="A887" s="243"/>
      <c r="B887" s="243"/>
      <c r="C887" s="243"/>
      <c r="D887" s="244"/>
      <c r="E887" s="243"/>
      <c r="F887" s="243"/>
      <c r="G887" s="243"/>
      <c r="H887" s="247"/>
      <c r="I887" s="247"/>
      <c r="J887" s="247"/>
      <c r="K887" s="72"/>
      <c r="L887" s="72"/>
      <c r="M887" s="72"/>
      <c r="N887" s="72"/>
      <c r="O887" s="72"/>
      <c r="P887" s="72"/>
      <c r="Q887" s="72"/>
      <c r="R887" s="72"/>
      <c r="S887" s="72"/>
      <c r="T887" s="72"/>
      <c r="U887" s="72"/>
      <c r="V887" s="72"/>
      <c r="W887" s="72"/>
      <c r="X887" s="72"/>
      <c r="Y887" s="72"/>
      <c r="Z887" s="72"/>
    </row>
    <row r="888" spans="1:26" ht="12.5">
      <c r="A888" s="243"/>
      <c r="B888" s="243"/>
      <c r="C888" s="243"/>
      <c r="D888" s="244"/>
      <c r="E888" s="243"/>
      <c r="F888" s="243"/>
      <c r="G888" s="243"/>
      <c r="H888" s="247"/>
      <c r="I888" s="247"/>
      <c r="J888" s="247"/>
      <c r="K888" s="72"/>
      <c r="L888" s="72"/>
      <c r="M888" s="72"/>
      <c r="N888" s="72"/>
      <c r="O888" s="72"/>
      <c r="P888" s="72"/>
      <c r="Q888" s="72"/>
      <c r="R888" s="72"/>
      <c r="S888" s="72"/>
      <c r="T888" s="72"/>
      <c r="U888" s="72"/>
      <c r="V888" s="72"/>
      <c r="W888" s="72"/>
      <c r="X888" s="72"/>
      <c r="Y888" s="72"/>
      <c r="Z888" s="72"/>
    </row>
    <row r="889" spans="1:26" ht="12.5">
      <c r="A889" s="243"/>
      <c r="B889" s="243"/>
      <c r="C889" s="243"/>
      <c r="D889" s="244"/>
      <c r="E889" s="243"/>
      <c r="F889" s="243"/>
      <c r="G889" s="243"/>
      <c r="H889" s="247"/>
      <c r="I889" s="247"/>
      <c r="J889" s="247"/>
      <c r="K889" s="72"/>
      <c r="L889" s="72"/>
      <c r="M889" s="72"/>
      <c r="N889" s="72"/>
      <c r="O889" s="72"/>
      <c r="P889" s="72"/>
      <c r="Q889" s="72"/>
      <c r="R889" s="72"/>
      <c r="S889" s="72"/>
      <c r="T889" s="72"/>
      <c r="U889" s="72"/>
      <c r="V889" s="72"/>
      <c r="W889" s="72"/>
      <c r="X889" s="72"/>
      <c r="Y889" s="72"/>
      <c r="Z889" s="72"/>
    </row>
    <row r="890" spans="1:26" ht="12.5">
      <c r="A890" s="243"/>
      <c r="B890" s="243"/>
      <c r="C890" s="243"/>
      <c r="D890" s="244"/>
      <c r="E890" s="243"/>
      <c r="F890" s="243"/>
      <c r="G890" s="243"/>
      <c r="H890" s="247"/>
      <c r="I890" s="247"/>
      <c r="J890" s="247"/>
      <c r="K890" s="72"/>
      <c r="L890" s="72"/>
      <c r="M890" s="72"/>
      <c r="N890" s="72"/>
      <c r="O890" s="72"/>
      <c r="P890" s="72"/>
      <c r="Q890" s="72"/>
      <c r="R890" s="72"/>
      <c r="S890" s="72"/>
      <c r="T890" s="72"/>
      <c r="U890" s="72"/>
      <c r="V890" s="72"/>
      <c r="W890" s="72"/>
      <c r="X890" s="72"/>
      <c r="Y890" s="72"/>
      <c r="Z890" s="72"/>
    </row>
    <row r="891" spans="1:26" ht="12.5">
      <c r="A891" s="243"/>
      <c r="B891" s="243"/>
      <c r="C891" s="243"/>
      <c r="D891" s="244"/>
      <c r="E891" s="243"/>
      <c r="F891" s="243"/>
      <c r="G891" s="243"/>
      <c r="H891" s="247"/>
      <c r="I891" s="247"/>
      <c r="J891" s="247"/>
      <c r="K891" s="72"/>
      <c r="L891" s="72"/>
      <c r="M891" s="72"/>
      <c r="N891" s="72"/>
      <c r="O891" s="72"/>
      <c r="P891" s="72"/>
      <c r="Q891" s="72"/>
      <c r="R891" s="72"/>
      <c r="S891" s="72"/>
      <c r="T891" s="72"/>
      <c r="U891" s="72"/>
      <c r="V891" s="72"/>
      <c r="W891" s="72"/>
      <c r="X891" s="72"/>
      <c r="Y891" s="72"/>
      <c r="Z891" s="72"/>
    </row>
    <row r="892" spans="1:26" ht="12.5">
      <c r="A892" s="243"/>
      <c r="B892" s="243"/>
      <c r="C892" s="243"/>
      <c r="D892" s="244"/>
      <c r="E892" s="243"/>
      <c r="F892" s="243"/>
      <c r="G892" s="243"/>
      <c r="H892" s="247"/>
      <c r="I892" s="247"/>
      <c r="J892" s="247"/>
      <c r="K892" s="72"/>
      <c r="L892" s="72"/>
      <c r="M892" s="72"/>
      <c r="N892" s="72"/>
      <c r="O892" s="72"/>
      <c r="P892" s="72"/>
      <c r="Q892" s="72"/>
      <c r="R892" s="72"/>
      <c r="S892" s="72"/>
      <c r="T892" s="72"/>
      <c r="U892" s="72"/>
      <c r="V892" s="72"/>
      <c r="W892" s="72"/>
      <c r="X892" s="72"/>
      <c r="Y892" s="72"/>
      <c r="Z892" s="72"/>
    </row>
    <row r="893" spans="1:26" ht="12.5">
      <c r="A893" s="243"/>
      <c r="B893" s="243"/>
      <c r="C893" s="243"/>
      <c r="D893" s="244"/>
      <c r="E893" s="243"/>
      <c r="F893" s="243"/>
      <c r="G893" s="243"/>
      <c r="H893" s="247"/>
      <c r="I893" s="247"/>
      <c r="J893" s="247"/>
      <c r="K893" s="72"/>
      <c r="L893" s="72"/>
      <c r="M893" s="72"/>
      <c r="N893" s="72"/>
      <c r="O893" s="72"/>
      <c r="P893" s="72"/>
      <c r="Q893" s="72"/>
      <c r="R893" s="72"/>
      <c r="S893" s="72"/>
      <c r="T893" s="72"/>
      <c r="U893" s="72"/>
      <c r="V893" s="72"/>
      <c r="W893" s="72"/>
      <c r="X893" s="72"/>
      <c r="Y893" s="72"/>
      <c r="Z893" s="72"/>
    </row>
    <row r="894" spans="1:26" ht="12.5">
      <c r="A894" s="243"/>
      <c r="B894" s="243"/>
      <c r="C894" s="243"/>
      <c r="D894" s="244"/>
      <c r="E894" s="243"/>
      <c r="F894" s="243"/>
      <c r="G894" s="243"/>
      <c r="H894" s="247"/>
      <c r="I894" s="247"/>
      <c r="J894" s="247"/>
      <c r="K894" s="72"/>
      <c r="L894" s="72"/>
      <c r="M894" s="72"/>
      <c r="N894" s="72"/>
      <c r="O894" s="72"/>
      <c r="P894" s="72"/>
      <c r="Q894" s="72"/>
      <c r="R894" s="72"/>
      <c r="S894" s="72"/>
      <c r="T894" s="72"/>
      <c r="U894" s="72"/>
      <c r="V894" s="72"/>
      <c r="W894" s="72"/>
      <c r="X894" s="72"/>
      <c r="Y894" s="72"/>
      <c r="Z894" s="72"/>
    </row>
    <row r="895" spans="1:26" ht="12.5">
      <c r="A895" s="243"/>
      <c r="B895" s="243"/>
      <c r="C895" s="243"/>
      <c r="D895" s="244"/>
      <c r="E895" s="243"/>
      <c r="F895" s="243"/>
      <c r="G895" s="243"/>
      <c r="H895" s="247"/>
      <c r="I895" s="247"/>
      <c r="J895" s="247"/>
      <c r="K895" s="72"/>
      <c r="L895" s="72"/>
      <c r="M895" s="72"/>
      <c r="N895" s="72"/>
      <c r="O895" s="72"/>
      <c r="P895" s="72"/>
      <c r="Q895" s="72"/>
      <c r="R895" s="72"/>
      <c r="S895" s="72"/>
      <c r="T895" s="72"/>
      <c r="U895" s="72"/>
      <c r="V895" s="72"/>
      <c r="W895" s="72"/>
      <c r="X895" s="72"/>
      <c r="Y895" s="72"/>
      <c r="Z895" s="72"/>
    </row>
    <row r="896" spans="1:26" ht="12.5">
      <c r="A896" s="243"/>
      <c r="B896" s="243"/>
      <c r="C896" s="243"/>
      <c r="D896" s="244"/>
      <c r="E896" s="243"/>
      <c r="F896" s="243"/>
      <c r="G896" s="243"/>
      <c r="H896" s="247"/>
      <c r="I896" s="247"/>
      <c r="J896" s="247"/>
      <c r="K896" s="72"/>
      <c r="L896" s="72"/>
      <c r="M896" s="72"/>
      <c r="N896" s="72"/>
      <c r="O896" s="72"/>
      <c r="P896" s="72"/>
      <c r="Q896" s="72"/>
      <c r="R896" s="72"/>
      <c r="S896" s="72"/>
      <c r="T896" s="72"/>
      <c r="U896" s="72"/>
      <c r="V896" s="72"/>
      <c r="W896" s="72"/>
      <c r="X896" s="72"/>
      <c r="Y896" s="72"/>
      <c r="Z896" s="72"/>
    </row>
    <row r="897" spans="1:26" ht="12.5">
      <c r="A897" s="243"/>
      <c r="B897" s="243"/>
      <c r="C897" s="243"/>
      <c r="D897" s="244"/>
      <c r="E897" s="243"/>
      <c r="F897" s="243"/>
      <c r="G897" s="243"/>
      <c r="H897" s="247"/>
      <c r="I897" s="247"/>
      <c r="J897" s="247"/>
      <c r="K897" s="72"/>
      <c r="L897" s="72"/>
      <c r="M897" s="72"/>
      <c r="N897" s="72"/>
      <c r="O897" s="72"/>
      <c r="P897" s="72"/>
      <c r="Q897" s="72"/>
      <c r="R897" s="72"/>
      <c r="S897" s="72"/>
      <c r="T897" s="72"/>
      <c r="U897" s="72"/>
      <c r="V897" s="72"/>
      <c r="W897" s="72"/>
      <c r="X897" s="72"/>
      <c r="Y897" s="72"/>
      <c r="Z897" s="72"/>
    </row>
    <row r="898" spans="1:26" ht="12.5">
      <c r="A898" s="243"/>
      <c r="B898" s="243"/>
      <c r="C898" s="243"/>
      <c r="D898" s="244"/>
      <c r="E898" s="243"/>
      <c r="F898" s="243"/>
      <c r="G898" s="243"/>
      <c r="H898" s="247"/>
      <c r="I898" s="247"/>
      <c r="J898" s="247"/>
      <c r="K898" s="72"/>
      <c r="L898" s="72"/>
      <c r="M898" s="72"/>
      <c r="N898" s="72"/>
      <c r="O898" s="72"/>
      <c r="P898" s="72"/>
      <c r="Q898" s="72"/>
      <c r="R898" s="72"/>
      <c r="S898" s="72"/>
      <c r="T898" s="72"/>
      <c r="U898" s="72"/>
      <c r="V898" s="72"/>
      <c r="W898" s="72"/>
      <c r="X898" s="72"/>
      <c r="Y898" s="72"/>
      <c r="Z898" s="72"/>
    </row>
    <row r="899" spans="1:26" ht="12.5">
      <c r="A899" s="243"/>
      <c r="B899" s="243"/>
      <c r="C899" s="243"/>
      <c r="D899" s="244"/>
      <c r="E899" s="243"/>
      <c r="F899" s="243"/>
      <c r="G899" s="243"/>
      <c r="H899" s="247"/>
      <c r="I899" s="247"/>
      <c r="J899" s="247"/>
      <c r="K899" s="72"/>
      <c r="L899" s="72"/>
      <c r="M899" s="72"/>
      <c r="N899" s="72"/>
      <c r="O899" s="72"/>
      <c r="P899" s="72"/>
      <c r="Q899" s="72"/>
      <c r="R899" s="72"/>
      <c r="S899" s="72"/>
      <c r="T899" s="72"/>
      <c r="U899" s="72"/>
      <c r="V899" s="72"/>
      <c r="W899" s="72"/>
      <c r="X899" s="72"/>
      <c r="Y899" s="72"/>
      <c r="Z899" s="72"/>
    </row>
    <row r="900" spans="1:26" ht="12.5">
      <c r="A900" s="243"/>
      <c r="B900" s="243"/>
      <c r="C900" s="243"/>
      <c r="D900" s="244"/>
      <c r="E900" s="243"/>
      <c r="F900" s="243"/>
      <c r="G900" s="243"/>
      <c r="H900" s="247"/>
      <c r="I900" s="247"/>
      <c r="J900" s="247"/>
      <c r="K900" s="72"/>
      <c r="L900" s="72"/>
      <c r="M900" s="72"/>
      <c r="N900" s="72"/>
      <c r="O900" s="72"/>
      <c r="P900" s="72"/>
      <c r="Q900" s="72"/>
      <c r="R900" s="72"/>
      <c r="S900" s="72"/>
      <c r="T900" s="72"/>
      <c r="U900" s="72"/>
      <c r="V900" s="72"/>
      <c r="W900" s="72"/>
      <c r="X900" s="72"/>
      <c r="Y900" s="72"/>
      <c r="Z900" s="72"/>
    </row>
    <row r="901" spans="1:26" ht="12.5">
      <c r="A901" s="243"/>
      <c r="B901" s="243"/>
      <c r="C901" s="243"/>
      <c r="D901" s="244"/>
      <c r="E901" s="243"/>
      <c r="F901" s="243"/>
      <c r="G901" s="243"/>
      <c r="H901" s="247"/>
      <c r="I901" s="247"/>
      <c r="J901" s="247"/>
      <c r="K901" s="72"/>
      <c r="L901" s="72"/>
      <c r="M901" s="72"/>
      <c r="N901" s="72"/>
      <c r="O901" s="72"/>
      <c r="P901" s="72"/>
      <c r="Q901" s="72"/>
      <c r="R901" s="72"/>
      <c r="S901" s="72"/>
      <c r="T901" s="72"/>
      <c r="U901" s="72"/>
      <c r="V901" s="72"/>
      <c r="W901" s="72"/>
      <c r="X901" s="72"/>
      <c r="Y901" s="72"/>
      <c r="Z901" s="72"/>
    </row>
    <row r="902" spans="1:26" ht="12.5">
      <c r="A902" s="243"/>
      <c r="B902" s="243"/>
      <c r="C902" s="243"/>
      <c r="D902" s="244"/>
      <c r="E902" s="243"/>
      <c r="F902" s="243"/>
      <c r="G902" s="243"/>
      <c r="H902" s="247"/>
      <c r="I902" s="247"/>
      <c r="J902" s="247"/>
      <c r="K902" s="72"/>
      <c r="L902" s="72"/>
      <c r="M902" s="72"/>
      <c r="N902" s="72"/>
      <c r="O902" s="72"/>
      <c r="P902" s="72"/>
      <c r="Q902" s="72"/>
      <c r="R902" s="72"/>
      <c r="S902" s="72"/>
      <c r="T902" s="72"/>
      <c r="U902" s="72"/>
      <c r="V902" s="72"/>
      <c r="W902" s="72"/>
      <c r="X902" s="72"/>
      <c r="Y902" s="72"/>
      <c r="Z902" s="72"/>
    </row>
    <row r="903" spans="1:26" ht="12.5">
      <c r="A903" s="243"/>
      <c r="B903" s="243"/>
      <c r="C903" s="243"/>
      <c r="D903" s="244"/>
      <c r="E903" s="243"/>
      <c r="F903" s="243"/>
      <c r="G903" s="243"/>
      <c r="H903" s="247"/>
      <c r="I903" s="247"/>
      <c r="J903" s="247"/>
      <c r="K903" s="72"/>
      <c r="L903" s="72"/>
      <c r="M903" s="72"/>
      <c r="N903" s="72"/>
      <c r="O903" s="72"/>
      <c r="P903" s="72"/>
      <c r="Q903" s="72"/>
      <c r="R903" s="72"/>
      <c r="S903" s="72"/>
      <c r="T903" s="72"/>
      <c r="U903" s="72"/>
      <c r="V903" s="72"/>
      <c r="W903" s="72"/>
      <c r="X903" s="72"/>
      <c r="Y903" s="72"/>
      <c r="Z903" s="72"/>
    </row>
    <row r="904" spans="1:26" ht="12.5">
      <c r="A904" s="243"/>
      <c r="B904" s="243"/>
      <c r="C904" s="243"/>
      <c r="D904" s="244"/>
      <c r="E904" s="243"/>
      <c r="F904" s="243"/>
      <c r="G904" s="243"/>
      <c r="H904" s="247"/>
      <c r="I904" s="247"/>
      <c r="J904" s="247"/>
      <c r="K904" s="72"/>
      <c r="L904" s="72"/>
      <c r="M904" s="72"/>
      <c r="N904" s="72"/>
      <c r="O904" s="72"/>
      <c r="P904" s="72"/>
      <c r="Q904" s="72"/>
      <c r="R904" s="72"/>
      <c r="S904" s="72"/>
      <c r="T904" s="72"/>
      <c r="U904" s="72"/>
      <c r="V904" s="72"/>
      <c r="W904" s="72"/>
      <c r="X904" s="72"/>
      <c r="Y904" s="72"/>
      <c r="Z904" s="72"/>
    </row>
    <row r="905" spans="1:26" ht="12.5">
      <c r="A905" s="243"/>
      <c r="B905" s="243"/>
      <c r="C905" s="243"/>
      <c r="D905" s="244"/>
      <c r="E905" s="243"/>
      <c r="F905" s="243"/>
      <c r="G905" s="243"/>
      <c r="H905" s="247"/>
      <c r="I905" s="247"/>
      <c r="J905" s="247"/>
      <c r="K905" s="72"/>
      <c r="L905" s="72"/>
      <c r="M905" s="72"/>
      <c r="N905" s="72"/>
      <c r="O905" s="72"/>
      <c r="P905" s="72"/>
      <c r="Q905" s="72"/>
      <c r="R905" s="72"/>
      <c r="S905" s="72"/>
      <c r="T905" s="72"/>
      <c r="U905" s="72"/>
      <c r="V905" s="72"/>
      <c r="W905" s="72"/>
      <c r="X905" s="72"/>
      <c r="Y905" s="72"/>
      <c r="Z905" s="72"/>
    </row>
    <row r="906" spans="1:26" ht="12.5">
      <c r="A906" s="243"/>
      <c r="B906" s="243"/>
      <c r="C906" s="243"/>
      <c r="D906" s="244"/>
      <c r="E906" s="243"/>
      <c r="F906" s="243"/>
      <c r="G906" s="243"/>
      <c r="H906" s="247"/>
      <c r="I906" s="247"/>
      <c r="J906" s="247"/>
      <c r="K906" s="72"/>
      <c r="L906" s="72"/>
      <c r="M906" s="72"/>
      <c r="N906" s="72"/>
      <c r="O906" s="72"/>
      <c r="P906" s="72"/>
      <c r="Q906" s="72"/>
      <c r="R906" s="72"/>
      <c r="S906" s="72"/>
      <c r="T906" s="72"/>
      <c r="U906" s="72"/>
      <c r="V906" s="72"/>
      <c r="W906" s="72"/>
      <c r="X906" s="72"/>
      <c r="Y906" s="72"/>
      <c r="Z906" s="72"/>
    </row>
    <row r="907" spans="1:26" ht="12.5">
      <c r="A907" s="243"/>
      <c r="B907" s="243"/>
      <c r="C907" s="243"/>
      <c r="D907" s="244"/>
      <c r="E907" s="243"/>
      <c r="F907" s="243"/>
      <c r="G907" s="243"/>
      <c r="H907" s="247"/>
      <c r="I907" s="247"/>
      <c r="J907" s="247"/>
      <c r="K907" s="72"/>
      <c r="L907" s="72"/>
      <c r="M907" s="72"/>
      <c r="N907" s="72"/>
      <c r="O907" s="72"/>
      <c r="P907" s="72"/>
      <c r="Q907" s="72"/>
      <c r="R907" s="72"/>
      <c r="S907" s="72"/>
      <c r="T907" s="72"/>
      <c r="U907" s="72"/>
      <c r="V907" s="72"/>
      <c r="W907" s="72"/>
      <c r="X907" s="72"/>
      <c r="Y907" s="72"/>
      <c r="Z907" s="72"/>
    </row>
    <row r="908" spans="1:26" ht="12.5">
      <c r="A908" s="243"/>
      <c r="B908" s="243"/>
      <c r="C908" s="243"/>
      <c r="D908" s="244"/>
      <c r="E908" s="243"/>
      <c r="F908" s="243"/>
      <c r="G908" s="243"/>
      <c r="H908" s="247"/>
      <c r="I908" s="247"/>
      <c r="J908" s="247"/>
      <c r="K908" s="72"/>
      <c r="L908" s="72"/>
      <c r="M908" s="72"/>
      <c r="N908" s="72"/>
      <c r="O908" s="72"/>
      <c r="P908" s="72"/>
      <c r="Q908" s="72"/>
      <c r="R908" s="72"/>
      <c r="S908" s="72"/>
      <c r="T908" s="72"/>
      <c r="U908" s="72"/>
      <c r="V908" s="72"/>
      <c r="W908" s="72"/>
      <c r="X908" s="72"/>
      <c r="Y908" s="72"/>
      <c r="Z908" s="72"/>
    </row>
    <row r="909" spans="1:26" ht="12.5">
      <c r="A909" s="243"/>
      <c r="B909" s="243"/>
      <c r="C909" s="243"/>
      <c r="D909" s="244"/>
      <c r="E909" s="243"/>
      <c r="F909" s="243"/>
      <c r="G909" s="243"/>
      <c r="H909" s="247"/>
      <c r="I909" s="247"/>
      <c r="J909" s="247"/>
      <c r="K909" s="72"/>
      <c r="L909" s="72"/>
      <c r="M909" s="72"/>
      <c r="N909" s="72"/>
      <c r="O909" s="72"/>
      <c r="P909" s="72"/>
      <c r="Q909" s="72"/>
      <c r="R909" s="72"/>
      <c r="S909" s="72"/>
      <c r="T909" s="72"/>
      <c r="U909" s="72"/>
      <c r="V909" s="72"/>
      <c r="W909" s="72"/>
      <c r="X909" s="72"/>
      <c r="Y909" s="72"/>
      <c r="Z909" s="72"/>
    </row>
    <row r="910" spans="1:26" ht="12.5">
      <c r="A910" s="243"/>
      <c r="B910" s="243"/>
      <c r="C910" s="243"/>
      <c r="D910" s="244"/>
      <c r="E910" s="243"/>
      <c r="F910" s="243"/>
      <c r="G910" s="243"/>
      <c r="H910" s="247"/>
      <c r="I910" s="247"/>
      <c r="J910" s="247"/>
      <c r="K910" s="72"/>
      <c r="L910" s="72"/>
      <c r="M910" s="72"/>
      <c r="N910" s="72"/>
      <c r="O910" s="72"/>
      <c r="P910" s="72"/>
      <c r="Q910" s="72"/>
      <c r="R910" s="72"/>
      <c r="S910" s="72"/>
      <c r="T910" s="72"/>
      <c r="U910" s="72"/>
      <c r="V910" s="72"/>
      <c r="W910" s="72"/>
      <c r="X910" s="72"/>
      <c r="Y910" s="72"/>
      <c r="Z910" s="72"/>
    </row>
    <row r="911" spans="1:26" ht="12.5">
      <c r="A911" s="243"/>
      <c r="B911" s="243"/>
      <c r="C911" s="243"/>
      <c r="D911" s="244"/>
      <c r="E911" s="243"/>
      <c r="F911" s="243"/>
      <c r="G911" s="243"/>
      <c r="H911" s="247"/>
      <c r="I911" s="247"/>
      <c r="J911" s="247"/>
      <c r="K911" s="72"/>
      <c r="L911" s="72"/>
      <c r="M911" s="72"/>
      <c r="N911" s="72"/>
      <c r="O911" s="72"/>
      <c r="P911" s="72"/>
      <c r="Q911" s="72"/>
      <c r="R911" s="72"/>
      <c r="S911" s="72"/>
      <c r="T911" s="72"/>
      <c r="U911" s="72"/>
      <c r="V911" s="72"/>
      <c r="W911" s="72"/>
      <c r="X911" s="72"/>
      <c r="Y911" s="72"/>
      <c r="Z911" s="72"/>
    </row>
    <row r="912" spans="1:26" ht="12.5">
      <c r="A912" s="243"/>
      <c r="B912" s="243"/>
      <c r="C912" s="243"/>
      <c r="D912" s="244"/>
      <c r="E912" s="243"/>
      <c r="F912" s="243"/>
      <c r="G912" s="243"/>
      <c r="H912" s="247"/>
      <c r="I912" s="247"/>
      <c r="J912" s="247"/>
      <c r="K912" s="72"/>
      <c r="L912" s="72"/>
      <c r="M912" s="72"/>
      <c r="N912" s="72"/>
      <c r="O912" s="72"/>
      <c r="P912" s="72"/>
      <c r="Q912" s="72"/>
      <c r="R912" s="72"/>
      <c r="S912" s="72"/>
      <c r="T912" s="72"/>
      <c r="U912" s="72"/>
      <c r="V912" s="72"/>
      <c r="W912" s="72"/>
      <c r="X912" s="72"/>
      <c r="Y912" s="72"/>
      <c r="Z912" s="72"/>
    </row>
    <row r="913" spans="1:26" ht="12.5">
      <c r="A913" s="243"/>
      <c r="B913" s="243"/>
      <c r="C913" s="243"/>
      <c r="D913" s="244"/>
      <c r="E913" s="243"/>
      <c r="F913" s="243"/>
      <c r="G913" s="243"/>
      <c r="H913" s="247"/>
      <c r="I913" s="247"/>
      <c r="J913" s="247"/>
      <c r="K913" s="72"/>
      <c r="L913" s="72"/>
      <c r="M913" s="72"/>
      <c r="N913" s="72"/>
      <c r="O913" s="72"/>
      <c r="P913" s="72"/>
      <c r="Q913" s="72"/>
      <c r="R913" s="72"/>
      <c r="S913" s="72"/>
      <c r="T913" s="72"/>
      <c r="U913" s="72"/>
      <c r="V913" s="72"/>
      <c r="W913" s="72"/>
      <c r="X913" s="72"/>
      <c r="Y913" s="72"/>
      <c r="Z913" s="72"/>
    </row>
    <row r="914" spans="1:26" ht="12.5">
      <c r="A914" s="243"/>
      <c r="B914" s="243"/>
      <c r="C914" s="243"/>
      <c r="D914" s="244"/>
      <c r="E914" s="243"/>
      <c r="F914" s="243"/>
      <c r="G914" s="243"/>
      <c r="H914" s="247"/>
      <c r="I914" s="247"/>
      <c r="J914" s="247"/>
      <c r="K914" s="72"/>
      <c r="L914" s="72"/>
      <c r="M914" s="72"/>
      <c r="N914" s="72"/>
      <c r="O914" s="72"/>
      <c r="P914" s="72"/>
      <c r="Q914" s="72"/>
      <c r="R914" s="72"/>
      <c r="S914" s="72"/>
      <c r="T914" s="72"/>
      <c r="U914" s="72"/>
      <c r="V914" s="72"/>
      <c r="W914" s="72"/>
      <c r="X914" s="72"/>
      <c r="Y914" s="72"/>
      <c r="Z914" s="72"/>
    </row>
    <row r="915" spans="1:26" ht="12.5">
      <c r="A915" s="243"/>
      <c r="B915" s="243"/>
      <c r="C915" s="243"/>
      <c r="D915" s="244"/>
      <c r="E915" s="243"/>
      <c r="F915" s="243"/>
      <c r="G915" s="243"/>
      <c r="H915" s="247"/>
      <c r="I915" s="247"/>
      <c r="J915" s="247"/>
      <c r="K915" s="72"/>
      <c r="L915" s="72"/>
      <c r="M915" s="72"/>
      <c r="N915" s="72"/>
      <c r="O915" s="72"/>
      <c r="P915" s="72"/>
      <c r="Q915" s="72"/>
      <c r="R915" s="72"/>
      <c r="S915" s="72"/>
      <c r="T915" s="72"/>
      <c r="U915" s="72"/>
      <c r="V915" s="72"/>
      <c r="W915" s="72"/>
      <c r="X915" s="72"/>
      <c r="Y915" s="72"/>
      <c r="Z915" s="72"/>
    </row>
    <row r="916" spans="1:26" ht="12.5">
      <c r="A916" s="243"/>
      <c r="B916" s="243"/>
      <c r="C916" s="243"/>
      <c r="D916" s="244"/>
      <c r="E916" s="243"/>
      <c r="F916" s="243"/>
      <c r="G916" s="243"/>
      <c r="H916" s="247"/>
      <c r="I916" s="247"/>
      <c r="J916" s="247"/>
      <c r="K916" s="72"/>
      <c r="L916" s="72"/>
      <c r="M916" s="72"/>
      <c r="N916" s="72"/>
      <c r="O916" s="72"/>
      <c r="P916" s="72"/>
      <c r="Q916" s="72"/>
      <c r="R916" s="72"/>
      <c r="S916" s="72"/>
      <c r="T916" s="72"/>
      <c r="U916" s="72"/>
      <c r="V916" s="72"/>
      <c r="W916" s="72"/>
      <c r="X916" s="72"/>
      <c r="Y916" s="72"/>
      <c r="Z916" s="72"/>
    </row>
    <row r="917" spans="1:26" ht="12.5">
      <c r="A917" s="243"/>
      <c r="B917" s="243"/>
      <c r="C917" s="243"/>
      <c r="D917" s="244"/>
      <c r="E917" s="243"/>
      <c r="F917" s="243"/>
      <c r="G917" s="243"/>
      <c r="H917" s="247"/>
      <c r="I917" s="247"/>
      <c r="J917" s="247"/>
      <c r="K917" s="72"/>
      <c r="L917" s="72"/>
      <c r="M917" s="72"/>
      <c r="N917" s="72"/>
      <c r="O917" s="72"/>
      <c r="P917" s="72"/>
      <c r="Q917" s="72"/>
      <c r="R917" s="72"/>
      <c r="S917" s="72"/>
      <c r="T917" s="72"/>
      <c r="U917" s="72"/>
      <c r="V917" s="72"/>
      <c r="W917" s="72"/>
      <c r="X917" s="72"/>
      <c r="Y917" s="72"/>
      <c r="Z917" s="72"/>
    </row>
    <row r="918" spans="1:26" ht="12.5">
      <c r="A918" s="243"/>
      <c r="B918" s="243"/>
      <c r="C918" s="243"/>
      <c r="D918" s="244"/>
      <c r="E918" s="243"/>
      <c r="F918" s="243"/>
      <c r="G918" s="243"/>
      <c r="H918" s="247"/>
      <c r="I918" s="247"/>
      <c r="J918" s="247"/>
      <c r="K918" s="72"/>
      <c r="L918" s="72"/>
      <c r="M918" s="72"/>
      <c r="N918" s="72"/>
      <c r="O918" s="72"/>
      <c r="P918" s="72"/>
      <c r="Q918" s="72"/>
      <c r="R918" s="72"/>
      <c r="S918" s="72"/>
      <c r="T918" s="72"/>
      <c r="U918" s="72"/>
      <c r="V918" s="72"/>
      <c r="W918" s="72"/>
      <c r="X918" s="72"/>
      <c r="Y918" s="72"/>
      <c r="Z918" s="72"/>
    </row>
    <row r="919" spans="1:26" ht="12.5">
      <c r="A919" s="243"/>
      <c r="B919" s="243"/>
      <c r="C919" s="243"/>
      <c r="D919" s="244"/>
      <c r="E919" s="243"/>
      <c r="F919" s="243"/>
      <c r="G919" s="243"/>
      <c r="H919" s="247"/>
      <c r="I919" s="247"/>
      <c r="J919" s="247"/>
      <c r="K919" s="72"/>
      <c r="L919" s="72"/>
      <c r="M919" s="72"/>
      <c r="N919" s="72"/>
      <c r="O919" s="72"/>
      <c r="P919" s="72"/>
      <c r="Q919" s="72"/>
      <c r="R919" s="72"/>
      <c r="S919" s="72"/>
      <c r="T919" s="72"/>
      <c r="U919" s="72"/>
      <c r="V919" s="72"/>
      <c r="W919" s="72"/>
      <c r="X919" s="72"/>
      <c r="Y919" s="72"/>
      <c r="Z919" s="72"/>
    </row>
    <row r="920" spans="1:26" ht="12.5">
      <c r="A920" s="243"/>
      <c r="B920" s="243"/>
      <c r="C920" s="243"/>
      <c r="D920" s="244"/>
      <c r="E920" s="243"/>
      <c r="F920" s="243"/>
      <c r="G920" s="243"/>
      <c r="H920" s="247"/>
      <c r="I920" s="247"/>
      <c r="J920" s="247"/>
      <c r="K920" s="72"/>
      <c r="L920" s="72"/>
      <c r="M920" s="72"/>
      <c r="N920" s="72"/>
      <c r="O920" s="72"/>
      <c r="P920" s="72"/>
      <c r="Q920" s="72"/>
      <c r="R920" s="72"/>
      <c r="S920" s="72"/>
      <c r="T920" s="72"/>
      <c r="U920" s="72"/>
      <c r="V920" s="72"/>
      <c r="W920" s="72"/>
      <c r="X920" s="72"/>
      <c r="Y920" s="72"/>
      <c r="Z920" s="72"/>
    </row>
    <row r="921" spans="1:26" ht="12.5">
      <c r="A921" s="243"/>
      <c r="B921" s="243"/>
      <c r="C921" s="243"/>
      <c r="D921" s="244"/>
      <c r="E921" s="243"/>
      <c r="F921" s="243"/>
      <c r="G921" s="243"/>
      <c r="H921" s="247"/>
      <c r="I921" s="247"/>
      <c r="J921" s="247"/>
      <c r="K921" s="72"/>
      <c r="L921" s="72"/>
      <c r="M921" s="72"/>
      <c r="N921" s="72"/>
      <c r="O921" s="72"/>
      <c r="P921" s="72"/>
      <c r="Q921" s="72"/>
      <c r="R921" s="72"/>
      <c r="S921" s="72"/>
      <c r="T921" s="72"/>
      <c r="U921" s="72"/>
      <c r="V921" s="72"/>
      <c r="W921" s="72"/>
      <c r="X921" s="72"/>
      <c r="Y921" s="72"/>
      <c r="Z921" s="72"/>
    </row>
    <row r="922" spans="1:26" ht="12.5">
      <c r="A922" s="243"/>
      <c r="B922" s="243"/>
      <c r="C922" s="243"/>
      <c r="D922" s="244"/>
      <c r="E922" s="243"/>
      <c r="F922" s="243"/>
      <c r="G922" s="243"/>
      <c r="H922" s="247"/>
      <c r="I922" s="247"/>
      <c r="J922" s="247"/>
      <c r="K922" s="72"/>
      <c r="L922" s="72"/>
      <c r="M922" s="72"/>
      <c r="N922" s="72"/>
      <c r="O922" s="72"/>
      <c r="P922" s="72"/>
      <c r="Q922" s="72"/>
      <c r="R922" s="72"/>
      <c r="S922" s="72"/>
      <c r="T922" s="72"/>
      <c r="U922" s="72"/>
      <c r="V922" s="72"/>
      <c r="W922" s="72"/>
      <c r="X922" s="72"/>
      <c r="Y922" s="72"/>
      <c r="Z922" s="72"/>
    </row>
    <row r="923" spans="1:26" ht="12.5">
      <c r="A923" s="243"/>
      <c r="B923" s="243"/>
      <c r="C923" s="243"/>
      <c r="D923" s="244"/>
      <c r="E923" s="243"/>
      <c r="F923" s="243"/>
      <c r="G923" s="243"/>
      <c r="H923" s="247"/>
      <c r="I923" s="247"/>
      <c r="J923" s="247"/>
      <c r="K923" s="72"/>
      <c r="L923" s="72"/>
      <c r="M923" s="72"/>
      <c r="N923" s="72"/>
      <c r="O923" s="72"/>
      <c r="P923" s="72"/>
      <c r="Q923" s="72"/>
      <c r="R923" s="72"/>
      <c r="S923" s="72"/>
      <c r="T923" s="72"/>
      <c r="U923" s="72"/>
      <c r="V923" s="72"/>
      <c r="W923" s="72"/>
      <c r="X923" s="72"/>
      <c r="Y923" s="72"/>
      <c r="Z923" s="72"/>
    </row>
    <row r="924" spans="1:26" ht="12.5">
      <c r="A924" s="243"/>
      <c r="B924" s="243"/>
      <c r="C924" s="243"/>
      <c r="D924" s="244"/>
      <c r="E924" s="243"/>
      <c r="F924" s="243"/>
      <c r="G924" s="243"/>
      <c r="H924" s="247"/>
      <c r="I924" s="247"/>
      <c r="J924" s="247"/>
      <c r="K924" s="72"/>
      <c r="L924" s="72"/>
      <c r="M924" s="72"/>
      <c r="N924" s="72"/>
      <c r="O924" s="72"/>
      <c r="P924" s="72"/>
      <c r="Q924" s="72"/>
      <c r="R924" s="72"/>
      <c r="S924" s="72"/>
      <c r="T924" s="72"/>
      <c r="U924" s="72"/>
      <c r="V924" s="72"/>
      <c r="W924" s="72"/>
      <c r="X924" s="72"/>
      <c r="Y924" s="72"/>
      <c r="Z924" s="72"/>
    </row>
    <row r="925" spans="1:26" ht="12.5">
      <c r="A925" s="243"/>
      <c r="B925" s="243"/>
      <c r="C925" s="243"/>
      <c r="D925" s="244"/>
      <c r="E925" s="243"/>
      <c r="F925" s="243"/>
      <c r="G925" s="243"/>
      <c r="H925" s="247"/>
      <c r="I925" s="247"/>
      <c r="J925" s="247"/>
      <c r="K925" s="72"/>
      <c r="L925" s="72"/>
      <c r="M925" s="72"/>
      <c r="N925" s="72"/>
      <c r="O925" s="72"/>
      <c r="P925" s="72"/>
      <c r="Q925" s="72"/>
      <c r="R925" s="72"/>
      <c r="S925" s="72"/>
      <c r="T925" s="72"/>
      <c r="U925" s="72"/>
      <c r="V925" s="72"/>
      <c r="W925" s="72"/>
      <c r="X925" s="72"/>
      <c r="Y925" s="72"/>
      <c r="Z925" s="72"/>
    </row>
    <row r="926" spans="1:26" ht="12.5">
      <c r="A926" s="243"/>
      <c r="B926" s="243"/>
      <c r="C926" s="243"/>
      <c r="D926" s="244"/>
      <c r="E926" s="243"/>
      <c r="F926" s="243"/>
      <c r="G926" s="243"/>
      <c r="H926" s="247"/>
      <c r="I926" s="247"/>
      <c r="J926" s="247"/>
      <c r="K926" s="72"/>
      <c r="L926" s="72"/>
      <c r="M926" s="72"/>
      <c r="N926" s="72"/>
      <c r="O926" s="72"/>
      <c r="P926" s="72"/>
      <c r="Q926" s="72"/>
      <c r="R926" s="72"/>
      <c r="S926" s="72"/>
      <c r="T926" s="72"/>
      <c r="U926" s="72"/>
      <c r="V926" s="72"/>
      <c r="W926" s="72"/>
      <c r="X926" s="72"/>
      <c r="Y926" s="72"/>
      <c r="Z926" s="72"/>
    </row>
    <row r="927" spans="1:26" ht="12.5">
      <c r="A927" s="243"/>
      <c r="B927" s="243"/>
      <c r="C927" s="243"/>
      <c r="D927" s="244"/>
      <c r="E927" s="243"/>
      <c r="F927" s="243"/>
      <c r="G927" s="243"/>
      <c r="H927" s="247"/>
      <c r="I927" s="247"/>
      <c r="J927" s="247"/>
      <c r="K927" s="72"/>
      <c r="L927" s="72"/>
      <c r="M927" s="72"/>
      <c r="N927" s="72"/>
      <c r="O927" s="72"/>
      <c r="P927" s="72"/>
      <c r="Q927" s="72"/>
      <c r="R927" s="72"/>
      <c r="S927" s="72"/>
      <c r="T927" s="72"/>
      <c r="U927" s="72"/>
      <c r="V927" s="72"/>
      <c r="W927" s="72"/>
      <c r="X927" s="72"/>
      <c r="Y927" s="72"/>
      <c r="Z927" s="72"/>
    </row>
    <row r="928" spans="1:26" ht="12.5">
      <c r="A928" s="243"/>
      <c r="B928" s="243"/>
      <c r="C928" s="243"/>
      <c r="D928" s="244"/>
      <c r="E928" s="243"/>
      <c r="F928" s="243"/>
      <c r="G928" s="243"/>
      <c r="H928" s="247"/>
      <c r="I928" s="247"/>
      <c r="J928" s="247"/>
      <c r="K928" s="72"/>
      <c r="L928" s="72"/>
      <c r="M928" s="72"/>
      <c r="N928" s="72"/>
      <c r="O928" s="72"/>
      <c r="P928" s="72"/>
      <c r="Q928" s="72"/>
      <c r="R928" s="72"/>
      <c r="S928" s="72"/>
      <c r="T928" s="72"/>
      <c r="U928" s="72"/>
      <c r="V928" s="72"/>
      <c r="W928" s="72"/>
      <c r="X928" s="72"/>
      <c r="Y928" s="72"/>
      <c r="Z928" s="72"/>
    </row>
    <row r="929" spans="1:26" ht="12.5">
      <c r="A929" s="243"/>
      <c r="B929" s="243"/>
      <c r="C929" s="243"/>
      <c r="D929" s="244"/>
      <c r="E929" s="243"/>
      <c r="F929" s="243"/>
      <c r="G929" s="243"/>
      <c r="H929" s="247"/>
      <c r="I929" s="247"/>
      <c r="J929" s="247"/>
      <c r="K929" s="72"/>
      <c r="L929" s="72"/>
      <c r="M929" s="72"/>
      <c r="N929" s="72"/>
      <c r="O929" s="72"/>
      <c r="P929" s="72"/>
      <c r="Q929" s="72"/>
      <c r="R929" s="72"/>
      <c r="S929" s="72"/>
      <c r="T929" s="72"/>
      <c r="U929" s="72"/>
      <c r="V929" s="72"/>
      <c r="W929" s="72"/>
      <c r="X929" s="72"/>
      <c r="Y929" s="72"/>
      <c r="Z929" s="72"/>
    </row>
    <row r="930" spans="1:26" ht="12.5">
      <c r="A930" s="243"/>
      <c r="B930" s="243"/>
      <c r="C930" s="243"/>
      <c r="D930" s="244"/>
      <c r="E930" s="243"/>
      <c r="F930" s="243"/>
      <c r="G930" s="243"/>
      <c r="H930" s="247"/>
      <c r="I930" s="247"/>
      <c r="J930" s="247"/>
      <c r="K930" s="72"/>
      <c r="L930" s="72"/>
      <c r="M930" s="72"/>
      <c r="N930" s="72"/>
      <c r="O930" s="72"/>
      <c r="P930" s="72"/>
      <c r="Q930" s="72"/>
      <c r="R930" s="72"/>
      <c r="S930" s="72"/>
      <c r="T930" s="72"/>
      <c r="U930" s="72"/>
      <c r="V930" s="72"/>
      <c r="W930" s="72"/>
      <c r="X930" s="72"/>
      <c r="Y930" s="72"/>
      <c r="Z930" s="72"/>
    </row>
    <row r="931" spans="1:26" ht="12.5">
      <c r="A931" s="243"/>
      <c r="B931" s="243"/>
      <c r="C931" s="243"/>
      <c r="D931" s="244"/>
      <c r="E931" s="243"/>
      <c r="F931" s="243"/>
      <c r="G931" s="243"/>
      <c r="H931" s="247"/>
      <c r="I931" s="247"/>
      <c r="J931" s="247"/>
      <c r="K931" s="72"/>
      <c r="L931" s="72"/>
      <c r="M931" s="72"/>
      <c r="N931" s="72"/>
      <c r="O931" s="72"/>
      <c r="P931" s="72"/>
      <c r="Q931" s="72"/>
      <c r="R931" s="72"/>
      <c r="S931" s="72"/>
      <c r="T931" s="72"/>
      <c r="U931" s="72"/>
      <c r="V931" s="72"/>
      <c r="W931" s="72"/>
      <c r="X931" s="72"/>
      <c r="Y931" s="72"/>
      <c r="Z931" s="72"/>
    </row>
    <row r="932" spans="1:26" ht="12.5">
      <c r="A932" s="243"/>
      <c r="B932" s="243"/>
      <c r="C932" s="243"/>
      <c r="D932" s="244"/>
      <c r="E932" s="243"/>
      <c r="F932" s="243"/>
      <c r="G932" s="243"/>
      <c r="H932" s="247"/>
      <c r="I932" s="247"/>
      <c r="J932" s="247"/>
      <c r="K932" s="72"/>
      <c r="L932" s="72"/>
      <c r="M932" s="72"/>
      <c r="N932" s="72"/>
      <c r="O932" s="72"/>
      <c r="P932" s="72"/>
      <c r="Q932" s="72"/>
      <c r="R932" s="72"/>
      <c r="S932" s="72"/>
      <c r="T932" s="72"/>
      <c r="U932" s="72"/>
      <c r="V932" s="72"/>
      <c r="W932" s="72"/>
      <c r="X932" s="72"/>
      <c r="Y932" s="72"/>
      <c r="Z932" s="72"/>
    </row>
    <row r="933" spans="1:26" ht="12.5">
      <c r="A933" s="243"/>
      <c r="B933" s="243"/>
      <c r="C933" s="243"/>
      <c r="D933" s="244"/>
      <c r="E933" s="243"/>
      <c r="F933" s="243"/>
      <c r="G933" s="243"/>
      <c r="H933" s="247"/>
      <c r="I933" s="247"/>
      <c r="J933" s="247"/>
      <c r="K933" s="72"/>
      <c r="L933" s="72"/>
      <c r="M933" s="72"/>
      <c r="N933" s="72"/>
      <c r="O933" s="72"/>
      <c r="P933" s="72"/>
      <c r="Q933" s="72"/>
      <c r="R933" s="72"/>
      <c r="S933" s="72"/>
      <c r="T933" s="72"/>
      <c r="U933" s="72"/>
      <c r="V933" s="72"/>
      <c r="W933" s="72"/>
      <c r="X933" s="72"/>
      <c r="Y933" s="72"/>
      <c r="Z933" s="72"/>
    </row>
    <row r="934" spans="1:26" ht="12.5">
      <c r="A934" s="243"/>
      <c r="B934" s="243"/>
      <c r="C934" s="243"/>
      <c r="D934" s="244"/>
      <c r="E934" s="243"/>
      <c r="F934" s="243"/>
      <c r="G934" s="243"/>
      <c r="H934" s="247"/>
      <c r="I934" s="247"/>
      <c r="J934" s="247"/>
      <c r="K934" s="72"/>
      <c r="L934" s="72"/>
      <c r="M934" s="72"/>
      <c r="N934" s="72"/>
      <c r="O934" s="72"/>
      <c r="P934" s="72"/>
      <c r="Q934" s="72"/>
      <c r="R934" s="72"/>
      <c r="S934" s="72"/>
      <c r="T934" s="72"/>
      <c r="U934" s="72"/>
      <c r="V934" s="72"/>
      <c r="W934" s="72"/>
      <c r="X934" s="72"/>
      <c r="Y934" s="72"/>
      <c r="Z934" s="72"/>
    </row>
    <row r="935" spans="1:26" ht="12.5">
      <c r="A935" s="243"/>
      <c r="B935" s="243"/>
      <c r="C935" s="243"/>
      <c r="D935" s="244"/>
      <c r="E935" s="243"/>
      <c r="F935" s="243"/>
      <c r="G935" s="243"/>
      <c r="H935" s="247"/>
      <c r="I935" s="247"/>
      <c r="J935" s="247"/>
      <c r="K935" s="72"/>
      <c r="L935" s="72"/>
      <c r="M935" s="72"/>
      <c r="N935" s="72"/>
      <c r="O935" s="72"/>
      <c r="P935" s="72"/>
      <c r="Q935" s="72"/>
      <c r="R935" s="72"/>
      <c r="S935" s="72"/>
      <c r="T935" s="72"/>
      <c r="U935" s="72"/>
      <c r="V935" s="72"/>
      <c r="W935" s="72"/>
      <c r="X935" s="72"/>
      <c r="Y935" s="72"/>
      <c r="Z935" s="72"/>
    </row>
    <row r="936" spans="1:26" ht="12.5">
      <c r="A936" s="243"/>
      <c r="B936" s="243"/>
      <c r="C936" s="243"/>
      <c r="D936" s="244"/>
      <c r="E936" s="243"/>
      <c r="F936" s="243"/>
      <c r="G936" s="243"/>
      <c r="H936" s="247"/>
      <c r="I936" s="247"/>
      <c r="J936" s="247"/>
      <c r="K936" s="72"/>
      <c r="L936" s="72"/>
      <c r="M936" s="72"/>
      <c r="N936" s="72"/>
      <c r="O936" s="72"/>
      <c r="P936" s="72"/>
      <c r="Q936" s="72"/>
      <c r="R936" s="72"/>
      <c r="S936" s="72"/>
      <c r="T936" s="72"/>
      <c r="U936" s="72"/>
      <c r="V936" s="72"/>
      <c r="W936" s="72"/>
      <c r="X936" s="72"/>
      <c r="Y936" s="72"/>
      <c r="Z936" s="72"/>
    </row>
    <row r="937" spans="1:26" ht="12.5">
      <c r="A937" s="243"/>
      <c r="B937" s="243"/>
      <c r="C937" s="243"/>
      <c r="D937" s="244"/>
      <c r="E937" s="243"/>
      <c r="F937" s="243"/>
      <c r="G937" s="243"/>
      <c r="H937" s="247"/>
      <c r="I937" s="247"/>
      <c r="J937" s="247"/>
      <c r="K937" s="72"/>
      <c r="L937" s="72"/>
      <c r="M937" s="72"/>
      <c r="N937" s="72"/>
      <c r="O937" s="72"/>
      <c r="P937" s="72"/>
      <c r="Q937" s="72"/>
      <c r="R937" s="72"/>
      <c r="S937" s="72"/>
      <c r="T937" s="72"/>
      <c r="U937" s="72"/>
      <c r="V937" s="72"/>
      <c r="W937" s="72"/>
      <c r="X937" s="72"/>
      <c r="Y937" s="72"/>
      <c r="Z937" s="72"/>
    </row>
    <row r="938" spans="1:26" ht="12.5">
      <c r="A938" s="243"/>
      <c r="B938" s="243"/>
      <c r="C938" s="243"/>
      <c r="D938" s="244"/>
      <c r="E938" s="243"/>
      <c r="F938" s="243"/>
      <c r="G938" s="243"/>
      <c r="H938" s="247"/>
      <c r="I938" s="247"/>
      <c r="J938" s="247"/>
      <c r="K938" s="72"/>
      <c r="L938" s="72"/>
      <c r="M938" s="72"/>
      <c r="N938" s="72"/>
      <c r="O938" s="72"/>
      <c r="P938" s="72"/>
      <c r="Q938" s="72"/>
      <c r="R938" s="72"/>
      <c r="S938" s="72"/>
      <c r="T938" s="72"/>
      <c r="U938" s="72"/>
      <c r="V938" s="72"/>
      <c r="W938" s="72"/>
      <c r="X938" s="72"/>
      <c r="Y938" s="72"/>
      <c r="Z938" s="72"/>
    </row>
    <row r="939" spans="1:26" ht="12.5">
      <c r="A939" s="243"/>
      <c r="B939" s="243"/>
      <c r="C939" s="243"/>
      <c r="D939" s="244"/>
      <c r="E939" s="243"/>
      <c r="F939" s="243"/>
      <c r="G939" s="243"/>
      <c r="H939" s="247"/>
      <c r="I939" s="247"/>
      <c r="J939" s="247"/>
      <c r="K939" s="72"/>
      <c r="L939" s="72"/>
      <c r="M939" s="72"/>
      <c r="N939" s="72"/>
      <c r="O939" s="72"/>
      <c r="P939" s="72"/>
      <c r="Q939" s="72"/>
      <c r="R939" s="72"/>
      <c r="S939" s="72"/>
      <c r="T939" s="72"/>
      <c r="U939" s="72"/>
      <c r="V939" s="72"/>
      <c r="W939" s="72"/>
      <c r="X939" s="72"/>
      <c r="Y939" s="72"/>
      <c r="Z939" s="72"/>
    </row>
    <row r="940" spans="1:26" ht="12.5">
      <c r="A940" s="243"/>
      <c r="B940" s="243"/>
      <c r="C940" s="243"/>
      <c r="D940" s="244"/>
      <c r="E940" s="243"/>
      <c r="F940" s="243"/>
      <c r="G940" s="243"/>
      <c r="H940" s="247"/>
      <c r="I940" s="247"/>
      <c r="J940" s="247"/>
      <c r="K940" s="72"/>
      <c r="L940" s="72"/>
      <c r="M940" s="72"/>
      <c r="N940" s="72"/>
      <c r="O940" s="72"/>
      <c r="P940" s="72"/>
      <c r="Q940" s="72"/>
      <c r="R940" s="72"/>
      <c r="S940" s="72"/>
      <c r="T940" s="72"/>
      <c r="U940" s="72"/>
      <c r="V940" s="72"/>
      <c r="W940" s="72"/>
      <c r="X940" s="72"/>
      <c r="Y940" s="72"/>
      <c r="Z940" s="72"/>
    </row>
    <row r="941" spans="1:26" ht="12.5">
      <c r="A941" s="243"/>
      <c r="B941" s="243"/>
      <c r="C941" s="243"/>
      <c r="D941" s="244"/>
      <c r="E941" s="243"/>
      <c r="F941" s="243"/>
      <c r="G941" s="243"/>
      <c r="H941" s="247"/>
      <c r="I941" s="247"/>
      <c r="J941" s="247"/>
      <c r="K941" s="72"/>
      <c r="L941" s="72"/>
      <c r="M941" s="72"/>
      <c r="N941" s="72"/>
      <c r="O941" s="72"/>
      <c r="P941" s="72"/>
      <c r="Q941" s="72"/>
      <c r="R941" s="72"/>
      <c r="S941" s="72"/>
      <c r="T941" s="72"/>
      <c r="U941" s="72"/>
      <c r="V941" s="72"/>
      <c r="W941" s="72"/>
      <c r="X941" s="72"/>
      <c r="Y941" s="72"/>
      <c r="Z941" s="72"/>
    </row>
    <row r="942" spans="1:26" ht="12.5">
      <c r="A942" s="243"/>
      <c r="B942" s="243"/>
      <c r="C942" s="243"/>
      <c r="D942" s="244"/>
      <c r="E942" s="243"/>
      <c r="F942" s="243"/>
      <c r="G942" s="243"/>
      <c r="H942" s="247"/>
      <c r="I942" s="247"/>
      <c r="J942" s="247"/>
      <c r="K942" s="72"/>
      <c r="L942" s="72"/>
      <c r="M942" s="72"/>
      <c r="N942" s="72"/>
      <c r="O942" s="72"/>
      <c r="P942" s="72"/>
      <c r="Q942" s="72"/>
      <c r="R942" s="72"/>
      <c r="S942" s="72"/>
      <c r="T942" s="72"/>
      <c r="U942" s="72"/>
      <c r="V942" s="72"/>
      <c r="W942" s="72"/>
      <c r="X942" s="72"/>
      <c r="Y942" s="72"/>
      <c r="Z942" s="72"/>
    </row>
    <row r="943" spans="1:26" ht="12.5">
      <c r="A943" s="243"/>
      <c r="B943" s="243"/>
      <c r="C943" s="243"/>
      <c r="D943" s="244"/>
      <c r="E943" s="243"/>
      <c r="F943" s="243"/>
      <c r="G943" s="243"/>
      <c r="H943" s="247"/>
      <c r="I943" s="247"/>
      <c r="J943" s="247"/>
      <c r="K943" s="72"/>
      <c r="L943" s="72"/>
      <c r="M943" s="72"/>
      <c r="N943" s="72"/>
      <c r="O943" s="72"/>
      <c r="P943" s="72"/>
      <c r="Q943" s="72"/>
      <c r="R943" s="72"/>
      <c r="S943" s="72"/>
      <c r="T943" s="72"/>
      <c r="U943" s="72"/>
      <c r="V943" s="72"/>
      <c r="W943" s="72"/>
      <c r="X943" s="72"/>
      <c r="Y943" s="72"/>
      <c r="Z943" s="72"/>
    </row>
    <row r="944" spans="1:26" ht="12.5">
      <c r="A944" s="243"/>
      <c r="B944" s="243"/>
      <c r="C944" s="243"/>
      <c r="D944" s="244"/>
      <c r="E944" s="243"/>
      <c r="F944" s="243"/>
      <c r="G944" s="243"/>
      <c r="H944" s="247"/>
      <c r="I944" s="247"/>
      <c r="J944" s="247"/>
      <c r="K944" s="72"/>
      <c r="L944" s="72"/>
      <c r="M944" s="72"/>
      <c r="N944" s="72"/>
      <c r="O944" s="72"/>
      <c r="P944" s="72"/>
      <c r="Q944" s="72"/>
      <c r="R944" s="72"/>
      <c r="S944" s="72"/>
      <c r="T944" s="72"/>
      <c r="U944" s="72"/>
      <c r="V944" s="72"/>
      <c r="W944" s="72"/>
      <c r="X944" s="72"/>
      <c r="Y944" s="72"/>
      <c r="Z944" s="72"/>
    </row>
    <row r="945" spans="1:26" ht="12.5">
      <c r="A945" s="243"/>
      <c r="B945" s="243"/>
      <c r="C945" s="243"/>
      <c r="D945" s="244"/>
      <c r="E945" s="243"/>
      <c r="F945" s="243"/>
      <c r="G945" s="243"/>
      <c r="H945" s="247"/>
      <c r="I945" s="247"/>
      <c r="J945" s="247"/>
      <c r="K945" s="72"/>
      <c r="L945" s="72"/>
      <c r="M945" s="72"/>
      <c r="N945" s="72"/>
      <c r="O945" s="72"/>
      <c r="P945" s="72"/>
      <c r="Q945" s="72"/>
      <c r="R945" s="72"/>
      <c r="S945" s="72"/>
      <c r="T945" s="72"/>
      <c r="U945" s="72"/>
      <c r="V945" s="72"/>
      <c r="W945" s="72"/>
      <c r="X945" s="72"/>
      <c r="Y945" s="72"/>
      <c r="Z945" s="72"/>
    </row>
    <row r="946" spans="1:26" ht="12.5">
      <c r="A946" s="243"/>
      <c r="B946" s="243"/>
      <c r="C946" s="243"/>
      <c r="D946" s="244"/>
      <c r="E946" s="243"/>
      <c r="F946" s="243"/>
      <c r="G946" s="243"/>
      <c r="H946" s="247"/>
      <c r="I946" s="247"/>
      <c r="J946" s="247"/>
      <c r="K946" s="72"/>
      <c r="L946" s="72"/>
      <c r="M946" s="72"/>
      <c r="N946" s="72"/>
      <c r="O946" s="72"/>
      <c r="P946" s="72"/>
      <c r="Q946" s="72"/>
      <c r="R946" s="72"/>
      <c r="S946" s="72"/>
      <c r="T946" s="72"/>
      <c r="U946" s="72"/>
      <c r="V946" s="72"/>
      <c r="W946" s="72"/>
      <c r="X946" s="72"/>
      <c r="Y946" s="72"/>
      <c r="Z946" s="72"/>
    </row>
    <row r="947" spans="1:26" ht="12.5">
      <c r="A947" s="243"/>
      <c r="B947" s="243"/>
      <c r="C947" s="243"/>
      <c r="D947" s="244"/>
      <c r="E947" s="243"/>
      <c r="F947" s="243"/>
      <c r="G947" s="243"/>
      <c r="H947" s="247"/>
      <c r="I947" s="247"/>
      <c r="J947" s="247"/>
      <c r="K947" s="72"/>
      <c r="L947" s="72"/>
      <c r="M947" s="72"/>
      <c r="N947" s="72"/>
      <c r="O947" s="72"/>
      <c r="P947" s="72"/>
      <c r="Q947" s="72"/>
      <c r="R947" s="72"/>
      <c r="S947" s="72"/>
      <c r="T947" s="72"/>
      <c r="U947" s="72"/>
      <c r="V947" s="72"/>
      <c r="W947" s="72"/>
      <c r="X947" s="72"/>
      <c r="Y947" s="72"/>
      <c r="Z947" s="72"/>
    </row>
    <row r="948" spans="1:26" ht="12.5">
      <c r="A948" s="243"/>
      <c r="B948" s="243"/>
      <c r="C948" s="243"/>
      <c r="D948" s="244"/>
      <c r="E948" s="243"/>
      <c r="F948" s="243"/>
      <c r="G948" s="243"/>
      <c r="H948" s="247"/>
      <c r="I948" s="247"/>
      <c r="J948" s="247"/>
      <c r="K948" s="72"/>
      <c r="L948" s="72"/>
      <c r="M948" s="72"/>
      <c r="N948" s="72"/>
      <c r="O948" s="72"/>
      <c r="P948" s="72"/>
      <c r="Q948" s="72"/>
      <c r="R948" s="72"/>
      <c r="S948" s="72"/>
      <c r="T948" s="72"/>
      <c r="U948" s="72"/>
      <c r="V948" s="72"/>
      <c r="W948" s="72"/>
      <c r="X948" s="72"/>
      <c r="Y948" s="72"/>
      <c r="Z948" s="72"/>
    </row>
    <row r="949" spans="1:26" ht="12.5">
      <c r="A949" s="243"/>
      <c r="B949" s="243"/>
      <c r="C949" s="243"/>
      <c r="D949" s="244"/>
      <c r="E949" s="243"/>
      <c r="F949" s="243"/>
      <c r="G949" s="243"/>
      <c r="H949" s="247"/>
      <c r="I949" s="247"/>
      <c r="J949" s="247"/>
      <c r="K949" s="72"/>
      <c r="L949" s="72"/>
      <c r="M949" s="72"/>
      <c r="N949" s="72"/>
      <c r="O949" s="72"/>
      <c r="P949" s="72"/>
      <c r="Q949" s="72"/>
      <c r="R949" s="72"/>
      <c r="S949" s="72"/>
      <c r="T949" s="72"/>
      <c r="U949" s="72"/>
      <c r="V949" s="72"/>
      <c r="W949" s="72"/>
      <c r="X949" s="72"/>
      <c r="Y949" s="72"/>
      <c r="Z949" s="72"/>
    </row>
    <row r="950" spans="1:26" ht="12.5">
      <c r="A950" s="243"/>
      <c r="B950" s="243"/>
      <c r="C950" s="243"/>
      <c r="D950" s="244"/>
      <c r="E950" s="243"/>
      <c r="F950" s="243"/>
      <c r="G950" s="243"/>
      <c r="H950" s="247"/>
      <c r="I950" s="247"/>
      <c r="J950" s="247"/>
      <c r="K950" s="72"/>
      <c r="L950" s="72"/>
      <c r="M950" s="72"/>
      <c r="N950" s="72"/>
      <c r="O950" s="72"/>
      <c r="P950" s="72"/>
      <c r="Q950" s="72"/>
      <c r="R950" s="72"/>
      <c r="S950" s="72"/>
      <c r="T950" s="72"/>
      <c r="U950" s="72"/>
      <c r="V950" s="72"/>
      <c r="W950" s="72"/>
      <c r="X950" s="72"/>
      <c r="Y950" s="72"/>
      <c r="Z950" s="72"/>
    </row>
    <row r="951" spans="1:26" ht="12.5">
      <c r="A951" s="243"/>
      <c r="B951" s="243"/>
      <c r="C951" s="243"/>
      <c r="D951" s="244"/>
      <c r="E951" s="243"/>
      <c r="F951" s="243"/>
      <c r="G951" s="243"/>
      <c r="H951" s="247"/>
      <c r="I951" s="247"/>
      <c r="J951" s="247"/>
      <c r="K951" s="72"/>
      <c r="L951" s="72"/>
      <c r="M951" s="72"/>
      <c r="N951" s="72"/>
      <c r="O951" s="72"/>
      <c r="P951" s="72"/>
      <c r="Q951" s="72"/>
      <c r="R951" s="72"/>
      <c r="S951" s="72"/>
      <c r="T951" s="72"/>
      <c r="U951" s="72"/>
      <c r="V951" s="72"/>
      <c r="W951" s="72"/>
      <c r="X951" s="72"/>
      <c r="Y951" s="72"/>
      <c r="Z951" s="72"/>
    </row>
    <row r="952" spans="1:26" ht="12.5">
      <c r="A952" s="243"/>
      <c r="B952" s="243"/>
      <c r="C952" s="243"/>
      <c r="D952" s="244"/>
      <c r="E952" s="243"/>
      <c r="F952" s="243"/>
      <c r="G952" s="243"/>
      <c r="H952" s="247"/>
      <c r="I952" s="247"/>
      <c r="J952" s="247"/>
      <c r="K952" s="72"/>
      <c r="L952" s="72"/>
      <c r="M952" s="72"/>
      <c r="N952" s="72"/>
      <c r="O952" s="72"/>
      <c r="P952" s="72"/>
      <c r="Q952" s="72"/>
      <c r="R952" s="72"/>
      <c r="S952" s="72"/>
      <c r="T952" s="72"/>
      <c r="U952" s="72"/>
      <c r="V952" s="72"/>
      <c r="W952" s="72"/>
      <c r="X952" s="72"/>
      <c r="Y952" s="72"/>
      <c r="Z952" s="72"/>
    </row>
    <row r="953" spans="1:26" ht="12.5">
      <c r="A953" s="243"/>
      <c r="B953" s="243"/>
      <c r="C953" s="243"/>
      <c r="D953" s="244"/>
      <c r="E953" s="243"/>
      <c r="F953" s="243"/>
      <c r="G953" s="243"/>
      <c r="H953" s="247"/>
      <c r="I953" s="247"/>
      <c r="J953" s="247"/>
      <c r="K953" s="72"/>
      <c r="L953" s="72"/>
      <c r="M953" s="72"/>
      <c r="N953" s="72"/>
      <c r="O953" s="72"/>
      <c r="P953" s="72"/>
      <c r="Q953" s="72"/>
      <c r="R953" s="72"/>
      <c r="S953" s="72"/>
      <c r="T953" s="72"/>
      <c r="U953" s="72"/>
      <c r="V953" s="72"/>
      <c r="W953" s="72"/>
      <c r="X953" s="72"/>
      <c r="Y953" s="72"/>
      <c r="Z953" s="72"/>
    </row>
    <row r="954" spans="1:26" ht="12.5">
      <c r="A954" s="243"/>
      <c r="B954" s="243"/>
      <c r="C954" s="243"/>
      <c r="D954" s="244"/>
      <c r="E954" s="243"/>
      <c r="F954" s="243"/>
      <c r="G954" s="243"/>
      <c r="H954" s="247"/>
      <c r="I954" s="247"/>
      <c r="J954" s="247"/>
      <c r="K954" s="72"/>
      <c r="L954" s="72"/>
      <c r="M954" s="72"/>
      <c r="N954" s="72"/>
      <c r="O954" s="72"/>
      <c r="P954" s="72"/>
      <c r="Q954" s="72"/>
      <c r="R954" s="72"/>
      <c r="S954" s="72"/>
      <c r="T954" s="72"/>
      <c r="U954" s="72"/>
      <c r="V954" s="72"/>
      <c r="W954" s="72"/>
      <c r="X954" s="72"/>
      <c r="Y954" s="72"/>
      <c r="Z954" s="72"/>
    </row>
    <row r="955" spans="1:26" ht="12.5">
      <c r="A955" s="243"/>
      <c r="B955" s="243"/>
      <c r="C955" s="243"/>
      <c r="D955" s="244"/>
      <c r="E955" s="243"/>
      <c r="F955" s="243"/>
      <c r="G955" s="243"/>
      <c r="H955" s="247"/>
      <c r="I955" s="247"/>
      <c r="J955" s="247"/>
      <c r="K955" s="72"/>
      <c r="L955" s="72"/>
      <c r="M955" s="72"/>
      <c r="N955" s="72"/>
      <c r="O955" s="72"/>
      <c r="P955" s="72"/>
      <c r="Q955" s="72"/>
      <c r="R955" s="72"/>
      <c r="S955" s="72"/>
      <c r="T955" s="72"/>
      <c r="U955" s="72"/>
      <c r="V955" s="72"/>
      <c r="W955" s="72"/>
      <c r="X955" s="72"/>
      <c r="Y955" s="72"/>
      <c r="Z955" s="72"/>
    </row>
    <row r="956" spans="1:26" ht="12.5">
      <c r="A956" s="243"/>
      <c r="B956" s="243"/>
      <c r="C956" s="243"/>
      <c r="D956" s="244"/>
      <c r="E956" s="243"/>
      <c r="F956" s="243"/>
      <c r="G956" s="243"/>
      <c r="H956" s="247"/>
      <c r="I956" s="247"/>
      <c r="J956" s="247"/>
      <c r="K956" s="72"/>
      <c r="L956" s="72"/>
      <c r="M956" s="72"/>
      <c r="N956" s="72"/>
      <c r="O956" s="72"/>
      <c r="P956" s="72"/>
      <c r="Q956" s="72"/>
      <c r="R956" s="72"/>
      <c r="S956" s="72"/>
      <c r="T956" s="72"/>
      <c r="U956" s="72"/>
      <c r="V956" s="72"/>
      <c r="W956" s="72"/>
      <c r="X956" s="72"/>
      <c r="Y956" s="72"/>
      <c r="Z956" s="72"/>
    </row>
    <row r="957" spans="1:26" ht="12.5">
      <c r="A957" s="243"/>
      <c r="B957" s="243"/>
      <c r="C957" s="243"/>
      <c r="D957" s="244"/>
      <c r="E957" s="243"/>
      <c r="F957" s="243"/>
      <c r="G957" s="243"/>
      <c r="H957" s="247"/>
      <c r="I957" s="247"/>
      <c r="J957" s="247"/>
      <c r="K957" s="72"/>
      <c r="L957" s="72"/>
      <c r="M957" s="72"/>
      <c r="N957" s="72"/>
      <c r="O957" s="72"/>
      <c r="P957" s="72"/>
      <c r="Q957" s="72"/>
      <c r="R957" s="72"/>
      <c r="S957" s="72"/>
      <c r="T957" s="72"/>
      <c r="U957" s="72"/>
      <c r="V957" s="72"/>
      <c r="W957" s="72"/>
      <c r="X957" s="72"/>
      <c r="Y957" s="72"/>
      <c r="Z957" s="72"/>
    </row>
    <row r="958" spans="1:26" ht="12.5">
      <c r="A958" s="243"/>
      <c r="B958" s="243"/>
      <c r="C958" s="243"/>
      <c r="D958" s="244"/>
      <c r="E958" s="243"/>
      <c r="F958" s="243"/>
      <c r="G958" s="243"/>
      <c r="H958" s="247"/>
      <c r="I958" s="247"/>
      <c r="J958" s="247"/>
      <c r="K958" s="72"/>
      <c r="L958" s="72"/>
      <c r="M958" s="72"/>
      <c r="N958" s="72"/>
      <c r="O958" s="72"/>
      <c r="P958" s="72"/>
      <c r="Q958" s="72"/>
      <c r="R958" s="72"/>
      <c r="S958" s="72"/>
      <c r="T958" s="72"/>
      <c r="U958" s="72"/>
      <c r="V958" s="72"/>
      <c r="W958" s="72"/>
      <c r="X958" s="72"/>
      <c r="Y958" s="72"/>
      <c r="Z958" s="72"/>
    </row>
    <row r="959" spans="1:26" ht="12.5">
      <c r="A959" s="243"/>
      <c r="B959" s="243"/>
      <c r="C959" s="243"/>
      <c r="D959" s="244"/>
      <c r="E959" s="243"/>
      <c r="F959" s="243"/>
      <c r="G959" s="243"/>
      <c r="H959" s="247"/>
      <c r="I959" s="247"/>
      <c r="J959" s="247"/>
      <c r="K959" s="72"/>
      <c r="L959" s="72"/>
      <c r="M959" s="72"/>
      <c r="N959" s="72"/>
      <c r="O959" s="72"/>
      <c r="P959" s="72"/>
      <c r="Q959" s="72"/>
      <c r="R959" s="72"/>
      <c r="S959" s="72"/>
      <c r="T959" s="72"/>
      <c r="U959" s="72"/>
      <c r="V959" s="72"/>
      <c r="W959" s="72"/>
      <c r="X959" s="72"/>
      <c r="Y959" s="72"/>
      <c r="Z959" s="72"/>
    </row>
    <row r="960" spans="1:26" ht="12.5">
      <c r="A960" s="243"/>
      <c r="B960" s="243"/>
      <c r="C960" s="243"/>
      <c r="D960" s="244"/>
      <c r="E960" s="243"/>
      <c r="F960" s="243"/>
      <c r="G960" s="243"/>
      <c r="H960" s="247"/>
      <c r="I960" s="247"/>
      <c r="J960" s="247"/>
      <c r="K960" s="72"/>
      <c r="L960" s="72"/>
      <c r="M960" s="72"/>
      <c r="N960" s="72"/>
      <c r="O960" s="72"/>
      <c r="P960" s="72"/>
      <c r="Q960" s="72"/>
      <c r="R960" s="72"/>
      <c r="S960" s="72"/>
      <c r="T960" s="72"/>
      <c r="U960" s="72"/>
      <c r="V960" s="72"/>
      <c r="W960" s="72"/>
      <c r="X960" s="72"/>
      <c r="Y960" s="72"/>
      <c r="Z960" s="72"/>
    </row>
    <row r="961" spans="1:26" ht="12.5">
      <c r="A961" s="243"/>
      <c r="B961" s="243"/>
      <c r="C961" s="243"/>
      <c r="D961" s="244"/>
      <c r="E961" s="243"/>
      <c r="F961" s="243"/>
      <c r="G961" s="243"/>
      <c r="H961" s="247"/>
      <c r="I961" s="247"/>
      <c r="J961" s="247"/>
      <c r="K961" s="72"/>
      <c r="L961" s="72"/>
      <c r="M961" s="72"/>
      <c r="N961" s="72"/>
      <c r="O961" s="72"/>
      <c r="P961" s="72"/>
      <c r="Q961" s="72"/>
      <c r="R961" s="72"/>
      <c r="S961" s="72"/>
      <c r="T961" s="72"/>
      <c r="U961" s="72"/>
      <c r="V961" s="72"/>
      <c r="W961" s="72"/>
      <c r="X961" s="72"/>
      <c r="Y961" s="72"/>
      <c r="Z961" s="72"/>
    </row>
    <row r="962" spans="1:26" ht="12.5">
      <c r="A962" s="243"/>
      <c r="B962" s="243"/>
      <c r="C962" s="243"/>
      <c r="D962" s="244"/>
      <c r="E962" s="243"/>
      <c r="F962" s="243"/>
      <c r="G962" s="243"/>
      <c r="H962" s="247"/>
      <c r="I962" s="247"/>
      <c r="J962" s="247"/>
      <c r="K962" s="72"/>
      <c r="L962" s="72"/>
      <c r="M962" s="72"/>
      <c r="N962" s="72"/>
      <c r="O962" s="72"/>
      <c r="P962" s="72"/>
      <c r="Q962" s="72"/>
      <c r="R962" s="72"/>
      <c r="S962" s="72"/>
      <c r="T962" s="72"/>
      <c r="U962" s="72"/>
      <c r="V962" s="72"/>
      <c r="W962" s="72"/>
      <c r="X962" s="72"/>
      <c r="Y962" s="72"/>
      <c r="Z962" s="72"/>
    </row>
    <row r="963" spans="1:26" ht="12.5">
      <c r="A963" s="243"/>
      <c r="B963" s="243"/>
      <c r="C963" s="243"/>
      <c r="D963" s="244"/>
      <c r="E963" s="243"/>
      <c r="F963" s="243"/>
      <c r="G963" s="243"/>
      <c r="H963" s="247"/>
      <c r="I963" s="247"/>
      <c r="J963" s="247"/>
      <c r="K963" s="72"/>
      <c r="L963" s="72"/>
      <c r="M963" s="72"/>
      <c r="N963" s="72"/>
      <c r="O963" s="72"/>
      <c r="P963" s="72"/>
      <c r="Q963" s="72"/>
      <c r="R963" s="72"/>
      <c r="S963" s="72"/>
      <c r="T963" s="72"/>
      <c r="U963" s="72"/>
      <c r="V963" s="72"/>
      <c r="W963" s="72"/>
      <c r="X963" s="72"/>
      <c r="Y963" s="72"/>
      <c r="Z963" s="72"/>
    </row>
    <row r="964" spans="1:26" ht="12.5">
      <c r="A964" s="243"/>
      <c r="B964" s="243"/>
      <c r="C964" s="243"/>
      <c r="D964" s="244"/>
      <c r="E964" s="243"/>
      <c r="F964" s="243"/>
      <c r="G964" s="243"/>
      <c r="H964" s="247"/>
      <c r="I964" s="247"/>
      <c r="J964" s="247"/>
      <c r="K964" s="72"/>
      <c r="L964" s="72"/>
      <c r="M964" s="72"/>
      <c r="N964" s="72"/>
      <c r="O964" s="72"/>
      <c r="P964" s="72"/>
      <c r="Q964" s="72"/>
      <c r="R964" s="72"/>
      <c r="S964" s="72"/>
      <c r="T964" s="72"/>
      <c r="U964" s="72"/>
      <c r="V964" s="72"/>
      <c r="W964" s="72"/>
      <c r="X964" s="72"/>
      <c r="Y964" s="72"/>
      <c r="Z964" s="72"/>
    </row>
    <row r="965" spans="1:26" ht="12.5">
      <c r="A965" s="243"/>
      <c r="B965" s="243"/>
      <c r="C965" s="243"/>
      <c r="D965" s="244"/>
      <c r="E965" s="243"/>
      <c r="F965" s="243"/>
      <c r="G965" s="243"/>
      <c r="H965" s="247"/>
      <c r="I965" s="247"/>
      <c r="J965" s="247"/>
      <c r="K965" s="72"/>
      <c r="L965" s="72"/>
      <c r="M965" s="72"/>
      <c r="N965" s="72"/>
      <c r="O965" s="72"/>
      <c r="P965" s="72"/>
      <c r="Q965" s="72"/>
      <c r="R965" s="72"/>
      <c r="S965" s="72"/>
      <c r="T965" s="72"/>
      <c r="U965" s="72"/>
      <c r="V965" s="72"/>
      <c r="W965" s="72"/>
      <c r="X965" s="72"/>
      <c r="Y965" s="72"/>
      <c r="Z965" s="72"/>
    </row>
    <row r="966" spans="1:26" ht="12.5">
      <c r="A966" s="243"/>
      <c r="B966" s="243"/>
      <c r="C966" s="243"/>
      <c r="D966" s="244"/>
      <c r="E966" s="243"/>
      <c r="F966" s="243"/>
      <c r="G966" s="243"/>
      <c r="H966" s="247"/>
      <c r="I966" s="247"/>
      <c r="J966" s="247"/>
      <c r="K966" s="72"/>
      <c r="L966" s="72"/>
      <c r="M966" s="72"/>
      <c r="N966" s="72"/>
      <c r="O966" s="72"/>
      <c r="P966" s="72"/>
      <c r="Q966" s="72"/>
      <c r="R966" s="72"/>
      <c r="S966" s="72"/>
      <c r="T966" s="72"/>
      <c r="U966" s="72"/>
      <c r="V966" s="72"/>
      <c r="W966" s="72"/>
      <c r="X966" s="72"/>
      <c r="Y966" s="72"/>
      <c r="Z966" s="72"/>
    </row>
    <row r="967" spans="1:26" ht="12.5">
      <c r="A967" s="243"/>
      <c r="B967" s="243"/>
      <c r="C967" s="243"/>
      <c r="D967" s="244"/>
      <c r="E967" s="243"/>
      <c r="F967" s="243"/>
      <c r="G967" s="243"/>
      <c r="H967" s="247"/>
      <c r="I967" s="247"/>
      <c r="J967" s="247"/>
      <c r="K967" s="72"/>
      <c r="L967" s="72"/>
      <c r="M967" s="72"/>
      <c r="N967" s="72"/>
      <c r="O967" s="72"/>
      <c r="P967" s="72"/>
      <c r="Q967" s="72"/>
      <c r="R967" s="72"/>
      <c r="S967" s="72"/>
      <c r="T967" s="72"/>
      <c r="U967" s="72"/>
      <c r="V967" s="72"/>
      <c r="W967" s="72"/>
      <c r="X967" s="72"/>
      <c r="Y967" s="72"/>
      <c r="Z967" s="72"/>
    </row>
    <row r="968" spans="1:26" ht="12.5">
      <c r="A968" s="243"/>
      <c r="B968" s="243"/>
      <c r="C968" s="243"/>
      <c r="D968" s="244"/>
      <c r="E968" s="243"/>
      <c r="F968" s="243"/>
      <c r="G968" s="243"/>
      <c r="H968" s="247"/>
      <c r="I968" s="247"/>
      <c r="J968" s="247"/>
      <c r="K968" s="72"/>
      <c r="L968" s="72"/>
      <c r="M968" s="72"/>
      <c r="N968" s="72"/>
      <c r="O968" s="72"/>
      <c r="P968" s="72"/>
      <c r="Q968" s="72"/>
      <c r="R968" s="72"/>
      <c r="S968" s="72"/>
      <c r="T968" s="72"/>
      <c r="U968" s="72"/>
      <c r="V968" s="72"/>
      <c r="W968" s="72"/>
      <c r="X968" s="72"/>
      <c r="Y968" s="72"/>
      <c r="Z968" s="72"/>
    </row>
    <row r="969" spans="1:26" ht="12.5">
      <c r="A969" s="243"/>
      <c r="B969" s="243"/>
      <c r="C969" s="243"/>
      <c r="D969" s="244"/>
      <c r="E969" s="243"/>
      <c r="F969" s="243"/>
      <c r="G969" s="243"/>
      <c r="H969" s="247"/>
      <c r="I969" s="247"/>
      <c r="J969" s="247"/>
      <c r="K969" s="72"/>
      <c r="L969" s="72"/>
      <c r="M969" s="72"/>
      <c r="N969" s="72"/>
      <c r="O969" s="72"/>
      <c r="P969" s="72"/>
      <c r="Q969" s="72"/>
      <c r="R969" s="72"/>
      <c r="S969" s="72"/>
      <c r="T969" s="72"/>
      <c r="U969" s="72"/>
      <c r="V969" s="72"/>
      <c r="W969" s="72"/>
      <c r="X969" s="72"/>
      <c r="Y969" s="72"/>
      <c r="Z969" s="72"/>
    </row>
    <row r="970" spans="1:26" ht="12.5">
      <c r="A970" s="243"/>
      <c r="B970" s="243"/>
      <c r="C970" s="243"/>
      <c r="D970" s="244"/>
      <c r="E970" s="243"/>
      <c r="F970" s="243"/>
      <c r="G970" s="243"/>
      <c r="H970" s="247"/>
      <c r="I970" s="247"/>
      <c r="J970" s="247"/>
      <c r="K970" s="72"/>
      <c r="L970" s="72"/>
      <c r="M970" s="72"/>
      <c r="N970" s="72"/>
      <c r="O970" s="72"/>
      <c r="P970" s="72"/>
      <c r="Q970" s="72"/>
      <c r="R970" s="72"/>
      <c r="S970" s="72"/>
      <c r="T970" s="72"/>
      <c r="U970" s="72"/>
      <c r="V970" s="72"/>
      <c r="W970" s="72"/>
      <c r="X970" s="72"/>
      <c r="Y970" s="72"/>
      <c r="Z970" s="72"/>
    </row>
    <row r="971" spans="1:26" ht="12.5">
      <c r="A971" s="243"/>
      <c r="B971" s="243"/>
      <c r="C971" s="243"/>
      <c r="D971" s="244"/>
      <c r="E971" s="243"/>
      <c r="F971" s="243"/>
      <c r="G971" s="243"/>
      <c r="H971" s="247"/>
      <c r="I971" s="247"/>
      <c r="J971" s="247"/>
      <c r="K971" s="72"/>
      <c r="L971" s="72"/>
      <c r="M971" s="72"/>
      <c r="N971" s="72"/>
      <c r="O971" s="72"/>
      <c r="P971" s="72"/>
      <c r="Q971" s="72"/>
      <c r="R971" s="72"/>
      <c r="S971" s="72"/>
      <c r="T971" s="72"/>
      <c r="U971" s="72"/>
      <c r="V971" s="72"/>
      <c r="W971" s="72"/>
      <c r="X971" s="72"/>
      <c r="Y971" s="72"/>
      <c r="Z971" s="72"/>
    </row>
    <row r="972" spans="1:26" ht="12.5">
      <c r="A972" s="243"/>
      <c r="B972" s="243"/>
      <c r="C972" s="243"/>
      <c r="D972" s="244"/>
      <c r="E972" s="243"/>
      <c r="F972" s="243"/>
      <c r="G972" s="243"/>
      <c r="H972" s="247"/>
      <c r="I972" s="247"/>
      <c r="J972" s="247"/>
      <c r="K972" s="72"/>
      <c r="L972" s="72"/>
      <c r="M972" s="72"/>
      <c r="N972" s="72"/>
      <c r="O972" s="72"/>
      <c r="P972" s="72"/>
      <c r="Q972" s="72"/>
      <c r="R972" s="72"/>
      <c r="S972" s="72"/>
      <c r="T972" s="72"/>
      <c r="U972" s="72"/>
      <c r="V972" s="72"/>
      <c r="W972" s="72"/>
      <c r="X972" s="72"/>
      <c r="Y972" s="72"/>
      <c r="Z972" s="72"/>
    </row>
    <row r="973" spans="1:26" ht="12.5">
      <c r="A973" s="243"/>
      <c r="B973" s="243"/>
      <c r="C973" s="243"/>
      <c r="D973" s="244"/>
      <c r="E973" s="243"/>
      <c r="F973" s="243"/>
      <c r="G973" s="243"/>
      <c r="H973" s="247"/>
      <c r="I973" s="247"/>
      <c r="J973" s="247"/>
      <c r="K973" s="72"/>
      <c r="L973" s="72"/>
      <c r="M973" s="72"/>
      <c r="N973" s="72"/>
      <c r="O973" s="72"/>
      <c r="P973" s="72"/>
      <c r="Q973" s="72"/>
      <c r="R973" s="72"/>
      <c r="S973" s="72"/>
      <c r="T973" s="72"/>
      <c r="U973" s="72"/>
      <c r="V973" s="72"/>
      <c r="W973" s="72"/>
      <c r="X973" s="72"/>
      <c r="Y973" s="72"/>
      <c r="Z973" s="72"/>
    </row>
    <row r="974" spans="1:26" ht="12.5">
      <c r="A974" s="243"/>
      <c r="B974" s="243"/>
      <c r="C974" s="243"/>
      <c r="D974" s="244"/>
      <c r="E974" s="243"/>
      <c r="F974" s="243"/>
      <c r="G974" s="243"/>
      <c r="H974" s="247"/>
      <c r="I974" s="247"/>
      <c r="J974" s="247"/>
      <c r="K974" s="72"/>
      <c r="L974" s="72"/>
      <c r="M974" s="72"/>
      <c r="N974" s="72"/>
      <c r="O974" s="72"/>
      <c r="P974" s="72"/>
      <c r="Q974" s="72"/>
      <c r="R974" s="72"/>
      <c r="S974" s="72"/>
      <c r="T974" s="72"/>
      <c r="U974" s="72"/>
      <c r="V974" s="72"/>
      <c r="W974" s="72"/>
      <c r="X974" s="72"/>
      <c r="Y974" s="72"/>
      <c r="Z974" s="72"/>
    </row>
    <row r="975" spans="1:26" ht="12.5">
      <c r="A975" s="243"/>
      <c r="B975" s="243"/>
      <c r="C975" s="243"/>
      <c r="D975" s="244"/>
      <c r="E975" s="243"/>
      <c r="F975" s="243"/>
      <c r="G975" s="243"/>
      <c r="H975" s="247"/>
      <c r="I975" s="247"/>
      <c r="J975" s="247"/>
      <c r="K975" s="72"/>
      <c r="L975" s="72"/>
      <c r="M975" s="72"/>
      <c r="N975" s="72"/>
      <c r="O975" s="72"/>
      <c r="P975" s="72"/>
      <c r="Q975" s="72"/>
      <c r="R975" s="72"/>
      <c r="S975" s="72"/>
      <c r="T975" s="72"/>
      <c r="U975" s="72"/>
      <c r="V975" s="72"/>
      <c r="W975" s="72"/>
      <c r="X975" s="72"/>
      <c r="Y975" s="72"/>
      <c r="Z975" s="72"/>
    </row>
    <row r="976" spans="1:26" ht="12.5">
      <c r="A976" s="243"/>
      <c r="B976" s="243"/>
      <c r="C976" s="243"/>
      <c r="D976" s="244"/>
      <c r="E976" s="243"/>
      <c r="F976" s="243"/>
      <c r="G976" s="243"/>
      <c r="H976" s="247"/>
      <c r="I976" s="247"/>
      <c r="J976" s="247"/>
      <c r="K976" s="72"/>
      <c r="L976" s="72"/>
      <c r="M976" s="72"/>
      <c r="N976" s="72"/>
      <c r="O976" s="72"/>
      <c r="P976" s="72"/>
      <c r="Q976" s="72"/>
      <c r="R976" s="72"/>
      <c r="S976" s="72"/>
      <c r="T976" s="72"/>
      <c r="U976" s="72"/>
      <c r="V976" s="72"/>
      <c r="W976" s="72"/>
      <c r="X976" s="72"/>
      <c r="Y976" s="72"/>
      <c r="Z976" s="72"/>
    </row>
    <row r="977" spans="1:26" ht="12.5">
      <c r="A977" s="243"/>
      <c r="B977" s="243"/>
      <c r="C977" s="243"/>
      <c r="D977" s="244"/>
      <c r="E977" s="243"/>
      <c r="F977" s="243"/>
      <c r="G977" s="243"/>
      <c r="H977" s="247"/>
      <c r="I977" s="247"/>
      <c r="J977" s="247"/>
      <c r="K977" s="72"/>
      <c r="L977" s="72"/>
      <c r="M977" s="72"/>
      <c r="N977" s="72"/>
      <c r="O977" s="72"/>
      <c r="P977" s="72"/>
      <c r="Q977" s="72"/>
      <c r="R977" s="72"/>
      <c r="S977" s="72"/>
      <c r="T977" s="72"/>
      <c r="U977" s="72"/>
      <c r="V977" s="72"/>
      <c r="W977" s="72"/>
      <c r="X977" s="72"/>
      <c r="Y977" s="72"/>
      <c r="Z977" s="72"/>
    </row>
    <row r="978" spans="1:26" ht="12.5">
      <c r="A978" s="243"/>
      <c r="B978" s="243"/>
      <c r="C978" s="243"/>
      <c r="D978" s="244"/>
      <c r="E978" s="243"/>
      <c r="F978" s="243"/>
      <c r="G978" s="243"/>
      <c r="H978" s="247"/>
      <c r="I978" s="247"/>
      <c r="J978" s="247"/>
      <c r="K978" s="72"/>
      <c r="L978" s="72"/>
      <c r="M978" s="72"/>
      <c r="N978" s="72"/>
      <c r="O978" s="72"/>
      <c r="P978" s="72"/>
      <c r="Q978" s="72"/>
      <c r="R978" s="72"/>
      <c r="S978" s="72"/>
      <c r="T978" s="72"/>
      <c r="U978" s="72"/>
      <c r="V978" s="72"/>
      <c r="W978" s="72"/>
      <c r="X978" s="72"/>
      <c r="Y978" s="72"/>
      <c r="Z978" s="72"/>
    </row>
    <row r="979" spans="1:26" ht="12.5">
      <c r="A979" s="243"/>
      <c r="B979" s="243"/>
      <c r="C979" s="243"/>
      <c r="D979" s="244"/>
      <c r="E979" s="243"/>
      <c r="F979" s="243"/>
      <c r="G979" s="243"/>
      <c r="H979" s="247"/>
      <c r="I979" s="247"/>
      <c r="J979" s="247"/>
      <c r="K979" s="72"/>
      <c r="L979" s="72"/>
      <c r="M979" s="72"/>
      <c r="N979" s="72"/>
      <c r="O979" s="72"/>
      <c r="P979" s="72"/>
      <c r="Q979" s="72"/>
      <c r="R979" s="72"/>
      <c r="S979" s="72"/>
      <c r="T979" s="72"/>
      <c r="U979" s="72"/>
      <c r="V979" s="72"/>
      <c r="W979" s="72"/>
      <c r="X979" s="72"/>
      <c r="Y979" s="72"/>
      <c r="Z979" s="72"/>
    </row>
    <row r="980" spans="1:26" ht="12.5">
      <c r="A980" s="243"/>
      <c r="B980" s="243"/>
      <c r="C980" s="243"/>
      <c r="D980" s="244"/>
      <c r="E980" s="243"/>
      <c r="F980" s="243"/>
      <c r="G980" s="243"/>
      <c r="H980" s="247"/>
      <c r="I980" s="247"/>
      <c r="J980" s="247"/>
      <c r="K980" s="72"/>
      <c r="L980" s="72"/>
      <c r="M980" s="72"/>
      <c r="N980" s="72"/>
      <c r="O980" s="72"/>
      <c r="P980" s="72"/>
      <c r="Q980" s="72"/>
      <c r="R980" s="72"/>
      <c r="S980" s="72"/>
      <c r="T980" s="72"/>
      <c r="U980" s="72"/>
      <c r="V980" s="72"/>
      <c r="W980" s="72"/>
      <c r="X980" s="72"/>
      <c r="Y980" s="72"/>
      <c r="Z980" s="72"/>
    </row>
    <row r="981" spans="1:26" ht="12.5">
      <c r="A981" s="243"/>
      <c r="B981" s="243"/>
      <c r="C981" s="243"/>
      <c r="D981" s="244"/>
      <c r="E981" s="243"/>
      <c r="F981" s="243"/>
      <c r="G981" s="243"/>
      <c r="H981" s="247"/>
      <c r="I981" s="247"/>
      <c r="J981" s="247"/>
      <c r="K981" s="72"/>
      <c r="L981" s="72"/>
      <c r="M981" s="72"/>
      <c r="N981" s="72"/>
      <c r="O981" s="72"/>
      <c r="P981" s="72"/>
      <c r="Q981" s="72"/>
      <c r="R981" s="72"/>
      <c r="S981" s="72"/>
      <c r="T981" s="72"/>
      <c r="U981" s="72"/>
      <c r="V981" s="72"/>
      <c r="W981" s="72"/>
      <c r="X981" s="72"/>
      <c r="Y981" s="72"/>
      <c r="Z981" s="72"/>
    </row>
    <row r="982" spans="1:26" ht="12.5">
      <c r="A982" s="243"/>
      <c r="B982" s="243"/>
      <c r="C982" s="243"/>
      <c r="D982" s="244"/>
      <c r="E982" s="243"/>
      <c r="F982" s="243"/>
      <c r="G982" s="243"/>
      <c r="H982" s="247"/>
      <c r="I982" s="247"/>
      <c r="J982" s="247"/>
      <c r="K982" s="72"/>
      <c r="L982" s="72"/>
      <c r="M982" s="72"/>
      <c r="N982" s="72"/>
      <c r="O982" s="72"/>
      <c r="P982" s="72"/>
      <c r="Q982" s="72"/>
      <c r="R982" s="72"/>
      <c r="S982" s="72"/>
      <c r="T982" s="72"/>
      <c r="U982" s="72"/>
      <c r="V982" s="72"/>
      <c r="W982" s="72"/>
      <c r="X982" s="72"/>
      <c r="Y982" s="72"/>
      <c r="Z982" s="72"/>
    </row>
    <row r="983" spans="1:26" ht="12.5">
      <c r="A983" s="243"/>
      <c r="B983" s="243"/>
      <c r="C983" s="243"/>
      <c r="D983" s="244"/>
      <c r="E983" s="243"/>
      <c r="F983" s="243"/>
      <c r="G983" s="243"/>
      <c r="H983" s="247"/>
      <c r="I983" s="247"/>
      <c r="J983" s="247"/>
      <c r="K983" s="72"/>
      <c r="L983" s="72"/>
      <c r="M983" s="72"/>
      <c r="N983" s="72"/>
      <c r="O983" s="72"/>
      <c r="P983" s="72"/>
      <c r="Q983" s="72"/>
      <c r="R983" s="72"/>
      <c r="S983" s="72"/>
      <c r="T983" s="72"/>
      <c r="U983" s="72"/>
      <c r="V983" s="72"/>
      <c r="W983" s="72"/>
      <c r="X983" s="72"/>
      <c r="Y983" s="72"/>
      <c r="Z983" s="72"/>
    </row>
    <row r="984" spans="1:26" ht="12.5">
      <c r="A984" s="243"/>
      <c r="B984" s="243"/>
      <c r="C984" s="243"/>
      <c r="D984" s="244"/>
      <c r="E984" s="243"/>
      <c r="F984" s="243"/>
      <c r="G984" s="243"/>
      <c r="H984" s="247"/>
      <c r="I984" s="247"/>
      <c r="J984" s="247"/>
      <c r="K984" s="72"/>
      <c r="L984" s="72"/>
      <c r="M984" s="72"/>
      <c r="N984" s="72"/>
      <c r="O984" s="72"/>
      <c r="P984" s="72"/>
      <c r="Q984" s="72"/>
      <c r="R984" s="72"/>
      <c r="S984" s="72"/>
      <c r="T984" s="72"/>
      <c r="U984" s="72"/>
      <c r="V984" s="72"/>
      <c r="W984" s="72"/>
      <c r="X984" s="72"/>
      <c r="Y984" s="72"/>
      <c r="Z984" s="72"/>
    </row>
    <row r="985" spans="1:26" ht="12.5">
      <c r="A985" s="243"/>
      <c r="B985" s="243"/>
      <c r="C985" s="243"/>
      <c r="D985" s="244"/>
      <c r="E985" s="243"/>
      <c r="F985" s="243"/>
      <c r="G985" s="243"/>
      <c r="H985" s="247"/>
      <c r="I985" s="247"/>
      <c r="J985" s="247"/>
      <c r="K985" s="72"/>
      <c r="L985" s="72"/>
      <c r="M985" s="72"/>
      <c r="N985" s="72"/>
      <c r="O985" s="72"/>
      <c r="P985" s="72"/>
      <c r="Q985" s="72"/>
      <c r="R985" s="72"/>
      <c r="S985" s="72"/>
      <c r="T985" s="72"/>
      <c r="U985" s="72"/>
      <c r="V985" s="72"/>
      <c r="W985" s="72"/>
      <c r="X985" s="72"/>
      <c r="Y985" s="72"/>
      <c r="Z985" s="72"/>
    </row>
    <row r="986" spans="1:26" ht="12.5">
      <c r="A986" s="243"/>
      <c r="B986" s="243"/>
      <c r="C986" s="243"/>
      <c r="D986" s="244"/>
      <c r="E986" s="243"/>
      <c r="F986" s="243"/>
      <c r="G986" s="243"/>
      <c r="H986" s="247"/>
      <c r="I986" s="247"/>
      <c r="J986" s="247"/>
      <c r="K986" s="72"/>
      <c r="L986" s="72"/>
      <c r="M986" s="72"/>
      <c r="N986" s="72"/>
      <c r="O986" s="72"/>
      <c r="P986" s="72"/>
      <c r="Q986" s="72"/>
      <c r="R986" s="72"/>
      <c r="S986" s="72"/>
      <c r="T986" s="72"/>
      <c r="U986" s="72"/>
      <c r="V986" s="72"/>
      <c r="W986" s="72"/>
      <c r="X986" s="72"/>
      <c r="Y986" s="72"/>
      <c r="Z986" s="72"/>
    </row>
    <row r="987" spans="1:26" ht="12.5">
      <c r="A987" s="243"/>
      <c r="B987" s="243"/>
      <c r="C987" s="243"/>
      <c r="D987" s="244"/>
      <c r="E987" s="243"/>
      <c r="F987" s="243"/>
      <c r="G987" s="243"/>
      <c r="H987" s="247"/>
      <c r="I987" s="247"/>
      <c r="J987" s="247"/>
      <c r="K987" s="72"/>
      <c r="L987" s="72"/>
      <c r="M987" s="72"/>
      <c r="N987" s="72"/>
      <c r="O987" s="72"/>
      <c r="P987" s="72"/>
      <c r="Q987" s="72"/>
      <c r="R987" s="72"/>
      <c r="S987" s="72"/>
      <c r="T987" s="72"/>
      <c r="U987" s="72"/>
      <c r="V987" s="72"/>
      <c r="W987" s="72"/>
      <c r="X987" s="72"/>
      <c r="Y987" s="72"/>
      <c r="Z987" s="72"/>
    </row>
    <row r="988" spans="1:26" ht="12.5">
      <c r="A988" s="243"/>
      <c r="B988" s="243"/>
      <c r="C988" s="243"/>
      <c r="D988" s="244"/>
      <c r="E988" s="243"/>
      <c r="F988" s="243"/>
      <c r="G988" s="243"/>
      <c r="H988" s="247"/>
      <c r="I988" s="247"/>
      <c r="J988" s="247"/>
      <c r="K988" s="72"/>
      <c r="L988" s="72"/>
      <c r="M988" s="72"/>
      <c r="N988" s="72"/>
      <c r="O988" s="72"/>
      <c r="P988" s="72"/>
      <c r="Q988" s="72"/>
      <c r="R988" s="72"/>
      <c r="S988" s="72"/>
      <c r="T988" s="72"/>
      <c r="U988" s="72"/>
      <c r="V988" s="72"/>
      <c r="W988" s="72"/>
      <c r="X988" s="72"/>
      <c r="Y988" s="72"/>
      <c r="Z988" s="72"/>
    </row>
    <row r="989" spans="1:26" ht="12.5">
      <c r="A989" s="243"/>
      <c r="B989" s="243"/>
      <c r="C989" s="243"/>
      <c r="D989" s="244"/>
      <c r="E989" s="243"/>
      <c r="F989" s="243"/>
      <c r="G989" s="243"/>
      <c r="H989" s="247"/>
      <c r="I989" s="247"/>
      <c r="J989" s="247"/>
      <c r="K989" s="72"/>
      <c r="L989" s="72"/>
      <c r="M989" s="72"/>
      <c r="N989" s="72"/>
      <c r="O989" s="72"/>
      <c r="P989" s="72"/>
      <c r="Q989" s="72"/>
      <c r="R989" s="72"/>
      <c r="S989" s="72"/>
      <c r="T989" s="72"/>
      <c r="U989" s="72"/>
      <c r="V989" s="72"/>
      <c r="W989" s="72"/>
      <c r="X989" s="72"/>
      <c r="Y989" s="72"/>
      <c r="Z989" s="72"/>
    </row>
    <row r="990" spans="1:26" ht="12.5">
      <c r="A990" s="243"/>
      <c r="B990" s="243"/>
      <c r="C990" s="243"/>
      <c r="D990" s="244"/>
      <c r="E990" s="243"/>
      <c r="F990" s="243"/>
      <c r="G990" s="243"/>
      <c r="H990" s="247"/>
      <c r="I990" s="247"/>
      <c r="J990" s="247"/>
      <c r="K990" s="72"/>
      <c r="L990" s="72"/>
      <c r="M990" s="72"/>
      <c r="N990" s="72"/>
      <c r="O990" s="72"/>
      <c r="P990" s="72"/>
      <c r="Q990" s="72"/>
      <c r="R990" s="72"/>
      <c r="S990" s="72"/>
      <c r="T990" s="72"/>
      <c r="U990" s="72"/>
      <c r="V990" s="72"/>
      <c r="W990" s="72"/>
      <c r="X990" s="72"/>
      <c r="Y990" s="72"/>
      <c r="Z990" s="72"/>
    </row>
    <row r="991" spans="1:26" ht="12.5">
      <c r="A991" s="243"/>
      <c r="B991" s="243"/>
      <c r="C991" s="243"/>
      <c r="D991" s="244"/>
      <c r="E991" s="243"/>
      <c r="F991" s="243"/>
      <c r="G991" s="243"/>
      <c r="H991" s="247"/>
      <c r="I991" s="247"/>
      <c r="J991" s="247"/>
      <c r="K991" s="72"/>
      <c r="L991" s="72"/>
      <c r="M991" s="72"/>
      <c r="N991" s="72"/>
      <c r="O991" s="72"/>
      <c r="P991" s="72"/>
      <c r="Q991" s="72"/>
      <c r="R991" s="72"/>
      <c r="S991" s="72"/>
      <c r="T991" s="72"/>
      <c r="U991" s="72"/>
      <c r="V991" s="72"/>
      <c r="W991" s="72"/>
      <c r="X991" s="72"/>
      <c r="Y991" s="72"/>
      <c r="Z991" s="72"/>
    </row>
    <row r="992" spans="1:26" ht="12.5">
      <c r="A992" s="243"/>
      <c r="B992" s="243"/>
      <c r="C992" s="243"/>
      <c r="D992" s="244"/>
      <c r="E992" s="243"/>
      <c r="F992" s="243"/>
      <c r="G992" s="243"/>
      <c r="H992" s="247"/>
      <c r="I992" s="247"/>
      <c r="J992" s="247"/>
      <c r="K992" s="72"/>
      <c r="L992" s="72"/>
      <c r="M992" s="72"/>
      <c r="N992" s="72"/>
      <c r="O992" s="72"/>
      <c r="P992" s="72"/>
      <c r="Q992" s="72"/>
      <c r="R992" s="72"/>
      <c r="S992" s="72"/>
      <c r="T992" s="72"/>
      <c r="U992" s="72"/>
      <c r="V992" s="72"/>
      <c r="W992" s="72"/>
      <c r="X992" s="72"/>
      <c r="Y992" s="72"/>
      <c r="Z992" s="72"/>
    </row>
    <row r="993" spans="1:26" ht="12.5">
      <c r="A993" s="243"/>
      <c r="B993" s="243"/>
      <c r="C993" s="243"/>
      <c r="D993" s="244"/>
      <c r="E993" s="243"/>
      <c r="F993" s="243"/>
      <c r="G993" s="243"/>
      <c r="H993" s="247"/>
      <c r="I993" s="247"/>
      <c r="J993" s="247"/>
      <c r="K993" s="72"/>
      <c r="L993" s="72"/>
      <c r="M993" s="72"/>
      <c r="N993" s="72"/>
      <c r="O993" s="72"/>
      <c r="P993" s="72"/>
      <c r="Q993" s="72"/>
      <c r="R993" s="72"/>
      <c r="S993" s="72"/>
      <c r="T993" s="72"/>
      <c r="U993" s="72"/>
      <c r="V993" s="72"/>
      <c r="W993" s="72"/>
      <c r="X993" s="72"/>
      <c r="Y993" s="72"/>
      <c r="Z993" s="72"/>
    </row>
    <row r="994" spans="1:26" ht="12.5">
      <c r="A994" s="243"/>
      <c r="B994" s="243"/>
      <c r="C994" s="243"/>
      <c r="D994" s="244"/>
      <c r="E994" s="243"/>
      <c r="F994" s="243"/>
      <c r="G994" s="243"/>
      <c r="H994" s="247"/>
      <c r="I994" s="247"/>
      <c r="J994" s="247"/>
      <c r="K994" s="72"/>
      <c r="L994" s="72"/>
      <c r="M994" s="72"/>
      <c r="N994" s="72"/>
      <c r="O994" s="72"/>
      <c r="P994" s="72"/>
      <c r="Q994" s="72"/>
      <c r="R994" s="72"/>
      <c r="S994" s="72"/>
      <c r="T994" s="72"/>
      <c r="U994" s="72"/>
      <c r="V994" s="72"/>
      <c r="W994" s="72"/>
      <c r="X994" s="72"/>
      <c r="Y994" s="72"/>
      <c r="Z994" s="72"/>
    </row>
    <row r="995" spans="1:26" ht="12.5">
      <c r="A995" s="243"/>
      <c r="B995" s="243"/>
      <c r="C995" s="243"/>
      <c r="D995" s="244"/>
      <c r="E995" s="243"/>
      <c r="F995" s="243"/>
      <c r="G995" s="243"/>
      <c r="H995" s="247"/>
      <c r="I995" s="247"/>
      <c r="J995" s="247"/>
      <c r="K995" s="72"/>
      <c r="L995" s="72"/>
      <c r="M995" s="72"/>
      <c r="N995" s="72"/>
      <c r="O995" s="72"/>
      <c r="P995" s="72"/>
      <c r="Q995" s="72"/>
      <c r="R995" s="72"/>
      <c r="S995" s="72"/>
      <c r="T995" s="72"/>
      <c r="U995" s="72"/>
      <c r="V995" s="72"/>
      <c r="W995" s="72"/>
      <c r="X995" s="72"/>
      <c r="Y995" s="72"/>
      <c r="Z995" s="72"/>
    </row>
    <row r="996" spans="1:26" ht="12.5">
      <c r="A996" s="243"/>
      <c r="B996" s="243"/>
      <c r="C996" s="243"/>
      <c r="D996" s="244"/>
      <c r="E996" s="243"/>
      <c r="F996" s="243"/>
      <c r="G996" s="243"/>
      <c r="H996" s="247"/>
      <c r="I996" s="247"/>
      <c r="J996" s="247"/>
      <c r="K996" s="72"/>
      <c r="L996" s="72"/>
      <c r="M996" s="72"/>
      <c r="N996" s="72"/>
      <c r="O996" s="72"/>
      <c r="P996" s="72"/>
      <c r="Q996" s="72"/>
      <c r="R996" s="72"/>
      <c r="S996" s="72"/>
      <c r="T996" s="72"/>
      <c r="U996" s="72"/>
      <c r="V996" s="72"/>
      <c r="W996" s="72"/>
      <c r="X996" s="72"/>
      <c r="Y996" s="72"/>
      <c r="Z996" s="72"/>
    </row>
    <row r="997" spans="1:26" ht="12.5">
      <c r="A997" s="243"/>
      <c r="B997" s="243"/>
      <c r="C997" s="243"/>
      <c r="D997" s="244"/>
      <c r="E997" s="243"/>
      <c r="F997" s="243"/>
      <c r="G997" s="243"/>
      <c r="H997" s="247"/>
      <c r="I997" s="247"/>
      <c r="J997" s="247"/>
      <c r="K997" s="72"/>
      <c r="L997" s="72"/>
      <c r="M997" s="72"/>
      <c r="N997" s="72"/>
      <c r="O997" s="72"/>
      <c r="P997" s="72"/>
      <c r="Q997" s="72"/>
      <c r="R997" s="72"/>
      <c r="S997" s="72"/>
      <c r="T997" s="72"/>
      <c r="U997" s="72"/>
      <c r="V997" s="72"/>
      <c r="W997" s="72"/>
      <c r="X997" s="72"/>
      <c r="Y997" s="72"/>
      <c r="Z997" s="72"/>
    </row>
    <row r="998" spans="1:26" ht="12.5">
      <c r="A998" s="243"/>
      <c r="B998" s="243"/>
      <c r="C998" s="243"/>
      <c r="D998" s="244"/>
      <c r="E998" s="243"/>
      <c r="F998" s="243"/>
      <c r="G998" s="243"/>
      <c r="H998" s="247"/>
      <c r="I998" s="247"/>
      <c r="J998" s="247"/>
      <c r="K998" s="72"/>
      <c r="L998" s="72"/>
      <c r="M998" s="72"/>
      <c r="N998" s="72"/>
      <c r="O998" s="72"/>
      <c r="P998" s="72"/>
      <c r="Q998" s="72"/>
      <c r="R998" s="72"/>
      <c r="S998" s="72"/>
      <c r="T998" s="72"/>
      <c r="U998" s="72"/>
      <c r="V998" s="72"/>
      <c r="W998" s="72"/>
      <c r="X998" s="72"/>
      <c r="Y998" s="72"/>
      <c r="Z998" s="72"/>
    </row>
    <row r="999" spans="1:26" ht="12.5">
      <c r="A999" s="243"/>
      <c r="B999" s="243"/>
      <c r="C999" s="243"/>
      <c r="D999" s="244"/>
      <c r="E999" s="243"/>
      <c r="F999" s="243"/>
      <c r="G999" s="243"/>
      <c r="H999" s="247"/>
      <c r="I999" s="247"/>
      <c r="J999" s="247"/>
      <c r="K999" s="72"/>
      <c r="L999" s="72"/>
      <c r="M999" s="72"/>
      <c r="N999" s="72"/>
      <c r="O999" s="72"/>
      <c r="P999" s="72"/>
      <c r="Q999" s="72"/>
      <c r="R999" s="72"/>
      <c r="S999" s="72"/>
      <c r="T999" s="72"/>
      <c r="U999" s="72"/>
      <c r="V999" s="72"/>
      <c r="W999" s="72"/>
      <c r="X999" s="72"/>
      <c r="Y999" s="72"/>
      <c r="Z999" s="72"/>
    </row>
    <row r="1000" spans="1:26" ht="12.5">
      <c r="A1000" s="243"/>
      <c r="B1000" s="243"/>
      <c r="C1000" s="243"/>
      <c r="D1000" s="244"/>
      <c r="E1000" s="243"/>
      <c r="F1000" s="243"/>
      <c r="G1000" s="243"/>
      <c r="H1000" s="247"/>
      <c r="I1000" s="247"/>
      <c r="J1000" s="247"/>
      <c r="K1000" s="72"/>
      <c r="L1000" s="72"/>
      <c r="M1000" s="72"/>
      <c r="N1000" s="72"/>
      <c r="O1000" s="72"/>
      <c r="P1000" s="72"/>
      <c r="Q1000" s="72"/>
      <c r="R1000" s="72"/>
      <c r="S1000" s="72"/>
      <c r="T1000" s="72"/>
      <c r="U1000" s="72"/>
      <c r="V1000" s="72"/>
      <c r="W1000" s="72"/>
      <c r="X1000" s="72"/>
      <c r="Y1000" s="72"/>
      <c r="Z1000" s="72"/>
    </row>
  </sheetData>
  <autoFilter ref="A1:J1000" xr:uid="{00000000-0009-0000-0000-00000E000000}"/>
  <hyperlinks>
    <hyperlink ref="H2" r:id="rId1" xr:uid="{00000000-0004-0000-0E00-000000000000}"/>
    <hyperlink ref="H5" r:id="rId2" location="release-tag" xr:uid="{00000000-0004-0000-0E00-000001000000}"/>
    <hyperlink ref="H6" r:id="rId3" location="initiation-type" xr:uid="{00000000-0004-0000-0E00-000002000000}"/>
    <hyperlink ref="H11" r:id="rId4" xr:uid="{00000000-0004-0000-0E00-000003000000}"/>
    <hyperlink ref="H13" r:id="rId5" location="organization-identifier-scheme" xr:uid="{00000000-0004-0000-0E00-000004000000}"/>
    <hyperlink ref="H16" r:id="rId6" xr:uid="{00000000-0004-0000-0E00-000005000000}"/>
    <hyperlink ref="H17" r:id="rId7" xr:uid="{00000000-0004-0000-0E00-000006000000}"/>
    <hyperlink ref="H19" r:id="rId8" location="organization-identifier-scheme" xr:uid="{00000000-0004-0000-0E00-000007000000}"/>
    <hyperlink ref="H22" r:id="rId9" xr:uid="{00000000-0004-0000-0E00-000008000000}"/>
    <hyperlink ref="H37" r:id="rId10" location="party-role" xr:uid="{00000000-0004-0000-0E00-000009000000}"/>
    <hyperlink ref="H43" r:id="rId11" xr:uid="{00000000-0004-0000-0E00-00000A000000}"/>
    <hyperlink ref="H45" r:id="rId12" location="organization-identifier-scheme" xr:uid="{00000000-0004-0000-0E00-00000B000000}"/>
    <hyperlink ref="H48" r:id="rId13" xr:uid="{00000000-0004-0000-0E00-00000C000000}"/>
    <hyperlink ref="H56" r:id="rId14" xr:uid="{00000000-0004-0000-0E00-00000D000000}"/>
    <hyperlink ref="H58" r:id="rId15" location="organization-identifier-scheme" xr:uid="{00000000-0004-0000-0E00-00000E000000}"/>
    <hyperlink ref="H61" r:id="rId16" xr:uid="{00000000-0004-0000-0E00-00000F000000}"/>
    <hyperlink ref="H73" r:id="rId17" xr:uid="{00000000-0004-0000-0E00-000010000000}"/>
    <hyperlink ref="H79" r:id="rId18" location="currency" xr:uid="{00000000-0004-0000-0E00-000011000000}"/>
    <hyperlink ref="H87" r:id="rId19" location="document-type" xr:uid="{00000000-0004-0000-0E00-000012000000}"/>
    <hyperlink ref="H93" r:id="rId20" xr:uid="{00000000-0004-0000-0E00-000013000000}"/>
    <hyperlink ref="H99" r:id="rId21" location="milestone-type" xr:uid="{00000000-0004-0000-0E00-000014000000}"/>
    <hyperlink ref="H105" r:id="rId22" location="milestone-status" xr:uid="{00000000-0004-0000-0E00-000015000000}"/>
    <hyperlink ref="H109" r:id="rId23" location="document-type" xr:uid="{00000000-0004-0000-0E00-000016000000}"/>
    <hyperlink ref="H115" r:id="rId24" xr:uid="{00000000-0004-0000-0E00-000017000000}"/>
    <hyperlink ref="H122" r:id="rId25" location="tender-status" xr:uid="{00000000-0004-0000-0E00-000018000000}"/>
    <hyperlink ref="H127" r:id="rId26" xr:uid="{00000000-0004-0000-0E00-000019000000}"/>
    <hyperlink ref="H129" r:id="rId27" location="organization-identifier-scheme" xr:uid="{00000000-0004-0000-0E00-00001A000000}"/>
    <hyperlink ref="H132" r:id="rId28" xr:uid="{00000000-0004-0000-0E00-00001B000000}"/>
    <hyperlink ref="H140" r:id="rId29" xr:uid="{00000000-0004-0000-0E00-00001C000000}"/>
    <hyperlink ref="H142" r:id="rId30" location="organization-identifier-scheme" xr:uid="{00000000-0004-0000-0E00-00001D000000}"/>
    <hyperlink ref="H145" r:id="rId31" xr:uid="{00000000-0004-0000-0E00-00001E000000}"/>
    <hyperlink ref="H159" r:id="rId32" location="item-classification-scheme" xr:uid="{00000000-0004-0000-0E00-00001F000000}"/>
    <hyperlink ref="H165" r:id="rId33" location="item-classification-scheme" xr:uid="{00000000-0004-0000-0E00-000020000000}"/>
    <hyperlink ref="H171" r:id="rId34" location="unit-classification-scheme" xr:uid="{00000000-0004-0000-0E00-000021000000}"/>
    <hyperlink ref="H177" r:id="rId35" location="currency" xr:uid="{00000000-0004-0000-0E00-000022000000}"/>
    <hyperlink ref="H182" r:id="rId36" location="currency" xr:uid="{00000000-0004-0000-0E00-000023000000}"/>
    <hyperlink ref="H186" r:id="rId37" location="currency" xr:uid="{00000000-0004-0000-0E00-000024000000}"/>
    <hyperlink ref="H187" r:id="rId38" location="method" xr:uid="{00000000-0004-0000-0E00-000025000000}"/>
    <hyperlink ref="H190" r:id="rId39" location="procurement-category" xr:uid="{00000000-0004-0000-0E00-000026000000}"/>
    <hyperlink ref="H191" r:id="rId40" location="extended-procurement-category" xr:uid="{00000000-0004-0000-0E00-000027000000}"/>
    <hyperlink ref="H192" r:id="rId41" location="award-criteria" xr:uid="{00000000-0004-0000-0E00-000028000000}"/>
    <hyperlink ref="H194" r:id="rId42" location="submission-method" xr:uid="{00000000-0004-0000-0E00-000029000000}"/>
    <hyperlink ref="H227" r:id="rId43" xr:uid="{00000000-0004-0000-0E00-00002A000000}"/>
    <hyperlink ref="H229" r:id="rId44" location="organization-identifier-scheme" xr:uid="{00000000-0004-0000-0E00-00002B000000}"/>
    <hyperlink ref="H232" r:id="rId45" xr:uid="{00000000-0004-0000-0E00-00002C000000}"/>
    <hyperlink ref="H240" r:id="rId46" xr:uid="{00000000-0004-0000-0E00-00002D000000}"/>
    <hyperlink ref="H242" r:id="rId47" location="organization-identifier-scheme" xr:uid="{00000000-0004-0000-0E00-00002E000000}"/>
    <hyperlink ref="H245" r:id="rId48" xr:uid="{00000000-0004-0000-0E00-00002F000000}"/>
    <hyperlink ref="H253" r:id="rId49" location="document-type" xr:uid="{00000000-0004-0000-0E00-000030000000}"/>
    <hyperlink ref="H256" r:id="rId50" location="document-type" xr:uid="{00000000-0004-0000-0E00-000031000000}"/>
    <hyperlink ref="H262" r:id="rId51" xr:uid="{00000000-0004-0000-0E00-000032000000}"/>
    <hyperlink ref="H268" r:id="rId52" location="milestone-type" xr:uid="{00000000-0004-0000-0E00-000033000000}"/>
    <hyperlink ref="H274" r:id="rId53" location="milestone-status" xr:uid="{00000000-0004-0000-0E00-000034000000}"/>
    <hyperlink ref="H278" r:id="rId54" location="document-type" xr:uid="{00000000-0004-0000-0E00-000035000000}"/>
    <hyperlink ref="H284" r:id="rId55" xr:uid="{00000000-0004-0000-0E00-000036000000}"/>
    <hyperlink ref="H310" r:id="rId56" xr:uid="{00000000-0004-0000-0E00-000037000000}"/>
    <hyperlink ref="H313" r:id="rId57" location="award-status" xr:uid="{00000000-0004-0000-0E00-000038000000}"/>
    <hyperlink ref="H318" r:id="rId58" location="currency" xr:uid="{00000000-0004-0000-0E00-000039000000}"/>
    <hyperlink ref="H323" r:id="rId59" xr:uid="{00000000-0004-0000-0E00-00003A000000}"/>
    <hyperlink ref="H325" r:id="rId60" location="organization-identifier-scheme" xr:uid="{00000000-0004-0000-0E00-00003B000000}"/>
    <hyperlink ref="H328" r:id="rId61" xr:uid="{00000000-0004-0000-0E00-00003C000000}"/>
    <hyperlink ref="H336" r:id="rId62" xr:uid="{00000000-0004-0000-0E00-00003D000000}"/>
    <hyperlink ref="H338" r:id="rId63" location="organization-identifier-scheme" xr:uid="{00000000-0004-0000-0E00-00003E000000}"/>
    <hyperlink ref="H341" r:id="rId64" xr:uid="{00000000-0004-0000-0E00-00003F000000}"/>
    <hyperlink ref="H355" r:id="rId65" location="item-classification-scheme" xr:uid="{00000000-0004-0000-0E00-000040000000}"/>
    <hyperlink ref="H361" r:id="rId66" location="item-classification-scheme" xr:uid="{00000000-0004-0000-0E00-000041000000}"/>
    <hyperlink ref="H367" r:id="rId67" location="unit-classification-scheme" xr:uid="{00000000-0004-0000-0E00-000042000000}"/>
    <hyperlink ref="H373" r:id="rId68" location="currency" xr:uid="{00000000-0004-0000-0E00-000043000000}"/>
    <hyperlink ref="H384" r:id="rId69" location="document-type" xr:uid="{00000000-0004-0000-0E00-000044000000}"/>
    <hyperlink ref="H390" r:id="rId70" xr:uid="{00000000-0004-0000-0E00-000045000000}"/>
    <hyperlink ref="H416" r:id="rId71" xr:uid="{00000000-0004-0000-0E00-000046000000}"/>
    <hyperlink ref="H420" r:id="rId72" location="contract-status" xr:uid="{00000000-0004-0000-0E00-000047000000}"/>
    <hyperlink ref="H430" r:id="rId73" location="currency" xr:uid="{00000000-0004-0000-0E00-000048000000}"/>
    <hyperlink ref="H437" r:id="rId74" location="item-classification-scheme" xr:uid="{00000000-0004-0000-0E00-000049000000}"/>
    <hyperlink ref="H443" r:id="rId75" location="item-classification-scheme" xr:uid="{00000000-0004-0000-0E00-00004A000000}"/>
    <hyperlink ref="H449" r:id="rId76" location="unit-classification-scheme" xr:uid="{00000000-0004-0000-0E00-00004B000000}"/>
    <hyperlink ref="H455" r:id="rId77" location="currency" xr:uid="{00000000-0004-0000-0E00-00004C000000}"/>
    <hyperlink ref="H461" r:id="rId78" location="document-type" xr:uid="{00000000-0004-0000-0E00-00004D000000}"/>
    <hyperlink ref="H467" r:id="rId79" xr:uid="{00000000-0004-0000-0E00-00004E000000}"/>
    <hyperlink ref="H479" r:id="rId80" location="currency" xr:uid="{00000000-0004-0000-0E00-00004F000000}"/>
    <hyperlink ref="H484" r:id="rId81" xr:uid="{00000000-0004-0000-0E00-000050000000}"/>
    <hyperlink ref="H486" r:id="rId82" location="organization-identifier-scheme" xr:uid="{00000000-0004-0000-0E00-000051000000}"/>
    <hyperlink ref="H489" r:id="rId83" xr:uid="{00000000-0004-0000-0E00-000052000000}"/>
    <hyperlink ref="H497" r:id="rId84" xr:uid="{00000000-0004-0000-0E00-000053000000}"/>
    <hyperlink ref="H499" r:id="rId85" location="organization-identifier-scheme" xr:uid="{00000000-0004-0000-0E00-000054000000}"/>
    <hyperlink ref="H502" r:id="rId86" xr:uid="{00000000-0004-0000-0E00-000055000000}"/>
    <hyperlink ref="H514" r:id="rId87" xr:uid="{00000000-0004-0000-0E00-000056000000}"/>
    <hyperlink ref="H516" r:id="rId88" location="organization-identifier-scheme" xr:uid="{00000000-0004-0000-0E00-000057000000}"/>
    <hyperlink ref="H519" r:id="rId89" xr:uid="{00000000-0004-0000-0E00-000058000000}"/>
    <hyperlink ref="H527" r:id="rId90" xr:uid="{00000000-0004-0000-0E00-000059000000}"/>
    <hyperlink ref="H529" r:id="rId91" location="organization-identifier-scheme" xr:uid="{00000000-0004-0000-0E00-00005A000000}"/>
    <hyperlink ref="H532" r:id="rId92" xr:uid="{00000000-0004-0000-0E00-00005B000000}"/>
    <hyperlink ref="H544" r:id="rId93" location="currency" xr:uid="{00000000-0004-0000-0E00-00005C000000}"/>
    <hyperlink ref="H547" r:id="rId94" location="organization-identifier-scheme" xr:uid="{00000000-0004-0000-0E00-00005D000000}"/>
    <hyperlink ref="H550" r:id="rId95" xr:uid="{00000000-0004-0000-0E00-00005E000000}"/>
    <hyperlink ref="H553" r:id="rId96" location="organization-identifier-scheme" xr:uid="{00000000-0004-0000-0E00-00005F000000}"/>
    <hyperlink ref="H556" r:id="rId97" xr:uid="{00000000-0004-0000-0E00-000060000000}"/>
    <hyperlink ref="H561" r:id="rId98" location="milestone-type" xr:uid="{00000000-0004-0000-0E00-000061000000}"/>
    <hyperlink ref="H567" r:id="rId99" location="milestone-status" xr:uid="{00000000-0004-0000-0E00-000062000000}"/>
    <hyperlink ref="H571" r:id="rId100" location="document-type" xr:uid="{00000000-0004-0000-0E00-000063000000}"/>
    <hyperlink ref="H577" r:id="rId101" xr:uid="{00000000-0004-0000-0E00-000064000000}"/>
    <hyperlink ref="H582" r:id="rId102" location="document-type" xr:uid="{00000000-0004-0000-0E00-000065000000}"/>
    <hyperlink ref="H588" r:id="rId103" xr:uid="{00000000-0004-0000-0E00-000066000000}"/>
    <hyperlink ref="H593" r:id="rId104" location="related-process" xr:uid="{00000000-0004-0000-0E00-000067000000}"/>
    <hyperlink ref="H595" r:id="rId105" location="related-process-scheme" xr:uid="{00000000-0004-0000-0E00-000068000000}"/>
    <hyperlink ref="H602" r:id="rId106" location="milestone-type" xr:uid="{00000000-0004-0000-0E00-000069000000}"/>
    <hyperlink ref="H608" r:id="rId107" location="milestone-status" xr:uid="{00000000-0004-0000-0E00-00006A000000}"/>
    <hyperlink ref="H612" r:id="rId108" location="document-type" xr:uid="{00000000-0004-0000-0E00-00006B000000}"/>
    <hyperlink ref="H618" r:id="rId109" xr:uid="{00000000-0004-0000-0E00-00006C000000}"/>
    <hyperlink ref="H646" r:id="rId110" location="related-process" xr:uid="{00000000-0004-0000-0E00-00006D000000}"/>
    <hyperlink ref="H648" r:id="rId111" location="related-process-scheme" xr:uid="{00000000-0004-0000-0E00-00006E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outlinePr summaryBelow="0" summaryRight="0"/>
  </sheetPr>
  <dimension ref="A1:S258"/>
  <sheetViews>
    <sheetView workbookViewId="0"/>
  </sheetViews>
  <sheetFormatPr defaultColWidth="14.453125" defaultRowHeight="15.75" customHeight="1"/>
  <cols>
    <col min="1" max="1" width="19.54296875" customWidth="1"/>
    <col min="2" max="2" width="25.54296875" customWidth="1"/>
    <col min="5" max="5" width="20" customWidth="1"/>
    <col min="7" max="7" width="16.26953125" customWidth="1"/>
    <col min="8" max="8" width="15.54296875" customWidth="1"/>
    <col min="9" max="9" width="16.7265625" customWidth="1"/>
    <col min="10" max="10" width="17.26953125" customWidth="1"/>
    <col min="12" max="12" width="19.453125" customWidth="1"/>
  </cols>
  <sheetData>
    <row r="1" spans="1:19" ht="15.75" customHeight="1">
      <c r="A1" s="63" t="s">
        <v>277</v>
      </c>
      <c r="B1" s="63" t="s">
        <v>1408</v>
      </c>
      <c r="C1" s="63" t="s">
        <v>810</v>
      </c>
      <c r="D1" s="63" t="s">
        <v>138</v>
      </c>
      <c r="E1" s="63" t="s">
        <v>1409</v>
      </c>
      <c r="F1" s="63" t="s">
        <v>1410</v>
      </c>
      <c r="G1" s="63" t="s">
        <v>1411</v>
      </c>
      <c r="H1" s="63" t="s">
        <v>1412</v>
      </c>
      <c r="I1" s="63" t="s">
        <v>1413</v>
      </c>
      <c r="J1" s="255" t="str">
        <f ca="1">IFERROR(__xludf.DUMMYFUNCTION("QUERY(IMPORTDATA(""http://org-id.guide/download.csv""),""SELECT Col1"",1)"),"code")</f>
        <v>code</v>
      </c>
      <c r="K1" s="63" t="s">
        <v>1414</v>
      </c>
      <c r="L1" s="63" t="s">
        <v>1415</v>
      </c>
      <c r="M1" s="63" t="s">
        <v>1416</v>
      </c>
      <c r="N1" s="63" t="s">
        <v>1417</v>
      </c>
      <c r="O1" s="63" t="s">
        <v>1418</v>
      </c>
      <c r="P1" s="63" t="s">
        <v>1419</v>
      </c>
      <c r="Q1" s="63" t="s">
        <v>1420</v>
      </c>
      <c r="R1" s="63" t="s">
        <v>1421</v>
      </c>
      <c r="S1" s="63" t="s">
        <v>1422</v>
      </c>
    </row>
    <row r="2" spans="1:19" ht="15.75" customHeight="1">
      <c r="A2" s="256" t="s">
        <v>282</v>
      </c>
      <c r="B2" s="256" t="s">
        <v>1423</v>
      </c>
      <c r="C2" s="256" t="s">
        <v>1424</v>
      </c>
      <c r="D2" s="256" t="s">
        <v>1425</v>
      </c>
      <c r="E2" s="257" t="s">
        <v>1426</v>
      </c>
      <c r="F2" s="257" t="s">
        <v>282</v>
      </c>
      <c r="G2" s="258"/>
      <c r="H2" s="258" t="s">
        <v>1427</v>
      </c>
      <c r="I2" s="257" t="s">
        <v>279</v>
      </c>
      <c r="J2" s="53" t="str">
        <f ca="1">IFERROR(__xludf.DUMMYFUNCTION("""COMPUTED_VALUE"""),"XI-EORI")</f>
        <v>XI-EORI</v>
      </c>
      <c r="K2" s="64" t="s">
        <v>585</v>
      </c>
      <c r="L2" s="64" t="s">
        <v>1428</v>
      </c>
      <c r="M2" s="64" t="s">
        <v>282</v>
      </c>
      <c r="N2" s="64" t="s">
        <v>1429</v>
      </c>
      <c r="O2" s="257" t="s">
        <v>544</v>
      </c>
      <c r="P2" s="64" t="s">
        <v>1430</v>
      </c>
      <c r="Q2" s="64" t="s">
        <v>1431</v>
      </c>
      <c r="R2" s="64" t="s">
        <v>1431</v>
      </c>
      <c r="S2" s="64" t="s">
        <v>543</v>
      </c>
    </row>
    <row r="3" spans="1:19" ht="15.75" customHeight="1">
      <c r="A3" s="256" t="s">
        <v>1432</v>
      </c>
      <c r="B3" s="256" t="s">
        <v>1433</v>
      </c>
      <c r="C3" s="256" t="s">
        <v>1434</v>
      </c>
      <c r="D3" s="256" t="s">
        <v>1435</v>
      </c>
      <c r="E3" s="257" t="s">
        <v>1436</v>
      </c>
      <c r="F3" s="257" t="s">
        <v>1437</v>
      </c>
      <c r="G3" s="258"/>
      <c r="H3" s="258" t="s">
        <v>619</v>
      </c>
      <c r="I3" s="257" t="s">
        <v>1438</v>
      </c>
      <c r="J3" s="53" t="str">
        <f ca="1">IFERROR(__xludf.DUMMYFUNCTION("""COMPUTED_VALUE"""),"JO-MSD")</f>
        <v>JO-MSD</v>
      </c>
      <c r="K3" s="64" t="s">
        <v>1439</v>
      </c>
      <c r="L3" s="64" t="s">
        <v>540</v>
      </c>
      <c r="M3" s="64" t="s">
        <v>1440</v>
      </c>
      <c r="N3" s="64" t="s">
        <v>1441</v>
      </c>
      <c r="O3" s="257" t="s">
        <v>1442</v>
      </c>
      <c r="P3" s="64" t="s">
        <v>1443</v>
      </c>
      <c r="Q3" s="64" t="s">
        <v>552</v>
      </c>
      <c r="R3" s="64" t="s">
        <v>552</v>
      </c>
      <c r="S3" s="64" t="s">
        <v>1444</v>
      </c>
    </row>
    <row r="4" spans="1:19" ht="15.75" customHeight="1">
      <c r="A4" s="256" t="s">
        <v>303</v>
      </c>
      <c r="B4" s="256" t="s">
        <v>1445</v>
      </c>
      <c r="C4" s="256" t="s">
        <v>1446</v>
      </c>
      <c r="D4" s="256" t="s">
        <v>1447</v>
      </c>
      <c r="E4" s="257" t="s">
        <v>1448</v>
      </c>
      <c r="F4" s="257" t="s">
        <v>1449</v>
      </c>
      <c r="G4" s="258"/>
      <c r="H4" s="258" t="s">
        <v>1450</v>
      </c>
      <c r="I4" s="257" t="s">
        <v>1451</v>
      </c>
      <c r="J4" s="53" t="str">
        <f ca="1">IFERROR(__xludf.DUMMYFUNCTION("""COMPUTED_VALUE"""),"MM-MHA")</f>
        <v>MM-MHA</v>
      </c>
      <c r="K4" s="64" t="s">
        <v>1452</v>
      </c>
      <c r="L4" s="64" t="s">
        <v>1453</v>
      </c>
      <c r="M4" s="64" t="s">
        <v>552</v>
      </c>
      <c r="N4" s="64" t="s">
        <v>1454</v>
      </c>
      <c r="O4" s="257" t="s">
        <v>1455</v>
      </c>
      <c r="P4" s="64" t="s">
        <v>1456</v>
      </c>
      <c r="Q4" s="64" t="s">
        <v>1457</v>
      </c>
      <c r="R4" s="64" t="s">
        <v>1457</v>
      </c>
      <c r="S4" s="64" t="s">
        <v>1458</v>
      </c>
    </row>
    <row r="5" spans="1:19" ht="15.75" customHeight="1">
      <c r="A5" s="256" t="s">
        <v>1459</v>
      </c>
      <c r="B5" s="256" t="s">
        <v>1460</v>
      </c>
      <c r="C5" s="256" t="s">
        <v>1461</v>
      </c>
      <c r="D5" s="256" t="s">
        <v>1462</v>
      </c>
      <c r="E5" s="257" t="s">
        <v>1463</v>
      </c>
      <c r="F5" s="257" t="s">
        <v>1464</v>
      </c>
      <c r="G5" s="258"/>
      <c r="H5" s="258" t="s">
        <v>560</v>
      </c>
      <c r="I5" s="257" t="s">
        <v>1465</v>
      </c>
      <c r="J5" s="53" t="str">
        <f ca="1">IFERROR(__xludf.DUMMYFUNCTION("""COMPUTED_VALUE"""),"IM-GR")</f>
        <v>IM-GR</v>
      </c>
      <c r="K5" s="64" t="s">
        <v>1466</v>
      </c>
      <c r="L5" s="64" t="s">
        <v>1467</v>
      </c>
      <c r="M5" s="64" t="s">
        <v>1457</v>
      </c>
      <c r="N5" s="64" t="s">
        <v>1468</v>
      </c>
      <c r="O5" s="257" t="s">
        <v>1469</v>
      </c>
      <c r="P5" s="64" t="s">
        <v>426</v>
      </c>
      <c r="Q5" s="64" t="s">
        <v>1470</v>
      </c>
      <c r="R5" s="64" t="s">
        <v>1471</v>
      </c>
      <c r="S5" s="64"/>
    </row>
    <row r="6" spans="1:19" ht="15.75" customHeight="1">
      <c r="A6" s="256" t="s">
        <v>1472</v>
      </c>
      <c r="B6" s="256" t="s">
        <v>1473</v>
      </c>
      <c r="C6" s="256" t="s">
        <v>1474</v>
      </c>
      <c r="D6" s="256" t="s">
        <v>1475</v>
      </c>
      <c r="E6" s="257" t="s">
        <v>1476</v>
      </c>
      <c r="F6" s="257" t="s">
        <v>616</v>
      </c>
      <c r="G6" s="258"/>
      <c r="I6" s="257" t="s">
        <v>1477</v>
      </c>
      <c r="J6" s="53" t="str">
        <f ca="1">IFERROR(__xludf.DUMMYFUNCTION("""COMPUTED_VALUE"""),"SO-MPND")</f>
        <v>SO-MPND</v>
      </c>
      <c r="K6" s="64" t="s">
        <v>1478</v>
      </c>
      <c r="M6" s="64" t="s">
        <v>1470</v>
      </c>
      <c r="O6" s="64"/>
      <c r="P6" s="64" t="s">
        <v>1479</v>
      </c>
    </row>
    <row r="7" spans="1:19" ht="15.75" customHeight="1">
      <c r="A7" s="256" t="s">
        <v>1480</v>
      </c>
      <c r="B7" s="256" t="s">
        <v>1481</v>
      </c>
      <c r="C7" s="256" t="s">
        <v>1482</v>
      </c>
      <c r="D7" s="256" t="s">
        <v>1483</v>
      </c>
      <c r="E7" s="257" t="s">
        <v>1484</v>
      </c>
      <c r="G7" s="258"/>
      <c r="I7" s="257" t="s">
        <v>1485</v>
      </c>
      <c r="J7" s="53" t="str">
        <f ca="1">IFERROR(__xludf.DUMMYFUNCTION("""COMPUTED_VALUE"""),"ML-NIF")</f>
        <v>ML-NIF</v>
      </c>
      <c r="K7" s="64" t="s">
        <v>611</v>
      </c>
      <c r="M7" s="64" t="s">
        <v>542</v>
      </c>
      <c r="O7" s="64"/>
    </row>
    <row r="8" spans="1:19" ht="15.75" customHeight="1">
      <c r="A8" s="256" t="s">
        <v>1486</v>
      </c>
      <c r="B8" s="256" t="s">
        <v>1487</v>
      </c>
      <c r="C8" s="256" t="s">
        <v>1488</v>
      </c>
      <c r="D8" s="256" t="s">
        <v>1489</v>
      </c>
      <c r="E8" s="257" t="s">
        <v>1490</v>
      </c>
      <c r="G8" s="258"/>
      <c r="I8" s="257" t="s">
        <v>1491</v>
      </c>
      <c r="J8" s="53" t="str">
        <f ca="1">IFERROR(__xludf.DUMMYFUNCTION("""COMPUTED_VALUE"""),"UG-NGB")</f>
        <v>UG-NGB</v>
      </c>
      <c r="K8" s="64" t="s">
        <v>1492</v>
      </c>
      <c r="O8" s="64"/>
    </row>
    <row r="9" spans="1:19" ht="15.75" customHeight="1">
      <c r="A9" s="256" t="s">
        <v>1493</v>
      </c>
      <c r="B9" s="256" t="s">
        <v>1494</v>
      </c>
      <c r="C9" s="256" t="s">
        <v>1495</v>
      </c>
      <c r="D9" s="256" t="s">
        <v>1496</v>
      </c>
      <c r="E9" s="257" t="s">
        <v>1497</v>
      </c>
      <c r="G9" s="258"/>
      <c r="I9" s="257" t="s">
        <v>1498</v>
      </c>
      <c r="J9" s="53" t="str">
        <f ca="1">IFERROR(__xludf.DUMMYFUNCTION("""COMPUTED_VALUE"""),"RU-INN")</f>
        <v>RU-INN</v>
      </c>
      <c r="K9" s="64" t="s">
        <v>1499</v>
      </c>
    </row>
    <row r="10" spans="1:19" ht="15.75" customHeight="1">
      <c r="A10" s="256" t="s">
        <v>1500</v>
      </c>
      <c r="B10" s="256" t="s">
        <v>1501</v>
      </c>
      <c r="C10" s="256" t="s">
        <v>1502</v>
      </c>
      <c r="D10" s="256" t="s">
        <v>1503</v>
      </c>
      <c r="E10" s="257" t="s">
        <v>1504</v>
      </c>
      <c r="G10" s="258"/>
      <c r="I10" s="257" t="s">
        <v>1505</v>
      </c>
      <c r="J10" s="53" t="str">
        <f ca="1">IFERROR(__xludf.DUMMYFUNCTION("""COMPUTED_VALUE"""),"CA_PE-PEI_IPE")</f>
        <v>CA_PE-PEI_IPE</v>
      </c>
      <c r="K10" s="64" t="s">
        <v>1506</v>
      </c>
    </row>
    <row r="11" spans="1:19" ht="15.75" customHeight="1">
      <c r="A11" s="256" t="s">
        <v>531</v>
      </c>
      <c r="B11" s="256" t="s">
        <v>1507</v>
      </c>
      <c r="C11" s="256" t="s">
        <v>1508</v>
      </c>
      <c r="D11" s="256" t="s">
        <v>1509</v>
      </c>
      <c r="E11" s="257" t="s">
        <v>1510</v>
      </c>
      <c r="I11" s="258"/>
      <c r="J11" s="53" t="str">
        <f ca="1">IFERROR(__xludf.DUMMYFUNCTION("""COMPUTED_VALUE"""),"FR-INSEE")</f>
        <v>FR-INSEE</v>
      </c>
      <c r="K11" s="64" t="s">
        <v>1511</v>
      </c>
    </row>
    <row r="12" spans="1:19" ht="15.75" customHeight="1">
      <c r="A12" s="256" t="s">
        <v>1512</v>
      </c>
      <c r="B12" s="256" t="s">
        <v>1513</v>
      </c>
      <c r="C12" s="256" t="s">
        <v>1514</v>
      </c>
      <c r="D12" s="256" t="s">
        <v>1515</v>
      </c>
      <c r="E12" s="257" t="s">
        <v>1516</v>
      </c>
      <c r="I12" s="258"/>
      <c r="J12" s="53" t="str">
        <f ca="1">IFERROR(__xludf.DUMMYFUNCTION("""COMPUTED_VALUE"""),"GB-PLA")</f>
        <v>GB-PLA</v>
      </c>
      <c r="K12" s="64" t="s">
        <v>1517</v>
      </c>
    </row>
    <row r="13" spans="1:19" ht="15.75" customHeight="1">
      <c r="A13" s="256" t="s">
        <v>1518</v>
      </c>
      <c r="B13" s="256" t="s">
        <v>1519</v>
      </c>
      <c r="C13" s="256" t="s">
        <v>1520</v>
      </c>
      <c r="D13" s="256" t="s">
        <v>1521</v>
      </c>
      <c r="E13" s="257" t="s">
        <v>1522</v>
      </c>
      <c r="J13" s="53" t="str">
        <f ca="1">IFERROR(__xludf.DUMMYFUNCTION("""COMPUTED_VALUE"""),"HR-OIB")</f>
        <v>HR-OIB</v>
      </c>
      <c r="K13" s="64" t="s">
        <v>1523</v>
      </c>
    </row>
    <row r="14" spans="1:19" ht="15.75" customHeight="1">
      <c r="A14" s="256" t="s">
        <v>1524</v>
      </c>
      <c r="B14" s="256" t="s">
        <v>1525</v>
      </c>
      <c r="C14" s="256" t="s">
        <v>1526</v>
      </c>
      <c r="D14" s="256" t="s">
        <v>1527</v>
      </c>
      <c r="E14" s="257" t="s">
        <v>1528</v>
      </c>
      <c r="J14" s="53" t="str">
        <f ca="1">IFERROR(__xludf.DUMMYFUNCTION("""COMPUTED_VALUE"""),"KE-NCB")</f>
        <v>KE-NCB</v>
      </c>
    </row>
    <row r="15" spans="1:19" ht="15.75" customHeight="1">
      <c r="A15" s="256" t="s">
        <v>1529</v>
      </c>
      <c r="B15" s="256" t="s">
        <v>1530</v>
      </c>
      <c r="C15" s="256" t="s">
        <v>1531</v>
      </c>
      <c r="D15" s="256" t="s">
        <v>1532</v>
      </c>
      <c r="E15" s="257" t="s">
        <v>1533</v>
      </c>
      <c r="J15" s="53" t="str">
        <f ca="1">IFERROR(__xludf.DUMMYFUNCTION("""COMPUTED_VALUE"""),"ES-RMC")</f>
        <v>ES-RMC</v>
      </c>
    </row>
    <row r="16" spans="1:19" ht="15.75" customHeight="1">
      <c r="A16" s="256" t="s">
        <v>1534</v>
      </c>
      <c r="B16" s="256" t="s">
        <v>1535</v>
      </c>
      <c r="C16" s="256" t="s">
        <v>1536</v>
      </c>
      <c r="D16" s="256" t="s">
        <v>1537</v>
      </c>
      <c r="E16" s="257" t="s">
        <v>1538</v>
      </c>
      <c r="J16" s="53" t="str">
        <f ca="1">IFERROR(__xludf.DUMMYFUNCTION("""COMPUTED_VALUE"""),"XR-NUTS")</f>
        <v>XR-NUTS</v>
      </c>
    </row>
    <row r="17" spans="1:10" ht="15.75" customHeight="1">
      <c r="A17" s="256" t="s">
        <v>1539</v>
      </c>
      <c r="B17" s="256" t="s">
        <v>1540</v>
      </c>
      <c r="C17" s="256" t="s">
        <v>1541</v>
      </c>
      <c r="D17" s="256" t="s">
        <v>1542</v>
      </c>
      <c r="E17" s="257" t="s">
        <v>1543</v>
      </c>
      <c r="J17" s="53" t="str">
        <f ca="1">IFERROR(__xludf.DUMMYFUNCTION("""COMPUTED_VALUE"""),"PT-NIPPC")</f>
        <v>PT-NIPPC</v>
      </c>
    </row>
    <row r="18" spans="1:10" ht="15.75" customHeight="1">
      <c r="A18" s="64"/>
      <c r="B18" s="256" t="s">
        <v>1544</v>
      </c>
      <c r="C18" s="256" t="s">
        <v>1545</v>
      </c>
      <c r="D18" s="256" t="s">
        <v>1546</v>
      </c>
      <c r="E18" s="257" t="s">
        <v>1547</v>
      </c>
      <c r="J18" s="53" t="str">
        <f ca="1">IFERROR(__xludf.DUMMYFUNCTION("""COMPUTED_VALUE"""),"GB-LANI")</f>
        <v>GB-LANI</v>
      </c>
    </row>
    <row r="19" spans="1:10" ht="15.75" customHeight="1">
      <c r="A19" s="64"/>
      <c r="B19" s="256" t="s">
        <v>1548</v>
      </c>
      <c r="C19" s="256" t="s">
        <v>1549</v>
      </c>
      <c r="D19" s="256" t="s">
        <v>1550</v>
      </c>
      <c r="E19" s="257" t="s">
        <v>1551</v>
      </c>
      <c r="J19" s="53" t="str">
        <f ca="1">IFERROR(__xludf.DUMMYFUNCTION("""COMPUTED_VALUE"""),"CZ-DIC")</f>
        <v>CZ-DIC</v>
      </c>
    </row>
    <row r="20" spans="1:10" ht="15.75" customHeight="1">
      <c r="A20" s="64"/>
      <c r="B20" s="256" t="s">
        <v>1552</v>
      </c>
      <c r="C20" s="256" t="s">
        <v>1553</v>
      </c>
      <c r="D20" s="256" t="s">
        <v>1554</v>
      </c>
      <c r="E20" s="257" t="s">
        <v>1555</v>
      </c>
      <c r="J20" s="53" t="str">
        <f ca="1">IFERROR(__xludf.DUMMYFUNCTION("""COMPUTED_VALUE"""),"NP-SWC")</f>
        <v>NP-SWC</v>
      </c>
    </row>
    <row r="21" spans="1:10" ht="15.75" customHeight="1">
      <c r="A21" s="64"/>
      <c r="B21" s="256" t="s">
        <v>1556</v>
      </c>
      <c r="C21" s="256" t="s">
        <v>1557</v>
      </c>
      <c r="D21" s="256" t="s">
        <v>1558</v>
      </c>
      <c r="E21" s="257" t="s">
        <v>1559</v>
      </c>
      <c r="J21" s="53" t="str">
        <f ca="1">IFERROR(__xludf.DUMMYFUNCTION("""COMPUTED_VALUE"""),"BE-GTCF")</f>
        <v>BE-GTCF</v>
      </c>
    </row>
    <row r="22" spans="1:10" ht="12.5">
      <c r="A22" s="64"/>
      <c r="B22" s="256" t="s">
        <v>1560</v>
      </c>
      <c r="C22" s="256" t="s">
        <v>1561</v>
      </c>
      <c r="D22" s="256" t="s">
        <v>1562</v>
      </c>
      <c r="E22" s="257" t="s">
        <v>1563</v>
      </c>
      <c r="J22" s="53" t="str">
        <f ca="1">IFERROR(__xludf.DUMMYFUNCTION("""COMPUTED_VALUE"""),"NG-BPP")</f>
        <v>NG-BPP</v>
      </c>
    </row>
    <row r="23" spans="1:10" ht="12.5">
      <c r="B23" s="256" t="s">
        <v>1564</v>
      </c>
      <c r="C23" s="256" t="s">
        <v>1565</v>
      </c>
      <c r="D23" s="256" t="s">
        <v>1566</v>
      </c>
      <c r="E23" s="257" t="s">
        <v>1567</v>
      </c>
      <c r="J23" s="53" t="str">
        <f ca="1">IFERROR(__xludf.DUMMYFUNCTION("""COMPUTED_VALUE"""),"SE-BLV")</f>
        <v>SE-BLV</v>
      </c>
    </row>
    <row r="24" spans="1:10" ht="12.5">
      <c r="B24" s="256" t="s">
        <v>1568</v>
      </c>
      <c r="C24" s="256" t="s">
        <v>1569</v>
      </c>
      <c r="D24" s="256" t="s">
        <v>1570</v>
      </c>
      <c r="E24" s="257" t="s">
        <v>1571</v>
      </c>
      <c r="J24" s="53" t="str">
        <f ca="1">IFERROR(__xludf.DUMMYFUNCTION("""COMPUTED_VALUE"""),"HK-CR")</f>
        <v>HK-CR</v>
      </c>
    </row>
    <row r="25" spans="1:10" ht="12.5">
      <c r="B25" s="256" t="s">
        <v>1572</v>
      </c>
      <c r="C25" s="256" t="s">
        <v>1573</v>
      </c>
      <c r="D25" s="256" t="s">
        <v>1574</v>
      </c>
      <c r="E25" s="257" t="s">
        <v>1575</v>
      </c>
      <c r="J25" s="53" t="str">
        <f ca="1">IFERROR(__xludf.DUMMYFUNCTION("""COMPUTED_VALUE"""),"GB-LAE")</f>
        <v>GB-LAE</v>
      </c>
    </row>
    <row r="26" spans="1:10" ht="12.5">
      <c r="B26" s="256" t="s">
        <v>1576</v>
      </c>
      <c r="C26" s="256" t="s">
        <v>1577</v>
      </c>
      <c r="D26" s="256" t="s">
        <v>1578</v>
      </c>
      <c r="E26" s="257" t="s">
        <v>581</v>
      </c>
      <c r="J26" s="53" t="str">
        <f ca="1">IFERROR(__xludf.DUMMYFUNCTION("""COMPUTED_VALUE"""),"GB-NIC")</f>
        <v>GB-NIC</v>
      </c>
    </row>
    <row r="27" spans="1:10" ht="12.5">
      <c r="B27" s="256" t="s">
        <v>1579</v>
      </c>
      <c r="C27" s="256" t="s">
        <v>1580</v>
      </c>
      <c r="D27" s="256" t="s">
        <v>1581</v>
      </c>
      <c r="E27" s="257" t="s">
        <v>1582</v>
      </c>
      <c r="J27" s="53" t="str">
        <f ca="1">IFERROR(__xludf.DUMMYFUNCTION("""COMPUTED_VALUE"""),"GE-NAPR")</f>
        <v>GE-NAPR</v>
      </c>
    </row>
    <row r="28" spans="1:10" ht="12.5">
      <c r="B28" s="256" t="s">
        <v>1583</v>
      </c>
      <c r="C28" s="256" t="s">
        <v>1584</v>
      </c>
      <c r="D28" s="256" t="s">
        <v>1585</v>
      </c>
      <c r="E28" s="257" t="s">
        <v>597</v>
      </c>
      <c r="J28" s="53" t="str">
        <f ca="1">IFERROR(__xludf.DUMMYFUNCTION("""COMPUTED_VALUE"""),"AL-QKB")</f>
        <v>AL-QKB</v>
      </c>
    </row>
    <row r="29" spans="1:10" ht="12.5">
      <c r="B29" s="256" t="s">
        <v>1586</v>
      </c>
      <c r="C29" s="256" t="s">
        <v>1587</v>
      </c>
      <c r="D29" s="256" t="s">
        <v>1588</v>
      </c>
      <c r="E29" s="257" t="s">
        <v>1589</v>
      </c>
      <c r="J29" s="53" t="str">
        <f ca="1">IFERROR(__xludf.DUMMYFUNCTION("""COMPUTED_VALUE"""),"AE-RAKIA")</f>
        <v>AE-RAKIA</v>
      </c>
    </row>
    <row r="30" spans="1:10" ht="12.5">
      <c r="B30" s="256" t="s">
        <v>1590</v>
      </c>
      <c r="C30" s="256" t="s">
        <v>1591</v>
      </c>
      <c r="D30" s="256" t="s">
        <v>1592</v>
      </c>
      <c r="E30" s="257" t="s">
        <v>1593</v>
      </c>
      <c r="J30" s="53" t="str">
        <f ca="1">IFERROR(__xludf.DUMMYFUNCTION("""COMPUTED_VALUE"""),"PK-PCP")</f>
        <v>PK-PCP</v>
      </c>
    </row>
    <row r="31" spans="1:10" ht="12.5">
      <c r="B31" s="256" t="s">
        <v>1594</v>
      </c>
      <c r="C31" s="256" t="s">
        <v>1595</v>
      </c>
      <c r="D31" s="256" t="s">
        <v>1596</v>
      </c>
      <c r="E31" s="257" t="s">
        <v>1597</v>
      </c>
      <c r="J31" s="53" t="str">
        <f ca="1">IFERROR(__xludf.DUMMYFUNCTION("""COMPUTED_VALUE"""),"XM-OCHA")</f>
        <v>XM-OCHA</v>
      </c>
    </row>
    <row r="32" spans="1:10" ht="12.5">
      <c r="B32" s="256" t="s">
        <v>1598</v>
      </c>
      <c r="C32" s="256" t="s">
        <v>1599</v>
      </c>
      <c r="D32" s="256" t="s">
        <v>1600</v>
      </c>
      <c r="E32" s="257" t="s">
        <v>1601</v>
      </c>
      <c r="J32" s="53" t="str">
        <f ca="1">IFERROR(__xludf.DUMMYFUNCTION("""COMPUTED_VALUE"""),"CA_YT-YKT")</f>
        <v>CA_YT-YKT</v>
      </c>
    </row>
    <row r="33" spans="2:10" ht="12.5">
      <c r="B33" s="256" t="s">
        <v>1602</v>
      </c>
      <c r="C33" s="256" t="s">
        <v>1603</v>
      </c>
      <c r="D33" s="256" t="s">
        <v>1604</v>
      </c>
      <c r="E33" s="257" t="s">
        <v>1605</v>
      </c>
      <c r="J33" s="53" t="str">
        <f ca="1">IFERROR(__xludf.DUMMYFUNCTION("""COMPUTED_VALUE"""),"ZA-CIP")</f>
        <v>ZA-CIP</v>
      </c>
    </row>
    <row r="34" spans="2:10" ht="12.5">
      <c r="B34" s="256" t="s">
        <v>1606</v>
      </c>
      <c r="C34" s="256" t="s">
        <v>1603</v>
      </c>
      <c r="D34" s="256" t="s">
        <v>1607</v>
      </c>
      <c r="E34" s="257" t="s">
        <v>1608</v>
      </c>
      <c r="J34" s="53" t="str">
        <f ca="1">IFERROR(__xludf.DUMMYFUNCTION("""COMPUTED_VALUE"""),"MW-NBM")</f>
        <v>MW-NBM</v>
      </c>
    </row>
    <row r="35" spans="2:10" ht="12.5">
      <c r="B35" s="256" t="s">
        <v>1609</v>
      </c>
      <c r="C35" s="256" t="s">
        <v>1610</v>
      </c>
      <c r="D35" s="256" t="s">
        <v>1611</v>
      </c>
      <c r="E35" s="257" t="s">
        <v>1612</v>
      </c>
      <c r="J35" s="53" t="str">
        <f ca="1">IFERROR(__xludf.DUMMYFUNCTION("""COMPUTED_VALUE"""),"HN-RTN")</f>
        <v>HN-RTN</v>
      </c>
    </row>
    <row r="36" spans="2:10" ht="12.5">
      <c r="B36" s="256" t="s">
        <v>1613</v>
      </c>
      <c r="C36" s="256" t="s">
        <v>1614</v>
      </c>
      <c r="D36" s="256" t="s">
        <v>1615</v>
      </c>
      <c r="E36" s="257" t="s">
        <v>1616</v>
      </c>
      <c r="J36" s="53" t="str">
        <f ca="1">IFERROR(__xludf.DUMMYFUNCTION("""COMPUTED_VALUE"""),"CA-GOV")</f>
        <v>CA-GOV</v>
      </c>
    </row>
    <row r="37" spans="2:10" ht="12.5">
      <c r="B37" s="256" t="s">
        <v>1617</v>
      </c>
      <c r="C37" s="256" t="s">
        <v>1618</v>
      </c>
      <c r="D37" s="256" t="s">
        <v>1619</v>
      </c>
      <c r="E37" s="257" t="s">
        <v>1620</v>
      </c>
      <c r="J37" s="53" t="str">
        <f ca="1">IFERROR(__xludf.DUMMYFUNCTION("""COMPUTED_VALUE"""),"GT-NIT")</f>
        <v>GT-NIT</v>
      </c>
    </row>
    <row r="38" spans="2:10" ht="12.5">
      <c r="B38" s="256" t="s">
        <v>1621</v>
      </c>
      <c r="C38" s="256" t="s">
        <v>1618</v>
      </c>
      <c r="D38" s="256" t="s">
        <v>1622</v>
      </c>
      <c r="E38" s="259" t="s">
        <v>607</v>
      </c>
      <c r="J38" s="53" t="str">
        <f ca="1">IFERROR(__xludf.DUMMYFUNCTION("""COMPUTED_VALUE"""),"US-EIN")</f>
        <v>US-EIN</v>
      </c>
    </row>
    <row r="39" spans="2:10" ht="12.5">
      <c r="B39" s="256" t="s">
        <v>1623</v>
      </c>
      <c r="C39" s="256" t="s">
        <v>1624</v>
      </c>
      <c r="D39" s="256" t="s">
        <v>1625</v>
      </c>
      <c r="E39" s="257" t="s">
        <v>1626</v>
      </c>
      <c r="J39" s="53" t="str">
        <f ca="1">IFERROR(__xludf.DUMMYFUNCTION("""COMPUTED_VALUE"""),"GG-RCE")</f>
        <v>GG-RCE</v>
      </c>
    </row>
    <row r="40" spans="2:10" ht="12.5">
      <c r="B40" s="256" t="s">
        <v>1627</v>
      </c>
      <c r="C40" s="256" t="s">
        <v>1628</v>
      </c>
      <c r="D40" s="256" t="s">
        <v>1629</v>
      </c>
      <c r="E40" s="257" t="s">
        <v>1630</v>
      </c>
      <c r="J40" s="53" t="str">
        <f ca="1">IFERROR(__xludf.DUMMYFUNCTION("""COMPUTED_VALUE"""),"ZM-RNGO")</f>
        <v>ZM-RNGO</v>
      </c>
    </row>
    <row r="41" spans="2:10" ht="12.5">
      <c r="B41" s="256" t="s">
        <v>1631</v>
      </c>
      <c r="C41" s="256" t="s">
        <v>1632</v>
      </c>
      <c r="D41" s="256" t="s">
        <v>1633</v>
      </c>
      <c r="E41" s="257" t="s">
        <v>1634</v>
      </c>
      <c r="J41" s="53" t="str">
        <f ca="1">IFERROR(__xludf.DUMMYFUNCTION("""COMPUTED_VALUE"""),"GB-SHPE")</f>
        <v>GB-SHPE</v>
      </c>
    </row>
    <row r="42" spans="2:10" ht="12.5">
      <c r="B42" s="256" t="s">
        <v>1635</v>
      </c>
      <c r="C42" s="256" t="s">
        <v>1636</v>
      </c>
      <c r="D42" s="256" t="s">
        <v>1637</v>
      </c>
      <c r="E42" s="256"/>
      <c r="J42" s="53" t="str">
        <f ca="1">IFERROR(__xludf.DUMMYFUNCTION("""COMPUTED_VALUE"""),"DE-CR")</f>
        <v>DE-CR</v>
      </c>
    </row>
    <row r="43" spans="2:10" ht="12.5">
      <c r="B43" s="256" t="s">
        <v>1638</v>
      </c>
      <c r="C43" s="256" t="s">
        <v>1639</v>
      </c>
      <c r="D43" s="256" t="s">
        <v>1640</v>
      </c>
      <c r="E43" s="256"/>
      <c r="J43" s="53" t="str">
        <f ca="1">IFERROR(__xludf.DUMMYFUNCTION("""COMPUTED_VALUE"""),"BW-CIPA")</f>
        <v>BW-CIPA</v>
      </c>
    </row>
    <row r="44" spans="2:10" ht="12.5">
      <c r="B44" s="256" t="s">
        <v>1641</v>
      </c>
      <c r="C44" s="256" t="s">
        <v>1642</v>
      </c>
      <c r="D44" s="256" t="s">
        <v>1643</v>
      </c>
      <c r="E44" s="256"/>
      <c r="J44" s="53" t="str">
        <f ca="1">IFERROR(__xludf.DUMMYFUNCTION("""COMPUTED_VALUE"""),"PK-VSWA")</f>
        <v>PK-VSWA</v>
      </c>
    </row>
    <row r="45" spans="2:10" ht="12.5">
      <c r="B45" s="256" t="s">
        <v>1644</v>
      </c>
      <c r="C45" s="256" t="s">
        <v>1645</v>
      </c>
      <c r="D45" s="256" t="s">
        <v>1646</v>
      </c>
      <c r="E45" s="256"/>
      <c r="J45" s="53" t="str">
        <f ca="1">IFERROR(__xludf.DUMMYFUNCTION("""COMPUTED_VALUE"""),"AE-RK_CR")</f>
        <v>AE-RK_CR</v>
      </c>
    </row>
    <row r="46" spans="2:10" ht="12.5">
      <c r="B46" s="256" t="s">
        <v>1647</v>
      </c>
      <c r="C46" s="256" t="s">
        <v>1648</v>
      </c>
      <c r="D46" s="256" t="s">
        <v>1649</v>
      </c>
      <c r="E46" s="256"/>
      <c r="J46" s="53" t="str">
        <f ca="1">IFERROR(__xludf.DUMMYFUNCTION("""COMPUTED_VALUE"""),"EG-MOSS")</f>
        <v>EG-MOSS</v>
      </c>
    </row>
    <row r="47" spans="2:10" ht="12.5">
      <c r="B47" s="256" t="s">
        <v>1650</v>
      </c>
      <c r="C47" s="256" t="s">
        <v>1648</v>
      </c>
      <c r="D47" s="256" t="s">
        <v>1651</v>
      </c>
      <c r="E47" s="256"/>
      <c r="J47" s="53" t="str">
        <f ca="1">IFERROR(__xludf.DUMMYFUNCTION("""COMPUTED_VALUE"""),"MZ-NUIT")</f>
        <v>MZ-NUIT</v>
      </c>
    </row>
    <row r="48" spans="2:10" ht="12.5">
      <c r="B48" s="256" t="s">
        <v>1652</v>
      </c>
      <c r="C48" s="256" t="s">
        <v>1653</v>
      </c>
      <c r="D48" s="256" t="s">
        <v>1654</v>
      </c>
      <c r="E48" s="256"/>
      <c r="J48" s="53" t="str">
        <f ca="1">IFERROR(__xludf.DUMMYFUNCTION("""COMPUTED_VALUE"""),"KR-BRN")</f>
        <v>KR-BRN</v>
      </c>
    </row>
    <row r="49" spans="2:10" ht="12.5">
      <c r="B49" s="256" t="s">
        <v>1655</v>
      </c>
      <c r="C49" s="256" t="s">
        <v>1656</v>
      </c>
      <c r="D49" s="256" t="s">
        <v>1657</v>
      </c>
      <c r="E49" s="256"/>
      <c r="J49" s="53" t="str">
        <f ca="1">IFERROR(__xludf.DUMMYFUNCTION("""COMPUTED_VALUE"""),"AF-CBR")</f>
        <v>AF-CBR</v>
      </c>
    </row>
    <row r="50" spans="2:10" ht="12.5">
      <c r="B50" s="256" t="s">
        <v>1658</v>
      </c>
      <c r="C50" s="256" t="s">
        <v>419</v>
      </c>
      <c r="D50" s="256" t="s">
        <v>1659</v>
      </c>
      <c r="E50" s="256"/>
      <c r="J50" s="53" t="str">
        <f ca="1">IFERROR(__xludf.DUMMYFUNCTION("""COMPUTED_VALUE"""),"CN-SAIC")</f>
        <v>CN-SAIC</v>
      </c>
    </row>
    <row r="51" spans="2:10" ht="12.5">
      <c r="B51" s="256" t="s">
        <v>1660</v>
      </c>
      <c r="C51" s="256" t="s">
        <v>1661</v>
      </c>
      <c r="D51" s="256" t="s">
        <v>1662</v>
      </c>
      <c r="E51" s="256"/>
      <c r="J51" s="53" t="str">
        <f ca="1">IFERROR(__xludf.DUMMYFUNCTION("""COMPUTED_VALUE"""),"GB-GOV")</f>
        <v>GB-GOV</v>
      </c>
    </row>
    <row r="52" spans="2:10" ht="12.5">
      <c r="B52" s="256" t="s">
        <v>1663</v>
      </c>
      <c r="C52" s="256" t="s">
        <v>1664</v>
      </c>
      <c r="D52" s="256" t="s">
        <v>1665</v>
      </c>
      <c r="E52" s="256"/>
      <c r="J52" s="53" t="str">
        <f ca="1">IFERROR(__xludf.DUMMYFUNCTION("""COMPUTED_VALUE"""),"GB-SCOTEDU")</f>
        <v>GB-SCOTEDU</v>
      </c>
    </row>
    <row r="53" spans="2:10" ht="12.5">
      <c r="B53" s="256" t="s">
        <v>1666</v>
      </c>
      <c r="C53" s="256" t="s">
        <v>1667</v>
      </c>
      <c r="D53" s="256" t="s">
        <v>1668</v>
      </c>
      <c r="E53" s="256"/>
      <c r="J53" s="53" t="str">
        <f ca="1">IFERROR(__xludf.DUMMYFUNCTION("""COMPUTED_VALUE"""),"XI-GRID")</f>
        <v>XI-GRID</v>
      </c>
    </row>
    <row r="54" spans="2:10" ht="12.5">
      <c r="B54" s="256" t="s">
        <v>1669</v>
      </c>
      <c r="C54" s="256" t="s">
        <v>1670</v>
      </c>
      <c r="D54" s="256" t="s">
        <v>1671</v>
      </c>
      <c r="E54" s="256"/>
      <c r="J54" s="53" t="str">
        <f ca="1">IFERROR(__xludf.DUMMYFUNCTION("""COMPUTED_VALUE"""),"PS-MOI")</f>
        <v>PS-MOI</v>
      </c>
    </row>
    <row r="55" spans="2:10" ht="12.5">
      <c r="B55" s="256" t="s">
        <v>1672</v>
      </c>
      <c r="C55" s="256" t="s">
        <v>1673</v>
      </c>
      <c r="D55" s="256" t="s">
        <v>1674</v>
      </c>
      <c r="E55" s="256"/>
      <c r="J55" s="53" t="str">
        <f ca="1">IFERROR(__xludf.DUMMYFUNCTION("""COMPUTED_VALUE"""),"TZ-TRA")</f>
        <v>TZ-TRA</v>
      </c>
    </row>
    <row r="56" spans="2:10" ht="12.5">
      <c r="B56" s="256" t="s">
        <v>1675</v>
      </c>
      <c r="C56" s="256" t="s">
        <v>1676</v>
      </c>
      <c r="D56" s="256" t="s">
        <v>1677</v>
      </c>
      <c r="E56" s="256"/>
      <c r="J56" s="53" t="str">
        <f ca="1">IFERROR(__xludf.DUMMYFUNCTION("""COMPUTED_VALUE"""),"CA_ON-ONT")</f>
        <v>CA_ON-ONT</v>
      </c>
    </row>
    <row r="57" spans="2:10" ht="12.5">
      <c r="B57" s="256" t="s">
        <v>1678</v>
      </c>
      <c r="C57" s="256" t="s">
        <v>1653</v>
      </c>
      <c r="D57" s="256" t="s">
        <v>1679</v>
      </c>
      <c r="E57" s="256"/>
      <c r="J57" s="53" t="str">
        <f ca="1">IFERROR(__xludf.DUMMYFUNCTION("""COMPUTED_VALUE"""),"JP-JCN")</f>
        <v>JP-JCN</v>
      </c>
    </row>
    <row r="58" spans="2:10" ht="12.5">
      <c r="B58" s="256" t="s">
        <v>1680</v>
      </c>
      <c r="C58" s="256" t="s">
        <v>1681</v>
      </c>
      <c r="D58" s="256" t="s">
        <v>1682</v>
      </c>
      <c r="E58" s="256"/>
      <c r="J58" s="53" t="str">
        <f ca="1">IFERROR(__xludf.DUMMYFUNCTION("""COMPUTED_VALUE"""),"JE-OAC")</f>
        <v>JE-OAC</v>
      </c>
    </row>
    <row r="59" spans="2:10" ht="12.5">
      <c r="B59" s="256" t="s">
        <v>1683</v>
      </c>
      <c r="C59" s="256" t="s">
        <v>1684</v>
      </c>
      <c r="D59" s="256" t="s">
        <v>1685</v>
      </c>
      <c r="E59" s="256"/>
      <c r="J59" s="53" t="str">
        <f ca="1">IFERROR(__xludf.DUMMYFUNCTION("""COMPUTED_VALUE"""),"TR-MOI")</f>
        <v>TR-MOI</v>
      </c>
    </row>
    <row r="60" spans="2:10" ht="12.5">
      <c r="B60" s="256" t="s">
        <v>1686</v>
      </c>
      <c r="C60" s="256" t="s">
        <v>1687</v>
      </c>
      <c r="D60" s="256" t="s">
        <v>1688</v>
      </c>
      <c r="E60" s="256"/>
      <c r="J60" s="53" t="str">
        <f ca="1">IFERROR(__xludf.DUMMYFUNCTION("""COMPUTED_VALUE"""),"BR-CNPJ")</f>
        <v>BR-CNPJ</v>
      </c>
    </row>
    <row r="61" spans="2:10" ht="12.5">
      <c r="B61" s="256" t="s">
        <v>1689</v>
      </c>
      <c r="C61" s="256" t="s">
        <v>1690</v>
      </c>
      <c r="D61" s="256" t="s">
        <v>1691</v>
      </c>
      <c r="E61" s="256"/>
      <c r="J61" s="53" t="str">
        <f ca="1">IFERROR(__xludf.DUMMYFUNCTION("""COMPUTED_VALUE"""),"ET-CSA")</f>
        <v>ET-CSA</v>
      </c>
    </row>
    <row r="62" spans="2:10" ht="12.5">
      <c r="B62" s="256" t="s">
        <v>1692</v>
      </c>
      <c r="C62" s="256" t="s">
        <v>1693</v>
      </c>
      <c r="D62" s="256" t="s">
        <v>1694</v>
      </c>
      <c r="E62" s="256"/>
      <c r="J62" s="53" t="str">
        <f ca="1">IFERROR(__xludf.DUMMYFUNCTION("""COMPUTED_VALUE"""),"CO-CCB")</f>
        <v>CO-CCB</v>
      </c>
    </row>
    <row r="63" spans="2:10" ht="12.5">
      <c r="B63" s="256" t="s">
        <v>1695</v>
      </c>
      <c r="C63" s="256" t="s">
        <v>1696</v>
      </c>
      <c r="D63" s="256" t="s">
        <v>1697</v>
      </c>
      <c r="E63" s="256"/>
      <c r="J63" s="53" t="str">
        <f ca="1">IFERROR(__xludf.DUMMYFUNCTION("""COMPUTED_VALUE"""),"LK-DRC")</f>
        <v>LK-DRC</v>
      </c>
    </row>
    <row r="64" spans="2:10" ht="12.5">
      <c r="B64" s="256" t="s">
        <v>1698</v>
      </c>
      <c r="C64" s="256" t="s">
        <v>1699</v>
      </c>
      <c r="D64" s="256" t="s">
        <v>1700</v>
      </c>
      <c r="E64" s="256"/>
      <c r="J64" t="str">
        <f ca="1">IFERROR(__xludf.DUMMYFUNCTION("""COMPUTED_VALUE"""),"IT-CF")</f>
        <v>IT-CF</v>
      </c>
    </row>
    <row r="65" spans="2:10" ht="12.5">
      <c r="B65" s="256" t="s">
        <v>1701</v>
      </c>
      <c r="C65" s="256" t="s">
        <v>1702</v>
      </c>
      <c r="D65" s="256" t="s">
        <v>1703</v>
      </c>
      <c r="E65" s="256"/>
      <c r="J65" t="str">
        <f ca="1">IFERROR(__xludf.DUMMYFUNCTION("""COMPUTED_VALUE"""),"ZM-PCR")</f>
        <v>ZM-PCR</v>
      </c>
    </row>
    <row r="66" spans="2:10" ht="12.5">
      <c r="B66" s="256" t="s">
        <v>1704</v>
      </c>
      <c r="C66" s="256" t="s">
        <v>1705</v>
      </c>
      <c r="D66" s="256" t="s">
        <v>1706</v>
      </c>
      <c r="E66" s="256"/>
      <c r="J66" t="str">
        <f ca="1">IFERROR(__xludf.DUMMYFUNCTION("""COMPUTED_VALUE"""),"DK-CVR")</f>
        <v>DK-CVR</v>
      </c>
    </row>
    <row r="67" spans="2:10" ht="12.5">
      <c r="B67" s="256" t="s">
        <v>1707</v>
      </c>
      <c r="C67" s="256" t="s">
        <v>1708</v>
      </c>
      <c r="D67" s="256" t="s">
        <v>1709</v>
      </c>
      <c r="E67" s="256"/>
      <c r="J67" t="str">
        <f ca="1">IFERROR(__xludf.DUMMYFUNCTION("""COMPUTED_VALUE"""),"CA_SK-SKN")</f>
        <v>CA_SK-SKN</v>
      </c>
    </row>
    <row r="68" spans="2:10" ht="12.5">
      <c r="B68" s="256" t="s">
        <v>1710</v>
      </c>
      <c r="C68" s="256" t="s">
        <v>1711</v>
      </c>
      <c r="D68" s="256" t="s">
        <v>1712</v>
      </c>
      <c r="E68" s="256"/>
      <c r="J68" t="str">
        <f ca="1">IFERROR(__xludf.DUMMYFUNCTION("""COMPUTED_VALUE"""),"ZW-PVO")</f>
        <v>ZW-PVO</v>
      </c>
    </row>
    <row r="69" spans="2:10" ht="12.5">
      <c r="B69" s="256" t="s">
        <v>1713</v>
      </c>
      <c r="C69" s="256" t="s">
        <v>1714</v>
      </c>
      <c r="D69" s="256" t="s">
        <v>1715</v>
      </c>
      <c r="E69" s="256"/>
      <c r="J69" t="str">
        <f ca="1">IFERROR(__xludf.DUMMYFUNCTION("""COMPUTED_VALUE"""),"BO-CINS")</f>
        <v>BO-CINS</v>
      </c>
    </row>
    <row r="70" spans="2:10" ht="12.5">
      <c r="B70" s="256" t="s">
        <v>1716</v>
      </c>
      <c r="C70" s="256" t="s">
        <v>1717</v>
      </c>
      <c r="D70" s="256" t="s">
        <v>1718</v>
      </c>
      <c r="E70" s="256"/>
      <c r="J70" t="str">
        <f ca="1">IFERROR(__xludf.DUMMYFUNCTION("""COMPUTED_VALUE"""),"AF-TIN")</f>
        <v>AF-TIN</v>
      </c>
    </row>
    <row r="71" spans="2:10" ht="12.5">
      <c r="B71" s="256" t="s">
        <v>1719</v>
      </c>
      <c r="C71" s="256" t="s">
        <v>1717</v>
      </c>
      <c r="D71" s="256" t="s">
        <v>1720</v>
      </c>
      <c r="E71" s="256"/>
      <c r="J71" t="str">
        <f ca="1">IFERROR(__xludf.DUMMYFUNCTION("""COMPUTED_VALUE"""),"SN-NINEA")</f>
        <v>SN-NINEA</v>
      </c>
    </row>
    <row r="72" spans="2:10" ht="12.5">
      <c r="B72" s="256" t="s">
        <v>1721</v>
      </c>
      <c r="C72" s="256" t="s">
        <v>1722</v>
      </c>
      <c r="D72" s="256" t="s">
        <v>1723</v>
      </c>
      <c r="E72" s="256"/>
      <c r="J72" t="str">
        <f ca="1">IFERROR(__xludf.DUMMYFUNCTION("""COMPUTED_VALUE"""),"AE-SAIF")</f>
        <v>AE-SAIF</v>
      </c>
    </row>
    <row r="73" spans="2:10" ht="12.5">
      <c r="B73" s="256" t="s">
        <v>1724</v>
      </c>
      <c r="C73" s="256" t="s">
        <v>1725</v>
      </c>
      <c r="D73" s="256" t="s">
        <v>1726</v>
      </c>
      <c r="E73" s="256"/>
      <c r="J73" t="str">
        <f ca="1">IFERROR(__xludf.DUMMYFUNCTION("""COMPUTED_VALUE"""),"IN-MCA")</f>
        <v>IN-MCA</v>
      </c>
    </row>
    <row r="74" spans="2:10" ht="12.5">
      <c r="B74" s="256" t="s">
        <v>1727</v>
      </c>
      <c r="C74" s="256" t="s">
        <v>1728</v>
      </c>
      <c r="D74" s="256" t="s">
        <v>1729</v>
      </c>
      <c r="E74" s="256"/>
      <c r="J74" t="str">
        <f ca="1">IFERROR(__xludf.DUMMYFUNCTION("""COMPUTED_VALUE"""),"CY-DRCOR")</f>
        <v>CY-DRCOR</v>
      </c>
    </row>
    <row r="75" spans="2:10" ht="12.5">
      <c r="B75" s="256" t="s">
        <v>1730</v>
      </c>
      <c r="C75" s="256" t="s">
        <v>1731</v>
      </c>
      <c r="D75" s="256" t="s">
        <v>1732</v>
      </c>
      <c r="E75" s="256"/>
      <c r="J75" t="str">
        <f ca="1">IFERROR(__xludf.DUMMYFUNCTION("""COMPUTED_VALUE"""),"AE-HFZA")</f>
        <v>AE-HFZA</v>
      </c>
    </row>
    <row r="76" spans="2:10" ht="12.5">
      <c r="B76" s="256" t="s">
        <v>1733</v>
      </c>
      <c r="C76" s="256" t="s">
        <v>1734</v>
      </c>
      <c r="D76" s="256" t="s">
        <v>1735</v>
      </c>
      <c r="E76" s="256"/>
      <c r="J76" t="str">
        <f ca="1">IFERROR(__xludf.DUMMYFUNCTION("""COMPUTED_VALUE"""),"SK-ZRSR")</f>
        <v>SK-ZRSR</v>
      </c>
    </row>
    <row r="77" spans="2:10" ht="12.5">
      <c r="B77" s="256" t="s">
        <v>1736</v>
      </c>
      <c r="C77" s="256" t="s">
        <v>1737</v>
      </c>
      <c r="D77" s="256" t="s">
        <v>1738</v>
      </c>
      <c r="E77" s="256"/>
      <c r="J77" t="str">
        <f ca="1">IFERROR(__xludf.DUMMYFUNCTION("""COMPUTED_VALUE"""),"LT-PVM")</f>
        <v>LT-PVM</v>
      </c>
    </row>
    <row r="78" spans="2:10" ht="12.5">
      <c r="B78" s="256" t="s">
        <v>1739</v>
      </c>
      <c r="C78" s="256" t="s">
        <v>1740</v>
      </c>
      <c r="D78" s="256" t="s">
        <v>1741</v>
      </c>
      <c r="E78" s="256"/>
      <c r="J78" t="str">
        <f ca="1">IFERROR(__xludf.DUMMYFUNCTION("""COMPUTED_VALUE"""),"EE-RIK")</f>
        <v>EE-RIK</v>
      </c>
    </row>
    <row r="79" spans="2:10" ht="12.5">
      <c r="B79" s="256" t="s">
        <v>1742</v>
      </c>
      <c r="C79" s="256" t="s">
        <v>1743</v>
      </c>
      <c r="D79" s="256" t="s">
        <v>1744</v>
      </c>
      <c r="E79" s="256"/>
      <c r="J79" t="str">
        <f ca="1">IFERROR(__xludf.DUMMYFUNCTION("""COMPUTED_VALUE"""),"ZA-NPO")</f>
        <v>ZA-NPO</v>
      </c>
    </row>
    <row r="80" spans="2:10" ht="12.5">
      <c r="B80" s="256" t="s">
        <v>1745</v>
      </c>
      <c r="C80" s="256" t="s">
        <v>1746</v>
      </c>
      <c r="D80" s="256" t="s">
        <v>1747</v>
      </c>
      <c r="J80" t="str">
        <f ca="1">IFERROR(__xludf.DUMMYFUNCTION("""COMPUTED_VALUE"""),"CA_NL-NFL_TNL")</f>
        <v>CA_NL-NFL_TNL</v>
      </c>
    </row>
    <row r="81" spans="2:10" ht="12.5">
      <c r="B81" s="256" t="s">
        <v>1748</v>
      </c>
      <c r="C81" s="256" t="s">
        <v>113</v>
      </c>
      <c r="D81" s="256" t="s">
        <v>1749</v>
      </c>
      <c r="E81" s="256"/>
      <c r="J81" t="str">
        <f ca="1">IFERROR(__xludf.DUMMYFUNCTION("""COMPUTED_VALUE"""),"SL-NRA")</f>
        <v>SL-NRA</v>
      </c>
    </row>
    <row r="82" spans="2:10" ht="12.5">
      <c r="B82" s="256" t="s">
        <v>1750</v>
      </c>
      <c r="C82" s="256" t="s">
        <v>1751</v>
      </c>
      <c r="D82" s="256" t="s">
        <v>1752</v>
      </c>
      <c r="E82" s="256"/>
      <c r="J82" t="str">
        <f ca="1">IFERROR(__xludf.DUMMYFUNCTION("""COMPUTED_VALUE"""),"AR-CUIT")</f>
        <v>AR-CUIT</v>
      </c>
    </row>
    <row r="83" spans="2:10" ht="12.5">
      <c r="B83" s="256" t="s">
        <v>1753</v>
      </c>
      <c r="C83" s="256" t="s">
        <v>1754</v>
      </c>
      <c r="D83" s="256" t="s">
        <v>1755</v>
      </c>
      <c r="E83" s="256"/>
      <c r="J83" t="str">
        <f ca="1">IFERROR(__xludf.DUMMYFUNCTION("""COMPUTED_VALUE"""),"CN-USCI")</f>
        <v>CN-USCI</v>
      </c>
    </row>
    <row r="84" spans="2:10" ht="12.5">
      <c r="B84" s="256" t="s">
        <v>1756</v>
      </c>
      <c r="C84" s="256" t="s">
        <v>1757</v>
      </c>
      <c r="D84" s="256" t="s">
        <v>1758</v>
      </c>
      <c r="E84" s="256"/>
      <c r="J84" t="str">
        <f ca="1">IFERROR(__xludf.DUMMYFUNCTION("""COMPUTED_VALUE"""),"PH-SEC")</f>
        <v>PH-SEC</v>
      </c>
    </row>
    <row r="85" spans="2:10" ht="12.5">
      <c r="B85" s="256" t="s">
        <v>1759</v>
      </c>
      <c r="C85" s="256" t="s">
        <v>1760</v>
      </c>
      <c r="D85" s="256" t="s">
        <v>1761</v>
      </c>
      <c r="E85" s="256"/>
      <c r="J85" t="str">
        <f ca="1">IFERROR(__xludf.DUMMYFUNCTION("""COMPUTED_VALUE"""),"XE-EXAMPLE")</f>
        <v>XE-EXAMPLE</v>
      </c>
    </row>
    <row r="86" spans="2:10" ht="12.5">
      <c r="B86" s="256" t="s">
        <v>1762</v>
      </c>
      <c r="C86" s="256" t="s">
        <v>1763</v>
      </c>
      <c r="D86" s="256" t="s">
        <v>1764</v>
      </c>
      <c r="E86" s="256"/>
      <c r="J86" t="str">
        <f ca="1">IFERROR(__xludf.DUMMYFUNCTION("""COMPUTED_VALUE"""),"HU-AFA")</f>
        <v>HU-AFA</v>
      </c>
    </row>
    <row r="87" spans="2:10" ht="12.5">
      <c r="B87" s="256" t="s">
        <v>1765</v>
      </c>
      <c r="C87" s="256" t="s">
        <v>1766</v>
      </c>
      <c r="D87" s="256" t="s">
        <v>1767</v>
      </c>
      <c r="E87" s="256"/>
      <c r="J87" t="str">
        <f ca="1">IFERROR(__xludf.DUMMYFUNCTION("""COMPUTED_VALUE"""),"AE-UQCCI")</f>
        <v>AE-UQCCI</v>
      </c>
    </row>
    <row r="88" spans="2:10" ht="12.5">
      <c r="B88" s="256" t="s">
        <v>1768</v>
      </c>
      <c r="C88" s="256" t="s">
        <v>1769</v>
      </c>
      <c r="D88" s="256" t="s">
        <v>1770</v>
      </c>
      <c r="E88" s="256"/>
      <c r="J88" t="str">
        <f ca="1">IFERROR(__xludf.DUMMYFUNCTION("""COMPUTED_VALUE"""),"GH-RGD")</f>
        <v>GH-RGD</v>
      </c>
    </row>
    <row r="89" spans="2:10" ht="12.5">
      <c r="B89" s="256" t="s">
        <v>1771</v>
      </c>
      <c r="C89" s="256" t="s">
        <v>1772</v>
      </c>
      <c r="D89" s="256" t="s">
        <v>1773</v>
      </c>
      <c r="E89" s="256"/>
      <c r="J89" t="str">
        <f ca="1">IFERROR(__xludf.DUMMYFUNCTION("""COMPUTED_VALUE"""),"NL-OWMS")</f>
        <v>NL-OWMS</v>
      </c>
    </row>
    <row r="90" spans="2:10" ht="12.5">
      <c r="B90" s="256" t="s">
        <v>1774</v>
      </c>
      <c r="C90" s="256" t="s">
        <v>1708</v>
      </c>
      <c r="D90" s="256" t="s">
        <v>1775</v>
      </c>
      <c r="E90" s="256"/>
      <c r="J90" t="str">
        <f ca="1">IFERROR(__xludf.DUMMYFUNCTION("""COMPUTED_VALUE"""),"AT-UID")</f>
        <v>AT-UID</v>
      </c>
    </row>
    <row r="91" spans="2:10" ht="12.5">
      <c r="B91" s="256" t="s">
        <v>1776</v>
      </c>
      <c r="C91" s="256" t="s">
        <v>1777</v>
      </c>
      <c r="D91" s="256" t="s">
        <v>1778</v>
      </c>
      <c r="E91" s="256"/>
      <c r="J91" t="str">
        <f ca="1">IFERROR(__xludf.DUMMYFUNCTION("""COMPUTED_VALUE"""),"AE-AFZ")</f>
        <v>AE-AFZ</v>
      </c>
    </row>
    <row r="92" spans="2:10" ht="12.5">
      <c r="B92" s="256" t="s">
        <v>1779</v>
      </c>
      <c r="C92" s="256" t="s">
        <v>1780</v>
      </c>
      <c r="D92" s="256" t="s">
        <v>1781</v>
      </c>
      <c r="E92" s="256"/>
      <c r="J92" t="str">
        <f ca="1">IFERROR(__xludf.DUMMYFUNCTION("""COMPUTED_VALUE"""),"LV-RE")</f>
        <v>LV-RE</v>
      </c>
    </row>
    <row r="93" spans="2:10" ht="12.5">
      <c r="B93" s="256" t="s">
        <v>1782</v>
      </c>
      <c r="C93" s="256" t="s">
        <v>1783</v>
      </c>
      <c r="D93" s="256" t="s">
        <v>1784</v>
      </c>
      <c r="E93" s="256"/>
      <c r="J93" t="str">
        <f ca="1">IFERROR(__xludf.DUMMYFUNCTION("""COMPUTED_VALUE"""),"IT-RI")</f>
        <v>IT-RI</v>
      </c>
    </row>
    <row r="94" spans="2:10" ht="12.5">
      <c r="B94" s="256" t="s">
        <v>1785</v>
      </c>
      <c r="C94" s="256" t="s">
        <v>1786</v>
      </c>
      <c r="D94" s="256" t="s">
        <v>1787</v>
      </c>
      <c r="E94" s="256"/>
      <c r="J94" t="str">
        <f ca="1">IFERROR(__xludf.DUMMYFUNCTION("""COMPUTED_VALUE"""),"BY-ADR")</f>
        <v>BY-ADR</v>
      </c>
    </row>
    <row r="95" spans="2:10" ht="12.5">
      <c r="B95" s="256" t="s">
        <v>1788</v>
      </c>
      <c r="C95" s="256" t="s">
        <v>1702</v>
      </c>
      <c r="D95" s="256" t="s">
        <v>1789</v>
      </c>
      <c r="E95" s="256"/>
      <c r="J95" t="str">
        <f ca="1">IFERROR(__xludf.DUMMYFUNCTION("""COMPUTED_VALUE"""),"UA-EDR")</f>
        <v>UA-EDR</v>
      </c>
    </row>
    <row r="96" spans="2:10" ht="12.5">
      <c r="B96" s="256" t="s">
        <v>1790</v>
      </c>
      <c r="C96" s="256" t="s">
        <v>1791</v>
      </c>
      <c r="D96" s="256" t="s">
        <v>1792</v>
      </c>
      <c r="E96" s="256"/>
      <c r="J96" t="str">
        <f ca="1">IFERROR(__xludf.DUMMYFUNCTION("""COMPUTED_VALUE"""),"RS-PIB")</f>
        <v>RS-PIB</v>
      </c>
    </row>
    <row r="97" spans="2:10" ht="12.5">
      <c r="B97" s="256" t="s">
        <v>1793</v>
      </c>
      <c r="C97" s="256" t="s">
        <v>1794</v>
      </c>
      <c r="D97" s="256" t="s">
        <v>1795</v>
      </c>
      <c r="E97" s="256"/>
      <c r="J97" t="str">
        <f ca="1">IFERROR(__xludf.DUMMYFUNCTION("""COMPUTED_VALUE"""),"AE-DFSA")</f>
        <v>AE-DFSA</v>
      </c>
    </row>
    <row r="98" spans="2:10" ht="12.5">
      <c r="B98" s="256" t="s">
        <v>1796</v>
      </c>
      <c r="C98" s="256" t="s">
        <v>1797</v>
      </c>
      <c r="D98" s="256" t="s">
        <v>1798</v>
      </c>
      <c r="E98" s="256"/>
      <c r="J98" t="str">
        <f ca="1">IFERROR(__xludf.DUMMYFUNCTION("""COMPUTED_VALUE"""),"GB-HESA")</f>
        <v>GB-HESA</v>
      </c>
    </row>
    <row r="99" spans="2:10" ht="12.5">
      <c r="B99" s="256" t="s">
        <v>1799</v>
      </c>
      <c r="C99" s="256" t="s">
        <v>1800</v>
      </c>
      <c r="D99" s="256" t="s">
        <v>1801</v>
      </c>
      <c r="E99" s="256"/>
      <c r="J99" t="str">
        <f ca="1">IFERROR(__xludf.DUMMYFUNCTION("""COMPUTED_VALUE"""),"PL-REGON")</f>
        <v>PL-REGON</v>
      </c>
    </row>
    <row r="100" spans="2:10" ht="12.5">
      <c r="B100" s="256" t="s">
        <v>1802</v>
      </c>
      <c r="C100" s="256" t="s">
        <v>1803</v>
      </c>
      <c r="D100" s="256" t="s">
        <v>1804</v>
      </c>
      <c r="E100" s="256"/>
      <c r="J100" t="str">
        <f ca="1">IFERROR(__xludf.DUMMYFUNCTION("""COMPUTED_VALUE"""),"CO-RUE")</f>
        <v>CO-RUE</v>
      </c>
    </row>
    <row r="101" spans="2:10" ht="12.5">
      <c r="B101" s="256" t="s">
        <v>1805</v>
      </c>
      <c r="C101" s="256" t="s">
        <v>1806</v>
      </c>
      <c r="D101" s="256" t="s">
        <v>1807</v>
      </c>
      <c r="E101" s="256"/>
      <c r="J101" t="str">
        <f ca="1">IFERROR(__xludf.DUMMYFUNCTION("""COMPUTED_VALUE"""),"CL-MP")</f>
        <v>CL-MP</v>
      </c>
    </row>
    <row r="102" spans="2:10" ht="12.5">
      <c r="B102" s="256" t="s">
        <v>1808</v>
      </c>
      <c r="C102" s="256" t="s">
        <v>1809</v>
      </c>
      <c r="D102" s="256" t="s">
        <v>1810</v>
      </c>
      <c r="E102" s="256"/>
      <c r="J102" t="str">
        <f ca="1">IFERROR(__xludf.DUMMYFUNCTION("""COMPUTED_VALUE"""),"XI-LEI")</f>
        <v>XI-LEI</v>
      </c>
    </row>
    <row r="103" spans="2:10" ht="12.5">
      <c r="B103" s="256" t="s">
        <v>1811</v>
      </c>
      <c r="C103" s="256" t="s">
        <v>1806</v>
      </c>
      <c r="D103" s="256" t="s">
        <v>1812</v>
      </c>
      <c r="E103" s="256"/>
      <c r="J103" t="str">
        <f ca="1">IFERROR(__xludf.DUMMYFUNCTION("""COMPUTED_VALUE"""),"MD-IDNO")</f>
        <v>MD-IDNO</v>
      </c>
    </row>
    <row r="104" spans="2:10" ht="12.5">
      <c r="B104" s="256" t="s">
        <v>1813</v>
      </c>
      <c r="C104" s="256" t="s">
        <v>1794</v>
      </c>
      <c r="D104" s="256" t="s">
        <v>1814</v>
      </c>
      <c r="E104" s="256"/>
      <c r="J104" t="str">
        <f ca="1">IFERROR(__xludf.DUMMYFUNCTION("""COMPUTED_VALUE"""),"GB-CHC")</f>
        <v>GB-CHC</v>
      </c>
    </row>
    <row r="105" spans="2:10" ht="12.5">
      <c r="B105" s="256" t="s">
        <v>1815</v>
      </c>
      <c r="C105" s="256" t="s">
        <v>1816</v>
      </c>
      <c r="D105" s="256" t="s">
        <v>1817</v>
      </c>
      <c r="E105" s="256"/>
      <c r="J105" t="str">
        <f ca="1">IFERROR(__xludf.DUMMYFUNCTION("""COMPUTED_VALUE"""),"GB-IRN")</f>
        <v>GB-IRN</v>
      </c>
    </row>
    <row r="106" spans="2:10" ht="12.5">
      <c r="B106" s="256" t="s">
        <v>1818</v>
      </c>
      <c r="C106" s="256" t="s">
        <v>1819</v>
      </c>
      <c r="D106" s="256" t="s">
        <v>1820</v>
      </c>
      <c r="E106" s="256"/>
      <c r="J106" t="str">
        <f ca="1">IFERROR(__xludf.DUMMYFUNCTION("""COMPUTED_VALUE"""),"CA_MB-MTB")</f>
        <v>CA_MB-MTB</v>
      </c>
    </row>
    <row r="107" spans="2:10" ht="12.5">
      <c r="B107" s="256" t="s">
        <v>1821</v>
      </c>
      <c r="C107" s="256" t="s">
        <v>1822</v>
      </c>
      <c r="D107" s="256" t="s">
        <v>1823</v>
      </c>
      <c r="E107" s="256"/>
      <c r="J107" t="str">
        <f ca="1">IFERROR(__xludf.DUMMYFUNCTION("""COMPUTED_VALUE"""),"KG-INN")</f>
        <v>KG-INN</v>
      </c>
    </row>
    <row r="108" spans="2:10" ht="12.5">
      <c r="B108" s="256" t="s">
        <v>1824</v>
      </c>
      <c r="C108" s="256" t="s">
        <v>1825</v>
      </c>
      <c r="D108" s="256" t="s">
        <v>1826</v>
      </c>
      <c r="E108" s="256"/>
      <c r="J108" t="str">
        <f ca="1">IFERROR(__xludf.DUMMYFUNCTION("""COMPUTED_VALUE"""),"MZ-CR")</f>
        <v>MZ-CR</v>
      </c>
    </row>
    <row r="109" spans="2:10" ht="12.5">
      <c r="B109" s="256" t="s">
        <v>1827</v>
      </c>
      <c r="C109" s="256" t="s">
        <v>1828</v>
      </c>
      <c r="D109" s="256" t="s">
        <v>1829</v>
      </c>
      <c r="E109" s="256"/>
      <c r="J109" t="str">
        <f ca="1">IFERROR(__xludf.DUMMYFUNCTION("""COMPUTED_VALUE"""),"AT-FB")</f>
        <v>AT-FB</v>
      </c>
    </row>
    <row r="110" spans="2:10" ht="12.5">
      <c r="B110" s="256" t="s">
        <v>1830</v>
      </c>
      <c r="C110" s="256" t="s">
        <v>1828</v>
      </c>
      <c r="D110" s="256" t="s">
        <v>1831</v>
      </c>
      <c r="E110" s="256"/>
      <c r="J110" t="str">
        <f ca="1">IFERROR(__xludf.DUMMYFUNCTION("""COMPUTED_VALUE"""),"GB-GOR")</f>
        <v>GB-GOR</v>
      </c>
    </row>
    <row r="111" spans="2:10" ht="12.5">
      <c r="B111" s="256" t="s">
        <v>1832</v>
      </c>
      <c r="C111" s="256" t="s">
        <v>1828</v>
      </c>
      <c r="D111" s="256" t="s">
        <v>1833</v>
      </c>
      <c r="E111" s="256"/>
      <c r="J111" t="str">
        <f ca="1">IFERROR(__xludf.DUMMYFUNCTION("""COMPUTED_VALUE"""),"KE-KRA")</f>
        <v>KE-KRA</v>
      </c>
    </row>
    <row r="112" spans="2:10" ht="12.5">
      <c r="B112" s="256" t="s">
        <v>1834</v>
      </c>
      <c r="C112" s="256" t="s">
        <v>1835</v>
      </c>
      <c r="D112" s="256" t="s">
        <v>1836</v>
      </c>
      <c r="E112" s="256"/>
      <c r="J112" t="str">
        <f ca="1">IFERROR(__xludf.DUMMYFUNCTION("""COMPUTED_VALUE"""),"XM-DAC")</f>
        <v>XM-DAC</v>
      </c>
    </row>
    <row r="113" spans="2:10" ht="12.5">
      <c r="B113" s="256" t="s">
        <v>1837</v>
      </c>
      <c r="C113" s="256" t="s">
        <v>1838</v>
      </c>
      <c r="D113" s="256" t="s">
        <v>1839</v>
      </c>
      <c r="E113" s="256"/>
      <c r="J113" t="str">
        <f ca="1">IFERROR(__xludf.DUMMYFUNCTION("""COMPUTED_VALUE"""),"TZ-NNCB")</f>
        <v>TZ-NNCB</v>
      </c>
    </row>
    <row r="114" spans="2:10" ht="12.5">
      <c r="B114" s="256" t="s">
        <v>1840</v>
      </c>
      <c r="C114" s="256" t="s">
        <v>1841</v>
      </c>
      <c r="D114" s="256" t="s">
        <v>1842</v>
      </c>
      <c r="E114" s="256"/>
      <c r="J114" t="str">
        <f ca="1">IFERROR(__xludf.DUMMYFUNCTION("""COMPUTED_VALUE"""),"KG-TIN")</f>
        <v>KG-TIN</v>
      </c>
    </row>
    <row r="115" spans="2:10" ht="12.5">
      <c r="B115" s="256" t="s">
        <v>1843</v>
      </c>
      <c r="C115" s="256" t="s">
        <v>1825</v>
      </c>
      <c r="D115" s="256" t="s">
        <v>1844</v>
      </c>
      <c r="E115" s="256"/>
      <c r="J115" t="str">
        <f ca="1">IFERROR(__xludf.DUMMYFUNCTION("""COMPUTED_VALUE"""),"AE-DCCI")</f>
        <v>AE-DCCI</v>
      </c>
    </row>
    <row r="116" spans="2:10" ht="12.5">
      <c r="B116" s="256" t="s">
        <v>1845</v>
      </c>
      <c r="C116" s="256" t="s">
        <v>1846</v>
      </c>
      <c r="D116" s="256" t="s">
        <v>1847</v>
      </c>
      <c r="E116" s="256"/>
      <c r="J116" t="str">
        <f ca="1">IFERROR(__xludf.DUMMYFUNCTION("""COMPUTED_VALUE"""),"GB-NHS")</f>
        <v>GB-NHS</v>
      </c>
    </row>
    <row r="117" spans="2:10" ht="12.5">
      <c r="B117" s="256" t="s">
        <v>1848</v>
      </c>
      <c r="C117" s="256" t="s">
        <v>1849</v>
      </c>
      <c r="D117" s="256" t="s">
        <v>1850</v>
      </c>
      <c r="E117" s="256"/>
      <c r="J117" t="str">
        <f ca="1">IFERROR(__xludf.DUMMYFUNCTION("""COMPUTED_VALUE"""),"CZ-ICO")</f>
        <v>CZ-ICO</v>
      </c>
    </row>
    <row r="118" spans="2:10" ht="12.5">
      <c r="B118" s="256" t="s">
        <v>1851</v>
      </c>
      <c r="C118" s="256" t="s">
        <v>1852</v>
      </c>
      <c r="D118" s="256" t="s">
        <v>1853</v>
      </c>
      <c r="J118" t="str">
        <f ca="1">IFERROR(__xludf.DUMMYFUNCTION("""COMPUTED_VALUE"""),"LS-LCN")</f>
        <v>LS-LCN</v>
      </c>
    </row>
    <row r="119" spans="2:10" ht="12.5">
      <c r="B119" s="256" t="s">
        <v>1854</v>
      </c>
      <c r="C119" s="256" t="s">
        <v>1855</v>
      </c>
      <c r="D119" s="256" t="s">
        <v>1856</v>
      </c>
      <c r="J119" t="str">
        <f ca="1">IFERROR(__xludf.DUMMYFUNCTION("""COMPUTED_VALUE"""),"NO-BRC")</f>
        <v>NO-BRC</v>
      </c>
    </row>
    <row r="120" spans="2:10" ht="12.5">
      <c r="B120" s="256" t="s">
        <v>1857</v>
      </c>
      <c r="C120" s="256" t="s">
        <v>1648</v>
      </c>
      <c r="D120" s="256" t="s">
        <v>1858</v>
      </c>
      <c r="E120" s="256"/>
      <c r="J120" t="str">
        <f ca="1">IFERROR(__xludf.DUMMYFUNCTION("""COMPUTED_VALUE"""),"CA_NB-NWB_NOB")</f>
        <v>CA_NB-NWB_NOB</v>
      </c>
    </row>
    <row r="121" spans="2:10" ht="12.5">
      <c r="B121" s="256" t="s">
        <v>1859</v>
      </c>
      <c r="C121" s="256" t="s">
        <v>1860</v>
      </c>
      <c r="D121" s="256" t="s">
        <v>1861</v>
      </c>
      <c r="E121" s="256"/>
      <c r="J121" t="str">
        <f ca="1">IFERROR(__xludf.DUMMYFUNCTION("""COMPUTED_VALUE"""),"PY-RUC")</f>
        <v>PY-RUC</v>
      </c>
    </row>
    <row r="122" spans="2:10" ht="12.5">
      <c r="B122" s="256" t="s">
        <v>1862</v>
      </c>
      <c r="C122" s="256" t="s">
        <v>1863</v>
      </c>
      <c r="D122" s="256" t="s">
        <v>1864</v>
      </c>
      <c r="E122" s="256"/>
      <c r="J122" t="str">
        <f ca="1">IFERROR(__xludf.DUMMYFUNCTION("""COMPUTED_VALUE"""),"GB-SRS")</f>
        <v>GB-SRS</v>
      </c>
    </row>
    <row r="123" spans="2:10" ht="12.5">
      <c r="B123" s="256" t="s">
        <v>1865</v>
      </c>
      <c r="C123" s="256" t="s">
        <v>1866</v>
      </c>
      <c r="D123" s="256" t="s">
        <v>1867</v>
      </c>
      <c r="J123" t="str">
        <f ca="1">IFERROR(__xludf.DUMMYFUNCTION("""COMPUTED_VALUE"""),"GT-RPJ")</f>
        <v>GT-RPJ</v>
      </c>
    </row>
    <row r="124" spans="2:10" ht="12.5">
      <c r="B124" s="256" t="s">
        <v>1868</v>
      </c>
      <c r="C124" s="256" t="s">
        <v>1869</v>
      </c>
      <c r="D124" s="256" t="s">
        <v>1870</v>
      </c>
      <c r="J124" t="str">
        <f ca="1">IFERROR(__xludf.DUMMYFUNCTION("""COMPUTED_VALUE"""),"UG-RSB")</f>
        <v>UG-RSB</v>
      </c>
    </row>
    <row r="125" spans="2:10" ht="12.5">
      <c r="B125" s="256" t="s">
        <v>1871</v>
      </c>
      <c r="C125" s="256" t="s">
        <v>1872</v>
      </c>
      <c r="D125" s="256" t="s">
        <v>1873</v>
      </c>
      <c r="J125" t="str">
        <f ca="1">IFERROR(__xludf.DUMMYFUNCTION("""COMPUTED_VALUE"""),"CR-RPJ")</f>
        <v>CR-RPJ</v>
      </c>
    </row>
    <row r="126" spans="2:10" ht="12.5">
      <c r="B126" s="256" t="s">
        <v>1874</v>
      </c>
      <c r="C126" s="256" t="s">
        <v>1875</v>
      </c>
      <c r="D126" s="256" t="s">
        <v>1876</v>
      </c>
      <c r="E126" s="256"/>
      <c r="J126" t="str">
        <f ca="1">IFERROR(__xludf.DUMMYFUNCTION("""COMPUTED_VALUE"""),"JO-CCD")</f>
        <v>JO-CCD</v>
      </c>
    </row>
    <row r="127" spans="2:10" ht="12.5">
      <c r="B127" s="256" t="s">
        <v>1877</v>
      </c>
      <c r="C127" s="256" t="s">
        <v>1875</v>
      </c>
      <c r="D127" s="256" t="s">
        <v>1878</v>
      </c>
      <c r="E127" s="256"/>
      <c r="J127" t="str">
        <f ca="1">IFERROR(__xludf.DUMMYFUNCTION("""COMPUTED_VALUE"""),"SE-KK")</f>
        <v>SE-KK</v>
      </c>
    </row>
    <row r="128" spans="2:10" ht="12.5">
      <c r="B128" s="256" t="s">
        <v>1879</v>
      </c>
      <c r="C128" s="256" t="s">
        <v>1880</v>
      </c>
      <c r="D128" s="256" t="s">
        <v>1881</v>
      </c>
      <c r="J128" t="str">
        <f ca="1">IFERROR(__xludf.DUMMYFUNCTION("""COMPUTED_VALUE"""),"TR-MERSIS")</f>
        <v>TR-MERSIS</v>
      </c>
    </row>
    <row r="129" spans="2:10" ht="12.5">
      <c r="B129" s="256" t="s">
        <v>1882</v>
      </c>
      <c r="C129" s="256" t="s">
        <v>1883</v>
      </c>
      <c r="D129" s="256" t="s">
        <v>1884</v>
      </c>
      <c r="J129" t="str">
        <f ca="1">IFERROR(__xludf.DUMMYFUNCTION("""COMPUTED_VALUE"""),"RW-RRA")</f>
        <v>RW-RRA</v>
      </c>
    </row>
    <row r="130" spans="2:10" ht="12.5">
      <c r="B130" s="256" t="s">
        <v>1885</v>
      </c>
      <c r="C130" s="256" t="s">
        <v>1886</v>
      </c>
      <c r="D130" s="256" t="s">
        <v>1887</v>
      </c>
      <c r="J130" t="str">
        <f ca="1">IFERROR(__xludf.DUMMYFUNCTION("""COMPUTED_VALUE"""),"CM-NIU")</f>
        <v>CM-NIU</v>
      </c>
    </row>
    <row r="131" spans="2:10" ht="12.5">
      <c r="B131" s="256" t="s">
        <v>1888</v>
      </c>
      <c r="C131" s="256" t="s">
        <v>1886</v>
      </c>
      <c r="D131" s="256" t="s">
        <v>1889</v>
      </c>
      <c r="J131" t="str">
        <f ca="1">IFERROR(__xludf.DUMMYFUNCTION("""COMPUTED_VALUE"""),"ID-DJP")</f>
        <v>ID-DJP</v>
      </c>
    </row>
    <row r="132" spans="2:10" ht="12.5">
      <c r="B132" s="256" t="s">
        <v>1890</v>
      </c>
      <c r="C132" s="256" t="s">
        <v>1891</v>
      </c>
      <c r="D132" s="256" t="s">
        <v>1892</v>
      </c>
      <c r="J132" t="str">
        <f ca="1">IFERROR(__xludf.DUMMYFUNCTION("""COMPUTED_VALUE"""),"ID-KHH")</f>
        <v>ID-KHH</v>
      </c>
    </row>
    <row r="133" spans="2:10" ht="12.5">
      <c r="B133" s="256" t="s">
        <v>1893</v>
      </c>
      <c r="C133" s="256" t="s">
        <v>1894</v>
      </c>
      <c r="D133" s="256" t="s">
        <v>1895</v>
      </c>
      <c r="J133" t="str">
        <f ca="1">IFERROR(__xludf.DUMMYFUNCTION("""COMPUTED_VALUE"""),"CA_BC-BRC_CBR")</f>
        <v>CA_BC-BRC_CBR</v>
      </c>
    </row>
    <row r="134" spans="2:10" ht="12.5">
      <c r="B134" s="256" t="s">
        <v>1896</v>
      </c>
      <c r="C134" s="256" t="s">
        <v>1897</v>
      </c>
      <c r="D134" s="256" t="s">
        <v>1898</v>
      </c>
      <c r="J134" t="str">
        <f ca="1">IFERROR(__xludf.DUMMYFUNCTION("""COMPUTED_VALUE"""),"XI-ROR")</f>
        <v>XI-ROR</v>
      </c>
    </row>
    <row r="135" spans="2:10" ht="12.5">
      <c r="B135" s="256" t="s">
        <v>1899</v>
      </c>
      <c r="C135" s="256" t="s">
        <v>1900</v>
      </c>
      <c r="D135" s="256" t="s">
        <v>1901</v>
      </c>
      <c r="J135" t="str">
        <f ca="1">IFERROR(__xludf.DUMMYFUNCTION("""COMPUTED_VALUE"""),"AR-CENOC")</f>
        <v>AR-CENOC</v>
      </c>
    </row>
    <row r="136" spans="2:10" ht="12.5">
      <c r="B136" s="256" t="s">
        <v>1902</v>
      </c>
      <c r="C136" s="256" t="s">
        <v>1891</v>
      </c>
      <c r="D136" s="256" t="s">
        <v>1903</v>
      </c>
      <c r="J136" t="str">
        <f ca="1">IFERROR(__xludf.DUMMYFUNCTION("""COMPUTED_VALUE"""),"IL-RA")</f>
        <v>IL-RA</v>
      </c>
    </row>
    <row r="137" spans="2:10" ht="12.5">
      <c r="B137" s="256" t="s">
        <v>1904</v>
      </c>
      <c r="C137" s="256" t="s">
        <v>1905</v>
      </c>
      <c r="D137" s="256" t="s">
        <v>1906</v>
      </c>
      <c r="J137" t="str">
        <f ca="1">IFERROR(__xludf.DUMMYFUNCTION("""COMPUTED_VALUE"""),"AE-ACCI")</f>
        <v>AE-ACCI</v>
      </c>
    </row>
    <row r="138" spans="2:10" ht="12.5">
      <c r="B138" s="256" t="s">
        <v>1907</v>
      </c>
      <c r="C138" s="256" t="s">
        <v>1908</v>
      </c>
      <c r="D138" s="256" t="s">
        <v>1909</v>
      </c>
      <c r="J138" t="str">
        <f ca="1">IFERROR(__xludf.DUMMYFUNCTION("""COMPUTED_VALUE"""),"LB-MOI")</f>
        <v>LB-MOI</v>
      </c>
    </row>
    <row r="139" spans="2:10" ht="12.5">
      <c r="B139" s="256" t="s">
        <v>1910</v>
      </c>
      <c r="C139" s="256" t="s">
        <v>1565</v>
      </c>
      <c r="D139" s="256" t="s">
        <v>1911</v>
      </c>
      <c r="J139" t="str">
        <f ca="1">IFERROR(__xludf.DUMMYFUNCTION("""COMPUTED_VALUE"""),"GH-DSW")</f>
        <v>GH-DSW</v>
      </c>
    </row>
    <row r="140" spans="2:10" ht="12.5">
      <c r="B140" s="256" t="s">
        <v>1912</v>
      </c>
      <c r="C140" s="256" t="s">
        <v>1913</v>
      </c>
      <c r="D140" s="256" t="s">
        <v>1914</v>
      </c>
      <c r="J140" t="str">
        <f ca="1">IFERROR(__xludf.DUMMYFUNCTION("""COMPUTED_VALUE"""),"XI-PB")</f>
        <v>XI-PB</v>
      </c>
    </row>
    <row r="141" spans="2:10" ht="12.5">
      <c r="B141" s="256" t="s">
        <v>1915</v>
      </c>
      <c r="C141" s="256" t="s">
        <v>1916</v>
      </c>
      <c r="D141" s="256" t="s">
        <v>1917</v>
      </c>
      <c r="J141" t="str">
        <f ca="1">IFERROR(__xludf.DUMMYFUNCTION("""COMPUTED_VALUE"""),"AZ-IVI")</f>
        <v>AZ-IVI</v>
      </c>
    </row>
    <row r="142" spans="2:10" ht="12.5">
      <c r="B142" s="256" t="s">
        <v>1918</v>
      </c>
      <c r="C142" s="256" t="s">
        <v>1603</v>
      </c>
      <c r="D142" s="256" t="s">
        <v>1919</v>
      </c>
      <c r="J142" t="str">
        <f ca="1">IFERROR(__xludf.DUMMYFUNCTION("""COMPUTED_VALUE"""),"IN-MHA")</f>
        <v>IN-MHA</v>
      </c>
    </row>
    <row r="143" spans="2:10" ht="12.5">
      <c r="B143" s="256" t="s">
        <v>1920</v>
      </c>
      <c r="C143" s="256" t="s">
        <v>1913</v>
      </c>
      <c r="D143" s="256" t="s">
        <v>1921</v>
      </c>
      <c r="J143" t="str">
        <f ca="1">IFERROR(__xludf.DUMMYFUNCTION("""COMPUTED_VALUE"""),"XR-EUCB")</f>
        <v>XR-EUCB</v>
      </c>
    </row>
    <row r="144" spans="2:10" ht="12.5">
      <c r="B144" s="256" t="s">
        <v>1922</v>
      </c>
      <c r="C144" s="256" t="s">
        <v>1754</v>
      </c>
      <c r="D144" s="256" t="s">
        <v>1923</v>
      </c>
      <c r="J144" t="str">
        <f ca="1">IFERROR(__xludf.DUMMYFUNCTION("""COMPUTED_VALUE"""),"IE-CHY")</f>
        <v>IE-CHY</v>
      </c>
    </row>
    <row r="145" spans="2:10" ht="12.5">
      <c r="B145" s="256" t="s">
        <v>1924</v>
      </c>
      <c r="C145" s="256" t="s">
        <v>1925</v>
      </c>
      <c r="D145" s="256" t="s">
        <v>1926</v>
      </c>
      <c r="J145" t="str">
        <f ca="1">IFERROR(__xludf.DUMMYFUNCTION("""COMPUTED_VALUE"""),"PL-NIP")</f>
        <v>PL-NIP</v>
      </c>
    </row>
    <row r="146" spans="2:10" ht="12.5">
      <c r="B146" s="256" t="s">
        <v>1927</v>
      </c>
      <c r="C146" s="256" t="s">
        <v>1928</v>
      </c>
      <c r="D146" s="256" t="s">
        <v>1929</v>
      </c>
      <c r="J146" t="str">
        <f ca="1">IFERROR(__xludf.DUMMYFUNCTION("""COMPUTED_VALUE"""),"BW-TIN")</f>
        <v>BW-TIN</v>
      </c>
    </row>
    <row r="147" spans="2:10" ht="12.5">
      <c r="B147" s="256" t="s">
        <v>1930</v>
      </c>
      <c r="C147" s="256" t="s">
        <v>1618</v>
      </c>
      <c r="D147" s="256" t="s">
        <v>1931</v>
      </c>
      <c r="J147" t="str">
        <f ca="1">IFERROR(__xludf.DUMMYFUNCTION("""COMPUTED_VALUE"""),"ZA-PBO")</f>
        <v>ZA-PBO</v>
      </c>
    </row>
    <row r="148" spans="2:10" ht="12.5">
      <c r="B148" s="256" t="s">
        <v>1932</v>
      </c>
      <c r="C148" s="256" t="s">
        <v>1618</v>
      </c>
      <c r="D148" s="256" t="s">
        <v>1933</v>
      </c>
      <c r="E148" s="256"/>
      <c r="J148" t="str">
        <f ca="1">IFERROR(__xludf.DUMMYFUNCTION("""COMPUTED_VALUE"""),"CA_NU-NNV")</f>
        <v>CA_NU-NNV</v>
      </c>
    </row>
    <row r="149" spans="2:10" ht="12.5">
      <c r="B149" s="256" t="s">
        <v>1934</v>
      </c>
      <c r="C149" s="256" t="s">
        <v>1618</v>
      </c>
      <c r="D149" s="256" t="s">
        <v>1935</v>
      </c>
      <c r="E149" s="256"/>
      <c r="J149" t="str">
        <f ca="1">IFERROR(__xludf.DUMMYFUNCTION("""COMPUTED_VALUE"""),"SV-NIT")</f>
        <v>SV-NIT</v>
      </c>
    </row>
    <row r="150" spans="2:10" ht="12.5">
      <c r="B150" s="256" t="s">
        <v>1936</v>
      </c>
      <c r="C150" s="256" t="s">
        <v>1937</v>
      </c>
      <c r="D150" s="256" t="s">
        <v>422</v>
      </c>
      <c r="E150" s="256"/>
      <c r="J150" t="str">
        <f ca="1">IFERROR(__xludf.DUMMYFUNCTION("""COMPUTED_VALUE"""),"XI-PID")</f>
        <v>XI-PID</v>
      </c>
    </row>
    <row r="151" spans="2:10" ht="12.5">
      <c r="B151" s="256" t="s">
        <v>1938</v>
      </c>
      <c r="C151" s="256" t="s">
        <v>1939</v>
      </c>
      <c r="D151" s="256" t="s">
        <v>1940</v>
      </c>
      <c r="E151" s="256"/>
      <c r="J151" t="str">
        <f ca="1">IFERROR(__xludf.DUMMYFUNCTION("""COMPUTED_VALUE"""),"BJ-IFU")</f>
        <v>BJ-IFU</v>
      </c>
    </row>
    <row r="152" spans="2:10" ht="12.5">
      <c r="B152" s="256" t="s">
        <v>1941</v>
      </c>
      <c r="C152" s="256" t="s">
        <v>1942</v>
      </c>
      <c r="D152" s="256" t="s">
        <v>1943</v>
      </c>
      <c r="J152" t="str">
        <f ca="1">IFERROR(__xludf.DUMMYFUNCTION("""COMPUTED_VALUE"""),"KZ-BIN")</f>
        <v>KZ-BIN</v>
      </c>
    </row>
    <row r="153" spans="2:10" ht="12.5">
      <c r="B153" s="256" t="s">
        <v>1944</v>
      </c>
      <c r="C153" s="256" t="s">
        <v>1942</v>
      </c>
      <c r="D153" s="256" t="s">
        <v>1945</v>
      </c>
      <c r="J153" t="str">
        <f ca="1">IFERROR(__xludf.DUMMYFUNCTION("""COMPUTED_VALUE"""),"US-USAGOV")</f>
        <v>US-USAGOV</v>
      </c>
    </row>
    <row r="154" spans="2:10" ht="12.5">
      <c r="B154" s="256" t="s">
        <v>1946</v>
      </c>
      <c r="C154" s="256" t="s">
        <v>1947</v>
      </c>
      <c r="D154" s="256" t="s">
        <v>1948</v>
      </c>
      <c r="J154" t="str">
        <f ca="1">IFERROR(__xludf.DUMMYFUNCTION("""COMPUTED_VALUE"""),"GB-MPR")</f>
        <v>GB-MPR</v>
      </c>
    </row>
    <row r="155" spans="2:10" ht="12.5">
      <c r="B155" s="256" t="s">
        <v>1949</v>
      </c>
      <c r="C155" s="256" t="s">
        <v>1950</v>
      </c>
      <c r="D155" s="256" t="s">
        <v>1951</v>
      </c>
      <c r="J155" t="str">
        <f ca="1">IFERROR(__xludf.DUMMYFUNCTION("""COMPUTED_VALUE"""),"PE-SUNARP")</f>
        <v>PE-SUNARP</v>
      </c>
    </row>
    <row r="156" spans="2:10" ht="12.5">
      <c r="B156" s="256" t="s">
        <v>1952</v>
      </c>
      <c r="C156" s="256" t="s">
        <v>1953</v>
      </c>
      <c r="D156" s="256" t="s">
        <v>1954</v>
      </c>
      <c r="J156" t="str">
        <f ca="1">IFERROR(__xludf.DUMMYFUNCTION("""COMPUTED_VALUE"""),"ZW-ROD")</f>
        <v>ZW-ROD</v>
      </c>
    </row>
    <row r="157" spans="2:10" ht="12.5">
      <c r="B157" s="256" t="s">
        <v>1955</v>
      </c>
      <c r="C157" s="256" t="s">
        <v>1956</v>
      </c>
      <c r="D157" s="256" t="s">
        <v>1957</v>
      </c>
      <c r="J157" t="str">
        <f ca="1">IFERROR(__xludf.DUMMYFUNCTION("""COMPUTED_VALUE"""),"GB-CASC")</f>
        <v>GB-CASC</v>
      </c>
    </row>
    <row r="158" spans="2:10" ht="12.5">
      <c r="B158" s="256" t="s">
        <v>1958</v>
      </c>
      <c r="C158" s="256" t="s">
        <v>1959</v>
      </c>
      <c r="D158" s="256" t="s">
        <v>1960</v>
      </c>
      <c r="J158" t="str">
        <f ca="1">IFERROR(__xludf.DUMMYFUNCTION("""COMPUTED_VALUE"""),"XI-WIKIDATA")</f>
        <v>XI-WIKIDATA</v>
      </c>
    </row>
    <row r="159" spans="2:10" ht="12.5">
      <c r="B159" s="256" t="s">
        <v>1961</v>
      </c>
      <c r="C159" s="256" t="s">
        <v>1962</v>
      </c>
      <c r="D159" s="256" t="s">
        <v>1963</v>
      </c>
      <c r="J159" t="str">
        <f ca="1">IFERROR(__xludf.DUMMYFUNCTION("""COMPUTED_VALUE"""),"CA_AB-ABT")</f>
        <v>CA_AB-ABT</v>
      </c>
    </row>
    <row r="160" spans="2:10" ht="12.5">
      <c r="B160" s="256" t="s">
        <v>1964</v>
      </c>
      <c r="C160" s="256" t="s">
        <v>1950</v>
      </c>
      <c r="D160" s="256" t="s">
        <v>1965</v>
      </c>
      <c r="J160" t="str">
        <f ca="1">IFERROR(__xludf.DUMMYFUNCTION("""COMPUTED_VALUE"""),"ML-CCIM")</f>
        <v>ML-CCIM</v>
      </c>
    </row>
    <row r="161" spans="2:10" ht="12.5">
      <c r="B161" s="256" t="s">
        <v>1966</v>
      </c>
      <c r="C161" s="256" t="s">
        <v>1953</v>
      </c>
      <c r="D161" s="256" t="s">
        <v>1967</v>
      </c>
      <c r="J161" t="str">
        <f ca="1">IFERROR(__xludf.DUMMYFUNCTION("""COMPUTED_VALUE"""),"GB-UKPRN")</f>
        <v>GB-UKPRN</v>
      </c>
    </row>
    <row r="162" spans="2:10" ht="12.5">
      <c r="B162" s="256" t="s">
        <v>1968</v>
      </c>
      <c r="C162" s="256" t="s">
        <v>1969</v>
      </c>
      <c r="D162" s="256" t="s">
        <v>1970</v>
      </c>
      <c r="J162" t="str">
        <f ca="1">IFERROR(__xludf.DUMMYFUNCTION("""COMPUTED_VALUE"""),"MZ-MOJ")</f>
        <v>MZ-MOJ</v>
      </c>
    </row>
    <row r="163" spans="2:10" ht="12.5">
      <c r="B163" s="256" t="s">
        <v>1971</v>
      </c>
      <c r="C163" s="256" t="s">
        <v>1875</v>
      </c>
      <c r="D163" s="256" t="s">
        <v>1972</v>
      </c>
      <c r="J163" t="str">
        <f ca="1">IFERROR(__xludf.DUMMYFUNCTION("""COMPUTED_VALUE"""),"AF-MOE")</f>
        <v>AF-MOE</v>
      </c>
    </row>
    <row r="164" spans="2:10" ht="12.5">
      <c r="B164" s="256" t="s">
        <v>1973</v>
      </c>
      <c r="C164" s="256" t="s">
        <v>1974</v>
      </c>
      <c r="D164" s="256" t="s">
        <v>1975</v>
      </c>
      <c r="J164" t="str">
        <f ca="1">IFERROR(__xludf.DUMMYFUNCTION("""COMPUTED_VALUE"""),"PL-KRS")</f>
        <v>PL-KRS</v>
      </c>
    </row>
    <row r="165" spans="2:10" ht="12.5">
      <c r="B165" s="256" t="s">
        <v>1976</v>
      </c>
      <c r="C165" s="256" t="s">
        <v>1977</v>
      </c>
      <c r="D165" s="256" t="s">
        <v>1978</v>
      </c>
      <c r="J165" t="str">
        <f ca="1">IFERROR(__xludf.DUMMYFUNCTION("""COMPUTED_VALUE"""),"ML-MAT")</f>
        <v>ML-MAT</v>
      </c>
    </row>
    <row r="166" spans="2:10" ht="12.5">
      <c r="B166" s="256" t="s">
        <v>1979</v>
      </c>
      <c r="C166" s="256" t="s">
        <v>1980</v>
      </c>
      <c r="D166" s="256" t="s">
        <v>1981</v>
      </c>
      <c r="J166" t="str">
        <f ca="1">IFERROR(__xludf.DUMMYFUNCTION("""COMPUTED_VALUE"""),"MW-CNM")</f>
        <v>MW-CNM</v>
      </c>
    </row>
    <row r="167" spans="2:10" ht="12.5">
      <c r="B167" s="256" t="s">
        <v>1982</v>
      </c>
      <c r="C167" s="256" t="s">
        <v>1983</v>
      </c>
      <c r="D167" s="256" t="s">
        <v>1984</v>
      </c>
      <c r="J167" t="str">
        <f ca="1">IFERROR(__xludf.DUMMYFUNCTION("""COMPUTED_VALUE"""),"AE-ADCD")</f>
        <v>AE-ADCD</v>
      </c>
    </row>
    <row r="168" spans="2:10" ht="12.5">
      <c r="B168" s="256" t="s">
        <v>1985</v>
      </c>
      <c r="C168" s="256" t="s">
        <v>1986</v>
      </c>
      <c r="D168" s="256" t="s">
        <v>1987</v>
      </c>
      <c r="J168" t="str">
        <f ca="1">IFERROR(__xludf.DUMMYFUNCTION("""COMPUTED_VALUE"""),"XI-IATI")</f>
        <v>XI-IATI</v>
      </c>
    </row>
    <row r="169" spans="2:10" ht="12.5">
      <c r="B169" s="256" t="s">
        <v>1988</v>
      </c>
      <c r="C169" s="256" t="s">
        <v>1989</v>
      </c>
      <c r="D169" s="256" t="s">
        <v>1990</v>
      </c>
      <c r="J169" t="str">
        <f ca="1">IFERROR(__xludf.DUMMYFUNCTION("""COMPUTED_VALUE"""),"SG-COC")</f>
        <v>SG-COC</v>
      </c>
    </row>
    <row r="170" spans="2:10" ht="12.5">
      <c r="B170" s="256" t="s">
        <v>1991</v>
      </c>
      <c r="C170" s="256" t="s">
        <v>1992</v>
      </c>
      <c r="D170" s="256" t="s">
        <v>1993</v>
      </c>
      <c r="J170" t="str">
        <f ca="1">IFERROR(__xludf.DUMMYFUNCTION("""COMPUTED_VALUE"""),"RO-CUI")</f>
        <v>RO-CUI</v>
      </c>
    </row>
    <row r="171" spans="2:10" ht="12.5">
      <c r="B171" s="256" t="s">
        <v>1994</v>
      </c>
      <c r="C171" s="256" t="s">
        <v>1687</v>
      </c>
      <c r="D171" s="256" t="s">
        <v>1995</v>
      </c>
      <c r="J171" t="str">
        <f ca="1">IFERROR(__xludf.DUMMYFUNCTION("""COMPUTED_VALUE"""),"UG-NGO")</f>
        <v>UG-NGO</v>
      </c>
    </row>
    <row r="172" spans="2:10" ht="12.5">
      <c r="B172" s="256" t="s">
        <v>1996</v>
      </c>
      <c r="C172" s="256" t="s">
        <v>1997</v>
      </c>
      <c r="D172" s="256" t="s">
        <v>1998</v>
      </c>
      <c r="J172" t="str">
        <f ca="1">IFERROR(__xludf.DUMMYFUNCTION("""COMPUTED_VALUE"""),"CL-RUT")</f>
        <v>CL-RUT</v>
      </c>
    </row>
    <row r="173" spans="2:10" ht="12.5">
      <c r="B173" s="256" t="s">
        <v>1999</v>
      </c>
      <c r="C173" s="256" t="s">
        <v>2000</v>
      </c>
      <c r="D173" s="256" t="s">
        <v>2001</v>
      </c>
      <c r="J173" t="str">
        <f ca="1">IFERROR(__xludf.DUMMYFUNCTION("""COMPUTED_VALUE"""),"AE-FFZ")</f>
        <v>AE-FFZ</v>
      </c>
    </row>
    <row r="174" spans="2:10" ht="12.5">
      <c r="B174" s="256" t="s">
        <v>2002</v>
      </c>
      <c r="C174" s="256" t="s">
        <v>1916</v>
      </c>
      <c r="D174" s="256" t="s">
        <v>2003</v>
      </c>
      <c r="J174" t="str">
        <f ca="1">IFERROR(__xludf.DUMMYFUNCTION("""COMPUTED_VALUE"""),"BE-BCE_KBO")</f>
        <v>BE-BCE_KBO</v>
      </c>
    </row>
    <row r="175" spans="2:10" ht="12.5">
      <c r="B175" s="256" t="s">
        <v>2004</v>
      </c>
      <c r="C175" s="256" t="s">
        <v>2005</v>
      </c>
      <c r="D175" s="256" t="s">
        <v>2006</v>
      </c>
      <c r="J175" t="str">
        <f ca="1">IFERROR(__xludf.DUMMYFUNCTION("""COMPUTED_VALUE"""),"AE-SCCI")</f>
        <v>AE-SCCI</v>
      </c>
    </row>
    <row r="176" spans="2:10" ht="12.5">
      <c r="B176" s="256" t="s">
        <v>2007</v>
      </c>
      <c r="C176" s="256" t="s">
        <v>2008</v>
      </c>
      <c r="D176" s="256" t="s">
        <v>2009</v>
      </c>
      <c r="J176" t="str">
        <f ca="1">IFERROR(__xludf.DUMMYFUNCTION("""COMPUTED_VALUE"""),"SI-PRS")</f>
        <v>SI-PRS</v>
      </c>
    </row>
    <row r="177" spans="2:10" ht="12.5">
      <c r="B177" s="256" t="s">
        <v>2010</v>
      </c>
      <c r="C177" s="256" t="s">
        <v>2008</v>
      </c>
      <c r="D177" s="256" t="s">
        <v>2011</v>
      </c>
      <c r="J177" t="str">
        <f ca="1">IFERROR(__xludf.DUMMYFUNCTION("""COMPUTED_VALUE"""),"FI-PRO")</f>
        <v>FI-PRO</v>
      </c>
    </row>
    <row r="178" spans="2:10" ht="12.5">
      <c r="B178" s="256" t="s">
        <v>2012</v>
      </c>
      <c r="C178" s="256" t="s">
        <v>2013</v>
      </c>
      <c r="D178" s="256" t="s">
        <v>2014</v>
      </c>
      <c r="J178" t="str">
        <f ca="1">IFERROR(__xludf.DUMMYFUNCTION("""COMPUTED_VALUE"""),"TH-TIN")</f>
        <v>TH-TIN</v>
      </c>
    </row>
    <row r="179" spans="2:10" ht="12.5">
      <c r="B179" s="256" t="s">
        <v>2015</v>
      </c>
      <c r="C179" s="256" t="s">
        <v>2016</v>
      </c>
      <c r="D179" s="256" t="s">
        <v>2017</v>
      </c>
      <c r="J179" t="str">
        <f ca="1">IFERROR(__xludf.DUMMYFUNCTION("""COMPUTED_VALUE"""),"GB-GOVUK")</f>
        <v>GB-GOVUK</v>
      </c>
    </row>
    <row r="180" spans="2:10" ht="12.5">
      <c r="B180" s="256" t="s">
        <v>2018</v>
      </c>
      <c r="C180" s="256" t="s">
        <v>2019</v>
      </c>
      <c r="D180" s="256"/>
      <c r="J180" t="str">
        <f ca="1">IFERROR(__xludf.DUMMYFUNCTION("""COMPUTED_VALUE"""),"GB-COH")</f>
        <v>GB-COH</v>
      </c>
    </row>
    <row r="181" spans="2:10" ht="12.5">
      <c r="B181" s="256" t="s">
        <v>2020</v>
      </c>
      <c r="C181" s="256" t="s">
        <v>2021</v>
      </c>
      <c r="D181" s="256"/>
      <c r="J181" t="str">
        <f ca="1">IFERROR(__xludf.DUMMYFUNCTION("""COMPUTED_VALUE"""),"BD-ROC")</f>
        <v>BD-ROC</v>
      </c>
    </row>
    <row r="182" spans="2:10" ht="12.5">
      <c r="B182" s="256" t="s">
        <v>2022</v>
      </c>
      <c r="C182" s="256" t="s">
        <v>1894</v>
      </c>
      <c r="D182" s="256"/>
      <c r="J182" t="str">
        <f ca="1">IFERROR(__xludf.DUMMYFUNCTION("""COMPUTED_VALUE"""),"US-DOS")</f>
        <v>US-DOS</v>
      </c>
    </row>
    <row r="183" spans="2:10" ht="12.5">
      <c r="B183" s="256" t="s">
        <v>2023</v>
      </c>
      <c r="C183" s="256" t="s">
        <v>1584</v>
      </c>
      <c r="D183" s="256"/>
      <c r="J183" t="str">
        <f ca="1">IFERROR(__xludf.DUMMYFUNCTION("""COMPUTED_VALUE"""),"NP-CRO")</f>
        <v>NP-CRO</v>
      </c>
    </row>
    <row r="184" spans="2:10" ht="12.5">
      <c r="B184" s="256" t="s">
        <v>2024</v>
      </c>
      <c r="C184" s="256" t="s">
        <v>2025</v>
      </c>
      <c r="D184" s="256"/>
      <c r="J184" t="str">
        <f ca="1">IFERROR(__xludf.DUMMYFUNCTION("""COMPUTED_VALUE"""),"MW-RG")</f>
        <v>MW-RG</v>
      </c>
    </row>
    <row r="185" spans="2:10" ht="12.5">
      <c r="B185" s="256" t="s">
        <v>2026</v>
      </c>
      <c r="C185" s="256" t="s">
        <v>2027</v>
      </c>
      <c r="D185" s="256"/>
      <c r="J185" t="str">
        <f ca="1">IFERROR(__xludf.DUMMYFUNCTION("""COMPUTED_VALUE"""),"LT-RC")</f>
        <v>LT-RC</v>
      </c>
    </row>
    <row r="186" spans="2:10" ht="12.5">
      <c r="B186" s="256" t="s">
        <v>2028</v>
      </c>
      <c r="C186" s="256" t="s">
        <v>2029</v>
      </c>
      <c r="D186" s="256"/>
      <c r="J186" t="str">
        <f ca="1">IFERROR(__xludf.DUMMYFUNCTION("""COMPUTED_VALUE"""),"AM-SRALE")</f>
        <v>AM-SRALE</v>
      </c>
    </row>
    <row r="187" spans="2:10" ht="12.5">
      <c r="B187" s="256" t="s">
        <v>2030</v>
      </c>
      <c r="C187" s="256" t="s">
        <v>2031</v>
      </c>
      <c r="D187" s="256"/>
      <c r="J187" t="str">
        <f ca="1">IFERROR(__xludf.DUMMYFUNCTION("""COMPUTED_VALUE"""),"AT-ZVR")</f>
        <v>AT-ZVR</v>
      </c>
    </row>
    <row r="188" spans="2:10" ht="12.5">
      <c r="B188" s="256" t="s">
        <v>2032</v>
      </c>
      <c r="C188" s="256" t="s">
        <v>2033</v>
      </c>
      <c r="D188" s="256"/>
      <c r="J188" t="str">
        <f ca="1">IFERROR(__xludf.DUMMYFUNCTION("""COMPUTED_VALUE"""),"AE-DIFC")</f>
        <v>AE-DIFC</v>
      </c>
    </row>
    <row r="189" spans="2:10" ht="12.5">
      <c r="B189" s="256" t="s">
        <v>2034</v>
      </c>
      <c r="C189" s="256" t="s">
        <v>2035</v>
      </c>
      <c r="D189" s="256"/>
      <c r="J189" t="str">
        <f ca="1">IFERROR(__xludf.DUMMYFUNCTION("""COMPUTED_VALUE"""),"SE-ON")</f>
        <v>SE-ON</v>
      </c>
    </row>
    <row r="190" spans="2:10" ht="12.5">
      <c r="B190" s="256" t="s">
        <v>2036</v>
      </c>
      <c r="C190" s="256" t="s">
        <v>2037</v>
      </c>
      <c r="D190" s="256"/>
      <c r="J190" t="str">
        <f ca="1">IFERROR(__xludf.DUMMYFUNCTION("""COMPUTED_VALUE"""),"SK-ORSR")</f>
        <v>SK-ORSR</v>
      </c>
    </row>
    <row r="191" spans="2:10" ht="12.5">
      <c r="B191" s="256" t="s">
        <v>2038</v>
      </c>
      <c r="C191" s="256" t="s">
        <v>2039</v>
      </c>
      <c r="D191" s="256"/>
      <c r="J191" t="str">
        <f ca="1">IFERROR(__xludf.DUMMYFUNCTION("""COMPUTED_VALUE"""),"CA-CRA_ACR")</f>
        <v>CA-CRA_ACR</v>
      </c>
    </row>
    <row r="192" spans="2:10" ht="12.5">
      <c r="B192" s="256" t="s">
        <v>2040</v>
      </c>
      <c r="C192" s="256" t="s">
        <v>2041</v>
      </c>
      <c r="D192" s="256"/>
      <c r="J192" t="str">
        <f ca="1">IFERROR(__xludf.DUMMYFUNCTION("""COMPUTED_VALUE"""),"MY-SSM")</f>
        <v>MY-SSM</v>
      </c>
    </row>
    <row r="193" spans="2:10" ht="12.5">
      <c r="B193" s="256" t="s">
        <v>2042</v>
      </c>
      <c r="C193" s="256" t="s">
        <v>2043</v>
      </c>
      <c r="D193" s="256"/>
      <c r="J193" t="str">
        <f ca="1">IFERROR(__xludf.DUMMYFUNCTION("""COMPUTED_VALUE"""),"NG-CAC")</f>
        <v>NG-CAC</v>
      </c>
    </row>
    <row r="194" spans="2:10" ht="12.5">
      <c r="B194" s="256" t="s">
        <v>2044</v>
      </c>
      <c r="C194" s="256" t="s">
        <v>2045</v>
      </c>
      <c r="D194" s="256"/>
      <c r="J194" t="str">
        <f ca="1">IFERROR(__xludf.DUMMYFUNCTION("""COMPUTED_VALUE"""),"MX-CPA")</f>
        <v>MX-CPA</v>
      </c>
    </row>
    <row r="195" spans="2:10" ht="12.5">
      <c r="B195" s="256" t="s">
        <v>2046</v>
      </c>
      <c r="C195" s="256" t="s">
        <v>2047</v>
      </c>
      <c r="D195" s="256"/>
      <c r="J195" t="str">
        <f ca="1">IFERROR(__xludf.DUMMYFUNCTION("""COMPUTED_VALUE"""),"MX-RFC")</f>
        <v>MX-RFC</v>
      </c>
    </row>
    <row r="196" spans="2:10" ht="12.5">
      <c r="B196" s="256" t="s">
        <v>2048</v>
      </c>
      <c r="C196" s="256" t="s">
        <v>2049</v>
      </c>
      <c r="D196" s="256"/>
      <c r="J196" t="str">
        <f ca="1">IFERROR(__xludf.DUMMYFUNCTION("""COMPUTED_VALUE"""),"ID-KDN")</f>
        <v>ID-KDN</v>
      </c>
    </row>
    <row r="197" spans="2:10" ht="12.5">
      <c r="B197" s="256" t="s">
        <v>2050</v>
      </c>
      <c r="C197" s="256" t="s">
        <v>2051</v>
      </c>
      <c r="D197" s="256"/>
      <c r="J197" t="str">
        <f ca="1">IFERROR(__xludf.DUMMYFUNCTION("""COMPUTED_VALUE"""),"RW-RGB")</f>
        <v>RW-RGB</v>
      </c>
    </row>
    <row r="198" spans="2:10" ht="12.5">
      <c r="B198" s="256" t="s">
        <v>2052</v>
      </c>
      <c r="C198" s="256" t="s">
        <v>2053</v>
      </c>
      <c r="D198" s="256"/>
      <c r="J198" t="str">
        <f ca="1">IFERROR(__xludf.DUMMYFUNCTION("""COMPUTED_VALUE"""),"BO-NIT")</f>
        <v>BO-NIT</v>
      </c>
    </row>
    <row r="199" spans="2:10" ht="12.5">
      <c r="B199" s="256" t="s">
        <v>2054</v>
      </c>
      <c r="C199" s="256" t="s">
        <v>2055</v>
      </c>
      <c r="D199" s="256"/>
      <c r="J199" t="str">
        <f ca="1">IFERROR(__xludf.DUMMYFUNCTION("""COMPUTED_VALUE"""),"CA_NT-NWT_TNO")</f>
        <v>CA_NT-NWT_TNO</v>
      </c>
    </row>
    <row r="200" spans="2:10" ht="12.5">
      <c r="B200" s="256" t="s">
        <v>2056</v>
      </c>
      <c r="C200" s="256" t="s">
        <v>2057</v>
      </c>
      <c r="D200" s="256"/>
      <c r="J200" t="str">
        <f ca="1">IFERROR(__xludf.DUMMYFUNCTION("""COMPUTED_VALUE"""),"GE-RS")</f>
        <v>GE-RS</v>
      </c>
    </row>
    <row r="201" spans="2:10" ht="12.5">
      <c r="B201" s="256" t="s">
        <v>2058</v>
      </c>
      <c r="C201" s="256" t="s">
        <v>2059</v>
      </c>
      <c r="D201" s="256"/>
      <c r="J201" t="str">
        <f ca="1">IFERROR(__xludf.DUMMYFUNCTION("""COMPUTED_VALUE"""),"PK-SEC")</f>
        <v>PK-SEC</v>
      </c>
    </row>
    <row r="202" spans="2:10" ht="12.5">
      <c r="B202" s="256" t="s">
        <v>2060</v>
      </c>
      <c r="C202" s="256" t="s">
        <v>2061</v>
      </c>
      <c r="D202" s="256"/>
      <c r="J202" t="str">
        <f ca="1">IFERROR(__xludf.DUMMYFUNCTION("""COMPUTED_VALUE"""),"YE-MSAL")</f>
        <v>YE-MSAL</v>
      </c>
    </row>
    <row r="203" spans="2:10" ht="12.5">
      <c r="B203" s="256" t="s">
        <v>2062</v>
      </c>
      <c r="C203" s="256" t="s">
        <v>2063</v>
      </c>
      <c r="D203" s="256"/>
      <c r="J203" t="str">
        <f ca="1">IFERROR(__xludf.DUMMYFUNCTION("""COMPUTED_VALUE"""),"IQ-NGO")</f>
        <v>IQ-NGO</v>
      </c>
    </row>
    <row r="204" spans="2:10" ht="12.5">
      <c r="B204" s="256" t="s">
        <v>2064</v>
      </c>
      <c r="C204" s="256" t="s">
        <v>2065</v>
      </c>
      <c r="D204" s="256"/>
      <c r="J204" t="str">
        <f ca="1">IFERROR(__xludf.DUMMYFUNCTION("""COMPUTED_VALUE"""),"CH-FDJP")</f>
        <v>CH-FDJP</v>
      </c>
    </row>
    <row r="205" spans="2:10" ht="12.5">
      <c r="B205" s="256" t="s">
        <v>2066</v>
      </c>
      <c r="C205" s="256" t="s">
        <v>2067</v>
      </c>
      <c r="D205" s="256"/>
      <c r="J205" t="str">
        <f ca="1">IFERROR(__xludf.DUMMYFUNCTION("""COMPUTED_VALUE"""),"ET-MOT")</f>
        <v>ET-MOT</v>
      </c>
    </row>
    <row r="206" spans="2:10" ht="12.5">
      <c r="B206" s="256" t="s">
        <v>2068</v>
      </c>
      <c r="C206" s="256" t="s">
        <v>2063</v>
      </c>
      <c r="D206" s="256"/>
      <c r="J206" t="str">
        <f ca="1">IFERROR(__xludf.DUMMYFUNCTION("""COMPUTED_VALUE"""),"PY-PGN")</f>
        <v>PY-PGN</v>
      </c>
    </row>
    <row r="207" spans="2:10" ht="12.5">
      <c r="B207" s="256" t="s">
        <v>2069</v>
      </c>
      <c r="C207" s="256" t="s">
        <v>2070</v>
      </c>
      <c r="D207" s="256"/>
      <c r="J207" t="str">
        <f ca="1">IFERROR(__xludf.DUMMYFUNCTION("""COMPUTED_VALUE"""),"AU-ACNC")</f>
        <v>AU-ACNC</v>
      </c>
    </row>
    <row r="208" spans="2:10" ht="12.5">
      <c r="B208" s="256" t="s">
        <v>2071</v>
      </c>
      <c r="C208" s="256" t="s">
        <v>1587</v>
      </c>
      <c r="D208" s="256"/>
      <c r="J208" t="str">
        <f ca="1">IFERROR(__xludf.DUMMYFUNCTION("""COMPUTED_VALUE"""),"GB-SC")</f>
        <v>GB-SC</v>
      </c>
    </row>
    <row r="209" spans="2:10" ht="12.5">
      <c r="B209" s="256" t="s">
        <v>2072</v>
      </c>
      <c r="C209" s="256" t="s">
        <v>2073</v>
      </c>
      <c r="D209" s="256"/>
      <c r="J209" t="str">
        <f ca="1">IFERROR(__xludf.DUMMYFUNCTION("""COMPUTED_VALUE"""),"GB-WALEDU")</f>
        <v>GB-WALEDU</v>
      </c>
    </row>
    <row r="210" spans="2:10" ht="12.5">
      <c r="B210" s="256" t="s">
        <v>2074</v>
      </c>
      <c r="C210" s="256" t="s">
        <v>2075</v>
      </c>
      <c r="D210" s="256"/>
      <c r="J210" t="str">
        <f ca="1">IFERROR(__xludf.DUMMYFUNCTION("""COMPUTED_VALUE"""),"SG-ACRA")</f>
        <v>SG-ACRA</v>
      </c>
    </row>
    <row r="211" spans="2:10" ht="12.5">
      <c r="B211" s="256" t="s">
        <v>2076</v>
      </c>
      <c r="C211" s="256" t="s">
        <v>2077</v>
      </c>
      <c r="D211" s="256"/>
      <c r="J211" t="str">
        <f ca="1">IFERROR(__xludf.DUMMYFUNCTION("""COMPUTED_VALUE"""),"LB-CR")</f>
        <v>LB-CR</v>
      </c>
    </row>
    <row r="212" spans="2:10" ht="12.5">
      <c r="B212" s="256" t="s">
        <v>2078</v>
      </c>
      <c r="C212" s="256" t="s">
        <v>2079</v>
      </c>
      <c r="D212" s="256"/>
      <c r="J212" t="str">
        <f ca="1">IFERROR(__xludf.DUMMYFUNCTION("""COMPUTED_VALUE"""),"GB-EDU")</f>
        <v>GB-EDU</v>
      </c>
    </row>
    <row r="213" spans="2:10" ht="12.5">
      <c r="B213" s="256" t="s">
        <v>2080</v>
      </c>
      <c r="C213" s="256" t="s">
        <v>2081</v>
      </c>
      <c r="D213" s="256"/>
      <c r="J213" t="str">
        <f ca="1">IFERROR(__xludf.DUMMYFUNCTION("""COMPUTED_VALUE"""),"IL-ROC")</f>
        <v>IL-ROC</v>
      </c>
    </row>
    <row r="214" spans="2:10" ht="12.5">
      <c r="B214" s="256" t="s">
        <v>2082</v>
      </c>
      <c r="C214" s="256" t="s">
        <v>2083</v>
      </c>
      <c r="D214" s="256"/>
      <c r="J214" t="str">
        <f ca="1">IFERROR(__xludf.DUMMYFUNCTION("""COMPUTED_VALUE"""),"IE-CRO")</f>
        <v>IE-CRO</v>
      </c>
    </row>
    <row r="215" spans="2:10" ht="12.5">
      <c r="B215" s="256" t="s">
        <v>2084</v>
      </c>
      <c r="C215" s="256" t="s">
        <v>2085</v>
      </c>
      <c r="D215" s="256"/>
      <c r="J215" t="str">
        <f ca="1">IFERROR(__xludf.DUMMYFUNCTION("""COMPUTED_VALUE"""),"SS-RRC")</f>
        <v>SS-RRC</v>
      </c>
    </row>
    <row r="216" spans="2:10" ht="12.5">
      <c r="B216" s="256" t="s">
        <v>2086</v>
      </c>
      <c r="C216" s="256" t="s">
        <v>2087</v>
      </c>
      <c r="D216" s="256"/>
      <c r="J216" t="str">
        <f ca="1">IFERROR(__xludf.DUMMYFUNCTION("""COMPUTED_VALUE"""),"MW-MRA")</f>
        <v>MW-MRA</v>
      </c>
    </row>
    <row r="217" spans="2:10" ht="12.5">
      <c r="B217" s="256" t="s">
        <v>2088</v>
      </c>
      <c r="C217" s="256" t="s">
        <v>2089</v>
      </c>
      <c r="D217" s="256"/>
      <c r="J217" t="str">
        <f ca="1">IFERROR(__xludf.DUMMYFUNCTION("""COMPUTED_VALUE"""),"XI-BRIDGE")</f>
        <v>XI-BRIDGE</v>
      </c>
    </row>
    <row r="218" spans="2:10" ht="12.5">
      <c r="B218" s="256" t="s">
        <v>2090</v>
      </c>
      <c r="C218" s="256" t="s">
        <v>2091</v>
      </c>
      <c r="D218" s="256"/>
      <c r="J218" t="str">
        <f ca="1">IFERROR(__xludf.DUMMYFUNCTION("""COMPUTED_VALUE"""),"EC-RUC")</f>
        <v>EC-RUC</v>
      </c>
    </row>
    <row r="219" spans="2:10" ht="12.5">
      <c r="B219" s="256" t="s">
        <v>2092</v>
      </c>
      <c r="C219" s="256" t="s">
        <v>1614</v>
      </c>
      <c r="D219" s="256"/>
      <c r="J219" t="str">
        <f ca="1">IFERROR(__xludf.DUMMYFUNCTION("""COMPUTED_VALUE"""),"KE-RSO")</f>
        <v>KE-RSO</v>
      </c>
    </row>
    <row r="220" spans="2:10" ht="12.5">
      <c r="B220" s="256" t="s">
        <v>2093</v>
      </c>
      <c r="C220" s="256" t="s">
        <v>2094</v>
      </c>
      <c r="D220" s="256"/>
      <c r="J220" t="str">
        <f ca="1">IFERROR(__xludf.DUMMYFUNCTION("""COMPUTED_VALUE"""),"ZZ-EBID")</f>
        <v>ZZ-EBID</v>
      </c>
    </row>
    <row r="221" spans="2:10" ht="12.5">
      <c r="J221" t="str">
        <f ca="1">IFERROR(__xludf.DUMMYFUNCTION("""COMPUTED_VALUE"""),"LK-NGO")</f>
        <v>LK-NGO</v>
      </c>
    </row>
    <row r="222" spans="2:10" ht="12.5">
      <c r="J222" t="str">
        <f ca="1">IFERROR(__xludf.DUMMYFUNCTION("""COMPUTED_VALUE"""),"IM-CR")</f>
        <v>IM-CR</v>
      </c>
    </row>
    <row r="223" spans="2:10" ht="12.5">
      <c r="J223" t="str">
        <f ca="1">IFERROR(__xludf.DUMMYFUNCTION("""COMPUTED_VALUE"""),"EE-KMKR")</f>
        <v>EE-KMKR</v>
      </c>
    </row>
    <row r="224" spans="2:10" ht="12.5">
      <c r="J224" t="str">
        <f ca="1">IFERROR(__xludf.DUMMYFUNCTION("""COMPUTED_VALUE"""),"ET-MFA")</f>
        <v>ET-MFA</v>
      </c>
    </row>
    <row r="225" spans="10:10" ht="12.5">
      <c r="J225" t="str">
        <f ca="1">IFERROR(__xludf.DUMMYFUNCTION("""COMPUTED_VALUE"""),"ID-KLN")</f>
        <v>ID-KLN</v>
      </c>
    </row>
    <row r="226" spans="10:10" ht="12.5">
      <c r="J226" t="str">
        <f ca="1">IFERROR(__xludf.DUMMYFUNCTION("""COMPUTED_VALUE"""),"AE-DMCC")</f>
        <v>AE-DMCC</v>
      </c>
    </row>
    <row r="227" spans="10:10" ht="12.5">
      <c r="J227" t="str">
        <f ca="1">IFERROR(__xludf.DUMMYFUNCTION("""COMPUTED_VALUE"""),"CA_NS-NVS_NVE")</f>
        <v>CA_NS-NVS_NVE</v>
      </c>
    </row>
    <row r="228" spans="10:10" ht="12.5">
      <c r="J228" t="str">
        <f ca="1">IFERROR(__xludf.DUMMYFUNCTION("""COMPUTED_VALUE"""),"KG-OKPO")</f>
        <v>KG-OKPO</v>
      </c>
    </row>
    <row r="229" spans="10:10" ht="12.5">
      <c r="J229" t="str">
        <f ca="1">IFERROR(__xludf.DUMMYFUNCTION("""COMPUTED_VALUE"""),"JE-FSC")</f>
        <v>JE-FSC</v>
      </c>
    </row>
    <row r="230" spans="10:10" ht="12.5">
      <c r="J230" t="str">
        <f ca="1">IFERROR(__xludf.DUMMYFUNCTION("""COMPUTED_VALUE"""),"TZ-BRLA")</f>
        <v>TZ-BRLA</v>
      </c>
    </row>
    <row r="231" spans="10:10" ht="12.5">
      <c r="J231" t="str">
        <f ca="1">IFERROR(__xludf.DUMMYFUNCTION("""COMPUTED_VALUE"""),"NP-IRD")</f>
        <v>NP-IRD</v>
      </c>
    </row>
    <row r="232" spans="10:10" ht="12.5">
      <c r="J232" t="str">
        <f ca="1">IFERROR(__xludf.DUMMYFUNCTION("""COMPUTED_VALUE"""),"AU-ABN")</f>
        <v>AU-ABN</v>
      </c>
    </row>
    <row r="233" spans="10:10" ht="12.5">
      <c r="J233" t="str">
        <f ca="1">IFERROR(__xludf.DUMMYFUNCTION("""COMPUTED_VALUE"""),"SL-OARG")</f>
        <v>SL-OARG</v>
      </c>
    </row>
    <row r="234" spans="10:10" ht="12.5">
      <c r="J234" t="str">
        <f ca="1">IFERROR(__xludf.DUMMYFUNCTION("""COMPUTED_VALUE"""),"UZ-KTUT")</f>
        <v>UZ-KTUT</v>
      </c>
    </row>
    <row r="235" spans="10:10" ht="12.5">
      <c r="J235" t="str">
        <f ca="1">IFERROR(__xludf.DUMMYFUNCTION("""COMPUTED_VALUE"""),"RS-APR")</f>
        <v>RS-APR</v>
      </c>
    </row>
    <row r="236" spans="10:10" ht="12.5">
      <c r="J236" t="str">
        <f ca="1">IFERROR(__xludf.DUMMYFUNCTION("""COMPUTED_VALUE"""),"AE-FCCI")</f>
        <v>AE-FCCI</v>
      </c>
    </row>
    <row r="237" spans="10:10" ht="12.5">
      <c r="J237" t="str">
        <f ca="1">IFERROR(__xludf.DUMMYFUNCTION("""COMPUTED_VALUE"""),"KG-ID")</f>
        <v>KG-ID</v>
      </c>
    </row>
    <row r="238" spans="10:10" ht="12.5">
      <c r="J238" t="str">
        <f ca="1">IFERROR(__xludf.DUMMYFUNCTION("""COMPUTED_VALUE"""),"ES-DIR3")</f>
        <v>ES-DIR3</v>
      </c>
    </row>
    <row r="239" spans="10:10" ht="12.5">
      <c r="J239" t="str">
        <f ca="1">IFERROR(__xludf.DUMMYFUNCTION("""COMPUTED_VALUE"""),"MU-CR")</f>
        <v>MU-CR</v>
      </c>
    </row>
    <row r="240" spans="10:10" ht="12.5">
      <c r="J240" t="str">
        <f ca="1">IFERROR(__xludf.DUMMYFUNCTION("""COMPUTED_VALUE"""),"BG-EIK")</f>
        <v>BG-EIK</v>
      </c>
    </row>
    <row r="241" spans="10:10" ht="12.5">
      <c r="J241" t="str">
        <f ca="1">IFERROR(__xludf.DUMMYFUNCTION("""COMPUTED_VALUE"""),"JE-JCR")</f>
        <v>JE-JCR</v>
      </c>
    </row>
    <row r="242" spans="10:10" ht="12.5">
      <c r="J242" t="str">
        <f ca="1">IFERROR(__xludf.DUMMYFUNCTION("""COMPUTED_VALUE"""),"ES-MDJ")</f>
        <v>ES-MDJ</v>
      </c>
    </row>
    <row r="243" spans="10:10" ht="12.5">
      <c r="J243" t="str">
        <f ca="1">IFERROR(__xludf.DUMMYFUNCTION("""COMPUTED_VALUE"""),"KE-RCO")</f>
        <v>KE-RCO</v>
      </c>
    </row>
    <row r="244" spans="10:10" ht="12.5">
      <c r="J244" t="str">
        <f ca="1">IFERROR(__xludf.DUMMYFUNCTION("""COMPUTED_VALUE"""),"CA-CC")</f>
        <v>CA-CC</v>
      </c>
    </row>
    <row r="245" spans="10:10" ht="12.5">
      <c r="J245" t="str">
        <f ca="1">IFERROR(__xludf.DUMMYFUNCTION("""COMPUTED_VALUE"""),"CA_QC-QBC")</f>
        <v>CA_QC-QBC</v>
      </c>
    </row>
    <row r="246" spans="10:10" ht="12.5">
      <c r="J246" t="str">
        <f ca="1">IFERROR(__xludf.DUMMYFUNCTION("""COMPUTED_VALUE"""),"AF-COA")</f>
        <v>AF-COA</v>
      </c>
    </row>
    <row r="247" spans="10:10" ht="12.5">
      <c r="J247" t="str">
        <f ca="1">IFERROR(__xludf.DUMMYFUNCTION("""COMPUTED_VALUE"""),"GT-CISP")</f>
        <v>GT-CISP</v>
      </c>
    </row>
    <row r="248" spans="10:10" ht="12.5">
      <c r="J248" t="str">
        <f ca="1">IFERROR(__xludf.DUMMYFUNCTION("""COMPUTED_VALUE"""),"SI-TIN")</f>
        <v>SI-TIN</v>
      </c>
    </row>
    <row r="249" spans="10:10" ht="12.5">
      <c r="J249" t="str">
        <f ca="1">IFERROR(__xludf.DUMMYFUNCTION("""COMPUTED_VALUE"""),"GB-REV")</f>
        <v>GB-REV</v>
      </c>
    </row>
    <row r="250" spans="10:10" ht="12.5">
      <c r="J250" t="str">
        <f ca="1">IFERROR(__xludf.DUMMYFUNCTION("""COMPUTED_VALUE"""),"ID-PRO")</f>
        <v>ID-PRO</v>
      </c>
    </row>
    <row r="251" spans="10:10" ht="12.5">
      <c r="J251" t="str">
        <f ca="1">IFERROR(__xludf.DUMMYFUNCTION("""COMPUTED_VALUE"""),"NL-KVK")</f>
        <v>NL-KVK</v>
      </c>
    </row>
    <row r="252" spans="10:10" ht="12.5">
      <c r="J252" t="str">
        <f ca="1">IFERROR(__xludf.DUMMYFUNCTION("""COMPUTED_VALUE"""),"BD-NAB")</f>
        <v>BD-NAB</v>
      </c>
    </row>
    <row r="253" spans="10:10" ht="12.5">
      <c r="J253" t="str">
        <f ca="1">IFERROR(__xludf.DUMMYFUNCTION("""COMPUTED_VALUE"""),"RU-OGRN")</f>
        <v>RU-OGRN</v>
      </c>
    </row>
    <row r="254" spans="10:10" ht="12.5">
      <c r="J254" t="str">
        <f ca="1">IFERROR(__xludf.DUMMYFUNCTION("""COMPUTED_VALUE"""),"HR-MBS")</f>
        <v>HR-MBS</v>
      </c>
    </row>
    <row r="255" spans="10:10" ht="12.5">
      <c r="J255" t="str">
        <f ca="1">IFERROR(__xludf.DUMMYFUNCTION("""COMPUTED_VALUE"""),"ID-SMR")</f>
        <v>ID-SMR</v>
      </c>
    </row>
    <row r="256" spans="10:10" ht="12.5">
      <c r="J256" t="str">
        <f ca="1">IFERROR(__xludf.DUMMYFUNCTION("""COMPUTED_VALUE"""),"MC-RCI")</f>
        <v>MC-RCI</v>
      </c>
    </row>
    <row r="257" spans="10:10" ht="12.5">
      <c r="J257" t="str">
        <f ca="1">IFERROR(__xludf.DUMMYFUNCTION("""COMPUTED_VALUE"""),"FR-RCS")</f>
        <v>FR-RCS</v>
      </c>
    </row>
    <row r="258" spans="10:10" ht="12.5">
      <c r="J258" t="str">
        <f ca="1">IFERROR(__xludf.DUMMYFUNCTION("""COMPUTED_VALUE"""),"GB-LAS")</f>
        <v>GB-LAS</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U200"/>
  <sheetViews>
    <sheetView showGridLines="0" topLeftCell="A23" workbookViewId="0">
      <selection sqref="A1:B3"/>
    </sheetView>
  </sheetViews>
  <sheetFormatPr defaultColWidth="14.453125" defaultRowHeight="15.75" customHeight="1" outlineLevelCol="1"/>
  <cols>
    <col min="1" max="1" width="3" customWidth="1"/>
    <col min="2" max="2" width="47.08984375" customWidth="1" collapsed="1"/>
    <col min="3" max="3" width="14.453125" hidden="1" outlineLevel="1"/>
    <col min="4" max="4" width="44" hidden="1" customWidth="1" outlineLevel="1"/>
    <col min="5" max="5" width="4" customWidth="1"/>
    <col min="6" max="6" width="47.08984375" customWidth="1" collapsed="1"/>
    <col min="7" max="7" width="14.453125" hidden="1" outlineLevel="1"/>
    <col min="8" max="8" width="44" hidden="1" customWidth="1" outlineLevel="1"/>
    <col min="9" max="9" width="4" customWidth="1"/>
    <col min="10" max="10" width="47.08984375" customWidth="1" collapsed="1"/>
    <col min="11" max="11" width="14.453125" hidden="1" outlineLevel="1"/>
    <col min="12" max="12" width="44" hidden="1" customWidth="1" outlineLevel="1"/>
    <col min="13" max="13" width="4" customWidth="1"/>
    <col min="14" max="14" width="47.08984375" customWidth="1" collapsed="1"/>
    <col min="15" max="15" width="14.453125" hidden="1" outlineLevel="1"/>
    <col min="16" max="16" width="44" hidden="1" customWidth="1" outlineLevel="1"/>
    <col min="17" max="17" width="4" customWidth="1"/>
    <col min="18" max="18" width="47.08984375" customWidth="1" collapsed="1"/>
    <col min="19" max="19" width="14.453125" hidden="1" outlineLevel="1"/>
    <col min="20" max="20" width="44" hidden="1" customWidth="1" outlineLevel="1"/>
    <col min="21" max="21" width="3.7265625" customWidth="1"/>
  </cols>
  <sheetData>
    <row r="1" spans="1:21" ht="23">
      <c r="A1" s="1" t="s">
        <v>108</v>
      </c>
      <c r="B1" s="51"/>
      <c r="C1" s="52"/>
      <c r="D1" s="52"/>
      <c r="F1" s="51"/>
      <c r="G1" s="52"/>
      <c r="H1" s="52"/>
      <c r="J1" s="51"/>
      <c r="K1" s="52"/>
      <c r="L1" s="52"/>
      <c r="N1" s="51"/>
      <c r="O1" s="52"/>
      <c r="P1" s="52"/>
      <c r="R1" s="51"/>
      <c r="S1" s="52"/>
      <c r="T1" s="52"/>
      <c r="U1" s="51"/>
    </row>
    <row r="2" spans="1:21" ht="12.5">
      <c r="A2" s="51"/>
      <c r="B2" s="51"/>
      <c r="C2" s="52"/>
      <c r="D2" s="52"/>
      <c r="F2" s="51"/>
      <c r="G2" s="52"/>
      <c r="H2" s="52"/>
      <c r="J2" s="51"/>
      <c r="K2" s="52"/>
      <c r="L2" s="52"/>
      <c r="N2" s="51"/>
      <c r="O2" s="52"/>
      <c r="P2" s="52"/>
      <c r="R2" s="51"/>
      <c r="S2" s="52"/>
      <c r="T2" s="52"/>
      <c r="U2" s="51"/>
    </row>
    <row r="3" spans="1:21" ht="12.5">
      <c r="A3" s="53" t="s">
        <v>109</v>
      </c>
      <c r="B3" s="51"/>
      <c r="C3" s="52"/>
      <c r="D3" s="52"/>
      <c r="F3" s="51"/>
      <c r="G3" s="52"/>
      <c r="H3" s="52"/>
      <c r="J3" s="51"/>
      <c r="K3" s="52"/>
      <c r="L3" s="52"/>
      <c r="N3" s="51"/>
      <c r="O3" s="52"/>
      <c r="P3" s="52"/>
      <c r="R3" s="51"/>
      <c r="S3" s="52"/>
      <c r="T3" s="52"/>
      <c r="U3" s="51"/>
    </row>
    <row r="4" spans="1:21" ht="12.5">
      <c r="A4" s="51"/>
      <c r="B4" s="51"/>
      <c r="C4" s="52"/>
      <c r="D4" s="52"/>
      <c r="F4" s="51"/>
      <c r="G4" s="52"/>
      <c r="H4" s="52"/>
      <c r="J4" s="51"/>
      <c r="K4" s="52"/>
      <c r="L4" s="52"/>
      <c r="N4" s="51"/>
      <c r="O4" s="52"/>
      <c r="P4" s="52"/>
      <c r="R4" s="51"/>
      <c r="S4" s="52"/>
      <c r="T4" s="52"/>
      <c r="U4" s="51"/>
    </row>
    <row r="5" spans="1:21" ht="13">
      <c r="A5" s="54"/>
      <c r="B5" s="323" t="s">
        <v>80</v>
      </c>
      <c r="C5" s="313"/>
      <c r="D5" s="314"/>
      <c r="E5" s="55"/>
      <c r="F5" s="323" t="s">
        <v>82</v>
      </c>
      <c r="G5" s="313"/>
      <c r="H5" s="314"/>
      <c r="I5" s="55"/>
      <c r="J5" s="323" t="s">
        <v>84</v>
      </c>
      <c r="K5" s="313"/>
      <c r="L5" s="314"/>
      <c r="M5" s="55"/>
      <c r="N5" s="323" t="s">
        <v>86</v>
      </c>
      <c r="O5" s="313"/>
      <c r="P5" s="314"/>
      <c r="Q5" s="55"/>
      <c r="R5" s="323" t="s">
        <v>88</v>
      </c>
      <c r="S5" s="313"/>
      <c r="T5" s="314"/>
      <c r="U5" s="51"/>
    </row>
    <row r="6" spans="1:21" ht="13">
      <c r="A6" s="54"/>
      <c r="B6" s="56" t="e">
        <f t="array" aca="1" ref="B6:B145" ca="1">TRANSPOSE(INDIRECT(CONCATENATE("'",B5,"'!3:3")))</f>
        <v>#REF!</v>
      </c>
      <c r="C6" s="57" t="e">
        <f t="array" aca="1" ref="C6:C145" ca="1">TRANSPOSE(INDIRECT(CONCATENATE("'",B5,"'!4:4")))</f>
        <v>#REF!</v>
      </c>
      <c r="D6" s="57" t="e">
        <f t="array" aca="1" ref="D6:D145" ca="1">TRANSPOSE(INDIRECT(CONCATENATE("'",B5,"'!5:5")))</f>
        <v>#REF!</v>
      </c>
      <c r="F6" s="56" t="e">
        <f t="array" aca="1" ref="F6:F21" ca="1">TRANSPOSE(INDIRECT(CONCATENATE("'",F5,"'!3:3")))</f>
        <v>#REF!</v>
      </c>
      <c r="G6" s="57" t="e">
        <f t="array" aca="1" ref="G6:G21" ca="1">TRANSPOSE(INDIRECT(CONCATENATE("'",F5,"'!4:4")))</f>
        <v>#REF!</v>
      </c>
      <c r="H6" s="57" t="e">
        <f t="array" aca="1" ref="H6:H21" ca="1">TRANSPOSE(INDIRECT(CONCATENATE("'",F5,"'!5:5")))</f>
        <v>#REF!</v>
      </c>
      <c r="J6" s="56" t="e">
        <f t="array" aca="1" ref="J6:J21" ca="1">TRANSPOSE(INDIRECT(CONCATENATE("'",J5,"'!3:3")))</f>
        <v>#REF!</v>
      </c>
      <c r="K6" s="57" t="e">
        <f t="array" aca="1" ref="K6:K21" ca="1">TRANSPOSE(INDIRECT(CONCATENATE("'",J5,"'!4:4")))</f>
        <v>#REF!</v>
      </c>
      <c r="L6" s="57" t="e">
        <f t="array" aca="1" ref="L6:L21" ca="1">TRANSPOSE(INDIRECT(CONCATENATE("'",J5,"'!5:5")))</f>
        <v>#REF!</v>
      </c>
      <c r="N6" s="56" t="e">
        <f t="array" aca="1" ref="N6:N19" ca="1">TRANSPOSE(INDIRECT(CONCATENATE("'",N5,"'!3:3")))</f>
        <v>#REF!</v>
      </c>
      <c r="O6" s="57" t="e">
        <f t="array" aca="1" ref="O6:O19" ca="1">TRANSPOSE(INDIRECT(CONCATENATE("'",N5,"'!4:4")))</f>
        <v>#REF!</v>
      </c>
      <c r="P6" s="57" t="e">
        <f t="array" aca="1" ref="P6:P19" ca="1">TRANSPOSE(INDIRECT(CONCATENATE("'",N5,"'!5:5")))</f>
        <v>#REF!</v>
      </c>
      <c r="R6" s="56" t="e">
        <f t="array" aca="1" ref="R6:R20" ca="1">TRANSPOSE(INDIRECT(CONCATENATE("'",R5,"'!3:3")))</f>
        <v>#REF!</v>
      </c>
      <c r="S6" s="57" t="e">
        <f t="array" aca="1" ref="S6:S20" ca="1">TRANSPOSE(INDIRECT(CONCATENATE("'",R5,"'!4:4")))</f>
        <v>#REF!</v>
      </c>
      <c r="T6" s="57" t="e">
        <f t="array" aca="1" ref="T6:T20" ca="1">TRANSPOSE(INDIRECT(CONCATENATE("'",R5,"'!5:5")))</f>
        <v>#REF!</v>
      </c>
      <c r="U6" s="51"/>
    </row>
    <row r="7" spans="1:21" ht="12.5" hidden="1">
      <c r="A7" s="51"/>
      <c r="B7" s="58" t="e">
        <f ca="1"/>
        <v>#REF!</v>
      </c>
      <c r="C7" s="59" t="e">
        <f ca="1"/>
        <v>#REF!</v>
      </c>
      <c r="D7" s="59" t="e">
        <f ca="1"/>
        <v>#REF!</v>
      </c>
      <c r="F7" s="58" t="e">
        <f ca="1"/>
        <v>#REF!</v>
      </c>
      <c r="G7" s="59" t="e">
        <f ca="1"/>
        <v>#REF!</v>
      </c>
      <c r="H7" s="59" t="e">
        <f ca="1"/>
        <v>#REF!</v>
      </c>
      <c r="J7" s="58" t="e">
        <f ca="1"/>
        <v>#REF!</v>
      </c>
      <c r="K7" s="59" t="e">
        <f ca="1"/>
        <v>#REF!</v>
      </c>
      <c r="L7" s="59" t="e">
        <f ca="1"/>
        <v>#REF!</v>
      </c>
      <c r="N7" s="58" t="e">
        <f ca="1"/>
        <v>#REF!</v>
      </c>
      <c r="O7" s="59" t="e">
        <f ca="1"/>
        <v>#REF!</v>
      </c>
      <c r="P7" s="59" t="e">
        <f ca="1"/>
        <v>#REF!</v>
      </c>
      <c r="R7" s="58" t="e">
        <f ca="1"/>
        <v>#REF!</v>
      </c>
      <c r="S7" s="59" t="e">
        <f ca="1"/>
        <v>#REF!</v>
      </c>
      <c r="T7" s="59" t="e">
        <f ca="1"/>
        <v>#REF!</v>
      </c>
      <c r="U7" s="51"/>
    </row>
    <row r="8" spans="1:21" ht="12.5">
      <c r="A8" s="51"/>
      <c r="B8" s="60" t="e">
        <f ca="1"/>
        <v>#REF!</v>
      </c>
      <c r="C8" s="61" t="e">
        <f ca="1"/>
        <v>#REF!</v>
      </c>
      <c r="D8" s="61" t="e">
        <f ca="1"/>
        <v>#REF!</v>
      </c>
      <c r="F8" s="60" t="e">
        <f ca="1"/>
        <v>#REF!</v>
      </c>
      <c r="G8" s="61" t="e">
        <f ca="1"/>
        <v>#REF!</v>
      </c>
      <c r="H8" s="61" t="e">
        <f ca="1"/>
        <v>#REF!</v>
      </c>
      <c r="J8" s="60" t="e">
        <f ca="1"/>
        <v>#REF!</v>
      </c>
      <c r="K8" s="61" t="e">
        <f ca="1"/>
        <v>#REF!</v>
      </c>
      <c r="L8" s="61" t="e">
        <f ca="1"/>
        <v>#REF!</v>
      </c>
      <c r="N8" s="60" t="e">
        <f ca="1"/>
        <v>#REF!</v>
      </c>
      <c r="O8" s="61" t="e">
        <f ca="1"/>
        <v>#REF!</v>
      </c>
      <c r="P8" s="61" t="e">
        <f ca="1"/>
        <v>#REF!</v>
      </c>
      <c r="R8" s="60" t="e">
        <f ca="1"/>
        <v>#REF!</v>
      </c>
      <c r="S8" s="61" t="e">
        <f ca="1"/>
        <v>#REF!</v>
      </c>
      <c r="T8" s="61" t="e">
        <f ca="1"/>
        <v>#REF!</v>
      </c>
      <c r="U8" s="51"/>
    </row>
    <row r="9" spans="1:21" ht="12.5">
      <c r="A9" s="51"/>
      <c r="B9" s="60" t="e">
        <f ca="1"/>
        <v>#REF!</v>
      </c>
      <c r="C9" s="61" t="e">
        <f ca="1"/>
        <v>#REF!</v>
      </c>
      <c r="D9" s="61" t="e">
        <f ca="1"/>
        <v>#REF!</v>
      </c>
      <c r="F9" s="60" t="e">
        <f ca="1"/>
        <v>#REF!</v>
      </c>
      <c r="G9" s="61" t="e">
        <f ca="1"/>
        <v>#REF!</v>
      </c>
      <c r="H9" s="61" t="e">
        <f ca="1"/>
        <v>#REF!</v>
      </c>
      <c r="J9" s="60" t="e">
        <f ca="1"/>
        <v>#REF!</v>
      </c>
      <c r="K9" s="61" t="e">
        <f ca="1"/>
        <v>#REF!</v>
      </c>
      <c r="L9" s="61" t="e">
        <f ca="1"/>
        <v>#REF!</v>
      </c>
      <c r="N9" s="60" t="e">
        <f ca="1"/>
        <v>#REF!</v>
      </c>
      <c r="O9" s="61" t="e">
        <f ca="1"/>
        <v>#REF!</v>
      </c>
      <c r="P9" s="61" t="e">
        <f ca="1"/>
        <v>#REF!</v>
      </c>
      <c r="R9" s="60" t="e">
        <f ca="1"/>
        <v>#REF!</v>
      </c>
      <c r="S9" s="61" t="e">
        <f ca="1"/>
        <v>#REF!</v>
      </c>
      <c r="T9" s="61" t="e">
        <f ca="1"/>
        <v>#REF!</v>
      </c>
      <c r="U9" s="51"/>
    </row>
    <row r="10" spans="1:21" ht="12.5">
      <c r="A10" s="51"/>
      <c r="B10" s="60" t="e">
        <f ca="1"/>
        <v>#REF!</v>
      </c>
      <c r="C10" s="61" t="e">
        <f ca="1"/>
        <v>#REF!</v>
      </c>
      <c r="D10" s="61" t="e">
        <f ca="1"/>
        <v>#REF!</v>
      </c>
      <c r="F10" s="60" t="e">
        <f ca="1"/>
        <v>#REF!</v>
      </c>
      <c r="G10" s="61" t="e">
        <f ca="1"/>
        <v>#REF!</v>
      </c>
      <c r="H10" s="61" t="e">
        <f ca="1"/>
        <v>#REF!</v>
      </c>
      <c r="J10" s="60" t="e">
        <f ca="1"/>
        <v>#REF!</v>
      </c>
      <c r="K10" s="61" t="e">
        <f ca="1"/>
        <v>#REF!</v>
      </c>
      <c r="L10" s="61" t="e">
        <f ca="1"/>
        <v>#REF!</v>
      </c>
      <c r="N10" s="60" t="e">
        <f ca="1"/>
        <v>#REF!</v>
      </c>
      <c r="O10" s="61" t="e">
        <f ca="1"/>
        <v>#REF!</v>
      </c>
      <c r="P10" s="61" t="e">
        <f ca="1"/>
        <v>#REF!</v>
      </c>
      <c r="R10" s="60" t="e">
        <f ca="1"/>
        <v>#REF!</v>
      </c>
      <c r="S10" s="61" t="e">
        <f ca="1"/>
        <v>#REF!</v>
      </c>
      <c r="T10" s="61" t="e">
        <f ca="1"/>
        <v>#REF!</v>
      </c>
      <c r="U10" s="51"/>
    </row>
    <row r="11" spans="1:21" ht="12.5">
      <c r="A11" s="51"/>
      <c r="B11" s="60" t="e">
        <f ca="1"/>
        <v>#REF!</v>
      </c>
      <c r="C11" s="61" t="e">
        <f ca="1"/>
        <v>#REF!</v>
      </c>
      <c r="D11" s="61" t="e">
        <f ca="1"/>
        <v>#REF!</v>
      </c>
      <c r="F11" s="60" t="e">
        <f ca="1"/>
        <v>#REF!</v>
      </c>
      <c r="G11" s="61" t="e">
        <f ca="1"/>
        <v>#REF!</v>
      </c>
      <c r="H11" s="61" t="e">
        <f ca="1"/>
        <v>#REF!</v>
      </c>
      <c r="J11" s="60" t="e">
        <f ca="1"/>
        <v>#REF!</v>
      </c>
      <c r="K11" s="61" t="e">
        <f ca="1"/>
        <v>#REF!</v>
      </c>
      <c r="L11" s="61" t="e">
        <f ca="1"/>
        <v>#REF!</v>
      </c>
      <c r="N11" s="60" t="e">
        <f ca="1"/>
        <v>#REF!</v>
      </c>
      <c r="O11" s="61" t="e">
        <f ca="1"/>
        <v>#REF!</v>
      </c>
      <c r="P11" s="61" t="e">
        <f ca="1"/>
        <v>#REF!</v>
      </c>
      <c r="R11" s="60" t="e">
        <f ca="1"/>
        <v>#REF!</v>
      </c>
      <c r="S11" s="61" t="e">
        <f ca="1"/>
        <v>#REF!</v>
      </c>
      <c r="T11" s="61" t="e">
        <f ca="1"/>
        <v>#REF!</v>
      </c>
      <c r="U11" s="51"/>
    </row>
    <row r="12" spans="1:21" ht="12.5">
      <c r="A12" s="51"/>
      <c r="B12" s="60" t="e">
        <f ca="1"/>
        <v>#REF!</v>
      </c>
      <c r="C12" s="61" t="e">
        <f ca="1"/>
        <v>#REF!</v>
      </c>
      <c r="D12" s="61" t="e">
        <f ca="1"/>
        <v>#REF!</v>
      </c>
      <c r="F12" s="60" t="e">
        <f ca="1"/>
        <v>#REF!</v>
      </c>
      <c r="G12" s="61" t="e">
        <f ca="1"/>
        <v>#REF!</v>
      </c>
      <c r="H12" s="61" t="e">
        <f ca="1"/>
        <v>#REF!</v>
      </c>
      <c r="J12" s="60" t="e">
        <f ca="1"/>
        <v>#REF!</v>
      </c>
      <c r="K12" s="61" t="e">
        <f ca="1"/>
        <v>#REF!</v>
      </c>
      <c r="L12" s="61" t="e">
        <f ca="1"/>
        <v>#REF!</v>
      </c>
      <c r="N12" s="60" t="e">
        <f ca="1"/>
        <v>#REF!</v>
      </c>
      <c r="O12" s="61" t="e">
        <f ca="1"/>
        <v>#REF!</v>
      </c>
      <c r="P12" s="61" t="e">
        <f ca="1"/>
        <v>#REF!</v>
      </c>
      <c r="R12" s="60" t="e">
        <f ca="1"/>
        <v>#REF!</v>
      </c>
      <c r="S12" s="61" t="e">
        <f ca="1"/>
        <v>#REF!</v>
      </c>
      <c r="T12" s="61" t="e">
        <f ca="1"/>
        <v>#REF!</v>
      </c>
      <c r="U12" s="51"/>
    </row>
    <row r="13" spans="1:21" ht="12.5">
      <c r="A13" s="51"/>
      <c r="B13" s="60" t="e">
        <f ca="1"/>
        <v>#REF!</v>
      </c>
      <c r="C13" s="61" t="e">
        <f ca="1"/>
        <v>#REF!</v>
      </c>
      <c r="D13" s="61" t="e">
        <f ca="1"/>
        <v>#REF!</v>
      </c>
      <c r="F13" s="60" t="e">
        <f ca="1"/>
        <v>#REF!</v>
      </c>
      <c r="G13" s="61" t="e">
        <f ca="1"/>
        <v>#REF!</v>
      </c>
      <c r="H13" s="61" t="e">
        <f ca="1"/>
        <v>#REF!</v>
      </c>
      <c r="J13" s="60" t="e">
        <f ca="1"/>
        <v>#REF!</v>
      </c>
      <c r="K13" s="61" t="e">
        <f ca="1"/>
        <v>#REF!</v>
      </c>
      <c r="L13" s="61" t="e">
        <f ca="1"/>
        <v>#REF!</v>
      </c>
      <c r="N13" s="60" t="e">
        <f ca="1"/>
        <v>#REF!</v>
      </c>
      <c r="O13" s="61" t="e">
        <f ca="1"/>
        <v>#REF!</v>
      </c>
      <c r="P13" s="61" t="e">
        <f ca="1"/>
        <v>#REF!</v>
      </c>
      <c r="R13" s="60" t="e">
        <f ca="1"/>
        <v>#REF!</v>
      </c>
      <c r="S13" s="61" t="e">
        <f ca="1"/>
        <v>#REF!</v>
      </c>
      <c r="T13" s="61" t="e">
        <f ca="1"/>
        <v>#REF!</v>
      </c>
      <c r="U13" s="51"/>
    </row>
    <row r="14" spans="1:21" ht="12.5">
      <c r="A14" s="51"/>
      <c r="B14" s="60" t="e">
        <f ca="1"/>
        <v>#REF!</v>
      </c>
      <c r="C14" s="61" t="e">
        <f ca="1"/>
        <v>#REF!</v>
      </c>
      <c r="D14" s="61" t="e">
        <f ca="1"/>
        <v>#REF!</v>
      </c>
      <c r="F14" s="60" t="e">
        <f ca="1"/>
        <v>#REF!</v>
      </c>
      <c r="G14" s="61" t="e">
        <f ca="1"/>
        <v>#REF!</v>
      </c>
      <c r="H14" s="61" t="e">
        <f ca="1"/>
        <v>#REF!</v>
      </c>
      <c r="J14" s="60" t="e">
        <f ca="1"/>
        <v>#REF!</v>
      </c>
      <c r="K14" s="61" t="e">
        <f ca="1"/>
        <v>#REF!</v>
      </c>
      <c r="L14" s="61" t="e">
        <f ca="1"/>
        <v>#REF!</v>
      </c>
      <c r="N14" s="60" t="e">
        <f ca="1"/>
        <v>#REF!</v>
      </c>
      <c r="O14" s="61" t="e">
        <f ca="1"/>
        <v>#REF!</v>
      </c>
      <c r="P14" s="61" t="e">
        <f ca="1"/>
        <v>#REF!</v>
      </c>
      <c r="R14" s="60" t="e">
        <f ca="1"/>
        <v>#REF!</v>
      </c>
      <c r="S14" s="61" t="e">
        <f ca="1"/>
        <v>#REF!</v>
      </c>
      <c r="T14" s="61" t="e">
        <f ca="1"/>
        <v>#REF!</v>
      </c>
      <c r="U14" s="51"/>
    </row>
    <row r="15" spans="1:21" ht="12.5">
      <c r="A15" s="51"/>
      <c r="B15" s="60" t="e">
        <f ca="1"/>
        <v>#REF!</v>
      </c>
      <c r="C15" s="61" t="e">
        <f ca="1"/>
        <v>#REF!</v>
      </c>
      <c r="D15" s="61" t="e">
        <f ca="1"/>
        <v>#REF!</v>
      </c>
      <c r="F15" s="60" t="e">
        <f ca="1"/>
        <v>#REF!</v>
      </c>
      <c r="G15" s="61" t="e">
        <f ca="1"/>
        <v>#REF!</v>
      </c>
      <c r="H15" s="61" t="e">
        <f ca="1"/>
        <v>#REF!</v>
      </c>
      <c r="J15" s="60" t="e">
        <f ca="1"/>
        <v>#REF!</v>
      </c>
      <c r="K15" s="61" t="e">
        <f ca="1"/>
        <v>#REF!</v>
      </c>
      <c r="L15" s="61" t="e">
        <f ca="1"/>
        <v>#REF!</v>
      </c>
      <c r="N15" s="60" t="e">
        <f ca="1"/>
        <v>#REF!</v>
      </c>
      <c r="O15" s="61" t="e">
        <f ca="1"/>
        <v>#REF!</v>
      </c>
      <c r="P15" s="61" t="e">
        <f ca="1"/>
        <v>#REF!</v>
      </c>
      <c r="R15" s="60" t="e">
        <f ca="1"/>
        <v>#REF!</v>
      </c>
      <c r="S15" s="61" t="e">
        <f ca="1"/>
        <v>#REF!</v>
      </c>
      <c r="T15" s="61" t="e">
        <f ca="1"/>
        <v>#REF!</v>
      </c>
      <c r="U15" s="51"/>
    </row>
    <row r="16" spans="1:21" ht="12.5">
      <c r="A16" s="51"/>
      <c r="B16" s="60" t="e">
        <f ca="1"/>
        <v>#REF!</v>
      </c>
      <c r="C16" s="61" t="e">
        <f ca="1"/>
        <v>#REF!</v>
      </c>
      <c r="D16" s="61" t="e">
        <f ca="1"/>
        <v>#REF!</v>
      </c>
      <c r="F16" s="60" t="e">
        <f ca="1"/>
        <v>#REF!</v>
      </c>
      <c r="G16" s="61" t="e">
        <f ca="1"/>
        <v>#REF!</v>
      </c>
      <c r="H16" s="61" t="e">
        <f ca="1"/>
        <v>#REF!</v>
      </c>
      <c r="J16" s="60" t="e">
        <f ca="1"/>
        <v>#REF!</v>
      </c>
      <c r="K16" s="61" t="e">
        <f ca="1"/>
        <v>#REF!</v>
      </c>
      <c r="L16" s="61" t="e">
        <f ca="1"/>
        <v>#REF!</v>
      </c>
      <c r="N16" s="60" t="e">
        <f ca="1"/>
        <v>#REF!</v>
      </c>
      <c r="O16" s="61" t="e">
        <f ca="1"/>
        <v>#REF!</v>
      </c>
      <c r="P16" s="61" t="e">
        <f ca="1"/>
        <v>#REF!</v>
      </c>
      <c r="R16" s="60" t="e">
        <f ca="1"/>
        <v>#REF!</v>
      </c>
      <c r="S16" s="61" t="e">
        <f ca="1"/>
        <v>#REF!</v>
      </c>
      <c r="T16" s="61" t="e">
        <f ca="1"/>
        <v>#REF!</v>
      </c>
      <c r="U16" s="51"/>
    </row>
    <row r="17" spans="1:21" ht="12.5">
      <c r="A17" s="51"/>
      <c r="B17" s="60" t="e">
        <f ca="1"/>
        <v>#REF!</v>
      </c>
      <c r="C17" s="61" t="e">
        <f ca="1"/>
        <v>#REF!</v>
      </c>
      <c r="D17" s="61" t="e">
        <f ca="1"/>
        <v>#REF!</v>
      </c>
      <c r="F17" s="60" t="e">
        <f ca="1"/>
        <v>#REF!</v>
      </c>
      <c r="G17" s="61" t="e">
        <f ca="1"/>
        <v>#REF!</v>
      </c>
      <c r="H17" s="61" t="e">
        <f ca="1"/>
        <v>#REF!</v>
      </c>
      <c r="J17" s="60" t="e">
        <f ca="1"/>
        <v>#REF!</v>
      </c>
      <c r="K17" s="61" t="e">
        <f ca="1"/>
        <v>#REF!</v>
      </c>
      <c r="L17" s="61" t="e">
        <f ca="1"/>
        <v>#REF!</v>
      </c>
      <c r="N17" s="60" t="e">
        <f ca="1"/>
        <v>#REF!</v>
      </c>
      <c r="O17" s="61" t="e">
        <f ca="1"/>
        <v>#REF!</v>
      </c>
      <c r="P17" s="61" t="e">
        <f ca="1"/>
        <v>#REF!</v>
      </c>
      <c r="R17" s="60" t="e">
        <f ca="1"/>
        <v>#REF!</v>
      </c>
      <c r="S17" s="61" t="e">
        <f ca="1"/>
        <v>#REF!</v>
      </c>
      <c r="T17" s="61" t="e">
        <f ca="1"/>
        <v>#REF!</v>
      </c>
      <c r="U17" s="51"/>
    </row>
    <row r="18" spans="1:21" ht="12.5">
      <c r="A18" s="51"/>
      <c r="B18" s="60" t="e">
        <f ca="1"/>
        <v>#REF!</v>
      </c>
      <c r="C18" s="61" t="e">
        <f ca="1"/>
        <v>#REF!</v>
      </c>
      <c r="D18" s="61" t="e">
        <f ca="1"/>
        <v>#REF!</v>
      </c>
      <c r="F18" s="60" t="e">
        <f ca="1"/>
        <v>#REF!</v>
      </c>
      <c r="G18" s="61" t="e">
        <f ca="1"/>
        <v>#REF!</v>
      </c>
      <c r="H18" s="61" t="e">
        <f ca="1"/>
        <v>#REF!</v>
      </c>
      <c r="J18" s="60" t="e">
        <f ca="1"/>
        <v>#REF!</v>
      </c>
      <c r="K18" s="61" t="e">
        <f ca="1"/>
        <v>#REF!</v>
      </c>
      <c r="L18" s="61" t="e">
        <f ca="1"/>
        <v>#REF!</v>
      </c>
      <c r="N18" s="60" t="e">
        <f ca="1"/>
        <v>#REF!</v>
      </c>
      <c r="O18" s="61" t="e">
        <f ca="1"/>
        <v>#REF!</v>
      </c>
      <c r="P18" s="61" t="e">
        <f ca="1"/>
        <v>#REF!</v>
      </c>
      <c r="R18" s="60" t="e">
        <f ca="1"/>
        <v>#REF!</v>
      </c>
      <c r="S18" s="61" t="e">
        <f ca="1"/>
        <v>#REF!</v>
      </c>
      <c r="T18" s="61" t="e">
        <f ca="1"/>
        <v>#REF!</v>
      </c>
      <c r="U18" s="51"/>
    </row>
    <row r="19" spans="1:21" ht="12.5">
      <c r="A19" s="51"/>
      <c r="B19" s="60" t="e">
        <f ca="1"/>
        <v>#REF!</v>
      </c>
      <c r="C19" s="61" t="e">
        <f ca="1"/>
        <v>#REF!</v>
      </c>
      <c r="D19" s="61" t="e">
        <f ca="1"/>
        <v>#REF!</v>
      </c>
      <c r="F19" s="60" t="e">
        <f ca="1"/>
        <v>#REF!</v>
      </c>
      <c r="G19" s="61" t="e">
        <f ca="1"/>
        <v>#REF!</v>
      </c>
      <c r="H19" s="61" t="e">
        <f ca="1"/>
        <v>#REF!</v>
      </c>
      <c r="J19" s="60" t="e">
        <f ca="1"/>
        <v>#REF!</v>
      </c>
      <c r="K19" s="61" t="e">
        <f ca="1"/>
        <v>#REF!</v>
      </c>
      <c r="L19" s="61" t="e">
        <f ca="1"/>
        <v>#REF!</v>
      </c>
      <c r="N19" s="60" t="e">
        <f ca="1"/>
        <v>#REF!</v>
      </c>
      <c r="O19" s="61" t="e">
        <f ca="1"/>
        <v>#REF!</v>
      </c>
      <c r="P19" s="61" t="e">
        <f ca="1"/>
        <v>#REF!</v>
      </c>
      <c r="R19" s="60" t="e">
        <f ca="1"/>
        <v>#REF!</v>
      </c>
      <c r="S19" s="61" t="e">
        <f ca="1"/>
        <v>#REF!</v>
      </c>
      <c r="T19" s="61" t="e">
        <f ca="1"/>
        <v>#REF!</v>
      </c>
      <c r="U19" s="51"/>
    </row>
    <row r="20" spans="1:21" ht="12.5">
      <c r="A20" s="51"/>
      <c r="B20" s="60" t="e">
        <f ca="1"/>
        <v>#REF!</v>
      </c>
      <c r="C20" s="61" t="e">
        <f ca="1"/>
        <v>#REF!</v>
      </c>
      <c r="D20" s="61" t="e">
        <f ca="1"/>
        <v>#REF!</v>
      </c>
      <c r="F20" s="60" t="e">
        <f ca="1"/>
        <v>#REF!</v>
      </c>
      <c r="G20" s="61" t="e">
        <f ca="1"/>
        <v>#REF!</v>
      </c>
      <c r="H20" s="61" t="e">
        <f ca="1"/>
        <v>#REF!</v>
      </c>
      <c r="J20" s="60" t="e">
        <f ca="1"/>
        <v>#REF!</v>
      </c>
      <c r="K20" s="61" t="e">
        <f ca="1"/>
        <v>#REF!</v>
      </c>
      <c r="L20" s="61" t="e">
        <f ca="1"/>
        <v>#REF!</v>
      </c>
      <c r="N20" s="60"/>
      <c r="O20" s="61"/>
      <c r="P20" s="61"/>
      <c r="R20" s="60" t="e">
        <f ca="1"/>
        <v>#REF!</v>
      </c>
      <c r="S20" s="61" t="e">
        <f ca="1"/>
        <v>#REF!</v>
      </c>
      <c r="T20" s="61" t="e">
        <f ca="1"/>
        <v>#REF!</v>
      </c>
      <c r="U20" s="51"/>
    </row>
    <row r="21" spans="1:21" ht="12.5">
      <c r="A21" s="51"/>
      <c r="B21" s="60" t="e">
        <f ca="1"/>
        <v>#REF!</v>
      </c>
      <c r="C21" s="61" t="e">
        <f ca="1"/>
        <v>#REF!</v>
      </c>
      <c r="D21" s="61" t="e">
        <f ca="1"/>
        <v>#REF!</v>
      </c>
      <c r="F21" s="60" t="e">
        <f ca="1"/>
        <v>#REF!</v>
      </c>
      <c r="G21" s="61" t="e">
        <f ca="1"/>
        <v>#REF!</v>
      </c>
      <c r="H21" s="61" t="e">
        <f ca="1"/>
        <v>#REF!</v>
      </c>
      <c r="J21" s="60" t="e">
        <f ca="1"/>
        <v>#REF!</v>
      </c>
      <c r="K21" s="61" t="e">
        <f ca="1"/>
        <v>#REF!</v>
      </c>
      <c r="L21" s="61" t="e">
        <f ca="1"/>
        <v>#REF!</v>
      </c>
      <c r="N21" s="60"/>
      <c r="O21" s="61"/>
      <c r="P21" s="61"/>
      <c r="R21" s="60"/>
      <c r="S21" s="61"/>
      <c r="T21" s="61"/>
      <c r="U21" s="51"/>
    </row>
    <row r="22" spans="1:21" ht="12.5">
      <c r="A22" s="51"/>
      <c r="B22" s="60" t="e">
        <f ca="1"/>
        <v>#REF!</v>
      </c>
      <c r="C22" s="61" t="e">
        <f ca="1"/>
        <v>#REF!</v>
      </c>
      <c r="D22" s="61" t="e">
        <f ca="1"/>
        <v>#REF!</v>
      </c>
      <c r="F22" s="60"/>
      <c r="G22" s="61"/>
      <c r="H22" s="61"/>
      <c r="J22" s="60"/>
      <c r="K22" s="61"/>
      <c r="L22" s="61"/>
      <c r="N22" s="60"/>
      <c r="O22" s="61"/>
      <c r="P22" s="61"/>
      <c r="R22" s="60"/>
      <c r="S22" s="61"/>
      <c r="T22" s="61"/>
      <c r="U22" s="51"/>
    </row>
    <row r="23" spans="1:21" ht="12.5">
      <c r="A23" s="51"/>
      <c r="B23" s="60" t="e">
        <f ca="1"/>
        <v>#REF!</v>
      </c>
      <c r="C23" s="61" t="e">
        <f ca="1"/>
        <v>#REF!</v>
      </c>
      <c r="D23" s="61" t="e">
        <f ca="1"/>
        <v>#REF!</v>
      </c>
      <c r="F23" s="60"/>
      <c r="G23" s="61"/>
      <c r="H23" s="61"/>
      <c r="J23" s="60"/>
      <c r="K23" s="61"/>
      <c r="L23" s="61"/>
      <c r="N23" s="60"/>
      <c r="O23" s="61"/>
      <c r="P23" s="61"/>
      <c r="R23" s="60"/>
      <c r="S23" s="61"/>
      <c r="T23" s="61"/>
      <c r="U23" s="51"/>
    </row>
    <row r="24" spans="1:21" ht="12.5">
      <c r="A24" s="51"/>
      <c r="B24" s="60" t="e">
        <f ca="1"/>
        <v>#REF!</v>
      </c>
      <c r="C24" s="61" t="e">
        <f ca="1"/>
        <v>#REF!</v>
      </c>
      <c r="D24" s="61" t="e">
        <f ca="1"/>
        <v>#REF!</v>
      </c>
      <c r="F24" s="60"/>
      <c r="G24" s="61"/>
      <c r="H24" s="61"/>
      <c r="J24" s="60"/>
      <c r="K24" s="61"/>
      <c r="L24" s="61"/>
      <c r="N24" s="60"/>
      <c r="O24" s="61"/>
      <c r="P24" s="61"/>
      <c r="R24" s="60"/>
      <c r="S24" s="61"/>
      <c r="T24" s="61"/>
      <c r="U24" s="51"/>
    </row>
    <row r="25" spans="1:21" ht="12.5">
      <c r="A25" s="51"/>
      <c r="B25" s="60" t="e">
        <f ca="1"/>
        <v>#REF!</v>
      </c>
      <c r="C25" s="61" t="e">
        <f ca="1"/>
        <v>#REF!</v>
      </c>
      <c r="D25" s="61" t="e">
        <f ca="1"/>
        <v>#REF!</v>
      </c>
      <c r="F25" s="60"/>
      <c r="G25" s="61"/>
      <c r="H25" s="61"/>
      <c r="J25" s="60"/>
      <c r="K25" s="61"/>
      <c r="L25" s="61"/>
      <c r="N25" s="60"/>
      <c r="O25" s="61"/>
      <c r="P25" s="61"/>
      <c r="R25" s="60"/>
      <c r="S25" s="61"/>
      <c r="T25" s="61"/>
      <c r="U25" s="51"/>
    </row>
    <row r="26" spans="1:21" ht="12.5">
      <c r="A26" s="51"/>
      <c r="B26" s="60" t="e">
        <f ca="1"/>
        <v>#REF!</v>
      </c>
      <c r="C26" s="61" t="e">
        <f ca="1"/>
        <v>#REF!</v>
      </c>
      <c r="D26" s="61" t="e">
        <f ca="1"/>
        <v>#REF!</v>
      </c>
      <c r="F26" s="60"/>
      <c r="G26" s="61"/>
      <c r="H26" s="61"/>
      <c r="J26" s="60"/>
      <c r="K26" s="61"/>
      <c r="L26" s="61"/>
      <c r="N26" s="60"/>
      <c r="O26" s="61"/>
      <c r="P26" s="61"/>
      <c r="R26" s="60"/>
      <c r="S26" s="61"/>
      <c r="T26" s="61"/>
      <c r="U26" s="51"/>
    </row>
    <row r="27" spans="1:21" ht="12.5">
      <c r="A27" s="51"/>
      <c r="B27" s="60" t="e">
        <f ca="1"/>
        <v>#REF!</v>
      </c>
      <c r="C27" s="61" t="e">
        <f ca="1"/>
        <v>#REF!</v>
      </c>
      <c r="D27" s="61" t="e">
        <f ca="1"/>
        <v>#REF!</v>
      </c>
      <c r="F27" s="60"/>
      <c r="G27" s="61"/>
      <c r="H27" s="61"/>
      <c r="J27" s="60"/>
      <c r="K27" s="61"/>
      <c r="L27" s="61"/>
      <c r="N27" s="60"/>
      <c r="O27" s="61"/>
      <c r="P27" s="61"/>
      <c r="R27" s="60"/>
      <c r="S27" s="61"/>
      <c r="T27" s="61"/>
      <c r="U27" s="51"/>
    </row>
    <row r="28" spans="1:21" ht="12.5">
      <c r="A28" s="51"/>
      <c r="B28" s="60" t="e">
        <f ca="1"/>
        <v>#REF!</v>
      </c>
      <c r="C28" s="61" t="e">
        <f ca="1"/>
        <v>#REF!</v>
      </c>
      <c r="D28" s="61" t="e">
        <f ca="1"/>
        <v>#REF!</v>
      </c>
      <c r="F28" s="60"/>
      <c r="G28" s="61"/>
      <c r="H28" s="61"/>
      <c r="J28" s="60"/>
      <c r="K28" s="61"/>
      <c r="L28" s="61"/>
      <c r="N28" s="60"/>
      <c r="O28" s="61"/>
      <c r="P28" s="61"/>
      <c r="R28" s="60"/>
      <c r="S28" s="61"/>
      <c r="T28" s="61"/>
      <c r="U28" s="51"/>
    </row>
    <row r="29" spans="1:21" ht="12.5">
      <c r="A29" s="51"/>
      <c r="B29" s="60" t="e">
        <f ca="1"/>
        <v>#REF!</v>
      </c>
      <c r="C29" s="61" t="e">
        <f ca="1"/>
        <v>#REF!</v>
      </c>
      <c r="D29" s="61" t="e">
        <f ca="1"/>
        <v>#REF!</v>
      </c>
      <c r="F29" s="60"/>
      <c r="G29" s="61"/>
      <c r="H29" s="61"/>
      <c r="J29" s="60"/>
      <c r="K29" s="61"/>
      <c r="L29" s="61"/>
      <c r="N29" s="60"/>
      <c r="O29" s="61"/>
      <c r="P29" s="61"/>
      <c r="R29" s="60"/>
      <c r="S29" s="61"/>
      <c r="T29" s="61"/>
      <c r="U29" s="51"/>
    </row>
    <row r="30" spans="1:21" ht="12.5">
      <c r="A30" s="51"/>
      <c r="B30" s="60" t="e">
        <f ca="1"/>
        <v>#REF!</v>
      </c>
      <c r="C30" s="61" t="e">
        <f ca="1"/>
        <v>#REF!</v>
      </c>
      <c r="D30" s="61" t="e">
        <f ca="1"/>
        <v>#REF!</v>
      </c>
      <c r="F30" s="60"/>
      <c r="G30" s="61"/>
      <c r="H30" s="61"/>
      <c r="J30" s="60"/>
      <c r="K30" s="61"/>
      <c r="L30" s="61"/>
      <c r="N30" s="60"/>
      <c r="O30" s="61"/>
      <c r="P30" s="61"/>
      <c r="R30" s="60"/>
      <c r="S30" s="61"/>
      <c r="T30" s="61"/>
      <c r="U30" s="51"/>
    </row>
    <row r="31" spans="1:21" ht="12.5">
      <c r="A31" s="51"/>
      <c r="B31" s="60" t="e">
        <f ca="1"/>
        <v>#REF!</v>
      </c>
      <c r="C31" s="61" t="e">
        <f ca="1"/>
        <v>#REF!</v>
      </c>
      <c r="D31" s="61" t="e">
        <f ca="1"/>
        <v>#REF!</v>
      </c>
      <c r="F31" s="60"/>
      <c r="G31" s="61"/>
      <c r="H31" s="61"/>
      <c r="J31" s="60"/>
      <c r="K31" s="61"/>
      <c r="L31" s="61"/>
      <c r="N31" s="60"/>
      <c r="O31" s="61"/>
      <c r="P31" s="61"/>
      <c r="R31" s="60"/>
      <c r="S31" s="61"/>
      <c r="T31" s="61"/>
      <c r="U31" s="51"/>
    </row>
    <row r="32" spans="1:21" ht="12.5">
      <c r="A32" s="51"/>
      <c r="B32" s="60" t="e">
        <f ca="1"/>
        <v>#REF!</v>
      </c>
      <c r="C32" s="61" t="e">
        <f ca="1"/>
        <v>#REF!</v>
      </c>
      <c r="D32" s="61" t="e">
        <f ca="1"/>
        <v>#REF!</v>
      </c>
      <c r="F32" s="60"/>
      <c r="G32" s="61"/>
      <c r="H32" s="61"/>
      <c r="J32" s="60"/>
      <c r="K32" s="61"/>
      <c r="L32" s="61"/>
      <c r="N32" s="60"/>
      <c r="O32" s="61"/>
      <c r="P32" s="61"/>
      <c r="R32" s="60"/>
      <c r="S32" s="61"/>
      <c r="T32" s="61"/>
      <c r="U32" s="51"/>
    </row>
    <row r="33" spans="1:21" ht="12.5">
      <c r="A33" s="51"/>
      <c r="B33" s="60" t="e">
        <f ca="1"/>
        <v>#REF!</v>
      </c>
      <c r="C33" s="61" t="e">
        <f ca="1"/>
        <v>#REF!</v>
      </c>
      <c r="D33" s="61" t="e">
        <f ca="1"/>
        <v>#REF!</v>
      </c>
      <c r="F33" s="60"/>
      <c r="G33" s="61"/>
      <c r="H33" s="61"/>
      <c r="J33" s="60"/>
      <c r="K33" s="61"/>
      <c r="L33" s="61"/>
      <c r="N33" s="60"/>
      <c r="O33" s="61"/>
      <c r="P33" s="61"/>
      <c r="R33" s="60"/>
      <c r="S33" s="61"/>
      <c r="T33" s="61"/>
      <c r="U33" s="51"/>
    </row>
    <row r="34" spans="1:21" ht="12.5">
      <c r="A34" s="51"/>
      <c r="B34" s="60" t="e">
        <f ca="1"/>
        <v>#REF!</v>
      </c>
      <c r="C34" s="61" t="e">
        <f ca="1"/>
        <v>#REF!</v>
      </c>
      <c r="D34" s="61" t="e">
        <f ca="1"/>
        <v>#REF!</v>
      </c>
      <c r="F34" s="60"/>
      <c r="G34" s="61"/>
      <c r="H34" s="61"/>
      <c r="J34" s="60"/>
      <c r="K34" s="61"/>
      <c r="L34" s="61"/>
      <c r="N34" s="60"/>
      <c r="O34" s="61"/>
      <c r="P34" s="61"/>
      <c r="R34" s="60"/>
      <c r="S34" s="61"/>
      <c r="T34" s="61"/>
      <c r="U34" s="51"/>
    </row>
    <row r="35" spans="1:21" ht="12.5">
      <c r="A35" s="51"/>
      <c r="B35" s="60" t="e">
        <f ca="1"/>
        <v>#REF!</v>
      </c>
      <c r="C35" s="61" t="e">
        <f ca="1"/>
        <v>#REF!</v>
      </c>
      <c r="D35" s="61" t="e">
        <f ca="1"/>
        <v>#REF!</v>
      </c>
      <c r="F35" s="60"/>
      <c r="G35" s="61"/>
      <c r="H35" s="61"/>
      <c r="J35" s="60"/>
      <c r="K35" s="61"/>
      <c r="L35" s="61"/>
      <c r="N35" s="60"/>
      <c r="O35" s="61"/>
      <c r="P35" s="61"/>
      <c r="R35" s="60"/>
      <c r="S35" s="61"/>
      <c r="T35" s="61"/>
      <c r="U35" s="51"/>
    </row>
    <row r="36" spans="1:21" ht="12.5">
      <c r="A36" s="51"/>
      <c r="B36" s="60" t="e">
        <f ca="1"/>
        <v>#REF!</v>
      </c>
      <c r="C36" s="61" t="e">
        <f ca="1"/>
        <v>#REF!</v>
      </c>
      <c r="D36" s="61" t="e">
        <f ca="1"/>
        <v>#REF!</v>
      </c>
      <c r="F36" s="60"/>
      <c r="G36" s="61"/>
      <c r="H36" s="61"/>
      <c r="J36" s="60"/>
      <c r="K36" s="61"/>
      <c r="L36" s="61"/>
      <c r="N36" s="60"/>
      <c r="O36" s="61"/>
      <c r="P36" s="61"/>
      <c r="R36" s="60"/>
      <c r="S36" s="61"/>
      <c r="T36" s="61"/>
      <c r="U36" s="51"/>
    </row>
    <row r="37" spans="1:21" ht="12.5">
      <c r="A37" s="51"/>
      <c r="B37" s="60" t="e">
        <f ca="1"/>
        <v>#REF!</v>
      </c>
      <c r="C37" s="61" t="e">
        <f ca="1"/>
        <v>#REF!</v>
      </c>
      <c r="D37" s="61" t="e">
        <f ca="1"/>
        <v>#REF!</v>
      </c>
      <c r="F37" s="60"/>
      <c r="G37" s="61"/>
      <c r="H37" s="61"/>
      <c r="J37" s="60"/>
      <c r="K37" s="61"/>
      <c r="L37" s="61"/>
      <c r="N37" s="60"/>
      <c r="O37" s="61"/>
      <c r="P37" s="61"/>
      <c r="R37" s="60"/>
      <c r="S37" s="61"/>
      <c r="T37" s="61"/>
      <c r="U37" s="51"/>
    </row>
    <row r="38" spans="1:21" ht="12.5">
      <c r="A38" s="51"/>
      <c r="B38" s="60" t="e">
        <f ca="1"/>
        <v>#REF!</v>
      </c>
      <c r="C38" s="61" t="e">
        <f ca="1"/>
        <v>#REF!</v>
      </c>
      <c r="D38" s="61" t="e">
        <f ca="1"/>
        <v>#REF!</v>
      </c>
      <c r="F38" s="60"/>
      <c r="G38" s="61"/>
      <c r="H38" s="61"/>
      <c r="J38" s="60"/>
      <c r="K38" s="61"/>
      <c r="L38" s="61"/>
      <c r="N38" s="60"/>
      <c r="O38" s="61"/>
      <c r="P38" s="61"/>
      <c r="R38" s="60"/>
      <c r="S38" s="61"/>
      <c r="T38" s="61"/>
      <c r="U38" s="51"/>
    </row>
    <row r="39" spans="1:21" ht="12.5">
      <c r="A39" s="51"/>
      <c r="B39" s="60" t="e">
        <f ca="1"/>
        <v>#REF!</v>
      </c>
      <c r="C39" s="61" t="e">
        <f ca="1"/>
        <v>#REF!</v>
      </c>
      <c r="D39" s="61" t="e">
        <f ca="1"/>
        <v>#REF!</v>
      </c>
      <c r="F39" s="60"/>
      <c r="G39" s="61"/>
      <c r="H39" s="61"/>
      <c r="J39" s="60"/>
      <c r="K39" s="61"/>
      <c r="L39" s="61"/>
      <c r="N39" s="60"/>
      <c r="O39" s="61"/>
      <c r="P39" s="61"/>
      <c r="R39" s="60"/>
      <c r="S39" s="61"/>
      <c r="T39" s="61"/>
      <c r="U39" s="51"/>
    </row>
    <row r="40" spans="1:21" ht="12.5">
      <c r="A40" s="51"/>
      <c r="B40" s="60" t="e">
        <f ca="1"/>
        <v>#REF!</v>
      </c>
      <c r="C40" s="61" t="e">
        <f ca="1"/>
        <v>#REF!</v>
      </c>
      <c r="D40" s="61" t="e">
        <f ca="1"/>
        <v>#REF!</v>
      </c>
      <c r="F40" s="60"/>
      <c r="G40" s="61"/>
      <c r="H40" s="61"/>
      <c r="J40" s="60"/>
      <c r="K40" s="61"/>
      <c r="L40" s="61"/>
      <c r="N40" s="60"/>
      <c r="O40" s="61"/>
      <c r="P40" s="61"/>
      <c r="R40" s="60"/>
      <c r="S40" s="61"/>
      <c r="T40" s="61"/>
      <c r="U40" s="51"/>
    </row>
    <row r="41" spans="1:21" ht="12.5">
      <c r="A41" s="51"/>
      <c r="B41" s="60" t="e">
        <f ca="1"/>
        <v>#REF!</v>
      </c>
      <c r="C41" s="61" t="e">
        <f ca="1"/>
        <v>#REF!</v>
      </c>
      <c r="D41" s="61" t="e">
        <f ca="1"/>
        <v>#REF!</v>
      </c>
      <c r="F41" s="60"/>
      <c r="G41" s="61"/>
      <c r="H41" s="61"/>
      <c r="J41" s="60"/>
      <c r="K41" s="61"/>
      <c r="L41" s="61"/>
      <c r="N41" s="60"/>
      <c r="O41" s="61"/>
      <c r="P41" s="61"/>
      <c r="R41" s="60"/>
      <c r="S41" s="61"/>
      <c r="T41" s="61"/>
      <c r="U41" s="51"/>
    </row>
    <row r="42" spans="1:21" ht="12.5">
      <c r="A42" s="51"/>
      <c r="B42" s="60" t="e">
        <f ca="1"/>
        <v>#REF!</v>
      </c>
      <c r="C42" s="61" t="e">
        <f ca="1"/>
        <v>#REF!</v>
      </c>
      <c r="D42" s="61" t="e">
        <f ca="1"/>
        <v>#REF!</v>
      </c>
      <c r="F42" s="60"/>
      <c r="G42" s="61"/>
      <c r="H42" s="61"/>
      <c r="J42" s="60"/>
      <c r="K42" s="61"/>
      <c r="L42" s="61"/>
      <c r="N42" s="60"/>
      <c r="O42" s="61"/>
      <c r="P42" s="61"/>
      <c r="R42" s="60"/>
      <c r="S42" s="61"/>
      <c r="T42" s="61"/>
      <c r="U42" s="51"/>
    </row>
    <row r="43" spans="1:21" ht="12.5">
      <c r="A43" s="51"/>
      <c r="B43" s="60" t="e">
        <f ca="1"/>
        <v>#REF!</v>
      </c>
      <c r="C43" s="61" t="e">
        <f ca="1"/>
        <v>#REF!</v>
      </c>
      <c r="D43" s="61" t="e">
        <f ca="1"/>
        <v>#REF!</v>
      </c>
      <c r="F43" s="60"/>
      <c r="G43" s="61"/>
      <c r="H43" s="61"/>
      <c r="J43" s="60"/>
      <c r="K43" s="61"/>
      <c r="L43" s="61"/>
      <c r="N43" s="60"/>
      <c r="O43" s="61"/>
      <c r="P43" s="61"/>
      <c r="R43" s="60"/>
      <c r="S43" s="61"/>
      <c r="T43" s="61"/>
      <c r="U43" s="51"/>
    </row>
    <row r="44" spans="1:21" ht="12.5">
      <c r="A44" s="51"/>
      <c r="B44" s="60" t="e">
        <f ca="1"/>
        <v>#REF!</v>
      </c>
      <c r="C44" s="61" t="e">
        <f ca="1"/>
        <v>#REF!</v>
      </c>
      <c r="D44" s="61" t="e">
        <f ca="1"/>
        <v>#REF!</v>
      </c>
      <c r="F44" s="60"/>
      <c r="G44" s="61"/>
      <c r="H44" s="61"/>
      <c r="J44" s="60"/>
      <c r="K44" s="61"/>
      <c r="L44" s="61"/>
      <c r="N44" s="60"/>
      <c r="O44" s="61"/>
      <c r="P44" s="61"/>
      <c r="R44" s="60"/>
      <c r="S44" s="61"/>
      <c r="T44" s="61"/>
      <c r="U44" s="51"/>
    </row>
    <row r="45" spans="1:21" ht="12.5">
      <c r="A45" s="51"/>
      <c r="B45" s="60" t="e">
        <f ca="1"/>
        <v>#REF!</v>
      </c>
      <c r="C45" s="61" t="e">
        <f ca="1"/>
        <v>#REF!</v>
      </c>
      <c r="D45" s="61" t="e">
        <f ca="1"/>
        <v>#REF!</v>
      </c>
      <c r="F45" s="60"/>
      <c r="G45" s="61"/>
      <c r="H45" s="61"/>
      <c r="J45" s="60"/>
      <c r="K45" s="61"/>
      <c r="L45" s="61"/>
      <c r="N45" s="60"/>
      <c r="O45" s="61"/>
      <c r="P45" s="61"/>
      <c r="R45" s="60"/>
      <c r="S45" s="61"/>
      <c r="T45" s="61"/>
      <c r="U45" s="51"/>
    </row>
    <row r="46" spans="1:21" ht="12.5">
      <c r="A46" s="51"/>
      <c r="B46" s="60" t="e">
        <f ca="1"/>
        <v>#REF!</v>
      </c>
      <c r="C46" s="61" t="e">
        <f ca="1"/>
        <v>#REF!</v>
      </c>
      <c r="D46" s="61" t="e">
        <f ca="1"/>
        <v>#REF!</v>
      </c>
      <c r="F46" s="60"/>
      <c r="G46" s="61"/>
      <c r="H46" s="61"/>
      <c r="J46" s="60"/>
      <c r="K46" s="61"/>
      <c r="L46" s="61"/>
      <c r="N46" s="60"/>
      <c r="O46" s="61"/>
      <c r="P46" s="61"/>
      <c r="R46" s="60"/>
      <c r="S46" s="61"/>
      <c r="T46" s="61"/>
      <c r="U46" s="51"/>
    </row>
    <row r="47" spans="1:21" ht="12.5">
      <c r="A47" s="51"/>
      <c r="B47" s="60" t="e">
        <f ca="1"/>
        <v>#REF!</v>
      </c>
      <c r="C47" s="61" t="e">
        <f ca="1"/>
        <v>#REF!</v>
      </c>
      <c r="D47" s="61" t="e">
        <f ca="1"/>
        <v>#REF!</v>
      </c>
      <c r="F47" s="60"/>
      <c r="G47" s="61"/>
      <c r="H47" s="61"/>
      <c r="J47" s="60"/>
      <c r="K47" s="61"/>
      <c r="L47" s="61"/>
      <c r="N47" s="60"/>
      <c r="O47" s="61"/>
      <c r="P47" s="61"/>
      <c r="R47" s="60"/>
      <c r="S47" s="61"/>
      <c r="T47" s="61"/>
      <c r="U47" s="51"/>
    </row>
    <row r="48" spans="1:21" ht="12.5">
      <c r="A48" s="51"/>
      <c r="B48" s="60" t="e">
        <f ca="1"/>
        <v>#REF!</v>
      </c>
      <c r="C48" s="61" t="e">
        <f ca="1"/>
        <v>#REF!</v>
      </c>
      <c r="D48" s="61" t="e">
        <f ca="1"/>
        <v>#REF!</v>
      </c>
      <c r="F48" s="60"/>
      <c r="G48" s="61"/>
      <c r="H48" s="61"/>
      <c r="J48" s="60"/>
      <c r="K48" s="61"/>
      <c r="L48" s="61"/>
      <c r="N48" s="60"/>
      <c r="O48" s="61"/>
      <c r="P48" s="61"/>
      <c r="R48" s="60"/>
      <c r="S48" s="61"/>
      <c r="T48" s="61"/>
      <c r="U48" s="51"/>
    </row>
    <row r="49" spans="1:21" ht="12.5">
      <c r="A49" s="51"/>
      <c r="B49" s="60" t="e">
        <f ca="1"/>
        <v>#REF!</v>
      </c>
      <c r="C49" s="61" t="e">
        <f ca="1"/>
        <v>#REF!</v>
      </c>
      <c r="D49" s="61" t="e">
        <f ca="1"/>
        <v>#REF!</v>
      </c>
      <c r="F49" s="60"/>
      <c r="G49" s="61"/>
      <c r="H49" s="61"/>
      <c r="J49" s="60"/>
      <c r="K49" s="61"/>
      <c r="L49" s="61"/>
      <c r="N49" s="60"/>
      <c r="O49" s="61"/>
      <c r="P49" s="61"/>
      <c r="R49" s="60"/>
      <c r="S49" s="61"/>
      <c r="T49" s="61"/>
      <c r="U49" s="51"/>
    </row>
    <row r="50" spans="1:21" ht="12.5">
      <c r="A50" s="51"/>
      <c r="B50" s="60" t="e">
        <f ca="1"/>
        <v>#REF!</v>
      </c>
      <c r="C50" s="61" t="e">
        <f ca="1"/>
        <v>#REF!</v>
      </c>
      <c r="D50" s="61" t="e">
        <f ca="1"/>
        <v>#REF!</v>
      </c>
      <c r="F50" s="60"/>
      <c r="G50" s="61"/>
      <c r="H50" s="61"/>
      <c r="J50" s="60"/>
      <c r="K50" s="61"/>
      <c r="L50" s="61"/>
      <c r="N50" s="60"/>
      <c r="O50" s="61"/>
      <c r="P50" s="61"/>
      <c r="R50" s="60"/>
      <c r="S50" s="61"/>
      <c r="T50" s="61"/>
      <c r="U50" s="51"/>
    </row>
    <row r="51" spans="1:21" ht="12.5">
      <c r="A51" s="51"/>
      <c r="B51" s="60" t="e">
        <f ca="1"/>
        <v>#REF!</v>
      </c>
      <c r="C51" s="61" t="e">
        <f ca="1"/>
        <v>#REF!</v>
      </c>
      <c r="D51" s="61" t="e">
        <f ca="1"/>
        <v>#REF!</v>
      </c>
      <c r="F51" s="60"/>
      <c r="G51" s="61"/>
      <c r="H51" s="61"/>
      <c r="J51" s="60"/>
      <c r="K51" s="61"/>
      <c r="L51" s="61"/>
      <c r="N51" s="60"/>
      <c r="O51" s="61"/>
      <c r="P51" s="61"/>
      <c r="R51" s="60"/>
      <c r="S51" s="61"/>
      <c r="T51" s="61"/>
      <c r="U51" s="51"/>
    </row>
    <row r="52" spans="1:21" ht="12.5">
      <c r="A52" s="51"/>
      <c r="B52" s="60" t="e">
        <f ca="1"/>
        <v>#REF!</v>
      </c>
      <c r="C52" s="61" t="e">
        <f ca="1"/>
        <v>#REF!</v>
      </c>
      <c r="D52" s="61" t="e">
        <f ca="1"/>
        <v>#REF!</v>
      </c>
      <c r="F52" s="60"/>
      <c r="G52" s="61"/>
      <c r="H52" s="61"/>
      <c r="J52" s="60"/>
      <c r="K52" s="61"/>
      <c r="L52" s="61"/>
      <c r="N52" s="60"/>
      <c r="O52" s="61"/>
      <c r="P52" s="61"/>
      <c r="R52" s="60"/>
      <c r="S52" s="61"/>
      <c r="T52" s="61"/>
      <c r="U52" s="51"/>
    </row>
    <row r="53" spans="1:21" ht="12.5">
      <c r="A53" s="51"/>
      <c r="B53" s="60" t="e">
        <f ca="1"/>
        <v>#REF!</v>
      </c>
      <c r="C53" s="61" t="e">
        <f ca="1"/>
        <v>#REF!</v>
      </c>
      <c r="D53" s="61" t="e">
        <f ca="1"/>
        <v>#REF!</v>
      </c>
      <c r="F53" s="60"/>
      <c r="G53" s="61"/>
      <c r="H53" s="61"/>
      <c r="J53" s="60"/>
      <c r="K53" s="61"/>
      <c r="L53" s="61"/>
      <c r="N53" s="60"/>
      <c r="O53" s="61"/>
      <c r="P53" s="61"/>
      <c r="R53" s="60"/>
      <c r="S53" s="61"/>
      <c r="T53" s="61"/>
      <c r="U53" s="51"/>
    </row>
    <row r="54" spans="1:21" ht="12.5">
      <c r="A54" s="51"/>
      <c r="B54" s="60" t="e">
        <f ca="1"/>
        <v>#REF!</v>
      </c>
      <c r="C54" s="61" t="e">
        <f ca="1"/>
        <v>#REF!</v>
      </c>
      <c r="D54" s="61" t="e">
        <f ca="1"/>
        <v>#REF!</v>
      </c>
      <c r="F54" s="60"/>
      <c r="G54" s="61"/>
      <c r="H54" s="61"/>
      <c r="J54" s="60"/>
      <c r="K54" s="61"/>
      <c r="L54" s="61"/>
      <c r="N54" s="60"/>
      <c r="O54" s="61"/>
      <c r="P54" s="61"/>
      <c r="R54" s="60"/>
      <c r="S54" s="61"/>
      <c r="T54" s="61"/>
      <c r="U54" s="51"/>
    </row>
    <row r="55" spans="1:21" ht="12.5">
      <c r="A55" s="51"/>
      <c r="B55" s="60" t="e">
        <f ca="1"/>
        <v>#REF!</v>
      </c>
      <c r="C55" s="61" t="e">
        <f ca="1"/>
        <v>#REF!</v>
      </c>
      <c r="D55" s="61" t="e">
        <f ca="1"/>
        <v>#REF!</v>
      </c>
      <c r="F55" s="60"/>
      <c r="G55" s="61"/>
      <c r="H55" s="61"/>
      <c r="J55" s="60"/>
      <c r="K55" s="61"/>
      <c r="L55" s="61"/>
      <c r="N55" s="60"/>
      <c r="O55" s="61"/>
      <c r="P55" s="61"/>
      <c r="R55" s="60"/>
      <c r="S55" s="61"/>
      <c r="T55" s="61"/>
      <c r="U55" s="51"/>
    </row>
    <row r="56" spans="1:21" ht="12.5">
      <c r="A56" s="51"/>
      <c r="B56" s="60" t="e">
        <f ca="1"/>
        <v>#REF!</v>
      </c>
      <c r="C56" s="61" t="e">
        <f ca="1"/>
        <v>#REF!</v>
      </c>
      <c r="D56" s="61" t="e">
        <f ca="1"/>
        <v>#REF!</v>
      </c>
      <c r="F56" s="60"/>
      <c r="G56" s="61"/>
      <c r="H56" s="61"/>
      <c r="J56" s="60"/>
      <c r="K56" s="61"/>
      <c r="L56" s="61"/>
      <c r="N56" s="60"/>
      <c r="O56" s="61"/>
      <c r="P56" s="61"/>
      <c r="R56" s="60"/>
      <c r="S56" s="61"/>
      <c r="T56" s="61"/>
      <c r="U56" s="51"/>
    </row>
    <row r="57" spans="1:21" ht="12.5">
      <c r="A57" s="51"/>
      <c r="B57" s="60" t="e">
        <f ca="1"/>
        <v>#REF!</v>
      </c>
      <c r="C57" s="61" t="e">
        <f ca="1"/>
        <v>#REF!</v>
      </c>
      <c r="D57" s="61" t="e">
        <f ca="1"/>
        <v>#REF!</v>
      </c>
      <c r="F57" s="60"/>
      <c r="G57" s="61"/>
      <c r="H57" s="61"/>
      <c r="J57" s="60"/>
      <c r="K57" s="61"/>
      <c r="L57" s="61"/>
      <c r="N57" s="60"/>
      <c r="O57" s="61"/>
      <c r="P57" s="61"/>
      <c r="R57" s="60"/>
      <c r="S57" s="61"/>
      <c r="T57" s="61"/>
      <c r="U57" s="51"/>
    </row>
    <row r="58" spans="1:21" ht="12.5">
      <c r="A58" s="51"/>
      <c r="B58" s="60" t="e">
        <f ca="1"/>
        <v>#REF!</v>
      </c>
      <c r="C58" s="61" t="e">
        <f ca="1"/>
        <v>#REF!</v>
      </c>
      <c r="D58" s="61" t="e">
        <f ca="1"/>
        <v>#REF!</v>
      </c>
      <c r="F58" s="60"/>
      <c r="G58" s="61"/>
      <c r="H58" s="61"/>
      <c r="J58" s="60"/>
      <c r="K58" s="61"/>
      <c r="L58" s="61"/>
      <c r="N58" s="60"/>
      <c r="O58" s="61"/>
      <c r="P58" s="61"/>
      <c r="R58" s="60"/>
      <c r="S58" s="61"/>
      <c r="T58" s="61"/>
      <c r="U58" s="51"/>
    </row>
    <row r="59" spans="1:21" ht="12.5">
      <c r="A59" s="51"/>
      <c r="B59" s="60" t="e">
        <f ca="1"/>
        <v>#REF!</v>
      </c>
      <c r="C59" s="61" t="e">
        <f ca="1"/>
        <v>#REF!</v>
      </c>
      <c r="D59" s="61" t="e">
        <f ca="1"/>
        <v>#REF!</v>
      </c>
      <c r="F59" s="60"/>
      <c r="G59" s="61"/>
      <c r="H59" s="61"/>
      <c r="J59" s="60"/>
      <c r="K59" s="61"/>
      <c r="L59" s="61"/>
      <c r="N59" s="60"/>
      <c r="O59" s="61"/>
      <c r="P59" s="61"/>
      <c r="R59" s="60"/>
      <c r="S59" s="61"/>
      <c r="T59" s="61"/>
      <c r="U59" s="51"/>
    </row>
    <row r="60" spans="1:21" ht="12.5">
      <c r="A60" s="51"/>
      <c r="B60" s="60" t="e">
        <f ca="1"/>
        <v>#REF!</v>
      </c>
      <c r="C60" s="61" t="e">
        <f ca="1"/>
        <v>#REF!</v>
      </c>
      <c r="D60" s="61" t="e">
        <f ca="1"/>
        <v>#REF!</v>
      </c>
      <c r="F60" s="60"/>
      <c r="G60" s="61"/>
      <c r="H60" s="61"/>
      <c r="J60" s="60"/>
      <c r="K60" s="61"/>
      <c r="L60" s="61"/>
      <c r="N60" s="60"/>
      <c r="O60" s="61"/>
      <c r="P60" s="61"/>
      <c r="R60" s="60"/>
      <c r="S60" s="61"/>
      <c r="T60" s="61"/>
      <c r="U60" s="51"/>
    </row>
    <row r="61" spans="1:21" ht="12.5">
      <c r="A61" s="51"/>
      <c r="B61" s="60" t="e">
        <f ca="1"/>
        <v>#REF!</v>
      </c>
      <c r="C61" s="61" t="e">
        <f ca="1"/>
        <v>#REF!</v>
      </c>
      <c r="D61" s="61" t="e">
        <f ca="1"/>
        <v>#REF!</v>
      </c>
      <c r="F61" s="60"/>
      <c r="G61" s="61"/>
      <c r="H61" s="61"/>
      <c r="J61" s="60"/>
      <c r="K61" s="61"/>
      <c r="L61" s="61"/>
      <c r="N61" s="60"/>
      <c r="O61" s="61"/>
      <c r="P61" s="61"/>
      <c r="R61" s="60"/>
      <c r="S61" s="61"/>
      <c r="T61" s="61"/>
      <c r="U61" s="51"/>
    </row>
    <row r="62" spans="1:21" ht="12.5">
      <c r="A62" s="51"/>
      <c r="B62" s="60" t="e">
        <f ca="1"/>
        <v>#REF!</v>
      </c>
      <c r="C62" s="61" t="e">
        <f ca="1"/>
        <v>#REF!</v>
      </c>
      <c r="D62" s="61" t="e">
        <f ca="1"/>
        <v>#REF!</v>
      </c>
      <c r="F62" s="60"/>
      <c r="G62" s="61"/>
      <c r="H62" s="61"/>
      <c r="J62" s="60"/>
      <c r="K62" s="61"/>
      <c r="L62" s="61"/>
      <c r="N62" s="60"/>
      <c r="O62" s="61"/>
      <c r="P62" s="61"/>
      <c r="R62" s="60"/>
      <c r="S62" s="61"/>
      <c r="T62" s="61"/>
      <c r="U62" s="51"/>
    </row>
    <row r="63" spans="1:21" ht="12.5">
      <c r="A63" s="51"/>
      <c r="B63" s="60" t="e">
        <f ca="1"/>
        <v>#REF!</v>
      </c>
      <c r="C63" s="61" t="e">
        <f ca="1"/>
        <v>#REF!</v>
      </c>
      <c r="D63" s="61" t="e">
        <f ca="1"/>
        <v>#REF!</v>
      </c>
      <c r="F63" s="60"/>
      <c r="G63" s="61"/>
      <c r="H63" s="61"/>
      <c r="J63" s="60"/>
      <c r="K63" s="61"/>
      <c r="L63" s="61"/>
      <c r="N63" s="60"/>
      <c r="O63" s="61"/>
      <c r="P63" s="61"/>
      <c r="R63" s="60"/>
      <c r="S63" s="61"/>
      <c r="T63" s="61"/>
      <c r="U63" s="51"/>
    </row>
    <row r="64" spans="1:21" ht="12.5">
      <c r="A64" s="51"/>
      <c r="B64" s="60" t="e">
        <f ca="1"/>
        <v>#REF!</v>
      </c>
      <c r="C64" s="61" t="e">
        <f ca="1"/>
        <v>#REF!</v>
      </c>
      <c r="D64" s="61" t="e">
        <f ca="1"/>
        <v>#REF!</v>
      </c>
      <c r="F64" s="60"/>
      <c r="G64" s="61"/>
      <c r="H64" s="61"/>
      <c r="J64" s="60"/>
      <c r="K64" s="61"/>
      <c r="L64" s="61"/>
      <c r="N64" s="60"/>
      <c r="O64" s="61"/>
      <c r="P64" s="61"/>
      <c r="R64" s="60"/>
      <c r="S64" s="61"/>
      <c r="T64" s="61"/>
      <c r="U64" s="51"/>
    </row>
    <row r="65" spans="1:21" ht="12.5">
      <c r="A65" s="51"/>
      <c r="B65" s="60" t="e">
        <f ca="1"/>
        <v>#REF!</v>
      </c>
      <c r="C65" s="61" t="e">
        <f ca="1"/>
        <v>#REF!</v>
      </c>
      <c r="D65" s="61" t="e">
        <f ca="1"/>
        <v>#REF!</v>
      </c>
      <c r="F65" s="60"/>
      <c r="G65" s="61"/>
      <c r="H65" s="61"/>
      <c r="J65" s="60"/>
      <c r="K65" s="61"/>
      <c r="L65" s="61"/>
      <c r="N65" s="60"/>
      <c r="O65" s="61"/>
      <c r="P65" s="61"/>
      <c r="R65" s="60"/>
      <c r="S65" s="61"/>
      <c r="T65" s="61"/>
      <c r="U65" s="51"/>
    </row>
    <row r="66" spans="1:21" ht="12.5">
      <c r="A66" s="51"/>
      <c r="B66" s="60" t="e">
        <f ca="1"/>
        <v>#REF!</v>
      </c>
      <c r="C66" s="61" t="e">
        <f ca="1"/>
        <v>#REF!</v>
      </c>
      <c r="D66" s="61" t="e">
        <f ca="1"/>
        <v>#REF!</v>
      </c>
      <c r="F66" s="60"/>
      <c r="G66" s="61"/>
      <c r="H66" s="61"/>
      <c r="J66" s="60"/>
      <c r="K66" s="61"/>
      <c r="L66" s="61"/>
      <c r="N66" s="60"/>
      <c r="O66" s="61"/>
      <c r="P66" s="61"/>
      <c r="R66" s="60"/>
      <c r="S66" s="61"/>
      <c r="T66" s="61"/>
      <c r="U66" s="51"/>
    </row>
    <row r="67" spans="1:21" ht="12.5">
      <c r="A67" s="51"/>
      <c r="B67" s="60" t="e">
        <f ca="1"/>
        <v>#REF!</v>
      </c>
      <c r="C67" s="61" t="e">
        <f ca="1"/>
        <v>#REF!</v>
      </c>
      <c r="D67" s="61" t="e">
        <f ca="1"/>
        <v>#REF!</v>
      </c>
      <c r="F67" s="60"/>
      <c r="G67" s="61"/>
      <c r="H67" s="61"/>
      <c r="J67" s="60"/>
      <c r="K67" s="61"/>
      <c r="L67" s="61"/>
      <c r="N67" s="60"/>
      <c r="O67" s="61"/>
      <c r="P67" s="61"/>
      <c r="R67" s="60"/>
      <c r="S67" s="61"/>
      <c r="T67" s="61"/>
      <c r="U67" s="51"/>
    </row>
    <row r="68" spans="1:21" ht="12.5">
      <c r="A68" s="51"/>
      <c r="B68" s="60" t="e">
        <f ca="1"/>
        <v>#REF!</v>
      </c>
      <c r="C68" s="61" t="e">
        <f ca="1"/>
        <v>#REF!</v>
      </c>
      <c r="D68" s="61" t="e">
        <f ca="1"/>
        <v>#REF!</v>
      </c>
      <c r="F68" s="60"/>
      <c r="G68" s="61"/>
      <c r="H68" s="61"/>
      <c r="J68" s="60"/>
      <c r="K68" s="61"/>
      <c r="L68" s="61"/>
      <c r="N68" s="60"/>
      <c r="O68" s="61"/>
      <c r="P68" s="61"/>
      <c r="R68" s="60"/>
      <c r="S68" s="61"/>
      <c r="T68" s="61"/>
      <c r="U68" s="51"/>
    </row>
    <row r="69" spans="1:21" ht="12.5">
      <c r="A69" s="51"/>
      <c r="B69" s="60" t="e">
        <f ca="1"/>
        <v>#REF!</v>
      </c>
      <c r="C69" s="61" t="e">
        <f ca="1"/>
        <v>#REF!</v>
      </c>
      <c r="D69" s="61" t="e">
        <f ca="1"/>
        <v>#REF!</v>
      </c>
      <c r="F69" s="60"/>
      <c r="G69" s="61"/>
      <c r="H69" s="61"/>
      <c r="J69" s="60"/>
      <c r="K69" s="61"/>
      <c r="L69" s="61"/>
      <c r="N69" s="60"/>
      <c r="O69" s="61"/>
      <c r="P69" s="61"/>
      <c r="R69" s="60"/>
      <c r="S69" s="61"/>
      <c r="T69" s="61"/>
      <c r="U69" s="51"/>
    </row>
    <row r="70" spans="1:21" ht="12.5">
      <c r="A70" s="51"/>
      <c r="B70" s="60" t="e">
        <f ca="1"/>
        <v>#REF!</v>
      </c>
      <c r="C70" s="61" t="e">
        <f ca="1"/>
        <v>#REF!</v>
      </c>
      <c r="D70" s="61" t="e">
        <f ca="1"/>
        <v>#REF!</v>
      </c>
      <c r="F70" s="60"/>
      <c r="G70" s="61"/>
      <c r="H70" s="61"/>
      <c r="J70" s="60"/>
      <c r="K70" s="61"/>
      <c r="L70" s="61"/>
      <c r="N70" s="60"/>
      <c r="O70" s="61"/>
      <c r="P70" s="61"/>
      <c r="R70" s="60"/>
      <c r="S70" s="61"/>
      <c r="T70" s="61"/>
      <c r="U70" s="51"/>
    </row>
    <row r="71" spans="1:21" ht="12.5">
      <c r="A71" s="51"/>
      <c r="B71" s="60" t="e">
        <f ca="1"/>
        <v>#REF!</v>
      </c>
      <c r="C71" s="61" t="e">
        <f ca="1"/>
        <v>#REF!</v>
      </c>
      <c r="D71" s="61" t="e">
        <f ca="1"/>
        <v>#REF!</v>
      </c>
      <c r="F71" s="60"/>
      <c r="G71" s="61"/>
      <c r="H71" s="61"/>
      <c r="J71" s="60"/>
      <c r="K71" s="61"/>
      <c r="L71" s="61"/>
      <c r="N71" s="60"/>
      <c r="O71" s="61"/>
      <c r="P71" s="61"/>
      <c r="R71" s="60"/>
      <c r="S71" s="61"/>
      <c r="T71" s="61"/>
      <c r="U71" s="51"/>
    </row>
    <row r="72" spans="1:21" ht="12.5">
      <c r="A72" s="51"/>
      <c r="B72" s="60" t="e">
        <f ca="1"/>
        <v>#REF!</v>
      </c>
      <c r="C72" s="61" t="e">
        <f ca="1"/>
        <v>#REF!</v>
      </c>
      <c r="D72" s="61" t="e">
        <f ca="1"/>
        <v>#REF!</v>
      </c>
      <c r="F72" s="60"/>
      <c r="G72" s="61"/>
      <c r="H72" s="61"/>
      <c r="J72" s="60"/>
      <c r="K72" s="61"/>
      <c r="L72" s="61"/>
      <c r="N72" s="60"/>
      <c r="O72" s="61"/>
      <c r="P72" s="61"/>
      <c r="R72" s="60"/>
      <c r="S72" s="61"/>
      <c r="T72" s="61"/>
      <c r="U72" s="51"/>
    </row>
    <row r="73" spans="1:21" ht="12.5">
      <c r="A73" s="51"/>
      <c r="B73" s="60" t="e">
        <f ca="1"/>
        <v>#REF!</v>
      </c>
      <c r="C73" s="61" t="e">
        <f ca="1"/>
        <v>#REF!</v>
      </c>
      <c r="D73" s="61" t="e">
        <f ca="1"/>
        <v>#REF!</v>
      </c>
      <c r="F73" s="60"/>
      <c r="G73" s="61"/>
      <c r="H73" s="61"/>
      <c r="J73" s="60"/>
      <c r="K73" s="61"/>
      <c r="L73" s="61"/>
      <c r="N73" s="60"/>
      <c r="O73" s="61"/>
      <c r="P73" s="61"/>
      <c r="R73" s="60"/>
      <c r="S73" s="61"/>
      <c r="T73" s="61"/>
      <c r="U73" s="51"/>
    </row>
    <row r="74" spans="1:21" ht="12.5">
      <c r="A74" s="51"/>
      <c r="B74" s="60" t="e">
        <f ca="1"/>
        <v>#REF!</v>
      </c>
      <c r="C74" s="61" t="e">
        <f ca="1"/>
        <v>#REF!</v>
      </c>
      <c r="D74" s="61" t="e">
        <f ca="1"/>
        <v>#REF!</v>
      </c>
      <c r="F74" s="60"/>
      <c r="G74" s="61"/>
      <c r="H74" s="61"/>
      <c r="J74" s="60"/>
      <c r="K74" s="61"/>
      <c r="L74" s="61"/>
      <c r="N74" s="60"/>
      <c r="O74" s="61"/>
      <c r="P74" s="61"/>
      <c r="R74" s="60"/>
      <c r="S74" s="61"/>
      <c r="T74" s="61"/>
      <c r="U74" s="51"/>
    </row>
    <row r="75" spans="1:21" ht="12.5">
      <c r="A75" s="51"/>
      <c r="B75" s="60" t="e">
        <f ca="1"/>
        <v>#REF!</v>
      </c>
      <c r="C75" s="61" t="e">
        <f ca="1"/>
        <v>#REF!</v>
      </c>
      <c r="D75" s="61" t="e">
        <f ca="1"/>
        <v>#REF!</v>
      </c>
      <c r="F75" s="60"/>
      <c r="G75" s="61"/>
      <c r="H75" s="61"/>
      <c r="J75" s="60"/>
      <c r="K75" s="61"/>
      <c r="L75" s="61"/>
      <c r="N75" s="60"/>
      <c r="O75" s="61"/>
      <c r="P75" s="61"/>
      <c r="R75" s="60"/>
      <c r="S75" s="61"/>
      <c r="T75" s="61"/>
      <c r="U75" s="51"/>
    </row>
    <row r="76" spans="1:21" ht="12.5">
      <c r="A76" s="51"/>
      <c r="B76" s="60" t="e">
        <f ca="1"/>
        <v>#REF!</v>
      </c>
      <c r="C76" s="61" t="e">
        <f ca="1"/>
        <v>#REF!</v>
      </c>
      <c r="D76" s="61" t="e">
        <f ca="1"/>
        <v>#REF!</v>
      </c>
      <c r="F76" s="60"/>
      <c r="G76" s="61"/>
      <c r="H76" s="61"/>
      <c r="J76" s="60"/>
      <c r="K76" s="61"/>
      <c r="L76" s="61"/>
      <c r="N76" s="60"/>
      <c r="O76" s="61"/>
      <c r="P76" s="61"/>
      <c r="R76" s="60"/>
      <c r="S76" s="61"/>
      <c r="T76" s="61"/>
      <c r="U76" s="51"/>
    </row>
    <row r="77" spans="1:21" ht="12.5">
      <c r="A77" s="51"/>
      <c r="B77" s="60" t="e">
        <f ca="1"/>
        <v>#REF!</v>
      </c>
      <c r="C77" s="61" t="e">
        <f ca="1"/>
        <v>#REF!</v>
      </c>
      <c r="D77" s="61" t="e">
        <f ca="1"/>
        <v>#REF!</v>
      </c>
      <c r="F77" s="60"/>
      <c r="G77" s="61"/>
      <c r="H77" s="61"/>
      <c r="J77" s="60"/>
      <c r="K77" s="61"/>
      <c r="L77" s="61"/>
      <c r="N77" s="60"/>
      <c r="O77" s="61"/>
      <c r="P77" s="61"/>
      <c r="R77" s="60"/>
      <c r="S77" s="61"/>
      <c r="T77" s="61"/>
      <c r="U77" s="51"/>
    </row>
    <row r="78" spans="1:21" ht="12.5">
      <c r="A78" s="51"/>
      <c r="B78" s="60" t="e">
        <f ca="1"/>
        <v>#REF!</v>
      </c>
      <c r="C78" s="61" t="e">
        <f ca="1"/>
        <v>#REF!</v>
      </c>
      <c r="D78" s="61" t="e">
        <f ca="1"/>
        <v>#REF!</v>
      </c>
      <c r="F78" s="60"/>
      <c r="G78" s="61"/>
      <c r="H78" s="61"/>
      <c r="J78" s="60"/>
      <c r="K78" s="61"/>
      <c r="L78" s="61"/>
      <c r="N78" s="60"/>
      <c r="O78" s="61"/>
      <c r="P78" s="61"/>
      <c r="R78" s="60"/>
      <c r="S78" s="61"/>
      <c r="T78" s="61"/>
      <c r="U78" s="51"/>
    </row>
    <row r="79" spans="1:21" ht="12.5">
      <c r="A79" s="51"/>
      <c r="B79" s="60" t="e">
        <f ca="1"/>
        <v>#REF!</v>
      </c>
      <c r="C79" s="61" t="e">
        <f ca="1"/>
        <v>#REF!</v>
      </c>
      <c r="D79" s="61" t="e">
        <f ca="1"/>
        <v>#REF!</v>
      </c>
      <c r="F79" s="60"/>
      <c r="G79" s="61"/>
      <c r="H79" s="61"/>
      <c r="J79" s="60"/>
      <c r="K79" s="61"/>
      <c r="L79" s="61"/>
      <c r="N79" s="60"/>
      <c r="O79" s="61"/>
      <c r="P79" s="61"/>
      <c r="R79" s="60"/>
      <c r="S79" s="61"/>
      <c r="T79" s="61"/>
      <c r="U79" s="51"/>
    </row>
    <row r="80" spans="1:21" ht="12.5">
      <c r="A80" s="51"/>
      <c r="B80" s="60" t="e">
        <f ca="1"/>
        <v>#REF!</v>
      </c>
      <c r="C80" s="61" t="e">
        <f ca="1"/>
        <v>#REF!</v>
      </c>
      <c r="D80" s="61" t="e">
        <f ca="1"/>
        <v>#REF!</v>
      </c>
      <c r="F80" s="60"/>
      <c r="G80" s="61"/>
      <c r="H80" s="61"/>
      <c r="J80" s="60"/>
      <c r="K80" s="61"/>
      <c r="L80" s="61"/>
      <c r="N80" s="60"/>
      <c r="O80" s="61"/>
      <c r="P80" s="61"/>
      <c r="R80" s="60"/>
      <c r="S80" s="61"/>
      <c r="T80" s="61"/>
      <c r="U80" s="51"/>
    </row>
    <row r="81" spans="1:21" ht="12.5">
      <c r="A81" s="51"/>
      <c r="B81" s="60" t="e">
        <f ca="1"/>
        <v>#REF!</v>
      </c>
      <c r="C81" s="61" t="e">
        <f ca="1"/>
        <v>#REF!</v>
      </c>
      <c r="D81" s="61" t="e">
        <f ca="1"/>
        <v>#REF!</v>
      </c>
      <c r="F81" s="60"/>
      <c r="G81" s="61"/>
      <c r="H81" s="61"/>
      <c r="J81" s="60"/>
      <c r="K81" s="61"/>
      <c r="L81" s="61"/>
      <c r="N81" s="60"/>
      <c r="O81" s="61"/>
      <c r="P81" s="61"/>
      <c r="R81" s="60"/>
      <c r="S81" s="61"/>
      <c r="T81" s="61"/>
      <c r="U81" s="51"/>
    </row>
    <row r="82" spans="1:21" ht="12.5">
      <c r="A82" s="51"/>
      <c r="B82" s="60" t="e">
        <f ca="1"/>
        <v>#REF!</v>
      </c>
      <c r="C82" s="61" t="e">
        <f ca="1"/>
        <v>#REF!</v>
      </c>
      <c r="D82" s="61" t="e">
        <f ca="1"/>
        <v>#REF!</v>
      </c>
      <c r="F82" s="60"/>
      <c r="G82" s="61"/>
      <c r="H82" s="61"/>
      <c r="J82" s="60"/>
      <c r="K82" s="61"/>
      <c r="L82" s="61"/>
      <c r="N82" s="60"/>
      <c r="O82" s="61"/>
      <c r="P82" s="61"/>
      <c r="R82" s="60"/>
      <c r="S82" s="61"/>
      <c r="T82" s="61"/>
      <c r="U82" s="51"/>
    </row>
    <row r="83" spans="1:21" ht="12.5">
      <c r="A83" s="51"/>
      <c r="B83" s="60" t="e">
        <f ca="1"/>
        <v>#REF!</v>
      </c>
      <c r="C83" s="61" t="e">
        <f ca="1"/>
        <v>#REF!</v>
      </c>
      <c r="D83" s="61" t="e">
        <f ca="1"/>
        <v>#REF!</v>
      </c>
      <c r="F83" s="60"/>
      <c r="G83" s="61"/>
      <c r="H83" s="61"/>
      <c r="J83" s="60"/>
      <c r="K83" s="61"/>
      <c r="L83" s="61"/>
      <c r="N83" s="60"/>
      <c r="O83" s="61"/>
      <c r="P83" s="61"/>
      <c r="R83" s="60"/>
      <c r="S83" s="61"/>
      <c r="T83" s="61"/>
      <c r="U83" s="51"/>
    </row>
    <row r="84" spans="1:21" ht="12.5">
      <c r="A84" s="51"/>
      <c r="B84" s="60" t="e">
        <f ca="1"/>
        <v>#REF!</v>
      </c>
      <c r="C84" s="61" t="e">
        <f ca="1"/>
        <v>#REF!</v>
      </c>
      <c r="D84" s="61" t="e">
        <f ca="1"/>
        <v>#REF!</v>
      </c>
      <c r="F84" s="60"/>
      <c r="G84" s="61"/>
      <c r="H84" s="61"/>
      <c r="J84" s="60"/>
      <c r="K84" s="61"/>
      <c r="L84" s="61"/>
      <c r="N84" s="60"/>
      <c r="O84" s="61"/>
      <c r="P84" s="61"/>
      <c r="R84" s="60"/>
      <c r="S84" s="61"/>
      <c r="T84" s="61"/>
      <c r="U84" s="51"/>
    </row>
    <row r="85" spans="1:21" ht="12.5">
      <c r="A85" s="51"/>
      <c r="B85" s="60" t="e">
        <f ca="1"/>
        <v>#REF!</v>
      </c>
      <c r="C85" s="61" t="e">
        <f ca="1"/>
        <v>#REF!</v>
      </c>
      <c r="D85" s="61" t="e">
        <f ca="1"/>
        <v>#REF!</v>
      </c>
      <c r="F85" s="60"/>
      <c r="G85" s="61"/>
      <c r="H85" s="61"/>
      <c r="J85" s="60"/>
      <c r="K85" s="61"/>
      <c r="L85" s="61"/>
      <c r="N85" s="60"/>
      <c r="O85" s="61"/>
      <c r="P85" s="61"/>
      <c r="R85" s="60"/>
      <c r="S85" s="61"/>
      <c r="T85" s="61"/>
      <c r="U85" s="51"/>
    </row>
    <row r="86" spans="1:21" ht="12.5">
      <c r="A86" s="51"/>
      <c r="B86" s="60" t="e">
        <f ca="1"/>
        <v>#REF!</v>
      </c>
      <c r="C86" s="61" t="e">
        <f ca="1"/>
        <v>#REF!</v>
      </c>
      <c r="D86" s="61" t="e">
        <f ca="1"/>
        <v>#REF!</v>
      </c>
      <c r="F86" s="60"/>
      <c r="G86" s="61"/>
      <c r="H86" s="61"/>
      <c r="J86" s="60"/>
      <c r="K86" s="61"/>
      <c r="L86" s="61"/>
      <c r="N86" s="60"/>
      <c r="O86" s="61"/>
      <c r="P86" s="61"/>
      <c r="R86" s="60"/>
      <c r="S86" s="61"/>
      <c r="T86" s="61"/>
      <c r="U86" s="51"/>
    </row>
    <row r="87" spans="1:21" ht="12.5">
      <c r="A87" s="51"/>
      <c r="B87" s="60" t="e">
        <f ca="1"/>
        <v>#REF!</v>
      </c>
      <c r="C87" s="61" t="e">
        <f ca="1"/>
        <v>#REF!</v>
      </c>
      <c r="D87" s="61" t="e">
        <f ca="1"/>
        <v>#REF!</v>
      </c>
      <c r="F87" s="60"/>
      <c r="G87" s="61"/>
      <c r="H87" s="61"/>
      <c r="J87" s="60"/>
      <c r="K87" s="61"/>
      <c r="L87" s="61"/>
      <c r="N87" s="60"/>
      <c r="O87" s="61"/>
      <c r="P87" s="61"/>
      <c r="R87" s="60"/>
      <c r="S87" s="61"/>
      <c r="T87" s="61"/>
      <c r="U87" s="51"/>
    </row>
    <row r="88" spans="1:21" ht="12.5">
      <c r="A88" s="51"/>
      <c r="B88" s="60" t="e">
        <f ca="1"/>
        <v>#REF!</v>
      </c>
      <c r="C88" s="61" t="e">
        <f ca="1"/>
        <v>#REF!</v>
      </c>
      <c r="D88" s="61" t="e">
        <f ca="1"/>
        <v>#REF!</v>
      </c>
      <c r="F88" s="60"/>
      <c r="G88" s="61"/>
      <c r="H88" s="61"/>
      <c r="J88" s="60"/>
      <c r="K88" s="61"/>
      <c r="L88" s="61"/>
      <c r="N88" s="60"/>
      <c r="O88" s="61"/>
      <c r="P88" s="61"/>
      <c r="R88" s="60"/>
      <c r="S88" s="61"/>
      <c r="T88" s="61"/>
      <c r="U88" s="51"/>
    </row>
    <row r="89" spans="1:21" ht="12.5">
      <c r="A89" s="51"/>
      <c r="B89" s="60" t="e">
        <f ca="1"/>
        <v>#REF!</v>
      </c>
      <c r="C89" s="61" t="e">
        <f ca="1"/>
        <v>#REF!</v>
      </c>
      <c r="D89" s="61" t="e">
        <f ca="1"/>
        <v>#REF!</v>
      </c>
      <c r="F89" s="60"/>
      <c r="G89" s="61"/>
      <c r="H89" s="61"/>
      <c r="J89" s="60"/>
      <c r="K89" s="61"/>
      <c r="L89" s="61"/>
      <c r="N89" s="60"/>
      <c r="O89" s="61"/>
      <c r="P89" s="61"/>
      <c r="R89" s="60"/>
      <c r="S89" s="61"/>
      <c r="T89" s="61"/>
      <c r="U89" s="51"/>
    </row>
    <row r="90" spans="1:21" ht="12.5">
      <c r="A90" s="51"/>
      <c r="B90" s="60" t="e">
        <f ca="1"/>
        <v>#REF!</v>
      </c>
      <c r="C90" s="61" t="e">
        <f ca="1"/>
        <v>#REF!</v>
      </c>
      <c r="D90" s="61" t="e">
        <f ca="1"/>
        <v>#REF!</v>
      </c>
      <c r="F90" s="60"/>
      <c r="G90" s="61"/>
      <c r="H90" s="61"/>
      <c r="J90" s="60"/>
      <c r="K90" s="61"/>
      <c r="L90" s="61"/>
      <c r="N90" s="60"/>
      <c r="O90" s="61"/>
      <c r="P90" s="61"/>
      <c r="R90" s="60"/>
      <c r="S90" s="61"/>
      <c r="T90" s="61"/>
      <c r="U90" s="51"/>
    </row>
    <row r="91" spans="1:21" ht="12.5">
      <c r="A91" s="51"/>
      <c r="B91" s="60" t="e">
        <f ca="1"/>
        <v>#REF!</v>
      </c>
      <c r="C91" s="61" t="e">
        <f ca="1"/>
        <v>#REF!</v>
      </c>
      <c r="D91" s="61" t="e">
        <f ca="1"/>
        <v>#REF!</v>
      </c>
      <c r="F91" s="60"/>
      <c r="G91" s="61"/>
      <c r="H91" s="61"/>
      <c r="J91" s="60"/>
      <c r="K91" s="61"/>
      <c r="L91" s="61"/>
      <c r="N91" s="60"/>
      <c r="O91" s="61"/>
      <c r="P91" s="61"/>
      <c r="R91" s="60"/>
      <c r="S91" s="61"/>
      <c r="T91" s="61"/>
      <c r="U91" s="51"/>
    </row>
    <row r="92" spans="1:21" ht="12.5">
      <c r="A92" s="51"/>
      <c r="B92" s="60" t="e">
        <f ca="1"/>
        <v>#REF!</v>
      </c>
      <c r="C92" s="61" t="e">
        <f ca="1"/>
        <v>#REF!</v>
      </c>
      <c r="D92" s="61" t="e">
        <f ca="1"/>
        <v>#REF!</v>
      </c>
      <c r="F92" s="60"/>
      <c r="G92" s="61"/>
      <c r="H92" s="61"/>
      <c r="J92" s="60"/>
      <c r="K92" s="61"/>
      <c r="L92" s="61"/>
      <c r="N92" s="60"/>
      <c r="O92" s="61"/>
      <c r="P92" s="61"/>
      <c r="R92" s="60"/>
      <c r="S92" s="61"/>
      <c r="T92" s="61"/>
      <c r="U92" s="51"/>
    </row>
    <row r="93" spans="1:21" ht="12.5">
      <c r="A93" s="51"/>
      <c r="B93" s="60" t="e">
        <f ca="1"/>
        <v>#REF!</v>
      </c>
      <c r="C93" s="61" t="e">
        <f ca="1"/>
        <v>#REF!</v>
      </c>
      <c r="D93" s="61" t="e">
        <f ca="1"/>
        <v>#REF!</v>
      </c>
      <c r="F93" s="60"/>
      <c r="G93" s="61"/>
      <c r="H93" s="61"/>
      <c r="J93" s="60"/>
      <c r="K93" s="61"/>
      <c r="L93" s="61"/>
      <c r="N93" s="60"/>
      <c r="O93" s="61"/>
      <c r="P93" s="61"/>
      <c r="R93" s="60"/>
      <c r="S93" s="61"/>
      <c r="T93" s="61"/>
      <c r="U93" s="51"/>
    </row>
    <row r="94" spans="1:21" ht="12.5">
      <c r="A94" s="51"/>
      <c r="B94" s="60" t="e">
        <f ca="1"/>
        <v>#REF!</v>
      </c>
      <c r="C94" s="61" t="e">
        <f ca="1"/>
        <v>#REF!</v>
      </c>
      <c r="D94" s="61" t="e">
        <f ca="1"/>
        <v>#REF!</v>
      </c>
      <c r="F94" s="60"/>
      <c r="G94" s="61"/>
      <c r="H94" s="61"/>
      <c r="J94" s="60"/>
      <c r="K94" s="61"/>
      <c r="L94" s="61"/>
      <c r="N94" s="60"/>
      <c r="O94" s="61"/>
      <c r="P94" s="61"/>
      <c r="R94" s="60"/>
      <c r="S94" s="61"/>
      <c r="T94" s="61"/>
      <c r="U94" s="51"/>
    </row>
    <row r="95" spans="1:21" ht="12.5">
      <c r="A95" s="51"/>
      <c r="B95" s="60" t="e">
        <f ca="1"/>
        <v>#REF!</v>
      </c>
      <c r="C95" s="61" t="e">
        <f ca="1"/>
        <v>#REF!</v>
      </c>
      <c r="D95" s="61" t="e">
        <f ca="1"/>
        <v>#REF!</v>
      </c>
      <c r="F95" s="60"/>
      <c r="G95" s="61"/>
      <c r="H95" s="61"/>
      <c r="J95" s="60"/>
      <c r="K95" s="61"/>
      <c r="L95" s="61"/>
      <c r="N95" s="60"/>
      <c r="O95" s="61"/>
      <c r="P95" s="61"/>
      <c r="R95" s="60"/>
      <c r="S95" s="61"/>
      <c r="T95" s="61"/>
      <c r="U95" s="51"/>
    </row>
    <row r="96" spans="1:21" ht="12.5">
      <c r="A96" s="51"/>
      <c r="B96" s="60" t="e">
        <f ca="1"/>
        <v>#REF!</v>
      </c>
      <c r="C96" s="61" t="e">
        <f ca="1"/>
        <v>#REF!</v>
      </c>
      <c r="D96" s="61" t="e">
        <f ca="1"/>
        <v>#REF!</v>
      </c>
      <c r="F96" s="60"/>
      <c r="G96" s="61"/>
      <c r="H96" s="61"/>
      <c r="J96" s="60"/>
      <c r="K96" s="61"/>
      <c r="L96" s="61"/>
      <c r="N96" s="60"/>
      <c r="O96" s="61"/>
      <c r="P96" s="61"/>
      <c r="R96" s="60"/>
      <c r="S96" s="61"/>
      <c r="T96" s="61"/>
      <c r="U96" s="51"/>
    </row>
    <row r="97" spans="1:21" ht="12.5">
      <c r="A97" s="51"/>
      <c r="B97" s="60" t="e">
        <f ca="1"/>
        <v>#REF!</v>
      </c>
      <c r="C97" s="61" t="e">
        <f ca="1"/>
        <v>#REF!</v>
      </c>
      <c r="D97" s="61" t="e">
        <f ca="1"/>
        <v>#REF!</v>
      </c>
      <c r="F97" s="60"/>
      <c r="G97" s="61"/>
      <c r="H97" s="61"/>
      <c r="J97" s="60"/>
      <c r="K97" s="61"/>
      <c r="L97" s="61"/>
      <c r="N97" s="60"/>
      <c r="O97" s="61"/>
      <c r="P97" s="61"/>
      <c r="R97" s="60"/>
      <c r="S97" s="61"/>
      <c r="T97" s="61"/>
      <c r="U97" s="51"/>
    </row>
    <row r="98" spans="1:21" ht="12.5">
      <c r="A98" s="51"/>
      <c r="B98" s="60" t="e">
        <f ca="1"/>
        <v>#REF!</v>
      </c>
      <c r="C98" s="61" t="e">
        <f ca="1"/>
        <v>#REF!</v>
      </c>
      <c r="D98" s="61" t="e">
        <f ca="1"/>
        <v>#REF!</v>
      </c>
      <c r="F98" s="60"/>
      <c r="G98" s="61"/>
      <c r="H98" s="61"/>
      <c r="J98" s="60"/>
      <c r="K98" s="61"/>
      <c r="L98" s="61"/>
      <c r="N98" s="60"/>
      <c r="O98" s="61"/>
      <c r="P98" s="61"/>
      <c r="R98" s="60"/>
      <c r="S98" s="61"/>
      <c r="T98" s="61"/>
      <c r="U98" s="51"/>
    </row>
    <row r="99" spans="1:21" ht="12.5">
      <c r="A99" s="51"/>
      <c r="B99" s="60" t="e">
        <f ca="1"/>
        <v>#REF!</v>
      </c>
      <c r="C99" s="61" t="e">
        <f ca="1"/>
        <v>#REF!</v>
      </c>
      <c r="D99" s="61" t="e">
        <f ca="1"/>
        <v>#REF!</v>
      </c>
      <c r="F99" s="60"/>
      <c r="G99" s="61"/>
      <c r="H99" s="61"/>
      <c r="J99" s="60"/>
      <c r="K99" s="61"/>
      <c r="L99" s="61"/>
      <c r="N99" s="60"/>
      <c r="O99" s="61"/>
      <c r="P99" s="61"/>
      <c r="R99" s="60"/>
      <c r="S99" s="61"/>
      <c r="T99" s="61"/>
      <c r="U99" s="51"/>
    </row>
    <row r="100" spans="1:21" ht="12.5">
      <c r="A100" s="51"/>
      <c r="B100" s="60" t="e">
        <f ca="1"/>
        <v>#REF!</v>
      </c>
      <c r="C100" s="61" t="e">
        <f ca="1"/>
        <v>#REF!</v>
      </c>
      <c r="D100" s="61" t="e">
        <f ca="1"/>
        <v>#REF!</v>
      </c>
      <c r="F100" s="60"/>
      <c r="G100" s="61"/>
      <c r="H100" s="61"/>
      <c r="J100" s="60"/>
      <c r="K100" s="61"/>
      <c r="L100" s="61"/>
      <c r="N100" s="60"/>
      <c r="O100" s="61"/>
      <c r="P100" s="61"/>
      <c r="R100" s="60"/>
      <c r="S100" s="61"/>
      <c r="T100" s="61"/>
      <c r="U100" s="51"/>
    </row>
    <row r="101" spans="1:21" ht="12.5">
      <c r="A101" s="51"/>
      <c r="B101" s="60" t="e">
        <f ca="1"/>
        <v>#REF!</v>
      </c>
      <c r="C101" s="61" t="e">
        <f ca="1"/>
        <v>#REF!</v>
      </c>
      <c r="D101" s="61" t="e">
        <f ca="1"/>
        <v>#REF!</v>
      </c>
      <c r="F101" s="60"/>
      <c r="G101" s="61"/>
      <c r="H101" s="61"/>
      <c r="J101" s="60"/>
      <c r="K101" s="61"/>
      <c r="L101" s="61"/>
      <c r="N101" s="60"/>
      <c r="O101" s="61"/>
      <c r="P101" s="61"/>
      <c r="R101" s="60"/>
      <c r="S101" s="61"/>
      <c r="T101" s="61"/>
      <c r="U101" s="51"/>
    </row>
    <row r="102" spans="1:21" ht="12.5">
      <c r="A102" s="51"/>
      <c r="B102" s="60" t="e">
        <f ca="1"/>
        <v>#REF!</v>
      </c>
      <c r="C102" s="61" t="e">
        <f ca="1"/>
        <v>#REF!</v>
      </c>
      <c r="D102" s="61" t="e">
        <f ca="1"/>
        <v>#REF!</v>
      </c>
      <c r="F102" s="60"/>
      <c r="G102" s="61"/>
      <c r="H102" s="61"/>
      <c r="J102" s="60"/>
      <c r="K102" s="61"/>
      <c r="L102" s="61"/>
      <c r="N102" s="60"/>
      <c r="O102" s="61"/>
      <c r="P102" s="61"/>
      <c r="R102" s="60"/>
      <c r="S102" s="61"/>
      <c r="T102" s="61"/>
      <c r="U102" s="51"/>
    </row>
    <row r="103" spans="1:21" ht="12.5">
      <c r="A103" s="51"/>
      <c r="B103" s="60" t="e">
        <f ca="1"/>
        <v>#REF!</v>
      </c>
      <c r="C103" s="61" t="e">
        <f ca="1"/>
        <v>#REF!</v>
      </c>
      <c r="D103" s="61" t="e">
        <f ca="1"/>
        <v>#REF!</v>
      </c>
      <c r="F103" s="60"/>
      <c r="G103" s="61"/>
      <c r="H103" s="61"/>
      <c r="J103" s="60"/>
      <c r="K103" s="61"/>
      <c r="L103" s="61"/>
      <c r="N103" s="60"/>
      <c r="O103" s="61"/>
      <c r="P103" s="61"/>
      <c r="R103" s="60"/>
      <c r="S103" s="61"/>
      <c r="T103" s="61"/>
      <c r="U103" s="51"/>
    </row>
    <row r="104" spans="1:21" ht="12.5">
      <c r="A104" s="51"/>
      <c r="B104" s="60" t="e">
        <f ca="1"/>
        <v>#REF!</v>
      </c>
      <c r="C104" s="61" t="e">
        <f ca="1"/>
        <v>#REF!</v>
      </c>
      <c r="D104" s="61" t="e">
        <f ca="1"/>
        <v>#REF!</v>
      </c>
      <c r="F104" s="60"/>
      <c r="G104" s="61"/>
      <c r="H104" s="61"/>
      <c r="J104" s="60"/>
      <c r="K104" s="61"/>
      <c r="L104" s="61"/>
      <c r="N104" s="60"/>
      <c r="O104" s="61"/>
      <c r="P104" s="61"/>
      <c r="R104" s="60"/>
      <c r="S104" s="61"/>
      <c r="T104" s="61"/>
      <c r="U104" s="51"/>
    </row>
    <row r="105" spans="1:21" ht="12.5">
      <c r="A105" s="51"/>
      <c r="B105" s="60" t="e">
        <f ca="1"/>
        <v>#REF!</v>
      </c>
      <c r="C105" s="61" t="e">
        <f ca="1"/>
        <v>#REF!</v>
      </c>
      <c r="D105" s="61" t="e">
        <f ca="1"/>
        <v>#REF!</v>
      </c>
      <c r="F105" s="60"/>
      <c r="G105" s="61"/>
      <c r="H105" s="61"/>
      <c r="J105" s="60"/>
      <c r="K105" s="61"/>
      <c r="L105" s="61"/>
      <c r="N105" s="60"/>
      <c r="O105" s="61"/>
      <c r="P105" s="61"/>
      <c r="R105" s="60"/>
      <c r="S105" s="61"/>
      <c r="T105" s="61"/>
      <c r="U105" s="51"/>
    </row>
    <row r="106" spans="1:21" ht="12.5">
      <c r="A106" s="51"/>
      <c r="B106" s="60" t="e">
        <f ca="1"/>
        <v>#REF!</v>
      </c>
      <c r="C106" s="61" t="e">
        <f ca="1"/>
        <v>#REF!</v>
      </c>
      <c r="D106" s="61" t="e">
        <f ca="1"/>
        <v>#REF!</v>
      </c>
      <c r="F106" s="60"/>
      <c r="G106" s="61"/>
      <c r="H106" s="61"/>
      <c r="J106" s="60"/>
      <c r="K106" s="61"/>
      <c r="L106" s="61"/>
      <c r="N106" s="60"/>
      <c r="O106" s="61"/>
      <c r="P106" s="61"/>
      <c r="R106" s="60"/>
      <c r="S106" s="61"/>
      <c r="T106" s="61"/>
      <c r="U106" s="51"/>
    </row>
    <row r="107" spans="1:21" ht="12.5">
      <c r="A107" s="51"/>
      <c r="B107" s="60" t="e">
        <f ca="1"/>
        <v>#REF!</v>
      </c>
      <c r="C107" s="61" t="e">
        <f ca="1"/>
        <v>#REF!</v>
      </c>
      <c r="D107" s="61" t="e">
        <f ca="1"/>
        <v>#REF!</v>
      </c>
      <c r="F107" s="60"/>
      <c r="G107" s="61"/>
      <c r="H107" s="61"/>
      <c r="J107" s="60"/>
      <c r="K107" s="61"/>
      <c r="L107" s="61"/>
      <c r="N107" s="60"/>
      <c r="O107" s="61"/>
      <c r="P107" s="61"/>
      <c r="R107" s="60"/>
      <c r="S107" s="61"/>
      <c r="T107" s="61"/>
      <c r="U107" s="51"/>
    </row>
    <row r="108" spans="1:21" ht="12.5">
      <c r="A108" s="51"/>
      <c r="B108" s="60" t="e">
        <f ca="1"/>
        <v>#REF!</v>
      </c>
      <c r="C108" s="61" t="e">
        <f ca="1"/>
        <v>#REF!</v>
      </c>
      <c r="D108" s="61" t="e">
        <f ca="1"/>
        <v>#REF!</v>
      </c>
      <c r="F108" s="60"/>
      <c r="G108" s="61"/>
      <c r="H108" s="61"/>
      <c r="J108" s="60"/>
      <c r="K108" s="61"/>
      <c r="L108" s="61"/>
      <c r="N108" s="60"/>
      <c r="O108" s="61"/>
      <c r="P108" s="61"/>
      <c r="R108" s="60"/>
      <c r="S108" s="61"/>
      <c r="T108" s="61"/>
      <c r="U108" s="51"/>
    </row>
    <row r="109" spans="1:21" ht="12.5">
      <c r="A109" s="51"/>
      <c r="B109" s="60" t="e">
        <f ca="1"/>
        <v>#REF!</v>
      </c>
      <c r="C109" s="61" t="e">
        <f ca="1"/>
        <v>#REF!</v>
      </c>
      <c r="D109" s="61" t="e">
        <f ca="1"/>
        <v>#REF!</v>
      </c>
      <c r="F109" s="60"/>
      <c r="G109" s="61"/>
      <c r="H109" s="61"/>
      <c r="J109" s="60"/>
      <c r="K109" s="61"/>
      <c r="L109" s="61"/>
      <c r="N109" s="60"/>
      <c r="O109" s="61"/>
      <c r="P109" s="61"/>
      <c r="R109" s="60"/>
      <c r="S109" s="61"/>
      <c r="T109" s="61"/>
      <c r="U109" s="51"/>
    </row>
    <row r="110" spans="1:21" ht="12.5">
      <c r="A110" s="51"/>
      <c r="B110" s="60" t="e">
        <f ca="1"/>
        <v>#REF!</v>
      </c>
      <c r="C110" s="61" t="e">
        <f ca="1"/>
        <v>#REF!</v>
      </c>
      <c r="D110" s="61" t="e">
        <f ca="1"/>
        <v>#REF!</v>
      </c>
      <c r="F110" s="60"/>
      <c r="G110" s="61"/>
      <c r="H110" s="61"/>
      <c r="J110" s="60"/>
      <c r="K110" s="61"/>
      <c r="L110" s="61"/>
      <c r="N110" s="60"/>
      <c r="O110" s="61"/>
      <c r="P110" s="61"/>
      <c r="R110" s="60"/>
      <c r="S110" s="61"/>
      <c r="T110" s="61"/>
      <c r="U110" s="51"/>
    </row>
    <row r="111" spans="1:21" ht="12.5">
      <c r="A111" s="51"/>
      <c r="B111" s="60" t="e">
        <f ca="1"/>
        <v>#REF!</v>
      </c>
      <c r="C111" s="61" t="e">
        <f ca="1"/>
        <v>#REF!</v>
      </c>
      <c r="D111" s="61" t="e">
        <f ca="1"/>
        <v>#REF!</v>
      </c>
      <c r="F111" s="60"/>
      <c r="G111" s="61"/>
      <c r="H111" s="61"/>
      <c r="J111" s="60"/>
      <c r="K111" s="61"/>
      <c r="L111" s="61"/>
      <c r="N111" s="60"/>
      <c r="O111" s="61"/>
      <c r="P111" s="61"/>
      <c r="R111" s="60"/>
      <c r="S111" s="61"/>
      <c r="T111" s="61"/>
      <c r="U111" s="51"/>
    </row>
    <row r="112" spans="1:21" ht="12.5">
      <c r="A112" s="51"/>
      <c r="B112" s="60" t="e">
        <f ca="1"/>
        <v>#REF!</v>
      </c>
      <c r="C112" s="61" t="e">
        <f ca="1"/>
        <v>#REF!</v>
      </c>
      <c r="D112" s="61" t="e">
        <f ca="1"/>
        <v>#REF!</v>
      </c>
      <c r="F112" s="60"/>
      <c r="G112" s="61"/>
      <c r="H112" s="61"/>
      <c r="J112" s="60"/>
      <c r="K112" s="61"/>
      <c r="L112" s="61"/>
      <c r="N112" s="60"/>
      <c r="O112" s="61"/>
      <c r="P112" s="61"/>
      <c r="R112" s="60"/>
      <c r="S112" s="61"/>
      <c r="T112" s="61"/>
      <c r="U112" s="51"/>
    </row>
    <row r="113" spans="1:21" ht="12.5">
      <c r="A113" s="51"/>
      <c r="B113" s="60" t="e">
        <f ca="1"/>
        <v>#REF!</v>
      </c>
      <c r="C113" s="61" t="e">
        <f ca="1"/>
        <v>#REF!</v>
      </c>
      <c r="D113" s="61" t="e">
        <f ca="1"/>
        <v>#REF!</v>
      </c>
      <c r="F113" s="60"/>
      <c r="G113" s="61"/>
      <c r="H113" s="61"/>
      <c r="J113" s="60"/>
      <c r="K113" s="61"/>
      <c r="L113" s="61"/>
      <c r="N113" s="60"/>
      <c r="O113" s="61"/>
      <c r="P113" s="61"/>
      <c r="R113" s="60"/>
      <c r="S113" s="61"/>
      <c r="T113" s="61"/>
      <c r="U113" s="51"/>
    </row>
    <row r="114" spans="1:21" ht="12.5">
      <c r="A114" s="51"/>
      <c r="B114" s="60" t="e">
        <f ca="1"/>
        <v>#REF!</v>
      </c>
      <c r="C114" s="61" t="e">
        <f ca="1"/>
        <v>#REF!</v>
      </c>
      <c r="D114" s="61" t="e">
        <f ca="1"/>
        <v>#REF!</v>
      </c>
      <c r="F114" s="60"/>
      <c r="G114" s="61"/>
      <c r="H114" s="61"/>
      <c r="J114" s="60"/>
      <c r="K114" s="61"/>
      <c r="L114" s="61"/>
      <c r="N114" s="60"/>
      <c r="O114" s="61"/>
      <c r="P114" s="61"/>
      <c r="R114" s="60"/>
      <c r="S114" s="61"/>
      <c r="T114" s="61"/>
      <c r="U114" s="51"/>
    </row>
    <row r="115" spans="1:21" ht="12.5">
      <c r="A115" s="51"/>
      <c r="B115" s="60" t="e">
        <f ca="1"/>
        <v>#REF!</v>
      </c>
      <c r="C115" s="61" t="e">
        <f ca="1"/>
        <v>#REF!</v>
      </c>
      <c r="D115" s="61" t="e">
        <f ca="1"/>
        <v>#REF!</v>
      </c>
      <c r="F115" s="60"/>
      <c r="G115" s="61"/>
      <c r="H115" s="61"/>
      <c r="J115" s="60"/>
      <c r="K115" s="61"/>
      <c r="L115" s="61"/>
      <c r="N115" s="60"/>
      <c r="O115" s="61"/>
      <c r="P115" s="61"/>
      <c r="R115" s="60"/>
      <c r="S115" s="61"/>
      <c r="T115" s="61"/>
      <c r="U115" s="51"/>
    </row>
    <row r="116" spans="1:21" ht="12.5">
      <c r="A116" s="51"/>
      <c r="B116" s="60" t="e">
        <f ca="1"/>
        <v>#REF!</v>
      </c>
      <c r="C116" s="61" t="e">
        <f ca="1"/>
        <v>#REF!</v>
      </c>
      <c r="D116" s="61" t="e">
        <f ca="1"/>
        <v>#REF!</v>
      </c>
      <c r="F116" s="60"/>
      <c r="G116" s="61"/>
      <c r="H116" s="61"/>
      <c r="J116" s="60"/>
      <c r="K116" s="61"/>
      <c r="L116" s="61"/>
      <c r="N116" s="60"/>
      <c r="O116" s="61"/>
      <c r="P116" s="61"/>
      <c r="R116" s="60"/>
      <c r="S116" s="61"/>
      <c r="T116" s="61"/>
      <c r="U116" s="51"/>
    </row>
    <row r="117" spans="1:21" ht="12.5">
      <c r="A117" s="51"/>
      <c r="B117" s="60" t="e">
        <f ca="1"/>
        <v>#REF!</v>
      </c>
      <c r="C117" s="61" t="e">
        <f ca="1"/>
        <v>#REF!</v>
      </c>
      <c r="D117" s="61" t="e">
        <f ca="1"/>
        <v>#REF!</v>
      </c>
      <c r="F117" s="60"/>
      <c r="G117" s="61"/>
      <c r="H117" s="61"/>
      <c r="J117" s="60"/>
      <c r="K117" s="61"/>
      <c r="L117" s="61"/>
      <c r="N117" s="60"/>
      <c r="O117" s="61"/>
      <c r="P117" s="61"/>
      <c r="R117" s="60"/>
      <c r="S117" s="61"/>
      <c r="T117" s="61"/>
      <c r="U117" s="51"/>
    </row>
    <row r="118" spans="1:21" ht="12.5">
      <c r="A118" s="51"/>
      <c r="B118" s="60" t="e">
        <f ca="1"/>
        <v>#REF!</v>
      </c>
      <c r="C118" s="61" t="e">
        <f ca="1"/>
        <v>#REF!</v>
      </c>
      <c r="D118" s="61" t="e">
        <f ca="1"/>
        <v>#REF!</v>
      </c>
      <c r="F118" s="60"/>
      <c r="G118" s="61"/>
      <c r="H118" s="61"/>
      <c r="J118" s="60"/>
      <c r="K118" s="61"/>
      <c r="L118" s="61"/>
      <c r="N118" s="60"/>
      <c r="O118" s="61"/>
      <c r="P118" s="61"/>
      <c r="R118" s="60"/>
      <c r="S118" s="61"/>
      <c r="T118" s="61"/>
      <c r="U118" s="51"/>
    </row>
    <row r="119" spans="1:21" ht="12.5">
      <c r="A119" s="51"/>
      <c r="B119" s="60" t="e">
        <f ca="1"/>
        <v>#REF!</v>
      </c>
      <c r="C119" s="61" t="e">
        <f ca="1"/>
        <v>#REF!</v>
      </c>
      <c r="D119" s="61" t="e">
        <f ca="1"/>
        <v>#REF!</v>
      </c>
      <c r="F119" s="60"/>
      <c r="G119" s="61"/>
      <c r="H119" s="61"/>
      <c r="J119" s="60"/>
      <c r="K119" s="61"/>
      <c r="L119" s="61"/>
      <c r="N119" s="60"/>
      <c r="O119" s="61"/>
      <c r="P119" s="61"/>
      <c r="R119" s="60"/>
      <c r="S119" s="61"/>
      <c r="T119" s="61"/>
      <c r="U119" s="51"/>
    </row>
    <row r="120" spans="1:21" ht="12.5">
      <c r="A120" s="51"/>
      <c r="B120" s="60" t="e">
        <f ca="1"/>
        <v>#REF!</v>
      </c>
      <c r="C120" s="61" t="e">
        <f ca="1"/>
        <v>#REF!</v>
      </c>
      <c r="D120" s="61" t="e">
        <f ca="1"/>
        <v>#REF!</v>
      </c>
      <c r="F120" s="60"/>
      <c r="G120" s="61"/>
      <c r="H120" s="61"/>
      <c r="J120" s="60"/>
      <c r="K120" s="61"/>
      <c r="L120" s="61"/>
      <c r="N120" s="60"/>
      <c r="O120" s="61"/>
      <c r="P120" s="61"/>
      <c r="R120" s="60"/>
      <c r="S120" s="61"/>
      <c r="T120" s="61"/>
      <c r="U120" s="51"/>
    </row>
    <row r="121" spans="1:21" ht="12.5">
      <c r="A121" s="51"/>
      <c r="B121" s="60" t="e">
        <f ca="1"/>
        <v>#REF!</v>
      </c>
      <c r="C121" s="61" t="e">
        <f ca="1"/>
        <v>#REF!</v>
      </c>
      <c r="D121" s="61" t="e">
        <f ca="1"/>
        <v>#REF!</v>
      </c>
      <c r="F121" s="60"/>
      <c r="G121" s="61"/>
      <c r="H121" s="61"/>
      <c r="J121" s="60"/>
      <c r="K121" s="61"/>
      <c r="L121" s="61"/>
      <c r="N121" s="60"/>
      <c r="O121" s="61"/>
      <c r="P121" s="61"/>
      <c r="R121" s="60"/>
      <c r="S121" s="61"/>
      <c r="T121" s="61"/>
      <c r="U121" s="51"/>
    </row>
    <row r="122" spans="1:21" ht="12.5">
      <c r="A122" s="51"/>
      <c r="B122" s="60" t="e">
        <f ca="1"/>
        <v>#REF!</v>
      </c>
      <c r="C122" s="61" t="e">
        <f ca="1"/>
        <v>#REF!</v>
      </c>
      <c r="D122" s="61" t="e">
        <f ca="1"/>
        <v>#REF!</v>
      </c>
      <c r="F122" s="60"/>
      <c r="G122" s="61"/>
      <c r="H122" s="61"/>
      <c r="J122" s="60"/>
      <c r="K122" s="61"/>
      <c r="L122" s="61"/>
      <c r="N122" s="60"/>
      <c r="O122" s="61"/>
      <c r="P122" s="61"/>
      <c r="R122" s="60"/>
      <c r="S122" s="61"/>
      <c r="T122" s="61"/>
      <c r="U122" s="51"/>
    </row>
    <row r="123" spans="1:21" ht="12.5">
      <c r="A123" s="51"/>
      <c r="B123" s="60" t="e">
        <f ca="1"/>
        <v>#REF!</v>
      </c>
      <c r="C123" s="61" t="e">
        <f ca="1"/>
        <v>#REF!</v>
      </c>
      <c r="D123" s="61" t="e">
        <f ca="1"/>
        <v>#REF!</v>
      </c>
      <c r="F123" s="60"/>
      <c r="G123" s="61"/>
      <c r="H123" s="61"/>
      <c r="J123" s="60"/>
      <c r="K123" s="61"/>
      <c r="L123" s="61"/>
      <c r="N123" s="60"/>
      <c r="O123" s="61"/>
      <c r="P123" s="61"/>
      <c r="R123" s="60"/>
      <c r="S123" s="61"/>
      <c r="T123" s="61"/>
      <c r="U123" s="51"/>
    </row>
    <row r="124" spans="1:21" ht="12.5">
      <c r="A124" s="51"/>
      <c r="B124" s="60" t="e">
        <f ca="1"/>
        <v>#REF!</v>
      </c>
      <c r="C124" s="61" t="e">
        <f ca="1"/>
        <v>#REF!</v>
      </c>
      <c r="D124" s="61" t="e">
        <f ca="1"/>
        <v>#REF!</v>
      </c>
      <c r="F124" s="60"/>
      <c r="G124" s="61"/>
      <c r="H124" s="61"/>
      <c r="J124" s="60"/>
      <c r="K124" s="61"/>
      <c r="L124" s="61"/>
      <c r="N124" s="60"/>
      <c r="O124" s="61"/>
      <c r="P124" s="61"/>
      <c r="R124" s="60"/>
      <c r="S124" s="61"/>
      <c r="T124" s="61"/>
      <c r="U124" s="51"/>
    </row>
    <row r="125" spans="1:21" ht="12.5">
      <c r="A125" s="51"/>
      <c r="B125" s="60" t="e">
        <f ca="1"/>
        <v>#REF!</v>
      </c>
      <c r="C125" s="61" t="e">
        <f ca="1"/>
        <v>#REF!</v>
      </c>
      <c r="D125" s="61" t="e">
        <f ca="1"/>
        <v>#REF!</v>
      </c>
      <c r="F125" s="60"/>
      <c r="G125" s="61"/>
      <c r="H125" s="61"/>
      <c r="J125" s="60"/>
      <c r="K125" s="61"/>
      <c r="L125" s="61"/>
      <c r="N125" s="60"/>
      <c r="O125" s="61"/>
      <c r="P125" s="61"/>
      <c r="R125" s="60"/>
      <c r="S125" s="61"/>
      <c r="T125" s="61"/>
      <c r="U125" s="51"/>
    </row>
    <row r="126" spans="1:21" ht="12.5">
      <c r="A126" s="51"/>
      <c r="B126" s="60" t="e">
        <f ca="1"/>
        <v>#REF!</v>
      </c>
      <c r="C126" s="61" t="e">
        <f ca="1"/>
        <v>#REF!</v>
      </c>
      <c r="D126" s="61" t="e">
        <f ca="1"/>
        <v>#REF!</v>
      </c>
      <c r="F126" s="60"/>
      <c r="G126" s="61"/>
      <c r="H126" s="61"/>
      <c r="J126" s="60"/>
      <c r="K126" s="61"/>
      <c r="L126" s="61"/>
      <c r="N126" s="60"/>
      <c r="O126" s="61"/>
      <c r="P126" s="61"/>
      <c r="R126" s="60"/>
      <c r="S126" s="61"/>
      <c r="T126" s="61"/>
      <c r="U126" s="51"/>
    </row>
    <row r="127" spans="1:21" ht="12.5">
      <c r="A127" s="51"/>
      <c r="B127" s="60" t="e">
        <f ca="1"/>
        <v>#REF!</v>
      </c>
      <c r="C127" s="61" t="e">
        <f ca="1"/>
        <v>#REF!</v>
      </c>
      <c r="D127" s="61" t="e">
        <f ca="1"/>
        <v>#REF!</v>
      </c>
      <c r="F127" s="60"/>
      <c r="G127" s="61"/>
      <c r="H127" s="61"/>
      <c r="J127" s="60"/>
      <c r="K127" s="61"/>
      <c r="L127" s="61"/>
      <c r="N127" s="60"/>
      <c r="O127" s="61"/>
      <c r="P127" s="61"/>
      <c r="R127" s="60"/>
      <c r="S127" s="61"/>
      <c r="T127" s="61"/>
      <c r="U127" s="51"/>
    </row>
    <row r="128" spans="1:21" ht="12.5">
      <c r="A128" s="51"/>
      <c r="B128" s="60" t="e">
        <f ca="1"/>
        <v>#REF!</v>
      </c>
      <c r="C128" s="61" t="e">
        <f ca="1"/>
        <v>#REF!</v>
      </c>
      <c r="D128" s="61" t="e">
        <f ca="1"/>
        <v>#REF!</v>
      </c>
      <c r="F128" s="60"/>
      <c r="G128" s="61"/>
      <c r="H128" s="61"/>
      <c r="J128" s="60"/>
      <c r="K128" s="61"/>
      <c r="L128" s="61"/>
      <c r="N128" s="60"/>
      <c r="O128" s="61"/>
      <c r="P128" s="61"/>
      <c r="R128" s="60"/>
      <c r="S128" s="61"/>
      <c r="T128" s="61"/>
      <c r="U128" s="51"/>
    </row>
    <row r="129" spans="1:21" ht="12.5">
      <c r="A129" s="51"/>
      <c r="B129" s="60" t="e">
        <f ca="1"/>
        <v>#REF!</v>
      </c>
      <c r="C129" s="61" t="e">
        <f ca="1"/>
        <v>#REF!</v>
      </c>
      <c r="D129" s="61" t="e">
        <f ca="1"/>
        <v>#REF!</v>
      </c>
      <c r="F129" s="60"/>
      <c r="G129" s="61"/>
      <c r="H129" s="61"/>
      <c r="J129" s="60"/>
      <c r="K129" s="61"/>
      <c r="L129" s="61"/>
      <c r="N129" s="60"/>
      <c r="O129" s="61"/>
      <c r="P129" s="61"/>
      <c r="R129" s="60"/>
      <c r="S129" s="61"/>
      <c r="T129" s="61"/>
      <c r="U129" s="51"/>
    </row>
    <row r="130" spans="1:21" ht="12.5">
      <c r="A130" s="51"/>
      <c r="B130" s="60" t="e">
        <f ca="1"/>
        <v>#REF!</v>
      </c>
      <c r="C130" s="61" t="e">
        <f ca="1"/>
        <v>#REF!</v>
      </c>
      <c r="D130" s="61" t="e">
        <f ca="1"/>
        <v>#REF!</v>
      </c>
      <c r="F130" s="60"/>
      <c r="G130" s="61"/>
      <c r="H130" s="61"/>
      <c r="J130" s="60"/>
      <c r="K130" s="61"/>
      <c r="L130" s="61"/>
      <c r="N130" s="60"/>
      <c r="O130" s="61"/>
      <c r="P130" s="61"/>
      <c r="R130" s="60"/>
      <c r="S130" s="61"/>
      <c r="T130" s="61"/>
      <c r="U130" s="51"/>
    </row>
    <row r="131" spans="1:21" ht="12.5">
      <c r="A131" s="51"/>
      <c r="B131" s="60" t="e">
        <f ca="1"/>
        <v>#REF!</v>
      </c>
      <c r="C131" s="61" t="e">
        <f ca="1"/>
        <v>#REF!</v>
      </c>
      <c r="D131" s="61" t="e">
        <f ca="1"/>
        <v>#REF!</v>
      </c>
      <c r="F131" s="60"/>
      <c r="G131" s="61"/>
      <c r="H131" s="61"/>
      <c r="J131" s="60"/>
      <c r="K131" s="61"/>
      <c r="L131" s="61"/>
      <c r="N131" s="60"/>
      <c r="O131" s="61"/>
      <c r="P131" s="61"/>
      <c r="R131" s="60"/>
      <c r="S131" s="61"/>
      <c r="T131" s="61"/>
      <c r="U131" s="51"/>
    </row>
    <row r="132" spans="1:21" ht="12.5">
      <c r="A132" s="51"/>
      <c r="B132" s="60" t="e">
        <f ca="1"/>
        <v>#REF!</v>
      </c>
      <c r="C132" s="61" t="e">
        <f ca="1"/>
        <v>#REF!</v>
      </c>
      <c r="D132" s="61" t="e">
        <f ca="1"/>
        <v>#REF!</v>
      </c>
      <c r="F132" s="60"/>
      <c r="G132" s="61"/>
      <c r="H132" s="61"/>
      <c r="J132" s="60"/>
      <c r="K132" s="61"/>
      <c r="L132" s="61"/>
      <c r="N132" s="60"/>
      <c r="O132" s="61"/>
      <c r="P132" s="61"/>
      <c r="R132" s="60"/>
      <c r="S132" s="61"/>
      <c r="T132" s="61"/>
      <c r="U132" s="51"/>
    </row>
    <row r="133" spans="1:21" ht="12.5">
      <c r="A133" s="51"/>
      <c r="B133" s="60" t="e">
        <f ca="1"/>
        <v>#REF!</v>
      </c>
      <c r="C133" s="61" t="e">
        <f ca="1"/>
        <v>#REF!</v>
      </c>
      <c r="D133" s="61" t="e">
        <f ca="1"/>
        <v>#REF!</v>
      </c>
      <c r="F133" s="60"/>
      <c r="G133" s="61"/>
      <c r="H133" s="61"/>
      <c r="J133" s="60"/>
      <c r="K133" s="61"/>
      <c r="L133" s="61"/>
      <c r="N133" s="60"/>
      <c r="O133" s="61"/>
      <c r="P133" s="61"/>
      <c r="R133" s="60"/>
      <c r="S133" s="61"/>
      <c r="T133" s="61"/>
      <c r="U133" s="51"/>
    </row>
    <row r="134" spans="1:21" ht="12.5">
      <c r="A134" s="51"/>
      <c r="B134" s="60" t="e">
        <f ca="1"/>
        <v>#REF!</v>
      </c>
      <c r="C134" s="61" t="e">
        <f ca="1"/>
        <v>#REF!</v>
      </c>
      <c r="D134" s="61" t="e">
        <f ca="1"/>
        <v>#REF!</v>
      </c>
      <c r="F134" s="60"/>
      <c r="G134" s="61"/>
      <c r="H134" s="61"/>
      <c r="J134" s="60"/>
      <c r="K134" s="61"/>
      <c r="L134" s="61"/>
      <c r="N134" s="60"/>
      <c r="O134" s="61"/>
      <c r="P134" s="61"/>
      <c r="R134" s="60"/>
      <c r="S134" s="61"/>
      <c r="T134" s="61"/>
      <c r="U134" s="51"/>
    </row>
    <row r="135" spans="1:21" ht="12.5">
      <c r="A135" s="51"/>
      <c r="B135" s="60" t="e">
        <f ca="1"/>
        <v>#REF!</v>
      </c>
      <c r="C135" s="61" t="e">
        <f ca="1"/>
        <v>#REF!</v>
      </c>
      <c r="D135" s="61" t="e">
        <f ca="1"/>
        <v>#REF!</v>
      </c>
      <c r="F135" s="60"/>
      <c r="G135" s="61"/>
      <c r="H135" s="61"/>
      <c r="J135" s="60"/>
      <c r="K135" s="61"/>
      <c r="L135" s="61"/>
      <c r="N135" s="60"/>
      <c r="O135" s="61"/>
      <c r="P135" s="61"/>
      <c r="R135" s="60"/>
      <c r="S135" s="61"/>
      <c r="T135" s="61"/>
      <c r="U135" s="51"/>
    </row>
    <row r="136" spans="1:21" ht="12.5">
      <c r="A136" s="51"/>
      <c r="B136" s="60" t="e">
        <f ca="1"/>
        <v>#REF!</v>
      </c>
      <c r="C136" s="61" t="e">
        <f ca="1"/>
        <v>#REF!</v>
      </c>
      <c r="D136" s="61" t="e">
        <f ca="1"/>
        <v>#REF!</v>
      </c>
      <c r="F136" s="60"/>
      <c r="G136" s="61"/>
      <c r="H136" s="61"/>
      <c r="J136" s="60"/>
      <c r="K136" s="61"/>
      <c r="L136" s="61"/>
      <c r="N136" s="60"/>
      <c r="O136" s="61"/>
      <c r="P136" s="61"/>
      <c r="R136" s="60"/>
      <c r="S136" s="61"/>
      <c r="T136" s="61"/>
      <c r="U136" s="51"/>
    </row>
    <row r="137" spans="1:21" ht="12.5">
      <c r="A137" s="51"/>
      <c r="B137" s="60" t="e">
        <f ca="1"/>
        <v>#REF!</v>
      </c>
      <c r="C137" s="61" t="e">
        <f ca="1"/>
        <v>#REF!</v>
      </c>
      <c r="D137" s="61" t="e">
        <f ca="1"/>
        <v>#REF!</v>
      </c>
      <c r="F137" s="60"/>
      <c r="G137" s="61"/>
      <c r="H137" s="61"/>
      <c r="J137" s="60"/>
      <c r="K137" s="61"/>
      <c r="L137" s="61"/>
      <c r="N137" s="60"/>
      <c r="O137" s="61"/>
      <c r="P137" s="61"/>
      <c r="R137" s="60"/>
      <c r="S137" s="61"/>
      <c r="T137" s="61"/>
      <c r="U137" s="51"/>
    </row>
    <row r="138" spans="1:21" ht="12.5">
      <c r="A138" s="51"/>
      <c r="B138" s="60" t="e">
        <f ca="1"/>
        <v>#REF!</v>
      </c>
      <c r="C138" s="61" t="e">
        <f ca="1"/>
        <v>#REF!</v>
      </c>
      <c r="D138" s="61" t="e">
        <f ca="1"/>
        <v>#REF!</v>
      </c>
      <c r="F138" s="60"/>
      <c r="G138" s="61"/>
      <c r="H138" s="61"/>
      <c r="J138" s="60"/>
      <c r="K138" s="61"/>
      <c r="L138" s="61"/>
      <c r="N138" s="60"/>
      <c r="O138" s="61"/>
      <c r="P138" s="61"/>
      <c r="R138" s="60"/>
      <c r="S138" s="61"/>
      <c r="T138" s="61"/>
      <c r="U138" s="51"/>
    </row>
    <row r="139" spans="1:21" ht="12.5">
      <c r="A139" s="51"/>
      <c r="B139" s="60" t="e">
        <f ca="1"/>
        <v>#REF!</v>
      </c>
      <c r="C139" s="61" t="e">
        <f ca="1"/>
        <v>#REF!</v>
      </c>
      <c r="D139" s="61" t="e">
        <f ca="1"/>
        <v>#REF!</v>
      </c>
      <c r="F139" s="60"/>
      <c r="G139" s="61"/>
      <c r="H139" s="61"/>
      <c r="J139" s="60"/>
      <c r="K139" s="61"/>
      <c r="L139" s="61"/>
      <c r="N139" s="60"/>
      <c r="O139" s="61"/>
      <c r="P139" s="61"/>
      <c r="R139" s="60"/>
      <c r="S139" s="61"/>
      <c r="T139" s="61"/>
      <c r="U139" s="51"/>
    </row>
    <row r="140" spans="1:21" ht="12.5">
      <c r="A140" s="51"/>
      <c r="B140" s="60" t="e">
        <f ca="1"/>
        <v>#REF!</v>
      </c>
      <c r="C140" s="61" t="e">
        <f ca="1"/>
        <v>#REF!</v>
      </c>
      <c r="D140" s="61" t="e">
        <f ca="1"/>
        <v>#REF!</v>
      </c>
      <c r="F140" s="60"/>
      <c r="G140" s="61"/>
      <c r="H140" s="61"/>
      <c r="J140" s="60"/>
      <c r="K140" s="61"/>
      <c r="L140" s="61"/>
      <c r="N140" s="60"/>
      <c r="O140" s="61"/>
      <c r="P140" s="61"/>
      <c r="R140" s="60"/>
      <c r="S140" s="61"/>
      <c r="T140" s="61"/>
      <c r="U140" s="51"/>
    </row>
    <row r="141" spans="1:21" ht="12.5">
      <c r="A141" s="51"/>
      <c r="B141" s="60" t="e">
        <f ca="1"/>
        <v>#REF!</v>
      </c>
      <c r="C141" s="61" t="e">
        <f ca="1"/>
        <v>#REF!</v>
      </c>
      <c r="D141" s="61" t="e">
        <f ca="1"/>
        <v>#REF!</v>
      </c>
      <c r="F141" s="60"/>
      <c r="G141" s="61"/>
      <c r="H141" s="61"/>
      <c r="J141" s="60"/>
      <c r="K141" s="61"/>
      <c r="L141" s="61"/>
      <c r="N141" s="60"/>
      <c r="O141" s="61"/>
      <c r="P141" s="61"/>
      <c r="R141" s="60"/>
      <c r="S141" s="61"/>
      <c r="T141" s="61"/>
      <c r="U141" s="51"/>
    </row>
    <row r="142" spans="1:21" ht="12.5">
      <c r="A142" s="51"/>
      <c r="B142" s="60" t="e">
        <f ca="1"/>
        <v>#REF!</v>
      </c>
      <c r="C142" s="61" t="e">
        <f ca="1"/>
        <v>#REF!</v>
      </c>
      <c r="D142" s="61" t="e">
        <f ca="1"/>
        <v>#REF!</v>
      </c>
      <c r="F142" s="60"/>
      <c r="G142" s="61"/>
      <c r="H142" s="61"/>
      <c r="J142" s="60"/>
      <c r="K142" s="61"/>
      <c r="L142" s="61"/>
      <c r="N142" s="60"/>
      <c r="O142" s="61"/>
      <c r="P142" s="61"/>
      <c r="R142" s="60"/>
      <c r="S142" s="61"/>
      <c r="T142" s="61"/>
      <c r="U142" s="51"/>
    </row>
    <row r="143" spans="1:21" ht="12.5">
      <c r="A143" s="51"/>
      <c r="B143" s="60" t="e">
        <f ca="1"/>
        <v>#REF!</v>
      </c>
      <c r="C143" s="61" t="e">
        <f ca="1"/>
        <v>#REF!</v>
      </c>
      <c r="D143" s="61" t="e">
        <f ca="1"/>
        <v>#REF!</v>
      </c>
      <c r="F143" s="60"/>
      <c r="G143" s="61"/>
      <c r="H143" s="61"/>
      <c r="J143" s="60"/>
      <c r="K143" s="61"/>
      <c r="L143" s="61"/>
      <c r="N143" s="60"/>
      <c r="O143" s="61"/>
      <c r="P143" s="61"/>
      <c r="R143" s="60"/>
      <c r="S143" s="61"/>
      <c r="T143" s="61"/>
      <c r="U143" s="51"/>
    </row>
    <row r="144" spans="1:21" ht="12.5">
      <c r="A144" s="51"/>
      <c r="B144" s="60" t="e">
        <f ca="1"/>
        <v>#REF!</v>
      </c>
      <c r="C144" s="61" t="e">
        <f ca="1"/>
        <v>#REF!</v>
      </c>
      <c r="D144" s="61" t="e">
        <f ca="1"/>
        <v>#REF!</v>
      </c>
      <c r="F144" s="60"/>
      <c r="G144" s="61"/>
      <c r="H144" s="61"/>
      <c r="J144" s="60"/>
      <c r="K144" s="61"/>
      <c r="L144" s="61"/>
      <c r="N144" s="60"/>
      <c r="O144" s="61"/>
      <c r="P144" s="61"/>
      <c r="R144" s="60"/>
      <c r="S144" s="61"/>
      <c r="T144" s="61"/>
      <c r="U144" s="51"/>
    </row>
    <row r="145" spans="1:21" ht="12.5">
      <c r="A145" s="51"/>
      <c r="B145" s="60" t="e">
        <f ca="1"/>
        <v>#REF!</v>
      </c>
      <c r="C145" s="61" t="e">
        <f ca="1"/>
        <v>#REF!</v>
      </c>
      <c r="D145" s="61" t="e">
        <f ca="1"/>
        <v>#REF!</v>
      </c>
      <c r="F145" s="60"/>
      <c r="G145" s="61"/>
      <c r="H145" s="61"/>
      <c r="J145" s="60"/>
      <c r="K145" s="61"/>
      <c r="L145" s="61"/>
      <c r="N145" s="60"/>
      <c r="O145" s="61"/>
      <c r="P145" s="61"/>
      <c r="R145" s="60"/>
      <c r="S145" s="61"/>
      <c r="T145" s="61"/>
      <c r="U145" s="51"/>
    </row>
    <row r="146" spans="1:21" ht="12.5">
      <c r="A146" s="51"/>
      <c r="B146" s="60"/>
      <c r="C146" s="61"/>
      <c r="D146" s="61"/>
      <c r="F146" s="60"/>
      <c r="G146" s="61"/>
      <c r="H146" s="61"/>
      <c r="J146" s="60"/>
      <c r="K146" s="61"/>
      <c r="L146" s="61"/>
      <c r="N146" s="60"/>
      <c r="O146" s="61"/>
      <c r="P146" s="61"/>
      <c r="R146" s="60"/>
      <c r="S146" s="61"/>
      <c r="T146" s="61"/>
      <c r="U146" s="51"/>
    </row>
    <row r="147" spans="1:21" ht="12.5">
      <c r="A147" s="51"/>
      <c r="B147" s="60"/>
      <c r="C147" s="61"/>
      <c r="D147" s="61"/>
      <c r="F147" s="60"/>
      <c r="G147" s="61"/>
      <c r="H147" s="61"/>
      <c r="J147" s="60"/>
      <c r="K147" s="61"/>
      <c r="L147" s="61"/>
      <c r="N147" s="60"/>
      <c r="O147" s="61"/>
      <c r="P147" s="61"/>
      <c r="R147" s="60"/>
      <c r="S147" s="61"/>
      <c r="T147" s="61"/>
      <c r="U147" s="51"/>
    </row>
    <row r="148" spans="1:21" ht="12.5">
      <c r="A148" s="51"/>
      <c r="B148" s="60"/>
      <c r="C148" s="61"/>
      <c r="D148" s="61"/>
      <c r="F148" s="60"/>
      <c r="G148" s="61"/>
      <c r="H148" s="61"/>
      <c r="J148" s="60"/>
      <c r="K148" s="61"/>
      <c r="L148" s="61"/>
      <c r="N148" s="60"/>
      <c r="O148" s="61"/>
      <c r="P148" s="61"/>
      <c r="R148" s="60"/>
      <c r="S148" s="61"/>
      <c r="T148" s="61"/>
      <c r="U148" s="51"/>
    </row>
    <row r="149" spans="1:21" ht="12.5">
      <c r="A149" s="51"/>
      <c r="B149" s="60"/>
      <c r="C149" s="61"/>
      <c r="D149" s="61"/>
      <c r="F149" s="60"/>
      <c r="G149" s="61"/>
      <c r="H149" s="61"/>
      <c r="J149" s="60"/>
      <c r="K149" s="61"/>
      <c r="L149" s="61"/>
      <c r="N149" s="60"/>
      <c r="O149" s="61"/>
      <c r="P149" s="61"/>
      <c r="R149" s="60"/>
      <c r="S149" s="61"/>
      <c r="T149" s="61"/>
      <c r="U149" s="51"/>
    </row>
    <row r="150" spans="1:21" ht="12.5">
      <c r="A150" s="51"/>
      <c r="B150" s="60"/>
      <c r="C150" s="61"/>
      <c r="D150" s="61"/>
      <c r="F150" s="60"/>
      <c r="G150" s="61"/>
      <c r="H150" s="61"/>
      <c r="J150" s="60"/>
      <c r="K150" s="61"/>
      <c r="L150" s="61"/>
      <c r="N150" s="60"/>
      <c r="O150" s="61"/>
      <c r="P150" s="61"/>
      <c r="R150" s="60"/>
      <c r="S150" s="61"/>
      <c r="T150" s="61"/>
      <c r="U150" s="51"/>
    </row>
    <row r="151" spans="1:21" ht="12.5">
      <c r="A151" s="51"/>
      <c r="B151" s="60"/>
      <c r="C151" s="61"/>
      <c r="D151" s="61"/>
      <c r="F151" s="60"/>
      <c r="G151" s="61"/>
      <c r="H151" s="61"/>
      <c r="J151" s="60"/>
      <c r="K151" s="61"/>
      <c r="L151" s="61"/>
      <c r="N151" s="60"/>
      <c r="O151" s="61"/>
      <c r="P151" s="61"/>
      <c r="R151" s="60"/>
      <c r="S151" s="61"/>
      <c r="T151" s="61"/>
      <c r="U151" s="51"/>
    </row>
    <row r="152" spans="1:21" ht="12.5">
      <c r="A152" s="51"/>
      <c r="B152" s="60"/>
      <c r="C152" s="61"/>
      <c r="D152" s="61"/>
      <c r="F152" s="60"/>
      <c r="G152" s="61"/>
      <c r="H152" s="61"/>
      <c r="J152" s="60"/>
      <c r="K152" s="61"/>
      <c r="L152" s="61"/>
      <c r="N152" s="60"/>
      <c r="O152" s="61"/>
      <c r="P152" s="61"/>
      <c r="R152" s="60"/>
      <c r="S152" s="61"/>
      <c r="T152" s="61"/>
      <c r="U152" s="51"/>
    </row>
    <row r="153" spans="1:21" ht="12.5">
      <c r="A153" s="51"/>
      <c r="B153" s="60"/>
      <c r="C153" s="61"/>
      <c r="D153" s="61"/>
      <c r="F153" s="60"/>
      <c r="G153" s="61"/>
      <c r="H153" s="61"/>
      <c r="J153" s="60"/>
      <c r="K153" s="61"/>
      <c r="L153" s="61"/>
      <c r="N153" s="60"/>
      <c r="O153" s="61"/>
      <c r="P153" s="61"/>
      <c r="R153" s="60"/>
      <c r="S153" s="61"/>
      <c r="T153" s="61"/>
      <c r="U153" s="51"/>
    </row>
    <row r="154" spans="1:21" ht="12.5">
      <c r="A154" s="51"/>
      <c r="B154" s="60"/>
      <c r="C154" s="61"/>
      <c r="D154" s="61"/>
      <c r="F154" s="60"/>
      <c r="G154" s="61"/>
      <c r="H154" s="61"/>
      <c r="J154" s="60"/>
      <c r="K154" s="61"/>
      <c r="L154" s="61"/>
      <c r="N154" s="60"/>
      <c r="O154" s="61"/>
      <c r="P154" s="61"/>
      <c r="R154" s="60"/>
      <c r="S154" s="61"/>
      <c r="T154" s="61"/>
      <c r="U154" s="51"/>
    </row>
    <row r="155" spans="1:21" ht="12.5">
      <c r="A155" s="51"/>
      <c r="B155" s="60"/>
      <c r="C155" s="61"/>
      <c r="D155" s="61"/>
      <c r="F155" s="60"/>
      <c r="G155" s="61"/>
      <c r="H155" s="61"/>
      <c r="J155" s="60"/>
      <c r="K155" s="61"/>
      <c r="L155" s="61"/>
      <c r="N155" s="60"/>
      <c r="O155" s="61"/>
      <c r="P155" s="61"/>
      <c r="R155" s="60"/>
      <c r="S155" s="61"/>
      <c r="T155" s="61"/>
      <c r="U155" s="51"/>
    </row>
    <row r="156" spans="1:21" ht="12.5">
      <c r="A156" s="51"/>
      <c r="B156" s="60"/>
      <c r="C156" s="61"/>
      <c r="D156" s="61"/>
      <c r="F156" s="60"/>
      <c r="G156" s="61"/>
      <c r="H156" s="61"/>
      <c r="J156" s="60"/>
      <c r="K156" s="61"/>
      <c r="L156" s="61"/>
      <c r="N156" s="60"/>
      <c r="O156" s="61"/>
      <c r="P156" s="61"/>
      <c r="R156" s="60"/>
      <c r="S156" s="61"/>
      <c r="T156" s="61"/>
      <c r="U156" s="51"/>
    </row>
    <row r="157" spans="1:21" ht="12.5">
      <c r="A157" s="51"/>
      <c r="B157" s="60"/>
      <c r="C157" s="61"/>
      <c r="D157" s="61"/>
      <c r="F157" s="60"/>
      <c r="G157" s="61"/>
      <c r="H157" s="61"/>
      <c r="J157" s="60"/>
      <c r="K157" s="61"/>
      <c r="L157" s="61"/>
      <c r="N157" s="60"/>
      <c r="O157" s="61"/>
      <c r="P157" s="61"/>
      <c r="R157" s="60"/>
      <c r="S157" s="61"/>
      <c r="T157" s="61"/>
      <c r="U157" s="51"/>
    </row>
    <row r="158" spans="1:21" ht="12.5">
      <c r="A158" s="51"/>
      <c r="B158" s="60"/>
      <c r="C158" s="61"/>
      <c r="D158" s="61"/>
      <c r="F158" s="60"/>
      <c r="G158" s="61"/>
      <c r="H158" s="61"/>
      <c r="J158" s="60"/>
      <c r="K158" s="61"/>
      <c r="L158" s="61"/>
      <c r="N158" s="60"/>
      <c r="O158" s="61"/>
      <c r="P158" s="61"/>
      <c r="R158" s="60"/>
      <c r="S158" s="61"/>
      <c r="T158" s="61"/>
      <c r="U158" s="51"/>
    </row>
    <row r="159" spans="1:21" ht="12.5">
      <c r="A159" s="51"/>
      <c r="B159" s="60"/>
      <c r="C159" s="61"/>
      <c r="D159" s="61"/>
      <c r="F159" s="60"/>
      <c r="G159" s="61"/>
      <c r="H159" s="61"/>
      <c r="J159" s="60"/>
      <c r="K159" s="61"/>
      <c r="L159" s="61"/>
      <c r="N159" s="60"/>
      <c r="O159" s="61"/>
      <c r="P159" s="61"/>
      <c r="R159" s="60"/>
      <c r="S159" s="61"/>
      <c r="T159" s="61"/>
      <c r="U159" s="51"/>
    </row>
    <row r="160" spans="1:21" ht="12.5">
      <c r="A160" s="51"/>
      <c r="B160" s="60"/>
      <c r="C160" s="61"/>
      <c r="D160" s="61"/>
      <c r="F160" s="60"/>
      <c r="G160" s="61"/>
      <c r="H160" s="61"/>
      <c r="J160" s="60"/>
      <c r="K160" s="61"/>
      <c r="L160" s="61"/>
      <c r="N160" s="60"/>
      <c r="O160" s="61"/>
      <c r="P160" s="61"/>
      <c r="R160" s="60"/>
      <c r="S160" s="61"/>
      <c r="T160" s="61"/>
      <c r="U160" s="51"/>
    </row>
    <row r="161" spans="1:21" ht="12.5">
      <c r="A161" s="51"/>
      <c r="B161" s="60"/>
      <c r="C161" s="61"/>
      <c r="D161" s="61"/>
      <c r="F161" s="60"/>
      <c r="G161" s="61"/>
      <c r="H161" s="61"/>
      <c r="J161" s="60"/>
      <c r="K161" s="61"/>
      <c r="L161" s="61"/>
      <c r="N161" s="60"/>
      <c r="O161" s="61"/>
      <c r="P161" s="61"/>
      <c r="R161" s="60"/>
      <c r="S161" s="61"/>
      <c r="T161" s="61"/>
      <c r="U161" s="51"/>
    </row>
    <row r="162" spans="1:21" ht="12.5">
      <c r="A162" s="51"/>
      <c r="B162" s="60"/>
      <c r="C162" s="61"/>
      <c r="D162" s="61"/>
      <c r="F162" s="60"/>
      <c r="G162" s="61"/>
      <c r="H162" s="61"/>
      <c r="J162" s="60"/>
      <c r="K162" s="61"/>
      <c r="L162" s="61"/>
      <c r="N162" s="60"/>
      <c r="O162" s="61"/>
      <c r="P162" s="61"/>
      <c r="R162" s="60"/>
      <c r="S162" s="61"/>
      <c r="T162" s="61"/>
      <c r="U162" s="51"/>
    </row>
    <row r="163" spans="1:21" ht="12.5">
      <c r="A163" s="51"/>
      <c r="B163" s="60"/>
      <c r="C163" s="61"/>
      <c r="D163" s="61"/>
      <c r="F163" s="60"/>
      <c r="G163" s="61"/>
      <c r="H163" s="61"/>
      <c r="J163" s="60"/>
      <c r="K163" s="61"/>
      <c r="L163" s="61"/>
      <c r="N163" s="60"/>
      <c r="O163" s="61"/>
      <c r="P163" s="61"/>
      <c r="R163" s="60"/>
      <c r="S163" s="61"/>
      <c r="T163" s="61"/>
      <c r="U163" s="51"/>
    </row>
    <row r="164" spans="1:21" ht="12.5">
      <c r="A164" s="51"/>
      <c r="B164" s="60"/>
      <c r="C164" s="61"/>
      <c r="D164" s="61"/>
      <c r="F164" s="60"/>
      <c r="G164" s="61"/>
      <c r="H164" s="61"/>
      <c r="J164" s="60"/>
      <c r="K164" s="61"/>
      <c r="L164" s="61"/>
      <c r="N164" s="60"/>
      <c r="O164" s="61"/>
      <c r="P164" s="61"/>
      <c r="R164" s="60"/>
      <c r="S164" s="61"/>
      <c r="T164" s="61"/>
      <c r="U164" s="51"/>
    </row>
    <row r="165" spans="1:21" ht="12.5">
      <c r="A165" s="51"/>
      <c r="B165" s="60"/>
      <c r="C165" s="61"/>
      <c r="D165" s="61"/>
      <c r="F165" s="60"/>
      <c r="G165" s="61"/>
      <c r="H165" s="61"/>
      <c r="J165" s="60"/>
      <c r="K165" s="61"/>
      <c r="L165" s="61"/>
      <c r="N165" s="60"/>
      <c r="O165" s="61"/>
      <c r="P165" s="61"/>
      <c r="R165" s="60"/>
      <c r="S165" s="61"/>
      <c r="T165" s="61"/>
      <c r="U165" s="51"/>
    </row>
    <row r="166" spans="1:21" ht="12.5">
      <c r="A166" s="51"/>
      <c r="B166" s="60"/>
      <c r="C166" s="61"/>
      <c r="D166" s="61"/>
      <c r="F166" s="60"/>
      <c r="G166" s="61"/>
      <c r="H166" s="61"/>
      <c r="J166" s="60"/>
      <c r="K166" s="61"/>
      <c r="L166" s="61"/>
      <c r="N166" s="60"/>
      <c r="O166" s="61"/>
      <c r="P166" s="61"/>
      <c r="R166" s="60"/>
      <c r="S166" s="61"/>
      <c r="T166" s="61"/>
      <c r="U166" s="51"/>
    </row>
    <row r="167" spans="1:21" ht="12.5">
      <c r="A167" s="51"/>
      <c r="B167" s="60"/>
      <c r="C167" s="61"/>
      <c r="D167" s="61"/>
      <c r="F167" s="60"/>
      <c r="G167" s="61"/>
      <c r="H167" s="61"/>
      <c r="J167" s="60"/>
      <c r="K167" s="61"/>
      <c r="L167" s="61"/>
      <c r="N167" s="60"/>
      <c r="O167" s="61"/>
      <c r="P167" s="61"/>
      <c r="R167" s="60"/>
      <c r="S167" s="61"/>
      <c r="T167" s="61"/>
      <c r="U167" s="51"/>
    </row>
    <row r="168" spans="1:21" ht="12.5">
      <c r="A168" s="51"/>
      <c r="B168" s="60"/>
      <c r="C168" s="61"/>
      <c r="D168" s="61"/>
      <c r="F168" s="60"/>
      <c r="G168" s="61"/>
      <c r="H168" s="61"/>
      <c r="J168" s="60"/>
      <c r="K168" s="61"/>
      <c r="L168" s="61"/>
      <c r="N168" s="60"/>
      <c r="O168" s="61"/>
      <c r="P168" s="61"/>
      <c r="R168" s="60"/>
      <c r="S168" s="61"/>
      <c r="T168" s="61"/>
      <c r="U168" s="51"/>
    </row>
    <row r="169" spans="1:21" ht="12.5">
      <c r="A169" s="51"/>
      <c r="B169" s="60"/>
      <c r="C169" s="61"/>
      <c r="D169" s="61"/>
      <c r="F169" s="60"/>
      <c r="G169" s="61"/>
      <c r="H169" s="61"/>
      <c r="J169" s="60"/>
      <c r="K169" s="61"/>
      <c r="L169" s="61"/>
      <c r="N169" s="60"/>
      <c r="O169" s="61"/>
      <c r="P169" s="61"/>
      <c r="R169" s="60"/>
      <c r="S169" s="61"/>
      <c r="T169" s="61"/>
      <c r="U169" s="51"/>
    </row>
    <row r="170" spans="1:21" ht="12.5">
      <c r="A170" s="51"/>
      <c r="B170" s="60"/>
      <c r="C170" s="61"/>
      <c r="D170" s="61"/>
      <c r="F170" s="60"/>
      <c r="G170" s="61"/>
      <c r="H170" s="61"/>
      <c r="J170" s="60"/>
      <c r="K170" s="61"/>
      <c r="L170" s="61"/>
      <c r="N170" s="60"/>
      <c r="O170" s="61"/>
      <c r="P170" s="61"/>
      <c r="R170" s="60"/>
      <c r="S170" s="61"/>
      <c r="T170" s="61"/>
      <c r="U170" s="51"/>
    </row>
    <row r="171" spans="1:21" ht="12.5">
      <c r="A171" s="51"/>
      <c r="B171" s="60"/>
      <c r="C171" s="61"/>
      <c r="D171" s="61"/>
      <c r="F171" s="60"/>
      <c r="G171" s="61"/>
      <c r="H171" s="61"/>
      <c r="J171" s="60"/>
      <c r="K171" s="61"/>
      <c r="L171" s="61"/>
      <c r="N171" s="60"/>
      <c r="O171" s="61"/>
      <c r="P171" s="61"/>
      <c r="R171" s="60"/>
      <c r="S171" s="61"/>
      <c r="T171" s="61"/>
      <c r="U171" s="51"/>
    </row>
    <row r="172" spans="1:21" ht="12.5">
      <c r="A172" s="51"/>
      <c r="B172" s="60"/>
      <c r="C172" s="61"/>
      <c r="D172" s="61"/>
      <c r="F172" s="60"/>
      <c r="G172" s="61"/>
      <c r="H172" s="61"/>
      <c r="J172" s="60"/>
      <c r="K172" s="61"/>
      <c r="L172" s="61"/>
      <c r="N172" s="60"/>
      <c r="O172" s="61"/>
      <c r="P172" s="61"/>
      <c r="R172" s="60"/>
      <c r="S172" s="61"/>
      <c r="T172" s="61"/>
      <c r="U172" s="51"/>
    </row>
    <row r="173" spans="1:21" ht="12.5">
      <c r="A173" s="51"/>
      <c r="B173" s="60"/>
      <c r="C173" s="61"/>
      <c r="D173" s="61"/>
      <c r="F173" s="60"/>
      <c r="G173" s="61"/>
      <c r="H173" s="61"/>
      <c r="J173" s="60"/>
      <c r="K173" s="61"/>
      <c r="L173" s="61"/>
      <c r="N173" s="60"/>
      <c r="O173" s="61"/>
      <c r="P173" s="61"/>
      <c r="R173" s="60"/>
      <c r="S173" s="61"/>
      <c r="T173" s="61"/>
      <c r="U173" s="51"/>
    </row>
    <row r="174" spans="1:21" ht="12.5">
      <c r="A174" s="51"/>
      <c r="B174" s="60"/>
      <c r="C174" s="61"/>
      <c r="D174" s="61"/>
      <c r="F174" s="60"/>
      <c r="G174" s="61"/>
      <c r="H174" s="61"/>
      <c r="J174" s="60"/>
      <c r="K174" s="61"/>
      <c r="L174" s="61"/>
      <c r="N174" s="60"/>
      <c r="O174" s="61"/>
      <c r="P174" s="61"/>
      <c r="R174" s="60"/>
      <c r="S174" s="61"/>
      <c r="T174" s="61"/>
      <c r="U174" s="51"/>
    </row>
    <row r="175" spans="1:21" ht="12.5">
      <c r="A175" s="51"/>
      <c r="B175" s="60"/>
      <c r="C175" s="61"/>
      <c r="D175" s="61"/>
      <c r="F175" s="60"/>
      <c r="G175" s="61"/>
      <c r="H175" s="61"/>
      <c r="J175" s="60"/>
      <c r="K175" s="61"/>
      <c r="L175" s="61"/>
      <c r="N175" s="60"/>
      <c r="O175" s="61"/>
      <c r="P175" s="61"/>
      <c r="R175" s="60"/>
      <c r="S175" s="61"/>
      <c r="T175" s="61"/>
      <c r="U175" s="51"/>
    </row>
    <row r="176" spans="1:21" ht="12.5">
      <c r="A176" s="51"/>
      <c r="B176" s="60"/>
      <c r="C176" s="61"/>
      <c r="D176" s="61"/>
      <c r="F176" s="60"/>
      <c r="G176" s="61"/>
      <c r="H176" s="61"/>
      <c r="J176" s="60"/>
      <c r="K176" s="61"/>
      <c r="L176" s="61"/>
      <c r="N176" s="60"/>
      <c r="O176" s="61"/>
      <c r="P176" s="61"/>
      <c r="R176" s="60"/>
      <c r="S176" s="61"/>
      <c r="T176" s="61"/>
      <c r="U176" s="51"/>
    </row>
    <row r="177" spans="1:21" ht="12.5">
      <c r="A177" s="51"/>
      <c r="B177" s="60"/>
      <c r="C177" s="61"/>
      <c r="D177" s="61"/>
      <c r="F177" s="60"/>
      <c r="G177" s="61"/>
      <c r="H177" s="61"/>
      <c r="J177" s="60"/>
      <c r="K177" s="61"/>
      <c r="L177" s="61"/>
      <c r="N177" s="60"/>
      <c r="O177" s="61"/>
      <c r="P177" s="61"/>
      <c r="R177" s="60"/>
      <c r="S177" s="61"/>
      <c r="T177" s="61"/>
      <c r="U177" s="51"/>
    </row>
    <row r="178" spans="1:21" ht="12.5">
      <c r="A178" s="51"/>
      <c r="B178" s="60"/>
      <c r="C178" s="61"/>
      <c r="D178" s="61"/>
      <c r="F178" s="60"/>
      <c r="G178" s="61"/>
      <c r="H178" s="61"/>
      <c r="J178" s="60"/>
      <c r="K178" s="61"/>
      <c r="L178" s="61"/>
      <c r="N178" s="60"/>
      <c r="O178" s="61"/>
      <c r="P178" s="61"/>
      <c r="R178" s="60"/>
      <c r="S178" s="61"/>
      <c r="T178" s="61"/>
      <c r="U178" s="51"/>
    </row>
    <row r="179" spans="1:21" ht="12.5">
      <c r="A179" s="51"/>
      <c r="B179" s="60"/>
      <c r="C179" s="61"/>
      <c r="D179" s="61"/>
      <c r="F179" s="60"/>
      <c r="G179" s="61"/>
      <c r="H179" s="61"/>
      <c r="J179" s="60"/>
      <c r="K179" s="61"/>
      <c r="L179" s="61"/>
      <c r="N179" s="60"/>
      <c r="O179" s="61"/>
      <c r="P179" s="61"/>
      <c r="R179" s="60"/>
      <c r="S179" s="61"/>
      <c r="T179" s="61"/>
      <c r="U179" s="51"/>
    </row>
    <row r="180" spans="1:21" ht="12.5">
      <c r="A180" s="51"/>
      <c r="B180" s="60"/>
      <c r="C180" s="61"/>
      <c r="D180" s="61"/>
      <c r="F180" s="60"/>
      <c r="G180" s="61"/>
      <c r="H180" s="61"/>
      <c r="J180" s="60"/>
      <c r="K180" s="61"/>
      <c r="L180" s="61"/>
      <c r="N180" s="60"/>
      <c r="O180" s="61"/>
      <c r="P180" s="61"/>
      <c r="R180" s="60"/>
      <c r="S180" s="61"/>
      <c r="T180" s="61"/>
      <c r="U180" s="51"/>
    </row>
    <row r="181" spans="1:21" ht="12.5">
      <c r="A181" s="51"/>
      <c r="B181" s="60"/>
      <c r="C181" s="61"/>
      <c r="D181" s="61"/>
      <c r="F181" s="60"/>
      <c r="G181" s="61"/>
      <c r="H181" s="61"/>
      <c r="J181" s="60"/>
      <c r="K181" s="61"/>
      <c r="L181" s="61"/>
      <c r="N181" s="60"/>
      <c r="O181" s="61"/>
      <c r="P181" s="61"/>
      <c r="R181" s="60"/>
      <c r="S181" s="61"/>
      <c r="T181" s="61"/>
      <c r="U181" s="51"/>
    </row>
    <row r="182" spans="1:21" ht="12.5">
      <c r="A182" s="51"/>
      <c r="B182" s="60"/>
      <c r="C182" s="61"/>
      <c r="D182" s="61"/>
      <c r="F182" s="60"/>
      <c r="G182" s="61"/>
      <c r="H182" s="61"/>
      <c r="J182" s="60"/>
      <c r="K182" s="61"/>
      <c r="L182" s="61"/>
      <c r="N182" s="60"/>
      <c r="O182" s="61"/>
      <c r="P182" s="61"/>
      <c r="R182" s="60"/>
      <c r="S182" s="61"/>
      <c r="T182" s="61"/>
      <c r="U182" s="51"/>
    </row>
    <row r="183" spans="1:21" ht="12.5">
      <c r="A183" s="51"/>
      <c r="B183" s="60"/>
      <c r="C183" s="61"/>
      <c r="D183" s="61"/>
      <c r="F183" s="60"/>
      <c r="G183" s="61"/>
      <c r="H183" s="61"/>
      <c r="J183" s="60"/>
      <c r="K183" s="61"/>
      <c r="L183" s="61"/>
      <c r="N183" s="60"/>
      <c r="O183" s="61"/>
      <c r="P183" s="61"/>
      <c r="R183" s="60"/>
      <c r="S183" s="61"/>
      <c r="T183" s="61"/>
      <c r="U183" s="51"/>
    </row>
    <row r="184" spans="1:21" ht="12.5">
      <c r="A184" s="51"/>
      <c r="B184" s="60"/>
      <c r="C184" s="61"/>
      <c r="D184" s="61"/>
      <c r="F184" s="60"/>
      <c r="G184" s="61"/>
      <c r="H184" s="61"/>
      <c r="J184" s="60"/>
      <c r="K184" s="61"/>
      <c r="L184" s="61"/>
      <c r="N184" s="60"/>
      <c r="O184" s="61"/>
      <c r="P184" s="61"/>
      <c r="R184" s="60"/>
      <c r="S184" s="61"/>
      <c r="T184" s="61"/>
      <c r="U184" s="51"/>
    </row>
    <row r="185" spans="1:21" ht="12.5">
      <c r="A185" s="51"/>
      <c r="B185" s="60"/>
      <c r="C185" s="61"/>
      <c r="D185" s="61"/>
      <c r="F185" s="60"/>
      <c r="G185" s="61"/>
      <c r="H185" s="61"/>
      <c r="J185" s="60"/>
      <c r="K185" s="61"/>
      <c r="L185" s="61"/>
      <c r="N185" s="60"/>
      <c r="O185" s="61"/>
      <c r="P185" s="61"/>
      <c r="R185" s="60"/>
      <c r="S185" s="61"/>
      <c r="T185" s="61"/>
      <c r="U185" s="51"/>
    </row>
    <row r="186" spans="1:21" ht="12.5">
      <c r="A186" s="51"/>
      <c r="B186" s="60"/>
      <c r="C186" s="61"/>
      <c r="D186" s="61"/>
      <c r="F186" s="60"/>
      <c r="G186" s="61"/>
      <c r="H186" s="61"/>
      <c r="J186" s="60"/>
      <c r="K186" s="61"/>
      <c r="L186" s="61"/>
      <c r="N186" s="60"/>
      <c r="O186" s="61"/>
      <c r="P186" s="61"/>
      <c r="R186" s="60"/>
      <c r="S186" s="61"/>
      <c r="T186" s="61"/>
      <c r="U186" s="51"/>
    </row>
    <row r="187" spans="1:21" ht="12.5">
      <c r="A187" s="51"/>
      <c r="B187" s="60"/>
      <c r="C187" s="61"/>
      <c r="D187" s="61"/>
      <c r="F187" s="60"/>
      <c r="G187" s="61"/>
      <c r="H187" s="61"/>
      <c r="J187" s="60"/>
      <c r="K187" s="61"/>
      <c r="L187" s="61"/>
      <c r="N187" s="60"/>
      <c r="O187" s="61"/>
      <c r="P187" s="61"/>
      <c r="R187" s="60"/>
      <c r="S187" s="61"/>
      <c r="T187" s="61"/>
      <c r="U187" s="51"/>
    </row>
    <row r="188" spans="1:21" ht="12.5">
      <c r="A188" s="51"/>
      <c r="B188" s="60"/>
      <c r="C188" s="61"/>
      <c r="D188" s="61"/>
      <c r="F188" s="60"/>
      <c r="G188" s="61"/>
      <c r="H188" s="61"/>
      <c r="J188" s="60"/>
      <c r="K188" s="61"/>
      <c r="L188" s="61"/>
      <c r="N188" s="60"/>
      <c r="O188" s="61"/>
      <c r="P188" s="61"/>
      <c r="R188" s="60"/>
      <c r="S188" s="61"/>
      <c r="T188" s="61"/>
      <c r="U188" s="51"/>
    </row>
    <row r="189" spans="1:21" ht="12.5">
      <c r="A189" s="51"/>
      <c r="B189" s="60"/>
      <c r="C189" s="61"/>
      <c r="D189" s="61"/>
      <c r="F189" s="60"/>
      <c r="G189" s="61"/>
      <c r="H189" s="61"/>
      <c r="J189" s="60"/>
      <c r="K189" s="61"/>
      <c r="L189" s="61"/>
      <c r="N189" s="60"/>
      <c r="O189" s="61"/>
      <c r="P189" s="61"/>
      <c r="R189" s="60"/>
      <c r="S189" s="61"/>
      <c r="T189" s="61"/>
      <c r="U189" s="51"/>
    </row>
    <row r="190" spans="1:21" ht="12.5">
      <c r="A190" s="51"/>
      <c r="B190" s="60"/>
      <c r="C190" s="61"/>
      <c r="D190" s="61"/>
      <c r="F190" s="60"/>
      <c r="G190" s="61"/>
      <c r="H190" s="61"/>
      <c r="J190" s="60"/>
      <c r="K190" s="61"/>
      <c r="L190" s="61"/>
      <c r="N190" s="60"/>
      <c r="O190" s="61"/>
      <c r="P190" s="61"/>
      <c r="R190" s="60"/>
      <c r="S190" s="61"/>
      <c r="T190" s="61"/>
      <c r="U190" s="51"/>
    </row>
    <row r="191" spans="1:21" ht="12.5">
      <c r="A191" s="51"/>
      <c r="B191" s="60"/>
      <c r="C191" s="61"/>
      <c r="D191" s="61"/>
      <c r="F191" s="60"/>
      <c r="G191" s="61"/>
      <c r="H191" s="61"/>
      <c r="J191" s="60"/>
      <c r="K191" s="61"/>
      <c r="L191" s="61"/>
      <c r="N191" s="60"/>
      <c r="O191" s="61"/>
      <c r="P191" s="61"/>
      <c r="R191" s="60"/>
      <c r="S191" s="61"/>
      <c r="T191" s="61"/>
      <c r="U191" s="51"/>
    </row>
    <row r="192" spans="1:21" ht="12.5">
      <c r="A192" s="51"/>
      <c r="B192" s="60"/>
      <c r="C192" s="61"/>
      <c r="D192" s="61"/>
      <c r="F192" s="60"/>
      <c r="G192" s="61"/>
      <c r="H192" s="61"/>
      <c r="J192" s="60"/>
      <c r="K192" s="61"/>
      <c r="L192" s="61"/>
      <c r="N192" s="60"/>
      <c r="O192" s="61"/>
      <c r="P192" s="61"/>
      <c r="R192" s="60"/>
      <c r="S192" s="61"/>
      <c r="T192" s="61"/>
      <c r="U192" s="51"/>
    </row>
    <row r="193" spans="1:21" ht="12.5">
      <c r="A193" s="51"/>
      <c r="B193" s="60"/>
      <c r="C193" s="61"/>
      <c r="D193" s="61"/>
      <c r="F193" s="60"/>
      <c r="G193" s="61"/>
      <c r="H193" s="61"/>
      <c r="J193" s="60"/>
      <c r="K193" s="61"/>
      <c r="L193" s="61"/>
      <c r="N193" s="60"/>
      <c r="O193" s="61"/>
      <c r="P193" s="61"/>
      <c r="R193" s="60"/>
      <c r="S193" s="61"/>
      <c r="T193" s="61"/>
      <c r="U193" s="51"/>
    </row>
    <row r="194" spans="1:21" ht="12.5">
      <c r="A194" s="51"/>
      <c r="B194" s="60"/>
      <c r="C194" s="61"/>
      <c r="D194" s="61"/>
      <c r="F194" s="60"/>
      <c r="G194" s="61"/>
      <c r="H194" s="61"/>
      <c r="J194" s="60"/>
      <c r="K194" s="61"/>
      <c r="L194" s="61"/>
      <c r="N194" s="60"/>
      <c r="O194" s="61"/>
      <c r="P194" s="61"/>
      <c r="R194" s="60"/>
      <c r="S194" s="61"/>
      <c r="T194" s="61"/>
      <c r="U194" s="51"/>
    </row>
    <row r="195" spans="1:21" ht="12.5">
      <c r="A195" s="51"/>
      <c r="B195" s="60"/>
      <c r="C195" s="61"/>
      <c r="D195" s="61"/>
      <c r="F195" s="60"/>
      <c r="G195" s="61"/>
      <c r="H195" s="61"/>
      <c r="J195" s="60"/>
      <c r="K195" s="61"/>
      <c r="L195" s="61"/>
      <c r="N195" s="60"/>
      <c r="O195" s="61"/>
      <c r="P195" s="61"/>
      <c r="R195" s="60"/>
      <c r="S195" s="61"/>
      <c r="T195" s="61"/>
      <c r="U195" s="51"/>
    </row>
    <row r="196" spans="1:21" ht="12.5">
      <c r="A196" s="51"/>
      <c r="B196" s="60"/>
      <c r="C196" s="61"/>
      <c r="D196" s="61"/>
      <c r="F196" s="60"/>
      <c r="G196" s="61"/>
      <c r="H196" s="61"/>
      <c r="J196" s="60"/>
      <c r="K196" s="61"/>
      <c r="L196" s="61"/>
      <c r="N196" s="60"/>
      <c r="O196" s="61"/>
      <c r="P196" s="61"/>
      <c r="R196" s="60"/>
      <c r="S196" s="61"/>
      <c r="T196" s="61"/>
      <c r="U196" s="51"/>
    </row>
    <row r="197" spans="1:21" ht="12.5">
      <c r="A197" s="51"/>
      <c r="B197" s="60"/>
      <c r="C197" s="61"/>
      <c r="D197" s="61"/>
      <c r="F197" s="60"/>
      <c r="G197" s="61"/>
      <c r="H197" s="61"/>
      <c r="J197" s="60"/>
      <c r="K197" s="61"/>
      <c r="L197" s="61"/>
      <c r="N197" s="60"/>
      <c r="O197" s="61"/>
      <c r="P197" s="61"/>
      <c r="R197" s="60"/>
      <c r="S197" s="61"/>
      <c r="T197" s="61"/>
      <c r="U197" s="51"/>
    </row>
    <row r="198" spans="1:21" ht="12.5">
      <c r="A198" s="51"/>
      <c r="B198" s="60"/>
      <c r="C198" s="61"/>
      <c r="D198" s="61"/>
      <c r="F198" s="60"/>
      <c r="G198" s="61"/>
      <c r="H198" s="61"/>
      <c r="J198" s="60"/>
      <c r="K198" s="61"/>
      <c r="L198" s="61"/>
      <c r="N198" s="60"/>
      <c r="O198" s="61"/>
      <c r="P198" s="61"/>
      <c r="R198" s="60"/>
      <c r="S198" s="61"/>
      <c r="T198" s="61"/>
      <c r="U198" s="51"/>
    </row>
    <row r="199" spans="1:21" ht="12.5">
      <c r="A199" s="51"/>
      <c r="B199" s="60"/>
      <c r="C199" s="61"/>
      <c r="D199" s="61"/>
      <c r="F199" s="60"/>
      <c r="G199" s="61"/>
      <c r="H199" s="61"/>
      <c r="J199" s="60"/>
      <c r="K199" s="61"/>
      <c r="L199" s="61"/>
      <c r="N199" s="60"/>
      <c r="O199" s="61"/>
      <c r="P199" s="61"/>
      <c r="R199" s="60"/>
      <c r="S199" s="61"/>
      <c r="T199" s="61"/>
      <c r="U199" s="51"/>
    </row>
    <row r="200" spans="1:21" ht="12.5">
      <c r="A200" s="51"/>
      <c r="B200" s="60"/>
      <c r="C200" s="61"/>
      <c r="D200" s="61"/>
      <c r="F200" s="60"/>
      <c r="G200" s="61"/>
      <c r="H200" s="61"/>
      <c r="J200" s="60"/>
      <c r="K200" s="61"/>
      <c r="L200" s="61"/>
      <c r="N200" s="60"/>
      <c r="O200" s="61"/>
      <c r="P200" s="61"/>
      <c r="R200" s="60"/>
      <c r="S200" s="61"/>
      <c r="T200" s="61"/>
      <c r="U200" s="51"/>
    </row>
  </sheetData>
  <mergeCells count="5">
    <mergeCell ref="B5:D5"/>
    <mergeCell ref="F5:H5"/>
    <mergeCell ref="J5:L5"/>
    <mergeCell ref="N5:P5"/>
    <mergeCell ref="R5:T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E11"/>
  <sheetViews>
    <sheetView showGridLines="0" workbookViewId="0">
      <selection activeCell="A5" sqref="A5:A10"/>
    </sheetView>
  </sheetViews>
  <sheetFormatPr defaultColWidth="14.453125" defaultRowHeight="15.75" customHeight="1"/>
  <cols>
    <col min="1" max="1" width="27.81640625" customWidth="1"/>
    <col min="3" max="3" width="143.81640625" customWidth="1"/>
    <col min="4" max="4" width="33" customWidth="1"/>
    <col min="5" max="5" width="4" customWidth="1"/>
  </cols>
  <sheetData>
    <row r="1" spans="1:5" ht="15.75" customHeight="1">
      <c r="A1" s="62" t="s">
        <v>414</v>
      </c>
      <c r="B1" s="63"/>
      <c r="C1" s="63"/>
      <c r="D1" s="63"/>
    </row>
    <row r="2" spans="1:5" ht="15.75" customHeight="1">
      <c r="A2" s="63"/>
      <c r="B2" s="63"/>
      <c r="C2" s="63"/>
      <c r="D2" s="63"/>
    </row>
    <row r="3" spans="1:5" ht="15.75" customHeight="1">
      <c r="A3" s="64" t="s">
        <v>415</v>
      </c>
      <c r="B3" s="63"/>
      <c r="C3" s="63"/>
      <c r="D3" s="63"/>
    </row>
    <row r="4" spans="1:5" ht="15.75" customHeight="1">
      <c r="A4" s="63"/>
      <c r="B4" s="63"/>
      <c r="C4" s="63"/>
      <c r="D4" s="63"/>
    </row>
    <row r="5" spans="1:5" ht="15.75" customHeight="1">
      <c r="A5" s="65" t="s">
        <v>416</v>
      </c>
      <c r="B5" s="65" t="s">
        <v>211</v>
      </c>
      <c r="C5" s="65" t="s">
        <v>417</v>
      </c>
      <c r="D5" s="65" t="s">
        <v>418</v>
      </c>
    </row>
    <row r="6" spans="1:5" ht="15.75" customHeight="1">
      <c r="A6" s="66" t="s">
        <v>116</v>
      </c>
      <c r="B6" s="67" t="s">
        <v>419</v>
      </c>
      <c r="C6" s="68" t="s">
        <v>118</v>
      </c>
      <c r="D6" s="69" t="s">
        <v>420</v>
      </c>
    </row>
    <row r="7" spans="1:5" ht="15.75" customHeight="1">
      <c r="A7" s="66" t="s">
        <v>421</v>
      </c>
      <c r="B7" s="67" t="s">
        <v>422</v>
      </c>
      <c r="C7" s="66" t="s">
        <v>423</v>
      </c>
      <c r="D7" s="69" t="s">
        <v>424</v>
      </c>
    </row>
    <row r="8" spans="1:5" ht="15.75" customHeight="1">
      <c r="A8" s="66" t="s">
        <v>425</v>
      </c>
      <c r="B8" s="67" t="s">
        <v>426</v>
      </c>
      <c r="C8" s="66" t="s">
        <v>427</v>
      </c>
      <c r="D8" s="69" t="s">
        <v>428</v>
      </c>
    </row>
    <row r="9" spans="1:5" ht="15.75" customHeight="1">
      <c r="A9" s="66" t="s">
        <v>429</v>
      </c>
      <c r="B9" s="67" t="s">
        <v>430</v>
      </c>
      <c r="C9" s="66" t="s">
        <v>431</v>
      </c>
      <c r="D9" s="69" t="s">
        <v>432</v>
      </c>
    </row>
    <row r="10" spans="1:5" ht="15.75" customHeight="1">
      <c r="A10" s="70" t="s">
        <v>433</v>
      </c>
      <c r="B10" s="67" t="s">
        <v>430</v>
      </c>
      <c r="C10" s="70" t="s">
        <v>434</v>
      </c>
      <c r="D10" s="71" t="s">
        <v>432</v>
      </c>
      <c r="E10" s="72"/>
    </row>
    <row r="11" spans="1:5" ht="15.75" customHeight="1">
      <c r="A11" s="72"/>
      <c r="B11" s="72"/>
      <c r="C11" s="72"/>
      <c r="D11" s="72"/>
      <c r="E11" s="72"/>
    </row>
  </sheetData>
  <hyperlinks>
    <hyperlink ref="C6" r:id="rId1" xr:uid="{00000000-0004-0000-0200-000000000000}"/>
    <hyperlink ref="D6" r:id="rId2" xr:uid="{00000000-0004-0000-0200-000001000000}"/>
    <hyperlink ref="D7" r:id="rId3" location="currency" xr:uid="{00000000-0004-0000-0200-000002000000}"/>
    <hyperlink ref="D8" r:id="rId4" location="item-classification-scheme" xr:uid="{00000000-0004-0000-0200-000003000000}"/>
    <hyperlink ref="D9" r:id="rId5" location="organization-identifier-scheme" xr:uid="{00000000-0004-0000-0200-000004000000}"/>
    <hyperlink ref="D10" r:id="rId6" location="organization-identifier-scheme" xr:uid="{00000000-0004-0000-0200-000005000000}"/>
  </hyperlink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xr:uid="{00000000-0002-0000-0200-000000000000}">
          <x14:formula1>
            <xm:f>'# Reference codelists'!$P$2:$P$6</xm:f>
          </x14:formula1>
          <xm:sqref>B8</xm:sqref>
        </x14:dataValidation>
        <x14:dataValidation type="list" allowBlank="1" xr:uid="{00000000-0002-0000-0200-000001000000}">
          <x14:formula1>
            <xm:f>'# Reference codelists'!$C$2:$C$220</xm:f>
          </x14:formula1>
          <xm:sqref>B6</xm:sqref>
        </x14:dataValidation>
        <x14:dataValidation type="list" allowBlank="1" showErrorMessage="1" xr:uid="{00000000-0002-0000-0200-000002000000}">
          <x14:formula1>
            <xm:f>'# Reference codelists'!$D$2:$D$179</xm:f>
          </x14:formula1>
          <xm:sqref>B7</xm:sqref>
        </x14:dataValidation>
        <x14:dataValidation type="list" allowBlank="1" xr:uid="{00000000-0002-0000-0200-000003000000}">
          <x14:formula1>
            <xm:f>'# Reference codelists'!$J$2:$J$1000</xm:f>
          </x14:formula1>
          <xm:sqref>B9:B10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2CC"/>
    <outlinePr summaryBelow="0" summaryRight="0"/>
  </sheetPr>
  <dimension ref="A1:EJ1008"/>
  <sheetViews>
    <sheetView workbookViewId="0">
      <pane xSplit="1" ySplit="7" topLeftCell="B36" activePane="bottomRight" state="frozen"/>
      <selection pane="topRight" activeCell="B1" sqref="B1"/>
      <selection pane="bottomLeft" activeCell="A8" sqref="A8"/>
      <selection pane="bottomRight" activeCell="BA5" sqref="BA5"/>
    </sheetView>
  </sheetViews>
  <sheetFormatPr defaultColWidth="14.453125" defaultRowHeight="15.75" customHeight="1" outlineLevelRow="1" outlineLevelCol="4"/>
  <cols>
    <col min="1" max="1" width="28.7265625" customWidth="1"/>
    <col min="2" max="2" width="28.7265625" customWidth="1" collapsed="1"/>
    <col min="3" max="35" width="28.7265625" hidden="1" customWidth="1" outlineLevel="1"/>
    <col min="36" max="37" width="33.453125" hidden="1" customWidth="1" outlineLevel="1"/>
    <col min="38" max="38" width="34.453125" hidden="1" customWidth="1" outlineLevel="1"/>
    <col min="39" max="39" width="35.453125" hidden="1" customWidth="1" outlineLevel="1"/>
    <col min="40" max="40" width="39.453125" hidden="1" customWidth="1" outlineLevel="1"/>
    <col min="41" max="52" width="34.453125" hidden="1" customWidth="1" outlineLevel="1"/>
    <col min="53" max="53" width="28.7265625" customWidth="1" collapsed="1"/>
    <col min="54" max="55" width="28.7265625" hidden="1" customWidth="1" outlineLevel="1"/>
    <col min="56" max="56" width="28.7265625" customWidth="1" collapsed="1"/>
    <col min="57" max="57" width="28.7265625" hidden="1" customWidth="1" outlineLevel="1"/>
    <col min="58" max="58" width="28.7265625" hidden="1" customWidth="1" outlineLevel="1" collapsed="1"/>
    <col min="59" max="59" width="28.7265625" hidden="1" customWidth="1" outlineLevel="2"/>
    <col min="60" max="60" width="28.7265625" customWidth="1" collapsed="1"/>
    <col min="61" max="61" width="28.7265625" hidden="1" customWidth="1" outlineLevel="1"/>
    <col min="62" max="62" width="28.7265625" hidden="1" customWidth="1" outlineLevel="1" collapsed="1"/>
    <col min="63" max="64" width="28.7265625" hidden="1" customWidth="1" outlineLevel="2"/>
    <col min="65" max="65" width="28.7265625" hidden="1" customWidth="1" outlineLevel="1" collapsed="1"/>
    <col min="66" max="66" width="28.7265625" hidden="1" customWidth="1" outlineLevel="2"/>
    <col min="67" max="67" width="31.453125" hidden="1" customWidth="1" outlineLevel="2"/>
    <col min="68" max="68" width="28.7265625" customWidth="1" collapsed="1"/>
    <col min="69" max="71" width="28.7265625" hidden="1" customWidth="1" outlineLevel="1"/>
    <col min="72" max="72" width="33.453125" hidden="1" customWidth="1" outlineLevel="1"/>
    <col min="73" max="75" width="28.7265625" hidden="1" customWidth="1" outlineLevel="1"/>
    <col min="76" max="76" width="28.7265625" hidden="1" customWidth="1" outlineLevel="1" collapsed="1"/>
    <col min="77" max="78" width="28.7265625" hidden="1" customWidth="1" outlineLevel="2"/>
    <col min="79" max="79" width="28.7265625" hidden="1" customWidth="1" outlineLevel="1" collapsed="1"/>
    <col min="80" max="80" width="30.7265625" hidden="1" customWidth="1" outlineLevel="2"/>
    <col min="81" max="81" width="28.7265625" hidden="1" customWidth="1" outlineLevel="2"/>
    <col min="82" max="82" width="34" hidden="1" customWidth="1" outlineLevel="2"/>
    <col min="83" max="83" width="28.7265625" hidden="1" customWidth="1" outlineLevel="1" collapsed="1"/>
    <col min="84" max="86" width="28.7265625" hidden="1" customWidth="1" outlineLevel="2"/>
    <col min="87" max="87" width="28.7265625" hidden="1" customWidth="1" outlineLevel="2" collapsed="1"/>
    <col min="88" max="88" width="28.7265625" hidden="1" customWidth="1" outlineLevel="3"/>
    <col min="89" max="89" width="28.7265625" hidden="1" customWidth="1" outlineLevel="3" collapsed="1"/>
    <col min="90" max="90" width="28.7265625" hidden="1" customWidth="1" outlineLevel="4"/>
    <col min="91" max="91" width="28.81640625" hidden="1" customWidth="1" outlineLevel="1" collapsed="1"/>
    <col min="92" max="92" width="28.7265625" hidden="1" customWidth="1" outlineLevel="2" collapsed="1"/>
    <col min="93" max="93" width="30.26953125" hidden="1" customWidth="1" outlineLevel="3"/>
    <col min="94" max="94" width="28.7265625" hidden="1" customWidth="1" outlineLevel="2" collapsed="1"/>
    <col min="95" max="95" width="28.7265625" hidden="1" customWidth="1" outlineLevel="3"/>
    <col min="96" max="96" width="28.7265625" customWidth="1" collapsed="1"/>
    <col min="97" max="100" width="28.7265625" hidden="1" customWidth="1" outlineLevel="1"/>
    <col min="101" max="101" width="28.7265625" hidden="1" customWidth="1" outlineLevel="1" collapsed="1"/>
    <col min="102" max="102" width="28.7265625" hidden="1" customWidth="1" outlineLevel="2"/>
    <col min="103" max="103" width="28.7265625" hidden="1" customWidth="1" outlineLevel="1" collapsed="1"/>
    <col min="104" max="106" width="28.7265625" hidden="1" customWidth="1" outlineLevel="2"/>
    <col min="107" max="107" width="28.7265625" hidden="1" customWidth="1" outlineLevel="2" collapsed="1"/>
    <col min="108" max="108" width="28.7265625" hidden="1" customWidth="1" outlineLevel="3"/>
    <col min="109" max="109" width="28.7265625" hidden="1" customWidth="1" outlineLevel="2" collapsed="1"/>
    <col min="110" max="110" width="28.7265625" hidden="1" customWidth="1" outlineLevel="3"/>
    <col min="111" max="111" width="28.7265625" hidden="1" customWidth="1" outlineLevel="1" collapsed="1"/>
    <col min="112" max="112" width="28.7265625" hidden="1" customWidth="1" outlineLevel="2"/>
    <col min="113" max="113" width="28.7265625" hidden="1" customWidth="1" outlineLevel="2" collapsed="1"/>
    <col min="114" max="114" width="28.7265625" hidden="1" customWidth="1" outlineLevel="3"/>
    <col min="115" max="115" width="28.7265625" hidden="1" customWidth="1" outlineLevel="2" collapsed="1"/>
    <col min="116" max="117" width="28.7265625" hidden="1" customWidth="1" outlineLevel="3"/>
    <col min="118" max="118" width="28.7265625" customWidth="1" collapsed="1"/>
    <col min="119" max="122" width="28.7265625" hidden="1" customWidth="1" outlineLevel="1"/>
    <col min="123" max="123" width="28.7265625" hidden="1" customWidth="1" outlineLevel="1" collapsed="1"/>
    <col min="124" max="125" width="28.7265625" hidden="1" customWidth="1" outlineLevel="2"/>
    <col min="126" max="126" width="33.453125" hidden="1" customWidth="1" outlineLevel="2"/>
    <col min="127" max="127" width="28.7265625" hidden="1" customWidth="1" outlineLevel="1" collapsed="1"/>
    <col min="128" max="128" width="28.7265625" hidden="1" customWidth="1" outlineLevel="2"/>
    <col min="129" max="129" width="28.7265625" hidden="1" customWidth="1" outlineLevel="1" collapsed="1"/>
    <col min="130" max="130" width="28.7265625" hidden="1" customWidth="1" outlineLevel="2"/>
    <col min="131" max="131" width="32" hidden="1" customWidth="1" outlineLevel="2"/>
    <col min="132" max="132" width="28.7265625" customWidth="1" collapsed="1"/>
    <col min="133" max="133" width="35.54296875" hidden="1" customWidth="1" outlineLevel="1" collapsed="1"/>
    <col min="134" max="134" width="36.54296875" hidden="1" customWidth="1" outlineLevel="2"/>
    <col min="135" max="135" width="36.453125" hidden="1" customWidth="1" outlineLevel="2"/>
    <col min="136" max="136" width="40.54296875" hidden="1" customWidth="1" outlineLevel="2"/>
    <col min="137" max="137" width="36.26953125" hidden="1" customWidth="1" outlineLevel="2"/>
    <col min="138" max="138" width="32.54296875" hidden="1" customWidth="1" outlineLevel="1" collapsed="1"/>
    <col min="139" max="139" width="33" hidden="1" customWidth="1" outlineLevel="2"/>
    <col min="140" max="140" width="39.08984375" hidden="1" customWidth="1" outlineLevel="2"/>
  </cols>
  <sheetData>
    <row r="1" spans="1:140" ht="42.75" customHeight="1">
      <c r="A1" s="73" t="s">
        <v>435</v>
      </c>
      <c r="B1" s="74"/>
      <c r="C1" s="74"/>
      <c r="D1" s="74"/>
      <c r="E1" s="74"/>
      <c r="F1" s="75"/>
      <c r="G1" s="74"/>
      <c r="H1" s="74"/>
      <c r="I1" s="74"/>
      <c r="J1" s="74"/>
      <c r="K1" s="76"/>
      <c r="L1" s="76"/>
      <c r="M1" s="76"/>
      <c r="N1" s="76"/>
      <c r="O1" s="76"/>
      <c r="P1" s="74"/>
      <c r="Q1" s="76"/>
      <c r="R1" s="74"/>
      <c r="S1" s="74"/>
      <c r="T1" s="74"/>
      <c r="U1" s="74"/>
      <c r="V1" s="74"/>
      <c r="W1" s="74"/>
      <c r="X1" s="77"/>
      <c r="Y1" s="78"/>
      <c r="Z1" s="79"/>
      <c r="AA1" s="79"/>
      <c r="AB1" s="79"/>
      <c r="AC1" s="79"/>
      <c r="AD1" s="74"/>
      <c r="AE1" s="74"/>
      <c r="AF1" s="77"/>
      <c r="AG1" s="78"/>
      <c r="AH1" s="80"/>
      <c r="AI1" s="79"/>
      <c r="AJ1" s="79"/>
      <c r="AK1" s="79"/>
      <c r="AL1" s="79"/>
      <c r="AM1" s="81"/>
      <c r="AN1" s="81"/>
      <c r="AO1" s="79"/>
      <c r="AP1" s="79"/>
      <c r="AQ1" s="74"/>
      <c r="AR1" s="74"/>
      <c r="AS1" s="74"/>
      <c r="AT1" s="74"/>
      <c r="AU1" s="74"/>
      <c r="AV1" s="74"/>
      <c r="AW1" s="74"/>
      <c r="AX1" s="74"/>
      <c r="AY1" s="74"/>
      <c r="AZ1" s="74"/>
      <c r="BA1" s="74"/>
      <c r="BB1" s="74"/>
      <c r="BC1" s="74"/>
      <c r="BD1" s="74"/>
      <c r="BE1" s="74"/>
      <c r="BF1" s="74"/>
      <c r="BG1" s="74"/>
      <c r="BH1" s="74"/>
      <c r="BI1" s="74"/>
      <c r="BJ1" s="77"/>
      <c r="BK1" s="74"/>
      <c r="BL1" s="75"/>
      <c r="BM1" s="77"/>
      <c r="BN1" s="74"/>
      <c r="BO1" s="74"/>
      <c r="BP1" s="74"/>
      <c r="BQ1" s="82"/>
      <c r="BR1" s="74"/>
      <c r="BS1" s="74"/>
      <c r="BT1" s="74"/>
      <c r="BU1" s="74"/>
      <c r="BV1" s="74"/>
      <c r="BW1" s="74"/>
      <c r="BX1" s="77"/>
      <c r="BY1" s="74"/>
      <c r="BZ1" s="74"/>
      <c r="CA1" s="74"/>
      <c r="CB1" s="74"/>
      <c r="CC1" s="74"/>
      <c r="CD1" s="74"/>
      <c r="CE1" s="77"/>
      <c r="CF1" s="81"/>
      <c r="CG1" s="81"/>
      <c r="CH1" s="77"/>
      <c r="CI1" s="77"/>
      <c r="CJ1" s="81"/>
      <c r="CK1" s="77"/>
      <c r="CL1" s="80"/>
      <c r="CM1" s="77"/>
      <c r="CN1" s="81"/>
      <c r="CO1" s="81"/>
      <c r="CP1" s="81"/>
      <c r="CQ1" s="81"/>
      <c r="CR1" s="74"/>
      <c r="CS1" s="74"/>
      <c r="CT1" s="74"/>
      <c r="CU1" s="74"/>
      <c r="CV1" s="74"/>
      <c r="CW1" s="77"/>
      <c r="CX1" s="74"/>
      <c r="CY1" s="77"/>
      <c r="CZ1" s="81"/>
      <c r="DA1" s="81"/>
      <c r="DB1" s="77"/>
      <c r="DC1" s="77"/>
      <c r="DD1" s="81"/>
      <c r="DE1" s="77"/>
      <c r="DF1" s="80"/>
      <c r="DG1" s="74"/>
      <c r="DH1" s="81"/>
      <c r="DI1" s="74"/>
      <c r="DJ1" s="81"/>
      <c r="DK1" s="74"/>
      <c r="DL1" s="74"/>
      <c r="DM1" s="74"/>
      <c r="DN1" s="74"/>
      <c r="DO1" s="81"/>
      <c r="DP1" s="81"/>
      <c r="DQ1" s="77"/>
      <c r="DR1" s="77"/>
      <c r="DS1" s="77"/>
      <c r="DT1" s="77"/>
      <c r="DU1" s="77"/>
      <c r="DV1" s="77"/>
      <c r="DW1" s="77"/>
      <c r="DX1" s="80"/>
      <c r="DY1" s="77"/>
      <c r="DZ1" s="81"/>
      <c r="EA1" s="81"/>
      <c r="EB1" s="77"/>
      <c r="EC1" s="77"/>
      <c r="ED1" s="77"/>
      <c r="EE1" s="77"/>
      <c r="EF1" s="77"/>
      <c r="EG1" s="77"/>
      <c r="EH1" s="77"/>
      <c r="EI1" s="81"/>
      <c r="EJ1" s="81"/>
    </row>
    <row r="2" spans="1:140" ht="13">
      <c r="A2" s="269" t="s">
        <v>436</v>
      </c>
      <c r="B2" s="270" t="s">
        <v>437</v>
      </c>
      <c r="C2" s="271"/>
      <c r="D2" s="271"/>
      <c r="E2" s="271"/>
      <c r="F2" s="272"/>
      <c r="G2" s="271"/>
      <c r="H2" s="271"/>
      <c r="I2" s="271"/>
      <c r="J2" s="271"/>
      <c r="K2" s="273"/>
      <c r="L2" s="273"/>
      <c r="M2" s="273"/>
      <c r="N2" s="273"/>
      <c r="O2" s="273"/>
      <c r="P2" s="271"/>
      <c r="Q2" s="273"/>
      <c r="R2" s="271"/>
      <c r="S2" s="271"/>
      <c r="T2" s="271"/>
      <c r="U2" s="271"/>
      <c r="V2" s="271"/>
      <c r="W2" s="274"/>
      <c r="X2" s="275"/>
      <c r="Y2" s="275"/>
      <c r="Z2" s="274"/>
      <c r="AA2" s="274"/>
      <c r="AB2" s="274"/>
      <c r="AC2" s="274"/>
      <c r="AD2" s="276"/>
      <c r="AE2" s="276"/>
      <c r="AF2" s="275"/>
      <c r="AG2" s="275"/>
      <c r="AH2" s="277"/>
      <c r="AI2" s="274"/>
      <c r="AJ2" s="274"/>
      <c r="AK2" s="274"/>
      <c r="AL2" s="274"/>
      <c r="AM2" s="278"/>
      <c r="AN2" s="278"/>
      <c r="AO2" s="274"/>
      <c r="AP2" s="274"/>
      <c r="AQ2" s="276"/>
      <c r="AR2" s="276"/>
      <c r="AS2" s="276"/>
      <c r="AT2" s="276"/>
      <c r="AU2" s="276"/>
      <c r="AV2" s="276"/>
      <c r="AW2" s="276"/>
      <c r="AX2" s="276"/>
      <c r="AY2" s="276"/>
      <c r="AZ2" s="276"/>
      <c r="BA2" s="272" t="s">
        <v>438</v>
      </c>
      <c r="BB2" s="271"/>
      <c r="BC2" s="279"/>
      <c r="BD2" s="324" t="s">
        <v>280</v>
      </c>
      <c r="BE2" s="325"/>
      <c r="BF2" s="280" t="s">
        <v>439</v>
      </c>
      <c r="BG2" s="273"/>
      <c r="BH2" s="281" t="s">
        <v>283</v>
      </c>
      <c r="BI2" s="276"/>
      <c r="BJ2" s="282" t="s">
        <v>289</v>
      </c>
      <c r="BK2" s="276"/>
      <c r="BL2" s="272"/>
      <c r="BM2" s="282" t="s">
        <v>296</v>
      </c>
      <c r="BN2" s="276"/>
      <c r="BO2" s="283"/>
      <c r="BP2" s="281" t="s">
        <v>304</v>
      </c>
      <c r="BQ2" s="284"/>
      <c r="BR2" s="283"/>
      <c r="BS2" s="276"/>
      <c r="BT2" s="283"/>
      <c r="BU2" s="276"/>
      <c r="BV2" s="276"/>
      <c r="BW2" s="276"/>
      <c r="BX2" s="282" t="s">
        <v>440</v>
      </c>
      <c r="BY2" s="274"/>
      <c r="BZ2" s="276"/>
      <c r="CA2" s="326" t="s">
        <v>441</v>
      </c>
      <c r="CB2" s="327"/>
      <c r="CC2" s="327"/>
      <c r="CD2" s="327"/>
      <c r="CE2" s="285" t="s">
        <v>442</v>
      </c>
      <c r="CF2" s="275"/>
      <c r="CG2" s="275"/>
      <c r="CH2" s="275"/>
      <c r="CI2" s="285" t="s">
        <v>194</v>
      </c>
      <c r="CJ2" s="275"/>
      <c r="CK2" s="285" t="s">
        <v>443</v>
      </c>
      <c r="CL2" s="286"/>
      <c r="CM2" s="282" t="s">
        <v>444</v>
      </c>
      <c r="CN2" s="328" t="s">
        <v>445</v>
      </c>
      <c r="CO2" s="329"/>
      <c r="CP2" s="278" t="s">
        <v>446</v>
      </c>
      <c r="CQ2" s="278"/>
      <c r="CR2" s="281" t="s">
        <v>447</v>
      </c>
      <c r="CS2" s="276"/>
      <c r="CT2" s="283"/>
      <c r="CU2" s="276"/>
      <c r="CV2" s="276"/>
      <c r="CW2" s="282" t="s">
        <v>448</v>
      </c>
      <c r="CX2" s="276"/>
      <c r="CY2" s="285" t="s">
        <v>449</v>
      </c>
      <c r="CZ2" s="275"/>
      <c r="DA2" s="275"/>
      <c r="DB2" s="275"/>
      <c r="DC2" s="285" t="s">
        <v>194</v>
      </c>
      <c r="DD2" s="275"/>
      <c r="DE2" s="285" t="s">
        <v>443</v>
      </c>
      <c r="DF2" s="286"/>
      <c r="DG2" s="283" t="s">
        <v>450</v>
      </c>
      <c r="DH2" s="288"/>
      <c r="DI2" s="274" t="s">
        <v>451</v>
      </c>
      <c r="DJ2" s="288"/>
      <c r="DK2" s="330" t="s">
        <v>452</v>
      </c>
      <c r="DL2" s="327"/>
      <c r="DM2" s="331"/>
      <c r="DN2" s="289" t="s">
        <v>453</v>
      </c>
      <c r="DO2" s="278"/>
      <c r="DP2" s="277"/>
      <c r="DQ2" s="282"/>
      <c r="DR2" s="277"/>
      <c r="DS2" s="328" t="s">
        <v>454</v>
      </c>
      <c r="DT2" s="329"/>
      <c r="DU2" s="329"/>
      <c r="DV2" s="325"/>
      <c r="DW2" s="282" t="s">
        <v>455</v>
      </c>
      <c r="DX2" s="277"/>
      <c r="DY2" s="282" t="s">
        <v>296</v>
      </c>
      <c r="DZ2" s="278" t="s">
        <v>456</v>
      </c>
      <c r="EA2" s="278"/>
      <c r="EB2" s="282" t="s">
        <v>399</v>
      </c>
      <c r="EC2" s="89" t="s">
        <v>457</v>
      </c>
      <c r="ED2" s="89"/>
      <c r="EE2" s="89"/>
      <c r="EF2" s="89"/>
      <c r="EG2" s="89"/>
      <c r="EH2" s="89" t="s">
        <v>296</v>
      </c>
      <c r="EI2" s="87"/>
      <c r="EJ2" s="87"/>
    </row>
    <row r="3" spans="1:140" ht="12.5">
      <c r="A3" s="260" t="s">
        <v>458</v>
      </c>
      <c r="B3" s="261"/>
      <c r="C3" s="262" t="s">
        <v>110</v>
      </c>
      <c r="D3" s="262" t="s">
        <v>116</v>
      </c>
      <c r="E3" s="262" t="s">
        <v>113</v>
      </c>
      <c r="F3" s="263" t="s">
        <v>137</v>
      </c>
      <c r="G3" s="262" t="s">
        <v>119</v>
      </c>
      <c r="H3" s="262" t="s">
        <v>122</v>
      </c>
      <c r="I3" s="262" t="s">
        <v>125</v>
      </c>
      <c r="J3" s="262" t="s">
        <v>169</v>
      </c>
      <c r="K3" s="262" t="s">
        <v>175</v>
      </c>
      <c r="L3" s="262" t="s">
        <v>185</v>
      </c>
      <c r="M3" s="262" t="s">
        <v>144</v>
      </c>
      <c r="N3" s="262" t="s">
        <v>166</v>
      </c>
      <c r="O3" s="262" t="s">
        <v>156</v>
      </c>
      <c r="P3" s="262" t="s">
        <v>217</v>
      </c>
      <c r="Q3" s="262" t="s">
        <v>220</v>
      </c>
      <c r="R3" s="262" t="s">
        <v>221</v>
      </c>
      <c r="S3" s="262" t="s">
        <v>222</v>
      </c>
      <c r="T3" s="262" t="s">
        <v>223</v>
      </c>
      <c r="U3" s="262" t="s">
        <v>224</v>
      </c>
      <c r="V3" s="262" t="s">
        <v>128</v>
      </c>
      <c r="W3" s="262" t="s">
        <v>226</v>
      </c>
      <c r="X3" s="262" t="s">
        <v>140</v>
      </c>
      <c r="Y3" s="264" t="s">
        <v>148</v>
      </c>
      <c r="Z3" s="262" t="s">
        <v>227</v>
      </c>
      <c r="AA3" s="262" t="s">
        <v>228</v>
      </c>
      <c r="AB3" s="262" t="s">
        <v>231</v>
      </c>
      <c r="AC3" s="262" t="s">
        <v>232</v>
      </c>
      <c r="AD3" s="262" t="s">
        <v>233</v>
      </c>
      <c r="AE3" s="262" t="s">
        <v>131</v>
      </c>
      <c r="AF3" s="262" t="s">
        <v>143</v>
      </c>
      <c r="AG3" s="264" t="s">
        <v>149</v>
      </c>
      <c r="AH3" s="264" t="s">
        <v>234</v>
      </c>
      <c r="AI3" s="262" t="s">
        <v>235</v>
      </c>
      <c r="AJ3" s="262" t="s">
        <v>236</v>
      </c>
      <c r="AK3" s="265" t="s">
        <v>237</v>
      </c>
      <c r="AL3" s="265" t="s">
        <v>239</v>
      </c>
      <c r="AM3" s="265" t="s">
        <v>242</v>
      </c>
      <c r="AN3" s="265" t="s">
        <v>245</v>
      </c>
      <c r="AO3" s="265" t="s">
        <v>247</v>
      </c>
      <c r="AP3" s="265" t="s">
        <v>248</v>
      </c>
      <c r="AQ3" s="266" t="s">
        <v>249</v>
      </c>
      <c r="AR3" s="263" t="s">
        <v>252</v>
      </c>
      <c r="AS3" s="263" t="s">
        <v>255</v>
      </c>
      <c r="AT3" s="262" t="s">
        <v>258</v>
      </c>
      <c r="AU3" s="262" t="s">
        <v>261</v>
      </c>
      <c r="AV3" s="262" t="s">
        <v>264</v>
      </c>
      <c r="AW3" s="262" t="s">
        <v>265</v>
      </c>
      <c r="AX3" s="265" t="s">
        <v>266</v>
      </c>
      <c r="AY3" s="265" t="s">
        <v>269</v>
      </c>
      <c r="AZ3" s="265" t="s">
        <v>272</v>
      </c>
      <c r="BA3" s="262" t="s">
        <v>35</v>
      </c>
      <c r="BB3" s="262" t="s">
        <v>275</v>
      </c>
      <c r="BC3" s="267" t="s">
        <v>276</v>
      </c>
      <c r="BD3" s="262" t="s">
        <v>279</v>
      </c>
      <c r="BE3" s="262" t="s">
        <v>190</v>
      </c>
      <c r="BF3" s="262" t="s">
        <v>197</v>
      </c>
      <c r="BG3" s="262" t="s">
        <v>207</v>
      </c>
      <c r="BH3" s="261" t="s">
        <v>282</v>
      </c>
      <c r="BI3" s="263" t="s">
        <v>285</v>
      </c>
      <c r="BJ3" s="262" t="s">
        <v>288</v>
      </c>
      <c r="BK3" s="263" t="s">
        <v>291</v>
      </c>
      <c r="BL3" s="263" t="s">
        <v>294</v>
      </c>
      <c r="BM3" s="262" t="s">
        <v>295</v>
      </c>
      <c r="BN3" s="262" t="s">
        <v>298</v>
      </c>
      <c r="BO3" s="267" t="s">
        <v>301</v>
      </c>
      <c r="BP3" s="268" t="s">
        <v>303</v>
      </c>
      <c r="BQ3" s="262" t="s">
        <v>36</v>
      </c>
      <c r="BR3" s="262" t="s">
        <v>308</v>
      </c>
      <c r="BS3" s="262" t="s">
        <v>311</v>
      </c>
      <c r="BT3" s="263" t="s">
        <v>314</v>
      </c>
      <c r="BU3" s="263" t="s">
        <v>317</v>
      </c>
      <c r="BV3" s="262" t="s">
        <v>320</v>
      </c>
      <c r="BW3" s="262" t="s">
        <v>323</v>
      </c>
      <c r="BX3" s="262" t="s">
        <v>326</v>
      </c>
      <c r="BY3" s="262" t="s">
        <v>328</v>
      </c>
      <c r="BZ3" s="267" t="s">
        <v>329</v>
      </c>
      <c r="CA3" s="262" t="s">
        <v>332</v>
      </c>
      <c r="CB3" s="263" t="s">
        <v>335</v>
      </c>
      <c r="CC3" s="263" t="s">
        <v>336</v>
      </c>
      <c r="CD3" s="263" t="s">
        <v>337</v>
      </c>
      <c r="CE3" s="262" t="s">
        <v>160</v>
      </c>
      <c r="CF3" s="262" t="s">
        <v>171</v>
      </c>
      <c r="CG3" s="262" t="s">
        <v>176</v>
      </c>
      <c r="CH3" s="262" t="s">
        <v>186</v>
      </c>
      <c r="CI3" s="262" t="s">
        <v>193</v>
      </c>
      <c r="CJ3" s="262" t="s">
        <v>203</v>
      </c>
      <c r="CK3" s="262" t="s">
        <v>210</v>
      </c>
      <c r="CL3" s="264" t="s">
        <v>218</v>
      </c>
      <c r="CM3" s="262" t="s">
        <v>340</v>
      </c>
      <c r="CN3" s="262" t="s">
        <v>342</v>
      </c>
      <c r="CO3" s="262" t="s">
        <v>343</v>
      </c>
      <c r="CP3" s="262" t="s">
        <v>344</v>
      </c>
      <c r="CQ3" s="262" t="s">
        <v>345</v>
      </c>
      <c r="CR3" s="268" t="s">
        <v>346</v>
      </c>
      <c r="CS3" s="262" t="s">
        <v>349</v>
      </c>
      <c r="CT3" s="262" t="s">
        <v>351</v>
      </c>
      <c r="CU3" s="262" t="s">
        <v>353</v>
      </c>
      <c r="CV3" s="262" t="s">
        <v>356</v>
      </c>
      <c r="CW3" s="262" t="s">
        <v>357</v>
      </c>
      <c r="CX3" s="262" t="s">
        <v>359</v>
      </c>
      <c r="CY3" s="262" t="s">
        <v>163</v>
      </c>
      <c r="CZ3" s="262" t="s">
        <v>173</v>
      </c>
      <c r="DA3" s="262" t="s">
        <v>178</v>
      </c>
      <c r="DB3" s="262" t="s">
        <v>189</v>
      </c>
      <c r="DC3" s="262" t="s">
        <v>196</v>
      </c>
      <c r="DD3" s="262" t="s">
        <v>206</v>
      </c>
      <c r="DE3" s="262" t="s">
        <v>213</v>
      </c>
      <c r="DF3" s="264" t="s">
        <v>219</v>
      </c>
      <c r="DG3" s="262" t="s">
        <v>360</v>
      </c>
      <c r="DH3" s="262" t="s">
        <v>363</v>
      </c>
      <c r="DI3" s="262" t="s">
        <v>364</v>
      </c>
      <c r="DJ3" s="262" t="s">
        <v>365</v>
      </c>
      <c r="DK3" s="262" t="s">
        <v>366</v>
      </c>
      <c r="DL3" s="262" t="s">
        <v>369</v>
      </c>
      <c r="DM3" s="267" t="s">
        <v>372</v>
      </c>
      <c r="DN3" s="268" t="s">
        <v>375</v>
      </c>
      <c r="DO3" s="262" t="s">
        <v>37</v>
      </c>
      <c r="DP3" s="262" t="s">
        <v>379</v>
      </c>
      <c r="DQ3" s="262" t="s">
        <v>381</v>
      </c>
      <c r="DR3" s="262" t="s">
        <v>384</v>
      </c>
      <c r="DS3" s="262" t="s">
        <v>385</v>
      </c>
      <c r="DT3" s="262" t="s">
        <v>388</v>
      </c>
      <c r="DU3" s="262" t="s">
        <v>389</v>
      </c>
      <c r="DV3" s="262" t="s">
        <v>390</v>
      </c>
      <c r="DW3" s="262" t="s">
        <v>391</v>
      </c>
      <c r="DX3" s="264" t="s">
        <v>393</v>
      </c>
      <c r="DY3" s="262" t="s">
        <v>394</v>
      </c>
      <c r="DZ3" s="262" t="s">
        <v>396</v>
      </c>
      <c r="EA3" s="262" t="s">
        <v>397</v>
      </c>
      <c r="EB3" s="262" t="s">
        <v>398</v>
      </c>
      <c r="EC3" s="94" t="s">
        <v>401</v>
      </c>
      <c r="ED3" s="96" t="s">
        <v>404</v>
      </c>
      <c r="EE3" s="96" t="s">
        <v>405</v>
      </c>
      <c r="EF3" s="96" t="s">
        <v>406</v>
      </c>
      <c r="EG3" s="96" t="s">
        <v>407</v>
      </c>
      <c r="EH3" s="96" t="s">
        <v>410</v>
      </c>
      <c r="EI3" s="96" t="s">
        <v>412</v>
      </c>
      <c r="EJ3" s="96" t="s">
        <v>413</v>
      </c>
    </row>
    <row r="4" spans="1:140" ht="12.5">
      <c r="A4" s="290" t="s">
        <v>243</v>
      </c>
      <c r="B4" s="291"/>
      <c r="C4" s="292" t="str">
        <f ca="1">IFERROR(__xludf.DUMMYFUNCTION("INDEX('# Reference schema'!$B$1:$D$650,MATCH(REGEXREPLACE(REGEXREPLACE(C3,""^#\s?"",""""),""/\d+/"",""/""),'# Reference schema'!$B:$B,0),MATCH(""title"",'# Reference schema'!$B$1:$D$1,0))"),"Initiation type")</f>
        <v>Initiation type</v>
      </c>
      <c r="D4" s="292" t="str">
        <f ca="1">IFERROR(__xludf.DUMMYFUNCTION("INDEX('# Reference schema'!$B$1:$D$650,MATCH(REGEXREPLACE(REGEXREPLACE(D3,""^#\s?"",""""),""/\d+/"",""/""),'# Reference schema'!$B:$B,0),MATCH(""title"",'# Reference schema'!$B$1:$D$1,0))"),"Release language")</f>
        <v>Release language</v>
      </c>
      <c r="E4" s="292" t="str">
        <f ca="1">IFERROR(__xludf.DUMMYFUNCTION("INDEX('# Reference schema'!$B$1:$D$650,MATCH(REGEXREPLACE(REGEXREPLACE(E3,""^#\s?"",""""),""/\d+/"",""/""),'# Reference schema'!$B:$B,0),MATCH(""title"",'# Reference schema'!$B$1:$D$1,0))"),"Release ID")</f>
        <v>Release ID</v>
      </c>
      <c r="F4" s="292" t="str">
        <f ca="1">IFERROR(__xludf.DUMMYFUNCTION("INDEX('# Reference schema'!$B$1:$D$650,MATCH(REGEXREPLACE(REGEXREPLACE(F3,""^#\s?"",""""),""/\d+/"",""/""),'# Reference schema'!$B:$B,0),MATCH(""title"",'# Reference schema'!$B$1:$D$1,0))"),"Currency")</f>
        <v>Currency</v>
      </c>
      <c r="G4" s="292" t="str">
        <f ca="1">IFERROR(__xludf.DUMMYFUNCTION("INDEX('# Reference schema'!$B$1:$D$650,MATCH(REGEXREPLACE(REGEXREPLACE(G3,""^#\s?"",""""),""/\d+/"",""/""),'# Reference schema'!$B:$B,0),MATCH(""title"",'# Reference schema'!$B$1:$D$1,0))"),"Tender ID")</f>
        <v>Tender ID</v>
      </c>
      <c r="H4" s="292" t="str">
        <f ca="1">IFERROR(__xludf.DUMMYFUNCTION("INDEX('# Reference schema'!$B$1:$D$650,MATCH(REGEXREPLACE(REGEXREPLACE(H3,""^#\s?"",""""),""/\d+/"",""/""),'# Reference schema'!$B:$B,0),MATCH(""title"",'# Reference schema'!$B$1:$D$1,0))"),"Award ID")</f>
        <v>Award ID</v>
      </c>
      <c r="I4" s="292" t="str">
        <f ca="1">IFERROR(__xludf.DUMMYFUNCTION("INDEX('# Reference schema'!$B$1:$D$650,MATCH(REGEXREPLACE(REGEXREPLACE(I3,""^#\s?"",""""),""/\d+/"",""/""),'# Reference schema'!$B:$B,0),MATCH(""title"",'# Reference schema'!$B$1:$D$1,0))"),"Contract ID")</f>
        <v>Contract ID</v>
      </c>
      <c r="J4" s="292" t="str">
        <f ca="1">IFERROR(__xludf.DUMMYFUNCTION("INDEX('# Reference schema'!$B$1:$D$650,MATCH(REGEXREPLACE(REGEXREPLACE(J3,""^#\s?"",""""),""/\d+/"",""/""),'# Reference schema'!$B:$B,0),MATCH(""title"",'# Reference schema'!$B$1:$D$1,0))"),"Award ID")</f>
        <v>Award ID</v>
      </c>
      <c r="K4" s="273" t="str">
        <f ca="1">IFERROR(__xludf.DUMMYFUNCTION("INDEX('# Reference schema'!$B$1:$D$650,MATCH(REGEXREPLACE(REGEXREPLACE(K3,""^#\s?"",""""),""/\d+/"",""/""),'# Reference schema'!$B:$B,0),MATCH(""title"",'# Reference schema'!$B$1:$D$1,0))"),"Organization ID")</f>
        <v>Organization ID</v>
      </c>
      <c r="L4" s="273" t="str">
        <f ca="1">IFERROR(__xludf.DUMMYFUNCTION("INDEX('# Reference schema'!$B$1:$D$650,MATCH(REGEXREPLACE(REGEXREPLACE(L3,""^#\s?"",""""),""/\d+/"",""/""),'# Reference schema'!$B:$B,0),MATCH(""title"",'# Reference schema'!$B$1:$D$1,0))"),"Organization name")</f>
        <v>Organization name</v>
      </c>
      <c r="M4" s="273" t="str">
        <f ca="1">IFERROR(__xludf.DUMMYFUNCTION("INDEX('# Reference schema'!$B$1:$D$650,MATCH(REGEXREPLACE(REGEXREPLACE(M3,""^#\s?"",""""),""/\d+/"",""/""),'# Reference schema'!$B:$B,0),MATCH(""title"",'# Reference schema'!$B$1:$D$1,0))"),"Entity ID")</f>
        <v>Entity ID</v>
      </c>
      <c r="N4" s="273" t="str">
        <f ca="1">IFERROR(__xludf.DUMMYFUNCTION("INDEX('# Reference schema'!$B$1:$D$650,MATCH(REGEXREPLACE(REGEXREPLACE(N3,""^#\s?"",""""),""/\d+/"",""/""),'# Reference schema'!$B:$B,0),MATCH(""title"",'# Reference schema'!$B$1:$D$1,0))"),"Scheme")</f>
        <v>Scheme</v>
      </c>
      <c r="O4" s="273" t="str">
        <f ca="1">IFERROR(__xludf.DUMMYFUNCTION("INDEX('# Reference schema'!$B$1:$D$650,MATCH(REGEXREPLACE(REGEXREPLACE(O3,""^#\s?"",""""),""/\d+/"",""/""),'# Reference schema'!$B:$B,0),MATCH(""title"",'# Reference schema'!$B$1:$D$1,0))"),"Party roles")</f>
        <v>Party roles</v>
      </c>
      <c r="P4" s="292" t="str">
        <f ca="1">IFERROR(__xludf.DUMMYFUNCTION("INDEX('# Reference schema'!$B$1:$D$650,MATCH(REGEXREPLACE(REGEXREPLACE(P3,""^#\s?"",""""),""/\d+/"",""/""),'# Reference schema'!$B:$B,0),MATCH(""title"",'# Reference schema'!$B$1:$D$1,0))"),"Entity ID")</f>
        <v>Entity ID</v>
      </c>
      <c r="Q4" s="273" t="str">
        <f ca="1">IFERROR(__xludf.DUMMYFUNCTION("INDEX('# Reference schema'!$B$1:$D$650,MATCH(REGEXREPLACE(REGEXREPLACE(Q3,""^#\s?"",""""),""/\d+/"",""/""),'# Reference schema'!$B:$B,0),MATCH(""title"",'# Reference schema'!$B$1:$D$1,0))"),"Scheme")</f>
        <v>Scheme</v>
      </c>
      <c r="R4" s="292" t="str">
        <f ca="1">IFERROR(__xludf.DUMMYFUNCTION("INDEX('# Reference schema'!$B$1:$D$650,MATCH(REGEXREPLACE(REGEXREPLACE(R3,""^#\s?"",""""),""/\d+/"",""/""),'# Reference schema'!$B:$B,0),MATCH(""title"",'# Reference schema'!$B$1:$D$1,0))"),"Organization ID")</f>
        <v>Organization ID</v>
      </c>
      <c r="S4" s="292" t="str">
        <f ca="1">IFERROR(__xludf.DUMMYFUNCTION("INDEX('# Reference schema'!$B$1:$D$650,MATCH(REGEXREPLACE(REGEXREPLACE(S3,""^#\s?"",""""),""/\d+/"",""/""),'# Reference schema'!$B:$B,0),MATCH(""title"",'# Reference schema'!$B$1:$D$1,0))"),"Organization name")</f>
        <v>Organization name</v>
      </c>
      <c r="T4" s="292" t="str">
        <f ca="1">IFERROR(__xludf.DUMMYFUNCTION("INDEX('# Reference schema'!$B$1:$D$650,MATCH(REGEXREPLACE(REGEXREPLACE(T3,""^#\s?"",""""),""/\d+/"",""/""),'# Reference schema'!$B:$B,0),MATCH(""title"",'# Reference schema'!$B$1:$D$1,0))"),"Party roles")</f>
        <v>Party roles</v>
      </c>
      <c r="U4" s="292" t="str">
        <f ca="1">IFERROR(__xludf.DUMMYFUNCTION("INDEX('# Reference schema'!$B$1:$D$650,MATCH(REGEXREPLACE(REGEXREPLACE(U3,""^#\s?"",""""),""/\d+/"",""/""),'# Reference schema'!$B:$B,0),MATCH(""title"",'# Reference schema'!$B$1:$D$1,0))"),"ID")</f>
        <v>ID</v>
      </c>
      <c r="V4" s="292" t="str">
        <f ca="1">IFERROR(__xludf.DUMMYFUNCTION("INDEX('# Reference schema'!$B$1:$D$650,MATCH(REGEXREPLACE(REGEXREPLACE(V3,""^#\s?"",""""),""/\d+/"",""/""),'# Reference schema'!$B:$B,0),MATCH(""title"",'# Reference schema'!$B$1:$D$1,0))"),"ID")</f>
        <v>ID</v>
      </c>
      <c r="W4" s="292" t="str">
        <f ca="1">IFERROR(__xludf.DUMMYFUNCTION("INDEX('# Reference schema'!$B$1:$D$650,MATCH(REGEXREPLACE(REGEXREPLACE(W3,""^#\s?"",""""),""/\d+/"",""/""),'# Reference schema'!$B:$B,0),MATCH(""title"",'# Reference schema'!$B$1:$D$1,0))"),"Currency")</f>
        <v>Currency</v>
      </c>
      <c r="X4" s="292" t="str">
        <f ca="1">IFERROR(__xludf.DUMMYFUNCTION("INDEX('# Reference schema'!$B$1:$D$650,MATCH(REGEXREPLACE(REGEXREPLACE(X3,""^#\s?"",""""),""/\d+/"",""/""),'# Reference schema'!$B:$B,0),MATCH(""title"",'# Reference schema'!$B$1:$D$1,0))"),"Scheme")</f>
        <v>Scheme</v>
      </c>
      <c r="Y4" s="292" t="str">
        <f ca="1">IFERROR(__xludf.DUMMYFUNCTION("INDEX('# Reference schema'!$B$1:$D$650,MATCH(REGEXREPLACE(REGEXREPLACE(Y3,""^#\s?"",""""),""/\d+/"",""/""),'# Reference schema'!$B:$B,0),MATCH(""title"",'# Reference schema'!$B$1:$D$1,0))"),"Currency")</f>
        <v>Currency</v>
      </c>
      <c r="Z4" s="292" t="str">
        <f ca="1">IFERROR(__xludf.DUMMYFUNCTION("INDEX('# Reference schema'!$B$1:$D$650,MATCH(REGEXREPLACE(REGEXREPLACE(Z3,""^#\s?"",""""),""/\d+/"",""/""),'# Reference schema'!$B:$B,0),MATCH(""title"",'# Reference schema'!$B$1:$D$1,0))"),"ID")</f>
        <v>ID</v>
      </c>
      <c r="AA4" s="292" t="str">
        <f ca="1">IFERROR(__xludf.DUMMYFUNCTION("INDEX('# Reference schema'!$B$1:$D$650,MATCH(REGEXREPLACE(REGEXREPLACE(AA3,""^#\s?"",""""),""/\d+/"",""/""),'# Reference schema'!$B:$B,0),MATCH(""title"",'# Reference schema'!$B$1:$D$1,0))"),"Document type")</f>
        <v>Document type</v>
      </c>
      <c r="AB4" s="292" t="str">
        <f ca="1">IFERROR(__xludf.DUMMYFUNCTION("INDEX('# Reference schema'!$B$1:$D$650,MATCH(REGEXREPLACE(REGEXREPLACE(AB3,""^#\s?"",""""),""/\d+/"",""/""),'# Reference schema'!$B:$B,0),MATCH(""title"",'# Reference schema'!$B$1:$D$1,0))"),"ID")</f>
        <v>ID</v>
      </c>
      <c r="AC4" s="292" t="str">
        <f ca="1">IFERROR(__xludf.DUMMYFUNCTION("INDEX('# Reference schema'!$B$1:$D$650,MATCH(REGEXREPLACE(REGEXREPLACE(AC3,""^#\s?"",""""),""/\d+/"",""/""),'# Reference schema'!$B:$B,0),MATCH(""title"",'# Reference schema'!$B$1:$D$1,0))"),"Document type")</f>
        <v>Document type</v>
      </c>
      <c r="AD4" s="292" t="str">
        <f ca="1">IFERROR(__xludf.DUMMYFUNCTION("INDEX('# Reference schema'!$B$1:$D$650,MATCH(REGEXREPLACE(REGEXREPLACE(AD3,""^#\s?"",""""),""/\d+/"",""/""),'# Reference schema'!$B:$B,0),MATCH(""title"",'# Reference schema'!$B$1:$D$1,0))"),"Currency")</f>
        <v>Currency</v>
      </c>
      <c r="AE4" s="292" t="str">
        <f ca="1">IFERROR(__xludf.DUMMYFUNCTION("INDEX('# Reference schema'!$B$1:$D$650,MATCH(REGEXREPLACE(REGEXREPLACE(AE3,""^#\s?"",""""),""/\d+/"",""/""),'# Reference schema'!$B:$B,0),MATCH(""title"",'# Reference schema'!$B$1:$D$1,0))"),"ID")</f>
        <v>ID</v>
      </c>
      <c r="AF4" s="292" t="str">
        <f ca="1">IFERROR(__xludf.DUMMYFUNCTION("INDEX('# Reference schema'!$B$1:$D$650,MATCH(REGEXREPLACE(REGEXREPLACE(AF3,""^#\s?"",""""),""/\d+/"",""/""),'# Reference schema'!$B:$B,0),MATCH(""title"",'# Reference schema'!$B$1:$D$1,0))"),"Scheme")</f>
        <v>Scheme</v>
      </c>
      <c r="AG4" s="292" t="str">
        <f ca="1">IFERROR(__xludf.DUMMYFUNCTION("INDEX('# Reference schema'!$B$1:$D$650,MATCH(REGEXREPLACE(REGEXREPLACE(AG3,""^#\s?"",""""),""/\d+/"",""/""),'# Reference schema'!$B:$B,0),MATCH(""title"",'# Reference schema'!$B$1:$D$1,0))"),"Currency")</f>
        <v>Currency</v>
      </c>
      <c r="AH4" s="292" t="str">
        <f ca="1">IFERROR(__xludf.DUMMYFUNCTION("INDEX('# Reference schema'!$B$1:$D$650,MATCH(REGEXREPLACE(REGEXREPLACE(AH3,""^#\s?"",""""),""/\d+/"",""/""),'# Reference schema'!$B:$B,0),MATCH(""title"",'# Reference schema'!$B$1:$D$1,0))"),"Currency")</f>
        <v>Currency</v>
      </c>
      <c r="AI4" s="292" t="str">
        <f ca="1">IFERROR(__xludf.DUMMYFUNCTION("INDEX('# Reference schema'!$B$1:$D$650,MATCH(REGEXREPLACE(REGEXREPLACE(AI3,""^#\s?"",""""),""/\d+/"",""/""),'# Reference schema'!$B:$B,0),MATCH(""title"",'# Reference schema'!$B$1:$D$1,0))"),"ID")</f>
        <v>ID</v>
      </c>
      <c r="AJ4" s="292" t="str">
        <f ca="1">IFERROR(__xludf.DUMMYFUNCTION("INDEX('# Reference schema'!$B$1:$D$650,MATCH(REGEXREPLACE(REGEXREPLACE(AJ3,""^#\s?"",""""),""/\d+/"",""/""),'# Reference schema'!$B:$B,0),MATCH(""title"",'# Reference schema'!$B$1:$D$1,0))"),"Document type")</f>
        <v>Document type</v>
      </c>
      <c r="AK4" s="292" t="str">
        <f ca="1">IFERROR(__xludf.DUMMYFUNCTION("INDEX('# Reference schema'!$B$1:$D$650,MATCH(REGEXREPLACE(REGEXREPLACE(AK3,""^#\s?"",""""),""/\d+/"",""/""),'# Reference schema'!$B:$B,0),MATCH(""title"",'# Reference schema'!$B$1:$D$1,0))"),"ID")</f>
        <v>ID</v>
      </c>
      <c r="AL4" s="292" t="str">
        <f ca="1">IFERROR(__xludf.DUMMYFUNCTION("INDEX('# Reference schema'!$B$1:$D$650,MATCH(REGEXREPLACE(REGEXREPLACE(AL3,""^#\s?"",""""),""/\d+/"",""/""),'# Reference schema'!$B:$B,0),MATCH(""title"",'# Reference schema'!$B$1:$D$1,0))"),"Milestone type")</f>
        <v>Milestone type</v>
      </c>
      <c r="AM4" s="292" t="str">
        <f ca="1">IFERROR(__xludf.DUMMYFUNCTION("INDEX('# Reference schema'!$B$1:$D$650,MATCH(REGEXREPLACE(REGEXREPLACE(AM3,""^#\s?"",""""),""/\d+/"",""/""),'# Reference schema'!$B:$B,0),MATCH(""title"",'# Reference schema'!$B$1:$D$1,0))"),"Title")</f>
        <v>Title</v>
      </c>
      <c r="AN4" s="292" t="str">
        <f ca="1">IFERROR(__xludf.DUMMYFUNCTION("INDEX('# Reference schema'!$B$1:$D$650,MATCH(REGEXREPLACE(REGEXREPLACE(AN3,""^#\s?"",""""),""/\d+/"",""/""),'# Reference schema'!$B:$B,0),MATCH(""title"",'# Reference schema'!$B$1:$D$1,0))"),"Description")</f>
        <v>Description</v>
      </c>
      <c r="AO4" s="292" t="str">
        <f ca="1">IFERROR(__xludf.DUMMYFUNCTION("INDEX('# Reference schema'!$B$1:$D$650,MATCH(REGEXREPLACE(REGEXREPLACE(AO3,""^#\s?"",""""),""/\d+/"",""/""),'# Reference schema'!$B:$B,0),MATCH(""title"",'# Reference schema'!$B$1:$D$1,0))"),"ID")</f>
        <v>ID</v>
      </c>
      <c r="AP4" s="292" t="str">
        <f ca="1">IFERROR(__xludf.DUMMYFUNCTION("INDEX('# Reference schema'!$B$1:$D$650,MATCH(REGEXREPLACE(REGEXREPLACE(AP3,""^#\s?"",""""),""/\d+/"",""/""),'# Reference schema'!$B:$B,0),MATCH(""title"",'# Reference schema'!$B$1:$D$1,0))"),"Document type")</f>
        <v>Document type</v>
      </c>
      <c r="AQ4" s="292" t="str">
        <f ca="1">IFERROR(__xludf.DUMMYFUNCTION("INDEX('# Reference schema'!$B$1:$D$650,MATCH(REGEXREPLACE(REGEXREPLACE(AQ3,""^#\s?"",""""),""/\d+/"",""/""),'# Reference schema'!$B:$B,0),MATCH(""title"",'# Reference schema'!$B$1:$D$1,0))"),"Release Date")</f>
        <v>Release Date</v>
      </c>
      <c r="AR4" s="292" t="str">
        <f ca="1">IFERROR(__xludf.DUMMYFUNCTION("INDEX('# Reference schema'!$B$1:$D$650,MATCH(REGEXREPLACE(REGEXREPLACE(AR3,""^#\s?"",""""),""/\d+/"",""/""),'# Reference schema'!$B:$B,0),MATCH(""title"",'# Reference schema'!$B$1:$D$1,0))"),"Start date")</f>
        <v>Start date</v>
      </c>
      <c r="AS4" s="292" t="str">
        <f ca="1">IFERROR(__xludf.DUMMYFUNCTION("INDEX('# Reference schema'!$B$1:$D$650,MATCH(REGEXREPLACE(REGEXREPLACE(AS3,""^#\s?"",""""),""/\d+/"",""/""),'# Reference schema'!$B:$B,0),MATCH(""title"",'# Reference schema'!$B$1:$D$1,0))"),"End date")</f>
        <v>End date</v>
      </c>
      <c r="AT4" s="292" t="str">
        <f ca="1">IFERROR(__xludf.DUMMYFUNCTION("INDEX('# Reference schema'!$B$1:$D$650,MATCH(REGEXREPLACE(REGEXREPLACE(AT3,""^#\s?"",""""),""/\d+/"",""/""),'# Reference schema'!$B:$B,0),MATCH(""title"",'# Reference schema'!$B$1:$D$1,0))"),"Award date")</f>
        <v>Award date</v>
      </c>
      <c r="AU4" s="292" t="str">
        <f ca="1">IFERROR(__xludf.DUMMYFUNCTION("INDEX('# Reference schema'!$B$1:$D$650,MATCH(REGEXREPLACE(REGEXREPLACE(AU3,""^#\s?"",""""),""/\d+/"",""/""),'# Reference schema'!$B:$B,0),MATCH(""title"",'# Reference schema'!$B$1:$D$1,0))"),"Date signed")</f>
        <v>Date signed</v>
      </c>
      <c r="AV4" s="292" t="str">
        <f ca="1">IFERROR(__xludf.DUMMYFUNCTION("INDEX('# Reference schema'!$B$1:$D$650,MATCH(REGEXREPLACE(REGEXREPLACE(AV3,""^#\s?"",""""),""/\d+/"",""/""),'# Reference schema'!$B:$B,0),MATCH(""title"",'# Reference schema'!$B$1:$D$1,0))"),"Start date")</f>
        <v>Start date</v>
      </c>
      <c r="AW4" s="292" t="str">
        <f ca="1">IFERROR(__xludf.DUMMYFUNCTION("INDEX('# Reference schema'!$B$1:$D$650,MATCH(REGEXREPLACE(REGEXREPLACE(AW3,""^#\s?"",""""),""/\d+/"",""/""),'# Reference schema'!$B:$B,0),MATCH(""title"",'# Reference schema'!$B$1:$D$1,0))"),"End date")</f>
        <v>End date</v>
      </c>
      <c r="AX4" s="292" t="str">
        <f ca="1">IFERROR(__xludf.DUMMYFUNCTION("INDEX('# Reference schema'!$B$1:$D$650,MATCH(REGEXREPLACE(REGEXREPLACE(AX3,""^#\s?"",""""),""/\d+/"",""/""),'# Reference schema'!$B:$B,0),MATCH(""title"",'# Reference schema'!$B$1:$D$1,0))"),"Due date")</f>
        <v>Due date</v>
      </c>
      <c r="AY4" s="292" t="str">
        <f ca="1">IFERROR(__xludf.DUMMYFUNCTION("INDEX('# Reference schema'!$B$1:$D$650,MATCH(REGEXREPLACE(REGEXREPLACE(AY3,""^#\s?"",""""),""/\d+/"",""/""),'# Reference schema'!$B:$B,0),MATCH(""title"",'# Reference schema'!$B$1:$D$1,0))"),"Date met")</f>
        <v>Date met</v>
      </c>
      <c r="AZ4" s="292" t="str">
        <f ca="1">IFERROR(__xludf.DUMMYFUNCTION("INDEX('# Reference schema'!$B$1:$D$650,MATCH(REGEXREPLACE(REGEXREPLACE(AZ3,""^#\s?"",""""),""/\d+/"",""/""),'# Reference schema'!$B:$B,0),MATCH(""title"",'# Reference schema'!$B$1:$D$1,0))"),"Date modified")</f>
        <v>Date modified</v>
      </c>
      <c r="BA4" s="292" t="str">
        <f ca="1">IFERROR(__xludf.DUMMYFUNCTION("INDEX('# Reference schema'!$B$1:$D$650,MATCH(REGEXREPLACE(REGEXREPLACE(BA3,""^#\s?"",""""),""/\d+/"",""/""),'# Reference schema'!$B:$B,0),MATCH(""title"",'# Reference schema'!$B$1:$D$1,0))"),"Open Contracting ID")</f>
        <v>Open Contracting ID</v>
      </c>
      <c r="BB4" s="292" t="str">
        <f ca="1">IFERROR(__xludf.DUMMYFUNCTION("INDEX('# Reference schema'!$B$1:$D$650,MATCH(REGEXREPLACE(REGEXREPLACE(BB3,""^#\s?"",""""),""/\d+/"",""/""),'# Reference schema'!$B:$B,0),MATCH(""title"",'# Reference schema'!$B$1:$D$1,0))"),"Release Date")</f>
        <v>Release Date</v>
      </c>
      <c r="BC4" s="292" t="str">
        <f ca="1">IFERROR(__xludf.DUMMYFUNCTION("INDEX('# Reference schema'!$B$1:$D$650,MATCH(REGEXREPLACE(REGEXREPLACE(BC3,""^#\s?"",""""),""/\d+/"",""/""),'# Reference schema'!$B:$B,0),MATCH(""title"",'# Reference schema'!$B$1:$D$1,0))"),"Release Tag")</f>
        <v>Release Tag</v>
      </c>
      <c r="BD4" s="273" t="str">
        <f ca="1">IFERROR(__xludf.DUMMYFUNCTION("INDEX('# Reference schema'!$B$1:$D$650,MATCH(REGEXREPLACE(REGEXREPLACE(BD3,""^#\s?"",""""),""/\d+/"",""/""),'# Reference schema'!$B:$B,0),MATCH(""title"",'# Reference schema'!$B$1:$D$1,0))"),"Buyer")</f>
        <v>Buyer</v>
      </c>
      <c r="BE4" s="273" t="str">
        <f ca="1">IFERROR(__xludf.DUMMYFUNCTION("INDEX('# Reference schema'!$B$1:$D$650,MATCH(REGEXREPLACE(REGEXREPLACE(BE3,""^#\s?"",""""),""/\d+/"",""/""),'# Reference schema'!$B:$B,0),MATCH(""title"",'# Reference schema'!$B$1:$D$1,0))"),"Common name")</f>
        <v>Common name</v>
      </c>
      <c r="BF4" s="273" t="str">
        <f ca="1">IFERROR(__xludf.DUMMYFUNCTION("INDEX('# Reference schema'!$B$1:$D$650,MATCH(REGEXREPLACE(REGEXREPLACE(BF3,""^#\s?"",""""),""/\d+/"",""/""),'# Reference schema'!$B:$B,0),MATCH(""title"",'# Reference schema'!$B$1:$D$1,0))"),"Primary identifier")</f>
        <v>Primary identifier</v>
      </c>
      <c r="BG4" s="273" t="str">
        <f ca="1">IFERROR(__xludf.DUMMYFUNCTION("INDEX('# Reference schema'!$B$1:$D$650,MATCH(REGEXREPLACE(REGEXREPLACE(BG3,""^#\s?"",""""),""/\d+/"",""/""),'# Reference schema'!$B:$B,0),MATCH(""title"",'# Reference schema'!$B$1:$D$1,0))"),"ID")</f>
        <v>ID</v>
      </c>
      <c r="BH4" s="292" t="str">
        <f ca="1">IFERROR(__xludf.DUMMYFUNCTION("INDEX('# Reference schema'!$B$1:$D$650,MATCH(REGEXREPLACE(REGEXREPLACE(BH3,""^#\s?"",""""),""/\d+/"",""/""),'# Reference schema'!$B:$B,0),MATCH(""title"",'# Reference schema'!$B$1:$D$1,0))"),"Planning")</f>
        <v>Planning</v>
      </c>
      <c r="BI4" s="292" t="str">
        <f ca="1">IFERROR(__xludf.DUMMYFUNCTION("INDEX('# Reference schema'!$B$1:$D$650,MATCH(REGEXREPLACE(REGEXREPLACE(BI3,""^#\s?"",""""),""/\d+/"",""/""),'# Reference schema'!$B:$B,0),MATCH(""title"",'# Reference schema'!$B$1:$D$1,0))"),"Rationale")</f>
        <v>Rationale</v>
      </c>
      <c r="BJ4" s="292" t="str">
        <f ca="1">IFERROR(__xludf.DUMMYFUNCTION("INDEX('# Reference schema'!$B$1:$D$650,MATCH(REGEXREPLACE(REGEXREPLACE(BJ3,""^#\s?"",""""),""/\d+/"",""/""),'# Reference schema'!$B:$B,0),MATCH(""title"",'# Reference schema'!$B$1:$D$1,0))"),"Budget")</f>
        <v>Budget</v>
      </c>
      <c r="BK4" s="292" t="str">
        <f ca="1">IFERROR(__xludf.DUMMYFUNCTION("INDEX('# Reference schema'!$B$1:$D$650,MATCH(REGEXREPLACE(REGEXREPLACE(BK3,""^#\s?"",""""),""/\d+/"",""/""),'# Reference schema'!$B:$B,0),MATCH(""title"",'# Reference schema'!$B$1:$D$1,0))"),"Budget Source")</f>
        <v>Budget Source</v>
      </c>
      <c r="BL4" s="292" t="str">
        <f ca="1">IFERROR(__xludf.DUMMYFUNCTION("INDEX('# Reference schema'!$B$1:$D$650,MATCH(REGEXREPLACE(REGEXREPLACE(BL3,""^#\s?"",""""),""/\d+/"",""/""),'# Reference schema'!$B:$B,0),MATCH(""title"",'# Reference schema'!$B$1:$D$1,0))"),"Amount")</f>
        <v>Amount</v>
      </c>
      <c r="BM4" s="292" t="str">
        <f ca="1">IFERROR(__xludf.DUMMYFUNCTION("INDEX('# Reference schema'!$B$1:$D$650,MATCH(REGEXREPLACE(REGEXREPLACE(BM3,""^#\s?"",""""),""/\d+/"",""/""),'# Reference schema'!$B:$B,0),MATCH(""title"",'# Reference schema'!$B$1:$D$1,0))"),"Documents")</f>
        <v>Documents</v>
      </c>
      <c r="BN4" s="292" t="str">
        <f ca="1">IFERROR(__xludf.DUMMYFUNCTION("INDEX('# Reference schema'!$B$1:$D$650,MATCH(REGEXREPLACE(REGEXREPLACE(BN3,""^#\s?"",""""),""/\d+/"",""/""),'# Reference schema'!$B:$B,0),MATCH(""title"",'# Reference schema'!$B$1:$D$1,0))"),"URL")</f>
        <v>URL</v>
      </c>
      <c r="BO4" s="292" t="str">
        <f ca="1">IFERROR(__xludf.DUMMYFUNCTION("INDEX('# Reference schema'!$B$1:$D$650,MATCH(REGEXREPLACE(REGEXREPLACE(BO3,""^#\s?"",""""),""/\d+/"",""/""),'# Reference schema'!$B:$B,0),MATCH(""title"",'# Reference schema'!$B$1:$D$1,0))"),"Description")</f>
        <v>Description</v>
      </c>
      <c r="BP4" s="292" t="str">
        <f ca="1">IFERROR(__xludf.DUMMYFUNCTION("INDEX('# Reference schema'!$B$1:$D$650,MATCH(REGEXREPLACE(REGEXREPLACE(BP3,""^#\s?"",""""),""/\d+/"",""/""),'# Reference schema'!$B:$B,0),MATCH(""title"",'# Reference schema'!$B$1:$D$1,0))"),"Tender")</f>
        <v>Tender</v>
      </c>
      <c r="BQ4" s="292" t="str">
        <f ca="1">IFERROR(__xludf.DUMMYFUNCTION("INDEX('# Reference schema'!$B$1:$D$650,MATCH(REGEXREPLACE(REGEXREPLACE(BQ3,""^#\s?"",""""),""/\d+/"",""/""),'# Reference schema'!$B:$B,0),MATCH(""title"",'# Reference schema'!$B$1:$D$1,0))"),"Tender title")</f>
        <v>Tender title</v>
      </c>
      <c r="BR4" s="292" t="str">
        <f ca="1">IFERROR(__xludf.DUMMYFUNCTION("INDEX('# Reference schema'!$B$1:$D$650,MATCH(REGEXREPLACE(REGEXREPLACE(BR3,""^#\s?"",""""),""/\d+/"",""/""),'# Reference schema'!$B:$B,0),MATCH(""title"",'# Reference schema'!$B$1:$D$1,0))"),"Tender description")</f>
        <v>Tender description</v>
      </c>
      <c r="BS4" s="292" t="str">
        <f ca="1">IFERROR(__xludf.DUMMYFUNCTION("INDEX('# Reference schema'!$B$1:$D$650,MATCH(REGEXREPLACE(REGEXREPLACE(BS3,""^#\s?"",""""),""/\d+/"",""/""),'# Reference schema'!$B:$B,0),MATCH(""title"",'# Reference schema'!$B$1:$D$1,0))"),"Procurement method")</f>
        <v>Procurement method</v>
      </c>
      <c r="BT4" s="292" t="str">
        <f ca="1">IFERROR(__xludf.DUMMYFUNCTION("INDEX('# Reference schema'!$B$1:$D$650,MATCH(REGEXREPLACE(REGEXREPLACE(BT3,""^#\s?"",""""),""/\d+/"",""/""),'# Reference schema'!$B:$B,0),MATCH(""title"",'# Reference schema'!$B$1:$D$1,0))"),"Procurement method rationale")</f>
        <v>Procurement method rationale</v>
      </c>
      <c r="BU4" s="292" t="str">
        <f ca="1">IFERROR(__xludf.DUMMYFUNCTION("INDEX('# Reference schema'!$B$1:$D$650,MATCH(REGEXREPLACE(REGEXREPLACE(BU3,""^#\s?"",""""),""/\d+/"",""/""),'# Reference schema'!$B:$B,0),MATCH(""title"",'# Reference schema'!$B$1:$D$1,0))"),"Tender status")</f>
        <v>Tender status</v>
      </c>
      <c r="BV4" s="292" t="str">
        <f ca="1">IFERROR(__xludf.DUMMYFUNCTION("INDEX('# Reference schema'!$B$1:$D$650,MATCH(REGEXREPLACE(REGEXREPLACE(BV3,""^#\s?"",""""),""/\d+/"",""/""),'# Reference schema'!$B:$B,0),MATCH(""title"",'# Reference schema'!$B$1:$D$1,0))"),"Main procurement category")</f>
        <v>Main procurement category</v>
      </c>
      <c r="BW4" s="292" t="str">
        <f ca="1">IFERROR(__xludf.DUMMYFUNCTION("INDEX('# Reference schema'!$B$1:$D$650,MATCH(REGEXREPLACE(REGEXREPLACE(BW3,""^#\s?"",""""),""/\d+/"",""/""),'# Reference schema'!$B:$B,0),MATCH(""title"",'# Reference schema'!$B$1:$D$1,0))"),"Award criteria")</f>
        <v>Award criteria</v>
      </c>
      <c r="BX4" s="292" t="str">
        <f ca="1">IFERROR(__xludf.DUMMYFUNCTION("INDEX('# Reference schema'!$B$1:$D$650,MATCH(REGEXREPLACE(REGEXREPLACE(BX3,""^#\s?"",""""),""/\d+/"",""/""),'# Reference schema'!$B:$B,0),MATCH(""title"",'# Reference schema'!$B$1:$D$1,0))"),"Value")</f>
        <v>Value</v>
      </c>
      <c r="BY4" s="292" t="str">
        <f ca="1">IFERROR(__xludf.DUMMYFUNCTION("INDEX('# Reference schema'!$B$1:$D$650,MATCH(REGEXREPLACE(REGEXREPLACE(BY3,""^#\s?"",""""),""/\d+/"",""/""),'# Reference schema'!$B:$B,0),MATCH(""title"",'# Reference schema'!$B$1:$D$1,0))"),"Amount")</f>
        <v>Amount</v>
      </c>
      <c r="BZ4" s="292" t="str">
        <f ca="1">IFERROR(__xludf.DUMMYFUNCTION("INDEX('# Reference schema'!$B$1:$D$650,MATCH(REGEXREPLACE(REGEXREPLACE(BZ3,""^#\s?"",""""),""/\d+/"",""/""),'# Reference schema'!$B:$B,0),MATCH(""title"",'# Reference schema'!$B$1:$D$1,0))"),"Number of tenderers")</f>
        <v>Number of tenderers</v>
      </c>
      <c r="CA4" s="292" t="str">
        <f ca="1">IFERROR(__xludf.DUMMYFUNCTION("INDEX('# Reference schema'!$B$1:$D$650,MATCH(REGEXREPLACE(REGEXREPLACE(CA3,""^#\s?"",""""),""/\d+/"",""/""),'# Reference schema'!$B:$B,0),MATCH(""title"",'# Reference schema'!$B$1:$D$1,0))"),"Tender period")</f>
        <v>Tender period</v>
      </c>
      <c r="CB4" s="292" t="str">
        <f ca="1">IFERROR(__xludf.DUMMYFUNCTION("INDEX('# Reference schema'!$B$1:$D$650,MATCH(REGEXREPLACE(REGEXREPLACE(CB3,""^#\s?"",""""),""/\d+/"",""/""),'# Reference schema'!$B:$B,0),MATCH(""title"",'# Reference schema'!$B$1:$D$1,0))"),"Start date")</f>
        <v>Start date</v>
      </c>
      <c r="CC4" s="292" t="str">
        <f ca="1">IFERROR(__xludf.DUMMYFUNCTION("INDEX('# Reference schema'!$B$1:$D$650,MATCH(REGEXREPLACE(REGEXREPLACE(CC3,""^#\s?"",""""),""/\d+/"",""/""),'# Reference schema'!$B:$B,0),MATCH(""title"",'# Reference schema'!$B$1:$D$1,0))"),"End date")</f>
        <v>End date</v>
      </c>
      <c r="CD4" s="292" t="str">
        <f ca="1">IFERROR(__xludf.DUMMYFUNCTION("INDEX('# Reference schema'!$B$1:$D$650,MATCH(REGEXREPLACE(REGEXREPLACE(CD3,""^#\s?"",""""),""/\d+/"",""/""),'# Reference schema'!$B:$B,0),MATCH(""title"",'# Reference schema'!$B$1:$D$1,0))"),"Duration (days)")</f>
        <v>Duration (days)</v>
      </c>
      <c r="CE4" s="292" t="str">
        <f ca="1">IFERROR(__xludf.DUMMYFUNCTION("INDEX('# Reference schema'!$B$1:$D$650,MATCH(REGEXREPLACE(REGEXREPLACE(CE3,""^#\s?"",""""),""/\d+/"",""/""),'# Reference schema'!$B:$B,0),MATCH(""title"",'# Reference schema'!$B$1:$D$1,0))"),"Items to be procured")</f>
        <v>Items to be procured</v>
      </c>
      <c r="CF4" s="292" t="str">
        <f ca="1">IFERROR(__xludf.DUMMYFUNCTION("INDEX('# Reference schema'!$B$1:$D$650,MATCH(REGEXREPLACE(REGEXREPLACE(CF3,""^#\s?"",""""),""/\d+/"",""/""),'# Reference schema'!$B:$B,0),MATCH(""title"",'# Reference schema'!$B$1:$D$1,0))"),"Description")</f>
        <v>Description</v>
      </c>
      <c r="CG4" s="292" t="str">
        <f ca="1">IFERROR(__xludf.DUMMYFUNCTION("INDEX('# Reference schema'!$B$1:$D$650,MATCH(REGEXREPLACE(REGEXREPLACE(CG3,""^#\s?"",""""),""/\d+/"",""/""),'# Reference schema'!$B:$B,0),MATCH(""title"",'# Reference schema'!$B$1:$D$1,0))"),"ID")</f>
        <v>ID</v>
      </c>
      <c r="CH4" s="292" t="str">
        <f ca="1">IFERROR(__xludf.DUMMYFUNCTION("INDEX('# Reference schema'!$B$1:$D$650,MATCH(REGEXREPLACE(REGEXREPLACE(CH3,""^#\s?"",""""),""/\d+/"",""/""),'# Reference schema'!$B:$B,0),MATCH(""title"",'# Reference schema'!$B$1:$D$1,0))"),"Quantity")</f>
        <v>Quantity</v>
      </c>
      <c r="CI4" s="292" t="str">
        <f ca="1">IFERROR(__xludf.DUMMYFUNCTION("INDEX('# Reference schema'!$B$1:$D$650,MATCH(REGEXREPLACE(REGEXREPLACE(CI3,""^#\s?"",""""),""/\d+/"",""/""),'# Reference schema'!$B:$B,0),MATCH(""title"",'# Reference schema'!$B$1:$D$1,0))"),"Unit")</f>
        <v>Unit</v>
      </c>
      <c r="CJ4" s="292" t="str">
        <f ca="1">IFERROR(__xludf.DUMMYFUNCTION("INDEX('# Reference schema'!$B$1:$D$650,MATCH(REGEXREPLACE(REGEXREPLACE(CJ3,""^#\s?"",""""),""/\d+/"",""/""),'# Reference schema'!$B:$B,0),MATCH(""title"",'# Reference schema'!$B$1:$D$1,0))"),"Name")</f>
        <v>Name</v>
      </c>
      <c r="CK4" s="292" t="str">
        <f ca="1">IFERROR(__xludf.DUMMYFUNCTION("INDEX('# Reference schema'!$B$1:$D$650,MATCH(REGEXREPLACE(REGEXREPLACE(CK3,""^#\s?"",""""),""/\d+/"",""/""),'# Reference schema'!$B:$B,0),MATCH(""title"",'# Reference schema'!$B$1:$D$1,0))"),"Value")</f>
        <v>Value</v>
      </c>
      <c r="CL4" s="292" t="str">
        <f ca="1">IFERROR(__xludf.DUMMYFUNCTION("INDEX('# Reference schema'!$B$1:$D$650,MATCH(REGEXREPLACE(REGEXREPLACE(CL3,""^#\s?"",""""),""/\d+/"",""/""),'# Reference schema'!$B:$B,0),MATCH(""title"",'# Reference schema'!$B$1:$D$1,0))"),"Amount")</f>
        <v>Amount</v>
      </c>
      <c r="CM4" s="292" t="str">
        <f ca="1">IFERROR(__xludf.DUMMYFUNCTION("INDEX('# Reference schema'!$B$1:$D$650,MATCH(REGEXREPLACE(REGEXREPLACE(CM3,""^#\s?"",""""),""/\d+/"",""/""),'# Reference schema'!$B:$B,0),MATCH(""title"",'# Reference schema'!$B$1:$D$1,0))"),"Documents")</f>
        <v>Documents</v>
      </c>
      <c r="CN4" s="292" t="str">
        <f ca="1">IFERROR(__xludf.DUMMYFUNCTION("INDEX('# Reference schema'!$B$1:$D$650,MATCH(REGEXREPLACE(REGEXREPLACE(CN3,""^#\s?"",""""),""/\d+/"",""/""),'# Reference schema'!$B:$B,0),MATCH(""title"",'# Reference schema'!$B$1:$D$1,0))"),"URL")</f>
        <v>URL</v>
      </c>
      <c r="CO4" s="292" t="str">
        <f ca="1">IFERROR(__xludf.DUMMYFUNCTION("INDEX('# Reference schema'!$B$1:$D$650,MATCH(REGEXREPLACE(REGEXREPLACE(CO3,""^#\s?"",""""),""/\d+/"",""/""),'# Reference schema'!$B:$B,0),MATCH(""title"",'# Reference schema'!$B$1:$D$1,0))"),"Description")</f>
        <v>Description</v>
      </c>
      <c r="CP4" s="292" t="str">
        <f ca="1">IFERROR(__xludf.DUMMYFUNCTION("INDEX('# Reference schema'!$B$1:$D$650,MATCH(REGEXREPLACE(REGEXREPLACE(CP3,""^#\s?"",""""),""/\d+/"",""/""),'# Reference schema'!$B:$B,0),MATCH(""title"",'# Reference schema'!$B$1:$D$1,0))"),"URL")</f>
        <v>URL</v>
      </c>
      <c r="CQ4" s="292" t="str">
        <f ca="1">IFERROR(__xludf.DUMMYFUNCTION("INDEX('# Reference schema'!$B$1:$D$650,MATCH(REGEXREPLACE(REGEXREPLACE(CQ3,""^#\s?"",""""),""/\d+/"",""/""),'# Reference schema'!$B:$B,0),MATCH(""title"",'# Reference schema'!$B$1:$D$1,0))"),"Description")</f>
        <v>Description</v>
      </c>
      <c r="CR4" s="292" t="str">
        <f ca="1">IFERROR(__xludf.DUMMYFUNCTION("INDEX('# Reference schema'!$B$1:$D$650,MATCH(REGEXREPLACE(REGEXREPLACE(CR3,""^#\s?"",""""),""/\d+/"",""/""),'# Reference schema'!$B:$B,0),MATCH(""title"",'# Reference schema'!$B$1:$D$1,0))"),"Awards")</f>
        <v>Awards</v>
      </c>
      <c r="CS4" s="292" t="str">
        <f ca="1">IFERROR(__xludf.DUMMYFUNCTION("INDEX('# Reference schema'!$B$1:$D$650,MATCH(REGEXREPLACE(REGEXREPLACE(CS3,""^#\s?"",""""),""/\d+/"",""/""),'# Reference schema'!$B:$B,0),MATCH(""title"",'# Reference schema'!$B$1:$D$1,0))"),"Title")</f>
        <v>Title</v>
      </c>
      <c r="CT4" s="292" t="str">
        <f ca="1">IFERROR(__xludf.DUMMYFUNCTION("INDEX('# Reference schema'!$B$1:$D$650,MATCH(REGEXREPLACE(REGEXREPLACE(CT3,""^#\s?"",""""),""/\d+/"",""/""),'# Reference schema'!$B:$B,0),MATCH(""title"",'# Reference schema'!$B$1:$D$1,0))"),"Description")</f>
        <v>Description</v>
      </c>
      <c r="CU4" s="292" t="str">
        <f ca="1">IFERROR(__xludf.DUMMYFUNCTION("INDEX('# Reference schema'!$B$1:$D$650,MATCH(REGEXREPLACE(REGEXREPLACE(CU3,""^#\s?"",""""),""/\d+/"",""/""),'# Reference schema'!$B:$B,0),MATCH(""title"",'# Reference schema'!$B$1:$D$1,0))"),"Award status")</f>
        <v>Award status</v>
      </c>
      <c r="CV4" s="292" t="str">
        <f ca="1">IFERROR(__xludf.DUMMYFUNCTION("INDEX('# Reference schema'!$B$1:$D$650,MATCH(REGEXREPLACE(REGEXREPLACE(CV3,""^#\s?"",""""),""/\d+/"",""/""),'# Reference schema'!$B:$B,0),MATCH(""title"",'# Reference schema'!$B$1:$D$1,0))"),"Award date")</f>
        <v>Award date</v>
      </c>
      <c r="CW4" s="292" t="str">
        <f ca="1">IFERROR(__xludf.DUMMYFUNCTION("INDEX('# Reference schema'!$B$1:$D$650,MATCH(REGEXREPLACE(REGEXREPLACE(CW3,""^#\s?"",""""),""/\d+/"",""/""),'# Reference schema'!$B:$B,0),MATCH(""title"",'# Reference schema'!$B$1:$D$1,0))"),"Value")</f>
        <v>Value</v>
      </c>
      <c r="CX4" s="292" t="str">
        <f ca="1">IFERROR(__xludf.DUMMYFUNCTION("INDEX('# Reference schema'!$B$1:$D$650,MATCH(REGEXREPLACE(REGEXREPLACE(CX3,""^#\s?"",""""),""/\d+/"",""/""),'# Reference schema'!$B:$B,0),MATCH(""title"",'# Reference schema'!$B$1:$D$1,0))"),"Amount")</f>
        <v>Amount</v>
      </c>
      <c r="CY4" s="292" t="str">
        <f ca="1">IFERROR(__xludf.DUMMYFUNCTION("INDEX('# Reference schema'!$B$1:$D$650,MATCH(REGEXREPLACE(REGEXREPLACE(CY3,""^#\s?"",""""),""/\d+/"",""/""),'# Reference schema'!$B:$B,0),MATCH(""title"",'# Reference schema'!$B$1:$D$1,0))"),"Items awarded")</f>
        <v>Items awarded</v>
      </c>
      <c r="CZ4" s="292" t="str">
        <f ca="1">IFERROR(__xludf.DUMMYFUNCTION("INDEX('# Reference schema'!$B$1:$D$650,MATCH(REGEXREPLACE(REGEXREPLACE(CZ3,""^#\s?"",""""),""/\d+/"",""/""),'# Reference schema'!$B:$B,0),MATCH(""title"",'# Reference schema'!$B$1:$D$1,0))"),"Description")</f>
        <v>Description</v>
      </c>
      <c r="DA4" s="292" t="str">
        <f ca="1">IFERROR(__xludf.DUMMYFUNCTION("INDEX('# Reference schema'!$B$1:$D$650,MATCH(REGEXREPLACE(REGEXREPLACE(DA3,""^#\s?"",""""),""/\d+/"",""/""),'# Reference schema'!$B:$B,0),MATCH(""title"",'# Reference schema'!$B$1:$D$1,0))"),"ID")</f>
        <v>ID</v>
      </c>
      <c r="DB4" s="292" t="str">
        <f ca="1">IFERROR(__xludf.DUMMYFUNCTION("INDEX('# Reference schema'!$B$1:$D$650,MATCH(REGEXREPLACE(REGEXREPLACE(DB3,""^#\s?"",""""),""/\d+/"",""/""),'# Reference schema'!$B:$B,0),MATCH(""title"",'# Reference schema'!$B$1:$D$1,0))"),"Quantity")</f>
        <v>Quantity</v>
      </c>
      <c r="DC4" s="292" t="str">
        <f ca="1">IFERROR(__xludf.DUMMYFUNCTION("INDEX('# Reference schema'!$B$1:$D$650,MATCH(REGEXREPLACE(REGEXREPLACE(DC3,""^#\s?"",""""),""/\d+/"",""/""),'# Reference schema'!$B:$B,0),MATCH(""title"",'# Reference schema'!$B$1:$D$1,0))"),"Unit")</f>
        <v>Unit</v>
      </c>
      <c r="DD4" s="292" t="str">
        <f ca="1">IFERROR(__xludf.DUMMYFUNCTION("INDEX('# Reference schema'!$B$1:$D$650,MATCH(REGEXREPLACE(REGEXREPLACE(DD3,""^#\s?"",""""),""/\d+/"",""/""),'# Reference schema'!$B:$B,0),MATCH(""title"",'# Reference schema'!$B$1:$D$1,0))"),"Name")</f>
        <v>Name</v>
      </c>
      <c r="DE4" s="292" t="str">
        <f ca="1">IFERROR(__xludf.DUMMYFUNCTION("INDEX('# Reference schema'!$B$1:$D$650,MATCH(REGEXREPLACE(REGEXREPLACE(DE3,""^#\s?"",""""),""/\d+/"",""/""),'# Reference schema'!$B:$B,0),MATCH(""title"",'# Reference schema'!$B$1:$D$1,0))"),"Value")</f>
        <v>Value</v>
      </c>
      <c r="DF4" s="292" t="str">
        <f ca="1">IFERROR(__xludf.DUMMYFUNCTION("INDEX('# Reference schema'!$B$1:$D$650,MATCH(REGEXREPLACE(REGEXREPLACE(DF3,""^#\s?"",""""),""/\d+/"",""/""),'# Reference schema'!$B:$B,0),MATCH(""title"",'# Reference schema'!$B$1:$D$1,0))"),"Amount")</f>
        <v>Amount</v>
      </c>
      <c r="DG4" s="292" t="str">
        <f ca="1">IFERROR(__xludf.DUMMYFUNCTION("INDEX('# Reference schema'!$B$1:$D$650,MATCH(REGEXREPLACE(REGEXREPLACE(DG3,""^#\s?"",""""),""/\d+/"",""/""),'# Reference schema'!$B:$B,0),MATCH(""title"",'# Reference schema'!$B$1:$D$1,0))"),"Suppliers")</f>
        <v>Suppliers</v>
      </c>
      <c r="DH4" s="292" t="str">
        <f ca="1">IFERROR(__xludf.DUMMYFUNCTION("INDEX('# Reference schema'!$B$1:$D$650,MATCH(REGEXREPLACE(REGEXREPLACE(DH3,""^#\s?"",""""),""/\d+/"",""/""),'# Reference schema'!$B:$B,0),MATCH(""title"",'# Reference schema'!$B$1:$D$1,0))"),"Common name")</f>
        <v>Common name</v>
      </c>
      <c r="DI4" s="292" t="str">
        <f ca="1">IFERROR(__xludf.DUMMYFUNCTION("INDEX('# Reference schema'!$B$1:$D$650,MATCH(REGEXREPLACE(REGEXREPLACE(DI3,""^#\s?"",""""),""/\d+/"",""/""),'# Reference schema'!$B:$B,0),MATCH(""title"",'# Reference schema'!$B$1:$D$1,0))"),"Primary identifier")</f>
        <v>Primary identifier</v>
      </c>
      <c r="DJ4" s="292" t="str">
        <f ca="1">IFERROR(__xludf.DUMMYFUNCTION("INDEX('# Reference schema'!$B$1:$D$650,MATCH(REGEXREPLACE(REGEXREPLACE(DJ3,""^#\s?"",""""),""/\d+/"",""/""),'# Reference schema'!$B:$B,0),MATCH(""title"",'# Reference schema'!$B$1:$D$1,0))"),"ID")</f>
        <v>ID</v>
      </c>
      <c r="DK4" s="292" t="str">
        <f ca="1">IFERROR(__xludf.DUMMYFUNCTION("INDEX('# Reference schema'!$B$1:$D$650,MATCH(REGEXREPLACE(REGEXREPLACE(DK3,""^#\s?"",""""),""/\d+/"",""/""),'# Reference schema'!$B:$B,0),MATCH(""title"",'# Reference schema'!$B$1:$D$1,0))"),"Address")</f>
        <v>Address</v>
      </c>
      <c r="DL4" s="292" t="str">
        <f ca="1">IFERROR(__xludf.DUMMYFUNCTION("INDEX('# Reference schema'!$B$1:$D$650,MATCH(REGEXREPLACE(REGEXREPLACE(DL3,""^#\s?"",""""),""/\d+/"",""/""),'# Reference schema'!$B:$B,0),MATCH(""title"",'# Reference schema'!$B$1:$D$1,0))"),"Region")</f>
        <v>Region</v>
      </c>
      <c r="DM4" s="292" t="str">
        <f ca="1">IFERROR(__xludf.DUMMYFUNCTION("INDEX('# Reference schema'!$B$1:$D$650,MATCH(REGEXREPLACE(REGEXREPLACE(DM3,""^#\s?"",""""),""/\d+/"",""/""),'# Reference schema'!$B:$B,0),MATCH(""title"",'# Reference schema'!$B$1:$D$1,0))"),"Country name")</f>
        <v>Country name</v>
      </c>
      <c r="DN4" s="292" t="str">
        <f ca="1">IFERROR(__xludf.DUMMYFUNCTION("INDEX('# Reference schema'!$B$1:$D$650,MATCH(REGEXREPLACE(REGEXREPLACE(DN3,""^#\s?"",""""),""/\d+/"",""/""),'# Reference schema'!$B:$B,0),MATCH(""title"",'# Reference schema'!$B$1:$D$1,0))"),"Contracts")</f>
        <v>Contracts</v>
      </c>
      <c r="DO4" s="292" t="str">
        <f ca="1">IFERROR(__xludf.DUMMYFUNCTION("INDEX('# Reference schema'!$B$1:$D$650,MATCH(REGEXREPLACE(REGEXREPLACE(DO3,""^#\s?"",""""),""/\d+/"",""/""),'# Reference schema'!$B:$B,0),MATCH(""title"",'# Reference schema'!$B$1:$D$1,0))"),"Contract title")</f>
        <v>Contract title</v>
      </c>
      <c r="DP4" s="292" t="str">
        <f ca="1">IFERROR(__xludf.DUMMYFUNCTION("INDEX('# Reference schema'!$B$1:$D$650,MATCH(REGEXREPLACE(REGEXREPLACE(DP3,""^#\s?"",""""),""/\d+/"",""/""),'# Reference schema'!$B:$B,0),MATCH(""title"",'# Reference schema'!$B$1:$D$1,0))"),"Contract description")</f>
        <v>Contract description</v>
      </c>
      <c r="DQ4" s="292" t="str">
        <f ca="1">IFERROR(__xludf.DUMMYFUNCTION("INDEX('# Reference schema'!$B$1:$D$650,MATCH(REGEXREPLACE(REGEXREPLACE(DQ3,""^#\s?"",""""),""/\d+/"",""/""),'# Reference schema'!$B:$B,0),MATCH(""title"",'# Reference schema'!$B$1:$D$1,0))"),"Contract status")</f>
        <v>Contract status</v>
      </c>
      <c r="DR4" s="292" t="str">
        <f ca="1">IFERROR(__xludf.DUMMYFUNCTION("INDEX('# Reference schema'!$B$1:$D$650,MATCH(REGEXREPLACE(REGEXREPLACE(DR3,""^#\s?"",""""),""/\d+/"",""/""),'# Reference schema'!$B:$B,0),MATCH(""title"",'# Reference schema'!$B$1:$D$1,0))"),"Date signed")</f>
        <v>Date signed</v>
      </c>
      <c r="DS4" s="292" t="str">
        <f ca="1">IFERROR(__xludf.DUMMYFUNCTION("INDEX('# Reference schema'!$B$1:$D$650,MATCH(REGEXREPLACE(REGEXREPLACE(DS3,""^#\s?"",""""),""/\d+/"",""/""),'# Reference schema'!$B:$B,0),MATCH(""title"",'# Reference schema'!$B$1:$D$1,0))"),"Period")</f>
        <v>Period</v>
      </c>
      <c r="DT4" s="292" t="str">
        <f ca="1">IFERROR(__xludf.DUMMYFUNCTION("INDEX('# Reference schema'!$B$1:$D$650,MATCH(REGEXREPLACE(REGEXREPLACE(DT3,""^#\s?"",""""),""/\d+/"",""/""),'# Reference schema'!$B:$B,0),MATCH(""title"",'# Reference schema'!$B$1:$D$1,0))"),"Start date")</f>
        <v>Start date</v>
      </c>
      <c r="DU4" s="292" t="str">
        <f ca="1">IFERROR(__xludf.DUMMYFUNCTION("INDEX('# Reference schema'!$B$1:$D$650,MATCH(REGEXREPLACE(REGEXREPLACE(DU3,""^#\s?"",""""),""/\d+/"",""/""),'# Reference schema'!$B:$B,0),MATCH(""title"",'# Reference schema'!$B$1:$D$1,0))"),"End date")</f>
        <v>End date</v>
      </c>
      <c r="DV4" s="292" t="str">
        <f ca="1">IFERROR(__xludf.DUMMYFUNCTION("INDEX('# Reference schema'!$B$1:$D$650,MATCH(REGEXREPLACE(REGEXREPLACE(DV3,""^#\s?"",""""),""/\d+/"",""/""),'# Reference schema'!$B:$B,0),MATCH(""title"",'# Reference schema'!$B$1:$D$1,0))"),"Duration (days)")</f>
        <v>Duration (days)</v>
      </c>
      <c r="DW4" s="292" t="str">
        <f ca="1">IFERROR(__xludf.DUMMYFUNCTION("INDEX('# Reference schema'!$B$1:$D$650,MATCH(REGEXREPLACE(REGEXREPLACE(DW3,""^#\s?"",""""),""/\d+/"",""/""),'# Reference schema'!$B:$B,0),MATCH(""title"",'# Reference schema'!$B$1:$D$1,0))"),"Value")</f>
        <v>Value</v>
      </c>
      <c r="DX4" s="292" t="str">
        <f ca="1">IFERROR(__xludf.DUMMYFUNCTION("INDEX('# Reference schema'!$B$1:$D$650,MATCH(REGEXREPLACE(REGEXREPLACE(DX3,""^#\s?"",""""),""/\d+/"",""/""),'# Reference schema'!$B:$B,0),MATCH(""title"",'# Reference schema'!$B$1:$D$1,0))"),"Amount")</f>
        <v>Amount</v>
      </c>
      <c r="DY4" s="292" t="str">
        <f ca="1">IFERROR(__xludf.DUMMYFUNCTION("INDEX('# Reference schema'!$B$1:$D$650,MATCH(REGEXREPLACE(REGEXREPLACE(DY3,""^#\s?"",""""),""/\d+/"",""/""),'# Reference schema'!$B:$B,0),MATCH(""title"",'# Reference schema'!$B$1:$D$1,0))"),"Documents")</f>
        <v>Documents</v>
      </c>
      <c r="DZ4" s="292" t="str">
        <f ca="1">IFERROR(__xludf.DUMMYFUNCTION("INDEX('# Reference schema'!$B$1:$D$650,MATCH(REGEXREPLACE(REGEXREPLACE(DZ3,""^#\s?"",""""),""/\d+/"",""/""),'# Reference schema'!$B:$B,0),MATCH(""title"",'# Reference schema'!$B$1:$D$1,0))"),"URL")</f>
        <v>URL</v>
      </c>
      <c r="EA4" s="292" t="str">
        <f ca="1">IFERROR(__xludf.DUMMYFUNCTION("INDEX('# Reference schema'!$B$1:$D$650,MATCH(REGEXREPLACE(REGEXREPLACE(EA3,""^#\s?"",""""),""/\d+/"",""/""),'# Reference schema'!$B:$B,0),MATCH(""title"",'# Reference schema'!$B$1:$D$1,0))"),"Description")</f>
        <v>Description</v>
      </c>
      <c r="EB4" s="292" t="str">
        <f ca="1">IFERROR(__xludf.DUMMYFUNCTION("INDEX('# Reference schema'!$B$1:$D$650,MATCH(REGEXREPLACE(REGEXREPLACE(EB3,""^#\s?"",""""),""/\d+/"",""/""),'# Reference schema'!$B:$B,0),MATCH(""title"",'# Reference schema'!$B$1:$D$1,0))"),"Implementation")</f>
        <v>Implementation</v>
      </c>
      <c r="EC4" s="58" t="str">
        <f ca="1">IFERROR(__xludf.DUMMYFUNCTION("INDEX('# Reference schema'!$B$1:$D$650,MATCH(REGEXREPLACE(REGEXREPLACE(EC3,""^#\s?"",""""),""/\d+/"",""/""),'# Reference schema'!$B:$B,0),MATCH(""title"",'# Reference schema'!$B$1:$D$1,0))"),"Milestones")</f>
        <v>Milestones</v>
      </c>
      <c r="ED4" s="58" t="str">
        <f ca="1">IFERROR(__xludf.DUMMYFUNCTION("INDEX('# Reference schema'!$B$1:$D$650,MATCH(REGEXREPLACE(REGEXREPLACE(ED3,""^#\s?"",""""),""/\d+/"",""/""),'# Reference schema'!$B:$B,0),MATCH(""title"",'# Reference schema'!$B$1:$D$1,0))"),"Due date")</f>
        <v>Due date</v>
      </c>
      <c r="EE4" s="58" t="str">
        <f ca="1">IFERROR(__xludf.DUMMYFUNCTION("INDEX('# Reference schema'!$B$1:$D$650,MATCH(REGEXREPLACE(REGEXREPLACE(EE3,""^#\s?"",""""),""/\d+/"",""/""),'# Reference schema'!$B:$B,0),MATCH(""title"",'# Reference schema'!$B$1:$D$1,0))"),"Date met")</f>
        <v>Date met</v>
      </c>
      <c r="EF4" s="58" t="str">
        <f ca="1">IFERROR(__xludf.DUMMYFUNCTION("INDEX('# Reference schema'!$B$1:$D$650,MATCH(REGEXREPLACE(REGEXREPLACE(EF3,""^#\s?"",""""),""/\d+/"",""/""),'# Reference schema'!$B:$B,0),MATCH(""title"",'# Reference schema'!$B$1:$D$1,0))"),"Date modified")</f>
        <v>Date modified</v>
      </c>
      <c r="EG4" s="58" t="str">
        <f ca="1">IFERROR(__xludf.DUMMYFUNCTION("INDEX('# Reference schema'!$B$1:$D$650,MATCH(REGEXREPLACE(REGEXREPLACE(EG3,""^#\s?"",""""),""/\d+/"",""/""),'# Reference schema'!$B:$B,0),MATCH(""title"",'# Reference schema'!$B$1:$D$1,0))"),"Status")</f>
        <v>Status</v>
      </c>
      <c r="EH4" s="58" t="str">
        <f ca="1">IFERROR(__xludf.DUMMYFUNCTION("INDEX('# Reference schema'!$B$1:$D$650,MATCH(REGEXREPLACE(REGEXREPLACE(EH3,""^#\s?"",""""),""/\d+/"",""/""),'# Reference schema'!$B:$B,0),MATCH(""title"",'# Reference schema'!$B$1:$D$1,0))"),"Documents")</f>
        <v>Documents</v>
      </c>
      <c r="EI4" s="58" t="str">
        <f ca="1">IFERROR(__xludf.DUMMYFUNCTION("INDEX('# Reference schema'!$B$1:$D$650,MATCH(REGEXREPLACE(REGEXREPLACE(EI3,""^#\s?"",""""),""/\d+/"",""/""),'# Reference schema'!$B:$B,0),MATCH(""title"",'# Reference schema'!$B$1:$D$1,0))"),"URL")</f>
        <v>URL</v>
      </c>
      <c r="EJ4" s="58" t="str">
        <f ca="1">IFERROR(__xludf.DUMMYFUNCTION("INDEX('# Reference schema'!$B$1:$D$650,MATCH(REGEXREPLACE(REGEXREPLACE(EJ3,""^#\s?"",""""),""/\d+/"",""/""),'# Reference schema'!$B:$B,0),MATCH(""title"",'# Reference schema'!$B$1:$D$1,0))"),"Description")</f>
        <v>Description</v>
      </c>
    </row>
    <row r="5" spans="1:140" ht="110" outlineLevel="1">
      <c r="A5" s="100" t="s">
        <v>57</v>
      </c>
      <c r="B5" s="101"/>
      <c r="C5" s="102" t="str">
        <f ca="1">IFERROR(__xludf.DUMMYFUNCTION("INDEX('# Reference schema'!$B$1:$D$650,MATCH(REGEXREPLACE(REGEXREPLACE(C3,""^#\s?"",""""),""/\d+/"",""/""),'# Reference schema'!$B:$B,0),MATCH(""description"",'# Reference schema'!$B$1:$D$1,0))"),"The type of initiation process used for this contract, from the closed initiationType codelist.")</f>
        <v>The type of initiation process used for this contract, from the closed initiationType codelist.</v>
      </c>
      <c r="D5" s="102" t="str">
        <f ca="1">IFERROR(__xludf.DUMMYFUNCTION("INDEX('# Reference schema'!$B$1:$D$650,MATCH(REGEXREPLACE(REGEXREPLACE(D3,""^#\s?"",""""),""/\d+/"",""/""),'# Reference schema'!$B:$B,0),MATCH(""description"",'# Reference schema'!$B$1:$D$1,0))"),"The default language of the data using either two-letter ISO639-1, or extended BCP47 language tags. The use of lowercase two-letter codes from ISO639-1 is recommended.")</f>
        <v>The default language of the data using either two-letter ISO639-1, or extended BCP47 language tags. The use of lowercase two-letter codes from ISO639-1 is recommended.</v>
      </c>
      <c r="E5" s="102" t="str">
        <f ca="1">IFERROR(__xludf.DUMMYFUNCTION("INDEX('# Reference schema'!$B$1:$D$650,MATCH(REGEXREPLACE(REGEXREPLACE(E3,""^#\s?"",""""),""/\d+/"",""/""),'# Reference schema'!$B:$B,0),MATCH(""description"",'# Reference schema'!$B$1:$D$1,0))"),"An identifier for this particular release of information. A release identifier must be unique within the scope of its related contracting process (defined by a common ocid). A release identifier must not contain the # character.")</f>
        <v>An identifier for this particular release of information. A release identifier must be unique within the scope of its related contracting process (defined by a common ocid). A release identifier must not contain the # character.</v>
      </c>
      <c r="F5" s="102" t="str">
        <f ca="1">IFERROR(__xludf.DUMMYFUNCTION("INDEX('# Reference schema'!$B$1:$D$650,MATCH(REGEXREPLACE(REGEXREPLACE(F3,""^#\s?"",""""),""/\d+/"",""/""),'# Reference schema'!$B:$B,0),MATCH(""description"",'# Reference schema'!$B$1:$D$1,0))"),"The currency of the amount, from the closed currency codelist.")</f>
        <v>The currency of the amount, from the closed currency codelist.</v>
      </c>
      <c r="G5" s="102" t="str">
        <f ca="1">IFERROR(__xludf.DUMMYFUNCTION("INDEX('# Reference schema'!$B$1:$D$650,MATCH(REGEXREPLACE(REGEXREPLACE(G3,""^#\s?"",""""),""/\d+/"",""/""),'# Reference schema'!$B:$B,0),MATCH(""description"",'# Reference schema'!$B$1:$D$1,0))"),"An identifier for this tender process. This may be the same as the ocid, or may be an internal identifier for this tender.")</f>
        <v>An identifier for this tender process. This may be the same as the ocid, or may be an internal identifier for this tender.</v>
      </c>
      <c r="H5" s="102" t="str">
        <f ca="1">IFERROR(__xludf.DUMMYFUNCTION("INDEX('# Reference schema'!$B$1:$D$650,MATCH(REGEXREPLACE(REGEXREPLACE(H3,""^#\s?"",""""),""/\d+/"",""/""),'# Reference schema'!$B:$B,0),MATCH(""description"",'# Reference schema'!$B$1:$D$1,0))"),"The identifier for this award. It must be unique and must not change within the Open Contracting Process it is part of (defined by a single ocid). See the identifier guidance for further details.")</f>
        <v>The identifier for this award. It must be unique and must not change within the Open Contracting Process it is part of (defined by a single ocid). See the identifier guidance for further details.</v>
      </c>
      <c r="I5" s="102" t="str">
        <f ca="1">IFERROR(__xludf.DUMMYFUNCTION("INDEX('# Reference schema'!$B$1:$D$650,MATCH(REGEXREPLACE(REGEXREPLACE(I3,""^#\s?"",""""),""/\d+/"",""/""),'# Reference schema'!$B:$B,0),MATCH(""description"",'# Reference schema'!$B$1:$D$1,0))"),"The identifier for this contract. It must be unique and must not change within the Open Contracting Process it is part of (defined by a single ocid). See the identifier guidance for further details.")</f>
        <v>The identifier for this contract. It must be unique and must not change within the Open Contracting Process it is part of (defined by a single ocid). See the identifier guidance for further details.</v>
      </c>
      <c r="J5" s="102" t="str">
        <f ca="1">IFERROR(__xludf.DUMMYFUNCTION("INDEX('# Reference schema'!$B$1:$D$650,MATCH(REGEXREPLACE(REGEXREPLACE(J3,""^#\s?"",""""),""/\d+/"",""/""),'# Reference schema'!$B:$B,0),MATCH(""description"",'# Reference schema'!$B$1:$D$1,0))"),"The award.id against which this contract is being issued.")</f>
        <v>The award.id against which this contract is being issued.</v>
      </c>
      <c r="K5" s="103" t="str">
        <f ca="1">IFERROR(__xludf.DUMMYFUNCTION("INDEX('# Reference schema'!$B$1:$D$650,MATCH(REGEXREPLACE(REGEXREPLACE(K3,""^#\s?"",""""),""/\d+/"",""/""),'# Reference schema'!$B:$B,0),MATCH(""description"",'# Reference schema'!$B$1:$D$1,0))"),"The id of the party being referenced. This must match the id of an entry in the parties section.")</f>
        <v>The id of the party being referenced. This must match the id of an entry in the parties section.</v>
      </c>
      <c r="L5" s="103" t="str">
        <f ca="1">IFERROR(__xludf.DUMMYFUNCTION("INDEX('# Reference schema'!$B$1:$D$650,MATCH(REGEXREPLACE(REGEXREPLACE(L3,""^#\s?"",""""),""/\d+/"",""/""),'# Reference schema'!$B:$B,0),MATCH(""description"",'# Reference schema'!$B$1:$D$1,0))"),"The name of the party being referenced. This must match the name of an entry in the parties section.")</f>
        <v>The name of the party being referenced. This must match the name of an entry in the parties section.</v>
      </c>
      <c r="M5" s="103" t="str">
        <f ca="1">IFERROR(__xludf.DUMMYFUNCTION("INDEX('# Reference schema'!$B$1:$D$650,MATCH(REGEXREPLACE(REGEXREPLACE(M3,""^#\s?"",""""),""/\d+/"",""/""),'# Reference schema'!$B:$B,0),MATCH(""description"",'# Reference schema'!$B$1:$D$1,0))"),"The ID used for cross-referencing to this party from other sections of the release. This field may be built with the following structure {identifier.scheme}-{identifier.id}(-{department-identifier}).")</f>
        <v>The ID used for cross-referencing to this party from other sections of the release. This field may be built with the following structure {identifier.scheme}-{identifier.id}(-{department-identifier}).</v>
      </c>
      <c r="N5" s="103" t="str">
        <f ca="1">IFERROR(__xludf.DUMMYFUNCTION("INDEX('# Reference schema'!$B$1:$D$650,MATCH(REGEXREPLACE(REGEXREPLACE(N3,""^#\s?"",""""),""/\d+/"",""/""),'# Reference schema'!$B:$B,0),MATCH(""description"",'# Reference schema'!$B$1:$D$1,0))"),"Organization identifiers should be taken from an existing organization identifier list. The scheme field is used to indicate the list or register from which the identifier is taken. This value should be taken from the Organization Identifier Scheme codeli"&amp;"st.")</f>
        <v>Organization identifiers should be taken from an existing organization identifier list. The scheme field is used to indicate the list or register from which the identifier is taken. This value should be taken from the Organization Identifier Scheme codelist.</v>
      </c>
      <c r="O5" s="103" t="str">
        <f ca="1">IFERROR(__xludf.DUMMYFUNCTION("INDEX('# Reference schema'!$B$1:$D$650,MATCH(REGEXREPLACE(REGEXREPLACE(O3,""^#\s?"",""""),""/\d+/"",""/""),'# Reference schema'!$B:$B,0),MATCH(""description"",'# Reference schema'!$B$1:$D$1,0))"),"The party's role(s) in the contracting process, using the open partyRole codelist.")</f>
        <v>The party's role(s) in the contracting process, using the open partyRole codelist.</v>
      </c>
      <c r="P5" s="102" t="str">
        <f ca="1">IFERROR(__xludf.DUMMYFUNCTION("INDEX('# Reference schema'!$B$1:$D$650,MATCH(REGEXREPLACE(REGEXREPLACE(P3,""^#\s?"",""""),""/\d+/"",""/""),'# Reference schema'!$B:$B,0),MATCH(""description"",'# Reference schema'!$B$1:$D$1,0))"),"The ID used for cross-referencing to this party from other sections of the release. This field may be built with the following structure {identifier.scheme}-{identifier.id}(-{department-identifier}).")</f>
        <v>The ID used for cross-referencing to this party from other sections of the release. This field may be built with the following structure {identifier.scheme}-{identifier.id}(-{department-identifier}).</v>
      </c>
      <c r="Q5" s="103" t="str">
        <f ca="1">IFERROR(__xludf.DUMMYFUNCTION("INDEX('# Reference schema'!$B$1:$D$650,MATCH(REGEXREPLACE(REGEXREPLACE(Q3,""^#\s?"",""""),""/\d+/"",""/""),'# Reference schema'!$B:$B,0),MATCH(""description"",'# Reference schema'!$B$1:$D$1,0))"),"Organization identifiers should be taken from an existing organization identifier list. The scheme field is used to indicate the list or register from which the identifier is taken. This value should be taken from the Organization Identifier Scheme codeli"&amp;"st.")</f>
        <v>Organization identifiers should be taken from an existing organization identifier list. The scheme field is used to indicate the list or register from which the identifier is taken. This value should be taken from the Organization Identifier Scheme codelist.</v>
      </c>
      <c r="R5" s="102" t="str">
        <f ca="1">IFERROR(__xludf.DUMMYFUNCTION("INDEX('# Reference schema'!$B$1:$D$650,MATCH(REGEXREPLACE(REGEXREPLACE(R3,""^#\s?"",""""),""/\d+/"",""/""),'# Reference schema'!$B:$B,0),MATCH(""description"",'# Reference schema'!$B$1:$D$1,0))"),"The id of the party being referenced. This must match the id of an entry in the parties section.")</f>
        <v>The id of the party being referenced. This must match the id of an entry in the parties section.</v>
      </c>
      <c r="S5" s="102" t="str">
        <f ca="1">IFERROR(__xludf.DUMMYFUNCTION("INDEX('# Reference schema'!$B$1:$D$650,MATCH(REGEXREPLACE(REGEXREPLACE(S3,""^#\s?"",""""),""/\d+/"",""/""),'# Reference schema'!$B:$B,0),MATCH(""description"",'# Reference schema'!$B$1:$D$1,0))"),"The name of the party being referenced. This must match the name of an entry in the parties section.")</f>
        <v>The name of the party being referenced. This must match the name of an entry in the parties section.</v>
      </c>
      <c r="T5" s="102" t="str">
        <f ca="1">IFERROR(__xludf.DUMMYFUNCTION("INDEX('# Reference schema'!$B$1:$D$650,MATCH(REGEXREPLACE(REGEXREPLACE(T3,""^#\s?"",""""),""/\d+/"",""/""),'# Reference schema'!$B:$B,0),MATCH(""description"",'# Reference schema'!$B$1:$D$1,0))"),"The party's role(s) in the contracting process, using the open partyRole codelist.")</f>
        <v>The party's role(s) in the contracting process, using the open partyRole codelist.</v>
      </c>
      <c r="U5" s="102" t="str">
        <f ca="1">IFERROR(__xludf.DUMMYFUNCTION("INDEX('# Reference schema'!$B$1:$D$650,MATCH(REGEXREPLACE(REGEXREPLACE(U3,""^#\s?"",""""),""/\d+/"",""/""),'# Reference schema'!$B:$B,0),MATCH(""description"",'# Reference schema'!$B$1:$D$1,0))"),"A local, unique identifier for this document. This field is used to keep track of multiple revisions of a document through the compilation from release to record mechanism.")</f>
        <v>A local, unique identifier for this document. This field is used to keep track of multiple revisions of a document through the compilation from release to record mechanism.</v>
      </c>
      <c r="V5" s="102" t="str">
        <f ca="1">IFERROR(__xludf.DUMMYFUNCTION("INDEX('# Reference schema'!$B$1:$D$650,MATCH(REGEXREPLACE(REGEXREPLACE(V3,""^#\s?"",""""),""/\d+/"",""/""),'# Reference schema'!$B:$B,0),MATCH(""description"",'# Reference schema'!$B$1:$D$1,0))"),"A local identifier to reference and merge the items by. Must be unique within a given array of items.")</f>
        <v>A local identifier to reference and merge the items by. Must be unique within a given array of items.</v>
      </c>
      <c r="W5" s="102" t="str">
        <f ca="1">IFERROR(__xludf.DUMMYFUNCTION("INDEX('# Reference schema'!$B$1:$D$650,MATCH(REGEXREPLACE(REGEXREPLACE(W3,""^#\s?"",""""),""/\d+/"",""/""),'# Reference schema'!$B:$B,0),MATCH(""description"",'# Reference schema'!$B$1:$D$1,0))"),"The currency of the amount, from the closed currency codelist.")</f>
        <v>The currency of the amount, from the closed currency codelist.</v>
      </c>
      <c r="X5" s="102" t="str">
        <f ca="1">IFERROR(__xludf.DUMMYFUNCTION("INDEX('# Reference schema'!$B$1:$D$650,MATCH(REGEXREPLACE(REGEXREPLACE(X3,""^#\s?"",""""),""/\d+/"",""/""),'# Reference schema'!$B:$B,0),MATCH(""description"",'# Reference schema'!$B$1:$D$1,0))"),"The scheme or codelist from which the classification code is taken. For line item classifications, this uses the open itemClassificationScheme codelist.")</f>
        <v>The scheme or codelist from which the classification code is taken. For line item classifications, this uses the open itemClassificationScheme codelist.</v>
      </c>
      <c r="Y5" s="102" t="str">
        <f ca="1">IFERROR(__xludf.DUMMYFUNCTION("INDEX('# Reference schema'!$B$1:$D$650,MATCH(REGEXREPLACE(REGEXREPLACE(Y3,""^#\s?"",""""),""/\d+/"",""/""),'# Reference schema'!$B:$B,0),MATCH(""description"",'# Reference schema'!$B$1:$D$1,0))"),"The currency of the amount, from the closed currency codelist.")</f>
        <v>The currency of the amount, from the closed currency codelist.</v>
      </c>
      <c r="Z5" s="102" t="str">
        <f ca="1">IFERROR(__xludf.DUMMYFUNCTION("INDEX('# Reference schema'!$B$1:$D$650,MATCH(REGEXREPLACE(REGEXREPLACE(Z3,""^#\s?"",""""),""/\d+/"",""/""),'# Reference schema'!$B:$B,0),MATCH(""description"",'# Reference schema'!$B$1:$D$1,0))"),"A local, unique identifier for this document. This field is used to keep track of multiple revisions of a document through the compilation from release to record mechanism.")</f>
        <v>A local, unique identifier for this document. This field is used to keep track of multiple revisions of a document through the compilation from release to record mechanism.</v>
      </c>
      <c r="AA5" s="102" t="str">
        <f ca="1">IFERROR(__xludf.DUMMYFUNCTION("INDEX('# Reference schema'!$B$1:$D$650,MATCH(REGEXREPLACE(REGEXREPLACE(AA3,""^#\s?"",""""),""/\d+/"",""/""),'# Reference schema'!$B:$B,0),MATCH(""description"",'# Reference schema'!$B$1:$D$1,0))"),"A classification of the document described, using the open documentType codelist.")</f>
        <v>A classification of the document described, using the open documentType codelist.</v>
      </c>
      <c r="AB5" s="102" t="str">
        <f ca="1">IFERROR(__xludf.DUMMYFUNCTION("INDEX('# Reference schema'!$B$1:$D$650,MATCH(REGEXREPLACE(REGEXREPLACE(AB3,""^#\s?"",""""),""/\d+/"",""/""),'# Reference schema'!$B:$B,0),MATCH(""description"",'# Reference schema'!$B$1:$D$1,0))"),"A local, unique identifier for this document. This field is used to keep track of multiple revisions of a document through the compilation from release to record mechanism.")</f>
        <v>A local, unique identifier for this document. This field is used to keep track of multiple revisions of a document through the compilation from release to record mechanism.</v>
      </c>
      <c r="AC5" s="102" t="str">
        <f ca="1">IFERROR(__xludf.DUMMYFUNCTION("INDEX('# Reference schema'!$B$1:$D$650,MATCH(REGEXREPLACE(REGEXREPLACE(AC3,""^#\s?"",""""),""/\d+/"",""/""),'# Reference schema'!$B:$B,0),MATCH(""description"",'# Reference schema'!$B$1:$D$1,0))"),"A classification of the document described, using the open documentType codelist.")</f>
        <v>A classification of the document described, using the open documentType codelist.</v>
      </c>
      <c r="AD5" s="102" t="str">
        <f ca="1">IFERROR(__xludf.DUMMYFUNCTION("INDEX('# Reference schema'!$B$1:$D$650,MATCH(REGEXREPLACE(REGEXREPLACE(AD3,""^#\s?"",""""),""/\d+/"",""/""),'# Reference schema'!$B:$B,0),MATCH(""description"",'# Reference schema'!$B$1:$D$1,0))"),"The currency of the amount, from the closed currency codelist.")</f>
        <v>The currency of the amount, from the closed currency codelist.</v>
      </c>
      <c r="AE5" s="102" t="str">
        <f ca="1">IFERROR(__xludf.DUMMYFUNCTION("INDEX('# Reference schema'!$B$1:$D$650,MATCH(REGEXREPLACE(REGEXREPLACE(AE3,""^#\s?"",""""),""/\d+/"",""/""),'# Reference schema'!$B:$B,0),MATCH(""description"",'# Reference schema'!$B$1:$D$1,0))"),"A local identifier to reference and merge the items by. Must be unique within a given array of items.")</f>
        <v>A local identifier to reference and merge the items by. Must be unique within a given array of items.</v>
      </c>
      <c r="AF5" s="102" t="str">
        <f ca="1">IFERROR(__xludf.DUMMYFUNCTION("INDEX('# Reference schema'!$B$1:$D$650,MATCH(REGEXREPLACE(REGEXREPLACE(AF3,""^#\s?"",""""),""/\d+/"",""/""),'# Reference schema'!$B:$B,0),MATCH(""description"",'# Reference schema'!$B$1:$D$1,0))"),"The scheme or codelist from which the classification code is taken. For line item classifications, this uses the open itemClassificationScheme codelist.")</f>
        <v>The scheme or codelist from which the classification code is taken. For line item classifications, this uses the open itemClassificationScheme codelist.</v>
      </c>
      <c r="AG5" s="102" t="str">
        <f ca="1">IFERROR(__xludf.DUMMYFUNCTION("INDEX('# Reference schema'!$B$1:$D$650,MATCH(REGEXREPLACE(REGEXREPLACE(AG3,""^#\s?"",""""),""/\d+/"",""/""),'# Reference schema'!$B:$B,0),MATCH(""description"",'# Reference schema'!$B$1:$D$1,0))"),"The currency of the amount, from the closed currency codelist.")</f>
        <v>The currency of the amount, from the closed currency codelist.</v>
      </c>
      <c r="AH5" s="102" t="str">
        <f ca="1">IFERROR(__xludf.DUMMYFUNCTION("INDEX('# Reference schema'!$B$1:$D$650,MATCH(REGEXREPLACE(REGEXREPLACE(AH3,""^#\s?"",""""),""/\d+/"",""/""),'# Reference schema'!$B:$B,0),MATCH(""description"",'# Reference schema'!$B$1:$D$1,0))"),"The currency of the amount, from the closed currency codelist.")</f>
        <v>The currency of the amount, from the closed currency codelist.</v>
      </c>
      <c r="AI5" s="102" t="str">
        <f ca="1">IFERROR(__xludf.DUMMYFUNCTION("INDEX('# Reference schema'!$B$1:$D$650,MATCH(REGEXREPLACE(REGEXREPLACE(AI3,""^#\s?"",""""),""/\d+/"",""/""),'# Reference schema'!$B:$B,0),MATCH(""description"",'# Reference schema'!$B$1:$D$1,0))"),"A local, unique identifier for this document. This field is used to keep track of multiple revisions of a document through the compilation from release to record mechanism.")</f>
        <v>A local, unique identifier for this document. This field is used to keep track of multiple revisions of a document through the compilation from release to record mechanism.</v>
      </c>
      <c r="AJ5" s="102" t="str">
        <f ca="1">IFERROR(__xludf.DUMMYFUNCTION("INDEX('# Reference schema'!$B$1:$D$650,MATCH(REGEXREPLACE(REGEXREPLACE(AJ3,""^#\s?"",""""),""/\d+/"",""/""),'# Reference schema'!$B:$B,0),MATCH(""description"",'# Reference schema'!$B$1:$D$1,0))"),"A classification of the document described, using the open documentType codelist.")</f>
        <v>A classification of the document described, using the open documentType codelist.</v>
      </c>
      <c r="AK5" s="102" t="str">
        <f ca="1">IFERROR(__xludf.DUMMYFUNCTION("INDEX('# Reference schema'!$B$1:$D$650,MATCH(REGEXREPLACE(REGEXREPLACE(AK3,""^#\s?"",""""),""/\d+/"",""/""),'# Reference schema'!$B:$B,0),MATCH(""description"",'# Reference schema'!$B$1:$D$1,0))"),"A local identifier for this milestone, unique within this block. This field is used to keep track of multiple revisions of a milestone through the compilation from release to record mechanism.")</f>
        <v>A local identifier for this milestone, unique within this block. This field is used to keep track of multiple revisions of a milestone through the compilation from release to record mechanism.</v>
      </c>
      <c r="AL5" s="102" t="str">
        <f ca="1">IFERROR(__xludf.DUMMYFUNCTION("INDEX('# Reference schema'!$B$1:$D$650,MATCH(REGEXREPLACE(REGEXREPLACE(AL3,""^#\s?"",""""),""/\d+/"",""/""),'# Reference schema'!$B:$B,0),MATCH(""description"",'# Reference schema'!$B$1:$D$1,0))"),"The nature of the milestone, using the open milestoneType codelist.")</f>
        <v>The nature of the milestone, using the open milestoneType codelist.</v>
      </c>
      <c r="AM5" s="102" t="str">
        <f ca="1">IFERROR(__xludf.DUMMYFUNCTION("INDEX('# Reference schema'!$B$1:$D$650,MATCH(REGEXREPLACE(REGEXREPLACE(AM3,""^#\s?"",""""),""/\d+/"",""/""),'# Reference schema'!$B:$B,0),MATCH(""description"",'# Reference schema'!$B$1:$D$1,0))"),"Milestone title")</f>
        <v>Milestone title</v>
      </c>
      <c r="AN5" s="102" t="str">
        <f ca="1">IFERROR(__xludf.DUMMYFUNCTION("INDEX('# Reference schema'!$B$1:$D$650,MATCH(REGEXREPLACE(REGEXREPLACE(AN3,""^#\s?"",""""),""/\d+/"",""/""),'# Reference schema'!$B:$B,0),MATCH(""description"",'# Reference schema'!$B$1:$D$1,0))"),"A description of the milestone.")</f>
        <v>A description of the milestone.</v>
      </c>
      <c r="AO5" s="102" t="str">
        <f ca="1">IFERROR(__xludf.DUMMYFUNCTION("INDEX('# Reference schema'!$B$1:$D$650,MATCH(REGEXREPLACE(REGEXREPLACE(AO3,""^#\s?"",""""),""/\d+/"",""/""),'# Reference schema'!$B:$B,0),MATCH(""description"",'# Reference schema'!$B$1:$D$1,0))"),"A local, unique identifier for this document. This field is used to keep track of multiple revisions of a document through the compilation from release to record mechanism.")</f>
        <v>A local, unique identifier for this document. This field is used to keep track of multiple revisions of a document through the compilation from release to record mechanism.</v>
      </c>
      <c r="AP5" s="102" t="str">
        <f ca="1">IFERROR(__xludf.DUMMYFUNCTION("INDEX('# Reference schema'!$B$1:$D$650,MATCH(REGEXREPLACE(REGEXREPLACE(AP3,""^#\s?"",""""),""/\d+/"",""/""),'# Reference schema'!$B:$B,0),MATCH(""description"",'# Reference schema'!$B$1:$D$1,0))"),"A classification of the document described, using the open documentType codelist.")</f>
        <v>A classification of the document described, using the open documentType codelist.</v>
      </c>
      <c r="AQ5" s="102" t="str">
        <f ca="1">IFERROR(__xludf.DUMMYFUNCTION("INDEX('# Reference schema'!$B$1:$D$650,MATCH(REGEXREPLACE(REGEXREPLACE(AQ3,""^#\s?"",""""),""/\d+/"",""/""),'# Reference schema'!$B:$B,0),MATCH(""description"",'# Reference schema'!$B$1:$D$1,0))"),"The date this information was first released, or published.")</f>
        <v>The date this information was first released, or published.</v>
      </c>
      <c r="AR5" s="102" t="str">
        <f ca="1">IFERROR(__xludf.DUMMYFUNCTION("INDEX('# Reference schema'!$B$1:$D$650,MATCH(REGEXREPLACE(REGEXREPLACE(AR3,""^#\s?"",""""),""/\d+/"",""/""),'# Reference schema'!$B:$B,0),MATCH(""description"",'# Reference schema'!$B$1:$D$1,0))"),"The start date for the period. When known, a precise start date must be provided.")</f>
        <v>The start date for the period. When known, a precise start date must be provided.</v>
      </c>
      <c r="AS5" s="102" t="str">
        <f ca="1">IFERROR(__xludf.DUMMYFUNCTION("INDEX('# Reference schema'!$B$1:$D$650,MATCH(REGEXREPLACE(REGEXREPLACE(AS3,""^#\s?"",""""),""/\d+/"",""/""),'# Reference schema'!$B:$B,0),MATCH(""description"",'# Reference schema'!$B$1:$D$1,0))"),"The end date for the period. When known, a precise end date must be provided.")</f>
        <v>The end date for the period. When known, a precise end date must be provided.</v>
      </c>
      <c r="AT5" s="102" t="str">
        <f ca="1">IFERROR(__xludf.DUMMYFUNCTION("INDEX('# Reference schema'!$B$1:$D$650,MATCH(REGEXREPLACE(REGEXREPLACE(AT3,""^#\s?"",""""),""/\d+/"",""/""),'# Reference schema'!$B:$B,0),MATCH(""description"",'# Reference schema'!$B$1:$D$1,0))"),"The date of the contract award. This is usually the date on which a decision to award was made.")</f>
        <v>The date of the contract award. This is usually the date on which a decision to award was made.</v>
      </c>
      <c r="AU5" s="102" t="str">
        <f ca="1">IFERROR(__xludf.DUMMYFUNCTION("INDEX('# Reference schema'!$B$1:$D$650,MATCH(REGEXREPLACE(REGEXREPLACE(AU3,""^#\s?"",""""),""/\d+/"",""/""),'# Reference schema'!$B:$B,0),MATCH(""description"",'# Reference schema'!$B$1:$D$1,0))"),"The date the contract was signed. In the case of multiple signatures, the date of the last signature.")</f>
        <v>The date the contract was signed. In the case of multiple signatures, the date of the last signature.</v>
      </c>
      <c r="AV5" s="102" t="str">
        <f ca="1">IFERROR(__xludf.DUMMYFUNCTION("INDEX('# Reference schema'!$B$1:$D$650,MATCH(REGEXREPLACE(REGEXREPLACE(AV3,""^#\s?"",""""),""/\d+/"",""/""),'# Reference schema'!$B:$B,0),MATCH(""description"",'# Reference schema'!$B$1:$D$1,0))"),"The start date for the period. When known, a precise start date must be provided.")</f>
        <v>The start date for the period. When known, a precise start date must be provided.</v>
      </c>
      <c r="AW5" s="102" t="str">
        <f ca="1">IFERROR(__xludf.DUMMYFUNCTION("INDEX('# Reference schema'!$B$1:$D$650,MATCH(REGEXREPLACE(REGEXREPLACE(AW3,""^#\s?"",""""),""/\d+/"",""/""),'# Reference schema'!$B:$B,0),MATCH(""description"",'# Reference schema'!$B$1:$D$1,0))"),"The end date for the period. When known, a precise end date must be provided.")</f>
        <v>The end date for the period. When known, a precise end date must be provided.</v>
      </c>
      <c r="AX5" s="102" t="str">
        <f ca="1">IFERROR(__xludf.DUMMYFUNCTION("INDEX('# Reference schema'!$B$1:$D$650,MATCH(REGEXREPLACE(REGEXREPLACE(AX3,""^#\s?"",""""),""/\d+/"",""/""),'# Reference schema'!$B:$B,0),MATCH(""description"",'# Reference schema'!$B$1:$D$1,0))"),"The date the milestone is due.")</f>
        <v>The date the milestone is due.</v>
      </c>
      <c r="AY5" s="102" t="str">
        <f ca="1">IFERROR(__xludf.DUMMYFUNCTION("INDEX('# Reference schema'!$B$1:$D$650,MATCH(REGEXREPLACE(REGEXREPLACE(AY3,""^#\s?"",""""),""/\d+/"",""/""),'# Reference schema'!$B:$B,0),MATCH(""description"",'# Reference schema'!$B$1:$D$1,0))"),"The date on which the milestone was met.")</f>
        <v>The date on which the milestone was met.</v>
      </c>
      <c r="AZ5" s="102" t="str">
        <f ca="1">IFERROR(__xludf.DUMMYFUNCTION("INDEX('# Reference schema'!$B$1:$D$650,MATCH(REGEXREPLACE(REGEXREPLACE(AZ3,""^#\s?"",""""),""/\d+/"",""/""),'# Reference schema'!$B:$B,0),MATCH(""description"",'# Reference schema'!$B$1:$D$1,0))"),"The date the milestone was last reviewed or modified and the status was altered or confirmed to still be correct.")</f>
        <v>The date the milestone was last reviewed or modified and the status was altered or confirmed to still be correct.</v>
      </c>
      <c r="BA5" s="102" t="str">
        <f ca="1">IFERROR(__xludf.DUMMYFUNCTION("INDEX('# Reference schema'!$B$1:$D$650,MATCH(REGEXREPLACE(REGEXREPLACE(BA3,""^#\s?"",""""),""/\d+/"",""/""),'# Reference schema'!$B:$B,0),MATCH(""description"",'# Reference schema'!$B$1:$D$1,0))"),"A globally unique identifier for this Open Contracting Process. Composed of an ocid prefix and an identifier for the contracting process. For more information see the Open Contracting Identifier guidance")</f>
        <v>A globally unique identifier for this Open Contracting Process. Composed of an ocid prefix and an identifier for the contracting process. For more information see the Open Contracting Identifier guidance</v>
      </c>
      <c r="BB5" s="102" t="str">
        <f ca="1">IFERROR(__xludf.DUMMYFUNCTION("INDEX('# Reference schema'!$B$1:$D$650,MATCH(REGEXREPLACE(REGEXREPLACE(BB3,""^#\s?"",""""),""/\d+/"",""/""),'# Reference schema'!$B:$B,0),MATCH(""description"",'# Reference schema'!$B$1:$D$1,0))"),"The date this information was first released, or published.")</f>
        <v>The date this information was first released, or published.</v>
      </c>
      <c r="BC5" s="102" t="str">
        <f ca="1">IFERROR(__xludf.DUMMYFUNCTION("INDEX('# Reference schema'!$B$1:$D$650,MATCH(REGEXREPLACE(REGEXREPLACE(BC3,""^#\s?"",""""),""/\d+/"",""/""),'# Reference schema'!$B:$B,0),MATCH(""description"",'# Reference schema'!$B$1:$D$1,0))"),"One or more values from the closed releaseTag codelist. Tags can be used to filter releases and to understand the kind of information that releases might contain.")</f>
        <v>One or more values from the closed releaseTag codelist. Tags can be used to filter releases and to understand the kind of information that releases might contain.</v>
      </c>
      <c r="BD5" s="103" t="str">
        <f ca="1">IFERROR(__xludf.DUMMYFUNCTION("INDEX('# Reference schema'!$B$1:$D$650,MATCH(REGEXREPLACE(REGEXREPLACE(BD3,""^#\s?"",""""),""/\d+/"",""/""),'# Reference schema'!$B:$B,0),MATCH(""description"",'# Reference schema'!$B$1:$D$1,0))"),"A buyer is an entity whose budget will be used to pay for goods, works or services related to a contract. This may be different from the procuring entity who may be specified in the tender data.")</f>
        <v>A buyer is an entity whose budget will be used to pay for goods, works or services related to a contract. This may be different from the procuring entity who may be specified in the tender data.</v>
      </c>
      <c r="BE5" s="103" t="str">
        <f ca="1">IFERROR(__xludf.DUMMYFUNCTION("INDEX('# Reference schema'!$B$1:$D$650,MATCH(REGEXREPLACE(REGEXREPLACE(BE3,""^#\s?"",""""),""/\d+/"",""/""),'# Reference schema'!$B:$B,0),MATCH(""description"",'# Reference schema'!$B$1:$D$1,0))"),"A common name for this organization or other participant in the contracting process. The identifier object provides a space for the formal legal name, and so this may either repeat that value, or may provide the common name by which this organization or e"&amp;"ntity is known. This field may also include details of the department or sub-unit involved in this contracting process.")</f>
        <v>A common name for this organization or other participant in the contracting process. The identifier object provides a space for the formal legal name, and so this may either repeat that value, or may provide the common name by which this organization or entity is known. This field may also include details of the department or sub-unit involved in this contracting process.</v>
      </c>
      <c r="BF5" s="103" t="str">
        <f ca="1">IFERROR(__xludf.DUMMYFUNCTION("INDEX('# Reference schema'!$B$1:$D$650,MATCH(REGEXREPLACE(REGEXREPLACE(BF3,""^#\s?"",""""),""/\d+/"",""/""),'# Reference schema'!$B:$B,0),MATCH(""description"",'# Reference schema'!$B$1:$D$1,0))"),"The primary identifier for this organization or participant. Identifiers that uniquely pick out a legal entity should be preferred. Consult the organization identifier guidance for the preferred scheme and identifier to use.")</f>
        <v>The primary identifier for this organization or participant. Identifiers that uniquely pick out a legal entity should be preferred. Consult the organization identifier guidance for the preferred scheme and identifier to use.</v>
      </c>
      <c r="BG5" s="103" t="str">
        <f ca="1">IFERROR(__xludf.DUMMYFUNCTION("INDEX('# Reference schema'!$B$1:$D$650,MATCH(REGEXREPLACE(REGEXREPLACE(BG3,""^#\s?"",""""),""/\d+/"",""/""),'# Reference schema'!$B:$B,0),MATCH(""description"",'# Reference schema'!$B$1:$D$1,0))"),"The identifier of the organization in the selected scheme.")</f>
        <v>The identifier of the organization in the selected scheme.</v>
      </c>
      <c r="BH5" s="102" t="str">
        <f ca="1">IFERROR(__xludf.DUMMYFUNCTION("INDEX('# Reference schema'!$B$1:$D$650,MATCH(REGEXREPLACE(REGEXREPLACE(BH3,""^#\s?"",""""),""/\d+/"",""/""),'# Reference schema'!$B:$B,0),MATCH(""description"",'# Reference schema'!$B$1:$D$1,0))"),"Information from the planning phase of the contracting process. This includes information related to the process of deciding what to contract, when and how.")</f>
        <v>Information from the planning phase of the contracting process. This includes information related to the process of deciding what to contract, when and how.</v>
      </c>
      <c r="BI5" s="102" t="str">
        <f ca="1">IFERROR(__xludf.DUMMYFUNCTION("INDEX('# Reference schema'!$B$1:$D$650,MATCH(REGEXREPLACE(REGEXREPLACE(BI3,""^#\s?"",""""),""/\d+/"",""/""),'# Reference schema'!$B:$B,0),MATCH(""description"",'# Reference schema'!$B$1:$D$1,0))"),"The rationale for the procurement provided in free text. More detail can be provided in an attached document.")</f>
        <v>The rationale for the procurement provided in free text. More detail can be provided in an attached document.</v>
      </c>
      <c r="BJ5" s="102" t="str">
        <f ca="1">IFERROR(__xludf.DUMMYFUNCTION("INDEX('# Reference schema'!$B$1:$D$650,MATCH(REGEXREPLACE(REGEXREPLACE(BJ3,""^#\s?"",""""),""/\d+/"",""/""),'# Reference schema'!$B:$B,0),MATCH(""description"",'# Reference schema'!$B$1:$D$1,0))"),"Details of the budget that funds this contracting process.")</f>
        <v>Details of the budget that funds this contracting process.</v>
      </c>
      <c r="BK5" s="102" t="str">
        <f ca="1">IFERROR(__xludf.DUMMYFUNCTION("INDEX('# Reference schema'!$B$1:$D$650,MATCH(REGEXREPLACE(REGEXREPLACE(BK3,""^#\s?"",""""),""/\d+/"",""/""),'# Reference schema'!$B:$B,0),MATCH(""description"",'# Reference schema'!$B$1:$D$1,0))"),"A short free text description of the budget source. May be used to provide the title of the budget line, or the programme used to fund this project.")</f>
        <v>A short free text description of the budget source. May be used to provide the title of the budget line, or the programme used to fund this project.</v>
      </c>
      <c r="BL5" s="102" t="str">
        <f ca="1">IFERROR(__xludf.DUMMYFUNCTION("INDEX('# Reference schema'!$B$1:$D$650,MATCH(REGEXREPLACE(REGEXREPLACE(BL3,""^#\s?"",""""),""/\d+/"",""/""),'# Reference schema'!$B:$B,0),MATCH(""description"",'# Reference schema'!$B$1:$D$1,0))"),"Amount as a number.")</f>
        <v>Amount as a number.</v>
      </c>
      <c r="BM5" s="102" t="str">
        <f ca="1">IFERROR(__xludf.DUMMYFUNCTION("INDEX('# Reference schema'!$B$1:$D$650,MATCH(REGEXREPLACE(REGEXREPLACE(BM3,""^#\s?"",""""),""/\d+/"",""/""),'# Reference schema'!$B:$B,0),MATCH(""description"",'# Reference schema'!$B$1:$D$1,0))"),"A list of documents related to the planning process.")</f>
        <v>A list of documents related to the planning process.</v>
      </c>
      <c r="BN5" s="102" t="str">
        <f ca="1">IFERROR(__xludf.DUMMYFUNCTION("INDEX('# Reference schema'!$B$1:$D$650,MATCH(REGEXREPLACE(REGEXREPLACE(BN3,""^#\s?"",""""),""/\d+/"",""/""),'# Reference schema'!$B:$B,0),MATCH(""description"",'# Reference schema'!$B$1:$D$1,0))"),"A direct link to the document or attachment. The server providing access to this document ought to be configured to correctly report the document mime type.")</f>
        <v>A direct link to the document or attachment. The server providing access to this document ought to be configured to correctly report the document mime type.</v>
      </c>
      <c r="BO5" s="102" t="str">
        <f ca="1">IFERROR(__xludf.DUMMYFUNCTION("INDEX('# Reference schema'!$B$1:$D$650,MATCH(REGEXREPLACE(REGEXREPLACE(BO3,""^#\s?"",""""),""/\d+/"",""/""),'# Reference schema'!$B:$B,0),MATCH(""description"",'# Reference schema'!$B$1:$D$1,0))"),"A short description of the document. Descriptions are recommended to not exceed 250 words. In the event the document is not accessible online, the description field can be used to describe arrangements for obtaining a copy of the document.")</f>
        <v>A short description of the document. Descriptions are recommended to not exceed 250 words. In the event the document is not accessible online, the description field can be used to describe arrangements for obtaining a copy of the document.</v>
      </c>
      <c r="BP5" s="102" t="str">
        <f ca="1">IFERROR(__xludf.DUMMYFUNCTION("INDEX('# Reference schema'!$B$1:$D$650,MATCH(REGEXREPLACE(REGEXREPLACE(BP3,""^#\s?"",""""),""/\d+/"",""/""),'# Reference schema'!$B:$B,0),MATCH(""description"",'# Reference schema'!$B$1:$D$1,0))"),"The activities undertaken in order to enter into a contract.")</f>
        <v>The activities undertaken in order to enter into a contract.</v>
      </c>
      <c r="BQ5" s="102" t="str">
        <f ca="1">IFERROR(__xludf.DUMMYFUNCTION("INDEX('# Reference schema'!$B$1:$D$650,MATCH(REGEXREPLACE(REGEXREPLACE(BQ3,""^#\s?"",""""),""/\d+/"",""/""),'# Reference schema'!$B:$B,0),MATCH(""description"",'# Reference schema'!$B$1:$D$1,0))"),"A title for this tender. This will often be used by applications as a headline to attract interest, and to help analysts understand the nature of this procurement.")</f>
        <v>A title for this tender. This will often be used by applications as a headline to attract interest, and to help analysts understand the nature of this procurement.</v>
      </c>
      <c r="BR5" s="102" t="str">
        <f ca="1">IFERROR(__xludf.DUMMYFUNCTION("INDEX('# Reference schema'!$B$1:$D$650,MATCH(REGEXREPLACE(REGEXREPLACE(BR3,""^#\s?"",""""),""/\d+/"",""/""),'# Reference schema'!$B:$B,0),MATCH(""description"",'# Reference schema'!$B$1:$D$1,0))"),"A summary description of the tender. This complements any structured information provided using the items array. Descriptions should be short and easy to read. Avoid using ALL CAPS.")</f>
        <v>A summary description of the tender. This complements any structured information provided using the items array. Descriptions should be short and easy to read. Avoid using ALL CAPS.</v>
      </c>
      <c r="BS5" s="102" t="str">
        <f ca="1">IFERROR(__xludf.DUMMYFUNCTION("INDEX('# Reference schema'!$B$1:$D$650,MATCH(REGEXREPLACE(REGEXREPLACE(BS3,""^#\s?"",""""),""/\d+/"",""/""),'# Reference schema'!$B:$B,0),MATCH(""description"",'# Reference schema'!$B$1:$D$1,0))"),"The procurement method, from the closed method codelist.")</f>
        <v>The procurement method, from the closed method codelist.</v>
      </c>
      <c r="BT5" s="102" t="str">
        <f ca="1">IFERROR(__xludf.DUMMYFUNCTION("INDEX('# Reference schema'!$B$1:$D$650,MATCH(REGEXREPLACE(REGEXREPLACE(BT3,""^#\s?"",""""),""/\d+/"",""/""),'# Reference schema'!$B:$B,0),MATCH(""description"",'# Reference schema'!$B$1:$D$1,0))"),"Rationale for the chosen procurement method. This is especially important to provide a justification in the case of limited tenders or direct awards.")</f>
        <v>Rationale for the chosen procurement method. This is especially important to provide a justification in the case of limited tenders or direct awards.</v>
      </c>
      <c r="BU5" s="102" t="str">
        <f ca="1">IFERROR(__xludf.DUMMYFUNCTION("INDEX('# Reference schema'!$B$1:$D$650,MATCH(REGEXREPLACE(REGEXREPLACE(BU3,""^#\s?"",""""),""/\d+/"",""/""),'# Reference schema'!$B:$B,0),MATCH(""description"",'# Reference schema'!$B$1:$D$1,0))"),"The current status of the tender, from the closed tenderStatus codelist.")</f>
        <v>The current status of the tender, from the closed tenderStatus codelist.</v>
      </c>
      <c r="BV5" s="102" t="str">
        <f ca="1">IFERROR(__xludf.DUMMYFUNCTION("INDEX('# Reference schema'!$B$1:$D$650,MATCH(REGEXREPLACE(REGEXREPLACE(BV3,""^#\s?"",""""),""/\d+/"",""/""),'# Reference schema'!$B:$B,0),MATCH(""description"",'# Reference schema'!$B$1:$D$1,0))"),"The primary category describing the main object of this contracting process, from the closed procurementCategory codelist.")</f>
        <v>The primary category describing the main object of this contracting process, from the closed procurementCategory codelist.</v>
      </c>
      <c r="BW5" s="102" t="str">
        <f ca="1">IFERROR(__xludf.DUMMYFUNCTION("INDEX('# Reference schema'!$B$1:$D$650,MATCH(REGEXREPLACE(REGEXREPLACE(BW3,""^#\s?"",""""),""/\d+/"",""/""),'# Reference schema'!$B:$B,0),MATCH(""description"",'# Reference schema'!$B$1:$D$1,0))"),"The award criteria for the procurement, using the open awardCriteria codelist.")</f>
        <v>The award criteria for the procurement, using the open awardCriteria codelist.</v>
      </c>
      <c r="BX5" s="102" t="str">
        <f ca="1">IFERROR(__xludf.DUMMYFUNCTION("INDEX('# Reference schema'!$B$1:$D$650,MATCH(REGEXREPLACE(REGEXREPLACE(BX3,""^#\s?"",""""),""/\d+/"",""/""),'# Reference schema'!$B:$B,0),MATCH(""description"",'# Reference schema'!$B$1:$D$1,0))"),"The total upper estimated value of the procurement. A negative value indicates that the contracting process may involve payments from the supplier to the buyer (commonly used in concession contracts).")</f>
        <v>The total upper estimated value of the procurement. A negative value indicates that the contracting process may involve payments from the supplier to the buyer (commonly used in concession contracts).</v>
      </c>
      <c r="BY5" s="102" t="str">
        <f ca="1">IFERROR(__xludf.DUMMYFUNCTION("INDEX('# Reference schema'!$B$1:$D$650,MATCH(REGEXREPLACE(REGEXREPLACE(BY3,""^#\s?"",""""),""/\d+/"",""/""),'# Reference schema'!$B:$B,0),MATCH(""description"",'# Reference schema'!$B$1:$D$1,0))"),"Amount as a number.")</f>
        <v>Amount as a number.</v>
      </c>
      <c r="BZ5" s="102" t="str">
        <f ca="1">IFERROR(__xludf.DUMMYFUNCTION("INDEX('# Reference schema'!$B$1:$D$650,MATCH(REGEXREPLACE(REGEXREPLACE(BZ3,""^#\s?"",""""),""/\d+/"",""/""),'# Reference schema'!$B:$B,0),MATCH(""description"",'# Reference schema'!$B$1:$D$1,0))"),"The number of parties who submit a bid.")</f>
        <v>The number of parties who submit a bid.</v>
      </c>
      <c r="CA5" s="102" t="str">
        <f ca="1">IFERROR(__xludf.DUMMYFUNCTION("INDEX('# Reference schema'!$B$1:$D$650,MATCH(REGEXREPLACE(REGEXREPLACE(CA3,""^#\s?"",""""),""/\d+/"",""/""),'# Reference schema'!$B:$B,0),MATCH(""description"",'# Reference schema'!$B$1:$D$1,0))"),"The period when the tender is open for submissions. The end date is the closing date for tender submissions.")</f>
        <v>The period when the tender is open for submissions. The end date is the closing date for tender submissions.</v>
      </c>
      <c r="CB5" s="102" t="str">
        <f ca="1">IFERROR(__xludf.DUMMYFUNCTION("INDEX('# Reference schema'!$B$1:$D$650,MATCH(REGEXREPLACE(REGEXREPLACE(CB3,""^#\s?"",""""),""/\d+/"",""/""),'# Reference schema'!$B:$B,0),MATCH(""description"",'# Reference schema'!$B$1:$D$1,0))"),"The start date for the period. When known, a precise start date must be provided.")</f>
        <v>The start date for the period. When known, a precise start date must be provided.</v>
      </c>
      <c r="CC5" s="102" t="str">
        <f ca="1">IFERROR(__xludf.DUMMYFUNCTION("INDEX('# Reference schema'!$B$1:$D$650,MATCH(REGEXREPLACE(REGEXREPLACE(CC3,""^#\s?"",""""),""/\d+/"",""/""),'# Reference schema'!$B:$B,0),MATCH(""description"",'# Reference schema'!$B$1:$D$1,0))"),"The end date for the period. When known, a precise end date must be provided.")</f>
        <v>The end date for the period. When known, a precise end date must be provided.</v>
      </c>
      <c r="CD5" s="102" t="str">
        <f ca="1">IFERROR(__xludf.DUMMYFUNCTION("INDEX('# Reference schema'!$B$1:$D$650,MATCH(REGEXREPLACE(REGEXREPLACE(CD3,""^#\s?"",""""),""/\d+/"",""/""),'# Reference schema'!$B:$B,0),MATCH(""description"",'# Reference schema'!$B$1:$D$1,0))"),"The maximum duration of this period in days. A user interface can collect or display this data in months or years as appropriate, and then convert it into days when storing this field. This field can be used when exact dates are not known. If a startDate "&amp;"and endDate are set, this field, if used, should be equal to the difference between startDate and endDate. Otherwise, if a startDate and maxExtentDate are set, this field, if used, should be equal to the difference between startDate and maxExtentDate.")</f>
        <v>The maximum duration of this period in days. A user interface can collect or display this data in months or years as appropriate, and then convert it into days when storing this field. This field can be used when exact dates are not known. If a startDate and endDate are set, this field, if used, should be equal to the difference between startDate and endDate. Otherwise, if a startDate and maxExtentDate are set, this field, if used, should be equal to the difference between startDate and maxExtentDate.</v>
      </c>
      <c r="CE5" s="102" t="str">
        <f ca="1">IFERROR(__xludf.DUMMYFUNCTION("INDEX('# Reference schema'!$B$1:$D$650,MATCH(REGEXREPLACE(REGEXREPLACE(CE3,""^#\s?"",""""),""/\d+/"",""/""),'# Reference schema'!$B:$B,0),MATCH(""description"",'# Reference schema'!$B$1:$D$1,0))"),"The goods and services to be purchased, broken into line items wherever possible. Items should not be duplicated, but the quantity specified instead.")</f>
        <v>The goods and services to be purchased, broken into line items wherever possible. Items should not be duplicated, but the quantity specified instead.</v>
      </c>
      <c r="CF5" s="102" t="str">
        <f ca="1">IFERROR(__xludf.DUMMYFUNCTION("INDEX('# Reference schema'!$B$1:$D$650,MATCH(REGEXREPLACE(REGEXREPLACE(CF3,""^#\s?"",""""),""/\d+/"",""/""),'# Reference schema'!$B:$B,0),MATCH(""description"",'# Reference schema'!$B$1:$D$1,0))"),"A description of the goods, services to be provided.")</f>
        <v>A description of the goods, services to be provided.</v>
      </c>
      <c r="CG5" s="102" t="str">
        <f ca="1">IFERROR(__xludf.DUMMYFUNCTION("INDEX('# Reference schema'!$B$1:$D$650,MATCH(REGEXREPLACE(REGEXREPLACE(CG3,""^#\s?"",""""),""/\d+/"",""/""),'# Reference schema'!$B:$B,0),MATCH(""description"",'# Reference schema'!$B$1:$D$1,0))"),"The classification code taken from the scheme.")</f>
        <v>The classification code taken from the scheme.</v>
      </c>
      <c r="CH5" s="102" t="str">
        <f ca="1">IFERROR(__xludf.DUMMYFUNCTION("INDEX('# Reference schema'!$B$1:$D$650,MATCH(REGEXREPLACE(REGEXREPLACE(CH3,""^#\s?"",""""),""/\d+/"",""/""),'# Reference schema'!$B:$B,0),MATCH(""description"",'# Reference schema'!$B$1:$D$1,0))"),"The number of units to be provided.")</f>
        <v>The number of units to be provided.</v>
      </c>
      <c r="CI5" s="102" t="str">
        <f ca="1">IFERROR(__xludf.DUMMYFUNCTION("INDEX('# Reference schema'!$B$1:$D$650,MATCH(REGEXREPLACE(REGEXREPLACE(CI3,""^#\s?"",""""),""/\d+/"",""/""),'# Reference schema'!$B:$B,0),MATCH(""description"",'# Reference schema'!$B$1:$D$1,0))"),"A description of the unit in which the supplies, services or works are provided (e.g. hours, kilograms) and the unit-price.")</f>
        <v>A description of the unit in which the supplies, services or works are provided (e.g. hours, kilograms) and the unit-price.</v>
      </c>
      <c r="CJ5" s="102" t="str">
        <f ca="1">IFERROR(__xludf.DUMMYFUNCTION("INDEX('# Reference schema'!$B$1:$D$650,MATCH(REGEXREPLACE(REGEXREPLACE(CJ3,""^#\s?"",""""),""/\d+/"",""/""),'# Reference schema'!$B:$B,0),MATCH(""description"",'# Reference schema'!$B$1:$D$1,0))"),"Name of the unit.")</f>
        <v>Name of the unit.</v>
      </c>
      <c r="CK5" s="102" t="str">
        <f ca="1">IFERROR(__xludf.DUMMYFUNCTION("INDEX('# Reference schema'!$B$1:$D$650,MATCH(REGEXREPLACE(REGEXREPLACE(CK3,""^#\s?"",""""),""/\d+/"",""/""),'# Reference schema'!$B:$B,0),MATCH(""description"",'# Reference schema'!$B$1:$D$1,0))"),"The monetary value of a single unit.")</f>
        <v>The monetary value of a single unit.</v>
      </c>
      <c r="CL5" s="102" t="str">
        <f ca="1">IFERROR(__xludf.DUMMYFUNCTION("INDEX('# Reference schema'!$B$1:$D$650,MATCH(REGEXREPLACE(REGEXREPLACE(CL3,""^#\s?"",""""),""/\d+/"",""/""),'# Reference schema'!$B:$B,0),MATCH(""description"",'# Reference schema'!$B$1:$D$1,0))"),"Amount as a number.")</f>
        <v>Amount as a number.</v>
      </c>
      <c r="CM5" s="102" t="str">
        <f ca="1">IFERROR(__xludf.DUMMYFUNCTION("INDEX('# Reference schema'!$B$1:$D$650,MATCH(REGEXREPLACE(REGEXREPLACE(CM3,""^#\s?"",""""),""/\d+/"",""/""),'# Reference schema'!$B:$B,0),MATCH(""description"",'# Reference schema'!$B$1:$D$1,0))"),"All documents and attachments related to the tender, including any notices. See the documentType codelist for details of potential documents to include. Common documents include official legal notices of tender, technical specifications, evaluation criter"&amp;"ia, and, as a tender process progresses, clarifications and replies to queries.")</f>
        <v>All documents and attachments related to the tender, including any notices. See the documentType codelist for details of potential documents to include. Common documents include official legal notices of tender, technical specifications, evaluation criteria, and, as a tender process progresses, clarifications and replies to queries.</v>
      </c>
      <c r="CN5" s="102" t="str">
        <f ca="1">IFERROR(__xludf.DUMMYFUNCTION("INDEX('# Reference schema'!$B$1:$D$650,MATCH(REGEXREPLACE(REGEXREPLACE(CN3,""^#\s?"",""""),""/\d+/"",""/""),'# Reference schema'!$B:$B,0),MATCH(""description"",'# Reference schema'!$B$1:$D$1,0))"),"A direct link to the document or attachment. The server providing access to this document ought to be configured to correctly report the document mime type.")</f>
        <v>A direct link to the document or attachment. The server providing access to this document ought to be configured to correctly report the document mime type.</v>
      </c>
      <c r="CO5" s="102" t="str">
        <f ca="1">IFERROR(__xludf.DUMMYFUNCTION("INDEX('# Reference schema'!$B$1:$D$650,MATCH(REGEXREPLACE(REGEXREPLACE(CO3,""^#\s?"",""""),""/\d+/"",""/""),'# Reference schema'!$B:$B,0),MATCH(""description"",'# Reference schema'!$B$1:$D$1,0))"),"A short description of the document. Descriptions are recommended to not exceed 250 words. In the event the document is not accessible online, the description field can be used to describe arrangements for obtaining a copy of the document.")</f>
        <v>A short description of the document. Descriptions are recommended to not exceed 250 words. In the event the document is not accessible online, the description field can be used to describe arrangements for obtaining a copy of the document.</v>
      </c>
      <c r="CP5" s="102" t="str">
        <f ca="1">IFERROR(__xludf.DUMMYFUNCTION("INDEX('# Reference schema'!$B$1:$D$650,MATCH(REGEXREPLACE(REGEXREPLACE(CP3,""^#\s?"",""""),""/\d+/"",""/""),'# Reference schema'!$B:$B,0),MATCH(""description"",'# Reference schema'!$B$1:$D$1,0))"),"A direct link to the document or attachment. The server providing access to this document ought to be configured to correctly report the document mime type.")</f>
        <v>A direct link to the document or attachment. The server providing access to this document ought to be configured to correctly report the document mime type.</v>
      </c>
      <c r="CQ5" s="102" t="str">
        <f ca="1">IFERROR(__xludf.DUMMYFUNCTION("INDEX('# Reference schema'!$B$1:$D$650,MATCH(REGEXREPLACE(REGEXREPLACE(CQ3,""^#\s?"",""""),""/\d+/"",""/""),'# Reference schema'!$B:$B,0),MATCH(""description"",'# Reference schema'!$B$1:$D$1,0))"),"A short description of the document. Descriptions are recommended to not exceed 250 words. In the event the document is not accessible online, the description field can be used to describe arrangements for obtaining a copy of the document.")</f>
        <v>A short description of the document. Descriptions are recommended to not exceed 250 words. In the event the document is not accessible online, the description field can be used to describe arrangements for obtaining a copy of the document.</v>
      </c>
      <c r="CR5" s="102" t="str">
        <f ca="1">IFERROR(__xludf.DUMMYFUNCTION("INDEX('# Reference schema'!$B$1:$D$650,MATCH(REGEXREPLACE(REGEXREPLACE(CR3,""^#\s?"",""""),""/\d+/"",""/""),'# Reference schema'!$B:$B,0),MATCH(""description"",'# Reference schema'!$B$1:$D$1,0))"),"Information from the award phase of the contracting process. There can be more than one award per contracting process e.g. because the contract is split among different providers, or because it is a standing offer.")</f>
        <v>Information from the award phase of the contracting process. There can be more than one award per contracting process e.g. because the contract is split among different providers, or because it is a standing offer.</v>
      </c>
      <c r="CS5" s="102" t="str">
        <f ca="1">IFERROR(__xludf.DUMMYFUNCTION("INDEX('# Reference schema'!$B$1:$D$650,MATCH(REGEXREPLACE(REGEXREPLACE(CS3,""^#\s?"",""""),""/\d+/"",""/""),'# Reference schema'!$B:$B,0),MATCH(""description"",'# Reference schema'!$B$1:$D$1,0))"),"Award title")</f>
        <v>Award title</v>
      </c>
      <c r="CT5" s="102" t="str">
        <f ca="1">IFERROR(__xludf.DUMMYFUNCTION("INDEX('# Reference schema'!$B$1:$D$650,MATCH(REGEXREPLACE(REGEXREPLACE(CT3,""^#\s?"",""""),""/\d+/"",""/""),'# Reference schema'!$B:$B,0),MATCH(""description"",'# Reference schema'!$B$1:$D$1,0))"),"Award description")</f>
        <v>Award description</v>
      </c>
      <c r="CU5" s="102" t="str">
        <f ca="1">IFERROR(__xludf.DUMMYFUNCTION("INDEX('# Reference schema'!$B$1:$D$650,MATCH(REGEXREPLACE(REGEXREPLACE(CU3,""^#\s?"",""""),""/\d+/"",""/""),'# Reference schema'!$B:$B,0),MATCH(""description"",'# Reference schema'!$B$1:$D$1,0))"),"The current status of the award, from the closed awardStatus codelist.")</f>
        <v>The current status of the award, from the closed awardStatus codelist.</v>
      </c>
      <c r="CV5" s="102" t="str">
        <f ca="1">IFERROR(__xludf.DUMMYFUNCTION("INDEX('# Reference schema'!$B$1:$D$650,MATCH(REGEXREPLACE(REGEXREPLACE(CV3,""^#\s?"",""""),""/\d+/"",""/""),'# Reference schema'!$B:$B,0),MATCH(""description"",'# Reference schema'!$B$1:$D$1,0))"),"The date of the contract award. This is usually the date on which a decision to award was made.")</f>
        <v>The date of the contract award. This is usually the date on which a decision to award was made.</v>
      </c>
      <c r="CW5" s="102" t="str">
        <f ca="1">IFERROR(__xludf.DUMMYFUNCTION("INDEX('# Reference schema'!$B$1:$D$650,MATCH(REGEXREPLACE(REGEXREPLACE(CW3,""^#\s?"",""""),""/\d+/"",""/""),'# Reference schema'!$B:$B,0),MATCH(""description"",'# Reference schema'!$B$1:$D$1,0))"),"The total value of this award. In the case of a framework contract this may be the total estimated lifetime value, or maximum value, of the agreement. There may be more than one award per procurement. A negative value indicates that the award may involve "&amp;"payments from the supplier to the buyer (commonly used in concession contracts).")</f>
        <v>The total value of this award. In the case of a framework contract this may be the total estimated lifetime value, or maximum value, of the agreement. There may be more than one award per procurement. A negative value indicates that the award may involve payments from the supplier to the buyer (commonly used in concession contracts).</v>
      </c>
      <c r="CX5" s="102" t="str">
        <f ca="1">IFERROR(__xludf.DUMMYFUNCTION("INDEX('# Reference schema'!$B$1:$D$650,MATCH(REGEXREPLACE(REGEXREPLACE(CX3,""^#\s?"",""""),""/\d+/"",""/""),'# Reference schema'!$B:$B,0),MATCH(""description"",'# Reference schema'!$B$1:$D$1,0))"),"Amount as a number.")</f>
        <v>Amount as a number.</v>
      </c>
      <c r="CY5" s="102" t="str">
        <f ca="1">IFERROR(__xludf.DUMMYFUNCTION("INDEX('# Reference schema'!$B$1:$D$650,MATCH(REGEXREPLACE(REGEXREPLACE(CY3,""^#\s?"",""""),""/\d+/"",""/""),'# Reference schema'!$B:$B,0),MATCH(""description"",'# Reference schema'!$B$1:$D$1,0))"),"The goods and services awarded in this award, broken into line items wherever possible. Items should not be duplicated, but the quantity specified instead.")</f>
        <v>The goods and services awarded in this award, broken into line items wherever possible. Items should not be duplicated, but the quantity specified instead.</v>
      </c>
      <c r="CZ5" s="102" t="str">
        <f ca="1">IFERROR(__xludf.DUMMYFUNCTION("INDEX('# Reference schema'!$B$1:$D$650,MATCH(REGEXREPLACE(REGEXREPLACE(CZ3,""^#\s?"",""""),""/\d+/"",""/""),'# Reference schema'!$B:$B,0),MATCH(""description"",'# Reference schema'!$B$1:$D$1,0))"),"A description of the goods, services to be provided.")</f>
        <v>A description of the goods, services to be provided.</v>
      </c>
      <c r="DA5" s="102" t="str">
        <f ca="1">IFERROR(__xludf.DUMMYFUNCTION("INDEX('# Reference schema'!$B$1:$D$650,MATCH(REGEXREPLACE(REGEXREPLACE(DA3,""^#\s?"",""""),""/\d+/"",""/""),'# Reference schema'!$B:$B,0),MATCH(""description"",'# Reference schema'!$B$1:$D$1,0))"),"The classification code taken from the scheme.")</f>
        <v>The classification code taken from the scheme.</v>
      </c>
      <c r="DB5" s="102" t="str">
        <f ca="1">IFERROR(__xludf.DUMMYFUNCTION("INDEX('# Reference schema'!$B$1:$D$650,MATCH(REGEXREPLACE(REGEXREPLACE(DB3,""^#\s?"",""""),""/\d+/"",""/""),'# Reference schema'!$B:$B,0),MATCH(""description"",'# Reference schema'!$B$1:$D$1,0))"),"The number of units to be provided.")</f>
        <v>The number of units to be provided.</v>
      </c>
      <c r="DC5" s="102" t="str">
        <f ca="1">IFERROR(__xludf.DUMMYFUNCTION("INDEX('# Reference schema'!$B$1:$D$650,MATCH(REGEXREPLACE(REGEXREPLACE(DC3,""^#\s?"",""""),""/\d+/"",""/""),'# Reference schema'!$B:$B,0),MATCH(""description"",'# Reference schema'!$B$1:$D$1,0))"),"A description of the unit in which the supplies, services or works are provided (e.g. hours, kilograms) and the unit-price.")</f>
        <v>A description of the unit in which the supplies, services or works are provided (e.g. hours, kilograms) and the unit-price.</v>
      </c>
      <c r="DD5" s="102" t="str">
        <f ca="1">IFERROR(__xludf.DUMMYFUNCTION("INDEX('# Reference schema'!$B$1:$D$650,MATCH(REGEXREPLACE(REGEXREPLACE(DD3,""^#\s?"",""""),""/\d+/"",""/""),'# Reference schema'!$B:$B,0),MATCH(""description"",'# Reference schema'!$B$1:$D$1,0))"),"Name of the unit.")</f>
        <v>Name of the unit.</v>
      </c>
      <c r="DE5" s="102" t="str">
        <f ca="1">IFERROR(__xludf.DUMMYFUNCTION("INDEX('# Reference schema'!$B$1:$D$650,MATCH(REGEXREPLACE(REGEXREPLACE(DE3,""^#\s?"",""""),""/\d+/"",""/""),'# Reference schema'!$B:$B,0),MATCH(""description"",'# Reference schema'!$B$1:$D$1,0))"),"The monetary value of a single unit.")</f>
        <v>The monetary value of a single unit.</v>
      </c>
      <c r="DF5" s="102" t="str">
        <f ca="1">IFERROR(__xludf.DUMMYFUNCTION("INDEX('# Reference schema'!$B$1:$D$650,MATCH(REGEXREPLACE(REGEXREPLACE(DF3,""^#\s?"",""""),""/\d+/"",""/""),'# Reference schema'!$B:$B,0),MATCH(""description"",'# Reference schema'!$B$1:$D$1,0))"),"Amount as a number.")</f>
        <v>Amount as a number.</v>
      </c>
      <c r="DG5" s="102" t="str">
        <f ca="1">IFERROR(__xludf.DUMMYFUNCTION("INDEX('# Reference schema'!$B$1:$D$650,MATCH(REGEXREPLACE(REGEXREPLACE(DG3,""^#\s?"",""""),""/\d+/"",""/""),'# Reference schema'!$B:$B,0),MATCH(""description"",'# Reference schema'!$B$1:$D$1,0))"),"The suppliers awarded this award. If different suppliers have been awarded different items or values, these should be split into separate award blocks.")</f>
        <v>The suppliers awarded this award. If different suppliers have been awarded different items or values, these should be split into separate award blocks.</v>
      </c>
      <c r="DH5" s="102" t="str">
        <f ca="1">IFERROR(__xludf.DUMMYFUNCTION("INDEX('# Reference schema'!$B$1:$D$650,MATCH(REGEXREPLACE(REGEXREPLACE(DH3,""^#\s?"",""""),""/\d+/"",""/""),'# Reference schema'!$B:$B,0),MATCH(""description"",'# Reference schema'!$B$1:$D$1,0))"),"A common name for this organization or other participant in the contracting process. The identifier object provides a space for the formal legal name, and so this may either repeat that value, or may provide the common name by which this organization or e"&amp;"ntity is known. This field may also include details of the department or sub-unit involved in this contracting process.")</f>
        <v>A common name for this organization or other participant in the contracting process. The identifier object provides a space for the formal legal name, and so this may either repeat that value, or may provide the common name by which this organization or entity is known. This field may also include details of the department or sub-unit involved in this contracting process.</v>
      </c>
      <c r="DI5" s="102" t="str">
        <f ca="1">IFERROR(__xludf.DUMMYFUNCTION("INDEX('# Reference schema'!$B$1:$D$650,MATCH(REGEXREPLACE(REGEXREPLACE(DI3,""^#\s?"",""""),""/\d+/"",""/""),'# Reference schema'!$B:$B,0),MATCH(""description"",'# Reference schema'!$B$1:$D$1,0))"),"The primary identifier for this organization or participant. Identifiers that uniquely pick out a legal entity should be preferred. Consult the organization identifier guidance for the preferred scheme and identifier to use.")</f>
        <v>The primary identifier for this organization or participant. Identifiers that uniquely pick out a legal entity should be preferred. Consult the organization identifier guidance for the preferred scheme and identifier to use.</v>
      </c>
      <c r="DJ5" s="102" t="str">
        <f ca="1">IFERROR(__xludf.DUMMYFUNCTION("INDEX('# Reference schema'!$B$1:$D$650,MATCH(REGEXREPLACE(REGEXREPLACE(DJ3,""^#\s?"",""""),""/\d+/"",""/""),'# Reference schema'!$B:$B,0),MATCH(""description"",'# Reference schema'!$B$1:$D$1,0))"),"The identifier of the organization in the selected scheme.")</f>
        <v>The identifier of the organization in the selected scheme.</v>
      </c>
      <c r="DK5" s="102" t="str">
        <f ca="1">IFERROR(__xludf.DUMMYFUNCTION("INDEX('# Reference schema'!$B$1:$D$650,MATCH(REGEXREPLACE(REGEXREPLACE(DK3,""^#\s?"",""""),""/\d+/"",""/""),'# Reference schema'!$B:$B,0),MATCH(""description"",'# Reference schema'!$B$1:$D$1,0))"),"An address. This may be the legally registered address of the organization, or may be a correspondence address for this particular contracting process.")</f>
        <v>An address. This may be the legally registered address of the organization, or may be a correspondence address for this particular contracting process.</v>
      </c>
      <c r="DL5" s="102" t="str">
        <f ca="1">IFERROR(__xludf.DUMMYFUNCTION("INDEX('# Reference schema'!$B$1:$D$650,MATCH(REGEXREPLACE(REGEXREPLACE(DL3,""^#\s?"",""""),""/\d+/"",""/""),'# Reference schema'!$B:$B,0),MATCH(""description"",'# Reference schema'!$B$1:$D$1,0))"),"The region. For example, CA.")</f>
        <v>The region. For example, CA.</v>
      </c>
      <c r="DM5" s="102" t="str">
        <f ca="1">IFERROR(__xludf.DUMMYFUNCTION("INDEX('# Reference schema'!$B$1:$D$650,MATCH(REGEXREPLACE(REGEXREPLACE(DM3,""^#\s?"",""""),""/\d+/"",""/""),'# Reference schema'!$B:$B,0),MATCH(""description"",'# Reference schema'!$B$1:$D$1,0))"),"The country name. For example, United States.")</f>
        <v>The country name. For example, United States.</v>
      </c>
      <c r="DN5" s="102" t="str">
        <f ca="1">IFERROR(__xludf.DUMMYFUNCTION("INDEX('# Reference schema'!$B$1:$D$650,MATCH(REGEXREPLACE(REGEXREPLACE(DN3,""^#\s?"",""""),""/\d+/"",""/""),'# Reference schema'!$B:$B,0),MATCH(""description"",'# Reference schema'!$B$1:$D$1,0))"),"Information from the contract creation phase of the procurement process.")</f>
        <v>Information from the contract creation phase of the procurement process.</v>
      </c>
      <c r="DO5" s="102" t="str">
        <f ca="1">IFERROR(__xludf.DUMMYFUNCTION("INDEX('# Reference schema'!$B$1:$D$650,MATCH(REGEXREPLACE(REGEXREPLACE(DO3,""^#\s?"",""""),""/\d+/"",""/""),'# Reference schema'!$B:$B,0),MATCH(""description"",'# Reference schema'!$B$1:$D$1,0))"),"Contract title")</f>
        <v>Contract title</v>
      </c>
      <c r="DP5" s="102" t="str">
        <f ca="1">IFERROR(__xludf.DUMMYFUNCTION("INDEX('# Reference schema'!$B$1:$D$650,MATCH(REGEXREPLACE(REGEXREPLACE(DP3,""^#\s?"",""""),""/\d+/"",""/""),'# Reference schema'!$B:$B,0),MATCH(""description"",'# Reference schema'!$B$1:$D$1,0))"),"Contract description")</f>
        <v>Contract description</v>
      </c>
      <c r="DQ5" s="102" t="str">
        <f ca="1">IFERROR(__xludf.DUMMYFUNCTION("INDEX('# Reference schema'!$B$1:$D$650,MATCH(REGEXREPLACE(REGEXREPLACE(DQ3,""^#\s?"",""""),""/\d+/"",""/""),'# Reference schema'!$B:$B,0),MATCH(""description"",'# Reference schema'!$B$1:$D$1,0))"),"The current status of the contract, from the closed contractStatus codelist.")</f>
        <v>The current status of the contract, from the closed contractStatus codelist.</v>
      </c>
      <c r="DR5" s="102" t="str">
        <f ca="1">IFERROR(__xludf.DUMMYFUNCTION("INDEX('# Reference schema'!$B$1:$D$650,MATCH(REGEXREPLACE(REGEXREPLACE(DR3,""^#\s?"",""""),""/\d+/"",""/""),'# Reference schema'!$B:$B,0),MATCH(""description"",'# Reference schema'!$B$1:$D$1,0))"),"The date the contract was signed. In the case of multiple signatures, the date of the last signature.")</f>
        <v>The date the contract was signed. In the case of multiple signatures, the date of the last signature.</v>
      </c>
      <c r="DS5" s="102" t="str">
        <f ca="1">IFERROR(__xludf.DUMMYFUNCTION("INDEX('# Reference schema'!$B$1:$D$650,MATCH(REGEXREPLACE(REGEXREPLACE(DS3,""^#\s?"",""""),""/\d+/"",""/""),'# Reference schema'!$B:$B,0),MATCH(""description"",'# Reference schema'!$B$1:$D$1,0))"),"The start and end date for the contract.")</f>
        <v>The start and end date for the contract.</v>
      </c>
      <c r="DT5" s="102" t="str">
        <f ca="1">IFERROR(__xludf.DUMMYFUNCTION("INDEX('# Reference schema'!$B$1:$D$650,MATCH(REGEXREPLACE(REGEXREPLACE(DT3,""^#\s?"",""""),""/\d+/"",""/""),'# Reference schema'!$B:$B,0),MATCH(""description"",'# Reference schema'!$B$1:$D$1,0))"),"The start date for the period. When known, a precise start date must be provided.")</f>
        <v>The start date for the period. When known, a precise start date must be provided.</v>
      </c>
      <c r="DU5" s="102" t="str">
        <f ca="1">IFERROR(__xludf.DUMMYFUNCTION("INDEX('# Reference schema'!$B$1:$D$650,MATCH(REGEXREPLACE(REGEXREPLACE(DU3,""^#\s?"",""""),""/\d+/"",""/""),'# Reference schema'!$B:$B,0),MATCH(""description"",'# Reference schema'!$B$1:$D$1,0))"),"The end date for the period. When known, a precise end date must be provided.")</f>
        <v>The end date for the period. When known, a precise end date must be provided.</v>
      </c>
      <c r="DV5" s="102" t="str">
        <f ca="1">IFERROR(__xludf.DUMMYFUNCTION("INDEX('# Reference schema'!$B$1:$D$650,MATCH(REGEXREPLACE(REGEXREPLACE(DV3,""^#\s?"",""""),""/\d+/"",""/""),'# Reference schema'!$B:$B,0),MATCH(""description"",'# Reference schema'!$B$1:$D$1,0))"),"The maximum duration of this period in days. A user interface can collect or display this data in months or years as appropriate, and then convert it into days when storing this field. This field can be used when exact dates are not known. If a startDate "&amp;"and endDate are set, this field, if used, should be equal to the difference between startDate and endDate. Otherwise, if a startDate and maxExtentDate are set, this field, if used, should be equal to the difference between startDate and maxExtentDate.")</f>
        <v>The maximum duration of this period in days. A user interface can collect or display this data in months or years as appropriate, and then convert it into days when storing this field. This field can be used when exact dates are not known. If a startDate and endDate are set, this field, if used, should be equal to the difference between startDate and endDate. Otherwise, if a startDate and maxExtentDate are set, this field, if used, should be equal to the difference between startDate and maxExtentDate.</v>
      </c>
      <c r="DW5" s="102" t="str">
        <f ca="1">IFERROR(__xludf.DUMMYFUNCTION("INDEX('# Reference schema'!$B$1:$D$650,MATCH(REGEXREPLACE(REGEXREPLACE(DW3,""^#\s?"",""""),""/\d+/"",""/""),'# Reference schema'!$B:$B,0),MATCH(""description"",'# Reference schema'!$B$1:$D$1,0))"),"The total value of this contract. A negative value indicates that the contract will involve payments from the supplier to the buyer (commonly used in concession contracts).")</f>
        <v>The total value of this contract. A negative value indicates that the contract will involve payments from the supplier to the buyer (commonly used in concession contracts).</v>
      </c>
      <c r="DX5" s="102" t="str">
        <f ca="1">IFERROR(__xludf.DUMMYFUNCTION("INDEX('# Reference schema'!$B$1:$D$650,MATCH(REGEXREPLACE(REGEXREPLACE(DX3,""^#\s?"",""""),""/\d+/"",""/""),'# Reference schema'!$B:$B,0),MATCH(""description"",'# Reference schema'!$B$1:$D$1,0))"),"Amount as a number.")</f>
        <v>Amount as a number.</v>
      </c>
      <c r="DY5" s="102" t="str">
        <f ca="1">IFERROR(__xludf.DUMMYFUNCTION("INDEX('# Reference schema'!$B$1:$D$650,MATCH(REGEXREPLACE(REGEXREPLACE(DY3,""^#\s?"",""""),""/\d+/"",""/""),'# Reference schema'!$B:$B,0),MATCH(""description"",'# Reference schema'!$B$1:$D$1,0))"),"All documents and attachments related to the contract, including any notices.")</f>
        <v>All documents and attachments related to the contract, including any notices.</v>
      </c>
      <c r="DZ5" s="102" t="str">
        <f ca="1">IFERROR(__xludf.DUMMYFUNCTION("INDEX('# Reference schema'!$B$1:$D$650,MATCH(REGEXREPLACE(REGEXREPLACE(DZ3,""^#\s?"",""""),""/\d+/"",""/""),'# Reference schema'!$B:$B,0),MATCH(""description"",'# Reference schema'!$B$1:$D$1,0))"),"A direct link to the document or attachment. The server providing access to this document ought to be configured to correctly report the document mime type.")</f>
        <v>A direct link to the document or attachment. The server providing access to this document ought to be configured to correctly report the document mime type.</v>
      </c>
      <c r="EA5" s="102" t="str">
        <f ca="1">IFERROR(__xludf.DUMMYFUNCTION("INDEX('# Reference schema'!$B$1:$D$650,MATCH(REGEXREPLACE(REGEXREPLACE(EA3,""^#\s?"",""""),""/\d+/"",""/""),'# Reference schema'!$B:$B,0),MATCH(""description"",'# Reference schema'!$B$1:$D$1,0))"),"A short description of the document. Descriptions are recommended to not exceed 250 words. In the event the document is not accessible online, the description field can be used to describe arrangements for obtaining a copy of the document.")</f>
        <v>A short description of the document. Descriptions are recommended to not exceed 250 words. In the event the document is not accessible online, the description field can be used to describe arrangements for obtaining a copy of the document.</v>
      </c>
      <c r="EB5" s="102" t="str">
        <f ca="1">IFERROR(__xludf.DUMMYFUNCTION("INDEX('# Reference schema'!$B$1:$D$650,MATCH(REGEXREPLACE(REGEXREPLACE(EB3,""^#\s?"",""""),""/\d+/"",""/""),'# Reference schema'!$B:$B,0),MATCH(""description"",'# Reference schema'!$B$1:$D$1,0))"),"Information related to the implementation of the contract in accordance with the obligations laid out therein.")</f>
        <v>Information related to the implementation of the contract in accordance with the obligations laid out therein.</v>
      </c>
      <c r="EC5" s="102" t="str">
        <f ca="1">IFERROR(__xludf.DUMMYFUNCTION("INDEX('# Reference schema'!$B$1:$D$650,MATCH(REGEXREPLACE(REGEXREPLACE(EC3,""^#\s?"",""""),""/\d+/"",""/""),'# Reference schema'!$B:$B,0),MATCH(""description"",'# Reference schema'!$B$1:$D$1,0))"),"As milestones are completed, the milestone's status and dates should be updated.")</f>
        <v>As milestones are completed, the milestone's status and dates should be updated.</v>
      </c>
      <c r="ED5" s="102" t="str">
        <f ca="1">IFERROR(__xludf.DUMMYFUNCTION("INDEX('# Reference schema'!$B$1:$D$650,MATCH(REGEXREPLACE(REGEXREPLACE(ED3,""^#\s?"",""""),""/\d+/"",""/""),'# Reference schema'!$B:$B,0),MATCH(""description"",'# Reference schema'!$B$1:$D$1,0))"),"The date the milestone is due.")</f>
        <v>The date the milestone is due.</v>
      </c>
      <c r="EE5" s="102" t="str">
        <f ca="1">IFERROR(__xludf.DUMMYFUNCTION("INDEX('# Reference schema'!$B$1:$D$650,MATCH(REGEXREPLACE(REGEXREPLACE(EE3,""^#\s?"",""""),""/\d+/"",""/""),'# Reference schema'!$B:$B,0),MATCH(""description"",'# Reference schema'!$B$1:$D$1,0))"),"The date on which the milestone was met.")</f>
        <v>The date on which the milestone was met.</v>
      </c>
      <c r="EF5" s="102" t="str">
        <f ca="1">IFERROR(__xludf.DUMMYFUNCTION("INDEX('# Reference schema'!$B$1:$D$650,MATCH(REGEXREPLACE(REGEXREPLACE(EF3,""^#\s?"",""""),""/\d+/"",""/""),'# Reference schema'!$B:$B,0),MATCH(""description"",'# Reference schema'!$B$1:$D$1,0))"),"The date the milestone was last reviewed or modified and the status was altered or confirmed to still be correct.")</f>
        <v>The date the milestone was last reviewed or modified and the status was altered or confirmed to still be correct.</v>
      </c>
      <c r="EG5" s="102" t="str">
        <f ca="1">IFERROR(__xludf.DUMMYFUNCTION("INDEX('# Reference schema'!$B$1:$D$650,MATCH(REGEXREPLACE(REGEXREPLACE(EG3,""^#\s?"",""""),""/\d+/"",""/""),'# Reference schema'!$B:$B,0),MATCH(""description"",'# Reference schema'!$B$1:$D$1,0))"),"The status that was realized on the date provided in `dateModified`, from the closed milestoneStatus codelist.")</f>
        <v>The status that was realized on the date provided in `dateModified`, from the closed milestoneStatus codelist.</v>
      </c>
      <c r="EH5" s="102" t="str">
        <f ca="1">IFERROR(__xludf.DUMMYFUNCTION("INDEX('# Reference schema'!$B$1:$D$650,MATCH(REGEXREPLACE(REGEXREPLACE(EH3,""^#\s?"",""""),""/\d+/"",""/""),'# Reference schema'!$B:$B,0),MATCH(""description"",'# Reference schema'!$B$1:$D$1,0))"),"Documents and reports that are part of the implementation phase e.g. audit and evaluation reports.")</f>
        <v>Documents and reports that are part of the implementation phase e.g. audit and evaluation reports.</v>
      </c>
      <c r="EI5" s="102" t="str">
        <f ca="1">IFERROR(__xludf.DUMMYFUNCTION("INDEX('# Reference schema'!$B$1:$D$650,MATCH(REGEXREPLACE(REGEXREPLACE(EI3,""^#\s?"",""""),""/\d+/"",""/""),'# Reference schema'!$B:$B,0),MATCH(""description"",'# Reference schema'!$B$1:$D$1,0))"),"A direct link to the document or attachment. The server providing access to this document ought to be configured to correctly report the document mime type.")</f>
        <v>A direct link to the document or attachment. The server providing access to this document ought to be configured to correctly report the document mime type.</v>
      </c>
      <c r="EJ5" s="102" t="str">
        <f ca="1">IFERROR(__xludf.DUMMYFUNCTION("INDEX('# Reference schema'!$B$1:$D$650,MATCH(REGEXREPLACE(REGEXREPLACE(EJ3,""^#\s?"",""""),""/\d+/"",""/""),'# Reference schema'!$B:$B,0),MATCH(""description"",'# Reference schema'!$B$1:$D$1,0))"),"A short description of the document. Descriptions are recommended to not exceed 250 words. In the event the document is not accessible online, the description field can be used to describe arrangements for obtaining a copy of the document.")</f>
        <v>A short description of the document. Descriptions are recommended to not exceed 250 words. In the event the document is not accessible online, the description field can be used to describe arrangements for obtaining a copy of the document.</v>
      </c>
    </row>
    <row r="6" spans="1:140" ht="100" outlineLevel="1">
      <c r="A6" s="100" t="s">
        <v>459</v>
      </c>
      <c r="B6" s="104" t="s">
        <v>460</v>
      </c>
      <c r="C6" s="105" t="s">
        <v>461</v>
      </c>
      <c r="D6" s="105" t="s">
        <v>462</v>
      </c>
      <c r="E6" s="105" t="s">
        <v>463</v>
      </c>
      <c r="F6" s="106" t="s">
        <v>464</v>
      </c>
      <c r="G6" s="105" t="s">
        <v>465</v>
      </c>
      <c r="H6" s="105" t="s">
        <v>466</v>
      </c>
      <c r="I6" s="105" t="s">
        <v>466</v>
      </c>
      <c r="J6" s="105" t="s">
        <v>466</v>
      </c>
      <c r="K6" s="107" t="s">
        <v>467</v>
      </c>
      <c r="L6" s="108" t="s">
        <v>468</v>
      </c>
      <c r="M6" s="108" t="s">
        <v>469</v>
      </c>
      <c r="N6" s="107" t="s">
        <v>470</v>
      </c>
      <c r="O6" s="108" t="s">
        <v>471</v>
      </c>
      <c r="P6" s="106" t="s">
        <v>472</v>
      </c>
      <c r="Q6" s="107" t="s">
        <v>470</v>
      </c>
      <c r="R6" s="105" t="s">
        <v>473</v>
      </c>
      <c r="S6" s="105" t="s">
        <v>474</v>
      </c>
      <c r="T6" s="105" t="s">
        <v>475</v>
      </c>
      <c r="U6" s="105" t="s">
        <v>476</v>
      </c>
      <c r="V6" s="105" t="s">
        <v>477</v>
      </c>
      <c r="W6" s="105" t="s">
        <v>478</v>
      </c>
      <c r="X6" s="109" t="s">
        <v>479</v>
      </c>
      <c r="Y6" s="110" t="s">
        <v>480</v>
      </c>
      <c r="Z6" s="105" t="s">
        <v>481</v>
      </c>
      <c r="AA6" s="105" t="s">
        <v>482</v>
      </c>
      <c r="AB6" s="105" t="s">
        <v>483</v>
      </c>
      <c r="AC6" s="105" t="s">
        <v>484</v>
      </c>
      <c r="AD6" s="105" t="s">
        <v>485</v>
      </c>
      <c r="AE6" s="105"/>
      <c r="AF6" s="109" t="s">
        <v>486</v>
      </c>
      <c r="AG6" s="110" t="s">
        <v>487</v>
      </c>
      <c r="AH6" s="106" t="s">
        <v>488</v>
      </c>
      <c r="AI6" s="105" t="s">
        <v>489</v>
      </c>
      <c r="AJ6" s="105" t="s">
        <v>490</v>
      </c>
      <c r="AK6" s="105" t="s">
        <v>491</v>
      </c>
      <c r="AL6" s="105" t="s">
        <v>492</v>
      </c>
      <c r="AM6" s="105" t="s">
        <v>493</v>
      </c>
      <c r="AN6" s="105" t="s">
        <v>494</v>
      </c>
      <c r="AO6" s="105" t="s">
        <v>495</v>
      </c>
      <c r="AP6" s="105" t="s">
        <v>496</v>
      </c>
      <c r="AQ6" s="111" t="s">
        <v>497</v>
      </c>
      <c r="AR6" s="111" t="s">
        <v>497</v>
      </c>
      <c r="AS6" s="111" t="s">
        <v>497</v>
      </c>
      <c r="AT6" s="111" t="s">
        <v>497</v>
      </c>
      <c r="AU6" s="111" t="s">
        <v>497</v>
      </c>
      <c r="AV6" s="111" t="s">
        <v>497</v>
      </c>
      <c r="AW6" s="111" t="s">
        <v>497</v>
      </c>
      <c r="AX6" s="111" t="s">
        <v>497</v>
      </c>
      <c r="AY6" s="111" t="s">
        <v>497</v>
      </c>
      <c r="AZ6" s="111" t="s">
        <v>497</v>
      </c>
      <c r="BA6" s="111" t="s">
        <v>498</v>
      </c>
      <c r="BB6" s="105" t="s">
        <v>499</v>
      </c>
      <c r="BC6" s="112" t="str">
        <f>HYPERLINK("http://standard.open-contracting.org/latest/en/schema/codelists/#release-tag","Refer to the releaseTag codelist for the definitions of each option")</f>
        <v>Refer to the releaseTag codelist for the definitions of each option</v>
      </c>
      <c r="BD6" s="108" t="s">
        <v>500</v>
      </c>
      <c r="BE6" s="84"/>
      <c r="BF6" s="99"/>
      <c r="BG6" s="99"/>
      <c r="BH6" s="104"/>
      <c r="BI6" s="105"/>
      <c r="BJ6" s="113" t="s">
        <v>501</v>
      </c>
      <c r="BK6" s="105"/>
      <c r="BL6" s="106"/>
      <c r="BM6" s="105" t="s">
        <v>502</v>
      </c>
      <c r="BO6" s="114"/>
      <c r="BP6" s="115"/>
      <c r="BQ6" s="105" t="s">
        <v>503</v>
      </c>
      <c r="BR6" s="105" t="s">
        <v>503</v>
      </c>
      <c r="BS6" s="109" t="s">
        <v>504</v>
      </c>
      <c r="BT6" s="105" t="s">
        <v>505</v>
      </c>
      <c r="BU6" s="109" t="s">
        <v>506</v>
      </c>
      <c r="BV6" s="109" t="s">
        <v>507</v>
      </c>
      <c r="BW6" s="109"/>
      <c r="BX6" s="105" t="s">
        <v>508</v>
      </c>
      <c r="BY6" s="105"/>
      <c r="BZ6" s="114" t="s">
        <v>509</v>
      </c>
      <c r="CA6" s="113" t="s">
        <v>510</v>
      </c>
      <c r="CB6" s="105" t="s">
        <v>499</v>
      </c>
      <c r="CC6" s="105" t="s">
        <v>499</v>
      </c>
      <c r="CD6" s="105"/>
      <c r="CE6" s="113" t="s">
        <v>511</v>
      </c>
      <c r="CF6" s="105"/>
      <c r="CG6" s="105"/>
      <c r="CH6" s="105"/>
      <c r="CI6" s="113"/>
      <c r="CJ6" s="105"/>
      <c r="CK6" s="113"/>
      <c r="CL6" s="106"/>
      <c r="CM6" s="113"/>
      <c r="CN6" s="105" t="s">
        <v>512</v>
      </c>
      <c r="CO6" s="105"/>
      <c r="CP6" s="105" t="s">
        <v>513</v>
      </c>
      <c r="CQ6" s="105"/>
      <c r="CR6" s="115"/>
      <c r="CS6" s="105" t="s">
        <v>514</v>
      </c>
      <c r="CT6" s="105" t="s">
        <v>514</v>
      </c>
      <c r="CU6" s="109" t="s">
        <v>515</v>
      </c>
      <c r="CV6" s="105" t="s">
        <v>499</v>
      </c>
      <c r="CW6" s="105" t="s">
        <v>516</v>
      </c>
      <c r="CX6" s="105"/>
      <c r="CY6" s="113"/>
      <c r="CZ6" s="105"/>
      <c r="DA6" s="105"/>
      <c r="DB6" s="105"/>
      <c r="DC6" s="113"/>
      <c r="DD6" s="105"/>
      <c r="DE6" s="113"/>
      <c r="DF6" s="106"/>
      <c r="DG6" s="113" t="s">
        <v>517</v>
      </c>
      <c r="DH6" s="105"/>
      <c r="DI6" s="116"/>
      <c r="DJ6" s="105"/>
      <c r="DK6" s="116"/>
      <c r="DL6" s="102"/>
      <c r="DM6" s="117"/>
      <c r="DN6" s="104"/>
      <c r="DO6" s="105" t="s">
        <v>518</v>
      </c>
      <c r="DP6" s="105" t="s">
        <v>519</v>
      </c>
      <c r="DQ6" s="109" t="s">
        <v>520</v>
      </c>
      <c r="DR6" s="105" t="s">
        <v>521</v>
      </c>
      <c r="DS6" s="113" t="s">
        <v>522</v>
      </c>
      <c r="DT6" s="105" t="s">
        <v>499</v>
      </c>
      <c r="DU6" s="105" t="s">
        <v>499</v>
      </c>
      <c r="DV6" s="105"/>
      <c r="DW6" s="106" t="s">
        <v>523</v>
      </c>
      <c r="DX6" s="106"/>
      <c r="DY6" s="113" t="s">
        <v>524</v>
      </c>
      <c r="DZ6" s="105" t="s">
        <v>525</v>
      </c>
      <c r="EA6" s="105"/>
      <c r="EB6" s="113"/>
      <c r="EC6" s="113" t="s">
        <v>526</v>
      </c>
      <c r="ED6" s="105" t="s">
        <v>527</v>
      </c>
      <c r="EE6" s="105" t="s">
        <v>527</v>
      </c>
      <c r="EF6" s="105" t="s">
        <v>527</v>
      </c>
      <c r="EG6" s="109"/>
      <c r="EH6" s="113" t="s">
        <v>528</v>
      </c>
      <c r="EI6" s="105"/>
      <c r="EJ6" s="105"/>
    </row>
    <row r="7" spans="1:140" ht="13" outlineLevel="1">
      <c r="A7" s="118" t="s">
        <v>529</v>
      </c>
      <c r="B7" s="119"/>
      <c r="C7" s="120" t="str">
        <f t="shared" ref="C7:C1008" si="0">IF(NOT(ISBLANK($BA7)),"tender","")</f>
        <v>tender</v>
      </c>
      <c r="D7" s="120" t="str">
        <f t="shared" ref="D7:D70" si="1">IF(NOT(ISBLANK($BA7)),language,"")</f>
        <v>en</v>
      </c>
      <c r="E7" s="121" t="str">
        <f t="shared" ref="E7:E1008" si="2">IF(ISBLANK($BA7),"",$BA7)</f>
        <v>ocds-123456-abc</v>
      </c>
      <c r="F7" s="122" t="str">
        <f t="shared" ref="F7:F70" si="3">IF(NOT(ISBLANK($BL7)),currency,"")</f>
        <v>USD</v>
      </c>
      <c r="G7" s="121" t="str">
        <f t="shared" ref="G7:G1008" si="4">IF(COUNTA($BQ7:$CD7)&gt;0,$BA7,"")</f>
        <v>ocds-123456-abc</v>
      </c>
      <c r="H7" s="121" t="str">
        <f t="shared" ref="H7:H1008" si="5">IF(COUNTA($CS7:$DM7)&gt;0,$BA7,"")</f>
        <v>ocds-123456-abc</v>
      </c>
      <c r="I7" s="121" t="str">
        <f t="shared" ref="I7:J7" si="6">IF(COUNTA($DO7:$DX7)&gt;0,$BA7,"")</f>
        <v>ocds-123456-abc</v>
      </c>
      <c r="J7" s="121" t="str">
        <f t="shared" si="6"/>
        <v>ocds-123456-abc</v>
      </c>
      <c r="K7" s="123" t="str">
        <f>IF(NOT(ISBLANK($BG7)),CONCATENATE($N7,"-",$BG7),IF(NOT(ISBLANK(BE7)),CONCATENATE("buyer-",ROW()-7),""))</f>
        <v>EC-RUC-12345676</v>
      </c>
      <c r="L7" s="124" t="str">
        <f t="shared" ref="L7:L1008" si="7">IF(ISBLANK(BE7),"",BE7)</f>
        <v>Municipality of Mejia, Ecuador</v>
      </c>
      <c r="M7" s="124" t="str">
        <f t="shared" ref="M7:M1008" si="8">IF(ISBLANK(K7),"",K7)</f>
        <v>EC-RUC-12345676</v>
      </c>
      <c r="N7" s="124" t="str">
        <f>IF(NOT(ISBLANK($BG7)),buyerOrganizationIdentifierScheme,"")</f>
        <v>EC-RUC</v>
      </c>
      <c r="O7" s="124" t="str">
        <f t="shared" ref="O7:O1008" si="9">IF(NOT(ISBLANK(BE7)),"buyer","")</f>
        <v>buyer</v>
      </c>
      <c r="P7" s="125" t="str">
        <f t="shared" ref="P7:P70" si="10">IF(NOT(ISBLANK($DJ7)),CONCATENATE(supplierOrganizationIdentifierScheme,"-",$DJ7),IF(NOT(ISBLANK($DH7)),CONCATENATE("supplier-",ROW()-7),""))</f>
        <v>EC-RUC-89789789</v>
      </c>
      <c r="Q7" s="124" t="str">
        <f t="shared" ref="Q7:Q70" si="11">IF(NOT(ISBLANK($DJ7)),supplierOrganizationIdentifierScheme,"")</f>
        <v>EC-RUC</v>
      </c>
      <c r="R7" s="121" t="str">
        <f t="shared" ref="R7:R1008" si="12">IF(ISBLANK(P7),"",P7)</f>
        <v>EC-RUC-89789789</v>
      </c>
      <c r="S7" s="121" t="str">
        <f t="shared" ref="S7:S1008" si="13">IF(ISBLANK(DH7),"",DH7)</f>
        <v>Natural goods co</v>
      </c>
      <c r="T7" s="121" t="str">
        <f>IF(NOT(ISBLANK(DH7)),
        IF(AND(ISREF('Input Tenderers'!$J$8:$K$8),COUNTA('Input Tenderers'!$N$8)&gt;0),
                IF(COUNTA('Input Implementation Transactio'!$N7:$O7)&gt;0,"supplier;tenderer;payee","supplier;tenderer"),
                IF(COUNTA('Input Implementation Transactio'!$N7:$O7)&gt;0,"supplier;payee","supplier")
                ),
        IF(COUNTA('Input Implementation Transactio'!$N7:$O7)&gt;0, "payee", "")
        )</f>
        <v>supplier;payee</v>
      </c>
      <c r="U7" s="121" t="str">
        <f t="shared" ref="U7:U1008" si="14">IF(COUNTA($BH7:$BL7)&gt;0,CONCATENATE("0-",ROW()-7),"")</f>
        <v>0-0</v>
      </c>
      <c r="V7" s="121" t="str">
        <f t="shared" ref="V7:V1008" si="15">IF(COUNTA($CF7:$CL7)&gt;0,CONCATENATE("0-",ROW()-7),"")</f>
        <v>0-0</v>
      </c>
      <c r="W7" s="126" t="str">
        <f t="shared" ref="W7:W70" si="16">IF(NOT(ISBLANK($BY7)),currency,"")</f>
        <v>USD</v>
      </c>
      <c r="X7" s="120" t="str">
        <f t="shared" ref="X7:X70" si="17">IF(NOT(ISBLANK($CG7)),itemClassificationScheme,"")</f>
        <v>UNSPSC</v>
      </c>
      <c r="Y7" s="127" t="str">
        <f t="shared" ref="Y7:Y70" si="18">IF(NOT(ISBLANK($CL7)),currency,"")</f>
        <v>USD</v>
      </c>
      <c r="Z7" s="121" t="str">
        <f t="shared" ref="Z7:Z1008" si="19">IF(COUNTA($CN7:$CP7)&gt;0,CONCATENATE("0-",ROW()-7),"")</f>
        <v>0-0</v>
      </c>
      <c r="AA7" s="121" t="str">
        <f t="shared" ref="AA7:AA1008" si="20">IF(COUNTA($CN7:$CP7)&gt;0,"biddingDocuments","")</f>
        <v>biddingDocuments</v>
      </c>
      <c r="AB7" s="121" t="str">
        <f t="shared" ref="AB7:AB1008" si="21">IF(COUNTA($CP7:$CQ7)&gt;0,CONCATENATE("1-",ROW()-7),"")</f>
        <v>1-0</v>
      </c>
      <c r="AC7" s="121" t="str">
        <f t="shared" ref="AC7:AC1008" si="22">IF(COUNTA($CP7:$CQ7)&gt;0,"technicalSpecifications","")</f>
        <v>technicalSpecifications</v>
      </c>
      <c r="AD7" s="126" t="str">
        <f t="shared" ref="AD7:AD70" si="23">IF(NOT(ISBLANK($CX7)),currency,"")</f>
        <v>USD</v>
      </c>
      <c r="AE7" s="126" t="str">
        <f t="shared" ref="AE7:AE1008" si="24">IF(NOT(ISBLANK($CZ7)),"1","")</f>
        <v>1</v>
      </c>
      <c r="AF7" s="120" t="str">
        <f t="shared" ref="AF7:AF70" si="25">IF(NOT(ISBLANK($DA7)),itemClassificationScheme,"")</f>
        <v>UNSPSC</v>
      </c>
      <c r="AG7" s="127" t="str">
        <f t="shared" ref="AG7:AG70" si="26">IF(NOT(ISBLANK($DF7)),currency,"")</f>
        <v>USD</v>
      </c>
      <c r="AH7" s="128" t="str">
        <f t="shared" ref="AH7:AH70" si="27">IF(NOT(ISBLANK($DX7)),currency,"")</f>
        <v>USD</v>
      </c>
      <c r="AI7" s="121" t="str">
        <f t="shared" ref="AI7:AI1008" si="28">IF(COUNTA($DZ7:$EA7)&gt;0,CONCATENATE("0-",ROW()-7),"")</f>
        <v>0-0</v>
      </c>
      <c r="AJ7" s="121" t="str">
        <f t="shared" ref="AJ7:AJ1008" si="29">IF(COUNTA($DZ7:$EA7)&gt;0,"contractSigned","")</f>
        <v>contractSigned</v>
      </c>
      <c r="AK7" s="121" t="str">
        <f t="shared" ref="AK7:AK1008" si="30">IF(COUNTA($ED7:$EG7)&gt;0,CONCATENATE("0-",ROW()-7),"")</f>
        <v>0-0</v>
      </c>
      <c r="AL7" s="121" t="str">
        <f t="shared" ref="AL7:AL1008" si="31">IF(COUNTA($ED7:$EG7)&gt;0,"delivery","")</f>
        <v>delivery</v>
      </c>
      <c r="AM7" s="121" t="str">
        <f t="shared" ref="AM7:AM1008" si="32">IF(COUNTA($ED7:$EG7)&gt;0,"Contract completion","")</f>
        <v>Contract completion</v>
      </c>
      <c r="AN7" s="121" t="str">
        <f t="shared" ref="AN7:AN1008" si="33">IF(COUNTA($ED7:$EG7)&gt;0,"Delivery of the goods, works or services is completed in accordance with the terms of the contract and the supplier has fulfilled all of its obligations.","")</f>
        <v>Delivery of the goods, works or services is completed in accordance with the terms of the contract and the supplier has fulfilled all of its obligations.</v>
      </c>
      <c r="AO7" s="121" t="str">
        <f t="shared" ref="AO7:AO1008" si="34">IF(COUNTA($EI7:$EJ7)&gt;0,CONCATENATE("0-",ROW()-7),"")</f>
        <v>0-0</v>
      </c>
      <c r="AP7" s="121" t="str">
        <f t="shared" ref="AP7:AP1008" si="35">IF(COUNTA($EI7:$EJ7)&gt;0,"physicalProgressReport","")</f>
        <v>physicalProgressReport</v>
      </c>
      <c r="AQ7" s="129" t="str">
        <f t="shared" ref="AQ7:AQ1008" si="36">IF(NOT(ISBLANK(BB7)),CONCATENATE(TEXT(BB7,"yyyy-mm-ddThh:MM:ss"),"Z"),"")</f>
        <v>yyyy-04-ddT15:45:00Z</v>
      </c>
      <c r="AR7" s="129" t="str">
        <f t="shared" ref="AR7:AS7" si="37">IF(NOT(ISBLANK(CB7)),CONCATENATE(TEXT(CB7,"yyyy-mm-ddThh:MM:ss"),"Z"),"")</f>
        <v>yyyy-03-ddT10:00:00Z</v>
      </c>
      <c r="AS7" s="129" t="str">
        <f t="shared" si="37"/>
        <v>yyyy-03-ddT15:00:00Z</v>
      </c>
      <c r="AT7" s="129" t="str">
        <f t="shared" ref="AT7:AT1008" si="38">IF(NOT(ISBLANK(CV7)),CONCATENATE(TEXT(CV7,"yyyy-mm-ddThh:MM:ss"),"Z"),"")</f>
        <v>yyyy-03-ddT15:00:00Z</v>
      </c>
      <c r="AU7" s="129" t="str">
        <f t="shared" ref="AU7:AU1008" si="39">IF(NOT(ISBLANK(DR7)),CONCATENATE(TEXT(DR7,"yyyy-mm-ddThh:MM:ss"),"Z"),"")</f>
        <v>yyyy-03-ddT00:00:00Z</v>
      </c>
      <c r="AV7" s="129" t="str">
        <f t="shared" ref="AV7:AW7" si="40">IF(NOT(ISBLANK(DT7)),CONCATENATE(TEXT(DT7,"yyyy-mm-ddThh:MM:ss"),"Z"),"")</f>
        <v>yyyy-04-ddT00:00:00Z</v>
      </c>
      <c r="AW7" s="129" t="str">
        <f t="shared" si="40"/>
        <v>yyyy-04-ddT00:00:00Z</v>
      </c>
      <c r="AX7" s="129" t="str">
        <f t="shared" ref="AX7:AZ7" si="41">IF(NOT(ISBLANK(ED7)),CONCATENATE(TEXT(ED7,"yyyy-mm-ddThh:MM:ss"),"Z"),"")</f>
        <v>yyyy-03-ddT00:00:00Z</v>
      </c>
      <c r="AY7" s="129" t="str">
        <f t="shared" si="41"/>
        <v>yyyy-04-ddT00:00:00Z</v>
      </c>
      <c r="AZ7" s="129" t="str">
        <f t="shared" si="41"/>
        <v>yyyy-04-ddT00:00:00Z</v>
      </c>
      <c r="BA7" s="129" t="s">
        <v>530</v>
      </c>
      <c r="BB7" s="130">
        <v>43924.65625</v>
      </c>
      <c r="BC7" s="131" t="s">
        <v>531</v>
      </c>
      <c r="BD7" s="70"/>
      <c r="BE7" s="124" t="s">
        <v>532</v>
      </c>
      <c r="BF7" s="132"/>
      <c r="BG7" s="124" t="s">
        <v>533</v>
      </c>
      <c r="BH7" s="119"/>
      <c r="BI7" s="121" t="s">
        <v>534</v>
      </c>
      <c r="BJ7" s="133"/>
      <c r="BK7" s="121" t="s">
        <v>535</v>
      </c>
      <c r="BL7" s="122">
        <v>10500</v>
      </c>
      <c r="BM7" s="133"/>
      <c r="BN7" s="134" t="s">
        <v>536</v>
      </c>
      <c r="BO7" s="135" t="s">
        <v>537</v>
      </c>
      <c r="BP7" s="119"/>
      <c r="BQ7" s="121" t="s">
        <v>538</v>
      </c>
      <c r="BR7" s="121" t="s">
        <v>539</v>
      </c>
      <c r="BS7" s="120" t="s">
        <v>540</v>
      </c>
      <c r="BT7" s="121" t="s">
        <v>541</v>
      </c>
      <c r="BU7" s="120" t="s">
        <v>542</v>
      </c>
      <c r="BV7" s="120" t="s">
        <v>543</v>
      </c>
      <c r="BW7" s="120" t="s">
        <v>544</v>
      </c>
      <c r="BX7" s="136"/>
      <c r="BY7" s="137">
        <v>10500</v>
      </c>
      <c r="BZ7" s="135" t="s">
        <v>545</v>
      </c>
      <c r="CA7" s="138"/>
      <c r="CB7" s="130">
        <v>43910.416666666664</v>
      </c>
      <c r="CC7" s="130">
        <v>43913.625</v>
      </c>
      <c r="CD7" s="121" t="s">
        <v>545</v>
      </c>
      <c r="CE7" s="138"/>
      <c r="CF7" s="121" t="s">
        <v>546</v>
      </c>
      <c r="CG7" s="121" t="s">
        <v>547</v>
      </c>
      <c r="CH7" s="137">
        <v>5000</v>
      </c>
      <c r="CI7" s="139"/>
      <c r="CJ7" s="140" t="s">
        <v>548</v>
      </c>
      <c r="CK7" s="139"/>
      <c r="CL7" s="141">
        <v>0.2</v>
      </c>
      <c r="CM7" s="133"/>
      <c r="CN7" s="121" t="s">
        <v>549</v>
      </c>
      <c r="CO7" s="121" t="s">
        <v>550</v>
      </c>
      <c r="CP7" s="121" t="s">
        <v>536</v>
      </c>
      <c r="CQ7" s="121" t="s">
        <v>551</v>
      </c>
      <c r="CR7" s="119"/>
      <c r="CS7" s="121" t="s">
        <v>538</v>
      </c>
      <c r="CT7" s="121" t="s">
        <v>539</v>
      </c>
      <c r="CU7" s="120" t="s">
        <v>552</v>
      </c>
      <c r="CV7" s="130">
        <v>43914.625</v>
      </c>
      <c r="CW7" s="136"/>
      <c r="CX7" s="137">
        <v>10000</v>
      </c>
      <c r="CY7" s="138"/>
      <c r="CZ7" s="121" t="s">
        <v>546</v>
      </c>
      <c r="DA7" s="121" t="s">
        <v>547</v>
      </c>
      <c r="DB7" s="137">
        <v>5000</v>
      </c>
      <c r="DC7" s="139"/>
      <c r="DD7" s="140" t="s">
        <v>548</v>
      </c>
      <c r="DE7" s="139"/>
      <c r="DF7" s="141">
        <v>0.2</v>
      </c>
      <c r="DG7" s="138"/>
      <c r="DH7" s="140" t="s">
        <v>553</v>
      </c>
      <c r="DI7" s="138"/>
      <c r="DJ7" s="140" t="s">
        <v>554</v>
      </c>
      <c r="DK7" s="138"/>
      <c r="DL7" s="121" t="s">
        <v>555</v>
      </c>
      <c r="DM7" s="135" t="s">
        <v>556</v>
      </c>
      <c r="DN7" s="119"/>
      <c r="DO7" s="121" t="s">
        <v>538</v>
      </c>
      <c r="DP7" s="121" t="s">
        <v>539</v>
      </c>
      <c r="DQ7" s="120" t="s">
        <v>552</v>
      </c>
      <c r="DR7" s="130">
        <v>43917</v>
      </c>
      <c r="DS7" s="138"/>
      <c r="DT7" s="130">
        <v>43922</v>
      </c>
      <c r="DU7" s="130">
        <v>43951</v>
      </c>
      <c r="DV7" s="121" t="s">
        <v>557</v>
      </c>
      <c r="DW7" s="136"/>
      <c r="DX7" s="122">
        <v>10000</v>
      </c>
      <c r="DY7" s="133"/>
      <c r="DZ7" s="121" t="s">
        <v>558</v>
      </c>
      <c r="EA7" s="121" t="s">
        <v>559</v>
      </c>
      <c r="EB7" s="133"/>
      <c r="EC7" s="133"/>
      <c r="ED7" s="130">
        <v>43899</v>
      </c>
      <c r="EE7" s="130">
        <v>43925</v>
      </c>
      <c r="EF7" s="130">
        <v>43925</v>
      </c>
      <c r="EG7" s="120" t="s">
        <v>560</v>
      </c>
      <c r="EH7" s="138"/>
      <c r="EI7" s="121" t="s">
        <v>561</v>
      </c>
      <c r="EJ7" s="121" t="s">
        <v>562</v>
      </c>
    </row>
    <row r="8" spans="1:140" ht="12.5">
      <c r="A8" s="142" t="s">
        <v>40</v>
      </c>
      <c r="B8" s="143"/>
      <c r="C8" s="144" t="str">
        <f t="shared" si="0"/>
        <v/>
      </c>
      <c r="D8" s="144" t="str">
        <f t="shared" si="1"/>
        <v/>
      </c>
      <c r="E8" s="144" t="str">
        <f t="shared" si="2"/>
        <v/>
      </c>
      <c r="F8" s="145" t="str">
        <f t="shared" si="3"/>
        <v/>
      </c>
      <c r="G8" s="145" t="str">
        <f t="shared" si="4"/>
        <v/>
      </c>
      <c r="H8" s="145" t="str">
        <f t="shared" si="5"/>
        <v/>
      </c>
      <c r="I8" s="146" t="str">
        <f t="shared" ref="I8:J8" si="42">IF(COUNTA($DO8:$DX8)&gt;0,$BA8,"")</f>
        <v/>
      </c>
      <c r="J8" s="146" t="str">
        <f t="shared" si="42"/>
        <v/>
      </c>
      <c r="K8" s="147" t="str">
        <f t="shared" ref="K8:K1008" si="43">IF(NOT(ISBLANK($BH8)),CONCATENATE($N8,"-",$BH8),IF(NOT(ISBLANK(BE8)),CONCATENATE("buyer-",ROW()-7),""))</f>
        <v/>
      </c>
      <c r="L8" s="147" t="str">
        <f t="shared" si="7"/>
        <v/>
      </c>
      <c r="M8" s="147" t="str">
        <f t="shared" si="8"/>
        <v/>
      </c>
      <c r="N8" s="147" t="str">
        <f>IF(NOT(ISBLANK($BG8)),buyerOrganizationIdentifierScheme,"")</f>
        <v/>
      </c>
      <c r="O8" s="147" t="str">
        <f t="shared" si="9"/>
        <v/>
      </c>
      <c r="P8" s="146" t="str">
        <f t="shared" si="10"/>
        <v/>
      </c>
      <c r="Q8" s="147" t="str">
        <f t="shared" si="11"/>
        <v/>
      </c>
      <c r="R8" s="146" t="str">
        <f t="shared" si="12"/>
        <v/>
      </c>
      <c r="S8" s="146" t="str">
        <f t="shared" si="13"/>
        <v/>
      </c>
      <c r="T8" s="146" t="str">
        <f>IF(NOT(ISBLANK(DH8)),
        IF(AND(ISREF('Input Tenderers'!$J$8:$K$8),COUNTA('Input Tenderers'!$N$8)&gt;0),
                IF(COUNTA('Input Implementation Transactio'!$N8:$O8)&gt;0,"supplier;tenderer;payee","supplier;tenderer"),
                IF(COUNTA('Input Implementation Transactio'!$N8:$O8)&gt;0,"supplier;payee","supplier")
                ),
        IF(COUNTA('Input Implementation Transactio'!$N8:$O8)&gt;0, "payee", "")
        )</f>
        <v/>
      </c>
      <c r="U8" s="146" t="str">
        <f t="shared" si="14"/>
        <v/>
      </c>
      <c r="V8" s="146" t="str">
        <f t="shared" si="15"/>
        <v/>
      </c>
      <c r="W8" s="148" t="str">
        <f t="shared" si="16"/>
        <v/>
      </c>
      <c r="X8" s="144" t="str">
        <f t="shared" si="17"/>
        <v/>
      </c>
      <c r="Y8" s="149" t="str">
        <f t="shared" si="18"/>
        <v/>
      </c>
      <c r="Z8" s="150" t="str">
        <f t="shared" si="19"/>
        <v/>
      </c>
      <c r="AA8" s="146" t="str">
        <f t="shared" si="20"/>
        <v/>
      </c>
      <c r="AB8" s="146" t="str">
        <f t="shared" si="21"/>
        <v/>
      </c>
      <c r="AC8" s="146" t="str">
        <f t="shared" si="22"/>
        <v/>
      </c>
      <c r="AD8" s="148" t="str">
        <f t="shared" si="23"/>
        <v/>
      </c>
      <c r="AE8" s="148" t="str">
        <f t="shared" si="24"/>
        <v/>
      </c>
      <c r="AF8" s="144" t="str">
        <f t="shared" si="25"/>
        <v/>
      </c>
      <c r="AG8" s="149" t="str">
        <f t="shared" si="26"/>
        <v/>
      </c>
      <c r="AH8" s="148" t="str">
        <f t="shared" si="27"/>
        <v/>
      </c>
      <c r="AI8" s="146" t="str">
        <f t="shared" si="28"/>
        <v/>
      </c>
      <c r="AJ8" s="146" t="str">
        <f t="shared" si="29"/>
        <v/>
      </c>
      <c r="AK8" s="146" t="str">
        <f t="shared" si="30"/>
        <v/>
      </c>
      <c r="AL8" s="146" t="str">
        <f t="shared" si="31"/>
        <v/>
      </c>
      <c r="AM8" s="146" t="str">
        <f t="shared" si="32"/>
        <v/>
      </c>
      <c r="AN8" s="146" t="str">
        <f t="shared" si="33"/>
        <v/>
      </c>
      <c r="AO8" s="146" t="str">
        <f t="shared" si="34"/>
        <v/>
      </c>
      <c r="AP8" s="146" t="str">
        <f t="shared" si="35"/>
        <v/>
      </c>
      <c r="AQ8" s="146" t="str">
        <f t="shared" si="36"/>
        <v/>
      </c>
      <c r="AR8" s="146" t="str">
        <f t="shared" ref="AR8:AS8" si="44">IF(NOT(ISBLANK(CB8)),CONCATENATE(TEXT(CB8,"yyyy-mm-ddThh:MM:ss"),"Z"),"")</f>
        <v/>
      </c>
      <c r="AS8" s="146" t="str">
        <f t="shared" si="44"/>
        <v/>
      </c>
      <c r="AT8" s="146" t="str">
        <f t="shared" si="38"/>
        <v/>
      </c>
      <c r="AU8" s="146" t="str">
        <f t="shared" si="39"/>
        <v/>
      </c>
      <c r="AV8" s="146" t="str">
        <f t="shared" ref="AV8:AW8" si="45">IF(NOT(ISBLANK(DT8)),CONCATENATE(TEXT(DT8,"yyyy-mm-ddThh:MM:ss"),"Z"),"")</f>
        <v/>
      </c>
      <c r="AW8" s="146" t="str">
        <f t="shared" si="45"/>
        <v/>
      </c>
      <c r="AX8" s="146" t="str">
        <f t="shared" ref="AX8:AZ8" si="46">IF(NOT(ISBLANK(ED8)),CONCATENATE(TEXT(ED8,"yyyy-mm-ddThh:MM:ss"),"Z"),"")</f>
        <v/>
      </c>
      <c r="AY8" s="146" t="str">
        <f t="shared" si="46"/>
        <v/>
      </c>
      <c r="AZ8" s="146" t="str">
        <f t="shared" si="46"/>
        <v/>
      </c>
      <c r="BA8" s="151"/>
      <c r="BB8" s="152"/>
      <c r="BC8" s="153"/>
      <c r="BD8" s="154"/>
      <c r="BE8" s="155"/>
      <c r="BF8" s="154"/>
      <c r="BG8" s="155"/>
      <c r="BH8" s="143"/>
      <c r="BI8" s="156"/>
      <c r="BJ8" s="157"/>
      <c r="BK8" s="156"/>
      <c r="BL8" s="158"/>
      <c r="BM8" s="157"/>
      <c r="BN8" s="159"/>
      <c r="BO8" s="160"/>
      <c r="BP8" s="143"/>
      <c r="BQ8" s="156"/>
      <c r="BR8" s="156"/>
      <c r="BS8" s="161"/>
      <c r="BT8" s="162"/>
      <c r="BU8" s="161"/>
      <c r="BV8" s="161"/>
      <c r="BW8" s="161"/>
      <c r="BX8" s="163"/>
      <c r="BY8" s="158"/>
      <c r="BZ8" s="160"/>
      <c r="CA8" s="157"/>
      <c r="CB8" s="152"/>
      <c r="CC8" s="152"/>
      <c r="CD8" s="156"/>
      <c r="CE8" s="157"/>
      <c r="CF8" s="156"/>
      <c r="CG8" s="156"/>
      <c r="CH8" s="158"/>
      <c r="CI8" s="163"/>
      <c r="CJ8" s="164"/>
      <c r="CK8" s="163"/>
      <c r="CL8" s="165"/>
      <c r="CM8" s="157"/>
      <c r="CN8" s="156"/>
      <c r="CO8" s="156"/>
      <c r="CP8" s="156"/>
      <c r="CQ8" s="156"/>
      <c r="CR8" s="143"/>
      <c r="CS8" s="162"/>
      <c r="CT8" s="162"/>
      <c r="CU8" s="166"/>
      <c r="CV8" s="152"/>
      <c r="CW8" s="163"/>
      <c r="CX8" s="158"/>
      <c r="CY8" s="157"/>
      <c r="CZ8" s="156"/>
      <c r="DA8" s="156"/>
      <c r="DB8" s="158"/>
      <c r="DC8" s="163"/>
      <c r="DD8" s="164"/>
      <c r="DE8" s="163"/>
      <c r="DF8" s="165"/>
      <c r="DG8" s="157"/>
      <c r="DH8" s="164"/>
      <c r="DI8" s="157"/>
      <c r="DJ8" s="164"/>
      <c r="DK8" s="157"/>
      <c r="DL8" s="162"/>
      <c r="DM8" s="167"/>
      <c r="DN8" s="143"/>
      <c r="DO8" s="156"/>
      <c r="DP8" s="156"/>
      <c r="DQ8" s="161"/>
      <c r="DR8" s="152"/>
      <c r="DS8" s="157"/>
      <c r="DT8" s="152"/>
      <c r="DU8" s="152"/>
      <c r="DV8" s="156"/>
      <c r="DW8" s="163"/>
      <c r="DX8" s="158"/>
      <c r="DY8" s="157"/>
      <c r="DZ8" s="156"/>
      <c r="EA8" s="156"/>
      <c r="EB8" s="157"/>
      <c r="EC8" s="157"/>
      <c r="ED8" s="152"/>
      <c r="EE8" s="152"/>
      <c r="EF8" s="152"/>
      <c r="EG8" s="161"/>
      <c r="EH8" s="157"/>
      <c r="EI8" s="156"/>
      <c r="EJ8" s="156"/>
    </row>
    <row r="9" spans="1:140" ht="12.5">
      <c r="A9" s="168"/>
      <c r="B9" s="169"/>
      <c r="C9" s="144" t="str">
        <f t="shared" si="0"/>
        <v/>
      </c>
      <c r="D9" s="144" t="str">
        <f t="shared" si="1"/>
        <v/>
      </c>
      <c r="E9" s="144" t="str">
        <f t="shared" si="2"/>
        <v/>
      </c>
      <c r="F9" s="145" t="str">
        <f t="shared" si="3"/>
        <v/>
      </c>
      <c r="G9" s="145" t="str">
        <f t="shared" si="4"/>
        <v/>
      </c>
      <c r="H9" s="145" t="str">
        <f t="shared" si="5"/>
        <v/>
      </c>
      <c r="I9" s="146" t="str">
        <f t="shared" ref="I9:J9" si="47">IF(COUNTA($DO9:$DX9)&gt;0,$BA9,"")</f>
        <v/>
      </c>
      <c r="J9" s="146" t="str">
        <f t="shared" si="47"/>
        <v/>
      </c>
      <c r="K9" s="147" t="str">
        <f t="shared" si="43"/>
        <v/>
      </c>
      <c r="L9" s="147" t="str">
        <f t="shared" si="7"/>
        <v/>
      </c>
      <c r="M9" s="147" t="str">
        <f t="shared" si="8"/>
        <v/>
      </c>
      <c r="N9" s="147" t="str">
        <f t="shared" ref="N9:N1008" si="48">IF(NOT(ISBLANK($BH9)),buyerOrganizationIdentifierScheme,"")</f>
        <v/>
      </c>
      <c r="O9" s="147" t="str">
        <f t="shared" si="9"/>
        <v/>
      </c>
      <c r="P9" s="146" t="str">
        <f t="shared" si="10"/>
        <v/>
      </c>
      <c r="Q9" s="147" t="str">
        <f t="shared" si="11"/>
        <v/>
      </c>
      <c r="R9" s="146" t="str">
        <f t="shared" si="12"/>
        <v/>
      </c>
      <c r="S9" s="146" t="str">
        <f t="shared" si="13"/>
        <v/>
      </c>
      <c r="T9" s="146" t="str">
        <f>IF(NOT(ISBLANK(DH9)),
        IF(AND(ISREF('Input Tenderers'!$J$8:$K$8),COUNTA('Input Tenderers'!$N$8)&gt;0),
                IF(COUNTA('Input Implementation Transactio'!$N9:$O9)&gt;0,"supplier;tenderer;payee","supplier;tenderer"),
                IF(COUNTA('Input Implementation Transactio'!$N9:$O9)&gt;0,"supplier;payee","supplier")
                ),
        IF(COUNTA('Input Implementation Transactio'!$N9:$O9)&gt;0, "payee", "")
        )</f>
        <v/>
      </c>
      <c r="U9" s="146" t="str">
        <f t="shared" si="14"/>
        <v/>
      </c>
      <c r="V9" s="146" t="str">
        <f t="shared" si="15"/>
        <v/>
      </c>
      <c r="W9" s="148" t="str">
        <f t="shared" si="16"/>
        <v/>
      </c>
      <c r="X9" s="144" t="str">
        <f t="shared" si="17"/>
        <v/>
      </c>
      <c r="Y9" s="170" t="str">
        <f t="shared" si="18"/>
        <v/>
      </c>
      <c r="Z9" s="150" t="str">
        <f t="shared" si="19"/>
        <v/>
      </c>
      <c r="AA9" s="146" t="str">
        <f t="shared" si="20"/>
        <v/>
      </c>
      <c r="AB9" s="146" t="str">
        <f t="shared" si="21"/>
        <v/>
      </c>
      <c r="AC9" s="146" t="str">
        <f t="shared" si="22"/>
        <v/>
      </c>
      <c r="AD9" s="148" t="str">
        <f t="shared" si="23"/>
        <v/>
      </c>
      <c r="AE9" s="148" t="str">
        <f t="shared" si="24"/>
        <v/>
      </c>
      <c r="AF9" s="144" t="str">
        <f t="shared" si="25"/>
        <v/>
      </c>
      <c r="AG9" s="170" t="str">
        <f t="shared" si="26"/>
        <v/>
      </c>
      <c r="AH9" s="148" t="str">
        <f t="shared" si="27"/>
        <v/>
      </c>
      <c r="AI9" s="146" t="str">
        <f t="shared" si="28"/>
        <v/>
      </c>
      <c r="AJ9" s="146" t="str">
        <f t="shared" si="29"/>
        <v/>
      </c>
      <c r="AK9" s="146" t="str">
        <f t="shared" si="30"/>
        <v/>
      </c>
      <c r="AL9" s="146" t="str">
        <f t="shared" si="31"/>
        <v/>
      </c>
      <c r="AM9" s="171" t="str">
        <f t="shared" si="32"/>
        <v/>
      </c>
      <c r="AN9" s="171" t="str">
        <f t="shared" si="33"/>
        <v/>
      </c>
      <c r="AO9" s="146" t="str">
        <f t="shared" si="34"/>
        <v/>
      </c>
      <c r="AP9" s="146" t="str">
        <f t="shared" si="35"/>
        <v/>
      </c>
      <c r="AQ9" s="146" t="str">
        <f t="shared" si="36"/>
        <v/>
      </c>
      <c r="AR9" s="146" t="str">
        <f t="shared" ref="AR9:AS9" si="49">IF(NOT(ISBLANK(CB9)),CONCATENATE(TEXT(CB9,"yyyy-mm-ddThh:MM:ss"),"Z"),"")</f>
        <v/>
      </c>
      <c r="AS9" s="146" t="str">
        <f t="shared" si="49"/>
        <v/>
      </c>
      <c r="AT9" s="146" t="str">
        <f t="shared" si="38"/>
        <v/>
      </c>
      <c r="AU9" s="146" t="str">
        <f t="shared" si="39"/>
        <v/>
      </c>
      <c r="AV9" s="146" t="str">
        <f t="shared" ref="AV9:AW9" si="50">IF(NOT(ISBLANK(DT9)),CONCATENATE(TEXT(DT9,"yyyy-mm-ddThh:MM:ss"),"Z"),"")</f>
        <v/>
      </c>
      <c r="AW9" s="146" t="str">
        <f t="shared" si="50"/>
        <v/>
      </c>
      <c r="AX9" s="146" t="str">
        <f t="shared" ref="AX9:AZ9" si="51">IF(NOT(ISBLANK(ED9)),CONCATENATE(TEXT(ED9,"yyyy-mm-ddThh:MM:ss"),"Z"),"")</f>
        <v/>
      </c>
      <c r="AY9" s="146" t="str">
        <f t="shared" si="51"/>
        <v/>
      </c>
      <c r="AZ9" s="146" t="str">
        <f t="shared" si="51"/>
        <v/>
      </c>
      <c r="BA9" s="151"/>
      <c r="BB9" s="152"/>
      <c r="BC9" s="153"/>
      <c r="BD9" s="154"/>
      <c r="BE9" s="155"/>
      <c r="BF9" s="154"/>
      <c r="BG9" s="155"/>
      <c r="BH9" s="169"/>
      <c r="BI9" s="156"/>
      <c r="BJ9" s="172"/>
      <c r="BK9" s="156"/>
      <c r="BL9" s="158"/>
      <c r="BM9" s="172"/>
      <c r="BN9" s="159"/>
      <c r="BO9" s="160"/>
      <c r="BP9" s="169"/>
      <c r="BQ9" s="156"/>
      <c r="BR9" s="156"/>
      <c r="BS9" s="161"/>
      <c r="BT9" s="162"/>
      <c r="BU9" s="161"/>
      <c r="BV9" s="161"/>
      <c r="BW9" s="161"/>
      <c r="BX9" s="173"/>
      <c r="BY9" s="158"/>
      <c r="BZ9" s="160"/>
      <c r="CA9" s="172"/>
      <c r="CB9" s="152"/>
      <c r="CC9" s="152"/>
      <c r="CD9" s="156"/>
      <c r="CE9" s="172"/>
      <c r="CF9" s="156"/>
      <c r="CG9" s="156"/>
      <c r="CH9" s="158"/>
      <c r="CI9" s="173"/>
      <c r="CJ9" s="164"/>
      <c r="CK9" s="173"/>
      <c r="CL9" s="165"/>
      <c r="CM9" s="172"/>
      <c r="CN9" s="162"/>
      <c r="CO9" s="162"/>
      <c r="CP9" s="162"/>
      <c r="CQ9" s="162"/>
      <c r="CR9" s="169"/>
      <c r="CS9" s="162"/>
      <c r="CT9" s="162"/>
      <c r="CU9" s="174"/>
      <c r="CV9" s="152"/>
      <c r="CW9" s="173"/>
      <c r="CX9" s="158"/>
      <c r="CY9" s="172"/>
      <c r="CZ9" s="156"/>
      <c r="DA9" s="156"/>
      <c r="DB9" s="158"/>
      <c r="DC9" s="173"/>
      <c r="DD9" s="164"/>
      <c r="DE9" s="173"/>
      <c r="DF9" s="165"/>
      <c r="DG9" s="172"/>
      <c r="DH9" s="164"/>
      <c r="DI9" s="172"/>
      <c r="DJ9" s="164"/>
      <c r="DK9" s="172"/>
      <c r="DL9" s="162"/>
      <c r="DM9" s="167"/>
      <c r="DN9" s="169"/>
      <c r="DO9" s="162"/>
      <c r="DP9" s="162"/>
      <c r="DQ9" s="174"/>
      <c r="DR9" s="152"/>
      <c r="DS9" s="172"/>
      <c r="DT9" s="152"/>
      <c r="DU9" s="152"/>
      <c r="DV9" s="156"/>
      <c r="DW9" s="173"/>
      <c r="DX9" s="158"/>
      <c r="DY9" s="172"/>
      <c r="DZ9" s="162"/>
      <c r="EA9" s="162"/>
      <c r="EB9" s="172"/>
      <c r="EC9" s="172"/>
      <c r="ED9" s="152"/>
      <c r="EE9" s="152"/>
      <c r="EF9" s="152"/>
      <c r="EG9" s="174"/>
      <c r="EH9" s="172"/>
      <c r="EI9" s="162"/>
      <c r="EJ9" s="162"/>
    </row>
    <row r="10" spans="1:140" ht="12.5">
      <c r="A10" s="168"/>
      <c r="B10" s="169"/>
      <c r="C10" s="144" t="str">
        <f t="shared" si="0"/>
        <v/>
      </c>
      <c r="D10" s="144" t="str">
        <f t="shared" si="1"/>
        <v/>
      </c>
      <c r="E10" s="144" t="str">
        <f t="shared" si="2"/>
        <v/>
      </c>
      <c r="F10" s="145" t="str">
        <f t="shared" si="3"/>
        <v/>
      </c>
      <c r="G10" s="145" t="str">
        <f t="shared" si="4"/>
        <v/>
      </c>
      <c r="H10" s="145" t="str">
        <f t="shared" si="5"/>
        <v/>
      </c>
      <c r="I10" s="146" t="str">
        <f t="shared" ref="I10:J10" si="52">IF(COUNTA($DO10:$DX10)&gt;0,$BA10,"")</f>
        <v/>
      </c>
      <c r="J10" s="146" t="str">
        <f t="shared" si="52"/>
        <v/>
      </c>
      <c r="K10" s="147" t="str">
        <f t="shared" si="43"/>
        <v/>
      </c>
      <c r="L10" s="147" t="str">
        <f t="shared" si="7"/>
        <v/>
      </c>
      <c r="M10" s="147" t="str">
        <f t="shared" si="8"/>
        <v/>
      </c>
      <c r="N10" s="147" t="str">
        <f t="shared" si="48"/>
        <v/>
      </c>
      <c r="O10" s="147" t="str">
        <f t="shared" si="9"/>
        <v/>
      </c>
      <c r="P10" s="146" t="str">
        <f t="shared" si="10"/>
        <v/>
      </c>
      <c r="Q10" s="147" t="str">
        <f t="shared" si="11"/>
        <v/>
      </c>
      <c r="R10" s="146" t="str">
        <f t="shared" si="12"/>
        <v/>
      </c>
      <c r="S10" s="146" t="str">
        <f t="shared" si="13"/>
        <v/>
      </c>
      <c r="T10" s="146" t="str">
        <f>IF(NOT(ISBLANK(DH10)),
        IF(AND(ISREF('Input Tenderers'!$J$8:$K$8),COUNTA('Input Tenderers'!$N$8)&gt;0),
                IF(COUNTA('Input Implementation Transactio'!$N10:$O10)&gt;0,"supplier;tenderer;payee","supplier;tenderer"),
                IF(COUNTA('Input Implementation Transactio'!$N10:$O10)&gt;0,"supplier;payee","supplier")
                ),
        IF(COUNTA('Input Implementation Transactio'!$N10:$O10)&gt;0, "payee", "")
        )</f>
        <v/>
      </c>
      <c r="U10" s="146" t="str">
        <f t="shared" si="14"/>
        <v/>
      </c>
      <c r="V10" s="146" t="str">
        <f t="shared" si="15"/>
        <v/>
      </c>
      <c r="W10" s="148" t="str">
        <f t="shared" si="16"/>
        <v/>
      </c>
      <c r="X10" s="175" t="str">
        <f t="shared" si="17"/>
        <v/>
      </c>
      <c r="Y10" s="170" t="str">
        <f t="shared" si="18"/>
        <v/>
      </c>
      <c r="Z10" s="150" t="str">
        <f t="shared" si="19"/>
        <v/>
      </c>
      <c r="AA10" s="146" t="str">
        <f t="shared" si="20"/>
        <v/>
      </c>
      <c r="AB10" s="146" t="str">
        <f t="shared" si="21"/>
        <v/>
      </c>
      <c r="AC10" s="146" t="str">
        <f t="shared" si="22"/>
        <v/>
      </c>
      <c r="AD10" s="148" t="str">
        <f t="shared" si="23"/>
        <v/>
      </c>
      <c r="AE10" s="148" t="str">
        <f t="shared" si="24"/>
        <v/>
      </c>
      <c r="AF10" s="175" t="str">
        <f t="shared" si="25"/>
        <v/>
      </c>
      <c r="AG10" s="170" t="str">
        <f t="shared" si="26"/>
        <v/>
      </c>
      <c r="AH10" s="148" t="str">
        <f t="shared" si="27"/>
        <v/>
      </c>
      <c r="AI10" s="146" t="str">
        <f t="shared" si="28"/>
        <v/>
      </c>
      <c r="AJ10" s="146" t="str">
        <f t="shared" si="29"/>
        <v/>
      </c>
      <c r="AK10" s="146" t="str">
        <f t="shared" si="30"/>
        <v/>
      </c>
      <c r="AL10" s="146" t="str">
        <f t="shared" si="31"/>
        <v/>
      </c>
      <c r="AM10" s="171" t="str">
        <f t="shared" si="32"/>
        <v/>
      </c>
      <c r="AN10" s="171" t="str">
        <f t="shared" si="33"/>
        <v/>
      </c>
      <c r="AO10" s="146" t="str">
        <f t="shared" si="34"/>
        <v/>
      </c>
      <c r="AP10" s="146" t="str">
        <f t="shared" si="35"/>
        <v/>
      </c>
      <c r="AQ10" s="146" t="str">
        <f t="shared" si="36"/>
        <v/>
      </c>
      <c r="AR10" s="146" t="str">
        <f t="shared" ref="AR10:AS10" si="53">IF(NOT(ISBLANK(CB10)),CONCATENATE(TEXT(CB10,"yyyy-mm-ddThh:MM:ss"),"Z"),"")</f>
        <v/>
      </c>
      <c r="AS10" s="146" t="str">
        <f t="shared" si="53"/>
        <v/>
      </c>
      <c r="AT10" s="146" t="str">
        <f t="shared" si="38"/>
        <v/>
      </c>
      <c r="AU10" s="146" t="str">
        <f t="shared" si="39"/>
        <v/>
      </c>
      <c r="AV10" s="146" t="str">
        <f t="shared" ref="AV10:AW10" si="54">IF(NOT(ISBLANK(DT10)),CONCATENATE(TEXT(DT10,"yyyy-mm-ddThh:MM:ss"),"Z"),"")</f>
        <v/>
      </c>
      <c r="AW10" s="146" t="str">
        <f t="shared" si="54"/>
        <v/>
      </c>
      <c r="AX10" s="146" t="str">
        <f t="shared" ref="AX10:AZ10" si="55">IF(NOT(ISBLANK(ED10)),CONCATENATE(TEXT(ED10,"yyyy-mm-ddThh:MM:ss"),"Z"),"")</f>
        <v/>
      </c>
      <c r="AY10" s="146" t="str">
        <f t="shared" si="55"/>
        <v/>
      </c>
      <c r="AZ10" s="146" t="str">
        <f t="shared" si="55"/>
        <v/>
      </c>
      <c r="BA10" s="176"/>
      <c r="BB10" s="152"/>
      <c r="BC10" s="177"/>
      <c r="BD10" s="154"/>
      <c r="BE10" s="155"/>
      <c r="BF10" s="154"/>
      <c r="BG10" s="155"/>
      <c r="BH10" s="169"/>
      <c r="BI10" s="162"/>
      <c r="BJ10" s="172"/>
      <c r="BK10" s="162"/>
      <c r="BL10" s="158"/>
      <c r="BM10" s="172"/>
      <c r="BN10" s="159"/>
      <c r="BO10" s="160"/>
      <c r="BP10" s="169"/>
      <c r="BQ10" s="162"/>
      <c r="BR10" s="162"/>
      <c r="BS10" s="174"/>
      <c r="BT10" s="162"/>
      <c r="BU10" s="174"/>
      <c r="BV10" s="174"/>
      <c r="BW10" s="174"/>
      <c r="BX10" s="173"/>
      <c r="BY10" s="158"/>
      <c r="BZ10" s="160"/>
      <c r="CA10" s="172"/>
      <c r="CB10" s="152"/>
      <c r="CC10" s="152"/>
      <c r="CD10" s="156"/>
      <c r="CE10" s="172"/>
      <c r="CF10" s="162"/>
      <c r="CG10" s="162"/>
      <c r="CH10" s="158"/>
      <c r="CI10" s="173"/>
      <c r="CJ10" s="178"/>
      <c r="CK10" s="173"/>
      <c r="CL10" s="165"/>
      <c r="CM10" s="172"/>
      <c r="CN10" s="162"/>
      <c r="CO10" s="162"/>
      <c r="CP10" s="162"/>
      <c r="CQ10" s="162"/>
      <c r="CR10" s="169"/>
      <c r="CS10" s="162"/>
      <c r="CT10" s="162"/>
      <c r="CU10" s="174"/>
      <c r="CV10" s="152"/>
      <c r="CW10" s="173"/>
      <c r="CX10" s="158"/>
      <c r="CY10" s="172"/>
      <c r="CZ10" s="162"/>
      <c r="DA10" s="162"/>
      <c r="DB10" s="158"/>
      <c r="DC10" s="173"/>
      <c r="DD10" s="178"/>
      <c r="DE10" s="173"/>
      <c r="DF10" s="165"/>
      <c r="DG10" s="172"/>
      <c r="DH10" s="178"/>
      <c r="DI10" s="172"/>
      <c r="DJ10" s="178"/>
      <c r="DK10" s="172"/>
      <c r="DL10" s="162"/>
      <c r="DM10" s="167"/>
      <c r="DN10" s="169"/>
      <c r="DO10" s="162"/>
      <c r="DP10" s="162"/>
      <c r="DQ10" s="174"/>
      <c r="DR10" s="152"/>
      <c r="DS10" s="172"/>
      <c r="DT10" s="152"/>
      <c r="DU10" s="152"/>
      <c r="DV10" s="156"/>
      <c r="DW10" s="173"/>
      <c r="DX10" s="158"/>
      <c r="DY10" s="172"/>
      <c r="DZ10" s="162"/>
      <c r="EA10" s="162"/>
      <c r="EB10" s="172"/>
      <c r="EC10" s="172"/>
      <c r="ED10" s="152"/>
      <c r="EE10" s="152"/>
      <c r="EF10" s="152"/>
      <c r="EG10" s="174"/>
      <c r="EH10" s="172"/>
      <c r="EI10" s="162"/>
      <c r="EJ10" s="162"/>
    </row>
    <row r="11" spans="1:140" ht="12.5">
      <c r="A11" s="168"/>
      <c r="B11" s="169"/>
      <c r="C11" s="144" t="str">
        <f t="shared" si="0"/>
        <v/>
      </c>
      <c r="D11" s="144" t="str">
        <f t="shared" si="1"/>
        <v/>
      </c>
      <c r="E11" s="144" t="str">
        <f t="shared" si="2"/>
        <v/>
      </c>
      <c r="F11" s="145" t="str">
        <f t="shared" si="3"/>
        <v/>
      </c>
      <c r="G11" s="145" t="str">
        <f t="shared" si="4"/>
        <v/>
      </c>
      <c r="H11" s="145" t="str">
        <f t="shared" si="5"/>
        <v/>
      </c>
      <c r="I11" s="146" t="str">
        <f t="shared" ref="I11:J11" si="56">IF(COUNTA($DO11:$DX11)&gt;0,$BA11,"")</f>
        <v/>
      </c>
      <c r="J11" s="146" t="str">
        <f t="shared" si="56"/>
        <v/>
      </c>
      <c r="K11" s="147" t="str">
        <f t="shared" si="43"/>
        <v/>
      </c>
      <c r="L11" s="147" t="str">
        <f t="shared" si="7"/>
        <v/>
      </c>
      <c r="M11" s="147" t="str">
        <f t="shared" si="8"/>
        <v/>
      </c>
      <c r="N11" s="147" t="str">
        <f t="shared" si="48"/>
        <v/>
      </c>
      <c r="O11" s="147" t="str">
        <f t="shared" si="9"/>
        <v/>
      </c>
      <c r="P11" s="146" t="str">
        <f t="shared" si="10"/>
        <v/>
      </c>
      <c r="Q11" s="147" t="str">
        <f t="shared" si="11"/>
        <v/>
      </c>
      <c r="R11" s="146" t="str">
        <f t="shared" si="12"/>
        <v/>
      </c>
      <c r="S11" s="146" t="str">
        <f t="shared" si="13"/>
        <v/>
      </c>
      <c r="T11" s="146" t="str">
        <f>IF(NOT(ISBLANK(DH11)),
        IF(AND(ISREF('Input Tenderers'!$J$8:$K$8),COUNTA('Input Tenderers'!$N$8)&gt;0),
                IF(COUNTA('Input Implementation Transactio'!$N11:$O11)&gt;0,"supplier;tenderer;payee","supplier;tenderer"),
                IF(COUNTA('Input Implementation Transactio'!$N11:$O11)&gt;0,"supplier;payee","supplier")
                ),
        IF(COUNTA('Input Implementation Transactio'!$N11:$O11)&gt;0, "payee", "")
        )</f>
        <v/>
      </c>
      <c r="U11" s="146" t="str">
        <f t="shared" si="14"/>
        <v/>
      </c>
      <c r="V11" s="146" t="str">
        <f t="shared" si="15"/>
        <v/>
      </c>
      <c r="W11" s="148" t="str">
        <f t="shared" si="16"/>
        <v/>
      </c>
      <c r="X11" s="175" t="str">
        <f t="shared" si="17"/>
        <v/>
      </c>
      <c r="Y11" s="170" t="str">
        <f t="shared" si="18"/>
        <v/>
      </c>
      <c r="Z11" s="150" t="str">
        <f t="shared" si="19"/>
        <v/>
      </c>
      <c r="AA11" s="146" t="str">
        <f t="shared" si="20"/>
        <v/>
      </c>
      <c r="AB11" s="146" t="str">
        <f t="shared" si="21"/>
        <v/>
      </c>
      <c r="AC11" s="146" t="str">
        <f t="shared" si="22"/>
        <v/>
      </c>
      <c r="AD11" s="148" t="str">
        <f t="shared" si="23"/>
        <v/>
      </c>
      <c r="AE11" s="148" t="str">
        <f t="shared" si="24"/>
        <v/>
      </c>
      <c r="AF11" s="175" t="str">
        <f t="shared" si="25"/>
        <v/>
      </c>
      <c r="AG11" s="170" t="str">
        <f t="shared" si="26"/>
        <v/>
      </c>
      <c r="AH11" s="148" t="str">
        <f t="shared" si="27"/>
        <v/>
      </c>
      <c r="AI11" s="146" t="str">
        <f t="shared" si="28"/>
        <v/>
      </c>
      <c r="AJ11" s="146" t="str">
        <f t="shared" si="29"/>
        <v/>
      </c>
      <c r="AK11" s="146" t="str">
        <f t="shared" si="30"/>
        <v/>
      </c>
      <c r="AL11" s="146" t="str">
        <f t="shared" si="31"/>
        <v/>
      </c>
      <c r="AM11" s="171" t="str">
        <f t="shared" si="32"/>
        <v/>
      </c>
      <c r="AN11" s="171" t="str">
        <f t="shared" si="33"/>
        <v/>
      </c>
      <c r="AO11" s="146" t="str">
        <f t="shared" si="34"/>
        <v/>
      </c>
      <c r="AP11" s="146" t="str">
        <f t="shared" si="35"/>
        <v/>
      </c>
      <c r="AQ11" s="146" t="str">
        <f t="shared" si="36"/>
        <v/>
      </c>
      <c r="AR11" s="146" t="str">
        <f t="shared" ref="AR11:AS11" si="57">IF(NOT(ISBLANK(CB11)),CONCATENATE(TEXT(CB11,"yyyy-mm-ddThh:MM:ss"),"Z"),"")</f>
        <v/>
      </c>
      <c r="AS11" s="146" t="str">
        <f t="shared" si="57"/>
        <v/>
      </c>
      <c r="AT11" s="146" t="str">
        <f t="shared" si="38"/>
        <v/>
      </c>
      <c r="AU11" s="146" t="str">
        <f t="shared" si="39"/>
        <v/>
      </c>
      <c r="AV11" s="146" t="str">
        <f t="shared" ref="AV11:AW11" si="58">IF(NOT(ISBLANK(DT11)),CONCATENATE(TEXT(DT11,"yyyy-mm-ddThh:MM:ss"),"Z"),"")</f>
        <v/>
      </c>
      <c r="AW11" s="146" t="str">
        <f t="shared" si="58"/>
        <v/>
      </c>
      <c r="AX11" s="146" t="str">
        <f t="shared" ref="AX11:AZ11" si="59">IF(NOT(ISBLANK(ED11)),CONCATENATE(TEXT(ED11,"yyyy-mm-ddThh:MM:ss"),"Z"),"")</f>
        <v/>
      </c>
      <c r="AY11" s="146" t="str">
        <f t="shared" si="59"/>
        <v/>
      </c>
      <c r="AZ11" s="146" t="str">
        <f t="shared" si="59"/>
        <v/>
      </c>
      <c r="BA11" s="176"/>
      <c r="BB11" s="152"/>
      <c r="BC11" s="177"/>
      <c r="BD11" s="154"/>
      <c r="BE11" s="155"/>
      <c r="BF11" s="154"/>
      <c r="BG11" s="155"/>
      <c r="BH11" s="169"/>
      <c r="BI11" s="162"/>
      <c r="BJ11" s="172"/>
      <c r="BK11" s="162"/>
      <c r="BL11" s="158"/>
      <c r="BM11" s="172"/>
      <c r="BN11" s="162"/>
      <c r="BO11" s="167"/>
      <c r="BP11" s="169"/>
      <c r="BQ11" s="162"/>
      <c r="BR11" s="162"/>
      <c r="BS11" s="174"/>
      <c r="BT11" s="162"/>
      <c r="BU11" s="174"/>
      <c r="BV11" s="174"/>
      <c r="BW11" s="174"/>
      <c r="BX11" s="173"/>
      <c r="BY11" s="158"/>
      <c r="BZ11" s="160"/>
      <c r="CA11" s="172"/>
      <c r="CB11" s="152"/>
      <c r="CC11" s="152"/>
      <c r="CD11" s="156"/>
      <c r="CE11" s="172"/>
      <c r="CF11" s="162"/>
      <c r="CG11" s="162"/>
      <c r="CH11" s="158"/>
      <c r="CI11" s="173"/>
      <c r="CJ11" s="178"/>
      <c r="CK11" s="173"/>
      <c r="CL11" s="165"/>
      <c r="CM11" s="172"/>
      <c r="CN11" s="162"/>
      <c r="CO11" s="162"/>
      <c r="CP11" s="162"/>
      <c r="CQ11" s="162"/>
      <c r="CR11" s="169"/>
      <c r="CS11" s="162"/>
      <c r="CT11" s="162"/>
      <c r="CU11" s="174"/>
      <c r="CV11" s="152"/>
      <c r="CW11" s="173"/>
      <c r="CX11" s="158"/>
      <c r="CY11" s="172"/>
      <c r="CZ11" s="162"/>
      <c r="DA11" s="162"/>
      <c r="DB11" s="158"/>
      <c r="DC11" s="173"/>
      <c r="DD11" s="178"/>
      <c r="DE11" s="173"/>
      <c r="DF11" s="165"/>
      <c r="DG11" s="172"/>
      <c r="DH11" s="164"/>
      <c r="DI11" s="172"/>
      <c r="DJ11" s="164"/>
      <c r="DK11" s="172"/>
      <c r="DL11" s="162"/>
      <c r="DM11" s="167"/>
      <c r="DN11" s="169"/>
      <c r="DO11" s="162"/>
      <c r="DP11" s="162"/>
      <c r="DQ11" s="174"/>
      <c r="DR11" s="152"/>
      <c r="DS11" s="172"/>
      <c r="DT11" s="152"/>
      <c r="DU11" s="152"/>
      <c r="DV11" s="156"/>
      <c r="DW11" s="173"/>
      <c r="DX11" s="158"/>
      <c r="DY11" s="172"/>
      <c r="DZ11" s="162"/>
      <c r="EA11" s="162"/>
      <c r="EB11" s="172"/>
      <c r="EC11" s="172"/>
      <c r="ED11" s="152"/>
      <c r="EE11" s="152"/>
      <c r="EF11" s="152"/>
      <c r="EG11" s="174"/>
      <c r="EH11" s="172"/>
      <c r="EI11" s="162"/>
      <c r="EJ11" s="162"/>
    </row>
    <row r="12" spans="1:140" ht="12.5">
      <c r="A12" s="168"/>
      <c r="B12" s="169"/>
      <c r="C12" s="144" t="str">
        <f t="shared" si="0"/>
        <v/>
      </c>
      <c r="D12" s="144" t="str">
        <f t="shared" si="1"/>
        <v/>
      </c>
      <c r="E12" s="144" t="str">
        <f t="shared" si="2"/>
        <v/>
      </c>
      <c r="F12" s="145" t="str">
        <f t="shared" si="3"/>
        <v/>
      </c>
      <c r="G12" s="145" t="str">
        <f t="shared" si="4"/>
        <v/>
      </c>
      <c r="H12" s="145" t="str">
        <f t="shared" si="5"/>
        <v/>
      </c>
      <c r="I12" s="146" t="str">
        <f t="shared" ref="I12:J12" si="60">IF(COUNTA($DO12:$DX12)&gt;0,$BA12,"")</f>
        <v/>
      </c>
      <c r="J12" s="146" t="str">
        <f t="shared" si="60"/>
        <v/>
      </c>
      <c r="K12" s="147" t="str">
        <f t="shared" si="43"/>
        <v/>
      </c>
      <c r="L12" s="147" t="str">
        <f t="shared" si="7"/>
        <v/>
      </c>
      <c r="M12" s="147" t="str">
        <f t="shared" si="8"/>
        <v/>
      </c>
      <c r="N12" s="147" t="str">
        <f t="shared" si="48"/>
        <v/>
      </c>
      <c r="O12" s="147" t="str">
        <f t="shared" si="9"/>
        <v/>
      </c>
      <c r="P12" s="146" t="str">
        <f t="shared" si="10"/>
        <v/>
      </c>
      <c r="Q12" s="147" t="str">
        <f t="shared" si="11"/>
        <v/>
      </c>
      <c r="R12" s="146" t="str">
        <f t="shared" si="12"/>
        <v/>
      </c>
      <c r="S12" s="146" t="str">
        <f t="shared" si="13"/>
        <v/>
      </c>
      <c r="T12" s="146" t="str">
        <f>IF(NOT(ISBLANK(DH12)),
        IF(AND(ISREF('Input Tenderers'!$J$8:$K$8),COUNTA('Input Tenderers'!$N$8)&gt;0),
                IF(COUNTA('Input Implementation Transactio'!$N12:$O12)&gt;0,"supplier;tenderer;payee","supplier;tenderer"),
                IF(COUNTA('Input Implementation Transactio'!$N12:$O12)&gt;0,"supplier;payee","supplier")
                ),
        IF(COUNTA('Input Implementation Transactio'!$N12:$O12)&gt;0, "payee", "")
        )</f>
        <v/>
      </c>
      <c r="U12" s="146" t="str">
        <f t="shared" si="14"/>
        <v/>
      </c>
      <c r="V12" s="146" t="str">
        <f t="shared" si="15"/>
        <v/>
      </c>
      <c r="W12" s="148" t="str">
        <f t="shared" si="16"/>
        <v/>
      </c>
      <c r="X12" s="175" t="str">
        <f t="shared" si="17"/>
        <v/>
      </c>
      <c r="Y12" s="170" t="str">
        <f t="shared" si="18"/>
        <v/>
      </c>
      <c r="Z12" s="150" t="str">
        <f t="shared" si="19"/>
        <v/>
      </c>
      <c r="AA12" s="146" t="str">
        <f t="shared" si="20"/>
        <v/>
      </c>
      <c r="AB12" s="146" t="str">
        <f t="shared" si="21"/>
        <v/>
      </c>
      <c r="AC12" s="146" t="str">
        <f t="shared" si="22"/>
        <v/>
      </c>
      <c r="AD12" s="148" t="str">
        <f t="shared" si="23"/>
        <v/>
      </c>
      <c r="AE12" s="148" t="str">
        <f t="shared" si="24"/>
        <v/>
      </c>
      <c r="AF12" s="175" t="str">
        <f t="shared" si="25"/>
        <v/>
      </c>
      <c r="AG12" s="170" t="str">
        <f t="shared" si="26"/>
        <v/>
      </c>
      <c r="AH12" s="148" t="str">
        <f t="shared" si="27"/>
        <v/>
      </c>
      <c r="AI12" s="146" t="str">
        <f t="shared" si="28"/>
        <v/>
      </c>
      <c r="AJ12" s="146" t="str">
        <f t="shared" si="29"/>
        <v/>
      </c>
      <c r="AK12" s="146" t="str">
        <f t="shared" si="30"/>
        <v/>
      </c>
      <c r="AL12" s="146" t="str">
        <f t="shared" si="31"/>
        <v/>
      </c>
      <c r="AM12" s="171" t="str">
        <f t="shared" si="32"/>
        <v/>
      </c>
      <c r="AN12" s="171" t="str">
        <f t="shared" si="33"/>
        <v/>
      </c>
      <c r="AO12" s="146" t="str">
        <f t="shared" si="34"/>
        <v/>
      </c>
      <c r="AP12" s="146" t="str">
        <f t="shared" si="35"/>
        <v/>
      </c>
      <c r="AQ12" s="146" t="str">
        <f t="shared" si="36"/>
        <v/>
      </c>
      <c r="AR12" s="146" t="str">
        <f t="shared" ref="AR12:AS12" si="61">IF(NOT(ISBLANK(CB12)),CONCATENATE(TEXT(CB12,"yyyy-mm-ddThh:MM:ss"),"Z"),"")</f>
        <v/>
      </c>
      <c r="AS12" s="146" t="str">
        <f t="shared" si="61"/>
        <v/>
      </c>
      <c r="AT12" s="146" t="str">
        <f t="shared" si="38"/>
        <v/>
      </c>
      <c r="AU12" s="146" t="str">
        <f t="shared" si="39"/>
        <v/>
      </c>
      <c r="AV12" s="146" t="str">
        <f t="shared" ref="AV12:AW12" si="62">IF(NOT(ISBLANK(DT12)),CONCATENATE(TEXT(DT12,"yyyy-mm-ddThh:MM:ss"),"Z"),"")</f>
        <v/>
      </c>
      <c r="AW12" s="146" t="str">
        <f t="shared" si="62"/>
        <v/>
      </c>
      <c r="AX12" s="146" t="str">
        <f t="shared" ref="AX12:AZ12" si="63">IF(NOT(ISBLANK(ED12)),CONCATENATE(TEXT(ED12,"yyyy-mm-ddThh:MM:ss"),"Z"),"")</f>
        <v/>
      </c>
      <c r="AY12" s="146" t="str">
        <f t="shared" si="63"/>
        <v/>
      </c>
      <c r="AZ12" s="146" t="str">
        <f t="shared" si="63"/>
        <v/>
      </c>
      <c r="BA12" s="176"/>
      <c r="BB12" s="152"/>
      <c r="BC12" s="177"/>
      <c r="BD12" s="154"/>
      <c r="BE12" s="155"/>
      <c r="BF12" s="154"/>
      <c r="BG12" s="155"/>
      <c r="BH12" s="169"/>
      <c r="BI12" s="162"/>
      <c r="BJ12" s="172"/>
      <c r="BK12" s="162"/>
      <c r="BL12" s="158"/>
      <c r="BM12" s="172"/>
      <c r="BN12" s="162"/>
      <c r="BO12" s="167"/>
      <c r="BP12" s="169"/>
      <c r="BQ12" s="162"/>
      <c r="BR12" s="162"/>
      <c r="BS12" s="174"/>
      <c r="BT12" s="162"/>
      <c r="BU12" s="174"/>
      <c r="BV12" s="174"/>
      <c r="BW12" s="174"/>
      <c r="BX12" s="173"/>
      <c r="BY12" s="158"/>
      <c r="BZ12" s="160"/>
      <c r="CA12" s="172"/>
      <c r="CB12" s="152"/>
      <c r="CC12" s="152"/>
      <c r="CD12" s="156"/>
      <c r="CE12" s="172"/>
      <c r="CF12" s="162"/>
      <c r="CG12" s="162"/>
      <c r="CH12" s="158"/>
      <c r="CI12" s="173"/>
      <c r="CJ12" s="178"/>
      <c r="CK12" s="173"/>
      <c r="CL12" s="165"/>
      <c r="CM12" s="172"/>
      <c r="CN12" s="162"/>
      <c r="CO12" s="162"/>
      <c r="CP12" s="162"/>
      <c r="CQ12" s="162"/>
      <c r="CR12" s="169"/>
      <c r="CS12" s="162"/>
      <c r="CT12" s="162"/>
      <c r="CU12" s="174"/>
      <c r="CV12" s="152"/>
      <c r="CW12" s="173"/>
      <c r="CX12" s="158"/>
      <c r="CY12" s="172"/>
      <c r="CZ12" s="162"/>
      <c r="DA12" s="162"/>
      <c r="DB12" s="158"/>
      <c r="DC12" s="173"/>
      <c r="DD12" s="178"/>
      <c r="DE12" s="173"/>
      <c r="DF12" s="165"/>
      <c r="DG12" s="172"/>
      <c r="DH12" s="178"/>
      <c r="DI12" s="172"/>
      <c r="DJ12" s="178"/>
      <c r="DK12" s="172"/>
      <c r="DL12" s="162"/>
      <c r="DM12" s="167"/>
      <c r="DN12" s="169"/>
      <c r="DO12" s="162"/>
      <c r="DP12" s="162"/>
      <c r="DQ12" s="174"/>
      <c r="DR12" s="152"/>
      <c r="DS12" s="172"/>
      <c r="DT12" s="152"/>
      <c r="DU12" s="152"/>
      <c r="DV12" s="156"/>
      <c r="DW12" s="173"/>
      <c r="DX12" s="158"/>
      <c r="DY12" s="172"/>
      <c r="DZ12" s="162"/>
      <c r="EA12" s="162"/>
      <c r="EB12" s="172"/>
      <c r="EC12" s="172"/>
      <c r="ED12" s="152"/>
      <c r="EE12" s="152"/>
      <c r="EF12" s="152"/>
      <c r="EG12" s="174"/>
      <c r="EH12" s="172"/>
      <c r="EI12" s="162"/>
      <c r="EJ12" s="162"/>
    </row>
    <row r="13" spans="1:140" ht="12.5">
      <c r="A13" s="168"/>
      <c r="B13" s="169"/>
      <c r="C13" s="144" t="str">
        <f t="shared" si="0"/>
        <v/>
      </c>
      <c r="D13" s="144" t="str">
        <f t="shared" si="1"/>
        <v/>
      </c>
      <c r="E13" s="144" t="str">
        <f t="shared" si="2"/>
        <v/>
      </c>
      <c r="F13" s="145" t="str">
        <f t="shared" si="3"/>
        <v/>
      </c>
      <c r="G13" s="145" t="str">
        <f t="shared" si="4"/>
        <v/>
      </c>
      <c r="H13" s="145" t="str">
        <f t="shared" si="5"/>
        <v/>
      </c>
      <c r="I13" s="146" t="str">
        <f t="shared" ref="I13:J13" si="64">IF(COUNTA($DO13:$DX13)&gt;0,$BA13,"")</f>
        <v/>
      </c>
      <c r="J13" s="146" t="str">
        <f t="shared" si="64"/>
        <v/>
      </c>
      <c r="K13" s="147" t="str">
        <f t="shared" si="43"/>
        <v/>
      </c>
      <c r="L13" s="147" t="str">
        <f t="shared" si="7"/>
        <v/>
      </c>
      <c r="M13" s="147" t="str">
        <f t="shared" si="8"/>
        <v/>
      </c>
      <c r="N13" s="147" t="str">
        <f t="shared" si="48"/>
        <v/>
      </c>
      <c r="O13" s="147" t="str">
        <f t="shared" si="9"/>
        <v/>
      </c>
      <c r="P13" s="146" t="str">
        <f t="shared" si="10"/>
        <v/>
      </c>
      <c r="Q13" s="147" t="str">
        <f t="shared" si="11"/>
        <v/>
      </c>
      <c r="R13" s="146" t="str">
        <f t="shared" si="12"/>
        <v/>
      </c>
      <c r="S13" s="146" t="str">
        <f t="shared" si="13"/>
        <v/>
      </c>
      <c r="T13" s="146" t="str">
        <f>IF(NOT(ISBLANK(DH13)),
        IF(AND(ISREF('Input Tenderers'!$J$8:$K$8),COUNTA('Input Tenderers'!$N$8)&gt;0),
                IF(COUNTA('Input Implementation Transactio'!$N13:$O13)&gt;0,"supplier;tenderer;payee","supplier;tenderer"),
                IF(COUNTA('Input Implementation Transactio'!$N13:$O13)&gt;0,"supplier;payee","supplier")
                ),
        IF(COUNTA('Input Implementation Transactio'!$N13:$O13)&gt;0, "payee", "")
        )</f>
        <v/>
      </c>
      <c r="U13" s="146" t="str">
        <f t="shared" si="14"/>
        <v/>
      </c>
      <c r="V13" s="146" t="str">
        <f t="shared" si="15"/>
        <v/>
      </c>
      <c r="W13" s="148" t="str">
        <f t="shared" si="16"/>
        <v/>
      </c>
      <c r="X13" s="175" t="str">
        <f t="shared" si="17"/>
        <v/>
      </c>
      <c r="Y13" s="170" t="str">
        <f t="shared" si="18"/>
        <v/>
      </c>
      <c r="Z13" s="150" t="str">
        <f t="shared" si="19"/>
        <v/>
      </c>
      <c r="AA13" s="146" t="str">
        <f t="shared" si="20"/>
        <v/>
      </c>
      <c r="AB13" s="146" t="str">
        <f t="shared" si="21"/>
        <v/>
      </c>
      <c r="AC13" s="146" t="str">
        <f t="shared" si="22"/>
        <v/>
      </c>
      <c r="AD13" s="148" t="str">
        <f t="shared" si="23"/>
        <v/>
      </c>
      <c r="AE13" s="148" t="str">
        <f t="shared" si="24"/>
        <v/>
      </c>
      <c r="AF13" s="175" t="str">
        <f t="shared" si="25"/>
        <v/>
      </c>
      <c r="AG13" s="170" t="str">
        <f t="shared" si="26"/>
        <v/>
      </c>
      <c r="AH13" s="148" t="str">
        <f t="shared" si="27"/>
        <v/>
      </c>
      <c r="AI13" s="146" t="str">
        <f t="shared" si="28"/>
        <v/>
      </c>
      <c r="AJ13" s="146" t="str">
        <f t="shared" si="29"/>
        <v/>
      </c>
      <c r="AK13" s="146" t="str">
        <f t="shared" si="30"/>
        <v/>
      </c>
      <c r="AL13" s="146" t="str">
        <f t="shared" si="31"/>
        <v/>
      </c>
      <c r="AM13" s="171" t="str">
        <f t="shared" si="32"/>
        <v/>
      </c>
      <c r="AN13" s="171" t="str">
        <f t="shared" si="33"/>
        <v/>
      </c>
      <c r="AO13" s="146" t="str">
        <f t="shared" si="34"/>
        <v/>
      </c>
      <c r="AP13" s="146" t="str">
        <f t="shared" si="35"/>
        <v/>
      </c>
      <c r="AQ13" s="146" t="str">
        <f t="shared" si="36"/>
        <v/>
      </c>
      <c r="AR13" s="146" t="str">
        <f t="shared" ref="AR13:AS13" si="65">IF(NOT(ISBLANK(CB13)),CONCATENATE(TEXT(CB13,"yyyy-mm-ddThh:MM:ss"),"Z"),"")</f>
        <v/>
      </c>
      <c r="AS13" s="146" t="str">
        <f t="shared" si="65"/>
        <v/>
      </c>
      <c r="AT13" s="146" t="str">
        <f t="shared" si="38"/>
        <v/>
      </c>
      <c r="AU13" s="146" t="str">
        <f t="shared" si="39"/>
        <v/>
      </c>
      <c r="AV13" s="146" t="str">
        <f t="shared" ref="AV13:AW13" si="66">IF(NOT(ISBLANK(DT13)),CONCATENATE(TEXT(DT13,"yyyy-mm-ddThh:MM:ss"),"Z"),"")</f>
        <v/>
      </c>
      <c r="AW13" s="146" t="str">
        <f t="shared" si="66"/>
        <v/>
      </c>
      <c r="AX13" s="146" t="str">
        <f t="shared" ref="AX13:AZ13" si="67">IF(NOT(ISBLANK(ED13)),CONCATENATE(TEXT(ED13,"yyyy-mm-ddThh:MM:ss"),"Z"),"")</f>
        <v/>
      </c>
      <c r="AY13" s="146" t="str">
        <f t="shared" si="67"/>
        <v/>
      </c>
      <c r="AZ13" s="146" t="str">
        <f t="shared" si="67"/>
        <v/>
      </c>
      <c r="BA13" s="176"/>
      <c r="BB13" s="152"/>
      <c r="BC13" s="177"/>
      <c r="BD13" s="154"/>
      <c r="BE13" s="155"/>
      <c r="BF13" s="154"/>
      <c r="BG13" s="155"/>
      <c r="BH13" s="169"/>
      <c r="BI13" s="162"/>
      <c r="BJ13" s="172"/>
      <c r="BK13" s="162"/>
      <c r="BL13" s="158"/>
      <c r="BM13" s="172"/>
      <c r="BN13" s="162"/>
      <c r="BO13" s="167"/>
      <c r="BP13" s="169"/>
      <c r="BQ13" s="162"/>
      <c r="BR13" s="162"/>
      <c r="BS13" s="174"/>
      <c r="BT13" s="162"/>
      <c r="BU13" s="174"/>
      <c r="BV13" s="174"/>
      <c r="BW13" s="174"/>
      <c r="BX13" s="173"/>
      <c r="BY13" s="158"/>
      <c r="BZ13" s="160"/>
      <c r="CA13" s="172"/>
      <c r="CB13" s="152"/>
      <c r="CC13" s="152"/>
      <c r="CD13" s="156"/>
      <c r="CE13" s="172"/>
      <c r="CF13" s="162"/>
      <c r="CG13" s="162"/>
      <c r="CH13" s="158"/>
      <c r="CI13" s="173"/>
      <c r="CJ13" s="178"/>
      <c r="CK13" s="173"/>
      <c r="CL13" s="165"/>
      <c r="CM13" s="172"/>
      <c r="CN13" s="162"/>
      <c r="CO13" s="162"/>
      <c r="CP13" s="162"/>
      <c r="CQ13" s="162"/>
      <c r="CR13" s="169"/>
      <c r="CS13" s="162"/>
      <c r="CT13" s="162"/>
      <c r="CU13" s="174"/>
      <c r="CV13" s="152"/>
      <c r="CW13" s="173"/>
      <c r="CX13" s="158"/>
      <c r="CY13" s="172"/>
      <c r="CZ13" s="162"/>
      <c r="DA13" s="162"/>
      <c r="DB13" s="158"/>
      <c r="DC13" s="173"/>
      <c r="DD13" s="178"/>
      <c r="DE13" s="173"/>
      <c r="DF13" s="165"/>
      <c r="DG13" s="172"/>
      <c r="DH13" s="178"/>
      <c r="DI13" s="172"/>
      <c r="DJ13" s="178"/>
      <c r="DK13" s="172"/>
      <c r="DL13" s="162"/>
      <c r="DM13" s="167"/>
      <c r="DN13" s="169"/>
      <c r="DO13" s="162"/>
      <c r="DP13" s="162"/>
      <c r="DQ13" s="174"/>
      <c r="DR13" s="152"/>
      <c r="DS13" s="172"/>
      <c r="DT13" s="152"/>
      <c r="DU13" s="152"/>
      <c r="DV13" s="156"/>
      <c r="DW13" s="173"/>
      <c r="DX13" s="158"/>
      <c r="DY13" s="172"/>
      <c r="DZ13" s="162"/>
      <c r="EA13" s="162"/>
      <c r="EB13" s="172"/>
      <c r="EC13" s="172"/>
      <c r="ED13" s="152"/>
      <c r="EE13" s="152"/>
      <c r="EF13" s="152"/>
      <c r="EG13" s="174"/>
      <c r="EH13" s="172"/>
      <c r="EI13" s="162"/>
      <c r="EJ13" s="162"/>
    </row>
    <row r="14" spans="1:140" ht="12.5">
      <c r="A14" s="168"/>
      <c r="B14" s="169"/>
      <c r="C14" s="144" t="str">
        <f t="shared" si="0"/>
        <v/>
      </c>
      <c r="D14" s="144" t="str">
        <f t="shared" si="1"/>
        <v/>
      </c>
      <c r="E14" s="144" t="str">
        <f t="shared" si="2"/>
        <v/>
      </c>
      <c r="F14" s="145" t="str">
        <f t="shared" si="3"/>
        <v/>
      </c>
      <c r="G14" s="145" t="str">
        <f t="shared" si="4"/>
        <v/>
      </c>
      <c r="H14" s="145" t="str">
        <f t="shared" si="5"/>
        <v/>
      </c>
      <c r="I14" s="146" t="str">
        <f t="shared" ref="I14:J14" si="68">IF(COUNTA($DO14:$DX14)&gt;0,$BA14,"")</f>
        <v/>
      </c>
      <c r="J14" s="146" t="str">
        <f t="shared" si="68"/>
        <v/>
      </c>
      <c r="K14" s="147" t="str">
        <f t="shared" si="43"/>
        <v/>
      </c>
      <c r="L14" s="147" t="str">
        <f t="shared" si="7"/>
        <v/>
      </c>
      <c r="M14" s="147" t="str">
        <f t="shared" si="8"/>
        <v/>
      </c>
      <c r="N14" s="147" t="str">
        <f t="shared" si="48"/>
        <v/>
      </c>
      <c r="O14" s="147" t="str">
        <f t="shared" si="9"/>
        <v/>
      </c>
      <c r="P14" s="146" t="str">
        <f t="shared" si="10"/>
        <v/>
      </c>
      <c r="Q14" s="147" t="str">
        <f t="shared" si="11"/>
        <v/>
      </c>
      <c r="R14" s="146" t="str">
        <f t="shared" si="12"/>
        <v/>
      </c>
      <c r="S14" s="146" t="str">
        <f t="shared" si="13"/>
        <v/>
      </c>
      <c r="T14" s="146" t="str">
        <f>IF(NOT(ISBLANK(DH14)),
        IF(AND(ISREF('Input Tenderers'!$J$8:$K$8),COUNTA('Input Tenderers'!$N$8)&gt;0),
                IF(COUNTA('Input Implementation Transactio'!$N14:$O14)&gt;0,"supplier;tenderer;payee","supplier;tenderer"),
                IF(COUNTA('Input Implementation Transactio'!$N14:$O14)&gt;0,"supplier;payee","supplier")
                ),
        IF(COUNTA('Input Implementation Transactio'!$N14:$O14)&gt;0, "payee", "")
        )</f>
        <v/>
      </c>
      <c r="U14" s="146" t="str">
        <f t="shared" si="14"/>
        <v/>
      </c>
      <c r="V14" s="146" t="str">
        <f t="shared" si="15"/>
        <v/>
      </c>
      <c r="W14" s="148" t="str">
        <f t="shared" si="16"/>
        <v/>
      </c>
      <c r="X14" s="175" t="str">
        <f t="shared" si="17"/>
        <v/>
      </c>
      <c r="Y14" s="170" t="str">
        <f t="shared" si="18"/>
        <v/>
      </c>
      <c r="Z14" s="150" t="str">
        <f t="shared" si="19"/>
        <v/>
      </c>
      <c r="AA14" s="146" t="str">
        <f t="shared" si="20"/>
        <v/>
      </c>
      <c r="AB14" s="146" t="str">
        <f t="shared" si="21"/>
        <v/>
      </c>
      <c r="AC14" s="146" t="str">
        <f t="shared" si="22"/>
        <v/>
      </c>
      <c r="AD14" s="148" t="str">
        <f t="shared" si="23"/>
        <v/>
      </c>
      <c r="AE14" s="148" t="str">
        <f t="shared" si="24"/>
        <v/>
      </c>
      <c r="AF14" s="175" t="str">
        <f t="shared" si="25"/>
        <v/>
      </c>
      <c r="AG14" s="170" t="str">
        <f t="shared" si="26"/>
        <v/>
      </c>
      <c r="AH14" s="148" t="str">
        <f t="shared" si="27"/>
        <v/>
      </c>
      <c r="AI14" s="146" t="str">
        <f t="shared" si="28"/>
        <v/>
      </c>
      <c r="AJ14" s="146" t="str">
        <f t="shared" si="29"/>
        <v/>
      </c>
      <c r="AK14" s="146" t="str">
        <f t="shared" si="30"/>
        <v/>
      </c>
      <c r="AL14" s="146" t="str">
        <f t="shared" si="31"/>
        <v/>
      </c>
      <c r="AM14" s="171" t="str">
        <f t="shared" si="32"/>
        <v/>
      </c>
      <c r="AN14" s="171" t="str">
        <f t="shared" si="33"/>
        <v/>
      </c>
      <c r="AO14" s="146" t="str">
        <f t="shared" si="34"/>
        <v/>
      </c>
      <c r="AP14" s="146" t="str">
        <f t="shared" si="35"/>
        <v/>
      </c>
      <c r="AQ14" s="146" t="str">
        <f t="shared" si="36"/>
        <v/>
      </c>
      <c r="AR14" s="146" t="str">
        <f t="shared" ref="AR14:AS14" si="69">IF(NOT(ISBLANK(CB14)),CONCATENATE(TEXT(CB14,"yyyy-mm-ddThh:MM:ss"),"Z"),"")</f>
        <v/>
      </c>
      <c r="AS14" s="146" t="str">
        <f t="shared" si="69"/>
        <v/>
      </c>
      <c r="AT14" s="146" t="str">
        <f t="shared" si="38"/>
        <v/>
      </c>
      <c r="AU14" s="146" t="str">
        <f t="shared" si="39"/>
        <v/>
      </c>
      <c r="AV14" s="146" t="str">
        <f t="shared" ref="AV14:AW14" si="70">IF(NOT(ISBLANK(DT14)),CONCATENATE(TEXT(DT14,"yyyy-mm-ddThh:MM:ss"),"Z"),"")</f>
        <v/>
      </c>
      <c r="AW14" s="146" t="str">
        <f t="shared" si="70"/>
        <v/>
      </c>
      <c r="AX14" s="146" t="str">
        <f t="shared" ref="AX14:AZ14" si="71">IF(NOT(ISBLANK(ED14)),CONCATENATE(TEXT(ED14,"yyyy-mm-ddThh:MM:ss"),"Z"),"")</f>
        <v/>
      </c>
      <c r="AY14" s="146" t="str">
        <f t="shared" si="71"/>
        <v/>
      </c>
      <c r="AZ14" s="146" t="str">
        <f t="shared" si="71"/>
        <v/>
      </c>
      <c r="BA14" s="176"/>
      <c r="BB14" s="152"/>
      <c r="BC14" s="177"/>
      <c r="BD14" s="154"/>
      <c r="BE14" s="155"/>
      <c r="BF14" s="154"/>
      <c r="BG14" s="155"/>
      <c r="BH14" s="169"/>
      <c r="BI14" s="162"/>
      <c r="BJ14" s="172"/>
      <c r="BK14" s="162"/>
      <c r="BL14" s="158"/>
      <c r="BM14" s="172"/>
      <c r="BN14" s="162"/>
      <c r="BO14" s="167"/>
      <c r="BP14" s="169"/>
      <c r="BQ14" s="162"/>
      <c r="BR14" s="162"/>
      <c r="BS14" s="174"/>
      <c r="BT14" s="162"/>
      <c r="BU14" s="174"/>
      <c r="BV14" s="174"/>
      <c r="BW14" s="174"/>
      <c r="BX14" s="173"/>
      <c r="BY14" s="158"/>
      <c r="BZ14" s="160"/>
      <c r="CA14" s="172"/>
      <c r="CB14" s="152"/>
      <c r="CC14" s="152"/>
      <c r="CD14" s="156"/>
      <c r="CE14" s="172"/>
      <c r="CF14" s="162"/>
      <c r="CG14" s="162"/>
      <c r="CH14" s="158"/>
      <c r="CI14" s="173"/>
      <c r="CJ14" s="178"/>
      <c r="CK14" s="173"/>
      <c r="CL14" s="165"/>
      <c r="CM14" s="172"/>
      <c r="CN14" s="162"/>
      <c r="CO14" s="162"/>
      <c r="CP14" s="162"/>
      <c r="CQ14" s="162"/>
      <c r="CR14" s="169"/>
      <c r="CS14" s="162"/>
      <c r="CT14" s="162"/>
      <c r="CU14" s="174"/>
      <c r="CV14" s="152"/>
      <c r="CW14" s="173"/>
      <c r="CX14" s="158"/>
      <c r="CY14" s="172"/>
      <c r="CZ14" s="162"/>
      <c r="DA14" s="162"/>
      <c r="DB14" s="158"/>
      <c r="DC14" s="173"/>
      <c r="DD14" s="178"/>
      <c r="DE14" s="173"/>
      <c r="DF14" s="165"/>
      <c r="DG14" s="172"/>
      <c r="DH14" s="178"/>
      <c r="DI14" s="172"/>
      <c r="DJ14" s="178"/>
      <c r="DK14" s="172"/>
      <c r="DL14" s="162"/>
      <c r="DM14" s="167"/>
      <c r="DN14" s="169"/>
      <c r="DO14" s="162"/>
      <c r="DP14" s="162"/>
      <c r="DQ14" s="174"/>
      <c r="DR14" s="152"/>
      <c r="DS14" s="172"/>
      <c r="DT14" s="152"/>
      <c r="DU14" s="152"/>
      <c r="DV14" s="156"/>
      <c r="DW14" s="173"/>
      <c r="DX14" s="158"/>
      <c r="DY14" s="172"/>
      <c r="DZ14" s="162"/>
      <c r="EA14" s="162"/>
      <c r="EB14" s="172"/>
      <c r="EC14" s="172"/>
      <c r="ED14" s="152"/>
      <c r="EE14" s="152"/>
      <c r="EF14" s="152"/>
      <c r="EG14" s="174"/>
      <c r="EH14" s="172"/>
      <c r="EI14" s="162"/>
      <c r="EJ14" s="162"/>
    </row>
    <row r="15" spans="1:140" ht="12.5">
      <c r="A15" s="168"/>
      <c r="B15" s="169"/>
      <c r="C15" s="144" t="str">
        <f t="shared" si="0"/>
        <v/>
      </c>
      <c r="D15" s="144" t="str">
        <f t="shared" si="1"/>
        <v/>
      </c>
      <c r="E15" s="144" t="str">
        <f t="shared" si="2"/>
        <v/>
      </c>
      <c r="F15" s="145" t="str">
        <f t="shared" si="3"/>
        <v/>
      </c>
      <c r="G15" s="145" t="str">
        <f t="shared" si="4"/>
        <v/>
      </c>
      <c r="H15" s="145" t="str">
        <f t="shared" si="5"/>
        <v/>
      </c>
      <c r="I15" s="146" t="str">
        <f t="shared" ref="I15:J15" si="72">IF(COUNTA($DO15:$DX15)&gt;0,$BA15,"")</f>
        <v/>
      </c>
      <c r="J15" s="146" t="str">
        <f t="shared" si="72"/>
        <v/>
      </c>
      <c r="K15" s="147" t="str">
        <f t="shared" si="43"/>
        <v/>
      </c>
      <c r="L15" s="147" t="str">
        <f t="shared" si="7"/>
        <v/>
      </c>
      <c r="M15" s="147" t="str">
        <f t="shared" si="8"/>
        <v/>
      </c>
      <c r="N15" s="147" t="str">
        <f t="shared" si="48"/>
        <v/>
      </c>
      <c r="O15" s="147" t="str">
        <f t="shared" si="9"/>
        <v/>
      </c>
      <c r="P15" s="146" t="str">
        <f t="shared" si="10"/>
        <v/>
      </c>
      <c r="Q15" s="147" t="str">
        <f t="shared" si="11"/>
        <v/>
      </c>
      <c r="R15" s="146" t="str">
        <f t="shared" si="12"/>
        <v/>
      </c>
      <c r="S15" s="146" t="str">
        <f t="shared" si="13"/>
        <v/>
      </c>
      <c r="T15" s="146" t="str">
        <f>IF(NOT(ISBLANK(DH15)),
        IF(AND(ISREF('Input Tenderers'!$J$8:$K$8),COUNTA('Input Tenderers'!$N$8)&gt;0),
                IF(COUNTA('Input Implementation Transactio'!$N15:$O15)&gt;0,"supplier;tenderer;payee","supplier;tenderer"),
                IF(COUNTA('Input Implementation Transactio'!$N15:$O15)&gt;0,"supplier;payee","supplier")
                ),
        IF(COUNTA('Input Implementation Transactio'!$N15:$O15)&gt;0, "payee", "")
        )</f>
        <v/>
      </c>
      <c r="U15" s="146" t="str">
        <f t="shared" si="14"/>
        <v/>
      </c>
      <c r="V15" s="146" t="str">
        <f t="shared" si="15"/>
        <v/>
      </c>
      <c r="W15" s="148" t="str">
        <f t="shared" si="16"/>
        <v/>
      </c>
      <c r="X15" s="175" t="str">
        <f t="shared" si="17"/>
        <v/>
      </c>
      <c r="Y15" s="170" t="str">
        <f t="shared" si="18"/>
        <v/>
      </c>
      <c r="Z15" s="150" t="str">
        <f t="shared" si="19"/>
        <v/>
      </c>
      <c r="AA15" s="146" t="str">
        <f t="shared" si="20"/>
        <v/>
      </c>
      <c r="AB15" s="146" t="str">
        <f t="shared" si="21"/>
        <v/>
      </c>
      <c r="AC15" s="146" t="str">
        <f t="shared" si="22"/>
        <v/>
      </c>
      <c r="AD15" s="148" t="str">
        <f t="shared" si="23"/>
        <v/>
      </c>
      <c r="AE15" s="148" t="str">
        <f t="shared" si="24"/>
        <v/>
      </c>
      <c r="AF15" s="175" t="str">
        <f t="shared" si="25"/>
        <v/>
      </c>
      <c r="AG15" s="170" t="str">
        <f t="shared" si="26"/>
        <v/>
      </c>
      <c r="AH15" s="148" t="str">
        <f t="shared" si="27"/>
        <v/>
      </c>
      <c r="AI15" s="146" t="str">
        <f t="shared" si="28"/>
        <v/>
      </c>
      <c r="AJ15" s="146" t="str">
        <f t="shared" si="29"/>
        <v/>
      </c>
      <c r="AK15" s="146" t="str">
        <f t="shared" si="30"/>
        <v/>
      </c>
      <c r="AL15" s="146" t="str">
        <f t="shared" si="31"/>
        <v/>
      </c>
      <c r="AM15" s="171" t="str">
        <f t="shared" si="32"/>
        <v/>
      </c>
      <c r="AN15" s="171" t="str">
        <f t="shared" si="33"/>
        <v/>
      </c>
      <c r="AO15" s="146" t="str">
        <f t="shared" si="34"/>
        <v/>
      </c>
      <c r="AP15" s="146" t="str">
        <f t="shared" si="35"/>
        <v/>
      </c>
      <c r="AQ15" s="146" t="str">
        <f t="shared" si="36"/>
        <v/>
      </c>
      <c r="AR15" s="146" t="str">
        <f t="shared" ref="AR15:AS15" si="73">IF(NOT(ISBLANK(CB15)),CONCATENATE(TEXT(CB15,"yyyy-mm-ddThh:MM:ss"),"Z"),"")</f>
        <v/>
      </c>
      <c r="AS15" s="146" t="str">
        <f t="shared" si="73"/>
        <v/>
      </c>
      <c r="AT15" s="146" t="str">
        <f t="shared" si="38"/>
        <v/>
      </c>
      <c r="AU15" s="146" t="str">
        <f t="shared" si="39"/>
        <v/>
      </c>
      <c r="AV15" s="146" t="str">
        <f t="shared" ref="AV15:AW15" si="74">IF(NOT(ISBLANK(DT15)),CONCATENATE(TEXT(DT15,"yyyy-mm-ddThh:MM:ss"),"Z"),"")</f>
        <v/>
      </c>
      <c r="AW15" s="146" t="str">
        <f t="shared" si="74"/>
        <v/>
      </c>
      <c r="AX15" s="146" t="str">
        <f t="shared" ref="AX15:AZ15" si="75">IF(NOT(ISBLANK(ED15)),CONCATENATE(TEXT(ED15,"yyyy-mm-ddThh:MM:ss"),"Z"),"")</f>
        <v/>
      </c>
      <c r="AY15" s="146" t="str">
        <f t="shared" si="75"/>
        <v/>
      </c>
      <c r="AZ15" s="146" t="str">
        <f t="shared" si="75"/>
        <v/>
      </c>
      <c r="BA15" s="176"/>
      <c r="BB15" s="152"/>
      <c r="BC15" s="177"/>
      <c r="BD15" s="154"/>
      <c r="BE15" s="155"/>
      <c r="BF15" s="154"/>
      <c r="BG15" s="155"/>
      <c r="BH15" s="169"/>
      <c r="BI15" s="162"/>
      <c r="BJ15" s="172"/>
      <c r="BK15" s="162"/>
      <c r="BL15" s="158"/>
      <c r="BM15" s="172"/>
      <c r="BN15" s="162"/>
      <c r="BO15" s="167"/>
      <c r="BP15" s="169"/>
      <c r="BQ15" s="162"/>
      <c r="BR15" s="162"/>
      <c r="BS15" s="174"/>
      <c r="BT15" s="162"/>
      <c r="BU15" s="174"/>
      <c r="BV15" s="174"/>
      <c r="BW15" s="174"/>
      <c r="BX15" s="173"/>
      <c r="BY15" s="158"/>
      <c r="BZ15" s="160"/>
      <c r="CA15" s="172"/>
      <c r="CB15" s="152"/>
      <c r="CC15" s="152"/>
      <c r="CD15" s="156"/>
      <c r="CE15" s="172"/>
      <c r="CF15" s="162"/>
      <c r="CG15" s="162"/>
      <c r="CH15" s="158"/>
      <c r="CI15" s="173"/>
      <c r="CJ15" s="178"/>
      <c r="CK15" s="173"/>
      <c r="CL15" s="165"/>
      <c r="CM15" s="172"/>
      <c r="CN15" s="162"/>
      <c r="CO15" s="162"/>
      <c r="CP15" s="162"/>
      <c r="CQ15" s="162"/>
      <c r="CR15" s="169"/>
      <c r="CS15" s="162"/>
      <c r="CT15" s="162"/>
      <c r="CU15" s="174"/>
      <c r="CV15" s="152"/>
      <c r="CW15" s="173"/>
      <c r="CX15" s="158"/>
      <c r="CY15" s="172"/>
      <c r="CZ15" s="162"/>
      <c r="DA15" s="162"/>
      <c r="DB15" s="158"/>
      <c r="DC15" s="173"/>
      <c r="DD15" s="178"/>
      <c r="DE15" s="173"/>
      <c r="DF15" s="165"/>
      <c r="DG15" s="172"/>
      <c r="DH15" s="178"/>
      <c r="DI15" s="172"/>
      <c r="DJ15" s="178"/>
      <c r="DK15" s="172"/>
      <c r="DL15" s="162"/>
      <c r="DM15" s="167"/>
      <c r="DN15" s="169"/>
      <c r="DO15" s="162"/>
      <c r="DP15" s="162"/>
      <c r="DQ15" s="174"/>
      <c r="DR15" s="152"/>
      <c r="DS15" s="172"/>
      <c r="DT15" s="152"/>
      <c r="DU15" s="152"/>
      <c r="DV15" s="156"/>
      <c r="DW15" s="173"/>
      <c r="DX15" s="158"/>
      <c r="DY15" s="172"/>
      <c r="DZ15" s="162"/>
      <c r="EA15" s="162"/>
      <c r="EB15" s="172"/>
      <c r="EC15" s="172"/>
      <c r="ED15" s="152"/>
      <c r="EE15" s="152"/>
      <c r="EF15" s="152"/>
      <c r="EG15" s="174"/>
      <c r="EH15" s="172"/>
      <c r="EI15" s="162"/>
      <c r="EJ15" s="162"/>
    </row>
    <row r="16" spans="1:140" ht="12.5">
      <c r="A16" s="168"/>
      <c r="B16" s="169"/>
      <c r="C16" s="144" t="str">
        <f t="shared" si="0"/>
        <v/>
      </c>
      <c r="D16" s="144" t="str">
        <f t="shared" si="1"/>
        <v/>
      </c>
      <c r="E16" s="144" t="str">
        <f t="shared" si="2"/>
        <v/>
      </c>
      <c r="F16" s="145" t="str">
        <f t="shared" si="3"/>
        <v/>
      </c>
      <c r="G16" s="145" t="str">
        <f t="shared" si="4"/>
        <v/>
      </c>
      <c r="H16" s="145" t="str">
        <f t="shared" si="5"/>
        <v/>
      </c>
      <c r="I16" s="146" t="str">
        <f t="shared" ref="I16:J16" si="76">IF(COUNTA($DO16:$DX16)&gt;0,$BA16,"")</f>
        <v/>
      </c>
      <c r="J16" s="146" t="str">
        <f t="shared" si="76"/>
        <v/>
      </c>
      <c r="K16" s="147" t="str">
        <f t="shared" si="43"/>
        <v/>
      </c>
      <c r="L16" s="147" t="str">
        <f t="shared" si="7"/>
        <v/>
      </c>
      <c r="M16" s="147" t="str">
        <f t="shared" si="8"/>
        <v/>
      </c>
      <c r="N16" s="147" t="str">
        <f t="shared" si="48"/>
        <v/>
      </c>
      <c r="O16" s="147" t="str">
        <f t="shared" si="9"/>
        <v/>
      </c>
      <c r="P16" s="146" t="str">
        <f t="shared" si="10"/>
        <v/>
      </c>
      <c r="Q16" s="147" t="str">
        <f t="shared" si="11"/>
        <v/>
      </c>
      <c r="R16" s="146" t="str">
        <f t="shared" si="12"/>
        <v/>
      </c>
      <c r="S16" s="146" t="str">
        <f t="shared" si="13"/>
        <v/>
      </c>
      <c r="T16" s="146" t="str">
        <f>IF(NOT(ISBLANK(DH16)),
        IF(AND(ISREF('Input Tenderers'!$J$8:$K$8),COUNTA('Input Tenderers'!$N$8)&gt;0),
                IF(COUNTA('Input Implementation Transactio'!$N16:$O16)&gt;0,"supplier;tenderer;payee","supplier;tenderer"),
                IF(COUNTA('Input Implementation Transactio'!$N16:$O16)&gt;0,"supplier;payee","supplier")
                ),
        IF(COUNTA('Input Implementation Transactio'!$N16:$O16)&gt;0, "payee", "")
        )</f>
        <v/>
      </c>
      <c r="U16" s="146" t="str">
        <f t="shared" si="14"/>
        <v/>
      </c>
      <c r="V16" s="146" t="str">
        <f t="shared" si="15"/>
        <v/>
      </c>
      <c r="W16" s="148" t="str">
        <f t="shared" si="16"/>
        <v/>
      </c>
      <c r="X16" s="175" t="str">
        <f t="shared" si="17"/>
        <v/>
      </c>
      <c r="Y16" s="170" t="str">
        <f t="shared" si="18"/>
        <v/>
      </c>
      <c r="Z16" s="150" t="str">
        <f t="shared" si="19"/>
        <v/>
      </c>
      <c r="AA16" s="146" t="str">
        <f t="shared" si="20"/>
        <v/>
      </c>
      <c r="AB16" s="146" t="str">
        <f t="shared" si="21"/>
        <v/>
      </c>
      <c r="AC16" s="146" t="str">
        <f t="shared" si="22"/>
        <v/>
      </c>
      <c r="AD16" s="148" t="str">
        <f t="shared" si="23"/>
        <v/>
      </c>
      <c r="AE16" s="148" t="str">
        <f t="shared" si="24"/>
        <v/>
      </c>
      <c r="AF16" s="175" t="str">
        <f t="shared" si="25"/>
        <v/>
      </c>
      <c r="AG16" s="170" t="str">
        <f t="shared" si="26"/>
        <v/>
      </c>
      <c r="AH16" s="148" t="str">
        <f t="shared" si="27"/>
        <v/>
      </c>
      <c r="AI16" s="146" t="str">
        <f t="shared" si="28"/>
        <v/>
      </c>
      <c r="AJ16" s="146" t="str">
        <f t="shared" si="29"/>
        <v/>
      </c>
      <c r="AK16" s="146" t="str">
        <f t="shared" si="30"/>
        <v/>
      </c>
      <c r="AL16" s="146" t="str">
        <f t="shared" si="31"/>
        <v/>
      </c>
      <c r="AM16" s="171" t="str">
        <f t="shared" si="32"/>
        <v/>
      </c>
      <c r="AN16" s="171" t="str">
        <f t="shared" si="33"/>
        <v/>
      </c>
      <c r="AO16" s="146" t="str">
        <f t="shared" si="34"/>
        <v/>
      </c>
      <c r="AP16" s="146" t="str">
        <f t="shared" si="35"/>
        <v/>
      </c>
      <c r="AQ16" s="146" t="str">
        <f t="shared" si="36"/>
        <v/>
      </c>
      <c r="AR16" s="146" t="str">
        <f t="shared" ref="AR16:AS16" si="77">IF(NOT(ISBLANK(CB16)),CONCATENATE(TEXT(CB16,"yyyy-mm-ddThh:MM:ss"),"Z"),"")</f>
        <v/>
      </c>
      <c r="AS16" s="146" t="str">
        <f t="shared" si="77"/>
        <v/>
      </c>
      <c r="AT16" s="146" t="str">
        <f t="shared" si="38"/>
        <v/>
      </c>
      <c r="AU16" s="146" t="str">
        <f t="shared" si="39"/>
        <v/>
      </c>
      <c r="AV16" s="146" t="str">
        <f t="shared" ref="AV16:AW16" si="78">IF(NOT(ISBLANK(DT16)),CONCATENATE(TEXT(DT16,"yyyy-mm-ddThh:MM:ss"),"Z"),"")</f>
        <v/>
      </c>
      <c r="AW16" s="146" t="str">
        <f t="shared" si="78"/>
        <v/>
      </c>
      <c r="AX16" s="146" t="str">
        <f t="shared" ref="AX16:AZ16" si="79">IF(NOT(ISBLANK(ED16)),CONCATENATE(TEXT(ED16,"yyyy-mm-ddThh:MM:ss"),"Z"),"")</f>
        <v/>
      </c>
      <c r="AY16" s="146" t="str">
        <f t="shared" si="79"/>
        <v/>
      </c>
      <c r="AZ16" s="146" t="str">
        <f t="shared" si="79"/>
        <v/>
      </c>
      <c r="BA16" s="176"/>
      <c r="BB16" s="152"/>
      <c r="BC16" s="177"/>
      <c r="BD16" s="154"/>
      <c r="BE16" s="155"/>
      <c r="BF16" s="154"/>
      <c r="BG16" s="155"/>
      <c r="BH16" s="169"/>
      <c r="BI16" s="162"/>
      <c r="BJ16" s="172"/>
      <c r="BK16" s="162"/>
      <c r="BL16" s="158"/>
      <c r="BM16" s="172"/>
      <c r="BN16" s="162"/>
      <c r="BO16" s="167"/>
      <c r="BP16" s="169"/>
      <c r="BQ16" s="162"/>
      <c r="BR16" s="162"/>
      <c r="BS16" s="174"/>
      <c r="BT16" s="162"/>
      <c r="BU16" s="174"/>
      <c r="BV16" s="174"/>
      <c r="BW16" s="174"/>
      <c r="BX16" s="173"/>
      <c r="BY16" s="158"/>
      <c r="BZ16" s="160"/>
      <c r="CA16" s="172"/>
      <c r="CB16" s="152"/>
      <c r="CC16" s="152"/>
      <c r="CD16" s="156"/>
      <c r="CE16" s="172"/>
      <c r="CF16" s="162"/>
      <c r="CG16" s="162"/>
      <c r="CH16" s="158"/>
      <c r="CI16" s="173"/>
      <c r="CJ16" s="178"/>
      <c r="CK16" s="173"/>
      <c r="CL16" s="165"/>
      <c r="CM16" s="172"/>
      <c r="CN16" s="162"/>
      <c r="CO16" s="162"/>
      <c r="CP16" s="162"/>
      <c r="CQ16" s="162"/>
      <c r="CR16" s="169"/>
      <c r="CS16" s="162"/>
      <c r="CT16" s="162"/>
      <c r="CU16" s="174"/>
      <c r="CV16" s="152"/>
      <c r="CW16" s="173"/>
      <c r="CX16" s="158"/>
      <c r="CY16" s="172"/>
      <c r="CZ16" s="162"/>
      <c r="DA16" s="162"/>
      <c r="DB16" s="158"/>
      <c r="DC16" s="173"/>
      <c r="DD16" s="178"/>
      <c r="DE16" s="173"/>
      <c r="DF16" s="165"/>
      <c r="DG16" s="172"/>
      <c r="DH16" s="178"/>
      <c r="DI16" s="172"/>
      <c r="DJ16" s="178"/>
      <c r="DK16" s="172"/>
      <c r="DL16" s="162"/>
      <c r="DM16" s="167"/>
      <c r="DN16" s="169"/>
      <c r="DO16" s="162"/>
      <c r="DP16" s="162"/>
      <c r="DQ16" s="174"/>
      <c r="DR16" s="152"/>
      <c r="DS16" s="172"/>
      <c r="DT16" s="152"/>
      <c r="DU16" s="152"/>
      <c r="DV16" s="156"/>
      <c r="DW16" s="173"/>
      <c r="DX16" s="158"/>
      <c r="DY16" s="172"/>
      <c r="DZ16" s="162"/>
      <c r="EA16" s="162"/>
      <c r="EB16" s="172"/>
      <c r="EC16" s="172"/>
      <c r="ED16" s="152"/>
      <c r="EE16" s="152"/>
      <c r="EF16" s="152"/>
      <c r="EG16" s="174"/>
      <c r="EH16" s="172"/>
      <c r="EI16" s="162"/>
      <c r="EJ16" s="162"/>
    </row>
    <row r="17" spans="1:140" ht="12.5">
      <c r="A17" s="168"/>
      <c r="B17" s="169"/>
      <c r="C17" s="144" t="str">
        <f t="shared" si="0"/>
        <v/>
      </c>
      <c r="D17" s="144" t="str">
        <f t="shared" si="1"/>
        <v/>
      </c>
      <c r="E17" s="144" t="str">
        <f t="shared" si="2"/>
        <v/>
      </c>
      <c r="F17" s="145" t="str">
        <f t="shared" si="3"/>
        <v/>
      </c>
      <c r="G17" s="145" t="str">
        <f t="shared" si="4"/>
        <v/>
      </c>
      <c r="H17" s="145" t="str">
        <f t="shared" si="5"/>
        <v/>
      </c>
      <c r="I17" s="146" t="str">
        <f t="shared" ref="I17:J17" si="80">IF(COUNTA($DO17:$DX17)&gt;0,$BA17,"")</f>
        <v/>
      </c>
      <c r="J17" s="146" t="str">
        <f t="shared" si="80"/>
        <v/>
      </c>
      <c r="K17" s="147" t="str">
        <f t="shared" si="43"/>
        <v/>
      </c>
      <c r="L17" s="147" t="str">
        <f t="shared" si="7"/>
        <v/>
      </c>
      <c r="M17" s="147" t="str">
        <f t="shared" si="8"/>
        <v/>
      </c>
      <c r="N17" s="147" t="str">
        <f t="shared" si="48"/>
        <v/>
      </c>
      <c r="O17" s="147" t="str">
        <f t="shared" si="9"/>
        <v/>
      </c>
      <c r="P17" s="146" t="str">
        <f t="shared" si="10"/>
        <v/>
      </c>
      <c r="Q17" s="147" t="str">
        <f t="shared" si="11"/>
        <v/>
      </c>
      <c r="R17" s="146" t="str">
        <f t="shared" si="12"/>
        <v/>
      </c>
      <c r="S17" s="146" t="str">
        <f t="shared" si="13"/>
        <v/>
      </c>
      <c r="T17" s="146" t="str">
        <f>IF(NOT(ISBLANK(DH17)),
        IF(AND(ISREF('Input Tenderers'!$J$8:$K$8),COUNTA('Input Tenderers'!$N$8)&gt;0),
                IF(COUNTA('Input Implementation Transactio'!$N17:$O17)&gt;0,"supplier;tenderer;payee","supplier;tenderer"),
                IF(COUNTA('Input Implementation Transactio'!$N17:$O17)&gt;0,"supplier;payee","supplier")
                ),
        IF(COUNTA('Input Implementation Transactio'!$N17:$O17)&gt;0, "payee", "")
        )</f>
        <v/>
      </c>
      <c r="U17" s="146" t="str">
        <f t="shared" si="14"/>
        <v/>
      </c>
      <c r="V17" s="146" t="str">
        <f t="shared" si="15"/>
        <v/>
      </c>
      <c r="W17" s="148" t="str">
        <f t="shared" si="16"/>
        <v/>
      </c>
      <c r="X17" s="175" t="str">
        <f t="shared" si="17"/>
        <v/>
      </c>
      <c r="Y17" s="170" t="str">
        <f t="shared" si="18"/>
        <v/>
      </c>
      <c r="Z17" s="150" t="str">
        <f t="shared" si="19"/>
        <v/>
      </c>
      <c r="AA17" s="146" t="str">
        <f t="shared" si="20"/>
        <v/>
      </c>
      <c r="AB17" s="146" t="str">
        <f t="shared" si="21"/>
        <v/>
      </c>
      <c r="AC17" s="146" t="str">
        <f t="shared" si="22"/>
        <v/>
      </c>
      <c r="AD17" s="148" t="str">
        <f t="shared" si="23"/>
        <v/>
      </c>
      <c r="AE17" s="148" t="str">
        <f t="shared" si="24"/>
        <v/>
      </c>
      <c r="AF17" s="175" t="str">
        <f t="shared" si="25"/>
        <v/>
      </c>
      <c r="AG17" s="170" t="str">
        <f t="shared" si="26"/>
        <v/>
      </c>
      <c r="AH17" s="148" t="str">
        <f t="shared" si="27"/>
        <v/>
      </c>
      <c r="AI17" s="146" t="str">
        <f t="shared" si="28"/>
        <v/>
      </c>
      <c r="AJ17" s="146" t="str">
        <f t="shared" si="29"/>
        <v/>
      </c>
      <c r="AK17" s="146" t="str">
        <f t="shared" si="30"/>
        <v/>
      </c>
      <c r="AL17" s="146" t="str">
        <f t="shared" si="31"/>
        <v/>
      </c>
      <c r="AM17" s="171" t="str">
        <f t="shared" si="32"/>
        <v/>
      </c>
      <c r="AN17" s="171" t="str">
        <f t="shared" si="33"/>
        <v/>
      </c>
      <c r="AO17" s="146" t="str">
        <f t="shared" si="34"/>
        <v/>
      </c>
      <c r="AP17" s="146" t="str">
        <f t="shared" si="35"/>
        <v/>
      </c>
      <c r="AQ17" s="146" t="str">
        <f t="shared" si="36"/>
        <v/>
      </c>
      <c r="AR17" s="146" t="str">
        <f t="shared" ref="AR17:AS17" si="81">IF(NOT(ISBLANK(CB17)),CONCATENATE(TEXT(CB17,"yyyy-mm-ddThh:MM:ss"),"Z"),"")</f>
        <v/>
      </c>
      <c r="AS17" s="146" t="str">
        <f t="shared" si="81"/>
        <v/>
      </c>
      <c r="AT17" s="146" t="str">
        <f t="shared" si="38"/>
        <v/>
      </c>
      <c r="AU17" s="146" t="str">
        <f t="shared" si="39"/>
        <v/>
      </c>
      <c r="AV17" s="146" t="str">
        <f t="shared" ref="AV17:AW17" si="82">IF(NOT(ISBLANK(DT17)),CONCATENATE(TEXT(DT17,"yyyy-mm-ddThh:MM:ss"),"Z"),"")</f>
        <v/>
      </c>
      <c r="AW17" s="146" t="str">
        <f t="shared" si="82"/>
        <v/>
      </c>
      <c r="AX17" s="146" t="str">
        <f t="shared" ref="AX17:AZ17" si="83">IF(NOT(ISBLANK(ED17)),CONCATENATE(TEXT(ED17,"yyyy-mm-ddThh:MM:ss"),"Z"),"")</f>
        <v/>
      </c>
      <c r="AY17" s="146" t="str">
        <f t="shared" si="83"/>
        <v/>
      </c>
      <c r="AZ17" s="146" t="str">
        <f t="shared" si="83"/>
        <v/>
      </c>
      <c r="BA17" s="176"/>
      <c r="BB17" s="152"/>
      <c r="BC17" s="177"/>
      <c r="BD17" s="154"/>
      <c r="BE17" s="155"/>
      <c r="BF17" s="154"/>
      <c r="BG17" s="155"/>
      <c r="BH17" s="169"/>
      <c r="BI17" s="162"/>
      <c r="BJ17" s="172"/>
      <c r="BK17" s="162"/>
      <c r="BL17" s="158"/>
      <c r="BM17" s="172"/>
      <c r="BN17" s="162"/>
      <c r="BO17" s="167"/>
      <c r="BP17" s="169"/>
      <c r="BQ17" s="162"/>
      <c r="BR17" s="162"/>
      <c r="BS17" s="174"/>
      <c r="BT17" s="162"/>
      <c r="BU17" s="174"/>
      <c r="BV17" s="174"/>
      <c r="BW17" s="174"/>
      <c r="BX17" s="173"/>
      <c r="BY17" s="158"/>
      <c r="BZ17" s="160"/>
      <c r="CA17" s="172"/>
      <c r="CB17" s="152"/>
      <c r="CC17" s="152"/>
      <c r="CD17" s="156"/>
      <c r="CE17" s="172"/>
      <c r="CF17" s="162"/>
      <c r="CG17" s="162"/>
      <c r="CH17" s="158"/>
      <c r="CI17" s="173"/>
      <c r="CJ17" s="178"/>
      <c r="CK17" s="173"/>
      <c r="CL17" s="165"/>
      <c r="CM17" s="172"/>
      <c r="CN17" s="162"/>
      <c r="CO17" s="162"/>
      <c r="CP17" s="162"/>
      <c r="CQ17" s="162"/>
      <c r="CR17" s="169"/>
      <c r="CS17" s="162"/>
      <c r="CT17" s="162"/>
      <c r="CU17" s="174"/>
      <c r="CV17" s="152"/>
      <c r="CW17" s="173"/>
      <c r="CX17" s="158"/>
      <c r="CY17" s="172"/>
      <c r="CZ17" s="162"/>
      <c r="DA17" s="162"/>
      <c r="DB17" s="158"/>
      <c r="DC17" s="173"/>
      <c r="DD17" s="178"/>
      <c r="DE17" s="173"/>
      <c r="DF17" s="165"/>
      <c r="DG17" s="172"/>
      <c r="DH17" s="178"/>
      <c r="DI17" s="172"/>
      <c r="DJ17" s="178"/>
      <c r="DK17" s="172"/>
      <c r="DL17" s="162"/>
      <c r="DM17" s="167"/>
      <c r="DN17" s="169"/>
      <c r="DO17" s="162"/>
      <c r="DP17" s="162"/>
      <c r="DQ17" s="174"/>
      <c r="DR17" s="152"/>
      <c r="DS17" s="172"/>
      <c r="DT17" s="152"/>
      <c r="DU17" s="152"/>
      <c r="DV17" s="156"/>
      <c r="DW17" s="173"/>
      <c r="DX17" s="158"/>
      <c r="DY17" s="172"/>
      <c r="DZ17" s="162"/>
      <c r="EA17" s="162"/>
      <c r="EB17" s="172"/>
      <c r="EC17" s="172"/>
      <c r="ED17" s="152"/>
      <c r="EE17" s="152"/>
      <c r="EF17" s="152"/>
      <c r="EG17" s="174"/>
      <c r="EH17" s="172"/>
      <c r="EI17" s="162"/>
      <c r="EJ17" s="162"/>
    </row>
    <row r="18" spans="1:140" ht="12.5">
      <c r="A18" s="168"/>
      <c r="B18" s="169"/>
      <c r="C18" s="144" t="str">
        <f t="shared" si="0"/>
        <v/>
      </c>
      <c r="D18" s="144" t="str">
        <f t="shared" si="1"/>
        <v/>
      </c>
      <c r="E18" s="144" t="str">
        <f t="shared" si="2"/>
        <v/>
      </c>
      <c r="F18" s="145" t="str">
        <f t="shared" si="3"/>
        <v/>
      </c>
      <c r="G18" s="145" t="str">
        <f t="shared" si="4"/>
        <v/>
      </c>
      <c r="H18" s="145" t="str">
        <f t="shared" si="5"/>
        <v/>
      </c>
      <c r="I18" s="146" t="str">
        <f t="shared" ref="I18:J18" si="84">IF(COUNTA($DO18:$DX18)&gt;0,$BA18,"")</f>
        <v/>
      </c>
      <c r="J18" s="146" t="str">
        <f t="shared" si="84"/>
        <v/>
      </c>
      <c r="K18" s="147" t="str">
        <f t="shared" si="43"/>
        <v/>
      </c>
      <c r="L18" s="147" t="str">
        <f t="shared" si="7"/>
        <v/>
      </c>
      <c r="M18" s="147" t="str">
        <f t="shared" si="8"/>
        <v/>
      </c>
      <c r="N18" s="147" t="str">
        <f t="shared" si="48"/>
        <v/>
      </c>
      <c r="O18" s="147" t="str">
        <f t="shared" si="9"/>
        <v/>
      </c>
      <c r="P18" s="146" t="str">
        <f t="shared" si="10"/>
        <v/>
      </c>
      <c r="Q18" s="147" t="str">
        <f t="shared" si="11"/>
        <v/>
      </c>
      <c r="R18" s="146" t="str">
        <f t="shared" si="12"/>
        <v/>
      </c>
      <c r="S18" s="146" t="str">
        <f t="shared" si="13"/>
        <v/>
      </c>
      <c r="T18" s="146" t="str">
        <f>IF(NOT(ISBLANK(DH18)),
        IF(AND(ISREF('Input Tenderers'!$J$8:$K$8),COUNTA('Input Tenderers'!$N$8)&gt;0),
                IF(COUNTA('Input Implementation Transactio'!$N18:$O18)&gt;0,"supplier;tenderer;payee","supplier;tenderer"),
                IF(COUNTA('Input Implementation Transactio'!$N18:$O18)&gt;0,"supplier;payee","supplier")
                ),
        IF(COUNTA('Input Implementation Transactio'!$N18:$O18)&gt;0, "payee", "")
        )</f>
        <v/>
      </c>
      <c r="U18" s="146" t="str">
        <f t="shared" si="14"/>
        <v/>
      </c>
      <c r="V18" s="146" t="str">
        <f t="shared" si="15"/>
        <v/>
      </c>
      <c r="W18" s="148" t="str">
        <f t="shared" si="16"/>
        <v/>
      </c>
      <c r="X18" s="175" t="str">
        <f t="shared" si="17"/>
        <v/>
      </c>
      <c r="Y18" s="170" t="str">
        <f t="shared" si="18"/>
        <v/>
      </c>
      <c r="Z18" s="150" t="str">
        <f t="shared" si="19"/>
        <v/>
      </c>
      <c r="AA18" s="146" t="str">
        <f t="shared" si="20"/>
        <v/>
      </c>
      <c r="AB18" s="146" t="str">
        <f t="shared" si="21"/>
        <v/>
      </c>
      <c r="AC18" s="146" t="str">
        <f t="shared" si="22"/>
        <v/>
      </c>
      <c r="AD18" s="148" t="str">
        <f t="shared" si="23"/>
        <v/>
      </c>
      <c r="AE18" s="148" t="str">
        <f t="shared" si="24"/>
        <v/>
      </c>
      <c r="AF18" s="175" t="str">
        <f t="shared" si="25"/>
        <v/>
      </c>
      <c r="AG18" s="170" t="str">
        <f t="shared" si="26"/>
        <v/>
      </c>
      <c r="AH18" s="148" t="str">
        <f t="shared" si="27"/>
        <v/>
      </c>
      <c r="AI18" s="146" t="str">
        <f t="shared" si="28"/>
        <v/>
      </c>
      <c r="AJ18" s="146" t="str">
        <f t="shared" si="29"/>
        <v/>
      </c>
      <c r="AK18" s="146" t="str">
        <f t="shared" si="30"/>
        <v/>
      </c>
      <c r="AL18" s="146" t="str">
        <f t="shared" si="31"/>
        <v/>
      </c>
      <c r="AM18" s="171" t="str">
        <f t="shared" si="32"/>
        <v/>
      </c>
      <c r="AN18" s="171" t="str">
        <f t="shared" si="33"/>
        <v/>
      </c>
      <c r="AO18" s="146" t="str">
        <f t="shared" si="34"/>
        <v/>
      </c>
      <c r="AP18" s="146" t="str">
        <f t="shared" si="35"/>
        <v/>
      </c>
      <c r="AQ18" s="146" t="str">
        <f t="shared" si="36"/>
        <v/>
      </c>
      <c r="AR18" s="146" t="str">
        <f t="shared" ref="AR18:AS18" si="85">IF(NOT(ISBLANK(CB18)),CONCATENATE(TEXT(CB18,"yyyy-mm-ddThh:MM:ss"),"Z"),"")</f>
        <v/>
      </c>
      <c r="AS18" s="146" t="str">
        <f t="shared" si="85"/>
        <v/>
      </c>
      <c r="AT18" s="146" t="str">
        <f t="shared" si="38"/>
        <v/>
      </c>
      <c r="AU18" s="146" t="str">
        <f t="shared" si="39"/>
        <v/>
      </c>
      <c r="AV18" s="146" t="str">
        <f t="shared" ref="AV18:AW18" si="86">IF(NOT(ISBLANK(DT18)),CONCATENATE(TEXT(DT18,"yyyy-mm-ddThh:MM:ss"),"Z"),"")</f>
        <v/>
      </c>
      <c r="AW18" s="146" t="str">
        <f t="shared" si="86"/>
        <v/>
      </c>
      <c r="AX18" s="146" t="str">
        <f t="shared" ref="AX18:AZ18" si="87">IF(NOT(ISBLANK(ED18)),CONCATENATE(TEXT(ED18,"yyyy-mm-ddThh:MM:ss"),"Z"),"")</f>
        <v/>
      </c>
      <c r="AY18" s="146" t="str">
        <f t="shared" si="87"/>
        <v/>
      </c>
      <c r="AZ18" s="146" t="str">
        <f t="shared" si="87"/>
        <v/>
      </c>
      <c r="BA18" s="176"/>
      <c r="BB18" s="152"/>
      <c r="BC18" s="177"/>
      <c r="BD18" s="154"/>
      <c r="BE18" s="155"/>
      <c r="BF18" s="154"/>
      <c r="BG18" s="155"/>
      <c r="BH18" s="169"/>
      <c r="BI18" s="162"/>
      <c r="BJ18" s="172"/>
      <c r="BK18" s="162"/>
      <c r="BL18" s="158"/>
      <c r="BM18" s="172"/>
      <c r="BN18" s="162"/>
      <c r="BO18" s="167"/>
      <c r="BP18" s="169"/>
      <c r="BQ18" s="162"/>
      <c r="BR18" s="162"/>
      <c r="BS18" s="174"/>
      <c r="BT18" s="162"/>
      <c r="BU18" s="174"/>
      <c r="BV18" s="174"/>
      <c r="BW18" s="174"/>
      <c r="BX18" s="173"/>
      <c r="BY18" s="158"/>
      <c r="BZ18" s="160"/>
      <c r="CA18" s="172"/>
      <c r="CB18" s="152"/>
      <c r="CC18" s="152"/>
      <c r="CD18" s="156"/>
      <c r="CE18" s="172"/>
      <c r="CF18" s="162"/>
      <c r="CG18" s="162"/>
      <c r="CH18" s="158"/>
      <c r="CI18" s="173"/>
      <c r="CJ18" s="178"/>
      <c r="CK18" s="173"/>
      <c r="CL18" s="165"/>
      <c r="CM18" s="172"/>
      <c r="CN18" s="162"/>
      <c r="CO18" s="162"/>
      <c r="CP18" s="162"/>
      <c r="CQ18" s="162"/>
      <c r="CR18" s="169"/>
      <c r="CS18" s="162"/>
      <c r="CT18" s="162"/>
      <c r="CU18" s="174"/>
      <c r="CV18" s="152"/>
      <c r="CW18" s="173"/>
      <c r="CX18" s="158"/>
      <c r="CY18" s="172"/>
      <c r="CZ18" s="162"/>
      <c r="DA18" s="162"/>
      <c r="DB18" s="158"/>
      <c r="DC18" s="173"/>
      <c r="DD18" s="178"/>
      <c r="DE18" s="173"/>
      <c r="DF18" s="165"/>
      <c r="DG18" s="172"/>
      <c r="DH18" s="178"/>
      <c r="DI18" s="172"/>
      <c r="DJ18" s="178"/>
      <c r="DK18" s="172"/>
      <c r="DL18" s="162"/>
      <c r="DM18" s="167"/>
      <c r="DN18" s="169"/>
      <c r="DO18" s="162"/>
      <c r="DP18" s="162"/>
      <c r="DQ18" s="174"/>
      <c r="DR18" s="152"/>
      <c r="DS18" s="172"/>
      <c r="DT18" s="152"/>
      <c r="DU18" s="152"/>
      <c r="DV18" s="156"/>
      <c r="DW18" s="173"/>
      <c r="DX18" s="158"/>
      <c r="DY18" s="172"/>
      <c r="DZ18" s="162"/>
      <c r="EA18" s="162"/>
      <c r="EB18" s="172"/>
      <c r="EC18" s="172"/>
      <c r="ED18" s="152"/>
      <c r="EE18" s="152"/>
      <c r="EF18" s="152"/>
      <c r="EG18" s="174"/>
      <c r="EH18" s="172"/>
      <c r="EI18" s="162"/>
      <c r="EJ18" s="162"/>
    </row>
    <row r="19" spans="1:140" ht="12.5">
      <c r="A19" s="168"/>
      <c r="B19" s="169"/>
      <c r="C19" s="144" t="str">
        <f t="shared" si="0"/>
        <v/>
      </c>
      <c r="D19" s="144" t="str">
        <f t="shared" si="1"/>
        <v/>
      </c>
      <c r="E19" s="144" t="str">
        <f t="shared" si="2"/>
        <v/>
      </c>
      <c r="F19" s="145" t="str">
        <f t="shared" si="3"/>
        <v/>
      </c>
      <c r="G19" s="145" t="str">
        <f t="shared" si="4"/>
        <v/>
      </c>
      <c r="H19" s="145" t="str">
        <f t="shared" si="5"/>
        <v/>
      </c>
      <c r="I19" s="146" t="str">
        <f t="shared" ref="I19:J19" si="88">IF(COUNTA($DO19:$DX19)&gt;0,$BA19,"")</f>
        <v/>
      </c>
      <c r="J19" s="146" t="str">
        <f t="shared" si="88"/>
        <v/>
      </c>
      <c r="K19" s="147" t="str">
        <f t="shared" si="43"/>
        <v/>
      </c>
      <c r="L19" s="147" t="str">
        <f t="shared" si="7"/>
        <v/>
      </c>
      <c r="M19" s="147" t="str">
        <f t="shared" si="8"/>
        <v/>
      </c>
      <c r="N19" s="147" t="str">
        <f t="shared" si="48"/>
        <v/>
      </c>
      <c r="O19" s="147" t="str">
        <f t="shared" si="9"/>
        <v/>
      </c>
      <c r="P19" s="146" t="str">
        <f t="shared" si="10"/>
        <v/>
      </c>
      <c r="Q19" s="147" t="str">
        <f t="shared" si="11"/>
        <v/>
      </c>
      <c r="R19" s="146" t="str">
        <f t="shared" si="12"/>
        <v/>
      </c>
      <c r="S19" s="146" t="str">
        <f t="shared" si="13"/>
        <v/>
      </c>
      <c r="T19" s="146" t="str">
        <f>IF(NOT(ISBLANK(DH19)),
        IF(AND(ISREF('Input Tenderers'!$J$8:$K$8),COUNTA('Input Tenderers'!$N$8)&gt;0),
                IF(COUNTA('Input Implementation Transactio'!$N19:$O19)&gt;0,"supplier;tenderer;payee","supplier;tenderer"),
                IF(COUNTA('Input Implementation Transactio'!$N19:$O19)&gt;0,"supplier;payee","supplier")
                ),
        IF(COUNTA('Input Implementation Transactio'!$N19:$O19)&gt;0, "payee", "")
        )</f>
        <v/>
      </c>
      <c r="U19" s="146" t="str">
        <f t="shared" si="14"/>
        <v/>
      </c>
      <c r="V19" s="146" t="str">
        <f t="shared" si="15"/>
        <v/>
      </c>
      <c r="W19" s="148" t="str">
        <f t="shared" si="16"/>
        <v/>
      </c>
      <c r="X19" s="175" t="str">
        <f t="shared" si="17"/>
        <v/>
      </c>
      <c r="Y19" s="170" t="str">
        <f t="shared" si="18"/>
        <v/>
      </c>
      <c r="Z19" s="150" t="str">
        <f t="shared" si="19"/>
        <v/>
      </c>
      <c r="AA19" s="146" t="str">
        <f t="shared" si="20"/>
        <v/>
      </c>
      <c r="AB19" s="146" t="str">
        <f t="shared" si="21"/>
        <v/>
      </c>
      <c r="AC19" s="146" t="str">
        <f t="shared" si="22"/>
        <v/>
      </c>
      <c r="AD19" s="148" t="str">
        <f t="shared" si="23"/>
        <v/>
      </c>
      <c r="AE19" s="148" t="str">
        <f t="shared" si="24"/>
        <v/>
      </c>
      <c r="AF19" s="175" t="str">
        <f t="shared" si="25"/>
        <v/>
      </c>
      <c r="AG19" s="170" t="str">
        <f t="shared" si="26"/>
        <v/>
      </c>
      <c r="AH19" s="148" t="str">
        <f t="shared" si="27"/>
        <v/>
      </c>
      <c r="AI19" s="146" t="str">
        <f t="shared" si="28"/>
        <v/>
      </c>
      <c r="AJ19" s="146" t="str">
        <f t="shared" si="29"/>
        <v/>
      </c>
      <c r="AK19" s="146" t="str">
        <f t="shared" si="30"/>
        <v/>
      </c>
      <c r="AL19" s="146" t="str">
        <f t="shared" si="31"/>
        <v/>
      </c>
      <c r="AM19" s="171" t="str">
        <f t="shared" si="32"/>
        <v/>
      </c>
      <c r="AN19" s="171" t="str">
        <f t="shared" si="33"/>
        <v/>
      </c>
      <c r="AO19" s="146" t="str">
        <f t="shared" si="34"/>
        <v/>
      </c>
      <c r="AP19" s="146" t="str">
        <f t="shared" si="35"/>
        <v/>
      </c>
      <c r="AQ19" s="146" t="str">
        <f t="shared" si="36"/>
        <v/>
      </c>
      <c r="AR19" s="146" t="str">
        <f t="shared" ref="AR19:AS19" si="89">IF(NOT(ISBLANK(CB19)),CONCATENATE(TEXT(CB19,"yyyy-mm-ddThh:MM:ss"),"Z"),"")</f>
        <v/>
      </c>
      <c r="AS19" s="146" t="str">
        <f t="shared" si="89"/>
        <v/>
      </c>
      <c r="AT19" s="146" t="str">
        <f t="shared" si="38"/>
        <v/>
      </c>
      <c r="AU19" s="146" t="str">
        <f t="shared" si="39"/>
        <v/>
      </c>
      <c r="AV19" s="146" t="str">
        <f t="shared" ref="AV19:AW19" si="90">IF(NOT(ISBLANK(DT19)),CONCATENATE(TEXT(DT19,"yyyy-mm-ddThh:MM:ss"),"Z"),"")</f>
        <v/>
      </c>
      <c r="AW19" s="146" t="str">
        <f t="shared" si="90"/>
        <v/>
      </c>
      <c r="AX19" s="146" t="str">
        <f t="shared" ref="AX19:AZ19" si="91">IF(NOT(ISBLANK(ED19)),CONCATENATE(TEXT(ED19,"yyyy-mm-ddThh:MM:ss"),"Z"),"")</f>
        <v/>
      </c>
      <c r="AY19" s="146" t="str">
        <f t="shared" si="91"/>
        <v/>
      </c>
      <c r="AZ19" s="146" t="str">
        <f t="shared" si="91"/>
        <v/>
      </c>
      <c r="BA19" s="176"/>
      <c r="BB19" s="152"/>
      <c r="BC19" s="177"/>
      <c r="BD19" s="154"/>
      <c r="BE19" s="155"/>
      <c r="BF19" s="154"/>
      <c r="BG19" s="155"/>
      <c r="BH19" s="169"/>
      <c r="BI19" s="162"/>
      <c r="BJ19" s="172"/>
      <c r="BK19" s="162"/>
      <c r="BL19" s="158"/>
      <c r="BM19" s="172"/>
      <c r="BN19" s="162"/>
      <c r="BO19" s="167"/>
      <c r="BP19" s="169"/>
      <c r="BQ19" s="162"/>
      <c r="BR19" s="162"/>
      <c r="BS19" s="174"/>
      <c r="BT19" s="162"/>
      <c r="BU19" s="174"/>
      <c r="BV19" s="174"/>
      <c r="BW19" s="174"/>
      <c r="BX19" s="173"/>
      <c r="BY19" s="158"/>
      <c r="BZ19" s="160"/>
      <c r="CA19" s="172"/>
      <c r="CB19" s="152"/>
      <c r="CC19" s="152"/>
      <c r="CD19" s="156"/>
      <c r="CE19" s="172"/>
      <c r="CF19" s="162"/>
      <c r="CG19" s="162"/>
      <c r="CH19" s="158"/>
      <c r="CI19" s="173"/>
      <c r="CJ19" s="178"/>
      <c r="CK19" s="173"/>
      <c r="CL19" s="165"/>
      <c r="CM19" s="172"/>
      <c r="CN19" s="162"/>
      <c r="CO19" s="162"/>
      <c r="CP19" s="162"/>
      <c r="CQ19" s="162"/>
      <c r="CR19" s="169"/>
      <c r="CS19" s="162"/>
      <c r="CT19" s="162"/>
      <c r="CU19" s="174"/>
      <c r="CV19" s="152"/>
      <c r="CW19" s="173"/>
      <c r="CX19" s="158"/>
      <c r="CY19" s="172"/>
      <c r="CZ19" s="162"/>
      <c r="DA19" s="162"/>
      <c r="DB19" s="158"/>
      <c r="DC19" s="173"/>
      <c r="DD19" s="178"/>
      <c r="DE19" s="173"/>
      <c r="DF19" s="165"/>
      <c r="DG19" s="172"/>
      <c r="DH19" s="178"/>
      <c r="DI19" s="172"/>
      <c r="DJ19" s="178"/>
      <c r="DK19" s="172"/>
      <c r="DL19" s="162"/>
      <c r="DM19" s="167"/>
      <c r="DN19" s="169"/>
      <c r="DO19" s="162"/>
      <c r="DP19" s="162"/>
      <c r="DQ19" s="174"/>
      <c r="DR19" s="152"/>
      <c r="DS19" s="172"/>
      <c r="DT19" s="152"/>
      <c r="DU19" s="152"/>
      <c r="DV19" s="156"/>
      <c r="DW19" s="173"/>
      <c r="DX19" s="158"/>
      <c r="DY19" s="172"/>
      <c r="DZ19" s="162"/>
      <c r="EA19" s="162"/>
      <c r="EB19" s="172"/>
      <c r="EC19" s="172"/>
      <c r="ED19" s="152"/>
      <c r="EE19" s="152"/>
      <c r="EF19" s="152"/>
      <c r="EG19" s="174"/>
      <c r="EH19" s="172"/>
      <c r="EI19" s="162"/>
      <c r="EJ19" s="162"/>
    </row>
    <row r="20" spans="1:140" ht="12.5">
      <c r="A20" s="168"/>
      <c r="B20" s="169"/>
      <c r="C20" s="144" t="str">
        <f t="shared" si="0"/>
        <v/>
      </c>
      <c r="D20" s="144" t="str">
        <f t="shared" si="1"/>
        <v/>
      </c>
      <c r="E20" s="144" t="str">
        <f t="shared" si="2"/>
        <v/>
      </c>
      <c r="F20" s="145" t="str">
        <f t="shared" si="3"/>
        <v/>
      </c>
      <c r="G20" s="145" t="str">
        <f t="shared" si="4"/>
        <v/>
      </c>
      <c r="H20" s="145" t="str">
        <f t="shared" si="5"/>
        <v/>
      </c>
      <c r="I20" s="146" t="str">
        <f t="shared" ref="I20:J20" si="92">IF(COUNTA($DO20:$DX20)&gt;0,$BA20,"")</f>
        <v/>
      </c>
      <c r="J20" s="146" t="str">
        <f t="shared" si="92"/>
        <v/>
      </c>
      <c r="K20" s="147" t="str">
        <f t="shared" si="43"/>
        <v/>
      </c>
      <c r="L20" s="147" t="str">
        <f t="shared" si="7"/>
        <v/>
      </c>
      <c r="M20" s="147" t="str">
        <f t="shared" si="8"/>
        <v/>
      </c>
      <c r="N20" s="147" t="str">
        <f t="shared" si="48"/>
        <v/>
      </c>
      <c r="O20" s="147" t="str">
        <f t="shared" si="9"/>
        <v/>
      </c>
      <c r="P20" s="146" t="str">
        <f t="shared" si="10"/>
        <v/>
      </c>
      <c r="Q20" s="147" t="str">
        <f t="shared" si="11"/>
        <v/>
      </c>
      <c r="R20" s="146" t="str">
        <f t="shared" si="12"/>
        <v/>
      </c>
      <c r="S20" s="146" t="str">
        <f t="shared" si="13"/>
        <v/>
      </c>
      <c r="T20" s="146" t="str">
        <f>IF(NOT(ISBLANK(DH20)),
        IF(AND(ISREF('Input Tenderers'!$J$8:$K$8),COUNTA('Input Tenderers'!$N$8)&gt;0),
                IF(COUNTA('Input Implementation Transactio'!$N20:$O20)&gt;0,"supplier;tenderer;payee","supplier;tenderer"),
                IF(COUNTA('Input Implementation Transactio'!$N20:$O20)&gt;0,"supplier;payee","supplier")
                ),
        IF(COUNTA('Input Implementation Transactio'!$N20:$O20)&gt;0, "payee", "")
        )</f>
        <v/>
      </c>
      <c r="U20" s="146" t="str">
        <f t="shared" si="14"/>
        <v/>
      </c>
      <c r="V20" s="146" t="str">
        <f t="shared" si="15"/>
        <v/>
      </c>
      <c r="W20" s="148" t="str">
        <f t="shared" si="16"/>
        <v/>
      </c>
      <c r="X20" s="175" t="str">
        <f t="shared" si="17"/>
        <v/>
      </c>
      <c r="Y20" s="170" t="str">
        <f t="shared" si="18"/>
        <v/>
      </c>
      <c r="Z20" s="150" t="str">
        <f t="shared" si="19"/>
        <v/>
      </c>
      <c r="AA20" s="146" t="str">
        <f t="shared" si="20"/>
        <v/>
      </c>
      <c r="AB20" s="146" t="str">
        <f t="shared" si="21"/>
        <v/>
      </c>
      <c r="AC20" s="146" t="str">
        <f t="shared" si="22"/>
        <v/>
      </c>
      <c r="AD20" s="148" t="str">
        <f t="shared" si="23"/>
        <v/>
      </c>
      <c r="AE20" s="148" t="str">
        <f t="shared" si="24"/>
        <v/>
      </c>
      <c r="AF20" s="175" t="str">
        <f t="shared" si="25"/>
        <v/>
      </c>
      <c r="AG20" s="170" t="str">
        <f t="shared" si="26"/>
        <v/>
      </c>
      <c r="AH20" s="148" t="str">
        <f t="shared" si="27"/>
        <v/>
      </c>
      <c r="AI20" s="146" t="str">
        <f t="shared" si="28"/>
        <v/>
      </c>
      <c r="AJ20" s="146" t="str">
        <f t="shared" si="29"/>
        <v/>
      </c>
      <c r="AK20" s="146" t="str">
        <f t="shared" si="30"/>
        <v/>
      </c>
      <c r="AL20" s="146" t="str">
        <f t="shared" si="31"/>
        <v/>
      </c>
      <c r="AM20" s="171" t="str">
        <f t="shared" si="32"/>
        <v/>
      </c>
      <c r="AN20" s="171" t="str">
        <f t="shared" si="33"/>
        <v/>
      </c>
      <c r="AO20" s="146" t="str">
        <f t="shared" si="34"/>
        <v/>
      </c>
      <c r="AP20" s="146" t="str">
        <f t="shared" si="35"/>
        <v/>
      </c>
      <c r="AQ20" s="146" t="str">
        <f t="shared" si="36"/>
        <v/>
      </c>
      <c r="AR20" s="146" t="str">
        <f t="shared" ref="AR20:AS20" si="93">IF(NOT(ISBLANK(CB20)),CONCATENATE(TEXT(CB20,"yyyy-mm-ddThh:MM:ss"),"Z"),"")</f>
        <v/>
      </c>
      <c r="AS20" s="146" t="str">
        <f t="shared" si="93"/>
        <v/>
      </c>
      <c r="AT20" s="146" t="str">
        <f t="shared" si="38"/>
        <v/>
      </c>
      <c r="AU20" s="146" t="str">
        <f t="shared" si="39"/>
        <v/>
      </c>
      <c r="AV20" s="146" t="str">
        <f t="shared" ref="AV20:AW20" si="94">IF(NOT(ISBLANK(DT20)),CONCATENATE(TEXT(DT20,"yyyy-mm-ddThh:MM:ss"),"Z"),"")</f>
        <v/>
      </c>
      <c r="AW20" s="146" t="str">
        <f t="shared" si="94"/>
        <v/>
      </c>
      <c r="AX20" s="146" t="str">
        <f t="shared" ref="AX20:AZ20" si="95">IF(NOT(ISBLANK(ED20)),CONCATENATE(TEXT(ED20,"yyyy-mm-ddThh:MM:ss"),"Z"),"")</f>
        <v/>
      </c>
      <c r="AY20" s="146" t="str">
        <f t="shared" si="95"/>
        <v/>
      </c>
      <c r="AZ20" s="146" t="str">
        <f t="shared" si="95"/>
        <v/>
      </c>
      <c r="BA20" s="176"/>
      <c r="BB20" s="152"/>
      <c r="BC20" s="177"/>
      <c r="BD20" s="154"/>
      <c r="BE20" s="155"/>
      <c r="BF20" s="154"/>
      <c r="BG20" s="155"/>
      <c r="BH20" s="169"/>
      <c r="BI20" s="162"/>
      <c r="BJ20" s="172"/>
      <c r="BK20" s="162"/>
      <c r="BL20" s="158"/>
      <c r="BM20" s="172"/>
      <c r="BN20" s="162"/>
      <c r="BO20" s="167"/>
      <c r="BP20" s="169"/>
      <c r="BQ20" s="162"/>
      <c r="BR20" s="162"/>
      <c r="BS20" s="174"/>
      <c r="BT20" s="162"/>
      <c r="BU20" s="174"/>
      <c r="BV20" s="174"/>
      <c r="BW20" s="174"/>
      <c r="BX20" s="173"/>
      <c r="BY20" s="158"/>
      <c r="BZ20" s="160"/>
      <c r="CA20" s="172"/>
      <c r="CB20" s="152"/>
      <c r="CC20" s="152"/>
      <c r="CD20" s="156"/>
      <c r="CE20" s="172"/>
      <c r="CF20" s="162"/>
      <c r="CG20" s="162"/>
      <c r="CH20" s="158"/>
      <c r="CI20" s="173"/>
      <c r="CJ20" s="178"/>
      <c r="CK20" s="173"/>
      <c r="CL20" s="165"/>
      <c r="CM20" s="172"/>
      <c r="CN20" s="162"/>
      <c r="CO20" s="162"/>
      <c r="CP20" s="162"/>
      <c r="CQ20" s="162"/>
      <c r="CR20" s="169"/>
      <c r="CS20" s="162"/>
      <c r="CT20" s="162"/>
      <c r="CU20" s="174"/>
      <c r="CV20" s="152"/>
      <c r="CW20" s="173"/>
      <c r="CX20" s="158"/>
      <c r="CY20" s="172"/>
      <c r="CZ20" s="162"/>
      <c r="DA20" s="162"/>
      <c r="DB20" s="158"/>
      <c r="DC20" s="173"/>
      <c r="DD20" s="178"/>
      <c r="DE20" s="173"/>
      <c r="DF20" s="165"/>
      <c r="DG20" s="172"/>
      <c r="DH20" s="178"/>
      <c r="DI20" s="172"/>
      <c r="DJ20" s="178"/>
      <c r="DK20" s="172"/>
      <c r="DL20" s="162"/>
      <c r="DM20" s="167"/>
      <c r="DN20" s="169"/>
      <c r="DO20" s="162"/>
      <c r="DP20" s="162"/>
      <c r="DQ20" s="174"/>
      <c r="DR20" s="152"/>
      <c r="DS20" s="172"/>
      <c r="DT20" s="152"/>
      <c r="DU20" s="152"/>
      <c r="DV20" s="156"/>
      <c r="DW20" s="173"/>
      <c r="DX20" s="158"/>
      <c r="DY20" s="172"/>
      <c r="DZ20" s="162"/>
      <c r="EA20" s="162"/>
      <c r="EB20" s="172"/>
      <c r="EC20" s="172"/>
      <c r="ED20" s="152"/>
      <c r="EE20" s="152"/>
      <c r="EF20" s="152"/>
      <c r="EG20" s="174"/>
      <c r="EH20" s="172"/>
      <c r="EI20" s="162"/>
      <c r="EJ20" s="162"/>
    </row>
    <row r="21" spans="1:140" ht="12.5">
      <c r="A21" s="168"/>
      <c r="B21" s="169"/>
      <c r="C21" s="144" t="str">
        <f t="shared" si="0"/>
        <v/>
      </c>
      <c r="D21" s="144" t="str">
        <f t="shared" si="1"/>
        <v/>
      </c>
      <c r="E21" s="144" t="str">
        <f t="shared" si="2"/>
        <v/>
      </c>
      <c r="F21" s="145" t="str">
        <f t="shared" si="3"/>
        <v/>
      </c>
      <c r="G21" s="145" t="str">
        <f t="shared" si="4"/>
        <v/>
      </c>
      <c r="H21" s="145" t="str">
        <f t="shared" si="5"/>
        <v/>
      </c>
      <c r="I21" s="146" t="str">
        <f t="shared" ref="I21:J21" si="96">IF(COUNTA($DO21:$DX21)&gt;0,$BA21,"")</f>
        <v/>
      </c>
      <c r="J21" s="146" t="str">
        <f t="shared" si="96"/>
        <v/>
      </c>
      <c r="K21" s="147" t="str">
        <f t="shared" si="43"/>
        <v/>
      </c>
      <c r="L21" s="147" t="str">
        <f t="shared" si="7"/>
        <v/>
      </c>
      <c r="M21" s="147" t="str">
        <f t="shared" si="8"/>
        <v/>
      </c>
      <c r="N21" s="147" t="str">
        <f t="shared" si="48"/>
        <v/>
      </c>
      <c r="O21" s="147" t="str">
        <f t="shared" si="9"/>
        <v/>
      </c>
      <c r="P21" s="146" t="str">
        <f t="shared" si="10"/>
        <v/>
      </c>
      <c r="Q21" s="147" t="str">
        <f t="shared" si="11"/>
        <v/>
      </c>
      <c r="R21" s="146" t="str">
        <f t="shared" si="12"/>
        <v/>
      </c>
      <c r="S21" s="146" t="str">
        <f t="shared" si="13"/>
        <v/>
      </c>
      <c r="T21" s="146" t="str">
        <f>IF(NOT(ISBLANK(DH21)),
        IF(AND(ISREF('Input Tenderers'!$J$8:$K$8),COUNTA('Input Tenderers'!$N$8)&gt;0),
                IF(COUNTA('Input Implementation Transactio'!$N21:$O21)&gt;0,"supplier;tenderer;payee","supplier;tenderer"),
                IF(COUNTA('Input Implementation Transactio'!$N21:$O21)&gt;0,"supplier;payee","supplier")
                ),
        IF(COUNTA('Input Implementation Transactio'!$N21:$O21)&gt;0, "payee", "")
        )</f>
        <v/>
      </c>
      <c r="U21" s="146" t="str">
        <f t="shared" si="14"/>
        <v/>
      </c>
      <c r="V21" s="146" t="str">
        <f t="shared" si="15"/>
        <v/>
      </c>
      <c r="W21" s="148" t="str">
        <f t="shared" si="16"/>
        <v/>
      </c>
      <c r="X21" s="175" t="str">
        <f t="shared" si="17"/>
        <v/>
      </c>
      <c r="Y21" s="170" t="str">
        <f t="shared" si="18"/>
        <v/>
      </c>
      <c r="Z21" s="150" t="str">
        <f t="shared" si="19"/>
        <v/>
      </c>
      <c r="AA21" s="146" t="str">
        <f t="shared" si="20"/>
        <v/>
      </c>
      <c r="AB21" s="146" t="str">
        <f t="shared" si="21"/>
        <v/>
      </c>
      <c r="AC21" s="146" t="str">
        <f t="shared" si="22"/>
        <v/>
      </c>
      <c r="AD21" s="148" t="str">
        <f t="shared" si="23"/>
        <v/>
      </c>
      <c r="AE21" s="148" t="str">
        <f t="shared" si="24"/>
        <v/>
      </c>
      <c r="AF21" s="175" t="str">
        <f t="shared" si="25"/>
        <v/>
      </c>
      <c r="AG21" s="170" t="str">
        <f t="shared" si="26"/>
        <v/>
      </c>
      <c r="AH21" s="148" t="str">
        <f t="shared" si="27"/>
        <v/>
      </c>
      <c r="AI21" s="146" t="str">
        <f t="shared" si="28"/>
        <v/>
      </c>
      <c r="AJ21" s="146" t="str">
        <f t="shared" si="29"/>
        <v/>
      </c>
      <c r="AK21" s="146" t="str">
        <f t="shared" si="30"/>
        <v/>
      </c>
      <c r="AL21" s="146" t="str">
        <f t="shared" si="31"/>
        <v/>
      </c>
      <c r="AM21" s="171" t="str">
        <f t="shared" si="32"/>
        <v/>
      </c>
      <c r="AN21" s="171" t="str">
        <f t="shared" si="33"/>
        <v/>
      </c>
      <c r="AO21" s="146" t="str">
        <f t="shared" si="34"/>
        <v/>
      </c>
      <c r="AP21" s="146" t="str">
        <f t="shared" si="35"/>
        <v/>
      </c>
      <c r="AQ21" s="146" t="str">
        <f t="shared" si="36"/>
        <v/>
      </c>
      <c r="AR21" s="146" t="str">
        <f t="shared" ref="AR21:AS21" si="97">IF(NOT(ISBLANK(CB21)),CONCATENATE(TEXT(CB21,"yyyy-mm-ddThh:MM:ss"),"Z"),"")</f>
        <v/>
      </c>
      <c r="AS21" s="146" t="str">
        <f t="shared" si="97"/>
        <v/>
      </c>
      <c r="AT21" s="146" t="str">
        <f t="shared" si="38"/>
        <v/>
      </c>
      <c r="AU21" s="146" t="str">
        <f t="shared" si="39"/>
        <v/>
      </c>
      <c r="AV21" s="146" t="str">
        <f t="shared" ref="AV21:AW21" si="98">IF(NOT(ISBLANK(DT21)),CONCATENATE(TEXT(DT21,"yyyy-mm-ddThh:MM:ss"),"Z"),"")</f>
        <v/>
      </c>
      <c r="AW21" s="146" t="str">
        <f t="shared" si="98"/>
        <v/>
      </c>
      <c r="AX21" s="146" t="str">
        <f t="shared" ref="AX21:AZ21" si="99">IF(NOT(ISBLANK(ED21)),CONCATENATE(TEXT(ED21,"yyyy-mm-ddThh:MM:ss"),"Z"),"")</f>
        <v/>
      </c>
      <c r="AY21" s="146" t="str">
        <f t="shared" si="99"/>
        <v/>
      </c>
      <c r="AZ21" s="146" t="str">
        <f t="shared" si="99"/>
        <v/>
      </c>
      <c r="BA21" s="176"/>
      <c r="BB21" s="152"/>
      <c r="BC21" s="177"/>
      <c r="BD21" s="154"/>
      <c r="BE21" s="155"/>
      <c r="BF21" s="154"/>
      <c r="BG21" s="155"/>
      <c r="BH21" s="169"/>
      <c r="BI21" s="162"/>
      <c r="BJ21" s="172"/>
      <c r="BK21" s="162"/>
      <c r="BL21" s="158"/>
      <c r="BM21" s="172"/>
      <c r="BN21" s="162"/>
      <c r="BO21" s="167"/>
      <c r="BP21" s="169"/>
      <c r="BQ21" s="162"/>
      <c r="BR21" s="162"/>
      <c r="BS21" s="174"/>
      <c r="BT21" s="162"/>
      <c r="BU21" s="174"/>
      <c r="BV21" s="174"/>
      <c r="BW21" s="174"/>
      <c r="BX21" s="173"/>
      <c r="BY21" s="158"/>
      <c r="BZ21" s="160"/>
      <c r="CA21" s="172"/>
      <c r="CB21" s="152"/>
      <c r="CC21" s="152"/>
      <c r="CD21" s="156"/>
      <c r="CE21" s="172"/>
      <c r="CF21" s="162"/>
      <c r="CG21" s="162"/>
      <c r="CH21" s="158"/>
      <c r="CI21" s="173"/>
      <c r="CJ21" s="178"/>
      <c r="CK21" s="173"/>
      <c r="CL21" s="165"/>
      <c r="CM21" s="172"/>
      <c r="CN21" s="162"/>
      <c r="CO21" s="162"/>
      <c r="CP21" s="162"/>
      <c r="CQ21" s="162"/>
      <c r="CR21" s="169"/>
      <c r="CS21" s="162"/>
      <c r="CT21" s="162"/>
      <c r="CU21" s="174"/>
      <c r="CV21" s="152"/>
      <c r="CW21" s="173"/>
      <c r="CX21" s="158"/>
      <c r="CY21" s="172"/>
      <c r="CZ21" s="162"/>
      <c r="DA21" s="162"/>
      <c r="DB21" s="158"/>
      <c r="DC21" s="173"/>
      <c r="DD21" s="178"/>
      <c r="DE21" s="173"/>
      <c r="DF21" s="165"/>
      <c r="DG21" s="172"/>
      <c r="DH21" s="178"/>
      <c r="DI21" s="172"/>
      <c r="DJ21" s="178"/>
      <c r="DK21" s="172"/>
      <c r="DL21" s="162"/>
      <c r="DM21" s="167"/>
      <c r="DN21" s="169"/>
      <c r="DO21" s="162"/>
      <c r="DP21" s="162"/>
      <c r="DQ21" s="174"/>
      <c r="DR21" s="152"/>
      <c r="DS21" s="172"/>
      <c r="DT21" s="152"/>
      <c r="DU21" s="152"/>
      <c r="DV21" s="156"/>
      <c r="DW21" s="173"/>
      <c r="DX21" s="158"/>
      <c r="DY21" s="172"/>
      <c r="DZ21" s="162"/>
      <c r="EA21" s="162"/>
      <c r="EB21" s="172"/>
      <c r="EC21" s="172"/>
      <c r="ED21" s="152"/>
      <c r="EE21" s="152"/>
      <c r="EF21" s="152"/>
      <c r="EG21" s="174"/>
      <c r="EH21" s="172"/>
      <c r="EI21" s="162"/>
      <c r="EJ21" s="162"/>
    </row>
    <row r="22" spans="1:140" ht="12.5">
      <c r="A22" s="168"/>
      <c r="B22" s="169"/>
      <c r="C22" s="144" t="str">
        <f t="shared" si="0"/>
        <v/>
      </c>
      <c r="D22" s="144" t="str">
        <f t="shared" si="1"/>
        <v/>
      </c>
      <c r="E22" s="144" t="str">
        <f t="shared" si="2"/>
        <v/>
      </c>
      <c r="F22" s="145" t="str">
        <f t="shared" si="3"/>
        <v/>
      </c>
      <c r="G22" s="145" t="str">
        <f t="shared" si="4"/>
        <v/>
      </c>
      <c r="H22" s="145" t="str">
        <f t="shared" si="5"/>
        <v/>
      </c>
      <c r="I22" s="146" t="str">
        <f t="shared" ref="I22:J22" si="100">IF(COUNTA($DO22:$DX22)&gt;0,$BA22,"")</f>
        <v/>
      </c>
      <c r="J22" s="146" t="str">
        <f t="shared" si="100"/>
        <v/>
      </c>
      <c r="K22" s="147" t="str">
        <f t="shared" si="43"/>
        <v/>
      </c>
      <c r="L22" s="147" t="str">
        <f t="shared" si="7"/>
        <v/>
      </c>
      <c r="M22" s="147" t="str">
        <f t="shared" si="8"/>
        <v/>
      </c>
      <c r="N22" s="147" t="str">
        <f t="shared" si="48"/>
        <v/>
      </c>
      <c r="O22" s="147" t="str">
        <f t="shared" si="9"/>
        <v/>
      </c>
      <c r="P22" s="146" t="str">
        <f t="shared" si="10"/>
        <v/>
      </c>
      <c r="Q22" s="147" t="str">
        <f t="shared" si="11"/>
        <v/>
      </c>
      <c r="R22" s="146" t="str">
        <f t="shared" si="12"/>
        <v/>
      </c>
      <c r="S22" s="146" t="str">
        <f t="shared" si="13"/>
        <v/>
      </c>
      <c r="T22" s="146" t="str">
        <f>IF(NOT(ISBLANK(DH22)),
        IF(AND(ISREF('Input Tenderers'!$J$8:$K$8),COUNTA('Input Tenderers'!$N$8)&gt;0),
                IF(COUNTA('Input Implementation Transactio'!$N22:$O22)&gt;0,"supplier;tenderer;payee","supplier;tenderer"),
                IF(COUNTA('Input Implementation Transactio'!$N22:$O22)&gt;0,"supplier;payee","supplier")
                ),
        IF(COUNTA('Input Implementation Transactio'!$N22:$O22)&gt;0, "payee", "")
        )</f>
        <v/>
      </c>
      <c r="U22" s="146" t="str">
        <f t="shared" si="14"/>
        <v/>
      </c>
      <c r="V22" s="146" t="str">
        <f t="shared" si="15"/>
        <v/>
      </c>
      <c r="W22" s="148" t="str">
        <f t="shared" si="16"/>
        <v/>
      </c>
      <c r="X22" s="175" t="str">
        <f t="shared" si="17"/>
        <v/>
      </c>
      <c r="Y22" s="170" t="str">
        <f t="shared" si="18"/>
        <v/>
      </c>
      <c r="Z22" s="150" t="str">
        <f t="shared" si="19"/>
        <v/>
      </c>
      <c r="AA22" s="146" t="str">
        <f t="shared" si="20"/>
        <v/>
      </c>
      <c r="AB22" s="146" t="str">
        <f t="shared" si="21"/>
        <v/>
      </c>
      <c r="AC22" s="146" t="str">
        <f t="shared" si="22"/>
        <v/>
      </c>
      <c r="AD22" s="148" t="str">
        <f t="shared" si="23"/>
        <v/>
      </c>
      <c r="AE22" s="148" t="str">
        <f t="shared" si="24"/>
        <v/>
      </c>
      <c r="AF22" s="175" t="str">
        <f t="shared" si="25"/>
        <v/>
      </c>
      <c r="AG22" s="170" t="str">
        <f t="shared" si="26"/>
        <v/>
      </c>
      <c r="AH22" s="148" t="str">
        <f t="shared" si="27"/>
        <v/>
      </c>
      <c r="AI22" s="146" t="str">
        <f t="shared" si="28"/>
        <v/>
      </c>
      <c r="AJ22" s="146" t="str">
        <f t="shared" si="29"/>
        <v/>
      </c>
      <c r="AK22" s="146" t="str">
        <f t="shared" si="30"/>
        <v/>
      </c>
      <c r="AL22" s="146" t="str">
        <f t="shared" si="31"/>
        <v/>
      </c>
      <c r="AM22" s="171" t="str">
        <f t="shared" si="32"/>
        <v/>
      </c>
      <c r="AN22" s="171" t="str">
        <f t="shared" si="33"/>
        <v/>
      </c>
      <c r="AO22" s="146" t="str">
        <f t="shared" si="34"/>
        <v/>
      </c>
      <c r="AP22" s="146" t="str">
        <f t="shared" si="35"/>
        <v/>
      </c>
      <c r="AQ22" s="146" t="str">
        <f t="shared" si="36"/>
        <v/>
      </c>
      <c r="AR22" s="146" t="str">
        <f t="shared" ref="AR22:AS22" si="101">IF(NOT(ISBLANK(CB22)),CONCATENATE(TEXT(CB22,"yyyy-mm-ddThh:MM:ss"),"Z"),"")</f>
        <v/>
      </c>
      <c r="AS22" s="146" t="str">
        <f t="shared" si="101"/>
        <v/>
      </c>
      <c r="AT22" s="146" t="str">
        <f t="shared" si="38"/>
        <v/>
      </c>
      <c r="AU22" s="146" t="str">
        <f t="shared" si="39"/>
        <v/>
      </c>
      <c r="AV22" s="146" t="str">
        <f t="shared" ref="AV22:AW22" si="102">IF(NOT(ISBLANK(DT22)),CONCATENATE(TEXT(DT22,"yyyy-mm-ddThh:MM:ss"),"Z"),"")</f>
        <v/>
      </c>
      <c r="AW22" s="146" t="str">
        <f t="shared" si="102"/>
        <v/>
      </c>
      <c r="AX22" s="146" t="str">
        <f t="shared" ref="AX22:AZ22" si="103">IF(NOT(ISBLANK(ED22)),CONCATENATE(TEXT(ED22,"yyyy-mm-ddThh:MM:ss"),"Z"),"")</f>
        <v/>
      </c>
      <c r="AY22" s="146" t="str">
        <f t="shared" si="103"/>
        <v/>
      </c>
      <c r="AZ22" s="146" t="str">
        <f t="shared" si="103"/>
        <v/>
      </c>
      <c r="BA22" s="176"/>
      <c r="BB22" s="152"/>
      <c r="BC22" s="177"/>
      <c r="BD22" s="154"/>
      <c r="BE22" s="155"/>
      <c r="BF22" s="154"/>
      <c r="BG22" s="155"/>
      <c r="BH22" s="169"/>
      <c r="BI22" s="162"/>
      <c r="BJ22" s="172"/>
      <c r="BK22" s="162"/>
      <c r="BL22" s="158"/>
      <c r="BM22" s="172"/>
      <c r="BN22" s="162"/>
      <c r="BO22" s="167"/>
      <c r="BP22" s="169"/>
      <c r="BQ22" s="162"/>
      <c r="BR22" s="162"/>
      <c r="BS22" s="174"/>
      <c r="BT22" s="162"/>
      <c r="BU22" s="174"/>
      <c r="BV22" s="174"/>
      <c r="BW22" s="174"/>
      <c r="BX22" s="173"/>
      <c r="BY22" s="158"/>
      <c r="BZ22" s="160"/>
      <c r="CA22" s="172"/>
      <c r="CB22" s="152"/>
      <c r="CC22" s="152"/>
      <c r="CD22" s="156"/>
      <c r="CE22" s="172"/>
      <c r="CF22" s="162"/>
      <c r="CG22" s="162"/>
      <c r="CH22" s="158"/>
      <c r="CI22" s="173"/>
      <c r="CJ22" s="178"/>
      <c r="CK22" s="173"/>
      <c r="CL22" s="165"/>
      <c r="CM22" s="172"/>
      <c r="CN22" s="162"/>
      <c r="CO22" s="162"/>
      <c r="CP22" s="162"/>
      <c r="CQ22" s="162"/>
      <c r="CR22" s="169"/>
      <c r="CS22" s="162"/>
      <c r="CT22" s="162"/>
      <c r="CU22" s="174"/>
      <c r="CV22" s="152"/>
      <c r="CW22" s="173"/>
      <c r="CX22" s="158"/>
      <c r="CY22" s="172"/>
      <c r="CZ22" s="162"/>
      <c r="DA22" s="162"/>
      <c r="DB22" s="158"/>
      <c r="DC22" s="173"/>
      <c r="DD22" s="178"/>
      <c r="DE22" s="173"/>
      <c r="DF22" s="165"/>
      <c r="DG22" s="172"/>
      <c r="DH22" s="178"/>
      <c r="DI22" s="172"/>
      <c r="DJ22" s="178"/>
      <c r="DK22" s="172"/>
      <c r="DL22" s="162"/>
      <c r="DM22" s="167"/>
      <c r="DN22" s="169"/>
      <c r="DO22" s="162"/>
      <c r="DP22" s="162"/>
      <c r="DQ22" s="174"/>
      <c r="DR22" s="152"/>
      <c r="DS22" s="172"/>
      <c r="DT22" s="152"/>
      <c r="DU22" s="152"/>
      <c r="DV22" s="156"/>
      <c r="DW22" s="173"/>
      <c r="DX22" s="158"/>
      <c r="DY22" s="172"/>
      <c r="DZ22" s="162"/>
      <c r="EA22" s="162"/>
      <c r="EB22" s="172"/>
      <c r="EC22" s="172"/>
      <c r="ED22" s="152"/>
      <c r="EE22" s="152"/>
      <c r="EF22" s="152"/>
      <c r="EG22" s="174"/>
      <c r="EH22" s="172"/>
      <c r="EI22" s="162"/>
      <c r="EJ22" s="162"/>
    </row>
    <row r="23" spans="1:140" ht="12.5">
      <c r="A23" s="168"/>
      <c r="B23" s="169"/>
      <c r="C23" s="144" t="str">
        <f t="shared" si="0"/>
        <v/>
      </c>
      <c r="D23" s="144" t="str">
        <f t="shared" si="1"/>
        <v/>
      </c>
      <c r="E23" s="144" t="str">
        <f t="shared" si="2"/>
        <v/>
      </c>
      <c r="F23" s="145" t="str">
        <f t="shared" si="3"/>
        <v/>
      </c>
      <c r="G23" s="145" t="str">
        <f t="shared" si="4"/>
        <v/>
      </c>
      <c r="H23" s="145" t="str">
        <f t="shared" si="5"/>
        <v/>
      </c>
      <c r="I23" s="146" t="str">
        <f t="shared" ref="I23:J23" si="104">IF(COUNTA($DO23:$DX23)&gt;0,$BA23,"")</f>
        <v/>
      </c>
      <c r="J23" s="146" t="str">
        <f t="shared" si="104"/>
        <v/>
      </c>
      <c r="K23" s="147" t="str">
        <f t="shared" si="43"/>
        <v/>
      </c>
      <c r="L23" s="147" t="str">
        <f t="shared" si="7"/>
        <v/>
      </c>
      <c r="M23" s="147" t="str">
        <f t="shared" si="8"/>
        <v/>
      </c>
      <c r="N23" s="147" t="str">
        <f t="shared" si="48"/>
        <v/>
      </c>
      <c r="O23" s="147" t="str">
        <f t="shared" si="9"/>
        <v/>
      </c>
      <c r="P23" s="146" t="str">
        <f t="shared" si="10"/>
        <v/>
      </c>
      <c r="Q23" s="147" t="str">
        <f t="shared" si="11"/>
        <v/>
      </c>
      <c r="R23" s="146" t="str">
        <f t="shared" si="12"/>
        <v/>
      </c>
      <c r="S23" s="146" t="str">
        <f t="shared" si="13"/>
        <v/>
      </c>
      <c r="T23" s="146" t="str">
        <f>IF(NOT(ISBLANK(DH23)),
        IF(AND(ISREF('Input Tenderers'!$J$8:$K$8),COUNTA('Input Tenderers'!$N$8)&gt;0),
                IF(COUNTA('Input Implementation Transactio'!$N23:$O23)&gt;0,"supplier;tenderer;payee","supplier;tenderer"),
                IF(COUNTA('Input Implementation Transactio'!$N23:$O23)&gt;0,"supplier;payee","supplier")
                ),
        IF(COUNTA('Input Implementation Transactio'!$N23:$O23)&gt;0, "payee", "")
        )</f>
        <v/>
      </c>
      <c r="U23" s="146" t="str">
        <f t="shared" si="14"/>
        <v/>
      </c>
      <c r="V23" s="146" t="str">
        <f t="shared" si="15"/>
        <v/>
      </c>
      <c r="W23" s="148" t="str">
        <f t="shared" si="16"/>
        <v/>
      </c>
      <c r="X23" s="175" t="str">
        <f t="shared" si="17"/>
        <v/>
      </c>
      <c r="Y23" s="170" t="str">
        <f t="shared" si="18"/>
        <v/>
      </c>
      <c r="Z23" s="150" t="str">
        <f t="shared" si="19"/>
        <v/>
      </c>
      <c r="AA23" s="146" t="str">
        <f t="shared" si="20"/>
        <v/>
      </c>
      <c r="AB23" s="146" t="str">
        <f t="shared" si="21"/>
        <v/>
      </c>
      <c r="AC23" s="146" t="str">
        <f t="shared" si="22"/>
        <v/>
      </c>
      <c r="AD23" s="148" t="str">
        <f t="shared" si="23"/>
        <v/>
      </c>
      <c r="AE23" s="148" t="str">
        <f t="shared" si="24"/>
        <v/>
      </c>
      <c r="AF23" s="175" t="str">
        <f t="shared" si="25"/>
        <v/>
      </c>
      <c r="AG23" s="170" t="str">
        <f t="shared" si="26"/>
        <v/>
      </c>
      <c r="AH23" s="148" t="str">
        <f t="shared" si="27"/>
        <v/>
      </c>
      <c r="AI23" s="146" t="str">
        <f t="shared" si="28"/>
        <v/>
      </c>
      <c r="AJ23" s="146" t="str">
        <f t="shared" si="29"/>
        <v/>
      </c>
      <c r="AK23" s="146" t="str">
        <f t="shared" si="30"/>
        <v/>
      </c>
      <c r="AL23" s="146" t="str">
        <f t="shared" si="31"/>
        <v/>
      </c>
      <c r="AM23" s="171" t="str">
        <f t="shared" si="32"/>
        <v/>
      </c>
      <c r="AN23" s="171" t="str">
        <f t="shared" si="33"/>
        <v/>
      </c>
      <c r="AO23" s="146" t="str">
        <f t="shared" si="34"/>
        <v/>
      </c>
      <c r="AP23" s="146" t="str">
        <f t="shared" si="35"/>
        <v/>
      </c>
      <c r="AQ23" s="146" t="str">
        <f t="shared" si="36"/>
        <v/>
      </c>
      <c r="AR23" s="146" t="str">
        <f t="shared" ref="AR23:AS23" si="105">IF(NOT(ISBLANK(CB23)),CONCATENATE(TEXT(CB23,"yyyy-mm-ddThh:MM:ss"),"Z"),"")</f>
        <v/>
      </c>
      <c r="AS23" s="146" t="str">
        <f t="shared" si="105"/>
        <v/>
      </c>
      <c r="AT23" s="146" t="str">
        <f t="shared" si="38"/>
        <v/>
      </c>
      <c r="AU23" s="146" t="str">
        <f t="shared" si="39"/>
        <v/>
      </c>
      <c r="AV23" s="146" t="str">
        <f t="shared" ref="AV23:AW23" si="106">IF(NOT(ISBLANK(DT23)),CONCATENATE(TEXT(DT23,"yyyy-mm-ddThh:MM:ss"),"Z"),"")</f>
        <v/>
      </c>
      <c r="AW23" s="146" t="str">
        <f t="shared" si="106"/>
        <v/>
      </c>
      <c r="AX23" s="146" t="str">
        <f t="shared" ref="AX23:AZ23" si="107">IF(NOT(ISBLANK(ED23)),CONCATENATE(TEXT(ED23,"yyyy-mm-ddThh:MM:ss"),"Z"),"")</f>
        <v/>
      </c>
      <c r="AY23" s="146" t="str">
        <f t="shared" si="107"/>
        <v/>
      </c>
      <c r="AZ23" s="146" t="str">
        <f t="shared" si="107"/>
        <v/>
      </c>
      <c r="BA23" s="176"/>
      <c r="BB23" s="152"/>
      <c r="BC23" s="177"/>
      <c r="BD23" s="154"/>
      <c r="BE23" s="155"/>
      <c r="BF23" s="154"/>
      <c r="BG23" s="155"/>
      <c r="BH23" s="169"/>
      <c r="BI23" s="162"/>
      <c r="BJ23" s="172"/>
      <c r="BK23" s="162"/>
      <c r="BL23" s="158"/>
      <c r="BM23" s="172"/>
      <c r="BN23" s="162"/>
      <c r="BO23" s="167"/>
      <c r="BP23" s="169"/>
      <c r="BQ23" s="162"/>
      <c r="BR23" s="162"/>
      <c r="BS23" s="174"/>
      <c r="BT23" s="162"/>
      <c r="BU23" s="174"/>
      <c r="BV23" s="174"/>
      <c r="BW23" s="174"/>
      <c r="BX23" s="173"/>
      <c r="BY23" s="158"/>
      <c r="BZ23" s="160"/>
      <c r="CA23" s="172"/>
      <c r="CB23" s="152"/>
      <c r="CC23" s="152"/>
      <c r="CD23" s="156"/>
      <c r="CE23" s="172"/>
      <c r="CF23" s="162"/>
      <c r="CG23" s="162"/>
      <c r="CH23" s="158"/>
      <c r="CI23" s="173"/>
      <c r="CJ23" s="178"/>
      <c r="CK23" s="173"/>
      <c r="CL23" s="165"/>
      <c r="CM23" s="172"/>
      <c r="CN23" s="162"/>
      <c r="CO23" s="162"/>
      <c r="CP23" s="162"/>
      <c r="CQ23" s="162"/>
      <c r="CR23" s="169"/>
      <c r="CS23" s="162"/>
      <c r="CT23" s="162"/>
      <c r="CU23" s="174"/>
      <c r="CV23" s="152"/>
      <c r="CW23" s="173"/>
      <c r="CX23" s="158"/>
      <c r="CY23" s="172"/>
      <c r="CZ23" s="162"/>
      <c r="DA23" s="162"/>
      <c r="DB23" s="158"/>
      <c r="DC23" s="173"/>
      <c r="DD23" s="178"/>
      <c r="DE23" s="173"/>
      <c r="DF23" s="165"/>
      <c r="DG23" s="172"/>
      <c r="DH23" s="178"/>
      <c r="DI23" s="172"/>
      <c r="DJ23" s="178"/>
      <c r="DK23" s="172"/>
      <c r="DL23" s="162"/>
      <c r="DM23" s="167"/>
      <c r="DN23" s="169"/>
      <c r="DO23" s="162"/>
      <c r="DP23" s="162"/>
      <c r="DQ23" s="174"/>
      <c r="DR23" s="152"/>
      <c r="DS23" s="172"/>
      <c r="DT23" s="152"/>
      <c r="DU23" s="152"/>
      <c r="DV23" s="156"/>
      <c r="DW23" s="173"/>
      <c r="DX23" s="158"/>
      <c r="DY23" s="172"/>
      <c r="DZ23" s="162"/>
      <c r="EA23" s="162"/>
      <c r="EB23" s="172"/>
      <c r="EC23" s="172"/>
      <c r="ED23" s="152"/>
      <c r="EE23" s="152"/>
      <c r="EF23" s="152"/>
      <c r="EG23" s="174"/>
      <c r="EH23" s="172"/>
      <c r="EI23" s="162"/>
      <c r="EJ23" s="162"/>
    </row>
    <row r="24" spans="1:140" ht="12.5">
      <c r="A24" s="168"/>
      <c r="B24" s="169"/>
      <c r="C24" s="144" t="str">
        <f t="shared" si="0"/>
        <v/>
      </c>
      <c r="D24" s="144" t="str">
        <f t="shared" si="1"/>
        <v/>
      </c>
      <c r="E24" s="144" t="str">
        <f t="shared" si="2"/>
        <v/>
      </c>
      <c r="F24" s="145" t="str">
        <f t="shared" si="3"/>
        <v/>
      </c>
      <c r="G24" s="145" t="str">
        <f t="shared" si="4"/>
        <v/>
      </c>
      <c r="H24" s="145" t="str">
        <f t="shared" si="5"/>
        <v/>
      </c>
      <c r="I24" s="146" t="str">
        <f t="shared" ref="I24:J24" si="108">IF(COUNTA($DO24:$DX24)&gt;0,$BA24,"")</f>
        <v/>
      </c>
      <c r="J24" s="146" t="str">
        <f t="shared" si="108"/>
        <v/>
      </c>
      <c r="K24" s="147" t="str">
        <f t="shared" si="43"/>
        <v/>
      </c>
      <c r="L24" s="147" t="str">
        <f t="shared" si="7"/>
        <v/>
      </c>
      <c r="M24" s="147" t="str">
        <f t="shared" si="8"/>
        <v/>
      </c>
      <c r="N24" s="147" t="str">
        <f t="shared" si="48"/>
        <v/>
      </c>
      <c r="O24" s="147" t="str">
        <f t="shared" si="9"/>
        <v/>
      </c>
      <c r="P24" s="146" t="str">
        <f t="shared" si="10"/>
        <v/>
      </c>
      <c r="Q24" s="147" t="str">
        <f t="shared" si="11"/>
        <v/>
      </c>
      <c r="R24" s="146" t="str">
        <f t="shared" si="12"/>
        <v/>
      </c>
      <c r="S24" s="146" t="str">
        <f t="shared" si="13"/>
        <v/>
      </c>
      <c r="T24" s="146" t="str">
        <f>IF(NOT(ISBLANK(DH24)),
        IF(AND(ISREF('Input Tenderers'!$J$8:$K$8),COUNTA('Input Tenderers'!$N$8)&gt;0),
                IF(COUNTA('Input Implementation Transactio'!$N24:$O24)&gt;0,"supplier;tenderer;payee","supplier;tenderer"),
                IF(COUNTA('Input Implementation Transactio'!$N24:$O24)&gt;0,"supplier;payee","supplier")
                ),
        IF(COUNTA('Input Implementation Transactio'!$N24:$O24)&gt;0, "payee", "")
        )</f>
        <v/>
      </c>
      <c r="U24" s="146" t="str">
        <f t="shared" si="14"/>
        <v/>
      </c>
      <c r="V24" s="146" t="str">
        <f t="shared" si="15"/>
        <v/>
      </c>
      <c r="W24" s="148" t="str">
        <f t="shared" si="16"/>
        <v/>
      </c>
      <c r="X24" s="175" t="str">
        <f t="shared" si="17"/>
        <v/>
      </c>
      <c r="Y24" s="170" t="str">
        <f t="shared" si="18"/>
        <v/>
      </c>
      <c r="Z24" s="150" t="str">
        <f t="shared" si="19"/>
        <v/>
      </c>
      <c r="AA24" s="146" t="str">
        <f t="shared" si="20"/>
        <v/>
      </c>
      <c r="AB24" s="146" t="str">
        <f t="shared" si="21"/>
        <v/>
      </c>
      <c r="AC24" s="146" t="str">
        <f t="shared" si="22"/>
        <v/>
      </c>
      <c r="AD24" s="148" t="str">
        <f t="shared" si="23"/>
        <v/>
      </c>
      <c r="AE24" s="148" t="str">
        <f t="shared" si="24"/>
        <v/>
      </c>
      <c r="AF24" s="175" t="str">
        <f t="shared" si="25"/>
        <v/>
      </c>
      <c r="AG24" s="170" t="str">
        <f t="shared" si="26"/>
        <v/>
      </c>
      <c r="AH24" s="148" t="str">
        <f t="shared" si="27"/>
        <v/>
      </c>
      <c r="AI24" s="146" t="str">
        <f t="shared" si="28"/>
        <v/>
      </c>
      <c r="AJ24" s="146" t="str">
        <f t="shared" si="29"/>
        <v/>
      </c>
      <c r="AK24" s="146" t="str">
        <f t="shared" si="30"/>
        <v/>
      </c>
      <c r="AL24" s="146" t="str">
        <f t="shared" si="31"/>
        <v/>
      </c>
      <c r="AM24" s="171" t="str">
        <f t="shared" si="32"/>
        <v/>
      </c>
      <c r="AN24" s="171" t="str">
        <f t="shared" si="33"/>
        <v/>
      </c>
      <c r="AO24" s="146" t="str">
        <f t="shared" si="34"/>
        <v/>
      </c>
      <c r="AP24" s="146" t="str">
        <f t="shared" si="35"/>
        <v/>
      </c>
      <c r="AQ24" s="146" t="str">
        <f t="shared" si="36"/>
        <v/>
      </c>
      <c r="AR24" s="146" t="str">
        <f t="shared" ref="AR24:AS24" si="109">IF(NOT(ISBLANK(CB24)),CONCATENATE(TEXT(CB24,"yyyy-mm-ddThh:MM:ss"),"Z"),"")</f>
        <v/>
      </c>
      <c r="AS24" s="146" t="str">
        <f t="shared" si="109"/>
        <v/>
      </c>
      <c r="AT24" s="146" t="str">
        <f t="shared" si="38"/>
        <v/>
      </c>
      <c r="AU24" s="146" t="str">
        <f t="shared" si="39"/>
        <v/>
      </c>
      <c r="AV24" s="146" t="str">
        <f t="shared" ref="AV24:AW24" si="110">IF(NOT(ISBLANK(DT24)),CONCATENATE(TEXT(DT24,"yyyy-mm-ddThh:MM:ss"),"Z"),"")</f>
        <v/>
      </c>
      <c r="AW24" s="146" t="str">
        <f t="shared" si="110"/>
        <v/>
      </c>
      <c r="AX24" s="146" t="str">
        <f t="shared" ref="AX24:AZ24" si="111">IF(NOT(ISBLANK(ED24)),CONCATENATE(TEXT(ED24,"yyyy-mm-ddThh:MM:ss"),"Z"),"")</f>
        <v/>
      </c>
      <c r="AY24" s="146" t="str">
        <f t="shared" si="111"/>
        <v/>
      </c>
      <c r="AZ24" s="146" t="str">
        <f t="shared" si="111"/>
        <v/>
      </c>
      <c r="BA24" s="176"/>
      <c r="BB24" s="152"/>
      <c r="BC24" s="177"/>
      <c r="BD24" s="154"/>
      <c r="BE24" s="155"/>
      <c r="BF24" s="154"/>
      <c r="BG24" s="155"/>
      <c r="BH24" s="169"/>
      <c r="BI24" s="162"/>
      <c r="BJ24" s="172"/>
      <c r="BK24" s="162"/>
      <c r="BL24" s="158"/>
      <c r="BM24" s="172"/>
      <c r="BN24" s="162"/>
      <c r="BO24" s="167"/>
      <c r="BP24" s="169"/>
      <c r="BQ24" s="162"/>
      <c r="BR24" s="162"/>
      <c r="BS24" s="174"/>
      <c r="BT24" s="162"/>
      <c r="BU24" s="174"/>
      <c r="BV24" s="174"/>
      <c r="BW24" s="174"/>
      <c r="BX24" s="173"/>
      <c r="BY24" s="158"/>
      <c r="BZ24" s="160"/>
      <c r="CA24" s="172"/>
      <c r="CB24" s="152"/>
      <c r="CC24" s="152"/>
      <c r="CD24" s="156"/>
      <c r="CE24" s="172"/>
      <c r="CF24" s="162"/>
      <c r="CG24" s="162"/>
      <c r="CH24" s="158"/>
      <c r="CI24" s="173"/>
      <c r="CJ24" s="178"/>
      <c r="CK24" s="173"/>
      <c r="CL24" s="165"/>
      <c r="CM24" s="172"/>
      <c r="CN24" s="162"/>
      <c r="CO24" s="162"/>
      <c r="CP24" s="162"/>
      <c r="CQ24" s="162"/>
      <c r="CR24" s="169"/>
      <c r="CS24" s="162"/>
      <c r="CT24" s="162"/>
      <c r="CU24" s="174"/>
      <c r="CV24" s="152"/>
      <c r="CW24" s="173"/>
      <c r="CX24" s="158"/>
      <c r="CY24" s="172"/>
      <c r="CZ24" s="162"/>
      <c r="DA24" s="162"/>
      <c r="DB24" s="158"/>
      <c r="DC24" s="173"/>
      <c r="DD24" s="178"/>
      <c r="DE24" s="173"/>
      <c r="DF24" s="165"/>
      <c r="DG24" s="172"/>
      <c r="DH24" s="178"/>
      <c r="DI24" s="172"/>
      <c r="DJ24" s="178"/>
      <c r="DK24" s="172"/>
      <c r="DL24" s="162"/>
      <c r="DM24" s="167"/>
      <c r="DN24" s="169"/>
      <c r="DO24" s="162"/>
      <c r="DP24" s="162"/>
      <c r="DQ24" s="174"/>
      <c r="DR24" s="152"/>
      <c r="DS24" s="172"/>
      <c r="DT24" s="152"/>
      <c r="DU24" s="152"/>
      <c r="DV24" s="156"/>
      <c r="DW24" s="173"/>
      <c r="DX24" s="158"/>
      <c r="DY24" s="172"/>
      <c r="DZ24" s="162"/>
      <c r="EA24" s="162"/>
      <c r="EB24" s="172"/>
      <c r="EC24" s="172"/>
      <c r="ED24" s="152"/>
      <c r="EE24" s="152"/>
      <c r="EF24" s="152"/>
      <c r="EG24" s="174"/>
      <c r="EH24" s="172"/>
      <c r="EI24" s="162"/>
      <c r="EJ24" s="162"/>
    </row>
    <row r="25" spans="1:140" ht="12.5">
      <c r="A25" s="168"/>
      <c r="B25" s="169"/>
      <c r="C25" s="144" t="str">
        <f t="shared" si="0"/>
        <v/>
      </c>
      <c r="D25" s="144" t="str">
        <f t="shared" si="1"/>
        <v/>
      </c>
      <c r="E25" s="144" t="str">
        <f t="shared" si="2"/>
        <v/>
      </c>
      <c r="F25" s="145" t="str">
        <f t="shared" si="3"/>
        <v/>
      </c>
      <c r="G25" s="145" t="str">
        <f t="shared" si="4"/>
        <v/>
      </c>
      <c r="H25" s="145" t="str">
        <f t="shared" si="5"/>
        <v/>
      </c>
      <c r="I25" s="146" t="str">
        <f t="shared" ref="I25:J25" si="112">IF(COUNTA($DO25:$DX25)&gt;0,$BA25,"")</f>
        <v/>
      </c>
      <c r="J25" s="146" t="str">
        <f t="shared" si="112"/>
        <v/>
      </c>
      <c r="K25" s="147" t="str">
        <f t="shared" si="43"/>
        <v/>
      </c>
      <c r="L25" s="147" t="str">
        <f t="shared" si="7"/>
        <v/>
      </c>
      <c r="M25" s="147" t="str">
        <f t="shared" si="8"/>
        <v/>
      </c>
      <c r="N25" s="147" t="str">
        <f t="shared" si="48"/>
        <v/>
      </c>
      <c r="O25" s="147" t="str">
        <f t="shared" si="9"/>
        <v/>
      </c>
      <c r="P25" s="146" t="str">
        <f t="shared" si="10"/>
        <v/>
      </c>
      <c r="Q25" s="147" t="str">
        <f t="shared" si="11"/>
        <v/>
      </c>
      <c r="R25" s="146" t="str">
        <f t="shared" si="12"/>
        <v/>
      </c>
      <c r="S25" s="146" t="str">
        <f t="shared" si="13"/>
        <v/>
      </c>
      <c r="T25" s="146" t="str">
        <f>IF(NOT(ISBLANK(DH25)),
        IF(AND(ISREF('Input Tenderers'!$J$8:$K$8),COUNTA('Input Tenderers'!$N$8)&gt;0),
                IF(COUNTA('Input Implementation Transactio'!$N25:$O25)&gt;0,"supplier;tenderer;payee","supplier;tenderer"),
                IF(COUNTA('Input Implementation Transactio'!$N25:$O25)&gt;0,"supplier;payee","supplier")
                ),
        IF(COUNTA('Input Implementation Transactio'!$N25:$O25)&gt;0, "payee", "")
        )</f>
        <v/>
      </c>
      <c r="U25" s="146" t="str">
        <f t="shared" si="14"/>
        <v/>
      </c>
      <c r="V25" s="146" t="str">
        <f t="shared" si="15"/>
        <v/>
      </c>
      <c r="W25" s="148" t="str">
        <f t="shared" si="16"/>
        <v/>
      </c>
      <c r="X25" s="175" t="str">
        <f t="shared" si="17"/>
        <v/>
      </c>
      <c r="Y25" s="170" t="str">
        <f t="shared" si="18"/>
        <v/>
      </c>
      <c r="Z25" s="150" t="str">
        <f t="shared" si="19"/>
        <v/>
      </c>
      <c r="AA25" s="146" t="str">
        <f t="shared" si="20"/>
        <v/>
      </c>
      <c r="AB25" s="146" t="str">
        <f t="shared" si="21"/>
        <v/>
      </c>
      <c r="AC25" s="146" t="str">
        <f t="shared" si="22"/>
        <v/>
      </c>
      <c r="AD25" s="148" t="str">
        <f t="shared" si="23"/>
        <v/>
      </c>
      <c r="AE25" s="148" t="str">
        <f t="shared" si="24"/>
        <v/>
      </c>
      <c r="AF25" s="175" t="str">
        <f t="shared" si="25"/>
        <v/>
      </c>
      <c r="AG25" s="170" t="str">
        <f t="shared" si="26"/>
        <v/>
      </c>
      <c r="AH25" s="148" t="str">
        <f t="shared" si="27"/>
        <v/>
      </c>
      <c r="AI25" s="146" t="str">
        <f t="shared" si="28"/>
        <v/>
      </c>
      <c r="AJ25" s="146" t="str">
        <f t="shared" si="29"/>
        <v/>
      </c>
      <c r="AK25" s="146" t="str">
        <f t="shared" si="30"/>
        <v/>
      </c>
      <c r="AL25" s="146" t="str">
        <f t="shared" si="31"/>
        <v/>
      </c>
      <c r="AM25" s="171" t="str">
        <f t="shared" si="32"/>
        <v/>
      </c>
      <c r="AN25" s="171" t="str">
        <f t="shared" si="33"/>
        <v/>
      </c>
      <c r="AO25" s="146" t="str">
        <f t="shared" si="34"/>
        <v/>
      </c>
      <c r="AP25" s="146" t="str">
        <f t="shared" si="35"/>
        <v/>
      </c>
      <c r="AQ25" s="146" t="str">
        <f t="shared" si="36"/>
        <v/>
      </c>
      <c r="AR25" s="146" t="str">
        <f t="shared" ref="AR25:AS25" si="113">IF(NOT(ISBLANK(CB25)),CONCATENATE(TEXT(CB25,"yyyy-mm-ddThh:MM:ss"),"Z"),"")</f>
        <v/>
      </c>
      <c r="AS25" s="146" t="str">
        <f t="shared" si="113"/>
        <v/>
      </c>
      <c r="AT25" s="146" t="str">
        <f t="shared" si="38"/>
        <v/>
      </c>
      <c r="AU25" s="146" t="str">
        <f t="shared" si="39"/>
        <v/>
      </c>
      <c r="AV25" s="146" t="str">
        <f t="shared" ref="AV25:AW25" si="114">IF(NOT(ISBLANK(DT25)),CONCATENATE(TEXT(DT25,"yyyy-mm-ddThh:MM:ss"),"Z"),"")</f>
        <v/>
      </c>
      <c r="AW25" s="146" t="str">
        <f t="shared" si="114"/>
        <v/>
      </c>
      <c r="AX25" s="146" t="str">
        <f t="shared" ref="AX25:AZ25" si="115">IF(NOT(ISBLANK(ED25)),CONCATENATE(TEXT(ED25,"yyyy-mm-ddThh:MM:ss"),"Z"),"")</f>
        <v/>
      </c>
      <c r="AY25" s="146" t="str">
        <f t="shared" si="115"/>
        <v/>
      </c>
      <c r="AZ25" s="146" t="str">
        <f t="shared" si="115"/>
        <v/>
      </c>
      <c r="BA25" s="176"/>
      <c r="BB25" s="152"/>
      <c r="BC25" s="177"/>
      <c r="BD25" s="154"/>
      <c r="BE25" s="155"/>
      <c r="BF25" s="154"/>
      <c r="BG25" s="155"/>
      <c r="BH25" s="169"/>
      <c r="BI25" s="162"/>
      <c r="BJ25" s="172"/>
      <c r="BK25" s="162"/>
      <c r="BL25" s="158"/>
      <c r="BM25" s="172"/>
      <c r="BN25" s="162"/>
      <c r="BO25" s="167"/>
      <c r="BP25" s="169"/>
      <c r="BQ25" s="162"/>
      <c r="BR25" s="162"/>
      <c r="BS25" s="174"/>
      <c r="BT25" s="162"/>
      <c r="BU25" s="174"/>
      <c r="BV25" s="174"/>
      <c r="BW25" s="174"/>
      <c r="BX25" s="173"/>
      <c r="BY25" s="158"/>
      <c r="BZ25" s="160"/>
      <c r="CA25" s="172"/>
      <c r="CB25" s="152"/>
      <c r="CC25" s="152"/>
      <c r="CD25" s="156"/>
      <c r="CE25" s="172"/>
      <c r="CF25" s="162"/>
      <c r="CG25" s="162"/>
      <c r="CH25" s="158"/>
      <c r="CI25" s="173"/>
      <c r="CJ25" s="178"/>
      <c r="CK25" s="173"/>
      <c r="CL25" s="165"/>
      <c r="CM25" s="172"/>
      <c r="CN25" s="162"/>
      <c r="CO25" s="162"/>
      <c r="CP25" s="162"/>
      <c r="CQ25" s="162"/>
      <c r="CR25" s="169"/>
      <c r="CS25" s="162"/>
      <c r="CT25" s="162"/>
      <c r="CU25" s="174"/>
      <c r="CV25" s="152"/>
      <c r="CW25" s="173"/>
      <c r="CX25" s="158"/>
      <c r="CY25" s="172"/>
      <c r="CZ25" s="162"/>
      <c r="DA25" s="162"/>
      <c r="DB25" s="158"/>
      <c r="DC25" s="173"/>
      <c r="DD25" s="178"/>
      <c r="DE25" s="173"/>
      <c r="DF25" s="165"/>
      <c r="DG25" s="172"/>
      <c r="DH25" s="178"/>
      <c r="DI25" s="172"/>
      <c r="DJ25" s="178"/>
      <c r="DK25" s="172"/>
      <c r="DL25" s="162"/>
      <c r="DM25" s="167"/>
      <c r="DN25" s="169"/>
      <c r="DO25" s="162"/>
      <c r="DP25" s="162"/>
      <c r="DQ25" s="174"/>
      <c r="DR25" s="152"/>
      <c r="DS25" s="172"/>
      <c r="DT25" s="152"/>
      <c r="DU25" s="152"/>
      <c r="DV25" s="156"/>
      <c r="DW25" s="173"/>
      <c r="DX25" s="158"/>
      <c r="DY25" s="172"/>
      <c r="DZ25" s="162"/>
      <c r="EA25" s="162"/>
      <c r="EB25" s="172"/>
      <c r="EC25" s="172"/>
      <c r="ED25" s="152"/>
      <c r="EE25" s="152"/>
      <c r="EF25" s="152"/>
      <c r="EG25" s="174"/>
      <c r="EH25" s="172"/>
      <c r="EI25" s="162"/>
      <c r="EJ25" s="162"/>
    </row>
    <row r="26" spans="1:140" ht="12.5">
      <c r="A26" s="168"/>
      <c r="B26" s="169"/>
      <c r="C26" s="144" t="str">
        <f t="shared" si="0"/>
        <v/>
      </c>
      <c r="D26" s="144" t="str">
        <f t="shared" si="1"/>
        <v/>
      </c>
      <c r="E26" s="144" t="str">
        <f t="shared" si="2"/>
        <v/>
      </c>
      <c r="F26" s="145" t="str">
        <f t="shared" si="3"/>
        <v/>
      </c>
      <c r="G26" s="145" t="str">
        <f t="shared" si="4"/>
        <v/>
      </c>
      <c r="H26" s="145" t="str">
        <f t="shared" si="5"/>
        <v/>
      </c>
      <c r="I26" s="146" t="str">
        <f t="shared" ref="I26:J26" si="116">IF(COUNTA($DO26:$DX26)&gt;0,$BA26,"")</f>
        <v/>
      </c>
      <c r="J26" s="146" t="str">
        <f t="shared" si="116"/>
        <v/>
      </c>
      <c r="K26" s="147" t="str">
        <f t="shared" si="43"/>
        <v/>
      </c>
      <c r="L26" s="147" t="str">
        <f t="shared" si="7"/>
        <v/>
      </c>
      <c r="M26" s="147" t="str">
        <f t="shared" si="8"/>
        <v/>
      </c>
      <c r="N26" s="147" t="str">
        <f t="shared" si="48"/>
        <v/>
      </c>
      <c r="O26" s="147" t="str">
        <f t="shared" si="9"/>
        <v/>
      </c>
      <c r="P26" s="146" t="str">
        <f t="shared" si="10"/>
        <v/>
      </c>
      <c r="Q26" s="147" t="str">
        <f t="shared" si="11"/>
        <v/>
      </c>
      <c r="R26" s="146" t="str">
        <f t="shared" si="12"/>
        <v/>
      </c>
      <c r="S26" s="146" t="str">
        <f t="shared" si="13"/>
        <v/>
      </c>
      <c r="T26" s="146" t="str">
        <f>IF(NOT(ISBLANK(DH26)),
        IF(AND(ISREF('Input Tenderers'!$J$8:$K$8),COUNTA('Input Tenderers'!$N$8)&gt;0),
                IF(COUNTA('Input Implementation Transactio'!$N26:$O26)&gt;0,"supplier;tenderer;payee","supplier;tenderer"),
                IF(COUNTA('Input Implementation Transactio'!$N26:$O26)&gt;0,"supplier;payee","supplier")
                ),
        IF(COUNTA('Input Implementation Transactio'!$N26:$O26)&gt;0, "payee", "")
        )</f>
        <v/>
      </c>
      <c r="U26" s="146" t="str">
        <f t="shared" si="14"/>
        <v/>
      </c>
      <c r="V26" s="146" t="str">
        <f t="shared" si="15"/>
        <v/>
      </c>
      <c r="W26" s="148" t="str">
        <f t="shared" si="16"/>
        <v/>
      </c>
      <c r="X26" s="175" t="str">
        <f t="shared" si="17"/>
        <v/>
      </c>
      <c r="Y26" s="170" t="str">
        <f t="shared" si="18"/>
        <v/>
      </c>
      <c r="Z26" s="150" t="str">
        <f t="shared" si="19"/>
        <v/>
      </c>
      <c r="AA26" s="146" t="str">
        <f t="shared" si="20"/>
        <v/>
      </c>
      <c r="AB26" s="146" t="str">
        <f t="shared" si="21"/>
        <v/>
      </c>
      <c r="AC26" s="146" t="str">
        <f t="shared" si="22"/>
        <v/>
      </c>
      <c r="AD26" s="148" t="str">
        <f t="shared" si="23"/>
        <v/>
      </c>
      <c r="AE26" s="148" t="str">
        <f t="shared" si="24"/>
        <v/>
      </c>
      <c r="AF26" s="175" t="str">
        <f t="shared" si="25"/>
        <v/>
      </c>
      <c r="AG26" s="170" t="str">
        <f t="shared" si="26"/>
        <v/>
      </c>
      <c r="AH26" s="148" t="str">
        <f t="shared" si="27"/>
        <v/>
      </c>
      <c r="AI26" s="146" t="str">
        <f t="shared" si="28"/>
        <v/>
      </c>
      <c r="AJ26" s="146" t="str">
        <f t="shared" si="29"/>
        <v/>
      </c>
      <c r="AK26" s="146" t="str">
        <f t="shared" si="30"/>
        <v/>
      </c>
      <c r="AL26" s="146" t="str">
        <f t="shared" si="31"/>
        <v/>
      </c>
      <c r="AM26" s="171" t="str">
        <f t="shared" si="32"/>
        <v/>
      </c>
      <c r="AN26" s="171" t="str">
        <f t="shared" si="33"/>
        <v/>
      </c>
      <c r="AO26" s="146" t="str">
        <f t="shared" si="34"/>
        <v/>
      </c>
      <c r="AP26" s="146" t="str">
        <f t="shared" si="35"/>
        <v/>
      </c>
      <c r="AQ26" s="146" t="str">
        <f t="shared" si="36"/>
        <v/>
      </c>
      <c r="AR26" s="146" t="str">
        <f t="shared" ref="AR26:AS26" si="117">IF(NOT(ISBLANK(CB26)),CONCATENATE(TEXT(CB26,"yyyy-mm-ddThh:MM:ss"),"Z"),"")</f>
        <v/>
      </c>
      <c r="AS26" s="146" t="str">
        <f t="shared" si="117"/>
        <v/>
      </c>
      <c r="AT26" s="146" t="str">
        <f t="shared" si="38"/>
        <v/>
      </c>
      <c r="AU26" s="146" t="str">
        <f t="shared" si="39"/>
        <v/>
      </c>
      <c r="AV26" s="146" t="str">
        <f t="shared" ref="AV26:AW26" si="118">IF(NOT(ISBLANK(DT26)),CONCATENATE(TEXT(DT26,"yyyy-mm-ddThh:MM:ss"),"Z"),"")</f>
        <v/>
      </c>
      <c r="AW26" s="146" t="str">
        <f t="shared" si="118"/>
        <v/>
      </c>
      <c r="AX26" s="146" t="str">
        <f t="shared" ref="AX26:AZ26" si="119">IF(NOT(ISBLANK(ED26)),CONCATENATE(TEXT(ED26,"yyyy-mm-ddThh:MM:ss"),"Z"),"")</f>
        <v/>
      </c>
      <c r="AY26" s="146" t="str">
        <f t="shared" si="119"/>
        <v/>
      </c>
      <c r="AZ26" s="146" t="str">
        <f t="shared" si="119"/>
        <v/>
      </c>
      <c r="BA26" s="176"/>
      <c r="BB26" s="152"/>
      <c r="BC26" s="177"/>
      <c r="BD26" s="154"/>
      <c r="BE26" s="155"/>
      <c r="BF26" s="154"/>
      <c r="BG26" s="155"/>
      <c r="BH26" s="169"/>
      <c r="BI26" s="162"/>
      <c r="BJ26" s="172"/>
      <c r="BK26" s="162"/>
      <c r="BL26" s="158"/>
      <c r="BM26" s="172"/>
      <c r="BN26" s="162"/>
      <c r="BO26" s="167"/>
      <c r="BP26" s="169"/>
      <c r="BQ26" s="162"/>
      <c r="BR26" s="162"/>
      <c r="BS26" s="174"/>
      <c r="BT26" s="162"/>
      <c r="BU26" s="174"/>
      <c r="BV26" s="174"/>
      <c r="BW26" s="174"/>
      <c r="BX26" s="173"/>
      <c r="BY26" s="158"/>
      <c r="BZ26" s="160"/>
      <c r="CA26" s="172"/>
      <c r="CB26" s="152"/>
      <c r="CC26" s="152"/>
      <c r="CD26" s="156"/>
      <c r="CE26" s="172"/>
      <c r="CF26" s="162"/>
      <c r="CG26" s="162"/>
      <c r="CH26" s="158"/>
      <c r="CI26" s="173"/>
      <c r="CJ26" s="178"/>
      <c r="CK26" s="173"/>
      <c r="CL26" s="165"/>
      <c r="CM26" s="172"/>
      <c r="CN26" s="162"/>
      <c r="CO26" s="162"/>
      <c r="CP26" s="162"/>
      <c r="CQ26" s="162"/>
      <c r="CR26" s="169"/>
      <c r="CS26" s="162"/>
      <c r="CT26" s="162"/>
      <c r="CU26" s="174"/>
      <c r="CV26" s="152"/>
      <c r="CW26" s="173"/>
      <c r="CX26" s="158"/>
      <c r="CY26" s="172"/>
      <c r="CZ26" s="162"/>
      <c r="DA26" s="162"/>
      <c r="DB26" s="158"/>
      <c r="DC26" s="173"/>
      <c r="DD26" s="178"/>
      <c r="DE26" s="173"/>
      <c r="DF26" s="165"/>
      <c r="DG26" s="172"/>
      <c r="DH26" s="178"/>
      <c r="DI26" s="172"/>
      <c r="DJ26" s="178"/>
      <c r="DK26" s="172"/>
      <c r="DL26" s="162"/>
      <c r="DM26" s="167"/>
      <c r="DN26" s="169"/>
      <c r="DO26" s="162"/>
      <c r="DP26" s="162"/>
      <c r="DQ26" s="174"/>
      <c r="DR26" s="152"/>
      <c r="DS26" s="172"/>
      <c r="DT26" s="152"/>
      <c r="DU26" s="152"/>
      <c r="DV26" s="156"/>
      <c r="DW26" s="173"/>
      <c r="DX26" s="158"/>
      <c r="DY26" s="172"/>
      <c r="DZ26" s="162"/>
      <c r="EA26" s="162"/>
      <c r="EB26" s="172"/>
      <c r="EC26" s="172"/>
      <c r="ED26" s="152"/>
      <c r="EE26" s="152"/>
      <c r="EF26" s="152"/>
      <c r="EG26" s="174"/>
      <c r="EH26" s="172"/>
      <c r="EI26" s="162"/>
      <c r="EJ26" s="162"/>
    </row>
    <row r="27" spans="1:140" ht="12.5">
      <c r="A27" s="168"/>
      <c r="B27" s="169"/>
      <c r="C27" s="144" t="str">
        <f t="shared" si="0"/>
        <v/>
      </c>
      <c r="D27" s="144" t="str">
        <f t="shared" si="1"/>
        <v/>
      </c>
      <c r="E27" s="144" t="str">
        <f t="shared" si="2"/>
        <v/>
      </c>
      <c r="F27" s="145" t="str">
        <f t="shared" si="3"/>
        <v/>
      </c>
      <c r="G27" s="145" t="str">
        <f t="shared" si="4"/>
        <v/>
      </c>
      <c r="H27" s="145" t="str">
        <f t="shared" si="5"/>
        <v/>
      </c>
      <c r="I27" s="146" t="str">
        <f t="shared" ref="I27:J27" si="120">IF(COUNTA($DO27:$DX27)&gt;0,$BA27,"")</f>
        <v/>
      </c>
      <c r="J27" s="146" t="str">
        <f t="shared" si="120"/>
        <v/>
      </c>
      <c r="K27" s="147" t="str">
        <f t="shared" si="43"/>
        <v/>
      </c>
      <c r="L27" s="147" t="str">
        <f t="shared" si="7"/>
        <v/>
      </c>
      <c r="M27" s="147" t="str">
        <f t="shared" si="8"/>
        <v/>
      </c>
      <c r="N27" s="147" t="str">
        <f t="shared" si="48"/>
        <v/>
      </c>
      <c r="O27" s="147" t="str">
        <f t="shared" si="9"/>
        <v/>
      </c>
      <c r="P27" s="146" t="str">
        <f t="shared" si="10"/>
        <v/>
      </c>
      <c r="Q27" s="147" t="str">
        <f t="shared" si="11"/>
        <v/>
      </c>
      <c r="R27" s="146" t="str">
        <f t="shared" si="12"/>
        <v/>
      </c>
      <c r="S27" s="146" t="str">
        <f t="shared" si="13"/>
        <v/>
      </c>
      <c r="T27" s="146" t="str">
        <f>IF(NOT(ISBLANK(DH27)),
        IF(AND(ISREF('Input Tenderers'!$J$8:$K$8),COUNTA('Input Tenderers'!$N$8)&gt;0),
                IF(COUNTA('Input Implementation Transactio'!$N27:$O27)&gt;0,"supplier;tenderer;payee","supplier;tenderer"),
                IF(COUNTA('Input Implementation Transactio'!$N27:$O27)&gt;0,"supplier;payee","supplier")
                ),
        IF(COUNTA('Input Implementation Transactio'!$N27:$O27)&gt;0, "payee", "")
        )</f>
        <v/>
      </c>
      <c r="U27" s="146" t="str">
        <f t="shared" si="14"/>
        <v/>
      </c>
      <c r="V27" s="146" t="str">
        <f t="shared" si="15"/>
        <v/>
      </c>
      <c r="W27" s="148" t="str">
        <f t="shared" si="16"/>
        <v/>
      </c>
      <c r="X27" s="175" t="str">
        <f t="shared" si="17"/>
        <v/>
      </c>
      <c r="Y27" s="170" t="str">
        <f t="shared" si="18"/>
        <v/>
      </c>
      <c r="Z27" s="150" t="str">
        <f t="shared" si="19"/>
        <v/>
      </c>
      <c r="AA27" s="146" t="str">
        <f t="shared" si="20"/>
        <v/>
      </c>
      <c r="AB27" s="146" t="str">
        <f t="shared" si="21"/>
        <v/>
      </c>
      <c r="AC27" s="146" t="str">
        <f t="shared" si="22"/>
        <v/>
      </c>
      <c r="AD27" s="148" t="str">
        <f t="shared" si="23"/>
        <v/>
      </c>
      <c r="AE27" s="148" t="str">
        <f t="shared" si="24"/>
        <v/>
      </c>
      <c r="AF27" s="175" t="str">
        <f t="shared" si="25"/>
        <v/>
      </c>
      <c r="AG27" s="170" t="str">
        <f t="shared" si="26"/>
        <v/>
      </c>
      <c r="AH27" s="148" t="str">
        <f t="shared" si="27"/>
        <v/>
      </c>
      <c r="AI27" s="146" t="str">
        <f t="shared" si="28"/>
        <v/>
      </c>
      <c r="AJ27" s="146" t="str">
        <f t="shared" si="29"/>
        <v/>
      </c>
      <c r="AK27" s="146" t="str">
        <f t="shared" si="30"/>
        <v/>
      </c>
      <c r="AL27" s="146" t="str">
        <f t="shared" si="31"/>
        <v/>
      </c>
      <c r="AM27" s="171" t="str">
        <f t="shared" si="32"/>
        <v/>
      </c>
      <c r="AN27" s="171" t="str">
        <f t="shared" si="33"/>
        <v/>
      </c>
      <c r="AO27" s="146" t="str">
        <f t="shared" si="34"/>
        <v/>
      </c>
      <c r="AP27" s="146" t="str">
        <f t="shared" si="35"/>
        <v/>
      </c>
      <c r="AQ27" s="146" t="str">
        <f t="shared" si="36"/>
        <v/>
      </c>
      <c r="AR27" s="146" t="str">
        <f t="shared" ref="AR27:AS27" si="121">IF(NOT(ISBLANK(CB27)),CONCATENATE(TEXT(CB27,"yyyy-mm-ddThh:MM:ss"),"Z"),"")</f>
        <v/>
      </c>
      <c r="AS27" s="146" t="str">
        <f t="shared" si="121"/>
        <v/>
      </c>
      <c r="AT27" s="146" t="str">
        <f t="shared" si="38"/>
        <v/>
      </c>
      <c r="AU27" s="146" t="str">
        <f t="shared" si="39"/>
        <v/>
      </c>
      <c r="AV27" s="146" t="str">
        <f t="shared" ref="AV27:AW27" si="122">IF(NOT(ISBLANK(DT27)),CONCATENATE(TEXT(DT27,"yyyy-mm-ddThh:MM:ss"),"Z"),"")</f>
        <v/>
      </c>
      <c r="AW27" s="146" t="str">
        <f t="shared" si="122"/>
        <v/>
      </c>
      <c r="AX27" s="146" t="str">
        <f t="shared" ref="AX27:AZ27" si="123">IF(NOT(ISBLANK(ED27)),CONCATENATE(TEXT(ED27,"yyyy-mm-ddThh:MM:ss"),"Z"),"")</f>
        <v/>
      </c>
      <c r="AY27" s="146" t="str">
        <f t="shared" si="123"/>
        <v/>
      </c>
      <c r="AZ27" s="146" t="str">
        <f t="shared" si="123"/>
        <v/>
      </c>
      <c r="BA27" s="176"/>
      <c r="BB27" s="152"/>
      <c r="BC27" s="177"/>
      <c r="BD27" s="154"/>
      <c r="BE27" s="155"/>
      <c r="BF27" s="154"/>
      <c r="BG27" s="155"/>
      <c r="BH27" s="169"/>
      <c r="BI27" s="162"/>
      <c r="BJ27" s="172"/>
      <c r="BK27" s="162"/>
      <c r="BL27" s="158"/>
      <c r="BM27" s="172"/>
      <c r="BN27" s="162"/>
      <c r="BO27" s="167"/>
      <c r="BP27" s="169"/>
      <c r="BQ27" s="162"/>
      <c r="BR27" s="162"/>
      <c r="BS27" s="174"/>
      <c r="BT27" s="162"/>
      <c r="BU27" s="174"/>
      <c r="BV27" s="174"/>
      <c r="BW27" s="174"/>
      <c r="BX27" s="173"/>
      <c r="BY27" s="158"/>
      <c r="BZ27" s="160"/>
      <c r="CA27" s="172"/>
      <c r="CB27" s="152"/>
      <c r="CC27" s="152"/>
      <c r="CD27" s="156"/>
      <c r="CE27" s="172"/>
      <c r="CF27" s="162"/>
      <c r="CG27" s="162"/>
      <c r="CH27" s="158"/>
      <c r="CI27" s="173"/>
      <c r="CJ27" s="178"/>
      <c r="CK27" s="173"/>
      <c r="CL27" s="165"/>
      <c r="CM27" s="172"/>
      <c r="CN27" s="162"/>
      <c r="CO27" s="162"/>
      <c r="CP27" s="162"/>
      <c r="CQ27" s="162"/>
      <c r="CR27" s="169"/>
      <c r="CS27" s="162"/>
      <c r="CT27" s="162"/>
      <c r="CU27" s="174"/>
      <c r="CV27" s="152"/>
      <c r="CW27" s="173"/>
      <c r="CX27" s="158"/>
      <c r="CY27" s="172"/>
      <c r="CZ27" s="162"/>
      <c r="DA27" s="162"/>
      <c r="DB27" s="158"/>
      <c r="DC27" s="173"/>
      <c r="DD27" s="178"/>
      <c r="DE27" s="173"/>
      <c r="DF27" s="165"/>
      <c r="DG27" s="172"/>
      <c r="DH27" s="178"/>
      <c r="DI27" s="172"/>
      <c r="DJ27" s="178"/>
      <c r="DK27" s="172"/>
      <c r="DL27" s="162"/>
      <c r="DM27" s="167"/>
      <c r="DN27" s="169"/>
      <c r="DO27" s="162"/>
      <c r="DP27" s="162"/>
      <c r="DQ27" s="174"/>
      <c r="DR27" s="152"/>
      <c r="DS27" s="172"/>
      <c r="DT27" s="152"/>
      <c r="DU27" s="152"/>
      <c r="DV27" s="156"/>
      <c r="DW27" s="173"/>
      <c r="DX27" s="158"/>
      <c r="DY27" s="172"/>
      <c r="DZ27" s="162"/>
      <c r="EA27" s="162"/>
      <c r="EB27" s="172"/>
      <c r="EC27" s="172"/>
      <c r="ED27" s="152"/>
      <c r="EE27" s="152"/>
      <c r="EF27" s="152"/>
      <c r="EG27" s="174"/>
      <c r="EH27" s="172"/>
      <c r="EI27" s="162"/>
      <c r="EJ27" s="162"/>
    </row>
    <row r="28" spans="1:140" ht="12.5">
      <c r="A28" s="168"/>
      <c r="B28" s="169"/>
      <c r="C28" s="144" t="str">
        <f t="shared" si="0"/>
        <v/>
      </c>
      <c r="D28" s="144" t="str">
        <f t="shared" si="1"/>
        <v/>
      </c>
      <c r="E28" s="144" t="str">
        <f t="shared" si="2"/>
        <v/>
      </c>
      <c r="F28" s="145" t="str">
        <f t="shared" si="3"/>
        <v/>
      </c>
      <c r="G28" s="145" t="str">
        <f t="shared" si="4"/>
        <v/>
      </c>
      <c r="H28" s="145" t="str">
        <f t="shared" si="5"/>
        <v/>
      </c>
      <c r="I28" s="146" t="str">
        <f t="shared" ref="I28:J28" si="124">IF(COUNTA($DO28:$DX28)&gt;0,$BA28,"")</f>
        <v/>
      </c>
      <c r="J28" s="146" t="str">
        <f t="shared" si="124"/>
        <v/>
      </c>
      <c r="K28" s="147" t="str">
        <f t="shared" si="43"/>
        <v/>
      </c>
      <c r="L28" s="147" t="str">
        <f t="shared" si="7"/>
        <v/>
      </c>
      <c r="M28" s="147" t="str">
        <f t="shared" si="8"/>
        <v/>
      </c>
      <c r="N28" s="147" t="str">
        <f t="shared" si="48"/>
        <v/>
      </c>
      <c r="O28" s="147" t="str">
        <f t="shared" si="9"/>
        <v/>
      </c>
      <c r="P28" s="146" t="str">
        <f t="shared" si="10"/>
        <v/>
      </c>
      <c r="Q28" s="147" t="str">
        <f t="shared" si="11"/>
        <v/>
      </c>
      <c r="R28" s="146" t="str">
        <f t="shared" si="12"/>
        <v/>
      </c>
      <c r="S28" s="146" t="str">
        <f t="shared" si="13"/>
        <v/>
      </c>
      <c r="T28" s="146" t="str">
        <f>IF(NOT(ISBLANK(DH28)),
        IF(AND(ISREF('Input Tenderers'!$J$8:$K$8),COUNTA('Input Tenderers'!$N$8)&gt;0),
                IF(COUNTA('Input Implementation Transactio'!$N28:$O28)&gt;0,"supplier;tenderer;payee","supplier;tenderer"),
                IF(COUNTA('Input Implementation Transactio'!$N28:$O28)&gt;0,"supplier;payee","supplier")
                ),
        IF(COUNTA('Input Implementation Transactio'!$N28:$O28)&gt;0, "payee", "")
        )</f>
        <v/>
      </c>
      <c r="U28" s="146" t="str">
        <f t="shared" si="14"/>
        <v/>
      </c>
      <c r="V28" s="146" t="str">
        <f t="shared" si="15"/>
        <v/>
      </c>
      <c r="W28" s="148" t="str">
        <f t="shared" si="16"/>
        <v/>
      </c>
      <c r="X28" s="175" t="str">
        <f t="shared" si="17"/>
        <v/>
      </c>
      <c r="Y28" s="170" t="str">
        <f t="shared" si="18"/>
        <v/>
      </c>
      <c r="Z28" s="150" t="str">
        <f t="shared" si="19"/>
        <v/>
      </c>
      <c r="AA28" s="146" t="str">
        <f t="shared" si="20"/>
        <v/>
      </c>
      <c r="AB28" s="146" t="str">
        <f t="shared" si="21"/>
        <v/>
      </c>
      <c r="AC28" s="146" t="str">
        <f t="shared" si="22"/>
        <v/>
      </c>
      <c r="AD28" s="148" t="str">
        <f t="shared" si="23"/>
        <v/>
      </c>
      <c r="AE28" s="148" t="str">
        <f t="shared" si="24"/>
        <v/>
      </c>
      <c r="AF28" s="175" t="str">
        <f t="shared" si="25"/>
        <v/>
      </c>
      <c r="AG28" s="170" t="str">
        <f t="shared" si="26"/>
        <v/>
      </c>
      <c r="AH28" s="148" t="str">
        <f t="shared" si="27"/>
        <v/>
      </c>
      <c r="AI28" s="146" t="str">
        <f t="shared" si="28"/>
        <v/>
      </c>
      <c r="AJ28" s="146" t="str">
        <f t="shared" si="29"/>
        <v/>
      </c>
      <c r="AK28" s="146" t="str">
        <f t="shared" si="30"/>
        <v/>
      </c>
      <c r="AL28" s="146" t="str">
        <f t="shared" si="31"/>
        <v/>
      </c>
      <c r="AM28" s="171" t="str">
        <f t="shared" si="32"/>
        <v/>
      </c>
      <c r="AN28" s="171" t="str">
        <f t="shared" si="33"/>
        <v/>
      </c>
      <c r="AO28" s="146" t="str">
        <f t="shared" si="34"/>
        <v/>
      </c>
      <c r="AP28" s="146" t="str">
        <f t="shared" si="35"/>
        <v/>
      </c>
      <c r="AQ28" s="146" t="str">
        <f t="shared" si="36"/>
        <v/>
      </c>
      <c r="AR28" s="146" t="str">
        <f t="shared" ref="AR28:AS28" si="125">IF(NOT(ISBLANK(CB28)),CONCATENATE(TEXT(CB28,"yyyy-mm-ddThh:MM:ss"),"Z"),"")</f>
        <v/>
      </c>
      <c r="AS28" s="146" t="str">
        <f t="shared" si="125"/>
        <v/>
      </c>
      <c r="AT28" s="146" t="str">
        <f t="shared" si="38"/>
        <v/>
      </c>
      <c r="AU28" s="146" t="str">
        <f t="shared" si="39"/>
        <v/>
      </c>
      <c r="AV28" s="146" t="str">
        <f t="shared" ref="AV28:AW28" si="126">IF(NOT(ISBLANK(DT28)),CONCATENATE(TEXT(DT28,"yyyy-mm-ddThh:MM:ss"),"Z"),"")</f>
        <v/>
      </c>
      <c r="AW28" s="146" t="str">
        <f t="shared" si="126"/>
        <v/>
      </c>
      <c r="AX28" s="146" t="str">
        <f t="shared" ref="AX28:AZ28" si="127">IF(NOT(ISBLANK(ED28)),CONCATENATE(TEXT(ED28,"yyyy-mm-ddThh:MM:ss"),"Z"),"")</f>
        <v/>
      </c>
      <c r="AY28" s="146" t="str">
        <f t="shared" si="127"/>
        <v/>
      </c>
      <c r="AZ28" s="146" t="str">
        <f t="shared" si="127"/>
        <v/>
      </c>
      <c r="BA28" s="176"/>
      <c r="BB28" s="152"/>
      <c r="BC28" s="177"/>
      <c r="BD28" s="154"/>
      <c r="BE28" s="155"/>
      <c r="BF28" s="154"/>
      <c r="BG28" s="155"/>
      <c r="BH28" s="169"/>
      <c r="BI28" s="162"/>
      <c r="BJ28" s="172"/>
      <c r="BK28" s="162"/>
      <c r="BL28" s="158"/>
      <c r="BM28" s="172"/>
      <c r="BN28" s="162"/>
      <c r="BO28" s="167"/>
      <c r="BP28" s="169"/>
      <c r="BQ28" s="162"/>
      <c r="BR28" s="162"/>
      <c r="BS28" s="174"/>
      <c r="BT28" s="162"/>
      <c r="BU28" s="174"/>
      <c r="BV28" s="174"/>
      <c r="BW28" s="174"/>
      <c r="BX28" s="173"/>
      <c r="BY28" s="158"/>
      <c r="BZ28" s="160"/>
      <c r="CA28" s="172"/>
      <c r="CB28" s="152"/>
      <c r="CC28" s="152"/>
      <c r="CD28" s="156"/>
      <c r="CE28" s="172"/>
      <c r="CF28" s="162"/>
      <c r="CG28" s="162"/>
      <c r="CH28" s="158"/>
      <c r="CI28" s="173"/>
      <c r="CJ28" s="178"/>
      <c r="CK28" s="173"/>
      <c r="CL28" s="165"/>
      <c r="CM28" s="172"/>
      <c r="CN28" s="162"/>
      <c r="CO28" s="162"/>
      <c r="CP28" s="162"/>
      <c r="CQ28" s="162"/>
      <c r="CR28" s="169"/>
      <c r="CS28" s="162"/>
      <c r="CT28" s="162"/>
      <c r="CU28" s="174"/>
      <c r="CV28" s="152"/>
      <c r="CW28" s="173"/>
      <c r="CX28" s="158"/>
      <c r="CY28" s="172"/>
      <c r="CZ28" s="162"/>
      <c r="DA28" s="162"/>
      <c r="DB28" s="158"/>
      <c r="DC28" s="173"/>
      <c r="DD28" s="178"/>
      <c r="DE28" s="173"/>
      <c r="DF28" s="165"/>
      <c r="DG28" s="172"/>
      <c r="DH28" s="178"/>
      <c r="DI28" s="172"/>
      <c r="DJ28" s="178"/>
      <c r="DK28" s="172"/>
      <c r="DL28" s="162"/>
      <c r="DM28" s="167"/>
      <c r="DN28" s="169"/>
      <c r="DO28" s="162"/>
      <c r="DP28" s="162"/>
      <c r="DQ28" s="174"/>
      <c r="DR28" s="152"/>
      <c r="DS28" s="172"/>
      <c r="DT28" s="152"/>
      <c r="DU28" s="152"/>
      <c r="DV28" s="156"/>
      <c r="DW28" s="173"/>
      <c r="DX28" s="158"/>
      <c r="DY28" s="172"/>
      <c r="DZ28" s="162"/>
      <c r="EA28" s="162"/>
      <c r="EB28" s="172"/>
      <c r="EC28" s="172"/>
      <c r="ED28" s="152"/>
      <c r="EE28" s="152"/>
      <c r="EF28" s="152"/>
      <c r="EG28" s="174"/>
      <c r="EH28" s="172"/>
      <c r="EI28" s="162"/>
      <c r="EJ28" s="162"/>
    </row>
    <row r="29" spans="1:140" ht="12.5">
      <c r="A29" s="168"/>
      <c r="B29" s="169"/>
      <c r="C29" s="144" t="str">
        <f t="shared" si="0"/>
        <v/>
      </c>
      <c r="D29" s="144" t="str">
        <f t="shared" si="1"/>
        <v/>
      </c>
      <c r="E29" s="144" t="str">
        <f t="shared" si="2"/>
        <v/>
      </c>
      <c r="F29" s="145" t="str">
        <f t="shared" si="3"/>
        <v/>
      </c>
      <c r="G29" s="145" t="str">
        <f t="shared" si="4"/>
        <v/>
      </c>
      <c r="H29" s="145" t="str">
        <f t="shared" si="5"/>
        <v/>
      </c>
      <c r="I29" s="146" t="str">
        <f t="shared" ref="I29:J29" si="128">IF(COUNTA($DO29:$DX29)&gt;0,$BA29,"")</f>
        <v/>
      </c>
      <c r="J29" s="146" t="str">
        <f t="shared" si="128"/>
        <v/>
      </c>
      <c r="K29" s="147" t="str">
        <f t="shared" si="43"/>
        <v/>
      </c>
      <c r="L29" s="147" t="str">
        <f t="shared" si="7"/>
        <v/>
      </c>
      <c r="M29" s="147" t="str">
        <f t="shared" si="8"/>
        <v/>
      </c>
      <c r="N29" s="147" t="str">
        <f t="shared" si="48"/>
        <v/>
      </c>
      <c r="O29" s="147" t="str">
        <f t="shared" si="9"/>
        <v/>
      </c>
      <c r="P29" s="146" t="str">
        <f t="shared" si="10"/>
        <v/>
      </c>
      <c r="Q29" s="147" t="str">
        <f t="shared" si="11"/>
        <v/>
      </c>
      <c r="R29" s="146" t="str">
        <f t="shared" si="12"/>
        <v/>
      </c>
      <c r="S29" s="146" t="str">
        <f t="shared" si="13"/>
        <v/>
      </c>
      <c r="T29" s="146" t="str">
        <f>IF(NOT(ISBLANK(DH29)),
        IF(AND(ISREF('Input Tenderers'!$J$8:$K$8),COUNTA('Input Tenderers'!$N$8)&gt;0),
                IF(COUNTA('Input Implementation Transactio'!$N29:$O29)&gt;0,"supplier;tenderer;payee","supplier;tenderer"),
                IF(COUNTA('Input Implementation Transactio'!$N29:$O29)&gt;0,"supplier;payee","supplier")
                ),
        IF(COUNTA('Input Implementation Transactio'!$N29:$O29)&gt;0, "payee", "")
        )</f>
        <v/>
      </c>
      <c r="U29" s="146" t="str">
        <f t="shared" si="14"/>
        <v/>
      </c>
      <c r="V29" s="146" t="str">
        <f t="shared" si="15"/>
        <v/>
      </c>
      <c r="W29" s="148" t="str">
        <f t="shared" si="16"/>
        <v/>
      </c>
      <c r="X29" s="175" t="str">
        <f t="shared" si="17"/>
        <v/>
      </c>
      <c r="Y29" s="170" t="str">
        <f t="shared" si="18"/>
        <v/>
      </c>
      <c r="Z29" s="150" t="str">
        <f t="shared" si="19"/>
        <v/>
      </c>
      <c r="AA29" s="146" t="str">
        <f t="shared" si="20"/>
        <v/>
      </c>
      <c r="AB29" s="146" t="str">
        <f t="shared" si="21"/>
        <v/>
      </c>
      <c r="AC29" s="146" t="str">
        <f t="shared" si="22"/>
        <v/>
      </c>
      <c r="AD29" s="148" t="str">
        <f t="shared" si="23"/>
        <v/>
      </c>
      <c r="AE29" s="148" t="str">
        <f t="shared" si="24"/>
        <v/>
      </c>
      <c r="AF29" s="175" t="str">
        <f t="shared" si="25"/>
        <v/>
      </c>
      <c r="AG29" s="170" t="str">
        <f t="shared" si="26"/>
        <v/>
      </c>
      <c r="AH29" s="148" t="str">
        <f t="shared" si="27"/>
        <v/>
      </c>
      <c r="AI29" s="146" t="str">
        <f t="shared" si="28"/>
        <v/>
      </c>
      <c r="AJ29" s="146" t="str">
        <f t="shared" si="29"/>
        <v/>
      </c>
      <c r="AK29" s="146" t="str">
        <f t="shared" si="30"/>
        <v/>
      </c>
      <c r="AL29" s="146" t="str">
        <f t="shared" si="31"/>
        <v/>
      </c>
      <c r="AM29" s="171" t="str">
        <f t="shared" si="32"/>
        <v/>
      </c>
      <c r="AN29" s="171" t="str">
        <f t="shared" si="33"/>
        <v/>
      </c>
      <c r="AO29" s="146" t="str">
        <f t="shared" si="34"/>
        <v/>
      </c>
      <c r="AP29" s="146" t="str">
        <f t="shared" si="35"/>
        <v/>
      </c>
      <c r="AQ29" s="146" t="str">
        <f t="shared" si="36"/>
        <v/>
      </c>
      <c r="AR29" s="146" t="str">
        <f t="shared" ref="AR29:AS29" si="129">IF(NOT(ISBLANK(CB29)),CONCATENATE(TEXT(CB29,"yyyy-mm-ddThh:MM:ss"),"Z"),"")</f>
        <v/>
      </c>
      <c r="AS29" s="146" t="str">
        <f t="shared" si="129"/>
        <v/>
      </c>
      <c r="AT29" s="146" t="str">
        <f t="shared" si="38"/>
        <v/>
      </c>
      <c r="AU29" s="146" t="str">
        <f t="shared" si="39"/>
        <v/>
      </c>
      <c r="AV29" s="146" t="str">
        <f t="shared" ref="AV29:AW29" si="130">IF(NOT(ISBLANK(DT29)),CONCATENATE(TEXT(DT29,"yyyy-mm-ddThh:MM:ss"),"Z"),"")</f>
        <v/>
      </c>
      <c r="AW29" s="146" t="str">
        <f t="shared" si="130"/>
        <v/>
      </c>
      <c r="AX29" s="146" t="str">
        <f t="shared" ref="AX29:AZ29" si="131">IF(NOT(ISBLANK(ED29)),CONCATENATE(TEXT(ED29,"yyyy-mm-ddThh:MM:ss"),"Z"),"")</f>
        <v/>
      </c>
      <c r="AY29" s="146" t="str">
        <f t="shared" si="131"/>
        <v/>
      </c>
      <c r="AZ29" s="146" t="str">
        <f t="shared" si="131"/>
        <v/>
      </c>
      <c r="BA29" s="176"/>
      <c r="BB29" s="152"/>
      <c r="BC29" s="177"/>
      <c r="BD29" s="154"/>
      <c r="BE29" s="155"/>
      <c r="BF29" s="154"/>
      <c r="BG29" s="155"/>
      <c r="BH29" s="169"/>
      <c r="BI29" s="162"/>
      <c r="BJ29" s="172"/>
      <c r="BK29" s="162"/>
      <c r="BL29" s="158"/>
      <c r="BM29" s="172"/>
      <c r="BN29" s="162"/>
      <c r="BO29" s="167"/>
      <c r="BP29" s="169"/>
      <c r="BQ29" s="162"/>
      <c r="BR29" s="162"/>
      <c r="BS29" s="174"/>
      <c r="BT29" s="162"/>
      <c r="BU29" s="174"/>
      <c r="BV29" s="174"/>
      <c r="BW29" s="174"/>
      <c r="BX29" s="173"/>
      <c r="BY29" s="158"/>
      <c r="BZ29" s="160"/>
      <c r="CA29" s="172"/>
      <c r="CB29" s="152"/>
      <c r="CC29" s="152"/>
      <c r="CD29" s="156"/>
      <c r="CE29" s="172"/>
      <c r="CF29" s="162"/>
      <c r="CG29" s="162"/>
      <c r="CH29" s="158"/>
      <c r="CI29" s="173"/>
      <c r="CJ29" s="178"/>
      <c r="CK29" s="173"/>
      <c r="CL29" s="165"/>
      <c r="CM29" s="172"/>
      <c r="CN29" s="162"/>
      <c r="CO29" s="162"/>
      <c r="CP29" s="162"/>
      <c r="CQ29" s="162"/>
      <c r="CR29" s="169"/>
      <c r="CS29" s="162"/>
      <c r="CT29" s="162"/>
      <c r="CU29" s="174"/>
      <c r="CV29" s="152"/>
      <c r="CW29" s="173"/>
      <c r="CX29" s="158"/>
      <c r="CY29" s="172"/>
      <c r="CZ29" s="162"/>
      <c r="DA29" s="162"/>
      <c r="DB29" s="158"/>
      <c r="DC29" s="173"/>
      <c r="DD29" s="178"/>
      <c r="DE29" s="173"/>
      <c r="DF29" s="165"/>
      <c r="DG29" s="172"/>
      <c r="DH29" s="178"/>
      <c r="DI29" s="172"/>
      <c r="DJ29" s="178"/>
      <c r="DK29" s="172"/>
      <c r="DL29" s="162"/>
      <c r="DM29" s="167"/>
      <c r="DN29" s="169"/>
      <c r="DO29" s="162"/>
      <c r="DP29" s="162"/>
      <c r="DQ29" s="174"/>
      <c r="DR29" s="152"/>
      <c r="DS29" s="172"/>
      <c r="DT29" s="152"/>
      <c r="DU29" s="152"/>
      <c r="DV29" s="156"/>
      <c r="DW29" s="173"/>
      <c r="DX29" s="158"/>
      <c r="DY29" s="172"/>
      <c r="DZ29" s="162"/>
      <c r="EA29" s="162"/>
      <c r="EB29" s="172"/>
      <c r="EC29" s="172"/>
      <c r="ED29" s="152"/>
      <c r="EE29" s="152"/>
      <c r="EF29" s="152"/>
      <c r="EG29" s="174"/>
      <c r="EH29" s="172"/>
      <c r="EI29" s="162"/>
      <c r="EJ29" s="162"/>
    </row>
    <row r="30" spans="1:140" ht="12.5">
      <c r="A30" s="168"/>
      <c r="B30" s="169"/>
      <c r="C30" s="144" t="str">
        <f t="shared" si="0"/>
        <v/>
      </c>
      <c r="D30" s="144" t="str">
        <f t="shared" si="1"/>
        <v/>
      </c>
      <c r="E30" s="144" t="str">
        <f t="shared" si="2"/>
        <v/>
      </c>
      <c r="F30" s="145" t="str">
        <f t="shared" si="3"/>
        <v/>
      </c>
      <c r="G30" s="145" t="str">
        <f t="shared" si="4"/>
        <v/>
      </c>
      <c r="H30" s="145" t="str">
        <f t="shared" si="5"/>
        <v/>
      </c>
      <c r="I30" s="146" t="str">
        <f t="shared" ref="I30:J30" si="132">IF(COUNTA($DO30:$DX30)&gt;0,$BA30,"")</f>
        <v/>
      </c>
      <c r="J30" s="146" t="str">
        <f t="shared" si="132"/>
        <v/>
      </c>
      <c r="K30" s="147" t="str">
        <f t="shared" si="43"/>
        <v/>
      </c>
      <c r="L30" s="147" t="str">
        <f t="shared" si="7"/>
        <v/>
      </c>
      <c r="M30" s="147" t="str">
        <f t="shared" si="8"/>
        <v/>
      </c>
      <c r="N30" s="147" t="str">
        <f t="shared" si="48"/>
        <v/>
      </c>
      <c r="O30" s="147" t="str">
        <f t="shared" si="9"/>
        <v/>
      </c>
      <c r="P30" s="146" t="str">
        <f t="shared" si="10"/>
        <v/>
      </c>
      <c r="Q30" s="147" t="str">
        <f t="shared" si="11"/>
        <v/>
      </c>
      <c r="R30" s="146" t="str">
        <f t="shared" si="12"/>
        <v/>
      </c>
      <c r="S30" s="146" t="str">
        <f t="shared" si="13"/>
        <v/>
      </c>
      <c r="T30" s="146" t="str">
        <f>IF(NOT(ISBLANK(DH30)),
        IF(AND(ISREF('Input Tenderers'!$J$8:$K$8),COUNTA('Input Tenderers'!$N$8)&gt;0),
                IF(COUNTA('Input Implementation Transactio'!$N30:$O30)&gt;0,"supplier;tenderer;payee","supplier;tenderer"),
                IF(COUNTA('Input Implementation Transactio'!$N30:$O30)&gt;0,"supplier;payee","supplier")
                ),
        IF(COUNTA('Input Implementation Transactio'!$N30:$O30)&gt;0, "payee", "")
        )</f>
        <v/>
      </c>
      <c r="U30" s="146" t="str">
        <f t="shared" si="14"/>
        <v/>
      </c>
      <c r="V30" s="146" t="str">
        <f t="shared" si="15"/>
        <v/>
      </c>
      <c r="W30" s="148" t="str">
        <f t="shared" si="16"/>
        <v/>
      </c>
      <c r="X30" s="175" t="str">
        <f t="shared" si="17"/>
        <v/>
      </c>
      <c r="Y30" s="170" t="str">
        <f t="shared" si="18"/>
        <v/>
      </c>
      <c r="Z30" s="150" t="str">
        <f t="shared" si="19"/>
        <v/>
      </c>
      <c r="AA30" s="146" t="str">
        <f t="shared" si="20"/>
        <v/>
      </c>
      <c r="AB30" s="146" t="str">
        <f t="shared" si="21"/>
        <v/>
      </c>
      <c r="AC30" s="146" t="str">
        <f t="shared" si="22"/>
        <v/>
      </c>
      <c r="AD30" s="148" t="str">
        <f t="shared" si="23"/>
        <v/>
      </c>
      <c r="AE30" s="148" t="str">
        <f t="shared" si="24"/>
        <v/>
      </c>
      <c r="AF30" s="175" t="str">
        <f t="shared" si="25"/>
        <v/>
      </c>
      <c r="AG30" s="170" t="str">
        <f t="shared" si="26"/>
        <v/>
      </c>
      <c r="AH30" s="148" t="str">
        <f t="shared" si="27"/>
        <v/>
      </c>
      <c r="AI30" s="146" t="str">
        <f t="shared" si="28"/>
        <v/>
      </c>
      <c r="AJ30" s="146" t="str">
        <f t="shared" si="29"/>
        <v/>
      </c>
      <c r="AK30" s="146" t="str">
        <f t="shared" si="30"/>
        <v/>
      </c>
      <c r="AL30" s="146" t="str">
        <f t="shared" si="31"/>
        <v/>
      </c>
      <c r="AM30" s="171" t="str">
        <f t="shared" si="32"/>
        <v/>
      </c>
      <c r="AN30" s="171" t="str">
        <f t="shared" si="33"/>
        <v/>
      </c>
      <c r="AO30" s="146" t="str">
        <f t="shared" si="34"/>
        <v/>
      </c>
      <c r="AP30" s="146" t="str">
        <f t="shared" si="35"/>
        <v/>
      </c>
      <c r="AQ30" s="146" t="str">
        <f t="shared" si="36"/>
        <v/>
      </c>
      <c r="AR30" s="146" t="str">
        <f t="shared" ref="AR30:AS30" si="133">IF(NOT(ISBLANK(CB30)),CONCATENATE(TEXT(CB30,"yyyy-mm-ddThh:MM:ss"),"Z"),"")</f>
        <v/>
      </c>
      <c r="AS30" s="146" t="str">
        <f t="shared" si="133"/>
        <v/>
      </c>
      <c r="AT30" s="146" t="str">
        <f t="shared" si="38"/>
        <v/>
      </c>
      <c r="AU30" s="146" t="str">
        <f t="shared" si="39"/>
        <v/>
      </c>
      <c r="AV30" s="146" t="str">
        <f t="shared" ref="AV30:AW30" si="134">IF(NOT(ISBLANK(DT30)),CONCATENATE(TEXT(DT30,"yyyy-mm-ddThh:MM:ss"),"Z"),"")</f>
        <v/>
      </c>
      <c r="AW30" s="146" t="str">
        <f t="shared" si="134"/>
        <v/>
      </c>
      <c r="AX30" s="146" t="str">
        <f t="shared" ref="AX30:AZ30" si="135">IF(NOT(ISBLANK(ED30)),CONCATENATE(TEXT(ED30,"yyyy-mm-ddThh:MM:ss"),"Z"),"")</f>
        <v/>
      </c>
      <c r="AY30" s="146" t="str">
        <f t="shared" si="135"/>
        <v/>
      </c>
      <c r="AZ30" s="146" t="str">
        <f t="shared" si="135"/>
        <v/>
      </c>
      <c r="BA30" s="176"/>
      <c r="BB30" s="152"/>
      <c r="BC30" s="177"/>
      <c r="BD30" s="154"/>
      <c r="BE30" s="155"/>
      <c r="BF30" s="154"/>
      <c r="BG30" s="155"/>
      <c r="BH30" s="169"/>
      <c r="BI30" s="162"/>
      <c r="BJ30" s="172"/>
      <c r="BK30" s="162"/>
      <c r="BL30" s="158"/>
      <c r="BM30" s="172"/>
      <c r="BN30" s="162"/>
      <c r="BO30" s="167"/>
      <c r="BP30" s="169"/>
      <c r="BQ30" s="162"/>
      <c r="BR30" s="162"/>
      <c r="BS30" s="174"/>
      <c r="BT30" s="162"/>
      <c r="BU30" s="174"/>
      <c r="BV30" s="174"/>
      <c r="BW30" s="174"/>
      <c r="BX30" s="173"/>
      <c r="BY30" s="158"/>
      <c r="BZ30" s="160"/>
      <c r="CA30" s="172"/>
      <c r="CB30" s="152"/>
      <c r="CC30" s="152"/>
      <c r="CD30" s="156"/>
      <c r="CE30" s="172"/>
      <c r="CF30" s="162"/>
      <c r="CG30" s="162"/>
      <c r="CH30" s="158"/>
      <c r="CI30" s="173"/>
      <c r="CJ30" s="178"/>
      <c r="CK30" s="173"/>
      <c r="CL30" s="165"/>
      <c r="CM30" s="172"/>
      <c r="CN30" s="162"/>
      <c r="CO30" s="162"/>
      <c r="CP30" s="162"/>
      <c r="CQ30" s="162"/>
      <c r="CR30" s="169"/>
      <c r="CS30" s="162"/>
      <c r="CT30" s="162"/>
      <c r="CU30" s="174"/>
      <c r="CV30" s="152"/>
      <c r="CW30" s="173"/>
      <c r="CX30" s="158"/>
      <c r="CY30" s="172"/>
      <c r="CZ30" s="162"/>
      <c r="DA30" s="162"/>
      <c r="DB30" s="158"/>
      <c r="DC30" s="173"/>
      <c r="DD30" s="178"/>
      <c r="DE30" s="173"/>
      <c r="DF30" s="165"/>
      <c r="DG30" s="172"/>
      <c r="DH30" s="178"/>
      <c r="DI30" s="172"/>
      <c r="DJ30" s="178"/>
      <c r="DK30" s="172"/>
      <c r="DL30" s="162"/>
      <c r="DM30" s="167"/>
      <c r="DN30" s="169"/>
      <c r="DO30" s="162"/>
      <c r="DP30" s="162"/>
      <c r="DQ30" s="174"/>
      <c r="DR30" s="152"/>
      <c r="DS30" s="172"/>
      <c r="DT30" s="152"/>
      <c r="DU30" s="152"/>
      <c r="DV30" s="156"/>
      <c r="DW30" s="173"/>
      <c r="DX30" s="158"/>
      <c r="DY30" s="172"/>
      <c r="DZ30" s="162"/>
      <c r="EA30" s="162"/>
      <c r="EB30" s="172"/>
      <c r="EC30" s="172"/>
      <c r="ED30" s="152"/>
      <c r="EE30" s="152"/>
      <c r="EF30" s="152"/>
      <c r="EG30" s="174"/>
      <c r="EH30" s="172"/>
      <c r="EI30" s="162"/>
      <c r="EJ30" s="162"/>
    </row>
    <row r="31" spans="1:140" ht="12.5">
      <c r="A31" s="168"/>
      <c r="B31" s="169"/>
      <c r="C31" s="144" t="str">
        <f t="shared" si="0"/>
        <v/>
      </c>
      <c r="D31" s="144" t="str">
        <f t="shared" si="1"/>
        <v/>
      </c>
      <c r="E31" s="144" t="str">
        <f t="shared" si="2"/>
        <v/>
      </c>
      <c r="F31" s="145" t="str">
        <f t="shared" si="3"/>
        <v/>
      </c>
      <c r="G31" s="145" t="str">
        <f t="shared" si="4"/>
        <v/>
      </c>
      <c r="H31" s="145" t="str">
        <f t="shared" si="5"/>
        <v/>
      </c>
      <c r="I31" s="146" t="str">
        <f t="shared" ref="I31:J31" si="136">IF(COUNTA($DO31:$DX31)&gt;0,$BA31,"")</f>
        <v/>
      </c>
      <c r="J31" s="146" t="str">
        <f t="shared" si="136"/>
        <v/>
      </c>
      <c r="K31" s="147" t="str">
        <f t="shared" si="43"/>
        <v/>
      </c>
      <c r="L31" s="147" t="str">
        <f t="shared" si="7"/>
        <v/>
      </c>
      <c r="M31" s="147" t="str">
        <f t="shared" si="8"/>
        <v/>
      </c>
      <c r="N31" s="147" t="str">
        <f t="shared" si="48"/>
        <v/>
      </c>
      <c r="O31" s="147" t="str">
        <f t="shared" si="9"/>
        <v/>
      </c>
      <c r="P31" s="146" t="str">
        <f t="shared" si="10"/>
        <v/>
      </c>
      <c r="Q31" s="147" t="str">
        <f t="shared" si="11"/>
        <v/>
      </c>
      <c r="R31" s="146" t="str">
        <f t="shared" si="12"/>
        <v/>
      </c>
      <c r="S31" s="146" t="str">
        <f t="shared" si="13"/>
        <v/>
      </c>
      <c r="T31" s="146" t="str">
        <f>IF(NOT(ISBLANK(DH31)),
        IF(AND(ISREF('Input Tenderers'!$J$8:$K$8),COUNTA('Input Tenderers'!$N$8)&gt;0),
                IF(COUNTA('Input Implementation Transactio'!$N31:$O31)&gt;0,"supplier;tenderer;payee","supplier;tenderer"),
                IF(COUNTA('Input Implementation Transactio'!$N31:$O31)&gt;0,"supplier;payee","supplier")
                ),
        IF(COUNTA('Input Implementation Transactio'!$N31:$O31)&gt;0, "payee", "")
        )</f>
        <v/>
      </c>
      <c r="U31" s="146" t="str">
        <f t="shared" si="14"/>
        <v/>
      </c>
      <c r="V31" s="146" t="str">
        <f t="shared" si="15"/>
        <v/>
      </c>
      <c r="W31" s="148" t="str">
        <f t="shared" si="16"/>
        <v/>
      </c>
      <c r="X31" s="175" t="str">
        <f t="shared" si="17"/>
        <v/>
      </c>
      <c r="Y31" s="170" t="str">
        <f t="shared" si="18"/>
        <v/>
      </c>
      <c r="Z31" s="150" t="str">
        <f t="shared" si="19"/>
        <v/>
      </c>
      <c r="AA31" s="146" t="str">
        <f t="shared" si="20"/>
        <v/>
      </c>
      <c r="AB31" s="146" t="str">
        <f t="shared" si="21"/>
        <v/>
      </c>
      <c r="AC31" s="146" t="str">
        <f t="shared" si="22"/>
        <v/>
      </c>
      <c r="AD31" s="148" t="str">
        <f t="shared" si="23"/>
        <v/>
      </c>
      <c r="AE31" s="148" t="str">
        <f t="shared" si="24"/>
        <v/>
      </c>
      <c r="AF31" s="175" t="str">
        <f t="shared" si="25"/>
        <v/>
      </c>
      <c r="AG31" s="170" t="str">
        <f t="shared" si="26"/>
        <v/>
      </c>
      <c r="AH31" s="148" t="str">
        <f t="shared" si="27"/>
        <v/>
      </c>
      <c r="AI31" s="146" t="str">
        <f t="shared" si="28"/>
        <v/>
      </c>
      <c r="AJ31" s="146" t="str">
        <f t="shared" si="29"/>
        <v/>
      </c>
      <c r="AK31" s="146" t="str">
        <f t="shared" si="30"/>
        <v/>
      </c>
      <c r="AL31" s="146" t="str">
        <f t="shared" si="31"/>
        <v/>
      </c>
      <c r="AM31" s="171" t="str">
        <f t="shared" si="32"/>
        <v/>
      </c>
      <c r="AN31" s="171" t="str">
        <f t="shared" si="33"/>
        <v/>
      </c>
      <c r="AO31" s="146" t="str">
        <f t="shared" si="34"/>
        <v/>
      </c>
      <c r="AP31" s="146" t="str">
        <f t="shared" si="35"/>
        <v/>
      </c>
      <c r="AQ31" s="146" t="str">
        <f t="shared" si="36"/>
        <v/>
      </c>
      <c r="AR31" s="146" t="str">
        <f t="shared" ref="AR31:AS31" si="137">IF(NOT(ISBLANK(CB31)),CONCATENATE(TEXT(CB31,"yyyy-mm-ddThh:MM:ss"),"Z"),"")</f>
        <v/>
      </c>
      <c r="AS31" s="146" t="str">
        <f t="shared" si="137"/>
        <v/>
      </c>
      <c r="AT31" s="146" t="str">
        <f t="shared" si="38"/>
        <v/>
      </c>
      <c r="AU31" s="146" t="str">
        <f t="shared" si="39"/>
        <v/>
      </c>
      <c r="AV31" s="146" t="str">
        <f t="shared" ref="AV31:AW31" si="138">IF(NOT(ISBLANK(DT31)),CONCATENATE(TEXT(DT31,"yyyy-mm-ddThh:MM:ss"),"Z"),"")</f>
        <v/>
      </c>
      <c r="AW31" s="146" t="str">
        <f t="shared" si="138"/>
        <v/>
      </c>
      <c r="AX31" s="146" t="str">
        <f t="shared" ref="AX31:AZ31" si="139">IF(NOT(ISBLANK(ED31)),CONCATENATE(TEXT(ED31,"yyyy-mm-ddThh:MM:ss"),"Z"),"")</f>
        <v/>
      </c>
      <c r="AY31" s="146" t="str">
        <f t="shared" si="139"/>
        <v/>
      </c>
      <c r="AZ31" s="146" t="str">
        <f t="shared" si="139"/>
        <v/>
      </c>
      <c r="BA31" s="176"/>
      <c r="BB31" s="152"/>
      <c r="BC31" s="177"/>
      <c r="BD31" s="154"/>
      <c r="BE31" s="155"/>
      <c r="BF31" s="154"/>
      <c r="BG31" s="155"/>
      <c r="BH31" s="169"/>
      <c r="BI31" s="162"/>
      <c r="BJ31" s="172"/>
      <c r="BK31" s="162"/>
      <c r="BL31" s="158"/>
      <c r="BM31" s="172"/>
      <c r="BN31" s="162"/>
      <c r="BO31" s="167"/>
      <c r="BP31" s="169"/>
      <c r="BQ31" s="162"/>
      <c r="BR31" s="162"/>
      <c r="BS31" s="174"/>
      <c r="BT31" s="162"/>
      <c r="BU31" s="174"/>
      <c r="BV31" s="174"/>
      <c r="BW31" s="174"/>
      <c r="BX31" s="173"/>
      <c r="BY31" s="158"/>
      <c r="BZ31" s="160"/>
      <c r="CA31" s="172"/>
      <c r="CB31" s="152"/>
      <c r="CC31" s="152"/>
      <c r="CD31" s="156"/>
      <c r="CE31" s="172"/>
      <c r="CF31" s="162"/>
      <c r="CG31" s="162"/>
      <c r="CH31" s="158"/>
      <c r="CI31" s="173"/>
      <c r="CJ31" s="178"/>
      <c r="CK31" s="173"/>
      <c r="CL31" s="165"/>
      <c r="CM31" s="172"/>
      <c r="CN31" s="162"/>
      <c r="CO31" s="162"/>
      <c r="CP31" s="162"/>
      <c r="CQ31" s="162"/>
      <c r="CR31" s="169"/>
      <c r="CS31" s="162"/>
      <c r="CT31" s="162"/>
      <c r="CU31" s="174"/>
      <c r="CV31" s="152"/>
      <c r="CW31" s="173"/>
      <c r="CX31" s="158"/>
      <c r="CY31" s="172"/>
      <c r="CZ31" s="162"/>
      <c r="DA31" s="162"/>
      <c r="DB31" s="158"/>
      <c r="DC31" s="173"/>
      <c r="DD31" s="178"/>
      <c r="DE31" s="173"/>
      <c r="DF31" s="165"/>
      <c r="DG31" s="172"/>
      <c r="DH31" s="178"/>
      <c r="DI31" s="172"/>
      <c r="DJ31" s="178"/>
      <c r="DK31" s="172"/>
      <c r="DL31" s="162"/>
      <c r="DM31" s="167"/>
      <c r="DN31" s="169"/>
      <c r="DO31" s="162"/>
      <c r="DP31" s="162"/>
      <c r="DQ31" s="174"/>
      <c r="DR31" s="152"/>
      <c r="DS31" s="172"/>
      <c r="DT31" s="152"/>
      <c r="DU31" s="152"/>
      <c r="DV31" s="156"/>
      <c r="DW31" s="173"/>
      <c r="DX31" s="158"/>
      <c r="DY31" s="172"/>
      <c r="DZ31" s="162"/>
      <c r="EA31" s="162"/>
      <c r="EB31" s="172"/>
      <c r="EC31" s="172"/>
      <c r="ED31" s="152"/>
      <c r="EE31" s="152"/>
      <c r="EF31" s="152"/>
      <c r="EG31" s="174"/>
      <c r="EH31" s="172"/>
      <c r="EI31" s="162"/>
      <c r="EJ31" s="162"/>
    </row>
    <row r="32" spans="1:140" ht="12.5">
      <c r="A32" s="168"/>
      <c r="B32" s="169"/>
      <c r="C32" s="144" t="str">
        <f t="shared" si="0"/>
        <v/>
      </c>
      <c r="D32" s="144" t="str">
        <f t="shared" si="1"/>
        <v/>
      </c>
      <c r="E32" s="144" t="str">
        <f t="shared" si="2"/>
        <v/>
      </c>
      <c r="F32" s="145" t="str">
        <f t="shared" si="3"/>
        <v/>
      </c>
      <c r="G32" s="145" t="str">
        <f t="shared" si="4"/>
        <v/>
      </c>
      <c r="H32" s="145" t="str">
        <f t="shared" si="5"/>
        <v/>
      </c>
      <c r="I32" s="146" t="str">
        <f t="shared" ref="I32:J32" si="140">IF(COUNTA($DO32:$DX32)&gt;0,$BA32,"")</f>
        <v/>
      </c>
      <c r="J32" s="146" t="str">
        <f t="shared" si="140"/>
        <v/>
      </c>
      <c r="K32" s="147" t="str">
        <f t="shared" si="43"/>
        <v/>
      </c>
      <c r="L32" s="147" t="str">
        <f t="shared" si="7"/>
        <v/>
      </c>
      <c r="M32" s="147" t="str">
        <f t="shared" si="8"/>
        <v/>
      </c>
      <c r="N32" s="147" t="str">
        <f t="shared" si="48"/>
        <v/>
      </c>
      <c r="O32" s="147" t="str">
        <f t="shared" si="9"/>
        <v/>
      </c>
      <c r="P32" s="146" t="str">
        <f t="shared" si="10"/>
        <v/>
      </c>
      <c r="Q32" s="147" t="str">
        <f t="shared" si="11"/>
        <v/>
      </c>
      <c r="R32" s="146" t="str">
        <f t="shared" si="12"/>
        <v/>
      </c>
      <c r="S32" s="146" t="str">
        <f t="shared" si="13"/>
        <v/>
      </c>
      <c r="T32" s="146" t="str">
        <f>IF(NOT(ISBLANK(DH32)),
        IF(AND(ISREF('Input Tenderers'!$J$8:$K$8),COUNTA('Input Tenderers'!$N$8)&gt;0),
                IF(COUNTA('Input Implementation Transactio'!$N32:$O32)&gt;0,"supplier;tenderer;payee","supplier;tenderer"),
                IF(COUNTA('Input Implementation Transactio'!$N32:$O32)&gt;0,"supplier;payee","supplier")
                ),
        IF(COUNTA('Input Implementation Transactio'!$N32:$O32)&gt;0, "payee", "")
        )</f>
        <v/>
      </c>
      <c r="U32" s="146" t="str">
        <f t="shared" si="14"/>
        <v/>
      </c>
      <c r="V32" s="146" t="str">
        <f t="shared" si="15"/>
        <v/>
      </c>
      <c r="W32" s="148" t="str">
        <f t="shared" si="16"/>
        <v/>
      </c>
      <c r="X32" s="175" t="str">
        <f t="shared" si="17"/>
        <v/>
      </c>
      <c r="Y32" s="170" t="str">
        <f t="shared" si="18"/>
        <v/>
      </c>
      <c r="Z32" s="150" t="str">
        <f t="shared" si="19"/>
        <v/>
      </c>
      <c r="AA32" s="146" t="str">
        <f t="shared" si="20"/>
        <v/>
      </c>
      <c r="AB32" s="146" t="str">
        <f t="shared" si="21"/>
        <v/>
      </c>
      <c r="AC32" s="146" t="str">
        <f t="shared" si="22"/>
        <v/>
      </c>
      <c r="AD32" s="148" t="str">
        <f t="shared" si="23"/>
        <v/>
      </c>
      <c r="AE32" s="148" t="str">
        <f t="shared" si="24"/>
        <v/>
      </c>
      <c r="AF32" s="175" t="str">
        <f t="shared" si="25"/>
        <v/>
      </c>
      <c r="AG32" s="170" t="str">
        <f t="shared" si="26"/>
        <v/>
      </c>
      <c r="AH32" s="148" t="str">
        <f t="shared" si="27"/>
        <v/>
      </c>
      <c r="AI32" s="146" t="str">
        <f t="shared" si="28"/>
        <v/>
      </c>
      <c r="AJ32" s="146" t="str">
        <f t="shared" si="29"/>
        <v/>
      </c>
      <c r="AK32" s="146" t="str">
        <f t="shared" si="30"/>
        <v/>
      </c>
      <c r="AL32" s="146" t="str">
        <f t="shared" si="31"/>
        <v/>
      </c>
      <c r="AM32" s="171" t="str">
        <f t="shared" si="32"/>
        <v/>
      </c>
      <c r="AN32" s="171" t="str">
        <f t="shared" si="33"/>
        <v/>
      </c>
      <c r="AO32" s="146" t="str">
        <f t="shared" si="34"/>
        <v/>
      </c>
      <c r="AP32" s="146" t="str">
        <f t="shared" si="35"/>
        <v/>
      </c>
      <c r="AQ32" s="146" t="str">
        <f t="shared" si="36"/>
        <v/>
      </c>
      <c r="AR32" s="146" t="str">
        <f t="shared" ref="AR32:AS32" si="141">IF(NOT(ISBLANK(CB32)),CONCATENATE(TEXT(CB32,"yyyy-mm-ddThh:MM:ss"),"Z"),"")</f>
        <v/>
      </c>
      <c r="AS32" s="146" t="str">
        <f t="shared" si="141"/>
        <v/>
      </c>
      <c r="AT32" s="146" t="str">
        <f t="shared" si="38"/>
        <v/>
      </c>
      <c r="AU32" s="146" t="str">
        <f t="shared" si="39"/>
        <v/>
      </c>
      <c r="AV32" s="146" t="str">
        <f t="shared" ref="AV32:AW32" si="142">IF(NOT(ISBLANK(DT32)),CONCATENATE(TEXT(DT32,"yyyy-mm-ddThh:MM:ss"),"Z"),"")</f>
        <v/>
      </c>
      <c r="AW32" s="146" t="str">
        <f t="shared" si="142"/>
        <v/>
      </c>
      <c r="AX32" s="146" t="str">
        <f t="shared" ref="AX32:AZ32" si="143">IF(NOT(ISBLANK(ED32)),CONCATENATE(TEXT(ED32,"yyyy-mm-ddThh:MM:ss"),"Z"),"")</f>
        <v/>
      </c>
      <c r="AY32" s="146" t="str">
        <f t="shared" si="143"/>
        <v/>
      </c>
      <c r="AZ32" s="146" t="str">
        <f t="shared" si="143"/>
        <v/>
      </c>
      <c r="BA32" s="176"/>
      <c r="BB32" s="152"/>
      <c r="BC32" s="177"/>
      <c r="BD32" s="154"/>
      <c r="BE32" s="155"/>
      <c r="BF32" s="154"/>
      <c r="BG32" s="155"/>
      <c r="BH32" s="169"/>
      <c r="BI32" s="162"/>
      <c r="BJ32" s="172"/>
      <c r="BK32" s="162"/>
      <c r="BL32" s="158"/>
      <c r="BM32" s="172"/>
      <c r="BN32" s="162"/>
      <c r="BO32" s="167"/>
      <c r="BP32" s="169"/>
      <c r="BQ32" s="162"/>
      <c r="BR32" s="162"/>
      <c r="BS32" s="174"/>
      <c r="BT32" s="162"/>
      <c r="BU32" s="174"/>
      <c r="BV32" s="174"/>
      <c r="BW32" s="174"/>
      <c r="BX32" s="173"/>
      <c r="BY32" s="158"/>
      <c r="BZ32" s="160"/>
      <c r="CA32" s="172"/>
      <c r="CB32" s="152"/>
      <c r="CC32" s="152"/>
      <c r="CD32" s="156"/>
      <c r="CE32" s="172"/>
      <c r="CF32" s="162"/>
      <c r="CG32" s="162"/>
      <c r="CH32" s="158"/>
      <c r="CI32" s="173"/>
      <c r="CJ32" s="178"/>
      <c r="CK32" s="173"/>
      <c r="CL32" s="165"/>
      <c r="CM32" s="172"/>
      <c r="CN32" s="162"/>
      <c r="CO32" s="162"/>
      <c r="CP32" s="162"/>
      <c r="CQ32" s="162"/>
      <c r="CR32" s="169"/>
      <c r="CS32" s="162"/>
      <c r="CT32" s="162"/>
      <c r="CU32" s="174"/>
      <c r="CV32" s="152"/>
      <c r="CW32" s="173"/>
      <c r="CX32" s="158"/>
      <c r="CY32" s="172"/>
      <c r="CZ32" s="162"/>
      <c r="DA32" s="162"/>
      <c r="DB32" s="158"/>
      <c r="DC32" s="173"/>
      <c r="DD32" s="178"/>
      <c r="DE32" s="173"/>
      <c r="DF32" s="165"/>
      <c r="DG32" s="172"/>
      <c r="DH32" s="178"/>
      <c r="DI32" s="172"/>
      <c r="DJ32" s="178"/>
      <c r="DK32" s="172"/>
      <c r="DL32" s="162"/>
      <c r="DM32" s="167"/>
      <c r="DN32" s="169"/>
      <c r="DO32" s="162"/>
      <c r="DP32" s="162"/>
      <c r="DQ32" s="174"/>
      <c r="DR32" s="152"/>
      <c r="DS32" s="172"/>
      <c r="DT32" s="152"/>
      <c r="DU32" s="152"/>
      <c r="DV32" s="156"/>
      <c r="DW32" s="173"/>
      <c r="DX32" s="158"/>
      <c r="DY32" s="172"/>
      <c r="DZ32" s="162"/>
      <c r="EA32" s="162"/>
      <c r="EB32" s="172"/>
      <c r="EC32" s="172"/>
      <c r="ED32" s="152"/>
      <c r="EE32" s="152"/>
      <c r="EF32" s="152"/>
      <c r="EG32" s="174"/>
      <c r="EH32" s="172"/>
      <c r="EI32" s="162"/>
      <c r="EJ32" s="162"/>
    </row>
    <row r="33" spans="1:140" ht="12.5">
      <c r="A33" s="168"/>
      <c r="B33" s="169"/>
      <c r="C33" s="144" t="str">
        <f t="shared" si="0"/>
        <v/>
      </c>
      <c r="D33" s="144" t="str">
        <f t="shared" si="1"/>
        <v/>
      </c>
      <c r="E33" s="144" t="str">
        <f t="shared" si="2"/>
        <v/>
      </c>
      <c r="F33" s="145" t="str">
        <f t="shared" si="3"/>
        <v/>
      </c>
      <c r="G33" s="145" t="str">
        <f t="shared" si="4"/>
        <v/>
      </c>
      <c r="H33" s="145" t="str">
        <f t="shared" si="5"/>
        <v/>
      </c>
      <c r="I33" s="146" t="str">
        <f t="shared" ref="I33:J33" si="144">IF(COUNTA($DO33:$DX33)&gt;0,$BA33,"")</f>
        <v/>
      </c>
      <c r="J33" s="146" t="str">
        <f t="shared" si="144"/>
        <v/>
      </c>
      <c r="K33" s="147" t="str">
        <f t="shared" si="43"/>
        <v/>
      </c>
      <c r="L33" s="147" t="str">
        <f t="shared" si="7"/>
        <v/>
      </c>
      <c r="M33" s="147" t="str">
        <f t="shared" si="8"/>
        <v/>
      </c>
      <c r="N33" s="147" t="str">
        <f t="shared" si="48"/>
        <v/>
      </c>
      <c r="O33" s="147" t="str">
        <f t="shared" si="9"/>
        <v/>
      </c>
      <c r="P33" s="146" t="str">
        <f t="shared" si="10"/>
        <v/>
      </c>
      <c r="Q33" s="147" t="str">
        <f t="shared" si="11"/>
        <v/>
      </c>
      <c r="R33" s="146" t="str">
        <f t="shared" si="12"/>
        <v/>
      </c>
      <c r="S33" s="146" t="str">
        <f t="shared" si="13"/>
        <v/>
      </c>
      <c r="T33" s="146" t="str">
        <f>IF(NOT(ISBLANK(DH33)),
        IF(AND(ISREF('Input Tenderers'!$J$8:$K$8),COUNTA('Input Tenderers'!$N$8)&gt;0),
                IF(COUNTA('Input Implementation Transactio'!$N33:$O33)&gt;0,"supplier;tenderer;payee","supplier;tenderer"),
                IF(COUNTA('Input Implementation Transactio'!$N33:$O33)&gt;0,"supplier;payee","supplier")
                ),
        IF(COUNTA('Input Implementation Transactio'!$N33:$O33)&gt;0, "payee", "")
        )</f>
        <v/>
      </c>
      <c r="U33" s="146" t="str">
        <f t="shared" si="14"/>
        <v/>
      </c>
      <c r="V33" s="146" t="str">
        <f t="shared" si="15"/>
        <v/>
      </c>
      <c r="W33" s="148" t="str">
        <f t="shared" si="16"/>
        <v/>
      </c>
      <c r="X33" s="175" t="str">
        <f t="shared" si="17"/>
        <v/>
      </c>
      <c r="Y33" s="170" t="str">
        <f t="shared" si="18"/>
        <v/>
      </c>
      <c r="Z33" s="150" t="str">
        <f t="shared" si="19"/>
        <v/>
      </c>
      <c r="AA33" s="146" t="str">
        <f t="shared" si="20"/>
        <v/>
      </c>
      <c r="AB33" s="146" t="str">
        <f t="shared" si="21"/>
        <v/>
      </c>
      <c r="AC33" s="146" t="str">
        <f t="shared" si="22"/>
        <v/>
      </c>
      <c r="AD33" s="148" t="str">
        <f t="shared" si="23"/>
        <v/>
      </c>
      <c r="AE33" s="148" t="str">
        <f t="shared" si="24"/>
        <v/>
      </c>
      <c r="AF33" s="175" t="str">
        <f t="shared" si="25"/>
        <v/>
      </c>
      <c r="AG33" s="170" t="str">
        <f t="shared" si="26"/>
        <v/>
      </c>
      <c r="AH33" s="148" t="str">
        <f t="shared" si="27"/>
        <v/>
      </c>
      <c r="AI33" s="146" t="str">
        <f t="shared" si="28"/>
        <v/>
      </c>
      <c r="AJ33" s="146" t="str">
        <f t="shared" si="29"/>
        <v/>
      </c>
      <c r="AK33" s="146" t="str">
        <f t="shared" si="30"/>
        <v/>
      </c>
      <c r="AL33" s="146" t="str">
        <f t="shared" si="31"/>
        <v/>
      </c>
      <c r="AM33" s="171" t="str">
        <f t="shared" si="32"/>
        <v/>
      </c>
      <c r="AN33" s="171" t="str">
        <f t="shared" si="33"/>
        <v/>
      </c>
      <c r="AO33" s="146" t="str">
        <f t="shared" si="34"/>
        <v/>
      </c>
      <c r="AP33" s="146" t="str">
        <f t="shared" si="35"/>
        <v/>
      </c>
      <c r="AQ33" s="146" t="str">
        <f t="shared" si="36"/>
        <v/>
      </c>
      <c r="AR33" s="146" t="str">
        <f t="shared" ref="AR33:AS33" si="145">IF(NOT(ISBLANK(CB33)),CONCATENATE(TEXT(CB33,"yyyy-mm-ddThh:MM:ss"),"Z"),"")</f>
        <v/>
      </c>
      <c r="AS33" s="146" t="str">
        <f t="shared" si="145"/>
        <v/>
      </c>
      <c r="AT33" s="146" t="str">
        <f t="shared" si="38"/>
        <v/>
      </c>
      <c r="AU33" s="146" t="str">
        <f t="shared" si="39"/>
        <v/>
      </c>
      <c r="AV33" s="146" t="str">
        <f t="shared" ref="AV33:AW33" si="146">IF(NOT(ISBLANK(DT33)),CONCATENATE(TEXT(DT33,"yyyy-mm-ddThh:MM:ss"),"Z"),"")</f>
        <v/>
      </c>
      <c r="AW33" s="146" t="str">
        <f t="shared" si="146"/>
        <v/>
      </c>
      <c r="AX33" s="146" t="str">
        <f t="shared" ref="AX33:AZ33" si="147">IF(NOT(ISBLANK(ED33)),CONCATENATE(TEXT(ED33,"yyyy-mm-ddThh:MM:ss"),"Z"),"")</f>
        <v/>
      </c>
      <c r="AY33" s="146" t="str">
        <f t="shared" si="147"/>
        <v/>
      </c>
      <c r="AZ33" s="146" t="str">
        <f t="shared" si="147"/>
        <v/>
      </c>
      <c r="BA33" s="176"/>
      <c r="BB33" s="152"/>
      <c r="BC33" s="177"/>
      <c r="BD33" s="154"/>
      <c r="BE33" s="155"/>
      <c r="BF33" s="154"/>
      <c r="BG33" s="155"/>
      <c r="BH33" s="169"/>
      <c r="BI33" s="162"/>
      <c r="BJ33" s="172"/>
      <c r="BK33" s="162"/>
      <c r="BL33" s="158"/>
      <c r="BM33" s="172"/>
      <c r="BN33" s="162"/>
      <c r="BO33" s="167"/>
      <c r="BP33" s="169"/>
      <c r="BQ33" s="162"/>
      <c r="BR33" s="162"/>
      <c r="BS33" s="174"/>
      <c r="BT33" s="162"/>
      <c r="BU33" s="174"/>
      <c r="BV33" s="174"/>
      <c r="BW33" s="174"/>
      <c r="BX33" s="173"/>
      <c r="BY33" s="158"/>
      <c r="BZ33" s="160"/>
      <c r="CA33" s="172"/>
      <c r="CB33" s="152"/>
      <c r="CC33" s="152"/>
      <c r="CD33" s="156"/>
      <c r="CE33" s="172"/>
      <c r="CF33" s="162"/>
      <c r="CG33" s="162"/>
      <c r="CH33" s="158"/>
      <c r="CI33" s="173"/>
      <c r="CJ33" s="178"/>
      <c r="CK33" s="173"/>
      <c r="CL33" s="165"/>
      <c r="CM33" s="172"/>
      <c r="CN33" s="162"/>
      <c r="CO33" s="162"/>
      <c r="CP33" s="162"/>
      <c r="CQ33" s="162"/>
      <c r="CR33" s="169"/>
      <c r="CS33" s="162"/>
      <c r="CT33" s="162"/>
      <c r="CU33" s="174"/>
      <c r="CV33" s="152"/>
      <c r="CW33" s="173"/>
      <c r="CX33" s="158"/>
      <c r="CY33" s="172"/>
      <c r="CZ33" s="162"/>
      <c r="DA33" s="162"/>
      <c r="DB33" s="158"/>
      <c r="DC33" s="173"/>
      <c r="DD33" s="178"/>
      <c r="DE33" s="173"/>
      <c r="DF33" s="165"/>
      <c r="DG33" s="172"/>
      <c r="DH33" s="178"/>
      <c r="DI33" s="172"/>
      <c r="DJ33" s="178"/>
      <c r="DK33" s="172"/>
      <c r="DL33" s="162"/>
      <c r="DM33" s="167"/>
      <c r="DN33" s="169"/>
      <c r="DO33" s="162"/>
      <c r="DP33" s="162"/>
      <c r="DQ33" s="174"/>
      <c r="DR33" s="152"/>
      <c r="DS33" s="172"/>
      <c r="DT33" s="152"/>
      <c r="DU33" s="152"/>
      <c r="DV33" s="156"/>
      <c r="DW33" s="173"/>
      <c r="DX33" s="158"/>
      <c r="DY33" s="172"/>
      <c r="DZ33" s="162"/>
      <c r="EA33" s="162"/>
      <c r="EB33" s="172"/>
      <c r="EC33" s="172"/>
      <c r="ED33" s="152"/>
      <c r="EE33" s="152"/>
      <c r="EF33" s="152"/>
      <c r="EG33" s="174"/>
      <c r="EH33" s="172"/>
      <c r="EI33" s="162"/>
      <c r="EJ33" s="162"/>
    </row>
    <row r="34" spans="1:140" ht="12.5">
      <c r="A34" s="168"/>
      <c r="B34" s="169"/>
      <c r="C34" s="144" t="str">
        <f t="shared" si="0"/>
        <v/>
      </c>
      <c r="D34" s="144" t="str">
        <f t="shared" si="1"/>
        <v/>
      </c>
      <c r="E34" s="144" t="str">
        <f t="shared" si="2"/>
        <v/>
      </c>
      <c r="F34" s="145" t="str">
        <f t="shared" si="3"/>
        <v/>
      </c>
      <c r="G34" s="145" t="str">
        <f t="shared" si="4"/>
        <v/>
      </c>
      <c r="H34" s="145" t="str">
        <f t="shared" si="5"/>
        <v/>
      </c>
      <c r="I34" s="146" t="str">
        <f t="shared" ref="I34:J34" si="148">IF(COUNTA($DO34:$DX34)&gt;0,$BA34,"")</f>
        <v/>
      </c>
      <c r="J34" s="146" t="str">
        <f t="shared" si="148"/>
        <v/>
      </c>
      <c r="K34" s="147" t="str">
        <f t="shared" si="43"/>
        <v/>
      </c>
      <c r="L34" s="147" t="str">
        <f t="shared" si="7"/>
        <v/>
      </c>
      <c r="M34" s="147" t="str">
        <f t="shared" si="8"/>
        <v/>
      </c>
      <c r="N34" s="147" t="str">
        <f t="shared" si="48"/>
        <v/>
      </c>
      <c r="O34" s="147" t="str">
        <f t="shared" si="9"/>
        <v/>
      </c>
      <c r="P34" s="146" t="str">
        <f t="shared" si="10"/>
        <v/>
      </c>
      <c r="Q34" s="147" t="str">
        <f t="shared" si="11"/>
        <v/>
      </c>
      <c r="R34" s="146" t="str">
        <f t="shared" si="12"/>
        <v/>
      </c>
      <c r="S34" s="146" t="str">
        <f t="shared" si="13"/>
        <v/>
      </c>
      <c r="T34" s="146" t="str">
        <f>IF(NOT(ISBLANK(DH34)),
        IF(AND(ISREF('Input Tenderers'!$J$8:$K$8),COUNTA('Input Tenderers'!$N$8)&gt;0),
                IF(COUNTA('Input Implementation Transactio'!$N34:$O34)&gt;0,"supplier;tenderer;payee","supplier;tenderer"),
                IF(COUNTA('Input Implementation Transactio'!$N34:$O34)&gt;0,"supplier;payee","supplier")
                ),
        IF(COUNTA('Input Implementation Transactio'!$N34:$O34)&gt;0, "payee", "")
        )</f>
        <v/>
      </c>
      <c r="U34" s="146" t="str">
        <f t="shared" si="14"/>
        <v/>
      </c>
      <c r="V34" s="146" t="str">
        <f t="shared" si="15"/>
        <v/>
      </c>
      <c r="W34" s="148" t="str">
        <f t="shared" si="16"/>
        <v/>
      </c>
      <c r="X34" s="175" t="str">
        <f t="shared" si="17"/>
        <v/>
      </c>
      <c r="Y34" s="170" t="str">
        <f t="shared" si="18"/>
        <v/>
      </c>
      <c r="Z34" s="150" t="str">
        <f t="shared" si="19"/>
        <v/>
      </c>
      <c r="AA34" s="146" t="str">
        <f t="shared" si="20"/>
        <v/>
      </c>
      <c r="AB34" s="146" t="str">
        <f t="shared" si="21"/>
        <v/>
      </c>
      <c r="AC34" s="146" t="str">
        <f t="shared" si="22"/>
        <v/>
      </c>
      <c r="AD34" s="148" t="str">
        <f t="shared" si="23"/>
        <v/>
      </c>
      <c r="AE34" s="148" t="str">
        <f t="shared" si="24"/>
        <v/>
      </c>
      <c r="AF34" s="175" t="str">
        <f t="shared" si="25"/>
        <v/>
      </c>
      <c r="AG34" s="170" t="str">
        <f t="shared" si="26"/>
        <v/>
      </c>
      <c r="AH34" s="148" t="str">
        <f t="shared" si="27"/>
        <v/>
      </c>
      <c r="AI34" s="146" t="str">
        <f t="shared" si="28"/>
        <v/>
      </c>
      <c r="AJ34" s="146" t="str">
        <f t="shared" si="29"/>
        <v/>
      </c>
      <c r="AK34" s="146" t="str">
        <f t="shared" si="30"/>
        <v/>
      </c>
      <c r="AL34" s="146" t="str">
        <f t="shared" si="31"/>
        <v/>
      </c>
      <c r="AM34" s="171" t="str">
        <f t="shared" si="32"/>
        <v/>
      </c>
      <c r="AN34" s="171" t="str">
        <f t="shared" si="33"/>
        <v/>
      </c>
      <c r="AO34" s="146" t="str">
        <f t="shared" si="34"/>
        <v/>
      </c>
      <c r="AP34" s="146" t="str">
        <f t="shared" si="35"/>
        <v/>
      </c>
      <c r="AQ34" s="146" t="str">
        <f t="shared" si="36"/>
        <v/>
      </c>
      <c r="AR34" s="146" t="str">
        <f t="shared" ref="AR34:AS34" si="149">IF(NOT(ISBLANK(CB34)),CONCATENATE(TEXT(CB34,"yyyy-mm-ddThh:MM:ss"),"Z"),"")</f>
        <v/>
      </c>
      <c r="AS34" s="146" t="str">
        <f t="shared" si="149"/>
        <v/>
      </c>
      <c r="AT34" s="146" t="str">
        <f t="shared" si="38"/>
        <v/>
      </c>
      <c r="AU34" s="146" t="str">
        <f t="shared" si="39"/>
        <v/>
      </c>
      <c r="AV34" s="146" t="str">
        <f t="shared" ref="AV34:AW34" si="150">IF(NOT(ISBLANK(DT34)),CONCATENATE(TEXT(DT34,"yyyy-mm-ddThh:MM:ss"),"Z"),"")</f>
        <v/>
      </c>
      <c r="AW34" s="146" t="str">
        <f t="shared" si="150"/>
        <v/>
      </c>
      <c r="AX34" s="146" t="str">
        <f t="shared" ref="AX34:AZ34" si="151">IF(NOT(ISBLANK(ED34)),CONCATENATE(TEXT(ED34,"yyyy-mm-ddThh:MM:ss"),"Z"),"")</f>
        <v/>
      </c>
      <c r="AY34" s="146" t="str">
        <f t="shared" si="151"/>
        <v/>
      </c>
      <c r="AZ34" s="146" t="str">
        <f t="shared" si="151"/>
        <v/>
      </c>
      <c r="BA34" s="176"/>
      <c r="BB34" s="152"/>
      <c r="BC34" s="177"/>
      <c r="BD34" s="154"/>
      <c r="BE34" s="155"/>
      <c r="BF34" s="154"/>
      <c r="BG34" s="155"/>
      <c r="BH34" s="169"/>
      <c r="BI34" s="162"/>
      <c r="BJ34" s="172"/>
      <c r="BK34" s="162"/>
      <c r="BL34" s="158"/>
      <c r="BM34" s="172"/>
      <c r="BN34" s="162"/>
      <c r="BO34" s="167"/>
      <c r="BP34" s="169"/>
      <c r="BQ34" s="162"/>
      <c r="BR34" s="162"/>
      <c r="BS34" s="174"/>
      <c r="BT34" s="162"/>
      <c r="BU34" s="174"/>
      <c r="BV34" s="174"/>
      <c r="BW34" s="174"/>
      <c r="BX34" s="173"/>
      <c r="BY34" s="158"/>
      <c r="BZ34" s="160"/>
      <c r="CA34" s="172"/>
      <c r="CB34" s="152"/>
      <c r="CC34" s="152"/>
      <c r="CD34" s="156"/>
      <c r="CE34" s="172"/>
      <c r="CF34" s="162"/>
      <c r="CG34" s="162"/>
      <c r="CH34" s="158"/>
      <c r="CI34" s="173"/>
      <c r="CJ34" s="178"/>
      <c r="CK34" s="173"/>
      <c r="CL34" s="165"/>
      <c r="CM34" s="172"/>
      <c r="CN34" s="162"/>
      <c r="CO34" s="162"/>
      <c r="CP34" s="162"/>
      <c r="CQ34" s="162"/>
      <c r="CR34" s="169"/>
      <c r="CS34" s="162"/>
      <c r="CT34" s="162"/>
      <c r="CU34" s="174"/>
      <c r="CV34" s="152"/>
      <c r="CW34" s="173"/>
      <c r="CX34" s="158"/>
      <c r="CY34" s="172"/>
      <c r="CZ34" s="162"/>
      <c r="DA34" s="162"/>
      <c r="DB34" s="158"/>
      <c r="DC34" s="173"/>
      <c r="DD34" s="178"/>
      <c r="DE34" s="173"/>
      <c r="DF34" s="165"/>
      <c r="DG34" s="172"/>
      <c r="DH34" s="178"/>
      <c r="DI34" s="172"/>
      <c r="DJ34" s="178"/>
      <c r="DK34" s="172"/>
      <c r="DL34" s="162"/>
      <c r="DM34" s="167"/>
      <c r="DN34" s="169"/>
      <c r="DO34" s="162"/>
      <c r="DP34" s="162"/>
      <c r="DQ34" s="174"/>
      <c r="DR34" s="152"/>
      <c r="DS34" s="172"/>
      <c r="DT34" s="152"/>
      <c r="DU34" s="152"/>
      <c r="DV34" s="156"/>
      <c r="DW34" s="173"/>
      <c r="DX34" s="158"/>
      <c r="DY34" s="172"/>
      <c r="DZ34" s="162"/>
      <c r="EA34" s="162"/>
      <c r="EB34" s="172"/>
      <c r="EC34" s="172"/>
      <c r="ED34" s="152"/>
      <c r="EE34" s="152"/>
      <c r="EF34" s="152"/>
      <c r="EG34" s="174"/>
      <c r="EH34" s="172"/>
      <c r="EI34" s="162"/>
      <c r="EJ34" s="162"/>
    </row>
    <row r="35" spans="1:140" ht="12.5">
      <c r="A35" s="168"/>
      <c r="B35" s="169"/>
      <c r="C35" s="144" t="str">
        <f t="shared" si="0"/>
        <v/>
      </c>
      <c r="D35" s="144" t="str">
        <f t="shared" si="1"/>
        <v/>
      </c>
      <c r="E35" s="144" t="str">
        <f t="shared" si="2"/>
        <v/>
      </c>
      <c r="F35" s="145" t="str">
        <f t="shared" si="3"/>
        <v/>
      </c>
      <c r="G35" s="145" t="str">
        <f t="shared" si="4"/>
        <v/>
      </c>
      <c r="H35" s="145" t="str">
        <f t="shared" si="5"/>
        <v/>
      </c>
      <c r="I35" s="146" t="str">
        <f t="shared" ref="I35:J35" si="152">IF(COUNTA($DO35:$DX35)&gt;0,$BA35,"")</f>
        <v/>
      </c>
      <c r="J35" s="146" t="str">
        <f t="shared" si="152"/>
        <v/>
      </c>
      <c r="K35" s="147" t="str">
        <f t="shared" si="43"/>
        <v/>
      </c>
      <c r="L35" s="147" t="str">
        <f t="shared" si="7"/>
        <v/>
      </c>
      <c r="M35" s="147" t="str">
        <f t="shared" si="8"/>
        <v/>
      </c>
      <c r="N35" s="147" t="str">
        <f t="shared" si="48"/>
        <v/>
      </c>
      <c r="O35" s="147" t="str">
        <f t="shared" si="9"/>
        <v/>
      </c>
      <c r="P35" s="146" t="str">
        <f t="shared" si="10"/>
        <v/>
      </c>
      <c r="Q35" s="147" t="str">
        <f t="shared" si="11"/>
        <v/>
      </c>
      <c r="R35" s="146" t="str">
        <f t="shared" si="12"/>
        <v/>
      </c>
      <c r="S35" s="146" t="str">
        <f t="shared" si="13"/>
        <v/>
      </c>
      <c r="T35" s="146" t="str">
        <f>IF(NOT(ISBLANK(DH35)),
        IF(AND(ISREF('Input Tenderers'!$J$8:$K$8),COUNTA('Input Tenderers'!$N$8)&gt;0),
                IF(COUNTA('Input Implementation Transactio'!$N35:$O35)&gt;0,"supplier;tenderer;payee","supplier;tenderer"),
                IF(COUNTA('Input Implementation Transactio'!$N35:$O35)&gt;0,"supplier;payee","supplier")
                ),
        IF(COUNTA('Input Implementation Transactio'!$N35:$O35)&gt;0, "payee", "")
        )</f>
        <v/>
      </c>
      <c r="U35" s="146" t="str">
        <f t="shared" si="14"/>
        <v/>
      </c>
      <c r="V35" s="146" t="str">
        <f t="shared" si="15"/>
        <v/>
      </c>
      <c r="W35" s="148" t="str">
        <f t="shared" si="16"/>
        <v/>
      </c>
      <c r="X35" s="175" t="str">
        <f t="shared" si="17"/>
        <v/>
      </c>
      <c r="Y35" s="170" t="str">
        <f t="shared" si="18"/>
        <v/>
      </c>
      <c r="Z35" s="150" t="str">
        <f t="shared" si="19"/>
        <v/>
      </c>
      <c r="AA35" s="146" t="str">
        <f t="shared" si="20"/>
        <v/>
      </c>
      <c r="AB35" s="146" t="str">
        <f t="shared" si="21"/>
        <v/>
      </c>
      <c r="AC35" s="146" t="str">
        <f t="shared" si="22"/>
        <v/>
      </c>
      <c r="AD35" s="148" t="str">
        <f t="shared" si="23"/>
        <v/>
      </c>
      <c r="AE35" s="148" t="str">
        <f t="shared" si="24"/>
        <v/>
      </c>
      <c r="AF35" s="175" t="str">
        <f t="shared" si="25"/>
        <v/>
      </c>
      <c r="AG35" s="170" t="str">
        <f t="shared" si="26"/>
        <v/>
      </c>
      <c r="AH35" s="148" t="str">
        <f t="shared" si="27"/>
        <v/>
      </c>
      <c r="AI35" s="146" t="str">
        <f t="shared" si="28"/>
        <v/>
      </c>
      <c r="AJ35" s="146" t="str">
        <f t="shared" si="29"/>
        <v/>
      </c>
      <c r="AK35" s="146" t="str">
        <f t="shared" si="30"/>
        <v/>
      </c>
      <c r="AL35" s="146" t="str">
        <f t="shared" si="31"/>
        <v/>
      </c>
      <c r="AM35" s="171" t="str">
        <f t="shared" si="32"/>
        <v/>
      </c>
      <c r="AN35" s="171" t="str">
        <f t="shared" si="33"/>
        <v/>
      </c>
      <c r="AO35" s="146" t="str">
        <f t="shared" si="34"/>
        <v/>
      </c>
      <c r="AP35" s="146" t="str">
        <f t="shared" si="35"/>
        <v/>
      </c>
      <c r="AQ35" s="146" t="str">
        <f t="shared" si="36"/>
        <v/>
      </c>
      <c r="AR35" s="146" t="str">
        <f t="shared" ref="AR35:AS35" si="153">IF(NOT(ISBLANK(CB35)),CONCATENATE(TEXT(CB35,"yyyy-mm-ddThh:MM:ss"),"Z"),"")</f>
        <v/>
      </c>
      <c r="AS35" s="146" t="str">
        <f t="shared" si="153"/>
        <v/>
      </c>
      <c r="AT35" s="146" t="str">
        <f t="shared" si="38"/>
        <v/>
      </c>
      <c r="AU35" s="146" t="str">
        <f t="shared" si="39"/>
        <v/>
      </c>
      <c r="AV35" s="146" t="str">
        <f t="shared" ref="AV35:AW35" si="154">IF(NOT(ISBLANK(DT35)),CONCATENATE(TEXT(DT35,"yyyy-mm-ddThh:MM:ss"),"Z"),"")</f>
        <v/>
      </c>
      <c r="AW35" s="146" t="str">
        <f t="shared" si="154"/>
        <v/>
      </c>
      <c r="AX35" s="146" t="str">
        <f t="shared" ref="AX35:AZ35" si="155">IF(NOT(ISBLANK(ED35)),CONCATENATE(TEXT(ED35,"yyyy-mm-ddThh:MM:ss"),"Z"),"")</f>
        <v/>
      </c>
      <c r="AY35" s="146" t="str">
        <f t="shared" si="155"/>
        <v/>
      </c>
      <c r="AZ35" s="146" t="str">
        <f t="shared" si="155"/>
        <v/>
      </c>
      <c r="BA35" s="176"/>
      <c r="BB35" s="152"/>
      <c r="BC35" s="177"/>
      <c r="BD35" s="154"/>
      <c r="BE35" s="155"/>
      <c r="BF35" s="154"/>
      <c r="BG35" s="155"/>
      <c r="BH35" s="169"/>
      <c r="BI35" s="162"/>
      <c r="BJ35" s="172"/>
      <c r="BK35" s="162"/>
      <c r="BL35" s="158"/>
      <c r="BM35" s="172"/>
      <c r="BN35" s="162"/>
      <c r="BO35" s="167"/>
      <c r="BP35" s="169"/>
      <c r="BQ35" s="162"/>
      <c r="BR35" s="162"/>
      <c r="BS35" s="174"/>
      <c r="BT35" s="162"/>
      <c r="BU35" s="174"/>
      <c r="BV35" s="174"/>
      <c r="BW35" s="174"/>
      <c r="BX35" s="173"/>
      <c r="BY35" s="158"/>
      <c r="BZ35" s="160"/>
      <c r="CA35" s="172"/>
      <c r="CB35" s="152"/>
      <c r="CC35" s="152"/>
      <c r="CD35" s="156"/>
      <c r="CE35" s="172"/>
      <c r="CF35" s="162"/>
      <c r="CG35" s="162"/>
      <c r="CH35" s="158"/>
      <c r="CI35" s="173"/>
      <c r="CJ35" s="178"/>
      <c r="CK35" s="173"/>
      <c r="CL35" s="165"/>
      <c r="CM35" s="172"/>
      <c r="CN35" s="162"/>
      <c r="CO35" s="162"/>
      <c r="CP35" s="162"/>
      <c r="CQ35" s="162"/>
      <c r="CR35" s="169"/>
      <c r="CS35" s="162"/>
      <c r="CT35" s="162"/>
      <c r="CU35" s="174"/>
      <c r="CV35" s="152"/>
      <c r="CW35" s="173"/>
      <c r="CX35" s="158"/>
      <c r="CY35" s="172"/>
      <c r="CZ35" s="162"/>
      <c r="DA35" s="162"/>
      <c r="DB35" s="158"/>
      <c r="DC35" s="173"/>
      <c r="DD35" s="178"/>
      <c r="DE35" s="173"/>
      <c r="DF35" s="165"/>
      <c r="DG35" s="172"/>
      <c r="DH35" s="178"/>
      <c r="DI35" s="172"/>
      <c r="DJ35" s="178"/>
      <c r="DK35" s="172"/>
      <c r="DL35" s="162"/>
      <c r="DM35" s="167"/>
      <c r="DN35" s="169"/>
      <c r="DO35" s="162"/>
      <c r="DP35" s="162"/>
      <c r="DQ35" s="174"/>
      <c r="DR35" s="152"/>
      <c r="DS35" s="172"/>
      <c r="DT35" s="152"/>
      <c r="DU35" s="152"/>
      <c r="DV35" s="156"/>
      <c r="DW35" s="173"/>
      <c r="DX35" s="158"/>
      <c r="DY35" s="172"/>
      <c r="DZ35" s="162"/>
      <c r="EA35" s="162"/>
      <c r="EB35" s="172"/>
      <c r="EC35" s="172"/>
      <c r="ED35" s="152"/>
      <c r="EE35" s="152"/>
      <c r="EF35" s="152"/>
      <c r="EG35" s="174"/>
      <c r="EH35" s="172"/>
      <c r="EI35" s="162"/>
      <c r="EJ35" s="162"/>
    </row>
    <row r="36" spans="1:140" ht="12.5">
      <c r="A36" s="168"/>
      <c r="B36" s="169"/>
      <c r="C36" s="144" t="str">
        <f t="shared" si="0"/>
        <v/>
      </c>
      <c r="D36" s="144" t="str">
        <f t="shared" si="1"/>
        <v/>
      </c>
      <c r="E36" s="144" t="str">
        <f t="shared" si="2"/>
        <v/>
      </c>
      <c r="F36" s="145" t="str">
        <f t="shared" si="3"/>
        <v/>
      </c>
      <c r="G36" s="145" t="str">
        <f t="shared" si="4"/>
        <v/>
      </c>
      <c r="H36" s="145" t="str">
        <f t="shared" si="5"/>
        <v/>
      </c>
      <c r="I36" s="146" t="str">
        <f t="shared" ref="I36:J36" si="156">IF(COUNTA($DO36:$DX36)&gt;0,$BA36,"")</f>
        <v/>
      </c>
      <c r="J36" s="146" t="str">
        <f t="shared" si="156"/>
        <v/>
      </c>
      <c r="K36" s="147" t="str">
        <f t="shared" si="43"/>
        <v/>
      </c>
      <c r="L36" s="147" t="str">
        <f t="shared" si="7"/>
        <v/>
      </c>
      <c r="M36" s="147" t="str">
        <f t="shared" si="8"/>
        <v/>
      </c>
      <c r="N36" s="147" t="str">
        <f t="shared" si="48"/>
        <v/>
      </c>
      <c r="O36" s="147" t="str">
        <f t="shared" si="9"/>
        <v/>
      </c>
      <c r="P36" s="146" t="str">
        <f t="shared" si="10"/>
        <v/>
      </c>
      <c r="Q36" s="147" t="str">
        <f t="shared" si="11"/>
        <v/>
      </c>
      <c r="R36" s="146" t="str">
        <f t="shared" si="12"/>
        <v/>
      </c>
      <c r="S36" s="146" t="str">
        <f t="shared" si="13"/>
        <v/>
      </c>
      <c r="T36" s="146" t="str">
        <f>IF(NOT(ISBLANK(DH36)),
        IF(AND(ISREF('Input Tenderers'!$J$8:$K$8),COUNTA('Input Tenderers'!$N$8)&gt;0),
                IF(COUNTA('Input Implementation Transactio'!$N36:$O36)&gt;0,"supplier;tenderer;payee","supplier;tenderer"),
                IF(COUNTA('Input Implementation Transactio'!$N36:$O36)&gt;0,"supplier;payee","supplier")
                ),
        IF(COUNTA('Input Implementation Transactio'!$N36:$O36)&gt;0, "payee", "")
        )</f>
        <v/>
      </c>
      <c r="U36" s="146" t="str">
        <f t="shared" si="14"/>
        <v/>
      </c>
      <c r="V36" s="146" t="str">
        <f t="shared" si="15"/>
        <v/>
      </c>
      <c r="W36" s="148" t="str">
        <f t="shared" si="16"/>
        <v/>
      </c>
      <c r="X36" s="175" t="str">
        <f t="shared" si="17"/>
        <v/>
      </c>
      <c r="Y36" s="170" t="str">
        <f t="shared" si="18"/>
        <v/>
      </c>
      <c r="Z36" s="150" t="str">
        <f t="shared" si="19"/>
        <v/>
      </c>
      <c r="AA36" s="146" t="str">
        <f t="shared" si="20"/>
        <v/>
      </c>
      <c r="AB36" s="146" t="str">
        <f t="shared" si="21"/>
        <v/>
      </c>
      <c r="AC36" s="146" t="str">
        <f t="shared" si="22"/>
        <v/>
      </c>
      <c r="AD36" s="148" t="str">
        <f t="shared" si="23"/>
        <v/>
      </c>
      <c r="AE36" s="148" t="str">
        <f t="shared" si="24"/>
        <v/>
      </c>
      <c r="AF36" s="175" t="str">
        <f t="shared" si="25"/>
        <v/>
      </c>
      <c r="AG36" s="170" t="str">
        <f t="shared" si="26"/>
        <v/>
      </c>
      <c r="AH36" s="148" t="str">
        <f t="shared" si="27"/>
        <v/>
      </c>
      <c r="AI36" s="146" t="str">
        <f t="shared" si="28"/>
        <v/>
      </c>
      <c r="AJ36" s="146" t="str">
        <f t="shared" si="29"/>
        <v/>
      </c>
      <c r="AK36" s="146" t="str">
        <f t="shared" si="30"/>
        <v/>
      </c>
      <c r="AL36" s="146" t="str">
        <f t="shared" si="31"/>
        <v/>
      </c>
      <c r="AM36" s="171" t="str">
        <f t="shared" si="32"/>
        <v/>
      </c>
      <c r="AN36" s="171" t="str">
        <f t="shared" si="33"/>
        <v/>
      </c>
      <c r="AO36" s="146" t="str">
        <f t="shared" si="34"/>
        <v/>
      </c>
      <c r="AP36" s="146" t="str">
        <f t="shared" si="35"/>
        <v/>
      </c>
      <c r="AQ36" s="146" t="str">
        <f t="shared" si="36"/>
        <v/>
      </c>
      <c r="AR36" s="146" t="str">
        <f t="shared" ref="AR36:AS36" si="157">IF(NOT(ISBLANK(CB36)),CONCATENATE(TEXT(CB36,"yyyy-mm-ddThh:MM:ss"),"Z"),"")</f>
        <v/>
      </c>
      <c r="AS36" s="146" t="str">
        <f t="shared" si="157"/>
        <v/>
      </c>
      <c r="AT36" s="146" t="str">
        <f t="shared" si="38"/>
        <v/>
      </c>
      <c r="AU36" s="146" t="str">
        <f t="shared" si="39"/>
        <v/>
      </c>
      <c r="AV36" s="146" t="str">
        <f t="shared" ref="AV36:AW36" si="158">IF(NOT(ISBLANK(DT36)),CONCATENATE(TEXT(DT36,"yyyy-mm-ddThh:MM:ss"),"Z"),"")</f>
        <v/>
      </c>
      <c r="AW36" s="146" t="str">
        <f t="shared" si="158"/>
        <v/>
      </c>
      <c r="AX36" s="146" t="str">
        <f t="shared" ref="AX36:AZ36" si="159">IF(NOT(ISBLANK(ED36)),CONCATENATE(TEXT(ED36,"yyyy-mm-ddThh:MM:ss"),"Z"),"")</f>
        <v/>
      </c>
      <c r="AY36" s="146" t="str">
        <f t="shared" si="159"/>
        <v/>
      </c>
      <c r="AZ36" s="146" t="str">
        <f t="shared" si="159"/>
        <v/>
      </c>
      <c r="BA36" s="176"/>
      <c r="BB36" s="152"/>
      <c r="BC36" s="177"/>
      <c r="BD36" s="154"/>
      <c r="BE36" s="155"/>
      <c r="BF36" s="154"/>
      <c r="BG36" s="155"/>
      <c r="BH36" s="169"/>
      <c r="BI36" s="162"/>
      <c r="BJ36" s="172"/>
      <c r="BK36" s="162"/>
      <c r="BL36" s="158"/>
      <c r="BM36" s="172"/>
      <c r="BN36" s="162"/>
      <c r="BO36" s="167"/>
      <c r="BP36" s="169"/>
      <c r="BQ36" s="162"/>
      <c r="BR36" s="162"/>
      <c r="BS36" s="174"/>
      <c r="BT36" s="162"/>
      <c r="BU36" s="174"/>
      <c r="BV36" s="174"/>
      <c r="BW36" s="174"/>
      <c r="BX36" s="173"/>
      <c r="BY36" s="158"/>
      <c r="BZ36" s="160"/>
      <c r="CA36" s="172"/>
      <c r="CB36" s="152"/>
      <c r="CC36" s="152"/>
      <c r="CD36" s="156"/>
      <c r="CE36" s="172"/>
      <c r="CF36" s="162"/>
      <c r="CG36" s="162"/>
      <c r="CH36" s="158"/>
      <c r="CI36" s="173"/>
      <c r="CJ36" s="178"/>
      <c r="CK36" s="173"/>
      <c r="CL36" s="165"/>
      <c r="CM36" s="172"/>
      <c r="CN36" s="162"/>
      <c r="CO36" s="162"/>
      <c r="CP36" s="162"/>
      <c r="CQ36" s="162"/>
      <c r="CR36" s="169"/>
      <c r="CS36" s="162"/>
      <c r="CT36" s="162"/>
      <c r="CU36" s="174"/>
      <c r="CV36" s="152"/>
      <c r="CW36" s="173"/>
      <c r="CX36" s="158"/>
      <c r="CY36" s="172"/>
      <c r="CZ36" s="162"/>
      <c r="DA36" s="162"/>
      <c r="DB36" s="158"/>
      <c r="DC36" s="173"/>
      <c r="DD36" s="178"/>
      <c r="DE36" s="173"/>
      <c r="DF36" s="165"/>
      <c r="DG36" s="172"/>
      <c r="DH36" s="178"/>
      <c r="DI36" s="172"/>
      <c r="DJ36" s="178"/>
      <c r="DK36" s="172"/>
      <c r="DL36" s="162"/>
      <c r="DM36" s="167"/>
      <c r="DN36" s="169"/>
      <c r="DO36" s="162"/>
      <c r="DP36" s="162"/>
      <c r="DQ36" s="174"/>
      <c r="DR36" s="152"/>
      <c r="DS36" s="172"/>
      <c r="DT36" s="152"/>
      <c r="DU36" s="152"/>
      <c r="DV36" s="156"/>
      <c r="DW36" s="173"/>
      <c r="DX36" s="158"/>
      <c r="DY36" s="172"/>
      <c r="DZ36" s="162"/>
      <c r="EA36" s="162"/>
      <c r="EB36" s="172"/>
      <c r="EC36" s="172"/>
      <c r="ED36" s="152"/>
      <c r="EE36" s="152"/>
      <c r="EF36" s="152"/>
      <c r="EG36" s="174"/>
      <c r="EH36" s="172"/>
      <c r="EI36" s="162"/>
      <c r="EJ36" s="162"/>
    </row>
    <row r="37" spans="1:140" ht="12.5">
      <c r="A37" s="168"/>
      <c r="B37" s="169"/>
      <c r="C37" s="144" t="str">
        <f t="shared" si="0"/>
        <v/>
      </c>
      <c r="D37" s="144" t="str">
        <f t="shared" si="1"/>
        <v/>
      </c>
      <c r="E37" s="144" t="str">
        <f t="shared" si="2"/>
        <v/>
      </c>
      <c r="F37" s="145" t="str">
        <f t="shared" si="3"/>
        <v/>
      </c>
      <c r="G37" s="145" t="str">
        <f t="shared" si="4"/>
        <v/>
      </c>
      <c r="H37" s="145" t="str">
        <f t="shared" si="5"/>
        <v/>
      </c>
      <c r="I37" s="146" t="str">
        <f t="shared" ref="I37:J37" si="160">IF(COUNTA($DO37:$DX37)&gt;0,$BA37,"")</f>
        <v/>
      </c>
      <c r="J37" s="146" t="str">
        <f t="shared" si="160"/>
        <v/>
      </c>
      <c r="K37" s="147" t="str">
        <f t="shared" si="43"/>
        <v/>
      </c>
      <c r="L37" s="147" t="str">
        <f t="shared" si="7"/>
        <v/>
      </c>
      <c r="M37" s="147" t="str">
        <f t="shared" si="8"/>
        <v/>
      </c>
      <c r="N37" s="147" t="str">
        <f t="shared" si="48"/>
        <v/>
      </c>
      <c r="O37" s="147" t="str">
        <f t="shared" si="9"/>
        <v/>
      </c>
      <c r="P37" s="146" t="str">
        <f t="shared" si="10"/>
        <v/>
      </c>
      <c r="Q37" s="147" t="str">
        <f t="shared" si="11"/>
        <v/>
      </c>
      <c r="R37" s="146" t="str">
        <f t="shared" si="12"/>
        <v/>
      </c>
      <c r="S37" s="146" t="str">
        <f t="shared" si="13"/>
        <v/>
      </c>
      <c r="T37" s="146" t="str">
        <f>IF(NOT(ISBLANK(DH37)),
        IF(AND(ISREF('Input Tenderers'!$J$8:$K$8),COUNTA('Input Tenderers'!$N$8)&gt;0),
                IF(COUNTA('Input Implementation Transactio'!$N37:$O37)&gt;0,"supplier;tenderer;payee","supplier;tenderer"),
                IF(COUNTA('Input Implementation Transactio'!$N37:$O37)&gt;0,"supplier;payee","supplier")
                ),
        IF(COUNTA('Input Implementation Transactio'!$N37:$O37)&gt;0, "payee", "")
        )</f>
        <v/>
      </c>
      <c r="U37" s="146" t="str">
        <f t="shared" si="14"/>
        <v/>
      </c>
      <c r="V37" s="146" t="str">
        <f t="shared" si="15"/>
        <v/>
      </c>
      <c r="W37" s="148" t="str">
        <f t="shared" si="16"/>
        <v/>
      </c>
      <c r="X37" s="175" t="str">
        <f t="shared" si="17"/>
        <v/>
      </c>
      <c r="Y37" s="170" t="str">
        <f t="shared" si="18"/>
        <v/>
      </c>
      <c r="Z37" s="150" t="str">
        <f t="shared" si="19"/>
        <v/>
      </c>
      <c r="AA37" s="146" t="str">
        <f t="shared" si="20"/>
        <v/>
      </c>
      <c r="AB37" s="146" t="str">
        <f t="shared" si="21"/>
        <v/>
      </c>
      <c r="AC37" s="146" t="str">
        <f t="shared" si="22"/>
        <v/>
      </c>
      <c r="AD37" s="148" t="str">
        <f t="shared" si="23"/>
        <v/>
      </c>
      <c r="AE37" s="148" t="str">
        <f t="shared" si="24"/>
        <v/>
      </c>
      <c r="AF37" s="175" t="str">
        <f t="shared" si="25"/>
        <v/>
      </c>
      <c r="AG37" s="170" t="str">
        <f t="shared" si="26"/>
        <v/>
      </c>
      <c r="AH37" s="148" t="str">
        <f t="shared" si="27"/>
        <v/>
      </c>
      <c r="AI37" s="146" t="str">
        <f t="shared" si="28"/>
        <v/>
      </c>
      <c r="AJ37" s="146" t="str">
        <f t="shared" si="29"/>
        <v/>
      </c>
      <c r="AK37" s="146" t="str">
        <f t="shared" si="30"/>
        <v/>
      </c>
      <c r="AL37" s="146" t="str">
        <f t="shared" si="31"/>
        <v/>
      </c>
      <c r="AM37" s="171" t="str">
        <f t="shared" si="32"/>
        <v/>
      </c>
      <c r="AN37" s="171" t="str">
        <f t="shared" si="33"/>
        <v/>
      </c>
      <c r="AO37" s="146" t="str">
        <f t="shared" si="34"/>
        <v/>
      </c>
      <c r="AP37" s="146" t="str">
        <f t="shared" si="35"/>
        <v/>
      </c>
      <c r="AQ37" s="146" t="str">
        <f t="shared" si="36"/>
        <v/>
      </c>
      <c r="AR37" s="146" t="str">
        <f t="shared" ref="AR37:AS37" si="161">IF(NOT(ISBLANK(CB37)),CONCATENATE(TEXT(CB37,"yyyy-mm-ddThh:MM:ss"),"Z"),"")</f>
        <v/>
      </c>
      <c r="AS37" s="146" t="str">
        <f t="shared" si="161"/>
        <v/>
      </c>
      <c r="AT37" s="146" t="str">
        <f t="shared" si="38"/>
        <v/>
      </c>
      <c r="AU37" s="146" t="str">
        <f t="shared" si="39"/>
        <v/>
      </c>
      <c r="AV37" s="146" t="str">
        <f t="shared" ref="AV37:AW37" si="162">IF(NOT(ISBLANK(DT37)),CONCATENATE(TEXT(DT37,"yyyy-mm-ddThh:MM:ss"),"Z"),"")</f>
        <v/>
      </c>
      <c r="AW37" s="146" t="str">
        <f t="shared" si="162"/>
        <v/>
      </c>
      <c r="AX37" s="146" t="str">
        <f t="shared" ref="AX37:AZ37" si="163">IF(NOT(ISBLANK(ED37)),CONCATENATE(TEXT(ED37,"yyyy-mm-ddThh:MM:ss"),"Z"),"")</f>
        <v/>
      </c>
      <c r="AY37" s="146" t="str">
        <f t="shared" si="163"/>
        <v/>
      </c>
      <c r="AZ37" s="146" t="str">
        <f t="shared" si="163"/>
        <v/>
      </c>
      <c r="BA37" s="176"/>
      <c r="BB37" s="152"/>
      <c r="BC37" s="177"/>
      <c r="BD37" s="154"/>
      <c r="BE37" s="155"/>
      <c r="BF37" s="154"/>
      <c r="BG37" s="155"/>
      <c r="BH37" s="169"/>
      <c r="BI37" s="162"/>
      <c r="BJ37" s="172"/>
      <c r="BK37" s="162"/>
      <c r="BL37" s="158"/>
      <c r="BM37" s="172"/>
      <c r="BN37" s="162"/>
      <c r="BO37" s="167"/>
      <c r="BP37" s="169"/>
      <c r="BQ37" s="162"/>
      <c r="BR37" s="162"/>
      <c r="BS37" s="174"/>
      <c r="BT37" s="162"/>
      <c r="BU37" s="174"/>
      <c r="BV37" s="174"/>
      <c r="BW37" s="174"/>
      <c r="BX37" s="173"/>
      <c r="BY37" s="158"/>
      <c r="BZ37" s="160"/>
      <c r="CA37" s="172"/>
      <c r="CB37" s="152"/>
      <c r="CC37" s="152"/>
      <c r="CD37" s="156"/>
      <c r="CE37" s="172"/>
      <c r="CF37" s="162"/>
      <c r="CG37" s="162"/>
      <c r="CH37" s="158"/>
      <c r="CI37" s="173"/>
      <c r="CJ37" s="178"/>
      <c r="CK37" s="173"/>
      <c r="CL37" s="165"/>
      <c r="CM37" s="172"/>
      <c r="CN37" s="162"/>
      <c r="CO37" s="162"/>
      <c r="CP37" s="162"/>
      <c r="CQ37" s="162"/>
      <c r="CR37" s="169"/>
      <c r="CS37" s="162"/>
      <c r="CT37" s="162"/>
      <c r="CU37" s="174"/>
      <c r="CV37" s="152"/>
      <c r="CW37" s="173"/>
      <c r="CX37" s="158"/>
      <c r="CY37" s="172"/>
      <c r="CZ37" s="162"/>
      <c r="DA37" s="162"/>
      <c r="DB37" s="158"/>
      <c r="DC37" s="173"/>
      <c r="DD37" s="178"/>
      <c r="DE37" s="173"/>
      <c r="DF37" s="165"/>
      <c r="DG37" s="172"/>
      <c r="DH37" s="178"/>
      <c r="DI37" s="172"/>
      <c r="DJ37" s="178"/>
      <c r="DK37" s="172"/>
      <c r="DL37" s="162"/>
      <c r="DM37" s="167"/>
      <c r="DN37" s="169"/>
      <c r="DO37" s="162"/>
      <c r="DP37" s="162"/>
      <c r="DQ37" s="174"/>
      <c r="DR37" s="152"/>
      <c r="DS37" s="172"/>
      <c r="DT37" s="152"/>
      <c r="DU37" s="152"/>
      <c r="DV37" s="156"/>
      <c r="DW37" s="173"/>
      <c r="DX37" s="158"/>
      <c r="DY37" s="172"/>
      <c r="DZ37" s="162"/>
      <c r="EA37" s="162"/>
      <c r="EB37" s="172"/>
      <c r="EC37" s="172"/>
      <c r="ED37" s="152"/>
      <c r="EE37" s="152"/>
      <c r="EF37" s="152"/>
      <c r="EG37" s="174"/>
      <c r="EH37" s="172"/>
      <c r="EI37" s="162"/>
      <c r="EJ37" s="162"/>
    </row>
    <row r="38" spans="1:140" ht="12.5">
      <c r="A38" s="168"/>
      <c r="B38" s="169"/>
      <c r="C38" s="144" t="str">
        <f t="shared" si="0"/>
        <v/>
      </c>
      <c r="D38" s="144" t="str">
        <f t="shared" si="1"/>
        <v/>
      </c>
      <c r="E38" s="144" t="str">
        <f t="shared" si="2"/>
        <v/>
      </c>
      <c r="F38" s="145" t="str">
        <f t="shared" si="3"/>
        <v/>
      </c>
      <c r="G38" s="145" t="str">
        <f t="shared" si="4"/>
        <v/>
      </c>
      <c r="H38" s="145" t="str">
        <f t="shared" si="5"/>
        <v/>
      </c>
      <c r="I38" s="146" t="str">
        <f t="shared" ref="I38:J38" si="164">IF(COUNTA($DO38:$DX38)&gt;0,$BA38,"")</f>
        <v/>
      </c>
      <c r="J38" s="146" t="str">
        <f t="shared" si="164"/>
        <v/>
      </c>
      <c r="K38" s="147" t="str">
        <f t="shared" si="43"/>
        <v/>
      </c>
      <c r="L38" s="147" t="str">
        <f t="shared" si="7"/>
        <v/>
      </c>
      <c r="M38" s="147" t="str">
        <f t="shared" si="8"/>
        <v/>
      </c>
      <c r="N38" s="147" t="str">
        <f t="shared" si="48"/>
        <v/>
      </c>
      <c r="O38" s="147" t="str">
        <f t="shared" si="9"/>
        <v/>
      </c>
      <c r="P38" s="146" t="str">
        <f t="shared" si="10"/>
        <v/>
      </c>
      <c r="Q38" s="147" t="str">
        <f t="shared" si="11"/>
        <v/>
      </c>
      <c r="R38" s="146" t="str">
        <f t="shared" si="12"/>
        <v/>
      </c>
      <c r="S38" s="146" t="str">
        <f t="shared" si="13"/>
        <v/>
      </c>
      <c r="T38" s="146" t="str">
        <f>IF(NOT(ISBLANK(DH38)),
        IF(AND(ISREF('Input Tenderers'!$J$8:$K$8),COUNTA('Input Tenderers'!$N$8)&gt;0),
                IF(COUNTA('Input Implementation Transactio'!$N38:$O38)&gt;0,"supplier;tenderer;payee","supplier;tenderer"),
                IF(COUNTA('Input Implementation Transactio'!$N38:$O38)&gt;0,"supplier;payee","supplier")
                ),
        IF(COUNTA('Input Implementation Transactio'!$N38:$O38)&gt;0, "payee", "")
        )</f>
        <v/>
      </c>
      <c r="U38" s="146" t="str">
        <f t="shared" si="14"/>
        <v/>
      </c>
      <c r="V38" s="146" t="str">
        <f t="shared" si="15"/>
        <v/>
      </c>
      <c r="W38" s="148" t="str">
        <f t="shared" si="16"/>
        <v/>
      </c>
      <c r="X38" s="175" t="str">
        <f t="shared" si="17"/>
        <v/>
      </c>
      <c r="Y38" s="170" t="str">
        <f t="shared" si="18"/>
        <v/>
      </c>
      <c r="Z38" s="150" t="str">
        <f t="shared" si="19"/>
        <v/>
      </c>
      <c r="AA38" s="146" t="str">
        <f t="shared" si="20"/>
        <v/>
      </c>
      <c r="AB38" s="146" t="str">
        <f t="shared" si="21"/>
        <v/>
      </c>
      <c r="AC38" s="146" t="str">
        <f t="shared" si="22"/>
        <v/>
      </c>
      <c r="AD38" s="148" t="str">
        <f t="shared" si="23"/>
        <v/>
      </c>
      <c r="AE38" s="148" t="str">
        <f t="shared" si="24"/>
        <v/>
      </c>
      <c r="AF38" s="175" t="str">
        <f t="shared" si="25"/>
        <v/>
      </c>
      <c r="AG38" s="170" t="str">
        <f t="shared" si="26"/>
        <v/>
      </c>
      <c r="AH38" s="148" t="str">
        <f t="shared" si="27"/>
        <v/>
      </c>
      <c r="AI38" s="146" t="str">
        <f t="shared" si="28"/>
        <v/>
      </c>
      <c r="AJ38" s="146" t="str">
        <f t="shared" si="29"/>
        <v/>
      </c>
      <c r="AK38" s="146" t="str">
        <f t="shared" si="30"/>
        <v/>
      </c>
      <c r="AL38" s="146" t="str">
        <f t="shared" si="31"/>
        <v/>
      </c>
      <c r="AM38" s="171" t="str">
        <f t="shared" si="32"/>
        <v/>
      </c>
      <c r="AN38" s="171" t="str">
        <f t="shared" si="33"/>
        <v/>
      </c>
      <c r="AO38" s="146" t="str">
        <f t="shared" si="34"/>
        <v/>
      </c>
      <c r="AP38" s="146" t="str">
        <f t="shared" si="35"/>
        <v/>
      </c>
      <c r="AQ38" s="146" t="str">
        <f t="shared" si="36"/>
        <v/>
      </c>
      <c r="AR38" s="146" t="str">
        <f t="shared" ref="AR38:AS38" si="165">IF(NOT(ISBLANK(CB38)),CONCATENATE(TEXT(CB38,"yyyy-mm-ddThh:MM:ss"),"Z"),"")</f>
        <v/>
      </c>
      <c r="AS38" s="146" t="str">
        <f t="shared" si="165"/>
        <v/>
      </c>
      <c r="AT38" s="146" t="str">
        <f t="shared" si="38"/>
        <v/>
      </c>
      <c r="AU38" s="146" t="str">
        <f t="shared" si="39"/>
        <v/>
      </c>
      <c r="AV38" s="146" t="str">
        <f t="shared" ref="AV38:AW38" si="166">IF(NOT(ISBLANK(DT38)),CONCATENATE(TEXT(DT38,"yyyy-mm-ddThh:MM:ss"),"Z"),"")</f>
        <v/>
      </c>
      <c r="AW38" s="146" t="str">
        <f t="shared" si="166"/>
        <v/>
      </c>
      <c r="AX38" s="146" t="str">
        <f t="shared" ref="AX38:AZ38" si="167">IF(NOT(ISBLANK(ED38)),CONCATENATE(TEXT(ED38,"yyyy-mm-ddThh:MM:ss"),"Z"),"")</f>
        <v/>
      </c>
      <c r="AY38" s="146" t="str">
        <f t="shared" si="167"/>
        <v/>
      </c>
      <c r="AZ38" s="146" t="str">
        <f t="shared" si="167"/>
        <v/>
      </c>
      <c r="BA38" s="176"/>
      <c r="BB38" s="152"/>
      <c r="BC38" s="177"/>
      <c r="BD38" s="154"/>
      <c r="BE38" s="155"/>
      <c r="BF38" s="154"/>
      <c r="BG38" s="155"/>
      <c r="BH38" s="169"/>
      <c r="BI38" s="162"/>
      <c r="BJ38" s="172"/>
      <c r="BK38" s="162"/>
      <c r="BL38" s="158"/>
      <c r="BM38" s="172"/>
      <c r="BN38" s="162"/>
      <c r="BO38" s="167"/>
      <c r="BP38" s="169"/>
      <c r="BQ38" s="162"/>
      <c r="BR38" s="162"/>
      <c r="BS38" s="174"/>
      <c r="BT38" s="162"/>
      <c r="BU38" s="174"/>
      <c r="BV38" s="174"/>
      <c r="BW38" s="174"/>
      <c r="BX38" s="173"/>
      <c r="BY38" s="158"/>
      <c r="BZ38" s="160"/>
      <c r="CA38" s="172"/>
      <c r="CB38" s="152"/>
      <c r="CC38" s="152"/>
      <c r="CD38" s="156"/>
      <c r="CE38" s="172"/>
      <c r="CF38" s="162"/>
      <c r="CG38" s="162"/>
      <c r="CH38" s="158"/>
      <c r="CI38" s="173"/>
      <c r="CJ38" s="178"/>
      <c r="CK38" s="173"/>
      <c r="CL38" s="165"/>
      <c r="CM38" s="172"/>
      <c r="CN38" s="162"/>
      <c r="CO38" s="162"/>
      <c r="CP38" s="162"/>
      <c r="CQ38" s="162"/>
      <c r="CR38" s="169"/>
      <c r="CS38" s="162"/>
      <c r="CT38" s="162"/>
      <c r="CU38" s="174"/>
      <c r="CV38" s="152"/>
      <c r="CW38" s="173"/>
      <c r="CX38" s="158"/>
      <c r="CY38" s="172"/>
      <c r="CZ38" s="162"/>
      <c r="DA38" s="162"/>
      <c r="DB38" s="158"/>
      <c r="DC38" s="173"/>
      <c r="DD38" s="178"/>
      <c r="DE38" s="173"/>
      <c r="DF38" s="165"/>
      <c r="DG38" s="172"/>
      <c r="DH38" s="178"/>
      <c r="DI38" s="172"/>
      <c r="DJ38" s="178"/>
      <c r="DK38" s="172"/>
      <c r="DL38" s="162"/>
      <c r="DM38" s="167"/>
      <c r="DN38" s="169"/>
      <c r="DO38" s="162"/>
      <c r="DP38" s="162"/>
      <c r="DQ38" s="174"/>
      <c r="DR38" s="152"/>
      <c r="DS38" s="172"/>
      <c r="DT38" s="152"/>
      <c r="DU38" s="152"/>
      <c r="DV38" s="156"/>
      <c r="DW38" s="173"/>
      <c r="DX38" s="158"/>
      <c r="DY38" s="172"/>
      <c r="DZ38" s="162"/>
      <c r="EA38" s="162"/>
      <c r="EB38" s="172"/>
      <c r="EC38" s="172"/>
      <c r="ED38" s="152"/>
      <c r="EE38" s="152"/>
      <c r="EF38" s="152"/>
      <c r="EG38" s="174"/>
      <c r="EH38" s="172"/>
      <c r="EI38" s="162"/>
      <c r="EJ38" s="162"/>
    </row>
    <row r="39" spans="1:140" ht="12.5">
      <c r="A39" s="168"/>
      <c r="B39" s="169"/>
      <c r="C39" s="144" t="str">
        <f t="shared" si="0"/>
        <v/>
      </c>
      <c r="D39" s="144" t="str">
        <f t="shared" si="1"/>
        <v/>
      </c>
      <c r="E39" s="144" t="str">
        <f t="shared" si="2"/>
        <v/>
      </c>
      <c r="F39" s="145" t="str">
        <f t="shared" si="3"/>
        <v/>
      </c>
      <c r="G39" s="145" t="str">
        <f t="shared" si="4"/>
        <v/>
      </c>
      <c r="H39" s="145" t="str">
        <f t="shared" si="5"/>
        <v/>
      </c>
      <c r="I39" s="146" t="str">
        <f t="shared" ref="I39:J39" si="168">IF(COUNTA($DO39:$DX39)&gt;0,$BA39,"")</f>
        <v/>
      </c>
      <c r="J39" s="146" t="str">
        <f t="shared" si="168"/>
        <v/>
      </c>
      <c r="K39" s="147" t="str">
        <f t="shared" si="43"/>
        <v/>
      </c>
      <c r="L39" s="147" t="str">
        <f t="shared" si="7"/>
        <v/>
      </c>
      <c r="M39" s="147" t="str">
        <f t="shared" si="8"/>
        <v/>
      </c>
      <c r="N39" s="147" t="str">
        <f t="shared" si="48"/>
        <v/>
      </c>
      <c r="O39" s="147" t="str">
        <f t="shared" si="9"/>
        <v/>
      </c>
      <c r="P39" s="146" t="str">
        <f t="shared" si="10"/>
        <v/>
      </c>
      <c r="Q39" s="147" t="str">
        <f t="shared" si="11"/>
        <v/>
      </c>
      <c r="R39" s="146" t="str">
        <f t="shared" si="12"/>
        <v/>
      </c>
      <c r="S39" s="146" t="str">
        <f t="shared" si="13"/>
        <v/>
      </c>
      <c r="T39" s="146" t="str">
        <f>IF(NOT(ISBLANK(DH39)),
        IF(AND(ISREF('Input Tenderers'!$J$8:$K$8),COUNTA('Input Tenderers'!$N$8)&gt;0),
                IF(COUNTA('Input Implementation Transactio'!$N39:$O39)&gt;0,"supplier;tenderer;payee","supplier;tenderer"),
                IF(COUNTA('Input Implementation Transactio'!$N39:$O39)&gt;0,"supplier;payee","supplier")
                ),
        IF(COUNTA('Input Implementation Transactio'!$N39:$O39)&gt;0, "payee", "")
        )</f>
        <v/>
      </c>
      <c r="U39" s="146" t="str">
        <f t="shared" si="14"/>
        <v/>
      </c>
      <c r="V39" s="146" t="str">
        <f t="shared" si="15"/>
        <v/>
      </c>
      <c r="W39" s="148" t="str">
        <f t="shared" si="16"/>
        <v/>
      </c>
      <c r="X39" s="175" t="str">
        <f t="shared" si="17"/>
        <v/>
      </c>
      <c r="Y39" s="170" t="str">
        <f t="shared" si="18"/>
        <v/>
      </c>
      <c r="Z39" s="150" t="str">
        <f t="shared" si="19"/>
        <v/>
      </c>
      <c r="AA39" s="146" t="str">
        <f t="shared" si="20"/>
        <v/>
      </c>
      <c r="AB39" s="146" t="str">
        <f t="shared" si="21"/>
        <v/>
      </c>
      <c r="AC39" s="146" t="str">
        <f t="shared" si="22"/>
        <v/>
      </c>
      <c r="AD39" s="148" t="str">
        <f t="shared" si="23"/>
        <v/>
      </c>
      <c r="AE39" s="148" t="str">
        <f t="shared" si="24"/>
        <v/>
      </c>
      <c r="AF39" s="175" t="str">
        <f t="shared" si="25"/>
        <v/>
      </c>
      <c r="AG39" s="170" t="str">
        <f t="shared" si="26"/>
        <v/>
      </c>
      <c r="AH39" s="148" t="str">
        <f t="shared" si="27"/>
        <v/>
      </c>
      <c r="AI39" s="146" t="str">
        <f t="shared" si="28"/>
        <v/>
      </c>
      <c r="AJ39" s="146" t="str">
        <f t="shared" si="29"/>
        <v/>
      </c>
      <c r="AK39" s="146" t="str">
        <f t="shared" si="30"/>
        <v/>
      </c>
      <c r="AL39" s="146" t="str">
        <f t="shared" si="31"/>
        <v/>
      </c>
      <c r="AM39" s="171" t="str">
        <f t="shared" si="32"/>
        <v/>
      </c>
      <c r="AN39" s="171" t="str">
        <f t="shared" si="33"/>
        <v/>
      </c>
      <c r="AO39" s="146" t="str">
        <f t="shared" si="34"/>
        <v/>
      </c>
      <c r="AP39" s="146" t="str">
        <f t="shared" si="35"/>
        <v/>
      </c>
      <c r="AQ39" s="146" t="str">
        <f t="shared" si="36"/>
        <v/>
      </c>
      <c r="AR39" s="146" t="str">
        <f t="shared" ref="AR39:AS39" si="169">IF(NOT(ISBLANK(CB39)),CONCATENATE(TEXT(CB39,"yyyy-mm-ddThh:MM:ss"),"Z"),"")</f>
        <v/>
      </c>
      <c r="AS39" s="146" t="str">
        <f t="shared" si="169"/>
        <v/>
      </c>
      <c r="AT39" s="146" t="str">
        <f t="shared" si="38"/>
        <v/>
      </c>
      <c r="AU39" s="146" t="str">
        <f t="shared" si="39"/>
        <v/>
      </c>
      <c r="AV39" s="146" t="str">
        <f t="shared" ref="AV39:AW39" si="170">IF(NOT(ISBLANK(DT39)),CONCATENATE(TEXT(DT39,"yyyy-mm-ddThh:MM:ss"),"Z"),"")</f>
        <v/>
      </c>
      <c r="AW39" s="146" t="str">
        <f t="shared" si="170"/>
        <v/>
      </c>
      <c r="AX39" s="146" t="str">
        <f t="shared" ref="AX39:AZ39" si="171">IF(NOT(ISBLANK(ED39)),CONCATENATE(TEXT(ED39,"yyyy-mm-ddThh:MM:ss"),"Z"),"")</f>
        <v/>
      </c>
      <c r="AY39" s="146" t="str">
        <f t="shared" si="171"/>
        <v/>
      </c>
      <c r="AZ39" s="146" t="str">
        <f t="shared" si="171"/>
        <v/>
      </c>
      <c r="BA39" s="176"/>
      <c r="BB39" s="152"/>
      <c r="BC39" s="177"/>
      <c r="BD39" s="154"/>
      <c r="BE39" s="155"/>
      <c r="BF39" s="154"/>
      <c r="BG39" s="155"/>
      <c r="BH39" s="169"/>
      <c r="BI39" s="162"/>
      <c r="BJ39" s="172"/>
      <c r="BK39" s="162"/>
      <c r="BL39" s="158"/>
      <c r="BM39" s="172"/>
      <c r="BN39" s="162"/>
      <c r="BO39" s="167"/>
      <c r="BP39" s="169"/>
      <c r="BQ39" s="162"/>
      <c r="BR39" s="162"/>
      <c r="BS39" s="174"/>
      <c r="BT39" s="162"/>
      <c r="BU39" s="174"/>
      <c r="BV39" s="174"/>
      <c r="BW39" s="174"/>
      <c r="BX39" s="173"/>
      <c r="BY39" s="158"/>
      <c r="BZ39" s="160"/>
      <c r="CA39" s="172"/>
      <c r="CB39" s="152"/>
      <c r="CC39" s="152"/>
      <c r="CD39" s="156"/>
      <c r="CE39" s="172"/>
      <c r="CF39" s="162"/>
      <c r="CG39" s="162"/>
      <c r="CH39" s="158"/>
      <c r="CI39" s="173"/>
      <c r="CJ39" s="178"/>
      <c r="CK39" s="173"/>
      <c r="CL39" s="165"/>
      <c r="CM39" s="172"/>
      <c r="CN39" s="162"/>
      <c r="CO39" s="162"/>
      <c r="CP39" s="162"/>
      <c r="CQ39" s="162"/>
      <c r="CR39" s="169"/>
      <c r="CS39" s="162"/>
      <c r="CT39" s="162"/>
      <c r="CU39" s="174"/>
      <c r="CV39" s="152"/>
      <c r="CW39" s="173"/>
      <c r="CX39" s="158"/>
      <c r="CY39" s="172"/>
      <c r="CZ39" s="162"/>
      <c r="DA39" s="162"/>
      <c r="DB39" s="158"/>
      <c r="DC39" s="173"/>
      <c r="DD39" s="178"/>
      <c r="DE39" s="173"/>
      <c r="DF39" s="165"/>
      <c r="DG39" s="172"/>
      <c r="DH39" s="178"/>
      <c r="DI39" s="172"/>
      <c r="DJ39" s="178"/>
      <c r="DK39" s="172"/>
      <c r="DL39" s="162"/>
      <c r="DM39" s="167"/>
      <c r="DN39" s="169"/>
      <c r="DO39" s="162"/>
      <c r="DP39" s="162"/>
      <c r="DQ39" s="174"/>
      <c r="DR39" s="152"/>
      <c r="DS39" s="172"/>
      <c r="DT39" s="152"/>
      <c r="DU39" s="152"/>
      <c r="DV39" s="156"/>
      <c r="DW39" s="173"/>
      <c r="DX39" s="158"/>
      <c r="DY39" s="172"/>
      <c r="DZ39" s="162"/>
      <c r="EA39" s="162"/>
      <c r="EB39" s="172"/>
      <c r="EC39" s="172"/>
      <c r="ED39" s="152"/>
      <c r="EE39" s="152"/>
      <c r="EF39" s="152"/>
      <c r="EG39" s="174"/>
      <c r="EH39" s="172"/>
      <c r="EI39" s="162"/>
      <c r="EJ39" s="162"/>
    </row>
    <row r="40" spans="1:140" ht="12.5">
      <c r="A40" s="168"/>
      <c r="B40" s="169"/>
      <c r="C40" s="144" t="str">
        <f t="shared" si="0"/>
        <v/>
      </c>
      <c r="D40" s="144" t="str">
        <f t="shared" si="1"/>
        <v/>
      </c>
      <c r="E40" s="144" t="str">
        <f t="shared" si="2"/>
        <v/>
      </c>
      <c r="F40" s="145" t="str">
        <f t="shared" si="3"/>
        <v/>
      </c>
      <c r="G40" s="145" t="str">
        <f t="shared" si="4"/>
        <v/>
      </c>
      <c r="H40" s="145" t="str">
        <f t="shared" si="5"/>
        <v/>
      </c>
      <c r="I40" s="146" t="str">
        <f t="shared" ref="I40:J40" si="172">IF(COUNTA($DO40:$DX40)&gt;0,$BA40,"")</f>
        <v/>
      </c>
      <c r="J40" s="146" t="str">
        <f t="shared" si="172"/>
        <v/>
      </c>
      <c r="K40" s="147" t="str">
        <f t="shared" si="43"/>
        <v/>
      </c>
      <c r="L40" s="147" t="str">
        <f t="shared" si="7"/>
        <v/>
      </c>
      <c r="M40" s="147" t="str">
        <f t="shared" si="8"/>
        <v/>
      </c>
      <c r="N40" s="147" t="str">
        <f t="shared" si="48"/>
        <v/>
      </c>
      <c r="O40" s="147" t="str">
        <f t="shared" si="9"/>
        <v/>
      </c>
      <c r="P40" s="146" t="str">
        <f t="shared" si="10"/>
        <v/>
      </c>
      <c r="Q40" s="147" t="str">
        <f t="shared" si="11"/>
        <v/>
      </c>
      <c r="R40" s="146" t="str">
        <f t="shared" si="12"/>
        <v/>
      </c>
      <c r="S40" s="146" t="str">
        <f t="shared" si="13"/>
        <v/>
      </c>
      <c r="T40" s="146" t="str">
        <f>IF(NOT(ISBLANK(DH40)),
        IF(AND(ISREF('Input Tenderers'!$J$8:$K$8),COUNTA('Input Tenderers'!$N$8)&gt;0),
                IF(COUNTA('Input Implementation Transactio'!$N40:$O40)&gt;0,"supplier;tenderer;payee","supplier;tenderer"),
                IF(COUNTA('Input Implementation Transactio'!$N40:$O40)&gt;0,"supplier;payee","supplier")
                ),
        IF(COUNTA('Input Implementation Transactio'!$N40:$O40)&gt;0, "payee", "")
        )</f>
        <v/>
      </c>
      <c r="U40" s="146" t="str">
        <f t="shared" si="14"/>
        <v/>
      </c>
      <c r="V40" s="146" t="str">
        <f t="shared" si="15"/>
        <v/>
      </c>
      <c r="W40" s="148" t="str">
        <f t="shared" si="16"/>
        <v/>
      </c>
      <c r="X40" s="175" t="str">
        <f t="shared" si="17"/>
        <v/>
      </c>
      <c r="Y40" s="170" t="str">
        <f t="shared" si="18"/>
        <v/>
      </c>
      <c r="Z40" s="150" t="str">
        <f t="shared" si="19"/>
        <v/>
      </c>
      <c r="AA40" s="146" t="str">
        <f t="shared" si="20"/>
        <v/>
      </c>
      <c r="AB40" s="146" t="str">
        <f t="shared" si="21"/>
        <v/>
      </c>
      <c r="AC40" s="146" t="str">
        <f t="shared" si="22"/>
        <v/>
      </c>
      <c r="AD40" s="148" t="str">
        <f t="shared" si="23"/>
        <v/>
      </c>
      <c r="AE40" s="148" t="str">
        <f t="shared" si="24"/>
        <v/>
      </c>
      <c r="AF40" s="175" t="str">
        <f t="shared" si="25"/>
        <v/>
      </c>
      <c r="AG40" s="170" t="str">
        <f t="shared" si="26"/>
        <v/>
      </c>
      <c r="AH40" s="148" t="str">
        <f t="shared" si="27"/>
        <v/>
      </c>
      <c r="AI40" s="146" t="str">
        <f t="shared" si="28"/>
        <v/>
      </c>
      <c r="AJ40" s="146" t="str">
        <f t="shared" si="29"/>
        <v/>
      </c>
      <c r="AK40" s="146" t="str">
        <f t="shared" si="30"/>
        <v/>
      </c>
      <c r="AL40" s="146" t="str">
        <f t="shared" si="31"/>
        <v/>
      </c>
      <c r="AM40" s="171" t="str">
        <f t="shared" si="32"/>
        <v/>
      </c>
      <c r="AN40" s="171" t="str">
        <f t="shared" si="33"/>
        <v/>
      </c>
      <c r="AO40" s="146" t="str">
        <f t="shared" si="34"/>
        <v/>
      </c>
      <c r="AP40" s="146" t="str">
        <f t="shared" si="35"/>
        <v/>
      </c>
      <c r="AQ40" s="146" t="str">
        <f t="shared" si="36"/>
        <v/>
      </c>
      <c r="AR40" s="146" t="str">
        <f t="shared" ref="AR40:AS40" si="173">IF(NOT(ISBLANK(CB40)),CONCATENATE(TEXT(CB40,"yyyy-mm-ddThh:MM:ss"),"Z"),"")</f>
        <v/>
      </c>
      <c r="AS40" s="146" t="str">
        <f t="shared" si="173"/>
        <v/>
      </c>
      <c r="AT40" s="146" t="str">
        <f t="shared" si="38"/>
        <v/>
      </c>
      <c r="AU40" s="146" t="str">
        <f t="shared" si="39"/>
        <v/>
      </c>
      <c r="AV40" s="146" t="str">
        <f t="shared" ref="AV40:AW40" si="174">IF(NOT(ISBLANK(DT40)),CONCATENATE(TEXT(DT40,"yyyy-mm-ddThh:MM:ss"),"Z"),"")</f>
        <v/>
      </c>
      <c r="AW40" s="146" t="str">
        <f t="shared" si="174"/>
        <v/>
      </c>
      <c r="AX40" s="146" t="str">
        <f t="shared" ref="AX40:AZ40" si="175">IF(NOT(ISBLANK(ED40)),CONCATENATE(TEXT(ED40,"yyyy-mm-ddThh:MM:ss"),"Z"),"")</f>
        <v/>
      </c>
      <c r="AY40" s="146" t="str">
        <f t="shared" si="175"/>
        <v/>
      </c>
      <c r="AZ40" s="146" t="str">
        <f t="shared" si="175"/>
        <v/>
      </c>
      <c r="BA40" s="176"/>
      <c r="BB40" s="152"/>
      <c r="BC40" s="177"/>
      <c r="BD40" s="154"/>
      <c r="BE40" s="155"/>
      <c r="BF40" s="154"/>
      <c r="BG40" s="155"/>
      <c r="BH40" s="169"/>
      <c r="BI40" s="162"/>
      <c r="BJ40" s="172"/>
      <c r="BK40" s="162"/>
      <c r="BL40" s="158"/>
      <c r="BM40" s="172"/>
      <c r="BN40" s="162"/>
      <c r="BO40" s="167"/>
      <c r="BP40" s="169"/>
      <c r="BQ40" s="162"/>
      <c r="BR40" s="162"/>
      <c r="BS40" s="174"/>
      <c r="BT40" s="162"/>
      <c r="BU40" s="174"/>
      <c r="BV40" s="174"/>
      <c r="BW40" s="174"/>
      <c r="BX40" s="173"/>
      <c r="BY40" s="158"/>
      <c r="BZ40" s="160"/>
      <c r="CA40" s="172"/>
      <c r="CB40" s="152"/>
      <c r="CC40" s="152"/>
      <c r="CD40" s="156"/>
      <c r="CE40" s="172"/>
      <c r="CF40" s="162"/>
      <c r="CG40" s="162"/>
      <c r="CH40" s="158"/>
      <c r="CI40" s="173"/>
      <c r="CJ40" s="178"/>
      <c r="CK40" s="173"/>
      <c r="CL40" s="165"/>
      <c r="CM40" s="172"/>
      <c r="CN40" s="162"/>
      <c r="CO40" s="162"/>
      <c r="CP40" s="162"/>
      <c r="CQ40" s="162"/>
      <c r="CR40" s="169"/>
      <c r="CS40" s="162"/>
      <c r="CT40" s="162"/>
      <c r="CU40" s="174"/>
      <c r="CV40" s="152"/>
      <c r="CW40" s="173"/>
      <c r="CX40" s="158"/>
      <c r="CY40" s="172"/>
      <c r="CZ40" s="162"/>
      <c r="DA40" s="162"/>
      <c r="DB40" s="158"/>
      <c r="DC40" s="173"/>
      <c r="DD40" s="178"/>
      <c r="DE40" s="173"/>
      <c r="DF40" s="165"/>
      <c r="DG40" s="172"/>
      <c r="DH40" s="178"/>
      <c r="DI40" s="172"/>
      <c r="DJ40" s="178"/>
      <c r="DK40" s="172"/>
      <c r="DL40" s="162"/>
      <c r="DM40" s="167"/>
      <c r="DN40" s="169"/>
      <c r="DO40" s="162"/>
      <c r="DP40" s="162"/>
      <c r="DQ40" s="174"/>
      <c r="DR40" s="152"/>
      <c r="DS40" s="172"/>
      <c r="DT40" s="152"/>
      <c r="DU40" s="152"/>
      <c r="DV40" s="156"/>
      <c r="DW40" s="173"/>
      <c r="DX40" s="158"/>
      <c r="DY40" s="172"/>
      <c r="DZ40" s="162"/>
      <c r="EA40" s="162"/>
      <c r="EB40" s="172"/>
      <c r="EC40" s="172"/>
      <c r="ED40" s="152"/>
      <c r="EE40" s="152"/>
      <c r="EF40" s="152"/>
      <c r="EG40" s="174"/>
      <c r="EH40" s="172"/>
      <c r="EI40" s="162"/>
      <c r="EJ40" s="162"/>
    </row>
    <row r="41" spans="1:140" ht="12.5">
      <c r="A41" s="168"/>
      <c r="B41" s="169"/>
      <c r="C41" s="144" t="str">
        <f t="shared" si="0"/>
        <v/>
      </c>
      <c r="D41" s="144" t="str">
        <f t="shared" si="1"/>
        <v/>
      </c>
      <c r="E41" s="144" t="str">
        <f t="shared" si="2"/>
        <v/>
      </c>
      <c r="F41" s="145" t="str">
        <f t="shared" si="3"/>
        <v/>
      </c>
      <c r="G41" s="145" t="str">
        <f t="shared" si="4"/>
        <v/>
      </c>
      <c r="H41" s="145" t="str">
        <f t="shared" si="5"/>
        <v/>
      </c>
      <c r="I41" s="146" t="str">
        <f t="shared" ref="I41:J41" si="176">IF(COUNTA($DO41:$DX41)&gt;0,$BA41,"")</f>
        <v/>
      </c>
      <c r="J41" s="146" t="str">
        <f t="shared" si="176"/>
        <v/>
      </c>
      <c r="K41" s="147" t="str">
        <f t="shared" si="43"/>
        <v/>
      </c>
      <c r="L41" s="147" t="str">
        <f t="shared" si="7"/>
        <v/>
      </c>
      <c r="M41" s="147" t="str">
        <f t="shared" si="8"/>
        <v/>
      </c>
      <c r="N41" s="147" t="str">
        <f t="shared" si="48"/>
        <v/>
      </c>
      <c r="O41" s="147" t="str">
        <f t="shared" si="9"/>
        <v/>
      </c>
      <c r="P41" s="146" t="str">
        <f t="shared" si="10"/>
        <v/>
      </c>
      <c r="Q41" s="147" t="str">
        <f t="shared" si="11"/>
        <v/>
      </c>
      <c r="R41" s="146" t="str">
        <f t="shared" si="12"/>
        <v/>
      </c>
      <c r="S41" s="146" t="str">
        <f t="shared" si="13"/>
        <v/>
      </c>
      <c r="T41" s="146" t="str">
        <f>IF(NOT(ISBLANK(DH41)),
        IF(AND(ISREF('Input Tenderers'!$J$8:$K$8),COUNTA('Input Tenderers'!$N$8)&gt;0),
                IF(COUNTA('Input Implementation Transactio'!$N41:$O41)&gt;0,"supplier;tenderer;payee","supplier;tenderer"),
                IF(COUNTA('Input Implementation Transactio'!$N41:$O41)&gt;0,"supplier;payee","supplier")
                ),
        IF(COUNTA('Input Implementation Transactio'!$N41:$O41)&gt;0, "payee", "")
        )</f>
        <v/>
      </c>
      <c r="U41" s="146" t="str">
        <f t="shared" si="14"/>
        <v/>
      </c>
      <c r="V41" s="146" t="str">
        <f t="shared" si="15"/>
        <v/>
      </c>
      <c r="W41" s="148" t="str">
        <f t="shared" si="16"/>
        <v/>
      </c>
      <c r="X41" s="175" t="str">
        <f t="shared" si="17"/>
        <v/>
      </c>
      <c r="Y41" s="170" t="str">
        <f t="shared" si="18"/>
        <v/>
      </c>
      <c r="Z41" s="150" t="str">
        <f t="shared" si="19"/>
        <v/>
      </c>
      <c r="AA41" s="146" t="str">
        <f t="shared" si="20"/>
        <v/>
      </c>
      <c r="AB41" s="146" t="str">
        <f t="shared" si="21"/>
        <v/>
      </c>
      <c r="AC41" s="146" t="str">
        <f t="shared" si="22"/>
        <v/>
      </c>
      <c r="AD41" s="148" t="str">
        <f t="shared" si="23"/>
        <v/>
      </c>
      <c r="AE41" s="148" t="str">
        <f t="shared" si="24"/>
        <v/>
      </c>
      <c r="AF41" s="175" t="str">
        <f t="shared" si="25"/>
        <v/>
      </c>
      <c r="AG41" s="170" t="str">
        <f t="shared" si="26"/>
        <v/>
      </c>
      <c r="AH41" s="148" t="str">
        <f t="shared" si="27"/>
        <v/>
      </c>
      <c r="AI41" s="146" t="str">
        <f t="shared" si="28"/>
        <v/>
      </c>
      <c r="AJ41" s="146" t="str">
        <f t="shared" si="29"/>
        <v/>
      </c>
      <c r="AK41" s="146" t="str">
        <f t="shared" si="30"/>
        <v/>
      </c>
      <c r="AL41" s="146" t="str">
        <f t="shared" si="31"/>
        <v/>
      </c>
      <c r="AM41" s="171" t="str">
        <f t="shared" si="32"/>
        <v/>
      </c>
      <c r="AN41" s="171" t="str">
        <f t="shared" si="33"/>
        <v/>
      </c>
      <c r="AO41" s="146" t="str">
        <f t="shared" si="34"/>
        <v/>
      </c>
      <c r="AP41" s="146" t="str">
        <f t="shared" si="35"/>
        <v/>
      </c>
      <c r="AQ41" s="146" t="str">
        <f t="shared" si="36"/>
        <v/>
      </c>
      <c r="AR41" s="146" t="str">
        <f t="shared" ref="AR41:AS41" si="177">IF(NOT(ISBLANK(CB41)),CONCATENATE(TEXT(CB41,"yyyy-mm-ddThh:MM:ss"),"Z"),"")</f>
        <v/>
      </c>
      <c r="AS41" s="146" t="str">
        <f t="shared" si="177"/>
        <v/>
      </c>
      <c r="AT41" s="146" t="str">
        <f t="shared" si="38"/>
        <v/>
      </c>
      <c r="AU41" s="146" t="str">
        <f t="shared" si="39"/>
        <v/>
      </c>
      <c r="AV41" s="146" t="str">
        <f t="shared" ref="AV41:AW41" si="178">IF(NOT(ISBLANK(DT41)),CONCATENATE(TEXT(DT41,"yyyy-mm-ddThh:MM:ss"),"Z"),"")</f>
        <v/>
      </c>
      <c r="AW41" s="146" t="str">
        <f t="shared" si="178"/>
        <v/>
      </c>
      <c r="AX41" s="146" t="str">
        <f t="shared" ref="AX41:AZ41" si="179">IF(NOT(ISBLANK(ED41)),CONCATENATE(TEXT(ED41,"yyyy-mm-ddThh:MM:ss"),"Z"),"")</f>
        <v/>
      </c>
      <c r="AY41" s="146" t="str">
        <f t="shared" si="179"/>
        <v/>
      </c>
      <c r="AZ41" s="146" t="str">
        <f t="shared" si="179"/>
        <v/>
      </c>
      <c r="BA41" s="176"/>
      <c r="BB41" s="152"/>
      <c r="BC41" s="177"/>
      <c r="BD41" s="154"/>
      <c r="BE41" s="155"/>
      <c r="BF41" s="154"/>
      <c r="BG41" s="155"/>
      <c r="BH41" s="169"/>
      <c r="BI41" s="162"/>
      <c r="BJ41" s="172"/>
      <c r="BK41" s="162"/>
      <c r="BL41" s="158"/>
      <c r="BM41" s="172"/>
      <c r="BN41" s="162"/>
      <c r="BO41" s="167"/>
      <c r="BP41" s="169"/>
      <c r="BQ41" s="162"/>
      <c r="BR41" s="162"/>
      <c r="BS41" s="174"/>
      <c r="BT41" s="162"/>
      <c r="BU41" s="174"/>
      <c r="BV41" s="174"/>
      <c r="BW41" s="174"/>
      <c r="BX41" s="173"/>
      <c r="BY41" s="158"/>
      <c r="BZ41" s="160"/>
      <c r="CA41" s="172"/>
      <c r="CB41" s="152"/>
      <c r="CC41" s="152"/>
      <c r="CD41" s="156"/>
      <c r="CE41" s="172"/>
      <c r="CF41" s="162"/>
      <c r="CG41" s="162"/>
      <c r="CH41" s="158"/>
      <c r="CI41" s="173"/>
      <c r="CJ41" s="178"/>
      <c r="CK41" s="173"/>
      <c r="CL41" s="165"/>
      <c r="CM41" s="172"/>
      <c r="CN41" s="162"/>
      <c r="CO41" s="162"/>
      <c r="CP41" s="162"/>
      <c r="CQ41" s="162"/>
      <c r="CR41" s="169"/>
      <c r="CS41" s="162"/>
      <c r="CT41" s="162"/>
      <c r="CU41" s="174"/>
      <c r="CV41" s="152"/>
      <c r="CW41" s="173"/>
      <c r="CX41" s="158"/>
      <c r="CY41" s="172"/>
      <c r="CZ41" s="162"/>
      <c r="DA41" s="162"/>
      <c r="DB41" s="158"/>
      <c r="DC41" s="173"/>
      <c r="DD41" s="178"/>
      <c r="DE41" s="173"/>
      <c r="DF41" s="165"/>
      <c r="DG41" s="172"/>
      <c r="DH41" s="178"/>
      <c r="DI41" s="172"/>
      <c r="DJ41" s="178"/>
      <c r="DK41" s="172"/>
      <c r="DL41" s="162"/>
      <c r="DM41" s="167"/>
      <c r="DN41" s="169"/>
      <c r="DO41" s="162"/>
      <c r="DP41" s="162"/>
      <c r="DQ41" s="174"/>
      <c r="DR41" s="152"/>
      <c r="DS41" s="172"/>
      <c r="DT41" s="152"/>
      <c r="DU41" s="152"/>
      <c r="DV41" s="156"/>
      <c r="DW41" s="173"/>
      <c r="DX41" s="158"/>
      <c r="DY41" s="172"/>
      <c r="DZ41" s="162"/>
      <c r="EA41" s="162"/>
      <c r="EB41" s="172"/>
      <c r="EC41" s="172"/>
      <c r="ED41" s="152"/>
      <c r="EE41" s="152"/>
      <c r="EF41" s="152"/>
      <c r="EG41" s="174"/>
      <c r="EH41" s="172"/>
      <c r="EI41" s="162"/>
      <c r="EJ41" s="162"/>
    </row>
    <row r="42" spans="1:140" ht="12.5">
      <c r="A42" s="168"/>
      <c r="B42" s="169"/>
      <c r="C42" s="144" t="str">
        <f t="shared" si="0"/>
        <v/>
      </c>
      <c r="D42" s="144" t="str">
        <f t="shared" si="1"/>
        <v/>
      </c>
      <c r="E42" s="144" t="str">
        <f t="shared" si="2"/>
        <v/>
      </c>
      <c r="F42" s="145" t="str">
        <f t="shared" si="3"/>
        <v/>
      </c>
      <c r="G42" s="145" t="str">
        <f t="shared" si="4"/>
        <v/>
      </c>
      <c r="H42" s="145" t="str">
        <f t="shared" si="5"/>
        <v/>
      </c>
      <c r="I42" s="146" t="str">
        <f t="shared" ref="I42:J42" si="180">IF(COUNTA($DO42:$DX42)&gt;0,$BA42,"")</f>
        <v/>
      </c>
      <c r="J42" s="146" t="str">
        <f t="shared" si="180"/>
        <v/>
      </c>
      <c r="K42" s="147" t="str">
        <f t="shared" si="43"/>
        <v/>
      </c>
      <c r="L42" s="147" t="str">
        <f t="shared" si="7"/>
        <v/>
      </c>
      <c r="M42" s="147" t="str">
        <f t="shared" si="8"/>
        <v/>
      </c>
      <c r="N42" s="147" t="str">
        <f t="shared" si="48"/>
        <v/>
      </c>
      <c r="O42" s="147" t="str">
        <f t="shared" si="9"/>
        <v/>
      </c>
      <c r="P42" s="146" t="str">
        <f t="shared" si="10"/>
        <v/>
      </c>
      <c r="Q42" s="147" t="str">
        <f t="shared" si="11"/>
        <v/>
      </c>
      <c r="R42" s="146" t="str">
        <f t="shared" si="12"/>
        <v/>
      </c>
      <c r="S42" s="146" t="str">
        <f t="shared" si="13"/>
        <v/>
      </c>
      <c r="T42" s="146" t="str">
        <f>IF(NOT(ISBLANK(DH42)),
        IF(AND(ISREF('Input Tenderers'!$J$8:$K$8),COUNTA('Input Tenderers'!$N$8)&gt;0),
                IF(COUNTA('Input Implementation Transactio'!$N42:$O42)&gt;0,"supplier;tenderer;payee","supplier;tenderer"),
                IF(COUNTA('Input Implementation Transactio'!$N42:$O42)&gt;0,"supplier;payee","supplier")
                ),
        IF(COUNTA('Input Implementation Transactio'!$N42:$O42)&gt;0, "payee", "")
        )</f>
        <v/>
      </c>
      <c r="U42" s="146" t="str">
        <f t="shared" si="14"/>
        <v/>
      </c>
      <c r="V42" s="146" t="str">
        <f t="shared" si="15"/>
        <v/>
      </c>
      <c r="W42" s="148" t="str">
        <f t="shared" si="16"/>
        <v/>
      </c>
      <c r="X42" s="175" t="str">
        <f t="shared" si="17"/>
        <v/>
      </c>
      <c r="Y42" s="170" t="str">
        <f t="shared" si="18"/>
        <v/>
      </c>
      <c r="Z42" s="150" t="str">
        <f t="shared" si="19"/>
        <v/>
      </c>
      <c r="AA42" s="146" t="str">
        <f t="shared" si="20"/>
        <v/>
      </c>
      <c r="AB42" s="146" t="str">
        <f t="shared" si="21"/>
        <v/>
      </c>
      <c r="AC42" s="146" t="str">
        <f t="shared" si="22"/>
        <v/>
      </c>
      <c r="AD42" s="148" t="str">
        <f t="shared" si="23"/>
        <v/>
      </c>
      <c r="AE42" s="148" t="str">
        <f t="shared" si="24"/>
        <v/>
      </c>
      <c r="AF42" s="175" t="str">
        <f t="shared" si="25"/>
        <v/>
      </c>
      <c r="AG42" s="170" t="str">
        <f t="shared" si="26"/>
        <v/>
      </c>
      <c r="AH42" s="148" t="str">
        <f t="shared" si="27"/>
        <v/>
      </c>
      <c r="AI42" s="146" t="str">
        <f t="shared" si="28"/>
        <v/>
      </c>
      <c r="AJ42" s="146" t="str">
        <f t="shared" si="29"/>
        <v/>
      </c>
      <c r="AK42" s="146" t="str">
        <f t="shared" si="30"/>
        <v/>
      </c>
      <c r="AL42" s="146" t="str">
        <f t="shared" si="31"/>
        <v/>
      </c>
      <c r="AM42" s="171" t="str">
        <f t="shared" si="32"/>
        <v/>
      </c>
      <c r="AN42" s="171" t="str">
        <f t="shared" si="33"/>
        <v/>
      </c>
      <c r="AO42" s="146" t="str">
        <f t="shared" si="34"/>
        <v/>
      </c>
      <c r="AP42" s="146" t="str">
        <f t="shared" si="35"/>
        <v/>
      </c>
      <c r="AQ42" s="146" t="str">
        <f t="shared" si="36"/>
        <v/>
      </c>
      <c r="AR42" s="146" t="str">
        <f t="shared" ref="AR42:AS42" si="181">IF(NOT(ISBLANK(CB42)),CONCATENATE(TEXT(CB42,"yyyy-mm-ddThh:MM:ss"),"Z"),"")</f>
        <v/>
      </c>
      <c r="AS42" s="146" t="str">
        <f t="shared" si="181"/>
        <v/>
      </c>
      <c r="AT42" s="146" t="str">
        <f t="shared" si="38"/>
        <v/>
      </c>
      <c r="AU42" s="146" t="str">
        <f t="shared" si="39"/>
        <v/>
      </c>
      <c r="AV42" s="146" t="str">
        <f t="shared" ref="AV42:AW42" si="182">IF(NOT(ISBLANK(DT42)),CONCATENATE(TEXT(DT42,"yyyy-mm-ddThh:MM:ss"),"Z"),"")</f>
        <v/>
      </c>
      <c r="AW42" s="146" t="str">
        <f t="shared" si="182"/>
        <v/>
      </c>
      <c r="AX42" s="146" t="str">
        <f t="shared" ref="AX42:AZ42" si="183">IF(NOT(ISBLANK(ED42)),CONCATENATE(TEXT(ED42,"yyyy-mm-ddThh:MM:ss"),"Z"),"")</f>
        <v/>
      </c>
      <c r="AY42" s="146" t="str">
        <f t="shared" si="183"/>
        <v/>
      </c>
      <c r="AZ42" s="146" t="str">
        <f t="shared" si="183"/>
        <v/>
      </c>
      <c r="BA42" s="176"/>
      <c r="BB42" s="152"/>
      <c r="BC42" s="177"/>
      <c r="BD42" s="154"/>
      <c r="BE42" s="155"/>
      <c r="BF42" s="154"/>
      <c r="BG42" s="155"/>
      <c r="BH42" s="169"/>
      <c r="BI42" s="162"/>
      <c r="BJ42" s="172"/>
      <c r="BK42" s="162"/>
      <c r="BL42" s="158"/>
      <c r="BM42" s="172"/>
      <c r="BN42" s="162"/>
      <c r="BO42" s="167"/>
      <c r="BP42" s="169"/>
      <c r="BQ42" s="162"/>
      <c r="BR42" s="162"/>
      <c r="BS42" s="174"/>
      <c r="BT42" s="162"/>
      <c r="BU42" s="174"/>
      <c r="BV42" s="174"/>
      <c r="BW42" s="174"/>
      <c r="BX42" s="173"/>
      <c r="BY42" s="158"/>
      <c r="BZ42" s="160"/>
      <c r="CA42" s="172"/>
      <c r="CB42" s="152"/>
      <c r="CC42" s="152"/>
      <c r="CD42" s="156"/>
      <c r="CE42" s="172"/>
      <c r="CF42" s="162"/>
      <c r="CG42" s="162"/>
      <c r="CH42" s="158"/>
      <c r="CI42" s="173"/>
      <c r="CJ42" s="178"/>
      <c r="CK42" s="173"/>
      <c r="CL42" s="165"/>
      <c r="CM42" s="172"/>
      <c r="CN42" s="162"/>
      <c r="CO42" s="162"/>
      <c r="CP42" s="162"/>
      <c r="CQ42" s="162"/>
      <c r="CR42" s="169"/>
      <c r="CS42" s="162"/>
      <c r="CT42" s="162"/>
      <c r="CU42" s="174"/>
      <c r="CV42" s="152"/>
      <c r="CW42" s="173"/>
      <c r="CX42" s="158"/>
      <c r="CY42" s="172"/>
      <c r="CZ42" s="162"/>
      <c r="DA42" s="162"/>
      <c r="DB42" s="158"/>
      <c r="DC42" s="173"/>
      <c r="DD42" s="178"/>
      <c r="DE42" s="173"/>
      <c r="DF42" s="165"/>
      <c r="DG42" s="172"/>
      <c r="DH42" s="178"/>
      <c r="DI42" s="172"/>
      <c r="DJ42" s="178"/>
      <c r="DK42" s="172"/>
      <c r="DL42" s="162"/>
      <c r="DM42" s="167"/>
      <c r="DN42" s="169"/>
      <c r="DO42" s="162"/>
      <c r="DP42" s="162"/>
      <c r="DQ42" s="174"/>
      <c r="DR42" s="152"/>
      <c r="DS42" s="172"/>
      <c r="DT42" s="152"/>
      <c r="DU42" s="152"/>
      <c r="DV42" s="156"/>
      <c r="DW42" s="173"/>
      <c r="DX42" s="158"/>
      <c r="DY42" s="172"/>
      <c r="DZ42" s="162"/>
      <c r="EA42" s="162"/>
      <c r="EB42" s="172"/>
      <c r="EC42" s="172"/>
      <c r="ED42" s="152"/>
      <c r="EE42" s="152"/>
      <c r="EF42" s="152"/>
      <c r="EG42" s="174"/>
      <c r="EH42" s="172"/>
      <c r="EI42" s="162"/>
      <c r="EJ42" s="162"/>
    </row>
    <row r="43" spans="1:140" ht="12.5">
      <c r="A43" s="168"/>
      <c r="B43" s="169"/>
      <c r="C43" s="144" t="str">
        <f t="shared" si="0"/>
        <v/>
      </c>
      <c r="D43" s="144" t="str">
        <f t="shared" si="1"/>
        <v/>
      </c>
      <c r="E43" s="144" t="str">
        <f t="shared" si="2"/>
        <v/>
      </c>
      <c r="F43" s="145" t="str">
        <f t="shared" si="3"/>
        <v/>
      </c>
      <c r="G43" s="145" t="str">
        <f t="shared" si="4"/>
        <v/>
      </c>
      <c r="H43" s="145" t="str">
        <f t="shared" si="5"/>
        <v/>
      </c>
      <c r="I43" s="146" t="str">
        <f t="shared" ref="I43:J43" si="184">IF(COUNTA($DO43:$DX43)&gt;0,$BA43,"")</f>
        <v/>
      </c>
      <c r="J43" s="146" t="str">
        <f t="shared" si="184"/>
        <v/>
      </c>
      <c r="K43" s="147" t="str">
        <f t="shared" si="43"/>
        <v/>
      </c>
      <c r="L43" s="147" t="str">
        <f t="shared" si="7"/>
        <v/>
      </c>
      <c r="M43" s="147" t="str">
        <f t="shared" si="8"/>
        <v/>
      </c>
      <c r="N43" s="147" t="str">
        <f t="shared" si="48"/>
        <v/>
      </c>
      <c r="O43" s="147" t="str">
        <f t="shared" si="9"/>
        <v/>
      </c>
      <c r="P43" s="146" t="str">
        <f t="shared" si="10"/>
        <v/>
      </c>
      <c r="Q43" s="147" t="str">
        <f t="shared" si="11"/>
        <v/>
      </c>
      <c r="R43" s="146" t="str">
        <f t="shared" si="12"/>
        <v/>
      </c>
      <c r="S43" s="146" t="str">
        <f t="shared" si="13"/>
        <v/>
      </c>
      <c r="T43" s="146" t="str">
        <f>IF(NOT(ISBLANK(DH43)),
        IF(AND(ISREF('Input Tenderers'!$J$8:$K$8),COUNTA('Input Tenderers'!$N$8)&gt;0),
                IF(COUNTA('Input Implementation Transactio'!$N43:$O43)&gt;0,"supplier;tenderer;payee","supplier;tenderer"),
                IF(COUNTA('Input Implementation Transactio'!$N43:$O43)&gt;0,"supplier;payee","supplier")
                ),
        IF(COUNTA('Input Implementation Transactio'!$N43:$O43)&gt;0, "payee", "")
        )</f>
        <v/>
      </c>
      <c r="U43" s="146" t="str">
        <f t="shared" si="14"/>
        <v/>
      </c>
      <c r="V43" s="146" t="str">
        <f t="shared" si="15"/>
        <v/>
      </c>
      <c r="W43" s="148" t="str">
        <f t="shared" si="16"/>
        <v/>
      </c>
      <c r="X43" s="175" t="str">
        <f t="shared" si="17"/>
        <v/>
      </c>
      <c r="Y43" s="170" t="str">
        <f t="shared" si="18"/>
        <v/>
      </c>
      <c r="Z43" s="150" t="str">
        <f t="shared" si="19"/>
        <v/>
      </c>
      <c r="AA43" s="146" t="str">
        <f t="shared" si="20"/>
        <v/>
      </c>
      <c r="AB43" s="146" t="str">
        <f t="shared" si="21"/>
        <v/>
      </c>
      <c r="AC43" s="146" t="str">
        <f t="shared" si="22"/>
        <v/>
      </c>
      <c r="AD43" s="148" t="str">
        <f t="shared" si="23"/>
        <v/>
      </c>
      <c r="AE43" s="148" t="str">
        <f t="shared" si="24"/>
        <v/>
      </c>
      <c r="AF43" s="175" t="str">
        <f t="shared" si="25"/>
        <v/>
      </c>
      <c r="AG43" s="170" t="str">
        <f t="shared" si="26"/>
        <v/>
      </c>
      <c r="AH43" s="148" t="str">
        <f t="shared" si="27"/>
        <v/>
      </c>
      <c r="AI43" s="146" t="str">
        <f t="shared" si="28"/>
        <v/>
      </c>
      <c r="AJ43" s="146" t="str">
        <f t="shared" si="29"/>
        <v/>
      </c>
      <c r="AK43" s="146" t="str">
        <f t="shared" si="30"/>
        <v/>
      </c>
      <c r="AL43" s="146" t="str">
        <f t="shared" si="31"/>
        <v/>
      </c>
      <c r="AM43" s="171" t="str">
        <f t="shared" si="32"/>
        <v/>
      </c>
      <c r="AN43" s="171" t="str">
        <f t="shared" si="33"/>
        <v/>
      </c>
      <c r="AO43" s="146" t="str">
        <f t="shared" si="34"/>
        <v/>
      </c>
      <c r="AP43" s="146" t="str">
        <f t="shared" si="35"/>
        <v/>
      </c>
      <c r="AQ43" s="146" t="str">
        <f t="shared" si="36"/>
        <v/>
      </c>
      <c r="AR43" s="146" t="str">
        <f t="shared" ref="AR43:AS43" si="185">IF(NOT(ISBLANK(CB43)),CONCATENATE(TEXT(CB43,"yyyy-mm-ddThh:MM:ss"),"Z"),"")</f>
        <v/>
      </c>
      <c r="AS43" s="146" t="str">
        <f t="shared" si="185"/>
        <v/>
      </c>
      <c r="AT43" s="146" t="str">
        <f t="shared" si="38"/>
        <v/>
      </c>
      <c r="AU43" s="146" t="str">
        <f t="shared" si="39"/>
        <v/>
      </c>
      <c r="AV43" s="146" t="str">
        <f t="shared" ref="AV43:AW43" si="186">IF(NOT(ISBLANK(DT43)),CONCATENATE(TEXT(DT43,"yyyy-mm-ddThh:MM:ss"),"Z"),"")</f>
        <v/>
      </c>
      <c r="AW43" s="146" t="str">
        <f t="shared" si="186"/>
        <v/>
      </c>
      <c r="AX43" s="146" t="str">
        <f t="shared" ref="AX43:AZ43" si="187">IF(NOT(ISBLANK(ED43)),CONCATENATE(TEXT(ED43,"yyyy-mm-ddThh:MM:ss"),"Z"),"")</f>
        <v/>
      </c>
      <c r="AY43" s="146" t="str">
        <f t="shared" si="187"/>
        <v/>
      </c>
      <c r="AZ43" s="146" t="str">
        <f t="shared" si="187"/>
        <v/>
      </c>
      <c r="BA43" s="176"/>
      <c r="BB43" s="152"/>
      <c r="BC43" s="177"/>
      <c r="BD43" s="154"/>
      <c r="BE43" s="155"/>
      <c r="BF43" s="154"/>
      <c r="BG43" s="155"/>
      <c r="BH43" s="169"/>
      <c r="BI43" s="162"/>
      <c r="BJ43" s="172"/>
      <c r="BK43" s="162"/>
      <c r="BL43" s="158"/>
      <c r="BM43" s="172"/>
      <c r="BN43" s="162"/>
      <c r="BO43" s="167"/>
      <c r="BP43" s="169"/>
      <c r="BQ43" s="162"/>
      <c r="BR43" s="162"/>
      <c r="BS43" s="174"/>
      <c r="BT43" s="162"/>
      <c r="BU43" s="174"/>
      <c r="BV43" s="174"/>
      <c r="BW43" s="174"/>
      <c r="BX43" s="173"/>
      <c r="BY43" s="158"/>
      <c r="BZ43" s="160"/>
      <c r="CA43" s="172"/>
      <c r="CB43" s="152"/>
      <c r="CC43" s="152"/>
      <c r="CD43" s="156"/>
      <c r="CE43" s="172"/>
      <c r="CF43" s="162"/>
      <c r="CG43" s="162"/>
      <c r="CH43" s="158"/>
      <c r="CI43" s="173"/>
      <c r="CJ43" s="178"/>
      <c r="CK43" s="173"/>
      <c r="CL43" s="165"/>
      <c r="CM43" s="172"/>
      <c r="CN43" s="162"/>
      <c r="CO43" s="162"/>
      <c r="CP43" s="162"/>
      <c r="CQ43" s="162"/>
      <c r="CR43" s="169"/>
      <c r="CS43" s="162"/>
      <c r="CT43" s="162"/>
      <c r="CU43" s="174"/>
      <c r="CV43" s="152"/>
      <c r="CW43" s="173"/>
      <c r="CX43" s="158"/>
      <c r="CY43" s="172"/>
      <c r="CZ43" s="162"/>
      <c r="DA43" s="162"/>
      <c r="DB43" s="158"/>
      <c r="DC43" s="173"/>
      <c r="DD43" s="178"/>
      <c r="DE43" s="173"/>
      <c r="DF43" s="165"/>
      <c r="DG43" s="172"/>
      <c r="DH43" s="178"/>
      <c r="DI43" s="172"/>
      <c r="DJ43" s="178"/>
      <c r="DK43" s="172"/>
      <c r="DL43" s="162"/>
      <c r="DM43" s="167"/>
      <c r="DN43" s="169"/>
      <c r="DO43" s="162"/>
      <c r="DP43" s="162"/>
      <c r="DQ43" s="174"/>
      <c r="DR43" s="152"/>
      <c r="DS43" s="172"/>
      <c r="DT43" s="152"/>
      <c r="DU43" s="152"/>
      <c r="DV43" s="156"/>
      <c r="DW43" s="173"/>
      <c r="DX43" s="158"/>
      <c r="DY43" s="172"/>
      <c r="DZ43" s="162"/>
      <c r="EA43" s="162"/>
      <c r="EB43" s="172"/>
      <c r="EC43" s="172"/>
      <c r="ED43" s="152"/>
      <c r="EE43" s="152"/>
      <c r="EF43" s="152"/>
      <c r="EG43" s="174"/>
      <c r="EH43" s="172"/>
      <c r="EI43" s="162"/>
      <c r="EJ43" s="162"/>
    </row>
    <row r="44" spans="1:140" ht="12.5">
      <c r="A44" s="168"/>
      <c r="B44" s="169"/>
      <c r="C44" s="144" t="str">
        <f t="shared" si="0"/>
        <v/>
      </c>
      <c r="D44" s="144" t="str">
        <f t="shared" si="1"/>
        <v/>
      </c>
      <c r="E44" s="144" t="str">
        <f t="shared" si="2"/>
        <v/>
      </c>
      <c r="F44" s="145" t="str">
        <f t="shared" si="3"/>
        <v/>
      </c>
      <c r="G44" s="145" t="str">
        <f t="shared" si="4"/>
        <v/>
      </c>
      <c r="H44" s="145" t="str">
        <f t="shared" si="5"/>
        <v/>
      </c>
      <c r="I44" s="146" t="str">
        <f t="shared" ref="I44:J44" si="188">IF(COUNTA($DO44:$DX44)&gt;0,$BA44,"")</f>
        <v/>
      </c>
      <c r="J44" s="146" t="str">
        <f t="shared" si="188"/>
        <v/>
      </c>
      <c r="K44" s="147" t="str">
        <f t="shared" si="43"/>
        <v/>
      </c>
      <c r="L44" s="147" t="str">
        <f t="shared" si="7"/>
        <v/>
      </c>
      <c r="M44" s="147" t="str">
        <f t="shared" si="8"/>
        <v/>
      </c>
      <c r="N44" s="147" t="str">
        <f t="shared" si="48"/>
        <v/>
      </c>
      <c r="O44" s="147" t="str">
        <f t="shared" si="9"/>
        <v/>
      </c>
      <c r="P44" s="146" t="str">
        <f t="shared" si="10"/>
        <v/>
      </c>
      <c r="Q44" s="147" t="str">
        <f t="shared" si="11"/>
        <v/>
      </c>
      <c r="R44" s="146" t="str">
        <f t="shared" si="12"/>
        <v/>
      </c>
      <c r="S44" s="146" t="str">
        <f t="shared" si="13"/>
        <v/>
      </c>
      <c r="T44" s="146" t="str">
        <f>IF(NOT(ISBLANK(DH44)),
        IF(AND(ISREF('Input Tenderers'!$J$8:$K$8),COUNTA('Input Tenderers'!$N$8)&gt;0),
                IF(COUNTA('Input Implementation Transactio'!$N44:$O44)&gt;0,"supplier;tenderer;payee","supplier;tenderer"),
                IF(COUNTA('Input Implementation Transactio'!$N44:$O44)&gt;0,"supplier;payee","supplier")
                ),
        IF(COUNTA('Input Implementation Transactio'!$N44:$O44)&gt;0, "payee", "")
        )</f>
        <v/>
      </c>
      <c r="U44" s="146" t="str">
        <f t="shared" si="14"/>
        <v/>
      </c>
      <c r="V44" s="146" t="str">
        <f t="shared" si="15"/>
        <v/>
      </c>
      <c r="W44" s="148" t="str">
        <f t="shared" si="16"/>
        <v/>
      </c>
      <c r="X44" s="175" t="str">
        <f t="shared" si="17"/>
        <v/>
      </c>
      <c r="Y44" s="170" t="str">
        <f t="shared" si="18"/>
        <v/>
      </c>
      <c r="Z44" s="150" t="str">
        <f t="shared" si="19"/>
        <v/>
      </c>
      <c r="AA44" s="146" t="str">
        <f t="shared" si="20"/>
        <v/>
      </c>
      <c r="AB44" s="146" t="str">
        <f t="shared" si="21"/>
        <v/>
      </c>
      <c r="AC44" s="146" t="str">
        <f t="shared" si="22"/>
        <v/>
      </c>
      <c r="AD44" s="148" t="str">
        <f t="shared" si="23"/>
        <v/>
      </c>
      <c r="AE44" s="148" t="str">
        <f t="shared" si="24"/>
        <v/>
      </c>
      <c r="AF44" s="175" t="str">
        <f t="shared" si="25"/>
        <v/>
      </c>
      <c r="AG44" s="170" t="str">
        <f t="shared" si="26"/>
        <v/>
      </c>
      <c r="AH44" s="148" t="str">
        <f t="shared" si="27"/>
        <v/>
      </c>
      <c r="AI44" s="146" t="str">
        <f t="shared" si="28"/>
        <v/>
      </c>
      <c r="AJ44" s="146" t="str">
        <f t="shared" si="29"/>
        <v/>
      </c>
      <c r="AK44" s="146" t="str">
        <f t="shared" si="30"/>
        <v/>
      </c>
      <c r="AL44" s="146" t="str">
        <f t="shared" si="31"/>
        <v/>
      </c>
      <c r="AM44" s="171" t="str">
        <f t="shared" si="32"/>
        <v/>
      </c>
      <c r="AN44" s="171" t="str">
        <f t="shared" si="33"/>
        <v/>
      </c>
      <c r="AO44" s="146" t="str">
        <f t="shared" si="34"/>
        <v/>
      </c>
      <c r="AP44" s="146" t="str">
        <f t="shared" si="35"/>
        <v/>
      </c>
      <c r="AQ44" s="146" t="str">
        <f t="shared" si="36"/>
        <v/>
      </c>
      <c r="AR44" s="146" t="str">
        <f t="shared" ref="AR44:AS44" si="189">IF(NOT(ISBLANK(CB44)),CONCATENATE(TEXT(CB44,"yyyy-mm-ddThh:MM:ss"),"Z"),"")</f>
        <v/>
      </c>
      <c r="AS44" s="146" t="str">
        <f t="shared" si="189"/>
        <v/>
      </c>
      <c r="AT44" s="146" t="str">
        <f t="shared" si="38"/>
        <v/>
      </c>
      <c r="AU44" s="146" t="str">
        <f t="shared" si="39"/>
        <v/>
      </c>
      <c r="AV44" s="146" t="str">
        <f t="shared" ref="AV44:AW44" si="190">IF(NOT(ISBLANK(DT44)),CONCATENATE(TEXT(DT44,"yyyy-mm-ddThh:MM:ss"),"Z"),"")</f>
        <v/>
      </c>
      <c r="AW44" s="146" t="str">
        <f t="shared" si="190"/>
        <v/>
      </c>
      <c r="AX44" s="146" t="str">
        <f t="shared" ref="AX44:AZ44" si="191">IF(NOT(ISBLANK(ED44)),CONCATENATE(TEXT(ED44,"yyyy-mm-ddThh:MM:ss"),"Z"),"")</f>
        <v/>
      </c>
      <c r="AY44" s="146" t="str">
        <f t="shared" si="191"/>
        <v/>
      </c>
      <c r="AZ44" s="146" t="str">
        <f t="shared" si="191"/>
        <v/>
      </c>
      <c r="BA44" s="176"/>
      <c r="BB44" s="152"/>
      <c r="BC44" s="177"/>
      <c r="BD44" s="154"/>
      <c r="BE44" s="155"/>
      <c r="BF44" s="154"/>
      <c r="BG44" s="155"/>
      <c r="BH44" s="169"/>
      <c r="BI44" s="162"/>
      <c r="BJ44" s="172"/>
      <c r="BK44" s="162"/>
      <c r="BL44" s="158"/>
      <c r="BM44" s="172"/>
      <c r="BN44" s="162"/>
      <c r="BO44" s="167"/>
      <c r="BP44" s="169"/>
      <c r="BQ44" s="162"/>
      <c r="BR44" s="162"/>
      <c r="BS44" s="174"/>
      <c r="BT44" s="162"/>
      <c r="BU44" s="174"/>
      <c r="BV44" s="174"/>
      <c r="BW44" s="174"/>
      <c r="BX44" s="173"/>
      <c r="BY44" s="158"/>
      <c r="BZ44" s="160"/>
      <c r="CA44" s="172"/>
      <c r="CB44" s="152"/>
      <c r="CC44" s="152"/>
      <c r="CD44" s="156"/>
      <c r="CE44" s="172"/>
      <c r="CF44" s="162"/>
      <c r="CG44" s="162"/>
      <c r="CH44" s="158"/>
      <c r="CI44" s="173"/>
      <c r="CJ44" s="178"/>
      <c r="CK44" s="173"/>
      <c r="CL44" s="165"/>
      <c r="CM44" s="172"/>
      <c r="CN44" s="162"/>
      <c r="CO44" s="162"/>
      <c r="CP44" s="162"/>
      <c r="CQ44" s="162"/>
      <c r="CR44" s="169"/>
      <c r="CS44" s="162"/>
      <c r="CT44" s="162"/>
      <c r="CU44" s="174"/>
      <c r="CV44" s="152"/>
      <c r="CW44" s="173"/>
      <c r="CX44" s="158"/>
      <c r="CY44" s="172"/>
      <c r="CZ44" s="162"/>
      <c r="DA44" s="162"/>
      <c r="DB44" s="158"/>
      <c r="DC44" s="173"/>
      <c r="DD44" s="178"/>
      <c r="DE44" s="173"/>
      <c r="DF44" s="165"/>
      <c r="DG44" s="172"/>
      <c r="DH44" s="178"/>
      <c r="DI44" s="172"/>
      <c r="DJ44" s="178"/>
      <c r="DK44" s="172"/>
      <c r="DL44" s="162"/>
      <c r="DM44" s="167"/>
      <c r="DN44" s="169"/>
      <c r="DO44" s="162"/>
      <c r="DP44" s="162"/>
      <c r="DQ44" s="174"/>
      <c r="DR44" s="152"/>
      <c r="DS44" s="172"/>
      <c r="DT44" s="152"/>
      <c r="DU44" s="152"/>
      <c r="DV44" s="156"/>
      <c r="DW44" s="173"/>
      <c r="DX44" s="158"/>
      <c r="DY44" s="172"/>
      <c r="DZ44" s="162"/>
      <c r="EA44" s="162"/>
      <c r="EB44" s="172"/>
      <c r="EC44" s="172"/>
      <c r="ED44" s="152"/>
      <c r="EE44" s="152"/>
      <c r="EF44" s="152"/>
      <c r="EG44" s="174"/>
      <c r="EH44" s="172"/>
      <c r="EI44" s="162"/>
      <c r="EJ44" s="162"/>
    </row>
    <row r="45" spans="1:140" ht="12.5">
      <c r="A45" s="168"/>
      <c r="B45" s="169"/>
      <c r="C45" s="144" t="str">
        <f t="shared" si="0"/>
        <v/>
      </c>
      <c r="D45" s="144" t="str">
        <f t="shared" si="1"/>
        <v/>
      </c>
      <c r="E45" s="144" t="str">
        <f t="shared" si="2"/>
        <v/>
      </c>
      <c r="F45" s="145" t="str">
        <f t="shared" si="3"/>
        <v/>
      </c>
      <c r="G45" s="145" t="str">
        <f t="shared" si="4"/>
        <v/>
      </c>
      <c r="H45" s="145" t="str">
        <f t="shared" si="5"/>
        <v/>
      </c>
      <c r="I45" s="146" t="str">
        <f t="shared" ref="I45:J45" si="192">IF(COUNTA($DO45:$DX45)&gt;0,$BA45,"")</f>
        <v/>
      </c>
      <c r="J45" s="146" t="str">
        <f t="shared" si="192"/>
        <v/>
      </c>
      <c r="K45" s="147" t="str">
        <f t="shared" si="43"/>
        <v/>
      </c>
      <c r="L45" s="147" t="str">
        <f t="shared" si="7"/>
        <v/>
      </c>
      <c r="M45" s="147" t="str">
        <f t="shared" si="8"/>
        <v/>
      </c>
      <c r="N45" s="147" t="str">
        <f t="shared" si="48"/>
        <v/>
      </c>
      <c r="O45" s="147" t="str">
        <f t="shared" si="9"/>
        <v/>
      </c>
      <c r="P45" s="146" t="str">
        <f t="shared" si="10"/>
        <v/>
      </c>
      <c r="Q45" s="147" t="str">
        <f t="shared" si="11"/>
        <v/>
      </c>
      <c r="R45" s="146" t="str">
        <f t="shared" si="12"/>
        <v/>
      </c>
      <c r="S45" s="146" t="str">
        <f t="shared" si="13"/>
        <v/>
      </c>
      <c r="T45" s="146" t="str">
        <f>IF(NOT(ISBLANK(DH45)),
        IF(AND(ISREF('Input Tenderers'!$J$8:$K$8),COUNTA('Input Tenderers'!$N$8)&gt;0),
                IF(COUNTA('Input Implementation Transactio'!$N45:$O45)&gt;0,"supplier;tenderer;payee","supplier;tenderer"),
                IF(COUNTA('Input Implementation Transactio'!$N45:$O45)&gt;0,"supplier;payee","supplier")
                ),
        IF(COUNTA('Input Implementation Transactio'!$N45:$O45)&gt;0, "payee", "")
        )</f>
        <v/>
      </c>
      <c r="U45" s="146" t="str">
        <f t="shared" si="14"/>
        <v/>
      </c>
      <c r="V45" s="146" t="str">
        <f t="shared" si="15"/>
        <v/>
      </c>
      <c r="W45" s="148" t="str">
        <f t="shared" si="16"/>
        <v/>
      </c>
      <c r="X45" s="175" t="str">
        <f t="shared" si="17"/>
        <v/>
      </c>
      <c r="Y45" s="170" t="str">
        <f t="shared" si="18"/>
        <v/>
      </c>
      <c r="Z45" s="150" t="str">
        <f t="shared" si="19"/>
        <v/>
      </c>
      <c r="AA45" s="146" t="str">
        <f t="shared" si="20"/>
        <v/>
      </c>
      <c r="AB45" s="146" t="str">
        <f t="shared" si="21"/>
        <v/>
      </c>
      <c r="AC45" s="146" t="str">
        <f t="shared" si="22"/>
        <v/>
      </c>
      <c r="AD45" s="148" t="str">
        <f t="shared" si="23"/>
        <v/>
      </c>
      <c r="AE45" s="148" t="str">
        <f t="shared" si="24"/>
        <v/>
      </c>
      <c r="AF45" s="175" t="str">
        <f t="shared" si="25"/>
        <v/>
      </c>
      <c r="AG45" s="170" t="str">
        <f t="shared" si="26"/>
        <v/>
      </c>
      <c r="AH45" s="148" t="str">
        <f t="shared" si="27"/>
        <v/>
      </c>
      <c r="AI45" s="146" t="str">
        <f t="shared" si="28"/>
        <v/>
      </c>
      <c r="AJ45" s="146" t="str">
        <f t="shared" si="29"/>
        <v/>
      </c>
      <c r="AK45" s="146" t="str">
        <f t="shared" si="30"/>
        <v/>
      </c>
      <c r="AL45" s="146" t="str">
        <f t="shared" si="31"/>
        <v/>
      </c>
      <c r="AM45" s="171" t="str">
        <f t="shared" si="32"/>
        <v/>
      </c>
      <c r="AN45" s="171" t="str">
        <f t="shared" si="33"/>
        <v/>
      </c>
      <c r="AO45" s="146" t="str">
        <f t="shared" si="34"/>
        <v/>
      </c>
      <c r="AP45" s="146" t="str">
        <f t="shared" si="35"/>
        <v/>
      </c>
      <c r="AQ45" s="146" t="str">
        <f t="shared" si="36"/>
        <v/>
      </c>
      <c r="AR45" s="146" t="str">
        <f t="shared" ref="AR45:AS45" si="193">IF(NOT(ISBLANK(CB45)),CONCATENATE(TEXT(CB45,"yyyy-mm-ddThh:MM:ss"),"Z"),"")</f>
        <v/>
      </c>
      <c r="AS45" s="146" t="str">
        <f t="shared" si="193"/>
        <v/>
      </c>
      <c r="AT45" s="146" t="str">
        <f t="shared" si="38"/>
        <v/>
      </c>
      <c r="AU45" s="146" t="str">
        <f t="shared" si="39"/>
        <v/>
      </c>
      <c r="AV45" s="146" t="str">
        <f t="shared" ref="AV45:AW45" si="194">IF(NOT(ISBLANK(DT45)),CONCATENATE(TEXT(DT45,"yyyy-mm-ddThh:MM:ss"),"Z"),"")</f>
        <v/>
      </c>
      <c r="AW45" s="146" t="str">
        <f t="shared" si="194"/>
        <v/>
      </c>
      <c r="AX45" s="146" t="str">
        <f t="shared" ref="AX45:AZ45" si="195">IF(NOT(ISBLANK(ED45)),CONCATENATE(TEXT(ED45,"yyyy-mm-ddThh:MM:ss"),"Z"),"")</f>
        <v/>
      </c>
      <c r="AY45" s="146" t="str">
        <f t="shared" si="195"/>
        <v/>
      </c>
      <c r="AZ45" s="146" t="str">
        <f t="shared" si="195"/>
        <v/>
      </c>
      <c r="BA45" s="176"/>
      <c r="BB45" s="152"/>
      <c r="BC45" s="177"/>
      <c r="BD45" s="154"/>
      <c r="BE45" s="155"/>
      <c r="BF45" s="154"/>
      <c r="BG45" s="155"/>
      <c r="BH45" s="169"/>
      <c r="BI45" s="162"/>
      <c r="BJ45" s="172"/>
      <c r="BK45" s="162"/>
      <c r="BL45" s="158"/>
      <c r="BM45" s="172"/>
      <c r="BN45" s="162"/>
      <c r="BO45" s="167"/>
      <c r="BP45" s="169"/>
      <c r="BQ45" s="162"/>
      <c r="BR45" s="162"/>
      <c r="BS45" s="174"/>
      <c r="BT45" s="162"/>
      <c r="BU45" s="174"/>
      <c r="BV45" s="174"/>
      <c r="BW45" s="174"/>
      <c r="BX45" s="173"/>
      <c r="BY45" s="158"/>
      <c r="BZ45" s="160"/>
      <c r="CA45" s="172"/>
      <c r="CB45" s="152"/>
      <c r="CC45" s="152"/>
      <c r="CD45" s="156"/>
      <c r="CE45" s="172"/>
      <c r="CF45" s="162"/>
      <c r="CG45" s="162"/>
      <c r="CH45" s="158"/>
      <c r="CI45" s="173"/>
      <c r="CJ45" s="178"/>
      <c r="CK45" s="173"/>
      <c r="CL45" s="165"/>
      <c r="CM45" s="172"/>
      <c r="CN45" s="162"/>
      <c r="CO45" s="162"/>
      <c r="CP45" s="162"/>
      <c r="CQ45" s="162"/>
      <c r="CR45" s="169"/>
      <c r="CS45" s="162"/>
      <c r="CT45" s="162"/>
      <c r="CU45" s="174"/>
      <c r="CV45" s="152"/>
      <c r="CW45" s="173"/>
      <c r="CX45" s="158"/>
      <c r="CY45" s="172"/>
      <c r="CZ45" s="162"/>
      <c r="DA45" s="162"/>
      <c r="DB45" s="158"/>
      <c r="DC45" s="173"/>
      <c r="DD45" s="178"/>
      <c r="DE45" s="173"/>
      <c r="DF45" s="165"/>
      <c r="DG45" s="172"/>
      <c r="DH45" s="178"/>
      <c r="DI45" s="172"/>
      <c r="DJ45" s="178"/>
      <c r="DK45" s="172"/>
      <c r="DL45" s="162"/>
      <c r="DM45" s="167"/>
      <c r="DN45" s="169"/>
      <c r="DO45" s="162"/>
      <c r="DP45" s="162"/>
      <c r="DQ45" s="174"/>
      <c r="DR45" s="152"/>
      <c r="DS45" s="172"/>
      <c r="DT45" s="152"/>
      <c r="DU45" s="152"/>
      <c r="DV45" s="156"/>
      <c r="DW45" s="173"/>
      <c r="DX45" s="158"/>
      <c r="DY45" s="172"/>
      <c r="DZ45" s="162"/>
      <c r="EA45" s="162"/>
      <c r="EB45" s="172"/>
      <c r="EC45" s="172"/>
      <c r="ED45" s="152"/>
      <c r="EE45" s="152"/>
      <c r="EF45" s="152"/>
      <c r="EG45" s="174"/>
      <c r="EH45" s="172"/>
      <c r="EI45" s="162"/>
      <c r="EJ45" s="162"/>
    </row>
    <row r="46" spans="1:140" ht="12.5">
      <c r="A46" s="168"/>
      <c r="B46" s="169"/>
      <c r="C46" s="144" t="str">
        <f t="shared" si="0"/>
        <v/>
      </c>
      <c r="D46" s="144" t="str">
        <f t="shared" si="1"/>
        <v/>
      </c>
      <c r="E46" s="144" t="str">
        <f t="shared" si="2"/>
        <v/>
      </c>
      <c r="F46" s="145" t="str">
        <f t="shared" si="3"/>
        <v/>
      </c>
      <c r="G46" s="145" t="str">
        <f t="shared" si="4"/>
        <v/>
      </c>
      <c r="H46" s="145" t="str">
        <f t="shared" si="5"/>
        <v/>
      </c>
      <c r="I46" s="146" t="str">
        <f t="shared" ref="I46:J46" si="196">IF(COUNTA($DO46:$DX46)&gt;0,$BA46,"")</f>
        <v/>
      </c>
      <c r="J46" s="146" t="str">
        <f t="shared" si="196"/>
        <v/>
      </c>
      <c r="K46" s="147" t="str">
        <f t="shared" si="43"/>
        <v/>
      </c>
      <c r="L46" s="147" t="str">
        <f t="shared" si="7"/>
        <v/>
      </c>
      <c r="M46" s="147" t="str">
        <f t="shared" si="8"/>
        <v/>
      </c>
      <c r="N46" s="147" t="str">
        <f t="shared" si="48"/>
        <v/>
      </c>
      <c r="O46" s="147" t="str">
        <f t="shared" si="9"/>
        <v/>
      </c>
      <c r="P46" s="146" t="str">
        <f t="shared" si="10"/>
        <v/>
      </c>
      <c r="Q46" s="147" t="str">
        <f t="shared" si="11"/>
        <v/>
      </c>
      <c r="R46" s="146" t="str">
        <f t="shared" si="12"/>
        <v/>
      </c>
      <c r="S46" s="146" t="str">
        <f t="shared" si="13"/>
        <v/>
      </c>
      <c r="T46" s="146" t="str">
        <f>IF(NOT(ISBLANK(DH46)),
        IF(AND(ISREF('Input Tenderers'!$J$8:$K$8),COUNTA('Input Tenderers'!$N$8)&gt;0),
                IF(COUNTA('Input Implementation Transactio'!$N46:$O46)&gt;0,"supplier;tenderer;payee","supplier;tenderer"),
                IF(COUNTA('Input Implementation Transactio'!$N46:$O46)&gt;0,"supplier;payee","supplier")
                ),
        IF(COUNTA('Input Implementation Transactio'!$N46:$O46)&gt;0, "payee", "")
        )</f>
        <v/>
      </c>
      <c r="U46" s="146" t="str">
        <f t="shared" si="14"/>
        <v/>
      </c>
      <c r="V46" s="146" t="str">
        <f t="shared" si="15"/>
        <v/>
      </c>
      <c r="W46" s="148" t="str">
        <f t="shared" si="16"/>
        <v/>
      </c>
      <c r="X46" s="175" t="str">
        <f t="shared" si="17"/>
        <v/>
      </c>
      <c r="Y46" s="170" t="str">
        <f t="shared" si="18"/>
        <v/>
      </c>
      <c r="Z46" s="150" t="str">
        <f t="shared" si="19"/>
        <v/>
      </c>
      <c r="AA46" s="146" t="str">
        <f t="shared" si="20"/>
        <v/>
      </c>
      <c r="AB46" s="146" t="str">
        <f t="shared" si="21"/>
        <v/>
      </c>
      <c r="AC46" s="146" t="str">
        <f t="shared" si="22"/>
        <v/>
      </c>
      <c r="AD46" s="148" t="str">
        <f t="shared" si="23"/>
        <v/>
      </c>
      <c r="AE46" s="148" t="str">
        <f t="shared" si="24"/>
        <v/>
      </c>
      <c r="AF46" s="175" t="str">
        <f t="shared" si="25"/>
        <v/>
      </c>
      <c r="AG46" s="170" t="str">
        <f t="shared" si="26"/>
        <v/>
      </c>
      <c r="AH46" s="148" t="str">
        <f t="shared" si="27"/>
        <v/>
      </c>
      <c r="AI46" s="146" t="str">
        <f t="shared" si="28"/>
        <v/>
      </c>
      <c r="AJ46" s="146" t="str">
        <f t="shared" si="29"/>
        <v/>
      </c>
      <c r="AK46" s="146" t="str">
        <f t="shared" si="30"/>
        <v/>
      </c>
      <c r="AL46" s="146" t="str">
        <f t="shared" si="31"/>
        <v/>
      </c>
      <c r="AM46" s="171" t="str">
        <f t="shared" si="32"/>
        <v/>
      </c>
      <c r="AN46" s="171" t="str">
        <f t="shared" si="33"/>
        <v/>
      </c>
      <c r="AO46" s="146" t="str">
        <f t="shared" si="34"/>
        <v/>
      </c>
      <c r="AP46" s="146" t="str">
        <f t="shared" si="35"/>
        <v/>
      </c>
      <c r="AQ46" s="146" t="str">
        <f t="shared" si="36"/>
        <v/>
      </c>
      <c r="AR46" s="146" t="str">
        <f t="shared" ref="AR46:AS46" si="197">IF(NOT(ISBLANK(CB46)),CONCATENATE(TEXT(CB46,"yyyy-mm-ddThh:MM:ss"),"Z"),"")</f>
        <v/>
      </c>
      <c r="AS46" s="146" t="str">
        <f t="shared" si="197"/>
        <v/>
      </c>
      <c r="AT46" s="146" t="str">
        <f t="shared" si="38"/>
        <v/>
      </c>
      <c r="AU46" s="146" t="str">
        <f t="shared" si="39"/>
        <v/>
      </c>
      <c r="AV46" s="146" t="str">
        <f t="shared" ref="AV46:AW46" si="198">IF(NOT(ISBLANK(DT46)),CONCATENATE(TEXT(DT46,"yyyy-mm-ddThh:MM:ss"),"Z"),"")</f>
        <v/>
      </c>
      <c r="AW46" s="146" t="str">
        <f t="shared" si="198"/>
        <v/>
      </c>
      <c r="AX46" s="146" t="str">
        <f t="shared" ref="AX46:AZ46" si="199">IF(NOT(ISBLANK(ED46)),CONCATENATE(TEXT(ED46,"yyyy-mm-ddThh:MM:ss"),"Z"),"")</f>
        <v/>
      </c>
      <c r="AY46" s="146" t="str">
        <f t="shared" si="199"/>
        <v/>
      </c>
      <c r="AZ46" s="146" t="str">
        <f t="shared" si="199"/>
        <v/>
      </c>
      <c r="BA46" s="176"/>
      <c r="BB46" s="152"/>
      <c r="BC46" s="177"/>
      <c r="BD46" s="154"/>
      <c r="BE46" s="155"/>
      <c r="BF46" s="154"/>
      <c r="BG46" s="155"/>
      <c r="BH46" s="169"/>
      <c r="BI46" s="162"/>
      <c r="BJ46" s="172"/>
      <c r="BK46" s="162"/>
      <c r="BL46" s="158"/>
      <c r="BM46" s="172"/>
      <c r="BN46" s="162"/>
      <c r="BO46" s="167"/>
      <c r="BP46" s="169"/>
      <c r="BQ46" s="162"/>
      <c r="BR46" s="162"/>
      <c r="BS46" s="174"/>
      <c r="BT46" s="162"/>
      <c r="BU46" s="174"/>
      <c r="BV46" s="174"/>
      <c r="BW46" s="174"/>
      <c r="BX46" s="173"/>
      <c r="BY46" s="158"/>
      <c r="BZ46" s="160"/>
      <c r="CA46" s="172"/>
      <c r="CB46" s="152"/>
      <c r="CC46" s="152"/>
      <c r="CD46" s="156"/>
      <c r="CE46" s="172"/>
      <c r="CF46" s="162"/>
      <c r="CG46" s="162"/>
      <c r="CH46" s="158"/>
      <c r="CI46" s="173"/>
      <c r="CJ46" s="178"/>
      <c r="CK46" s="173"/>
      <c r="CL46" s="165"/>
      <c r="CM46" s="172"/>
      <c r="CN46" s="162"/>
      <c r="CO46" s="162"/>
      <c r="CP46" s="162"/>
      <c r="CQ46" s="162"/>
      <c r="CR46" s="169"/>
      <c r="CS46" s="162"/>
      <c r="CT46" s="162"/>
      <c r="CU46" s="174"/>
      <c r="CV46" s="152"/>
      <c r="CW46" s="173"/>
      <c r="CX46" s="158"/>
      <c r="CY46" s="172"/>
      <c r="CZ46" s="162"/>
      <c r="DA46" s="162"/>
      <c r="DB46" s="158"/>
      <c r="DC46" s="173"/>
      <c r="DD46" s="178"/>
      <c r="DE46" s="173"/>
      <c r="DF46" s="165"/>
      <c r="DG46" s="172"/>
      <c r="DH46" s="178"/>
      <c r="DI46" s="172"/>
      <c r="DJ46" s="178"/>
      <c r="DK46" s="172"/>
      <c r="DL46" s="162"/>
      <c r="DM46" s="167"/>
      <c r="DN46" s="169"/>
      <c r="DO46" s="162"/>
      <c r="DP46" s="162"/>
      <c r="DQ46" s="174"/>
      <c r="DR46" s="152"/>
      <c r="DS46" s="172"/>
      <c r="DT46" s="152"/>
      <c r="DU46" s="152"/>
      <c r="DV46" s="156"/>
      <c r="DW46" s="173"/>
      <c r="DX46" s="158"/>
      <c r="DY46" s="172"/>
      <c r="DZ46" s="162"/>
      <c r="EA46" s="162"/>
      <c r="EB46" s="172"/>
      <c r="EC46" s="172"/>
      <c r="ED46" s="152"/>
      <c r="EE46" s="152"/>
      <c r="EF46" s="152"/>
      <c r="EG46" s="174"/>
      <c r="EH46" s="172"/>
      <c r="EI46" s="162"/>
      <c r="EJ46" s="162"/>
    </row>
    <row r="47" spans="1:140" ht="12.5">
      <c r="A47" s="168"/>
      <c r="B47" s="169"/>
      <c r="C47" s="144" t="str">
        <f t="shared" si="0"/>
        <v/>
      </c>
      <c r="D47" s="144" t="str">
        <f t="shared" si="1"/>
        <v/>
      </c>
      <c r="E47" s="144" t="str">
        <f t="shared" si="2"/>
        <v/>
      </c>
      <c r="F47" s="145" t="str">
        <f t="shared" si="3"/>
        <v/>
      </c>
      <c r="G47" s="145" t="str">
        <f t="shared" si="4"/>
        <v/>
      </c>
      <c r="H47" s="145" t="str">
        <f t="shared" si="5"/>
        <v/>
      </c>
      <c r="I47" s="146" t="str">
        <f t="shared" ref="I47:J47" si="200">IF(COUNTA($DO47:$DX47)&gt;0,$BA47,"")</f>
        <v/>
      </c>
      <c r="J47" s="146" t="str">
        <f t="shared" si="200"/>
        <v/>
      </c>
      <c r="K47" s="147" t="str">
        <f t="shared" si="43"/>
        <v/>
      </c>
      <c r="L47" s="147" t="str">
        <f t="shared" si="7"/>
        <v/>
      </c>
      <c r="M47" s="147" t="str">
        <f t="shared" si="8"/>
        <v/>
      </c>
      <c r="N47" s="147" t="str">
        <f t="shared" si="48"/>
        <v/>
      </c>
      <c r="O47" s="147" t="str">
        <f t="shared" si="9"/>
        <v/>
      </c>
      <c r="P47" s="146" t="str">
        <f t="shared" si="10"/>
        <v/>
      </c>
      <c r="Q47" s="147" t="str">
        <f t="shared" si="11"/>
        <v/>
      </c>
      <c r="R47" s="146" t="str">
        <f t="shared" si="12"/>
        <v/>
      </c>
      <c r="S47" s="146" t="str">
        <f t="shared" si="13"/>
        <v/>
      </c>
      <c r="T47" s="146" t="str">
        <f>IF(NOT(ISBLANK(DH47)),
        IF(AND(ISREF('Input Tenderers'!$J$8:$K$8),COUNTA('Input Tenderers'!$N$8)&gt;0),
                IF(COUNTA('Input Implementation Transactio'!$N47:$O47)&gt;0,"supplier;tenderer;payee","supplier;tenderer"),
                IF(COUNTA('Input Implementation Transactio'!$N47:$O47)&gt;0,"supplier;payee","supplier")
                ),
        IF(COUNTA('Input Implementation Transactio'!$N47:$O47)&gt;0, "payee", "")
        )</f>
        <v/>
      </c>
      <c r="U47" s="146" t="str">
        <f t="shared" si="14"/>
        <v/>
      </c>
      <c r="V47" s="146" t="str">
        <f t="shared" si="15"/>
        <v/>
      </c>
      <c r="W47" s="148" t="str">
        <f t="shared" si="16"/>
        <v/>
      </c>
      <c r="X47" s="175" t="str">
        <f t="shared" si="17"/>
        <v/>
      </c>
      <c r="Y47" s="170" t="str">
        <f t="shared" si="18"/>
        <v/>
      </c>
      <c r="Z47" s="150" t="str">
        <f t="shared" si="19"/>
        <v/>
      </c>
      <c r="AA47" s="146" t="str">
        <f t="shared" si="20"/>
        <v/>
      </c>
      <c r="AB47" s="146" t="str">
        <f t="shared" si="21"/>
        <v/>
      </c>
      <c r="AC47" s="146" t="str">
        <f t="shared" si="22"/>
        <v/>
      </c>
      <c r="AD47" s="148" t="str">
        <f t="shared" si="23"/>
        <v/>
      </c>
      <c r="AE47" s="148" t="str">
        <f t="shared" si="24"/>
        <v/>
      </c>
      <c r="AF47" s="175" t="str">
        <f t="shared" si="25"/>
        <v/>
      </c>
      <c r="AG47" s="170" t="str">
        <f t="shared" si="26"/>
        <v/>
      </c>
      <c r="AH47" s="148" t="str">
        <f t="shared" si="27"/>
        <v/>
      </c>
      <c r="AI47" s="146" t="str">
        <f t="shared" si="28"/>
        <v/>
      </c>
      <c r="AJ47" s="146" t="str">
        <f t="shared" si="29"/>
        <v/>
      </c>
      <c r="AK47" s="146" t="str">
        <f t="shared" si="30"/>
        <v/>
      </c>
      <c r="AL47" s="146" t="str">
        <f t="shared" si="31"/>
        <v/>
      </c>
      <c r="AM47" s="171" t="str">
        <f t="shared" si="32"/>
        <v/>
      </c>
      <c r="AN47" s="171" t="str">
        <f t="shared" si="33"/>
        <v/>
      </c>
      <c r="AO47" s="146" t="str">
        <f t="shared" si="34"/>
        <v/>
      </c>
      <c r="AP47" s="146" t="str">
        <f t="shared" si="35"/>
        <v/>
      </c>
      <c r="AQ47" s="146" t="str">
        <f t="shared" si="36"/>
        <v/>
      </c>
      <c r="AR47" s="146" t="str">
        <f t="shared" ref="AR47:AS47" si="201">IF(NOT(ISBLANK(CB47)),CONCATENATE(TEXT(CB47,"yyyy-mm-ddThh:MM:ss"),"Z"),"")</f>
        <v/>
      </c>
      <c r="AS47" s="146" t="str">
        <f t="shared" si="201"/>
        <v/>
      </c>
      <c r="AT47" s="146" t="str">
        <f t="shared" si="38"/>
        <v/>
      </c>
      <c r="AU47" s="146" t="str">
        <f t="shared" si="39"/>
        <v/>
      </c>
      <c r="AV47" s="146" t="str">
        <f t="shared" ref="AV47:AW47" si="202">IF(NOT(ISBLANK(DT47)),CONCATENATE(TEXT(DT47,"yyyy-mm-ddThh:MM:ss"),"Z"),"")</f>
        <v/>
      </c>
      <c r="AW47" s="146" t="str">
        <f t="shared" si="202"/>
        <v/>
      </c>
      <c r="AX47" s="146" t="str">
        <f t="shared" ref="AX47:AZ47" si="203">IF(NOT(ISBLANK(ED47)),CONCATENATE(TEXT(ED47,"yyyy-mm-ddThh:MM:ss"),"Z"),"")</f>
        <v/>
      </c>
      <c r="AY47" s="146" t="str">
        <f t="shared" si="203"/>
        <v/>
      </c>
      <c r="AZ47" s="146" t="str">
        <f t="shared" si="203"/>
        <v/>
      </c>
      <c r="BA47" s="176"/>
      <c r="BB47" s="152"/>
      <c r="BC47" s="177"/>
      <c r="BD47" s="154"/>
      <c r="BE47" s="155"/>
      <c r="BF47" s="154"/>
      <c r="BG47" s="155"/>
      <c r="BH47" s="169"/>
      <c r="BI47" s="162"/>
      <c r="BJ47" s="172"/>
      <c r="BK47" s="162"/>
      <c r="BL47" s="158"/>
      <c r="BM47" s="172"/>
      <c r="BN47" s="162"/>
      <c r="BO47" s="167"/>
      <c r="BP47" s="169"/>
      <c r="BQ47" s="162"/>
      <c r="BR47" s="162"/>
      <c r="BS47" s="174"/>
      <c r="BT47" s="162"/>
      <c r="BU47" s="174"/>
      <c r="BV47" s="174"/>
      <c r="BW47" s="174"/>
      <c r="BX47" s="173"/>
      <c r="BY47" s="158"/>
      <c r="BZ47" s="160"/>
      <c r="CA47" s="172"/>
      <c r="CB47" s="152"/>
      <c r="CC47" s="152"/>
      <c r="CD47" s="156"/>
      <c r="CE47" s="172"/>
      <c r="CF47" s="162"/>
      <c r="CG47" s="162"/>
      <c r="CH47" s="158"/>
      <c r="CI47" s="173"/>
      <c r="CJ47" s="178"/>
      <c r="CK47" s="173"/>
      <c r="CL47" s="165"/>
      <c r="CM47" s="172"/>
      <c r="CN47" s="162"/>
      <c r="CO47" s="162"/>
      <c r="CP47" s="162"/>
      <c r="CQ47" s="162"/>
      <c r="CR47" s="169"/>
      <c r="CS47" s="162"/>
      <c r="CT47" s="162"/>
      <c r="CU47" s="174"/>
      <c r="CV47" s="152"/>
      <c r="CW47" s="173"/>
      <c r="CX47" s="158"/>
      <c r="CY47" s="172"/>
      <c r="CZ47" s="162"/>
      <c r="DA47" s="162"/>
      <c r="DB47" s="158"/>
      <c r="DC47" s="173"/>
      <c r="DD47" s="178"/>
      <c r="DE47" s="173"/>
      <c r="DF47" s="165"/>
      <c r="DG47" s="172"/>
      <c r="DH47" s="178"/>
      <c r="DI47" s="172"/>
      <c r="DJ47" s="178"/>
      <c r="DK47" s="172"/>
      <c r="DL47" s="162"/>
      <c r="DM47" s="167"/>
      <c r="DN47" s="169"/>
      <c r="DO47" s="162"/>
      <c r="DP47" s="162"/>
      <c r="DQ47" s="174"/>
      <c r="DR47" s="152"/>
      <c r="DS47" s="172"/>
      <c r="DT47" s="152"/>
      <c r="DU47" s="152"/>
      <c r="DV47" s="156"/>
      <c r="DW47" s="173"/>
      <c r="DX47" s="158"/>
      <c r="DY47" s="172"/>
      <c r="DZ47" s="162"/>
      <c r="EA47" s="162"/>
      <c r="EB47" s="172"/>
      <c r="EC47" s="172"/>
      <c r="ED47" s="152"/>
      <c r="EE47" s="152"/>
      <c r="EF47" s="152"/>
      <c r="EG47" s="174"/>
      <c r="EH47" s="172"/>
      <c r="EI47" s="162"/>
      <c r="EJ47" s="162"/>
    </row>
    <row r="48" spans="1:140" ht="12.5">
      <c r="A48" s="168"/>
      <c r="B48" s="169"/>
      <c r="C48" s="144" t="str">
        <f t="shared" si="0"/>
        <v/>
      </c>
      <c r="D48" s="144" t="str">
        <f t="shared" si="1"/>
        <v/>
      </c>
      <c r="E48" s="144" t="str">
        <f t="shared" si="2"/>
        <v/>
      </c>
      <c r="F48" s="145" t="str">
        <f t="shared" si="3"/>
        <v/>
      </c>
      <c r="G48" s="145" t="str">
        <f t="shared" si="4"/>
        <v/>
      </c>
      <c r="H48" s="145" t="str">
        <f t="shared" si="5"/>
        <v/>
      </c>
      <c r="I48" s="146" t="str">
        <f t="shared" ref="I48:J48" si="204">IF(COUNTA($DO48:$DX48)&gt;0,$BA48,"")</f>
        <v/>
      </c>
      <c r="J48" s="146" t="str">
        <f t="shared" si="204"/>
        <v/>
      </c>
      <c r="K48" s="147" t="str">
        <f t="shared" si="43"/>
        <v/>
      </c>
      <c r="L48" s="147" t="str">
        <f t="shared" si="7"/>
        <v/>
      </c>
      <c r="M48" s="147" t="str">
        <f t="shared" si="8"/>
        <v/>
      </c>
      <c r="N48" s="147" t="str">
        <f t="shared" si="48"/>
        <v/>
      </c>
      <c r="O48" s="147" t="str">
        <f t="shared" si="9"/>
        <v/>
      </c>
      <c r="P48" s="146" t="str">
        <f t="shared" si="10"/>
        <v/>
      </c>
      <c r="Q48" s="147" t="str">
        <f t="shared" si="11"/>
        <v/>
      </c>
      <c r="R48" s="146" t="str">
        <f t="shared" si="12"/>
        <v/>
      </c>
      <c r="S48" s="146" t="str">
        <f t="shared" si="13"/>
        <v/>
      </c>
      <c r="T48" s="146" t="str">
        <f>IF(NOT(ISBLANK(DH48)),
        IF(AND(ISREF('Input Tenderers'!$J$8:$K$8),COUNTA('Input Tenderers'!$N$8)&gt;0),
                IF(COUNTA('Input Implementation Transactio'!$N48:$O48)&gt;0,"supplier;tenderer;payee","supplier;tenderer"),
                IF(COUNTA('Input Implementation Transactio'!$N48:$O48)&gt;0,"supplier;payee","supplier")
                ),
        IF(COUNTA('Input Implementation Transactio'!$N48:$O48)&gt;0, "payee", "")
        )</f>
        <v/>
      </c>
      <c r="U48" s="146" t="str">
        <f t="shared" si="14"/>
        <v/>
      </c>
      <c r="V48" s="146" t="str">
        <f t="shared" si="15"/>
        <v/>
      </c>
      <c r="W48" s="148" t="str">
        <f t="shared" si="16"/>
        <v/>
      </c>
      <c r="X48" s="175" t="str">
        <f t="shared" si="17"/>
        <v/>
      </c>
      <c r="Y48" s="170" t="str">
        <f t="shared" si="18"/>
        <v/>
      </c>
      <c r="Z48" s="150" t="str">
        <f t="shared" si="19"/>
        <v/>
      </c>
      <c r="AA48" s="146" t="str">
        <f t="shared" si="20"/>
        <v/>
      </c>
      <c r="AB48" s="146" t="str">
        <f t="shared" si="21"/>
        <v/>
      </c>
      <c r="AC48" s="146" t="str">
        <f t="shared" si="22"/>
        <v/>
      </c>
      <c r="AD48" s="148" t="str">
        <f t="shared" si="23"/>
        <v/>
      </c>
      <c r="AE48" s="148" t="str">
        <f t="shared" si="24"/>
        <v/>
      </c>
      <c r="AF48" s="175" t="str">
        <f t="shared" si="25"/>
        <v/>
      </c>
      <c r="AG48" s="170" t="str">
        <f t="shared" si="26"/>
        <v/>
      </c>
      <c r="AH48" s="148" t="str">
        <f t="shared" si="27"/>
        <v/>
      </c>
      <c r="AI48" s="146" t="str">
        <f t="shared" si="28"/>
        <v/>
      </c>
      <c r="AJ48" s="146" t="str">
        <f t="shared" si="29"/>
        <v/>
      </c>
      <c r="AK48" s="146" t="str">
        <f t="shared" si="30"/>
        <v/>
      </c>
      <c r="AL48" s="146" t="str">
        <f t="shared" si="31"/>
        <v/>
      </c>
      <c r="AM48" s="171" t="str">
        <f t="shared" si="32"/>
        <v/>
      </c>
      <c r="AN48" s="171" t="str">
        <f t="shared" si="33"/>
        <v/>
      </c>
      <c r="AO48" s="146" t="str">
        <f t="shared" si="34"/>
        <v/>
      </c>
      <c r="AP48" s="146" t="str">
        <f t="shared" si="35"/>
        <v/>
      </c>
      <c r="AQ48" s="146" t="str">
        <f t="shared" si="36"/>
        <v/>
      </c>
      <c r="AR48" s="146" t="str">
        <f t="shared" ref="AR48:AS48" si="205">IF(NOT(ISBLANK(CB48)),CONCATENATE(TEXT(CB48,"yyyy-mm-ddThh:MM:ss"),"Z"),"")</f>
        <v/>
      </c>
      <c r="AS48" s="146" t="str">
        <f t="shared" si="205"/>
        <v/>
      </c>
      <c r="AT48" s="146" t="str">
        <f t="shared" si="38"/>
        <v/>
      </c>
      <c r="AU48" s="146" t="str">
        <f t="shared" si="39"/>
        <v/>
      </c>
      <c r="AV48" s="146" t="str">
        <f t="shared" ref="AV48:AW48" si="206">IF(NOT(ISBLANK(DT48)),CONCATENATE(TEXT(DT48,"yyyy-mm-ddThh:MM:ss"),"Z"),"")</f>
        <v/>
      </c>
      <c r="AW48" s="146" t="str">
        <f t="shared" si="206"/>
        <v/>
      </c>
      <c r="AX48" s="146" t="str">
        <f t="shared" ref="AX48:AZ48" si="207">IF(NOT(ISBLANK(ED48)),CONCATENATE(TEXT(ED48,"yyyy-mm-ddThh:MM:ss"),"Z"),"")</f>
        <v/>
      </c>
      <c r="AY48" s="146" t="str">
        <f t="shared" si="207"/>
        <v/>
      </c>
      <c r="AZ48" s="146" t="str">
        <f t="shared" si="207"/>
        <v/>
      </c>
      <c r="BA48" s="176"/>
      <c r="BB48" s="152"/>
      <c r="BC48" s="177"/>
      <c r="BD48" s="154"/>
      <c r="BE48" s="155"/>
      <c r="BF48" s="154"/>
      <c r="BG48" s="155"/>
      <c r="BH48" s="169"/>
      <c r="BI48" s="162"/>
      <c r="BJ48" s="172"/>
      <c r="BK48" s="162"/>
      <c r="BL48" s="158"/>
      <c r="BM48" s="172"/>
      <c r="BN48" s="162"/>
      <c r="BO48" s="167"/>
      <c r="BP48" s="169"/>
      <c r="BQ48" s="162"/>
      <c r="BR48" s="162"/>
      <c r="BS48" s="174"/>
      <c r="BT48" s="162"/>
      <c r="BU48" s="174"/>
      <c r="BV48" s="174"/>
      <c r="BW48" s="174"/>
      <c r="BX48" s="173"/>
      <c r="BY48" s="158"/>
      <c r="BZ48" s="160"/>
      <c r="CA48" s="172"/>
      <c r="CB48" s="152"/>
      <c r="CC48" s="152"/>
      <c r="CD48" s="156"/>
      <c r="CE48" s="172"/>
      <c r="CF48" s="162"/>
      <c r="CG48" s="162"/>
      <c r="CH48" s="158"/>
      <c r="CI48" s="173"/>
      <c r="CJ48" s="178"/>
      <c r="CK48" s="173"/>
      <c r="CL48" s="165"/>
      <c r="CM48" s="172"/>
      <c r="CN48" s="162"/>
      <c r="CO48" s="162"/>
      <c r="CP48" s="162"/>
      <c r="CQ48" s="162"/>
      <c r="CR48" s="169"/>
      <c r="CS48" s="162"/>
      <c r="CT48" s="162"/>
      <c r="CU48" s="174"/>
      <c r="CV48" s="152"/>
      <c r="CW48" s="173"/>
      <c r="CX48" s="158"/>
      <c r="CY48" s="172"/>
      <c r="CZ48" s="162"/>
      <c r="DA48" s="162"/>
      <c r="DB48" s="158"/>
      <c r="DC48" s="173"/>
      <c r="DD48" s="178"/>
      <c r="DE48" s="173"/>
      <c r="DF48" s="165"/>
      <c r="DG48" s="172"/>
      <c r="DH48" s="178"/>
      <c r="DI48" s="172"/>
      <c r="DJ48" s="178"/>
      <c r="DK48" s="172"/>
      <c r="DL48" s="162"/>
      <c r="DM48" s="167"/>
      <c r="DN48" s="169"/>
      <c r="DO48" s="162"/>
      <c r="DP48" s="162"/>
      <c r="DQ48" s="174"/>
      <c r="DR48" s="152"/>
      <c r="DS48" s="172"/>
      <c r="DT48" s="152"/>
      <c r="DU48" s="152"/>
      <c r="DV48" s="156"/>
      <c r="DW48" s="173"/>
      <c r="DX48" s="158"/>
      <c r="DY48" s="172"/>
      <c r="DZ48" s="162"/>
      <c r="EA48" s="162"/>
      <c r="EB48" s="172"/>
      <c r="EC48" s="172"/>
      <c r="ED48" s="152"/>
      <c r="EE48" s="152"/>
      <c r="EF48" s="152"/>
      <c r="EG48" s="174"/>
      <c r="EH48" s="172"/>
      <c r="EI48" s="162"/>
      <c r="EJ48" s="162"/>
    </row>
    <row r="49" spans="1:140" ht="12.5">
      <c r="A49" s="168"/>
      <c r="B49" s="169"/>
      <c r="C49" s="144" t="str">
        <f t="shared" si="0"/>
        <v/>
      </c>
      <c r="D49" s="144" t="str">
        <f t="shared" si="1"/>
        <v/>
      </c>
      <c r="E49" s="144" t="str">
        <f t="shared" si="2"/>
        <v/>
      </c>
      <c r="F49" s="145" t="str">
        <f t="shared" si="3"/>
        <v/>
      </c>
      <c r="G49" s="145" t="str">
        <f t="shared" si="4"/>
        <v/>
      </c>
      <c r="H49" s="145" t="str">
        <f t="shared" si="5"/>
        <v/>
      </c>
      <c r="I49" s="146" t="str">
        <f t="shared" ref="I49:J49" si="208">IF(COUNTA($DO49:$DX49)&gt;0,$BA49,"")</f>
        <v/>
      </c>
      <c r="J49" s="146" t="str">
        <f t="shared" si="208"/>
        <v/>
      </c>
      <c r="K49" s="147" t="str">
        <f t="shared" si="43"/>
        <v/>
      </c>
      <c r="L49" s="147" t="str">
        <f t="shared" si="7"/>
        <v/>
      </c>
      <c r="M49" s="147" t="str">
        <f t="shared" si="8"/>
        <v/>
      </c>
      <c r="N49" s="147" t="str">
        <f t="shared" si="48"/>
        <v/>
      </c>
      <c r="O49" s="147" t="str">
        <f t="shared" si="9"/>
        <v/>
      </c>
      <c r="P49" s="146" t="str">
        <f t="shared" si="10"/>
        <v/>
      </c>
      <c r="Q49" s="147" t="str">
        <f t="shared" si="11"/>
        <v/>
      </c>
      <c r="R49" s="146" t="str">
        <f t="shared" si="12"/>
        <v/>
      </c>
      <c r="S49" s="146" t="str">
        <f t="shared" si="13"/>
        <v/>
      </c>
      <c r="T49" s="146" t="str">
        <f>IF(NOT(ISBLANK(DH49)),
        IF(AND(ISREF('Input Tenderers'!$J$8:$K$8),COUNTA('Input Tenderers'!$N$8)&gt;0),
                IF(COUNTA('Input Implementation Transactio'!$N49:$O49)&gt;0,"supplier;tenderer;payee","supplier;tenderer"),
                IF(COUNTA('Input Implementation Transactio'!$N49:$O49)&gt;0,"supplier;payee","supplier")
                ),
        IF(COUNTA('Input Implementation Transactio'!$N49:$O49)&gt;0, "payee", "")
        )</f>
        <v/>
      </c>
      <c r="U49" s="146" t="str">
        <f t="shared" si="14"/>
        <v/>
      </c>
      <c r="V49" s="146" t="str">
        <f t="shared" si="15"/>
        <v/>
      </c>
      <c r="W49" s="148" t="str">
        <f t="shared" si="16"/>
        <v/>
      </c>
      <c r="X49" s="175" t="str">
        <f t="shared" si="17"/>
        <v/>
      </c>
      <c r="Y49" s="170" t="str">
        <f t="shared" si="18"/>
        <v/>
      </c>
      <c r="Z49" s="150" t="str">
        <f t="shared" si="19"/>
        <v/>
      </c>
      <c r="AA49" s="146" t="str">
        <f t="shared" si="20"/>
        <v/>
      </c>
      <c r="AB49" s="146" t="str">
        <f t="shared" si="21"/>
        <v/>
      </c>
      <c r="AC49" s="146" t="str">
        <f t="shared" si="22"/>
        <v/>
      </c>
      <c r="AD49" s="148" t="str">
        <f t="shared" si="23"/>
        <v/>
      </c>
      <c r="AE49" s="148" t="str">
        <f t="shared" si="24"/>
        <v/>
      </c>
      <c r="AF49" s="175" t="str">
        <f t="shared" si="25"/>
        <v/>
      </c>
      <c r="AG49" s="170" t="str">
        <f t="shared" si="26"/>
        <v/>
      </c>
      <c r="AH49" s="148" t="str">
        <f t="shared" si="27"/>
        <v/>
      </c>
      <c r="AI49" s="146" t="str">
        <f t="shared" si="28"/>
        <v/>
      </c>
      <c r="AJ49" s="146" t="str">
        <f t="shared" si="29"/>
        <v/>
      </c>
      <c r="AK49" s="146" t="str">
        <f t="shared" si="30"/>
        <v/>
      </c>
      <c r="AL49" s="146" t="str">
        <f t="shared" si="31"/>
        <v/>
      </c>
      <c r="AM49" s="171" t="str">
        <f t="shared" si="32"/>
        <v/>
      </c>
      <c r="AN49" s="171" t="str">
        <f t="shared" si="33"/>
        <v/>
      </c>
      <c r="AO49" s="146" t="str">
        <f t="shared" si="34"/>
        <v/>
      </c>
      <c r="AP49" s="146" t="str">
        <f t="shared" si="35"/>
        <v/>
      </c>
      <c r="AQ49" s="146" t="str">
        <f t="shared" si="36"/>
        <v/>
      </c>
      <c r="AR49" s="146" t="str">
        <f t="shared" ref="AR49:AS49" si="209">IF(NOT(ISBLANK(CB49)),CONCATENATE(TEXT(CB49,"yyyy-mm-ddThh:MM:ss"),"Z"),"")</f>
        <v/>
      </c>
      <c r="AS49" s="146" t="str">
        <f t="shared" si="209"/>
        <v/>
      </c>
      <c r="AT49" s="146" t="str">
        <f t="shared" si="38"/>
        <v/>
      </c>
      <c r="AU49" s="146" t="str">
        <f t="shared" si="39"/>
        <v/>
      </c>
      <c r="AV49" s="146" t="str">
        <f t="shared" ref="AV49:AW49" si="210">IF(NOT(ISBLANK(DT49)),CONCATENATE(TEXT(DT49,"yyyy-mm-ddThh:MM:ss"),"Z"),"")</f>
        <v/>
      </c>
      <c r="AW49" s="146" t="str">
        <f t="shared" si="210"/>
        <v/>
      </c>
      <c r="AX49" s="146" t="str">
        <f t="shared" ref="AX49:AZ49" si="211">IF(NOT(ISBLANK(ED49)),CONCATENATE(TEXT(ED49,"yyyy-mm-ddThh:MM:ss"),"Z"),"")</f>
        <v/>
      </c>
      <c r="AY49" s="146" t="str">
        <f t="shared" si="211"/>
        <v/>
      </c>
      <c r="AZ49" s="146" t="str">
        <f t="shared" si="211"/>
        <v/>
      </c>
      <c r="BA49" s="176"/>
      <c r="BB49" s="152"/>
      <c r="BC49" s="177"/>
      <c r="BD49" s="154"/>
      <c r="BE49" s="155"/>
      <c r="BF49" s="154"/>
      <c r="BG49" s="155"/>
      <c r="BH49" s="169"/>
      <c r="BI49" s="162"/>
      <c r="BJ49" s="172"/>
      <c r="BK49" s="162"/>
      <c r="BL49" s="158"/>
      <c r="BM49" s="172"/>
      <c r="BN49" s="162"/>
      <c r="BO49" s="167"/>
      <c r="BP49" s="169"/>
      <c r="BQ49" s="162"/>
      <c r="BR49" s="162"/>
      <c r="BS49" s="174"/>
      <c r="BT49" s="162"/>
      <c r="BU49" s="174"/>
      <c r="BV49" s="174"/>
      <c r="BW49" s="174"/>
      <c r="BX49" s="173"/>
      <c r="BY49" s="158"/>
      <c r="BZ49" s="160"/>
      <c r="CA49" s="172"/>
      <c r="CB49" s="152"/>
      <c r="CC49" s="152"/>
      <c r="CD49" s="156"/>
      <c r="CE49" s="172"/>
      <c r="CF49" s="162"/>
      <c r="CG49" s="162"/>
      <c r="CH49" s="158"/>
      <c r="CI49" s="173"/>
      <c r="CJ49" s="178"/>
      <c r="CK49" s="173"/>
      <c r="CL49" s="165"/>
      <c r="CM49" s="172"/>
      <c r="CN49" s="162"/>
      <c r="CO49" s="162"/>
      <c r="CP49" s="162"/>
      <c r="CQ49" s="162"/>
      <c r="CR49" s="169"/>
      <c r="CS49" s="162"/>
      <c r="CT49" s="162"/>
      <c r="CU49" s="174"/>
      <c r="CV49" s="152"/>
      <c r="CW49" s="173"/>
      <c r="CX49" s="158"/>
      <c r="CY49" s="172"/>
      <c r="CZ49" s="162"/>
      <c r="DA49" s="162"/>
      <c r="DB49" s="158"/>
      <c r="DC49" s="173"/>
      <c r="DD49" s="178"/>
      <c r="DE49" s="173"/>
      <c r="DF49" s="165"/>
      <c r="DG49" s="172"/>
      <c r="DH49" s="178"/>
      <c r="DI49" s="172"/>
      <c r="DJ49" s="178"/>
      <c r="DK49" s="172"/>
      <c r="DL49" s="162"/>
      <c r="DM49" s="167"/>
      <c r="DN49" s="169"/>
      <c r="DO49" s="162"/>
      <c r="DP49" s="162"/>
      <c r="DQ49" s="174"/>
      <c r="DR49" s="152"/>
      <c r="DS49" s="172"/>
      <c r="DT49" s="152"/>
      <c r="DU49" s="152"/>
      <c r="DV49" s="156"/>
      <c r="DW49" s="173"/>
      <c r="DX49" s="158"/>
      <c r="DY49" s="172"/>
      <c r="DZ49" s="162"/>
      <c r="EA49" s="162"/>
      <c r="EB49" s="172"/>
      <c r="EC49" s="172"/>
      <c r="ED49" s="152"/>
      <c r="EE49" s="152"/>
      <c r="EF49" s="152"/>
      <c r="EG49" s="174"/>
      <c r="EH49" s="172"/>
      <c r="EI49" s="162"/>
      <c r="EJ49" s="162"/>
    </row>
    <row r="50" spans="1:140" ht="12.5">
      <c r="A50" s="168"/>
      <c r="B50" s="169"/>
      <c r="C50" s="144" t="str">
        <f t="shared" si="0"/>
        <v/>
      </c>
      <c r="D50" s="144" t="str">
        <f t="shared" si="1"/>
        <v/>
      </c>
      <c r="E50" s="144" t="str">
        <f t="shared" si="2"/>
        <v/>
      </c>
      <c r="F50" s="145" t="str">
        <f t="shared" si="3"/>
        <v/>
      </c>
      <c r="G50" s="145" t="str">
        <f t="shared" si="4"/>
        <v/>
      </c>
      <c r="H50" s="145" t="str">
        <f t="shared" si="5"/>
        <v/>
      </c>
      <c r="I50" s="146" t="str">
        <f t="shared" ref="I50:J50" si="212">IF(COUNTA($DO50:$DX50)&gt;0,$BA50,"")</f>
        <v/>
      </c>
      <c r="J50" s="146" t="str">
        <f t="shared" si="212"/>
        <v/>
      </c>
      <c r="K50" s="147" t="str">
        <f t="shared" si="43"/>
        <v/>
      </c>
      <c r="L50" s="147" t="str">
        <f t="shared" si="7"/>
        <v/>
      </c>
      <c r="M50" s="147" t="str">
        <f t="shared" si="8"/>
        <v/>
      </c>
      <c r="N50" s="147" t="str">
        <f t="shared" si="48"/>
        <v/>
      </c>
      <c r="O50" s="147" t="str">
        <f t="shared" si="9"/>
        <v/>
      </c>
      <c r="P50" s="146" t="str">
        <f t="shared" si="10"/>
        <v/>
      </c>
      <c r="Q50" s="147" t="str">
        <f t="shared" si="11"/>
        <v/>
      </c>
      <c r="R50" s="146" t="str">
        <f t="shared" si="12"/>
        <v/>
      </c>
      <c r="S50" s="146" t="str">
        <f t="shared" si="13"/>
        <v/>
      </c>
      <c r="T50" s="146" t="str">
        <f>IF(NOT(ISBLANK(DH50)),
        IF(AND(ISREF('Input Tenderers'!$J$8:$K$8),COUNTA('Input Tenderers'!$N$8)&gt;0),
                IF(COUNTA('Input Implementation Transactio'!$N50:$O50)&gt;0,"supplier;tenderer;payee","supplier;tenderer"),
                IF(COUNTA('Input Implementation Transactio'!$N50:$O50)&gt;0,"supplier;payee","supplier")
                ),
        IF(COUNTA('Input Implementation Transactio'!$N50:$O50)&gt;0, "payee", "")
        )</f>
        <v/>
      </c>
      <c r="U50" s="146" t="str">
        <f t="shared" si="14"/>
        <v/>
      </c>
      <c r="V50" s="146" t="str">
        <f t="shared" si="15"/>
        <v/>
      </c>
      <c r="W50" s="148" t="str">
        <f t="shared" si="16"/>
        <v/>
      </c>
      <c r="X50" s="175" t="str">
        <f t="shared" si="17"/>
        <v/>
      </c>
      <c r="Y50" s="170" t="str">
        <f t="shared" si="18"/>
        <v/>
      </c>
      <c r="Z50" s="150" t="str">
        <f t="shared" si="19"/>
        <v/>
      </c>
      <c r="AA50" s="146" t="str">
        <f t="shared" si="20"/>
        <v/>
      </c>
      <c r="AB50" s="146" t="str">
        <f t="shared" si="21"/>
        <v/>
      </c>
      <c r="AC50" s="146" t="str">
        <f t="shared" si="22"/>
        <v/>
      </c>
      <c r="AD50" s="148" t="str">
        <f t="shared" si="23"/>
        <v/>
      </c>
      <c r="AE50" s="148" t="str">
        <f t="shared" si="24"/>
        <v/>
      </c>
      <c r="AF50" s="175" t="str">
        <f t="shared" si="25"/>
        <v/>
      </c>
      <c r="AG50" s="170" t="str">
        <f t="shared" si="26"/>
        <v/>
      </c>
      <c r="AH50" s="148" t="str">
        <f t="shared" si="27"/>
        <v/>
      </c>
      <c r="AI50" s="146" t="str">
        <f t="shared" si="28"/>
        <v/>
      </c>
      <c r="AJ50" s="146" t="str">
        <f t="shared" si="29"/>
        <v/>
      </c>
      <c r="AK50" s="146" t="str">
        <f t="shared" si="30"/>
        <v/>
      </c>
      <c r="AL50" s="146" t="str">
        <f t="shared" si="31"/>
        <v/>
      </c>
      <c r="AM50" s="171" t="str">
        <f t="shared" si="32"/>
        <v/>
      </c>
      <c r="AN50" s="171" t="str">
        <f t="shared" si="33"/>
        <v/>
      </c>
      <c r="AO50" s="146" t="str">
        <f t="shared" si="34"/>
        <v/>
      </c>
      <c r="AP50" s="146" t="str">
        <f t="shared" si="35"/>
        <v/>
      </c>
      <c r="AQ50" s="146" t="str">
        <f t="shared" si="36"/>
        <v/>
      </c>
      <c r="AR50" s="146" t="str">
        <f t="shared" ref="AR50:AS50" si="213">IF(NOT(ISBLANK(CB50)),CONCATENATE(TEXT(CB50,"yyyy-mm-ddThh:MM:ss"),"Z"),"")</f>
        <v/>
      </c>
      <c r="AS50" s="146" t="str">
        <f t="shared" si="213"/>
        <v/>
      </c>
      <c r="AT50" s="146" t="str">
        <f t="shared" si="38"/>
        <v/>
      </c>
      <c r="AU50" s="146" t="str">
        <f t="shared" si="39"/>
        <v/>
      </c>
      <c r="AV50" s="146" t="str">
        <f t="shared" ref="AV50:AW50" si="214">IF(NOT(ISBLANK(DT50)),CONCATENATE(TEXT(DT50,"yyyy-mm-ddThh:MM:ss"),"Z"),"")</f>
        <v/>
      </c>
      <c r="AW50" s="146" t="str">
        <f t="shared" si="214"/>
        <v/>
      </c>
      <c r="AX50" s="146" t="str">
        <f t="shared" ref="AX50:AZ50" si="215">IF(NOT(ISBLANK(ED50)),CONCATENATE(TEXT(ED50,"yyyy-mm-ddThh:MM:ss"),"Z"),"")</f>
        <v/>
      </c>
      <c r="AY50" s="146" t="str">
        <f t="shared" si="215"/>
        <v/>
      </c>
      <c r="AZ50" s="146" t="str">
        <f t="shared" si="215"/>
        <v/>
      </c>
      <c r="BA50" s="176"/>
      <c r="BB50" s="152"/>
      <c r="BC50" s="177"/>
      <c r="BD50" s="154"/>
      <c r="BE50" s="155"/>
      <c r="BF50" s="154"/>
      <c r="BG50" s="155"/>
      <c r="BH50" s="169"/>
      <c r="BI50" s="162"/>
      <c r="BJ50" s="172"/>
      <c r="BK50" s="162"/>
      <c r="BL50" s="158"/>
      <c r="BM50" s="172"/>
      <c r="BN50" s="162"/>
      <c r="BO50" s="167"/>
      <c r="BP50" s="169"/>
      <c r="BQ50" s="162"/>
      <c r="BR50" s="162"/>
      <c r="BS50" s="174"/>
      <c r="BT50" s="162"/>
      <c r="BU50" s="174"/>
      <c r="BV50" s="174"/>
      <c r="BW50" s="174"/>
      <c r="BX50" s="173"/>
      <c r="BY50" s="158"/>
      <c r="BZ50" s="160"/>
      <c r="CA50" s="172"/>
      <c r="CB50" s="152"/>
      <c r="CC50" s="152"/>
      <c r="CD50" s="156"/>
      <c r="CE50" s="172"/>
      <c r="CF50" s="162"/>
      <c r="CG50" s="162"/>
      <c r="CH50" s="158"/>
      <c r="CI50" s="173"/>
      <c r="CJ50" s="178"/>
      <c r="CK50" s="173"/>
      <c r="CL50" s="165"/>
      <c r="CM50" s="172"/>
      <c r="CN50" s="162"/>
      <c r="CO50" s="162"/>
      <c r="CP50" s="162"/>
      <c r="CQ50" s="162"/>
      <c r="CR50" s="169"/>
      <c r="CS50" s="162"/>
      <c r="CT50" s="162"/>
      <c r="CU50" s="174"/>
      <c r="CV50" s="152"/>
      <c r="CW50" s="173"/>
      <c r="CX50" s="158"/>
      <c r="CY50" s="172"/>
      <c r="CZ50" s="162"/>
      <c r="DA50" s="162"/>
      <c r="DB50" s="158"/>
      <c r="DC50" s="173"/>
      <c r="DD50" s="178"/>
      <c r="DE50" s="173"/>
      <c r="DF50" s="165"/>
      <c r="DG50" s="172"/>
      <c r="DH50" s="178"/>
      <c r="DI50" s="172"/>
      <c r="DJ50" s="178"/>
      <c r="DK50" s="172"/>
      <c r="DL50" s="162"/>
      <c r="DM50" s="167"/>
      <c r="DN50" s="169"/>
      <c r="DO50" s="162"/>
      <c r="DP50" s="162"/>
      <c r="DQ50" s="174"/>
      <c r="DR50" s="152"/>
      <c r="DS50" s="172"/>
      <c r="DT50" s="152"/>
      <c r="DU50" s="152"/>
      <c r="DV50" s="156"/>
      <c r="DW50" s="173"/>
      <c r="DX50" s="158"/>
      <c r="DY50" s="172"/>
      <c r="DZ50" s="162"/>
      <c r="EA50" s="162"/>
      <c r="EB50" s="172"/>
      <c r="EC50" s="172"/>
      <c r="ED50" s="152"/>
      <c r="EE50" s="152"/>
      <c r="EF50" s="152"/>
      <c r="EG50" s="174"/>
      <c r="EH50" s="172"/>
      <c r="EI50" s="162"/>
      <c r="EJ50" s="162"/>
    </row>
    <row r="51" spans="1:140" ht="12.5">
      <c r="A51" s="168"/>
      <c r="B51" s="169"/>
      <c r="C51" s="144" t="str">
        <f t="shared" si="0"/>
        <v/>
      </c>
      <c r="D51" s="144" t="str">
        <f t="shared" si="1"/>
        <v/>
      </c>
      <c r="E51" s="144" t="str">
        <f t="shared" si="2"/>
        <v/>
      </c>
      <c r="F51" s="145" t="str">
        <f t="shared" si="3"/>
        <v/>
      </c>
      <c r="G51" s="145" t="str">
        <f t="shared" si="4"/>
        <v/>
      </c>
      <c r="H51" s="145" t="str">
        <f t="shared" si="5"/>
        <v/>
      </c>
      <c r="I51" s="146" t="str">
        <f t="shared" ref="I51:J51" si="216">IF(COUNTA($DO51:$DX51)&gt;0,$BA51,"")</f>
        <v/>
      </c>
      <c r="J51" s="146" t="str">
        <f t="shared" si="216"/>
        <v/>
      </c>
      <c r="K51" s="147" t="str">
        <f t="shared" si="43"/>
        <v/>
      </c>
      <c r="L51" s="147" t="str">
        <f t="shared" si="7"/>
        <v/>
      </c>
      <c r="M51" s="147" t="str">
        <f t="shared" si="8"/>
        <v/>
      </c>
      <c r="N51" s="147" t="str">
        <f t="shared" si="48"/>
        <v/>
      </c>
      <c r="O51" s="147" t="str">
        <f t="shared" si="9"/>
        <v/>
      </c>
      <c r="P51" s="146" t="str">
        <f t="shared" si="10"/>
        <v/>
      </c>
      <c r="Q51" s="147" t="str">
        <f t="shared" si="11"/>
        <v/>
      </c>
      <c r="R51" s="146" t="str">
        <f t="shared" si="12"/>
        <v/>
      </c>
      <c r="S51" s="146" t="str">
        <f t="shared" si="13"/>
        <v/>
      </c>
      <c r="T51" s="146" t="str">
        <f>IF(NOT(ISBLANK(DH51)),
        IF(AND(ISREF('Input Tenderers'!$J$8:$K$8),COUNTA('Input Tenderers'!$N$8)&gt;0),
                IF(COUNTA('Input Implementation Transactio'!$N51:$O51)&gt;0,"supplier;tenderer;payee","supplier;tenderer"),
                IF(COUNTA('Input Implementation Transactio'!$N51:$O51)&gt;0,"supplier;payee","supplier")
                ),
        IF(COUNTA('Input Implementation Transactio'!$N51:$O51)&gt;0, "payee", "")
        )</f>
        <v/>
      </c>
      <c r="U51" s="146" t="str">
        <f t="shared" si="14"/>
        <v/>
      </c>
      <c r="V51" s="146" t="str">
        <f t="shared" si="15"/>
        <v/>
      </c>
      <c r="W51" s="148" t="str">
        <f t="shared" si="16"/>
        <v/>
      </c>
      <c r="X51" s="175" t="str">
        <f t="shared" si="17"/>
        <v/>
      </c>
      <c r="Y51" s="170" t="str">
        <f t="shared" si="18"/>
        <v/>
      </c>
      <c r="Z51" s="150" t="str">
        <f t="shared" si="19"/>
        <v/>
      </c>
      <c r="AA51" s="146" t="str">
        <f t="shared" si="20"/>
        <v/>
      </c>
      <c r="AB51" s="146" t="str">
        <f t="shared" si="21"/>
        <v/>
      </c>
      <c r="AC51" s="146" t="str">
        <f t="shared" si="22"/>
        <v/>
      </c>
      <c r="AD51" s="148" t="str">
        <f t="shared" si="23"/>
        <v/>
      </c>
      <c r="AE51" s="148" t="str">
        <f t="shared" si="24"/>
        <v/>
      </c>
      <c r="AF51" s="175" t="str">
        <f t="shared" si="25"/>
        <v/>
      </c>
      <c r="AG51" s="170" t="str">
        <f t="shared" si="26"/>
        <v/>
      </c>
      <c r="AH51" s="148" t="str">
        <f t="shared" si="27"/>
        <v/>
      </c>
      <c r="AI51" s="146" t="str">
        <f t="shared" si="28"/>
        <v/>
      </c>
      <c r="AJ51" s="146" t="str">
        <f t="shared" si="29"/>
        <v/>
      </c>
      <c r="AK51" s="146" t="str">
        <f t="shared" si="30"/>
        <v/>
      </c>
      <c r="AL51" s="146" t="str">
        <f t="shared" si="31"/>
        <v/>
      </c>
      <c r="AM51" s="171" t="str">
        <f t="shared" si="32"/>
        <v/>
      </c>
      <c r="AN51" s="171" t="str">
        <f t="shared" si="33"/>
        <v/>
      </c>
      <c r="AO51" s="146" t="str">
        <f t="shared" si="34"/>
        <v/>
      </c>
      <c r="AP51" s="146" t="str">
        <f t="shared" si="35"/>
        <v/>
      </c>
      <c r="AQ51" s="146" t="str">
        <f t="shared" si="36"/>
        <v/>
      </c>
      <c r="AR51" s="146" t="str">
        <f t="shared" ref="AR51:AS51" si="217">IF(NOT(ISBLANK(CB51)),CONCATENATE(TEXT(CB51,"yyyy-mm-ddThh:MM:ss"),"Z"),"")</f>
        <v/>
      </c>
      <c r="AS51" s="146" t="str">
        <f t="shared" si="217"/>
        <v/>
      </c>
      <c r="AT51" s="146" t="str">
        <f t="shared" si="38"/>
        <v/>
      </c>
      <c r="AU51" s="146" t="str">
        <f t="shared" si="39"/>
        <v/>
      </c>
      <c r="AV51" s="146" t="str">
        <f t="shared" ref="AV51:AW51" si="218">IF(NOT(ISBLANK(DT51)),CONCATENATE(TEXT(DT51,"yyyy-mm-ddThh:MM:ss"),"Z"),"")</f>
        <v/>
      </c>
      <c r="AW51" s="146" t="str">
        <f t="shared" si="218"/>
        <v/>
      </c>
      <c r="AX51" s="146" t="str">
        <f t="shared" ref="AX51:AZ51" si="219">IF(NOT(ISBLANK(ED51)),CONCATENATE(TEXT(ED51,"yyyy-mm-ddThh:MM:ss"),"Z"),"")</f>
        <v/>
      </c>
      <c r="AY51" s="146" t="str">
        <f t="shared" si="219"/>
        <v/>
      </c>
      <c r="AZ51" s="146" t="str">
        <f t="shared" si="219"/>
        <v/>
      </c>
      <c r="BA51" s="176"/>
      <c r="BB51" s="152"/>
      <c r="BC51" s="177"/>
      <c r="BD51" s="154"/>
      <c r="BE51" s="155"/>
      <c r="BF51" s="154"/>
      <c r="BG51" s="155"/>
      <c r="BH51" s="169"/>
      <c r="BI51" s="162"/>
      <c r="BJ51" s="172"/>
      <c r="BK51" s="162"/>
      <c r="BL51" s="158"/>
      <c r="BM51" s="172"/>
      <c r="BN51" s="162"/>
      <c r="BO51" s="167"/>
      <c r="BP51" s="169"/>
      <c r="BQ51" s="162"/>
      <c r="BR51" s="162"/>
      <c r="BS51" s="174"/>
      <c r="BT51" s="162"/>
      <c r="BU51" s="174"/>
      <c r="BV51" s="174"/>
      <c r="BW51" s="174"/>
      <c r="BX51" s="173"/>
      <c r="BY51" s="158"/>
      <c r="BZ51" s="160"/>
      <c r="CA51" s="172"/>
      <c r="CB51" s="152"/>
      <c r="CC51" s="152"/>
      <c r="CD51" s="156"/>
      <c r="CE51" s="172"/>
      <c r="CF51" s="162"/>
      <c r="CG51" s="162"/>
      <c r="CH51" s="158"/>
      <c r="CI51" s="173"/>
      <c r="CJ51" s="178"/>
      <c r="CK51" s="173"/>
      <c r="CL51" s="165"/>
      <c r="CM51" s="172"/>
      <c r="CN51" s="162"/>
      <c r="CO51" s="162"/>
      <c r="CP51" s="162"/>
      <c r="CQ51" s="162"/>
      <c r="CR51" s="169"/>
      <c r="CS51" s="162"/>
      <c r="CT51" s="162"/>
      <c r="CU51" s="174"/>
      <c r="CV51" s="152"/>
      <c r="CW51" s="173"/>
      <c r="CX51" s="158"/>
      <c r="CY51" s="172"/>
      <c r="CZ51" s="162"/>
      <c r="DA51" s="162"/>
      <c r="DB51" s="158"/>
      <c r="DC51" s="173"/>
      <c r="DD51" s="178"/>
      <c r="DE51" s="173"/>
      <c r="DF51" s="165"/>
      <c r="DG51" s="172"/>
      <c r="DH51" s="178"/>
      <c r="DI51" s="172"/>
      <c r="DJ51" s="178"/>
      <c r="DK51" s="172"/>
      <c r="DL51" s="162"/>
      <c r="DM51" s="167"/>
      <c r="DN51" s="169"/>
      <c r="DO51" s="162"/>
      <c r="DP51" s="162"/>
      <c r="DQ51" s="174"/>
      <c r="DR51" s="152"/>
      <c r="DS51" s="172"/>
      <c r="DT51" s="152"/>
      <c r="DU51" s="152"/>
      <c r="DV51" s="156"/>
      <c r="DW51" s="173"/>
      <c r="DX51" s="158"/>
      <c r="DY51" s="172"/>
      <c r="DZ51" s="162"/>
      <c r="EA51" s="162"/>
      <c r="EB51" s="172"/>
      <c r="EC51" s="172"/>
      <c r="ED51" s="152"/>
      <c r="EE51" s="152"/>
      <c r="EF51" s="152"/>
      <c r="EG51" s="174"/>
      <c r="EH51" s="172"/>
      <c r="EI51" s="162"/>
      <c r="EJ51" s="162"/>
    </row>
    <row r="52" spans="1:140" ht="12.5">
      <c r="A52" s="168"/>
      <c r="B52" s="169"/>
      <c r="C52" s="144" t="str">
        <f t="shared" si="0"/>
        <v/>
      </c>
      <c r="D52" s="144" t="str">
        <f t="shared" si="1"/>
        <v/>
      </c>
      <c r="E52" s="144" t="str">
        <f t="shared" si="2"/>
        <v/>
      </c>
      <c r="F52" s="145" t="str">
        <f t="shared" si="3"/>
        <v/>
      </c>
      <c r="G52" s="145" t="str">
        <f t="shared" si="4"/>
        <v/>
      </c>
      <c r="H52" s="145" t="str">
        <f t="shared" si="5"/>
        <v/>
      </c>
      <c r="I52" s="146" t="str">
        <f t="shared" ref="I52:J52" si="220">IF(COUNTA($DO52:$DX52)&gt;0,$BA52,"")</f>
        <v/>
      </c>
      <c r="J52" s="146" t="str">
        <f t="shared" si="220"/>
        <v/>
      </c>
      <c r="K52" s="147" t="str">
        <f t="shared" si="43"/>
        <v/>
      </c>
      <c r="L52" s="147" t="str">
        <f t="shared" si="7"/>
        <v/>
      </c>
      <c r="M52" s="147" t="str">
        <f t="shared" si="8"/>
        <v/>
      </c>
      <c r="N52" s="147" t="str">
        <f t="shared" si="48"/>
        <v/>
      </c>
      <c r="O52" s="147" t="str">
        <f t="shared" si="9"/>
        <v/>
      </c>
      <c r="P52" s="146" t="str">
        <f t="shared" si="10"/>
        <v/>
      </c>
      <c r="Q52" s="147" t="str">
        <f t="shared" si="11"/>
        <v/>
      </c>
      <c r="R52" s="146" t="str">
        <f t="shared" si="12"/>
        <v/>
      </c>
      <c r="S52" s="146" t="str">
        <f t="shared" si="13"/>
        <v/>
      </c>
      <c r="T52" s="146" t="str">
        <f>IF(NOT(ISBLANK(DH52)),
        IF(AND(ISREF('Input Tenderers'!$J$8:$K$8),COUNTA('Input Tenderers'!$N$8)&gt;0),
                IF(COUNTA('Input Implementation Transactio'!$N52:$O52)&gt;0,"supplier;tenderer;payee","supplier;tenderer"),
                IF(COUNTA('Input Implementation Transactio'!$N52:$O52)&gt;0,"supplier;payee","supplier")
                ),
        IF(COUNTA('Input Implementation Transactio'!$N52:$O52)&gt;0, "payee", "")
        )</f>
        <v/>
      </c>
      <c r="U52" s="146" t="str">
        <f t="shared" si="14"/>
        <v/>
      </c>
      <c r="V52" s="146" t="str">
        <f t="shared" si="15"/>
        <v/>
      </c>
      <c r="W52" s="148" t="str">
        <f t="shared" si="16"/>
        <v/>
      </c>
      <c r="X52" s="175" t="str">
        <f t="shared" si="17"/>
        <v/>
      </c>
      <c r="Y52" s="170" t="str">
        <f t="shared" si="18"/>
        <v/>
      </c>
      <c r="Z52" s="150" t="str">
        <f t="shared" si="19"/>
        <v/>
      </c>
      <c r="AA52" s="146" t="str">
        <f t="shared" si="20"/>
        <v/>
      </c>
      <c r="AB52" s="146" t="str">
        <f t="shared" si="21"/>
        <v/>
      </c>
      <c r="AC52" s="146" t="str">
        <f t="shared" si="22"/>
        <v/>
      </c>
      <c r="AD52" s="148" t="str">
        <f t="shared" si="23"/>
        <v/>
      </c>
      <c r="AE52" s="148" t="str">
        <f t="shared" si="24"/>
        <v/>
      </c>
      <c r="AF52" s="175" t="str">
        <f t="shared" si="25"/>
        <v/>
      </c>
      <c r="AG52" s="170" t="str">
        <f t="shared" si="26"/>
        <v/>
      </c>
      <c r="AH52" s="148" t="str">
        <f t="shared" si="27"/>
        <v/>
      </c>
      <c r="AI52" s="146" t="str">
        <f t="shared" si="28"/>
        <v/>
      </c>
      <c r="AJ52" s="146" t="str">
        <f t="shared" si="29"/>
        <v/>
      </c>
      <c r="AK52" s="146" t="str">
        <f t="shared" si="30"/>
        <v/>
      </c>
      <c r="AL52" s="146" t="str">
        <f t="shared" si="31"/>
        <v/>
      </c>
      <c r="AM52" s="171" t="str">
        <f t="shared" si="32"/>
        <v/>
      </c>
      <c r="AN52" s="171" t="str">
        <f t="shared" si="33"/>
        <v/>
      </c>
      <c r="AO52" s="146" t="str">
        <f t="shared" si="34"/>
        <v/>
      </c>
      <c r="AP52" s="146" t="str">
        <f t="shared" si="35"/>
        <v/>
      </c>
      <c r="AQ52" s="146" t="str">
        <f t="shared" si="36"/>
        <v/>
      </c>
      <c r="AR52" s="146" t="str">
        <f t="shared" ref="AR52:AS52" si="221">IF(NOT(ISBLANK(CB52)),CONCATENATE(TEXT(CB52,"yyyy-mm-ddThh:MM:ss"),"Z"),"")</f>
        <v/>
      </c>
      <c r="AS52" s="146" t="str">
        <f t="shared" si="221"/>
        <v/>
      </c>
      <c r="AT52" s="146" t="str">
        <f t="shared" si="38"/>
        <v/>
      </c>
      <c r="AU52" s="146" t="str">
        <f t="shared" si="39"/>
        <v/>
      </c>
      <c r="AV52" s="146" t="str">
        <f t="shared" ref="AV52:AW52" si="222">IF(NOT(ISBLANK(DT52)),CONCATENATE(TEXT(DT52,"yyyy-mm-ddThh:MM:ss"),"Z"),"")</f>
        <v/>
      </c>
      <c r="AW52" s="146" t="str">
        <f t="shared" si="222"/>
        <v/>
      </c>
      <c r="AX52" s="146" t="str">
        <f t="shared" ref="AX52:AZ52" si="223">IF(NOT(ISBLANK(ED52)),CONCATENATE(TEXT(ED52,"yyyy-mm-ddThh:MM:ss"),"Z"),"")</f>
        <v/>
      </c>
      <c r="AY52" s="146" t="str">
        <f t="shared" si="223"/>
        <v/>
      </c>
      <c r="AZ52" s="146" t="str">
        <f t="shared" si="223"/>
        <v/>
      </c>
      <c r="BA52" s="176"/>
      <c r="BB52" s="152"/>
      <c r="BC52" s="177"/>
      <c r="BD52" s="154"/>
      <c r="BE52" s="155"/>
      <c r="BF52" s="154"/>
      <c r="BG52" s="155"/>
      <c r="BH52" s="169"/>
      <c r="BI52" s="162"/>
      <c r="BJ52" s="172"/>
      <c r="BK52" s="162"/>
      <c r="BL52" s="158"/>
      <c r="BM52" s="172"/>
      <c r="BN52" s="162"/>
      <c r="BO52" s="167"/>
      <c r="BP52" s="169"/>
      <c r="BQ52" s="162"/>
      <c r="BR52" s="162"/>
      <c r="BS52" s="174"/>
      <c r="BT52" s="162"/>
      <c r="BU52" s="174"/>
      <c r="BV52" s="174"/>
      <c r="BW52" s="174"/>
      <c r="BX52" s="173"/>
      <c r="BY52" s="158"/>
      <c r="BZ52" s="160"/>
      <c r="CA52" s="172"/>
      <c r="CB52" s="152"/>
      <c r="CC52" s="152"/>
      <c r="CD52" s="156"/>
      <c r="CE52" s="172"/>
      <c r="CF52" s="162"/>
      <c r="CG52" s="162"/>
      <c r="CH52" s="158"/>
      <c r="CI52" s="173"/>
      <c r="CJ52" s="178"/>
      <c r="CK52" s="173"/>
      <c r="CL52" s="165"/>
      <c r="CM52" s="172"/>
      <c r="CN52" s="162"/>
      <c r="CO52" s="162"/>
      <c r="CP52" s="162"/>
      <c r="CQ52" s="162"/>
      <c r="CR52" s="169"/>
      <c r="CS52" s="162"/>
      <c r="CT52" s="162"/>
      <c r="CU52" s="174"/>
      <c r="CV52" s="152"/>
      <c r="CW52" s="173"/>
      <c r="CX52" s="158"/>
      <c r="CY52" s="172"/>
      <c r="CZ52" s="162"/>
      <c r="DA52" s="162"/>
      <c r="DB52" s="158"/>
      <c r="DC52" s="173"/>
      <c r="DD52" s="178"/>
      <c r="DE52" s="173"/>
      <c r="DF52" s="165"/>
      <c r="DG52" s="172"/>
      <c r="DH52" s="178"/>
      <c r="DI52" s="172"/>
      <c r="DJ52" s="178"/>
      <c r="DK52" s="172"/>
      <c r="DL52" s="162"/>
      <c r="DM52" s="167"/>
      <c r="DN52" s="169"/>
      <c r="DO52" s="162"/>
      <c r="DP52" s="162"/>
      <c r="DQ52" s="174"/>
      <c r="DR52" s="152"/>
      <c r="DS52" s="172"/>
      <c r="DT52" s="152"/>
      <c r="DU52" s="152"/>
      <c r="DV52" s="156"/>
      <c r="DW52" s="173"/>
      <c r="DX52" s="158"/>
      <c r="DY52" s="172"/>
      <c r="DZ52" s="162"/>
      <c r="EA52" s="162"/>
      <c r="EB52" s="172"/>
      <c r="EC52" s="172"/>
      <c r="ED52" s="152"/>
      <c r="EE52" s="152"/>
      <c r="EF52" s="152"/>
      <c r="EG52" s="174"/>
      <c r="EH52" s="172"/>
      <c r="EI52" s="162"/>
      <c r="EJ52" s="162"/>
    </row>
    <row r="53" spans="1:140" ht="12.5">
      <c r="A53" s="168"/>
      <c r="B53" s="169"/>
      <c r="C53" s="144" t="str">
        <f t="shared" si="0"/>
        <v/>
      </c>
      <c r="D53" s="144" t="str">
        <f t="shared" si="1"/>
        <v/>
      </c>
      <c r="E53" s="144" t="str">
        <f t="shared" si="2"/>
        <v/>
      </c>
      <c r="F53" s="145" t="str">
        <f t="shared" si="3"/>
        <v/>
      </c>
      <c r="G53" s="145" t="str">
        <f t="shared" si="4"/>
        <v/>
      </c>
      <c r="H53" s="145" t="str">
        <f t="shared" si="5"/>
        <v/>
      </c>
      <c r="I53" s="146" t="str">
        <f t="shared" ref="I53:J53" si="224">IF(COUNTA($DO53:$DX53)&gt;0,$BA53,"")</f>
        <v/>
      </c>
      <c r="J53" s="146" t="str">
        <f t="shared" si="224"/>
        <v/>
      </c>
      <c r="K53" s="147" t="str">
        <f t="shared" si="43"/>
        <v/>
      </c>
      <c r="L53" s="147" t="str">
        <f t="shared" si="7"/>
        <v/>
      </c>
      <c r="M53" s="147" t="str">
        <f t="shared" si="8"/>
        <v/>
      </c>
      <c r="N53" s="147" t="str">
        <f t="shared" si="48"/>
        <v/>
      </c>
      <c r="O53" s="147" t="str">
        <f t="shared" si="9"/>
        <v/>
      </c>
      <c r="P53" s="146" t="str">
        <f t="shared" si="10"/>
        <v/>
      </c>
      <c r="Q53" s="147" t="str">
        <f t="shared" si="11"/>
        <v/>
      </c>
      <c r="R53" s="146" t="str">
        <f t="shared" si="12"/>
        <v/>
      </c>
      <c r="S53" s="146" t="str">
        <f t="shared" si="13"/>
        <v/>
      </c>
      <c r="T53" s="146" t="str">
        <f>IF(NOT(ISBLANK(DH53)),
        IF(AND(ISREF('Input Tenderers'!$J$8:$K$8),COUNTA('Input Tenderers'!$N$8)&gt;0),
                IF(COUNTA('Input Implementation Transactio'!$N53:$O53)&gt;0,"supplier;tenderer;payee","supplier;tenderer"),
                IF(COUNTA('Input Implementation Transactio'!$N53:$O53)&gt;0,"supplier;payee","supplier")
                ),
        IF(COUNTA('Input Implementation Transactio'!$N53:$O53)&gt;0, "payee", "")
        )</f>
        <v/>
      </c>
      <c r="U53" s="146" t="str">
        <f t="shared" si="14"/>
        <v/>
      </c>
      <c r="V53" s="146" t="str">
        <f t="shared" si="15"/>
        <v/>
      </c>
      <c r="W53" s="148" t="str">
        <f t="shared" si="16"/>
        <v/>
      </c>
      <c r="X53" s="175" t="str">
        <f t="shared" si="17"/>
        <v/>
      </c>
      <c r="Y53" s="170" t="str">
        <f t="shared" si="18"/>
        <v/>
      </c>
      <c r="Z53" s="150" t="str">
        <f t="shared" si="19"/>
        <v/>
      </c>
      <c r="AA53" s="146" t="str">
        <f t="shared" si="20"/>
        <v/>
      </c>
      <c r="AB53" s="146" t="str">
        <f t="shared" si="21"/>
        <v/>
      </c>
      <c r="AC53" s="146" t="str">
        <f t="shared" si="22"/>
        <v/>
      </c>
      <c r="AD53" s="148" t="str">
        <f t="shared" si="23"/>
        <v/>
      </c>
      <c r="AE53" s="148" t="str">
        <f t="shared" si="24"/>
        <v/>
      </c>
      <c r="AF53" s="175" t="str">
        <f t="shared" si="25"/>
        <v/>
      </c>
      <c r="AG53" s="170" t="str">
        <f t="shared" si="26"/>
        <v/>
      </c>
      <c r="AH53" s="148" t="str">
        <f t="shared" si="27"/>
        <v/>
      </c>
      <c r="AI53" s="146" t="str">
        <f t="shared" si="28"/>
        <v/>
      </c>
      <c r="AJ53" s="146" t="str">
        <f t="shared" si="29"/>
        <v/>
      </c>
      <c r="AK53" s="146" t="str">
        <f t="shared" si="30"/>
        <v/>
      </c>
      <c r="AL53" s="146" t="str">
        <f t="shared" si="31"/>
        <v/>
      </c>
      <c r="AM53" s="171" t="str">
        <f t="shared" si="32"/>
        <v/>
      </c>
      <c r="AN53" s="171" t="str">
        <f t="shared" si="33"/>
        <v/>
      </c>
      <c r="AO53" s="146" t="str">
        <f t="shared" si="34"/>
        <v/>
      </c>
      <c r="AP53" s="146" t="str">
        <f t="shared" si="35"/>
        <v/>
      </c>
      <c r="AQ53" s="146" t="str">
        <f t="shared" si="36"/>
        <v/>
      </c>
      <c r="AR53" s="146" t="str">
        <f t="shared" ref="AR53:AS53" si="225">IF(NOT(ISBLANK(CB53)),CONCATENATE(TEXT(CB53,"yyyy-mm-ddThh:MM:ss"),"Z"),"")</f>
        <v/>
      </c>
      <c r="AS53" s="146" t="str">
        <f t="shared" si="225"/>
        <v/>
      </c>
      <c r="AT53" s="146" t="str">
        <f t="shared" si="38"/>
        <v/>
      </c>
      <c r="AU53" s="146" t="str">
        <f t="shared" si="39"/>
        <v/>
      </c>
      <c r="AV53" s="146" t="str">
        <f t="shared" ref="AV53:AW53" si="226">IF(NOT(ISBLANK(DT53)),CONCATENATE(TEXT(DT53,"yyyy-mm-ddThh:MM:ss"),"Z"),"")</f>
        <v/>
      </c>
      <c r="AW53" s="146" t="str">
        <f t="shared" si="226"/>
        <v/>
      </c>
      <c r="AX53" s="146" t="str">
        <f t="shared" ref="AX53:AZ53" si="227">IF(NOT(ISBLANK(ED53)),CONCATENATE(TEXT(ED53,"yyyy-mm-ddThh:MM:ss"),"Z"),"")</f>
        <v/>
      </c>
      <c r="AY53" s="146" t="str">
        <f t="shared" si="227"/>
        <v/>
      </c>
      <c r="AZ53" s="146" t="str">
        <f t="shared" si="227"/>
        <v/>
      </c>
      <c r="BA53" s="176"/>
      <c r="BB53" s="152"/>
      <c r="BC53" s="177"/>
      <c r="BD53" s="154"/>
      <c r="BE53" s="155"/>
      <c r="BF53" s="154"/>
      <c r="BG53" s="155"/>
      <c r="BH53" s="169"/>
      <c r="BI53" s="162"/>
      <c r="BJ53" s="172"/>
      <c r="BK53" s="162"/>
      <c r="BL53" s="158"/>
      <c r="BM53" s="172"/>
      <c r="BN53" s="162"/>
      <c r="BO53" s="167"/>
      <c r="BP53" s="169"/>
      <c r="BQ53" s="162"/>
      <c r="BR53" s="162"/>
      <c r="BS53" s="174"/>
      <c r="BT53" s="162"/>
      <c r="BU53" s="174"/>
      <c r="BV53" s="174"/>
      <c r="BW53" s="174"/>
      <c r="BX53" s="173"/>
      <c r="BY53" s="158"/>
      <c r="BZ53" s="160"/>
      <c r="CA53" s="172"/>
      <c r="CB53" s="152"/>
      <c r="CC53" s="152"/>
      <c r="CD53" s="156"/>
      <c r="CE53" s="172"/>
      <c r="CF53" s="162"/>
      <c r="CG53" s="162"/>
      <c r="CH53" s="158"/>
      <c r="CI53" s="173"/>
      <c r="CJ53" s="178"/>
      <c r="CK53" s="173"/>
      <c r="CL53" s="165"/>
      <c r="CM53" s="172"/>
      <c r="CN53" s="162"/>
      <c r="CO53" s="162"/>
      <c r="CP53" s="162"/>
      <c r="CQ53" s="162"/>
      <c r="CR53" s="169"/>
      <c r="CS53" s="162"/>
      <c r="CT53" s="162"/>
      <c r="CU53" s="174"/>
      <c r="CV53" s="152"/>
      <c r="CW53" s="173"/>
      <c r="CX53" s="158"/>
      <c r="CY53" s="172"/>
      <c r="CZ53" s="162"/>
      <c r="DA53" s="162"/>
      <c r="DB53" s="158"/>
      <c r="DC53" s="173"/>
      <c r="DD53" s="178"/>
      <c r="DE53" s="173"/>
      <c r="DF53" s="165"/>
      <c r="DG53" s="172"/>
      <c r="DH53" s="178"/>
      <c r="DI53" s="172"/>
      <c r="DJ53" s="178"/>
      <c r="DK53" s="172"/>
      <c r="DL53" s="162"/>
      <c r="DM53" s="167"/>
      <c r="DN53" s="169"/>
      <c r="DO53" s="162"/>
      <c r="DP53" s="162"/>
      <c r="DQ53" s="174"/>
      <c r="DR53" s="152"/>
      <c r="DS53" s="172"/>
      <c r="DT53" s="152"/>
      <c r="DU53" s="152"/>
      <c r="DV53" s="156"/>
      <c r="DW53" s="173"/>
      <c r="DX53" s="158"/>
      <c r="DY53" s="172"/>
      <c r="DZ53" s="162"/>
      <c r="EA53" s="162"/>
      <c r="EB53" s="172"/>
      <c r="EC53" s="172"/>
      <c r="ED53" s="152"/>
      <c r="EE53" s="152"/>
      <c r="EF53" s="152"/>
      <c r="EG53" s="174"/>
      <c r="EH53" s="172"/>
      <c r="EI53" s="162"/>
      <c r="EJ53" s="162"/>
    </row>
    <row r="54" spans="1:140" ht="12.5">
      <c r="A54" s="168"/>
      <c r="B54" s="169"/>
      <c r="C54" s="144" t="str">
        <f t="shared" si="0"/>
        <v/>
      </c>
      <c r="D54" s="144" t="str">
        <f t="shared" si="1"/>
        <v/>
      </c>
      <c r="E54" s="144" t="str">
        <f t="shared" si="2"/>
        <v/>
      </c>
      <c r="F54" s="145" t="str">
        <f t="shared" si="3"/>
        <v/>
      </c>
      <c r="G54" s="145" t="str">
        <f t="shared" si="4"/>
        <v/>
      </c>
      <c r="H54" s="145" t="str">
        <f t="shared" si="5"/>
        <v/>
      </c>
      <c r="I54" s="146" t="str">
        <f t="shared" ref="I54:J54" si="228">IF(COUNTA($DO54:$DX54)&gt;0,$BA54,"")</f>
        <v/>
      </c>
      <c r="J54" s="146" t="str">
        <f t="shared" si="228"/>
        <v/>
      </c>
      <c r="K54" s="147" t="str">
        <f t="shared" si="43"/>
        <v/>
      </c>
      <c r="L54" s="147" t="str">
        <f t="shared" si="7"/>
        <v/>
      </c>
      <c r="M54" s="147" t="str">
        <f t="shared" si="8"/>
        <v/>
      </c>
      <c r="N54" s="147" t="str">
        <f t="shared" si="48"/>
        <v/>
      </c>
      <c r="O54" s="147" t="str">
        <f t="shared" si="9"/>
        <v/>
      </c>
      <c r="P54" s="146" t="str">
        <f t="shared" si="10"/>
        <v/>
      </c>
      <c r="Q54" s="147" t="str">
        <f t="shared" si="11"/>
        <v/>
      </c>
      <c r="R54" s="146" t="str">
        <f t="shared" si="12"/>
        <v/>
      </c>
      <c r="S54" s="146" t="str">
        <f t="shared" si="13"/>
        <v/>
      </c>
      <c r="T54" s="146" t="str">
        <f>IF(NOT(ISBLANK(DH54)),
        IF(AND(ISREF('Input Tenderers'!$J$8:$K$8),COUNTA('Input Tenderers'!$N$8)&gt;0),
                IF(COUNTA('Input Implementation Transactio'!$N54:$O54)&gt;0,"supplier;tenderer;payee","supplier;tenderer"),
                IF(COUNTA('Input Implementation Transactio'!$N54:$O54)&gt;0,"supplier;payee","supplier")
                ),
        IF(COUNTA('Input Implementation Transactio'!$N54:$O54)&gt;0, "payee", "")
        )</f>
        <v/>
      </c>
      <c r="U54" s="146" t="str">
        <f t="shared" si="14"/>
        <v/>
      </c>
      <c r="V54" s="146" t="str">
        <f t="shared" si="15"/>
        <v/>
      </c>
      <c r="W54" s="148" t="str">
        <f t="shared" si="16"/>
        <v/>
      </c>
      <c r="X54" s="175" t="str">
        <f t="shared" si="17"/>
        <v/>
      </c>
      <c r="Y54" s="170" t="str">
        <f t="shared" si="18"/>
        <v/>
      </c>
      <c r="Z54" s="150" t="str">
        <f t="shared" si="19"/>
        <v/>
      </c>
      <c r="AA54" s="146" t="str">
        <f t="shared" si="20"/>
        <v/>
      </c>
      <c r="AB54" s="146" t="str">
        <f t="shared" si="21"/>
        <v/>
      </c>
      <c r="AC54" s="146" t="str">
        <f t="shared" si="22"/>
        <v/>
      </c>
      <c r="AD54" s="148" t="str">
        <f t="shared" si="23"/>
        <v/>
      </c>
      <c r="AE54" s="148" t="str">
        <f t="shared" si="24"/>
        <v/>
      </c>
      <c r="AF54" s="175" t="str">
        <f t="shared" si="25"/>
        <v/>
      </c>
      <c r="AG54" s="170" t="str">
        <f t="shared" si="26"/>
        <v/>
      </c>
      <c r="AH54" s="148" t="str">
        <f t="shared" si="27"/>
        <v/>
      </c>
      <c r="AI54" s="146" t="str">
        <f t="shared" si="28"/>
        <v/>
      </c>
      <c r="AJ54" s="146" t="str">
        <f t="shared" si="29"/>
        <v/>
      </c>
      <c r="AK54" s="146" t="str">
        <f t="shared" si="30"/>
        <v/>
      </c>
      <c r="AL54" s="146" t="str">
        <f t="shared" si="31"/>
        <v/>
      </c>
      <c r="AM54" s="171" t="str">
        <f t="shared" si="32"/>
        <v/>
      </c>
      <c r="AN54" s="171" t="str">
        <f t="shared" si="33"/>
        <v/>
      </c>
      <c r="AO54" s="146" t="str">
        <f t="shared" si="34"/>
        <v/>
      </c>
      <c r="AP54" s="146" t="str">
        <f t="shared" si="35"/>
        <v/>
      </c>
      <c r="AQ54" s="146" t="str">
        <f t="shared" si="36"/>
        <v/>
      </c>
      <c r="AR54" s="146" t="str">
        <f t="shared" ref="AR54:AS54" si="229">IF(NOT(ISBLANK(CB54)),CONCATENATE(TEXT(CB54,"yyyy-mm-ddThh:MM:ss"),"Z"),"")</f>
        <v/>
      </c>
      <c r="AS54" s="146" t="str">
        <f t="shared" si="229"/>
        <v/>
      </c>
      <c r="AT54" s="146" t="str">
        <f t="shared" si="38"/>
        <v/>
      </c>
      <c r="AU54" s="146" t="str">
        <f t="shared" si="39"/>
        <v/>
      </c>
      <c r="AV54" s="146" t="str">
        <f t="shared" ref="AV54:AW54" si="230">IF(NOT(ISBLANK(DT54)),CONCATENATE(TEXT(DT54,"yyyy-mm-ddThh:MM:ss"),"Z"),"")</f>
        <v/>
      </c>
      <c r="AW54" s="146" t="str">
        <f t="shared" si="230"/>
        <v/>
      </c>
      <c r="AX54" s="146" t="str">
        <f t="shared" ref="AX54:AZ54" si="231">IF(NOT(ISBLANK(ED54)),CONCATENATE(TEXT(ED54,"yyyy-mm-ddThh:MM:ss"),"Z"),"")</f>
        <v/>
      </c>
      <c r="AY54" s="146" t="str">
        <f t="shared" si="231"/>
        <v/>
      </c>
      <c r="AZ54" s="146" t="str">
        <f t="shared" si="231"/>
        <v/>
      </c>
      <c r="BA54" s="176"/>
      <c r="BB54" s="152"/>
      <c r="BC54" s="177"/>
      <c r="BD54" s="154"/>
      <c r="BE54" s="155"/>
      <c r="BF54" s="154"/>
      <c r="BG54" s="155"/>
      <c r="BH54" s="169"/>
      <c r="BI54" s="162"/>
      <c r="BJ54" s="172"/>
      <c r="BK54" s="162"/>
      <c r="BL54" s="158"/>
      <c r="BM54" s="172"/>
      <c r="BN54" s="162"/>
      <c r="BO54" s="167"/>
      <c r="BP54" s="169"/>
      <c r="BQ54" s="162"/>
      <c r="BR54" s="162"/>
      <c r="BS54" s="174"/>
      <c r="BT54" s="162"/>
      <c r="BU54" s="174"/>
      <c r="BV54" s="174"/>
      <c r="BW54" s="174"/>
      <c r="BX54" s="173"/>
      <c r="BY54" s="158"/>
      <c r="BZ54" s="160"/>
      <c r="CA54" s="172"/>
      <c r="CB54" s="152"/>
      <c r="CC54" s="152"/>
      <c r="CD54" s="156"/>
      <c r="CE54" s="172"/>
      <c r="CF54" s="162"/>
      <c r="CG54" s="162"/>
      <c r="CH54" s="158"/>
      <c r="CI54" s="173"/>
      <c r="CJ54" s="178"/>
      <c r="CK54" s="173"/>
      <c r="CL54" s="165"/>
      <c r="CM54" s="172"/>
      <c r="CN54" s="162"/>
      <c r="CO54" s="162"/>
      <c r="CP54" s="162"/>
      <c r="CQ54" s="162"/>
      <c r="CR54" s="169"/>
      <c r="CS54" s="162"/>
      <c r="CT54" s="162"/>
      <c r="CU54" s="174"/>
      <c r="CV54" s="152"/>
      <c r="CW54" s="173"/>
      <c r="CX54" s="158"/>
      <c r="CY54" s="172"/>
      <c r="CZ54" s="162"/>
      <c r="DA54" s="162"/>
      <c r="DB54" s="158"/>
      <c r="DC54" s="173"/>
      <c r="DD54" s="178"/>
      <c r="DE54" s="173"/>
      <c r="DF54" s="165"/>
      <c r="DG54" s="172"/>
      <c r="DH54" s="178"/>
      <c r="DI54" s="172"/>
      <c r="DJ54" s="178"/>
      <c r="DK54" s="172"/>
      <c r="DL54" s="162"/>
      <c r="DM54" s="167"/>
      <c r="DN54" s="169"/>
      <c r="DO54" s="162"/>
      <c r="DP54" s="162"/>
      <c r="DQ54" s="174"/>
      <c r="DR54" s="152"/>
      <c r="DS54" s="172"/>
      <c r="DT54" s="152"/>
      <c r="DU54" s="152"/>
      <c r="DV54" s="156"/>
      <c r="DW54" s="173"/>
      <c r="DX54" s="158"/>
      <c r="DY54" s="172"/>
      <c r="DZ54" s="162"/>
      <c r="EA54" s="162"/>
      <c r="EB54" s="172"/>
      <c r="EC54" s="172"/>
      <c r="ED54" s="152"/>
      <c r="EE54" s="152"/>
      <c r="EF54" s="152"/>
      <c r="EG54" s="174"/>
      <c r="EH54" s="172"/>
      <c r="EI54" s="162"/>
      <c r="EJ54" s="162"/>
    </row>
    <row r="55" spans="1:140" ht="12.5">
      <c r="A55" s="168"/>
      <c r="B55" s="169"/>
      <c r="C55" s="144" t="str">
        <f t="shared" si="0"/>
        <v/>
      </c>
      <c r="D55" s="144" t="str">
        <f t="shared" si="1"/>
        <v/>
      </c>
      <c r="E55" s="144" t="str">
        <f t="shared" si="2"/>
        <v/>
      </c>
      <c r="F55" s="145" t="str">
        <f t="shared" si="3"/>
        <v/>
      </c>
      <c r="G55" s="145" t="str">
        <f t="shared" si="4"/>
        <v/>
      </c>
      <c r="H55" s="145" t="str">
        <f t="shared" si="5"/>
        <v/>
      </c>
      <c r="I55" s="146" t="str">
        <f t="shared" ref="I55:J55" si="232">IF(COUNTA($DO55:$DX55)&gt;0,$BA55,"")</f>
        <v/>
      </c>
      <c r="J55" s="146" t="str">
        <f t="shared" si="232"/>
        <v/>
      </c>
      <c r="K55" s="147" t="str">
        <f t="shared" si="43"/>
        <v/>
      </c>
      <c r="L55" s="147" t="str">
        <f t="shared" si="7"/>
        <v/>
      </c>
      <c r="M55" s="147" t="str">
        <f t="shared" si="8"/>
        <v/>
      </c>
      <c r="N55" s="147" t="str">
        <f t="shared" si="48"/>
        <v/>
      </c>
      <c r="O55" s="147" t="str">
        <f t="shared" si="9"/>
        <v/>
      </c>
      <c r="P55" s="146" t="str">
        <f t="shared" si="10"/>
        <v/>
      </c>
      <c r="Q55" s="147" t="str">
        <f t="shared" si="11"/>
        <v/>
      </c>
      <c r="R55" s="146" t="str">
        <f t="shared" si="12"/>
        <v/>
      </c>
      <c r="S55" s="146" t="str">
        <f t="shared" si="13"/>
        <v/>
      </c>
      <c r="T55" s="146" t="str">
        <f>IF(NOT(ISBLANK(DH55)),
        IF(AND(ISREF('Input Tenderers'!$J$8:$K$8),COUNTA('Input Tenderers'!$N$8)&gt;0),
                IF(COUNTA('Input Implementation Transactio'!$N55:$O55)&gt;0,"supplier;tenderer;payee","supplier;tenderer"),
                IF(COUNTA('Input Implementation Transactio'!$N55:$O55)&gt;0,"supplier;payee","supplier")
                ),
        IF(COUNTA('Input Implementation Transactio'!$N55:$O55)&gt;0, "payee", "")
        )</f>
        <v/>
      </c>
      <c r="U55" s="146" t="str">
        <f t="shared" si="14"/>
        <v/>
      </c>
      <c r="V55" s="146" t="str">
        <f t="shared" si="15"/>
        <v/>
      </c>
      <c r="W55" s="148" t="str">
        <f t="shared" si="16"/>
        <v/>
      </c>
      <c r="X55" s="175" t="str">
        <f t="shared" si="17"/>
        <v/>
      </c>
      <c r="Y55" s="170" t="str">
        <f t="shared" si="18"/>
        <v/>
      </c>
      <c r="Z55" s="150" t="str">
        <f t="shared" si="19"/>
        <v/>
      </c>
      <c r="AA55" s="146" t="str">
        <f t="shared" si="20"/>
        <v/>
      </c>
      <c r="AB55" s="146" t="str">
        <f t="shared" si="21"/>
        <v/>
      </c>
      <c r="AC55" s="146" t="str">
        <f t="shared" si="22"/>
        <v/>
      </c>
      <c r="AD55" s="148" t="str">
        <f t="shared" si="23"/>
        <v/>
      </c>
      <c r="AE55" s="148" t="str">
        <f t="shared" si="24"/>
        <v/>
      </c>
      <c r="AF55" s="175" t="str">
        <f t="shared" si="25"/>
        <v/>
      </c>
      <c r="AG55" s="170" t="str">
        <f t="shared" si="26"/>
        <v/>
      </c>
      <c r="AH55" s="148" t="str">
        <f t="shared" si="27"/>
        <v/>
      </c>
      <c r="AI55" s="146" t="str">
        <f t="shared" si="28"/>
        <v/>
      </c>
      <c r="AJ55" s="146" t="str">
        <f t="shared" si="29"/>
        <v/>
      </c>
      <c r="AK55" s="146" t="str">
        <f t="shared" si="30"/>
        <v/>
      </c>
      <c r="AL55" s="146" t="str">
        <f t="shared" si="31"/>
        <v/>
      </c>
      <c r="AM55" s="171" t="str">
        <f t="shared" si="32"/>
        <v/>
      </c>
      <c r="AN55" s="171" t="str">
        <f t="shared" si="33"/>
        <v/>
      </c>
      <c r="AO55" s="146" t="str">
        <f t="shared" si="34"/>
        <v/>
      </c>
      <c r="AP55" s="146" t="str">
        <f t="shared" si="35"/>
        <v/>
      </c>
      <c r="AQ55" s="146" t="str">
        <f t="shared" si="36"/>
        <v/>
      </c>
      <c r="AR55" s="146" t="str">
        <f t="shared" ref="AR55:AS55" si="233">IF(NOT(ISBLANK(CB55)),CONCATENATE(TEXT(CB55,"yyyy-mm-ddThh:MM:ss"),"Z"),"")</f>
        <v/>
      </c>
      <c r="AS55" s="146" t="str">
        <f t="shared" si="233"/>
        <v/>
      </c>
      <c r="AT55" s="146" t="str">
        <f t="shared" si="38"/>
        <v/>
      </c>
      <c r="AU55" s="146" t="str">
        <f t="shared" si="39"/>
        <v/>
      </c>
      <c r="AV55" s="146" t="str">
        <f t="shared" ref="AV55:AW55" si="234">IF(NOT(ISBLANK(DT55)),CONCATENATE(TEXT(DT55,"yyyy-mm-ddThh:MM:ss"),"Z"),"")</f>
        <v/>
      </c>
      <c r="AW55" s="146" t="str">
        <f t="shared" si="234"/>
        <v/>
      </c>
      <c r="AX55" s="146" t="str">
        <f t="shared" ref="AX55:AZ55" si="235">IF(NOT(ISBLANK(ED55)),CONCATENATE(TEXT(ED55,"yyyy-mm-ddThh:MM:ss"),"Z"),"")</f>
        <v/>
      </c>
      <c r="AY55" s="146" t="str">
        <f t="shared" si="235"/>
        <v/>
      </c>
      <c r="AZ55" s="146" t="str">
        <f t="shared" si="235"/>
        <v/>
      </c>
      <c r="BA55" s="176"/>
      <c r="BB55" s="152"/>
      <c r="BC55" s="177"/>
      <c r="BD55" s="154"/>
      <c r="BE55" s="155"/>
      <c r="BF55" s="154"/>
      <c r="BG55" s="155"/>
      <c r="BH55" s="169"/>
      <c r="BI55" s="162"/>
      <c r="BJ55" s="172"/>
      <c r="BK55" s="162"/>
      <c r="BL55" s="158"/>
      <c r="BM55" s="172"/>
      <c r="BN55" s="162"/>
      <c r="BO55" s="167"/>
      <c r="BP55" s="169"/>
      <c r="BQ55" s="162"/>
      <c r="BR55" s="162"/>
      <c r="BS55" s="174"/>
      <c r="BT55" s="162"/>
      <c r="BU55" s="174"/>
      <c r="BV55" s="174"/>
      <c r="BW55" s="174"/>
      <c r="BX55" s="173"/>
      <c r="BY55" s="158"/>
      <c r="BZ55" s="160"/>
      <c r="CA55" s="172"/>
      <c r="CB55" s="152"/>
      <c r="CC55" s="152"/>
      <c r="CD55" s="156"/>
      <c r="CE55" s="172"/>
      <c r="CF55" s="162"/>
      <c r="CG55" s="162"/>
      <c r="CH55" s="158"/>
      <c r="CI55" s="173"/>
      <c r="CJ55" s="178"/>
      <c r="CK55" s="173"/>
      <c r="CL55" s="165"/>
      <c r="CM55" s="172"/>
      <c r="CN55" s="162"/>
      <c r="CO55" s="162"/>
      <c r="CP55" s="162"/>
      <c r="CQ55" s="162"/>
      <c r="CR55" s="169"/>
      <c r="CS55" s="162"/>
      <c r="CT55" s="162"/>
      <c r="CU55" s="174"/>
      <c r="CV55" s="152"/>
      <c r="CW55" s="173"/>
      <c r="CX55" s="158"/>
      <c r="CY55" s="172"/>
      <c r="CZ55" s="162"/>
      <c r="DA55" s="162"/>
      <c r="DB55" s="158"/>
      <c r="DC55" s="173"/>
      <c r="DD55" s="178"/>
      <c r="DE55" s="173"/>
      <c r="DF55" s="165"/>
      <c r="DG55" s="172"/>
      <c r="DH55" s="178"/>
      <c r="DI55" s="172"/>
      <c r="DJ55" s="178"/>
      <c r="DK55" s="172"/>
      <c r="DL55" s="162"/>
      <c r="DM55" s="167"/>
      <c r="DN55" s="169"/>
      <c r="DO55" s="162"/>
      <c r="DP55" s="162"/>
      <c r="DQ55" s="174"/>
      <c r="DR55" s="152"/>
      <c r="DS55" s="172"/>
      <c r="DT55" s="152"/>
      <c r="DU55" s="152"/>
      <c r="DV55" s="156"/>
      <c r="DW55" s="173"/>
      <c r="DX55" s="158"/>
      <c r="DY55" s="172"/>
      <c r="DZ55" s="162"/>
      <c r="EA55" s="162"/>
      <c r="EB55" s="172"/>
      <c r="EC55" s="172"/>
      <c r="ED55" s="152"/>
      <c r="EE55" s="152"/>
      <c r="EF55" s="152"/>
      <c r="EG55" s="174"/>
      <c r="EH55" s="172"/>
      <c r="EI55" s="162"/>
      <c r="EJ55" s="162"/>
    </row>
    <row r="56" spans="1:140" ht="12.5">
      <c r="A56" s="168"/>
      <c r="B56" s="169"/>
      <c r="C56" s="144" t="str">
        <f t="shared" si="0"/>
        <v/>
      </c>
      <c r="D56" s="144" t="str">
        <f t="shared" si="1"/>
        <v/>
      </c>
      <c r="E56" s="144" t="str">
        <f t="shared" si="2"/>
        <v/>
      </c>
      <c r="F56" s="145" t="str">
        <f t="shared" si="3"/>
        <v/>
      </c>
      <c r="G56" s="145" t="str">
        <f t="shared" si="4"/>
        <v/>
      </c>
      <c r="H56" s="145" t="str">
        <f t="shared" si="5"/>
        <v/>
      </c>
      <c r="I56" s="146" t="str">
        <f t="shared" ref="I56:J56" si="236">IF(COUNTA($DO56:$DX56)&gt;0,$BA56,"")</f>
        <v/>
      </c>
      <c r="J56" s="146" t="str">
        <f t="shared" si="236"/>
        <v/>
      </c>
      <c r="K56" s="147" t="str">
        <f t="shared" si="43"/>
        <v/>
      </c>
      <c r="L56" s="147" t="str">
        <f t="shared" si="7"/>
        <v/>
      </c>
      <c r="M56" s="147" t="str">
        <f t="shared" si="8"/>
        <v/>
      </c>
      <c r="N56" s="147" t="str">
        <f t="shared" si="48"/>
        <v/>
      </c>
      <c r="O56" s="147" t="str">
        <f t="shared" si="9"/>
        <v/>
      </c>
      <c r="P56" s="146" t="str">
        <f t="shared" si="10"/>
        <v/>
      </c>
      <c r="Q56" s="147" t="str">
        <f t="shared" si="11"/>
        <v/>
      </c>
      <c r="R56" s="146" t="str">
        <f t="shared" si="12"/>
        <v/>
      </c>
      <c r="S56" s="146" t="str">
        <f t="shared" si="13"/>
        <v/>
      </c>
      <c r="T56" s="146" t="str">
        <f>IF(NOT(ISBLANK(DH56)),
        IF(AND(ISREF('Input Tenderers'!$J$8:$K$8),COUNTA('Input Tenderers'!$N$8)&gt;0),
                IF(COUNTA('Input Implementation Transactio'!$N56:$O56)&gt;0,"supplier;tenderer;payee","supplier;tenderer"),
                IF(COUNTA('Input Implementation Transactio'!$N56:$O56)&gt;0,"supplier;payee","supplier")
                ),
        IF(COUNTA('Input Implementation Transactio'!$N56:$O56)&gt;0, "payee", "")
        )</f>
        <v/>
      </c>
      <c r="U56" s="146" t="str">
        <f t="shared" si="14"/>
        <v/>
      </c>
      <c r="V56" s="146" t="str">
        <f t="shared" si="15"/>
        <v/>
      </c>
      <c r="W56" s="148" t="str">
        <f t="shared" si="16"/>
        <v/>
      </c>
      <c r="X56" s="175" t="str">
        <f t="shared" si="17"/>
        <v/>
      </c>
      <c r="Y56" s="170" t="str">
        <f t="shared" si="18"/>
        <v/>
      </c>
      <c r="Z56" s="150" t="str">
        <f t="shared" si="19"/>
        <v/>
      </c>
      <c r="AA56" s="146" t="str">
        <f t="shared" si="20"/>
        <v/>
      </c>
      <c r="AB56" s="146" t="str">
        <f t="shared" si="21"/>
        <v/>
      </c>
      <c r="AC56" s="146" t="str">
        <f t="shared" si="22"/>
        <v/>
      </c>
      <c r="AD56" s="148" t="str">
        <f t="shared" si="23"/>
        <v/>
      </c>
      <c r="AE56" s="148" t="str">
        <f t="shared" si="24"/>
        <v/>
      </c>
      <c r="AF56" s="175" t="str">
        <f t="shared" si="25"/>
        <v/>
      </c>
      <c r="AG56" s="170" t="str">
        <f t="shared" si="26"/>
        <v/>
      </c>
      <c r="AH56" s="148" t="str">
        <f t="shared" si="27"/>
        <v/>
      </c>
      <c r="AI56" s="146" t="str">
        <f t="shared" si="28"/>
        <v/>
      </c>
      <c r="AJ56" s="146" t="str">
        <f t="shared" si="29"/>
        <v/>
      </c>
      <c r="AK56" s="146" t="str">
        <f t="shared" si="30"/>
        <v/>
      </c>
      <c r="AL56" s="146" t="str">
        <f t="shared" si="31"/>
        <v/>
      </c>
      <c r="AM56" s="171" t="str">
        <f t="shared" si="32"/>
        <v/>
      </c>
      <c r="AN56" s="171" t="str">
        <f t="shared" si="33"/>
        <v/>
      </c>
      <c r="AO56" s="146" t="str">
        <f t="shared" si="34"/>
        <v/>
      </c>
      <c r="AP56" s="146" t="str">
        <f t="shared" si="35"/>
        <v/>
      </c>
      <c r="AQ56" s="146" t="str">
        <f t="shared" si="36"/>
        <v/>
      </c>
      <c r="AR56" s="146" t="str">
        <f t="shared" ref="AR56:AS56" si="237">IF(NOT(ISBLANK(CB56)),CONCATENATE(TEXT(CB56,"yyyy-mm-ddThh:MM:ss"),"Z"),"")</f>
        <v/>
      </c>
      <c r="AS56" s="146" t="str">
        <f t="shared" si="237"/>
        <v/>
      </c>
      <c r="AT56" s="146" t="str">
        <f t="shared" si="38"/>
        <v/>
      </c>
      <c r="AU56" s="146" t="str">
        <f t="shared" si="39"/>
        <v/>
      </c>
      <c r="AV56" s="146" t="str">
        <f t="shared" ref="AV56:AW56" si="238">IF(NOT(ISBLANK(DT56)),CONCATENATE(TEXT(DT56,"yyyy-mm-ddThh:MM:ss"),"Z"),"")</f>
        <v/>
      </c>
      <c r="AW56" s="146" t="str">
        <f t="shared" si="238"/>
        <v/>
      </c>
      <c r="AX56" s="146" t="str">
        <f t="shared" ref="AX56:AZ56" si="239">IF(NOT(ISBLANK(ED56)),CONCATENATE(TEXT(ED56,"yyyy-mm-ddThh:MM:ss"),"Z"),"")</f>
        <v/>
      </c>
      <c r="AY56" s="146" t="str">
        <f t="shared" si="239"/>
        <v/>
      </c>
      <c r="AZ56" s="146" t="str">
        <f t="shared" si="239"/>
        <v/>
      </c>
      <c r="BA56" s="176"/>
      <c r="BB56" s="152"/>
      <c r="BC56" s="177"/>
      <c r="BD56" s="154"/>
      <c r="BE56" s="155"/>
      <c r="BF56" s="154"/>
      <c r="BG56" s="155"/>
      <c r="BH56" s="169"/>
      <c r="BI56" s="162"/>
      <c r="BJ56" s="172"/>
      <c r="BK56" s="162"/>
      <c r="BL56" s="158"/>
      <c r="BM56" s="172"/>
      <c r="BN56" s="162"/>
      <c r="BO56" s="167"/>
      <c r="BP56" s="169"/>
      <c r="BQ56" s="162"/>
      <c r="BR56" s="162"/>
      <c r="BS56" s="174"/>
      <c r="BT56" s="162"/>
      <c r="BU56" s="174"/>
      <c r="BV56" s="174"/>
      <c r="BW56" s="174"/>
      <c r="BX56" s="173"/>
      <c r="BY56" s="158"/>
      <c r="BZ56" s="160"/>
      <c r="CA56" s="172"/>
      <c r="CB56" s="152"/>
      <c r="CC56" s="152"/>
      <c r="CD56" s="156"/>
      <c r="CE56" s="172"/>
      <c r="CF56" s="162"/>
      <c r="CG56" s="162"/>
      <c r="CH56" s="158"/>
      <c r="CI56" s="173"/>
      <c r="CJ56" s="178"/>
      <c r="CK56" s="173"/>
      <c r="CL56" s="165"/>
      <c r="CM56" s="172"/>
      <c r="CN56" s="162"/>
      <c r="CO56" s="162"/>
      <c r="CP56" s="162"/>
      <c r="CQ56" s="162"/>
      <c r="CR56" s="169"/>
      <c r="CS56" s="162"/>
      <c r="CT56" s="162"/>
      <c r="CU56" s="174"/>
      <c r="CV56" s="152"/>
      <c r="CW56" s="173"/>
      <c r="CX56" s="158"/>
      <c r="CY56" s="172"/>
      <c r="CZ56" s="162"/>
      <c r="DA56" s="162"/>
      <c r="DB56" s="158"/>
      <c r="DC56" s="173"/>
      <c r="DD56" s="178"/>
      <c r="DE56" s="173"/>
      <c r="DF56" s="165"/>
      <c r="DG56" s="172"/>
      <c r="DH56" s="178"/>
      <c r="DI56" s="172"/>
      <c r="DJ56" s="178"/>
      <c r="DK56" s="172"/>
      <c r="DL56" s="162"/>
      <c r="DM56" s="167"/>
      <c r="DN56" s="169"/>
      <c r="DO56" s="162"/>
      <c r="DP56" s="162"/>
      <c r="DQ56" s="174"/>
      <c r="DR56" s="152"/>
      <c r="DS56" s="172"/>
      <c r="DT56" s="152"/>
      <c r="DU56" s="152"/>
      <c r="DV56" s="156"/>
      <c r="DW56" s="173"/>
      <c r="DX56" s="158"/>
      <c r="DY56" s="172"/>
      <c r="DZ56" s="162"/>
      <c r="EA56" s="162"/>
      <c r="EB56" s="172"/>
      <c r="EC56" s="172"/>
      <c r="ED56" s="152"/>
      <c r="EE56" s="152"/>
      <c r="EF56" s="152"/>
      <c r="EG56" s="174"/>
      <c r="EH56" s="172"/>
      <c r="EI56" s="162"/>
      <c r="EJ56" s="162"/>
    </row>
    <row r="57" spans="1:140" ht="12.5">
      <c r="A57" s="168"/>
      <c r="B57" s="169"/>
      <c r="C57" s="144" t="str">
        <f t="shared" si="0"/>
        <v/>
      </c>
      <c r="D57" s="144" t="str">
        <f t="shared" si="1"/>
        <v/>
      </c>
      <c r="E57" s="144" t="str">
        <f t="shared" si="2"/>
        <v/>
      </c>
      <c r="F57" s="145" t="str">
        <f t="shared" si="3"/>
        <v/>
      </c>
      <c r="G57" s="145" t="str">
        <f t="shared" si="4"/>
        <v/>
      </c>
      <c r="H57" s="145" t="str">
        <f t="shared" si="5"/>
        <v/>
      </c>
      <c r="I57" s="146" t="str">
        <f t="shared" ref="I57:J57" si="240">IF(COUNTA($DO57:$DX57)&gt;0,$BA57,"")</f>
        <v/>
      </c>
      <c r="J57" s="146" t="str">
        <f t="shared" si="240"/>
        <v/>
      </c>
      <c r="K57" s="147" t="str">
        <f t="shared" si="43"/>
        <v/>
      </c>
      <c r="L57" s="147" t="str">
        <f t="shared" si="7"/>
        <v/>
      </c>
      <c r="M57" s="147" t="str">
        <f t="shared" si="8"/>
        <v/>
      </c>
      <c r="N57" s="147" t="str">
        <f t="shared" si="48"/>
        <v/>
      </c>
      <c r="O57" s="147" t="str">
        <f t="shared" si="9"/>
        <v/>
      </c>
      <c r="P57" s="146" t="str">
        <f t="shared" si="10"/>
        <v/>
      </c>
      <c r="Q57" s="147" t="str">
        <f t="shared" si="11"/>
        <v/>
      </c>
      <c r="R57" s="146" t="str">
        <f t="shared" si="12"/>
        <v/>
      </c>
      <c r="S57" s="146" t="str">
        <f t="shared" si="13"/>
        <v/>
      </c>
      <c r="T57" s="146" t="str">
        <f>IF(NOT(ISBLANK(DH57)),
        IF(AND(ISREF('Input Tenderers'!$J$8:$K$8),COUNTA('Input Tenderers'!$N$8)&gt;0),
                IF(COUNTA('Input Implementation Transactio'!$N57:$O57)&gt;0,"supplier;tenderer;payee","supplier;tenderer"),
                IF(COUNTA('Input Implementation Transactio'!$N57:$O57)&gt;0,"supplier;payee","supplier")
                ),
        IF(COUNTA('Input Implementation Transactio'!$N57:$O57)&gt;0, "payee", "")
        )</f>
        <v/>
      </c>
      <c r="U57" s="146" t="str">
        <f t="shared" si="14"/>
        <v/>
      </c>
      <c r="V57" s="146" t="str">
        <f t="shared" si="15"/>
        <v/>
      </c>
      <c r="W57" s="148" t="str">
        <f t="shared" si="16"/>
        <v/>
      </c>
      <c r="X57" s="175" t="str">
        <f t="shared" si="17"/>
        <v/>
      </c>
      <c r="Y57" s="170" t="str">
        <f t="shared" si="18"/>
        <v/>
      </c>
      <c r="Z57" s="150" t="str">
        <f t="shared" si="19"/>
        <v/>
      </c>
      <c r="AA57" s="146" t="str">
        <f t="shared" si="20"/>
        <v/>
      </c>
      <c r="AB57" s="146" t="str">
        <f t="shared" si="21"/>
        <v/>
      </c>
      <c r="AC57" s="146" t="str">
        <f t="shared" si="22"/>
        <v/>
      </c>
      <c r="AD57" s="148" t="str">
        <f t="shared" si="23"/>
        <v/>
      </c>
      <c r="AE57" s="148" t="str">
        <f t="shared" si="24"/>
        <v/>
      </c>
      <c r="AF57" s="175" t="str">
        <f t="shared" si="25"/>
        <v/>
      </c>
      <c r="AG57" s="170" t="str">
        <f t="shared" si="26"/>
        <v/>
      </c>
      <c r="AH57" s="148" t="str">
        <f t="shared" si="27"/>
        <v/>
      </c>
      <c r="AI57" s="146" t="str">
        <f t="shared" si="28"/>
        <v/>
      </c>
      <c r="AJ57" s="146" t="str">
        <f t="shared" si="29"/>
        <v/>
      </c>
      <c r="AK57" s="146" t="str">
        <f t="shared" si="30"/>
        <v/>
      </c>
      <c r="AL57" s="146" t="str">
        <f t="shared" si="31"/>
        <v/>
      </c>
      <c r="AM57" s="171" t="str">
        <f t="shared" si="32"/>
        <v/>
      </c>
      <c r="AN57" s="171" t="str">
        <f t="shared" si="33"/>
        <v/>
      </c>
      <c r="AO57" s="146" t="str">
        <f t="shared" si="34"/>
        <v/>
      </c>
      <c r="AP57" s="146" t="str">
        <f t="shared" si="35"/>
        <v/>
      </c>
      <c r="AQ57" s="146" t="str">
        <f t="shared" si="36"/>
        <v/>
      </c>
      <c r="AR57" s="146" t="str">
        <f t="shared" ref="AR57:AS57" si="241">IF(NOT(ISBLANK(CB57)),CONCATENATE(TEXT(CB57,"yyyy-mm-ddThh:MM:ss"),"Z"),"")</f>
        <v/>
      </c>
      <c r="AS57" s="146" t="str">
        <f t="shared" si="241"/>
        <v/>
      </c>
      <c r="AT57" s="146" t="str">
        <f t="shared" si="38"/>
        <v/>
      </c>
      <c r="AU57" s="146" t="str">
        <f t="shared" si="39"/>
        <v/>
      </c>
      <c r="AV57" s="146" t="str">
        <f t="shared" ref="AV57:AW57" si="242">IF(NOT(ISBLANK(DT57)),CONCATENATE(TEXT(DT57,"yyyy-mm-ddThh:MM:ss"),"Z"),"")</f>
        <v/>
      </c>
      <c r="AW57" s="146" t="str">
        <f t="shared" si="242"/>
        <v/>
      </c>
      <c r="AX57" s="146" t="str">
        <f t="shared" ref="AX57:AZ57" si="243">IF(NOT(ISBLANK(ED57)),CONCATENATE(TEXT(ED57,"yyyy-mm-ddThh:MM:ss"),"Z"),"")</f>
        <v/>
      </c>
      <c r="AY57" s="146" t="str">
        <f t="shared" si="243"/>
        <v/>
      </c>
      <c r="AZ57" s="146" t="str">
        <f t="shared" si="243"/>
        <v/>
      </c>
      <c r="BA57" s="176"/>
      <c r="BB57" s="152"/>
      <c r="BC57" s="177"/>
      <c r="BD57" s="154"/>
      <c r="BE57" s="155"/>
      <c r="BF57" s="154"/>
      <c r="BG57" s="155"/>
      <c r="BH57" s="169"/>
      <c r="BI57" s="162"/>
      <c r="BJ57" s="172"/>
      <c r="BK57" s="162"/>
      <c r="BL57" s="158"/>
      <c r="BM57" s="172"/>
      <c r="BN57" s="162"/>
      <c r="BO57" s="167"/>
      <c r="BP57" s="169"/>
      <c r="BQ57" s="162"/>
      <c r="BR57" s="162"/>
      <c r="BS57" s="174"/>
      <c r="BT57" s="162"/>
      <c r="BU57" s="174"/>
      <c r="BV57" s="174"/>
      <c r="BW57" s="174"/>
      <c r="BX57" s="173"/>
      <c r="BY57" s="158"/>
      <c r="BZ57" s="160"/>
      <c r="CA57" s="172"/>
      <c r="CB57" s="152"/>
      <c r="CC57" s="152"/>
      <c r="CD57" s="156"/>
      <c r="CE57" s="172"/>
      <c r="CF57" s="162"/>
      <c r="CG57" s="162"/>
      <c r="CH57" s="158"/>
      <c r="CI57" s="173"/>
      <c r="CJ57" s="178"/>
      <c r="CK57" s="173"/>
      <c r="CL57" s="165"/>
      <c r="CM57" s="172"/>
      <c r="CN57" s="162"/>
      <c r="CO57" s="162"/>
      <c r="CP57" s="162"/>
      <c r="CQ57" s="162"/>
      <c r="CR57" s="169"/>
      <c r="CS57" s="162"/>
      <c r="CT57" s="162"/>
      <c r="CU57" s="174"/>
      <c r="CV57" s="152"/>
      <c r="CW57" s="173"/>
      <c r="CX57" s="158"/>
      <c r="CY57" s="172"/>
      <c r="CZ57" s="162"/>
      <c r="DA57" s="162"/>
      <c r="DB57" s="158"/>
      <c r="DC57" s="173"/>
      <c r="DD57" s="178"/>
      <c r="DE57" s="173"/>
      <c r="DF57" s="165"/>
      <c r="DG57" s="172"/>
      <c r="DH57" s="178"/>
      <c r="DI57" s="172"/>
      <c r="DJ57" s="178"/>
      <c r="DK57" s="172"/>
      <c r="DL57" s="162"/>
      <c r="DM57" s="167"/>
      <c r="DN57" s="169"/>
      <c r="DO57" s="162"/>
      <c r="DP57" s="162"/>
      <c r="DQ57" s="174"/>
      <c r="DR57" s="152"/>
      <c r="DS57" s="172"/>
      <c r="DT57" s="152"/>
      <c r="DU57" s="152"/>
      <c r="DV57" s="156"/>
      <c r="DW57" s="173"/>
      <c r="DX57" s="158"/>
      <c r="DY57" s="172"/>
      <c r="DZ57" s="162"/>
      <c r="EA57" s="162"/>
      <c r="EB57" s="172"/>
      <c r="EC57" s="172"/>
      <c r="ED57" s="152"/>
      <c r="EE57" s="152"/>
      <c r="EF57" s="152"/>
      <c r="EG57" s="174"/>
      <c r="EH57" s="172"/>
      <c r="EI57" s="162"/>
      <c r="EJ57" s="162"/>
    </row>
    <row r="58" spans="1:140" ht="12.5">
      <c r="A58" s="168"/>
      <c r="B58" s="169"/>
      <c r="C58" s="144" t="str">
        <f t="shared" si="0"/>
        <v/>
      </c>
      <c r="D58" s="144" t="str">
        <f t="shared" si="1"/>
        <v/>
      </c>
      <c r="E58" s="144" t="str">
        <f t="shared" si="2"/>
        <v/>
      </c>
      <c r="F58" s="145" t="str">
        <f t="shared" si="3"/>
        <v/>
      </c>
      <c r="G58" s="145" t="str">
        <f t="shared" si="4"/>
        <v/>
      </c>
      <c r="H58" s="145" t="str">
        <f t="shared" si="5"/>
        <v/>
      </c>
      <c r="I58" s="146" t="str">
        <f t="shared" ref="I58:J58" si="244">IF(COUNTA($DO58:$DX58)&gt;0,$BA58,"")</f>
        <v/>
      </c>
      <c r="J58" s="146" t="str">
        <f t="shared" si="244"/>
        <v/>
      </c>
      <c r="K58" s="147" t="str">
        <f t="shared" si="43"/>
        <v/>
      </c>
      <c r="L58" s="147" t="str">
        <f t="shared" si="7"/>
        <v/>
      </c>
      <c r="M58" s="147" t="str">
        <f t="shared" si="8"/>
        <v/>
      </c>
      <c r="N58" s="147" t="str">
        <f t="shared" si="48"/>
        <v/>
      </c>
      <c r="O58" s="147" t="str">
        <f t="shared" si="9"/>
        <v/>
      </c>
      <c r="P58" s="146" t="str">
        <f t="shared" si="10"/>
        <v/>
      </c>
      <c r="Q58" s="147" t="str">
        <f t="shared" si="11"/>
        <v/>
      </c>
      <c r="R58" s="146" t="str">
        <f t="shared" si="12"/>
        <v/>
      </c>
      <c r="S58" s="146" t="str">
        <f t="shared" si="13"/>
        <v/>
      </c>
      <c r="T58" s="146" t="str">
        <f>IF(NOT(ISBLANK(DH58)),
        IF(AND(ISREF('Input Tenderers'!$J$8:$K$8),COUNTA('Input Tenderers'!$N$8)&gt;0),
                IF(COUNTA('Input Implementation Transactio'!$N58:$O58)&gt;0,"supplier;tenderer;payee","supplier;tenderer"),
                IF(COUNTA('Input Implementation Transactio'!$N58:$O58)&gt;0,"supplier;payee","supplier")
                ),
        IF(COUNTA('Input Implementation Transactio'!$N58:$O58)&gt;0, "payee", "")
        )</f>
        <v/>
      </c>
      <c r="U58" s="146" t="str">
        <f t="shared" si="14"/>
        <v/>
      </c>
      <c r="V58" s="146" t="str">
        <f t="shared" si="15"/>
        <v/>
      </c>
      <c r="W58" s="148" t="str">
        <f t="shared" si="16"/>
        <v/>
      </c>
      <c r="X58" s="175" t="str">
        <f t="shared" si="17"/>
        <v/>
      </c>
      <c r="Y58" s="170" t="str">
        <f t="shared" si="18"/>
        <v/>
      </c>
      <c r="Z58" s="150" t="str">
        <f t="shared" si="19"/>
        <v/>
      </c>
      <c r="AA58" s="146" t="str">
        <f t="shared" si="20"/>
        <v/>
      </c>
      <c r="AB58" s="146" t="str">
        <f t="shared" si="21"/>
        <v/>
      </c>
      <c r="AC58" s="146" t="str">
        <f t="shared" si="22"/>
        <v/>
      </c>
      <c r="AD58" s="148" t="str">
        <f t="shared" si="23"/>
        <v/>
      </c>
      <c r="AE58" s="148" t="str">
        <f t="shared" si="24"/>
        <v/>
      </c>
      <c r="AF58" s="175" t="str">
        <f t="shared" si="25"/>
        <v/>
      </c>
      <c r="AG58" s="170" t="str">
        <f t="shared" si="26"/>
        <v/>
      </c>
      <c r="AH58" s="148" t="str">
        <f t="shared" si="27"/>
        <v/>
      </c>
      <c r="AI58" s="146" t="str">
        <f t="shared" si="28"/>
        <v/>
      </c>
      <c r="AJ58" s="146" t="str">
        <f t="shared" si="29"/>
        <v/>
      </c>
      <c r="AK58" s="146" t="str">
        <f t="shared" si="30"/>
        <v/>
      </c>
      <c r="AL58" s="146" t="str">
        <f t="shared" si="31"/>
        <v/>
      </c>
      <c r="AM58" s="171" t="str">
        <f t="shared" si="32"/>
        <v/>
      </c>
      <c r="AN58" s="171" t="str">
        <f t="shared" si="33"/>
        <v/>
      </c>
      <c r="AO58" s="146" t="str">
        <f t="shared" si="34"/>
        <v/>
      </c>
      <c r="AP58" s="146" t="str">
        <f t="shared" si="35"/>
        <v/>
      </c>
      <c r="AQ58" s="146" t="str">
        <f t="shared" si="36"/>
        <v/>
      </c>
      <c r="AR58" s="146" t="str">
        <f t="shared" ref="AR58:AS58" si="245">IF(NOT(ISBLANK(CB58)),CONCATENATE(TEXT(CB58,"yyyy-mm-ddThh:MM:ss"),"Z"),"")</f>
        <v/>
      </c>
      <c r="AS58" s="146" t="str">
        <f t="shared" si="245"/>
        <v/>
      </c>
      <c r="AT58" s="146" t="str">
        <f t="shared" si="38"/>
        <v/>
      </c>
      <c r="AU58" s="146" t="str">
        <f t="shared" si="39"/>
        <v/>
      </c>
      <c r="AV58" s="146" t="str">
        <f t="shared" ref="AV58:AW58" si="246">IF(NOT(ISBLANK(DT58)),CONCATENATE(TEXT(DT58,"yyyy-mm-ddThh:MM:ss"),"Z"),"")</f>
        <v/>
      </c>
      <c r="AW58" s="146" t="str">
        <f t="shared" si="246"/>
        <v/>
      </c>
      <c r="AX58" s="146" t="str">
        <f t="shared" ref="AX58:AZ58" si="247">IF(NOT(ISBLANK(ED58)),CONCATENATE(TEXT(ED58,"yyyy-mm-ddThh:MM:ss"),"Z"),"")</f>
        <v/>
      </c>
      <c r="AY58" s="146" t="str">
        <f t="shared" si="247"/>
        <v/>
      </c>
      <c r="AZ58" s="146" t="str">
        <f t="shared" si="247"/>
        <v/>
      </c>
      <c r="BA58" s="176"/>
      <c r="BB58" s="152"/>
      <c r="BC58" s="177"/>
      <c r="BD58" s="154"/>
      <c r="BE58" s="155"/>
      <c r="BF58" s="154"/>
      <c r="BG58" s="155"/>
      <c r="BH58" s="169"/>
      <c r="BI58" s="162"/>
      <c r="BJ58" s="172"/>
      <c r="BK58" s="162"/>
      <c r="BL58" s="158"/>
      <c r="BM58" s="172"/>
      <c r="BN58" s="162"/>
      <c r="BO58" s="167"/>
      <c r="BP58" s="169"/>
      <c r="BQ58" s="162"/>
      <c r="BR58" s="162"/>
      <c r="BS58" s="174"/>
      <c r="BT58" s="162"/>
      <c r="BU58" s="174"/>
      <c r="BV58" s="174"/>
      <c r="BW58" s="174"/>
      <c r="BX58" s="173"/>
      <c r="BY58" s="158"/>
      <c r="BZ58" s="160"/>
      <c r="CA58" s="172"/>
      <c r="CB58" s="152"/>
      <c r="CC58" s="152"/>
      <c r="CD58" s="156"/>
      <c r="CE58" s="172"/>
      <c r="CF58" s="162"/>
      <c r="CG58" s="162"/>
      <c r="CH58" s="158"/>
      <c r="CI58" s="173"/>
      <c r="CJ58" s="178"/>
      <c r="CK58" s="173"/>
      <c r="CL58" s="165"/>
      <c r="CM58" s="172"/>
      <c r="CN58" s="162"/>
      <c r="CO58" s="162"/>
      <c r="CP58" s="162"/>
      <c r="CQ58" s="162"/>
      <c r="CR58" s="169"/>
      <c r="CS58" s="162"/>
      <c r="CT58" s="162"/>
      <c r="CU58" s="174"/>
      <c r="CV58" s="152"/>
      <c r="CW58" s="173"/>
      <c r="CX58" s="158"/>
      <c r="CY58" s="172"/>
      <c r="CZ58" s="162"/>
      <c r="DA58" s="162"/>
      <c r="DB58" s="158"/>
      <c r="DC58" s="173"/>
      <c r="DD58" s="178"/>
      <c r="DE58" s="173"/>
      <c r="DF58" s="165"/>
      <c r="DG58" s="172"/>
      <c r="DH58" s="178"/>
      <c r="DI58" s="172"/>
      <c r="DJ58" s="178"/>
      <c r="DK58" s="172"/>
      <c r="DL58" s="162"/>
      <c r="DM58" s="167"/>
      <c r="DN58" s="169"/>
      <c r="DO58" s="162"/>
      <c r="DP58" s="162"/>
      <c r="DQ58" s="174"/>
      <c r="DR58" s="152"/>
      <c r="DS58" s="172"/>
      <c r="DT58" s="152"/>
      <c r="DU58" s="152"/>
      <c r="DV58" s="156"/>
      <c r="DW58" s="173"/>
      <c r="DX58" s="158"/>
      <c r="DY58" s="172"/>
      <c r="DZ58" s="162"/>
      <c r="EA58" s="162"/>
      <c r="EB58" s="172"/>
      <c r="EC58" s="172"/>
      <c r="ED58" s="152"/>
      <c r="EE58" s="152"/>
      <c r="EF58" s="152"/>
      <c r="EG58" s="174"/>
      <c r="EH58" s="172"/>
      <c r="EI58" s="162"/>
      <c r="EJ58" s="162"/>
    </row>
    <row r="59" spans="1:140" ht="12.5">
      <c r="A59" s="168"/>
      <c r="B59" s="169"/>
      <c r="C59" s="144" t="str">
        <f t="shared" si="0"/>
        <v/>
      </c>
      <c r="D59" s="144" t="str">
        <f t="shared" si="1"/>
        <v/>
      </c>
      <c r="E59" s="144" t="str">
        <f t="shared" si="2"/>
        <v/>
      </c>
      <c r="F59" s="145" t="str">
        <f t="shared" si="3"/>
        <v/>
      </c>
      <c r="G59" s="145" t="str">
        <f t="shared" si="4"/>
        <v/>
      </c>
      <c r="H59" s="145" t="str">
        <f t="shared" si="5"/>
        <v/>
      </c>
      <c r="I59" s="146" t="str">
        <f t="shared" ref="I59:J59" si="248">IF(COUNTA($DO59:$DX59)&gt;0,$BA59,"")</f>
        <v/>
      </c>
      <c r="J59" s="146" t="str">
        <f t="shared" si="248"/>
        <v/>
      </c>
      <c r="K59" s="147" t="str">
        <f t="shared" si="43"/>
        <v/>
      </c>
      <c r="L59" s="147" t="str">
        <f t="shared" si="7"/>
        <v/>
      </c>
      <c r="M59" s="147" t="str">
        <f t="shared" si="8"/>
        <v/>
      </c>
      <c r="N59" s="147" t="str">
        <f t="shared" si="48"/>
        <v/>
      </c>
      <c r="O59" s="147" t="str">
        <f t="shared" si="9"/>
        <v/>
      </c>
      <c r="P59" s="146" t="str">
        <f t="shared" si="10"/>
        <v/>
      </c>
      <c r="Q59" s="147" t="str">
        <f t="shared" si="11"/>
        <v/>
      </c>
      <c r="R59" s="146" t="str">
        <f t="shared" si="12"/>
        <v/>
      </c>
      <c r="S59" s="146" t="str">
        <f t="shared" si="13"/>
        <v/>
      </c>
      <c r="T59" s="146" t="str">
        <f>IF(NOT(ISBLANK(DH59)),
        IF(AND(ISREF('Input Tenderers'!$J$8:$K$8),COUNTA('Input Tenderers'!$N$8)&gt;0),
                IF(COUNTA('Input Implementation Transactio'!$N59:$O59)&gt;0,"supplier;tenderer;payee","supplier;tenderer"),
                IF(COUNTA('Input Implementation Transactio'!$N59:$O59)&gt;0,"supplier;payee","supplier")
                ),
        IF(COUNTA('Input Implementation Transactio'!$N59:$O59)&gt;0, "payee", "")
        )</f>
        <v/>
      </c>
      <c r="U59" s="146" t="str">
        <f t="shared" si="14"/>
        <v/>
      </c>
      <c r="V59" s="146" t="str">
        <f t="shared" si="15"/>
        <v/>
      </c>
      <c r="W59" s="148" t="str">
        <f t="shared" si="16"/>
        <v/>
      </c>
      <c r="X59" s="175" t="str">
        <f t="shared" si="17"/>
        <v/>
      </c>
      <c r="Y59" s="170" t="str">
        <f t="shared" si="18"/>
        <v/>
      </c>
      <c r="Z59" s="150" t="str">
        <f t="shared" si="19"/>
        <v/>
      </c>
      <c r="AA59" s="146" t="str">
        <f t="shared" si="20"/>
        <v/>
      </c>
      <c r="AB59" s="146" t="str">
        <f t="shared" si="21"/>
        <v/>
      </c>
      <c r="AC59" s="146" t="str">
        <f t="shared" si="22"/>
        <v/>
      </c>
      <c r="AD59" s="148" t="str">
        <f t="shared" si="23"/>
        <v/>
      </c>
      <c r="AE59" s="148" t="str">
        <f t="shared" si="24"/>
        <v/>
      </c>
      <c r="AF59" s="175" t="str">
        <f t="shared" si="25"/>
        <v/>
      </c>
      <c r="AG59" s="170" t="str">
        <f t="shared" si="26"/>
        <v/>
      </c>
      <c r="AH59" s="148" t="str">
        <f t="shared" si="27"/>
        <v/>
      </c>
      <c r="AI59" s="146" t="str">
        <f t="shared" si="28"/>
        <v/>
      </c>
      <c r="AJ59" s="146" t="str">
        <f t="shared" si="29"/>
        <v/>
      </c>
      <c r="AK59" s="146" t="str">
        <f t="shared" si="30"/>
        <v/>
      </c>
      <c r="AL59" s="146" t="str">
        <f t="shared" si="31"/>
        <v/>
      </c>
      <c r="AM59" s="171" t="str">
        <f t="shared" si="32"/>
        <v/>
      </c>
      <c r="AN59" s="171" t="str">
        <f t="shared" si="33"/>
        <v/>
      </c>
      <c r="AO59" s="146" t="str">
        <f t="shared" si="34"/>
        <v/>
      </c>
      <c r="AP59" s="146" t="str">
        <f t="shared" si="35"/>
        <v/>
      </c>
      <c r="AQ59" s="146" t="str">
        <f t="shared" si="36"/>
        <v/>
      </c>
      <c r="AR59" s="146" t="str">
        <f t="shared" ref="AR59:AS59" si="249">IF(NOT(ISBLANK(CB59)),CONCATENATE(TEXT(CB59,"yyyy-mm-ddThh:MM:ss"),"Z"),"")</f>
        <v/>
      </c>
      <c r="AS59" s="146" t="str">
        <f t="shared" si="249"/>
        <v/>
      </c>
      <c r="AT59" s="146" t="str">
        <f t="shared" si="38"/>
        <v/>
      </c>
      <c r="AU59" s="146" t="str">
        <f t="shared" si="39"/>
        <v/>
      </c>
      <c r="AV59" s="146" t="str">
        <f t="shared" ref="AV59:AW59" si="250">IF(NOT(ISBLANK(DT59)),CONCATENATE(TEXT(DT59,"yyyy-mm-ddThh:MM:ss"),"Z"),"")</f>
        <v/>
      </c>
      <c r="AW59" s="146" t="str">
        <f t="shared" si="250"/>
        <v/>
      </c>
      <c r="AX59" s="146" t="str">
        <f t="shared" ref="AX59:AZ59" si="251">IF(NOT(ISBLANK(ED59)),CONCATENATE(TEXT(ED59,"yyyy-mm-ddThh:MM:ss"),"Z"),"")</f>
        <v/>
      </c>
      <c r="AY59" s="146" t="str">
        <f t="shared" si="251"/>
        <v/>
      </c>
      <c r="AZ59" s="146" t="str">
        <f t="shared" si="251"/>
        <v/>
      </c>
      <c r="BA59" s="176"/>
      <c r="BB59" s="152"/>
      <c r="BC59" s="177"/>
      <c r="BD59" s="154"/>
      <c r="BE59" s="155"/>
      <c r="BF59" s="154"/>
      <c r="BG59" s="155"/>
      <c r="BH59" s="169"/>
      <c r="BI59" s="162"/>
      <c r="BJ59" s="172"/>
      <c r="BK59" s="162"/>
      <c r="BL59" s="158"/>
      <c r="BM59" s="172"/>
      <c r="BN59" s="162"/>
      <c r="BO59" s="167"/>
      <c r="BP59" s="169"/>
      <c r="BQ59" s="162"/>
      <c r="BR59" s="162"/>
      <c r="BS59" s="174"/>
      <c r="BT59" s="162"/>
      <c r="BU59" s="174"/>
      <c r="BV59" s="174"/>
      <c r="BW59" s="174"/>
      <c r="BX59" s="173"/>
      <c r="BY59" s="158"/>
      <c r="BZ59" s="160"/>
      <c r="CA59" s="172"/>
      <c r="CB59" s="152"/>
      <c r="CC59" s="152"/>
      <c r="CD59" s="156"/>
      <c r="CE59" s="172"/>
      <c r="CF59" s="162"/>
      <c r="CG59" s="162"/>
      <c r="CH59" s="158"/>
      <c r="CI59" s="173"/>
      <c r="CJ59" s="178"/>
      <c r="CK59" s="173"/>
      <c r="CL59" s="165"/>
      <c r="CM59" s="172"/>
      <c r="CN59" s="162"/>
      <c r="CO59" s="162"/>
      <c r="CP59" s="162"/>
      <c r="CQ59" s="162"/>
      <c r="CR59" s="169"/>
      <c r="CS59" s="162"/>
      <c r="CT59" s="162"/>
      <c r="CU59" s="174"/>
      <c r="CV59" s="152"/>
      <c r="CW59" s="173"/>
      <c r="CX59" s="158"/>
      <c r="CY59" s="172"/>
      <c r="CZ59" s="162"/>
      <c r="DA59" s="162"/>
      <c r="DB59" s="158"/>
      <c r="DC59" s="173"/>
      <c r="DD59" s="178"/>
      <c r="DE59" s="173"/>
      <c r="DF59" s="165"/>
      <c r="DG59" s="172"/>
      <c r="DH59" s="178"/>
      <c r="DI59" s="172"/>
      <c r="DJ59" s="178"/>
      <c r="DK59" s="172"/>
      <c r="DL59" s="162"/>
      <c r="DM59" s="167"/>
      <c r="DN59" s="169"/>
      <c r="DO59" s="162"/>
      <c r="DP59" s="162"/>
      <c r="DQ59" s="174"/>
      <c r="DR59" s="152"/>
      <c r="DS59" s="172"/>
      <c r="DT59" s="152"/>
      <c r="DU59" s="152"/>
      <c r="DV59" s="156"/>
      <c r="DW59" s="173"/>
      <c r="DX59" s="158"/>
      <c r="DY59" s="172"/>
      <c r="DZ59" s="162"/>
      <c r="EA59" s="162"/>
      <c r="EB59" s="172"/>
      <c r="EC59" s="172"/>
      <c r="ED59" s="152"/>
      <c r="EE59" s="152"/>
      <c r="EF59" s="152"/>
      <c r="EG59" s="174"/>
      <c r="EH59" s="172"/>
      <c r="EI59" s="162"/>
      <c r="EJ59" s="162"/>
    </row>
    <row r="60" spans="1:140" ht="12.5">
      <c r="A60" s="168"/>
      <c r="B60" s="169"/>
      <c r="C60" s="144" t="str">
        <f t="shared" si="0"/>
        <v/>
      </c>
      <c r="D60" s="144" t="str">
        <f t="shared" si="1"/>
        <v/>
      </c>
      <c r="E60" s="144" t="str">
        <f t="shared" si="2"/>
        <v/>
      </c>
      <c r="F60" s="145" t="str">
        <f t="shared" si="3"/>
        <v/>
      </c>
      <c r="G60" s="145" t="str">
        <f t="shared" si="4"/>
        <v/>
      </c>
      <c r="H60" s="145" t="str">
        <f t="shared" si="5"/>
        <v/>
      </c>
      <c r="I60" s="146" t="str">
        <f t="shared" ref="I60:J60" si="252">IF(COUNTA($DO60:$DX60)&gt;0,$BA60,"")</f>
        <v/>
      </c>
      <c r="J60" s="146" t="str">
        <f t="shared" si="252"/>
        <v/>
      </c>
      <c r="K60" s="147" t="str">
        <f t="shared" si="43"/>
        <v/>
      </c>
      <c r="L60" s="147" t="str">
        <f t="shared" si="7"/>
        <v/>
      </c>
      <c r="M60" s="147" t="str">
        <f t="shared" si="8"/>
        <v/>
      </c>
      <c r="N60" s="147" t="str">
        <f t="shared" si="48"/>
        <v/>
      </c>
      <c r="O60" s="147" t="str">
        <f t="shared" si="9"/>
        <v/>
      </c>
      <c r="P60" s="146" t="str">
        <f t="shared" si="10"/>
        <v/>
      </c>
      <c r="Q60" s="147" t="str">
        <f t="shared" si="11"/>
        <v/>
      </c>
      <c r="R60" s="146" t="str">
        <f t="shared" si="12"/>
        <v/>
      </c>
      <c r="S60" s="146" t="str">
        <f t="shared" si="13"/>
        <v/>
      </c>
      <c r="T60" s="146" t="str">
        <f>IF(NOT(ISBLANK(DH60)),
        IF(AND(ISREF('Input Tenderers'!$J$8:$K$8),COUNTA('Input Tenderers'!$N$8)&gt;0),
                IF(COUNTA('Input Implementation Transactio'!$N60:$O60)&gt;0,"supplier;tenderer;payee","supplier;tenderer"),
                IF(COUNTA('Input Implementation Transactio'!$N60:$O60)&gt;0,"supplier;payee","supplier")
                ),
        IF(COUNTA('Input Implementation Transactio'!$N60:$O60)&gt;0, "payee", "")
        )</f>
        <v/>
      </c>
      <c r="U60" s="146" t="str">
        <f t="shared" si="14"/>
        <v/>
      </c>
      <c r="V60" s="146" t="str">
        <f t="shared" si="15"/>
        <v/>
      </c>
      <c r="W60" s="148" t="str">
        <f t="shared" si="16"/>
        <v/>
      </c>
      <c r="X60" s="175" t="str">
        <f t="shared" si="17"/>
        <v/>
      </c>
      <c r="Y60" s="170" t="str">
        <f t="shared" si="18"/>
        <v/>
      </c>
      <c r="Z60" s="150" t="str">
        <f t="shared" si="19"/>
        <v/>
      </c>
      <c r="AA60" s="146" t="str">
        <f t="shared" si="20"/>
        <v/>
      </c>
      <c r="AB60" s="146" t="str">
        <f t="shared" si="21"/>
        <v/>
      </c>
      <c r="AC60" s="146" t="str">
        <f t="shared" si="22"/>
        <v/>
      </c>
      <c r="AD60" s="148" t="str">
        <f t="shared" si="23"/>
        <v/>
      </c>
      <c r="AE60" s="148" t="str">
        <f t="shared" si="24"/>
        <v/>
      </c>
      <c r="AF60" s="175" t="str">
        <f t="shared" si="25"/>
        <v/>
      </c>
      <c r="AG60" s="170" t="str">
        <f t="shared" si="26"/>
        <v/>
      </c>
      <c r="AH60" s="148" t="str">
        <f t="shared" si="27"/>
        <v/>
      </c>
      <c r="AI60" s="146" t="str">
        <f t="shared" si="28"/>
        <v/>
      </c>
      <c r="AJ60" s="146" t="str">
        <f t="shared" si="29"/>
        <v/>
      </c>
      <c r="AK60" s="146" t="str">
        <f t="shared" si="30"/>
        <v/>
      </c>
      <c r="AL60" s="146" t="str">
        <f t="shared" si="31"/>
        <v/>
      </c>
      <c r="AM60" s="171" t="str">
        <f t="shared" si="32"/>
        <v/>
      </c>
      <c r="AN60" s="171" t="str">
        <f t="shared" si="33"/>
        <v/>
      </c>
      <c r="AO60" s="146" t="str">
        <f t="shared" si="34"/>
        <v/>
      </c>
      <c r="AP60" s="146" t="str">
        <f t="shared" si="35"/>
        <v/>
      </c>
      <c r="AQ60" s="146" t="str">
        <f t="shared" si="36"/>
        <v/>
      </c>
      <c r="AR60" s="146" t="str">
        <f t="shared" ref="AR60:AS60" si="253">IF(NOT(ISBLANK(CB60)),CONCATENATE(TEXT(CB60,"yyyy-mm-ddThh:MM:ss"),"Z"),"")</f>
        <v/>
      </c>
      <c r="AS60" s="146" t="str">
        <f t="shared" si="253"/>
        <v/>
      </c>
      <c r="AT60" s="146" t="str">
        <f t="shared" si="38"/>
        <v/>
      </c>
      <c r="AU60" s="146" t="str">
        <f t="shared" si="39"/>
        <v/>
      </c>
      <c r="AV60" s="146" t="str">
        <f t="shared" ref="AV60:AW60" si="254">IF(NOT(ISBLANK(DT60)),CONCATENATE(TEXT(DT60,"yyyy-mm-ddThh:MM:ss"),"Z"),"")</f>
        <v/>
      </c>
      <c r="AW60" s="146" t="str">
        <f t="shared" si="254"/>
        <v/>
      </c>
      <c r="AX60" s="146" t="str">
        <f t="shared" ref="AX60:AZ60" si="255">IF(NOT(ISBLANK(ED60)),CONCATENATE(TEXT(ED60,"yyyy-mm-ddThh:MM:ss"),"Z"),"")</f>
        <v/>
      </c>
      <c r="AY60" s="146" t="str">
        <f t="shared" si="255"/>
        <v/>
      </c>
      <c r="AZ60" s="146" t="str">
        <f t="shared" si="255"/>
        <v/>
      </c>
      <c r="BA60" s="176"/>
      <c r="BB60" s="152"/>
      <c r="BC60" s="177"/>
      <c r="BD60" s="154"/>
      <c r="BE60" s="155"/>
      <c r="BF60" s="154"/>
      <c r="BG60" s="155"/>
      <c r="BH60" s="169"/>
      <c r="BI60" s="162"/>
      <c r="BJ60" s="172"/>
      <c r="BK60" s="162"/>
      <c r="BL60" s="158"/>
      <c r="BM60" s="172"/>
      <c r="BN60" s="162"/>
      <c r="BO60" s="167"/>
      <c r="BP60" s="169"/>
      <c r="BQ60" s="162"/>
      <c r="BR60" s="162"/>
      <c r="BS60" s="174"/>
      <c r="BT60" s="162"/>
      <c r="BU60" s="174"/>
      <c r="BV60" s="174"/>
      <c r="BW60" s="174"/>
      <c r="BX60" s="173"/>
      <c r="BY60" s="158"/>
      <c r="BZ60" s="160"/>
      <c r="CA60" s="172"/>
      <c r="CB60" s="152"/>
      <c r="CC60" s="152"/>
      <c r="CD60" s="156"/>
      <c r="CE60" s="172"/>
      <c r="CF60" s="162"/>
      <c r="CG60" s="162"/>
      <c r="CH60" s="158"/>
      <c r="CI60" s="173"/>
      <c r="CJ60" s="178"/>
      <c r="CK60" s="173"/>
      <c r="CL60" s="165"/>
      <c r="CM60" s="172"/>
      <c r="CN60" s="162"/>
      <c r="CO60" s="162"/>
      <c r="CP60" s="162"/>
      <c r="CQ60" s="162"/>
      <c r="CR60" s="169"/>
      <c r="CS60" s="162"/>
      <c r="CT60" s="162"/>
      <c r="CU60" s="174"/>
      <c r="CV60" s="152"/>
      <c r="CW60" s="173"/>
      <c r="CX60" s="158"/>
      <c r="CY60" s="172"/>
      <c r="CZ60" s="162"/>
      <c r="DA60" s="162"/>
      <c r="DB60" s="158"/>
      <c r="DC60" s="173"/>
      <c r="DD60" s="178"/>
      <c r="DE60" s="173"/>
      <c r="DF60" s="165"/>
      <c r="DG60" s="172"/>
      <c r="DH60" s="178"/>
      <c r="DI60" s="172"/>
      <c r="DJ60" s="178"/>
      <c r="DK60" s="172"/>
      <c r="DL60" s="162"/>
      <c r="DM60" s="167"/>
      <c r="DN60" s="169"/>
      <c r="DO60" s="162"/>
      <c r="DP60" s="162"/>
      <c r="DQ60" s="174"/>
      <c r="DR60" s="152"/>
      <c r="DS60" s="172"/>
      <c r="DT60" s="152"/>
      <c r="DU60" s="152"/>
      <c r="DV60" s="156"/>
      <c r="DW60" s="173"/>
      <c r="DX60" s="158"/>
      <c r="DY60" s="172"/>
      <c r="DZ60" s="162"/>
      <c r="EA60" s="162"/>
      <c r="EB60" s="172"/>
      <c r="EC60" s="172"/>
      <c r="ED60" s="152"/>
      <c r="EE60" s="152"/>
      <c r="EF60" s="152"/>
      <c r="EG60" s="174"/>
      <c r="EH60" s="172"/>
      <c r="EI60" s="162"/>
      <c r="EJ60" s="162"/>
    </row>
    <row r="61" spans="1:140" ht="12.5">
      <c r="A61" s="168"/>
      <c r="B61" s="169"/>
      <c r="C61" s="144" t="str">
        <f t="shared" si="0"/>
        <v/>
      </c>
      <c r="D61" s="144" t="str">
        <f t="shared" si="1"/>
        <v/>
      </c>
      <c r="E61" s="144" t="str">
        <f t="shared" si="2"/>
        <v/>
      </c>
      <c r="F61" s="145" t="str">
        <f t="shared" si="3"/>
        <v/>
      </c>
      <c r="G61" s="145" t="str">
        <f t="shared" si="4"/>
        <v/>
      </c>
      <c r="H61" s="145" t="str">
        <f t="shared" si="5"/>
        <v/>
      </c>
      <c r="I61" s="146" t="str">
        <f t="shared" ref="I61:J61" si="256">IF(COUNTA($DO61:$DX61)&gt;0,$BA61,"")</f>
        <v/>
      </c>
      <c r="J61" s="146" t="str">
        <f t="shared" si="256"/>
        <v/>
      </c>
      <c r="K61" s="147" t="str">
        <f t="shared" si="43"/>
        <v/>
      </c>
      <c r="L61" s="147" t="str">
        <f t="shared" si="7"/>
        <v/>
      </c>
      <c r="M61" s="147" t="str">
        <f t="shared" si="8"/>
        <v/>
      </c>
      <c r="N61" s="147" t="str">
        <f t="shared" si="48"/>
        <v/>
      </c>
      <c r="O61" s="147" t="str">
        <f t="shared" si="9"/>
        <v/>
      </c>
      <c r="P61" s="146" t="str">
        <f t="shared" si="10"/>
        <v/>
      </c>
      <c r="Q61" s="147" t="str">
        <f t="shared" si="11"/>
        <v/>
      </c>
      <c r="R61" s="146" t="str">
        <f t="shared" si="12"/>
        <v/>
      </c>
      <c r="S61" s="146" t="str">
        <f t="shared" si="13"/>
        <v/>
      </c>
      <c r="T61" s="146" t="str">
        <f>IF(NOT(ISBLANK(DH61)),
        IF(AND(ISREF('Input Tenderers'!$J$8:$K$8),COUNTA('Input Tenderers'!$N$8)&gt;0),
                IF(COUNTA('Input Implementation Transactio'!$N61:$O61)&gt;0,"supplier;tenderer;payee","supplier;tenderer"),
                IF(COUNTA('Input Implementation Transactio'!$N61:$O61)&gt;0,"supplier;payee","supplier")
                ),
        IF(COUNTA('Input Implementation Transactio'!$N61:$O61)&gt;0, "payee", "")
        )</f>
        <v/>
      </c>
      <c r="U61" s="146" t="str">
        <f t="shared" si="14"/>
        <v/>
      </c>
      <c r="V61" s="146" t="str">
        <f t="shared" si="15"/>
        <v/>
      </c>
      <c r="W61" s="148" t="str">
        <f t="shared" si="16"/>
        <v/>
      </c>
      <c r="X61" s="175" t="str">
        <f t="shared" si="17"/>
        <v/>
      </c>
      <c r="Y61" s="170" t="str">
        <f t="shared" si="18"/>
        <v/>
      </c>
      <c r="Z61" s="150" t="str">
        <f t="shared" si="19"/>
        <v/>
      </c>
      <c r="AA61" s="146" t="str">
        <f t="shared" si="20"/>
        <v/>
      </c>
      <c r="AB61" s="146" t="str">
        <f t="shared" si="21"/>
        <v/>
      </c>
      <c r="AC61" s="146" t="str">
        <f t="shared" si="22"/>
        <v/>
      </c>
      <c r="AD61" s="148" t="str">
        <f t="shared" si="23"/>
        <v/>
      </c>
      <c r="AE61" s="148" t="str">
        <f t="shared" si="24"/>
        <v/>
      </c>
      <c r="AF61" s="175" t="str">
        <f t="shared" si="25"/>
        <v/>
      </c>
      <c r="AG61" s="170" t="str">
        <f t="shared" si="26"/>
        <v/>
      </c>
      <c r="AH61" s="148" t="str">
        <f t="shared" si="27"/>
        <v/>
      </c>
      <c r="AI61" s="146" t="str">
        <f t="shared" si="28"/>
        <v/>
      </c>
      <c r="AJ61" s="146" t="str">
        <f t="shared" si="29"/>
        <v/>
      </c>
      <c r="AK61" s="146" t="str">
        <f t="shared" si="30"/>
        <v/>
      </c>
      <c r="AL61" s="146" t="str">
        <f t="shared" si="31"/>
        <v/>
      </c>
      <c r="AM61" s="171" t="str">
        <f t="shared" si="32"/>
        <v/>
      </c>
      <c r="AN61" s="171" t="str">
        <f t="shared" si="33"/>
        <v/>
      </c>
      <c r="AO61" s="146" t="str">
        <f t="shared" si="34"/>
        <v/>
      </c>
      <c r="AP61" s="146" t="str">
        <f t="shared" si="35"/>
        <v/>
      </c>
      <c r="AQ61" s="146" t="str">
        <f t="shared" si="36"/>
        <v/>
      </c>
      <c r="AR61" s="146" t="str">
        <f t="shared" ref="AR61:AS61" si="257">IF(NOT(ISBLANK(CB61)),CONCATENATE(TEXT(CB61,"yyyy-mm-ddThh:MM:ss"),"Z"),"")</f>
        <v/>
      </c>
      <c r="AS61" s="146" t="str">
        <f t="shared" si="257"/>
        <v/>
      </c>
      <c r="AT61" s="146" t="str">
        <f t="shared" si="38"/>
        <v/>
      </c>
      <c r="AU61" s="146" t="str">
        <f t="shared" si="39"/>
        <v/>
      </c>
      <c r="AV61" s="146" t="str">
        <f t="shared" ref="AV61:AW61" si="258">IF(NOT(ISBLANK(DT61)),CONCATENATE(TEXT(DT61,"yyyy-mm-ddThh:MM:ss"),"Z"),"")</f>
        <v/>
      </c>
      <c r="AW61" s="146" t="str">
        <f t="shared" si="258"/>
        <v/>
      </c>
      <c r="AX61" s="146" t="str">
        <f t="shared" ref="AX61:AZ61" si="259">IF(NOT(ISBLANK(ED61)),CONCATENATE(TEXT(ED61,"yyyy-mm-ddThh:MM:ss"),"Z"),"")</f>
        <v/>
      </c>
      <c r="AY61" s="146" t="str">
        <f t="shared" si="259"/>
        <v/>
      </c>
      <c r="AZ61" s="146" t="str">
        <f t="shared" si="259"/>
        <v/>
      </c>
      <c r="BA61" s="176"/>
      <c r="BB61" s="152"/>
      <c r="BC61" s="177"/>
      <c r="BD61" s="154"/>
      <c r="BE61" s="155"/>
      <c r="BF61" s="154"/>
      <c r="BG61" s="155"/>
      <c r="BH61" s="169"/>
      <c r="BI61" s="162"/>
      <c r="BJ61" s="172"/>
      <c r="BK61" s="162"/>
      <c r="BL61" s="158"/>
      <c r="BM61" s="172"/>
      <c r="BN61" s="162"/>
      <c r="BO61" s="167"/>
      <c r="BP61" s="169"/>
      <c r="BQ61" s="162"/>
      <c r="BR61" s="162"/>
      <c r="BS61" s="174"/>
      <c r="BT61" s="162"/>
      <c r="BU61" s="174"/>
      <c r="BV61" s="174"/>
      <c r="BW61" s="174"/>
      <c r="BX61" s="173"/>
      <c r="BY61" s="158"/>
      <c r="BZ61" s="160"/>
      <c r="CA61" s="172"/>
      <c r="CB61" s="152"/>
      <c r="CC61" s="152"/>
      <c r="CD61" s="156"/>
      <c r="CE61" s="172"/>
      <c r="CF61" s="162"/>
      <c r="CG61" s="162"/>
      <c r="CH61" s="158"/>
      <c r="CI61" s="173"/>
      <c r="CJ61" s="178"/>
      <c r="CK61" s="173"/>
      <c r="CL61" s="165"/>
      <c r="CM61" s="172"/>
      <c r="CN61" s="162"/>
      <c r="CO61" s="162"/>
      <c r="CP61" s="162"/>
      <c r="CQ61" s="162"/>
      <c r="CR61" s="169"/>
      <c r="CS61" s="162"/>
      <c r="CT61" s="162"/>
      <c r="CU61" s="174"/>
      <c r="CV61" s="152"/>
      <c r="CW61" s="173"/>
      <c r="CX61" s="158"/>
      <c r="CY61" s="172"/>
      <c r="CZ61" s="162"/>
      <c r="DA61" s="162"/>
      <c r="DB61" s="158"/>
      <c r="DC61" s="173"/>
      <c r="DD61" s="178"/>
      <c r="DE61" s="173"/>
      <c r="DF61" s="165"/>
      <c r="DG61" s="172"/>
      <c r="DH61" s="178"/>
      <c r="DI61" s="172"/>
      <c r="DJ61" s="178"/>
      <c r="DK61" s="172"/>
      <c r="DL61" s="162"/>
      <c r="DM61" s="167"/>
      <c r="DN61" s="169"/>
      <c r="DO61" s="162"/>
      <c r="DP61" s="162"/>
      <c r="DQ61" s="174"/>
      <c r="DR61" s="152"/>
      <c r="DS61" s="172"/>
      <c r="DT61" s="152"/>
      <c r="DU61" s="152"/>
      <c r="DV61" s="156"/>
      <c r="DW61" s="173"/>
      <c r="DX61" s="158"/>
      <c r="DY61" s="172"/>
      <c r="DZ61" s="162"/>
      <c r="EA61" s="162"/>
      <c r="EB61" s="172"/>
      <c r="EC61" s="172"/>
      <c r="ED61" s="152"/>
      <c r="EE61" s="152"/>
      <c r="EF61" s="152"/>
      <c r="EG61" s="174"/>
      <c r="EH61" s="172"/>
      <c r="EI61" s="162"/>
      <c r="EJ61" s="162"/>
    </row>
    <row r="62" spans="1:140" ht="12.5">
      <c r="A62" s="168"/>
      <c r="B62" s="169"/>
      <c r="C62" s="144" t="str">
        <f t="shared" si="0"/>
        <v/>
      </c>
      <c r="D62" s="144" t="str">
        <f t="shared" si="1"/>
        <v/>
      </c>
      <c r="E62" s="144" t="str">
        <f t="shared" si="2"/>
        <v/>
      </c>
      <c r="F62" s="145" t="str">
        <f t="shared" si="3"/>
        <v/>
      </c>
      <c r="G62" s="145" t="str">
        <f t="shared" si="4"/>
        <v/>
      </c>
      <c r="H62" s="145" t="str">
        <f t="shared" si="5"/>
        <v/>
      </c>
      <c r="I62" s="146" t="str">
        <f t="shared" ref="I62:J62" si="260">IF(COUNTA($DO62:$DX62)&gt;0,$BA62,"")</f>
        <v/>
      </c>
      <c r="J62" s="146" t="str">
        <f t="shared" si="260"/>
        <v/>
      </c>
      <c r="K62" s="147" t="str">
        <f t="shared" si="43"/>
        <v/>
      </c>
      <c r="L62" s="147" t="str">
        <f t="shared" si="7"/>
        <v/>
      </c>
      <c r="M62" s="147" t="str">
        <f t="shared" si="8"/>
        <v/>
      </c>
      <c r="N62" s="147" t="str">
        <f t="shared" si="48"/>
        <v/>
      </c>
      <c r="O62" s="147" t="str">
        <f t="shared" si="9"/>
        <v/>
      </c>
      <c r="P62" s="146" t="str">
        <f t="shared" si="10"/>
        <v/>
      </c>
      <c r="Q62" s="147" t="str">
        <f t="shared" si="11"/>
        <v/>
      </c>
      <c r="R62" s="146" t="str">
        <f t="shared" si="12"/>
        <v/>
      </c>
      <c r="S62" s="146" t="str">
        <f t="shared" si="13"/>
        <v/>
      </c>
      <c r="T62" s="146" t="str">
        <f>IF(NOT(ISBLANK(DH62)),
        IF(AND(ISREF('Input Tenderers'!$J$8:$K$8),COUNTA('Input Tenderers'!$N$8)&gt;0),
                IF(COUNTA('Input Implementation Transactio'!$N62:$O62)&gt;0,"supplier;tenderer;payee","supplier;tenderer"),
                IF(COUNTA('Input Implementation Transactio'!$N62:$O62)&gt;0,"supplier;payee","supplier")
                ),
        IF(COUNTA('Input Implementation Transactio'!$N62:$O62)&gt;0, "payee", "")
        )</f>
        <v/>
      </c>
      <c r="U62" s="146" t="str">
        <f t="shared" si="14"/>
        <v/>
      </c>
      <c r="V62" s="146" t="str">
        <f t="shared" si="15"/>
        <v/>
      </c>
      <c r="W62" s="148" t="str">
        <f t="shared" si="16"/>
        <v/>
      </c>
      <c r="X62" s="175" t="str">
        <f t="shared" si="17"/>
        <v/>
      </c>
      <c r="Y62" s="170" t="str">
        <f t="shared" si="18"/>
        <v/>
      </c>
      <c r="Z62" s="150" t="str">
        <f t="shared" si="19"/>
        <v/>
      </c>
      <c r="AA62" s="146" t="str">
        <f t="shared" si="20"/>
        <v/>
      </c>
      <c r="AB62" s="146" t="str">
        <f t="shared" si="21"/>
        <v/>
      </c>
      <c r="AC62" s="146" t="str">
        <f t="shared" si="22"/>
        <v/>
      </c>
      <c r="AD62" s="148" t="str">
        <f t="shared" si="23"/>
        <v/>
      </c>
      <c r="AE62" s="148" t="str">
        <f t="shared" si="24"/>
        <v/>
      </c>
      <c r="AF62" s="175" t="str">
        <f t="shared" si="25"/>
        <v/>
      </c>
      <c r="AG62" s="170" t="str">
        <f t="shared" si="26"/>
        <v/>
      </c>
      <c r="AH62" s="148" t="str">
        <f t="shared" si="27"/>
        <v/>
      </c>
      <c r="AI62" s="146" t="str">
        <f t="shared" si="28"/>
        <v/>
      </c>
      <c r="AJ62" s="146" t="str">
        <f t="shared" si="29"/>
        <v/>
      </c>
      <c r="AK62" s="146" t="str">
        <f t="shared" si="30"/>
        <v/>
      </c>
      <c r="AL62" s="146" t="str">
        <f t="shared" si="31"/>
        <v/>
      </c>
      <c r="AM62" s="171" t="str">
        <f t="shared" si="32"/>
        <v/>
      </c>
      <c r="AN62" s="171" t="str">
        <f t="shared" si="33"/>
        <v/>
      </c>
      <c r="AO62" s="146" t="str">
        <f t="shared" si="34"/>
        <v/>
      </c>
      <c r="AP62" s="146" t="str">
        <f t="shared" si="35"/>
        <v/>
      </c>
      <c r="AQ62" s="146" t="str">
        <f t="shared" si="36"/>
        <v/>
      </c>
      <c r="AR62" s="146" t="str">
        <f t="shared" ref="AR62:AS62" si="261">IF(NOT(ISBLANK(CB62)),CONCATENATE(TEXT(CB62,"yyyy-mm-ddThh:MM:ss"),"Z"),"")</f>
        <v/>
      </c>
      <c r="AS62" s="146" t="str">
        <f t="shared" si="261"/>
        <v/>
      </c>
      <c r="AT62" s="146" t="str">
        <f t="shared" si="38"/>
        <v/>
      </c>
      <c r="AU62" s="146" t="str">
        <f t="shared" si="39"/>
        <v/>
      </c>
      <c r="AV62" s="146" t="str">
        <f t="shared" ref="AV62:AW62" si="262">IF(NOT(ISBLANK(DT62)),CONCATENATE(TEXT(DT62,"yyyy-mm-ddThh:MM:ss"),"Z"),"")</f>
        <v/>
      </c>
      <c r="AW62" s="146" t="str">
        <f t="shared" si="262"/>
        <v/>
      </c>
      <c r="AX62" s="146" t="str">
        <f t="shared" ref="AX62:AZ62" si="263">IF(NOT(ISBLANK(ED62)),CONCATENATE(TEXT(ED62,"yyyy-mm-ddThh:MM:ss"),"Z"),"")</f>
        <v/>
      </c>
      <c r="AY62" s="146" t="str">
        <f t="shared" si="263"/>
        <v/>
      </c>
      <c r="AZ62" s="146" t="str">
        <f t="shared" si="263"/>
        <v/>
      </c>
      <c r="BA62" s="176"/>
      <c r="BB62" s="152"/>
      <c r="BC62" s="177"/>
      <c r="BD62" s="154"/>
      <c r="BE62" s="155"/>
      <c r="BF62" s="154"/>
      <c r="BG62" s="155"/>
      <c r="BH62" s="169"/>
      <c r="BI62" s="162"/>
      <c r="BJ62" s="172"/>
      <c r="BK62" s="162"/>
      <c r="BL62" s="158"/>
      <c r="BM62" s="172"/>
      <c r="BN62" s="162"/>
      <c r="BO62" s="167"/>
      <c r="BP62" s="169"/>
      <c r="BQ62" s="162"/>
      <c r="BR62" s="162"/>
      <c r="BS62" s="174"/>
      <c r="BT62" s="162"/>
      <c r="BU62" s="174"/>
      <c r="BV62" s="174"/>
      <c r="BW62" s="174"/>
      <c r="BX62" s="173"/>
      <c r="BY62" s="158"/>
      <c r="BZ62" s="160"/>
      <c r="CA62" s="172"/>
      <c r="CB62" s="152"/>
      <c r="CC62" s="152"/>
      <c r="CD62" s="156"/>
      <c r="CE62" s="172"/>
      <c r="CF62" s="162"/>
      <c r="CG62" s="162"/>
      <c r="CH62" s="158"/>
      <c r="CI62" s="173"/>
      <c r="CJ62" s="178"/>
      <c r="CK62" s="173"/>
      <c r="CL62" s="165"/>
      <c r="CM62" s="172"/>
      <c r="CN62" s="162"/>
      <c r="CO62" s="162"/>
      <c r="CP62" s="162"/>
      <c r="CQ62" s="162"/>
      <c r="CR62" s="169"/>
      <c r="CS62" s="162"/>
      <c r="CT62" s="162"/>
      <c r="CU62" s="174"/>
      <c r="CV62" s="152"/>
      <c r="CW62" s="173"/>
      <c r="CX62" s="158"/>
      <c r="CY62" s="172"/>
      <c r="CZ62" s="162"/>
      <c r="DA62" s="162"/>
      <c r="DB62" s="158"/>
      <c r="DC62" s="173"/>
      <c r="DD62" s="178"/>
      <c r="DE62" s="173"/>
      <c r="DF62" s="165"/>
      <c r="DG62" s="172"/>
      <c r="DH62" s="178"/>
      <c r="DI62" s="172"/>
      <c r="DJ62" s="178"/>
      <c r="DK62" s="172"/>
      <c r="DL62" s="162"/>
      <c r="DM62" s="167"/>
      <c r="DN62" s="169"/>
      <c r="DO62" s="162"/>
      <c r="DP62" s="162"/>
      <c r="DQ62" s="174"/>
      <c r="DR62" s="152"/>
      <c r="DS62" s="172"/>
      <c r="DT62" s="152"/>
      <c r="DU62" s="152"/>
      <c r="DV62" s="156"/>
      <c r="DW62" s="173"/>
      <c r="DX62" s="158"/>
      <c r="DY62" s="172"/>
      <c r="DZ62" s="162"/>
      <c r="EA62" s="162"/>
      <c r="EB62" s="172"/>
      <c r="EC62" s="172"/>
      <c r="ED62" s="152"/>
      <c r="EE62" s="152"/>
      <c r="EF62" s="152"/>
      <c r="EG62" s="174"/>
      <c r="EH62" s="172"/>
      <c r="EI62" s="162"/>
      <c r="EJ62" s="162"/>
    </row>
    <row r="63" spans="1:140" ht="12.5">
      <c r="A63" s="168"/>
      <c r="B63" s="169"/>
      <c r="C63" s="144" t="str">
        <f t="shared" si="0"/>
        <v/>
      </c>
      <c r="D63" s="144" t="str">
        <f t="shared" si="1"/>
        <v/>
      </c>
      <c r="E63" s="144" t="str">
        <f t="shared" si="2"/>
        <v/>
      </c>
      <c r="F63" s="145" t="str">
        <f t="shared" si="3"/>
        <v/>
      </c>
      <c r="G63" s="145" t="str">
        <f t="shared" si="4"/>
        <v/>
      </c>
      <c r="H63" s="145" t="str">
        <f t="shared" si="5"/>
        <v/>
      </c>
      <c r="I63" s="146" t="str">
        <f t="shared" ref="I63:J63" si="264">IF(COUNTA($DO63:$DX63)&gt;0,$BA63,"")</f>
        <v/>
      </c>
      <c r="J63" s="146" t="str">
        <f t="shared" si="264"/>
        <v/>
      </c>
      <c r="K63" s="147" t="str">
        <f t="shared" si="43"/>
        <v/>
      </c>
      <c r="L63" s="147" t="str">
        <f t="shared" si="7"/>
        <v/>
      </c>
      <c r="M63" s="147" t="str">
        <f t="shared" si="8"/>
        <v/>
      </c>
      <c r="N63" s="147" t="str">
        <f t="shared" si="48"/>
        <v/>
      </c>
      <c r="O63" s="147" t="str">
        <f t="shared" si="9"/>
        <v/>
      </c>
      <c r="P63" s="146" t="str">
        <f t="shared" si="10"/>
        <v/>
      </c>
      <c r="Q63" s="147" t="str">
        <f t="shared" si="11"/>
        <v/>
      </c>
      <c r="R63" s="146" t="str">
        <f t="shared" si="12"/>
        <v/>
      </c>
      <c r="S63" s="146" t="str">
        <f t="shared" si="13"/>
        <v/>
      </c>
      <c r="T63" s="146" t="str">
        <f>IF(NOT(ISBLANK(DH63)),
        IF(AND(ISREF('Input Tenderers'!$J$8:$K$8),COUNTA('Input Tenderers'!$N$8)&gt;0),
                IF(COUNTA('Input Implementation Transactio'!$N63:$O63)&gt;0,"supplier;tenderer;payee","supplier;tenderer"),
                IF(COUNTA('Input Implementation Transactio'!$N63:$O63)&gt;0,"supplier;payee","supplier")
                ),
        IF(COUNTA('Input Implementation Transactio'!$N63:$O63)&gt;0, "payee", "")
        )</f>
        <v/>
      </c>
      <c r="U63" s="146" t="str">
        <f t="shared" si="14"/>
        <v/>
      </c>
      <c r="V63" s="146" t="str">
        <f t="shared" si="15"/>
        <v/>
      </c>
      <c r="W63" s="148" t="str">
        <f t="shared" si="16"/>
        <v/>
      </c>
      <c r="X63" s="175" t="str">
        <f t="shared" si="17"/>
        <v/>
      </c>
      <c r="Y63" s="170" t="str">
        <f t="shared" si="18"/>
        <v/>
      </c>
      <c r="Z63" s="150" t="str">
        <f t="shared" si="19"/>
        <v/>
      </c>
      <c r="AA63" s="146" t="str">
        <f t="shared" si="20"/>
        <v/>
      </c>
      <c r="AB63" s="146" t="str">
        <f t="shared" si="21"/>
        <v/>
      </c>
      <c r="AC63" s="146" t="str">
        <f t="shared" si="22"/>
        <v/>
      </c>
      <c r="AD63" s="148" t="str">
        <f t="shared" si="23"/>
        <v/>
      </c>
      <c r="AE63" s="148" t="str">
        <f t="shared" si="24"/>
        <v/>
      </c>
      <c r="AF63" s="175" t="str">
        <f t="shared" si="25"/>
        <v/>
      </c>
      <c r="AG63" s="170" t="str">
        <f t="shared" si="26"/>
        <v/>
      </c>
      <c r="AH63" s="148" t="str">
        <f t="shared" si="27"/>
        <v/>
      </c>
      <c r="AI63" s="146" t="str">
        <f t="shared" si="28"/>
        <v/>
      </c>
      <c r="AJ63" s="146" t="str">
        <f t="shared" si="29"/>
        <v/>
      </c>
      <c r="AK63" s="146" t="str">
        <f t="shared" si="30"/>
        <v/>
      </c>
      <c r="AL63" s="146" t="str">
        <f t="shared" si="31"/>
        <v/>
      </c>
      <c r="AM63" s="171" t="str">
        <f t="shared" si="32"/>
        <v/>
      </c>
      <c r="AN63" s="171" t="str">
        <f t="shared" si="33"/>
        <v/>
      </c>
      <c r="AO63" s="146" t="str">
        <f t="shared" si="34"/>
        <v/>
      </c>
      <c r="AP63" s="146" t="str">
        <f t="shared" si="35"/>
        <v/>
      </c>
      <c r="AQ63" s="146" t="str">
        <f t="shared" si="36"/>
        <v/>
      </c>
      <c r="AR63" s="146" t="str">
        <f t="shared" ref="AR63:AS63" si="265">IF(NOT(ISBLANK(CB63)),CONCATENATE(TEXT(CB63,"yyyy-mm-ddThh:MM:ss"),"Z"),"")</f>
        <v/>
      </c>
      <c r="AS63" s="146" t="str">
        <f t="shared" si="265"/>
        <v/>
      </c>
      <c r="AT63" s="146" t="str">
        <f t="shared" si="38"/>
        <v/>
      </c>
      <c r="AU63" s="146" t="str">
        <f t="shared" si="39"/>
        <v/>
      </c>
      <c r="AV63" s="146" t="str">
        <f t="shared" ref="AV63:AW63" si="266">IF(NOT(ISBLANK(DT63)),CONCATENATE(TEXT(DT63,"yyyy-mm-ddThh:MM:ss"),"Z"),"")</f>
        <v/>
      </c>
      <c r="AW63" s="146" t="str">
        <f t="shared" si="266"/>
        <v/>
      </c>
      <c r="AX63" s="146" t="str">
        <f t="shared" ref="AX63:AZ63" si="267">IF(NOT(ISBLANK(ED63)),CONCATENATE(TEXT(ED63,"yyyy-mm-ddThh:MM:ss"),"Z"),"")</f>
        <v/>
      </c>
      <c r="AY63" s="146" t="str">
        <f t="shared" si="267"/>
        <v/>
      </c>
      <c r="AZ63" s="146" t="str">
        <f t="shared" si="267"/>
        <v/>
      </c>
      <c r="BA63" s="176"/>
      <c r="BB63" s="152"/>
      <c r="BC63" s="177"/>
      <c r="BD63" s="154"/>
      <c r="BE63" s="155"/>
      <c r="BF63" s="154"/>
      <c r="BG63" s="155"/>
      <c r="BH63" s="169"/>
      <c r="BI63" s="162"/>
      <c r="BJ63" s="172"/>
      <c r="BK63" s="162"/>
      <c r="BL63" s="158"/>
      <c r="BM63" s="172"/>
      <c r="BN63" s="162"/>
      <c r="BO63" s="167"/>
      <c r="BP63" s="169"/>
      <c r="BQ63" s="162"/>
      <c r="BR63" s="162"/>
      <c r="BS63" s="174"/>
      <c r="BT63" s="162"/>
      <c r="BU63" s="174"/>
      <c r="BV63" s="174"/>
      <c r="BW63" s="174"/>
      <c r="BX63" s="173"/>
      <c r="BY63" s="158"/>
      <c r="BZ63" s="160"/>
      <c r="CA63" s="172"/>
      <c r="CB63" s="152"/>
      <c r="CC63" s="152"/>
      <c r="CD63" s="156"/>
      <c r="CE63" s="172"/>
      <c r="CF63" s="162"/>
      <c r="CG63" s="162"/>
      <c r="CH63" s="158"/>
      <c r="CI63" s="173"/>
      <c r="CJ63" s="178"/>
      <c r="CK63" s="173"/>
      <c r="CL63" s="165"/>
      <c r="CM63" s="172"/>
      <c r="CN63" s="162"/>
      <c r="CO63" s="162"/>
      <c r="CP63" s="162"/>
      <c r="CQ63" s="162"/>
      <c r="CR63" s="169"/>
      <c r="CS63" s="162"/>
      <c r="CT63" s="162"/>
      <c r="CU63" s="174"/>
      <c r="CV63" s="152"/>
      <c r="CW63" s="173"/>
      <c r="CX63" s="158"/>
      <c r="CY63" s="172"/>
      <c r="CZ63" s="162"/>
      <c r="DA63" s="162"/>
      <c r="DB63" s="158"/>
      <c r="DC63" s="173"/>
      <c r="DD63" s="178"/>
      <c r="DE63" s="173"/>
      <c r="DF63" s="165"/>
      <c r="DG63" s="172"/>
      <c r="DH63" s="178"/>
      <c r="DI63" s="172"/>
      <c r="DJ63" s="178"/>
      <c r="DK63" s="172"/>
      <c r="DL63" s="162"/>
      <c r="DM63" s="167"/>
      <c r="DN63" s="169"/>
      <c r="DO63" s="162"/>
      <c r="DP63" s="162"/>
      <c r="DQ63" s="174"/>
      <c r="DR63" s="152"/>
      <c r="DS63" s="172"/>
      <c r="DT63" s="152"/>
      <c r="DU63" s="152"/>
      <c r="DV63" s="156"/>
      <c r="DW63" s="173"/>
      <c r="DX63" s="158"/>
      <c r="DY63" s="172"/>
      <c r="DZ63" s="162"/>
      <c r="EA63" s="162"/>
      <c r="EB63" s="172"/>
      <c r="EC63" s="172"/>
      <c r="ED63" s="152"/>
      <c r="EE63" s="152"/>
      <c r="EF63" s="152"/>
      <c r="EG63" s="174"/>
      <c r="EH63" s="172"/>
      <c r="EI63" s="162"/>
      <c r="EJ63" s="162"/>
    </row>
    <row r="64" spans="1:140" ht="12.5">
      <c r="A64" s="168"/>
      <c r="B64" s="169"/>
      <c r="C64" s="144" t="str">
        <f t="shared" si="0"/>
        <v/>
      </c>
      <c r="D64" s="144" t="str">
        <f t="shared" si="1"/>
        <v/>
      </c>
      <c r="E64" s="144" t="str">
        <f t="shared" si="2"/>
        <v/>
      </c>
      <c r="F64" s="145" t="str">
        <f t="shared" si="3"/>
        <v/>
      </c>
      <c r="G64" s="145" t="str">
        <f t="shared" si="4"/>
        <v/>
      </c>
      <c r="H64" s="145" t="str">
        <f t="shared" si="5"/>
        <v/>
      </c>
      <c r="I64" s="146" t="str">
        <f t="shared" ref="I64:J64" si="268">IF(COUNTA($DO64:$DX64)&gt;0,$BA64,"")</f>
        <v/>
      </c>
      <c r="J64" s="146" t="str">
        <f t="shared" si="268"/>
        <v/>
      </c>
      <c r="K64" s="147" t="str">
        <f t="shared" si="43"/>
        <v/>
      </c>
      <c r="L64" s="147" t="str">
        <f t="shared" si="7"/>
        <v/>
      </c>
      <c r="M64" s="147" t="str">
        <f t="shared" si="8"/>
        <v/>
      </c>
      <c r="N64" s="147" t="str">
        <f t="shared" si="48"/>
        <v/>
      </c>
      <c r="O64" s="147" t="str">
        <f t="shared" si="9"/>
        <v/>
      </c>
      <c r="P64" s="146" t="str">
        <f t="shared" si="10"/>
        <v/>
      </c>
      <c r="Q64" s="147" t="str">
        <f t="shared" si="11"/>
        <v/>
      </c>
      <c r="R64" s="146" t="str">
        <f t="shared" si="12"/>
        <v/>
      </c>
      <c r="S64" s="146" t="str">
        <f t="shared" si="13"/>
        <v/>
      </c>
      <c r="T64" s="146" t="str">
        <f>IF(NOT(ISBLANK(DH64)),
        IF(AND(ISREF('Input Tenderers'!$J$8:$K$8),COUNTA('Input Tenderers'!$N$8)&gt;0),
                IF(COUNTA('Input Implementation Transactio'!$N64:$O64)&gt;0,"supplier;tenderer;payee","supplier;tenderer"),
                IF(COUNTA('Input Implementation Transactio'!$N64:$O64)&gt;0,"supplier;payee","supplier")
                ),
        IF(COUNTA('Input Implementation Transactio'!$N64:$O64)&gt;0, "payee", "")
        )</f>
        <v/>
      </c>
      <c r="U64" s="146" t="str">
        <f t="shared" si="14"/>
        <v/>
      </c>
      <c r="V64" s="146" t="str">
        <f t="shared" si="15"/>
        <v/>
      </c>
      <c r="W64" s="148" t="str">
        <f t="shared" si="16"/>
        <v/>
      </c>
      <c r="X64" s="175" t="str">
        <f t="shared" si="17"/>
        <v/>
      </c>
      <c r="Y64" s="170" t="str">
        <f t="shared" si="18"/>
        <v/>
      </c>
      <c r="Z64" s="150" t="str">
        <f t="shared" si="19"/>
        <v/>
      </c>
      <c r="AA64" s="146" t="str">
        <f t="shared" si="20"/>
        <v/>
      </c>
      <c r="AB64" s="146" t="str">
        <f t="shared" si="21"/>
        <v/>
      </c>
      <c r="AC64" s="146" t="str">
        <f t="shared" si="22"/>
        <v/>
      </c>
      <c r="AD64" s="148" t="str">
        <f t="shared" si="23"/>
        <v/>
      </c>
      <c r="AE64" s="148" t="str">
        <f t="shared" si="24"/>
        <v/>
      </c>
      <c r="AF64" s="175" t="str">
        <f t="shared" si="25"/>
        <v/>
      </c>
      <c r="AG64" s="170" t="str">
        <f t="shared" si="26"/>
        <v/>
      </c>
      <c r="AH64" s="148" t="str">
        <f t="shared" si="27"/>
        <v/>
      </c>
      <c r="AI64" s="146" t="str">
        <f t="shared" si="28"/>
        <v/>
      </c>
      <c r="AJ64" s="146" t="str">
        <f t="shared" si="29"/>
        <v/>
      </c>
      <c r="AK64" s="146" t="str">
        <f t="shared" si="30"/>
        <v/>
      </c>
      <c r="AL64" s="146" t="str">
        <f t="shared" si="31"/>
        <v/>
      </c>
      <c r="AM64" s="171" t="str">
        <f t="shared" si="32"/>
        <v/>
      </c>
      <c r="AN64" s="171" t="str">
        <f t="shared" si="33"/>
        <v/>
      </c>
      <c r="AO64" s="146" t="str">
        <f t="shared" si="34"/>
        <v/>
      </c>
      <c r="AP64" s="146" t="str">
        <f t="shared" si="35"/>
        <v/>
      </c>
      <c r="AQ64" s="146" t="str">
        <f t="shared" si="36"/>
        <v/>
      </c>
      <c r="AR64" s="146" t="str">
        <f t="shared" ref="AR64:AS64" si="269">IF(NOT(ISBLANK(CB64)),CONCATENATE(TEXT(CB64,"yyyy-mm-ddThh:MM:ss"),"Z"),"")</f>
        <v/>
      </c>
      <c r="AS64" s="146" t="str">
        <f t="shared" si="269"/>
        <v/>
      </c>
      <c r="AT64" s="146" t="str">
        <f t="shared" si="38"/>
        <v/>
      </c>
      <c r="AU64" s="146" t="str">
        <f t="shared" si="39"/>
        <v/>
      </c>
      <c r="AV64" s="146" t="str">
        <f t="shared" ref="AV64:AW64" si="270">IF(NOT(ISBLANK(DT64)),CONCATENATE(TEXT(DT64,"yyyy-mm-ddThh:MM:ss"),"Z"),"")</f>
        <v/>
      </c>
      <c r="AW64" s="146" t="str">
        <f t="shared" si="270"/>
        <v/>
      </c>
      <c r="AX64" s="146" t="str">
        <f t="shared" ref="AX64:AZ64" si="271">IF(NOT(ISBLANK(ED64)),CONCATENATE(TEXT(ED64,"yyyy-mm-ddThh:MM:ss"),"Z"),"")</f>
        <v/>
      </c>
      <c r="AY64" s="146" t="str">
        <f t="shared" si="271"/>
        <v/>
      </c>
      <c r="AZ64" s="146" t="str">
        <f t="shared" si="271"/>
        <v/>
      </c>
      <c r="BA64" s="176"/>
      <c r="BB64" s="152"/>
      <c r="BC64" s="177"/>
      <c r="BD64" s="154"/>
      <c r="BE64" s="155"/>
      <c r="BF64" s="154"/>
      <c r="BG64" s="155"/>
      <c r="BH64" s="169"/>
      <c r="BI64" s="162"/>
      <c r="BJ64" s="172"/>
      <c r="BK64" s="162"/>
      <c r="BL64" s="158"/>
      <c r="BM64" s="172"/>
      <c r="BN64" s="162"/>
      <c r="BO64" s="167"/>
      <c r="BP64" s="169"/>
      <c r="BQ64" s="162"/>
      <c r="BR64" s="162"/>
      <c r="BS64" s="174"/>
      <c r="BT64" s="162"/>
      <c r="BU64" s="174"/>
      <c r="BV64" s="174"/>
      <c r="BW64" s="174"/>
      <c r="BX64" s="173"/>
      <c r="BY64" s="158"/>
      <c r="BZ64" s="160"/>
      <c r="CA64" s="172"/>
      <c r="CB64" s="152"/>
      <c r="CC64" s="152"/>
      <c r="CD64" s="156"/>
      <c r="CE64" s="172"/>
      <c r="CF64" s="162"/>
      <c r="CG64" s="162"/>
      <c r="CH64" s="158"/>
      <c r="CI64" s="173"/>
      <c r="CJ64" s="178"/>
      <c r="CK64" s="173"/>
      <c r="CL64" s="165"/>
      <c r="CM64" s="172"/>
      <c r="CN64" s="162"/>
      <c r="CO64" s="162"/>
      <c r="CP64" s="162"/>
      <c r="CQ64" s="162"/>
      <c r="CR64" s="169"/>
      <c r="CS64" s="162"/>
      <c r="CT64" s="162"/>
      <c r="CU64" s="174"/>
      <c r="CV64" s="152"/>
      <c r="CW64" s="173"/>
      <c r="CX64" s="158"/>
      <c r="CY64" s="172"/>
      <c r="CZ64" s="162"/>
      <c r="DA64" s="162"/>
      <c r="DB64" s="158"/>
      <c r="DC64" s="173"/>
      <c r="DD64" s="178"/>
      <c r="DE64" s="173"/>
      <c r="DF64" s="165"/>
      <c r="DG64" s="172"/>
      <c r="DH64" s="178"/>
      <c r="DI64" s="172"/>
      <c r="DJ64" s="178"/>
      <c r="DK64" s="172"/>
      <c r="DL64" s="162"/>
      <c r="DM64" s="167"/>
      <c r="DN64" s="169"/>
      <c r="DO64" s="162"/>
      <c r="DP64" s="162"/>
      <c r="DQ64" s="174"/>
      <c r="DR64" s="152"/>
      <c r="DS64" s="172"/>
      <c r="DT64" s="152"/>
      <c r="DU64" s="152"/>
      <c r="DV64" s="156"/>
      <c r="DW64" s="173"/>
      <c r="DX64" s="158"/>
      <c r="DY64" s="172"/>
      <c r="DZ64" s="162"/>
      <c r="EA64" s="162"/>
      <c r="EB64" s="172"/>
      <c r="EC64" s="172"/>
      <c r="ED64" s="152"/>
      <c r="EE64" s="152"/>
      <c r="EF64" s="152"/>
      <c r="EG64" s="174"/>
      <c r="EH64" s="172"/>
      <c r="EI64" s="162"/>
      <c r="EJ64" s="162"/>
    </row>
    <row r="65" spans="1:140" ht="12.5">
      <c r="A65" s="168"/>
      <c r="B65" s="169"/>
      <c r="C65" s="144" t="str">
        <f t="shared" si="0"/>
        <v/>
      </c>
      <c r="D65" s="144" t="str">
        <f t="shared" si="1"/>
        <v/>
      </c>
      <c r="E65" s="144" t="str">
        <f t="shared" si="2"/>
        <v/>
      </c>
      <c r="F65" s="145" t="str">
        <f t="shared" si="3"/>
        <v/>
      </c>
      <c r="G65" s="145" t="str">
        <f t="shared" si="4"/>
        <v/>
      </c>
      <c r="H65" s="145" t="str">
        <f t="shared" si="5"/>
        <v/>
      </c>
      <c r="I65" s="146" t="str">
        <f t="shared" ref="I65:J65" si="272">IF(COUNTA($DO65:$DX65)&gt;0,$BA65,"")</f>
        <v/>
      </c>
      <c r="J65" s="146" t="str">
        <f t="shared" si="272"/>
        <v/>
      </c>
      <c r="K65" s="147" t="str">
        <f t="shared" si="43"/>
        <v/>
      </c>
      <c r="L65" s="147" t="str">
        <f t="shared" si="7"/>
        <v/>
      </c>
      <c r="M65" s="147" t="str">
        <f t="shared" si="8"/>
        <v/>
      </c>
      <c r="N65" s="147" t="str">
        <f t="shared" si="48"/>
        <v/>
      </c>
      <c r="O65" s="147" t="str">
        <f t="shared" si="9"/>
        <v/>
      </c>
      <c r="P65" s="146" t="str">
        <f t="shared" si="10"/>
        <v/>
      </c>
      <c r="Q65" s="147" t="str">
        <f t="shared" si="11"/>
        <v/>
      </c>
      <c r="R65" s="146" t="str">
        <f t="shared" si="12"/>
        <v/>
      </c>
      <c r="S65" s="146" t="str">
        <f t="shared" si="13"/>
        <v/>
      </c>
      <c r="T65" s="146" t="str">
        <f>IF(NOT(ISBLANK(DH65)),
        IF(AND(ISREF('Input Tenderers'!$J$8:$K$8),COUNTA('Input Tenderers'!$N$8)&gt;0),
                IF(COUNTA('Input Implementation Transactio'!$N65:$O65)&gt;0,"supplier;tenderer;payee","supplier;tenderer"),
                IF(COUNTA('Input Implementation Transactio'!$N65:$O65)&gt;0,"supplier;payee","supplier")
                ),
        IF(COUNTA('Input Implementation Transactio'!$N65:$O65)&gt;0, "payee", "")
        )</f>
        <v/>
      </c>
      <c r="U65" s="146" t="str">
        <f t="shared" si="14"/>
        <v/>
      </c>
      <c r="V65" s="146" t="str">
        <f t="shared" si="15"/>
        <v/>
      </c>
      <c r="W65" s="148" t="str">
        <f t="shared" si="16"/>
        <v/>
      </c>
      <c r="X65" s="175" t="str">
        <f t="shared" si="17"/>
        <v/>
      </c>
      <c r="Y65" s="170" t="str">
        <f t="shared" si="18"/>
        <v/>
      </c>
      <c r="Z65" s="150" t="str">
        <f t="shared" si="19"/>
        <v/>
      </c>
      <c r="AA65" s="146" t="str">
        <f t="shared" si="20"/>
        <v/>
      </c>
      <c r="AB65" s="146" t="str">
        <f t="shared" si="21"/>
        <v/>
      </c>
      <c r="AC65" s="146" t="str">
        <f t="shared" si="22"/>
        <v/>
      </c>
      <c r="AD65" s="148" t="str">
        <f t="shared" si="23"/>
        <v/>
      </c>
      <c r="AE65" s="148" t="str">
        <f t="shared" si="24"/>
        <v/>
      </c>
      <c r="AF65" s="175" t="str">
        <f t="shared" si="25"/>
        <v/>
      </c>
      <c r="AG65" s="170" t="str">
        <f t="shared" si="26"/>
        <v/>
      </c>
      <c r="AH65" s="148" t="str">
        <f t="shared" si="27"/>
        <v/>
      </c>
      <c r="AI65" s="146" t="str">
        <f t="shared" si="28"/>
        <v/>
      </c>
      <c r="AJ65" s="146" t="str">
        <f t="shared" si="29"/>
        <v/>
      </c>
      <c r="AK65" s="146" t="str">
        <f t="shared" si="30"/>
        <v/>
      </c>
      <c r="AL65" s="146" t="str">
        <f t="shared" si="31"/>
        <v/>
      </c>
      <c r="AM65" s="171" t="str">
        <f t="shared" si="32"/>
        <v/>
      </c>
      <c r="AN65" s="171" t="str">
        <f t="shared" si="33"/>
        <v/>
      </c>
      <c r="AO65" s="146" t="str">
        <f t="shared" si="34"/>
        <v/>
      </c>
      <c r="AP65" s="146" t="str">
        <f t="shared" si="35"/>
        <v/>
      </c>
      <c r="AQ65" s="146" t="str">
        <f t="shared" si="36"/>
        <v/>
      </c>
      <c r="AR65" s="146" t="str">
        <f t="shared" ref="AR65:AS65" si="273">IF(NOT(ISBLANK(CB65)),CONCATENATE(TEXT(CB65,"yyyy-mm-ddThh:MM:ss"),"Z"),"")</f>
        <v/>
      </c>
      <c r="AS65" s="146" t="str">
        <f t="shared" si="273"/>
        <v/>
      </c>
      <c r="AT65" s="146" t="str">
        <f t="shared" si="38"/>
        <v/>
      </c>
      <c r="AU65" s="146" t="str">
        <f t="shared" si="39"/>
        <v/>
      </c>
      <c r="AV65" s="146" t="str">
        <f t="shared" ref="AV65:AW65" si="274">IF(NOT(ISBLANK(DT65)),CONCATENATE(TEXT(DT65,"yyyy-mm-ddThh:MM:ss"),"Z"),"")</f>
        <v/>
      </c>
      <c r="AW65" s="146" t="str">
        <f t="shared" si="274"/>
        <v/>
      </c>
      <c r="AX65" s="146" t="str">
        <f t="shared" ref="AX65:AZ65" si="275">IF(NOT(ISBLANK(ED65)),CONCATENATE(TEXT(ED65,"yyyy-mm-ddThh:MM:ss"),"Z"),"")</f>
        <v/>
      </c>
      <c r="AY65" s="146" t="str">
        <f t="shared" si="275"/>
        <v/>
      </c>
      <c r="AZ65" s="146" t="str">
        <f t="shared" si="275"/>
        <v/>
      </c>
      <c r="BA65" s="176"/>
      <c r="BB65" s="152"/>
      <c r="BC65" s="177"/>
      <c r="BD65" s="154"/>
      <c r="BE65" s="155"/>
      <c r="BF65" s="154"/>
      <c r="BG65" s="155"/>
      <c r="BH65" s="169"/>
      <c r="BI65" s="162"/>
      <c r="BJ65" s="172"/>
      <c r="BK65" s="162"/>
      <c r="BL65" s="158"/>
      <c r="BM65" s="172"/>
      <c r="BN65" s="162"/>
      <c r="BO65" s="167"/>
      <c r="BP65" s="169"/>
      <c r="BQ65" s="162"/>
      <c r="BR65" s="162"/>
      <c r="BS65" s="174"/>
      <c r="BT65" s="162"/>
      <c r="BU65" s="174"/>
      <c r="BV65" s="174"/>
      <c r="BW65" s="174"/>
      <c r="BX65" s="173"/>
      <c r="BY65" s="158"/>
      <c r="BZ65" s="160"/>
      <c r="CA65" s="172"/>
      <c r="CB65" s="152"/>
      <c r="CC65" s="152"/>
      <c r="CD65" s="156"/>
      <c r="CE65" s="172"/>
      <c r="CF65" s="162"/>
      <c r="CG65" s="162"/>
      <c r="CH65" s="158"/>
      <c r="CI65" s="173"/>
      <c r="CJ65" s="178"/>
      <c r="CK65" s="173"/>
      <c r="CL65" s="165"/>
      <c r="CM65" s="172"/>
      <c r="CN65" s="162"/>
      <c r="CO65" s="162"/>
      <c r="CP65" s="162"/>
      <c r="CQ65" s="162"/>
      <c r="CR65" s="169"/>
      <c r="CS65" s="162"/>
      <c r="CT65" s="162"/>
      <c r="CU65" s="174"/>
      <c r="CV65" s="152"/>
      <c r="CW65" s="173"/>
      <c r="CX65" s="158"/>
      <c r="CY65" s="172"/>
      <c r="CZ65" s="162"/>
      <c r="DA65" s="162"/>
      <c r="DB65" s="158"/>
      <c r="DC65" s="173"/>
      <c r="DD65" s="178"/>
      <c r="DE65" s="173"/>
      <c r="DF65" s="165"/>
      <c r="DG65" s="172"/>
      <c r="DH65" s="178"/>
      <c r="DI65" s="172"/>
      <c r="DJ65" s="178"/>
      <c r="DK65" s="172"/>
      <c r="DL65" s="162"/>
      <c r="DM65" s="167"/>
      <c r="DN65" s="169"/>
      <c r="DO65" s="162"/>
      <c r="DP65" s="162"/>
      <c r="DQ65" s="174"/>
      <c r="DR65" s="152"/>
      <c r="DS65" s="172"/>
      <c r="DT65" s="152"/>
      <c r="DU65" s="152"/>
      <c r="DV65" s="156"/>
      <c r="DW65" s="173"/>
      <c r="DX65" s="158"/>
      <c r="DY65" s="172"/>
      <c r="DZ65" s="162"/>
      <c r="EA65" s="162"/>
      <c r="EB65" s="172"/>
      <c r="EC65" s="172"/>
      <c r="ED65" s="152"/>
      <c r="EE65" s="152"/>
      <c r="EF65" s="152"/>
      <c r="EG65" s="174"/>
      <c r="EH65" s="172"/>
      <c r="EI65" s="162"/>
      <c r="EJ65" s="162"/>
    </row>
    <row r="66" spans="1:140" ht="12.5">
      <c r="A66" s="168"/>
      <c r="B66" s="169"/>
      <c r="C66" s="144" t="str">
        <f t="shared" si="0"/>
        <v/>
      </c>
      <c r="D66" s="144" t="str">
        <f t="shared" si="1"/>
        <v/>
      </c>
      <c r="E66" s="144" t="str">
        <f t="shared" si="2"/>
        <v/>
      </c>
      <c r="F66" s="145" t="str">
        <f t="shared" si="3"/>
        <v/>
      </c>
      <c r="G66" s="145" t="str">
        <f t="shared" si="4"/>
        <v/>
      </c>
      <c r="H66" s="145" t="str">
        <f t="shared" si="5"/>
        <v/>
      </c>
      <c r="I66" s="146" t="str">
        <f t="shared" ref="I66:J66" si="276">IF(COUNTA($DO66:$DX66)&gt;0,$BA66,"")</f>
        <v/>
      </c>
      <c r="J66" s="146" t="str">
        <f t="shared" si="276"/>
        <v/>
      </c>
      <c r="K66" s="147" t="str">
        <f t="shared" si="43"/>
        <v/>
      </c>
      <c r="L66" s="147" t="str">
        <f t="shared" si="7"/>
        <v/>
      </c>
      <c r="M66" s="147" t="str">
        <f t="shared" si="8"/>
        <v/>
      </c>
      <c r="N66" s="147" t="str">
        <f t="shared" si="48"/>
        <v/>
      </c>
      <c r="O66" s="147" t="str">
        <f t="shared" si="9"/>
        <v/>
      </c>
      <c r="P66" s="146" t="str">
        <f t="shared" si="10"/>
        <v/>
      </c>
      <c r="Q66" s="147" t="str">
        <f t="shared" si="11"/>
        <v/>
      </c>
      <c r="R66" s="146" t="str">
        <f t="shared" si="12"/>
        <v/>
      </c>
      <c r="S66" s="146" t="str">
        <f t="shared" si="13"/>
        <v/>
      </c>
      <c r="T66" s="146" t="str">
        <f>IF(NOT(ISBLANK(DH66)),
        IF(AND(ISREF('Input Tenderers'!$J$8:$K$8),COUNTA('Input Tenderers'!$N$8)&gt;0),
                IF(COUNTA('Input Implementation Transactio'!$N66:$O66)&gt;0,"supplier;tenderer;payee","supplier;tenderer"),
                IF(COUNTA('Input Implementation Transactio'!$N66:$O66)&gt;0,"supplier;payee","supplier")
                ),
        IF(COUNTA('Input Implementation Transactio'!$N66:$O66)&gt;0, "payee", "")
        )</f>
        <v/>
      </c>
      <c r="U66" s="146" t="str">
        <f t="shared" si="14"/>
        <v/>
      </c>
      <c r="V66" s="146" t="str">
        <f t="shared" si="15"/>
        <v/>
      </c>
      <c r="W66" s="148" t="str">
        <f t="shared" si="16"/>
        <v/>
      </c>
      <c r="X66" s="175" t="str">
        <f t="shared" si="17"/>
        <v/>
      </c>
      <c r="Y66" s="170" t="str">
        <f t="shared" si="18"/>
        <v/>
      </c>
      <c r="Z66" s="150" t="str">
        <f t="shared" si="19"/>
        <v/>
      </c>
      <c r="AA66" s="146" t="str">
        <f t="shared" si="20"/>
        <v/>
      </c>
      <c r="AB66" s="146" t="str">
        <f t="shared" si="21"/>
        <v/>
      </c>
      <c r="AC66" s="146" t="str">
        <f t="shared" si="22"/>
        <v/>
      </c>
      <c r="AD66" s="148" t="str">
        <f t="shared" si="23"/>
        <v/>
      </c>
      <c r="AE66" s="148" t="str">
        <f t="shared" si="24"/>
        <v/>
      </c>
      <c r="AF66" s="175" t="str">
        <f t="shared" si="25"/>
        <v/>
      </c>
      <c r="AG66" s="170" t="str">
        <f t="shared" si="26"/>
        <v/>
      </c>
      <c r="AH66" s="148" t="str">
        <f t="shared" si="27"/>
        <v/>
      </c>
      <c r="AI66" s="146" t="str">
        <f t="shared" si="28"/>
        <v/>
      </c>
      <c r="AJ66" s="146" t="str">
        <f t="shared" si="29"/>
        <v/>
      </c>
      <c r="AK66" s="146" t="str">
        <f t="shared" si="30"/>
        <v/>
      </c>
      <c r="AL66" s="146" t="str">
        <f t="shared" si="31"/>
        <v/>
      </c>
      <c r="AM66" s="171" t="str">
        <f t="shared" si="32"/>
        <v/>
      </c>
      <c r="AN66" s="171" t="str">
        <f t="shared" si="33"/>
        <v/>
      </c>
      <c r="AO66" s="146" t="str">
        <f t="shared" si="34"/>
        <v/>
      </c>
      <c r="AP66" s="146" t="str">
        <f t="shared" si="35"/>
        <v/>
      </c>
      <c r="AQ66" s="146" t="str">
        <f t="shared" si="36"/>
        <v/>
      </c>
      <c r="AR66" s="146" t="str">
        <f t="shared" ref="AR66:AS66" si="277">IF(NOT(ISBLANK(CB66)),CONCATENATE(TEXT(CB66,"yyyy-mm-ddThh:MM:ss"),"Z"),"")</f>
        <v/>
      </c>
      <c r="AS66" s="146" t="str">
        <f t="shared" si="277"/>
        <v/>
      </c>
      <c r="AT66" s="146" t="str">
        <f t="shared" si="38"/>
        <v/>
      </c>
      <c r="AU66" s="146" t="str">
        <f t="shared" si="39"/>
        <v/>
      </c>
      <c r="AV66" s="146" t="str">
        <f t="shared" ref="AV66:AW66" si="278">IF(NOT(ISBLANK(DT66)),CONCATENATE(TEXT(DT66,"yyyy-mm-ddThh:MM:ss"),"Z"),"")</f>
        <v/>
      </c>
      <c r="AW66" s="146" t="str">
        <f t="shared" si="278"/>
        <v/>
      </c>
      <c r="AX66" s="146" t="str">
        <f t="shared" ref="AX66:AZ66" si="279">IF(NOT(ISBLANK(ED66)),CONCATENATE(TEXT(ED66,"yyyy-mm-ddThh:MM:ss"),"Z"),"")</f>
        <v/>
      </c>
      <c r="AY66" s="146" t="str">
        <f t="shared" si="279"/>
        <v/>
      </c>
      <c r="AZ66" s="146" t="str">
        <f t="shared" si="279"/>
        <v/>
      </c>
      <c r="BA66" s="176"/>
      <c r="BB66" s="152"/>
      <c r="BC66" s="177"/>
      <c r="BD66" s="154"/>
      <c r="BE66" s="155"/>
      <c r="BF66" s="154"/>
      <c r="BG66" s="155"/>
      <c r="BH66" s="169"/>
      <c r="BI66" s="162"/>
      <c r="BJ66" s="172"/>
      <c r="BK66" s="162"/>
      <c r="BL66" s="158"/>
      <c r="BM66" s="172"/>
      <c r="BN66" s="162"/>
      <c r="BO66" s="167"/>
      <c r="BP66" s="169"/>
      <c r="BQ66" s="162"/>
      <c r="BR66" s="162"/>
      <c r="BS66" s="174"/>
      <c r="BT66" s="162"/>
      <c r="BU66" s="174"/>
      <c r="BV66" s="174"/>
      <c r="BW66" s="174"/>
      <c r="BX66" s="173"/>
      <c r="BY66" s="158"/>
      <c r="BZ66" s="160"/>
      <c r="CA66" s="172"/>
      <c r="CB66" s="152"/>
      <c r="CC66" s="152"/>
      <c r="CD66" s="156"/>
      <c r="CE66" s="172"/>
      <c r="CF66" s="162"/>
      <c r="CG66" s="162"/>
      <c r="CH66" s="158"/>
      <c r="CI66" s="173"/>
      <c r="CJ66" s="178"/>
      <c r="CK66" s="173"/>
      <c r="CL66" s="165"/>
      <c r="CM66" s="172"/>
      <c r="CN66" s="162"/>
      <c r="CO66" s="162"/>
      <c r="CP66" s="162"/>
      <c r="CQ66" s="162"/>
      <c r="CR66" s="169"/>
      <c r="CS66" s="162"/>
      <c r="CT66" s="162"/>
      <c r="CU66" s="174"/>
      <c r="CV66" s="152"/>
      <c r="CW66" s="173"/>
      <c r="CX66" s="158"/>
      <c r="CY66" s="172"/>
      <c r="CZ66" s="162"/>
      <c r="DA66" s="162"/>
      <c r="DB66" s="158"/>
      <c r="DC66" s="173"/>
      <c r="DD66" s="178"/>
      <c r="DE66" s="173"/>
      <c r="DF66" s="165"/>
      <c r="DG66" s="172"/>
      <c r="DH66" s="178"/>
      <c r="DI66" s="172"/>
      <c r="DJ66" s="178"/>
      <c r="DK66" s="172"/>
      <c r="DL66" s="162"/>
      <c r="DM66" s="167"/>
      <c r="DN66" s="169"/>
      <c r="DO66" s="162"/>
      <c r="DP66" s="162"/>
      <c r="DQ66" s="174"/>
      <c r="DR66" s="152"/>
      <c r="DS66" s="172"/>
      <c r="DT66" s="152"/>
      <c r="DU66" s="152"/>
      <c r="DV66" s="156"/>
      <c r="DW66" s="173"/>
      <c r="DX66" s="158"/>
      <c r="DY66" s="172"/>
      <c r="DZ66" s="162"/>
      <c r="EA66" s="162"/>
      <c r="EB66" s="172"/>
      <c r="EC66" s="172"/>
      <c r="ED66" s="152"/>
      <c r="EE66" s="152"/>
      <c r="EF66" s="152"/>
      <c r="EG66" s="174"/>
      <c r="EH66" s="172"/>
      <c r="EI66" s="162"/>
      <c r="EJ66" s="162"/>
    </row>
    <row r="67" spans="1:140" ht="12.5">
      <c r="A67" s="168"/>
      <c r="B67" s="169"/>
      <c r="C67" s="144" t="str">
        <f t="shared" si="0"/>
        <v/>
      </c>
      <c r="D67" s="144" t="str">
        <f t="shared" si="1"/>
        <v/>
      </c>
      <c r="E67" s="144" t="str">
        <f t="shared" si="2"/>
        <v/>
      </c>
      <c r="F67" s="145" t="str">
        <f t="shared" si="3"/>
        <v/>
      </c>
      <c r="G67" s="145" t="str">
        <f t="shared" si="4"/>
        <v/>
      </c>
      <c r="H67" s="145" t="str">
        <f t="shared" si="5"/>
        <v/>
      </c>
      <c r="I67" s="146" t="str">
        <f t="shared" ref="I67:J67" si="280">IF(COUNTA($DO67:$DX67)&gt;0,$BA67,"")</f>
        <v/>
      </c>
      <c r="J67" s="146" t="str">
        <f t="shared" si="280"/>
        <v/>
      </c>
      <c r="K67" s="147" t="str">
        <f t="shared" si="43"/>
        <v/>
      </c>
      <c r="L67" s="147" t="str">
        <f t="shared" si="7"/>
        <v/>
      </c>
      <c r="M67" s="147" t="str">
        <f t="shared" si="8"/>
        <v/>
      </c>
      <c r="N67" s="147" t="str">
        <f t="shared" si="48"/>
        <v/>
      </c>
      <c r="O67" s="147" t="str">
        <f t="shared" si="9"/>
        <v/>
      </c>
      <c r="P67" s="146" t="str">
        <f t="shared" si="10"/>
        <v/>
      </c>
      <c r="Q67" s="147" t="str">
        <f t="shared" si="11"/>
        <v/>
      </c>
      <c r="R67" s="146" t="str">
        <f t="shared" si="12"/>
        <v/>
      </c>
      <c r="S67" s="146" t="str">
        <f t="shared" si="13"/>
        <v/>
      </c>
      <c r="T67" s="146" t="str">
        <f>IF(NOT(ISBLANK(DH67)),
        IF(AND(ISREF('Input Tenderers'!$J$8:$K$8),COUNTA('Input Tenderers'!$N$8)&gt;0),
                IF(COUNTA('Input Implementation Transactio'!$N67:$O67)&gt;0,"supplier;tenderer;payee","supplier;tenderer"),
                IF(COUNTA('Input Implementation Transactio'!$N67:$O67)&gt;0,"supplier;payee","supplier")
                ),
        IF(COUNTA('Input Implementation Transactio'!$N67:$O67)&gt;0, "payee", "")
        )</f>
        <v/>
      </c>
      <c r="U67" s="146" t="str">
        <f t="shared" si="14"/>
        <v/>
      </c>
      <c r="V67" s="146" t="str">
        <f t="shared" si="15"/>
        <v/>
      </c>
      <c r="W67" s="148" t="str">
        <f t="shared" si="16"/>
        <v/>
      </c>
      <c r="X67" s="175" t="str">
        <f t="shared" si="17"/>
        <v/>
      </c>
      <c r="Y67" s="170" t="str">
        <f t="shared" si="18"/>
        <v/>
      </c>
      <c r="Z67" s="150" t="str">
        <f t="shared" si="19"/>
        <v/>
      </c>
      <c r="AA67" s="146" t="str">
        <f t="shared" si="20"/>
        <v/>
      </c>
      <c r="AB67" s="146" t="str">
        <f t="shared" si="21"/>
        <v/>
      </c>
      <c r="AC67" s="146" t="str">
        <f t="shared" si="22"/>
        <v/>
      </c>
      <c r="AD67" s="148" t="str">
        <f t="shared" si="23"/>
        <v/>
      </c>
      <c r="AE67" s="148" t="str">
        <f t="shared" si="24"/>
        <v/>
      </c>
      <c r="AF67" s="175" t="str">
        <f t="shared" si="25"/>
        <v/>
      </c>
      <c r="AG67" s="170" t="str">
        <f t="shared" si="26"/>
        <v/>
      </c>
      <c r="AH67" s="148" t="str">
        <f t="shared" si="27"/>
        <v/>
      </c>
      <c r="AI67" s="146" t="str">
        <f t="shared" si="28"/>
        <v/>
      </c>
      <c r="AJ67" s="146" t="str">
        <f t="shared" si="29"/>
        <v/>
      </c>
      <c r="AK67" s="146" t="str">
        <f t="shared" si="30"/>
        <v/>
      </c>
      <c r="AL67" s="146" t="str">
        <f t="shared" si="31"/>
        <v/>
      </c>
      <c r="AM67" s="171" t="str">
        <f t="shared" si="32"/>
        <v/>
      </c>
      <c r="AN67" s="171" t="str">
        <f t="shared" si="33"/>
        <v/>
      </c>
      <c r="AO67" s="146" t="str">
        <f t="shared" si="34"/>
        <v/>
      </c>
      <c r="AP67" s="146" t="str">
        <f t="shared" si="35"/>
        <v/>
      </c>
      <c r="AQ67" s="146" t="str">
        <f t="shared" si="36"/>
        <v/>
      </c>
      <c r="AR67" s="146" t="str">
        <f t="shared" ref="AR67:AS67" si="281">IF(NOT(ISBLANK(CB67)),CONCATENATE(TEXT(CB67,"yyyy-mm-ddThh:MM:ss"),"Z"),"")</f>
        <v/>
      </c>
      <c r="AS67" s="146" t="str">
        <f t="shared" si="281"/>
        <v/>
      </c>
      <c r="AT67" s="146" t="str">
        <f t="shared" si="38"/>
        <v/>
      </c>
      <c r="AU67" s="146" t="str">
        <f t="shared" si="39"/>
        <v/>
      </c>
      <c r="AV67" s="146" t="str">
        <f t="shared" ref="AV67:AW67" si="282">IF(NOT(ISBLANK(DT67)),CONCATENATE(TEXT(DT67,"yyyy-mm-ddThh:MM:ss"),"Z"),"")</f>
        <v/>
      </c>
      <c r="AW67" s="146" t="str">
        <f t="shared" si="282"/>
        <v/>
      </c>
      <c r="AX67" s="146" t="str">
        <f t="shared" ref="AX67:AZ67" si="283">IF(NOT(ISBLANK(ED67)),CONCATENATE(TEXT(ED67,"yyyy-mm-ddThh:MM:ss"),"Z"),"")</f>
        <v/>
      </c>
      <c r="AY67" s="146" t="str">
        <f t="shared" si="283"/>
        <v/>
      </c>
      <c r="AZ67" s="146" t="str">
        <f t="shared" si="283"/>
        <v/>
      </c>
      <c r="BA67" s="176"/>
      <c r="BB67" s="152"/>
      <c r="BC67" s="177"/>
      <c r="BD67" s="154"/>
      <c r="BE67" s="155"/>
      <c r="BF67" s="154"/>
      <c r="BG67" s="155"/>
      <c r="BH67" s="169"/>
      <c r="BI67" s="162"/>
      <c r="BJ67" s="172"/>
      <c r="BK67" s="162"/>
      <c r="BL67" s="158"/>
      <c r="BM67" s="172"/>
      <c r="BN67" s="162"/>
      <c r="BO67" s="167"/>
      <c r="BP67" s="169"/>
      <c r="BQ67" s="162"/>
      <c r="BR67" s="162"/>
      <c r="BS67" s="174"/>
      <c r="BT67" s="162"/>
      <c r="BU67" s="174"/>
      <c r="BV67" s="174"/>
      <c r="BW67" s="174"/>
      <c r="BX67" s="173"/>
      <c r="BY67" s="158"/>
      <c r="BZ67" s="160"/>
      <c r="CA67" s="172"/>
      <c r="CB67" s="152"/>
      <c r="CC67" s="152"/>
      <c r="CD67" s="156"/>
      <c r="CE67" s="172"/>
      <c r="CF67" s="162"/>
      <c r="CG67" s="162"/>
      <c r="CH67" s="158"/>
      <c r="CI67" s="173"/>
      <c r="CJ67" s="178"/>
      <c r="CK67" s="173"/>
      <c r="CL67" s="165"/>
      <c r="CM67" s="172"/>
      <c r="CN67" s="162"/>
      <c r="CO67" s="162"/>
      <c r="CP67" s="162"/>
      <c r="CQ67" s="162"/>
      <c r="CR67" s="169"/>
      <c r="CS67" s="162"/>
      <c r="CT67" s="162"/>
      <c r="CU67" s="174"/>
      <c r="CV67" s="152"/>
      <c r="CW67" s="173"/>
      <c r="CX67" s="158"/>
      <c r="CY67" s="172"/>
      <c r="CZ67" s="162"/>
      <c r="DA67" s="162"/>
      <c r="DB67" s="158"/>
      <c r="DC67" s="173"/>
      <c r="DD67" s="178"/>
      <c r="DE67" s="173"/>
      <c r="DF67" s="165"/>
      <c r="DG67" s="172"/>
      <c r="DH67" s="178"/>
      <c r="DI67" s="172"/>
      <c r="DJ67" s="178"/>
      <c r="DK67" s="172"/>
      <c r="DL67" s="162"/>
      <c r="DM67" s="167"/>
      <c r="DN67" s="169"/>
      <c r="DO67" s="162"/>
      <c r="DP67" s="162"/>
      <c r="DQ67" s="174"/>
      <c r="DR67" s="152"/>
      <c r="DS67" s="172"/>
      <c r="DT67" s="152"/>
      <c r="DU67" s="152"/>
      <c r="DV67" s="156"/>
      <c r="DW67" s="173"/>
      <c r="DX67" s="158"/>
      <c r="DY67" s="172"/>
      <c r="DZ67" s="162"/>
      <c r="EA67" s="162"/>
      <c r="EB67" s="172"/>
      <c r="EC67" s="172"/>
      <c r="ED67" s="152"/>
      <c r="EE67" s="152"/>
      <c r="EF67" s="152"/>
      <c r="EG67" s="174"/>
      <c r="EH67" s="172"/>
      <c r="EI67" s="162"/>
      <c r="EJ67" s="162"/>
    </row>
    <row r="68" spans="1:140" ht="12.5">
      <c r="A68" s="168"/>
      <c r="B68" s="169"/>
      <c r="C68" s="144" t="str">
        <f t="shared" si="0"/>
        <v/>
      </c>
      <c r="D68" s="144" t="str">
        <f t="shared" si="1"/>
        <v/>
      </c>
      <c r="E68" s="144" t="str">
        <f t="shared" si="2"/>
        <v/>
      </c>
      <c r="F68" s="145" t="str">
        <f t="shared" si="3"/>
        <v/>
      </c>
      <c r="G68" s="145" t="str">
        <f t="shared" si="4"/>
        <v/>
      </c>
      <c r="H68" s="145" t="str">
        <f t="shared" si="5"/>
        <v/>
      </c>
      <c r="I68" s="146" t="str">
        <f t="shared" ref="I68:J68" si="284">IF(COUNTA($DO68:$DX68)&gt;0,$BA68,"")</f>
        <v/>
      </c>
      <c r="J68" s="146" t="str">
        <f t="shared" si="284"/>
        <v/>
      </c>
      <c r="K68" s="147" t="str">
        <f t="shared" si="43"/>
        <v/>
      </c>
      <c r="L68" s="147" t="str">
        <f t="shared" si="7"/>
        <v/>
      </c>
      <c r="M68" s="147" t="str">
        <f t="shared" si="8"/>
        <v/>
      </c>
      <c r="N68" s="147" t="str">
        <f t="shared" si="48"/>
        <v/>
      </c>
      <c r="O68" s="147" t="str">
        <f t="shared" si="9"/>
        <v/>
      </c>
      <c r="P68" s="146" t="str">
        <f t="shared" si="10"/>
        <v/>
      </c>
      <c r="Q68" s="147" t="str">
        <f t="shared" si="11"/>
        <v/>
      </c>
      <c r="R68" s="146" t="str">
        <f t="shared" si="12"/>
        <v/>
      </c>
      <c r="S68" s="146" t="str">
        <f t="shared" si="13"/>
        <v/>
      </c>
      <c r="T68" s="146" t="str">
        <f>IF(NOT(ISBLANK(DH68)),
        IF(AND(ISREF('Input Tenderers'!$J$8:$K$8),COUNTA('Input Tenderers'!$N$8)&gt;0),
                IF(COUNTA('Input Implementation Transactio'!$N68:$O68)&gt;0,"supplier;tenderer;payee","supplier;tenderer"),
                IF(COUNTA('Input Implementation Transactio'!$N68:$O68)&gt;0,"supplier;payee","supplier")
                ),
        IF(COUNTA('Input Implementation Transactio'!$N68:$O68)&gt;0, "payee", "")
        )</f>
        <v/>
      </c>
      <c r="U68" s="146" t="str">
        <f t="shared" si="14"/>
        <v/>
      </c>
      <c r="V68" s="146" t="str">
        <f t="shared" si="15"/>
        <v/>
      </c>
      <c r="W68" s="148" t="str">
        <f t="shared" si="16"/>
        <v/>
      </c>
      <c r="X68" s="175" t="str">
        <f t="shared" si="17"/>
        <v/>
      </c>
      <c r="Y68" s="170" t="str">
        <f t="shared" si="18"/>
        <v/>
      </c>
      <c r="Z68" s="150" t="str">
        <f t="shared" si="19"/>
        <v/>
      </c>
      <c r="AA68" s="146" t="str">
        <f t="shared" si="20"/>
        <v/>
      </c>
      <c r="AB68" s="146" t="str">
        <f t="shared" si="21"/>
        <v/>
      </c>
      <c r="AC68" s="146" t="str">
        <f t="shared" si="22"/>
        <v/>
      </c>
      <c r="AD68" s="148" t="str">
        <f t="shared" si="23"/>
        <v/>
      </c>
      <c r="AE68" s="148" t="str">
        <f t="shared" si="24"/>
        <v/>
      </c>
      <c r="AF68" s="175" t="str">
        <f t="shared" si="25"/>
        <v/>
      </c>
      <c r="AG68" s="170" t="str">
        <f t="shared" si="26"/>
        <v/>
      </c>
      <c r="AH68" s="148" t="str">
        <f t="shared" si="27"/>
        <v/>
      </c>
      <c r="AI68" s="146" t="str">
        <f t="shared" si="28"/>
        <v/>
      </c>
      <c r="AJ68" s="146" t="str">
        <f t="shared" si="29"/>
        <v/>
      </c>
      <c r="AK68" s="146" t="str">
        <f t="shared" si="30"/>
        <v/>
      </c>
      <c r="AL68" s="146" t="str">
        <f t="shared" si="31"/>
        <v/>
      </c>
      <c r="AM68" s="171" t="str">
        <f t="shared" si="32"/>
        <v/>
      </c>
      <c r="AN68" s="171" t="str">
        <f t="shared" si="33"/>
        <v/>
      </c>
      <c r="AO68" s="146" t="str">
        <f t="shared" si="34"/>
        <v/>
      </c>
      <c r="AP68" s="146" t="str">
        <f t="shared" si="35"/>
        <v/>
      </c>
      <c r="AQ68" s="146" t="str">
        <f t="shared" si="36"/>
        <v/>
      </c>
      <c r="AR68" s="146" t="str">
        <f t="shared" ref="AR68:AS68" si="285">IF(NOT(ISBLANK(CB68)),CONCATENATE(TEXT(CB68,"yyyy-mm-ddThh:MM:ss"),"Z"),"")</f>
        <v/>
      </c>
      <c r="AS68" s="146" t="str">
        <f t="shared" si="285"/>
        <v/>
      </c>
      <c r="AT68" s="146" t="str">
        <f t="shared" si="38"/>
        <v/>
      </c>
      <c r="AU68" s="146" t="str">
        <f t="shared" si="39"/>
        <v/>
      </c>
      <c r="AV68" s="146" t="str">
        <f t="shared" ref="AV68:AW68" si="286">IF(NOT(ISBLANK(DT68)),CONCATENATE(TEXT(DT68,"yyyy-mm-ddThh:MM:ss"),"Z"),"")</f>
        <v/>
      </c>
      <c r="AW68" s="146" t="str">
        <f t="shared" si="286"/>
        <v/>
      </c>
      <c r="AX68" s="146" t="str">
        <f t="shared" ref="AX68:AZ68" si="287">IF(NOT(ISBLANK(ED68)),CONCATENATE(TEXT(ED68,"yyyy-mm-ddThh:MM:ss"),"Z"),"")</f>
        <v/>
      </c>
      <c r="AY68" s="146" t="str">
        <f t="shared" si="287"/>
        <v/>
      </c>
      <c r="AZ68" s="146" t="str">
        <f t="shared" si="287"/>
        <v/>
      </c>
      <c r="BA68" s="176"/>
      <c r="BB68" s="152"/>
      <c r="BC68" s="177"/>
      <c r="BD68" s="154"/>
      <c r="BE68" s="155"/>
      <c r="BF68" s="154"/>
      <c r="BG68" s="155"/>
      <c r="BH68" s="169"/>
      <c r="BI68" s="162"/>
      <c r="BJ68" s="172"/>
      <c r="BK68" s="162"/>
      <c r="BL68" s="158"/>
      <c r="BM68" s="172"/>
      <c r="BN68" s="162"/>
      <c r="BO68" s="167"/>
      <c r="BP68" s="169"/>
      <c r="BQ68" s="162"/>
      <c r="BR68" s="162"/>
      <c r="BS68" s="174"/>
      <c r="BT68" s="162"/>
      <c r="BU68" s="174"/>
      <c r="BV68" s="174"/>
      <c r="BW68" s="174"/>
      <c r="BX68" s="173"/>
      <c r="BY68" s="158"/>
      <c r="BZ68" s="160"/>
      <c r="CA68" s="172"/>
      <c r="CB68" s="152"/>
      <c r="CC68" s="152"/>
      <c r="CD68" s="156"/>
      <c r="CE68" s="172"/>
      <c r="CF68" s="162"/>
      <c r="CG68" s="162"/>
      <c r="CH68" s="158"/>
      <c r="CI68" s="173"/>
      <c r="CJ68" s="178"/>
      <c r="CK68" s="173"/>
      <c r="CL68" s="165"/>
      <c r="CM68" s="172"/>
      <c r="CN68" s="162"/>
      <c r="CO68" s="162"/>
      <c r="CP68" s="162"/>
      <c r="CQ68" s="162"/>
      <c r="CR68" s="169"/>
      <c r="CS68" s="162"/>
      <c r="CT68" s="162"/>
      <c r="CU68" s="174"/>
      <c r="CV68" s="152"/>
      <c r="CW68" s="173"/>
      <c r="CX68" s="158"/>
      <c r="CY68" s="172"/>
      <c r="CZ68" s="162"/>
      <c r="DA68" s="162"/>
      <c r="DB68" s="158"/>
      <c r="DC68" s="173"/>
      <c r="DD68" s="178"/>
      <c r="DE68" s="173"/>
      <c r="DF68" s="165"/>
      <c r="DG68" s="172"/>
      <c r="DH68" s="178"/>
      <c r="DI68" s="172"/>
      <c r="DJ68" s="178"/>
      <c r="DK68" s="172"/>
      <c r="DL68" s="162"/>
      <c r="DM68" s="167"/>
      <c r="DN68" s="169"/>
      <c r="DO68" s="162"/>
      <c r="DP68" s="162"/>
      <c r="DQ68" s="174"/>
      <c r="DR68" s="152"/>
      <c r="DS68" s="172"/>
      <c r="DT68" s="152"/>
      <c r="DU68" s="152"/>
      <c r="DV68" s="156"/>
      <c r="DW68" s="173"/>
      <c r="DX68" s="158"/>
      <c r="DY68" s="172"/>
      <c r="DZ68" s="162"/>
      <c r="EA68" s="162"/>
      <c r="EB68" s="172"/>
      <c r="EC68" s="172"/>
      <c r="ED68" s="152"/>
      <c r="EE68" s="152"/>
      <c r="EF68" s="152"/>
      <c r="EG68" s="174"/>
      <c r="EH68" s="172"/>
      <c r="EI68" s="162"/>
      <c r="EJ68" s="162"/>
    </row>
    <row r="69" spans="1:140" ht="12.5">
      <c r="A69" s="168"/>
      <c r="B69" s="169"/>
      <c r="C69" s="144" t="str">
        <f t="shared" si="0"/>
        <v/>
      </c>
      <c r="D69" s="144" t="str">
        <f t="shared" si="1"/>
        <v/>
      </c>
      <c r="E69" s="144" t="str">
        <f t="shared" si="2"/>
        <v/>
      </c>
      <c r="F69" s="145" t="str">
        <f t="shared" si="3"/>
        <v/>
      </c>
      <c r="G69" s="145" t="str">
        <f t="shared" si="4"/>
        <v/>
      </c>
      <c r="H69" s="145" t="str">
        <f t="shared" si="5"/>
        <v/>
      </c>
      <c r="I69" s="146" t="str">
        <f t="shared" ref="I69:J69" si="288">IF(COUNTA($DO69:$DX69)&gt;0,$BA69,"")</f>
        <v/>
      </c>
      <c r="J69" s="146" t="str">
        <f t="shared" si="288"/>
        <v/>
      </c>
      <c r="K69" s="147" t="str">
        <f t="shared" si="43"/>
        <v/>
      </c>
      <c r="L69" s="147" t="str">
        <f t="shared" si="7"/>
        <v/>
      </c>
      <c r="M69" s="147" t="str">
        <f t="shared" si="8"/>
        <v/>
      </c>
      <c r="N69" s="147" t="str">
        <f t="shared" si="48"/>
        <v/>
      </c>
      <c r="O69" s="147" t="str">
        <f t="shared" si="9"/>
        <v/>
      </c>
      <c r="P69" s="146" t="str">
        <f t="shared" si="10"/>
        <v/>
      </c>
      <c r="Q69" s="147" t="str">
        <f t="shared" si="11"/>
        <v/>
      </c>
      <c r="R69" s="146" t="str">
        <f t="shared" si="12"/>
        <v/>
      </c>
      <c r="S69" s="146" t="str">
        <f t="shared" si="13"/>
        <v/>
      </c>
      <c r="T69" s="146" t="str">
        <f>IF(NOT(ISBLANK(DH69)),
        IF(AND(ISREF('Input Tenderers'!$J$8:$K$8),COUNTA('Input Tenderers'!$N$8)&gt;0),
                IF(COUNTA('Input Implementation Transactio'!$N69:$O69)&gt;0,"supplier;tenderer;payee","supplier;tenderer"),
                IF(COUNTA('Input Implementation Transactio'!$N69:$O69)&gt;0,"supplier;payee","supplier")
                ),
        IF(COUNTA('Input Implementation Transactio'!$N69:$O69)&gt;0, "payee", "")
        )</f>
        <v/>
      </c>
      <c r="U69" s="146" t="str">
        <f t="shared" si="14"/>
        <v/>
      </c>
      <c r="V69" s="146" t="str">
        <f t="shared" si="15"/>
        <v/>
      </c>
      <c r="W69" s="148" t="str">
        <f t="shared" si="16"/>
        <v/>
      </c>
      <c r="X69" s="175" t="str">
        <f t="shared" si="17"/>
        <v/>
      </c>
      <c r="Y69" s="170" t="str">
        <f t="shared" si="18"/>
        <v/>
      </c>
      <c r="Z69" s="150" t="str">
        <f t="shared" si="19"/>
        <v/>
      </c>
      <c r="AA69" s="146" t="str">
        <f t="shared" si="20"/>
        <v/>
      </c>
      <c r="AB69" s="146" t="str">
        <f t="shared" si="21"/>
        <v/>
      </c>
      <c r="AC69" s="146" t="str">
        <f t="shared" si="22"/>
        <v/>
      </c>
      <c r="AD69" s="148" t="str">
        <f t="shared" si="23"/>
        <v/>
      </c>
      <c r="AE69" s="148" t="str">
        <f t="shared" si="24"/>
        <v/>
      </c>
      <c r="AF69" s="175" t="str">
        <f t="shared" si="25"/>
        <v/>
      </c>
      <c r="AG69" s="170" t="str">
        <f t="shared" si="26"/>
        <v/>
      </c>
      <c r="AH69" s="148" t="str">
        <f t="shared" si="27"/>
        <v/>
      </c>
      <c r="AI69" s="146" t="str">
        <f t="shared" si="28"/>
        <v/>
      </c>
      <c r="AJ69" s="146" t="str">
        <f t="shared" si="29"/>
        <v/>
      </c>
      <c r="AK69" s="146" t="str">
        <f t="shared" si="30"/>
        <v/>
      </c>
      <c r="AL69" s="146" t="str">
        <f t="shared" si="31"/>
        <v/>
      </c>
      <c r="AM69" s="171" t="str">
        <f t="shared" si="32"/>
        <v/>
      </c>
      <c r="AN69" s="171" t="str">
        <f t="shared" si="33"/>
        <v/>
      </c>
      <c r="AO69" s="146" t="str">
        <f t="shared" si="34"/>
        <v/>
      </c>
      <c r="AP69" s="146" t="str">
        <f t="shared" si="35"/>
        <v/>
      </c>
      <c r="AQ69" s="146" t="str">
        <f t="shared" si="36"/>
        <v/>
      </c>
      <c r="AR69" s="146" t="str">
        <f t="shared" ref="AR69:AS69" si="289">IF(NOT(ISBLANK(CB69)),CONCATENATE(TEXT(CB69,"yyyy-mm-ddThh:MM:ss"),"Z"),"")</f>
        <v/>
      </c>
      <c r="AS69" s="146" t="str">
        <f t="shared" si="289"/>
        <v/>
      </c>
      <c r="AT69" s="146" t="str">
        <f t="shared" si="38"/>
        <v/>
      </c>
      <c r="AU69" s="146" t="str">
        <f t="shared" si="39"/>
        <v/>
      </c>
      <c r="AV69" s="146" t="str">
        <f t="shared" ref="AV69:AW69" si="290">IF(NOT(ISBLANK(DT69)),CONCATENATE(TEXT(DT69,"yyyy-mm-ddThh:MM:ss"),"Z"),"")</f>
        <v/>
      </c>
      <c r="AW69" s="146" t="str">
        <f t="shared" si="290"/>
        <v/>
      </c>
      <c r="AX69" s="146" t="str">
        <f t="shared" ref="AX69:AZ69" si="291">IF(NOT(ISBLANK(ED69)),CONCATENATE(TEXT(ED69,"yyyy-mm-ddThh:MM:ss"),"Z"),"")</f>
        <v/>
      </c>
      <c r="AY69" s="146" t="str">
        <f t="shared" si="291"/>
        <v/>
      </c>
      <c r="AZ69" s="146" t="str">
        <f t="shared" si="291"/>
        <v/>
      </c>
      <c r="BA69" s="176"/>
      <c r="BB69" s="152"/>
      <c r="BC69" s="177"/>
      <c r="BD69" s="154"/>
      <c r="BE69" s="155"/>
      <c r="BF69" s="154"/>
      <c r="BG69" s="155"/>
      <c r="BH69" s="169"/>
      <c r="BI69" s="162"/>
      <c r="BJ69" s="172"/>
      <c r="BK69" s="162"/>
      <c r="BL69" s="158"/>
      <c r="BM69" s="172"/>
      <c r="BN69" s="162"/>
      <c r="BO69" s="167"/>
      <c r="BP69" s="169"/>
      <c r="BQ69" s="162"/>
      <c r="BR69" s="162"/>
      <c r="BS69" s="174"/>
      <c r="BT69" s="162"/>
      <c r="BU69" s="174"/>
      <c r="BV69" s="174"/>
      <c r="BW69" s="174"/>
      <c r="BX69" s="173"/>
      <c r="BY69" s="158"/>
      <c r="BZ69" s="160"/>
      <c r="CA69" s="172"/>
      <c r="CB69" s="152"/>
      <c r="CC69" s="152"/>
      <c r="CD69" s="156"/>
      <c r="CE69" s="172"/>
      <c r="CF69" s="162"/>
      <c r="CG69" s="162"/>
      <c r="CH69" s="158"/>
      <c r="CI69" s="173"/>
      <c r="CJ69" s="178"/>
      <c r="CK69" s="173"/>
      <c r="CL69" s="165"/>
      <c r="CM69" s="172"/>
      <c r="CN69" s="162"/>
      <c r="CO69" s="162"/>
      <c r="CP69" s="162"/>
      <c r="CQ69" s="162"/>
      <c r="CR69" s="169"/>
      <c r="CS69" s="162"/>
      <c r="CT69" s="162"/>
      <c r="CU69" s="174"/>
      <c r="CV69" s="152"/>
      <c r="CW69" s="173"/>
      <c r="CX69" s="158"/>
      <c r="CY69" s="172"/>
      <c r="CZ69" s="162"/>
      <c r="DA69" s="162"/>
      <c r="DB69" s="158"/>
      <c r="DC69" s="173"/>
      <c r="DD69" s="178"/>
      <c r="DE69" s="173"/>
      <c r="DF69" s="165"/>
      <c r="DG69" s="172"/>
      <c r="DH69" s="178"/>
      <c r="DI69" s="172"/>
      <c r="DJ69" s="178"/>
      <c r="DK69" s="172"/>
      <c r="DL69" s="162"/>
      <c r="DM69" s="167"/>
      <c r="DN69" s="169"/>
      <c r="DO69" s="162"/>
      <c r="DP69" s="162"/>
      <c r="DQ69" s="174"/>
      <c r="DR69" s="152"/>
      <c r="DS69" s="172"/>
      <c r="DT69" s="152"/>
      <c r="DU69" s="152"/>
      <c r="DV69" s="156"/>
      <c r="DW69" s="173"/>
      <c r="DX69" s="158"/>
      <c r="DY69" s="172"/>
      <c r="DZ69" s="162"/>
      <c r="EA69" s="162"/>
      <c r="EB69" s="172"/>
      <c r="EC69" s="172"/>
      <c r="ED69" s="152"/>
      <c r="EE69" s="152"/>
      <c r="EF69" s="152"/>
      <c r="EG69" s="174"/>
      <c r="EH69" s="172"/>
      <c r="EI69" s="162"/>
      <c r="EJ69" s="162"/>
    </row>
    <row r="70" spans="1:140" ht="12.5">
      <c r="A70" s="168"/>
      <c r="B70" s="169"/>
      <c r="C70" s="144" t="str">
        <f t="shared" si="0"/>
        <v/>
      </c>
      <c r="D70" s="144" t="str">
        <f t="shared" si="1"/>
        <v/>
      </c>
      <c r="E70" s="144" t="str">
        <f t="shared" si="2"/>
        <v/>
      </c>
      <c r="F70" s="145" t="str">
        <f t="shared" si="3"/>
        <v/>
      </c>
      <c r="G70" s="145" t="str">
        <f t="shared" si="4"/>
        <v/>
      </c>
      <c r="H70" s="145" t="str">
        <f t="shared" si="5"/>
        <v/>
      </c>
      <c r="I70" s="146" t="str">
        <f t="shared" ref="I70:J70" si="292">IF(COUNTA($DO70:$DX70)&gt;0,$BA70,"")</f>
        <v/>
      </c>
      <c r="J70" s="146" t="str">
        <f t="shared" si="292"/>
        <v/>
      </c>
      <c r="K70" s="147" t="str">
        <f t="shared" si="43"/>
        <v/>
      </c>
      <c r="L70" s="147" t="str">
        <f t="shared" si="7"/>
        <v/>
      </c>
      <c r="M70" s="147" t="str">
        <f t="shared" si="8"/>
        <v/>
      </c>
      <c r="N70" s="147" t="str">
        <f t="shared" si="48"/>
        <v/>
      </c>
      <c r="O70" s="147" t="str">
        <f t="shared" si="9"/>
        <v/>
      </c>
      <c r="P70" s="146" t="str">
        <f t="shared" si="10"/>
        <v/>
      </c>
      <c r="Q70" s="147" t="str">
        <f t="shared" si="11"/>
        <v/>
      </c>
      <c r="R70" s="146" t="str">
        <f t="shared" si="12"/>
        <v/>
      </c>
      <c r="S70" s="146" t="str">
        <f t="shared" si="13"/>
        <v/>
      </c>
      <c r="T70" s="146" t="str">
        <f>IF(NOT(ISBLANK(DH70)),
        IF(AND(ISREF('Input Tenderers'!$J$8:$K$8),COUNTA('Input Tenderers'!$N$8)&gt;0),
                IF(COUNTA('Input Implementation Transactio'!$N70:$O70)&gt;0,"supplier;tenderer;payee","supplier;tenderer"),
                IF(COUNTA('Input Implementation Transactio'!$N70:$O70)&gt;0,"supplier;payee","supplier")
                ),
        IF(COUNTA('Input Implementation Transactio'!$N70:$O70)&gt;0, "payee", "")
        )</f>
        <v/>
      </c>
      <c r="U70" s="146" t="str">
        <f t="shared" si="14"/>
        <v/>
      </c>
      <c r="V70" s="146" t="str">
        <f t="shared" si="15"/>
        <v/>
      </c>
      <c r="W70" s="148" t="str">
        <f t="shared" si="16"/>
        <v/>
      </c>
      <c r="X70" s="175" t="str">
        <f t="shared" si="17"/>
        <v/>
      </c>
      <c r="Y70" s="170" t="str">
        <f t="shared" si="18"/>
        <v/>
      </c>
      <c r="Z70" s="150" t="str">
        <f t="shared" si="19"/>
        <v/>
      </c>
      <c r="AA70" s="146" t="str">
        <f t="shared" si="20"/>
        <v/>
      </c>
      <c r="AB70" s="146" t="str">
        <f t="shared" si="21"/>
        <v/>
      </c>
      <c r="AC70" s="146" t="str">
        <f t="shared" si="22"/>
        <v/>
      </c>
      <c r="AD70" s="148" t="str">
        <f t="shared" si="23"/>
        <v/>
      </c>
      <c r="AE70" s="148" t="str">
        <f t="shared" si="24"/>
        <v/>
      </c>
      <c r="AF70" s="175" t="str">
        <f t="shared" si="25"/>
        <v/>
      </c>
      <c r="AG70" s="170" t="str">
        <f t="shared" si="26"/>
        <v/>
      </c>
      <c r="AH70" s="148" t="str">
        <f t="shared" si="27"/>
        <v/>
      </c>
      <c r="AI70" s="146" t="str">
        <f t="shared" si="28"/>
        <v/>
      </c>
      <c r="AJ70" s="146" t="str">
        <f t="shared" si="29"/>
        <v/>
      </c>
      <c r="AK70" s="146" t="str">
        <f t="shared" si="30"/>
        <v/>
      </c>
      <c r="AL70" s="146" t="str">
        <f t="shared" si="31"/>
        <v/>
      </c>
      <c r="AM70" s="171" t="str">
        <f t="shared" si="32"/>
        <v/>
      </c>
      <c r="AN70" s="171" t="str">
        <f t="shared" si="33"/>
        <v/>
      </c>
      <c r="AO70" s="146" t="str">
        <f t="shared" si="34"/>
        <v/>
      </c>
      <c r="AP70" s="146" t="str">
        <f t="shared" si="35"/>
        <v/>
      </c>
      <c r="AQ70" s="146" t="str">
        <f t="shared" si="36"/>
        <v/>
      </c>
      <c r="AR70" s="146" t="str">
        <f t="shared" ref="AR70:AS70" si="293">IF(NOT(ISBLANK(CB70)),CONCATENATE(TEXT(CB70,"yyyy-mm-ddThh:MM:ss"),"Z"),"")</f>
        <v/>
      </c>
      <c r="AS70" s="146" t="str">
        <f t="shared" si="293"/>
        <v/>
      </c>
      <c r="AT70" s="146" t="str">
        <f t="shared" si="38"/>
        <v/>
      </c>
      <c r="AU70" s="146" t="str">
        <f t="shared" si="39"/>
        <v/>
      </c>
      <c r="AV70" s="146" t="str">
        <f t="shared" ref="AV70:AW70" si="294">IF(NOT(ISBLANK(DT70)),CONCATENATE(TEXT(DT70,"yyyy-mm-ddThh:MM:ss"),"Z"),"")</f>
        <v/>
      </c>
      <c r="AW70" s="146" t="str">
        <f t="shared" si="294"/>
        <v/>
      </c>
      <c r="AX70" s="146" t="str">
        <f t="shared" ref="AX70:AZ70" si="295">IF(NOT(ISBLANK(ED70)),CONCATENATE(TEXT(ED70,"yyyy-mm-ddThh:MM:ss"),"Z"),"")</f>
        <v/>
      </c>
      <c r="AY70" s="146" t="str">
        <f t="shared" si="295"/>
        <v/>
      </c>
      <c r="AZ70" s="146" t="str">
        <f t="shared" si="295"/>
        <v/>
      </c>
      <c r="BA70" s="176"/>
      <c r="BB70" s="152"/>
      <c r="BC70" s="177"/>
      <c r="BD70" s="154"/>
      <c r="BE70" s="155"/>
      <c r="BF70" s="154"/>
      <c r="BG70" s="155"/>
      <c r="BH70" s="169"/>
      <c r="BI70" s="162"/>
      <c r="BJ70" s="172"/>
      <c r="BK70" s="162"/>
      <c r="BL70" s="158"/>
      <c r="BM70" s="172"/>
      <c r="BN70" s="162"/>
      <c r="BO70" s="167"/>
      <c r="BP70" s="169"/>
      <c r="BQ70" s="162"/>
      <c r="BR70" s="162"/>
      <c r="BS70" s="174"/>
      <c r="BT70" s="162"/>
      <c r="BU70" s="174"/>
      <c r="BV70" s="174"/>
      <c r="BW70" s="174"/>
      <c r="BX70" s="173"/>
      <c r="BY70" s="158"/>
      <c r="BZ70" s="160"/>
      <c r="CA70" s="172"/>
      <c r="CB70" s="152"/>
      <c r="CC70" s="152"/>
      <c r="CD70" s="156"/>
      <c r="CE70" s="172"/>
      <c r="CF70" s="162"/>
      <c r="CG70" s="162"/>
      <c r="CH70" s="158"/>
      <c r="CI70" s="173"/>
      <c r="CJ70" s="178"/>
      <c r="CK70" s="173"/>
      <c r="CL70" s="165"/>
      <c r="CM70" s="172"/>
      <c r="CN70" s="162"/>
      <c r="CO70" s="162"/>
      <c r="CP70" s="162"/>
      <c r="CQ70" s="162"/>
      <c r="CR70" s="169"/>
      <c r="CS70" s="162"/>
      <c r="CT70" s="162"/>
      <c r="CU70" s="174"/>
      <c r="CV70" s="152"/>
      <c r="CW70" s="173"/>
      <c r="CX70" s="158"/>
      <c r="CY70" s="172"/>
      <c r="CZ70" s="162"/>
      <c r="DA70" s="162"/>
      <c r="DB70" s="158"/>
      <c r="DC70" s="173"/>
      <c r="DD70" s="178"/>
      <c r="DE70" s="173"/>
      <c r="DF70" s="165"/>
      <c r="DG70" s="172"/>
      <c r="DH70" s="178"/>
      <c r="DI70" s="172"/>
      <c r="DJ70" s="178"/>
      <c r="DK70" s="172"/>
      <c r="DL70" s="162"/>
      <c r="DM70" s="167"/>
      <c r="DN70" s="169"/>
      <c r="DO70" s="162"/>
      <c r="DP70" s="162"/>
      <c r="DQ70" s="174"/>
      <c r="DR70" s="152"/>
      <c r="DS70" s="172"/>
      <c r="DT70" s="152"/>
      <c r="DU70" s="152"/>
      <c r="DV70" s="156"/>
      <c r="DW70" s="173"/>
      <c r="DX70" s="158"/>
      <c r="DY70" s="172"/>
      <c r="DZ70" s="162"/>
      <c r="EA70" s="162"/>
      <c r="EB70" s="172"/>
      <c r="EC70" s="172"/>
      <c r="ED70" s="152"/>
      <c r="EE70" s="152"/>
      <c r="EF70" s="152"/>
      <c r="EG70" s="174"/>
      <c r="EH70" s="172"/>
      <c r="EI70" s="162"/>
      <c r="EJ70" s="162"/>
    </row>
    <row r="71" spans="1:140" ht="12.5">
      <c r="A71" s="168"/>
      <c r="B71" s="169"/>
      <c r="C71" s="144" t="str">
        <f t="shared" si="0"/>
        <v/>
      </c>
      <c r="D71" s="144" t="str">
        <f t="shared" ref="D71:D134" si="296">IF(NOT(ISBLANK($BA71)),language,"")</f>
        <v/>
      </c>
      <c r="E71" s="144" t="str">
        <f t="shared" si="2"/>
        <v/>
      </c>
      <c r="F71" s="145" t="str">
        <f t="shared" ref="F71:F134" si="297">IF(NOT(ISBLANK($BL71)),currency,"")</f>
        <v/>
      </c>
      <c r="G71" s="145" t="str">
        <f t="shared" si="4"/>
        <v/>
      </c>
      <c r="H71" s="145" t="str">
        <f t="shared" si="5"/>
        <v/>
      </c>
      <c r="I71" s="146" t="str">
        <f t="shared" ref="I71:J71" si="298">IF(COUNTA($DO71:$DX71)&gt;0,$BA71,"")</f>
        <v/>
      </c>
      <c r="J71" s="146" t="str">
        <f t="shared" si="298"/>
        <v/>
      </c>
      <c r="K71" s="147" t="str">
        <f t="shared" si="43"/>
        <v/>
      </c>
      <c r="L71" s="147" t="str">
        <f t="shared" si="7"/>
        <v/>
      </c>
      <c r="M71" s="147" t="str">
        <f t="shared" si="8"/>
        <v/>
      </c>
      <c r="N71" s="147" t="str">
        <f t="shared" si="48"/>
        <v/>
      </c>
      <c r="O71" s="147" t="str">
        <f t="shared" si="9"/>
        <v/>
      </c>
      <c r="P71" s="146" t="str">
        <f t="shared" ref="P71:P134" si="299">IF(NOT(ISBLANK($DJ71)),CONCATENATE(supplierOrganizationIdentifierScheme,"-",$DJ71),IF(NOT(ISBLANK($DH71)),CONCATENATE("supplier-",ROW()-7),""))</f>
        <v/>
      </c>
      <c r="Q71" s="147" t="str">
        <f t="shared" ref="Q71:Q134" si="300">IF(NOT(ISBLANK($DJ71)),supplierOrganizationIdentifierScheme,"")</f>
        <v/>
      </c>
      <c r="R71" s="146" t="str">
        <f t="shared" si="12"/>
        <v/>
      </c>
      <c r="S71" s="146" t="str">
        <f t="shared" si="13"/>
        <v/>
      </c>
      <c r="T71" s="146" t="str">
        <f>IF(NOT(ISBLANK(DH71)),
        IF(AND(ISREF('Input Tenderers'!$J$8:$K$8),COUNTA('Input Tenderers'!$N$8)&gt;0),
                IF(COUNTA('Input Implementation Transactio'!$N71:$O71)&gt;0,"supplier;tenderer;payee","supplier;tenderer"),
                IF(COUNTA('Input Implementation Transactio'!$N71:$O71)&gt;0,"supplier;payee","supplier")
                ),
        IF(COUNTA('Input Implementation Transactio'!$N71:$O71)&gt;0, "payee", "")
        )</f>
        <v/>
      </c>
      <c r="U71" s="146" t="str">
        <f t="shared" si="14"/>
        <v/>
      </c>
      <c r="V71" s="146" t="str">
        <f t="shared" si="15"/>
        <v/>
      </c>
      <c r="W71" s="148" t="str">
        <f t="shared" ref="W71:W134" si="301">IF(NOT(ISBLANK($BY71)),currency,"")</f>
        <v/>
      </c>
      <c r="X71" s="175" t="str">
        <f t="shared" ref="X71:X134" si="302">IF(NOT(ISBLANK($CG71)),itemClassificationScheme,"")</f>
        <v/>
      </c>
      <c r="Y71" s="170" t="str">
        <f t="shared" ref="Y71:Y134" si="303">IF(NOT(ISBLANK($CL71)),currency,"")</f>
        <v/>
      </c>
      <c r="Z71" s="150" t="str">
        <f t="shared" si="19"/>
        <v/>
      </c>
      <c r="AA71" s="146" t="str">
        <f t="shared" si="20"/>
        <v/>
      </c>
      <c r="AB71" s="146" t="str">
        <f t="shared" si="21"/>
        <v/>
      </c>
      <c r="AC71" s="146" t="str">
        <f t="shared" si="22"/>
        <v/>
      </c>
      <c r="AD71" s="148" t="str">
        <f t="shared" ref="AD71:AD134" si="304">IF(NOT(ISBLANK($CX71)),currency,"")</f>
        <v/>
      </c>
      <c r="AE71" s="148" t="str">
        <f t="shared" si="24"/>
        <v/>
      </c>
      <c r="AF71" s="175" t="str">
        <f t="shared" ref="AF71:AF134" si="305">IF(NOT(ISBLANK($DA71)),itemClassificationScheme,"")</f>
        <v/>
      </c>
      <c r="AG71" s="170" t="str">
        <f t="shared" ref="AG71:AG134" si="306">IF(NOT(ISBLANK($DF71)),currency,"")</f>
        <v/>
      </c>
      <c r="AH71" s="148" t="str">
        <f t="shared" ref="AH71:AH134" si="307">IF(NOT(ISBLANK($DX71)),currency,"")</f>
        <v/>
      </c>
      <c r="AI71" s="146" t="str">
        <f t="shared" si="28"/>
        <v/>
      </c>
      <c r="AJ71" s="146" t="str">
        <f t="shared" si="29"/>
        <v/>
      </c>
      <c r="AK71" s="146" t="str">
        <f t="shared" si="30"/>
        <v/>
      </c>
      <c r="AL71" s="146" t="str">
        <f t="shared" si="31"/>
        <v/>
      </c>
      <c r="AM71" s="171" t="str">
        <f t="shared" si="32"/>
        <v/>
      </c>
      <c r="AN71" s="171" t="str">
        <f t="shared" si="33"/>
        <v/>
      </c>
      <c r="AO71" s="146" t="str">
        <f t="shared" si="34"/>
        <v/>
      </c>
      <c r="AP71" s="146" t="str">
        <f t="shared" si="35"/>
        <v/>
      </c>
      <c r="AQ71" s="146" t="str">
        <f t="shared" si="36"/>
        <v/>
      </c>
      <c r="AR71" s="146" t="str">
        <f t="shared" ref="AR71:AS71" si="308">IF(NOT(ISBLANK(CB71)),CONCATENATE(TEXT(CB71,"yyyy-mm-ddThh:MM:ss"),"Z"),"")</f>
        <v/>
      </c>
      <c r="AS71" s="146" t="str">
        <f t="shared" si="308"/>
        <v/>
      </c>
      <c r="AT71" s="146" t="str">
        <f t="shared" si="38"/>
        <v/>
      </c>
      <c r="AU71" s="146" t="str">
        <f t="shared" si="39"/>
        <v/>
      </c>
      <c r="AV71" s="146" t="str">
        <f t="shared" ref="AV71:AW71" si="309">IF(NOT(ISBLANK(DT71)),CONCATENATE(TEXT(DT71,"yyyy-mm-ddThh:MM:ss"),"Z"),"")</f>
        <v/>
      </c>
      <c r="AW71" s="146" t="str">
        <f t="shared" si="309"/>
        <v/>
      </c>
      <c r="AX71" s="146" t="str">
        <f t="shared" ref="AX71:AZ71" si="310">IF(NOT(ISBLANK(ED71)),CONCATENATE(TEXT(ED71,"yyyy-mm-ddThh:MM:ss"),"Z"),"")</f>
        <v/>
      </c>
      <c r="AY71" s="146" t="str">
        <f t="shared" si="310"/>
        <v/>
      </c>
      <c r="AZ71" s="146" t="str">
        <f t="shared" si="310"/>
        <v/>
      </c>
      <c r="BA71" s="176"/>
      <c r="BB71" s="152"/>
      <c r="BC71" s="177"/>
      <c r="BD71" s="154"/>
      <c r="BE71" s="155"/>
      <c r="BF71" s="154"/>
      <c r="BG71" s="155"/>
      <c r="BH71" s="169"/>
      <c r="BI71" s="162"/>
      <c r="BJ71" s="172"/>
      <c r="BK71" s="162"/>
      <c r="BL71" s="158"/>
      <c r="BM71" s="172"/>
      <c r="BN71" s="162"/>
      <c r="BO71" s="167"/>
      <c r="BP71" s="169"/>
      <c r="BQ71" s="162"/>
      <c r="BR71" s="162"/>
      <c r="BS71" s="174"/>
      <c r="BT71" s="162"/>
      <c r="BU71" s="174"/>
      <c r="BV71" s="174"/>
      <c r="BW71" s="174"/>
      <c r="BX71" s="173"/>
      <c r="BY71" s="158"/>
      <c r="BZ71" s="160"/>
      <c r="CA71" s="172"/>
      <c r="CB71" s="152"/>
      <c r="CC71" s="152"/>
      <c r="CD71" s="156"/>
      <c r="CE71" s="172"/>
      <c r="CF71" s="162"/>
      <c r="CG71" s="162"/>
      <c r="CH71" s="158"/>
      <c r="CI71" s="173"/>
      <c r="CJ71" s="178"/>
      <c r="CK71" s="173"/>
      <c r="CL71" s="165"/>
      <c r="CM71" s="172"/>
      <c r="CN71" s="162"/>
      <c r="CO71" s="162"/>
      <c r="CP71" s="162"/>
      <c r="CQ71" s="162"/>
      <c r="CR71" s="169"/>
      <c r="CS71" s="162"/>
      <c r="CT71" s="162"/>
      <c r="CU71" s="174"/>
      <c r="CV71" s="152"/>
      <c r="CW71" s="173"/>
      <c r="CX71" s="158"/>
      <c r="CY71" s="172"/>
      <c r="CZ71" s="162"/>
      <c r="DA71" s="162"/>
      <c r="DB71" s="158"/>
      <c r="DC71" s="173"/>
      <c r="DD71" s="178"/>
      <c r="DE71" s="173"/>
      <c r="DF71" s="165"/>
      <c r="DG71" s="172"/>
      <c r="DH71" s="178"/>
      <c r="DI71" s="172"/>
      <c r="DJ71" s="178"/>
      <c r="DK71" s="172"/>
      <c r="DL71" s="162"/>
      <c r="DM71" s="167"/>
      <c r="DN71" s="169"/>
      <c r="DO71" s="162"/>
      <c r="DP71" s="162"/>
      <c r="DQ71" s="174"/>
      <c r="DR71" s="152"/>
      <c r="DS71" s="172"/>
      <c r="DT71" s="152"/>
      <c r="DU71" s="152"/>
      <c r="DV71" s="156"/>
      <c r="DW71" s="173"/>
      <c r="DX71" s="158"/>
      <c r="DY71" s="172"/>
      <c r="DZ71" s="162"/>
      <c r="EA71" s="162"/>
      <c r="EB71" s="172"/>
      <c r="EC71" s="172"/>
      <c r="ED71" s="152"/>
      <c r="EE71" s="152"/>
      <c r="EF71" s="152"/>
      <c r="EG71" s="174"/>
      <c r="EH71" s="172"/>
      <c r="EI71" s="162"/>
      <c r="EJ71" s="162"/>
    </row>
    <row r="72" spans="1:140" ht="12.5">
      <c r="A72" s="168"/>
      <c r="B72" s="169"/>
      <c r="C72" s="144" t="str">
        <f t="shared" si="0"/>
        <v/>
      </c>
      <c r="D72" s="144" t="str">
        <f t="shared" si="296"/>
        <v/>
      </c>
      <c r="E72" s="144" t="str">
        <f t="shared" si="2"/>
        <v/>
      </c>
      <c r="F72" s="145" t="str">
        <f t="shared" si="297"/>
        <v/>
      </c>
      <c r="G72" s="145" t="str">
        <f t="shared" si="4"/>
        <v/>
      </c>
      <c r="H72" s="145" t="str">
        <f t="shared" si="5"/>
        <v/>
      </c>
      <c r="I72" s="146" t="str">
        <f t="shared" ref="I72:J72" si="311">IF(COUNTA($DO72:$DX72)&gt;0,$BA72,"")</f>
        <v/>
      </c>
      <c r="J72" s="146" t="str">
        <f t="shared" si="311"/>
        <v/>
      </c>
      <c r="K72" s="147" t="str">
        <f t="shared" si="43"/>
        <v/>
      </c>
      <c r="L72" s="147" t="str">
        <f t="shared" si="7"/>
        <v/>
      </c>
      <c r="M72" s="147" t="str">
        <f t="shared" si="8"/>
        <v/>
      </c>
      <c r="N72" s="147" t="str">
        <f t="shared" si="48"/>
        <v/>
      </c>
      <c r="O72" s="147" t="str">
        <f t="shared" si="9"/>
        <v/>
      </c>
      <c r="P72" s="146" t="str">
        <f t="shared" si="299"/>
        <v/>
      </c>
      <c r="Q72" s="147" t="str">
        <f t="shared" si="300"/>
        <v/>
      </c>
      <c r="R72" s="146" t="str">
        <f t="shared" si="12"/>
        <v/>
      </c>
      <c r="S72" s="146" t="str">
        <f t="shared" si="13"/>
        <v/>
      </c>
      <c r="T72" s="146" t="str">
        <f>IF(NOT(ISBLANK(DH72)),
        IF(AND(ISREF('Input Tenderers'!$J$8:$K$8),COUNTA('Input Tenderers'!$N$8)&gt;0),
                IF(COUNTA('Input Implementation Transactio'!$N72:$O72)&gt;0,"supplier;tenderer;payee","supplier;tenderer"),
                IF(COUNTA('Input Implementation Transactio'!$N72:$O72)&gt;0,"supplier;payee","supplier")
                ),
        IF(COUNTA('Input Implementation Transactio'!$N72:$O72)&gt;0, "payee", "")
        )</f>
        <v/>
      </c>
      <c r="U72" s="146" t="str">
        <f t="shared" si="14"/>
        <v/>
      </c>
      <c r="V72" s="146" t="str">
        <f t="shared" si="15"/>
        <v/>
      </c>
      <c r="W72" s="148" t="str">
        <f t="shared" si="301"/>
        <v/>
      </c>
      <c r="X72" s="175" t="str">
        <f t="shared" si="302"/>
        <v/>
      </c>
      <c r="Y72" s="170" t="str">
        <f t="shared" si="303"/>
        <v/>
      </c>
      <c r="Z72" s="150" t="str">
        <f t="shared" si="19"/>
        <v/>
      </c>
      <c r="AA72" s="146" t="str">
        <f t="shared" si="20"/>
        <v/>
      </c>
      <c r="AB72" s="146" t="str">
        <f t="shared" si="21"/>
        <v/>
      </c>
      <c r="AC72" s="146" t="str">
        <f t="shared" si="22"/>
        <v/>
      </c>
      <c r="AD72" s="148" t="str">
        <f t="shared" si="304"/>
        <v/>
      </c>
      <c r="AE72" s="148" t="str">
        <f t="shared" si="24"/>
        <v/>
      </c>
      <c r="AF72" s="175" t="str">
        <f t="shared" si="305"/>
        <v/>
      </c>
      <c r="AG72" s="170" t="str">
        <f t="shared" si="306"/>
        <v/>
      </c>
      <c r="AH72" s="148" t="str">
        <f t="shared" si="307"/>
        <v/>
      </c>
      <c r="AI72" s="146" t="str">
        <f t="shared" si="28"/>
        <v/>
      </c>
      <c r="AJ72" s="146" t="str">
        <f t="shared" si="29"/>
        <v/>
      </c>
      <c r="AK72" s="146" t="str">
        <f t="shared" si="30"/>
        <v/>
      </c>
      <c r="AL72" s="146" t="str">
        <f t="shared" si="31"/>
        <v/>
      </c>
      <c r="AM72" s="171" t="str">
        <f t="shared" si="32"/>
        <v/>
      </c>
      <c r="AN72" s="171" t="str">
        <f t="shared" si="33"/>
        <v/>
      </c>
      <c r="AO72" s="146" t="str">
        <f t="shared" si="34"/>
        <v/>
      </c>
      <c r="AP72" s="146" t="str">
        <f t="shared" si="35"/>
        <v/>
      </c>
      <c r="AQ72" s="146" t="str">
        <f t="shared" si="36"/>
        <v/>
      </c>
      <c r="AR72" s="146" t="str">
        <f t="shared" ref="AR72:AS72" si="312">IF(NOT(ISBLANK(CB72)),CONCATENATE(TEXT(CB72,"yyyy-mm-ddThh:MM:ss"),"Z"),"")</f>
        <v/>
      </c>
      <c r="AS72" s="146" t="str">
        <f t="shared" si="312"/>
        <v/>
      </c>
      <c r="AT72" s="146" t="str">
        <f t="shared" si="38"/>
        <v/>
      </c>
      <c r="AU72" s="146" t="str">
        <f t="shared" si="39"/>
        <v/>
      </c>
      <c r="AV72" s="146" t="str">
        <f t="shared" ref="AV72:AW72" si="313">IF(NOT(ISBLANK(DT72)),CONCATENATE(TEXT(DT72,"yyyy-mm-ddThh:MM:ss"),"Z"),"")</f>
        <v/>
      </c>
      <c r="AW72" s="146" t="str">
        <f t="shared" si="313"/>
        <v/>
      </c>
      <c r="AX72" s="146" t="str">
        <f t="shared" ref="AX72:AZ72" si="314">IF(NOT(ISBLANK(ED72)),CONCATENATE(TEXT(ED72,"yyyy-mm-ddThh:MM:ss"),"Z"),"")</f>
        <v/>
      </c>
      <c r="AY72" s="146" t="str">
        <f t="shared" si="314"/>
        <v/>
      </c>
      <c r="AZ72" s="146" t="str">
        <f t="shared" si="314"/>
        <v/>
      </c>
      <c r="BA72" s="176"/>
      <c r="BB72" s="152"/>
      <c r="BC72" s="177"/>
      <c r="BD72" s="154"/>
      <c r="BE72" s="155"/>
      <c r="BF72" s="154"/>
      <c r="BG72" s="155"/>
      <c r="BH72" s="169"/>
      <c r="BI72" s="162"/>
      <c r="BJ72" s="172"/>
      <c r="BK72" s="162"/>
      <c r="BL72" s="158"/>
      <c r="BM72" s="172"/>
      <c r="BN72" s="162"/>
      <c r="BO72" s="167"/>
      <c r="BP72" s="169"/>
      <c r="BQ72" s="162"/>
      <c r="BR72" s="162"/>
      <c r="BS72" s="174"/>
      <c r="BT72" s="162"/>
      <c r="BU72" s="174"/>
      <c r="BV72" s="174"/>
      <c r="BW72" s="174"/>
      <c r="BX72" s="173"/>
      <c r="BY72" s="158"/>
      <c r="BZ72" s="160"/>
      <c r="CA72" s="172"/>
      <c r="CB72" s="152"/>
      <c r="CC72" s="152"/>
      <c r="CD72" s="156"/>
      <c r="CE72" s="172"/>
      <c r="CF72" s="162"/>
      <c r="CG72" s="162"/>
      <c r="CH72" s="158"/>
      <c r="CI72" s="173"/>
      <c r="CJ72" s="178"/>
      <c r="CK72" s="173"/>
      <c r="CL72" s="165"/>
      <c r="CM72" s="172"/>
      <c r="CN72" s="162"/>
      <c r="CO72" s="162"/>
      <c r="CP72" s="162"/>
      <c r="CQ72" s="162"/>
      <c r="CR72" s="169"/>
      <c r="CS72" s="162"/>
      <c r="CT72" s="162"/>
      <c r="CU72" s="174"/>
      <c r="CV72" s="152"/>
      <c r="CW72" s="173"/>
      <c r="CX72" s="158"/>
      <c r="CY72" s="172"/>
      <c r="CZ72" s="162"/>
      <c r="DA72" s="162"/>
      <c r="DB72" s="158"/>
      <c r="DC72" s="173"/>
      <c r="DD72" s="178"/>
      <c r="DE72" s="173"/>
      <c r="DF72" s="165"/>
      <c r="DG72" s="172"/>
      <c r="DH72" s="178"/>
      <c r="DI72" s="172"/>
      <c r="DJ72" s="178"/>
      <c r="DK72" s="172"/>
      <c r="DL72" s="162"/>
      <c r="DM72" s="167"/>
      <c r="DN72" s="169"/>
      <c r="DO72" s="162"/>
      <c r="DP72" s="162"/>
      <c r="DQ72" s="174"/>
      <c r="DR72" s="152"/>
      <c r="DS72" s="172"/>
      <c r="DT72" s="152"/>
      <c r="DU72" s="152"/>
      <c r="DV72" s="156"/>
      <c r="DW72" s="173"/>
      <c r="DX72" s="158"/>
      <c r="DY72" s="172"/>
      <c r="DZ72" s="162"/>
      <c r="EA72" s="162"/>
      <c r="EB72" s="172"/>
      <c r="EC72" s="172"/>
      <c r="ED72" s="152"/>
      <c r="EE72" s="152"/>
      <c r="EF72" s="152"/>
      <c r="EG72" s="174"/>
      <c r="EH72" s="172"/>
      <c r="EI72" s="162"/>
      <c r="EJ72" s="162"/>
    </row>
    <row r="73" spans="1:140" ht="12.5">
      <c r="A73" s="168"/>
      <c r="B73" s="169"/>
      <c r="C73" s="144" t="str">
        <f t="shared" si="0"/>
        <v/>
      </c>
      <c r="D73" s="144" t="str">
        <f t="shared" si="296"/>
        <v/>
      </c>
      <c r="E73" s="144" t="str">
        <f t="shared" si="2"/>
        <v/>
      </c>
      <c r="F73" s="145" t="str">
        <f t="shared" si="297"/>
        <v/>
      </c>
      <c r="G73" s="145" t="str">
        <f t="shared" si="4"/>
        <v/>
      </c>
      <c r="H73" s="145" t="str">
        <f t="shared" si="5"/>
        <v/>
      </c>
      <c r="I73" s="146" t="str">
        <f t="shared" ref="I73:J73" si="315">IF(COUNTA($DO73:$DX73)&gt;0,$BA73,"")</f>
        <v/>
      </c>
      <c r="J73" s="146" t="str">
        <f t="shared" si="315"/>
        <v/>
      </c>
      <c r="K73" s="147" t="str">
        <f t="shared" si="43"/>
        <v/>
      </c>
      <c r="L73" s="147" t="str">
        <f t="shared" si="7"/>
        <v/>
      </c>
      <c r="M73" s="147" t="str">
        <f t="shared" si="8"/>
        <v/>
      </c>
      <c r="N73" s="147" t="str">
        <f t="shared" si="48"/>
        <v/>
      </c>
      <c r="O73" s="147" t="str">
        <f t="shared" si="9"/>
        <v/>
      </c>
      <c r="P73" s="146" t="str">
        <f t="shared" si="299"/>
        <v/>
      </c>
      <c r="Q73" s="147" t="str">
        <f t="shared" si="300"/>
        <v/>
      </c>
      <c r="R73" s="146" t="str">
        <f t="shared" si="12"/>
        <v/>
      </c>
      <c r="S73" s="146" t="str">
        <f t="shared" si="13"/>
        <v/>
      </c>
      <c r="T73" s="146" t="str">
        <f>IF(NOT(ISBLANK(DH73)),
        IF(AND(ISREF('Input Tenderers'!$J$8:$K$8),COUNTA('Input Tenderers'!$N$8)&gt;0),
                IF(COUNTA('Input Implementation Transactio'!$N73:$O73)&gt;0,"supplier;tenderer;payee","supplier;tenderer"),
                IF(COUNTA('Input Implementation Transactio'!$N73:$O73)&gt;0,"supplier;payee","supplier")
                ),
        IF(COUNTA('Input Implementation Transactio'!$N73:$O73)&gt;0, "payee", "")
        )</f>
        <v/>
      </c>
      <c r="U73" s="146" t="str">
        <f t="shared" si="14"/>
        <v/>
      </c>
      <c r="V73" s="146" t="str">
        <f t="shared" si="15"/>
        <v/>
      </c>
      <c r="W73" s="148" t="str">
        <f t="shared" si="301"/>
        <v/>
      </c>
      <c r="X73" s="175" t="str">
        <f t="shared" si="302"/>
        <v/>
      </c>
      <c r="Y73" s="170" t="str">
        <f t="shared" si="303"/>
        <v/>
      </c>
      <c r="Z73" s="150" t="str">
        <f t="shared" si="19"/>
        <v/>
      </c>
      <c r="AA73" s="146" t="str">
        <f t="shared" si="20"/>
        <v/>
      </c>
      <c r="AB73" s="146" t="str">
        <f t="shared" si="21"/>
        <v/>
      </c>
      <c r="AC73" s="146" t="str">
        <f t="shared" si="22"/>
        <v/>
      </c>
      <c r="AD73" s="148" t="str">
        <f t="shared" si="304"/>
        <v/>
      </c>
      <c r="AE73" s="148" t="str">
        <f t="shared" si="24"/>
        <v/>
      </c>
      <c r="AF73" s="175" t="str">
        <f t="shared" si="305"/>
        <v/>
      </c>
      <c r="AG73" s="170" t="str">
        <f t="shared" si="306"/>
        <v/>
      </c>
      <c r="AH73" s="148" t="str">
        <f t="shared" si="307"/>
        <v/>
      </c>
      <c r="AI73" s="146" t="str">
        <f t="shared" si="28"/>
        <v/>
      </c>
      <c r="AJ73" s="146" t="str">
        <f t="shared" si="29"/>
        <v/>
      </c>
      <c r="AK73" s="146" t="str">
        <f t="shared" si="30"/>
        <v/>
      </c>
      <c r="AL73" s="146" t="str">
        <f t="shared" si="31"/>
        <v/>
      </c>
      <c r="AM73" s="171" t="str">
        <f t="shared" si="32"/>
        <v/>
      </c>
      <c r="AN73" s="171" t="str">
        <f t="shared" si="33"/>
        <v/>
      </c>
      <c r="AO73" s="146" t="str">
        <f t="shared" si="34"/>
        <v/>
      </c>
      <c r="AP73" s="146" t="str">
        <f t="shared" si="35"/>
        <v/>
      </c>
      <c r="AQ73" s="146" t="str">
        <f t="shared" si="36"/>
        <v/>
      </c>
      <c r="AR73" s="146" t="str">
        <f t="shared" ref="AR73:AS73" si="316">IF(NOT(ISBLANK(CB73)),CONCATENATE(TEXT(CB73,"yyyy-mm-ddThh:MM:ss"),"Z"),"")</f>
        <v/>
      </c>
      <c r="AS73" s="146" t="str">
        <f t="shared" si="316"/>
        <v/>
      </c>
      <c r="AT73" s="146" t="str">
        <f t="shared" si="38"/>
        <v/>
      </c>
      <c r="AU73" s="146" t="str">
        <f t="shared" si="39"/>
        <v/>
      </c>
      <c r="AV73" s="146" t="str">
        <f t="shared" ref="AV73:AW73" si="317">IF(NOT(ISBLANK(DT73)),CONCATENATE(TEXT(DT73,"yyyy-mm-ddThh:MM:ss"),"Z"),"")</f>
        <v/>
      </c>
      <c r="AW73" s="146" t="str">
        <f t="shared" si="317"/>
        <v/>
      </c>
      <c r="AX73" s="146" t="str">
        <f t="shared" ref="AX73:AZ73" si="318">IF(NOT(ISBLANK(ED73)),CONCATENATE(TEXT(ED73,"yyyy-mm-ddThh:MM:ss"),"Z"),"")</f>
        <v/>
      </c>
      <c r="AY73" s="146" t="str">
        <f t="shared" si="318"/>
        <v/>
      </c>
      <c r="AZ73" s="146" t="str">
        <f t="shared" si="318"/>
        <v/>
      </c>
      <c r="BA73" s="176"/>
      <c r="BB73" s="152"/>
      <c r="BC73" s="177"/>
      <c r="BD73" s="154"/>
      <c r="BE73" s="155"/>
      <c r="BF73" s="154"/>
      <c r="BG73" s="155"/>
      <c r="BH73" s="169"/>
      <c r="BI73" s="162"/>
      <c r="BJ73" s="172"/>
      <c r="BK73" s="162"/>
      <c r="BL73" s="158"/>
      <c r="BM73" s="172"/>
      <c r="BN73" s="162"/>
      <c r="BO73" s="167"/>
      <c r="BP73" s="169"/>
      <c r="BQ73" s="162"/>
      <c r="BR73" s="162"/>
      <c r="BS73" s="174"/>
      <c r="BT73" s="162"/>
      <c r="BU73" s="174"/>
      <c r="BV73" s="174"/>
      <c r="BW73" s="174"/>
      <c r="BX73" s="173"/>
      <c r="BY73" s="158"/>
      <c r="BZ73" s="160"/>
      <c r="CA73" s="172"/>
      <c r="CB73" s="152"/>
      <c r="CC73" s="152"/>
      <c r="CD73" s="156"/>
      <c r="CE73" s="172"/>
      <c r="CF73" s="162"/>
      <c r="CG73" s="162"/>
      <c r="CH73" s="158"/>
      <c r="CI73" s="173"/>
      <c r="CJ73" s="178"/>
      <c r="CK73" s="173"/>
      <c r="CL73" s="165"/>
      <c r="CM73" s="172"/>
      <c r="CN73" s="162"/>
      <c r="CO73" s="162"/>
      <c r="CP73" s="162"/>
      <c r="CQ73" s="162"/>
      <c r="CR73" s="169"/>
      <c r="CS73" s="162"/>
      <c r="CT73" s="162"/>
      <c r="CU73" s="174"/>
      <c r="CV73" s="152"/>
      <c r="CW73" s="173"/>
      <c r="CX73" s="158"/>
      <c r="CY73" s="172"/>
      <c r="CZ73" s="162"/>
      <c r="DA73" s="162"/>
      <c r="DB73" s="158"/>
      <c r="DC73" s="173"/>
      <c r="DD73" s="178"/>
      <c r="DE73" s="173"/>
      <c r="DF73" s="165"/>
      <c r="DG73" s="172"/>
      <c r="DH73" s="178"/>
      <c r="DI73" s="172"/>
      <c r="DJ73" s="178"/>
      <c r="DK73" s="172"/>
      <c r="DL73" s="162"/>
      <c r="DM73" s="167"/>
      <c r="DN73" s="169"/>
      <c r="DO73" s="162"/>
      <c r="DP73" s="162"/>
      <c r="DQ73" s="174"/>
      <c r="DR73" s="152"/>
      <c r="DS73" s="172"/>
      <c r="DT73" s="152"/>
      <c r="DU73" s="152"/>
      <c r="DV73" s="156"/>
      <c r="DW73" s="173"/>
      <c r="DX73" s="158"/>
      <c r="DY73" s="172"/>
      <c r="DZ73" s="162"/>
      <c r="EA73" s="162"/>
      <c r="EB73" s="172"/>
      <c r="EC73" s="172"/>
      <c r="ED73" s="152"/>
      <c r="EE73" s="152"/>
      <c r="EF73" s="152"/>
      <c r="EG73" s="174"/>
      <c r="EH73" s="172"/>
      <c r="EI73" s="162"/>
      <c r="EJ73" s="162"/>
    </row>
    <row r="74" spans="1:140" ht="12.5">
      <c r="A74" s="168"/>
      <c r="B74" s="169"/>
      <c r="C74" s="144" t="str">
        <f t="shared" si="0"/>
        <v/>
      </c>
      <c r="D74" s="144" t="str">
        <f t="shared" si="296"/>
        <v/>
      </c>
      <c r="E74" s="144" t="str">
        <f t="shared" si="2"/>
        <v/>
      </c>
      <c r="F74" s="145" t="str">
        <f t="shared" si="297"/>
        <v/>
      </c>
      <c r="G74" s="145" t="str">
        <f t="shared" si="4"/>
        <v/>
      </c>
      <c r="H74" s="145" t="str">
        <f t="shared" si="5"/>
        <v/>
      </c>
      <c r="I74" s="146" t="str">
        <f t="shared" ref="I74:J74" si="319">IF(COUNTA($DO74:$DX74)&gt;0,$BA74,"")</f>
        <v/>
      </c>
      <c r="J74" s="146" t="str">
        <f t="shared" si="319"/>
        <v/>
      </c>
      <c r="K74" s="147" t="str">
        <f t="shared" si="43"/>
        <v/>
      </c>
      <c r="L74" s="147" t="str">
        <f t="shared" si="7"/>
        <v/>
      </c>
      <c r="M74" s="147" t="str">
        <f t="shared" si="8"/>
        <v/>
      </c>
      <c r="N74" s="147" t="str">
        <f t="shared" si="48"/>
        <v/>
      </c>
      <c r="O74" s="147" t="str">
        <f t="shared" si="9"/>
        <v/>
      </c>
      <c r="P74" s="146" t="str">
        <f t="shared" si="299"/>
        <v/>
      </c>
      <c r="Q74" s="147" t="str">
        <f t="shared" si="300"/>
        <v/>
      </c>
      <c r="R74" s="146" t="str">
        <f t="shared" si="12"/>
        <v/>
      </c>
      <c r="S74" s="146" t="str">
        <f t="shared" si="13"/>
        <v/>
      </c>
      <c r="T74" s="146" t="str">
        <f>IF(NOT(ISBLANK(DH74)),
        IF(AND(ISREF('Input Tenderers'!$J$8:$K$8),COUNTA('Input Tenderers'!$N$8)&gt;0),
                IF(COUNTA('Input Implementation Transactio'!$N74:$O74)&gt;0,"supplier;tenderer;payee","supplier;tenderer"),
                IF(COUNTA('Input Implementation Transactio'!$N74:$O74)&gt;0,"supplier;payee","supplier")
                ),
        IF(COUNTA('Input Implementation Transactio'!$N74:$O74)&gt;0, "payee", "")
        )</f>
        <v/>
      </c>
      <c r="U74" s="146" t="str">
        <f t="shared" si="14"/>
        <v/>
      </c>
      <c r="V74" s="146" t="str">
        <f t="shared" si="15"/>
        <v/>
      </c>
      <c r="W74" s="148" t="str">
        <f t="shared" si="301"/>
        <v/>
      </c>
      <c r="X74" s="175" t="str">
        <f t="shared" si="302"/>
        <v/>
      </c>
      <c r="Y74" s="170" t="str">
        <f t="shared" si="303"/>
        <v/>
      </c>
      <c r="Z74" s="150" t="str">
        <f t="shared" si="19"/>
        <v/>
      </c>
      <c r="AA74" s="146" t="str">
        <f t="shared" si="20"/>
        <v/>
      </c>
      <c r="AB74" s="146" t="str">
        <f t="shared" si="21"/>
        <v/>
      </c>
      <c r="AC74" s="146" t="str">
        <f t="shared" si="22"/>
        <v/>
      </c>
      <c r="AD74" s="148" t="str">
        <f t="shared" si="304"/>
        <v/>
      </c>
      <c r="AE74" s="148" t="str">
        <f t="shared" si="24"/>
        <v/>
      </c>
      <c r="AF74" s="175" t="str">
        <f t="shared" si="305"/>
        <v/>
      </c>
      <c r="AG74" s="170" t="str">
        <f t="shared" si="306"/>
        <v/>
      </c>
      <c r="AH74" s="148" t="str">
        <f t="shared" si="307"/>
        <v/>
      </c>
      <c r="AI74" s="146" t="str">
        <f t="shared" si="28"/>
        <v/>
      </c>
      <c r="AJ74" s="146" t="str">
        <f t="shared" si="29"/>
        <v/>
      </c>
      <c r="AK74" s="146" t="str">
        <f t="shared" si="30"/>
        <v/>
      </c>
      <c r="AL74" s="146" t="str">
        <f t="shared" si="31"/>
        <v/>
      </c>
      <c r="AM74" s="171" t="str">
        <f t="shared" si="32"/>
        <v/>
      </c>
      <c r="AN74" s="171" t="str">
        <f t="shared" si="33"/>
        <v/>
      </c>
      <c r="AO74" s="146" t="str">
        <f t="shared" si="34"/>
        <v/>
      </c>
      <c r="AP74" s="146" t="str">
        <f t="shared" si="35"/>
        <v/>
      </c>
      <c r="AQ74" s="146" t="str">
        <f t="shared" si="36"/>
        <v/>
      </c>
      <c r="AR74" s="146" t="str">
        <f t="shared" ref="AR74:AS74" si="320">IF(NOT(ISBLANK(CB74)),CONCATENATE(TEXT(CB74,"yyyy-mm-ddThh:MM:ss"),"Z"),"")</f>
        <v/>
      </c>
      <c r="AS74" s="146" t="str">
        <f t="shared" si="320"/>
        <v/>
      </c>
      <c r="AT74" s="146" t="str">
        <f t="shared" si="38"/>
        <v/>
      </c>
      <c r="AU74" s="146" t="str">
        <f t="shared" si="39"/>
        <v/>
      </c>
      <c r="AV74" s="146" t="str">
        <f t="shared" ref="AV74:AW74" si="321">IF(NOT(ISBLANK(DT74)),CONCATENATE(TEXT(DT74,"yyyy-mm-ddThh:MM:ss"),"Z"),"")</f>
        <v/>
      </c>
      <c r="AW74" s="146" t="str">
        <f t="shared" si="321"/>
        <v/>
      </c>
      <c r="AX74" s="146" t="str">
        <f t="shared" ref="AX74:AZ74" si="322">IF(NOT(ISBLANK(ED74)),CONCATENATE(TEXT(ED74,"yyyy-mm-ddThh:MM:ss"),"Z"),"")</f>
        <v/>
      </c>
      <c r="AY74" s="146" t="str">
        <f t="shared" si="322"/>
        <v/>
      </c>
      <c r="AZ74" s="146" t="str">
        <f t="shared" si="322"/>
        <v/>
      </c>
      <c r="BA74" s="176"/>
      <c r="BB74" s="152"/>
      <c r="BC74" s="177"/>
      <c r="BD74" s="154"/>
      <c r="BE74" s="155"/>
      <c r="BF74" s="154"/>
      <c r="BG74" s="155"/>
      <c r="BH74" s="169"/>
      <c r="BI74" s="162"/>
      <c r="BJ74" s="172"/>
      <c r="BK74" s="162"/>
      <c r="BL74" s="158"/>
      <c r="BM74" s="172"/>
      <c r="BN74" s="162"/>
      <c r="BO74" s="167"/>
      <c r="BP74" s="169"/>
      <c r="BQ74" s="162"/>
      <c r="BR74" s="162"/>
      <c r="BS74" s="174"/>
      <c r="BT74" s="162"/>
      <c r="BU74" s="174"/>
      <c r="BV74" s="174"/>
      <c r="BW74" s="174"/>
      <c r="BX74" s="173"/>
      <c r="BY74" s="158"/>
      <c r="BZ74" s="160"/>
      <c r="CA74" s="172"/>
      <c r="CB74" s="152"/>
      <c r="CC74" s="152"/>
      <c r="CD74" s="156"/>
      <c r="CE74" s="172"/>
      <c r="CF74" s="162"/>
      <c r="CG74" s="162"/>
      <c r="CH74" s="158"/>
      <c r="CI74" s="173"/>
      <c r="CJ74" s="178"/>
      <c r="CK74" s="173"/>
      <c r="CL74" s="165"/>
      <c r="CM74" s="172"/>
      <c r="CN74" s="162"/>
      <c r="CO74" s="162"/>
      <c r="CP74" s="162"/>
      <c r="CQ74" s="162"/>
      <c r="CR74" s="169"/>
      <c r="CS74" s="162"/>
      <c r="CT74" s="162"/>
      <c r="CU74" s="174"/>
      <c r="CV74" s="152"/>
      <c r="CW74" s="173"/>
      <c r="CX74" s="158"/>
      <c r="CY74" s="172"/>
      <c r="CZ74" s="162"/>
      <c r="DA74" s="162"/>
      <c r="DB74" s="158"/>
      <c r="DC74" s="173"/>
      <c r="DD74" s="178"/>
      <c r="DE74" s="173"/>
      <c r="DF74" s="165"/>
      <c r="DG74" s="172"/>
      <c r="DH74" s="178"/>
      <c r="DI74" s="172"/>
      <c r="DJ74" s="178"/>
      <c r="DK74" s="172"/>
      <c r="DL74" s="162"/>
      <c r="DM74" s="167"/>
      <c r="DN74" s="169"/>
      <c r="DO74" s="162"/>
      <c r="DP74" s="162"/>
      <c r="DQ74" s="174"/>
      <c r="DR74" s="152"/>
      <c r="DS74" s="172"/>
      <c r="DT74" s="152"/>
      <c r="DU74" s="152"/>
      <c r="DV74" s="156"/>
      <c r="DW74" s="173"/>
      <c r="DX74" s="158"/>
      <c r="DY74" s="172"/>
      <c r="DZ74" s="162"/>
      <c r="EA74" s="162"/>
      <c r="EB74" s="172"/>
      <c r="EC74" s="172"/>
      <c r="ED74" s="152"/>
      <c r="EE74" s="152"/>
      <c r="EF74" s="152"/>
      <c r="EG74" s="174"/>
      <c r="EH74" s="172"/>
      <c r="EI74" s="162"/>
      <c r="EJ74" s="162"/>
    </row>
    <row r="75" spans="1:140" ht="12.5">
      <c r="A75" s="168"/>
      <c r="B75" s="169"/>
      <c r="C75" s="144" t="str">
        <f t="shared" si="0"/>
        <v/>
      </c>
      <c r="D75" s="144" t="str">
        <f t="shared" si="296"/>
        <v/>
      </c>
      <c r="E75" s="144" t="str">
        <f t="shared" si="2"/>
        <v/>
      </c>
      <c r="F75" s="145" t="str">
        <f t="shared" si="297"/>
        <v/>
      </c>
      <c r="G75" s="145" t="str">
        <f t="shared" si="4"/>
        <v/>
      </c>
      <c r="H75" s="145" t="str">
        <f t="shared" si="5"/>
        <v/>
      </c>
      <c r="I75" s="146" t="str">
        <f t="shared" ref="I75:J75" si="323">IF(COUNTA($DO75:$DX75)&gt;0,$BA75,"")</f>
        <v/>
      </c>
      <c r="J75" s="146" t="str">
        <f t="shared" si="323"/>
        <v/>
      </c>
      <c r="K75" s="147" t="str">
        <f t="shared" si="43"/>
        <v/>
      </c>
      <c r="L75" s="147" t="str">
        <f t="shared" si="7"/>
        <v/>
      </c>
      <c r="M75" s="147" t="str">
        <f t="shared" si="8"/>
        <v/>
      </c>
      <c r="N75" s="147" t="str">
        <f t="shared" si="48"/>
        <v/>
      </c>
      <c r="O75" s="147" t="str">
        <f t="shared" si="9"/>
        <v/>
      </c>
      <c r="P75" s="146" t="str">
        <f t="shared" si="299"/>
        <v/>
      </c>
      <c r="Q75" s="147" t="str">
        <f t="shared" si="300"/>
        <v/>
      </c>
      <c r="R75" s="146" t="str">
        <f t="shared" si="12"/>
        <v/>
      </c>
      <c r="S75" s="146" t="str">
        <f t="shared" si="13"/>
        <v/>
      </c>
      <c r="T75" s="146" t="str">
        <f>IF(NOT(ISBLANK(DH75)),
        IF(AND(ISREF('Input Tenderers'!$J$8:$K$8),COUNTA('Input Tenderers'!$N$8)&gt;0),
                IF(COUNTA('Input Implementation Transactio'!$N75:$O75)&gt;0,"supplier;tenderer;payee","supplier;tenderer"),
                IF(COUNTA('Input Implementation Transactio'!$N75:$O75)&gt;0,"supplier;payee","supplier")
                ),
        IF(COUNTA('Input Implementation Transactio'!$N75:$O75)&gt;0, "payee", "")
        )</f>
        <v/>
      </c>
      <c r="U75" s="146" t="str">
        <f t="shared" si="14"/>
        <v/>
      </c>
      <c r="V75" s="146" t="str">
        <f t="shared" si="15"/>
        <v/>
      </c>
      <c r="W75" s="148" t="str">
        <f t="shared" si="301"/>
        <v/>
      </c>
      <c r="X75" s="175" t="str">
        <f t="shared" si="302"/>
        <v/>
      </c>
      <c r="Y75" s="170" t="str">
        <f t="shared" si="303"/>
        <v/>
      </c>
      <c r="Z75" s="150" t="str">
        <f t="shared" si="19"/>
        <v/>
      </c>
      <c r="AA75" s="146" t="str">
        <f t="shared" si="20"/>
        <v/>
      </c>
      <c r="AB75" s="146" t="str">
        <f t="shared" si="21"/>
        <v/>
      </c>
      <c r="AC75" s="146" t="str">
        <f t="shared" si="22"/>
        <v/>
      </c>
      <c r="AD75" s="148" t="str">
        <f t="shared" si="304"/>
        <v/>
      </c>
      <c r="AE75" s="148" t="str">
        <f t="shared" si="24"/>
        <v/>
      </c>
      <c r="AF75" s="175" t="str">
        <f t="shared" si="305"/>
        <v/>
      </c>
      <c r="AG75" s="170" t="str">
        <f t="shared" si="306"/>
        <v/>
      </c>
      <c r="AH75" s="148" t="str">
        <f t="shared" si="307"/>
        <v/>
      </c>
      <c r="AI75" s="146" t="str">
        <f t="shared" si="28"/>
        <v/>
      </c>
      <c r="AJ75" s="146" t="str">
        <f t="shared" si="29"/>
        <v/>
      </c>
      <c r="AK75" s="146" t="str">
        <f t="shared" si="30"/>
        <v/>
      </c>
      <c r="AL75" s="146" t="str">
        <f t="shared" si="31"/>
        <v/>
      </c>
      <c r="AM75" s="171" t="str">
        <f t="shared" si="32"/>
        <v/>
      </c>
      <c r="AN75" s="171" t="str">
        <f t="shared" si="33"/>
        <v/>
      </c>
      <c r="AO75" s="146" t="str">
        <f t="shared" si="34"/>
        <v/>
      </c>
      <c r="AP75" s="146" t="str">
        <f t="shared" si="35"/>
        <v/>
      </c>
      <c r="AQ75" s="146" t="str">
        <f t="shared" si="36"/>
        <v/>
      </c>
      <c r="AR75" s="146" t="str">
        <f t="shared" ref="AR75:AS75" si="324">IF(NOT(ISBLANK(CB75)),CONCATENATE(TEXT(CB75,"yyyy-mm-ddThh:MM:ss"),"Z"),"")</f>
        <v/>
      </c>
      <c r="AS75" s="146" t="str">
        <f t="shared" si="324"/>
        <v/>
      </c>
      <c r="AT75" s="146" t="str">
        <f t="shared" si="38"/>
        <v/>
      </c>
      <c r="AU75" s="146" t="str">
        <f t="shared" si="39"/>
        <v/>
      </c>
      <c r="AV75" s="146" t="str">
        <f t="shared" ref="AV75:AW75" si="325">IF(NOT(ISBLANK(DT75)),CONCATENATE(TEXT(DT75,"yyyy-mm-ddThh:MM:ss"),"Z"),"")</f>
        <v/>
      </c>
      <c r="AW75" s="146" t="str">
        <f t="shared" si="325"/>
        <v/>
      </c>
      <c r="AX75" s="146" t="str">
        <f t="shared" ref="AX75:AZ75" si="326">IF(NOT(ISBLANK(ED75)),CONCATENATE(TEXT(ED75,"yyyy-mm-ddThh:MM:ss"),"Z"),"")</f>
        <v/>
      </c>
      <c r="AY75" s="146" t="str">
        <f t="shared" si="326"/>
        <v/>
      </c>
      <c r="AZ75" s="146" t="str">
        <f t="shared" si="326"/>
        <v/>
      </c>
      <c r="BA75" s="176"/>
      <c r="BB75" s="152"/>
      <c r="BC75" s="177"/>
      <c r="BD75" s="154"/>
      <c r="BE75" s="155"/>
      <c r="BF75" s="154"/>
      <c r="BG75" s="155"/>
      <c r="BH75" s="169"/>
      <c r="BI75" s="162"/>
      <c r="BJ75" s="172"/>
      <c r="BK75" s="162"/>
      <c r="BL75" s="158"/>
      <c r="BM75" s="172"/>
      <c r="BN75" s="162"/>
      <c r="BO75" s="167"/>
      <c r="BP75" s="169"/>
      <c r="BQ75" s="162"/>
      <c r="BR75" s="162"/>
      <c r="BS75" s="174"/>
      <c r="BT75" s="162"/>
      <c r="BU75" s="174"/>
      <c r="BV75" s="174"/>
      <c r="BW75" s="174"/>
      <c r="BX75" s="173"/>
      <c r="BY75" s="158"/>
      <c r="BZ75" s="160"/>
      <c r="CA75" s="172"/>
      <c r="CB75" s="152"/>
      <c r="CC75" s="152"/>
      <c r="CD75" s="156"/>
      <c r="CE75" s="172"/>
      <c r="CF75" s="162"/>
      <c r="CG75" s="162"/>
      <c r="CH75" s="158"/>
      <c r="CI75" s="173"/>
      <c r="CJ75" s="178"/>
      <c r="CK75" s="173"/>
      <c r="CL75" s="165"/>
      <c r="CM75" s="172"/>
      <c r="CN75" s="162"/>
      <c r="CO75" s="162"/>
      <c r="CP75" s="162"/>
      <c r="CQ75" s="162"/>
      <c r="CR75" s="169"/>
      <c r="CS75" s="162"/>
      <c r="CT75" s="162"/>
      <c r="CU75" s="174"/>
      <c r="CV75" s="152"/>
      <c r="CW75" s="173"/>
      <c r="CX75" s="158"/>
      <c r="CY75" s="172"/>
      <c r="CZ75" s="162"/>
      <c r="DA75" s="162"/>
      <c r="DB75" s="158"/>
      <c r="DC75" s="173"/>
      <c r="DD75" s="178"/>
      <c r="DE75" s="173"/>
      <c r="DF75" s="165"/>
      <c r="DG75" s="172"/>
      <c r="DH75" s="178"/>
      <c r="DI75" s="172"/>
      <c r="DJ75" s="178"/>
      <c r="DK75" s="172"/>
      <c r="DL75" s="162"/>
      <c r="DM75" s="167"/>
      <c r="DN75" s="169"/>
      <c r="DO75" s="162"/>
      <c r="DP75" s="162"/>
      <c r="DQ75" s="174"/>
      <c r="DR75" s="152"/>
      <c r="DS75" s="172"/>
      <c r="DT75" s="152"/>
      <c r="DU75" s="152"/>
      <c r="DV75" s="156"/>
      <c r="DW75" s="173"/>
      <c r="DX75" s="158"/>
      <c r="DY75" s="172"/>
      <c r="DZ75" s="162"/>
      <c r="EA75" s="162"/>
      <c r="EB75" s="172"/>
      <c r="EC75" s="172"/>
      <c r="ED75" s="152"/>
      <c r="EE75" s="152"/>
      <c r="EF75" s="152"/>
      <c r="EG75" s="174"/>
      <c r="EH75" s="172"/>
      <c r="EI75" s="162"/>
      <c r="EJ75" s="162"/>
    </row>
    <row r="76" spans="1:140" ht="12.5">
      <c r="A76" s="168"/>
      <c r="B76" s="169"/>
      <c r="C76" s="144" t="str">
        <f t="shared" si="0"/>
        <v/>
      </c>
      <c r="D76" s="144" t="str">
        <f t="shared" si="296"/>
        <v/>
      </c>
      <c r="E76" s="144" t="str">
        <f t="shared" si="2"/>
        <v/>
      </c>
      <c r="F76" s="145" t="str">
        <f t="shared" si="297"/>
        <v/>
      </c>
      <c r="G76" s="145" t="str">
        <f t="shared" si="4"/>
        <v/>
      </c>
      <c r="H76" s="145" t="str">
        <f t="shared" si="5"/>
        <v/>
      </c>
      <c r="I76" s="146" t="str">
        <f t="shared" ref="I76:J76" si="327">IF(COUNTA($DO76:$DX76)&gt;0,$BA76,"")</f>
        <v/>
      </c>
      <c r="J76" s="146" t="str">
        <f t="shared" si="327"/>
        <v/>
      </c>
      <c r="K76" s="147" t="str">
        <f t="shared" si="43"/>
        <v/>
      </c>
      <c r="L76" s="147" t="str">
        <f t="shared" si="7"/>
        <v/>
      </c>
      <c r="M76" s="147" t="str">
        <f t="shared" si="8"/>
        <v/>
      </c>
      <c r="N76" s="147" t="str">
        <f t="shared" si="48"/>
        <v/>
      </c>
      <c r="O76" s="147" t="str">
        <f t="shared" si="9"/>
        <v/>
      </c>
      <c r="P76" s="146" t="str">
        <f t="shared" si="299"/>
        <v/>
      </c>
      <c r="Q76" s="147" t="str">
        <f t="shared" si="300"/>
        <v/>
      </c>
      <c r="R76" s="146" t="str">
        <f t="shared" si="12"/>
        <v/>
      </c>
      <c r="S76" s="146" t="str">
        <f t="shared" si="13"/>
        <v/>
      </c>
      <c r="T76" s="146" t="str">
        <f>IF(NOT(ISBLANK(DH76)),
        IF(AND(ISREF('Input Tenderers'!$J$8:$K$8),COUNTA('Input Tenderers'!$N$8)&gt;0),
                IF(COUNTA('Input Implementation Transactio'!$N76:$O76)&gt;0,"supplier;tenderer;payee","supplier;tenderer"),
                IF(COUNTA('Input Implementation Transactio'!$N76:$O76)&gt;0,"supplier;payee","supplier")
                ),
        IF(COUNTA('Input Implementation Transactio'!$N76:$O76)&gt;0, "payee", "")
        )</f>
        <v/>
      </c>
      <c r="U76" s="146" t="str">
        <f t="shared" si="14"/>
        <v/>
      </c>
      <c r="V76" s="146" t="str">
        <f t="shared" si="15"/>
        <v/>
      </c>
      <c r="W76" s="148" t="str">
        <f t="shared" si="301"/>
        <v/>
      </c>
      <c r="X76" s="175" t="str">
        <f t="shared" si="302"/>
        <v/>
      </c>
      <c r="Y76" s="170" t="str">
        <f t="shared" si="303"/>
        <v/>
      </c>
      <c r="Z76" s="150" t="str">
        <f t="shared" si="19"/>
        <v/>
      </c>
      <c r="AA76" s="146" t="str">
        <f t="shared" si="20"/>
        <v/>
      </c>
      <c r="AB76" s="146" t="str">
        <f t="shared" si="21"/>
        <v/>
      </c>
      <c r="AC76" s="146" t="str">
        <f t="shared" si="22"/>
        <v/>
      </c>
      <c r="AD76" s="148" t="str">
        <f t="shared" si="304"/>
        <v/>
      </c>
      <c r="AE76" s="148" t="str">
        <f t="shared" si="24"/>
        <v/>
      </c>
      <c r="AF76" s="175" t="str">
        <f t="shared" si="305"/>
        <v/>
      </c>
      <c r="AG76" s="170" t="str">
        <f t="shared" si="306"/>
        <v/>
      </c>
      <c r="AH76" s="148" t="str">
        <f t="shared" si="307"/>
        <v/>
      </c>
      <c r="AI76" s="146" t="str">
        <f t="shared" si="28"/>
        <v/>
      </c>
      <c r="AJ76" s="146" t="str">
        <f t="shared" si="29"/>
        <v/>
      </c>
      <c r="AK76" s="146" t="str">
        <f t="shared" si="30"/>
        <v/>
      </c>
      <c r="AL76" s="146" t="str">
        <f t="shared" si="31"/>
        <v/>
      </c>
      <c r="AM76" s="171" t="str">
        <f t="shared" si="32"/>
        <v/>
      </c>
      <c r="AN76" s="171" t="str">
        <f t="shared" si="33"/>
        <v/>
      </c>
      <c r="AO76" s="146" t="str">
        <f t="shared" si="34"/>
        <v/>
      </c>
      <c r="AP76" s="146" t="str">
        <f t="shared" si="35"/>
        <v/>
      </c>
      <c r="AQ76" s="146" t="str">
        <f t="shared" si="36"/>
        <v/>
      </c>
      <c r="AR76" s="146" t="str">
        <f t="shared" ref="AR76:AS76" si="328">IF(NOT(ISBLANK(CB76)),CONCATENATE(TEXT(CB76,"yyyy-mm-ddThh:MM:ss"),"Z"),"")</f>
        <v/>
      </c>
      <c r="AS76" s="146" t="str">
        <f t="shared" si="328"/>
        <v/>
      </c>
      <c r="AT76" s="146" t="str">
        <f t="shared" si="38"/>
        <v/>
      </c>
      <c r="AU76" s="146" t="str">
        <f t="shared" si="39"/>
        <v/>
      </c>
      <c r="AV76" s="146" t="str">
        <f t="shared" ref="AV76:AW76" si="329">IF(NOT(ISBLANK(DT76)),CONCATENATE(TEXT(DT76,"yyyy-mm-ddThh:MM:ss"),"Z"),"")</f>
        <v/>
      </c>
      <c r="AW76" s="146" t="str">
        <f t="shared" si="329"/>
        <v/>
      </c>
      <c r="AX76" s="146" t="str">
        <f t="shared" ref="AX76:AZ76" si="330">IF(NOT(ISBLANK(ED76)),CONCATENATE(TEXT(ED76,"yyyy-mm-ddThh:MM:ss"),"Z"),"")</f>
        <v/>
      </c>
      <c r="AY76" s="146" t="str">
        <f t="shared" si="330"/>
        <v/>
      </c>
      <c r="AZ76" s="146" t="str">
        <f t="shared" si="330"/>
        <v/>
      </c>
      <c r="BA76" s="176"/>
      <c r="BB76" s="152"/>
      <c r="BC76" s="177"/>
      <c r="BD76" s="154"/>
      <c r="BE76" s="155"/>
      <c r="BF76" s="154"/>
      <c r="BG76" s="155"/>
      <c r="BH76" s="169"/>
      <c r="BI76" s="162"/>
      <c r="BJ76" s="172"/>
      <c r="BK76" s="162"/>
      <c r="BL76" s="158"/>
      <c r="BM76" s="172"/>
      <c r="BN76" s="162"/>
      <c r="BO76" s="167"/>
      <c r="BP76" s="169"/>
      <c r="BQ76" s="162"/>
      <c r="BR76" s="162"/>
      <c r="BS76" s="174"/>
      <c r="BT76" s="162"/>
      <c r="BU76" s="174"/>
      <c r="BV76" s="174"/>
      <c r="BW76" s="174"/>
      <c r="BX76" s="173"/>
      <c r="BY76" s="158"/>
      <c r="BZ76" s="160"/>
      <c r="CA76" s="172"/>
      <c r="CB76" s="152"/>
      <c r="CC76" s="152"/>
      <c r="CD76" s="156"/>
      <c r="CE76" s="172"/>
      <c r="CF76" s="162"/>
      <c r="CG76" s="162"/>
      <c r="CH76" s="158"/>
      <c r="CI76" s="173"/>
      <c r="CJ76" s="178"/>
      <c r="CK76" s="173"/>
      <c r="CL76" s="165"/>
      <c r="CM76" s="172"/>
      <c r="CN76" s="162"/>
      <c r="CO76" s="162"/>
      <c r="CP76" s="162"/>
      <c r="CQ76" s="162"/>
      <c r="CR76" s="169"/>
      <c r="CS76" s="162"/>
      <c r="CT76" s="162"/>
      <c r="CU76" s="174"/>
      <c r="CV76" s="152"/>
      <c r="CW76" s="173"/>
      <c r="CX76" s="158"/>
      <c r="CY76" s="172"/>
      <c r="CZ76" s="162"/>
      <c r="DA76" s="162"/>
      <c r="DB76" s="158"/>
      <c r="DC76" s="173"/>
      <c r="DD76" s="178"/>
      <c r="DE76" s="173"/>
      <c r="DF76" s="165"/>
      <c r="DG76" s="172"/>
      <c r="DH76" s="178"/>
      <c r="DI76" s="172"/>
      <c r="DJ76" s="178"/>
      <c r="DK76" s="172"/>
      <c r="DL76" s="162"/>
      <c r="DM76" s="167"/>
      <c r="DN76" s="169"/>
      <c r="DO76" s="162"/>
      <c r="DP76" s="162"/>
      <c r="DQ76" s="174"/>
      <c r="DR76" s="152"/>
      <c r="DS76" s="172"/>
      <c r="DT76" s="152"/>
      <c r="DU76" s="152"/>
      <c r="DV76" s="156"/>
      <c r="DW76" s="173"/>
      <c r="DX76" s="158"/>
      <c r="DY76" s="172"/>
      <c r="DZ76" s="162"/>
      <c r="EA76" s="162"/>
      <c r="EB76" s="172"/>
      <c r="EC76" s="172"/>
      <c r="ED76" s="152"/>
      <c r="EE76" s="152"/>
      <c r="EF76" s="152"/>
      <c r="EG76" s="174"/>
      <c r="EH76" s="172"/>
      <c r="EI76" s="162"/>
      <c r="EJ76" s="162"/>
    </row>
    <row r="77" spans="1:140" ht="12.5">
      <c r="A77" s="168"/>
      <c r="B77" s="169"/>
      <c r="C77" s="144" t="str">
        <f t="shared" si="0"/>
        <v/>
      </c>
      <c r="D77" s="144" t="str">
        <f t="shared" si="296"/>
        <v/>
      </c>
      <c r="E77" s="144" t="str">
        <f t="shared" si="2"/>
        <v/>
      </c>
      <c r="F77" s="145" t="str">
        <f t="shared" si="297"/>
        <v/>
      </c>
      <c r="G77" s="145" t="str">
        <f t="shared" si="4"/>
        <v/>
      </c>
      <c r="H77" s="145" t="str">
        <f t="shared" si="5"/>
        <v/>
      </c>
      <c r="I77" s="146" t="str">
        <f t="shared" ref="I77:J77" si="331">IF(COUNTA($DO77:$DX77)&gt;0,$BA77,"")</f>
        <v/>
      </c>
      <c r="J77" s="146" t="str">
        <f t="shared" si="331"/>
        <v/>
      </c>
      <c r="K77" s="147" t="str">
        <f t="shared" si="43"/>
        <v/>
      </c>
      <c r="L77" s="147" t="str">
        <f t="shared" si="7"/>
        <v/>
      </c>
      <c r="M77" s="147" t="str">
        <f t="shared" si="8"/>
        <v/>
      </c>
      <c r="N77" s="147" t="str">
        <f t="shared" si="48"/>
        <v/>
      </c>
      <c r="O77" s="147" t="str">
        <f t="shared" si="9"/>
        <v/>
      </c>
      <c r="P77" s="146" t="str">
        <f t="shared" si="299"/>
        <v/>
      </c>
      <c r="Q77" s="147" t="str">
        <f t="shared" si="300"/>
        <v/>
      </c>
      <c r="R77" s="146" t="str">
        <f t="shared" si="12"/>
        <v/>
      </c>
      <c r="S77" s="146" t="str">
        <f t="shared" si="13"/>
        <v/>
      </c>
      <c r="T77" s="146" t="str">
        <f>IF(NOT(ISBLANK(DH77)),
        IF(AND(ISREF('Input Tenderers'!$J$8:$K$8),COUNTA('Input Tenderers'!$N$8)&gt;0),
                IF(COUNTA('Input Implementation Transactio'!$N77:$O77)&gt;0,"supplier;tenderer;payee","supplier;tenderer"),
                IF(COUNTA('Input Implementation Transactio'!$N77:$O77)&gt;0,"supplier;payee","supplier")
                ),
        IF(COUNTA('Input Implementation Transactio'!$N77:$O77)&gt;0, "payee", "")
        )</f>
        <v/>
      </c>
      <c r="U77" s="146" t="str">
        <f t="shared" si="14"/>
        <v/>
      </c>
      <c r="V77" s="146" t="str">
        <f t="shared" si="15"/>
        <v/>
      </c>
      <c r="W77" s="148" t="str">
        <f t="shared" si="301"/>
        <v/>
      </c>
      <c r="X77" s="175" t="str">
        <f t="shared" si="302"/>
        <v/>
      </c>
      <c r="Y77" s="170" t="str">
        <f t="shared" si="303"/>
        <v/>
      </c>
      <c r="Z77" s="150" t="str">
        <f t="shared" si="19"/>
        <v/>
      </c>
      <c r="AA77" s="146" t="str">
        <f t="shared" si="20"/>
        <v/>
      </c>
      <c r="AB77" s="146" t="str">
        <f t="shared" si="21"/>
        <v/>
      </c>
      <c r="AC77" s="146" t="str">
        <f t="shared" si="22"/>
        <v/>
      </c>
      <c r="AD77" s="148" t="str">
        <f t="shared" si="304"/>
        <v/>
      </c>
      <c r="AE77" s="148" t="str">
        <f t="shared" si="24"/>
        <v/>
      </c>
      <c r="AF77" s="175" t="str">
        <f t="shared" si="305"/>
        <v/>
      </c>
      <c r="AG77" s="170" t="str">
        <f t="shared" si="306"/>
        <v/>
      </c>
      <c r="AH77" s="148" t="str">
        <f t="shared" si="307"/>
        <v/>
      </c>
      <c r="AI77" s="146" t="str">
        <f t="shared" si="28"/>
        <v/>
      </c>
      <c r="AJ77" s="146" t="str">
        <f t="shared" si="29"/>
        <v/>
      </c>
      <c r="AK77" s="146" t="str">
        <f t="shared" si="30"/>
        <v/>
      </c>
      <c r="AL77" s="146" t="str">
        <f t="shared" si="31"/>
        <v/>
      </c>
      <c r="AM77" s="171" t="str">
        <f t="shared" si="32"/>
        <v/>
      </c>
      <c r="AN77" s="171" t="str">
        <f t="shared" si="33"/>
        <v/>
      </c>
      <c r="AO77" s="146" t="str">
        <f t="shared" si="34"/>
        <v/>
      </c>
      <c r="AP77" s="146" t="str">
        <f t="shared" si="35"/>
        <v/>
      </c>
      <c r="AQ77" s="146" t="str">
        <f t="shared" si="36"/>
        <v/>
      </c>
      <c r="AR77" s="146" t="str">
        <f t="shared" ref="AR77:AS77" si="332">IF(NOT(ISBLANK(CB77)),CONCATENATE(TEXT(CB77,"yyyy-mm-ddThh:MM:ss"),"Z"),"")</f>
        <v/>
      </c>
      <c r="AS77" s="146" t="str">
        <f t="shared" si="332"/>
        <v/>
      </c>
      <c r="AT77" s="146" t="str">
        <f t="shared" si="38"/>
        <v/>
      </c>
      <c r="AU77" s="146" t="str">
        <f t="shared" si="39"/>
        <v/>
      </c>
      <c r="AV77" s="146" t="str">
        <f t="shared" ref="AV77:AW77" si="333">IF(NOT(ISBLANK(DT77)),CONCATENATE(TEXT(DT77,"yyyy-mm-ddThh:MM:ss"),"Z"),"")</f>
        <v/>
      </c>
      <c r="AW77" s="146" t="str">
        <f t="shared" si="333"/>
        <v/>
      </c>
      <c r="AX77" s="146" t="str">
        <f t="shared" ref="AX77:AZ77" si="334">IF(NOT(ISBLANK(ED77)),CONCATENATE(TEXT(ED77,"yyyy-mm-ddThh:MM:ss"),"Z"),"")</f>
        <v/>
      </c>
      <c r="AY77" s="146" t="str">
        <f t="shared" si="334"/>
        <v/>
      </c>
      <c r="AZ77" s="146" t="str">
        <f t="shared" si="334"/>
        <v/>
      </c>
      <c r="BA77" s="176"/>
      <c r="BB77" s="152"/>
      <c r="BC77" s="177"/>
      <c r="BD77" s="154"/>
      <c r="BE77" s="155"/>
      <c r="BF77" s="154"/>
      <c r="BG77" s="155"/>
      <c r="BH77" s="169"/>
      <c r="BI77" s="162"/>
      <c r="BJ77" s="172"/>
      <c r="BK77" s="162"/>
      <c r="BL77" s="158"/>
      <c r="BM77" s="172"/>
      <c r="BN77" s="162"/>
      <c r="BO77" s="167"/>
      <c r="BP77" s="169"/>
      <c r="BQ77" s="162"/>
      <c r="BR77" s="162"/>
      <c r="BS77" s="174"/>
      <c r="BT77" s="162"/>
      <c r="BU77" s="174"/>
      <c r="BV77" s="174"/>
      <c r="BW77" s="174"/>
      <c r="BX77" s="173"/>
      <c r="BY77" s="158"/>
      <c r="BZ77" s="160"/>
      <c r="CA77" s="172"/>
      <c r="CB77" s="152"/>
      <c r="CC77" s="152"/>
      <c r="CD77" s="156"/>
      <c r="CE77" s="172"/>
      <c r="CF77" s="162"/>
      <c r="CG77" s="162"/>
      <c r="CH77" s="158"/>
      <c r="CI77" s="173"/>
      <c r="CJ77" s="178"/>
      <c r="CK77" s="173"/>
      <c r="CL77" s="165"/>
      <c r="CM77" s="172"/>
      <c r="CN77" s="162"/>
      <c r="CO77" s="162"/>
      <c r="CP77" s="162"/>
      <c r="CQ77" s="162"/>
      <c r="CR77" s="169"/>
      <c r="CS77" s="162"/>
      <c r="CT77" s="162"/>
      <c r="CU77" s="174"/>
      <c r="CV77" s="152"/>
      <c r="CW77" s="173"/>
      <c r="CX77" s="158"/>
      <c r="CY77" s="172"/>
      <c r="CZ77" s="162"/>
      <c r="DA77" s="162"/>
      <c r="DB77" s="158"/>
      <c r="DC77" s="173"/>
      <c r="DD77" s="178"/>
      <c r="DE77" s="173"/>
      <c r="DF77" s="165"/>
      <c r="DG77" s="172"/>
      <c r="DH77" s="178"/>
      <c r="DI77" s="172"/>
      <c r="DJ77" s="178"/>
      <c r="DK77" s="172"/>
      <c r="DL77" s="162"/>
      <c r="DM77" s="167"/>
      <c r="DN77" s="169"/>
      <c r="DO77" s="162"/>
      <c r="DP77" s="162"/>
      <c r="DQ77" s="174"/>
      <c r="DR77" s="152"/>
      <c r="DS77" s="172"/>
      <c r="DT77" s="152"/>
      <c r="DU77" s="152"/>
      <c r="DV77" s="156"/>
      <c r="DW77" s="173"/>
      <c r="DX77" s="158"/>
      <c r="DY77" s="172"/>
      <c r="DZ77" s="162"/>
      <c r="EA77" s="162"/>
      <c r="EB77" s="172"/>
      <c r="EC77" s="172"/>
      <c r="ED77" s="152"/>
      <c r="EE77" s="152"/>
      <c r="EF77" s="152"/>
      <c r="EG77" s="174"/>
      <c r="EH77" s="172"/>
      <c r="EI77" s="162"/>
      <c r="EJ77" s="162"/>
    </row>
    <row r="78" spans="1:140" ht="12.5">
      <c r="A78" s="168"/>
      <c r="B78" s="169"/>
      <c r="C78" s="144" t="str">
        <f t="shared" si="0"/>
        <v/>
      </c>
      <c r="D78" s="144" t="str">
        <f t="shared" si="296"/>
        <v/>
      </c>
      <c r="E78" s="144" t="str">
        <f t="shared" si="2"/>
        <v/>
      </c>
      <c r="F78" s="145" t="str">
        <f t="shared" si="297"/>
        <v/>
      </c>
      <c r="G78" s="145" t="str">
        <f t="shared" si="4"/>
        <v/>
      </c>
      <c r="H78" s="145" t="str">
        <f t="shared" si="5"/>
        <v/>
      </c>
      <c r="I78" s="146" t="str">
        <f t="shared" ref="I78:J78" si="335">IF(COUNTA($DO78:$DX78)&gt;0,$BA78,"")</f>
        <v/>
      </c>
      <c r="J78" s="146" t="str">
        <f t="shared" si="335"/>
        <v/>
      </c>
      <c r="K78" s="147" t="str">
        <f t="shared" si="43"/>
        <v/>
      </c>
      <c r="L78" s="147" t="str">
        <f t="shared" si="7"/>
        <v/>
      </c>
      <c r="M78" s="147" t="str">
        <f t="shared" si="8"/>
        <v/>
      </c>
      <c r="N78" s="147" t="str">
        <f t="shared" si="48"/>
        <v/>
      </c>
      <c r="O78" s="147" t="str">
        <f t="shared" si="9"/>
        <v/>
      </c>
      <c r="P78" s="146" t="str">
        <f t="shared" si="299"/>
        <v/>
      </c>
      <c r="Q78" s="147" t="str">
        <f t="shared" si="300"/>
        <v/>
      </c>
      <c r="R78" s="146" t="str">
        <f t="shared" si="12"/>
        <v/>
      </c>
      <c r="S78" s="146" t="str">
        <f t="shared" si="13"/>
        <v/>
      </c>
      <c r="T78" s="146" t="str">
        <f>IF(NOT(ISBLANK(DH78)),
        IF(AND(ISREF('Input Tenderers'!$J$8:$K$8),COUNTA('Input Tenderers'!$N$8)&gt;0),
                IF(COUNTA('Input Implementation Transactio'!$N78:$O78)&gt;0,"supplier;tenderer;payee","supplier;tenderer"),
                IF(COUNTA('Input Implementation Transactio'!$N78:$O78)&gt;0,"supplier;payee","supplier")
                ),
        IF(COUNTA('Input Implementation Transactio'!$N78:$O78)&gt;0, "payee", "")
        )</f>
        <v/>
      </c>
      <c r="U78" s="146" t="str">
        <f t="shared" si="14"/>
        <v/>
      </c>
      <c r="V78" s="146" t="str">
        <f t="shared" si="15"/>
        <v/>
      </c>
      <c r="W78" s="148" t="str">
        <f t="shared" si="301"/>
        <v/>
      </c>
      <c r="X78" s="175" t="str">
        <f t="shared" si="302"/>
        <v/>
      </c>
      <c r="Y78" s="170" t="str">
        <f t="shared" si="303"/>
        <v/>
      </c>
      <c r="Z78" s="150" t="str">
        <f t="shared" si="19"/>
        <v/>
      </c>
      <c r="AA78" s="146" t="str">
        <f t="shared" si="20"/>
        <v/>
      </c>
      <c r="AB78" s="146" t="str">
        <f t="shared" si="21"/>
        <v/>
      </c>
      <c r="AC78" s="146" t="str">
        <f t="shared" si="22"/>
        <v/>
      </c>
      <c r="AD78" s="148" t="str">
        <f t="shared" si="304"/>
        <v/>
      </c>
      <c r="AE78" s="148" t="str">
        <f t="shared" si="24"/>
        <v/>
      </c>
      <c r="AF78" s="175" t="str">
        <f t="shared" si="305"/>
        <v/>
      </c>
      <c r="AG78" s="170" t="str">
        <f t="shared" si="306"/>
        <v/>
      </c>
      <c r="AH78" s="148" t="str">
        <f t="shared" si="307"/>
        <v/>
      </c>
      <c r="AI78" s="146" t="str">
        <f t="shared" si="28"/>
        <v/>
      </c>
      <c r="AJ78" s="146" t="str">
        <f t="shared" si="29"/>
        <v/>
      </c>
      <c r="AK78" s="146" t="str">
        <f t="shared" si="30"/>
        <v/>
      </c>
      <c r="AL78" s="146" t="str">
        <f t="shared" si="31"/>
        <v/>
      </c>
      <c r="AM78" s="171" t="str">
        <f t="shared" si="32"/>
        <v/>
      </c>
      <c r="AN78" s="171" t="str">
        <f t="shared" si="33"/>
        <v/>
      </c>
      <c r="AO78" s="146" t="str">
        <f t="shared" si="34"/>
        <v/>
      </c>
      <c r="AP78" s="146" t="str">
        <f t="shared" si="35"/>
        <v/>
      </c>
      <c r="AQ78" s="146" t="str">
        <f t="shared" si="36"/>
        <v/>
      </c>
      <c r="AR78" s="146" t="str">
        <f t="shared" ref="AR78:AS78" si="336">IF(NOT(ISBLANK(CB78)),CONCATENATE(TEXT(CB78,"yyyy-mm-ddThh:MM:ss"),"Z"),"")</f>
        <v/>
      </c>
      <c r="AS78" s="146" t="str">
        <f t="shared" si="336"/>
        <v/>
      </c>
      <c r="AT78" s="146" t="str">
        <f t="shared" si="38"/>
        <v/>
      </c>
      <c r="AU78" s="146" t="str">
        <f t="shared" si="39"/>
        <v/>
      </c>
      <c r="AV78" s="146" t="str">
        <f t="shared" ref="AV78:AW78" si="337">IF(NOT(ISBLANK(DT78)),CONCATENATE(TEXT(DT78,"yyyy-mm-ddThh:MM:ss"),"Z"),"")</f>
        <v/>
      </c>
      <c r="AW78" s="146" t="str">
        <f t="shared" si="337"/>
        <v/>
      </c>
      <c r="AX78" s="146" t="str">
        <f t="shared" ref="AX78:AZ78" si="338">IF(NOT(ISBLANK(ED78)),CONCATENATE(TEXT(ED78,"yyyy-mm-ddThh:MM:ss"),"Z"),"")</f>
        <v/>
      </c>
      <c r="AY78" s="146" t="str">
        <f t="shared" si="338"/>
        <v/>
      </c>
      <c r="AZ78" s="146" t="str">
        <f t="shared" si="338"/>
        <v/>
      </c>
      <c r="BA78" s="176"/>
      <c r="BB78" s="152"/>
      <c r="BC78" s="177"/>
      <c r="BD78" s="154"/>
      <c r="BE78" s="155"/>
      <c r="BF78" s="154"/>
      <c r="BG78" s="155"/>
      <c r="BH78" s="169"/>
      <c r="BI78" s="162"/>
      <c r="BJ78" s="172"/>
      <c r="BK78" s="162"/>
      <c r="BL78" s="158"/>
      <c r="BM78" s="172"/>
      <c r="BN78" s="162"/>
      <c r="BO78" s="167"/>
      <c r="BP78" s="169"/>
      <c r="BQ78" s="162"/>
      <c r="BR78" s="162"/>
      <c r="BS78" s="174"/>
      <c r="BT78" s="162"/>
      <c r="BU78" s="174"/>
      <c r="BV78" s="174"/>
      <c r="BW78" s="174"/>
      <c r="BX78" s="173"/>
      <c r="BY78" s="158"/>
      <c r="BZ78" s="160"/>
      <c r="CA78" s="172"/>
      <c r="CB78" s="152"/>
      <c r="CC78" s="152"/>
      <c r="CD78" s="156"/>
      <c r="CE78" s="172"/>
      <c r="CF78" s="162"/>
      <c r="CG78" s="162"/>
      <c r="CH78" s="158"/>
      <c r="CI78" s="173"/>
      <c r="CJ78" s="178"/>
      <c r="CK78" s="173"/>
      <c r="CL78" s="165"/>
      <c r="CM78" s="172"/>
      <c r="CN78" s="162"/>
      <c r="CO78" s="162"/>
      <c r="CP78" s="162"/>
      <c r="CQ78" s="162"/>
      <c r="CR78" s="169"/>
      <c r="CS78" s="162"/>
      <c r="CT78" s="162"/>
      <c r="CU78" s="174"/>
      <c r="CV78" s="152"/>
      <c r="CW78" s="173"/>
      <c r="CX78" s="158"/>
      <c r="CY78" s="172"/>
      <c r="CZ78" s="162"/>
      <c r="DA78" s="162"/>
      <c r="DB78" s="158"/>
      <c r="DC78" s="173"/>
      <c r="DD78" s="178"/>
      <c r="DE78" s="173"/>
      <c r="DF78" s="165"/>
      <c r="DG78" s="172"/>
      <c r="DH78" s="178"/>
      <c r="DI78" s="172"/>
      <c r="DJ78" s="178"/>
      <c r="DK78" s="172"/>
      <c r="DL78" s="162"/>
      <c r="DM78" s="167"/>
      <c r="DN78" s="169"/>
      <c r="DO78" s="162"/>
      <c r="DP78" s="162"/>
      <c r="DQ78" s="174"/>
      <c r="DR78" s="152"/>
      <c r="DS78" s="172"/>
      <c r="DT78" s="152"/>
      <c r="DU78" s="152"/>
      <c r="DV78" s="156"/>
      <c r="DW78" s="173"/>
      <c r="DX78" s="158"/>
      <c r="DY78" s="172"/>
      <c r="DZ78" s="162"/>
      <c r="EA78" s="162"/>
      <c r="EB78" s="172"/>
      <c r="EC78" s="172"/>
      <c r="ED78" s="152"/>
      <c r="EE78" s="152"/>
      <c r="EF78" s="152"/>
      <c r="EG78" s="174"/>
      <c r="EH78" s="172"/>
      <c r="EI78" s="162"/>
      <c r="EJ78" s="162"/>
    </row>
    <row r="79" spans="1:140" ht="12.5">
      <c r="A79" s="168"/>
      <c r="B79" s="169"/>
      <c r="C79" s="144" t="str">
        <f t="shared" si="0"/>
        <v/>
      </c>
      <c r="D79" s="144" t="str">
        <f t="shared" si="296"/>
        <v/>
      </c>
      <c r="E79" s="144" t="str">
        <f t="shared" si="2"/>
        <v/>
      </c>
      <c r="F79" s="145" t="str">
        <f t="shared" si="297"/>
        <v/>
      </c>
      <c r="G79" s="145" t="str">
        <f t="shared" si="4"/>
        <v/>
      </c>
      <c r="H79" s="145" t="str">
        <f t="shared" si="5"/>
        <v/>
      </c>
      <c r="I79" s="146" t="str">
        <f t="shared" ref="I79:J79" si="339">IF(COUNTA($DO79:$DX79)&gt;0,$BA79,"")</f>
        <v/>
      </c>
      <c r="J79" s="146" t="str">
        <f t="shared" si="339"/>
        <v/>
      </c>
      <c r="K79" s="147" t="str">
        <f t="shared" si="43"/>
        <v/>
      </c>
      <c r="L79" s="147" t="str">
        <f t="shared" si="7"/>
        <v/>
      </c>
      <c r="M79" s="147" t="str">
        <f t="shared" si="8"/>
        <v/>
      </c>
      <c r="N79" s="147" t="str">
        <f t="shared" si="48"/>
        <v/>
      </c>
      <c r="O79" s="147" t="str">
        <f t="shared" si="9"/>
        <v/>
      </c>
      <c r="P79" s="146" t="str">
        <f t="shared" si="299"/>
        <v/>
      </c>
      <c r="Q79" s="147" t="str">
        <f t="shared" si="300"/>
        <v/>
      </c>
      <c r="R79" s="146" t="str">
        <f t="shared" si="12"/>
        <v/>
      </c>
      <c r="S79" s="146" t="str">
        <f t="shared" si="13"/>
        <v/>
      </c>
      <c r="T79" s="146" t="str">
        <f>IF(NOT(ISBLANK(DH79)),
        IF(AND(ISREF('Input Tenderers'!$J$8:$K$8),COUNTA('Input Tenderers'!$N$8)&gt;0),
                IF(COUNTA('Input Implementation Transactio'!$N79:$O79)&gt;0,"supplier;tenderer;payee","supplier;tenderer"),
                IF(COUNTA('Input Implementation Transactio'!$N79:$O79)&gt;0,"supplier;payee","supplier")
                ),
        IF(COUNTA('Input Implementation Transactio'!$N79:$O79)&gt;0, "payee", "")
        )</f>
        <v/>
      </c>
      <c r="U79" s="146" t="str">
        <f t="shared" si="14"/>
        <v/>
      </c>
      <c r="V79" s="146" t="str">
        <f t="shared" si="15"/>
        <v/>
      </c>
      <c r="W79" s="148" t="str">
        <f t="shared" si="301"/>
        <v/>
      </c>
      <c r="X79" s="175" t="str">
        <f t="shared" si="302"/>
        <v/>
      </c>
      <c r="Y79" s="170" t="str">
        <f t="shared" si="303"/>
        <v/>
      </c>
      <c r="Z79" s="150" t="str">
        <f t="shared" si="19"/>
        <v/>
      </c>
      <c r="AA79" s="146" t="str">
        <f t="shared" si="20"/>
        <v/>
      </c>
      <c r="AB79" s="146" t="str">
        <f t="shared" si="21"/>
        <v/>
      </c>
      <c r="AC79" s="146" t="str">
        <f t="shared" si="22"/>
        <v/>
      </c>
      <c r="AD79" s="148" t="str">
        <f t="shared" si="304"/>
        <v/>
      </c>
      <c r="AE79" s="148" t="str">
        <f t="shared" si="24"/>
        <v/>
      </c>
      <c r="AF79" s="175" t="str">
        <f t="shared" si="305"/>
        <v/>
      </c>
      <c r="AG79" s="170" t="str">
        <f t="shared" si="306"/>
        <v/>
      </c>
      <c r="AH79" s="148" t="str">
        <f t="shared" si="307"/>
        <v/>
      </c>
      <c r="AI79" s="146" t="str">
        <f t="shared" si="28"/>
        <v/>
      </c>
      <c r="AJ79" s="146" t="str">
        <f t="shared" si="29"/>
        <v/>
      </c>
      <c r="AK79" s="146" t="str">
        <f t="shared" si="30"/>
        <v/>
      </c>
      <c r="AL79" s="146" t="str">
        <f t="shared" si="31"/>
        <v/>
      </c>
      <c r="AM79" s="171" t="str">
        <f t="shared" si="32"/>
        <v/>
      </c>
      <c r="AN79" s="171" t="str">
        <f t="shared" si="33"/>
        <v/>
      </c>
      <c r="AO79" s="146" t="str">
        <f t="shared" si="34"/>
        <v/>
      </c>
      <c r="AP79" s="146" t="str">
        <f t="shared" si="35"/>
        <v/>
      </c>
      <c r="AQ79" s="146" t="str">
        <f t="shared" si="36"/>
        <v/>
      </c>
      <c r="AR79" s="146" t="str">
        <f t="shared" ref="AR79:AS79" si="340">IF(NOT(ISBLANK(CB79)),CONCATENATE(TEXT(CB79,"yyyy-mm-ddThh:MM:ss"),"Z"),"")</f>
        <v/>
      </c>
      <c r="AS79" s="146" t="str">
        <f t="shared" si="340"/>
        <v/>
      </c>
      <c r="AT79" s="146" t="str">
        <f t="shared" si="38"/>
        <v/>
      </c>
      <c r="AU79" s="146" t="str">
        <f t="shared" si="39"/>
        <v/>
      </c>
      <c r="AV79" s="146" t="str">
        <f t="shared" ref="AV79:AW79" si="341">IF(NOT(ISBLANK(DT79)),CONCATENATE(TEXT(DT79,"yyyy-mm-ddThh:MM:ss"),"Z"),"")</f>
        <v/>
      </c>
      <c r="AW79" s="146" t="str">
        <f t="shared" si="341"/>
        <v/>
      </c>
      <c r="AX79" s="146" t="str">
        <f t="shared" ref="AX79:AZ79" si="342">IF(NOT(ISBLANK(ED79)),CONCATENATE(TEXT(ED79,"yyyy-mm-ddThh:MM:ss"),"Z"),"")</f>
        <v/>
      </c>
      <c r="AY79" s="146" t="str">
        <f t="shared" si="342"/>
        <v/>
      </c>
      <c r="AZ79" s="146" t="str">
        <f t="shared" si="342"/>
        <v/>
      </c>
      <c r="BA79" s="176"/>
      <c r="BB79" s="152"/>
      <c r="BC79" s="177"/>
      <c r="BD79" s="154"/>
      <c r="BE79" s="155"/>
      <c r="BF79" s="154"/>
      <c r="BG79" s="155"/>
      <c r="BH79" s="169"/>
      <c r="BI79" s="162"/>
      <c r="BJ79" s="172"/>
      <c r="BK79" s="162"/>
      <c r="BL79" s="158"/>
      <c r="BM79" s="172"/>
      <c r="BN79" s="162"/>
      <c r="BO79" s="167"/>
      <c r="BP79" s="169"/>
      <c r="BQ79" s="162"/>
      <c r="BR79" s="162"/>
      <c r="BS79" s="174"/>
      <c r="BT79" s="162"/>
      <c r="BU79" s="174"/>
      <c r="BV79" s="174"/>
      <c r="BW79" s="174"/>
      <c r="BX79" s="173"/>
      <c r="BY79" s="158"/>
      <c r="BZ79" s="160"/>
      <c r="CA79" s="172"/>
      <c r="CB79" s="152"/>
      <c r="CC79" s="152"/>
      <c r="CD79" s="156"/>
      <c r="CE79" s="172"/>
      <c r="CF79" s="162"/>
      <c r="CG79" s="162"/>
      <c r="CH79" s="158"/>
      <c r="CI79" s="173"/>
      <c r="CJ79" s="178"/>
      <c r="CK79" s="173"/>
      <c r="CL79" s="165"/>
      <c r="CM79" s="172"/>
      <c r="CN79" s="162"/>
      <c r="CO79" s="162"/>
      <c r="CP79" s="162"/>
      <c r="CQ79" s="162"/>
      <c r="CR79" s="169"/>
      <c r="CS79" s="162"/>
      <c r="CT79" s="162"/>
      <c r="CU79" s="174"/>
      <c r="CV79" s="152"/>
      <c r="CW79" s="173"/>
      <c r="CX79" s="158"/>
      <c r="CY79" s="172"/>
      <c r="CZ79" s="162"/>
      <c r="DA79" s="162"/>
      <c r="DB79" s="158"/>
      <c r="DC79" s="173"/>
      <c r="DD79" s="178"/>
      <c r="DE79" s="173"/>
      <c r="DF79" s="165"/>
      <c r="DG79" s="172"/>
      <c r="DH79" s="178"/>
      <c r="DI79" s="172"/>
      <c r="DJ79" s="178"/>
      <c r="DK79" s="172"/>
      <c r="DL79" s="162"/>
      <c r="DM79" s="167"/>
      <c r="DN79" s="169"/>
      <c r="DO79" s="162"/>
      <c r="DP79" s="162"/>
      <c r="DQ79" s="174"/>
      <c r="DR79" s="152"/>
      <c r="DS79" s="172"/>
      <c r="DT79" s="152"/>
      <c r="DU79" s="152"/>
      <c r="DV79" s="156"/>
      <c r="DW79" s="173"/>
      <c r="DX79" s="158"/>
      <c r="DY79" s="172"/>
      <c r="DZ79" s="162"/>
      <c r="EA79" s="162"/>
      <c r="EB79" s="172"/>
      <c r="EC79" s="172"/>
      <c r="ED79" s="152"/>
      <c r="EE79" s="152"/>
      <c r="EF79" s="152"/>
      <c r="EG79" s="174"/>
      <c r="EH79" s="172"/>
      <c r="EI79" s="162"/>
      <c r="EJ79" s="162"/>
    </row>
    <row r="80" spans="1:140" ht="12.5">
      <c r="A80" s="168"/>
      <c r="B80" s="169"/>
      <c r="C80" s="144" t="str">
        <f t="shared" si="0"/>
        <v/>
      </c>
      <c r="D80" s="144" t="str">
        <f t="shared" si="296"/>
        <v/>
      </c>
      <c r="E80" s="144" t="str">
        <f t="shared" si="2"/>
        <v/>
      </c>
      <c r="F80" s="145" t="str">
        <f t="shared" si="297"/>
        <v/>
      </c>
      <c r="G80" s="145" t="str">
        <f t="shared" si="4"/>
        <v/>
      </c>
      <c r="H80" s="145" t="str">
        <f t="shared" si="5"/>
        <v/>
      </c>
      <c r="I80" s="146" t="str">
        <f t="shared" ref="I80:J80" si="343">IF(COUNTA($DO80:$DX80)&gt;0,$BA80,"")</f>
        <v/>
      </c>
      <c r="J80" s="146" t="str">
        <f t="shared" si="343"/>
        <v/>
      </c>
      <c r="K80" s="147" t="str">
        <f t="shared" si="43"/>
        <v/>
      </c>
      <c r="L80" s="147" t="str">
        <f t="shared" si="7"/>
        <v/>
      </c>
      <c r="M80" s="147" t="str">
        <f t="shared" si="8"/>
        <v/>
      </c>
      <c r="N80" s="147" t="str">
        <f t="shared" si="48"/>
        <v/>
      </c>
      <c r="O80" s="147" t="str">
        <f t="shared" si="9"/>
        <v/>
      </c>
      <c r="P80" s="146" t="str">
        <f t="shared" si="299"/>
        <v/>
      </c>
      <c r="Q80" s="147" t="str">
        <f t="shared" si="300"/>
        <v/>
      </c>
      <c r="R80" s="146" t="str">
        <f t="shared" si="12"/>
        <v/>
      </c>
      <c r="S80" s="146" t="str">
        <f t="shared" si="13"/>
        <v/>
      </c>
      <c r="T80" s="146" t="str">
        <f>IF(NOT(ISBLANK(DH80)),
        IF(AND(ISREF('Input Tenderers'!$J$8:$K$8),COUNTA('Input Tenderers'!$N$8)&gt;0),
                IF(COUNTA('Input Implementation Transactio'!$N80:$O80)&gt;0,"supplier;tenderer;payee","supplier;tenderer"),
                IF(COUNTA('Input Implementation Transactio'!$N80:$O80)&gt;0,"supplier;payee","supplier")
                ),
        IF(COUNTA('Input Implementation Transactio'!$N80:$O80)&gt;0, "payee", "")
        )</f>
        <v/>
      </c>
      <c r="U80" s="146" t="str">
        <f t="shared" si="14"/>
        <v/>
      </c>
      <c r="V80" s="146" t="str">
        <f t="shared" si="15"/>
        <v/>
      </c>
      <c r="W80" s="148" t="str">
        <f t="shared" si="301"/>
        <v/>
      </c>
      <c r="X80" s="175" t="str">
        <f t="shared" si="302"/>
        <v/>
      </c>
      <c r="Y80" s="170" t="str">
        <f t="shared" si="303"/>
        <v/>
      </c>
      <c r="Z80" s="150" t="str">
        <f t="shared" si="19"/>
        <v/>
      </c>
      <c r="AA80" s="146" t="str">
        <f t="shared" si="20"/>
        <v/>
      </c>
      <c r="AB80" s="146" t="str">
        <f t="shared" si="21"/>
        <v/>
      </c>
      <c r="AC80" s="146" t="str">
        <f t="shared" si="22"/>
        <v/>
      </c>
      <c r="AD80" s="148" t="str">
        <f t="shared" si="304"/>
        <v/>
      </c>
      <c r="AE80" s="148" t="str">
        <f t="shared" si="24"/>
        <v/>
      </c>
      <c r="AF80" s="175" t="str">
        <f t="shared" si="305"/>
        <v/>
      </c>
      <c r="AG80" s="170" t="str">
        <f t="shared" si="306"/>
        <v/>
      </c>
      <c r="AH80" s="148" t="str">
        <f t="shared" si="307"/>
        <v/>
      </c>
      <c r="AI80" s="146" t="str">
        <f t="shared" si="28"/>
        <v/>
      </c>
      <c r="AJ80" s="146" t="str">
        <f t="shared" si="29"/>
        <v/>
      </c>
      <c r="AK80" s="146" t="str">
        <f t="shared" si="30"/>
        <v/>
      </c>
      <c r="AL80" s="146" t="str">
        <f t="shared" si="31"/>
        <v/>
      </c>
      <c r="AM80" s="171" t="str">
        <f t="shared" si="32"/>
        <v/>
      </c>
      <c r="AN80" s="171" t="str">
        <f t="shared" si="33"/>
        <v/>
      </c>
      <c r="AO80" s="146" t="str">
        <f t="shared" si="34"/>
        <v/>
      </c>
      <c r="AP80" s="146" t="str">
        <f t="shared" si="35"/>
        <v/>
      </c>
      <c r="AQ80" s="146" t="str">
        <f t="shared" si="36"/>
        <v/>
      </c>
      <c r="AR80" s="146" t="str">
        <f t="shared" ref="AR80:AS80" si="344">IF(NOT(ISBLANK(CB80)),CONCATENATE(TEXT(CB80,"yyyy-mm-ddThh:MM:ss"),"Z"),"")</f>
        <v/>
      </c>
      <c r="AS80" s="146" t="str">
        <f t="shared" si="344"/>
        <v/>
      </c>
      <c r="AT80" s="146" t="str">
        <f t="shared" si="38"/>
        <v/>
      </c>
      <c r="AU80" s="146" t="str">
        <f t="shared" si="39"/>
        <v/>
      </c>
      <c r="AV80" s="146" t="str">
        <f t="shared" ref="AV80:AW80" si="345">IF(NOT(ISBLANK(DT80)),CONCATENATE(TEXT(DT80,"yyyy-mm-ddThh:MM:ss"),"Z"),"")</f>
        <v/>
      </c>
      <c r="AW80" s="146" t="str">
        <f t="shared" si="345"/>
        <v/>
      </c>
      <c r="AX80" s="146" t="str">
        <f t="shared" ref="AX80:AZ80" si="346">IF(NOT(ISBLANK(ED80)),CONCATENATE(TEXT(ED80,"yyyy-mm-ddThh:MM:ss"),"Z"),"")</f>
        <v/>
      </c>
      <c r="AY80" s="146" t="str">
        <f t="shared" si="346"/>
        <v/>
      </c>
      <c r="AZ80" s="146" t="str">
        <f t="shared" si="346"/>
        <v/>
      </c>
      <c r="BA80" s="176"/>
      <c r="BB80" s="152"/>
      <c r="BC80" s="177"/>
      <c r="BD80" s="154"/>
      <c r="BE80" s="155"/>
      <c r="BF80" s="154"/>
      <c r="BG80" s="155"/>
      <c r="BH80" s="169"/>
      <c r="BI80" s="162"/>
      <c r="BJ80" s="172"/>
      <c r="BK80" s="162"/>
      <c r="BL80" s="158"/>
      <c r="BM80" s="172"/>
      <c r="BN80" s="162"/>
      <c r="BO80" s="167"/>
      <c r="BP80" s="169"/>
      <c r="BQ80" s="162"/>
      <c r="BR80" s="162"/>
      <c r="BS80" s="174"/>
      <c r="BT80" s="162"/>
      <c r="BU80" s="174"/>
      <c r="BV80" s="174"/>
      <c r="BW80" s="174"/>
      <c r="BX80" s="173"/>
      <c r="BY80" s="158"/>
      <c r="BZ80" s="160"/>
      <c r="CA80" s="172"/>
      <c r="CB80" s="152"/>
      <c r="CC80" s="152"/>
      <c r="CD80" s="156"/>
      <c r="CE80" s="172"/>
      <c r="CF80" s="162"/>
      <c r="CG80" s="162"/>
      <c r="CH80" s="158"/>
      <c r="CI80" s="173"/>
      <c r="CJ80" s="178"/>
      <c r="CK80" s="173"/>
      <c r="CL80" s="165"/>
      <c r="CM80" s="172"/>
      <c r="CN80" s="162"/>
      <c r="CO80" s="162"/>
      <c r="CP80" s="162"/>
      <c r="CQ80" s="162"/>
      <c r="CR80" s="169"/>
      <c r="CS80" s="162"/>
      <c r="CT80" s="162"/>
      <c r="CU80" s="174"/>
      <c r="CV80" s="152"/>
      <c r="CW80" s="173"/>
      <c r="CX80" s="158"/>
      <c r="CY80" s="172"/>
      <c r="CZ80" s="162"/>
      <c r="DA80" s="162"/>
      <c r="DB80" s="158"/>
      <c r="DC80" s="173"/>
      <c r="DD80" s="178"/>
      <c r="DE80" s="173"/>
      <c r="DF80" s="165"/>
      <c r="DG80" s="172"/>
      <c r="DH80" s="178"/>
      <c r="DI80" s="172"/>
      <c r="DJ80" s="178"/>
      <c r="DK80" s="172"/>
      <c r="DL80" s="162"/>
      <c r="DM80" s="167"/>
      <c r="DN80" s="169"/>
      <c r="DO80" s="162"/>
      <c r="DP80" s="162"/>
      <c r="DQ80" s="174"/>
      <c r="DR80" s="152"/>
      <c r="DS80" s="172"/>
      <c r="DT80" s="152"/>
      <c r="DU80" s="152"/>
      <c r="DV80" s="156"/>
      <c r="DW80" s="173"/>
      <c r="DX80" s="158"/>
      <c r="DY80" s="172"/>
      <c r="DZ80" s="162"/>
      <c r="EA80" s="162"/>
      <c r="EB80" s="172"/>
      <c r="EC80" s="172"/>
      <c r="ED80" s="152"/>
      <c r="EE80" s="152"/>
      <c r="EF80" s="152"/>
      <c r="EG80" s="174"/>
      <c r="EH80" s="172"/>
      <c r="EI80" s="162"/>
      <c r="EJ80" s="162"/>
    </row>
    <row r="81" spans="1:140" ht="12.5">
      <c r="A81" s="168"/>
      <c r="B81" s="169"/>
      <c r="C81" s="144" t="str">
        <f t="shared" si="0"/>
        <v/>
      </c>
      <c r="D81" s="144" t="str">
        <f t="shared" si="296"/>
        <v/>
      </c>
      <c r="E81" s="144" t="str">
        <f t="shared" si="2"/>
        <v/>
      </c>
      <c r="F81" s="145" t="str">
        <f t="shared" si="297"/>
        <v/>
      </c>
      <c r="G81" s="145" t="str">
        <f t="shared" si="4"/>
        <v/>
      </c>
      <c r="H81" s="145" t="str">
        <f t="shared" si="5"/>
        <v/>
      </c>
      <c r="I81" s="146" t="str">
        <f t="shared" ref="I81:J81" si="347">IF(COUNTA($DO81:$DX81)&gt;0,$BA81,"")</f>
        <v/>
      </c>
      <c r="J81" s="146" t="str">
        <f t="shared" si="347"/>
        <v/>
      </c>
      <c r="K81" s="147" t="str">
        <f t="shared" si="43"/>
        <v/>
      </c>
      <c r="L81" s="147" t="str">
        <f t="shared" si="7"/>
        <v/>
      </c>
      <c r="M81" s="147" t="str">
        <f t="shared" si="8"/>
        <v/>
      </c>
      <c r="N81" s="147" t="str">
        <f t="shared" si="48"/>
        <v/>
      </c>
      <c r="O81" s="147" t="str">
        <f t="shared" si="9"/>
        <v/>
      </c>
      <c r="P81" s="146" t="str">
        <f t="shared" si="299"/>
        <v/>
      </c>
      <c r="Q81" s="147" t="str">
        <f t="shared" si="300"/>
        <v/>
      </c>
      <c r="R81" s="146" t="str">
        <f t="shared" si="12"/>
        <v/>
      </c>
      <c r="S81" s="146" t="str">
        <f t="shared" si="13"/>
        <v/>
      </c>
      <c r="T81" s="146" t="str">
        <f>IF(NOT(ISBLANK(DH81)),
        IF(AND(ISREF('Input Tenderers'!$J$8:$K$8),COUNTA('Input Tenderers'!$N$8)&gt;0),
                IF(COUNTA('Input Implementation Transactio'!$N81:$O81)&gt;0,"supplier;tenderer;payee","supplier;tenderer"),
                IF(COUNTA('Input Implementation Transactio'!$N81:$O81)&gt;0,"supplier;payee","supplier")
                ),
        IF(COUNTA('Input Implementation Transactio'!$N81:$O81)&gt;0, "payee", "")
        )</f>
        <v/>
      </c>
      <c r="U81" s="146" t="str">
        <f t="shared" si="14"/>
        <v/>
      </c>
      <c r="V81" s="146" t="str">
        <f t="shared" si="15"/>
        <v/>
      </c>
      <c r="W81" s="148" t="str">
        <f t="shared" si="301"/>
        <v/>
      </c>
      <c r="X81" s="175" t="str">
        <f t="shared" si="302"/>
        <v/>
      </c>
      <c r="Y81" s="170" t="str">
        <f t="shared" si="303"/>
        <v/>
      </c>
      <c r="Z81" s="150" t="str">
        <f t="shared" si="19"/>
        <v/>
      </c>
      <c r="AA81" s="146" t="str">
        <f t="shared" si="20"/>
        <v/>
      </c>
      <c r="AB81" s="146" t="str">
        <f t="shared" si="21"/>
        <v/>
      </c>
      <c r="AC81" s="146" t="str">
        <f t="shared" si="22"/>
        <v/>
      </c>
      <c r="AD81" s="148" t="str">
        <f t="shared" si="304"/>
        <v/>
      </c>
      <c r="AE81" s="148" t="str">
        <f t="shared" si="24"/>
        <v/>
      </c>
      <c r="AF81" s="175" t="str">
        <f t="shared" si="305"/>
        <v/>
      </c>
      <c r="AG81" s="170" t="str">
        <f t="shared" si="306"/>
        <v/>
      </c>
      <c r="AH81" s="148" t="str">
        <f t="shared" si="307"/>
        <v/>
      </c>
      <c r="AI81" s="146" t="str">
        <f t="shared" si="28"/>
        <v/>
      </c>
      <c r="AJ81" s="146" t="str">
        <f t="shared" si="29"/>
        <v/>
      </c>
      <c r="AK81" s="146" t="str">
        <f t="shared" si="30"/>
        <v/>
      </c>
      <c r="AL81" s="146" t="str">
        <f t="shared" si="31"/>
        <v/>
      </c>
      <c r="AM81" s="171" t="str">
        <f t="shared" si="32"/>
        <v/>
      </c>
      <c r="AN81" s="171" t="str">
        <f t="shared" si="33"/>
        <v/>
      </c>
      <c r="AO81" s="146" t="str">
        <f t="shared" si="34"/>
        <v/>
      </c>
      <c r="AP81" s="146" t="str">
        <f t="shared" si="35"/>
        <v/>
      </c>
      <c r="AQ81" s="146" t="str">
        <f t="shared" si="36"/>
        <v/>
      </c>
      <c r="AR81" s="146" t="str">
        <f t="shared" ref="AR81:AS81" si="348">IF(NOT(ISBLANK(CB81)),CONCATENATE(TEXT(CB81,"yyyy-mm-ddThh:MM:ss"),"Z"),"")</f>
        <v/>
      </c>
      <c r="AS81" s="146" t="str">
        <f t="shared" si="348"/>
        <v/>
      </c>
      <c r="AT81" s="146" t="str">
        <f t="shared" si="38"/>
        <v/>
      </c>
      <c r="AU81" s="146" t="str">
        <f t="shared" si="39"/>
        <v/>
      </c>
      <c r="AV81" s="146" t="str">
        <f t="shared" ref="AV81:AW81" si="349">IF(NOT(ISBLANK(DT81)),CONCATENATE(TEXT(DT81,"yyyy-mm-ddThh:MM:ss"),"Z"),"")</f>
        <v/>
      </c>
      <c r="AW81" s="146" t="str">
        <f t="shared" si="349"/>
        <v/>
      </c>
      <c r="AX81" s="146" t="str">
        <f t="shared" ref="AX81:AZ81" si="350">IF(NOT(ISBLANK(ED81)),CONCATENATE(TEXT(ED81,"yyyy-mm-ddThh:MM:ss"),"Z"),"")</f>
        <v/>
      </c>
      <c r="AY81" s="146" t="str">
        <f t="shared" si="350"/>
        <v/>
      </c>
      <c r="AZ81" s="146" t="str">
        <f t="shared" si="350"/>
        <v/>
      </c>
      <c r="BA81" s="176"/>
      <c r="BB81" s="152"/>
      <c r="BC81" s="177"/>
      <c r="BD81" s="154"/>
      <c r="BE81" s="155"/>
      <c r="BF81" s="154"/>
      <c r="BG81" s="155"/>
      <c r="BH81" s="169"/>
      <c r="BI81" s="162"/>
      <c r="BJ81" s="172"/>
      <c r="BK81" s="162"/>
      <c r="BL81" s="158"/>
      <c r="BM81" s="172"/>
      <c r="BN81" s="162"/>
      <c r="BO81" s="167"/>
      <c r="BP81" s="169"/>
      <c r="BQ81" s="162"/>
      <c r="BR81" s="162"/>
      <c r="BS81" s="174"/>
      <c r="BT81" s="162"/>
      <c r="BU81" s="174"/>
      <c r="BV81" s="174"/>
      <c r="BW81" s="174"/>
      <c r="BX81" s="173"/>
      <c r="BY81" s="158"/>
      <c r="BZ81" s="160"/>
      <c r="CA81" s="172"/>
      <c r="CB81" s="152"/>
      <c r="CC81" s="152"/>
      <c r="CD81" s="156"/>
      <c r="CE81" s="172"/>
      <c r="CF81" s="162"/>
      <c r="CG81" s="162"/>
      <c r="CH81" s="158"/>
      <c r="CI81" s="173"/>
      <c r="CJ81" s="178"/>
      <c r="CK81" s="173"/>
      <c r="CL81" s="165"/>
      <c r="CM81" s="172"/>
      <c r="CN81" s="162"/>
      <c r="CO81" s="162"/>
      <c r="CP81" s="162"/>
      <c r="CQ81" s="162"/>
      <c r="CR81" s="169"/>
      <c r="CS81" s="162"/>
      <c r="CT81" s="162"/>
      <c r="CU81" s="174"/>
      <c r="CV81" s="152"/>
      <c r="CW81" s="173"/>
      <c r="CX81" s="158"/>
      <c r="CY81" s="172"/>
      <c r="CZ81" s="162"/>
      <c r="DA81" s="162"/>
      <c r="DB81" s="158"/>
      <c r="DC81" s="173"/>
      <c r="DD81" s="178"/>
      <c r="DE81" s="173"/>
      <c r="DF81" s="165"/>
      <c r="DG81" s="172"/>
      <c r="DH81" s="178"/>
      <c r="DI81" s="172"/>
      <c r="DJ81" s="178"/>
      <c r="DK81" s="172"/>
      <c r="DL81" s="162"/>
      <c r="DM81" s="167"/>
      <c r="DN81" s="169"/>
      <c r="DO81" s="162"/>
      <c r="DP81" s="162"/>
      <c r="DQ81" s="174"/>
      <c r="DR81" s="152"/>
      <c r="DS81" s="172"/>
      <c r="DT81" s="152"/>
      <c r="DU81" s="152"/>
      <c r="DV81" s="156"/>
      <c r="DW81" s="173"/>
      <c r="DX81" s="158"/>
      <c r="DY81" s="172"/>
      <c r="DZ81" s="162"/>
      <c r="EA81" s="162"/>
      <c r="EB81" s="172"/>
      <c r="EC81" s="172"/>
      <c r="ED81" s="152"/>
      <c r="EE81" s="152"/>
      <c r="EF81" s="152"/>
      <c r="EG81" s="174"/>
      <c r="EH81" s="172"/>
      <c r="EI81" s="162"/>
      <c r="EJ81" s="162"/>
    </row>
    <row r="82" spans="1:140" ht="12.5">
      <c r="A82" s="168"/>
      <c r="B82" s="169"/>
      <c r="C82" s="144" t="str">
        <f t="shared" si="0"/>
        <v/>
      </c>
      <c r="D82" s="144" t="str">
        <f t="shared" si="296"/>
        <v/>
      </c>
      <c r="E82" s="144" t="str">
        <f t="shared" si="2"/>
        <v/>
      </c>
      <c r="F82" s="145" t="str">
        <f t="shared" si="297"/>
        <v/>
      </c>
      <c r="G82" s="145" t="str">
        <f t="shared" si="4"/>
        <v/>
      </c>
      <c r="H82" s="145" t="str">
        <f t="shared" si="5"/>
        <v/>
      </c>
      <c r="I82" s="146" t="str">
        <f t="shared" ref="I82:J82" si="351">IF(COUNTA($DO82:$DX82)&gt;0,$BA82,"")</f>
        <v/>
      </c>
      <c r="J82" s="146" t="str">
        <f t="shared" si="351"/>
        <v/>
      </c>
      <c r="K82" s="147" t="str">
        <f t="shared" si="43"/>
        <v/>
      </c>
      <c r="L82" s="147" t="str">
        <f t="shared" si="7"/>
        <v/>
      </c>
      <c r="M82" s="147" t="str">
        <f t="shared" si="8"/>
        <v/>
      </c>
      <c r="N82" s="147" t="str">
        <f t="shared" si="48"/>
        <v/>
      </c>
      <c r="O82" s="147" t="str">
        <f t="shared" si="9"/>
        <v/>
      </c>
      <c r="P82" s="146" t="str">
        <f t="shared" si="299"/>
        <v/>
      </c>
      <c r="Q82" s="147" t="str">
        <f t="shared" si="300"/>
        <v/>
      </c>
      <c r="R82" s="146" t="str">
        <f t="shared" si="12"/>
        <v/>
      </c>
      <c r="S82" s="146" t="str">
        <f t="shared" si="13"/>
        <v/>
      </c>
      <c r="T82" s="146" t="str">
        <f>IF(NOT(ISBLANK(DH82)),
        IF(AND(ISREF('Input Tenderers'!$J$8:$K$8),COUNTA('Input Tenderers'!$N$8)&gt;0),
                IF(COUNTA('Input Implementation Transactio'!$N82:$O82)&gt;0,"supplier;tenderer;payee","supplier;tenderer"),
                IF(COUNTA('Input Implementation Transactio'!$N82:$O82)&gt;0,"supplier;payee","supplier")
                ),
        IF(COUNTA('Input Implementation Transactio'!$N82:$O82)&gt;0, "payee", "")
        )</f>
        <v/>
      </c>
      <c r="U82" s="146" t="str">
        <f t="shared" si="14"/>
        <v/>
      </c>
      <c r="V82" s="146" t="str">
        <f t="shared" si="15"/>
        <v/>
      </c>
      <c r="W82" s="148" t="str">
        <f t="shared" si="301"/>
        <v/>
      </c>
      <c r="X82" s="175" t="str">
        <f t="shared" si="302"/>
        <v/>
      </c>
      <c r="Y82" s="170" t="str">
        <f t="shared" si="303"/>
        <v/>
      </c>
      <c r="Z82" s="150" t="str">
        <f t="shared" si="19"/>
        <v/>
      </c>
      <c r="AA82" s="146" t="str">
        <f t="shared" si="20"/>
        <v/>
      </c>
      <c r="AB82" s="146" t="str">
        <f t="shared" si="21"/>
        <v/>
      </c>
      <c r="AC82" s="146" t="str">
        <f t="shared" si="22"/>
        <v/>
      </c>
      <c r="AD82" s="148" t="str">
        <f t="shared" si="304"/>
        <v/>
      </c>
      <c r="AE82" s="148" t="str">
        <f t="shared" si="24"/>
        <v/>
      </c>
      <c r="AF82" s="175" t="str">
        <f t="shared" si="305"/>
        <v/>
      </c>
      <c r="AG82" s="170" t="str">
        <f t="shared" si="306"/>
        <v/>
      </c>
      <c r="AH82" s="148" t="str">
        <f t="shared" si="307"/>
        <v/>
      </c>
      <c r="AI82" s="146" t="str">
        <f t="shared" si="28"/>
        <v/>
      </c>
      <c r="AJ82" s="146" t="str">
        <f t="shared" si="29"/>
        <v/>
      </c>
      <c r="AK82" s="146" t="str">
        <f t="shared" si="30"/>
        <v/>
      </c>
      <c r="AL82" s="146" t="str">
        <f t="shared" si="31"/>
        <v/>
      </c>
      <c r="AM82" s="171" t="str">
        <f t="shared" si="32"/>
        <v/>
      </c>
      <c r="AN82" s="171" t="str">
        <f t="shared" si="33"/>
        <v/>
      </c>
      <c r="AO82" s="146" t="str">
        <f t="shared" si="34"/>
        <v/>
      </c>
      <c r="AP82" s="146" t="str">
        <f t="shared" si="35"/>
        <v/>
      </c>
      <c r="AQ82" s="146" t="str">
        <f t="shared" si="36"/>
        <v/>
      </c>
      <c r="AR82" s="146" t="str">
        <f t="shared" ref="AR82:AS82" si="352">IF(NOT(ISBLANK(CB82)),CONCATENATE(TEXT(CB82,"yyyy-mm-ddThh:MM:ss"),"Z"),"")</f>
        <v/>
      </c>
      <c r="AS82" s="146" t="str">
        <f t="shared" si="352"/>
        <v/>
      </c>
      <c r="AT82" s="146" t="str">
        <f t="shared" si="38"/>
        <v/>
      </c>
      <c r="AU82" s="146" t="str">
        <f t="shared" si="39"/>
        <v/>
      </c>
      <c r="AV82" s="146" t="str">
        <f t="shared" ref="AV82:AW82" si="353">IF(NOT(ISBLANK(DT82)),CONCATENATE(TEXT(DT82,"yyyy-mm-ddThh:MM:ss"),"Z"),"")</f>
        <v/>
      </c>
      <c r="AW82" s="146" t="str">
        <f t="shared" si="353"/>
        <v/>
      </c>
      <c r="AX82" s="146" t="str">
        <f t="shared" ref="AX82:AZ82" si="354">IF(NOT(ISBLANK(ED82)),CONCATENATE(TEXT(ED82,"yyyy-mm-ddThh:MM:ss"),"Z"),"")</f>
        <v/>
      </c>
      <c r="AY82" s="146" t="str">
        <f t="shared" si="354"/>
        <v/>
      </c>
      <c r="AZ82" s="146" t="str">
        <f t="shared" si="354"/>
        <v/>
      </c>
      <c r="BA82" s="176"/>
      <c r="BB82" s="152"/>
      <c r="BC82" s="177"/>
      <c r="BD82" s="154"/>
      <c r="BE82" s="155"/>
      <c r="BF82" s="154"/>
      <c r="BG82" s="155"/>
      <c r="BH82" s="169"/>
      <c r="BI82" s="162"/>
      <c r="BJ82" s="172"/>
      <c r="BK82" s="162"/>
      <c r="BL82" s="158"/>
      <c r="BM82" s="172"/>
      <c r="BN82" s="162"/>
      <c r="BO82" s="167"/>
      <c r="BP82" s="169"/>
      <c r="BQ82" s="162"/>
      <c r="BR82" s="162"/>
      <c r="BS82" s="174"/>
      <c r="BT82" s="162"/>
      <c r="BU82" s="174"/>
      <c r="BV82" s="174"/>
      <c r="BW82" s="174"/>
      <c r="BX82" s="173"/>
      <c r="BY82" s="158"/>
      <c r="BZ82" s="160"/>
      <c r="CA82" s="172"/>
      <c r="CB82" s="152"/>
      <c r="CC82" s="152"/>
      <c r="CD82" s="156"/>
      <c r="CE82" s="172"/>
      <c r="CF82" s="162"/>
      <c r="CG82" s="162"/>
      <c r="CH82" s="158"/>
      <c r="CI82" s="173"/>
      <c r="CJ82" s="178"/>
      <c r="CK82" s="173"/>
      <c r="CL82" s="165"/>
      <c r="CM82" s="172"/>
      <c r="CN82" s="162"/>
      <c r="CO82" s="162"/>
      <c r="CP82" s="162"/>
      <c r="CQ82" s="162"/>
      <c r="CR82" s="169"/>
      <c r="CS82" s="162"/>
      <c r="CT82" s="162"/>
      <c r="CU82" s="174"/>
      <c r="CV82" s="152"/>
      <c r="CW82" s="173"/>
      <c r="CX82" s="158"/>
      <c r="CY82" s="172"/>
      <c r="CZ82" s="162"/>
      <c r="DA82" s="162"/>
      <c r="DB82" s="158"/>
      <c r="DC82" s="173"/>
      <c r="DD82" s="178"/>
      <c r="DE82" s="173"/>
      <c r="DF82" s="165"/>
      <c r="DG82" s="172"/>
      <c r="DH82" s="178"/>
      <c r="DI82" s="172"/>
      <c r="DJ82" s="178"/>
      <c r="DK82" s="172"/>
      <c r="DL82" s="162"/>
      <c r="DM82" s="167"/>
      <c r="DN82" s="169"/>
      <c r="DO82" s="162"/>
      <c r="DP82" s="162"/>
      <c r="DQ82" s="174"/>
      <c r="DR82" s="152"/>
      <c r="DS82" s="172"/>
      <c r="DT82" s="152"/>
      <c r="DU82" s="152"/>
      <c r="DV82" s="156"/>
      <c r="DW82" s="173"/>
      <c r="DX82" s="158"/>
      <c r="DY82" s="172"/>
      <c r="DZ82" s="162"/>
      <c r="EA82" s="162"/>
      <c r="EB82" s="172"/>
      <c r="EC82" s="172"/>
      <c r="ED82" s="152"/>
      <c r="EE82" s="152"/>
      <c r="EF82" s="152"/>
      <c r="EG82" s="174"/>
      <c r="EH82" s="172"/>
      <c r="EI82" s="162"/>
      <c r="EJ82" s="162"/>
    </row>
    <row r="83" spans="1:140" ht="12.5">
      <c r="A83" s="168"/>
      <c r="B83" s="169"/>
      <c r="C83" s="144" t="str">
        <f t="shared" si="0"/>
        <v/>
      </c>
      <c r="D83" s="144" t="str">
        <f t="shared" si="296"/>
        <v/>
      </c>
      <c r="E83" s="144" t="str">
        <f t="shared" si="2"/>
        <v/>
      </c>
      <c r="F83" s="145" t="str">
        <f t="shared" si="297"/>
        <v/>
      </c>
      <c r="G83" s="145" t="str">
        <f t="shared" si="4"/>
        <v/>
      </c>
      <c r="H83" s="145" t="str">
        <f t="shared" si="5"/>
        <v/>
      </c>
      <c r="I83" s="146" t="str">
        <f t="shared" ref="I83:J83" si="355">IF(COUNTA($DO83:$DX83)&gt;0,$BA83,"")</f>
        <v/>
      </c>
      <c r="J83" s="146" t="str">
        <f t="shared" si="355"/>
        <v/>
      </c>
      <c r="K83" s="147" t="str">
        <f t="shared" si="43"/>
        <v/>
      </c>
      <c r="L83" s="147" t="str">
        <f t="shared" si="7"/>
        <v/>
      </c>
      <c r="M83" s="147" t="str">
        <f t="shared" si="8"/>
        <v/>
      </c>
      <c r="N83" s="147" t="str">
        <f t="shared" si="48"/>
        <v/>
      </c>
      <c r="O83" s="147" t="str">
        <f t="shared" si="9"/>
        <v/>
      </c>
      <c r="P83" s="146" t="str">
        <f t="shared" si="299"/>
        <v/>
      </c>
      <c r="Q83" s="147" t="str">
        <f t="shared" si="300"/>
        <v/>
      </c>
      <c r="R83" s="146" t="str">
        <f t="shared" si="12"/>
        <v/>
      </c>
      <c r="S83" s="146" t="str">
        <f t="shared" si="13"/>
        <v/>
      </c>
      <c r="T83" s="146" t="str">
        <f>IF(NOT(ISBLANK(DH83)),
        IF(AND(ISREF('Input Tenderers'!$J$8:$K$8),COUNTA('Input Tenderers'!$N$8)&gt;0),
                IF(COUNTA('Input Implementation Transactio'!$N83:$O83)&gt;0,"supplier;tenderer;payee","supplier;tenderer"),
                IF(COUNTA('Input Implementation Transactio'!$N83:$O83)&gt;0,"supplier;payee","supplier")
                ),
        IF(COUNTA('Input Implementation Transactio'!$N83:$O83)&gt;0, "payee", "")
        )</f>
        <v/>
      </c>
      <c r="U83" s="146" t="str">
        <f t="shared" si="14"/>
        <v/>
      </c>
      <c r="V83" s="146" t="str">
        <f t="shared" si="15"/>
        <v/>
      </c>
      <c r="W83" s="148" t="str">
        <f t="shared" si="301"/>
        <v/>
      </c>
      <c r="X83" s="175" t="str">
        <f t="shared" si="302"/>
        <v/>
      </c>
      <c r="Y83" s="170" t="str">
        <f t="shared" si="303"/>
        <v/>
      </c>
      <c r="Z83" s="150" t="str">
        <f t="shared" si="19"/>
        <v/>
      </c>
      <c r="AA83" s="146" t="str">
        <f t="shared" si="20"/>
        <v/>
      </c>
      <c r="AB83" s="146" t="str">
        <f t="shared" si="21"/>
        <v/>
      </c>
      <c r="AC83" s="146" t="str">
        <f t="shared" si="22"/>
        <v/>
      </c>
      <c r="AD83" s="148" t="str">
        <f t="shared" si="304"/>
        <v/>
      </c>
      <c r="AE83" s="148" t="str">
        <f t="shared" si="24"/>
        <v/>
      </c>
      <c r="AF83" s="175" t="str">
        <f t="shared" si="305"/>
        <v/>
      </c>
      <c r="AG83" s="170" t="str">
        <f t="shared" si="306"/>
        <v/>
      </c>
      <c r="AH83" s="148" t="str">
        <f t="shared" si="307"/>
        <v/>
      </c>
      <c r="AI83" s="146" t="str">
        <f t="shared" si="28"/>
        <v/>
      </c>
      <c r="AJ83" s="146" t="str">
        <f t="shared" si="29"/>
        <v/>
      </c>
      <c r="AK83" s="146" t="str">
        <f t="shared" si="30"/>
        <v/>
      </c>
      <c r="AL83" s="146" t="str">
        <f t="shared" si="31"/>
        <v/>
      </c>
      <c r="AM83" s="171" t="str">
        <f t="shared" si="32"/>
        <v/>
      </c>
      <c r="AN83" s="171" t="str">
        <f t="shared" si="33"/>
        <v/>
      </c>
      <c r="AO83" s="146" t="str">
        <f t="shared" si="34"/>
        <v/>
      </c>
      <c r="AP83" s="146" t="str">
        <f t="shared" si="35"/>
        <v/>
      </c>
      <c r="AQ83" s="146" t="str">
        <f t="shared" si="36"/>
        <v/>
      </c>
      <c r="AR83" s="146" t="str">
        <f t="shared" ref="AR83:AS83" si="356">IF(NOT(ISBLANK(CB83)),CONCATENATE(TEXT(CB83,"yyyy-mm-ddThh:MM:ss"),"Z"),"")</f>
        <v/>
      </c>
      <c r="AS83" s="146" t="str">
        <f t="shared" si="356"/>
        <v/>
      </c>
      <c r="AT83" s="146" t="str">
        <f t="shared" si="38"/>
        <v/>
      </c>
      <c r="AU83" s="146" t="str">
        <f t="shared" si="39"/>
        <v/>
      </c>
      <c r="AV83" s="146" t="str">
        <f t="shared" ref="AV83:AW83" si="357">IF(NOT(ISBLANK(DT83)),CONCATENATE(TEXT(DT83,"yyyy-mm-ddThh:MM:ss"),"Z"),"")</f>
        <v/>
      </c>
      <c r="AW83" s="146" t="str">
        <f t="shared" si="357"/>
        <v/>
      </c>
      <c r="AX83" s="146" t="str">
        <f t="shared" ref="AX83:AZ83" si="358">IF(NOT(ISBLANK(ED83)),CONCATENATE(TEXT(ED83,"yyyy-mm-ddThh:MM:ss"),"Z"),"")</f>
        <v/>
      </c>
      <c r="AY83" s="146" t="str">
        <f t="shared" si="358"/>
        <v/>
      </c>
      <c r="AZ83" s="146" t="str">
        <f t="shared" si="358"/>
        <v/>
      </c>
      <c r="BA83" s="176"/>
      <c r="BB83" s="152"/>
      <c r="BC83" s="177"/>
      <c r="BD83" s="154"/>
      <c r="BE83" s="155"/>
      <c r="BF83" s="154"/>
      <c r="BG83" s="155"/>
      <c r="BH83" s="169"/>
      <c r="BI83" s="162"/>
      <c r="BJ83" s="172"/>
      <c r="BK83" s="162"/>
      <c r="BL83" s="158"/>
      <c r="BM83" s="172"/>
      <c r="BN83" s="162"/>
      <c r="BO83" s="167"/>
      <c r="BP83" s="169"/>
      <c r="BQ83" s="162"/>
      <c r="BR83" s="162"/>
      <c r="BS83" s="174"/>
      <c r="BT83" s="162"/>
      <c r="BU83" s="174"/>
      <c r="BV83" s="174"/>
      <c r="BW83" s="174"/>
      <c r="BX83" s="173"/>
      <c r="BY83" s="158"/>
      <c r="BZ83" s="160"/>
      <c r="CA83" s="172"/>
      <c r="CB83" s="152"/>
      <c r="CC83" s="152"/>
      <c r="CD83" s="156"/>
      <c r="CE83" s="172"/>
      <c r="CF83" s="162"/>
      <c r="CG83" s="162"/>
      <c r="CH83" s="158"/>
      <c r="CI83" s="173"/>
      <c r="CJ83" s="178"/>
      <c r="CK83" s="173"/>
      <c r="CL83" s="165"/>
      <c r="CM83" s="172"/>
      <c r="CN83" s="162"/>
      <c r="CO83" s="162"/>
      <c r="CP83" s="162"/>
      <c r="CQ83" s="162"/>
      <c r="CR83" s="169"/>
      <c r="CS83" s="162"/>
      <c r="CT83" s="162"/>
      <c r="CU83" s="174"/>
      <c r="CV83" s="152"/>
      <c r="CW83" s="173"/>
      <c r="CX83" s="158"/>
      <c r="CY83" s="172"/>
      <c r="CZ83" s="162"/>
      <c r="DA83" s="162"/>
      <c r="DB83" s="158"/>
      <c r="DC83" s="173"/>
      <c r="DD83" s="178"/>
      <c r="DE83" s="173"/>
      <c r="DF83" s="165"/>
      <c r="DG83" s="172"/>
      <c r="DH83" s="178"/>
      <c r="DI83" s="172"/>
      <c r="DJ83" s="178"/>
      <c r="DK83" s="172"/>
      <c r="DL83" s="162"/>
      <c r="DM83" s="167"/>
      <c r="DN83" s="169"/>
      <c r="DO83" s="162"/>
      <c r="DP83" s="162"/>
      <c r="DQ83" s="174"/>
      <c r="DR83" s="152"/>
      <c r="DS83" s="172"/>
      <c r="DT83" s="152"/>
      <c r="DU83" s="152"/>
      <c r="DV83" s="156"/>
      <c r="DW83" s="173"/>
      <c r="DX83" s="158"/>
      <c r="DY83" s="172"/>
      <c r="DZ83" s="162"/>
      <c r="EA83" s="162"/>
      <c r="EB83" s="172"/>
      <c r="EC83" s="172"/>
      <c r="ED83" s="152"/>
      <c r="EE83" s="152"/>
      <c r="EF83" s="152"/>
      <c r="EG83" s="174"/>
      <c r="EH83" s="172"/>
      <c r="EI83" s="162"/>
      <c r="EJ83" s="162"/>
    </row>
    <row r="84" spans="1:140" ht="12.5">
      <c r="A84" s="168"/>
      <c r="B84" s="169"/>
      <c r="C84" s="144" t="str">
        <f t="shared" si="0"/>
        <v/>
      </c>
      <c r="D84" s="144" t="str">
        <f t="shared" si="296"/>
        <v/>
      </c>
      <c r="E84" s="144" t="str">
        <f t="shared" si="2"/>
        <v/>
      </c>
      <c r="F84" s="145" t="str">
        <f t="shared" si="297"/>
        <v/>
      </c>
      <c r="G84" s="145" t="str">
        <f t="shared" si="4"/>
        <v/>
      </c>
      <c r="H84" s="145" t="str">
        <f t="shared" si="5"/>
        <v/>
      </c>
      <c r="I84" s="146" t="str">
        <f t="shared" ref="I84:J84" si="359">IF(COUNTA($DO84:$DX84)&gt;0,$BA84,"")</f>
        <v/>
      </c>
      <c r="J84" s="146" t="str">
        <f t="shared" si="359"/>
        <v/>
      </c>
      <c r="K84" s="147" t="str">
        <f t="shared" si="43"/>
        <v/>
      </c>
      <c r="L84" s="147" t="str">
        <f t="shared" si="7"/>
        <v/>
      </c>
      <c r="M84" s="147" t="str">
        <f t="shared" si="8"/>
        <v/>
      </c>
      <c r="N84" s="147" t="str">
        <f t="shared" si="48"/>
        <v/>
      </c>
      <c r="O84" s="147" t="str">
        <f t="shared" si="9"/>
        <v/>
      </c>
      <c r="P84" s="146" t="str">
        <f t="shared" si="299"/>
        <v/>
      </c>
      <c r="Q84" s="147" t="str">
        <f t="shared" si="300"/>
        <v/>
      </c>
      <c r="R84" s="146" t="str">
        <f t="shared" si="12"/>
        <v/>
      </c>
      <c r="S84" s="146" t="str">
        <f t="shared" si="13"/>
        <v/>
      </c>
      <c r="T84" s="146" t="str">
        <f>IF(NOT(ISBLANK(DH84)),
        IF(AND(ISREF('Input Tenderers'!$J$8:$K$8),COUNTA('Input Tenderers'!$N$8)&gt;0),
                IF(COUNTA('Input Implementation Transactio'!$N84:$O84)&gt;0,"supplier;tenderer;payee","supplier;tenderer"),
                IF(COUNTA('Input Implementation Transactio'!$N84:$O84)&gt;0,"supplier;payee","supplier")
                ),
        IF(COUNTA('Input Implementation Transactio'!$N84:$O84)&gt;0, "payee", "")
        )</f>
        <v/>
      </c>
      <c r="U84" s="146" t="str">
        <f t="shared" si="14"/>
        <v/>
      </c>
      <c r="V84" s="146" t="str">
        <f t="shared" si="15"/>
        <v/>
      </c>
      <c r="W84" s="148" t="str">
        <f t="shared" si="301"/>
        <v/>
      </c>
      <c r="X84" s="175" t="str">
        <f t="shared" si="302"/>
        <v/>
      </c>
      <c r="Y84" s="170" t="str">
        <f t="shared" si="303"/>
        <v/>
      </c>
      <c r="Z84" s="150" t="str">
        <f t="shared" si="19"/>
        <v/>
      </c>
      <c r="AA84" s="146" t="str">
        <f t="shared" si="20"/>
        <v/>
      </c>
      <c r="AB84" s="146" t="str">
        <f t="shared" si="21"/>
        <v/>
      </c>
      <c r="AC84" s="146" t="str">
        <f t="shared" si="22"/>
        <v/>
      </c>
      <c r="AD84" s="148" t="str">
        <f t="shared" si="304"/>
        <v/>
      </c>
      <c r="AE84" s="148" t="str">
        <f t="shared" si="24"/>
        <v/>
      </c>
      <c r="AF84" s="175" t="str">
        <f t="shared" si="305"/>
        <v/>
      </c>
      <c r="AG84" s="170" t="str">
        <f t="shared" si="306"/>
        <v/>
      </c>
      <c r="AH84" s="148" t="str">
        <f t="shared" si="307"/>
        <v/>
      </c>
      <c r="AI84" s="146" t="str">
        <f t="shared" si="28"/>
        <v/>
      </c>
      <c r="AJ84" s="146" t="str">
        <f t="shared" si="29"/>
        <v/>
      </c>
      <c r="AK84" s="146" t="str">
        <f t="shared" si="30"/>
        <v/>
      </c>
      <c r="AL84" s="146" t="str">
        <f t="shared" si="31"/>
        <v/>
      </c>
      <c r="AM84" s="171" t="str">
        <f t="shared" si="32"/>
        <v/>
      </c>
      <c r="AN84" s="171" t="str">
        <f t="shared" si="33"/>
        <v/>
      </c>
      <c r="AO84" s="146" t="str">
        <f t="shared" si="34"/>
        <v/>
      </c>
      <c r="AP84" s="146" t="str">
        <f t="shared" si="35"/>
        <v/>
      </c>
      <c r="AQ84" s="146" t="str">
        <f t="shared" si="36"/>
        <v/>
      </c>
      <c r="AR84" s="146" t="str">
        <f t="shared" ref="AR84:AS84" si="360">IF(NOT(ISBLANK(CB84)),CONCATENATE(TEXT(CB84,"yyyy-mm-ddThh:MM:ss"),"Z"),"")</f>
        <v/>
      </c>
      <c r="AS84" s="146" t="str">
        <f t="shared" si="360"/>
        <v/>
      </c>
      <c r="AT84" s="146" t="str">
        <f t="shared" si="38"/>
        <v/>
      </c>
      <c r="AU84" s="146" t="str">
        <f t="shared" si="39"/>
        <v/>
      </c>
      <c r="AV84" s="146" t="str">
        <f t="shared" ref="AV84:AW84" si="361">IF(NOT(ISBLANK(DT84)),CONCATENATE(TEXT(DT84,"yyyy-mm-ddThh:MM:ss"),"Z"),"")</f>
        <v/>
      </c>
      <c r="AW84" s="146" t="str">
        <f t="shared" si="361"/>
        <v/>
      </c>
      <c r="AX84" s="146" t="str">
        <f t="shared" ref="AX84:AZ84" si="362">IF(NOT(ISBLANK(ED84)),CONCATENATE(TEXT(ED84,"yyyy-mm-ddThh:MM:ss"),"Z"),"")</f>
        <v/>
      </c>
      <c r="AY84" s="146" t="str">
        <f t="shared" si="362"/>
        <v/>
      </c>
      <c r="AZ84" s="146" t="str">
        <f t="shared" si="362"/>
        <v/>
      </c>
      <c r="BA84" s="176"/>
      <c r="BB84" s="152"/>
      <c r="BC84" s="177"/>
      <c r="BD84" s="154"/>
      <c r="BE84" s="155"/>
      <c r="BF84" s="154"/>
      <c r="BG84" s="155"/>
      <c r="BH84" s="169"/>
      <c r="BI84" s="162"/>
      <c r="BJ84" s="172"/>
      <c r="BK84" s="162"/>
      <c r="BL84" s="158"/>
      <c r="BM84" s="172"/>
      <c r="BN84" s="162"/>
      <c r="BO84" s="167"/>
      <c r="BP84" s="169"/>
      <c r="BQ84" s="162"/>
      <c r="BR84" s="162"/>
      <c r="BS84" s="174"/>
      <c r="BT84" s="162"/>
      <c r="BU84" s="174"/>
      <c r="BV84" s="174"/>
      <c r="BW84" s="174"/>
      <c r="BX84" s="173"/>
      <c r="BY84" s="158"/>
      <c r="BZ84" s="160"/>
      <c r="CA84" s="172"/>
      <c r="CB84" s="152"/>
      <c r="CC84" s="152"/>
      <c r="CD84" s="156"/>
      <c r="CE84" s="172"/>
      <c r="CF84" s="162"/>
      <c r="CG84" s="162"/>
      <c r="CH84" s="158"/>
      <c r="CI84" s="173"/>
      <c r="CJ84" s="178"/>
      <c r="CK84" s="173"/>
      <c r="CL84" s="165"/>
      <c r="CM84" s="172"/>
      <c r="CN84" s="162"/>
      <c r="CO84" s="162"/>
      <c r="CP84" s="162"/>
      <c r="CQ84" s="162"/>
      <c r="CR84" s="169"/>
      <c r="CS84" s="162"/>
      <c r="CT84" s="162"/>
      <c r="CU84" s="174"/>
      <c r="CV84" s="152"/>
      <c r="CW84" s="173"/>
      <c r="CX84" s="158"/>
      <c r="CY84" s="172"/>
      <c r="CZ84" s="162"/>
      <c r="DA84" s="162"/>
      <c r="DB84" s="158"/>
      <c r="DC84" s="173"/>
      <c r="DD84" s="178"/>
      <c r="DE84" s="173"/>
      <c r="DF84" s="165"/>
      <c r="DG84" s="172"/>
      <c r="DH84" s="178"/>
      <c r="DI84" s="172"/>
      <c r="DJ84" s="178"/>
      <c r="DK84" s="172"/>
      <c r="DL84" s="162"/>
      <c r="DM84" s="167"/>
      <c r="DN84" s="169"/>
      <c r="DO84" s="162"/>
      <c r="DP84" s="162"/>
      <c r="DQ84" s="174"/>
      <c r="DR84" s="152"/>
      <c r="DS84" s="172"/>
      <c r="DT84" s="152"/>
      <c r="DU84" s="152"/>
      <c r="DV84" s="156"/>
      <c r="DW84" s="173"/>
      <c r="DX84" s="158"/>
      <c r="DY84" s="172"/>
      <c r="DZ84" s="162"/>
      <c r="EA84" s="162"/>
      <c r="EB84" s="172"/>
      <c r="EC84" s="172"/>
      <c r="ED84" s="152"/>
      <c r="EE84" s="152"/>
      <c r="EF84" s="152"/>
      <c r="EG84" s="174"/>
      <c r="EH84" s="172"/>
      <c r="EI84" s="162"/>
      <c r="EJ84" s="162"/>
    </row>
    <row r="85" spans="1:140" ht="12.5">
      <c r="A85" s="168"/>
      <c r="B85" s="169"/>
      <c r="C85" s="144" t="str">
        <f t="shared" si="0"/>
        <v/>
      </c>
      <c r="D85" s="144" t="str">
        <f t="shared" si="296"/>
        <v/>
      </c>
      <c r="E85" s="144" t="str">
        <f t="shared" si="2"/>
        <v/>
      </c>
      <c r="F85" s="145" t="str">
        <f t="shared" si="297"/>
        <v/>
      </c>
      <c r="G85" s="145" t="str">
        <f t="shared" si="4"/>
        <v/>
      </c>
      <c r="H85" s="145" t="str">
        <f t="shared" si="5"/>
        <v/>
      </c>
      <c r="I85" s="146" t="str">
        <f t="shared" ref="I85:J85" si="363">IF(COUNTA($DO85:$DX85)&gt;0,$BA85,"")</f>
        <v/>
      </c>
      <c r="J85" s="146" t="str">
        <f t="shared" si="363"/>
        <v/>
      </c>
      <c r="K85" s="147" t="str">
        <f t="shared" si="43"/>
        <v/>
      </c>
      <c r="L85" s="147" t="str">
        <f t="shared" si="7"/>
        <v/>
      </c>
      <c r="M85" s="147" t="str">
        <f t="shared" si="8"/>
        <v/>
      </c>
      <c r="N85" s="147" t="str">
        <f t="shared" si="48"/>
        <v/>
      </c>
      <c r="O85" s="147" t="str">
        <f t="shared" si="9"/>
        <v/>
      </c>
      <c r="P85" s="146" t="str">
        <f t="shared" si="299"/>
        <v/>
      </c>
      <c r="Q85" s="147" t="str">
        <f t="shared" si="300"/>
        <v/>
      </c>
      <c r="R85" s="146" t="str">
        <f t="shared" si="12"/>
        <v/>
      </c>
      <c r="S85" s="146" t="str">
        <f t="shared" si="13"/>
        <v/>
      </c>
      <c r="T85" s="146" t="str">
        <f>IF(NOT(ISBLANK(DH85)),
        IF(AND(ISREF('Input Tenderers'!$J$8:$K$8),COUNTA('Input Tenderers'!$N$8)&gt;0),
                IF(COUNTA('Input Implementation Transactio'!$N85:$O85)&gt;0,"supplier;tenderer;payee","supplier;tenderer"),
                IF(COUNTA('Input Implementation Transactio'!$N85:$O85)&gt;0,"supplier;payee","supplier")
                ),
        IF(COUNTA('Input Implementation Transactio'!$N85:$O85)&gt;0, "payee", "")
        )</f>
        <v/>
      </c>
      <c r="U85" s="146" t="str">
        <f t="shared" si="14"/>
        <v/>
      </c>
      <c r="V85" s="146" t="str">
        <f t="shared" si="15"/>
        <v/>
      </c>
      <c r="W85" s="148" t="str">
        <f t="shared" si="301"/>
        <v/>
      </c>
      <c r="X85" s="175" t="str">
        <f t="shared" si="302"/>
        <v/>
      </c>
      <c r="Y85" s="170" t="str">
        <f t="shared" si="303"/>
        <v/>
      </c>
      <c r="Z85" s="150" t="str">
        <f t="shared" si="19"/>
        <v/>
      </c>
      <c r="AA85" s="146" t="str">
        <f t="shared" si="20"/>
        <v/>
      </c>
      <c r="AB85" s="146" t="str">
        <f t="shared" si="21"/>
        <v/>
      </c>
      <c r="AC85" s="146" t="str">
        <f t="shared" si="22"/>
        <v/>
      </c>
      <c r="AD85" s="148" t="str">
        <f t="shared" si="304"/>
        <v/>
      </c>
      <c r="AE85" s="148" t="str">
        <f t="shared" si="24"/>
        <v/>
      </c>
      <c r="AF85" s="175" t="str">
        <f t="shared" si="305"/>
        <v/>
      </c>
      <c r="AG85" s="170" t="str">
        <f t="shared" si="306"/>
        <v/>
      </c>
      <c r="AH85" s="148" t="str">
        <f t="shared" si="307"/>
        <v/>
      </c>
      <c r="AI85" s="146" t="str">
        <f t="shared" si="28"/>
        <v/>
      </c>
      <c r="AJ85" s="146" t="str">
        <f t="shared" si="29"/>
        <v/>
      </c>
      <c r="AK85" s="146" t="str">
        <f t="shared" si="30"/>
        <v/>
      </c>
      <c r="AL85" s="146" t="str">
        <f t="shared" si="31"/>
        <v/>
      </c>
      <c r="AM85" s="171" t="str">
        <f t="shared" si="32"/>
        <v/>
      </c>
      <c r="AN85" s="171" t="str">
        <f t="shared" si="33"/>
        <v/>
      </c>
      <c r="AO85" s="146" t="str">
        <f t="shared" si="34"/>
        <v/>
      </c>
      <c r="AP85" s="146" t="str">
        <f t="shared" si="35"/>
        <v/>
      </c>
      <c r="AQ85" s="146" t="str">
        <f t="shared" si="36"/>
        <v/>
      </c>
      <c r="AR85" s="146" t="str">
        <f t="shared" ref="AR85:AS85" si="364">IF(NOT(ISBLANK(CB85)),CONCATENATE(TEXT(CB85,"yyyy-mm-ddThh:MM:ss"),"Z"),"")</f>
        <v/>
      </c>
      <c r="AS85" s="146" t="str">
        <f t="shared" si="364"/>
        <v/>
      </c>
      <c r="AT85" s="146" t="str">
        <f t="shared" si="38"/>
        <v/>
      </c>
      <c r="AU85" s="146" t="str">
        <f t="shared" si="39"/>
        <v/>
      </c>
      <c r="AV85" s="146" t="str">
        <f t="shared" ref="AV85:AW85" si="365">IF(NOT(ISBLANK(DT85)),CONCATENATE(TEXT(DT85,"yyyy-mm-ddThh:MM:ss"),"Z"),"")</f>
        <v/>
      </c>
      <c r="AW85" s="146" t="str">
        <f t="shared" si="365"/>
        <v/>
      </c>
      <c r="AX85" s="146" t="str">
        <f t="shared" ref="AX85:AZ85" si="366">IF(NOT(ISBLANK(ED85)),CONCATENATE(TEXT(ED85,"yyyy-mm-ddThh:MM:ss"),"Z"),"")</f>
        <v/>
      </c>
      <c r="AY85" s="146" t="str">
        <f t="shared" si="366"/>
        <v/>
      </c>
      <c r="AZ85" s="146" t="str">
        <f t="shared" si="366"/>
        <v/>
      </c>
      <c r="BA85" s="176"/>
      <c r="BB85" s="152"/>
      <c r="BC85" s="177"/>
      <c r="BD85" s="154"/>
      <c r="BE85" s="155"/>
      <c r="BF85" s="154"/>
      <c r="BG85" s="155"/>
      <c r="BH85" s="169"/>
      <c r="BI85" s="162"/>
      <c r="BJ85" s="172"/>
      <c r="BK85" s="162"/>
      <c r="BL85" s="158"/>
      <c r="BM85" s="172"/>
      <c r="BN85" s="162"/>
      <c r="BO85" s="167"/>
      <c r="BP85" s="169"/>
      <c r="BQ85" s="162"/>
      <c r="BR85" s="162"/>
      <c r="BS85" s="174"/>
      <c r="BT85" s="162"/>
      <c r="BU85" s="174"/>
      <c r="BV85" s="174"/>
      <c r="BW85" s="174"/>
      <c r="BX85" s="173"/>
      <c r="BY85" s="158"/>
      <c r="BZ85" s="160"/>
      <c r="CA85" s="172"/>
      <c r="CB85" s="152"/>
      <c r="CC85" s="152"/>
      <c r="CD85" s="156"/>
      <c r="CE85" s="172"/>
      <c r="CF85" s="162"/>
      <c r="CG85" s="162"/>
      <c r="CH85" s="158"/>
      <c r="CI85" s="173"/>
      <c r="CJ85" s="178"/>
      <c r="CK85" s="173"/>
      <c r="CL85" s="165"/>
      <c r="CM85" s="172"/>
      <c r="CN85" s="162"/>
      <c r="CO85" s="162"/>
      <c r="CP85" s="162"/>
      <c r="CQ85" s="162"/>
      <c r="CR85" s="169"/>
      <c r="CS85" s="162"/>
      <c r="CT85" s="162"/>
      <c r="CU85" s="174"/>
      <c r="CV85" s="152"/>
      <c r="CW85" s="173"/>
      <c r="CX85" s="158"/>
      <c r="CY85" s="172"/>
      <c r="CZ85" s="162"/>
      <c r="DA85" s="162"/>
      <c r="DB85" s="158"/>
      <c r="DC85" s="173"/>
      <c r="DD85" s="178"/>
      <c r="DE85" s="173"/>
      <c r="DF85" s="165"/>
      <c r="DG85" s="172"/>
      <c r="DH85" s="178"/>
      <c r="DI85" s="172"/>
      <c r="DJ85" s="178"/>
      <c r="DK85" s="172"/>
      <c r="DL85" s="162"/>
      <c r="DM85" s="167"/>
      <c r="DN85" s="169"/>
      <c r="DO85" s="162"/>
      <c r="DP85" s="162"/>
      <c r="DQ85" s="174"/>
      <c r="DR85" s="152"/>
      <c r="DS85" s="172"/>
      <c r="DT85" s="152"/>
      <c r="DU85" s="152"/>
      <c r="DV85" s="156"/>
      <c r="DW85" s="173"/>
      <c r="DX85" s="158"/>
      <c r="DY85" s="172"/>
      <c r="DZ85" s="162"/>
      <c r="EA85" s="162"/>
      <c r="EB85" s="172"/>
      <c r="EC85" s="172"/>
      <c r="ED85" s="152"/>
      <c r="EE85" s="152"/>
      <c r="EF85" s="152"/>
      <c r="EG85" s="174"/>
      <c r="EH85" s="172"/>
      <c r="EI85" s="162"/>
      <c r="EJ85" s="162"/>
    </row>
    <row r="86" spans="1:140" ht="12.5">
      <c r="A86" s="168"/>
      <c r="B86" s="169"/>
      <c r="C86" s="144" t="str">
        <f t="shared" si="0"/>
        <v/>
      </c>
      <c r="D86" s="144" t="str">
        <f t="shared" si="296"/>
        <v/>
      </c>
      <c r="E86" s="144" t="str">
        <f t="shared" si="2"/>
        <v/>
      </c>
      <c r="F86" s="145" t="str">
        <f t="shared" si="297"/>
        <v/>
      </c>
      <c r="G86" s="145" t="str">
        <f t="shared" si="4"/>
        <v/>
      </c>
      <c r="H86" s="145" t="str">
        <f t="shared" si="5"/>
        <v/>
      </c>
      <c r="I86" s="146" t="str">
        <f t="shared" ref="I86:J86" si="367">IF(COUNTA($DO86:$DX86)&gt;0,$BA86,"")</f>
        <v/>
      </c>
      <c r="J86" s="146" t="str">
        <f t="shared" si="367"/>
        <v/>
      </c>
      <c r="K86" s="147" t="str">
        <f t="shared" si="43"/>
        <v/>
      </c>
      <c r="L86" s="147" t="str">
        <f t="shared" si="7"/>
        <v/>
      </c>
      <c r="M86" s="147" t="str">
        <f t="shared" si="8"/>
        <v/>
      </c>
      <c r="N86" s="147" t="str">
        <f t="shared" si="48"/>
        <v/>
      </c>
      <c r="O86" s="147" t="str">
        <f t="shared" si="9"/>
        <v/>
      </c>
      <c r="P86" s="146" t="str">
        <f t="shared" si="299"/>
        <v/>
      </c>
      <c r="Q86" s="147" t="str">
        <f t="shared" si="300"/>
        <v/>
      </c>
      <c r="R86" s="146" t="str">
        <f t="shared" si="12"/>
        <v/>
      </c>
      <c r="S86" s="146" t="str">
        <f t="shared" si="13"/>
        <v/>
      </c>
      <c r="T86" s="146" t="str">
        <f>IF(NOT(ISBLANK(DH86)),
        IF(AND(ISREF('Input Tenderers'!$J$8:$K$8),COUNTA('Input Tenderers'!$N$8)&gt;0),
                IF(COUNTA('Input Implementation Transactio'!$N86:$O86)&gt;0,"supplier;tenderer;payee","supplier;tenderer"),
                IF(COUNTA('Input Implementation Transactio'!$N86:$O86)&gt;0,"supplier;payee","supplier")
                ),
        IF(COUNTA('Input Implementation Transactio'!$N86:$O86)&gt;0, "payee", "")
        )</f>
        <v/>
      </c>
      <c r="U86" s="146" t="str">
        <f t="shared" si="14"/>
        <v/>
      </c>
      <c r="V86" s="146" t="str">
        <f t="shared" si="15"/>
        <v/>
      </c>
      <c r="W86" s="148" t="str">
        <f t="shared" si="301"/>
        <v/>
      </c>
      <c r="X86" s="175" t="str">
        <f t="shared" si="302"/>
        <v/>
      </c>
      <c r="Y86" s="170" t="str">
        <f t="shared" si="303"/>
        <v/>
      </c>
      <c r="Z86" s="150" t="str">
        <f t="shared" si="19"/>
        <v/>
      </c>
      <c r="AA86" s="146" t="str">
        <f t="shared" si="20"/>
        <v/>
      </c>
      <c r="AB86" s="146" t="str">
        <f t="shared" si="21"/>
        <v/>
      </c>
      <c r="AC86" s="146" t="str">
        <f t="shared" si="22"/>
        <v/>
      </c>
      <c r="AD86" s="148" t="str">
        <f t="shared" si="304"/>
        <v/>
      </c>
      <c r="AE86" s="148" t="str">
        <f t="shared" si="24"/>
        <v/>
      </c>
      <c r="AF86" s="175" t="str">
        <f t="shared" si="305"/>
        <v/>
      </c>
      <c r="AG86" s="170" t="str">
        <f t="shared" si="306"/>
        <v/>
      </c>
      <c r="AH86" s="148" t="str">
        <f t="shared" si="307"/>
        <v/>
      </c>
      <c r="AI86" s="146" t="str">
        <f t="shared" si="28"/>
        <v/>
      </c>
      <c r="AJ86" s="146" t="str">
        <f t="shared" si="29"/>
        <v/>
      </c>
      <c r="AK86" s="146" t="str">
        <f t="shared" si="30"/>
        <v/>
      </c>
      <c r="AL86" s="146" t="str">
        <f t="shared" si="31"/>
        <v/>
      </c>
      <c r="AM86" s="171" t="str">
        <f t="shared" si="32"/>
        <v/>
      </c>
      <c r="AN86" s="171" t="str">
        <f t="shared" si="33"/>
        <v/>
      </c>
      <c r="AO86" s="146" t="str">
        <f t="shared" si="34"/>
        <v/>
      </c>
      <c r="AP86" s="146" t="str">
        <f t="shared" si="35"/>
        <v/>
      </c>
      <c r="AQ86" s="146" t="str">
        <f t="shared" si="36"/>
        <v/>
      </c>
      <c r="AR86" s="146" t="str">
        <f t="shared" ref="AR86:AS86" si="368">IF(NOT(ISBLANK(CB86)),CONCATENATE(TEXT(CB86,"yyyy-mm-ddThh:MM:ss"),"Z"),"")</f>
        <v/>
      </c>
      <c r="AS86" s="146" t="str">
        <f t="shared" si="368"/>
        <v/>
      </c>
      <c r="AT86" s="146" t="str">
        <f t="shared" si="38"/>
        <v/>
      </c>
      <c r="AU86" s="146" t="str">
        <f t="shared" si="39"/>
        <v/>
      </c>
      <c r="AV86" s="146" t="str">
        <f t="shared" ref="AV86:AW86" si="369">IF(NOT(ISBLANK(DT86)),CONCATENATE(TEXT(DT86,"yyyy-mm-ddThh:MM:ss"),"Z"),"")</f>
        <v/>
      </c>
      <c r="AW86" s="146" t="str">
        <f t="shared" si="369"/>
        <v/>
      </c>
      <c r="AX86" s="146" t="str">
        <f t="shared" ref="AX86:AZ86" si="370">IF(NOT(ISBLANK(ED86)),CONCATENATE(TEXT(ED86,"yyyy-mm-ddThh:MM:ss"),"Z"),"")</f>
        <v/>
      </c>
      <c r="AY86" s="146" t="str">
        <f t="shared" si="370"/>
        <v/>
      </c>
      <c r="AZ86" s="146" t="str">
        <f t="shared" si="370"/>
        <v/>
      </c>
      <c r="BA86" s="176"/>
      <c r="BB86" s="152"/>
      <c r="BC86" s="177"/>
      <c r="BD86" s="154"/>
      <c r="BE86" s="155"/>
      <c r="BF86" s="154"/>
      <c r="BG86" s="155"/>
      <c r="BH86" s="169"/>
      <c r="BI86" s="162"/>
      <c r="BJ86" s="172"/>
      <c r="BK86" s="162"/>
      <c r="BL86" s="158"/>
      <c r="BM86" s="172"/>
      <c r="BN86" s="162"/>
      <c r="BO86" s="167"/>
      <c r="BP86" s="169"/>
      <c r="BQ86" s="162"/>
      <c r="BR86" s="162"/>
      <c r="BS86" s="174"/>
      <c r="BT86" s="162"/>
      <c r="BU86" s="174"/>
      <c r="BV86" s="174"/>
      <c r="BW86" s="174"/>
      <c r="BX86" s="173"/>
      <c r="BY86" s="158"/>
      <c r="BZ86" s="160"/>
      <c r="CA86" s="172"/>
      <c r="CB86" s="152"/>
      <c r="CC86" s="152"/>
      <c r="CD86" s="156"/>
      <c r="CE86" s="172"/>
      <c r="CF86" s="162"/>
      <c r="CG86" s="162"/>
      <c r="CH86" s="158"/>
      <c r="CI86" s="173"/>
      <c r="CJ86" s="178"/>
      <c r="CK86" s="173"/>
      <c r="CL86" s="165"/>
      <c r="CM86" s="172"/>
      <c r="CN86" s="162"/>
      <c r="CO86" s="162"/>
      <c r="CP86" s="162"/>
      <c r="CQ86" s="162"/>
      <c r="CR86" s="169"/>
      <c r="CS86" s="162"/>
      <c r="CT86" s="162"/>
      <c r="CU86" s="174"/>
      <c r="CV86" s="152"/>
      <c r="CW86" s="173"/>
      <c r="CX86" s="158"/>
      <c r="CY86" s="172"/>
      <c r="CZ86" s="162"/>
      <c r="DA86" s="162"/>
      <c r="DB86" s="158"/>
      <c r="DC86" s="173"/>
      <c r="DD86" s="178"/>
      <c r="DE86" s="173"/>
      <c r="DF86" s="165"/>
      <c r="DG86" s="172"/>
      <c r="DH86" s="178"/>
      <c r="DI86" s="172"/>
      <c r="DJ86" s="178"/>
      <c r="DK86" s="172"/>
      <c r="DL86" s="162"/>
      <c r="DM86" s="167"/>
      <c r="DN86" s="169"/>
      <c r="DO86" s="162"/>
      <c r="DP86" s="162"/>
      <c r="DQ86" s="174"/>
      <c r="DR86" s="152"/>
      <c r="DS86" s="172"/>
      <c r="DT86" s="152"/>
      <c r="DU86" s="152"/>
      <c r="DV86" s="156"/>
      <c r="DW86" s="173"/>
      <c r="DX86" s="158"/>
      <c r="DY86" s="172"/>
      <c r="DZ86" s="162"/>
      <c r="EA86" s="162"/>
      <c r="EB86" s="172"/>
      <c r="EC86" s="172"/>
      <c r="ED86" s="152"/>
      <c r="EE86" s="152"/>
      <c r="EF86" s="152"/>
      <c r="EG86" s="174"/>
      <c r="EH86" s="172"/>
      <c r="EI86" s="162"/>
      <c r="EJ86" s="162"/>
    </row>
    <row r="87" spans="1:140" ht="12.5">
      <c r="A87" s="168"/>
      <c r="B87" s="169"/>
      <c r="C87" s="144" t="str">
        <f t="shared" si="0"/>
        <v/>
      </c>
      <c r="D87" s="144" t="str">
        <f t="shared" si="296"/>
        <v/>
      </c>
      <c r="E87" s="144" t="str">
        <f t="shared" si="2"/>
        <v/>
      </c>
      <c r="F87" s="145" t="str">
        <f t="shared" si="297"/>
        <v/>
      </c>
      <c r="G87" s="145" t="str">
        <f t="shared" si="4"/>
        <v/>
      </c>
      <c r="H87" s="145" t="str">
        <f t="shared" si="5"/>
        <v/>
      </c>
      <c r="I87" s="146" t="str">
        <f t="shared" ref="I87:J87" si="371">IF(COUNTA($DO87:$DX87)&gt;0,$BA87,"")</f>
        <v/>
      </c>
      <c r="J87" s="146" t="str">
        <f t="shared" si="371"/>
        <v/>
      </c>
      <c r="K87" s="147" t="str">
        <f t="shared" si="43"/>
        <v/>
      </c>
      <c r="L87" s="147" t="str">
        <f t="shared" si="7"/>
        <v/>
      </c>
      <c r="M87" s="147" t="str">
        <f t="shared" si="8"/>
        <v/>
      </c>
      <c r="N87" s="147" t="str">
        <f t="shared" si="48"/>
        <v/>
      </c>
      <c r="O87" s="147" t="str">
        <f t="shared" si="9"/>
        <v/>
      </c>
      <c r="P87" s="146" t="str">
        <f t="shared" si="299"/>
        <v/>
      </c>
      <c r="Q87" s="147" t="str">
        <f t="shared" si="300"/>
        <v/>
      </c>
      <c r="R87" s="146" t="str">
        <f t="shared" si="12"/>
        <v/>
      </c>
      <c r="S87" s="146" t="str">
        <f t="shared" si="13"/>
        <v/>
      </c>
      <c r="T87" s="146" t="str">
        <f>IF(NOT(ISBLANK(DH87)),
        IF(AND(ISREF('Input Tenderers'!$J$8:$K$8),COUNTA('Input Tenderers'!$N$8)&gt;0),
                IF(COUNTA('Input Implementation Transactio'!$N87:$O87)&gt;0,"supplier;tenderer;payee","supplier;tenderer"),
                IF(COUNTA('Input Implementation Transactio'!$N87:$O87)&gt;0,"supplier;payee","supplier")
                ),
        IF(COUNTA('Input Implementation Transactio'!$N87:$O87)&gt;0, "payee", "")
        )</f>
        <v/>
      </c>
      <c r="U87" s="146" t="str">
        <f t="shared" si="14"/>
        <v/>
      </c>
      <c r="V87" s="146" t="str">
        <f t="shared" si="15"/>
        <v/>
      </c>
      <c r="W87" s="148" t="str">
        <f t="shared" si="301"/>
        <v/>
      </c>
      <c r="X87" s="175" t="str">
        <f t="shared" si="302"/>
        <v/>
      </c>
      <c r="Y87" s="170" t="str">
        <f t="shared" si="303"/>
        <v/>
      </c>
      <c r="Z87" s="150" t="str">
        <f t="shared" si="19"/>
        <v/>
      </c>
      <c r="AA87" s="146" t="str">
        <f t="shared" si="20"/>
        <v/>
      </c>
      <c r="AB87" s="146" t="str">
        <f t="shared" si="21"/>
        <v/>
      </c>
      <c r="AC87" s="146" t="str">
        <f t="shared" si="22"/>
        <v/>
      </c>
      <c r="AD87" s="148" t="str">
        <f t="shared" si="304"/>
        <v/>
      </c>
      <c r="AE87" s="148" t="str">
        <f t="shared" si="24"/>
        <v/>
      </c>
      <c r="AF87" s="175" t="str">
        <f t="shared" si="305"/>
        <v/>
      </c>
      <c r="AG87" s="170" t="str">
        <f t="shared" si="306"/>
        <v/>
      </c>
      <c r="AH87" s="148" t="str">
        <f t="shared" si="307"/>
        <v/>
      </c>
      <c r="AI87" s="146" t="str">
        <f t="shared" si="28"/>
        <v/>
      </c>
      <c r="AJ87" s="146" t="str">
        <f t="shared" si="29"/>
        <v/>
      </c>
      <c r="AK87" s="146" t="str">
        <f t="shared" si="30"/>
        <v/>
      </c>
      <c r="AL87" s="146" t="str">
        <f t="shared" si="31"/>
        <v/>
      </c>
      <c r="AM87" s="171" t="str">
        <f t="shared" si="32"/>
        <v/>
      </c>
      <c r="AN87" s="171" t="str">
        <f t="shared" si="33"/>
        <v/>
      </c>
      <c r="AO87" s="146" t="str">
        <f t="shared" si="34"/>
        <v/>
      </c>
      <c r="AP87" s="146" t="str">
        <f t="shared" si="35"/>
        <v/>
      </c>
      <c r="AQ87" s="146" t="str">
        <f t="shared" si="36"/>
        <v/>
      </c>
      <c r="AR87" s="146" t="str">
        <f t="shared" ref="AR87:AS87" si="372">IF(NOT(ISBLANK(CB87)),CONCATENATE(TEXT(CB87,"yyyy-mm-ddThh:MM:ss"),"Z"),"")</f>
        <v/>
      </c>
      <c r="AS87" s="146" t="str">
        <f t="shared" si="372"/>
        <v/>
      </c>
      <c r="AT87" s="146" t="str">
        <f t="shared" si="38"/>
        <v/>
      </c>
      <c r="AU87" s="146" t="str">
        <f t="shared" si="39"/>
        <v/>
      </c>
      <c r="AV87" s="146" t="str">
        <f t="shared" ref="AV87:AW87" si="373">IF(NOT(ISBLANK(DT87)),CONCATENATE(TEXT(DT87,"yyyy-mm-ddThh:MM:ss"),"Z"),"")</f>
        <v/>
      </c>
      <c r="AW87" s="146" t="str">
        <f t="shared" si="373"/>
        <v/>
      </c>
      <c r="AX87" s="146" t="str">
        <f t="shared" ref="AX87:AZ87" si="374">IF(NOT(ISBLANK(ED87)),CONCATENATE(TEXT(ED87,"yyyy-mm-ddThh:MM:ss"),"Z"),"")</f>
        <v/>
      </c>
      <c r="AY87" s="146" t="str">
        <f t="shared" si="374"/>
        <v/>
      </c>
      <c r="AZ87" s="146" t="str">
        <f t="shared" si="374"/>
        <v/>
      </c>
      <c r="BA87" s="176"/>
      <c r="BB87" s="152"/>
      <c r="BC87" s="177"/>
      <c r="BD87" s="154"/>
      <c r="BE87" s="155"/>
      <c r="BF87" s="154"/>
      <c r="BG87" s="155"/>
      <c r="BH87" s="169"/>
      <c r="BI87" s="162"/>
      <c r="BJ87" s="172"/>
      <c r="BK87" s="162"/>
      <c r="BL87" s="158"/>
      <c r="BM87" s="172"/>
      <c r="BN87" s="162"/>
      <c r="BO87" s="167"/>
      <c r="BP87" s="169"/>
      <c r="BQ87" s="162"/>
      <c r="BR87" s="162"/>
      <c r="BS87" s="174"/>
      <c r="BT87" s="162"/>
      <c r="BU87" s="174"/>
      <c r="BV87" s="174"/>
      <c r="BW87" s="174"/>
      <c r="BX87" s="173"/>
      <c r="BY87" s="158"/>
      <c r="BZ87" s="160"/>
      <c r="CA87" s="172"/>
      <c r="CB87" s="152"/>
      <c r="CC87" s="152"/>
      <c r="CD87" s="156"/>
      <c r="CE87" s="172"/>
      <c r="CF87" s="162"/>
      <c r="CG87" s="162"/>
      <c r="CH87" s="158"/>
      <c r="CI87" s="173"/>
      <c r="CJ87" s="178"/>
      <c r="CK87" s="173"/>
      <c r="CL87" s="165"/>
      <c r="CM87" s="172"/>
      <c r="CN87" s="162"/>
      <c r="CO87" s="162"/>
      <c r="CP87" s="162"/>
      <c r="CQ87" s="162"/>
      <c r="CR87" s="169"/>
      <c r="CS87" s="162"/>
      <c r="CT87" s="162"/>
      <c r="CU87" s="174"/>
      <c r="CV87" s="152"/>
      <c r="CW87" s="173"/>
      <c r="CX87" s="158"/>
      <c r="CY87" s="172"/>
      <c r="CZ87" s="162"/>
      <c r="DA87" s="162"/>
      <c r="DB87" s="158"/>
      <c r="DC87" s="173"/>
      <c r="DD87" s="178"/>
      <c r="DE87" s="173"/>
      <c r="DF87" s="165"/>
      <c r="DG87" s="172"/>
      <c r="DH87" s="178"/>
      <c r="DI87" s="172"/>
      <c r="DJ87" s="178"/>
      <c r="DK87" s="172"/>
      <c r="DL87" s="162"/>
      <c r="DM87" s="167"/>
      <c r="DN87" s="169"/>
      <c r="DO87" s="162"/>
      <c r="DP87" s="162"/>
      <c r="DQ87" s="174"/>
      <c r="DR87" s="152"/>
      <c r="DS87" s="172"/>
      <c r="DT87" s="152"/>
      <c r="DU87" s="152"/>
      <c r="DV87" s="156"/>
      <c r="DW87" s="173"/>
      <c r="DX87" s="158"/>
      <c r="DY87" s="172"/>
      <c r="DZ87" s="162"/>
      <c r="EA87" s="162"/>
      <c r="EB87" s="172"/>
      <c r="EC87" s="172"/>
      <c r="ED87" s="152"/>
      <c r="EE87" s="152"/>
      <c r="EF87" s="152"/>
      <c r="EG87" s="174"/>
      <c r="EH87" s="172"/>
      <c r="EI87" s="162"/>
      <c r="EJ87" s="162"/>
    </row>
    <row r="88" spans="1:140" ht="12.5">
      <c r="A88" s="168"/>
      <c r="B88" s="169"/>
      <c r="C88" s="144" t="str">
        <f t="shared" si="0"/>
        <v/>
      </c>
      <c r="D88" s="144" t="str">
        <f t="shared" si="296"/>
        <v/>
      </c>
      <c r="E88" s="144" t="str">
        <f t="shared" si="2"/>
        <v/>
      </c>
      <c r="F88" s="145" t="str">
        <f t="shared" si="297"/>
        <v/>
      </c>
      <c r="G88" s="145" t="str">
        <f t="shared" si="4"/>
        <v/>
      </c>
      <c r="H88" s="145" t="str">
        <f t="shared" si="5"/>
        <v/>
      </c>
      <c r="I88" s="146" t="str">
        <f t="shared" ref="I88:J88" si="375">IF(COUNTA($DO88:$DX88)&gt;0,$BA88,"")</f>
        <v/>
      </c>
      <c r="J88" s="146" t="str">
        <f t="shared" si="375"/>
        <v/>
      </c>
      <c r="K88" s="147" t="str">
        <f t="shared" si="43"/>
        <v/>
      </c>
      <c r="L88" s="147" t="str">
        <f t="shared" si="7"/>
        <v/>
      </c>
      <c r="M88" s="147" t="str">
        <f t="shared" si="8"/>
        <v/>
      </c>
      <c r="N88" s="147" t="str">
        <f t="shared" si="48"/>
        <v/>
      </c>
      <c r="O88" s="147" t="str">
        <f t="shared" si="9"/>
        <v/>
      </c>
      <c r="P88" s="146" t="str">
        <f t="shared" si="299"/>
        <v/>
      </c>
      <c r="Q88" s="147" t="str">
        <f t="shared" si="300"/>
        <v/>
      </c>
      <c r="R88" s="146" t="str">
        <f t="shared" si="12"/>
        <v/>
      </c>
      <c r="S88" s="146" t="str">
        <f t="shared" si="13"/>
        <v/>
      </c>
      <c r="T88" s="146" t="str">
        <f>IF(NOT(ISBLANK(DH88)),
        IF(AND(ISREF('Input Tenderers'!$J$8:$K$8),COUNTA('Input Tenderers'!$N$8)&gt;0),
                IF(COUNTA('Input Implementation Transactio'!$N88:$O88)&gt;0,"supplier;tenderer;payee","supplier;tenderer"),
                IF(COUNTA('Input Implementation Transactio'!$N88:$O88)&gt;0,"supplier;payee","supplier")
                ),
        IF(COUNTA('Input Implementation Transactio'!$N88:$O88)&gt;0, "payee", "")
        )</f>
        <v/>
      </c>
      <c r="U88" s="146" t="str">
        <f t="shared" si="14"/>
        <v/>
      </c>
      <c r="V88" s="146" t="str">
        <f t="shared" si="15"/>
        <v/>
      </c>
      <c r="W88" s="148" t="str">
        <f t="shared" si="301"/>
        <v/>
      </c>
      <c r="X88" s="175" t="str">
        <f t="shared" si="302"/>
        <v/>
      </c>
      <c r="Y88" s="170" t="str">
        <f t="shared" si="303"/>
        <v/>
      </c>
      <c r="Z88" s="150" t="str">
        <f t="shared" si="19"/>
        <v/>
      </c>
      <c r="AA88" s="146" t="str">
        <f t="shared" si="20"/>
        <v/>
      </c>
      <c r="AB88" s="146" t="str">
        <f t="shared" si="21"/>
        <v/>
      </c>
      <c r="AC88" s="146" t="str">
        <f t="shared" si="22"/>
        <v/>
      </c>
      <c r="AD88" s="148" t="str">
        <f t="shared" si="304"/>
        <v/>
      </c>
      <c r="AE88" s="148" t="str">
        <f t="shared" si="24"/>
        <v/>
      </c>
      <c r="AF88" s="175" t="str">
        <f t="shared" si="305"/>
        <v/>
      </c>
      <c r="AG88" s="170" t="str">
        <f t="shared" si="306"/>
        <v/>
      </c>
      <c r="AH88" s="148" t="str">
        <f t="shared" si="307"/>
        <v/>
      </c>
      <c r="AI88" s="146" t="str">
        <f t="shared" si="28"/>
        <v/>
      </c>
      <c r="AJ88" s="146" t="str">
        <f t="shared" si="29"/>
        <v/>
      </c>
      <c r="AK88" s="146" t="str">
        <f t="shared" si="30"/>
        <v/>
      </c>
      <c r="AL88" s="146" t="str">
        <f t="shared" si="31"/>
        <v/>
      </c>
      <c r="AM88" s="171" t="str">
        <f t="shared" si="32"/>
        <v/>
      </c>
      <c r="AN88" s="171" t="str">
        <f t="shared" si="33"/>
        <v/>
      </c>
      <c r="AO88" s="146" t="str">
        <f t="shared" si="34"/>
        <v/>
      </c>
      <c r="AP88" s="146" t="str">
        <f t="shared" si="35"/>
        <v/>
      </c>
      <c r="AQ88" s="146" t="str">
        <f t="shared" si="36"/>
        <v/>
      </c>
      <c r="AR88" s="146" t="str">
        <f t="shared" ref="AR88:AS88" si="376">IF(NOT(ISBLANK(CB88)),CONCATENATE(TEXT(CB88,"yyyy-mm-ddThh:MM:ss"),"Z"),"")</f>
        <v/>
      </c>
      <c r="AS88" s="146" t="str">
        <f t="shared" si="376"/>
        <v/>
      </c>
      <c r="AT88" s="146" t="str">
        <f t="shared" si="38"/>
        <v/>
      </c>
      <c r="AU88" s="146" t="str">
        <f t="shared" si="39"/>
        <v/>
      </c>
      <c r="AV88" s="146" t="str">
        <f t="shared" ref="AV88:AW88" si="377">IF(NOT(ISBLANK(DT88)),CONCATENATE(TEXT(DT88,"yyyy-mm-ddThh:MM:ss"),"Z"),"")</f>
        <v/>
      </c>
      <c r="AW88" s="146" t="str">
        <f t="shared" si="377"/>
        <v/>
      </c>
      <c r="AX88" s="146" t="str">
        <f t="shared" ref="AX88:AZ88" si="378">IF(NOT(ISBLANK(ED88)),CONCATENATE(TEXT(ED88,"yyyy-mm-ddThh:MM:ss"),"Z"),"")</f>
        <v/>
      </c>
      <c r="AY88" s="146" t="str">
        <f t="shared" si="378"/>
        <v/>
      </c>
      <c r="AZ88" s="146" t="str">
        <f t="shared" si="378"/>
        <v/>
      </c>
      <c r="BA88" s="176"/>
      <c r="BB88" s="152"/>
      <c r="BC88" s="177"/>
      <c r="BD88" s="154"/>
      <c r="BE88" s="155"/>
      <c r="BF88" s="154"/>
      <c r="BG88" s="155"/>
      <c r="BH88" s="169"/>
      <c r="BI88" s="162"/>
      <c r="BJ88" s="172"/>
      <c r="BK88" s="162"/>
      <c r="BL88" s="158"/>
      <c r="BM88" s="172"/>
      <c r="BN88" s="162"/>
      <c r="BO88" s="167"/>
      <c r="BP88" s="169"/>
      <c r="BQ88" s="162"/>
      <c r="BR88" s="162"/>
      <c r="BS88" s="174"/>
      <c r="BT88" s="162"/>
      <c r="BU88" s="174"/>
      <c r="BV88" s="174"/>
      <c r="BW88" s="174"/>
      <c r="BX88" s="173"/>
      <c r="BY88" s="158"/>
      <c r="BZ88" s="160"/>
      <c r="CA88" s="172"/>
      <c r="CB88" s="152"/>
      <c r="CC88" s="152"/>
      <c r="CD88" s="156"/>
      <c r="CE88" s="172"/>
      <c r="CF88" s="162"/>
      <c r="CG88" s="162"/>
      <c r="CH88" s="158"/>
      <c r="CI88" s="173"/>
      <c r="CJ88" s="178"/>
      <c r="CK88" s="173"/>
      <c r="CL88" s="165"/>
      <c r="CM88" s="172"/>
      <c r="CN88" s="162"/>
      <c r="CO88" s="162"/>
      <c r="CP88" s="162"/>
      <c r="CQ88" s="162"/>
      <c r="CR88" s="169"/>
      <c r="CS88" s="162"/>
      <c r="CT88" s="162"/>
      <c r="CU88" s="174"/>
      <c r="CV88" s="152"/>
      <c r="CW88" s="173"/>
      <c r="CX88" s="158"/>
      <c r="CY88" s="172"/>
      <c r="CZ88" s="162"/>
      <c r="DA88" s="162"/>
      <c r="DB88" s="158"/>
      <c r="DC88" s="173"/>
      <c r="DD88" s="178"/>
      <c r="DE88" s="173"/>
      <c r="DF88" s="165"/>
      <c r="DG88" s="172"/>
      <c r="DH88" s="178"/>
      <c r="DI88" s="172"/>
      <c r="DJ88" s="178"/>
      <c r="DK88" s="172"/>
      <c r="DL88" s="162"/>
      <c r="DM88" s="167"/>
      <c r="DN88" s="169"/>
      <c r="DO88" s="162"/>
      <c r="DP88" s="162"/>
      <c r="DQ88" s="174"/>
      <c r="DR88" s="152"/>
      <c r="DS88" s="172"/>
      <c r="DT88" s="152"/>
      <c r="DU88" s="152"/>
      <c r="DV88" s="156"/>
      <c r="DW88" s="173"/>
      <c r="DX88" s="158"/>
      <c r="DY88" s="172"/>
      <c r="DZ88" s="162"/>
      <c r="EA88" s="162"/>
      <c r="EB88" s="172"/>
      <c r="EC88" s="172"/>
      <c r="ED88" s="152"/>
      <c r="EE88" s="152"/>
      <c r="EF88" s="152"/>
      <c r="EG88" s="174"/>
      <c r="EH88" s="172"/>
      <c r="EI88" s="162"/>
      <c r="EJ88" s="162"/>
    </row>
    <row r="89" spans="1:140" ht="12.5">
      <c r="A89" s="168"/>
      <c r="B89" s="169"/>
      <c r="C89" s="144" t="str">
        <f t="shared" si="0"/>
        <v/>
      </c>
      <c r="D89" s="144" t="str">
        <f t="shared" si="296"/>
        <v/>
      </c>
      <c r="E89" s="144" t="str">
        <f t="shared" si="2"/>
        <v/>
      </c>
      <c r="F89" s="145" t="str">
        <f t="shared" si="297"/>
        <v/>
      </c>
      <c r="G89" s="145" t="str">
        <f t="shared" si="4"/>
        <v/>
      </c>
      <c r="H89" s="145" t="str">
        <f t="shared" si="5"/>
        <v/>
      </c>
      <c r="I89" s="146" t="str">
        <f t="shared" ref="I89:J89" si="379">IF(COUNTA($DO89:$DX89)&gt;0,$BA89,"")</f>
        <v/>
      </c>
      <c r="J89" s="146" t="str">
        <f t="shared" si="379"/>
        <v/>
      </c>
      <c r="K89" s="147" t="str">
        <f t="shared" si="43"/>
        <v/>
      </c>
      <c r="L89" s="147" t="str">
        <f t="shared" si="7"/>
        <v/>
      </c>
      <c r="M89" s="147" t="str">
        <f t="shared" si="8"/>
        <v/>
      </c>
      <c r="N89" s="147" t="str">
        <f t="shared" si="48"/>
        <v/>
      </c>
      <c r="O89" s="147" t="str">
        <f t="shared" si="9"/>
        <v/>
      </c>
      <c r="P89" s="146" t="str">
        <f t="shared" si="299"/>
        <v/>
      </c>
      <c r="Q89" s="147" t="str">
        <f t="shared" si="300"/>
        <v/>
      </c>
      <c r="R89" s="146" t="str">
        <f t="shared" si="12"/>
        <v/>
      </c>
      <c r="S89" s="146" t="str">
        <f t="shared" si="13"/>
        <v/>
      </c>
      <c r="T89" s="146" t="str">
        <f>IF(NOT(ISBLANK(DH89)),
        IF(AND(ISREF('Input Tenderers'!$J$8:$K$8),COUNTA('Input Tenderers'!$N$8)&gt;0),
                IF(COUNTA('Input Implementation Transactio'!$N89:$O89)&gt;0,"supplier;tenderer;payee","supplier;tenderer"),
                IF(COUNTA('Input Implementation Transactio'!$N89:$O89)&gt;0,"supplier;payee","supplier")
                ),
        IF(COUNTA('Input Implementation Transactio'!$N89:$O89)&gt;0, "payee", "")
        )</f>
        <v/>
      </c>
      <c r="U89" s="146" t="str">
        <f t="shared" si="14"/>
        <v/>
      </c>
      <c r="V89" s="146" t="str">
        <f t="shared" si="15"/>
        <v/>
      </c>
      <c r="W89" s="148" t="str">
        <f t="shared" si="301"/>
        <v/>
      </c>
      <c r="X89" s="175" t="str">
        <f t="shared" si="302"/>
        <v/>
      </c>
      <c r="Y89" s="170" t="str">
        <f t="shared" si="303"/>
        <v/>
      </c>
      <c r="Z89" s="150" t="str">
        <f t="shared" si="19"/>
        <v/>
      </c>
      <c r="AA89" s="146" t="str">
        <f t="shared" si="20"/>
        <v/>
      </c>
      <c r="AB89" s="146" t="str">
        <f t="shared" si="21"/>
        <v/>
      </c>
      <c r="AC89" s="146" t="str">
        <f t="shared" si="22"/>
        <v/>
      </c>
      <c r="AD89" s="148" t="str">
        <f t="shared" si="304"/>
        <v/>
      </c>
      <c r="AE89" s="148" t="str">
        <f t="shared" si="24"/>
        <v/>
      </c>
      <c r="AF89" s="175" t="str">
        <f t="shared" si="305"/>
        <v/>
      </c>
      <c r="AG89" s="170" t="str">
        <f t="shared" si="306"/>
        <v/>
      </c>
      <c r="AH89" s="148" t="str">
        <f t="shared" si="307"/>
        <v/>
      </c>
      <c r="AI89" s="146" t="str">
        <f t="shared" si="28"/>
        <v/>
      </c>
      <c r="AJ89" s="146" t="str">
        <f t="shared" si="29"/>
        <v/>
      </c>
      <c r="AK89" s="146" t="str">
        <f t="shared" si="30"/>
        <v/>
      </c>
      <c r="AL89" s="146" t="str">
        <f t="shared" si="31"/>
        <v/>
      </c>
      <c r="AM89" s="171" t="str">
        <f t="shared" si="32"/>
        <v/>
      </c>
      <c r="AN89" s="171" t="str">
        <f t="shared" si="33"/>
        <v/>
      </c>
      <c r="AO89" s="146" t="str">
        <f t="shared" si="34"/>
        <v/>
      </c>
      <c r="AP89" s="146" t="str">
        <f t="shared" si="35"/>
        <v/>
      </c>
      <c r="AQ89" s="146" t="str">
        <f t="shared" si="36"/>
        <v/>
      </c>
      <c r="AR89" s="146" t="str">
        <f t="shared" ref="AR89:AS89" si="380">IF(NOT(ISBLANK(CB89)),CONCATENATE(TEXT(CB89,"yyyy-mm-ddThh:MM:ss"),"Z"),"")</f>
        <v/>
      </c>
      <c r="AS89" s="146" t="str">
        <f t="shared" si="380"/>
        <v/>
      </c>
      <c r="AT89" s="146" t="str">
        <f t="shared" si="38"/>
        <v/>
      </c>
      <c r="AU89" s="146" t="str">
        <f t="shared" si="39"/>
        <v/>
      </c>
      <c r="AV89" s="146" t="str">
        <f t="shared" ref="AV89:AW89" si="381">IF(NOT(ISBLANK(DT89)),CONCATENATE(TEXT(DT89,"yyyy-mm-ddThh:MM:ss"),"Z"),"")</f>
        <v/>
      </c>
      <c r="AW89" s="146" t="str">
        <f t="shared" si="381"/>
        <v/>
      </c>
      <c r="AX89" s="146" t="str">
        <f t="shared" ref="AX89:AZ89" si="382">IF(NOT(ISBLANK(ED89)),CONCATENATE(TEXT(ED89,"yyyy-mm-ddThh:MM:ss"),"Z"),"")</f>
        <v/>
      </c>
      <c r="AY89" s="146" t="str">
        <f t="shared" si="382"/>
        <v/>
      </c>
      <c r="AZ89" s="146" t="str">
        <f t="shared" si="382"/>
        <v/>
      </c>
      <c r="BA89" s="176"/>
      <c r="BB89" s="152"/>
      <c r="BC89" s="177"/>
      <c r="BD89" s="154"/>
      <c r="BE89" s="155"/>
      <c r="BF89" s="154"/>
      <c r="BG89" s="155"/>
      <c r="BH89" s="169"/>
      <c r="BI89" s="162"/>
      <c r="BJ89" s="172"/>
      <c r="BK89" s="162"/>
      <c r="BL89" s="158"/>
      <c r="BM89" s="172"/>
      <c r="BN89" s="162"/>
      <c r="BO89" s="167"/>
      <c r="BP89" s="169"/>
      <c r="BQ89" s="162"/>
      <c r="BR89" s="162"/>
      <c r="BS89" s="174"/>
      <c r="BT89" s="162"/>
      <c r="BU89" s="174"/>
      <c r="BV89" s="174"/>
      <c r="BW89" s="174"/>
      <c r="BX89" s="173"/>
      <c r="BY89" s="158"/>
      <c r="BZ89" s="160"/>
      <c r="CA89" s="172"/>
      <c r="CB89" s="152"/>
      <c r="CC89" s="152"/>
      <c r="CD89" s="156"/>
      <c r="CE89" s="172"/>
      <c r="CF89" s="162"/>
      <c r="CG89" s="162"/>
      <c r="CH89" s="158"/>
      <c r="CI89" s="173"/>
      <c r="CJ89" s="178"/>
      <c r="CK89" s="173"/>
      <c r="CL89" s="165"/>
      <c r="CM89" s="172"/>
      <c r="CN89" s="162"/>
      <c r="CO89" s="162"/>
      <c r="CP89" s="162"/>
      <c r="CQ89" s="162"/>
      <c r="CR89" s="169"/>
      <c r="CS89" s="162"/>
      <c r="CT89" s="162"/>
      <c r="CU89" s="174"/>
      <c r="CV89" s="152"/>
      <c r="CW89" s="173"/>
      <c r="CX89" s="158"/>
      <c r="CY89" s="172"/>
      <c r="CZ89" s="162"/>
      <c r="DA89" s="162"/>
      <c r="DB89" s="158"/>
      <c r="DC89" s="173"/>
      <c r="DD89" s="178"/>
      <c r="DE89" s="173"/>
      <c r="DF89" s="165"/>
      <c r="DG89" s="172"/>
      <c r="DH89" s="178"/>
      <c r="DI89" s="172"/>
      <c r="DJ89" s="178"/>
      <c r="DK89" s="172"/>
      <c r="DL89" s="162"/>
      <c r="DM89" s="167"/>
      <c r="DN89" s="169"/>
      <c r="DO89" s="162"/>
      <c r="DP89" s="162"/>
      <c r="DQ89" s="174"/>
      <c r="DR89" s="152"/>
      <c r="DS89" s="172"/>
      <c r="DT89" s="152"/>
      <c r="DU89" s="152"/>
      <c r="DV89" s="156"/>
      <c r="DW89" s="173"/>
      <c r="DX89" s="158"/>
      <c r="DY89" s="172"/>
      <c r="DZ89" s="162"/>
      <c r="EA89" s="162"/>
      <c r="EB89" s="172"/>
      <c r="EC89" s="172"/>
      <c r="ED89" s="152"/>
      <c r="EE89" s="152"/>
      <c r="EF89" s="152"/>
      <c r="EG89" s="174"/>
      <c r="EH89" s="172"/>
      <c r="EI89" s="162"/>
      <c r="EJ89" s="162"/>
    </row>
    <row r="90" spans="1:140" ht="12.5">
      <c r="A90" s="168"/>
      <c r="B90" s="169"/>
      <c r="C90" s="144" t="str">
        <f t="shared" si="0"/>
        <v/>
      </c>
      <c r="D90" s="144" t="str">
        <f t="shared" si="296"/>
        <v/>
      </c>
      <c r="E90" s="144" t="str">
        <f t="shared" si="2"/>
        <v/>
      </c>
      <c r="F90" s="145" t="str">
        <f t="shared" si="297"/>
        <v/>
      </c>
      <c r="G90" s="145" t="str">
        <f t="shared" si="4"/>
        <v/>
      </c>
      <c r="H90" s="145" t="str">
        <f t="shared" si="5"/>
        <v/>
      </c>
      <c r="I90" s="146" t="str">
        <f t="shared" ref="I90:J90" si="383">IF(COUNTA($DO90:$DX90)&gt;0,$BA90,"")</f>
        <v/>
      </c>
      <c r="J90" s="146" t="str">
        <f t="shared" si="383"/>
        <v/>
      </c>
      <c r="K90" s="147" t="str">
        <f t="shared" si="43"/>
        <v/>
      </c>
      <c r="L90" s="147" t="str">
        <f t="shared" si="7"/>
        <v/>
      </c>
      <c r="M90" s="147" t="str">
        <f t="shared" si="8"/>
        <v/>
      </c>
      <c r="N90" s="147" t="str">
        <f t="shared" si="48"/>
        <v/>
      </c>
      <c r="O90" s="147" t="str">
        <f t="shared" si="9"/>
        <v/>
      </c>
      <c r="P90" s="146" t="str">
        <f t="shared" si="299"/>
        <v/>
      </c>
      <c r="Q90" s="147" t="str">
        <f t="shared" si="300"/>
        <v/>
      </c>
      <c r="R90" s="146" t="str">
        <f t="shared" si="12"/>
        <v/>
      </c>
      <c r="S90" s="146" t="str">
        <f t="shared" si="13"/>
        <v/>
      </c>
      <c r="T90" s="146" t="str">
        <f>IF(NOT(ISBLANK(DH90)),
        IF(AND(ISREF('Input Tenderers'!$J$8:$K$8),COUNTA('Input Tenderers'!$N$8)&gt;0),
                IF(COUNTA('Input Implementation Transactio'!$N90:$O90)&gt;0,"supplier;tenderer;payee","supplier;tenderer"),
                IF(COUNTA('Input Implementation Transactio'!$N90:$O90)&gt;0,"supplier;payee","supplier")
                ),
        IF(COUNTA('Input Implementation Transactio'!$N90:$O90)&gt;0, "payee", "")
        )</f>
        <v/>
      </c>
      <c r="U90" s="146" t="str">
        <f t="shared" si="14"/>
        <v/>
      </c>
      <c r="V90" s="146" t="str">
        <f t="shared" si="15"/>
        <v/>
      </c>
      <c r="W90" s="148" t="str">
        <f t="shared" si="301"/>
        <v/>
      </c>
      <c r="X90" s="175" t="str">
        <f t="shared" si="302"/>
        <v/>
      </c>
      <c r="Y90" s="170" t="str">
        <f t="shared" si="303"/>
        <v/>
      </c>
      <c r="Z90" s="150" t="str">
        <f t="shared" si="19"/>
        <v/>
      </c>
      <c r="AA90" s="146" t="str">
        <f t="shared" si="20"/>
        <v/>
      </c>
      <c r="AB90" s="146" t="str">
        <f t="shared" si="21"/>
        <v/>
      </c>
      <c r="AC90" s="146" t="str">
        <f t="shared" si="22"/>
        <v/>
      </c>
      <c r="AD90" s="148" t="str">
        <f t="shared" si="304"/>
        <v/>
      </c>
      <c r="AE90" s="148" t="str">
        <f t="shared" si="24"/>
        <v/>
      </c>
      <c r="AF90" s="175" t="str">
        <f t="shared" si="305"/>
        <v/>
      </c>
      <c r="AG90" s="170" t="str">
        <f t="shared" si="306"/>
        <v/>
      </c>
      <c r="AH90" s="148" t="str">
        <f t="shared" si="307"/>
        <v/>
      </c>
      <c r="AI90" s="146" t="str">
        <f t="shared" si="28"/>
        <v/>
      </c>
      <c r="AJ90" s="146" t="str">
        <f t="shared" si="29"/>
        <v/>
      </c>
      <c r="AK90" s="146" t="str">
        <f t="shared" si="30"/>
        <v/>
      </c>
      <c r="AL90" s="146" t="str">
        <f t="shared" si="31"/>
        <v/>
      </c>
      <c r="AM90" s="171" t="str">
        <f t="shared" si="32"/>
        <v/>
      </c>
      <c r="AN90" s="171" t="str">
        <f t="shared" si="33"/>
        <v/>
      </c>
      <c r="AO90" s="146" t="str">
        <f t="shared" si="34"/>
        <v/>
      </c>
      <c r="AP90" s="146" t="str">
        <f t="shared" si="35"/>
        <v/>
      </c>
      <c r="AQ90" s="146" t="str">
        <f t="shared" si="36"/>
        <v/>
      </c>
      <c r="AR90" s="146" t="str">
        <f t="shared" ref="AR90:AS90" si="384">IF(NOT(ISBLANK(CB90)),CONCATENATE(TEXT(CB90,"yyyy-mm-ddThh:MM:ss"),"Z"),"")</f>
        <v/>
      </c>
      <c r="AS90" s="146" t="str">
        <f t="shared" si="384"/>
        <v/>
      </c>
      <c r="AT90" s="146" t="str">
        <f t="shared" si="38"/>
        <v/>
      </c>
      <c r="AU90" s="146" t="str">
        <f t="shared" si="39"/>
        <v/>
      </c>
      <c r="AV90" s="146" t="str">
        <f t="shared" ref="AV90:AW90" si="385">IF(NOT(ISBLANK(DT90)),CONCATENATE(TEXT(DT90,"yyyy-mm-ddThh:MM:ss"),"Z"),"")</f>
        <v/>
      </c>
      <c r="AW90" s="146" t="str">
        <f t="shared" si="385"/>
        <v/>
      </c>
      <c r="AX90" s="146" t="str">
        <f t="shared" ref="AX90:AZ90" si="386">IF(NOT(ISBLANK(ED90)),CONCATENATE(TEXT(ED90,"yyyy-mm-ddThh:MM:ss"),"Z"),"")</f>
        <v/>
      </c>
      <c r="AY90" s="146" t="str">
        <f t="shared" si="386"/>
        <v/>
      </c>
      <c r="AZ90" s="146" t="str">
        <f t="shared" si="386"/>
        <v/>
      </c>
      <c r="BA90" s="176"/>
      <c r="BB90" s="152"/>
      <c r="BC90" s="177"/>
      <c r="BD90" s="154"/>
      <c r="BE90" s="155"/>
      <c r="BF90" s="154"/>
      <c r="BG90" s="155"/>
      <c r="BH90" s="169"/>
      <c r="BI90" s="162"/>
      <c r="BJ90" s="172"/>
      <c r="BK90" s="162"/>
      <c r="BL90" s="158"/>
      <c r="BM90" s="172"/>
      <c r="BN90" s="162"/>
      <c r="BO90" s="167"/>
      <c r="BP90" s="169"/>
      <c r="BQ90" s="162"/>
      <c r="BR90" s="162"/>
      <c r="BS90" s="174"/>
      <c r="BT90" s="162"/>
      <c r="BU90" s="174"/>
      <c r="BV90" s="174"/>
      <c r="BW90" s="174"/>
      <c r="BX90" s="173"/>
      <c r="BY90" s="158"/>
      <c r="BZ90" s="160"/>
      <c r="CA90" s="172"/>
      <c r="CB90" s="152"/>
      <c r="CC90" s="152"/>
      <c r="CD90" s="156"/>
      <c r="CE90" s="172"/>
      <c r="CF90" s="162"/>
      <c r="CG90" s="162"/>
      <c r="CH90" s="158"/>
      <c r="CI90" s="173"/>
      <c r="CJ90" s="178"/>
      <c r="CK90" s="173"/>
      <c r="CL90" s="165"/>
      <c r="CM90" s="172"/>
      <c r="CN90" s="162"/>
      <c r="CO90" s="162"/>
      <c r="CP90" s="162"/>
      <c r="CQ90" s="162"/>
      <c r="CR90" s="169"/>
      <c r="CS90" s="162"/>
      <c r="CT90" s="162"/>
      <c r="CU90" s="174"/>
      <c r="CV90" s="152"/>
      <c r="CW90" s="173"/>
      <c r="CX90" s="158"/>
      <c r="CY90" s="172"/>
      <c r="CZ90" s="162"/>
      <c r="DA90" s="162"/>
      <c r="DB90" s="158"/>
      <c r="DC90" s="173"/>
      <c r="DD90" s="178"/>
      <c r="DE90" s="173"/>
      <c r="DF90" s="165"/>
      <c r="DG90" s="172"/>
      <c r="DH90" s="178"/>
      <c r="DI90" s="172"/>
      <c r="DJ90" s="178"/>
      <c r="DK90" s="172"/>
      <c r="DL90" s="162"/>
      <c r="DM90" s="167"/>
      <c r="DN90" s="169"/>
      <c r="DO90" s="162"/>
      <c r="DP90" s="162"/>
      <c r="DQ90" s="174"/>
      <c r="DR90" s="152"/>
      <c r="DS90" s="172"/>
      <c r="DT90" s="152"/>
      <c r="DU90" s="152"/>
      <c r="DV90" s="156"/>
      <c r="DW90" s="173"/>
      <c r="DX90" s="158"/>
      <c r="DY90" s="172"/>
      <c r="DZ90" s="162"/>
      <c r="EA90" s="162"/>
      <c r="EB90" s="172"/>
      <c r="EC90" s="172"/>
      <c r="ED90" s="152"/>
      <c r="EE90" s="152"/>
      <c r="EF90" s="152"/>
      <c r="EG90" s="174"/>
      <c r="EH90" s="172"/>
      <c r="EI90" s="162"/>
      <c r="EJ90" s="162"/>
    </row>
    <row r="91" spans="1:140" ht="12.5">
      <c r="A91" s="168"/>
      <c r="B91" s="169"/>
      <c r="C91" s="144" t="str">
        <f t="shared" si="0"/>
        <v/>
      </c>
      <c r="D91" s="144" t="str">
        <f t="shared" si="296"/>
        <v/>
      </c>
      <c r="E91" s="144" t="str">
        <f t="shared" si="2"/>
        <v/>
      </c>
      <c r="F91" s="145" t="str">
        <f t="shared" si="297"/>
        <v/>
      </c>
      <c r="G91" s="145" t="str">
        <f t="shared" si="4"/>
        <v/>
      </c>
      <c r="H91" s="145" t="str">
        <f t="shared" si="5"/>
        <v/>
      </c>
      <c r="I91" s="146" t="str">
        <f t="shared" ref="I91:J91" si="387">IF(COUNTA($DO91:$DX91)&gt;0,$BA91,"")</f>
        <v/>
      </c>
      <c r="J91" s="146" t="str">
        <f t="shared" si="387"/>
        <v/>
      </c>
      <c r="K91" s="147" t="str">
        <f t="shared" si="43"/>
        <v/>
      </c>
      <c r="L91" s="147" t="str">
        <f t="shared" si="7"/>
        <v/>
      </c>
      <c r="M91" s="147" t="str">
        <f t="shared" si="8"/>
        <v/>
      </c>
      <c r="N91" s="147" t="str">
        <f t="shared" si="48"/>
        <v/>
      </c>
      <c r="O91" s="147" t="str">
        <f t="shared" si="9"/>
        <v/>
      </c>
      <c r="P91" s="146" t="str">
        <f t="shared" si="299"/>
        <v/>
      </c>
      <c r="Q91" s="147" t="str">
        <f t="shared" si="300"/>
        <v/>
      </c>
      <c r="R91" s="146" t="str">
        <f t="shared" si="12"/>
        <v/>
      </c>
      <c r="S91" s="146" t="str">
        <f t="shared" si="13"/>
        <v/>
      </c>
      <c r="T91" s="146" t="str">
        <f>IF(NOT(ISBLANK(DH91)),
        IF(AND(ISREF('Input Tenderers'!$J$8:$K$8),COUNTA('Input Tenderers'!$N$8)&gt;0),
                IF(COUNTA('Input Implementation Transactio'!$N91:$O91)&gt;0,"supplier;tenderer;payee","supplier;tenderer"),
                IF(COUNTA('Input Implementation Transactio'!$N91:$O91)&gt;0,"supplier;payee","supplier")
                ),
        IF(COUNTA('Input Implementation Transactio'!$N91:$O91)&gt;0, "payee", "")
        )</f>
        <v/>
      </c>
      <c r="U91" s="146" t="str">
        <f t="shared" si="14"/>
        <v/>
      </c>
      <c r="V91" s="146" t="str">
        <f t="shared" si="15"/>
        <v/>
      </c>
      <c r="W91" s="148" t="str">
        <f t="shared" si="301"/>
        <v/>
      </c>
      <c r="X91" s="175" t="str">
        <f t="shared" si="302"/>
        <v/>
      </c>
      <c r="Y91" s="170" t="str">
        <f t="shared" si="303"/>
        <v/>
      </c>
      <c r="Z91" s="150" t="str">
        <f t="shared" si="19"/>
        <v/>
      </c>
      <c r="AA91" s="146" t="str">
        <f t="shared" si="20"/>
        <v/>
      </c>
      <c r="AB91" s="146" t="str">
        <f t="shared" si="21"/>
        <v/>
      </c>
      <c r="AC91" s="146" t="str">
        <f t="shared" si="22"/>
        <v/>
      </c>
      <c r="AD91" s="148" t="str">
        <f t="shared" si="304"/>
        <v/>
      </c>
      <c r="AE91" s="148" t="str">
        <f t="shared" si="24"/>
        <v/>
      </c>
      <c r="AF91" s="175" t="str">
        <f t="shared" si="305"/>
        <v/>
      </c>
      <c r="AG91" s="170" t="str">
        <f t="shared" si="306"/>
        <v/>
      </c>
      <c r="AH91" s="148" t="str">
        <f t="shared" si="307"/>
        <v/>
      </c>
      <c r="AI91" s="146" t="str">
        <f t="shared" si="28"/>
        <v/>
      </c>
      <c r="AJ91" s="146" t="str">
        <f t="shared" si="29"/>
        <v/>
      </c>
      <c r="AK91" s="146" t="str">
        <f t="shared" si="30"/>
        <v/>
      </c>
      <c r="AL91" s="146" t="str">
        <f t="shared" si="31"/>
        <v/>
      </c>
      <c r="AM91" s="171" t="str">
        <f t="shared" si="32"/>
        <v/>
      </c>
      <c r="AN91" s="171" t="str">
        <f t="shared" si="33"/>
        <v/>
      </c>
      <c r="AO91" s="146" t="str">
        <f t="shared" si="34"/>
        <v/>
      </c>
      <c r="AP91" s="146" t="str">
        <f t="shared" si="35"/>
        <v/>
      </c>
      <c r="AQ91" s="146" t="str">
        <f t="shared" si="36"/>
        <v/>
      </c>
      <c r="AR91" s="146" t="str">
        <f t="shared" ref="AR91:AS91" si="388">IF(NOT(ISBLANK(CB91)),CONCATENATE(TEXT(CB91,"yyyy-mm-ddThh:MM:ss"),"Z"),"")</f>
        <v/>
      </c>
      <c r="AS91" s="146" t="str">
        <f t="shared" si="388"/>
        <v/>
      </c>
      <c r="AT91" s="146" t="str">
        <f t="shared" si="38"/>
        <v/>
      </c>
      <c r="AU91" s="146" t="str">
        <f t="shared" si="39"/>
        <v/>
      </c>
      <c r="AV91" s="146" t="str">
        <f t="shared" ref="AV91:AW91" si="389">IF(NOT(ISBLANK(DT91)),CONCATENATE(TEXT(DT91,"yyyy-mm-ddThh:MM:ss"),"Z"),"")</f>
        <v/>
      </c>
      <c r="AW91" s="146" t="str">
        <f t="shared" si="389"/>
        <v/>
      </c>
      <c r="AX91" s="146" t="str">
        <f t="shared" ref="AX91:AZ91" si="390">IF(NOT(ISBLANK(ED91)),CONCATENATE(TEXT(ED91,"yyyy-mm-ddThh:MM:ss"),"Z"),"")</f>
        <v/>
      </c>
      <c r="AY91" s="146" t="str">
        <f t="shared" si="390"/>
        <v/>
      </c>
      <c r="AZ91" s="146" t="str">
        <f t="shared" si="390"/>
        <v/>
      </c>
      <c r="BA91" s="176"/>
      <c r="BB91" s="152"/>
      <c r="BC91" s="177"/>
      <c r="BD91" s="154"/>
      <c r="BE91" s="155"/>
      <c r="BF91" s="154"/>
      <c r="BG91" s="155"/>
      <c r="BH91" s="169"/>
      <c r="BI91" s="162"/>
      <c r="BJ91" s="172"/>
      <c r="BK91" s="162"/>
      <c r="BL91" s="158"/>
      <c r="BM91" s="172"/>
      <c r="BN91" s="162"/>
      <c r="BO91" s="167"/>
      <c r="BP91" s="169"/>
      <c r="BQ91" s="162"/>
      <c r="BR91" s="162"/>
      <c r="BS91" s="174"/>
      <c r="BT91" s="162"/>
      <c r="BU91" s="174"/>
      <c r="BV91" s="174"/>
      <c r="BW91" s="174"/>
      <c r="BX91" s="173"/>
      <c r="BY91" s="158"/>
      <c r="BZ91" s="160"/>
      <c r="CA91" s="172"/>
      <c r="CB91" s="152"/>
      <c r="CC91" s="152"/>
      <c r="CD91" s="156"/>
      <c r="CE91" s="172"/>
      <c r="CF91" s="162"/>
      <c r="CG91" s="162"/>
      <c r="CH91" s="158"/>
      <c r="CI91" s="173"/>
      <c r="CJ91" s="178"/>
      <c r="CK91" s="173"/>
      <c r="CL91" s="165"/>
      <c r="CM91" s="172"/>
      <c r="CN91" s="162"/>
      <c r="CO91" s="162"/>
      <c r="CP91" s="162"/>
      <c r="CQ91" s="162"/>
      <c r="CR91" s="169"/>
      <c r="CS91" s="162"/>
      <c r="CT91" s="162"/>
      <c r="CU91" s="174"/>
      <c r="CV91" s="152"/>
      <c r="CW91" s="173"/>
      <c r="CX91" s="158"/>
      <c r="CY91" s="172"/>
      <c r="CZ91" s="162"/>
      <c r="DA91" s="162"/>
      <c r="DB91" s="158"/>
      <c r="DC91" s="173"/>
      <c r="DD91" s="178"/>
      <c r="DE91" s="173"/>
      <c r="DF91" s="165"/>
      <c r="DG91" s="172"/>
      <c r="DH91" s="178"/>
      <c r="DI91" s="172"/>
      <c r="DJ91" s="178"/>
      <c r="DK91" s="172"/>
      <c r="DL91" s="162"/>
      <c r="DM91" s="167"/>
      <c r="DN91" s="169"/>
      <c r="DO91" s="162"/>
      <c r="DP91" s="162"/>
      <c r="DQ91" s="174"/>
      <c r="DR91" s="152"/>
      <c r="DS91" s="172"/>
      <c r="DT91" s="152"/>
      <c r="DU91" s="152"/>
      <c r="DV91" s="156"/>
      <c r="DW91" s="173"/>
      <c r="DX91" s="158"/>
      <c r="DY91" s="172"/>
      <c r="DZ91" s="162"/>
      <c r="EA91" s="162"/>
      <c r="EB91" s="172"/>
      <c r="EC91" s="172"/>
      <c r="ED91" s="152"/>
      <c r="EE91" s="152"/>
      <c r="EF91" s="152"/>
      <c r="EG91" s="174"/>
      <c r="EH91" s="172"/>
      <c r="EI91" s="162"/>
      <c r="EJ91" s="162"/>
    </row>
    <row r="92" spans="1:140" ht="12.5">
      <c r="A92" s="168"/>
      <c r="B92" s="169"/>
      <c r="C92" s="144" t="str">
        <f t="shared" si="0"/>
        <v/>
      </c>
      <c r="D92" s="144" t="str">
        <f t="shared" si="296"/>
        <v/>
      </c>
      <c r="E92" s="144" t="str">
        <f t="shared" si="2"/>
        <v/>
      </c>
      <c r="F92" s="145" t="str">
        <f t="shared" si="297"/>
        <v/>
      </c>
      <c r="G92" s="145" t="str">
        <f t="shared" si="4"/>
        <v/>
      </c>
      <c r="H92" s="145" t="str">
        <f t="shared" si="5"/>
        <v/>
      </c>
      <c r="I92" s="146" t="str">
        <f t="shared" ref="I92:J92" si="391">IF(COUNTA($DO92:$DX92)&gt;0,$BA92,"")</f>
        <v/>
      </c>
      <c r="J92" s="146" t="str">
        <f t="shared" si="391"/>
        <v/>
      </c>
      <c r="K92" s="147" t="str">
        <f t="shared" si="43"/>
        <v/>
      </c>
      <c r="L92" s="147" t="str">
        <f t="shared" si="7"/>
        <v/>
      </c>
      <c r="M92" s="147" t="str">
        <f t="shared" si="8"/>
        <v/>
      </c>
      <c r="N92" s="147" t="str">
        <f t="shared" si="48"/>
        <v/>
      </c>
      <c r="O92" s="147" t="str">
        <f t="shared" si="9"/>
        <v/>
      </c>
      <c r="P92" s="146" t="str">
        <f t="shared" si="299"/>
        <v/>
      </c>
      <c r="Q92" s="147" t="str">
        <f t="shared" si="300"/>
        <v/>
      </c>
      <c r="R92" s="146" t="str">
        <f t="shared" si="12"/>
        <v/>
      </c>
      <c r="S92" s="146" t="str">
        <f t="shared" si="13"/>
        <v/>
      </c>
      <c r="T92" s="146" t="str">
        <f>IF(NOT(ISBLANK(DH92)),
        IF(AND(ISREF('Input Tenderers'!$J$8:$K$8),COUNTA('Input Tenderers'!$N$8)&gt;0),
                IF(COUNTA('Input Implementation Transactio'!$N92:$O92)&gt;0,"supplier;tenderer;payee","supplier;tenderer"),
                IF(COUNTA('Input Implementation Transactio'!$N92:$O92)&gt;0,"supplier;payee","supplier")
                ),
        IF(COUNTA('Input Implementation Transactio'!$N92:$O92)&gt;0, "payee", "")
        )</f>
        <v/>
      </c>
      <c r="U92" s="146" t="str">
        <f t="shared" si="14"/>
        <v/>
      </c>
      <c r="V92" s="146" t="str">
        <f t="shared" si="15"/>
        <v/>
      </c>
      <c r="W92" s="148" t="str">
        <f t="shared" si="301"/>
        <v/>
      </c>
      <c r="X92" s="175" t="str">
        <f t="shared" si="302"/>
        <v/>
      </c>
      <c r="Y92" s="170" t="str">
        <f t="shared" si="303"/>
        <v/>
      </c>
      <c r="Z92" s="150" t="str">
        <f t="shared" si="19"/>
        <v/>
      </c>
      <c r="AA92" s="146" t="str">
        <f t="shared" si="20"/>
        <v/>
      </c>
      <c r="AB92" s="146" t="str">
        <f t="shared" si="21"/>
        <v/>
      </c>
      <c r="AC92" s="146" t="str">
        <f t="shared" si="22"/>
        <v/>
      </c>
      <c r="AD92" s="148" t="str">
        <f t="shared" si="304"/>
        <v/>
      </c>
      <c r="AE92" s="148" t="str">
        <f t="shared" si="24"/>
        <v/>
      </c>
      <c r="AF92" s="175" t="str">
        <f t="shared" si="305"/>
        <v/>
      </c>
      <c r="AG92" s="170" t="str">
        <f t="shared" si="306"/>
        <v/>
      </c>
      <c r="AH92" s="148" t="str">
        <f t="shared" si="307"/>
        <v/>
      </c>
      <c r="AI92" s="146" t="str">
        <f t="shared" si="28"/>
        <v/>
      </c>
      <c r="AJ92" s="146" t="str">
        <f t="shared" si="29"/>
        <v/>
      </c>
      <c r="AK92" s="146" t="str">
        <f t="shared" si="30"/>
        <v/>
      </c>
      <c r="AL92" s="146" t="str">
        <f t="shared" si="31"/>
        <v/>
      </c>
      <c r="AM92" s="171" t="str">
        <f t="shared" si="32"/>
        <v/>
      </c>
      <c r="AN92" s="171" t="str">
        <f t="shared" si="33"/>
        <v/>
      </c>
      <c r="AO92" s="146" t="str">
        <f t="shared" si="34"/>
        <v/>
      </c>
      <c r="AP92" s="146" t="str">
        <f t="shared" si="35"/>
        <v/>
      </c>
      <c r="AQ92" s="146" t="str">
        <f t="shared" si="36"/>
        <v/>
      </c>
      <c r="AR92" s="146" t="str">
        <f t="shared" ref="AR92:AS92" si="392">IF(NOT(ISBLANK(CB92)),CONCATENATE(TEXT(CB92,"yyyy-mm-ddThh:MM:ss"),"Z"),"")</f>
        <v/>
      </c>
      <c r="AS92" s="146" t="str">
        <f t="shared" si="392"/>
        <v/>
      </c>
      <c r="AT92" s="146" t="str">
        <f t="shared" si="38"/>
        <v/>
      </c>
      <c r="AU92" s="146" t="str">
        <f t="shared" si="39"/>
        <v/>
      </c>
      <c r="AV92" s="146" t="str">
        <f t="shared" ref="AV92:AW92" si="393">IF(NOT(ISBLANK(DT92)),CONCATENATE(TEXT(DT92,"yyyy-mm-ddThh:MM:ss"),"Z"),"")</f>
        <v/>
      </c>
      <c r="AW92" s="146" t="str">
        <f t="shared" si="393"/>
        <v/>
      </c>
      <c r="AX92" s="146" t="str">
        <f t="shared" ref="AX92:AZ92" si="394">IF(NOT(ISBLANK(ED92)),CONCATENATE(TEXT(ED92,"yyyy-mm-ddThh:MM:ss"),"Z"),"")</f>
        <v/>
      </c>
      <c r="AY92" s="146" t="str">
        <f t="shared" si="394"/>
        <v/>
      </c>
      <c r="AZ92" s="146" t="str">
        <f t="shared" si="394"/>
        <v/>
      </c>
      <c r="BA92" s="176"/>
      <c r="BB92" s="152"/>
      <c r="BC92" s="177"/>
      <c r="BD92" s="154"/>
      <c r="BE92" s="155"/>
      <c r="BF92" s="154"/>
      <c r="BG92" s="155"/>
      <c r="BH92" s="169"/>
      <c r="BI92" s="162"/>
      <c r="BJ92" s="172"/>
      <c r="BK92" s="162"/>
      <c r="BL92" s="158"/>
      <c r="BM92" s="172"/>
      <c r="BN92" s="162"/>
      <c r="BO92" s="167"/>
      <c r="BP92" s="169"/>
      <c r="BQ92" s="162"/>
      <c r="BR92" s="162"/>
      <c r="BS92" s="174"/>
      <c r="BT92" s="162"/>
      <c r="BU92" s="174"/>
      <c r="BV92" s="174"/>
      <c r="BW92" s="174"/>
      <c r="BX92" s="173"/>
      <c r="BY92" s="158"/>
      <c r="BZ92" s="160"/>
      <c r="CA92" s="172"/>
      <c r="CB92" s="152"/>
      <c r="CC92" s="152"/>
      <c r="CD92" s="156"/>
      <c r="CE92" s="172"/>
      <c r="CF92" s="162"/>
      <c r="CG92" s="162"/>
      <c r="CH92" s="158"/>
      <c r="CI92" s="173"/>
      <c r="CJ92" s="178"/>
      <c r="CK92" s="173"/>
      <c r="CL92" s="165"/>
      <c r="CM92" s="172"/>
      <c r="CN92" s="162"/>
      <c r="CO92" s="162"/>
      <c r="CP92" s="162"/>
      <c r="CQ92" s="162"/>
      <c r="CR92" s="169"/>
      <c r="CS92" s="162"/>
      <c r="CT92" s="162"/>
      <c r="CU92" s="174"/>
      <c r="CV92" s="152"/>
      <c r="CW92" s="173"/>
      <c r="CX92" s="158"/>
      <c r="CY92" s="172"/>
      <c r="CZ92" s="162"/>
      <c r="DA92" s="162"/>
      <c r="DB92" s="158"/>
      <c r="DC92" s="173"/>
      <c r="DD92" s="178"/>
      <c r="DE92" s="173"/>
      <c r="DF92" s="165"/>
      <c r="DG92" s="172"/>
      <c r="DH92" s="178"/>
      <c r="DI92" s="172"/>
      <c r="DJ92" s="178"/>
      <c r="DK92" s="172"/>
      <c r="DL92" s="162"/>
      <c r="DM92" s="167"/>
      <c r="DN92" s="169"/>
      <c r="DO92" s="162"/>
      <c r="DP92" s="162"/>
      <c r="DQ92" s="174"/>
      <c r="DR92" s="152"/>
      <c r="DS92" s="172"/>
      <c r="DT92" s="152"/>
      <c r="DU92" s="152"/>
      <c r="DV92" s="156"/>
      <c r="DW92" s="173"/>
      <c r="DX92" s="158"/>
      <c r="DY92" s="172"/>
      <c r="DZ92" s="162"/>
      <c r="EA92" s="162"/>
      <c r="EB92" s="172"/>
      <c r="EC92" s="172"/>
      <c r="ED92" s="152"/>
      <c r="EE92" s="152"/>
      <c r="EF92" s="152"/>
      <c r="EG92" s="174"/>
      <c r="EH92" s="172"/>
      <c r="EI92" s="162"/>
      <c r="EJ92" s="162"/>
    </row>
    <row r="93" spans="1:140" ht="12.5">
      <c r="A93" s="168"/>
      <c r="B93" s="169"/>
      <c r="C93" s="144" t="str">
        <f t="shared" si="0"/>
        <v/>
      </c>
      <c r="D93" s="144" t="str">
        <f t="shared" si="296"/>
        <v/>
      </c>
      <c r="E93" s="144" t="str">
        <f t="shared" si="2"/>
        <v/>
      </c>
      <c r="F93" s="145" t="str">
        <f t="shared" si="297"/>
        <v/>
      </c>
      <c r="G93" s="145" t="str">
        <f t="shared" si="4"/>
        <v/>
      </c>
      <c r="H93" s="145" t="str">
        <f t="shared" si="5"/>
        <v/>
      </c>
      <c r="I93" s="146" t="str">
        <f t="shared" ref="I93:J93" si="395">IF(COUNTA($DO93:$DX93)&gt;0,$BA93,"")</f>
        <v/>
      </c>
      <c r="J93" s="146" t="str">
        <f t="shared" si="395"/>
        <v/>
      </c>
      <c r="K93" s="147" t="str">
        <f t="shared" si="43"/>
        <v/>
      </c>
      <c r="L93" s="147" t="str">
        <f t="shared" si="7"/>
        <v/>
      </c>
      <c r="M93" s="147" t="str">
        <f t="shared" si="8"/>
        <v/>
      </c>
      <c r="N93" s="147" t="str">
        <f t="shared" si="48"/>
        <v/>
      </c>
      <c r="O93" s="147" t="str">
        <f t="shared" si="9"/>
        <v/>
      </c>
      <c r="P93" s="146" t="str">
        <f t="shared" si="299"/>
        <v/>
      </c>
      <c r="Q93" s="147" t="str">
        <f t="shared" si="300"/>
        <v/>
      </c>
      <c r="R93" s="146" t="str">
        <f t="shared" si="12"/>
        <v/>
      </c>
      <c r="S93" s="146" t="str">
        <f t="shared" si="13"/>
        <v/>
      </c>
      <c r="T93" s="146" t="str">
        <f>IF(NOT(ISBLANK(DH93)),
        IF(AND(ISREF('Input Tenderers'!$J$8:$K$8),COUNTA('Input Tenderers'!$N$8)&gt;0),
                IF(COUNTA('Input Implementation Transactio'!$N93:$O93)&gt;0,"supplier;tenderer;payee","supplier;tenderer"),
                IF(COUNTA('Input Implementation Transactio'!$N93:$O93)&gt;0,"supplier;payee","supplier")
                ),
        IF(COUNTA('Input Implementation Transactio'!$N93:$O93)&gt;0, "payee", "")
        )</f>
        <v/>
      </c>
      <c r="U93" s="146" t="str">
        <f t="shared" si="14"/>
        <v/>
      </c>
      <c r="V93" s="146" t="str">
        <f t="shared" si="15"/>
        <v/>
      </c>
      <c r="W93" s="148" t="str">
        <f t="shared" si="301"/>
        <v/>
      </c>
      <c r="X93" s="175" t="str">
        <f t="shared" si="302"/>
        <v/>
      </c>
      <c r="Y93" s="170" t="str">
        <f t="shared" si="303"/>
        <v/>
      </c>
      <c r="Z93" s="150" t="str">
        <f t="shared" si="19"/>
        <v/>
      </c>
      <c r="AA93" s="146" t="str">
        <f t="shared" si="20"/>
        <v/>
      </c>
      <c r="AB93" s="146" t="str">
        <f t="shared" si="21"/>
        <v/>
      </c>
      <c r="AC93" s="146" t="str">
        <f t="shared" si="22"/>
        <v/>
      </c>
      <c r="AD93" s="148" t="str">
        <f t="shared" si="304"/>
        <v/>
      </c>
      <c r="AE93" s="148" t="str">
        <f t="shared" si="24"/>
        <v/>
      </c>
      <c r="AF93" s="175" t="str">
        <f t="shared" si="305"/>
        <v/>
      </c>
      <c r="AG93" s="170" t="str">
        <f t="shared" si="306"/>
        <v/>
      </c>
      <c r="AH93" s="148" t="str">
        <f t="shared" si="307"/>
        <v/>
      </c>
      <c r="AI93" s="146" t="str">
        <f t="shared" si="28"/>
        <v/>
      </c>
      <c r="AJ93" s="146" t="str">
        <f t="shared" si="29"/>
        <v/>
      </c>
      <c r="AK93" s="146" t="str">
        <f t="shared" si="30"/>
        <v/>
      </c>
      <c r="AL93" s="146" t="str">
        <f t="shared" si="31"/>
        <v/>
      </c>
      <c r="AM93" s="171" t="str">
        <f t="shared" si="32"/>
        <v/>
      </c>
      <c r="AN93" s="171" t="str">
        <f t="shared" si="33"/>
        <v/>
      </c>
      <c r="AO93" s="146" t="str">
        <f t="shared" si="34"/>
        <v/>
      </c>
      <c r="AP93" s="146" t="str">
        <f t="shared" si="35"/>
        <v/>
      </c>
      <c r="AQ93" s="146" t="str">
        <f t="shared" si="36"/>
        <v/>
      </c>
      <c r="AR93" s="146" t="str">
        <f t="shared" ref="AR93:AS93" si="396">IF(NOT(ISBLANK(CB93)),CONCATENATE(TEXT(CB93,"yyyy-mm-ddThh:MM:ss"),"Z"),"")</f>
        <v/>
      </c>
      <c r="AS93" s="146" t="str">
        <f t="shared" si="396"/>
        <v/>
      </c>
      <c r="AT93" s="146" t="str">
        <f t="shared" si="38"/>
        <v/>
      </c>
      <c r="AU93" s="146" t="str">
        <f t="shared" si="39"/>
        <v/>
      </c>
      <c r="AV93" s="146" t="str">
        <f t="shared" ref="AV93:AW93" si="397">IF(NOT(ISBLANK(DT93)),CONCATENATE(TEXT(DT93,"yyyy-mm-ddThh:MM:ss"),"Z"),"")</f>
        <v/>
      </c>
      <c r="AW93" s="146" t="str">
        <f t="shared" si="397"/>
        <v/>
      </c>
      <c r="AX93" s="146" t="str">
        <f t="shared" ref="AX93:AZ93" si="398">IF(NOT(ISBLANK(ED93)),CONCATENATE(TEXT(ED93,"yyyy-mm-ddThh:MM:ss"),"Z"),"")</f>
        <v/>
      </c>
      <c r="AY93" s="146" t="str">
        <f t="shared" si="398"/>
        <v/>
      </c>
      <c r="AZ93" s="146" t="str">
        <f t="shared" si="398"/>
        <v/>
      </c>
      <c r="BA93" s="176"/>
      <c r="BB93" s="152"/>
      <c r="BC93" s="177"/>
      <c r="BD93" s="154"/>
      <c r="BE93" s="155"/>
      <c r="BF93" s="154"/>
      <c r="BG93" s="155"/>
      <c r="BH93" s="169"/>
      <c r="BI93" s="162"/>
      <c r="BJ93" s="172"/>
      <c r="BK93" s="162"/>
      <c r="BL93" s="158"/>
      <c r="BM93" s="172"/>
      <c r="BN93" s="162"/>
      <c r="BO93" s="167"/>
      <c r="BP93" s="169"/>
      <c r="BQ93" s="162"/>
      <c r="BR93" s="162"/>
      <c r="BS93" s="174"/>
      <c r="BT93" s="162"/>
      <c r="BU93" s="174"/>
      <c r="BV93" s="174"/>
      <c r="BW93" s="174"/>
      <c r="BX93" s="173"/>
      <c r="BY93" s="158"/>
      <c r="BZ93" s="160"/>
      <c r="CA93" s="172"/>
      <c r="CB93" s="152"/>
      <c r="CC93" s="152"/>
      <c r="CD93" s="156"/>
      <c r="CE93" s="172"/>
      <c r="CF93" s="162"/>
      <c r="CG93" s="162"/>
      <c r="CH93" s="158"/>
      <c r="CI93" s="173"/>
      <c r="CJ93" s="178"/>
      <c r="CK93" s="173"/>
      <c r="CL93" s="165"/>
      <c r="CM93" s="172"/>
      <c r="CN93" s="162"/>
      <c r="CO93" s="162"/>
      <c r="CP93" s="162"/>
      <c r="CQ93" s="162"/>
      <c r="CR93" s="169"/>
      <c r="CS93" s="162"/>
      <c r="CT93" s="162"/>
      <c r="CU93" s="174"/>
      <c r="CV93" s="152"/>
      <c r="CW93" s="173"/>
      <c r="CX93" s="158"/>
      <c r="CY93" s="172"/>
      <c r="CZ93" s="162"/>
      <c r="DA93" s="162"/>
      <c r="DB93" s="158"/>
      <c r="DC93" s="173"/>
      <c r="DD93" s="178"/>
      <c r="DE93" s="173"/>
      <c r="DF93" s="165"/>
      <c r="DG93" s="172"/>
      <c r="DH93" s="178"/>
      <c r="DI93" s="172"/>
      <c r="DJ93" s="178"/>
      <c r="DK93" s="172"/>
      <c r="DL93" s="162"/>
      <c r="DM93" s="167"/>
      <c r="DN93" s="169"/>
      <c r="DO93" s="162"/>
      <c r="DP93" s="162"/>
      <c r="DQ93" s="174"/>
      <c r="DR93" s="152"/>
      <c r="DS93" s="172"/>
      <c r="DT93" s="152"/>
      <c r="DU93" s="152"/>
      <c r="DV93" s="156"/>
      <c r="DW93" s="173"/>
      <c r="DX93" s="158"/>
      <c r="DY93" s="172"/>
      <c r="DZ93" s="162"/>
      <c r="EA93" s="162"/>
      <c r="EB93" s="172"/>
      <c r="EC93" s="172"/>
      <c r="ED93" s="152"/>
      <c r="EE93" s="152"/>
      <c r="EF93" s="152"/>
      <c r="EG93" s="174"/>
      <c r="EH93" s="172"/>
      <c r="EI93" s="162"/>
      <c r="EJ93" s="162"/>
    </row>
    <row r="94" spans="1:140" ht="12.5">
      <c r="A94" s="168"/>
      <c r="B94" s="169"/>
      <c r="C94" s="144" t="str">
        <f t="shared" si="0"/>
        <v/>
      </c>
      <c r="D94" s="144" t="str">
        <f t="shared" si="296"/>
        <v/>
      </c>
      <c r="E94" s="144" t="str">
        <f t="shared" si="2"/>
        <v/>
      </c>
      <c r="F94" s="145" t="str">
        <f t="shared" si="297"/>
        <v/>
      </c>
      <c r="G94" s="145" t="str">
        <f t="shared" si="4"/>
        <v/>
      </c>
      <c r="H94" s="145" t="str">
        <f t="shared" si="5"/>
        <v/>
      </c>
      <c r="I94" s="146" t="str">
        <f t="shared" ref="I94:J94" si="399">IF(COUNTA($DO94:$DX94)&gt;0,$BA94,"")</f>
        <v/>
      </c>
      <c r="J94" s="146" t="str">
        <f t="shared" si="399"/>
        <v/>
      </c>
      <c r="K94" s="147" t="str">
        <f t="shared" si="43"/>
        <v/>
      </c>
      <c r="L94" s="147" t="str">
        <f t="shared" si="7"/>
        <v/>
      </c>
      <c r="M94" s="147" t="str">
        <f t="shared" si="8"/>
        <v/>
      </c>
      <c r="N94" s="147" t="str">
        <f t="shared" si="48"/>
        <v/>
      </c>
      <c r="O94" s="147" t="str">
        <f t="shared" si="9"/>
        <v/>
      </c>
      <c r="P94" s="146" t="str">
        <f t="shared" si="299"/>
        <v/>
      </c>
      <c r="Q94" s="147" t="str">
        <f t="shared" si="300"/>
        <v/>
      </c>
      <c r="R94" s="146" t="str">
        <f t="shared" si="12"/>
        <v/>
      </c>
      <c r="S94" s="146" t="str">
        <f t="shared" si="13"/>
        <v/>
      </c>
      <c r="T94" s="146" t="str">
        <f>IF(NOT(ISBLANK(DH94)),
        IF(AND(ISREF('Input Tenderers'!$J$8:$K$8),COUNTA('Input Tenderers'!$N$8)&gt;0),
                IF(COUNTA('Input Implementation Transactio'!$N94:$O94)&gt;0,"supplier;tenderer;payee","supplier;tenderer"),
                IF(COUNTA('Input Implementation Transactio'!$N94:$O94)&gt;0,"supplier;payee","supplier")
                ),
        IF(COUNTA('Input Implementation Transactio'!$N94:$O94)&gt;0, "payee", "")
        )</f>
        <v/>
      </c>
      <c r="U94" s="146" t="str">
        <f t="shared" si="14"/>
        <v/>
      </c>
      <c r="V94" s="146" t="str">
        <f t="shared" si="15"/>
        <v/>
      </c>
      <c r="W94" s="148" t="str">
        <f t="shared" si="301"/>
        <v/>
      </c>
      <c r="X94" s="175" t="str">
        <f t="shared" si="302"/>
        <v/>
      </c>
      <c r="Y94" s="170" t="str">
        <f t="shared" si="303"/>
        <v/>
      </c>
      <c r="Z94" s="150" t="str">
        <f t="shared" si="19"/>
        <v/>
      </c>
      <c r="AA94" s="146" t="str">
        <f t="shared" si="20"/>
        <v/>
      </c>
      <c r="AB94" s="146" t="str">
        <f t="shared" si="21"/>
        <v/>
      </c>
      <c r="AC94" s="146" t="str">
        <f t="shared" si="22"/>
        <v/>
      </c>
      <c r="AD94" s="148" t="str">
        <f t="shared" si="304"/>
        <v/>
      </c>
      <c r="AE94" s="148" t="str">
        <f t="shared" si="24"/>
        <v/>
      </c>
      <c r="AF94" s="175" t="str">
        <f t="shared" si="305"/>
        <v/>
      </c>
      <c r="AG94" s="170" t="str">
        <f t="shared" si="306"/>
        <v/>
      </c>
      <c r="AH94" s="148" t="str">
        <f t="shared" si="307"/>
        <v/>
      </c>
      <c r="AI94" s="146" t="str">
        <f t="shared" si="28"/>
        <v/>
      </c>
      <c r="AJ94" s="146" t="str">
        <f t="shared" si="29"/>
        <v/>
      </c>
      <c r="AK94" s="146" t="str">
        <f t="shared" si="30"/>
        <v/>
      </c>
      <c r="AL94" s="146" t="str">
        <f t="shared" si="31"/>
        <v/>
      </c>
      <c r="AM94" s="171" t="str">
        <f t="shared" si="32"/>
        <v/>
      </c>
      <c r="AN94" s="171" t="str">
        <f t="shared" si="33"/>
        <v/>
      </c>
      <c r="AO94" s="146" t="str">
        <f t="shared" si="34"/>
        <v/>
      </c>
      <c r="AP94" s="146" t="str">
        <f t="shared" si="35"/>
        <v/>
      </c>
      <c r="AQ94" s="146" t="str">
        <f t="shared" si="36"/>
        <v/>
      </c>
      <c r="AR94" s="146" t="str">
        <f t="shared" ref="AR94:AS94" si="400">IF(NOT(ISBLANK(CB94)),CONCATENATE(TEXT(CB94,"yyyy-mm-ddThh:MM:ss"),"Z"),"")</f>
        <v/>
      </c>
      <c r="AS94" s="146" t="str">
        <f t="shared" si="400"/>
        <v/>
      </c>
      <c r="AT94" s="146" t="str">
        <f t="shared" si="38"/>
        <v/>
      </c>
      <c r="AU94" s="146" t="str">
        <f t="shared" si="39"/>
        <v/>
      </c>
      <c r="AV94" s="146" t="str">
        <f t="shared" ref="AV94:AW94" si="401">IF(NOT(ISBLANK(DT94)),CONCATENATE(TEXT(DT94,"yyyy-mm-ddThh:MM:ss"),"Z"),"")</f>
        <v/>
      </c>
      <c r="AW94" s="146" t="str">
        <f t="shared" si="401"/>
        <v/>
      </c>
      <c r="AX94" s="146" t="str">
        <f t="shared" ref="AX94:AZ94" si="402">IF(NOT(ISBLANK(ED94)),CONCATENATE(TEXT(ED94,"yyyy-mm-ddThh:MM:ss"),"Z"),"")</f>
        <v/>
      </c>
      <c r="AY94" s="146" t="str">
        <f t="shared" si="402"/>
        <v/>
      </c>
      <c r="AZ94" s="146" t="str">
        <f t="shared" si="402"/>
        <v/>
      </c>
      <c r="BA94" s="176"/>
      <c r="BB94" s="152"/>
      <c r="BC94" s="177"/>
      <c r="BD94" s="154"/>
      <c r="BE94" s="155"/>
      <c r="BF94" s="154"/>
      <c r="BG94" s="155"/>
      <c r="BH94" s="169"/>
      <c r="BI94" s="162"/>
      <c r="BJ94" s="172"/>
      <c r="BK94" s="162"/>
      <c r="BL94" s="158"/>
      <c r="BM94" s="172"/>
      <c r="BN94" s="162"/>
      <c r="BO94" s="167"/>
      <c r="BP94" s="169"/>
      <c r="BQ94" s="162"/>
      <c r="BR94" s="162"/>
      <c r="BS94" s="174"/>
      <c r="BT94" s="162"/>
      <c r="BU94" s="174"/>
      <c r="BV94" s="174"/>
      <c r="BW94" s="174"/>
      <c r="BX94" s="173"/>
      <c r="BY94" s="158"/>
      <c r="BZ94" s="160"/>
      <c r="CA94" s="172"/>
      <c r="CB94" s="152"/>
      <c r="CC94" s="152"/>
      <c r="CD94" s="156"/>
      <c r="CE94" s="172"/>
      <c r="CF94" s="162"/>
      <c r="CG94" s="162"/>
      <c r="CH94" s="158"/>
      <c r="CI94" s="173"/>
      <c r="CJ94" s="178"/>
      <c r="CK94" s="173"/>
      <c r="CL94" s="165"/>
      <c r="CM94" s="172"/>
      <c r="CN94" s="162"/>
      <c r="CO94" s="162"/>
      <c r="CP94" s="162"/>
      <c r="CQ94" s="162"/>
      <c r="CR94" s="169"/>
      <c r="CS94" s="162"/>
      <c r="CT94" s="162"/>
      <c r="CU94" s="174"/>
      <c r="CV94" s="152"/>
      <c r="CW94" s="173"/>
      <c r="CX94" s="158"/>
      <c r="CY94" s="172"/>
      <c r="CZ94" s="162"/>
      <c r="DA94" s="162"/>
      <c r="DB94" s="158"/>
      <c r="DC94" s="173"/>
      <c r="DD94" s="178"/>
      <c r="DE94" s="173"/>
      <c r="DF94" s="165"/>
      <c r="DG94" s="172"/>
      <c r="DH94" s="178"/>
      <c r="DI94" s="172"/>
      <c r="DJ94" s="178"/>
      <c r="DK94" s="172"/>
      <c r="DL94" s="162"/>
      <c r="DM94" s="167"/>
      <c r="DN94" s="169"/>
      <c r="DO94" s="162"/>
      <c r="DP94" s="162"/>
      <c r="DQ94" s="174"/>
      <c r="DR94" s="152"/>
      <c r="DS94" s="172"/>
      <c r="DT94" s="152"/>
      <c r="DU94" s="152"/>
      <c r="DV94" s="156"/>
      <c r="DW94" s="173"/>
      <c r="DX94" s="158"/>
      <c r="DY94" s="172"/>
      <c r="DZ94" s="162"/>
      <c r="EA94" s="162"/>
      <c r="EB94" s="172"/>
      <c r="EC94" s="172"/>
      <c r="ED94" s="152"/>
      <c r="EE94" s="152"/>
      <c r="EF94" s="152"/>
      <c r="EG94" s="174"/>
      <c r="EH94" s="172"/>
      <c r="EI94" s="162"/>
      <c r="EJ94" s="162"/>
    </row>
    <row r="95" spans="1:140" ht="12.5">
      <c r="A95" s="168"/>
      <c r="B95" s="169"/>
      <c r="C95" s="144" t="str">
        <f t="shared" si="0"/>
        <v/>
      </c>
      <c r="D95" s="144" t="str">
        <f t="shared" si="296"/>
        <v/>
      </c>
      <c r="E95" s="144" t="str">
        <f t="shared" si="2"/>
        <v/>
      </c>
      <c r="F95" s="145" t="str">
        <f t="shared" si="297"/>
        <v/>
      </c>
      <c r="G95" s="145" t="str">
        <f t="shared" si="4"/>
        <v/>
      </c>
      <c r="H95" s="145" t="str">
        <f t="shared" si="5"/>
        <v/>
      </c>
      <c r="I95" s="146" t="str">
        <f t="shared" ref="I95:J95" si="403">IF(COUNTA($DO95:$DX95)&gt;0,$BA95,"")</f>
        <v/>
      </c>
      <c r="J95" s="146" t="str">
        <f t="shared" si="403"/>
        <v/>
      </c>
      <c r="K95" s="147" t="str">
        <f t="shared" si="43"/>
        <v/>
      </c>
      <c r="L95" s="147" t="str">
        <f t="shared" si="7"/>
        <v/>
      </c>
      <c r="M95" s="147" t="str">
        <f t="shared" si="8"/>
        <v/>
      </c>
      <c r="N95" s="147" t="str">
        <f t="shared" si="48"/>
        <v/>
      </c>
      <c r="O95" s="147" t="str">
        <f t="shared" si="9"/>
        <v/>
      </c>
      <c r="P95" s="146" t="str">
        <f t="shared" si="299"/>
        <v/>
      </c>
      <c r="Q95" s="147" t="str">
        <f t="shared" si="300"/>
        <v/>
      </c>
      <c r="R95" s="146" t="str">
        <f t="shared" si="12"/>
        <v/>
      </c>
      <c r="S95" s="146" t="str">
        <f t="shared" si="13"/>
        <v/>
      </c>
      <c r="T95" s="146" t="str">
        <f>IF(NOT(ISBLANK(DH95)),
        IF(AND(ISREF('Input Tenderers'!$J$8:$K$8),COUNTA('Input Tenderers'!$N$8)&gt;0),
                IF(COUNTA('Input Implementation Transactio'!$N95:$O95)&gt;0,"supplier;tenderer;payee","supplier;tenderer"),
                IF(COUNTA('Input Implementation Transactio'!$N95:$O95)&gt;0,"supplier;payee","supplier")
                ),
        IF(COUNTA('Input Implementation Transactio'!$N95:$O95)&gt;0, "payee", "")
        )</f>
        <v/>
      </c>
      <c r="U95" s="146" t="str">
        <f t="shared" si="14"/>
        <v/>
      </c>
      <c r="V95" s="146" t="str">
        <f t="shared" si="15"/>
        <v/>
      </c>
      <c r="W95" s="148" t="str">
        <f t="shared" si="301"/>
        <v/>
      </c>
      <c r="X95" s="175" t="str">
        <f t="shared" si="302"/>
        <v/>
      </c>
      <c r="Y95" s="170" t="str">
        <f t="shared" si="303"/>
        <v/>
      </c>
      <c r="Z95" s="150" t="str">
        <f t="shared" si="19"/>
        <v/>
      </c>
      <c r="AA95" s="146" t="str">
        <f t="shared" si="20"/>
        <v/>
      </c>
      <c r="AB95" s="146" t="str">
        <f t="shared" si="21"/>
        <v/>
      </c>
      <c r="AC95" s="146" t="str">
        <f t="shared" si="22"/>
        <v/>
      </c>
      <c r="AD95" s="148" t="str">
        <f t="shared" si="304"/>
        <v/>
      </c>
      <c r="AE95" s="148" t="str">
        <f t="shared" si="24"/>
        <v/>
      </c>
      <c r="AF95" s="175" t="str">
        <f t="shared" si="305"/>
        <v/>
      </c>
      <c r="AG95" s="170" t="str">
        <f t="shared" si="306"/>
        <v/>
      </c>
      <c r="AH95" s="148" t="str">
        <f t="shared" si="307"/>
        <v/>
      </c>
      <c r="AI95" s="146" t="str">
        <f t="shared" si="28"/>
        <v/>
      </c>
      <c r="AJ95" s="146" t="str">
        <f t="shared" si="29"/>
        <v/>
      </c>
      <c r="AK95" s="146" t="str">
        <f t="shared" si="30"/>
        <v/>
      </c>
      <c r="AL95" s="146" t="str">
        <f t="shared" si="31"/>
        <v/>
      </c>
      <c r="AM95" s="171" t="str">
        <f t="shared" si="32"/>
        <v/>
      </c>
      <c r="AN95" s="171" t="str">
        <f t="shared" si="33"/>
        <v/>
      </c>
      <c r="AO95" s="146" t="str">
        <f t="shared" si="34"/>
        <v/>
      </c>
      <c r="AP95" s="146" t="str">
        <f t="shared" si="35"/>
        <v/>
      </c>
      <c r="AQ95" s="146" t="str">
        <f t="shared" si="36"/>
        <v/>
      </c>
      <c r="AR95" s="146" t="str">
        <f t="shared" ref="AR95:AS95" si="404">IF(NOT(ISBLANK(CB95)),CONCATENATE(TEXT(CB95,"yyyy-mm-ddThh:MM:ss"),"Z"),"")</f>
        <v/>
      </c>
      <c r="AS95" s="146" t="str">
        <f t="shared" si="404"/>
        <v/>
      </c>
      <c r="AT95" s="146" t="str">
        <f t="shared" si="38"/>
        <v/>
      </c>
      <c r="AU95" s="146" t="str">
        <f t="shared" si="39"/>
        <v/>
      </c>
      <c r="AV95" s="146" t="str">
        <f t="shared" ref="AV95:AW95" si="405">IF(NOT(ISBLANK(DT95)),CONCATENATE(TEXT(DT95,"yyyy-mm-ddThh:MM:ss"),"Z"),"")</f>
        <v/>
      </c>
      <c r="AW95" s="146" t="str">
        <f t="shared" si="405"/>
        <v/>
      </c>
      <c r="AX95" s="146" t="str">
        <f t="shared" ref="AX95:AZ95" si="406">IF(NOT(ISBLANK(ED95)),CONCATENATE(TEXT(ED95,"yyyy-mm-ddThh:MM:ss"),"Z"),"")</f>
        <v/>
      </c>
      <c r="AY95" s="146" t="str">
        <f t="shared" si="406"/>
        <v/>
      </c>
      <c r="AZ95" s="146" t="str">
        <f t="shared" si="406"/>
        <v/>
      </c>
      <c r="BA95" s="176"/>
      <c r="BB95" s="152"/>
      <c r="BC95" s="177"/>
      <c r="BD95" s="154"/>
      <c r="BE95" s="155"/>
      <c r="BF95" s="154"/>
      <c r="BG95" s="155"/>
      <c r="BH95" s="169"/>
      <c r="BI95" s="162"/>
      <c r="BJ95" s="172"/>
      <c r="BK95" s="162"/>
      <c r="BL95" s="158"/>
      <c r="BM95" s="172"/>
      <c r="BN95" s="162"/>
      <c r="BO95" s="167"/>
      <c r="BP95" s="169"/>
      <c r="BQ95" s="162"/>
      <c r="BR95" s="162"/>
      <c r="BS95" s="174"/>
      <c r="BT95" s="162"/>
      <c r="BU95" s="174"/>
      <c r="BV95" s="174"/>
      <c r="BW95" s="174"/>
      <c r="BX95" s="173"/>
      <c r="BY95" s="158"/>
      <c r="BZ95" s="160"/>
      <c r="CA95" s="172"/>
      <c r="CB95" s="152"/>
      <c r="CC95" s="152"/>
      <c r="CD95" s="156"/>
      <c r="CE95" s="172"/>
      <c r="CF95" s="162"/>
      <c r="CG95" s="162"/>
      <c r="CH95" s="158"/>
      <c r="CI95" s="173"/>
      <c r="CJ95" s="178"/>
      <c r="CK95" s="173"/>
      <c r="CL95" s="165"/>
      <c r="CM95" s="172"/>
      <c r="CN95" s="162"/>
      <c r="CO95" s="162"/>
      <c r="CP95" s="162"/>
      <c r="CQ95" s="162"/>
      <c r="CR95" s="169"/>
      <c r="CS95" s="162"/>
      <c r="CT95" s="162"/>
      <c r="CU95" s="174"/>
      <c r="CV95" s="152"/>
      <c r="CW95" s="173"/>
      <c r="CX95" s="158"/>
      <c r="CY95" s="172"/>
      <c r="CZ95" s="162"/>
      <c r="DA95" s="162"/>
      <c r="DB95" s="158"/>
      <c r="DC95" s="173"/>
      <c r="DD95" s="178"/>
      <c r="DE95" s="173"/>
      <c r="DF95" s="165"/>
      <c r="DG95" s="172"/>
      <c r="DH95" s="178"/>
      <c r="DI95" s="172"/>
      <c r="DJ95" s="178"/>
      <c r="DK95" s="172"/>
      <c r="DL95" s="162"/>
      <c r="DM95" s="167"/>
      <c r="DN95" s="169"/>
      <c r="DO95" s="162"/>
      <c r="DP95" s="162"/>
      <c r="DQ95" s="174"/>
      <c r="DR95" s="152"/>
      <c r="DS95" s="172"/>
      <c r="DT95" s="152"/>
      <c r="DU95" s="152"/>
      <c r="DV95" s="156"/>
      <c r="DW95" s="173"/>
      <c r="DX95" s="158"/>
      <c r="DY95" s="172"/>
      <c r="DZ95" s="162"/>
      <c r="EA95" s="162"/>
      <c r="EB95" s="172"/>
      <c r="EC95" s="172"/>
      <c r="ED95" s="152"/>
      <c r="EE95" s="152"/>
      <c r="EF95" s="152"/>
      <c r="EG95" s="174"/>
      <c r="EH95" s="172"/>
      <c r="EI95" s="162"/>
      <c r="EJ95" s="162"/>
    </row>
    <row r="96" spans="1:140" ht="12.5">
      <c r="A96" s="168"/>
      <c r="B96" s="169"/>
      <c r="C96" s="144" t="str">
        <f t="shared" si="0"/>
        <v/>
      </c>
      <c r="D96" s="144" t="str">
        <f t="shared" si="296"/>
        <v/>
      </c>
      <c r="E96" s="144" t="str">
        <f t="shared" si="2"/>
        <v/>
      </c>
      <c r="F96" s="145" t="str">
        <f t="shared" si="297"/>
        <v/>
      </c>
      <c r="G96" s="145" t="str">
        <f t="shared" si="4"/>
        <v/>
      </c>
      <c r="H96" s="145" t="str">
        <f t="shared" si="5"/>
        <v/>
      </c>
      <c r="I96" s="146" t="str">
        <f t="shared" ref="I96:J96" si="407">IF(COUNTA($DO96:$DX96)&gt;0,$BA96,"")</f>
        <v/>
      </c>
      <c r="J96" s="146" t="str">
        <f t="shared" si="407"/>
        <v/>
      </c>
      <c r="K96" s="147" t="str">
        <f t="shared" si="43"/>
        <v/>
      </c>
      <c r="L96" s="147" t="str">
        <f t="shared" si="7"/>
        <v/>
      </c>
      <c r="M96" s="147" t="str">
        <f t="shared" si="8"/>
        <v/>
      </c>
      <c r="N96" s="147" t="str">
        <f t="shared" si="48"/>
        <v/>
      </c>
      <c r="O96" s="147" t="str">
        <f t="shared" si="9"/>
        <v/>
      </c>
      <c r="P96" s="146" t="str">
        <f t="shared" si="299"/>
        <v/>
      </c>
      <c r="Q96" s="147" t="str">
        <f t="shared" si="300"/>
        <v/>
      </c>
      <c r="R96" s="146" t="str">
        <f t="shared" si="12"/>
        <v/>
      </c>
      <c r="S96" s="146" t="str">
        <f t="shared" si="13"/>
        <v/>
      </c>
      <c r="T96" s="146" t="str">
        <f>IF(NOT(ISBLANK(DH96)),
        IF(AND(ISREF('Input Tenderers'!$J$8:$K$8),COUNTA('Input Tenderers'!$N$8)&gt;0),
                IF(COUNTA('Input Implementation Transactio'!$N96:$O96)&gt;0,"supplier;tenderer;payee","supplier;tenderer"),
                IF(COUNTA('Input Implementation Transactio'!$N96:$O96)&gt;0,"supplier;payee","supplier")
                ),
        IF(COUNTA('Input Implementation Transactio'!$N96:$O96)&gt;0, "payee", "")
        )</f>
        <v/>
      </c>
      <c r="U96" s="146" t="str">
        <f t="shared" si="14"/>
        <v/>
      </c>
      <c r="V96" s="146" t="str">
        <f t="shared" si="15"/>
        <v/>
      </c>
      <c r="W96" s="148" t="str">
        <f t="shared" si="301"/>
        <v/>
      </c>
      <c r="X96" s="175" t="str">
        <f t="shared" si="302"/>
        <v/>
      </c>
      <c r="Y96" s="170" t="str">
        <f t="shared" si="303"/>
        <v/>
      </c>
      <c r="Z96" s="150" t="str">
        <f t="shared" si="19"/>
        <v/>
      </c>
      <c r="AA96" s="146" t="str">
        <f t="shared" si="20"/>
        <v/>
      </c>
      <c r="AB96" s="146" t="str">
        <f t="shared" si="21"/>
        <v/>
      </c>
      <c r="AC96" s="146" t="str">
        <f t="shared" si="22"/>
        <v/>
      </c>
      <c r="AD96" s="148" t="str">
        <f t="shared" si="304"/>
        <v/>
      </c>
      <c r="AE96" s="148" t="str">
        <f t="shared" si="24"/>
        <v/>
      </c>
      <c r="AF96" s="175" t="str">
        <f t="shared" si="305"/>
        <v/>
      </c>
      <c r="AG96" s="170" t="str">
        <f t="shared" si="306"/>
        <v/>
      </c>
      <c r="AH96" s="148" t="str">
        <f t="shared" si="307"/>
        <v/>
      </c>
      <c r="AI96" s="146" t="str">
        <f t="shared" si="28"/>
        <v/>
      </c>
      <c r="AJ96" s="146" t="str">
        <f t="shared" si="29"/>
        <v/>
      </c>
      <c r="AK96" s="146" t="str">
        <f t="shared" si="30"/>
        <v/>
      </c>
      <c r="AL96" s="146" t="str">
        <f t="shared" si="31"/>
        <v/>
      </c>
      <c r="AM96" s="171" t="str">
        <f t="shared" si="32"/>
        <v/>
      </c>
      <c r="AN96" s="171" t="str">
        <f t="shared" si="33"/>
        <v/>
      </c>
      <c r="AO96" s="146" t="str">
        <f t="shared" si="34"/>
        <v/>
      </c>
      <c r="AP96" s="146" t="str">
        <f t="shared" si="35"/>
        <v/>
      </c>
      <c r="AQ96" s="146" t="str">
        <f t="shared" si="36"/>
        <v/>
      </c>
      <c r="AR96" s="146" t="str">
        <f t="shared" ref="AR96:AS96" si="408">IF(NOT(ISBLANK(CB96)),CONCATENATE(TEXT(CB96,"yyyy-mm-ddThh:MM:ss"),"Z"),"")</f>
        <v/>
      </c>
      <c r="AS96" s="146" t="str">
        <f t="shared" si="408"/>
        <v/>
      </c>
      <c r="AT96" s="146" t="str">
        <f t="shared" si="38"/>
        <v/>
      </c>
      <c r="AU96" s="146" t="str">
        <f t="shared" si="39"/>
        <v/>
      </c>
      <c r="AV96" s="146" t="str">
        <f t="shared" ref="AV96:AW96" si="409">IF(NOT(ISBLANK(DT96)),CONCATENATE(TEXT(DT96,"yyyy-mm-ddThh:MM:ss"),"Z"),"")</f>
        <v/>
      </c>
      <c r="AW96" s="146" t="str">
        <f t="shared" si="409"/>
        <v/>
      </c>
      <c r="AX96" s="146" t="str">
        <f t="shared" ref="AX96:AZ96" si="410">IF(NOT(ISBLANK(ED96)),CONCATENATE(TEXT(ED96,"yyyy-mm-ddThh:MM:ss"),"Z"),"")</f>
        <v/>
      </c>
      <c r="AY96" s="146" t="str">
        <f t="shared" si="410"/>
        <v/>
      </c>
      <c r="AZ96" s="146" t="str">
        <f t="shared" si="410"/>
        <v/>
      </c>
      <c r="BA96" s="176"/>
      <c r="BB96" s="152"/>
      <c r="BC96" s="177"/>
      <c r="BD96" s="154"/>
      <c r="BE96" s="155"/>
      <c r="BF96" s="154"/>
      <c r="BG96" s="155"/>
      <c r="BH96" s="169"/>
      <c r="BI96" s="162"/>
      <c r="BJ96" s="172"/>
      <c r="BK96" s="162"/>
      <c r="BL96" s="158"/>
      <c r="BM96" s="172"/>
      <c r="BN96" s="162"/>
      <c r="BO96" s="167"/>
      <c r="BP96" s="169"/>
      <c r="BQ96" s="162"/>
      <c r="BR96" s="162"/>
      <c r="BS96" s="174"/>
      <c r="BT96" s="162"/>
      <c r="BU96" s="174"/>
      <c r="BV96" s="174"/>
      <c r="BW96" s="174"/>
      <c r="BX96" s="173"/>
      <c r="BY96" s="158"/>
      <c r="BZ96" s="160"/>
      <c r="CA96" s="172"/>
      <c r="CB96" s="152"/>
      <c r="CC96" s="152"/>
      <c r="CD96" s="156"/>
      <c r="CE96" s="172"/>
      <c r="CF96" s="162"/>
      <c r="CG96" s="162"/>
      <c r="CH96" s="158"/>
      <c r="CI96" s="173"/>
      <c r="CJ96" s="178"/>
      <c r="CK96" s="173"/>
      <c r="CL96" s="165"/>
      <c r="CM96" s="172"/>
      <c r="CN96" s="162"/>
      <c r="CO96" s="162"/>
      <c r="CP96" s="162"/>
      <c r="CQ96" s="162"/>
      <c r="CR96" s="169"/>
      <c r="CS96" s="162"/>
      <c r="CT96" s="162"/>
      <c r="CU96" s="174"/>
      <c r="CV96" s="152"/>
      <c r="CW96" s="173"/>
      <c r="CX96" s="158"/>
      <c r="CY96" s="172"/>
      <c r="CZ96" s="162"/>
      <c r="DA96" s="162"/>
      <c r="DB96" s="158"/>
      <c r="DC96" s="173"/>
      <c r="DD96" s="178"/>
      <c r="DE96" s="173"/>
      <c r="DF96" s="165"/>
      <c r="DG96" s="172"/>
      <c r="DH96" s="178"/>
      <c r="DI96" s="172"/>
      <c r="DJ96" s="178"/>
      <c r="DK96" s="172"/>
      <c r="DL96" s="162"/>
      <c r="DM96" s="167"/>
      <c r="DN96" s="169"/>
      <c r="DO96" s="162"/>
      <c r="DP96" s="162"/>
      <c r="DQ96" s="174"/>
      <c r="DR96" s="152"/>
      <c r="DS96" s="172"/>
      <c r="DT96" s="152"/>
      <c r="DU96" s="152"/>
      <c r="DV96" s="156"/>
      <c r="DW96" s="173"/>
      <c r="DX96" s="158"/>
      <c r="DY96" s="172"/>
      <c r="DZ96" s="162"/>
      <c r="EA96" s="162"/>
      <c r="EB96" s="172"/>
      <c r="EC96" s="172"/>
      <c r="ED96" s="152"/>
      <c r="EE96" s="152"/>
      <c r="EF96" s="152"/>
      <c r="EG96" s="174"/>
      <c r="EH96" s="172"/>
      <c r="EI96" s="162"/>
      <c r="EJ96" s="162"/>
    </row>
    <row r="97" spans="1:140" ht="12.5">
      <c r="A97" s="168"/>
      <c r="B97" s="169"/>
      <c r="C97" s="144" t="str">
        <f t="shared" si="0"/>
        <v/>
      </c>
      <c r="D97" s="144" t="str">
        <f t="shared" si="296"/>
        <v/>
      </c>
      <c r="E97" s="144" t="str">
        <f t="shared" si="2"/>
        <v/>
      </c>
      <c r="F97" s="145" t="str">
        <f t="shared" si="297"/>
        <v/>
      </c>
      <c r="G97" s="145" t="str">
        <f t="shared" si="4"/>
        <v/>
      </c>
      <c r="H97" s="145" t="str">
        <f t="shared" si="5"/>
        <v/>
      </c>
      <c r="I97" s="146" t="str">
        <f t="shared" ref="I97:J97" si="411">IF(COUNTA($DO97:$DX97)&gt;0,$BA97,"")</f>
        <v/>
      </c>
      <c r="J97" s="146" t="str">
        <f t="shared" si="411"/>
        <v/>
      </c>
      <c r="K97" s="147" t="str">
        <f t="shared" si="43"/>
        <v/>
      </c>
      <c r="L97" s="147" t="str">
        <f t="shared" si="7"/>
        <v/>
      </c>
      <c r="M97" s="147" t="str">
        <f t="shared" si="8"/>
        <v/>
      </c>
      <c r="N97" s="147" t="str">
        <f t="shared" si="48"/>
        <v/>
      </c>
      <c r="O97" s="147" t="str">
        <f t="shared" si="9"/>
        <v/>
      </c>
      <c r="P97" s="146" t="str">
        <f t="shared" si="299"/>
        <v/>
      </c>
      <c r="Q97" s="147" t="str">
        <f t="shared" si="300"/>
        <v/>
      </c>
      <c r="R97" s="146" t="str">
        <f t="shared" si="12"/>
        <v/>
      </c>
      <c r="S97" s="146" t="str">
        <f t="shared" si="13"/>
        <v/>
      </c>
      <c r="T97" s="146" t="str">
        <f>IF(NOT(ISBLANK(DH97)),
        IF(AND(ISREF('Input Tenderers'!$J$8:$K$8),COUNTA('Input Tenderers'!$N$8)&gt;0),
                IF(COUNTA('Input Implementation Transactio'!$N97:$O97)&gt;0,"supplier;tenderer;payee","supplier;tenderer"),
                IF(COUNTA('Input Implementation Transactio'!$N97:$O97)&gt;0,"supplier;payee","supplier")
                ),
        IF(COUNTA('Input Implementation Transactio'!$N97:$O97)&gt;0, "payee", "")
        )</f>
        <v/>
      </c>
      <c r="U97" s="146" t="str">
        <f t="shared" si="14"/>
        <v/>
      </c>
      <c r="V97" s="146" t="str">
        <f t="shared" si="15"/>
        <v/>
      </c>
      <c r="W97" s="148" t="str">
        <f t="shared" si="301"/>
        <v/>
      </c>
      <c r="X97" s="175" t="str">
        <f t="shared" si="302"/>
        <v/>
      </c>
      <c r="Y97" s="170" t="str">
        <f t="shared" si="303"/>
        <v/>
      </c>
      <c r="Z97" s="150" t="str">
        <f t="shared" si="19"/>
        <v/>
      </c>
      <c r="AA97" s="146" t="str">
        <f t="shared" si="20"/>
        <v/>
      </c>
      <c r="AB97" s="146" t="str">
        <f t="shared" si="21"/>
        <v/>
      </c>
      <c r="AC97" s="146" t="str">
        <f t="shared" si="22"/>
        <v/>
      </c>
      <c r="AD97" s="148" t="str">
        <f t="shared" si="304"/>
        <v/>
      </c>
      <c r="AE97" s="148" t="str">
        <f t="shared" si="24"/>
        <v/>
      </c>
      <c r="AF97" s="175" t="str">
        <f t="shared" si="305"/>
        <v/>
      </c>
      <c r="AG97" s="170" t="str">
        <f t="shared" si="306"/>
        <v/>
      </c>
      <c r="AH97" s="148" t="str">
        <f t="shared" si="307"/>
        <v/>
      </c>
      <c r="AI97" s="146" t="str">
        <f t="shared" si="28"/>
        <v/>
      </c>
      <c r="AJ97" s="146" t="str">
        <f t="shared" si="29"/>
        <v/>
      </c>
      <c r="AK97" s="146" t="str">
        <f t="shared" si="30"/>
        <v/>
      </c>
      <c r="AL97" s="146" t="str">
        <f t="shared" si="31"/>
        <v/>
      </c>
      <c r="AM97" s="171" t="str">
        <f t="shared" si="32"/>
        <v/>
      </c>
      <c r="AN97" s="171" t="str">
        <f t="shared" si="33"/>
        <v/>
      </c>
      <c r="AO97" s="146" t="str">
        <f t="shared" si="34"/>
        <v/>
      </c>
      <c r="AP97" s="146" t="str">
        <f t="shared" si="35"/>
        <v/>
      </c>
      <c r="AQ97" s="146" t="str">
        <f t="shared" si="36"/>
        <v/>
      </c>
      <c r="AR97" s="146" t="str">
        <f t="shared" ref="AR97:AS97" si="412">IF(NOT(ISBLANK(CB97)),CONCATENATE(TEXT(CB97,"yyyy-mm-ddThh:MM:ss"),"Z"),"")</f>
        <v/>
      </c>
      <c r="AS97" s="146" t="str">
        <f t="shared" si="412"/>
        <v/>
      </c>
      <c r="AT97" s="146" t="str">
        <f t="shared" si="38"/>
        <v/>
      </c>
      <c r="AU97" s="146" t="str">
        <f t="shared" si="39"/>
        <v/>
      </c>
      <c r="AV97" s="146" t="str">
        <f t="shared" ref="AV97:AW97" si="413">IF(NOT(ISBLANK(DT97)),CONCATENATE(TEXT(DT97,"yyyy-mm-ddThh:MM:ss"),"Z"),"")</f>
        <v/>
      </c>
      <c r="AW97" s="146" t="str">
        <f t="shared" si="413"/>
        <v/>
      </c>
      <c r="AX97" s="146" t="str">
        <f t="shared" ref="AX97:AZ97" si="414">IF(NOT(ISBLANK(ED97)),CONCATENATE(TEXT(ED97,"yyyy-mm-ddThh:MM:ss"),"Z"),"")</f>
        <v/>
      </c>
      <c r="AY97" s="146" t="str">
        <f t="shared" si="414"/>
        <v/>
      </c>
      <c r="AZ97" s="146" t="str">
        <f t="shared" si="414"/>
        <v/>
      </c>
      <c r="BA97" s="176"/>
      <c r="BB97" s="152"/>
      <c r="BC97" s="177"/>
      <c r="BD97" s="154"/>
      <c r="BE97" s="155"/>
      <c r="BF97" s="154"/>
      <c r="BG97" s="155"/>
      <c r="BH97" s="169"/>
      <c r="BI97" s="162"/>
      <c r="BJ97" s="172"/>
      <c r="BK97" s="162"/>
      <c r="BL97" s="158"/>
      <c r="BM97" s="172"/>
      <c r="BN97" s="162"/>
      <c r="BO97" s="167"/>
      <c r="BP97" s="169"/>
      <c r="BQ97" s="162"/>
      <c r="BR97" s="162"/>
      <c r="BS97" s="174"/>
      <c r="BT97" s="162"/>
      <c r="BU97" s="174"/>
      <c r="BV97" s="174"/>
      <c r="BW97" s="174"/>
      <c r="BX97" s="173"/>
      <c r="BY97" s="158"/>
      <c r="BZ97" s="160"/>
      <c r="CA97" s="172"/>
      <c r="CB97" s="152"/>
      <c r="CC97" s="152"/>
      <c r="CD97" s="156"/>
      <c r="CE97" s="172"/>
      <c r="CF97" s="162"/>
      <c r="CG97" s="162"/>
      <c r="CH97" s="158"/>
      <c r="CI97" s="173"/>
      <c r="CJ97" s="178"/>
      <c r="CK97" s="173"/>
      <c r="CL97" s="165"/>
      <c r="CM97" s="172"/>
      <c r="CN97" s="162"/>
      <c r="CO97" s="162"/>
      <c r="CP97" s="162"/>
      <c r="CQ97" s="162"/>
      <c r="CR97" s="169"/>
      <c r="CS97" s="162"/>
      <c r="CT97" s="162"/>
      <c r="CU97" s="174"/>
      <c r="CV97" s="152"/>
      <c r="CW97" s="173"/>
      <c r="CX97" s="158"/>
      <c r="CY97" s="172"/>
      <c r="CZ97" s="162"/>
      <c r="DA97" s="162"/>
      <c r="DB97" s="158"/>
      <c r="DC97" s="173"/>
      <c r="DD97" s="178"/>
      <c r="DE97" s="173"/>
      <c r="DF97" s="165"/>
      <c r="DG97" s="172"/>
      <c r="DH97" s="178"/>
      <c r="DI97" s="172"/>
      <c r="DJ97" s="178"/>
      <c r="DK97" s="172"/>
      <c r="DL97" s="162"/>
      <c r="DM97" s="167"/>
      <c r="DN97" s="169"/>
      <c r="DO97" s="162"/>
      <c r="DP97" s="162"/>
      <c r="DQ97" s="174"/>
      <c r="DR97" s="152"/>
      <c r="DS97" s="172"/>
      <c r="DT97" s="152"/>
      <c r="DU97" s="152"/>
      <c r="DV97" s="156"/>
      <c r="DW97" s="173"/>
      <c r="DX97" s="158"/>
      <c r="DY97" s="172"/>
      <c r="DZ97" s="162"/>
      <c r="EA97" s="162"/>
      <c r="EB97" s="172"/>
      <c r="EC97" s="172"/>
      <c r="ED97" s="152"/>
      <c r="EE97" s="152"/>
      <c r="EF97" s="152"/>
      <c r="EG97" s="174"/>
      <c r="EH97" s="172"/>
      <c r="EI97" s="162"/>
      <c r="EJ97" s="162"/>
    </row>
    <row r="98" spans="1:140" ht="12.5">
      <c r="A98" s="168"/>
      <c r="B98" s="169"/>
      <c r="C98" s="144" t="str">
        <f t="shared" si="0"/>
        <v/>
      </c>
      <c r="D98" s="144" t="str">
        <f t="shared" si="296"/>
        <v/>
      </c>
      <c r="E98" s="144" t="str">
        <f t="shared" si="2"/>
        <v/>
      </c>
      <c r="F98" s="145" t="str">
        <f t="shared" si="297"/>
        <v/>
      </c>
      <c r="G98" s="145" t="str">
        <f t="shared" si="4"/>
        <v/>
      </c>
      <c r="H98" s="145" t="str">
        <f t="shared" si="5"/>
        <v/>
      </c>
      <c r="I98" s="146" t="str">
        <f t="shared" ref="I98:J98" si="415">IF(COUNTA($DO98:$DX98)&gt;0,$BA98,"")</f>
        <v/>
      </c>
      <c r="J98" s="146" t="str">
        <f t="shared" si="415"/>
        <v/>
      </c>
      <c r="K98" s="147" t="str">
        <f t="shared" si="43"/>
        <v/>
      </c>
      <c r="L98" s="147" t="str">
        <f t="shared" si="7"/>
        <v/>
      </c>
      <c r="M98" s="147" t="str">
        <f t="shared" si="8"/>
        <v/>
      </c>
      <c r="N98" s="147" t="str">
        <f t="shared" si="48"/>
        <v/>
      </c>
      <c r="O98" s="147" t="str">
        <f t="shared" si="9"/>
        <v/>
      </c>
      <c r="P98" s="146" t="str">
        <f t="shared" si="299"/>
        <v/>
      </c>
      <c r="Q98" s="147" t="str">
        <f t="shared" si="300"/>
        <v/>
      </c>
      <c r="R98" s="146" t="str">
        <f t="shared" si="12"/>
        <v/>
      </c>
      <c r="S98" s="146" t="str">
        <f t="shared" si="13"/>
        <v/>
      </c>
      <c r="T98" s="146" t="str">
        <f>IF(NOT(ISBLANK(DH98)),
        IF(AND(ISREF('Input Tenderers'!$J$8:$K$8),COUNTA('Input Tenderers'!$N$8)&gt;0),
                IF(COUNTA('Input Implementation Transactio'!$N98:$O98)&gt;0,"supplier;tenderer;payee","supplier;tenderer"),
                IF(COUNTA('Input Implementation Transactio'!$N98:$O98)&gt;0,"supplier;payee","supplier")
                ),
        IF(COUNTA('Input Implementation Transactio'!$N98:$O98)&gt;0, "payee", "")
        )</f>
        <v/>
      </c>
      <c r="U98" s="146" t="str">
        <f t="shared" si="14"/>
        <v/>
      </c>
      <c r="V98" s="146" t="str">
        <f t="shared" si="15"/>
        <v/>
      </c>
      <c r="W98" s="148" t="str">
        <f t="shared" si="301"/>
        <v/>
      </c>
      <c r="X98" s="175" t="str">
        <f t="shared" si="302"/>
        <v/>
      </c>
      <c r="Y98" s="170" t="str">
        <f t="shared" si="303"/>
        <v/>
      </c>
      <c r="Z98" s="150" t="str">
        <f t="shared" si="19"/>
        <v/>
      </c>
      <c r="AA98" s="146" t="str">
        <f t="shared" si="20"/>
        <v/>
      </c>
      <c r="AB98" s="146" t="str">
        <f t="shared" si="21"/>
        <v/>
      </c>
      <c r="AC98" s="146" t="str">
        <f t="shared" si="22"/>
        <v/>
      </c>
      <c r="AD98" s="148" t="str">
        <f t="shared" si="304"/>
        <v/>
      </c>
      <c r="AE98" s="148" t="str">
        <f t="shared" si="24"/>
        <v/>
      </c>
      <c r="AF98" s="175" t="str">
        <f t="shared" si="305"/>
        <v/>
      </c>
      <c r="AG98" s="170" t="str">
        <f t="shared" si="306"/>
        <v/>
      </c>
      <c r="AH98" s="148" t="str">
        <f t="shared" si="307"/>
        <v/>
      </c>
      <c r="AI98" s="146" t="str">
        <f t="shared" si="28"/>
        <v/>
      </c>
      <c r="AJ98" s="146" t="str">
        <f t="shared" si="29"/>
        <v/>
      </c>
      <c r="AK98" s="146" t="str">
        <f t="shared" si="30"/>
        <v/>
      </c>
      <c r="AL98" s="146" t="str">
        <f t="shared" si="31"/>
        <v/>
      </c>
      <c r="AM98" s="171" t="str">
        <f t="shared" si="32"/>
        <v/>
      </c>
      <c r="AN98" s="171" t="str">
        <f t="shared" si="33"/>
        <v/>
      </c>
      <c r="AO98" s="146" t="str">
        <f t="shared" si="34"/>
        <v/>
      </c>
      <c r="AP98" s="146" t="str">
        <f t="shared" si="35"/>
        <v/>
      </c>
      <c r="AQ98" s="146" t="str">
        <f t="shared" si="36"/>
        <v/>
      </c>
      <c r="AR98" s="146" t="str">
        <f t="shared" ref="AR98:AS98" si="416">IF(NOT(ISBLANK(CB98)),CONCATENATE(TEXT(CB98,"yyyy-mm-ddThh:MM:ss"),"Z"),"")</f>
        <v/>
      </c>
      <c r="AS98" s="146" t="str">
        <f t="shared" si="416"/>
        <v/>
      </c>
      <c r="AT98" s="146" t="str">
        <f t="shared" si="38"/>
        <v/>
      </c>
      <c r="AU98" s="146" t="str">
        <f t="shared" si="39"/>
        <v/>
      </c>
      <c r="AV98" s="146" t="str">
        <f t="shared" ref="AV98:AW98" si="417">IF(NOT(ISBLANK(DT98)),CONCATENATE(TEXT(DT98,"yyyy-mm-ddThh:MM:ss"),"Z"),"")</f>
        <v/>
      </c>
      <c r="AW98" s="146" t="str">
        <f t="shared" si="417"/>
        <v/>
      </c>
      <c r="AX98" s="146" t="str">
        <f t="shared" ref="AX98:AZ98" si="418">IF(NOT(ISBLANK(ED98)),CONCATENATE(TEXT(ED98,"yyyy-mm-ddThh:MM:ss"),"Z"),"")</f>
        <v/>
      </c>
      <c r="AY98" s="146" t="str">
        <f t="shared" si="418"/>
        <v/>
      </c>
      <c r="AZ98" s="146" t="str">
        <f t="shared" si="418"/>
        <v/>
      </c>
      <c r="BA98" s="176"/>
      <c r="BB98" s="152"/>
      <c r="BC98" s="177"/>
      <c r="BD98" s="154"/>
      <c r="BE98" s="155"/>
      <c r="BF98" s="154"/>
      <c r="BG98" s="155"/>
      <c r="BH98" s="169"/>
      <c r="BI98" s="162"/>
      <c r="BJ98" s="172"/>
      <c r="BK98" s="162"/>
      <c r="BL98" s="158"/>
      <c r="BM98" s="172"/>
      <c r="BN98" s="162"/>
      <c r="BO98" s="167"/>
      <c r="BP98" s="169"/>
      <c r="BQ98" s="162"/>
      <c r="BR98" s="162"/>
      <c r="BS98" s="174"/>
      <c r="BT98" s="162"/>
      <c r="BU98" s="174"/>
      <c r="BV98" s="174"/>
      <c r="BW98" s="174"/>
      <c r="BX98" s="173"/>
      <c r="BY98" s="158"/>
      <c r="BZ98" s="160"/>
      <c r="CA98" s="172"/>
      <c r="CB98" s="152"/>
      <c r="CC98" s="152"/>
      <c r="CD98" s="156"/>
      <c r="CE98" s="172"/>
      <c r="CF98" s="162"/>
      <c r="CG98" s="162"/>
      <c r="CH98" s="158"/>
      <c r="CI98" s="173"/>
      <c r="CJ98" s="178"/>
      <c r="CK98" s="173"/>
      <c r="CL98" s="165"/>
      <c r="CM98" s="172"/>
      <c r="CN98" s="162"/>
      <c r="CO98" s="162"/>
      <c r="CP98" s="162"/>
      <c r="CQ98" s="162"/>
      <c r="CR98" s="169"/>
      <c r="CS98" s="162"/>
      <c r="CT98" s="162"/>
      <c r="CU98" s="174"/>
      <c r="CV98" s="152"/>
      <c r="CW98" s="173"/>
      <c r="CX98" s="158"/>
      <c r="CY98" s="172"/>
      <c r="CZ98" s="162"/>
      <c r="DA98" s="162"/>
      <c r="DB98" s="158"/>
      <c r="DC98" s="173"/>
      <c r="DD98" s="178"/>
      <c r="DE98" s="173"/>
      <c r="DF98" s="165"/>
      <c r="DG98" s="172"/>
      <c r="DH98" s="178"/>
      <c r="DI98" s="172"/>
      <c r="DJ98" s="178"/>
      <c r="DK98" s="172"/>
      <c r="DL98" s="162"/>
      <c r="DM98" s="167"/>
      <c r="DN98" s="169"/>
      <c r="DO98" s="162"/>
      <c r="DP98" s="162"/>
      <c r="DQ98" s="174"/>
      <c r="DR98" s="152"/>
      <c r="DS98" s="172"/>
      <c r="DT98" s="152"/>
      <c r="DU98" s="152"/>
      <c r="DV98" s="156"/>
      <c r="DW98" s="173"/>
      <c r="DX98" s="158"/>
      <c r="DY98" s="172"/>
      <c r="DZ98" s="162"/>
      <c r="EA98" s="162"/>
      <c r="EB98" s="172"/>
      <c r="EC98" s="172"/>
      <c r="ED98" s="152"/>
      <c r="EE98" s="152"/>
      <c r="EF98" s="152"/>
      <c r="EG98" s="174"/>
      <c r="EH98" s="172"/>
      <c r="EI98" s="162"/>
      <c r="EJ98" s="162"/>
    </row>
    <row r="99" spans="1:140" ht="12.5">
      <c r="A99" s="168"/>
      <c r="B99" s="169"/>
      <c r="C99" s="144" t="str">
        <f t="shared" si="0"/>
        <v/>
      </c>
      <c r="D99" s="144" t="str">
        <f t="shared" si="296"/>
        <v/>
      </c>
      <c r="E99" s="144" t="str">
        <f t="shared" si="2"/>
        <v/>
      </c>
      <c r="F99" s="145" t="str">
        <f t="shared" si="297"/>
        <v/>
      </c>
      <c r="G99" s="145" t="str">
        <f t="shared" si="4"/>
        <v/>
      </c>
      <c r="H99" s="145" t="str">
        <f t="shared" si="5"/>
        <v/>
      </c>
      <c r="I99" s="146" t="str">
        <f t="shared" ref="I99:J99" si="419">IF(COUNTA($DO99:$DX99)&gt;0,$BA99,"")</f>
        <v/>
      </c>
      <c r="J99" s="146" t="str">
        <f t="shared" si="419"/>
        <v/>
      </c>
      <c r="K99" s="147" t="str">
        <f t="shared" si="43"/>
        <v/>
      </c>
      <c r="L99" s="147" t="str">
        <f t="shared" si="7"/>
        <v/>
      </c>
      <c r="M99" s="147" t="str">
        <f t="shared" si="8"/>
        <v/>
      </c>
      <c r="N99" s="147" t="str">
        <f t="shared" si="48"/>
        <v/>
      </c>
      <c r="O99" s="147" t="str">
        <f t="shared" si="9"/>
        <v/>
      </c>
      <c r="P99" s="146" t="str">
        <f t="shared" si="299"/>
        <v/>
      </c>
      <c r="Q99" s="147" t="str">
        <f t="shared" si="300"/>
        <v/>
      </c>
      <c r="R99" s="146" t="str">
        <f t="shared" si="12"/>
        <v/>
      </c>
      <c r="S99" s="146" t="str">
        <f t="shared" si="13"/>
        <v/>
      </c>
      <c r="T99" s="146" t="str">
        <f>IF(NOT(ISBLANK(DH99)),
        IF(AND(ISREF('Input Tenderers'!$J$8:$K$8),COUNTA('Input Tenderers'!$N$8)&gt;0),
                IF(COUNTA('Input Implementation Transactio'!$N99:$O99)&gt;0,"supplier;tenderer;payee","supplier;tenderer"),
                IF(COUNTA('Input Implementation Transactio'!$N99:$O99)&gt;0,"supplier;payee","supplier")
                ),
        IF(COUNTA('Input Implementation Transactio'!$N99:$O99)&gt;0, "payee", "")
        )</f>
        <v/>
      </c>
      <c r="U99" s="146" t="str">
        <f t="shared" si="14"/>
        <v/>
      </c>
      <c r="V99" s="146" t="str">
        <f t="shared" si="15"/>
        <v/>
      </c>
      <c r="W99" s="148" t="str">
        <f t="shared" si="301"/>
        <v/>
      </c>
      <c r="X99" s="175" t="str">
        <f t="shared" si="302"/>
        <v/>
      </c>
      <c r="Y99" s="170" t="str">
        <f t="shared" si="303"/>
        <v/>
      </c>
      <c r="Z99" s="150" t="str">
        <f t="shared" si="19"/>
        <v/>
      </c>
      <c r="AA99" s="146" t="str">
        <f t="shared" si="20"/>
        <v/>
      </c>
      <c r="AB99" s="146" t="str">
        <f t="shared" si="21"/>
        <v/>
      </c>
      <c r="AC99" s="146" t="str">
        <f t="shared" si="22"/>
        <v/>
      </c>
      <c r="AD99" s="148" t="str">
        <f t="shared" si="304"/>
        <v/>
      </c>
      <c r="AE99" s="148" t="str">
        <f t="shared" si="24"/>
        <v/>
      </c>
      <c r="AF99" s="175" t="str">
        <f t="shared" si="305"/>
        <v/>
      </c>
      <c r="AG99" s="170" t="str">
        <f t="shared" si="306"/>
        <v/>
      </c>
      <c r="AH99" s="148" t="str">
        <f t="shared" si="307"/>
        <v/>
      </c>
      <c r="AI99" s="146" t="str">
        <f t="shared" si="28"/>
        <v/>
      </c>
      <c r="AJ99" s="146" t="str">
        <f t="shared" si="29"/>
        <v/>
      </c>
      <c r="AK99" s="146" t="str">
        <f t="shared" si="30"/>
        <v/>
      </c>
      <c r="AL99" s="146" t="str">
        <f t="shared" si="31"/>
        <v/>
      </c>
      <c r="AM99" s="171" t="str">
        <f t="shared" si="32"/>
        <v/>
      </c>
      <c r="AN99" s="171" t="str">
        <f t="shared" si="33"/>
        <v/>
      </c>
      <c r="AO99" s="146" t="str">
        <f t="shared" si="34"/>
        <v/>
      </c>
      <c r="AP99" s="146" t="str">
        <f t="shared" si="35"/>
        <v/>
      </c>
      <c r="AQ99" s="146" t="str">
        <f t="shared" si="36"/>
        <v/>
      </c>
      <c r="AR99" s="146" t="str">
        <f t="shared" ref="AR99:AS99" si="420">IF(NOT(ISBLANK(CB99)),CONCATENATE(TEXT(CB99,"yyyy-mm-ddThh:MM:ss"),"Z"),"")</f>
        <v/>
      </c>
      <c r="AS99" s="146" t="str">
        <f t="shared" si="420"/>
        <v/>
      </c>
      <c r="AT99" s="146" t="str">
        <f t="shared" si="38"/>
        <v/>
      </c>
      <c r="AU99" s="146" t="str">
        <f t="shared" si="39"/>
        <v/>
      </c>
      <c r="AV99" s="146" t="str">
        <f t="shared" ref="AV99:AW99" si="421">IF(NOT(ISBLANK(DT99)),CONCATENATE(TEXT(DT99,"yyyy-mm-ddThh:MM:ss"),"Z"),"")</f>
        <v/>
      </c>
      <c r="AW99" s="146" t="str">
        <f t="shared" si="421"/>
        <v/>
      </c>
      <c r="AX99" s="146" t="str">
        <f t="shared" ref="AX99:AZ99" si="422">IF(NOT(ISBLANK(ED99)),CONCATENATE(TEXT(ED99,"yyyy-mm-ddThh:MM:ss"),"Z"),"")</f>
        <v/>
      </c>
      <c r="AY99" s="146" t="str">
        <f t="shared" si="422"/>
        <v/>
      </c>
      <c r="AZ99" s="146" t="str">
        <f t="shared" si="422"/>
        <v/>
      </c>
      <c r="BA99" s="176"/>
      <c r="BB99" s="152"/>
      <c r="BC99" s="177"/>
      <c r="BD99" s="154"/>
      <c r="BE99" s="155"/>
      <c r="BF99" s="154"/>
      <c r="BG99" s="155"/>
      <c r="BH99" s="169"/>
      <c r="BI99" s="162"/>
      <c r="BJ99" s="172"/>
      <c r="BK99" s="162"/>
      <c r="BL99" s="158"/>
      <c r="BM99" s="172"/>
      <c r="BN99" s="162"/>
      <c r="BO99" s="167"/>
      <c r="BP99" s="169"/>
      <c r="BQ99" s="162"/>
      <c r="BR99" s="162"/>
      <c r="BS99" s="174"/>
      <c r="BT99" s="162"/>
      <c r="BU99" s="174"/>
      <c r="BV99" s="174"/>
      <c r="BW99" s="174"/>
      <c r="BX99" s="173"/>
      <c r="BY99" s="158"/>
      <c r="BZ99" s="160"/>
      <c r="CA99" s="172"/>
      <c r="CB99" s="152"/>
      <c r="CC99" s="152"/>
      <c r="CD99" s="156"/>
      <c r="CE99" s="172"/>
      <c r="CF99" s="162"/>
      <c r="CG99" s="162"/>
      <c r="CH99" s="158"/>
      <c r="CI99" s="173"/>
      <c r="CJ99" s="178"/>
      <c r="CK99" s="173"/>
      <c r="CL99" s="165"/>
      <c r="CM99" s="172"/>
      <c r="CN99" s="162"/>
      <c r="CO99" s="162"/>
      <c r="CP99" s="162"/>
      <c r="CQ99" s="162"/>
      <c r="CR99" s="169"/>
      <c r="CS99" s="162"/>
      <c r="CT99" s="162"/>
      <c r="CU99" s="174"/>
      <c r="CV99" s="152"/>
      <c r="CW99" s="173"/>
      <c r="CX99" s="158"/>
      <c r="CY99" s="172"/>
      <c r="CZ99" s="162"/>
      <c r="DA99" s="162"/>
      <c r="DB99" s="158"/>
      <c r="DC99" s="173"/>
      <c r="DD99" s="178"/>
      <c r="DE99" s="173"/>
      <c r="DF99" s="165"/>
      <c r="DG99" s="172"/>
      <c r="DH99" s="178"/>
      <c r="DI99" s="172"/>
      <c r="DJ99" s="178"/>
      <c r="DK99" s="172"/>
      <c r="DL99" s="162"/>
      <c r="DM99" s="167"/>
      <c r="DN99" s="169"/>
      <c r="DO99" s="162"/>
      <c r="DP99" s="162"/>
      <c r="DQ99" s="174"/>
      <c r="DR99" s="152"/>
      <c r="DS99" s="172"/>
      <c r="DT99" s="152"/>
      <c r="DU99" s="152"/>
      <c r="DV99" s="156"/>
      <c r="DW99" s="173"/>
      <c r="DX99" s="158"/>
      <c r="DY99" s="172"/>
      <c r="DZ99" s="162"/>
      <c r="EA99" s="162"/>
      <c r="EB99" s="172"/>
      <c r="EC99" s="172"/>
      <c r="ED99" s="152"/>
      <c r="EE99" s="152"/>
      <c r="EF99" s="152"/>
      <c r="EG99" s="174"/>
      <c r="EH99" s="172"/>
      <c r="EI99" s="162"/>
      <c r="EJ99" s="162"/>
    </row>
    <row r="100" spans="1:140" ht="12.5">
      <c r="A100" s="168"/>
      <c r="B100" s="169"/>
      <c r="C100" s="144" t="str">
        <f t="shared" si="0"/>
        <v/>
      </c>
      <c r="D100" s="144" t="str">
        <f t="shared" si="296"/>
        <v/>
      </c>
      <c r="E100" s="144" t="str">
        <f t="shared" si="2"/>
        <v/>
      </c>
      <c r="F100" s="145" t="str">
        <f t="shared" si="297"/>
        <v/>
      </c>
      <c r="G100" s="145" t="str">
        <f t="shared" si="4"/>
        <v/>
      </c>
      <c r="H100" s="145" t="str">
        <f t="shared" si="5"/>
        <v/>
      </c>
      <c r="I100" s="146" t="str">
        <f t="shared" ref="I100:J100" si="423">IF(COUNTA($DO100:$DX100)&gt;0,$BA100,"")</f>
        <v/>
      </c>
      <c r="J100" s="146" t="str">
        <f t="shared" si="423"/>
        <v/>
      </c>
      <c r="K100" s="147" t="str">
        <f t="shared" si="43"/>
        <v/>
      </c>
      <c r="L100" s="147" t="str">
        <f t="shared" si="7"/>
        <v/>
      </c>
      <c r="M100" s="147" t="str">
        <f t="shared" si="8"/>
        <v/>
      </c>
      <c r="N100" s="147" t="str">
        <f t="shared" si="48"/>
        <v/>
      </c>
      <c r="O100" s="147" t="str">
        <f t="shared" si="9"/>
        <v/>
      </c>
      <c r="P100" s="146" t="str">
        <f t="shared" si="299"/>
        <v/>
      </c>
      <c r="Q100" s="147" t="str">
        <f t="shared" si="300"/>
        <v/>
      </c>
      <c r="R100" s="146" t="str">
        <f t="shared" si="12"/>
        <v/>
      </c>
      <c r="S100" s="146" t="str">
        <f t="shared" si="13"/>
        <v/>
      </c>
      <c r="T100" s="146" t="str">
        <f>IF(NOT(ISBLANK(DH100)),
        IF(AND(ISREF('Input Tenderers'!$J$8:$K$8),COUNTA('Input Tenderers'!$N$8)&gt;0),
                IF(COUNTA('Input Implementation Transactio'!$N100:$O100)&gt;0,"supplier;tenderer;payee","supplier;tenderer"),
                IF(COUNTA('Input Implementation Transactio'!$N100:$O100)&gt;0,"supplier;payee","supplier")
                ),
        IF(COUNTA('Input Implementation Transactio'!$N100:$O100)&gt;0, "payee", "")
        )</f>
        <v/>
      </c>
      <c r="U100" s="146" t="str">
        <f t="shared" si="14"/>
        <v/>
      </c>
      <c r="V100" s="146" t="str">
        <f t="shared" si="15"/>
        <v/>
      </c>
      <c r="W100" s="148" t="str">
        <f t="shared" si="301"/>
        <v/>
      </c>
      <c r="X100" s="175" t="str">
        <f t="shared" si="302"/>
        <v/>
      </c>
      <c r="Y100" s="170" t="str">
        <f t="shared" si="303"/>
        <v/>
      </c>
      <c r="Z100" s="150" t="str">
        <f t="shared" si="19"/>
        <v/>
      </c>
      <c r="AA100" s="146" t="str">
        <f t="shared" si="20"/>
        <v/>
      </c>
      <c r="AB100" s="146" t="str">
        <f t="shared" si="21"/>
        <v/>
      </c>
      <c r="AC100" s="146" t="str">
        <f t="shared" si="22"/>
        <v/>
      </c>
      <c r="AD100" s="148" t="str">
        <f t="shared" si="304"/>
        <v/>
      </c>
      <c r="AE100" s="148" t="str">
        <f t="shared" si="24"/>
        <v/>
      </c>
      <c r="AF100" s="175" t="str">
        <f t="shared" si="305"/>
        <v/>
      </c>
      <c r="AG100" s="170" t="str">
        <f t="shared" si="306"/>
        <v/>
      </c>
      <c r="AH100" s="148" t="str">
        <f t="shared" si="307"/>
        <v/>
      </c>
      <c r="AI100" s="146" t="str">
        <f t="shared" si="28"/>
        <v/>
      </c>
      <c r="AJ100" s="146" t="str">
        <f t="shared" si="29"/>
        <v/>
      </c>
      <c r="AK100" s="146" t="str">
        <f t="shared" si="30"/>
        <v/>
      </c>
      <c r="AL100" s="146" t="str">
        <f t="shared" si="31"/>
        <v/>
      </c>
      <c r="AM100" s="171" t="str">
        <f t="shared" si="32"/>
        <v/>
      </c>
      <c r="AN100" s="171" t="str">
        <f t="shared" si="33"/>
        <v/>
      </c>
      <c r="AO100" s="146" t="str">
        <f t="shared" si="34"/>
        <v/>
      </c>
      <c r="AP100" s="146" t="str">
        <f t="shared" si="35"/>
        <v/>
      </c>
      <c r="AQ100" s="146" t="str">
        <f t="shared" si="36"/>
        <v/>
      </c>
      <c r="AR100" s="146" t="str">
        <f t="shared" ref="AR100:AS100" si="424">IF(NOT(ISBLANK(CB100)),CONCATENATE(TEXT(CB100,"yyyy-mm-ddThh:MM:ss"),"Z"),"")</f>
        <v/>
      </c>
      <c r="AS100" s="146" t="str">
        <f t="shared" si="424"/>
        <v/>
      </c>
      <c r="AT100" s="146" t="str">
        <f t="shared" si="38"/>
        <v/>
      </c>
      <c r="AU100" s="146" t="str">
        <f t="shared" si="39"/>
        <v/>
      </c>
      <c r="AV100" s="146" t="str">
        <f t="shared" ref="AV100:AW100" si="425">IF(NOT(ISBLANK(DT100)),CONCATENATE(TEXT(DT100,"yyyy-mm-ddThh:MM:ss"),"Z"),"")</f>
        <v/>
      </c>
      <c r="AW100" s="146" t="str">
        <f t="shared" si="425"/>
        <v/>
      </c>
      <c r="AX100" s="146" t="str">
        <f t="shared" ref="AX100:AZ100" si="426">IF(NOT(ISBLANK(ED100)),CONCATENATE(TEXT(ED100,"yyyy-mm-ddThh:MM:ss"),"Z"),"")</f>
        <v/>
      </c>
      <c r="AY100" s="146" t="str">
        <f t="shared" si="426"/>
        <v/>
      </c>
      <c r="AZ100" s="146" t="str">
        <f t="shared" si="426"/>
        <v/>
      </c>
      <c r="BA100" s="176"/>
      <c r="BB100" s="152"/>
      <c r="BC100" s="177"/>
      <c r="BD100" s="154"/>
      <c r="BE100" s="155"/>
      <c r="BF100" s="154"/>
      <c r="BG100" s="155"/>
      <c r="BH100" s="169"/>
      <c r="BI100" s="162"/>
      <c r="BJ100" s="172"/>
      <c r="BK100" s="162"/>
      <c r="BL100" s="158"/>
      <c r="BM100" s="172"/>
      <c r="BN100" s="162"/>
      <c r="BO100" s="167"/>
      <c r="BP100" s="169"/>
      <c r="BQ100" s="162"/>
      <c r="BR100" s="162"/>
      <c r="BS100" s="174"/>
      <c r="BT100" s="162"/>
      <c r="BU100" s="174"/>
      <c r="BV100" s="174"/>
      <c r="BW100" s="174"/>
      <c r="BX100" s="173"/>
      <c r="BY100" s="158"/>
      <c r="BZ100" s="160"/>
      <c r="CA100" s="172"/>
      <c r="CB100" s="152"/>
      <c r="CC100" s="152"/>
      <c r="CD100" s="156"/>
      <c r="CE100" s="172"/>
      <c r="CF100" s="162"/>
      <c r="CG100" s="162"/>
      <c r="CH100" s="158"/>
      <c r="CI100" s="173"/>
      <c r="CJ100" s="178"/>
      <c r="CK100" s="173"/>
      <c r="CL100" s="165"/>
      <c r="CM100" s="172"/>
      <c r="CN100" s="162"/>
      <c r="CO100" s="162"/>
      <c r="CP100" s="162"/>
      <c r="CQ100" s="162"/>
      <c r="CR100" s="169"/>
      <c r="CS100" s="162"/>
      <c r="CT100" s="162"/>
      <c r="CU100" s="174"/>
      <c r="CV100" s="152"/>
      <c r="CW100" s="173"/>
      <c r="CX100" s="158"/>
      <c r="CY100" s="172"/>
      <c r="CZ100" s="162"/>
      <c r="DA100" s="162"/>
      <c r="DB100" s="158"/>
      <c r="DC100" s="173"/>
      <c r="DD100" s="178"/>
      <c r="DE100" s="173"/>
      <c r="DF100" s="165"/>
      <c r="DG100" s="172"/>
      <c r="DH100" s="178"/>
      <c r="DI100" s="172"/>
      <c r="DJ100" s="178"/>
      <c r="DK100" s="172"/>
      <c r="DL100" s="162"/>
      <c r="DM100" s="167"/>
      <c r="DN100" s="169"/>
      <c r="DO100" s="162"/>
      <c r="DP100" s="162"/>
      <c r="DQ100" s="174"/>
      <c r="DR100" s="152"/>
      <c r="DS100" s="172"/>
      <c r="DT100" s="152"/>
      <c r="DU100" s="152"/>
      <c r="DV100" s="156"/>
      <c r="DW100" s="173"/>
      <c r="DX100" s="158"/>
      <c r="DY100" s="172"/>
      <c r="DZ100" s="162"/>
      <c r="EA100" s="162"/>
      <c r="EB100" s="172"/>
      <c r="EC100" s="172"/>
      <c r="ED100" s="152"/>
      <c r="EE100" s="152"/>
      <c r="EF100" s="152"/>
      <c r="EG100" s="174"/>
      <c r="EH100" s="172"/>
      <c r="EI100" s="162"/>
      <c r="EJ100" s="162"/>
    </row>
    <row r="101" spans="1:140" ht="12.5">
      <c r="A101" s="168"/>
      <c r="B101" s="169"/>
      <c r="C101" s="144" t="str">
        <f t="shared" si="0"/>
        <v/>
      </c>
      <c r="D101" s="144" t="str">
        <f t="shared" si="296"/>
        <v/>
      </c>
      <c r="E101" s="144" t="str">
        <f t="shared" si="2"/>
        <v/>
      </c>
      <c r="F101" s="145" t="str">
        <f t="shared" si="297"/>
        <v/>
      </c>
      <c r="G101" s="145" t="str">
        <f t="shared" si="4"/>
        <v/>
      </c>
      <c r="H101" s="145" t="str">
        <f t="shared" si="5"/>
        <v/>
      </c>
      <c r="I101" s="146" t="str">
        <f t="shared" ref="I101:J101" si="427">IF(COUNTA($DO101:$DX101)&gt;0,$BA101,"")</f>
        <v/>
      </c>
      <c r="J101" s="146" t="str">
        <f t="shared" si="427"/>
        <v/>
      </c>
      <c r="K101" s="147" t="str">
        <f t="shared" si="43"/>
        <v/>
      </c>
      <c r="L101" s="147" t="str">
        <f t="shared" si="7"/>
        <v/>
      </c>
      <c r="M101" s="147" t="str">
        <f t="shared" si="8"/>
        <v/>
      </c>
      <c r="N101" s="147" t="str">
        <f t="shared" si="48"/>
        <v/>
      </c>
      <c r="O101" s="147" t="str">
        <f t="shared" si="9"/>
        <v/>
      </c>
      <c r="P101" s="146" t="str">
        <f t="shared" si="299"/>
        <v/>
      </c>
      <c r="Q101" s="147" t="str">
        <f t="shared" si="300"/>
        <v/>
      </c>
      <c r="R101" s="146" t="str">
        <f t="shared" si="12"/>
        <v/>
      </c>
      <c r="S101" s="146" t="str">
        <f t="shared" si="13"/>
        <v/>
      </c>
      <c r="T101" s="146" t="str">
        <f>IF(NOT(ISBLANK(DH101)),
        IF(AND(ISREF('Input Tenderers'!$J$8:$K$8),COUNTA('Input Tenderers'!$N$8)&gt;0),
                IF(COUNTA('Input Implementation Transactio'!$N101:$O101)&gt;0,"supplier;tenderer;payee","supplier;tenderer"),
                IF(COUNTA('Input Implementation Transactio'!$N101:$O101)&gt;0,"supplier;payee","supplier")
                ),
        IF(COUNTA('Input Implementation Transactio'!$N101:$O101)&gt;0, "payee", "")
        )</f>
        <v/>
      </c>
      <c r="U101" s="146" t="str">
        <f t="shared" si="14"/>
        <v/>
      </c>
      <c r="V101" s="146" t="str">
        <f t="shared" si="15"/>
        <v/>
      </c>
      <c r="W101" s="148" t="str">
        <f t="shared" si="301"/>
        <v/>
      </c>
      <c r="X101" s="175" t="str">
        <f t="shared" si="302"/>
        <v/>
      </c>
      <c r="Y101" s="170" t="str">
        <f t="shared" si="303"/>
        <v/>
      </c>
      <c r="Z101" s="150" t="str">
        <f t="shared" si="19"/>
        <v/>
      </c>
      <c r="AA101" s="146" t="str">
        <f t="shared" si="20"/>
        <v/>
      </c>
      <c r="AB101" s="146" t="str">
        <f t="shared" si="21"/>
        <v/>
      </c>
      <c r="AC101" s="146" t="str">
        <f t="shared" si="22"/>
        <v/>
      </c>
      <c r="AD101" s="148" t="str">
        <f t="shared" si="304"/>
        <v/>
      </c>
      <c r="AE101" s="148" t="str">
        <f t="shared" si="24"/>
        <v/>
      </c>
      <c r="AF101" s="175" t="str">
        <f t="shared" si="305"/>
        <v/>
      </c>
      <c r="AG101" s="170" t="str">
        <f t="shared" si="306"/>
        <v/>
      </c>
      <c r="AH101" s="148" t="str">
        <f t="shared" si="307"/>
        <v/>
      </c>
      <c r="AI101" s="146" t="str">
        <f t="shared" si="28"/>
        <v/>
      </c>
      <c r="AJ101" s="146" t="str">
        <f t="shared" si="29"/>
        <v/>
      </c>
      <c r="AK101" s="146" t="str">
        <f t="shared" si="30"/>
        <v/>
      </c>
      <c r="AL101" s="146" t="str">
        <f t="shared" si="31"/>
        <v/>
      </c>
      <c r="AM101" s="171" t="str">
        <f t="shared" si="32"/>
        <v/>
      </c>
      <c r="AN101" s="171" t="str">
        <f t="shared" si="33"/>
        <v/>
      </c>
      <c r="AO101" s="146" t="str">
        <f t="shared" si="34"/>
        <v/>
      </c>
      <c r="AP101" s="146" t="str">
        <f t="shared" si="35"/>
        <v/>
      </c>
      <c r="AQ101" s="146" t="str">
        <f t="shared" si="36"/>
        <v/>
      </c>
      <c r="AR101" s="146" t="str">
        <f t="shared" ref="AR101:AS101" si="428">IF(NOT(ISBLANK(CB101)),CONCATENATE(TEXT(CB101,"yyyy-mm-ddThh:MM:ss"),"Z"),"")</f>
        <v/>
      </c>
      <c r="AS101" s="146" t="str">
        <f t="shared" si="428"/>
        <v/>
      </c>
      <c r="AT101" s="146" t="str">
        <f t="shared" si="38"/>
        <v/>
      </c>
      <c r="AU101" s="146" t="str">
        <f t="shared" si="39"/>
        <v/>
      </c>
      <c r="AV101" s="146" t="str">
        <f t="shared" ref="AV101:AW101" si="429">IF(NOT(ISBLANK(DT101)),CONCATENATE(TEXT(DT101,"yyyy-mm-ddThh:MM:ss"),"Z"),"")</f>
        <v/>
      </c>
      <c r="AW101" s="146" t="str">
        <f t="shared" si="429"/>
        <v/>
      </c>
      <c r="AX101" s="146" t="str">
        <f t="shared" ref="AX101:AZ101" si="430">IF(NOT(ISBLANK(ED101)),CONCATENATE(TEXT(ED101,"yyyy-mm-ddThh:MM:ss"),"Z"),"")</f>
        <v/>
      </c>
      <c r="AY101" s="146" t="str">
        <f t="shared" si="430"/>
        <v/>
      </c>
      <c r="AZ101" s="146" t="str">
        <f t="shared" si="430"/>
        <v/>
      </c>
      <c r="BA101" s="176"/>
      <c r="BB101" s="152"/>
      <c r="BC101" s="177"/>
      <c r="BD101" s="154"/>
      <c r="BE101" s="155"/>
      <c r="BF101" s="154"/>
      <c r="BG101" s="155"/>
      <c r="BH101" s="169"/>
      <c r="BI101" s="162"/>
      <c r="BJ101" s="172"/>
      <c r="BK101" s="162"/>
      <c r="BL101" s="158"/>
      <c r="BM101" s="172"/>
      <c r="BN101" s="162"/>
      <c r="BO101" s="167"/>
      <c r="BP101" s="169"/>
      <c r="BQ101" s="162"/>
      <c r="BR101" s="162"/>
      <c r="BS101" s="174"/>
      <c r="BT101" s="162"/>
      <c r="BU101" s="174"/>
      <c r="BV101" s="174"/>
      <c r="BW101" s="174"/>
      <c r="BX101" s="173"/>
      <c r="BY101" s="158"/>
      <c r="BZ101" s="160"/>
      <c r="CA101" s="172"/>
      <c r="CB101" s="152"/>
      <c r="CC101" s="152"/>
      <c r="CD101" s="156"/>
      <c r="CE101" s="172"/>
      <c r="CF101" s="162"/>
      <c r="CG101" s="162"/>
      <c r="CH101" s="158"/>
      <c r="CI101" s="173"/>
      <c r="CJ101" s="178"/>
      <c r="CK101" s="173"/>
      <c r="CL101" s="165"/>
      <c r="CM101" s="172"/>
      <c r="CN101" s="162"/>
      <c r="CO101" s="162"/>
      <c r="CP101" s="162"/>
      <c r="CQ101" s="162"/>
      <c r="CR101" s="169"/>
      <c r="CS101" s="162"/>
      <c r="CT101" s="162"/>
      <c r="CU101" s="174"/>
      <c r="CV101" s="152"/>
      <c r="CW101" s="173"/>
      <c r="CX101" s="158"/>
      <c r="CY101" s="172"/>
      <c r="CZ101" s="162"/>
      <c r="DA101" s="162"/>
      <c r="DB101" s="158"/>
      <c r="DC101" s="173"/>
      <c r="DD101" s="178"/>
      <c r="DE101" s="173"/>
      <c r="DF101" s="165"/>
      <c r="DG101" s="172"/>
      <c r="DH101" s="178"/>
      <c r="DI101" s="172"/>
      <c r="DJ101" s="178"/>
      <c r="DK101" s="172"/>
      <c r="DL101" s="162"/>
      <c r="DM101" s="167"/>
      <c r="DN101" s="169"/>
      <c r="DO101" s="162"/>
      <c r="DP101" s="162"/>
      <c r="DQ101" s="174"/>
      <c r="DR101" s="152"/>
      <c r="DS101" s="172"/>
      <c r="DT101" s="152"/>
      <c r="DU101" s="152"/>
      <c r="DV101" s="156"/>
      <c r="DW101" s="173"/>
      <c r="DX101" s="158"/>
      <c r="DY101" s="172"/>
      <c r="DZ101" s="162"/>
      <c r="EA101" s="162"/>
      <c r="EB101" s="172"/>
      <c r="EC101" s="172"/>
      <c r="ED101" s="152"/>
      <c r="EE101" s="152"/>
      <c r="EF101" s="152"/>
      <c r="EG101" s="174"/>
      <c r="EH101" s="172"/>
      <c r="EI101" s="162"/>
      <c r="EJ101" s="162"/>
    </row>
    <row r="102" spans="1:140" ht="12.5">
      <c r="A102" s="168"/>
      <c r="B102" s="169"/>
      <c r="C102" s="144" t="str">
        <f t="shared" si="0"/>
        <v/>
      </c>
      <c r="D102" s="144" t="str">
        <f t="shared" si="296"/>
        <v/>
      </c>
      <c r="E102" s="144" t="str">
        <f t="shared" si="2"/>
        <v/>
      </c>
      <c r="F102" s="145" t="str">
        <f t="shared" si="297"/>
        <v/>
      </c>
      <c r="G102" s="145" t="str">
        <f t="shared" si="4"/>
        <v/>
      </c>
      <c r="H102" s="145" t="str">
        <f t="shared" si="5"/>
        <v/>
      </c>
      <c r="I102" s="146" t="str">
        <f t="shared" ref="I102:J102" si="431">IF(COUNTA($DO102:$DX102)&gt;0,$BA102,"")</f>
        <v/>
      </c>
      <c r="J102" s="146" t="str">
        <f t="shared" si="431"/>
        <v/>
      </c>
      <c r="K102" s="147" t="str">
        <f t="shared" si="43"/>
        <v/>
      </c>
      <c r="L102" s="147" t="str">
        <f t="shared" si="7"/>
        <v/>
      </c>
      <c r="M102" s="147" t="str">
        <f t="shared" si="8"/>
        <v/>
      </c>
      <c r="N102" s="147" t="str">
        <f t="shared" si="48"/>
        <v/>
      </c>
      <c r="O102" s="147" t="str">
        <f t="shared" si="9"/>
        <v/>
      </c>
      <c r="P102" s="146" t="str">
        <f t="shared" si="299"/>
        <v/>
      </c>
      <c r="Q102" s="147" t="str">
        <f t="shared" si="300"/>
        <v/>
      </c>
      <c r="R102" s="146" t="str">
        <f t="shared" si="12"/>
        <v/>
      </c>
      <c r="S102" s="146" t="str">
        <f t="shared" si="13"/>
        <v/>
      </c>
      <c r="T102" s="146" t="str">
        <f>IF(NOT(ISBLANK(DH102)),
        IF(AND(ISREF('Input Tenderers'!$J$8:$K$8),COUNTA('Input Tenderers'!$N$8)&gt;0),
                IF(COUNTA('Input Implementation Transactio'!$N102:$O102)&gt;0,"supplier;tenderer;payee","supplier;tenderer"),
                IF(COUNTA('Input Implementation Transactio'!$N102:$O102)&gt;0,"supplier;payee","supplier")
                ),
        IF(COUNTA('Input Implementation Transactio'!$N102:$O102)&gt;0, "payee", "")
        )</f>
        <v/>
      </c>
      <c r="U102" s="146" t="str">
        <f t="shared" si="14"/>
        <v/>
      </c>
      <c r="V102" s="146" t="str">
        <f t="shared" si="15"/>
        <v/>
      </c>
      <c r="W102" s="148" t="str">
        <f t="shared" si="301"/>
        <v/>
      </c>
      <c r="X102" s="175" t="str">
        <f t="shared" si="302"/>
        <v/>
      </c>
      <c r="Y102" s="170" t="str">
        <f t="shared" si="303"/>
        <v/>
      </c>
      <c r="Z102" s="150" t="str">
        <f t="shared" si="19"/>
        <v/>
      </c>
      <c r="AA102" s="146" t="str">
        <f t="shared" si="20"/>
        <v/>
      </c>
      <c r="AB102" s="146" t="str">
        <f t="shared" si="21"/>
        <v/>
      </c>
      <c r="AC102" s="146" t="str">
        <f t="shared" si="22"/>
        <v/>
      </c>
      <c r="AD102" s="148" t="str">
        <f t="shared" si="304"/>
        <v/>
      </c>
      <c r="AE102" s="148" t="str">
        <f t="shared" si="24"/>
        <v/>
      </c>
      <c r="AF102" s="175" t="str">
        <f t="shared" si="305"/>
        <v/>
      </c>
      <c r="AG102" s="170" t="str">
        <f t="shared" si="306"/>
        <v/>
      </c>
      <c r="AH102" s="148" t="str">
        <f t="shared" si="307"/>
        <v/>
      </c>
      <c r="AI102" s="146" t="str">
        <f t="shared" si="28"/>
        <v/>
      </c>
      <c r="AJ102" s="146" t="str">
        <f t="shared" si="29"/>
        <v/>
      </c>
      <c r="AK102" s="146" t="str">
        <f t="shared" si="30"/>
        <v/>
      </c>
      <c r="AL102" s="146" t="str">
        <f t="shared" si="31"/>
        <v/>
      </c>
      <c r="AM102" s="171" t="str">
        <f t="shared" si="32"/>
        <v/>
      </c>
      <c r="AN102" s="171" t="str">
        <f t="shared" si="33"/>
        <v/>
      </c>
      <c r="AO102" s="146" t="str">
        <f t="shared" si="34"/>
        <v/>
      </c>
      <c r="AP102" s="146" t="str">
        <f t="shared" si="35"/>
        <v/>
      </c>
      <c r="AQ102" s="146" t="str">
        <f t="shared" si="36"/>
        <v/>
      </c>
      <c r="AR102" s="146" t="str">
        <f t="shared" ref="AR102:AS102" si="432">IF(NOT(ISBLANK(CB102)),CONCATENATE(TEXT(CB102,"yyyy-mm-ddThh:MM:ss"),"Z"),"")</f>
        <v/>
      </c>
      <c r="AS102" s="146" t="str">
        <f t="shared" si="432"/>
        <v/>
      </c>
      <c r="AT102" s="146" t="str">
        <f t="shared" si="38"/>
        <v/>
      </c>
      <c r="AU102" s="146" t="str">
        <f t="shared" si="39"/>
        <v/>
      </c>
      <c r="AV102" s="146" t="str">
        <f t="shared" ref="AV102:AW102" si="433">IF(NOT(ISBLANK(DT102)),CONCATENATE(TEXT(DT102,"yyyy-mm-ddThh:MM:ss"),"Z"),"")</f>
        <v/>
      </c>
      <c r="AW102" s="146" t="str">
        <f t="shared" si="433"/>
        <v/>
      </c>
      <c r="AX102" s="146" t="str">
        <f t="shared" ref="AX102:AZ102" si="434">IF(NOT(ISBLANK(ED102)),CONCATENATE(TEXT(ED102,"yyyy-mm-ddThh:MM:ss"),"Z"),"")</f>
        <v/>
      </c>
      <c r="AY102" s="146" t="str">
        <f t="shared" si="434"/>
        <v/>
      </c>
      <c r="AZ102" s="146" t="str">
        <f t="shared" si="434"/>
        <v/>
      </c>
      <c r="BA102" s="176"/>
      <c r="BB102" s="152"/>
      <c r="BC102" s="177"/>
      <c r="BD102" s="154"/>
      <c r="BE102" s="155"/>
      <c r="BF102" s="154"/>
      <c r="BG102" s="155"/>
      <c r="BH102" s="169"/>
      <c r="BI102" s="162"/>
      <c r="BJ102" s="172"/>
      <c r="BK102" s="162"/>
      <c r="BL102" s="158"/>
      <c r="BM102" s="172"/>
      <c r="BN102" s="162"/>
      <c r="BO102" s="167"/>
      <c r="BP102" s="169"/>
      <c r="BQ102" s="162"/>
      <c r="BR102" s="162"/>
      <c r="BS102" s="174"/>
      <c r="BT102" s="162"/>
      <c r="BU102" s="174"/>
      <c r="BV102" s="174"/>
      <c r="BW102" s="174"/>
      <c r="BX102" s="173"/>
      <c r="BY102" s="158"/>
      <c r="BZ102" s="160"/>
      <c r="CA102" s="172"/>
      <c r="CB102" s="152"/>
      <c r="CC102" s="152"/>
      <c r="CD102" s="156"/>
      <c r="CE102" s="172"/>
      <c r="CF102" s="162"/>
      <c r="CG102" s="162"/>
      <c r="CH102" s="158"/>
      <c r="CI102" s="173"/>
      <c r="CJ102" s="178"/>
      <c r="CK102" s="173"/>
      <c r="CL102" s="165"/>
      <c r="CM102" s="172"/>
      <c r="CN102" s="162"/>
      <c r="CO102" s="162"/>
      <c r="CP102" s="162"/>
      <c r="CQ102" s="162"/>
      <c r="CR102" s="169"/>
      <c r="CS102" s="162"/>
      <c r="CT102" s="162"/>
      <c r="CU102" s="174"/>
      <c r="CV102" s="152"/>
      <c r="CW102" s="173"/>
      <c r="CX102" s="158"/>
      <c r="CY102" s="172"/>
      <c r="CZ102" s="162"/>
      <c r="DA102" s="162"/>
      <c r="DB102" s="158"/>
      <c r="DC102" s="173"/>
      <c r="DD102" s="178"/>
      <c r="DE102" s="173"/>
      <c r="DF102" s="165"/>
      <c r="DG102" s="172"/>
      <c r="DH102" s="178"/>
      <c r="DI102" s="172"/>
      <c r="DJ102" s="178"/>
      <c r="DK102" s="172"/>
      <c r="DL102" s="162"/>
      <c r="DM102" s="167"/>
      <c r="DN102" s="169"/>
      <c r="DO102" s="162"/>
      <c r="DP102" s="162"/>
      <c r="DQ102" s="174"/>
      <c r="DR102" s="152"/>
      <c r="DS102" s="172"/>
      <c r="DT102" s="152"/>
      <c r="DU102" s="152"/>
      <c r="DV102" s="156"/>
      <c r="DW102" s="173"/>
      <c r="DX102" s="158"/>
      <c r="DY102" s="172"/>
      <c r="DZ102" s="162"/>
      <c r="EA102" s="162"/>
      <c r="EB102" s="172"/>
      <c r="EC102" s="172"/>
      <c r="ED102" s="152"/>
      <c r="EE102" s="152"/>
      <c r="EF102" s="152"/>
      <c r="EG102" s="174"/>
      <c r="EH102" s="172"/>
      <c r="EI102" s="162"/>
      <c r="EJ102" s="162"/>
    </row>
    <row r="103" spans="1:140" ht="12.5">
      <c r="A103" s="168"/>
      <c r="B103" s="169"/>
      <c r="C103" s="144" t="str">
        <f t="shared" si="0"/>
        <v/>
      </c>
      <c r="D103" s="144" t="str">
        <f t="shared" si="296"/>
        <v/>
      </c>
      <c r="E103" s="144" t="str">
        <f t="shared" si="2"/>
        <v/>
      </c>
      <c r="F103" s="145" t="str">
        <f t="shared" si="297"/>
        <v/>
      </c>
      <c r="G103" s="145" t="str">
        <f t="shared" si="4"/>
        <v/>
      </c>
      <c r="H103" s="145" t="str">
        <f t="shared" si="5"/>
        <v/>
      </c>
      <c r="I103" s="146" t="str">
        <f t="shared" ref="I103:J103" si="435">IF(COUNTA($DO103:$DX103)&gt;0,$BA103,"")</f>
        <v/>
      </c>
      <c r="J103" s="146" t="str">
        <f t="shared" si="435"/>
        <v/>
      </c>
      <c r="K103" s="147" t="str">
        <f t="shared" si="43"/>
        <v/>
      </c>
      <c r="L103" s="147" t="str">
        <f t="shared" si="7"/>
        <v/>
      </c>
      <c r="M103" s="147" t="str">
        <f t="shared" si="8"/>
        <v/>
      </c>
      <c r="N103" s="147" t="str">
        <f t="shared" si="48"/>
        <v/>
      </c>
      <c r="O103" s="147" t="str">
        <f t="shared" si="9"/>
        <v/>
      </c>
      <c r="P103" s="146" t="str">
        <f t="shared" si="299"/>
        <v/>
      </c>
      <c r="Q103" s="147" t="str">
        <f t="shared" si="300"/>
        <v/>
      </c>
      <c r="R103" s="146" t="str">
        <f t="shared" si="12"/>
        <v/>
      </c>
      <c r="S103" s="146" t="str">
        <f t="shared" si="13"/>
        <v/>
      </c>
      <c r="T103" s="146" t="str">
        <f>IF(NOT(ISBLANK(DH103)),
        IF(AND(ISREF('Input Tenderers'!$J$8:$K$8),COUNTA('Input Tenderers'!$N$8)&gt;0),
                IF(COUNTA('Input Implementation Transactio'!$N103:$O103)&gt;0,"supplier;tenderer;payee","supplier;tenderer"),
                IF(COUNTA('Input Implementation Transactio'!$N103:$O103)&gt;0,"supplier;payee","supplier")
                ),
        IF(COUNTA('Input Implementation Transactio'!$N103:$O103)&gt;0, "payee", "")
        )</f>
        <v/>
      </c>
      <c r="U103" s="146" t="str">
        <f t="shared" si="14"/>
        <v/>
      </c>
      <c r="V103" s="146" t="str">
        <f t="shared" si="15"/>
        <v/>
      </c>
      <c r="W103" s="148" t="str">
        <f t="shared" si="301"/>
        <v/>
      </c>
      <c r="X103" s="175" t="str">
        <f t="shared" si="302"/>
        <v/>
      </c>
      <c r="Y103" s="170" t="str">
        <f t="shared" si="303"/>
        <v/>
      </c>
      <c r="Z103" s="150" t="str">
        <f t="shared" si="19"/>
        <v/>
      </c>
      <c r="AA103" s="146" t="str">
        <f t="shared" si="20"/>
        <v/>
      </c>
      <c r="AB103" s="146" t="str">
        <f t="shared" si="21"/>
        <v/>
      </c>
      <c r="AC103" s="146" t="str">
        <f t="shared" si="22"/>
        <v/>
      </c>
      <c r="AD103" s="148" t="str">
        <f t="shared" si="304"/>
        <v/>
      </c>
      <c r="AE103" s="148" t="str">
        <f t="shared" si="24"/>
        <v/>
      </c>
      <c r="AF103" s="175" t="str">
        <f t="shared" si="305"/>
        <v/>
      </c>
      <c r="AG103" s="170" t="str">
        <f t="shared" si="306"/>
        <v/>
      </c>
      <c r="AH103" s="148" t="str">
        <f t="shared" si="307"/>
        <v/>
      </c>
      <c r="AI103" s="146" t="str">
        <f t="shared" si="28"/>
        <v/>
      </c>
      <c r="AJ103" s="146" t="str">
        <f t="shared" si="29"/>
        <v/>
      </c>
      <c r="AK103" s="146" t="str">
        <f t="shared" si="30"/>
        <v/>
      </c>
      <c r="AL103" s="146" t="str">
        <f t="shared" si="31"/>
        <v/>
      </c>
      <c r="AM103" s="171" t="str">
        <f t="shared" si="32"/>
        <v/>
      </c>
      <c r="AN103" s="171" t="str">
        <f t="shared" si="33"/>
        <v/>
      </c>
      <c r="AO103" s="146" t="str">
        <f t="shared" si="34"/>
        <v/>
      </c>
      <c r="AP103" s="146" t="str">
        <f t="shared" si="35"/>
        <v/>
      </c>
      <c r="AQ103" s="146" t="str">
        <f t="shared" si="36"/>
        <v/>
      </c>
      <c r="AR103" s="146" t="str">
        <f t="shared" ref="AR103:AS103" si="436">IF(NOT(ISBLANK(CB103)),CONCATENATE(TEXT(CB103,"yyyy-mm-ddThh:MM:ss"),"Z"),"")</f>
        <v/>
      </c>
      <c r="AS103" s="146" t="str">
        <f t="shared" si="436"/>
        <v/>
      </c>
      <c r="AT103" s="146" t="str">
        <f t="shared" si="38"/>
        <v/>
      </c>
      <c r="AU103" s="146" t="str">
        <f t="shared" si="39"/>
        <v/>
      </c>
      <c r="AV103" s="146" t="str">
        <f t="shared" ref="AV103:AW103" si="437">IF(NOT(ISBLANK(DT103)),CONCATENATE(TEXT(DT103,"yyyy-mm-ddThh:MM:ss"),"Z"),"")</f>
        <v/>
      </c>
      <c r="AW103" s="146" t="str">
        <f t="shared" si="437"/>
        <v/>
      </c>
      <c r="AX103" s="146" t="str">
        <f t="shared" ref="AX103:AZ103" si="438">IF(NOT(ISBLANK(ED103)),CONCATENATE(TEXT(ED103,"yyyy-mm-ddThh:MM:ss"),"Z"),"")</f>
        <v/>
      </c>
      <c r="AY103" s="146" t="str">
        <f t="shared" si="438"/>
        <v/>
      </c>
      <c r="AZ103" s="146" t="str">
        <f t="shared" si="438"/>
        <v/>
      </c>
      <c r="BA103" s="176"/>
      <c r="BB103" s="152"/>
      <c r="BC103" s="177"/>
      <c r="BD103" s="154"/>
      <c r="BE103" s="155"/>
      <c r="BF103" s="154"/>
      <c r="BG103" s="155"/>
      <c r="BH103" s="169"/>
      <c r="BI103" s="162"/>
      <c r="BJ103" s="172"/>
      <c r="BK103" s="162"/>
      <c r="BL103" s="158"/>
      <c r="BM103" s="172"/>
      <c r="BN103" s="162"/>
      <c r="BO103" s="167"/>
      <c r="BP103" s="169"/>
      <c r="BQ103" s="162"/>
      <c r="BR103" s="162"/>
      <c r="BS103" s="174"/>
      <c r="BT103" s="162"/>
      <c r="BU103" s="174"/>
      <c r="BV103" s="174"/>
      <c r="BW103" s="174"/>
      <c r="BX103" s="173"/>
      <c r="BY103" s="158"/>
      <c r="BZ103" s="160"/>
      <c r="CA103" s="172"/>
      <c r="CB103" s="152"/>
      <c r="CC103" s="152"/>
      <c r="CD103" s="156"/>
      <c r="CE103" s="172"/>
      <c r="CF103" s="162"/>
      <c r="CG103" s="162"/>
      <c r="CH103" s="158"/>
      <c r="CI103" s="173"/>
      <c r="CJ103" s="178"/>
      <c r="CK103" s="173"/>
      <c r="CL103" s="165"/>
      <c r="CM103" s="172"/>
      <c r="CN103" s="162"/>
      <c r="CO103" s="162"/>
      <c r="CP103" s="162"/>
      <c r="CQ103" s="162"/>
      <c r="CR103" s="169"/>
      <c r="CS103" s="162"/>
      <c r="CT103" s="162"/>
      <c r="CU103" s="174"/>
      <c r="CV103" s="152"/>
      <c r="CW103" s="173"/>
      <c r="CX103" s="158"/>
      <c r="CY103" s="172"/>
      <c r="CZ103" s="162"/>
      <c r="DA103" s="162"/>
      <c r="DB103" s="158"/>
      <c r="DC103" s="173"/>
      <c r="DD103" s="178"/>
      <c r="DE103" s="173"/>
      <c r="DF103" s="165"/>
      <c r="DG103" s="172"/>
      <c r="DH103" s="178"/>
      <c r="DI103" s="172"/>
      <c r="DJ103" s="178"/>
      <c r="DK103" s="172"/>
      <c r="DL103" s="162"/>
      <c r="DM103" s="167"/>
      <c r="DN103" s="169"/>
      <c r="DO103" s="162"/>
      <c r="DP103" s="162"/>
      <c r="DQ103" s="174"/>
      <c r="DR103" s="152"/>
      <c r="DS103" s="172"/>
      <c r="DT103" s="152"/>
      <c r="DU103" s="152"/>
      <c r="DV103" s="156"/>
      <c r="DW103" s="173"/>
      <c r="DX103" s="158"/>
      <c r="DY103" s="172"/>
      <c r="DZ103" s="162"/>
      <c r="EA103" s="162"/>
      <c r="EB103" s="172"/>
      <c r="EC103" s="172"/>
      <c r="ED103" s="152"/>
      <c r="EE103" s="152"/>
      <c r="EF103" s="152"/>
      <c r="EG103" s="174"/>
      <c r="EH103" s="172"/>
      <c r="EI103" s="162"/>
      <c r="EJ103" s="162"/>
    </row>
    <row r="104" spans="1:140" ht="12.5">
      <c r="A104" s="168"/>
      <c r="B104" s="169"/>
      <c r="C104" s="144" t="str">
        <f t="shared" si="0"/>
        <v/>
      </c>
      <c r="D104" s="144" t="str">
        <f t="shared" si="296"/>
        <v/>
      </c>
      <c r="E104" s="144" t="str">
        <f t="shared" si="2"/>
        <v/>
      </c>
      <c r="F104" s="145" t="str">
        <f t="shared" si="297"/>
        <v/>
      </c>
      <c r="G104" s="145" t="str">
        <f t="shared" si="4"/>
        <v/>
      </c>
      <c r="H104" s="145" t="str">
        <f t="shared" si="5"/>
        <v/>
      </c>
      <c r="I104" s="146" t="str">
        <f t="shared" ref="I104:J104" si="439">IF(COUNTA($DO104:$DX104)&gt;0,$BA104,"")</f>
        <v/>
      </c>
      <c r="J104" s="146" t="str">
        <f t="shared" si="439"/>
        <v/>
      </c>
      <c r="K104" s="147" t="str">
        <f t="shared" si="43"/>
        <v/>
      </c>
      <c r="L104" s="147" t="str">
        <f t="shared" si="7"/>
        <v/>
      </c>
      <c r="M104" s="147" t="str">
        <f t="shared" si="8"/>
        <v/>
      </c>
      <c r="N104" s="147" t="str">
        <f t="shared" si="48"/>
        <v/>
      </c>
      <c r="O104" s="147" t="str">
        <f t="shared" si="9"/>
        <v/>
      </c>
      <c r="P104" s="146" t="str">
        <f t="shared" si="299"/>
        <v/>
      </c>
      <c r="Q104" s="147" t="str">
        <f t="shared" si="300"/>
        <v/>
      </c>
      <c r="R104" s="146" t="str">
        <f t="shared" si="12"/>
        <v/>
      </c>
      <c r="S104" s="146" t="str">
        <f t="shared" si="13"/>
        <v/>
      </c>
      <c r="T104" s="146" t="str">
        <f>IF(NOT(ISBLANK(DH104)),
        IF(AND(ISREF('Input Tenderers'!$J$8:$K$8),COUNTA('Input Tenderers'!$N$8)&gt;0),
                IF(COUNTA('Input Implementation Transactio'!$N104:$O104)&gt;0,"supplier;tenderer;payee","supplier;tenderer"),
                IF(COUNTA('Input Implementation Transactio'!$N104:$O104)&gt;0,"supplier;payee","supplier")
                ),
        IF(COUNTA('Input Implementation Transactio'!$N104:$O104)&gt;0, "payee", "")
        )</f>
        <v/>
      </c>
      <c r="U104" s="146" t="str">
        <f t="shared" si="14"/>
        <v/>
      </c>
      <c r="V104" s="146" t="str">
        <f t="shared" si="15"/>
        <v/>
      </c>
      <c r="W104" s="148" t="str">
        <f t="shared" si="301"/>
        <v/>
      </c>
      <c r="X104" s="175" t="str">
        <f t="shared" si="302"/>
        <v/>
      </c>
      <c r="Y104" s="170" t="str">
        <f t="shared" si="303"/>
        <v/>
      </c>
      <c r="Z104" s="150" t="str">
        <f t="shared" si="19"/>
        <v/>
      </c>
      <c r="AA104" s="146" t="str">
        <f t="shared" si="20"/>
        <v/>
      </c>
      <c r="AB104" s="146" t="str">
        <f t="shared" si="21"/>
        <v/>
      </c>
      <c r="AC104" s="146" t="str">
        <f t="shared" si="22"/>
        <v/>
      </c>
      <c r="AD104" s="148" t="str">
        <f t="shared" si="304"/>
        <v/>
      </c>
      <c r="AE104" s="148" t="str">
        <f t="shared" si="24"/>
        <v/>
      </c>
      <c r="AF104" s="175" t="str">
        <f t="shared" si="305"/>
        <v/>
      </c>
      <c r="AG104" s="170" t="str">
        <f t="shared" si="306"/>
        <v/>
      </c>
      <c r="AH104" s="148" t="str">
        <f t="shared" si="307"/>
        <v/>
      </c>
      <c r="AI104" s="146" t="str">
        <f t="shared" si="28"/>
        <v/>
      </c>
      <c r="AJ104" s="146" t="str">
        <f t="shared" si="29"/>
        <v/>
      </c>
      <c r="AK104" s="146" t="str">
        <f t="shared" si="30"/>
        <v/>
      </c>
      <c r="AL104" s="146" t="str">
        <f t="shared" si="31"/>
        <v/>
      </c>
      <c r="AM104" s="171" t="str">
        <f t="shared" si="32"/>
        <v/>
      </c>
      <c r="AN104" s="171" t="str">
        <f t="shared" si="33"/>
        <v/>
      </c>
      <c r="AO104" s="146" t="str">
        <f t="shared" si="34"/>
        <v/>
      </c>
      <c r="AP104" s="146" t="str">
        <f t="shared" si="35"/>
        <v/>
      </c>
      <c r="AQ104" s="146" t="str">
        <f t="shared" si="36"/>
        <v/>
      </c>
      <c r="AR104" s="146" t="str">
        <f t="shared" ref="AR104:AS104" si="440">IF(NOT(ISBLANK(CB104)),CONCATENATE(TEXT(CB104,"yyyy-mm-ddThh:MM:ss"),"Z"),"")</f>
        <v/>
      </c>
      <c r="AS104" s="146" t="str">
        <f t="shared" si="440"/>
        <v/>
      </c>
      <c r="AT104" s="146" t="str">
        <f t="shared" si="38"/>
        <v/>
      </c>
      <c r="AU104" s="146" t="str">
        <f t="shared" si="39"/>
        <v/>
      </c>
      <c r="AV104" s="146" t="str">
        <f t="shared" ref="AV104:AW104" si="441">IF(NOT(ISBLANK(DT104)),CONCATENATE(TEXT(DT104,"yyyy-mm-ddThh:MM:ss"),"Z"),"")</f>
        <v/>
      </c>
      <c r="AW104" s="146" t="str">
        <f t="shared" si="441"/>
        <v/>
      </c>
      <c r="AX104" s="146" t="str">
        <f t="shared" ref="AX104:AZ104" si="442">IF(NOT(ISBLANK(ED104)),CONCATENATE(TEXT(ED104,"yyyy-mm-ddThh:MM:ss"),"Z"),"")</f>
        <v/>
      </c>
      <c r="AY104" s="146" t="str">
        <f t="shared" si="442"/>
        <v/>
      </c>
      <c r="AZ104" s="146" t="str">
        <f t="shared" si="442"/>
        <v/>
      </c>
      <c r="BA104" s="176"/>
      <c r="BB104" s="152"/>
      <c r="BC104" s="177"/>
      <c r="BD104" s="154"/>
      <c r="BE104" s="155"/>
      <c r="BF104" s="154"/>
      <c r="BG104" s="155"/>
      <c r="BH104" s="169"/>
      <c r="BI104" s="162"/>
      <c r="BJ104" s="172"/>
      <c r="BK104" s="162"/>
      <c r="BL104" s="158"/>
      <c r="BM104" s="172"/>
      <c r="BN104" s="162"/>
      <c r="BO104" s="167"/>
      <c r="BP104" s="169"/>
      <c r="BQ104" s="162"/>
      <c r="BR104" s="162"/>
      <c r="BS104" s="174"/>
      <c r="BT104" s="162"/>
      <c r="BU104" s="174"/>
      <c r="BV104" s="174"/>
      <c r="BW104" s="174"/>
      <c r="BX104" s="173"/>
      <c r="BY104" s="158"/>
      <c r="BZ104" s="160"/>
      <c r="CA104" s="172"/>
      <c r="CB104" s="152"/>
      <c r="CC104" s="152"/>
      <c r="CD104" s="156"/>
      <c r="CE104" s="172"/>
      <c r="CF104" s="162"/>
      <c r="CG104" s="162"/>
      <c r="CH104" s="158"/>
      <c r="CI104" s="173"/>
      <c r="CJ104" s="178"/>
      <c r="CK104" s="173"/>
      <c r="CL104" s="165"/>
      <c r="CM104" s="172"/>
      <c r="CN104" s="162"/>
      <c r="CO104" s="162"/>
      <c r="CP104" s="162"/>
      <c r="CQ104" s="162"/>
      <c r="CR104" s="169"/>
      <c r="CS104" s="162"/>
      <c r="CT104" s="162"/>
      <c r="CU104" s="174"/>
      <c r="CV104" s="152"/>
      <c r="CW104" s="173"/>
      <c r="CX104" s="158"/>
      <c r="CY104" s="172"/>
      <c r="CZ104" s="162"/>
      <c r="DA104" s="162"/>
      <c r="DB104" s="158"/>
      <c r="DC104" s="173"/>
      <c r="DD104" s="178"/>
      <c r="DE104" s="173"/>
      <c r="DF104" s="165"/>
      <c r="DG104" s="172"/>
      <c r="DH104" s="178"/>
      <c r="DI104" s="172"/>
      <c r="DJ104" s="178"/>
      <c r="DK104" s="172"/>
      <c r="DL104" s="162"/>
      <c r="DM104" s="167"/>
      <c r="DN104" s="169"/>
      <c r="DO104" s="162"/>
      <c r="DP104" s="162"/>
      <c r="DQ104" s="174"/>
      <c r="DR104" s="152"/>
      <c r="DS104" s="172"/>
      <c r="DT104" s="152"/>
      <c r="DU104" s="152"/>
      <c r="DV104" s="156"/>
      <c r="DW104" s="173"/>
      <c r="DX104" s="158"/>
      <c r="DY104" s="172"/>
      <c r="DZ104" s="162"/>
      <c r="EA104" s="162"/>
      <c r="EB104" s="172"/>
      <c r="EC104" s="172"/>
      <c r="ED104" s="152"/>
      <c r="EE104" s="152"/>
      <c r="EF104" s="152"/>
      <c r="EG104" s="174"/>
      <c r="EH104" s="172"/>
      <c r="EI104" s="162"/>
      <c r="EJ104" s="162"/>
    </row>
    <row r="105" spans="1:140" ht="12.5">
      <c r="A105" s="168"/>
      <c r="B105" s="169"/>
      <c r="C105" s="144" t="str">
        <f t="shared" si="0"/>
        <v/>
      </c>
      <c r="D105" s="144" t="str">
        <f t="shared" si="296"/>
        <v/>
      </c>
      <c r="E105" s="144" t="str">
        <f t="shared" si="2"/>
        <v/>
      </c>
      <c r="F105" s="145" t="str">
        <f t="shared" si="297"/>
        <v/>
      </c>
      <c r="G105" s="145" t="str">
        <f t="shared" si="4"/>
        <v/>
      </c>
      <c r="H105" s="145" t="str">
        <f t="shared" si="5"/>
        <v/>
      </c>
      <c r="I105" s="146" t="str">
        <f t="shared" ref="I105:J105" si="443">IF(COUNTA($DO105:$DX105)&gt;0,$BA105,"")</f>
        <v/>
      </c>
      <c r="J105" s="146" t="str">
        <f t="shared" si="443"/>
        <v/>
      </c>
      <c r="K105" s="147" t="str">
        <f t="shared" si="43"/>
        <v/>
      </c>
      <c r="L105" s="147" t="str">
        <f t="shared" si="7"/>
        <v/>
      </c>
      <c r="M105" s="147" t="str">
        <f t="shared" si="8"/>
        <v/>
      </c>
      <c r="N105" s="147" t="str">
        <f t="shared" si="48"/>
        <v/>
      </c>
      <c r="O105" s="147" t="str">
        <f t="shared" si="9"/>
        <v/>
      </c>
      <c r="P105" s="146" t="str">
        <f t="shared" si="299"/>
        <v/>
      </c>
      <c r="Q105" s="147" t="str">
        <f t="shared" si="300"/>
        <v/>
      </c>
      <c r="R105" s="146" t="str">
        <f t="shared" si="12"/>
        <v/>
      </c>
      <c r="S105" s="146" t="str">
        <f t="shared" si="13"/>
        <v/>
      </c>
      <c r="T105" s="146" t="str">
        <f>IF(NOT(ISBLANK(DH105)),
        IF(AND(ISREF('Input Tenderers'!$J$8:$K$8),COUNTA('Input Tenderers'!$N$8)&gt;0),
                IF(COUNTA('Input Implementation Transactio'!$N105:$O105)&gt;0,"supplier;tenderer;payee","supplier;tenderer"),
                IF(COUNTA('Input Implementation Transactio'!$N105:$O105)&gt;0,"supplier;payee","supplier")
                ),
        IF(COUNTA('Input Implementation Transactio'!$N105:$O105)&gt;0, "payee", "")
        )</f>
        <v/>
      </c>
      <c r="U105" s="146" t="str">
        <f t="shared" si="14"/>
        <v/>
      </c>
      <c r="V105" s="146" t="str">
        <f t="shared" si="15"/>
        <v/>
      </c>
      <c r="W105" s="148" t="str">
        <f t="shared" si="301"/>
        <v/>
      </c>
      <c r="X105" s="175" t="str">
        <f t="shared" si="302"/>
        <v/>
      </c>
      <c r="Y105" s="170" t="str">
        <f t="shared" si="303"/>
        <v/>
      </c>
      <c r="Z105" s="150" t="str">
        <f t="shared" si="19"/>
        <v/>
      </c>
      <c r="AA105" s="146" t="str">
        <f t="shared" si="20"/>
        <v/>
      </c>
      <c r="AB105" s="146" t="str">
        <f t="shared" si="21"/>
        <v/>
      </c>
      <c r="AC105" s="146" t="str">
        <f t="shared" si="22"/>
        <v/>
      </c>
      <c r="AD105" s="148" t="str">
        <f t="shared" si="304"/>
        <v/>
      </c>
      <c r="AE105" s="148" t="str">
        <f t="shared" si="24"/>
        <v/>
      </c>
      <c r="AF105" s="175" t="str">
        <f t="shared" si="305"/>
        <v/>
      </c>
      <c r="AG105" s="170" t="str">
        <f t="shared" si="306"/>
        <v/>
      </c>
      <c r="AH105" s="148" t="str">
        <f t="shared" si="307"/>
        <v/>
      </c>
      <c r="AI105" s="146" t="str">
        <f t="shared" si="28"/>
        <v/>
      </c>
      <c r="AJ105" s="146" t="str">
        <f t="shared" si="29"/>
        <v/>
      </c>
      <c r="AK105" s="146" t="str">
        <f t="shared" si="30"/>
        <v/>
      </c>
      <c r="AL105" s="146" t="str">
        <f t="shared" si="31"/>
        <v/>
      </c>
      <c r="AM105" s="171" t="str">
        <f t="shared" si="32"/>
        <v/>
      </c>
      <c r="AN105" s="171" t="str">
        <f t="shared" si="33"/>
        <v/>
      </c>
      <c r="AO105" s="146" t="str">
        <f t="shared" si="34"/>
        <v/>
      </c>
      <c r="AP105" s="146" t="str">
        <f t="shared" si="35"/>
        <v/>
      </c>
      <c r="AQ105" s="146" t="str">
        <f t="shared" si="36"/>
        <v/>
      </c>
      <c r="AR105" s="146" t="str">
        <f t="shared" ref="AR105:AS105" si="444">IF(NOT(ISBLANK(CB105)),CONCATENATE(TEXT(CB105,"yyyy-mm-ddThh:MM:ss"),"Z"),"")</f>
        <v/>
      </c>
      <c r="AS105" s="146" t="str">
        <f t="shared" si="444"/>
        <v/>
      </c>
      <c r="AT105" s="146" t="str">
        <f t="shared" si="38"/>
        <v/>
      </c>
      <c r="AU105" s="146" t="str">
        <f t="shared" si="39"/>
        <v/>
      </c>
      <c r="AV105" s="146" t="str">
        <f t="shared" ref="AV105:AW105" si="445">IF(NOT(ISBLANK(DT105)),CONCATENATE(TEXT(DT105,"yyyy-mm-ddThh:MM:ss"),"Z"),"")</f>
        <v/>
      </c>
      <c r="AW105" s="146" t="str">
        <f t="shared" si="445"/>
        <v/>
      </c>
      <c r="AX105" s="146" t="str">
        <f t="shared" ref="AX105:AZ105" si="446">IF(NOT(ISBLANK(ED105)),CONCATENATE(TEXT(ED105,"yyyy-mm-ddThh:MM:ss"),"Z"),"")</f>
        <v/>
      </c>
      <c r="AY105" s="146" t="str">
        <f t="shared" si="446"/>
        <v/>
      </c>
      <c r="AZ105" s="146" t="str">
        <f t="shared" si="446"/>
        <v/>
      </c>
      <c r="BA105" s="176"/>
      <c r="BB105" s="152"/>
      <c r="BC105" s="177"/>
      <c r="BD105" s="154"/>
      <c r="BE105" s="155"/>
      <c r="BF105" s="154"/>
      <c r="BG105" s="155"/>
      <c r="BH105" s="169"/>
      <c r="BI105" s="162"/>
      <c r="BJ105" s="172"/>
      <c r="BK105" s="162"/>
      <c r="BL105" s="158"/>
      <c r="BM105" s="172"/>
      <c r="BN105" s="162"/>
      <c r="BO105" s="167"/>
      <c r="BP105" s="169"/>
      <c r="BQ105" s="162"/>
      <c r="BR105" s="162"/>
      <c r="BS105" s="174"/>
      <c r="BT105" s="162"/>
      <c r="BU105" s="174"/>
      <c r="BV105" s="174"/>
      <c r="BW105" s="174"/>
      <c r="BX105" s="173"/>
      <c r="BY105" s="158"/>
      <c r="BZ105" s="160"/>
      <c r="CA105" s="172"/>
      <c r="CB105" s="152"/>
      <c r="CC105" s="152"/>
      <c r="CD105" s="156"/>
      <c r="CE105" s="172"/>
      <c r="CF105" s="162"/>
      <c r="CG105" s="162"/>
      <c r="CH105" s="158"/>
      <c r="CI105" s="173"/>
      <c r="CJ105" s="178"/>
      <c r="CK105" s="173"/>
      <c r="CL105" s="165"/>
      <c r="CM105" s="172"/>
      <c r="CN105" s="162"/>
      <c r="CO105" s="162"/>
      <c r="CP105" s="162"/>
      <c r="CQ105" s="162"/>
      <c r="CR105" s="169"/>
      <c r="CS105" s="162"/>
      <c r="CT105" s="162"/>
      <c r="CU105" s="174"/>
      <c r="CV105" s="152"/>
      <c r="CW105" s="173"/>
      <c r="CX105" s="158"/>
      <c r="CY105" s="172"/>
      <c r="CZ105" s="162"/>
      <c r="DA105" s="162"/>
      <c r="DB105" s="158"/>
      <c r="DC105" s="173"/>
      <c r="DD105" s="178"/>
      <c r="DE105" s="173"/>
      <c r="DF105" s="165"/>
      <c r="DG105" s="172"/>
      <c r="DH105" s="178"/>
      <c r="DI105" s="172"/>
      <c r="DJ105" s="178"/>
      <c r="DK105" s="172"/>
      <c r="DL105" s="162"/>
      <c r="DM105" s="167"/>
      <c r="DN105" s="169"/>
      <c r="DO105" s="162"/>
      <c r="DP105" s="162"/>
      <c r="DQ105" s="174"/>
      <c r="DR105" s="152"/>
      <c r="DS105" s="172"/>
      <c r="DT105" s="152"/>
      <c r="DU105" s="152"/>
      <c r="DV105" s="156"/>
      <c r="DW105" s="173"/>
      <c r="DX105" s="158"/>
      <c r="DY105" s="172"/>
      <c r="DZ105" s="162"/>
      <c r="EA105" s="162"/>
      <c r="EB105" s="172"/>
      <c r="EC105" s="172"/>
      <c r="ED105" s="152"/>
      <c r="EE105" s="152"/>
      <c r="EF105" s="152"/>
      <c r="EG105" s="174"/>
      <c r="EH105" s="172"/>
      <c r="EI105" s="162"/>
      <c r="EJ105" s="162"/>
    </row>
    <row r="106" spans="1:140" ht="12.5">
      <c r="A106" s="168"/>
      <c r="B106" s="169"/>
      <c r="C106" s="144" t="str">
        <f t="shared" si="0"/>
        <v/>
      </c>
      <c r="D106" s="144" t="str">
        <f t="shared" si="296"/>
        <v/>
      </c>
      <c r="E106" s="144" t="str">
        <f t="shared" si="2"/>
        <v/>
      </c>
      <c r="F106" s="145" t="str">
        <f t="shared" si="297"/>
        <v/>
      </c>
      <c r="G106" s="145" t="str">
        <f t="shared" si="4"/>
        <v/>
      </c>
      <c r="H106" s="145" t="str">
        <f t="shared" si="5"/>
        <v/>
      </c>
      <c r="I106" s="146" t="str">
        <f t="shared" ref="I106:J106" si="447">IF(COUNTA($DO106:$DX106)&gt;0,$BA106,"")</f>
        <v/>
      </c>
      <c r="J106" s="146" t="str">
        <f t="shared" si="447"/>
        <v/>
      </c>
      <c r="K106" s="147" t="str">
        <f t="shared" si="43"/>
        <v/>
      </c>
      <c r="L106" s="147" t="str">
        <f t="shared" si="7"/>
        <v/>
      </c>
      <c r="M106" s="147" t="str">
        <f t="shared" si="8"/>
        <v/>
      </c>
      <c r="N106" s="147" t="str">
        <f t="shared" si="48"/>
        <v/>
      </c>
      <c r="O106" s="147" t="str">
        <f t="shared" si="9"/>
        <v/>
      </c>
      <c r="P106" s="146" t="str">
        <f t="shared" si="299"/>
        <v/>
      </c>
      <c r="Q106" s="147" t="str">
        <f t="shared" si="300"/>
        <v/>
      </c>
      <c r="R106" s="146" t="str">
        <f t="shared" si="12"/>
        <v/>
      </c>
      <c r="S106" s="146" t="str">
        <f t="shared" si="13"/>
        <v/>
      </c>
      <c r="T106" s="146" t="str">
        <f>IF(NOT(ISBLANK(DH106)),
        IF(AND(ISREF('Input Tenderers'!$J$8:$K$8),COUNTA('Input Tenderers'!$N$8)&gt;0),
                IF(COUNTA('Input Implementation Transactio'!$N106:$O106)&gt;0,"supplier;tenderer;payee","supplier;tenderer"),
                IF(COUNTA('Input Implementation Transactio'!$N106:$O106)&gt;0,"supplier;payee","supplier")
                ),
        IF(COUNTA('Input Implementation Transactio'!$N106:$O106)&gt;0, "payee", "")
        )</f>
        <v/>
      </c>
      <c r="U106" s="146" t="str">
        <f t="shared" si="14"/>
        <v/>
      </c>
      <c r="V106" s="146" t="str">
        <f t="shared" si="15"/>
        <v/>
      </c>
      <c r="W106" s="148" t="str">
        <f t="shared" si="301"/>
        <v/>
      </c>
      <c r="X106" s="175" t="str">
        <f t="shared" si="302"/>
        <v/>
      </c>
      <c r="Y106" s="170" t="str">
        <f t="shared" si="303"/>
        <v/>
      </c>
      <c r="Z106" s="150" t="str">
        <f t="shared" si="19"/>
        <v/>
      </c>
      <c r="AA106" s="146" t="str">
        <f t="shared" si="20"/>
        <v/>
      </c>
      <c r="AB106" s="146" t="str">
        <f t="shared" si="21"/>
        <v/>
      </c>
      <c r="AC106" s="146" t="str">
        <f t="shared" si="22"/>
        <v/>
      </c>
      <c r="AD106" s="148" t="str">
        <f t="shared" si="304"/>
        <v/>
      </c>
      <c r="AE106" s="148" t="str">
        <f t="shared" si="24"/>
        <v/>
      </c>
      <c r="AF106" s="175" t="str">
        <f t="shared" si="305"/>
        <v/>
      </c>
      <c r="AG106" s="170" t="str">
        <f t="shared" si="306"/>
        <v/>
      </c>
      <c r="AH106" s="148" t="str">
        <f t="shared" si="307"/>
        <v/>
      </c>
      <c r="AI106" s="146" t="str">
        <f t="shared" si="28"/>
        <v/>
      </c>
      <c r="AJ106" s="146" t="str">
        <f t="shared" si="29"/>
        <v/>
      </c>
      <c r="AK106" s="146" t="str">
        <f t="shared" si="30"/>
        <v/>
      </c>
      <c r="AL106" s="146" t="str">
        <f t="shared" si="31"/>
        <v/>
      </c>
      <c r="AM106" s="171" t="str">
        <f t="shared" si="32"/>
        <v/>
      </c>
      <c r="AN106" s="171" t="str">
        <f t="shared" si="33"/>
        <v/>
      </c>
      <c r="AO106" s="146" t="str">
        <f t="shared" si="34"/>
        <v/>
      </c>
      <c r="AP106" s="146" t="str">
        <f t="shared" si="35"/>
        <v/>
      </c>
      <c r="AQ106" s="146" t="str">
        <f t="shared" si="36"/>
        <v/>
      </c>
      <c r="AR106" s="146" t="str">
        <f t="shared" ref="AR106:AS106" si="448">IF(NOT(ISBLANK(CB106)),CONCATENATE(TEXT(CB106,"yyyy-mm-ddThh:MM:ss"),"Z"),"")</f>
        <v/>
      </c>
      <c r="AS106" s="146" t="str">
        <f t="shared" si="448"/>
        <v/>
      </c>
      <c r="AT106" s="146" t="str">
        <f t="shared" si="38"/>
        <v/>
      </c>
      <c r="AU106" s="146" t="str">
        <f t="shared" si="39"/>
        <v/>
      </c>
      <c r="AV106" s="146" t="str">
        <f t="shared" ref="AV106:AW106" si="449">IF(NOT(ISBLANK(DT106)),CONCATENATE(TEXT(DT106,"yyyy-mm-ddThh:MM:ss"),"Z"),"")</f>
        <v/>
      </c>
      <c r="AW106" s="146" t="str">
        <f t="shared" si="449"/>
        <v/>
      </c>
      <c r="AX106" s="146" t="str">
        <f t="shared" ref="AX106:AZ106" si="450">IF(NOT(ISBLANK(ED106)),CONCATENATE(TEXT(ED106,"yyyy-mm-ddThh:MM:ss"),"Z"),"")</f>
        <v/>
      </c>
      <c r="AY106" s="146" t="str">
        <f t="shared" si="450"/>
        <v/>
      </c>
      <c r="AZ106" s="146" t="str">
        <f t="shared" si="450"/>
        <v/>
      </c>
      <c r="BA106" s="176"/>
      <c r="BB106" s="152"/>
      <c r="BC106" s="177"/>
      <c r="BD106" s="154"/>
      <c r="BE106" s="155"/>
      <c r="BF106" s="154"/>
      <c r="BG106" s="155"/>
      <c r="BH106" s="169"/>
      <c r="BI106" s="162"/>
      <c r="BJ106" s="172"/>
      <c r="BK106" s="162"/>
      <c r="BL106" s="158"/>
      <c r="BM106" s="172"/>
      <c r="BN106" s="162"/>
      <c r="BO106" s="167"/>
      <c r="BP106" s="169"/>
      <c r="BQ106" s="162"/>
      <c r="BR106" s="162"/>
      <c r="BS106" s="174"/>
      <c r="BT106" s="162"/>
      <c r="BU106" s="174"/>
      <c r="BV106" s="174"/>
      <c r="BW106" s="174"/>
      <c r="BX106" s="173"/>
      <c r="BY106" s="158"/>
      <c r="BZ106" s="160"/>
      <c r="CA106" s="172"/>
      <c r="CB106" s="152"/>
      <c r="CC106" s="152"/>
      <c r="CD106" s="156"/>
      <c r="CE106" s="172"/>
      <c r="CF106" s="162"/>
      <c r="CG106" s="162"/>
      <c r="CH106" s="158"/>
      <c r="CI106" s="173"/>
      <c r="CJ106" s="178"/>
      <c r="CK106" s="173"/>
      <c r="CL106" s="165"/>
      <c r="CM106" s="172"/>
      <c r="CN106" s="162"/>
      <c r="CO106" s="162"/>
      <c r="CP106" s="162"/>
      <c r="CQ106" s="162"/>
      <c r="CR106" s="169"/>
      <c r="CS106" s="162"/>
      <c r="CT106" s="162"/>
      <c r="CU106" s="174"/>
      <c r="CV106" s="152"/>
      <c r="CW106" s="173"/>
      <c r="CX106" s="158"/>
      <c r="CY106" s="172"/>
      <c r="CZ106" s="162"/>
      <c r="DA106" s="162"/>
      <c r="DB106" s="158"/>
      <c r="DC106" s="173"/>
      <c r="DD106" s="178"/>
      <c r="DE106" s="173"/>
      <c r="DF106" s="165"/>
      <c r="DG106" s="172"/>
      <c r="DH106" s="178"/>
      <c r="DI106" s="172"/>
      <c r="DJ106" s="178"/>
      <c r="DK106" s="172"/>
      <c r="DL106" s="162"/>
      <c r="DM106" s="167"/>
      <c r="DN106" s="169"/>
      <c r="DO106" s="162"/>
      <c r="DP106" s="162"/>
      <c r="DQ106" s="174"/>
      <c r="DR106" s="152"/>
      <c r="DS106" s="172"/>
      <c r="DT106" s="152"/>
      <c r="DU106" s="152"/>
      <c r="DV106" s="156"/>
      <c r="DW106" s="173"/>
      <c r="DX106" s="158"/>
      <c r="DY106" s="172"/>
      <c r="DZ106" s="162"/>
      <c r="EA106" s="162"/>
      <c r="EB106" s="172"/>
      <c r="EC106" s="172"/>
      <c r="ED106" s="152"/>
      <c r="EE106" s="152"/>
      <c r="EF106" s="152"/>
      <c r="EG106" s="174"/>
      <c r="EH106" s="172"/>
      <c r="EI106" s="162"/>
      <c r="EJ106" s="162"/>
    </row>
    <row r="107" spans="1:140" ht="12.5">
      <c r="A107" s="168"/>
      <c r="B107" s="169"/>
      <c r="C107" s="144" t="str">
        <f t="shared" si="0"/>
        <v/>
      </c>
      <c r="D107" s="144" t="str">
        <f t="shared" si="296"/>
        <v/>
      </c>
      <c r="E107" s="144" t="str">
        <f t="shared" si="2"/>
        <v/>
      </c>
      <c r="F107" s="145" t="str">
        <f t="shared" si="297"/>
        <v/>
      </c>
      <c r="G107" s="145" t="str">
        <f t="shared" si="4"/>
        <v/>
      </c>
      <c r="H107" s="145" t="str">
        <f t="shared" si="5"/>
        <v/>
      </c>
      <c r="I107" s="146" t="str">
        <f t="shared" ref="I107:J107" si="451">IF(COUNTA($DO107:$DX107)&gt;0,$BA107,"")</f>
        <v/>
      </c>
      <c r="J107" s="146" t="str">
        <f t="shared" si="451"/>
        <v/>
      </c>
      <c r="K107" s="147" t="str">
        <f t="shared" si="43"/>
        <v/>
      </c>
      <c r="L107" s="147" t="str">
        <f t="shared" si="7"/>
        <v/>
      </c>
      <c r="M107" s="147" t="str">
        <f t="shared" si="8"/>
        <v/>
      </c>
      <c r="N107" s="147" t="str">
        <f t="shared" si="48"/>
        <v/>
      </c>
      <c r="O107" s="147" t="str">
        <f t="shared" si="9"/>
        <v/>
      </c>
      <c r="P107" s="146" t="str">
        <f t="shared" si="299"/>
        <v/>
      </c>
      <c r="Q107" s="147" t="str">
        <f t="shared" si="300"/>
        <v/>
      </c>
      <c r="R107" s="146" t="str">
        <f t="shared" si="12"/>
        <v/>
      </c>
      <c r="S107" s="146" t="str">
        <f t="shared" si="13"/>
        <v/>
      </c>
      <c r="T107" s="146" t="str">
        <f>IF(NOT(ISBLANK(DH107)),
        IF(AND(ISREF('Input Tenderers'!$J$8:$K$8),COUNTA('Input Tenderers'!$N$8)&gt;0),
                IF(COUNTA('Input Implementation Transactio'!$N107:$O107)&gt;0,"supplier;tenderer;payee","supplier;tenderer"),
                IF(COUNTA('Input Implementation Transactio'!$N107:$O107)&gt;0,"supplier;payee","supplier")
                ),
        IF(COUNTA('Input Implementation Transactio'!$N107:$O107)&gt;0, "payee", "")
        )</f>
        <v/>
      </c>
      <c r="U107" s="146" t="str">
        <f t="shared" si="14"/>
        <v/>
      </c>
      <c r="V107" s="146" t="str">
        <f t="shared" si="15"/>
        <v/>
      </c>
      <c r="W107" s="148" t="str">
        <f t="shared" si="301"/>
        <v/>
      </c>
      <c r="X107" s="175" t="str">
        <f t="shared" si="302"/>
        <v/>
      </c>
      <c r="Y107" s="170" t="str">
        <f t="shared" si="303"/>
        <v/>
      </c>
      <c r="Z107" s="150" t="str">
        <f t="shared" si="19"/>
        <v/>
      </c>
      <c r="AA107" s="146" t="str">
        <f t="shared" si="20"/>
        <v/>
      </c>
      <c r="AB107" s="146" t="str">
        <f t="shared" si="21"/>
        <v/>
      </c>
      <c r="AC107" s="146" t="str">
        <f t="shared" si="22"/>
        <v/>
      </c>
      <c r="AD107" s="148" t="str">
        <f t="shared" si="304"/>
        <v/>
      </c>
      <c r="AE107" s="148" t="str">
        <f t="shared" si="24"/>
        <v/>
      </c>
      <c r="AF107" s="175" t="str">
        <f t="shared" si="305"/>
        <v/>
      </c>
      <c r="AG107" s="170" t="str">
        <f t="shared" si="306"/>
        <v/>
      </c>
      <c r="AH107" s="148" t="str">
        <f t="shared" si="307"/>
        <v/>
      </c>
      <c r="AI107" s="146" t="str">
        <f t="shared" si="28"/>
        <v/>
      </c>
      <c r="AJ107" s="146" t="str">
        <f t="shared" si="29"/>
        <v/>
      </c>
      <c r="AK107" s="146" t="str">
        <f t="shared" si="30"/>
        <v/>
      </c>
      <c r="AL107" s="146" t="str">
        <f t="shared" si="31"/>
        <v/>
      </c>
      <c r="AM107" s="171" t="str">
        <f t="shared" si="32"/>
        <v/>
      </c>
      <c r="AN107" s="171" t="str">
        <f t="shared" si="33"/>
        <v/>
      </c>
      <c r="AO107" s="146" t="str">
        <f t="shared" si="34"/>
        <v/>
      </c>
      <c r="AP107" s="146" t="str">
        <f t="shared" si="35"/>
        <v/>
      </c>
      <c r="AQ107" s="146" t="str">
        <f t="shared" si="36"/>
        <v/>
      </c>
      <c r="AR107" s="146" t="str">
        <f t="shared" ref="AR107:AS107" si="452">IF(NOT(ISBLANK(CB107)),CONCATENATE(TEXT(CB107,"yyyy-mm-ddThh:MM:ss"),"Z"),"")</f>
        <v/>
      </c>
      <c r="AS107" s="146" t="str">
        <f t="shared" si="452"/>
        <v/>
      </c>
      <c r="AT107" s="146" t="str">
        <f t="shared" si="38"/>
        <v/>
      </c>
      <c r="AU107" s="146" t="str">
        <f t="shared" si="39"/>
        <v/>
      </c>
      <c r="AV107" s="146" t="str">
        <f t="shared" ref="AV107:AW107" si="453">IF(NOT(ISBLANK(DT107)),CONCATENATE(TEXT(DT107,"yyyy-mm-ddThh:MM:ss"),"Z"),"")</f>
        <v/>
      </c>
      <c r="AW107" s="146" t="str">
        <f t="shared" si="453"/>
        <v/>
      </c>
      <c r="AX107" s="146" t="str">
        <f t="shared" ref="AX107:AZ107" si="454">IF(NOT(ISBLANK(ED107)),CONCATENATE(TEXT(ED107,"yyyy-mm-ddThh:MM:ss"),"Z"),"")</f>
        <v/>
      </c>
      <c r="AY107" s="146" t="str">
        <f t="shared" si="454"/>
        <v/>
      </c>
      <c r="AZ107" s="146" t="str">
        <f t="shared" si="454"/>
        <v/>
      </c>
      <c r="BA107" s="176"/>
      <c r="BB107" s="152"/>
      <c r="BC107" s="177"/>
      <c r="BD107" s="154"/>
      <c r="BE107" s="155"/>
      <c r="BF107" s="154"/>
      <c r="BG107" s="155"/>
      <c r="BH107" s="169"/>
      <c r="BI107" s="162"/>
      <c r="BJ107" s="172"/>
      <c r="BK107" s="162"/>
      <c r="BL107" s="158"/>
      <c r="BM107" s="172"/>
      <c r="BN107" s="162"/>
      <c r="BO107" s="167"/>
      <c r="BP107" s="169"/>
      <c r="BQ107" s="162"/>
      <c r="BR107" s="162"/>
      <c r="BS107" s="174"/>
      <c r="BT107" s="162"/>
      <c r="BU107" s="174"/>
      <c r="BV107" s="174"/>
      <c r="BW107" s="174"/>
      <c r="BX107" s="173"/>
      <c r="BY107" s="158"/>
      <c r="BZ107" s="160"/>
      <c r="CA107" s="172"/>
      <c r="CB107" s="152"/>
      <c r="CC107" s="152"/>
      <c r="CD107" s="156"/>
      <c r="CE107" s="172"/>
      <c r="CF107" s="162"/>
      <c r="CG107" s="162"/>
      <c r="CH107" s="158"/>
      <c r="CI107" s="173"/>
      <c r="CJ107" s="178"/>
      <c r="CK107" s="173"/>
      <c r="CL107" s="165"/>
      <c r="CM107" s="172"/>
      <c r="CN107" s="162"/>
      <c r="CO107" s="162"/>
      <c r="CP107" s="162"/>
      <c r="CQ107" s="162"/>
      <c r="CR107" s="169"/>
      <c r="CS107" s="162"/>
      <c r="CT107" s="162"/>
      <c r="CU107" s="174"/>
      <c r="CV107" s="152"/>
      <c r="CW107" s="173"/>
      <c r="CX107" s="158"/>
      <c r="CY107" s="172"/>
      <c r="CZ107" s="162"/>
      <c r="DA107" s="162"/>
      <c r="DB107" s="158"/>
      <c r="DC107" s="173"/>
      <c r="DD107" s="178"/>
      <c r="DE107" s="173"/>
      <c r="DF107" s="165"/>
      <c r="DG107" s="172"/>
      <c r="DH107" s="178"/>
      <c r="DI107" s="172"/>
      <c r="DJ107" s="178"/>
      <c r="DK107" s="172"/>
      <c r="DL107" s="162"/>
      <c r="DM107" s="167"/>
      <c r="DN107" s="169"/>
      <c r="DO107" s="162"/>
      <c r="DP107" s="162"/>
      <c r="DQ107" s="174"/>
      <c r="DR107" s="152"/>
      <c r="DS107" s="172"/>
      <c r="DT107" s="152"/>
      <c r="DU107" s="152"/>
      <c r="DV107" s="156"/>
      <c r="DW107" s="173"/>
      <c r="DX107" s="158"/>
      <c r="DY107" s="172"/>
      <c r="DZ107" s="162"/>
      <c r="EA107" s="162"/>
      <c r="EB107" s="172"/>
      <c r="EC107" s="172"/>
      <c r="ED107" s="179"/>
      <c r="EE107" s="179"/>
      <c r="EF107" s="152"/>
      <c r="EG107" s="174"/>
      <c r="EH107" s="172"/>
      <c r="EI107" s="162"/>
      <c r="EJ107" s="162"/>
    </row>
    <row r="108" spans="1:140" ht="12.5">
      <c r="A108" s="168"/>
      <c r="B108" s="169"/>
      <c r="C108" s="144" t="str">
        <f t="shared" si="0"/>
        <v/>
      </c>
      <c r="D108" s="144" t="str">
        <f t="shared" si="296"/>
        <v/>
      </c>
      <c r="E108" s="144" t="str">
        <f t="shared" si="2"/>
        <v/>
      </c>
      <c r="F108" s="145" t="str">
        <f t="shared" si="297"/>
        <v/>
      </c>
      <c r="G108" s="145" t="str">
        <f t="shared" si="4"/>
        <v/>
      </c>
      <c r="H108" s="145" t="str">
        <f t="shared" si="5"/>
        <v/>
      </c>
      <c r="I108" s="146" t="str">
        <f t="shared" ref="I108:J108" si="455">IF(COUNTA($DO108:$DX108)&gt;0,$BA108,"")</f>
        <v/>
      </c>
      <c r="J108" s="146" t="str">
        <f t="shared" si="455"/>
        <v/>
      </c>
      <c r="K108" s="147" t="str">
        <f t="shared" si="43"/>
        <v/>
      </c>
      <c r="L108" s="147" t="str">
        <f t="shared" si="7"/>
        <v/>
      </c>
      <c r="M108" s="147" t="str">
        <f t="shared" si="8"/>
        <v/>
      </c>
      <c r="N108" s="147" t="str">
        <f t="shared" si="48"/>
        <v/>
      </c>
      <c r="O108" s="147" t="str">
        <f t="shared" si="9"/>
        <v/>
      </c>
      <c r="P108" s="146" t="str">
        <f t="shared" si="299"/>
        <v/>
      </c>
      <c r="Q108" s="147" t="str">
        <f t="shared" si="300"/>
        <v/>
      </c>
      <c r="R108" s="146" t="str">
        <f t="shared" si="12"/>
        <v/>
      </c>
      <c r="S108" s="146" t="str">
        <f t="shared" si="13"/>
        <v/>
      </c>
      <c r="T108" s="146" t="str">
        <f>IF(NOT(ISBLANK(DH108)),
        IF(AND(ISREF('Input Tenderers'!$J$8:$K$8),COUNTA('Input Tenderers'!$N$8)&gt;0),
                IF(COUNTA('Input Implementation Transactio'!$N108:$O108)&gt;0,"supplier;tenderer;payee","supplier;tenderer"),
                IF(COUNTA('Input Implementation Transactio'!$N108:$O108)&gt;0,"supplier;payee","supplier")
                ),
        IF(COUNTA('Input Implementation Transactio'!$N108:$O108)&gt;0, "payee", "")
        )</f>
        <v/>
      </c>
      <c r="U108" s="146" t="str">
        <f t="shared" si="14"/>
        <v/>
      </c>
      <c r="V108" s="146" t="str">
        <f t="shared" si="15"/>
        <v/>
      </c>
      <c r="W108" s="148" t="str">
        <f t="shared" si="301"/>
        <v/>
      </c>
      <c r="X108" s="175" t="str">
        <f t="shared" si="302"/>
        <v/>
      </c>
      <c r="Y108" s="170" t="str">
        <f t="shared" si="303"/>
        <v/>
      </c>
      <c r="Z108" s="150" t="str">
        <f t="shared" si="19"/>
        <v/>
      </c>
      <c r="AA108" s="146" t="str">
        <f t="shared" si="20"/>
        <v/>
      </c>
      <c r="AB108" s="146" t="str">
        <f t="shared" si="21"/>
        <v/>
      </c>
      <c r="AC108" s="146" t="str">
        <f t="shared" si="22"/>
        <v/>
      </c>
      <c r="AD108" s="148" t="str">
        <f t="shared" si="304"/>
        <v/>
      </c>
      <c r="AE108" s="148" t="str">
        <f t="shared" si="24"/>
        <v/>
      </c>
      <c r="AF108" s="175" t="str">
        <f t="shared" si="305"/>
        <v/>
      </c>
      <c r="AG108" s="170" t="str">
        <f t="shared" si="306"/>
        <v/>
      </c>
      <c r="AH108" s="148" t="str">
        <f t="shared" si="307"/>
        <v/>
      </c>
      <c r="AI108" s="146" t="str">
        <f t="shared" si="28"/>
        <v/>
      </c>
      <c r="AJ108" s="146" t="str">
        <f t="shared" si="29"/>
        <v/>
      </c>
      <c r="AK108" s="146" t="str">
        <f t="shared" si="30"/>
        <v/>
      </c>
      <c r="AL108" s="146" t="str">
        <f t="shared" si="31"/>
        <v/>
      </c>
      <c r="AM108" s="171" t="str">
        <f t="shared" si="32"/>
        <v/>
      </c>
      <c r="AN108" s="171" t="str">
        <f t="shared" si="33"/>
        <v/>
      </c>
      <c r="AO108" s="146" t="str">
        <f t="shared" si="34"/>
        <v/>
      </c>
      <c r="AP108" s="146" t="str">
        <f t="shared" si="35"/>
        <v/>
      </c>
      <c r="AQ108" s="146" t="str">
        <f t="shared" si="36"/>
        <v/>
      </c>
      <c r="AR108" s="146" t="str">
        <f t="shared" ref="AR108:AS108" si="456">IF(NOT(ISBLANK(CB108)),CONCATENATE(TEXT(CB108,"yyyy-mm-ddThh:MM:ss"),"Z"),"")</f>
        <v/>
      </c>
      <c r="AS108" s="146" t="str">
        <f t="shared" si="456"/>
        <v/>
      </c>
      <c r="AT108" s="146" t="str">
        <f t="shared" si="38"/>
        <v/>
      </c>
      <c r="AU108" s="146" t="str">
        <f t="shared" si="39"/>
        <v/>
      </c>
      <c r="AV108" s="146" t="str">
        <f t="shared" ref="AV108:AW108" si="457">IF(NOT(ISBLANK(DT108)),CONCATENATE(TEXT(DT108,"yyyy-mm-ddThh:MM:ss"),"Z"),"")</f>
        <v/>
      </c>
      <c r="AW108" s="146" t="str">
        <f t="shared" si="457"/>
        <v/>
      </c>
      <c r="AX108" s="146" t="str">
        <f t="shared" ref="AX108:AZ108" si="458">IF(NOT(ISBLANK(ED108)),CONCATENATE(TEXT(ED108,"yyyy-mm-ddThh:MM:ss"),"Z"),"")</f>
        <v/>
      </c>
      <c r="AY108" s="146" t="str">
        <f t="shared" si="458"/>
        <v/>
      </c>
      <c r="AZ108" s="146" t="str">
        <f t="shared" si="458"/>
        <v/>
      </c>
      <c r="BA108" s="176"/>
      <c r="BB108" s="152"/>
      <c r="BC108" s="177"/>
      <c r="BD108" s="154"/>
      <c r="BE108" s="155"/>
      <c r="BF108" s="154"/>
      <c r="BG108" s="155"/>
      <c r="BH108" s="169"/>
      <c r="BI108" s="162"/>
      <c r="BJ108" s="172"/>
      <c r="BK108" s="162"/>
      <c r="BL108" s="158"/>
      <c r="BM108" s="172"/>
      <c r="BN108" s="162"/>
      <c r="BO108" s="167"/>
      <c r="BP108" s="169"/>
      <c r="BQ108" s="162"/>
      <c r="BR108" s="162"/>
      <c r="BS108" s="174"/>
      <c r="BT108" s="162"/>
      <c r="BU108" s="174"/>
      <c r="BV108" s="174"/>
      <c r="BW108" s="174"/>
      <c r="BX108" s="173"/>
      <c r="BY108" s="158"/>
      <c r="BZ108" s="160"/>
      <c r="CA108" s="172"/>
      <c r="CB108" s="152"/>
      <c r="CC108" s="152"/>
      <c r="CD108" s="156"/>
      <c r="CE108" s="172"/>
      <c r="CF108" s="162"/>
      <c r="CG108" s="162"/>
      <c r="CH108" s="158"/>
      <c r="CI108" s="173"/>
      <c r="CJ108" s="178"/>
      <c r="CK108" s="173"/>
      <c r="CL108" s="165"/>
      <c r="CM108" s="172"/>
      <c r="CN108" s="162"/>
      <c r="CO108" s="162"/>
      <c r="CP108" s="162"/>
      <c r="CQ108" s="162"/>
      <c r="CR108" s="169"/>
      <c r="CS108" s="162"/>
      <c r="CT108" s="162"/>
      <c r="CU108" s="174"/>
      <c r="CV108" s="152"/>
      <c r="CW108" s="173"/>
      <c r="CX108" s="158"/>
      <c r="CY108" s="172"/>
      <c r="CZ108" s="162"/>
      <c r="DA108" s="162"/>
      <c r="DB108" s="158"/>
      <c r="DC108" s="173"/>
      <c r="DD108" s="178"/>
      <c r="DE108" s="173"/>
      <c r="DF108" s="165"/>
      <c r="DG108" s="172"/>
      <c r="DH108" s="178"/>
      <c r="DI108" s="172"/>
      <c r="DJ108" s="178"/>
      <c r="DK108" s="172"/>
      <c r="DL108" s="162"/>
      <c r="DM108" s="167"/>
      <c r="DN108" s="169"/>
      <c r="DO108" s="162"/>
      <c r="DP108" s="162"/>
      <c r="DQ108" s="174"/>
      <c r="DR108" s="152"/>
      <c r="DS108" s="172"/>
      <c r="DT108" s="152"/>
      <c r="DU108" s="152"/>
      <c r="DV108" s="156"/>
      <c r="DW108" s="173"/>
      <c r="DX108" s="158"/>
      <c r="DY108" s="172"/>
      <c r="DZ108" s="162"/>
      <c r="EA108" s="162"/>
      <c r="EB108" s="172"/>
      <c r="EC108" s="172"/>
      <c r="ED108" s="179"/>
      <c r="EE108" s="179"/>
      <c r="EF108" s="152"/>
      <c r="EG108" s="174"/>
      <c r="EH108" s="172"/>
      <c r="EI108" s="162"/>
      <c r="EJ108" s="162"/>
    </row>
    <row r="109" spans="1:140" ht="12.5">
      <c r="A109" s="168"/>
      <c r="B109" s="169"/>
      <c r="C109" s="144" t="str">
        <f t="shared" si="0"/>
        <v/>
      </c>
      <c r="D109" s="144" t="str">
        <f t="shared" si="296"/>
        <v/>
      </c>
      <c r="E109" s="144" t="str">
        <f t="shared" si="2"/>
        <v/>
      </c>
      <c r="F109" s="145" t="str">
        <f t="shared" si="297"/>
        <v/>
      </c>
      <c r="G109" s="145" t="str">
        <f t="shared" si="4"/>
        <v/>
      </c>
      <c r="H109" s="145" t="str">
        <f t="shared" si="5"/>
        <v/>
      </c>
      <c r="I109" s="146" t="str">
        <f t="shared" ref="I109:J109" si="459">IF(COUNTA($DO109:$DX109)&gt;0,$BA109,"")</f>
        <v/>
      </c>
      <c r="J109" s="146" t="str">
        <f t="shared" si="459"/>
        <v/>
      </c>
      <c r="K109" s="147" t="str">
        <f t="shared" si="43"/>
        <v/>
      </c>
      <c r="L109" s="147" t="str">
        <f t="shared" si="7"/>
        <v/>
      </c>
      <c r="M109" s="147" t="str">
        <f t="shared" si="8"/>
        <v/>
      </c>
      <c r="N109" s="147" t="str">
        <f t="shared" si="48"/>
        <v/>
      </c>
      <c r="O109" s="147" t="str">
        <f t="shared" si="9"/>
        <v/>
      </c>
      <c r="P109" s="146" t="str">
        <f t="shared" si="299"/>
        <v/>
      </c>
      <c r="Q109" s="147" t="str">
        <f t="shared" si="300"/>
        <v/>
      </c>
      <c r="R109" s="146" t="str">
        <f t="shared" si="12"/>
        <v/>
      </c>
      <c r="S109" s="146" t="str">
        <f t="shared" si="13"/>
        <v/>
      </c>
      <c r="T109" s="146" t="str">
        <f>IF(NOT(ISBLANK(DH109)),
        IF(AND(ISREF('Input Tenderers'!$J$8:$K$8),COUNTA('Input Tenderers'!$N$8)&gt;0),
                IF(COUNTA('Input Implementation Transactio'!$N109:$O109)&gt;0,"supplier;tenderer;payee","supplier;tenderer"),
                IF(COUNTA('Input Implementation Transactio'!$N109:$O109)&gt;0,"supplier;payee","supplier")
                ),
        IF(COUNTA('Input Implementation Transactio'!$N109:$O109)&gt;0, "payee", "")
        )</f>
        <v/>
      </c>
      <c r="U109" s="146" t="str">
        <f t="shared" si="14"/>
        <v/>
      </c>
      <c r="V109" s="146" t="str">
        <f t="shared" si="15"/>
        <v/>
      </c>
      <c r="W109" s="148" t="str">
        <f t="shared" si="301"/>
        <v/>
      </c>
      <c r="X109" s="175" t="str">
        <f t="shared" si="302"/>
        <v/>
      </c>
      <c r="Y109" s="170" t="str">
        <f t="shared" si="303"/>
        <v/>
      </c>
      <c r="Z109" s="150" t="str">
        <f t="shared" si="19"/>
        <v/>
      </c>
      <c r="AA109" s="146" t="str">
        <f t="shared" si="20"/>
        <v/>
      </c>
      <c r="AB109" s="146" t="str">
        <f t="shared" si="21"/>
        <v/>
      </c>
      <c r="AC109" s="146" t="str">
        <f t="shared" si="22"/>
        <v/>
      </c>
      <c r="AD109" s="148" t="str">
        <f t="shared" si="304"/>
        <v/>
      </c>
      <c r="AE109" s="148" t="str">
        <f t="shared" si="24"/>
        <v/>
      </c>
      <c r="AF109" s="175" t="str">
        <f t="shared" si="305"/>
        <v/>
      </c>
      <c r="AG109" s="170" t="str">
        <f t="shared" si="306"/>
        <v/>
      </c>
      <c r="AH109" s="148" t="str">
        <f t="shared" si="307"/>
        <v/>
      </c>
      <c r="AI109" s="146" t="str">
        <f t="shared" si="28"/>
        <v/>
      </c>
      <c r="AJ109" s="146" t="str">
        <f t="shared" si="29"/>
        <v/>
      </c>
      <c r="AK109" s="146" t="str">
        <f t="shared" si="30"/>
        <v/>
      </c>
      <c r="AL109" s="146" t="str">
        <f t="shared" si="31"/>
        <v/>
      </c>
      <c r="AM109" s="171" t="str">
        <f t="shared" si="32"/>
        <v/>
      </c>
      <c r="AN109" s="171" t="str">
        <f t="shared" si="33"/>
        <v/>
      </c>
      <c r="AO109" s="146" t="str">
        <f t="shared" si="34"/>
        <v/>
      </c>
      <c r="AP109" s="146" t="str">
        <f t="shared" si="35"/>
        <v/>
      </c>
      <c r="AQ109" s="146" t="str">
        <f t="shared" si="36"/>
        <v/>
      </c>
      <c r="AR109" s="146" t="str">
        <f t="shared" ref="AR109:AS109" si="460">IF(NOT(ISBLANK(CB109)),CONCATENATE(TEXT(CB109,"yyyy-mm-ddThh:MM:ss"),"Z"),"")</f>
        <v/>
      </c>
      <c r="AS109" s="146" t="str">
        <f t="shared" si="460"/>
        <v/>
      </c>
      <c r="AT109" s="146" t="str">
        <f t="shared" si="38"/>
        <v/>
      </c>
      <c r="AU109" s="146" t="str">
        <f t="shared" si="39"/>
        <v/>
      </c>
      <c r="AV109" s="146" t="str">
        <f t="shared" ref="AV109:AW109" si="461">IF(NOT(ISBLANK(DT109)),CONCATENATE(TEXT(DT109,"yyyy-mm-ddThh:MM:ss"),"Z"),"")</f>
        <v/>
      </c>
      <c r="AW109" s="146" t="str">
        <f t="shared" si="461"/>
        <v/>
      </c>
      <c r="AX109" s="146" t="str">
        <f t="shared" ref="AX109:AZ109" si="462">IF(NOT(ISBLANK(ED109)),CONCATENATE(TEXT(ED109,"yyyy-mm-ddThh:MM:ss"),"Z"),"")</f>
        <v/>
      </c>
      <c r="AY109" s="146" t="str">
        <f t="shared" si="462"/>
        <v/>
      </c>
      <c r="AZ109" s="146" t="str">
        <f t="shared" si="462"/>
        <v/>
      </c>
      <c r="BA109" s="176"/>
      <c r="BB109" s="152"/>
      <c r="BC109" s="177"/>
      <c r="BD109" s="154"/>
      <c r="BE109" s="155"/>
      <c r="BF109" s="154"/>
      <c r="BG109" s="155"/>
      <c r="BH109" s="169"/>
      <c r="BI109" s="162"/>
      <c r="BJ109" s="172"/>
      <c r="BK109" s="162"/>
      <c r="BL109" s="158"/>
      <c r="BM109" s="172"/>
      <c r="BN109" s="162"/>
      <c r="BO109" s="167"/>
      <c r="BP109" s="169"/>
      <c r="BQ109" s="162"/>
      <c r="BR109" s="162"/>
      <c r="BS109" s="174"/>
      <c r="BT109" s="162"/>
      <c r="BU109" s="174"/>
      <c r="BV109" s="174"/>
      <c r="BW109" s="174"/>
      <c r="BX109" s="173"/>
      <c r="BY109" s="158"/>
      <c r="BZ109" s="160"/>
      <c r="CA109" s="172"/>
      <c r="CB109" s="152"/>
      <c r="CC109" s="152"/>
      <c r="CD109" s="156"/>
      <c r="CE109" s="172"/>
      <c r="CF109" s="162"/>
      <c r="CG109" s="162"/>
      <c r="CH109" s="158"/>
      <c r="CI109" s="173"/>
      <c r="CJ109" s="178"/>
      <c r="CK109" s="173"/>
      <c r="CL109" s="165"/>
      <c r="CM109" s="172"/>
      <c r="CN109" s="162"/>
      <c r="CO109" s="162"/>
      <c r="CP109" s="162"/>
      <c r="CQ109" s="162"/>
      <c r="CR109" s="169"/>
      <c r="CS109" s="162"/>
      <c r="CT109" s="162"/>
      <c r="CU109" s="174"/>
      <c r="CV109" s="152"/>
      <c r="CW109" s="173"/>
      <c r="CX109" s="158"/>
      <c r="CY109" s="172"/>
      <c r="CZ109" s="162"/>
      <c r="DA109" s="162"/>
      <c r="DB109" s="158"/>
      <c r="DC109" s="173"/>
      <c r="DD109" s="178"/>
      <c r="DE109" s="173"/>
      <c r="DF109" s="165"/>
      <c r="DG109" s="172"/>
      <c r="DH109" s="178"/>
      <c r="DI109" s="172"/>
      <c r="DJ109" s="178"/>
      <c r="DK109" s="172"/>
      <c r="DL109" s="162"/>
      <c r="DM109" s="167"/>
      <c r="DN109" s="169"/>
      <c r="DO109" s="162"/>
      <c r="DP109" s="162"/>
      <c r="DQ109" s="174"/>
      <c r="DR109" s="152"/>
      <c r="DS109" s="172"/>
      <c r="DT109" s="152"/>
      <c r="DU109" s="152"/>
      <c r="DV109" s="156"/>
      <c r="DW109" s="173"/>
      <c r="DX109" s="158"/>
      <c r="DY109" s="172"/>
      <c r="DZ109" s="162"/>
      <c r="EA109" s="162"/>
      <c r="EB109" s="172"/>
      <c r="EC109" s="172"/>
      <c r="ED109" s="179"/>
      <c r="EE109" s="179"/>
      <c r="EF109" s="152"/>
      <c r="EG109" s="174"/>
      <c r="EH109" s="172"/>
      <c r="EI109" s="162"/>
      <c r="EJ109" s="162"/>
    </row>
    <row r="110" spans="1:140" ht="12.5">
      <c r="A110" s="168"/>
      <c r="B110" s="169"/>
      <c r="C110" s="144" t="str">
        <f t="shared" si="0"/>
        <v/>
      </c>
      <c r="D110" s="144" t="str">
        <f t="shared" si="296"/>
        <v/>
      </c>
      <c r="E110" s="144" t="str">
        <f t="shared" si="2"/>
        <v/>
      </c>
      <c r="F110" s="145" t="str">
        <f t="shared" si="297"/>
        <v/>
      </c>
      <c r="G110" s="145" t="str">
        <f t="shared" si="4"/>
        <v/>
      </c>
      <c r="H110" s="145" t="str">
        <f t="shared" si="5"/>
        <v/>
      </c>
      <c r="I110" s="146" t="str">
        <f t="shared" ref="I110:J110" si="463">IF(COUNTA($DO110:$DX110)&gt;0,$BA110,"")</f>
        <v/>
      </c>
      <c r="J110" s="146" t="str">
        <f t="shared" si="463"/>
        <v/>
      </c>
      <c r="K110" s="147" t="str">
        <f t="shared" si="43"/>
        <v/>
      </c>
      <c r="L110" s="147" t="str">
        <f t="shared" si="7"/>
        <v/>
      </c>
      <c r="M110" s="147" t="str">
        <f t="shared" si="8"/>
        <v/>
      </c>
      <c r="N110" s="147" t="str">
        <f t="shared" si="48"/>
        <v/>
      </c>
      <c r="O110" s="147" t="str">
        <f t="shared" si="9"/>
        <v/>
      </c>
      <c r="P110" s="146" t="str">
        <f t="shared" si="299"/>
        <v/>
      </c>
      <c r="Q110" s="147" t="str">
        <f t="shared" si="300"/>
        <v/>
      </c>
      <c r="R110" s="146" t="str">
        <f t="shared" si="12"/>
        <v/>
      </c>
      <c r="S110" s="146" t="str">
        <f t="shared" si="13"/>
        <v/>
      </c>
      <c r="T110" s="146" t="str">
        <f>IF(NOT(ISBLANK(DH110)),
        IF(AND(ISREF('Input Tenderers'!$J$8:$K$8),COUNTA('Input Tenderers'!$N$8)&gt;0),
                IF(COUNTA('Input Implementation Transactio'!$N110:$O110)&gt;0,"supplier;tenderer;payee","supplier;tenderer"),
                IF(COUNTA('Input Implementation Transactio'!$N110:$O110)&gt;0,"supplier;payee","supplier")
                ),
        IF(COUNTA('Input Implementation Transactio'!$N110:$O110)&gt;0, "payee", "")
        )</f>
        <v/>
      </c>
      <c r="U110" s="146" t="str">
        <f t="shared" si="14"/>
        <v/>
      </c>
      <c r="V110" s="146" t="str">
        <f t="shared" si="15"/>
        <v/>
      </c>
      <c r="W110" s="148" t="str">
        <f t="shared" si="301"/>
        <v/>
      </c>
      <c r="X110" s="175" t="str">
        <f t="shared" si="302"/>
        <v/>
      </c>
      <c r="Y110" s="170" t="str">
        <f t="shared" si="303"/>
        <v/>
      </c>
      <c r="Z110" s="150" t="str">
        <f t="shared" si="19"/>
        <v/>
      </c>
      <c r="AA110" s="146" t="str">
        <f t="shared" si="20"/>
        <v/>
      </c>
      <c r="AB110" s="146" t="str">
        <f t="shared" si="21"/>
        <v/>
      </c>
      <c r="AC110" s="146" t="str">
        <f t="shared" si="22"/>
        <v/>
      </c>
      <c r="AD110" s="148" t="str">
        <f t="shared" si="304"/>
        <v/>
      </c>
      <c r="AE110" s="148" t="str">
        <f t="shared" si="24"/>
        <v/>
      </c>
      <c r="AF110" s="175" t="str">
        <f t="shared" si="305"/>
        <v/>
      </c>
      <c r="AG110" s="170" t="str">
        <f t="shared" si="306"/>
        <v/>
      </c>
      <c r="AH110" s="148" t="str">
        <f t="shared" si="307"/>
        <v/>
      </c>
      <c r="AI110" s="146" t="str">
        <f t="shared" si="28"/>
        <v/>
      </c>
      <c r="AJ110" s="146" t="str">
        <f t="shared" si="29"/>
        <v/>
      </c>
      <c r="AK110" s="146" t="str">
        <f t="shared" si="30"/>
        <v/>
      </c>
      <c r="AL110" s="146" t="str">
        <f t="shared" si="31"/>
        <v/>
      </c>
      <c r="AM110" s="171" t="str">
        <f t="shared" si="32"/>
        <v/>
      </c>
      <c r="AN110" s="171" t="str">
        <f t="shared" si="33"/>
        <v/>
      </c>
      <c r="AO110" s="146" t="str">
        <f t="shared" si="34"/>
        <v/>
      </c>
      <c r="AP110" s="146" t="str">
        <f t="shared" si="35"/>
        <v/>
      </c>
      <c r="AQ110" s="146" t="str">
        <f t="shared" si="36"/>
        <v/>
      </c>
      <c r="AR110" s="146" t="str">
        <f t="shared" ref="AR110:AS110" si="464">IF(NOT(ISBLANK(CB110)),CONCATENATE(TEXT(CB110,"yyyy-mm-ddThh:MM:ss"),"Z"),"")</f>
        <v/>
      </c>
      <c r="AS110" s="146" t="str">
        <f t="shared" si="464"/>
        <v/>
      </c>
      <c r="AT110" s="146" t="str">
        <f t="shared" si="38"/>
        <v/>
      </c>
      <c r="AU110" s="146" t="str">
        <f t="shared" si="39"/>
        <v/>
      </c>
      <c r="AV110" s="146" t="str">
        <f t="shared" ref="AV110:AW110" si="465">IF(NOT(ISBLANK(DT110)),CONCATENATE(TEXT(DT110,"yyyy-mm-ddThh:MM:ss"),"Z"),"")</f>
        <v/>
      </c>
      <c r="AW110" s="146" t="str">
        <f t="shared" si="465"/>
        <v/>
      </c>
      <c r="AX110" s="146" t="str">
        <f t="shared" ref="AX110:AZ110" si="466">IF(NOT(ISBLANK(ED110)),CONCATENATE(TEXT(ED110,"yyyy-mm-ddThh:MM:ss"),"Z"),"")</f>
        <v/>
      </c>
      <c r="AY110" s="146" t="str">
        <f t="shared" si="466"/>
        <v/>
      </c>
      <c r="AZ110" s="146" t="str">
        <f t="shared" si="466"/>
        <v/>
      </c>
      <c r="BA110" s="176"/>
      <c r="BB110" s="152"/>
      <c r="BC110" s="177"/>
      <c r="BD110" s="154"/>
      <c r="BE110" s="155"/>
      <c r="BF110" s="154"/>
      <c r="BG110" s="155"/>
      <c r="BH110" s="169"/>
      <c r="BI110" s="162"/>
      <c r="BJ110" s="172"/>
      <c r="BK110" s="162"/>
      <c r="BL110" s="158"/>
      <c r="BM110" s="172"/>
      <c r="BN110" s="162"/>
      <c r="BO110" s="167"/>
      <c r="BP110" s="169"/>
      <c r="BQ110" s="162"/>
      <c r="BR110" s="162"/>
      <c r="BS110" s="174"/>
      <c r="BT110" s="162"/>
      <c r="BU110" s="174"/>
      <c r="BV110" s="174"/>
      <c r="BW110" s="174"/>
      <c r="BX110" s="173"/>
      <c r="BY110" s="158"/>
      <c r="BZ110" s="160"/>
      <c r="CA110" s="172"/>
      <c r="CB110" s="152"/>
      <c r="CC110" s="152"/>
      <c r="CD110" s="156"/>
      <c r="CE110" s="172"/>
      <c r="CF110" s="162"/>
      <c r="CG110" s="162"/>
      <c r="CH110" s="158"/>
      <c r="CI110" s="173"/>
      <c r="CJ110" s="178"/>
      <c r="CK110" s="173"/>
      <c r="CL110" s="165"/>
      <c r="CM110" s="172"/>
      <c r="CN110" s="162"/>
      <c r="CO110" s="162"/>
      <c r="CP110" s="162"/>
      <c r="CQ110" s="162"/>
      <c r="CR110" s="169"/>
      <c r="CS110" s="162"/>
      <c r="CT110" s="162"/>
      <c r="CU110" s="174"/>
      <c r="CV110" s="152"/>
      <c r="CW110" s="173"/>
      <c r="CX110" s="158"/>
      <c r="CY110" s="172"/>
      <c r="CZ110" s="162"/>
      <c r="DA110" s="162"/>
      <c r="DB110" s="158"/>
      <c r="DC110" s="173"/>
      <c r="DD110" s="178"/>
      <c r="DE110" s="173"/>
      <c r="DF110" s="165"/>
      <c r="DG110" s="172"/>
      <c r="DH110" s="178"/>
      <c r="DI110" s="172"/>
      <c r="DJ110" s="178"/>
      <c r="DK110" s="172"/>
      <c r="DL110" s="162"/>
      <c r="DM110" s="167"/>
      <c r="DN110" s="169"/>
      <c r="DO110" s="162"/>
      <c r="DP110" s="162"/>
      <c r="DQ110" s="174"/>
      <c r="DR110" s="152"/>
      <c r="DS110" s="172"/>
      <c r="DT110" s="152"/>
      <c r="DU110" s="152"/>
      <c r="DV110" s="156"/>
      <c r="DW110" s="173"/>
      <c r="DX110" s="158"/>
      <c r="DY110" s="172"/>
      <c r="DZ110" s="162"/>
      <c r="EA110" s="162"/>
      <c r="EB110" s="172"/>
      <c r="EC110" s="172"/>
      <c r="ED110" s="179"/>
      <c r="EE110" s="179"/>
      <c r="EF110" s="152"/>
      <c r="EG110" s="174"/>
      <c r="EH110" s="172"/>
      <c r="EI110" s="162"/>
      <c r="EJ110" s="162"/>
    </row>
    <row r="111" spans="1:140" ht="12.5">
      <c r="A111" s="168"/>
      <c r="B111" s="169"/>
      <c r="C111" s="144" t="str">
        <f t="shared" si="0"/>
        <v/>
      </c>
      <c r="D111" s="144" t="str">
        <f t="shared" si="296"/>
        <v/>
      </c>
      <c r="E111" s="144" t="str">
        <f t="shared" si="2"/>
        <v/>
      </c>
      <c r="F111" s="145" t="str">
        <f t="shared" si="297"/>
        <v/>
      </c>
      <c r="G111" s="145" t="str">
        <f t="shared" si="4"/>
        <v/>
      </c>
      <c r="H111" s="145" t="str">
        <f t="shared" si="5"/>
        <v/>
      </c>
      <c r="I111" s="146" t="str">
        <f t="shared" ref="I111:J111" si="467">IF(COUNTA($DO111:$DX111)&gt;0,$BA111,"")</f>
        <v/>
      </c>
      <c r="J111" s="146" t="str">
        <f t="shared" si="467"/>
        <v/>
      </c>
      <c r="K111" s="147" t="str">
        <f t="shared" si="43"/>
        <v/>
      </c>
      <c r="L111" s="147" t="str">
        <f t="shared" si="7"/>
        <v/>
      </c>
      <c r="M111" s="147" t="str">
        <f t="shared" si="8"/>
        <v/>
      </c>
      <c r="N111" s="147" t="str">
        <f t="shared" si="48"/>
        <v/>
      </c>
      <c r="O111" s="147" t="str">
        <f t="shared" si="9"/>
        <v/>
      </c>
      <c r="P111" s="146" t="str">
        <f t="shared" si="299"/>
        <v/>
      </c>
      <c r="Q111" s="147" t="str">
        <f t="shared" si="300"/>
        <v/>
      </c>
      <c r="R111" s="146" t="str">
        <f t="shared" si="12"/>
        <v/>
      </c>
      <c r="S111" s="146" t="str">
        <f t="shared" si="13"/>
        <v/>
      </c>
      <c r="T111" s="146" t="str">
        <f>IF(NOT(ISBLANK(DH111)),
        IF(AND(ISREF('Input Tenderers'!$J$8:$K$8),COUNTA('Input Tenderers'!$N$8)&gt;0),
                IF(COUNTA('Input Implementation Transactio'!$N111:$O111)&gt;0,"supplier;tenderer;payee","supplier;tenderer"),
                IF(COUNTA('Input Implementation Transactio'!$N111:$O111)&gt;0,"supplier;payee","supplier")
                ),
        IF(COUNTA('Input Implementation Transactio'!$N111:$O111)&gt;0, "payee", "")
        )</f>
        <v/>
      </c>
      <c r="U111" s="146" t="str">
        <f t="shared" si="14"/>
        <v/>
      </c>
      <c r="V111" s="146" t="str">
        <f t="shared" si="15"/>
        <v/>
      </c>
      <c r="W111" s="148" t="str">
        <f t="shared" si="301"/>
        <v/>
      </c>
      <c r="X111" s="175" t="str">
        <f t="shared" si="302"/>
        <v/>
      </c>
      <c r="Y111" s="170" t="str">
        <f t="shared" si="303"/>
        <v/>
      </c>
      <c r="Z111" s="150" t="str">
        <f t="shared" si="19"/>
        <v/>
      </c>
      <c r="AA111" s="146" t="str">
        <f t="shared" si="20"/>
        <v/>
      </c>
      <c r="AB111" s="146" t="str">
        <f t="shared" si="21"/>
        <v/>
      </c>
      <c r="AC111" s="146" t="str">
        <f t="shared" si="22"/>
        <v/>
      </c>
      <c r="AD111" s="148" t="str">
        <f t="shared" si="304"/>
        <v/>
      </c>
      <c r="AE111" s="148" t="str">
        <f t="shared" si="24"/>
        <v/>
      </c>
      <c r="AF111" s="175" t="str">
        <f t="shared" si="305"/>
        <v/>
      </c>
      <c r="AG111" s="170" t="str">
        <f t="shared" si="306"/>
        <v/>
      </c>
      <c r="AH111" s="148" t="str">
        <f t="shared" si="307"/>
        <v/>
      </c>
      <c r="AI111" s="146" t="str">
        <f t="shared" si="28"/>
        <v/>
      </c>
      <c r="AJ111" s="146" t="str">
        <f t="shared" si="29"/>
        <v/>
      </c>
      <c r="AK111" s="146" t="str">
        <f t="shared" si="30"/>
        <v/>
      </c>
      <c r="AL111" s="146" t="str">
        <f t="shared" si="31"/>
        <v/>
      </c>
      <c r="AM111" s="171" t="str">
        <f t="shared" si="32"/>
        <v/>
      </c>
      <c r="AN111" s="171" t="str">
        <f t="shared" si="33"/>
        <v/>
      </c>
      <c r="AO111" s="146" t="str">
        <f t="shared" si="34"/>
        <v/>
      </c>
      <c r="AP111" s="146" t="str">
        <f t="shared" si="35"/>
        <v/>
      </c>
      <c r="AQ111" s="146" t="str">
        <f t="shared" si="36"/>
        <v/>
      </c>
      <c r="AR111" s="146" t="str">
        <f t="shared" ref="AR111:AS111" si="468">IF(NOT(ISBLANK(CB111)),CONCATENATE(TEXT(CB111,"yyyy-mm-ddThh:MM:ss"),"Z"),"")</f>
        <v/>
      </c>
      <c r="AS111" s="146" t="str">
        <f t="shared" si="468"/>
        <v/>
      </c>
      <c r="AT111" s="146" t="str">
        <f t="shared" si="38"/>
        <v/>
      </c>
      <c r="AU111" s="146" t="str">
        <f t="shared" si="39"/>
        <v/>
      </c>
      <c r="AV111" s="146" t="str">
        <f t="shared" ref="AV111:AW111" si="469">IF(NOT(ISBLANK(DT111)),CONCATENATE(TEXT(DT111,"yyyy-mm-ddThh:MM:ss"),"Z"),"")</f>
        <v/>
      </c>
      <c r="AW111" s="146" t="str">
        <f t="shared" si="469"/>
        <v/>
      </c>
      <c r="AX111" s="146" t="str">
        <f t="shared" ref="AX111:AZ111" si="470">IF(NOT(ISBLANK(ED111)),CONCATENATE(TEXT(ED111,"yyyy-mm-ddThh:MM:ss"),"Z"),"")</f>
        <v/>
      </c>
      <c r="AY111" s="146" t="str">
        <f t="shared" si="470"/>
        <v/>
      </c>
      <c r="AZ111" s="146" t="str">
        <f t="shared" si="470"/>
        <v/>
      </c>
      <c r="BA111" s="176"/>
      <c r="BB111" s="152"/>
      <c r="BC111" s="177"/>
      <c r="BD111" s="154"/>
      <c r="BE111" s="155"/>
      <c r="BF111" s="154"/>
      <c r="BG111" s="155"/>
      <c r="BH111" s="169"/>
      <c r="BI111" s="162"/>
      <c r="BJ111" s="172"/>
      <c r="BK111" s="162"/>
      <c r="BL111" s="158"/>
      <c r="BM111" s="172"/>
      <c r="BN111" s="162"/>
      <c r="BO111" s="167"/>
      <c r="BP111" s="169"/>
      <c r="BQ111" s="162"/>
      <c r="BR111" s="162"/>
      <c r="BS111" s="174"/>
      <c r="BT111" s="162"/>
      <c r="BU111" s="174"/>
      <c r="BV111" s="174"/>
      <c r="BW111" s="174"/>
      <c r="BX111" s="173"/>
      <c r="BY111" s="158"/>
      <c r="BZ111" s="160"/>
      <c r="CA111" s="172"/>
      <c r="CB111" s="152"/>
      <c r="CC111" s="152"/>
      <c r="CD111" s="156"/>
      <c r="CE111" s="172"/>
      <c r="CF111" s="162"/>
      <c r="CG111" s="162"/>
      <c r="CH111" s="158"/>
      <c r="CI111" s="173"/>
      <c r="CJ111" s="178"/>
      <c r="CK111" s="173"/>
      <c r="CL111" s="165"/>
      <c r="CM111" s="172"/>
      <c r="CN111" s="162"/>
      <c r="CO111" s="162"/>
      <c r="CP111" s="162"/>
      <c r="CQ111" s="162"/>
      <c r="CR111" s="169"/>
      <c r="CS111" s="162"/>
      <c r="CT111" s="162"/>
      <c r="CU111" s="174"/>
      <c r="CV111" s="152"/>
      <c r="CW111" s="173"/>
      <c r="CX111" s="158"/>
      <c r="CY111" s="172"/>
      <c r="CZ111" s="162"/>
      <c r="DA111" s="162"/>
      <c r="DB111" s="158"/>
      <c r="DC111" s="173"/>
      <c r="DD111" s="178"/>
      <c r="DE111" s="173"/>
      <c r="DF111" s="165"/>
      <c r="DG111" s="172"/>
      <c r="DH111" s="178"/>
      <c r="DI111" s="172"/>
      <c r="DJ111" s="178"/>
      <c r="DK111" s="172"/>
      <c r="DL111" s="162"/>
      <c r="DM111" s="167"/>
      <c r="DN111" s="169"/>
      <c r="DO111" s="162"/>
      <c r="DP111" s="162"/>
      <c r="DQ111" s="174"/>
      <c r="DR111" s="152"/>
      <c r="DS111" s="172"/>
      <c r="DT111" s="152"/>
      <c r="DU111" s="152"/>
      <c r="DV111" s="156"/>
      <c r="DW111" s="173"/>
      <c r="DX111" s="158"/>
      <c r="DY111" s="172"/>
      <c r="DZ111" s="162"/>
      <c r="EA111" s="162"/>
      <c r="EB111" s="172"/>
      <c r="EC111" s="172"/>
      <c r="ED111" s="179"/>
      <c r="EE111" s="179"/>
      <c r="EF111" s="152"/>
      <c r="EG111" s="174"/>
      <c r="EH111" s="172"/>
      <c r="EI111" s="162"/>
      <c r="EJ111" s="162"/>
    </row>
    <row r="112" spans="1:140" ht="12.5">
      <c r="A112" s="168"/>
      <c r="B112" s="169"/>
      <c r="C112" s="144" t="str">
        <f t="shared" si="0"/>
        <v/>
      </c>
      <c r="D112" s="144" t="str">
        <f t="shared" si="296"/>
        <v/>
      </c>
      <c r="E112" s="144" t="str">
        <f t="shared" si="2"/>
        <v/>
      </c>
      <c r="F112" s="145" t="str">
        <f t="shared" si="297"/>
        <v/>
      </c>
      <c r="G112" s="145" t="str">
        <f t="shared" si="4"/>
        <v/>
      </c>
      <c r="H112" s="145" t="str">
        <f t="shared" si="5"/>
        <v/>
      </c>
      <c r="I112" s="146" t="str">
        <f t="shared" ref="I112:J112" si="471">IF(COUNTA($DO112:$DX112)&gt;0,$BA112,"")</f>
        <v/>
      </c>
      <c r="J112" s="146" t="str">
        <f t="shared" si="471"/>
        <v/>
      </c>
      <c r="K112" s="147" t="str">
        <f t="shared" si="43"/>
        <v/>
      </c>
      <c r="L112" s="147" t="str">
        <f t="shared" si="7"/>
        <v/>
      </c>
      <c r="M112" s="147" t="str">
        <f t="shared" si="8"/>
        <v/>
      </c>
      <c r="N112" s="147" t="str">
        <f t="shared" si="48"/>
        <v/>
      </c>
      <c r="O112" s="147" t="str">
        <f t="shared" si="9"/>
        <v/>
      </c>
      <c r="P112" s="146" t="str">
        <f t="shared" si="299"/>
        <v/>
      </c>
      <c r="Q112" s="147" t="str">
        <f t="shared" si="300"/>
        <v/>
      </c>
      <c r="R112" s="146" t="str">
        <f t="shared" si="12"/>
        <v/>
      </c>
      <c r="S112" s="146" t="str">
        <f t="shared" si="13"/>
        <v/>
      </c>
      <c r="T112" s="146" t="str">
        <f>IF(NOT(ISBLANK(DH112)),
        IF(AND(ISREF('Input Tenderers'!$J$8:$K$8),COUNTA('Input Tenderers'!$N$8)&gt;0),
                IF(COUNTA('Input Implementation Transactio'!$N112:$O112)&gt;0,"supplier;tenderer;payee","supplier;tenderer"),
                IF(COUNTA('Input Implementation Transactio'!$N112:$O112)&gt;0,"supplier;payee","supplier")
                ),
        IF(COUNTA('Input Implementation Transactio'!$N112:$O112)&gt;0, "payee", "")
        )</f>
        <v/>
      </c>
      <c r="U112" s="146" t="str">
        <f t="shared" si="14"/>
        <v/>
      </c>
      <c r="V112" s="146" t="str">
        <f t="shared" si="15"/>
        <v/>
      </c>
      <c r="W112" s="148" t="str">
        <f t="shared" si="301"/>
        <v/>
      </c>
      <c r="X112" s="175" t="str">
        <f t="shared" si="302"/>
        <v/>
      </c>
      <c r="Y112" s="170" t="str">
        <f t="shared" si="303"/>
        <v/>
      </c>
      <c r="Z112" s="150" t="str">
        <f t="shared" si="19"/>
        <v/>
      </c>
      <c r="AA112" s="146" t="str">
        <f t="shared" si="20"/>
        <v/>
      </c>
      <c r="AB112" s="146" t="str">
        <f t="shared" si="21"/>
        <v/>
      </c>
      <c r="AC112" s="146" t="str">
        <f t="shared" si="22"/>
        <v/>
      </c>
      <c r="AD112" s="148" t="str">
        <f t="shared" si="304"/>
        <v/>
      </c>
      <c r="AE112" s="148" t="str">
        <f t="shared" si="24"/>
        <v/>
      </c>
      <c r="AF112" s="175" t="str">
        <f t="shared" si="305"/>
        <v/>
      </c>
      <c r="AG112" s="170" t="str">
        <f t="shared" si="306"/>
        <v/>
      </c>
      <c r="AH112" s="148" t="str">
        <f t="shared" si="307"/>
        <v/>
      </c>
      <c r="AI112" s="146" t="str">
        <f t="shared" si="28"/>
        <v/>
      </c>
      <c r="AJ112" s="146" t="str">
        <f t="shared" si="29"/>
        <v/>
      </c>
      <c r="AK112" s="146" t="str">
        <f t="shared" si="30"/>
        <v/>
      </c>
      <c r="AL112" s="146" t="str">
        <f t="shared" si="31"/>
        <v/>
      </c>
      <c r="AM112" s="171" t="str">
        <f t="shared" si="32"/>
        <v/>
      </c>
      <c r="AN112" s="171" t="str">
        <f t="shared" si="33"/>
        <v/>
      </c>
      <c r="AO112" s="146" t="str">
        <f t="shared" si="34"/>
        <v/>
      </c>
      <c r="AP112" s="146" t="str">
        <f t="shared" si="35"/>
        <v/>
      </c>
      <c r="AQ112" s="146" t="str">
        <f t="shared" si="36"/>
        <v/>
      </c>
      <c r="AR112" s="146" t="str">
        <f t="shared" ref="AR112:AS112" si="472">IF(NOT(ISBLANK(CB112)),CONCATENATE(TEXT(CB112,"yyyy-mm-ddThh:MM:ss"),"Z"),"")</f>
        <v/>
      </c>
      <c r="AS112" s="146" t="str">
        <f t="shared" si="472"/>
        <v/>
      </c>
      <c r="AT112" s="146" t="str">
        <f t="shared" si="38"/>
        <v/>
      </c>
      <c r="AU112" s="146" t="str">
        <f t="shared" si="39"/>
        <v/>
      </c>
      <c r="AV112" s="146" t="str">
        <f t="shared" ref="AV112:AW112" si="473">IF(NOT(ISBLANK(DT112)),CONCATENATE(TEXT(DT112,"yyyy-mm-ddThh:MM:ss"),"Z"),"")</f>
        <v/>
      </c>
      <c r="AW112" s="146" t="str">
        <f t="shared" si="473"/>
        <v/>
      </c>
      <c r="AX112" s="146" t="str">
        <f t="shared" ref="AX112:AZ112" si="474">IF(NOT(ISBLANK(ED112)),CONCATENATE(TEXT(ED112,"yyyy-mm-ddThh:MM:ss"),"Z"),"")</f>
        <v/>
      </c>
      <c r="AY112" s="146" t="str">
        <f t="shared" si="474"/>
        <v/>
      </c>
      <c r="AZ112" s="146" t="str">
        <f t="shared" si="474"/>
        <v/>
      </c>
      <c r="BA112" s="176"/>
      <c r="BB112" s="152"/>
      <c r="BC112" s="177"/>
      <c r="BD112" s="154"/>
      <c r="BE112" s="155"/>
      <c r="BF112" s="154"/>
      <c r="BG112" s="155"/>
      <c r="BH112" s="169"/>
      <c r="BI112" s="162"/>
      <c r="BJ112" s="172"/>
      <c r="BK112" s="162"/>
      <c r="BL112" s="158"/>
      <c r="BM112" s="172"/>
      <c r="BN112" s="162"/>
      <c r="BO112" s="167"/>
      <c r="BP112" s="169"/>
      <c r="BQ112" s="162"/>
      <c r="BR112" s="162"/>
      <c r="BS112" s="174"/>
      <c r="BT112" s="162"/>
      <c r="BU112" s="174"/>
      <c r="BV112" s="174"/>
      <c r="BW112" s="174"/>
      <c r="BX112" s="173"/>
      <c r="BY112" s="158"/>
      <c r="BZ112" s="160"/>
      <c r="CA112" s="172"/>
      <c r="CB112" s="152"/>
      <c r="CC112" s="152"/>
      <c r="CD112" s="156"/>
      <c r="CE112" s="172"/>
      <c r="CF112" s="162"/>
      <c r="CG112" s="162"/>
      <c r="CH112" s="158"/>
      <c r="CI112" s="173"/>
      <c r="CJ112" s="178"/>
      <c r="CK112" s="173"/>
      <c r="CL112" s="165"/>
      <c r="CM112" s="172"/>
      <c r="CN112" s="162"/>
      <c r="CO112" s="162"/>
      <c r="CP112" s="162"/>
      <c r="CQ112" s="162"/>
      <c r="CR112" s="169"/>
      <c r="CS112" s="162"/>
      <c r="CT112" s="162"/>
      <c r="CU112" s="174"/>
      <c r="CV112" s="152"/>
      <c r="CW112" s="173"/>
      <c r="CX112" s="158"/>
      <c r="CY112" s="172"/>
      <c r="CZ112" s="162"/>
      <c r="DA112" s="162"/>
      <c r="DB112" s="158"/>
      <c r="DC112" s="173"/>
      <c r="DD112" s="178"/>
      <c r="DE112" s="173"/>
      <c r="DF112" s="165"/>
      <c r="DG112" s="172"/>
      <c r="DH112" s="178"/>
      <c r="DI112" s="172"/>
      <c r="DJ112" s="178"/>
      <c r="DK112" s="172"/>
      <c r="DL112" s="162"/>
      <c r="DM112" s="167"/>
      <c r="DN112" s="169"/>
      <c r="DO112" s="162"/>
      <c r="DP112" s="162"/>
      <c r="DQ112" s="174"/>
      <c r="DR112" s="152"/>
      <c r="DS112" s="172"/>
      <c r="DT112" s="152"/>
      <c r="DU112" s="152"/>
      <c r="DV112" s="156"/>
      <c r="DW112" s="173"/>
      <c r="DX112" s="158"/>
      <c r="DY112" s="172"/>
      <c r="DZ112" s="162"/>
      <c r="EA112" s="162"/>
      <c r="EB112" s="172"/>
      <c r="EC112" s="172"/>
      <c r="ED112" s="179"/>
      <c r="EE112" s="179"/>
      <c r="EF112" s="152"/>
      <c r="EG112" s="174"/>
      <c r="EH112" s="172"/>
      <c r="EI112" s="162"/>
      <c r="EJ112" s="162"/>
    </row>
    <row r="113" spans="1:140" ht="12.5">
      <c r="A113" s="168"/>
      <c r="B113" s="169"/>
      <c r="C113" s="144" t="str">
        <f t="shared" si="0"/>
        <v/>
      </c>
      <c r="D113" s="144" t="str">
        <f t="shared" si="296"/>
        <v/>
      </c>
      <c r="E113" s="144" t="str">
        <f t="shared" si="2"/>
        <v/>
      </c>
      <c r="F113" s="145" t="str">
        <f t="shared" si="297"/>
        <v/>
      </c>
      <c r="G113" s="145" t="str">
        <f t="shared" si="4"/>
        <v/>
      </c>
      <c r="H113" s="145" t="str">
        <f t="shared" si="5"/>
        <v/>
      </c>
      <c r="I113" s="146" t="str">
        <f t="shared" ref="I113:J113" si="475">IF(COUNTA($DO113:$DX113)&gt;0,$BA113,"")</f>
        <v/>
      </c>
      <c r="J113" s="146" t="str">
        <f t="shared" si="475"/>
        <v/>
      </c>
      <c r="K113" s="147" t="str">
        <f t="shared" si="43"/>
        <v/>
      </c>
      <c r="L113" s="147" t="str">
        <f t="shared" si="7"/>
        <v/>
      </c>
      <c r="M113" s="147" t="str">
        <f t="shared" si="8"/>
        <v/>
      </c>
      <c r="N113" s="147" t="str">
        <f t="shared" si="48"/>
        <v/>
      </c>
      <c r="O113" s="147" t="str">
        <f t="shared" si="9"/>
        <v/>
      </c>
      <c r="P113" s="146" t="str">
        <f t="shared" si="299"/>
        <v/>
      </c>
      <c r="Q113" s="147" t="str">
        <f t="shared" si="300"/>
        <v/>
      </c>
      <c r="R113" s="146" t="str">
        <f t="shared" si="12"/>
        <v/>
      </c>
      <c r="S113" s="146" t="str">
        <f t="shared" si="13"/>
        <v/>
      </c>
      <c r="T113" s="146" t="str">
        <f>IF(NOT(ISBLANK(DH113)),
        IF(AND(ISREF('Input Tenderers'!$J$8:$K$8),COUNTA('Input Tenderers'!$N$8)&gt;0),
                IF(COUNTA('Input Implementation Transactio'!$N113:$O113)&gt;0,"supplier;tenderer;payee","supplier;tenderer"),
                IF(COUNTA('Input Implementation Transactio'!$N113:$O113)&gt;0,"supplier;payee","supplier")
                ),
        IF(COUNTA('Input Implementation Transactio'!$N113:$O113)&gt;0, "payee", "")
        )</f>
        <v/>
      </c>
      <c r="U113" s="146" t="str">
        <f t="shared" si="14"/>
        <v/>
      </c>
      <c r="V113" s="146" t="str">
        <f t="shared" si="15"/>
        <v/>
      </c>
      <c r="W113" s="148" t="str">
        <f t="shared" si="301"/>
        <v/>
      </c>
      <c r="X113" s="175" t="str">
        <f t="shared" si="302"/>
        <v/>
      </c>
      <c r="Y113" s="170" t="str">
        <f t="shared" si="303"/>
        <v/>
      </c>
      <c r="Z113" s="150" t="str">
        <f t="shared" si="19"/>
        <v/>
      </c>
      <c r="AA113" s="146" t="str">
        <f t="shared" si="20"/>
        <v/>
      </c>
      <c r="AB113" s="146" t="str">
        <f t="shared" si="21"/>
        <v/>
      </c>
      <c r="AC113" s="146" t="str">
        <f t="shared" si="22"/>
        <v/>
      </c>
      <c r="AD113" s="148" t="str">
        <f t="shared" si="304"/>
        <v/>
      </c>
      <c r="AE113" s="148" t="str">
        <f t="shared" si="24"/>
        <v/>
      </c>
      <c r="AF113" s="175" t="str">
        <f t="shared" si="305"/>
        <v/>
      </c>
      <c r="AG113" s="170" t="str">
        <f t="shared" si="306"/>
        <v/>
      </c>
      <c r="AH113" s="148" t="str">
        <f t="shared" si="307"/>
        <v/>
      </c>
      <c r="AI113" s="146" t="str">
        <f t="shared" si="28"/>
        <v/>
      </c>
      <c r="AJ113" s="146" t="str">
        <f t="shared" si="29"/>
        <v/>
      </c>
      <c r="AK113" s="146" t="str">
        <f t="shared" si="30"/>
        <v/>
      </c>
      <c r="AL113" s="146" t="str">
        <f t="shared" si="31"/>
        <v/>
      </c>
      <c r="AM113" s="171" t="str">
        <f t="shared" si="32"/>
        <v/>
      </c>
      <c r="AN113" s="171" t="str">
        <f t="shared" si="33"/>
        <v/>
      </c>
      <c r="AO113" s="146" t="str">
        <f t="shared" si="34"/>
        <v/>
      </c>
      <c r="AP113" s="146" t="str">
        <f t="shared" si="35"/>
        <v/>
      </c>
      <c r="AQ113" s="146" t="str">
        <f t="shared" si="36"/>
        <v/>
      </c>
      <c r="AR113" s="146" t="str">
        <f t="shared" ref="AR113:AS113" si="476">IF(NOT(ISBLANK(CB113)),CONCATENATE(TEXT(CB113,"yyyy-mm-ddThh:MM:ss"),"Z"),"")</f>
        <v/>
      </c>
      <c r="AS113" s="146" t="str">
        <f t="shared" si="476"/>
        <v/>
      </c>
      <c r="AT113" s="146" t="str">
        <f t="shared" si="38"/>
        <v/>
      </c>
      <c r="AU113" s="146" t="str">
        <f t="shared" si="39"/>
        <v/>
      </c>
      <c r="AV113" s="146" t="str">
        <f t="shared" ref="AV113:AW113" si="477">IF(NOT(ISBLANK(DT113)),CONCATENATE(TEXT(DT113,"yyyy-mm-ddThh:MM:ss"),"Z"),"")</f>
        <v/>
      </c>
      <c r="AW113" s="146" t="str">
        <f t="shared" si="477"/>
        <v/>
      </c>
      <c r="AX113" s="146" t="str">
        <f t="shared" ref="AX113:AZ113" si="478">IF(NOT(ISBLANK(ED113)),CONCATENATE(TEXT(ED113,"yyyy-mm-ddThh:MM:ss"),"Z"),"")</f>
        <v/>
      </c>
      <c r="AY113" s="146" t="str">
        <f t="shared" si="478"/>
        <v/>
      </c>
      <c r="AZ113" s="146" t="str">
        <f t="shared" si="478"/>
        <v/>
      </c>
      <c r="BA113" s="176"/>
      <c r="BB113" s="152"/>
      <c r="BC113" s="177"/>
      <c r="BD113" s="154"/>
      <c r="BE113" s="155"/>
      <c r="BF113" s="154"/>
      <c r="BG113" s="155"/>
      <c r="BH113" s="169"/>
      <c r="BI113" s="162"/>
      <c r="BJ113" s="172"/>
      <c r="BK113" s="162"/>
      <c r="BL113" s="158"/>
      <c r="BM113" s="172"/>
      <c r="BN113" s="162"/>
      <c r="BO113" s="167"/>
      <c r="BP113" s="169"/>
      <c r="BQ113" s="162"/>
      <c r="BR113" s="162"/>
      <c r="BS113" s="174"/>
      <c r="BT113" s="162"/>
      <c r="BU113" s="174"/>
      <c r="BV113" s="174"/>
      <c r="BW113" s="174"/>
      <c r="BX113" s="173"/>
      <c r="BY113" s="158"/>
      <c r="BZ113" s="160"/>
      <c r="CA113" s="172"/>
      <c r="CB113" s="152"/>
      <c r="CC113" s="152"/>
      <c r="CD113" s="156"/>
      <c r="CE113" s="172"/>
      <c r="CF113" s="162"/>
      <c r="CG113" s="162"/>
      <c r="CH113" s="158"/>
      <c r="CI113" s="173"/>
      <c r="CJ113" s="178"/>
      <c r="CK113" s="173"/>
      <c r="CL113" s="165"/>
      <c r="CM113" s="172"/>
      <c r="CN113" s="162"/>
      <c r="CO113" s="162"/>
      <c r="CP113" s="162"/>
      <c r="CQ113" s="162"/>
      <c r="CR113" s="169"/>
      <c r="CS113" s="162"/>
      <c r="CT113" s="162"/>
      <c r="CU113" s="174"/>
      <c r="CV113" s="152"/>
      <c r="CW113" s="173"/>
      <c r="CX113" s="158"/>
      <c r="CY113" s="172"/>
      <c r="CZ113" s="162"/>
      <c r="DA113" s="162"/>
      <c r="DB113" s="158"/>
      <c r="DC113" s="173"/>
      <c r="DD113" s="178"/>
      <c r="DE113" s="173"/>
      <c r="DF113" s="165"/>
      <c r="DG113" s="172"/>
      <c r="DH113" s="178"/>
      <c r="DI113" s="172"/>
      <c r="DJ113" s="178"/>
      <c r="DK113" s="172"/>
      <c r="DL113" s="162"/>
      <c r="DM113" s="167"/>
      <c r="DN113" s="169"/>
      <c r="DO113" s="162"/>
      <c r="DP113" s="162"/>
      <c r="DQ113" s="174"/>
      <c r="DR113" s="152"/>
      <c r="DS113" s="172"/>
      <c r="DT113" s="152"/>
      <c r="DU113" s="152"/>
      <c r="DV113" s="156"/>
      <c r="DW113" s="173"/>
      <c r="DX113" s="158"/>
      <c r="DY113" s="172"/>
      <c r="DZ113" s="162"/>
      <c r="EA113" s="162"/>
      <c r="EB113" s="172"/>
      <c r="EC113" s="172"/>
      <c r="ED113" s="179"/>
      <c r="EE113" s="179"/>
      <c r="EF113" s="152"/>
      <c r="EG113" s="174"/>
      <c r="EH113" s="172"/>
      <c r="EI113" s="162"/>
      <c r="EJ113" s="162"/>
    </row>
    <row r="114" spans="1:140" ht="12.5">
      <c r="A114" s="168"/>
      <c r="B114" s="169"/>
      <c r="C114" s="144" t="str">
        <f t="shared" si="0"/>
        <v/>
      </c>
      <c r="D114" s="144" t="str">
        <f t="shared" si="296"/>
        <v/>
      </c>
      <c r="E114" s="144" t="str">
        <f t="shared" si="2"/>
        <v/>
      </c>
      <c r="F114" s="145" t="str">
        <f t="shared" si="297"/>
        <v/>
      </c>
      <c r="G114" s="145" t="str">
        <f t="shared" si="4"/>
        <v/>
      </c>
      <c r="H114" s="145" t="str">
        <f t="shared" si="5"/>
        <v/>
      </c>
      <c r="I114" s="146" t="str">
        <f t="shared" ref="I114:J114" si="479">IF(COUNTA($DO114:$DX114)&gt;0,$BA114,"")</f>
        <v/>
      </c>
      <c r="J114" s="146" t="str">
        <f t="shared" si="479"/>
        <v/>
      </c>
      <c r="K114" s="147" t="str">
        <f t="shared" si="43"/>
        <v/>
      </c>
      <c r="L114" s="147" t="str">
        <f t="shared" si="7"/>
        <v/>
      </c>
      <c r="M114" s="147" t="str">
        <f t="shared" si="8"/>
        <v/>
      </c>
      <c r="N114" s="147" t="str">
        <f t="shared" si="48"/>
        <v/>
      </c>
      <c r="O114" s="147" t="str">
        <f t="shared" si="9"/>
        <v/>
      </c>
      <c r="P114" s="146" t="str">
        <f t="shared" si="299"/>
        <v/>
      </c>
      <c r="Q114" s="147" t="str">
        <f t="shared" si="300"/>
        <v/>
      </c>
      <c r="R114" s="146" t="str">
        <f t="shared" si="12"/>
        <v/>
      </c>
      <c r="S114" s="146" t="str">
        <f t="shared" si="13"/>
        <v/>
      </c>
      <c r="T114" s="146" t="str">
        <f>IF(NOT(ISBLANK(DH114)),
        IF(AND(ISREF('Input Tenderers'!$J$8:$K$8),COUNTA('Input Tenderers'!$N$8)&gt;0),
                IF(COUNTA('Input Implementation Transactio'!$N114:$O114)&gt;0,"supplier;tenderer;payee","supplier;tenderer"),
                IF(COUNTA('Input Implementation Transactio'!$N114:$O114)&gt;0,"supplier;payee","supplier")
                ),
        IF(COUNTA('Input Implementation Transactio'!$N114:$O114)&gt;0, "payee", "")
        )</f>
        <v/>
      </c>
      <c r="U114" s="146" t="str">
        <f t="shared" si="14"/>
        <v/>
      </c>
      <c r="V114" s="146" t="str">
        <f t="shared" si="15"/>
        <v/>
      </c>
      <c r="W114" s="148" t="str">
        <f t="shared" si="301"/>
        <v/>
      </c>
      <c r="X114" s="175" t="str">
        <f t="shared" si="302"/>
        <v/>
      </c>
      <c r="Y114" s="170" t="str">
        <f t="shared" si="303"/>
        <v/>
      </c>
      <c r="Z114" s="150" t="str">
        <f t="shared" si="19"/>
        <v/>
      </c>
      <c r="AA114" s="146" t="str">
        <f t="shared" si="20"/>
        <v/>
      </c>
      <c r="AB114" s="146" t="str">
        <f t="shared" si="21"/>
        <v/>
      </c>
      <c r="AC114" s="146" t="str">
        <f t="shared" si="22"/>
        <v/>
      </c>
      <c r="AD114" s="148" t="str">
        <f t="shared" si="304"/>
        <v/>
      </c>
      <c r="AE114" s="148" t="str">
        <f t="shared" si="24"/>
        <v/>
      </c>
      <c r="AF114" s="175" t="str">
        <f t="shared" si="305"/>
        <v/>
      </c>
      <c r="AG114" s="170" t="str">
        <f t="shared" si="306"/>
        <v/>
      </c>
      <c r="AH114" s="148" t="str">
        <f t="shared" si="307"/>
        <v/>
      </c>
      <c r="AI114" s="146" t="str">
        <f t="shared" si="28"/>
        <v/>
      </c>
      <c r="AJ114" s="146" t="str">
        <f t="shared" si="29"/>
        <v/>
      </c>
      <c r="AK114" s="146" t="str">
        <f t="shared" si="30"/>
        <v/>
      </c>
      <c r="AL114" s="146" t="str">
        <f t="shared" si="31"/>
        <v/>
      </c>
      <c r="AM114" s="146" t="str">
        <f t="shared" si="32"/>
        <v/>
      </c>
      <c r="AN114" s="146" t="str">
        <f t="shared" si="33"/>
        <v/>
      </c>
      <c r="AO114" s="146" t="str">
        <f t="shared" si="34"/>
        <v/>
      </c>
      <c r="AP114" s="146" t="str">
        <f t="shared" si="35"/>
        <v/>
      </c>
      <c r="AQ114" s="146" t="str">
        <f t="shared" si="36"/>
        <v/>
      </c>
      <c r="AR114" s="146" t="str">
        <f t="shared" ref="AR114:AS114" si="480">IF(NOT(ISBLANK(CB114)),CONCATENATE(TEXT(CB114,"yyyy-mm-ddThh:MM:ss"),"Z"),"")</f>
        <v/>
      </c>
      <c r="AS114" s="146" t="str">
        <f t="shared" si="480"/>
        <v/>
      </c>
      <c r="AT114" s="146" t="str">
        <f t="shared" si="38"/>
        <v/>
      </c>
      <c r="AU114" s="146" t="str">
        <f t="shared" si="39"/>
        <v/>
      </c>
      <c r="AV114" s="146" t="str">
        <f t="shared" ref="AV114:AW114" si="481">IF(NOT(ISBLANK(DT114)),CONCATENATE(TEXT(DT114,"yyyy-mm-ddThh:MM:ss"),"Z"),"")</f>
        <v/>
      </c>
      <c r="AW114" s="146" t="str">
        <f t="shared" si="481"/>
        <v/>
      </c>
      <c r="AX114" s="146" t="str">
        <f t="shared" ref="AX114:AZ114" si="482">IF(NOT(ISBLANK(ED114)),CONCATENATE(TEXT(ED114,"yyyy-mm-ddThh:MM:ss"),"Z"),"")</f>
        <v/>
      </c>
      <c r="AY114" s="146" t="str">
        <f t="shared" si="482"/>
        <v/>
      </c>
      <c r="AZ114" s="146" t="str">
        <f t="shared" si="482"/>
        <v/>
      </c>
      <c r="BA114" s="176"/>
      <c r="BB114" s="152"/>
      <c r="BC114" s="177"/>
      <c r="BD114" s="154"/>
      <c r="BE114" s="155"/>
      <c r="BF114" s="154"/>
      <c r="BG114" s="155"/>
      <c r="BH114" s="169"/>
      <c r="BI114" s="162"/>
      <c r="BJ114" s="172"/>
      <c r="BK114" s="162"/>
      <c r="BL114" s="158"/>
      <c r="BM114" s="172"/>
      <c r="BN114" s="162"/>
      <c r="BO114" s="167"/>
      <c r="BP114" s="169"/>
      <c r="BQ114" s="162"/>
      <c r="BR114" s="162"/>
      <c r="BS114" s="174"/>
      <c r="BT114" s="162"/>
      <c r="BU114" s="174"/>
      <c r="BV114" s="174"/>
      <c r="BW114" s="174"/>
      <c r="BX114" s="173"/>
      <c r="BY114" s="158"/>
      <c r="BZ114" s="160"/>
      <c r="CA114" s="172"/>
      <c r="CB114" s="152"/>
      <c r="CC114" s="152"/>
      <c r="CD114" s="156"/>
      <c r="CE114" s="172"/>
      <c r="CF114" s="162"/>
      <c r="CG114" s="162"/>
      <c r="CH114" s="158"/>
      <c r="CI114" s="173"/>
      <c r="CJ114" s="178"/>
      <c r="CK114" s="173"/>
      <c r="CL114" s="165"/>
      <c r="CM114" s="172"/>
      <c r="CN114" s="162"/>
      <c r="CO114" s="162"/>
      <c r="CP114" s="162"/>
      <c r="CQ114" s="162"/>
      <c r="CR114" s="169"/>
      <c r="CS114" s="162"/>
      <c r="CT114" s="162"/>
      <c r="CU114" s="174"/>
      <c r="CV114" s="152"/>
      <c r="CW114" s="173"/>
      <c r="CX114" s="158"/>
      <c r="CY114" s="172"/>
      <c r="CZ114" s="162"/>
      <c r="DA114" s="162"/>
      <c r="DB114" s="158"/>
      <c r="DC114" s="173"/>
      <c r="DD114" s="178"/>
      <c r="DE114" s="173"/>
      <c r="DF114" s="165"/>
      <c r="DG114" s="172"/>
      <c r="DH114" s="178"/>
      <c r="DI114" s="172"/>
      <c r="DJ114" s="178"/>
      <c r="DK114" s="172"/>
      <c r="DL114" s="162"/>
      <c r="DM114" s="167"/>
      <c r="DN114" s="169"/>
      <c r="DO114" s="162"/>
      <c r="DP114" s="162"/>
      <c r="DQ114" s="174"/>
      <c r="DR114" s="152"/>
      <c r="DS114" s="172"/>
      <c r="DT114" s="152"/>
      <c r="DU114" s="152"/>
      <c r="DV114" s="156"/>
      <c r="DW114" s="173"/>
      <c r="DX114" s="158"/>
      <c r="DY114" s="172"/>
      <c r="DZ114" s="162"/>
      <c r="EA114" s="162"/>
      <c r="EB114" s="172"/>
      <c r="EC114" s="172"/>
      <c r="ED114" s="152"/>
      <c r="EE114" s="152"/>
      <c r="EF114" s="152"/>
      <c r="EG114" s="161"/>
      <c r="EH114" s="172"/>
      <c r="EI114" s="162"/>
      <c r="EJ114" s="162"/>
    </row>
    <row r="115" spans="1:140" ht="12.5">
      <c r="A115" s="168"/>
      <c r="B115" s="169"/>
      <c r="C115" s="144" t="str">
        <f t="shared" si="0"/>
        <v/>
      </c>
      <c r="D115" s="144" t="str">
        <f t="shared" si="296"/>
        <v/>
      </c>
      <c r="E115" s="144" t="str">
        <f t="shared" si="2"/>
        <v/>
      </c>
      <c r="F115" s="145" t="str">
        <f t="shared" si="297"/>
        <v/>
      </c>
      <c r="G115" s="145" t="str">
        <f t="shared" si="4"/>
        <v/>
      </c>
      <c r="H115" s="145" t="str">
        <f t="shared" si="5"/>
        <v/>
      </c>
      <c r="I115" s="146" t="str">
        <f t="shared" ref="I115:J115" si="483">IF(COUNTA($DO115:$DX115)&gt;0,$BA115,"")</f>
        <v/>
      </c>
      <c r="J115" s="146" t="str">
        <f t="shared" si="483"/>
        <v/>
      </c>
      <c r="K115" s="147" t="str">
        <f t="shared" si="43"/>
        <v/>
      </c>
      <c r="L115" s="147" t="str">
        <f t="shared" si="7"/>
        <v/>
      </c>
      <c r="M115" s="147" t="str">
        <f t="shared" si="8"/>
        <v/>
      </c>
      <c r="N115" s="147" t="str">
        <f t="shared" si="48"/>
        <v/>
      </c>
      <c r="O115" s="147" t="str">
        <f t="shared" si="9"/>
        <v/>
      </c>
      <c r="P115" s="146" t="str">
        <f t="shared" si="299"/>
        <v/>
      </c>
      <c r="Q115" s="147" t="str">
        <f t="shared" si="300"/>
        <v/>
      </c>
      <c r="R115" s="146" t="str">
        <f t="shared" si="12"/>
        <v/>
      </c>
      <c r="S115" s="146" t="str">
        <f t="shared" si="13"/>
        <v/>
      </c>
      <c r="T115" s="146" t="str">
        <f>IF(NOT(ISBLANK(DH115)),
        IF(AND(ISREF('Input Tenderers'!$J$8:$K$8),COUNTA('Input Tenderers'!$N$8)&gt;0),
                IF(COUNTA('Input Implementation Transactio'!$N115:$O115)&gt;0,"supplier;tenderer;payee","supplier;tenderer"),
                IF(COUNTA('Input Implementation Transactio'!$N115:$O115)&gt;0,"supplier;payee","supplier")
                ),
        IF(COUNTA('Input Implementation Transactio'!$N115:$O115)&gt;0, "payee", "")
        )</f>
        <v/>
      </c>
      <c r="U115" s="146" t="str">
        <f t="shared" si="14"/>
        <v/>
      </c>
      <c r="V115" s="146" t="str">
        <f t="shared" si="15"/>
        <v/>
      </c>
      <c r="W115" s="148" t="str">
        <f t="shared" si="301"/>
        <v/>
      </c>
      <c r="X115" s="175" t="str">
        <f t="shared" si="302"/>
        <v/>
      </c>
      <c r="Y115" s="170" t="str">
        <f t="shared" si="303"/>
        <v/>
      </c>
      <c r="Z115" s="150" t="str">
        <f t="shared" si="19"/>
        <v/>
      </c>
      <c r="AA115" s="146" t="str">
        <f t="shared" si="20"/>
        <v/>
      </c>
      <c r="AB115" s="146" t="str">
        <f t="shared" si="21"/>
        <v/>
      </c>
      <c r="AC115" s="146" t="str">
        <f t="shared" si="22"/>
        <v/>
      </c>
      <c r="AD115" s="148" t="str">
        <f t="shared" si="304"/>
        <v/>
      </c>
      <c r="AE115" s="148" t="str">
        <f t="shared" si="24"/>
        <v/>
      </c>
      <c r="AF115" s="175" t="str">
        <f t="shared" si="305"/>
        <v/>
      </c>
      <c r="AG115" s="170" t="str">
        <f t="shared" si="306"/>
        <v/>
      </c>
      <c r="AH115" s="148" t="str">
        <f t="shared" si="307"/>
        <v/>
      </c>
      <c r="AI115" s="146" t="str">
        <f t="shared" si="28"/>
        <v/>
      </c>
      <c r="AJ115" s="146" t="str">
        <f t="shared" si="29"/>
        <v/>
      </c>
      <c r="AK115" s="146" t="str">
        <f t="shared" si="30"/>
        <v/>
      </c>
      <c r="AL115" s="146" t="str">
        <f t="shared" si="31"/>
        <v/>
      </c>
      <c r="AM115" s="171" t="str">
        <f t="shared" si="32"/>
        <v/>
      </c>
      <c r="AN115" s="171" t="str">
        <f t="shared" si="33"/>
        <v/>
      </c>
      <c r="AO115" s="146" t="str">
        <f t="shared" si="34"/>
        <v/>
      </c>
      <c r="AP115" s="146" t="str">
        <f t="shared" si="35"/>
        <v/>
      </c>
      <c r="AQ115" s="146" t="str">
        <f t="shared" si="36"/>
        <v/>
      </c>
      <c r="AR115" s="146" t="str">
        <f t="shared" ref="AR115:AS115" si="484">IF(NOT(ISBLANK(CB115)),CONCATENATE(TEXT(CB115,"yyyy-mm-ddThh:MM:ss"),"Z"),"")</f>
        <v/>
      </c>
      <c r="AS115" s="146" t="str">
        <f t="shared" si="484"/>
        <v/>
      </c>
      <c r="AT115" s="146" t="str">
        <f t="shared" si="38"/>
        <v/>
      </c>
      <c r="AU115" s="146" t="str">
        <f t="shared" si="39"/>
        <v/>
      </c>
      <c r="AV115" s="146" t="str">
        <f t="shared" ref="AV115:AW115" si="485">IF(NOT(ISBLANK(DT115)),CONCATENATE(TEXT(DT115,"yyyy-mm-ddThh:MM:ss"),"Z"),"")</f>
        <v/>
      </c>
      <c r="AW115" s="146" t="str">
        <f t="shared" si="485"/>
        <v/>
      </c>
      <c r="AX115" s="146" t="str">
        <f t="shared" ref="AX115:AZ115" si="486">IF(NOT(ISBLANK(ED115)),CONCATENATE(TEXT(ED115,"yyyy-mm-ddThh:MM:ss"),"Z"),"")</f>
        <v/>
      </c>
      <c r="AY115" s="146" t="str">
        <f t="shared" si="486"/>
        <v/>
      </c>
      <c r="AZ115" s="146" t="str">
        <f t="shared" si="486"/>
        <v/>
      </c>
      <c r="BA115" s="176"/>
      <c r="BB115" s="152"/>
      <c r="BC115" s="177"/>
      <c r="BD115" s="154"/>
      <c r="BE115" s="155"/>
      <c r="BF115" s="154"/>
      <c r="BG115" s="155"/>
      <c r="BH115" s="169"/>
      <c r="BI115" s="162"/>
      <c r="BJ115" s="172"/>
      <c r="BK115" s="162"/>
      <c r="BL115" s="158"/>
      <c r="BM115" s="172"/>
      <c r="BN115" s="162"/>
      <c r="BO115" s="167"/>
      <c r="BP115" s="169"/>
      <c r="BQ115" s="162"/>
      <c r="BR115" s="162"/>
      <c r="BS115" s="174"/>
      <c r="BT115" s="162"/>
      <c r="BU115" s="174"/>
      <c r="BV115" s="174"/>
      <c r="BW115" s="174"/>
      <c r="BX115" s="173"/>
      <c r="BY115" s="158"/>
      <c r="BZ115" s="160"/>
      <c r="CA115" s="172"/>
      <c r="CB115" s="152"/>
      <c r="CC115" s="152"/>
      <c r="CD115" s="156"/>
      <c r="CE115" s="172"/>
      <c r="CF115" s="162"/>
      <c r="CG115" s="162"/>
      <c r="CH115" s="158"/>
      <c r="CI115" s="173"/>
      <c r="CJ115" s="178"/>
      <c r="CK115" s="173"/>
      <c r="CL115" s="165"/>
      <c r="CM115" s="172"/>
      <c r="CN115" s="162"/>
      <c r="CO115" s="162"/>
      <c r="CP115" s="162"/>
      <c r="CQ115" s="162"/>
      <c r="CR115" s="169"/>
      <c r="CS115" s="162"/>
      <c r="CT115" s="162"/>
      <c r="CU115" s="174"/>
      <c r="CV115" s="152"/>
      <c r="CW115" s="173"/>
      <c r="CX115" s="158"/>
      <c r="CY115" s="172"/>
      <c r="CZ115" s="162"/>
      <c r="DA115" s="162"/>
      <c r="DB115" s="158"/>
      <c r="DC115" s="173"/>
      <c r="DD115" s="178"/>
      <c r="DE115" s="173"/>
      <c r="DF115" s="165"/>
      <c r="DG115" s="172"/>
      <c r="DH115" s="178"/>
      <c r="DI115" s="172"/>
      <c r="DJ115" s="178"/>
      <c r="DK115" s="172"/>
      <c r="DL115" s="162"/>
      <c r="DM115" s="167"/>
      <c r="DN115" s="169"/>
      <c r="DO115" s="162"/>
      <c r="DP115" s="162"/>
      <c r="DQ115" s="174"/>
      <c r="DR115" s="152"/>
      <c r="DS115" s="172"/>
      <c r="DT115" s="152"/>
      <c r="DU115" s="152"/>
      <c r="DV115" s="156"/>
      <c r="DW115" s="173"/>
      <c r="DX115" s="158"/>
      <c r="DY115" s="172"/>
      <c r="DZ115" s="162"/>
      <c r="EA115" s="162"/>
      <c r="EB115" s="172"/>
      <c r="EC115" s="172"/>
      <c r="ED115" s="152"/>
      <c r="EE115" s="152"/>
      <c r="EF115" s="152"/>
      <c r="EG115" s="174"/>
      <c r="EH115" s="172"/>
      <c r="EI115" s="162"/>
      <c r="EJ115" s="162"/>
    </row>
    <row r="116" spans="1:140" ht="12.5">
      <c r="A116" s="168"/>
      <c r="B116" s="169"/>
      <c r="C116" s="144" t="str">
        <f t="shared" si="0"/>
        <v/>
      </c>
      <c r="D116" s="144" t="str">
        <f t="shared" si="296"/>
        <v/>
      </c>
      <c r="E116" s="144" t="str">
        <f t="shared" si="2"/>
        <v/>
      </c>
      <c r="F116" s="145" t="str">
        <f t="shared" si="297"/>
        <v/>
      </c>
      <c r="G116" s="145" t="str">
        <f t="shared" si="4"/>
        <v/>
      </c>
      <c r="H116" s="145" t="str">
        <f t="shared" si="5"/>
        <v/>
      </c>
      <c r="I116" s="146" t="str">
        <f t="shared" ref="I116:J116" si="487">IF(COUNTA($DO116:$DX116)&gt;0,$BA116,"")</f>
        <v/>
      </c>
      <c r="J116" s="146" t="str">
        <f t="shared" si="487"/>
        <v/>
      </c>
      <c r="K116" s="147" t="str">
        <f t="shared" si="43"/>
        <v/>
      </c>
      <c r="L116" s="147" t="str">
        <f t="shared" si="7"/>
        <v/>
      </c>
      <c r="M116" s="147" t="str">
        <f t="shared" si="8"/>
        <v/>
      </c>
      <c r="N116" s="147" t="str">
        <f t="shared" si="48"/>
        <v/>
      </c>
      <c r="O116" s="147" t="str">
        <f t="shared" si="9"/>
        <v/>
      </c>
      <c r="P116" s="146" t="str">
        <f t="shared" si="299"/>
        <v/>
      </c>
      <c r="Q116" s="147" t="str">
        <f t="shared" si="300"/>
        <v/>
      </c>
      <c r="R116" s="146" t="str">
        <f t="shared" si="12"/>
        <v/>
      </c>
      <c r="S116" s="146" t="str">
        <f t="shared" si="13"/>
        <v/>
      </c>
      <c r="T116" s="146" t="str">
        <f>IF(NOT(ISBLANK(DH116)),
        IF(AND(ISREF('Input Tenderers'!$J$8:$K$8),COUNTA('Input Tenderers'!$N$8)&gt;0),
                IF(COUNTA('Input Implementation Transactio'!$N116:$O116)&gt;0,"supplier;tenderer;payee","supplier;tenderer"),
                IF(COUNTA('Input Implementation Transactio'!$N116:$O116)&gt;0,"supplier;payee","supplier")
                ),
        IF(COUNTA('Input Implementation Transactio'!$N116:$O116)&gt;0, "payee", "")
        )</f>
        <v/>
      </c>
      <c r="U116" s="146" t="str">
        <f t="shared" si="14"/>
        <v/>
      </c>
      <c r="V116" s="146" t="str">
        <f t="shared" si="15"/>
        <v/>
      </c>
      <c r="W116" s="148" t="str">
        <f t="shared" si="301"/>
        <v/>
      </c>
      <c r="X116" s="175" t="str">
        <f t="shared" si="302"/>
        <v/>
      </c>
      <c r="Y116" s="170" t="str">
        <f t="shared" si="303"/>
        <v/>
      </c>
      <c r="Z116" s="150" t="str">
        <f t="shared" si="19"/>
        <v/>
      </c>
      <c r="AA116" s="146" t="str">
        <f t="shared" si="20"/>
        <v/>
      </c>
      <c r="AB116" s="146" t="str">
        <f t="shared" si="21"/>
        <v/>
      </c>
      <c r="AC116" s="146" t="str">
        <f t="shared" si="22"/>
        <v/>
      </c>
      <c r="AD116" s="148" t="str">
        <f t="shared" si="304"/>
        <v/>
      </c>
      <c r="AE116" s="148" t="str">
        <f t="shared" si="24"/>
        <v/>
      </c>
      <c r="AF116" s="175" t="str">
        <f t="shared" si="305"/>
        <v/>
      </c>
      <c r="AG116" s="170" t="str">
        <f t="shared" si="306"/>
        <v/>
      </c>
      <c r="AH116" s="148" t="str">
        <f t="shared" si="307"/>
        <v/>
      </c>
      <c r="AI116" s="146" t="str">
        <f t="shared" si="28"/>
        <v/>
      </c>
      <c r="AJ116" s="146" t="str">
        <f t="shared" si="29"/>
        <v/>
      </c>
      <c r="AK116" s="146" t="str">
        <f t="shared" si="30"/>
        <v/>
      </c>
      <c r="AL116" s="146" t="str">
        <f t="shared" si="31"/>
        <v/>
      </c>
      <c r="AM116" s="171" t="str">
        <f t="shared" si="32"/>
        <v/>
      </c>
      <c r="AN116" s="171" t="str">
        <f t="shared" si="33"/>
        <v/>
      </c>
      <c r="AO116" s="146" t="str">
        <f t="shared" si="34"/>
        <v/>
      </c>
      <c r="AP116" s="146" t="str">
        <f t="shared" si="35"/>
        <v/>
      </c>
      <c r="AQ116" s="146" t="str">
        <f t="shared" si="36"/>
        <v/>
      </c>
      <c r="AR116" s="146" t="str">
        <f t="shared" ref="AR116:AS116" si="488">IF(NOT(ISBLANK(CB116)),CONCATENATE(TEXT(CB116,"yyyy-mm-ddThh:MM:ss"),"Z"),"")</f>
        <v/>
      </c>
      <c r="AS116" s="146" t="str">
        <f t="shared" si="488"/>
        <v/>
      </c>
      <c r="AT116" s="146" t="str">
        <f t="shared" si="38"/>
        <v/>
      </c>
      <c r="AU116" s="146" t="str">
        <f t="shared" si="39"/>
        <v/>
      </c>
      <c r="AV116" s="146" t="str">
        <f t="shared" ref="AV116:AW116" si="489">IF(NOT(ISBLANK(DT116)),CONCATENATE(TEXT(DT116,"yyyy-mm-ddThh:MM:ss"),"Z"),"")</f>
        <v/>
      </c>
      <c r="AW116" s="146" t="str">
        <f t="shared" si="489"/>
        <v/>
      </c>
      <c r="AX116" s="146" t="str">
        <f t="shared" ref="AX116:AZ116" si="490">IF(NOT(ISBLANK(ED116)),CONCATENATE(TEXT(ED116,"yyyy-mm-ddThh:MM:ss"),"Z"),"")</f>
        <v/>
      </c>
      <c r="AY116" s="146" t="str">
        <f t="shared" si="490"/>
        <v/>
      </c>
      <c r="AZ116" s="146" t="str">
        <f t="shared" si="490"/>
        <v/>
      </c>
      <c r="BA116" s="176"/>
      <c r="BB116" s="152"/>
      <c r="BC116" s="177"/>
      <c r="BD116" s="154"/>
      <c r="BE116" s="155"/>
      <c r="BF116" s="154"/>
      <c r="BG116" s="155"/>
      <c r="BH116" s="169"/>
      <c r="BI116" s="162"/>
      <c r="BJ116" s="172"/>
      <c r="BK116" s="162"/>
      <c r="BL116" s="158"/>
      <c r="BM116" s="172"/>
      <c r="BN116" s="162"/>
      <c r="BO116" s="167"/>
      <c r="BP116" s="169"/>
      <c r="BQ116" s="162"/>
      <c r="BR116" s="162"/>
      <c r="BS116" s="174"/>
      <c r="BT116" s="162"/>
      <c r="BU116" s="174"/>
      <c r="BV116" s="174"/>
      <c r="BW116" s="174"/>
      <c r="BX116" s="173"/>
      <c r="BY116" s="158"/>
      <c r="BZ116" s="160"/>
      <c r="CA116" s="172"/>
      <c r="CB116" s="152"/>
      <c r="CC116" s="152"/>
      <c r="CD116" s="156"/>
      <c r="CE116" s="172"/>
      <c r="CF116" s="162"/>
      <c r="CG116" s="162"/>
      <c r="CH116" s="158"/>
      <c r="CI116" s="173"/>
      <c r="CJ116" s="178"/>
      <c r="CK116" s="173"/>
      <c r="CL116" s="165"/>
      <c r="CM116" s="172"/>
      <c r="CN116" s="162"/>
      <c r="CO116" s="162"/>
      <c r="CP116" s="162"/>
      <c r="CQ116" s="162"/>
      <c r="CR116" s="169"/>
      <c r="CS116" s="162"/>
      <c r="CT116" s="162"/>
      <c r="CU116" s="174"/>
      <c r="CV116" s="152"/>
      <c r="CW116" s="173"/>
      <c r="CX116" s="158"/>
      <c r="CY116" s="172"/>
      <c r="CZ116" s="162"/>
      <c r="DA116" s="162"/>
      <c r="DB116" s="158"/>
      <c r="DC116" s="173"/>
      <c r="DD116" s="178"/>
      <c r="DE116" s="173"/>
      <c r="DF116" s="165"/>
      <c r="DG116" s="172"/>
      <c r="DH116" s="178"/>
      <c r="DI116" s="172"/>
      <c r="DJ116" s="178"/>
      <c r="DK116" s="172"/>
      <c r="DL116" s="162"/>
      <c r="DM116" s="167"/>
      <c r="DN116" s="169"/>
      <c r="DO116" s="162"/>
      <c r="DP116" s="162"/>
      <c r="DQ116" s="174"/>
      <c r="DR116" s="152"/>
      <c r="DS116" s="172"/>
      <c r="DT116" s="152"/>
      <c r="DU116" s="152"/>
      <c r="DV116" s="156"/>
      <c r="DW116" s="173"/>
      <c r="DX116" s="158"/>
      <c r="DY116" s="172"/>
      <c r="DZ116" s="162"/>
      <c r="EA116" s="162"/>
      <c r="EB116" s="172"/>
      <c r="EC116" s="172"/>
      <c r="ED116" s="152"/>
      <c r="EE116" s="152"/>
      <c r="EF116" s="152"/>
      <c r="EG116" s="174"/>
      <c r="EH116" s="172"/>
      <c r="EI116" s="162"/>
      <c r="EJ116" s="162"/>
    </row>
    <row r="117" spans="1:140" ht="12.5">
      <c r="A117" s="168"/>
      <c r="B117" s="169"/>
      <c r="C117" s="144" t="str">
        <f t="shared" si="0"/>
        <v/>
      </c>
      <c r="D117" s="144" t="str">
        <f t="shared" si="296"/>
        <v/>
      </c>
      <c r="E117" s="144" t="str">
        <f t="shared" si="2"/>
        <v/>
      </c>
      <c r="F117" s="145" t="str">
        <f t="shared" si="297"/>
        <v/>
      </c>
      <c r="G117" s="145" t="str">
        <f t="shared" si="4"/>
        <v/>
      </c>
      <c r="H117" s="145" t="str">
        <f t="shared" si="5"/>
        <v/>
      </c>
      <c r="I117" s="146" t="str">
        <f t="shared" ref="I117:J117" si="491">IF(COUNTA($DO117:$DX117)&gt;0,$BA117,"")</f>
        <v/>
      </c>
      <c r="J117" s="146" t="str">
        <f t="shared" si="491"/>
        <v/>
      </c>
      <c r="K117" s="147" t="str">
        <f t="shared" si="43"/>
        <v/>
      </c>
      <c r="L117" s="147" t="str">
        <f t="shared" si="7"/>
        <v/>
      </c>
      <c r="M117" s="147" t="str">
        <f t="shared" si="8"/>
        <v/>
      </c>
      <c r="N117" s="147" t="str">
        <f t="shared" si="48"/>
        <v/>
      </c>
      <c r="O117" s="147" t="str">
        <f t="shared" si="9"/>
        <v/>
      </c>
      <c r="P117" s="146" t="str">
        <f t="shared" si="299"/>
        <v/>
      </c>
      <c r="Q117" s="147" t="str">
        <f t="shared" si="300"/>
        <v/>
      </c>
      <c r="R117" s="146" t="str">
        <f t="shared" si="12"/>
        <v/>
      </c>
      <c r="S117" s="146" t="str">
        <f t="shared" si="13"/>
        <v/>
      </c>
      <c r="T117" s="146" t="str">
        <f>IF(NOT(ISBLANK(DH117)),
        IF(AND(ISREF('Input Tenderers'!$J$8:$K$8),COUNTA('Input Tenderers'!$N$8)&gt;0),
                IF(COUNTA('Input Implementation Transactio'!$N117:$O117)&gt;0,"supplier;tenderer;payee","supplier;tenderer"),
                IF(COUNTA('Input Implementation Transactio'!$N117:$O117)&gt;0,"supplier;payee","supplier")
                ),
        IF(COUNTA('Input Implementation Transactio'!$N117:$O117)&gt;0, "payee", "")
        )</f>
        <v/>
      </c>
      <c r="U117" s="146" t="str">
        <f t="shared" si="14"/>
        <v/>
      </c>
      <c r="V117" s="146" t="str">
        <f t="shared" si="15"/>
        <v/>
      </c>
      <c r="W117" s="148" t="str">
        <f t="shared" si="301"/>
        <v/>
      </c>
      <c r="X117" s="175" t="str">
        <f t="shared" si="302"/>
        <v/>
      </c>
      <c r="Y117" s="170" t="str">
        <f t="shared" si="303"/>
        <v/>
      </c>
      <c r="Z117" s="150" t="str">
        <f t="shared" si="19"/>
        <v/>
      </c>
      <c r="AA117" s="146" t="str">
        <f t="shared" si="20"/>
        <v/>
      </c>
      <c r="AB117" s="146" t="str">
        <f t="shared" si="21"/>
        <v/>
      </c>
      <c r="AC117" s="146" t="str">
        <f t="shared" si="22"/>
        <v/>
      </c>
      <c r="AD117" s="148" t="str">
        <f t="shared" si="304"/>
        <v/>
      </c>
      <c r="AE117" s="148" t="str">
        <f t="shared" si="24"/>
        <v/>
      </c>
      <c r="AF117" s="175" t="str">
        <f t="shared" si="305"/>
        <v/>
      </c>
      <c r="AG117" s="170" t="str">
        <f t="shared" si="306"/>
        <v/>
      </c>
      <c r="AH117" s="148" t="str">
        <f t="shared" si="307"/>
        <v/>
      </c>
      <c r="AI117" s="146" t="str">
        <f t="shared" si="28"/>
        <v/>
      </c>
      <c r="AJ117" s="146" t="str">
        <f t="shared" si="29"/>
        <v/>
      </c>
      <c r="AK117" s="146" t="str">
        <f t="shared" si="30"/>
        <v/>
      </c>
      <c r="AL117" s="146" t="str">
        <f t="shared" si="31"/>
        <v/>
      </c>
      <c r="AM117" s="171" t="str">
        <f t="shared" si="32"/>
        <v/>
      </c>
      <c r="AN117" s="171" t="str">
        <f t="shared" si="33"/>
        <v/>
      </c>
      <c r="AO117" s="146" t="str">
        <f t="shared" si="34"/>
        <v/>
      </c>
      <c r="AP117" s="146" t="str">
        <f t="shared" si="35"/>
        <v/>
      </c>
      <c r="AQ117" s="146" t="str">
        <f t="shared" si="36"/>
        <v/>
      </c>
      <c r="AR117" s="146" t="str">
        <f t="shared" ref="AR117:AS117" si="492">IF(NOT(ISBLANK(CB117)),CONCATENATE(TEXT(CB117,"yyyy-mm-ddThh:MM:ss"),"Z"),"")</f>
        <v/>
      </c>
      <c r="AS117" s="146" t="str">
        <f t="shared" si="492"/>
        <v/>
      </c>
      <c r="AT117" s="146" t="str">
        <f t="shared" si="38"/>
        <v/>
      </c>
      <c r="AU117" s="146" t="str">
        <f t="shared" si="39"/>
        <v/>
      </c>
      <c r="AV117" s="146" t="str">
        <f t="shared" ref="AV117:AW117" si="493">IF(NOT(ISBLANK(DT117)),CONCATENATE(TEXT(DT117,"yyyy-mm-ddThh:MM:ss"),"Z"),"")</f>
        <v/>
      </c>
      <c r="AW117" s="146" t="str">
        <f t="shared" si="493"/>
        <v/>
      </c>
      <c r="AX117" s="146" t="str">
        <f t="shared" ref="AX117:AZ117" si="494">IF(NOT(ISBLANK(ED117)),CONCATENATE(TEXT(ED117,"yyyy-mm-ddThh:MM:ss"),"Z"),"")</f>
        <v/>
      </c>
      <c r="AY117" s="146" t="str">
        <f t="shared" si="494"/>
        <v/>
      </c>
      <c r="AZ117" s="146" t="str">
        <f t="shared" si="494"/>
        <v/>
      </c>
      <c r="BA117" s="176"/>
      <c r="BB117" s="152"/>
      <c r="BC117" s="177"/>
      <c r="BD117" s="154"/>
      <c r="BE117" s="155"/>
      <c r="BF117" s="154"/>
      <c r="BG117" s="155"/>
      <c r="BH117" s="169"/>
      <c r="BI117" s="162"/>
      <c r="BJ117" s="172"/>
      <c r="BK117" s="162"/>
      <c r="BL117" s="158"/>
      <c r="BM117" s="172"/>
      <c r="BN117" s="162"/>
      <c r="BO117" s="167"/>
      <c r="BP117" s="169"/>
      <c r="BQ117" s="162"/>
      <c r="BR117" s="162"/>
      <c r="BS117" s="174"/>
      <c r="BT117" s="162"/>
      <c r="BU117" s="174"/>
      <c r="BV117" s="174"/>
      <c r="BW117" s="174"/>
      <c r="BX117" s="173"/>
      <c r="BY117" s="158"/>
      <c r="BZ117" s="160"/>
      <c r="CA117" s="172"/>
      <c r="CB117" s="152"/>
      <c r="CC117" s="152"/>
      <c r="CD117" s="156"/>
      <c r="CE117" s="172"/>
      <c r="CF117" s="162"/>
      <c r="CG117" s="162"/>
      <c r="CH117" s="158"/>
      <c r="CI117" s="173"/>
      <c r="CJ117" s="178"/>
      <c r="CK117" s="173"/>
      <c r="CL117" s="165"/>
      <c r="CM117" s="172"/>
      <c r="CN117" s="162"/>
      <c r="CO117" s="162"/>
      <c r="CP117" s="162"/>
      <c r="CQ117" s="162"/>
      <c r="CR117" s="169"/>
      <c r="CS117" s="162"/>
      <c r="CT117" s="162"/>
      <c r="CU117" s="174"/>
      <c r="CV117" s="152"/>
      <c r="CW117" s="173"/>
      <c r="CX117" s="158"/>
      <c r="CY117" s="172"/>
      <c r="CZ117" s="162"/>
      <c r="DA117" s="162"/>
      <c r="DB117" s="158"/>
      <c r="DC117" s="173"/>
      <c r="DD117" s="178"/>
      <c r="DE117" s="173"/>
      <c r="DF117" s="165"/>
      <c r="DG117" s="172"/>
      <c r="DH117" s="178"/>
      <c r="DI117" s="172"/>
      <c r="DJ117" s="178"/>
      <c r="DK117" s="172"/>
      <c r="DL117" s="162"/>
      <c r="DM117" s="167"/>
      <c r="DN117" s="169"/>
      <c r="DO117" s="162"/>
      <c r="DP117" s="162"/>
      <c r="DQ117" s="174"/>
      <c r="DR117" s="152"/>
      <c r="DS117" s="172"/>
      <c r="DT117" s="152"/>
      <c r="DU117" s="152"/>
      <c r="DV117" s="156"/>
      <c r="DW117" s="173"/>
      <c r="DX117" s="158"/>
      <c r="DY117" s="172"/>
      <c r="DZ117" s="162"/>
      <c r="EA117" s="162"/>
      <c r="EB117" s="172"/>
      <c r="EC117" s="172"/>
      <c r="ED117" s="152"/>
      <c r="EE117" s="152"/>
      <c r="EF117" s="152"/>
      <c r="EG117" s="174"/>
      <c r="EH117" s="172"/>
      <c r="EI117" s="162"/>
      <c r="EJ117" s="162"/>
    </row>
    <row r="118" spans="1:140" ht="12.5">
      <c r="A118" s="168"/>
      <c r="B118" s="169"/>
      <c r="C118" s="144" t="str">
        <f t="shared" si="0"/>
        <v/>
      </c>
      <c r="D118" s="144" t="str">
        <f t="shared" si="296"/>
        <v/>
      </c>
      <c r="E118" s="144" t="str">
        <f t="shared" si="2"/>
        <v/>
      </c>
      <c r="F118" s="145" t="str">
        <f t="shared" si="297"/>
        <v/>
      </c>
      <c r="G118" s="145" t="str">
        <f t="shared" si="4"/>
        <v/>
      </c>
      <c r="H118" s="145" t="str">
        <f t="shared" si="5"/>
        <v/>
      </c>
      <c r="I118" s="146" t="str">
        <f t="shared" ref="I118:J118" si="495">IF(COUNTA($DO118:$DX118)&gt;0,$BA118,"")</f>
        <v/>
      </c>
      <c r="J118" s="146" t="str">
        <f t="shared" si="495"/>
        <v/>
      </c>
      <c r="K118" s="147" t="str">
        <f t="shared" si="43"/>
        <v/>
      </c>
      <c r="L118" s="147" t="str">
        <f t="shared" si="7"/>
        <v/>
      </c>
      <c r="M118" s="147" t="str">
        <f t="shared" si="8"/>
        <v/>
      </c>
      <c r="N118" s="147" t="str">
        <f t="shared" si="48"/>
        <v/>
      </c>
      <c r="O118" s="147" t="str">
        <f t="shared" si="9"/>
        <v/>
      </c>
      <c r="P118" s="146" t="str">
        <f t="shared" si="299"/>
        <v/>
      </c>
      <c r="Q118" s="147" t="str">
        <f t="shared" si="300"/>
        <v/>
      </c>
      <c r="R118" s="146" t="str">
        <f t="shared" si="12"/>
        <v/>
      </c>
      <c r="S118" s="146" t="str">
        <f t="shared" si="13"/>
        <v/>
      </c>
      <c r="T118" s="146" t="str">
        <f>IF(NOT(ISBLANK(DH118)),
        IF(AND(ISREF('Input Tenderers'!$J$8:$K$8),COUNTA('Input Tenderers'!$N$8)&gt;0),
                IF(COUNTA('Input Implementation Transactio'!$N118:$O118)&gt;0,"supplier;tenderer;payee","supplier;tenderer"),
                IF(COUNTA('Input Implementation Transactio'!$N118:$O118)&gt;0,"supplier;payee","supplier")
                ),
        IF(COUNTA('Input Implementation Transactio'!$N118:$O118)&gt;0, "payee", "")
        )</f>
        <v/>
      </c>
      <c r="U118" s="146" t="str">
        <f t="shared" si="14"/>
        <v/>
      </c>
      <c r="V118" s="146" t="str">
        <f t="shared" si="15"/>
        <v/>
      </c>
      <c r="W118" s="148" t="str">
        <f t="shared" si="301"/>
        <v/>
      </c>
      <c r="X118" s="175" t="str">
        <f t="shared" si="302"/>
        <v/>
      </c>
      <c r="Y118" s="170" t="str">
        <f t="shared" si="303"/>
        <v/>
      </c>
      <c r="Z118" s="150" t="str">
        <f t="shared" si="19"/>
        <v/>
      </c>
      <c r="AA118" s="146" t="str">
        <f t="shared" si="20"/>
        <v/>
      </c>
      <c r="AB118" s="146" t="str">
        <f t="shared" si="21"/>
        <v/>
      </c>
      <c r="AC118" s="146" t="str">
        <f t="shared" si="22"/>
        <v/>
      </c>
      <c r="AD118" s="148" t="str">
        <f t="shared" si="304"/>
        <v/>
      </c>
      <c r="AE118" s="148" t="str">
        <f t="shared" si="24"/>
        <v/>
      </c>
      <c r="AF118" s="175" t="str">
        <f t="shared" si="305"/>
        <v/>
      </c>
      <c r="AG118" s="170" t="str">
        <f t="shared" si="306"/>
        <v/>
      </c>
      <c r="AH118" s="148" t="str">
        <f t="shared" si="307"/>
        <v/>
      </c>
      <c r="AI118" s="146" t="str">
        <f t="shared" si="28"/>
        <v/>
      </c>
      <c r="AJ118" s="146" t="str">
        <f t="shared" si="29"/>
        <v/>
      </c>
      <c r="AK118" s="146" t="str">
        <f t="shared" si="30"/>
        <v/>
      </c>
      <c r="AL118" s="146" t="str">
        <f t="shared" si="31"/>
        <v/>
      </c>
      <c r="AM118" s="171" t="str">
        <f t="shared" si="32"/>
        <v/>
      </c>
      <c r="AN118" s="171" t="str">
        <f t="shared" si="33"/>
        <v/>
      </c>
      <c r="AO118" s="146" t="str">
        <f t="shared" si="34"/>
        <v/>
      </c>
      <c r="AP118" s="146" t="str">
        <f t="shared" si="35"/>
        <v/>
      </c>
      <c r="AQ118" s="146" t="str">
        <f t="shared" si="36"/>
        <v/>
      </c>
      <c r="AR118" s="146" t="str">
        <f t="shared" ref="AR118:AS118" si="496">IF(NOT(ISBLANK(CB118)),CONCATENATE(TEXT(CB118,"yyyy-mm-ddThh:MM:ss"),"Z"),"")</f>
        <v/>
      </c>
      <c r="AS118" s="146" t="str">
        <f t="shared" si="496"/>
        <v/>
      </c>
      <c r="AT118" s="146" t="str">
        <f t="shared" si="38"/>
        <v/>
      </c>
      <c r="AU118" s="146" t="str">
        <f t="shared" si="39"/>
        <v/>
      </c>
      <c r="AV118" s="146" t="str">
        <f t="shared" ref="AV118:AW118" si="497">IF(NOT(ISBLANK(DT118)),CONCATENATE(TEXT(DT118,"yyyy-mm-ddThh:MM:ss"),"Z"),"")</f>
        <v/>
      </c>
      <c r="AW118" s="146" t="str">
        <f t="shared" si="497"/>
        <v/>
      </c>
      <c r="AX118" s="146" t="str">
        <f t="shared" ref="AX118:AZ118" si="498">IF(NOT(ISBLANK(ED118)),CONCATENATE(TEXT(ED118,"yyyy-mm-ddThh:MM:ss"),"Z"),"")</f>
        <v/>
      </c>
      <c r="AY118" s="146" t="str">
        <f t="shared" si="498"/>
        <v/>
      </c>
      <c r="AZ118" s="146" t="str">
        <f t="shared" si="498"/>
        <v/>
      </c>
      <c r="BA118" s="176"/>
      <c r="BB118" s="152"/>
      <c r="BC118" s="177"/>
      <c r="BD118" s="154"/>
      <c r="BE118" s="155"/>
      <c r="BF118" s="154"/>
      <c r="BG118" s="155"/>
      <c r="BH118" s="169"/>
      <c r="BI118" s="162"/>
      <c r="BJ118" s="172"/>
      <c r="BK118" s="162"/>
      <c r="BL118" s="158"/>
      <c r="BM118" s="172"/>
      <c r="BN118" s="162"/>
      <c r="BO118" s="167"/>
      <c r="BP118" s="169"/>
      <c r="BQ118" s="162"/>
      <c r="BR118" s="162"/>
      <c r="BS118" s="174"/>
      <c r="BT118" s="162"/>
      <c r="BU118" s="174"/>
      <c r="BV118" s="174"/>
      <c r="BW118" s="174"/>
      <c r="BX118" s="173"/>
      <c r="BY118" s="158"/>
      <c r="BZ118" s="160"/>
      <c r="CA118" s="172"/>
      <c r="CB118" s="152"/>
      <c r="CC118" s="152"/>
      <c r="CD118" s="156"/>
      <c r="CE118" s="172"/>
      <c r="CF118" s="162"/>
      <c r="CG118" s="162"/>
      <c r="CH118" s="158"/>
      <c r="CI118" s="173"/>
      <c r="CJ118" s="178"/>
      <c r="CK118" s="173"/>
      <c r="CL118" s="165"/>
      <c r="CM118" s="172"/>
      <c r="CN118" s="162"/>
      <c r="CO118" s="162"/>
      <c r="CP118" s="162"/>
      <c r="CQ118" s="162"/>
      <c r="CR118" s="169"/>
      <c r="CS118" s="162"/>
      <c r="CT118" s="162"/>
      <c r="CU118" s="174"/>
      <c r="CV118" s="152"/>
      <c r="CW118" s="173"/>
      <c r="CX118" s="158"/>
      <c r="CY118" s="172"/>
      <c r="CZ118" s="162"/>
      <c r="DA118" s="162"/>
      <c r="DB118" s="158"/>
      <c r="DC118" s="173"/>
      <c r="DD118" s="178"/>
      <c r="DE118" s="173"/>
      <c r="DF118" s="165"/>
      <c r="DG118" s="172"/>
      <c r="DH118" s="178"/>
      <c r="DI118" s="172"/>
      <c r="DJ118" s="178"/>
      <c r="DK118" s="172"/>
      <c r="DL118" s="162"/>
      <c r="DM118" s="167"/>
      <c r="DN118" s="169"/>
      <c r="DO118" s="162"/>
      <c r="DP118" s="162"/>
      <c r="DQ118" s="174"/>
      <c r="DR118" s="152"/>
      <c r="DS118" s="172"/>
      <c r="DT118" s="152"/>
      <c r="DU118" s="152"/>
      <c r="DV118" s="156"/>
      <c r="DW118" s="173"/>
      <c r="DX118" s="158"/>
      <c r="DY118" s="172"/>
      <c r="DZ118" s="162"/>
      <c r="EA118" s="162"/>
      <c r="EB118" s="172"/>
      <c r="EC118" s="172"/>
      <c r="ED118" s="152"/>
      <c r="EE118" s="152"/>
      <c r="EF118" s="152"/>
      <c r="EG118" s="174"/>
      <c r="EH118" s="172"/>
      <c r="EI118" s="162"/>
      <c r="EJ118" s="162"/>
    </row>
    <row r="119" spans="1:140" ht="12.5">
      <c r="A119" s="168"/>
      <c r="B119" s="169"/>
      <c r="C119" s="144" t="str">
        <f t="shared" si="0"/>
        <v/>
      </c>
      <c r="D119" s="144" t="str">
        <f t="shared" si="296"/>
        <v/>
      </c>
      <c r="E119" s="144" t="str">
        <f t="shared" si="2"/>
        <v/>
      </c>
      <c r="F119" s="145" t="str">
        <f t="shared" si="297"/>
        <v/>
      </c>
      <c r="G119" s="145" t="str">
        <f t="shared" si="4"/>
        <v/>
      </c>
      <c r="H119" s="145" t="str">
        <f t="shared" si="5"/>
        <v/>
      </c>
      <c r="I119" s="146" t="str">
        <f t="shared" ref="I119:J119" si="499">IF(COUNTA($DO119:$DX119)&gt;0,$BA119,"")</f>
        <v/>
      </c>
      <c r="J119" s="146" t="str">
        <f t="shared" si="499"/>
        <v/>
      </c>
      <c r="K119" s="147" t="str">
        <f t="shared" si="43"/>
        <v/>
      </c>
      <c r="L119" s="147" t="str">
        <f t="shared" si="7"/>
        <v/>
      </c>
      <c r="M119" s="147" t="str">
        <f t="shared" si="8"/>
        <v/>
      </c>
      <c r="N119" s="147" t="str">
        <f t="shared" si="48"/>
        <v/>
      </c>
      <c r="O119" s="147" t="str">
        <f t="shared" si="9"/>
        <v/>
      </c>
      <c r="P119" s="146" t="str">
        <f t="shared" si="299"/>
        <v/>
      </c>
      <c r="Q119" s="147" t="str">
        <f t="shared" si="300"/>
        <v/>
      </c>
      <c r="R119" s="146" t="str">
        <f t="shared" si="12"/>
        <v/>
      </c>
      <c r="S119" s="146" t="str">
        <f t="shared" si="13"/>
        <v/>
      </c>
      <c r="T119" s="146" t="str">
        <f>IF(NOT(ISBLANK(DH119)),
        IF(AND(ISREF('Input Tenderers'!$J$8:$K$8),COUNTA('Input Tenderers'!$N$8)&gt;0),
                IF(COUNTA('Input Implementation Transactio'!$N119:$O119)&gt;0,"supplier;tenderer;payee","supplier;tenderer"),
                IF(COUNTA('Input Implementation Transactio'!$N119:$O119)&gt;0,"supplier;payee","supplier")
                ),
        IF(COUNTA('Input Implementation Transactio'!$N119:$O119)&gt;0, "payee", "")
        )</f>
        <v/>
      </c>
      <c r="U119" s="146" t="str">
        <f t="shared" si="14"/>
        <v/>
      </c>
      <c r="V119" s="146" t="str">
        <f t="shared" si="15"/>
        <v/>
      </c>
      <c r="W119" s="148" t="str">
        <f t="shared" si="301"/>
        <v/>
      </c>
      <c r="X119" s="175" t="str">
        <f t="shared" si="302"/>
        <v/>
      </c>
      <c r="Y119" s="170" t="str">
        <f t="shared" si="303"/>
        <v/>
      </c>
      <c r="Z119" s="150" t="str">
        <f t="shared" si="19"/>
        <v/>
      </c>
      <c r="AA119" s="146" t="str">
        <f t="shared" si="20"/>
        <v/>
      </c>
      <c r="AB119" s="146" t="str">
        <f t="shared" si="21"/>
        <v/>
      </c>
      <c r="AC119" s="146" t="str">
        <f t="shared" si="22"/>
        <v/>
      </c>
      <c r="AD119" s="148" t="str">
        <f t="shared" si="304"/>
        <v/>
      </c>
      <c r="AE119" s="148" t="str">
        <f t="shared" si="24"/>
        <v/>
      </c>
      <c r="AF119" s="175" t="str">
        <f t="shared" si="305"/>
        <v/>
      </c>
      <c r="AG119" s="170" t="str">
        <f t="shared" si="306"/>
        <v/>
      </c>
      <c r="AH119" s="148" t="str">
        <f t="shared" si="307"/>
        <v/>
      </c>
      <c r="AI119" s="146" t="str">
        <f t="shared" si="28"/>
        <v/>
      </c>
      <c r="AJ119" s="146" t="str">
        <f t="shared" si="29"/>
        <v/>
      </c>
      <c r="AK119" s="146" t="str">
        <f t="shared" si="30"/>
        <v/>
      </c>
      <c r="AL119" s="146" t="str">
        <f t="shared" si="31"/>
        <v/>
      </c>
      <c r="AM119" s="171" t="str">
        <f t="shared" si="32"/>
        <v/>
      </c>
      <c r="AN119" s="171" t="str">
        <f t="shared" si="33"/>
        <v/>
      </c>
      <c r="AO119" s="146" t="str">
        <f t="shared" si="34"/>
        <v/>
      </c>
      <c r="AP119" s="146" t="str">
        <f t="shared" si="35"/>
        <v/>
      </c>
      <c r="AQ119" s="146" t="str">
        <f t="shared" si="36"/>
        <v/>
      </c>
      <c r="AR119" s="146" t="str">
        <f t="shared" ref="AR119:AS119" si="500">IF(NOT(ISBLANK(CB119)),CONCATENATE(TEXT(CB119,"yyyy-mm-ddThh:MM:ss"),"Z"),"")</f>
        <v/>
      </c>
      <c r="AS119" s="146" t="str">
        <f t="shared" si="500"/>
        <v/>
      </c>
      <c r="AT119" s="146" t="str">
        <f t="shared" si="38"/>
        <v/>
      </c>
      <c r="AU119" s="146" t="str">
        <f t="shared" si="39"/>
        <v/>
      </c>
      <c r="AV119" s="146" t="str">
        <f t="shared" ref="AV119:AW119" si="501">IF(NOT(ISBLANK(DT119)),CONCATENATE(TEXT(DT119,"yyyy-mm-ddThh:MM:ss"),"Z"),"")</f>
        <v/>
      </c>
      <c r="AW119" s="146" t="str">
        <f t="shared" si="501"/>
        <v/>
      </c>
      <c r="AX119" s="146" t="str">
        <f t="shared" ref="AX119:AZ119" si="502">IF(NOT(ISBLANK(ED119)),CONCATENATE(TEXT(ED119,"yyyy-mm-ddThh:MM:ss"),"Z"),"")</f>
        <v/>
      </c>
      <c r="AY119" s="146" t="str">
        <f t="shared" si="502"/>
        <v/>
      </c>
      <c r="AZ119" s="146" t="str">
        <f t="shared" si="502"/>
        <v/>
      </c>
      <c r="BA119" s="176"/>
      <c r="BB119" s="152"/>
      <c r="BC119" s="177"/>
      <c r="BD119" s="154"/>
      <c r="BE119" s="155"/>
      <c r="BF119" s="154"/>
      <c r="BG119" s="155"/>
      <c r="BH119" s="169"/>
      <c r="BI119" s="162"/>
      <c r="BJ119" s="172"/>
      <c r="BK119" s="162"/>
      <c r="BL119" s="158"/>
      <c r="BM119" s="172"/>
      <c r="BN119" s="162"/>
      <c r="BO119" s="167"/>
      <c r="BP119" s="169"/>
      <c r="BQ119" s="162"/>
      <c r="BR119" s="162"/>
      <c r="BS119" s="174"/>
      <c r="BT119" s="162"/>
      <c r="BU119" s="174"/>
      <c r="BV119" s="174"/>
      <c r="BW119" s="174"/>
      <c r="BX119" s="173"/>
      <c r="BY119" s="158"/>
      <c r="BZ119" s="160"/>
      <c r="CA119" s="172"/>
      <c r="CB119" s="152"/>
      <c r="CC119" s="152"/>
      <c r="CD119" s="156"/>
      <c r="CE119" s="172"/>
      <c r="CF119" s="162"/>
      <c r="CG119" s="162"/>
      <c r="CH119" s="158"/>
      <c r="CI119" s="173"/>
      <c r="CJ119" s="178"/>
      <c r="CK119" s="173"/>
      <c r="CL119" s="165"/>
      <c r="CM119" s="172"/>
      <c r="CN119" s="162"/>
      <c r="CO119" s="162"/>
      <c r="CP119" s="162"/>
      <c r="CQ119" s="162"/>
      <c r="CR119" s="169"/>
      <c r="CS119" s="162"/>
      <c r="CT119" s="162"/>
      <c r="CU119" s="174"/>
      <c r="CV119" s="152"/>
      <c r="CW119" s="173"/>
      <c r="CX119" s="158"/>
      <c r="CY119" s="172"/>
      <c r="CZ119" s="162"/>
      <c r="DA119" s="162"/>
      <c r="DB119" s="158"/>
      <c r="DC119" s="173"/>
      <c r="DD119" s="178"/>
      <c r="DE119" s="173"/>
      <c r="DF119" s="165"/>
      <c r="DG119" s="172"/>
      <c r="DH119" s="178"/>
      <c r="DI119" s="172"/>
      <c r="DJ119" s="178"/>
      <c r="DK119" s="172"/>
      <c r="DL119" s="162"/>
      <c r="DM119" s="167"/>
      <c r="DN119" s="169"/>
      <c r="DO119" s="162"/>
      <c r="DP119" s="162"/>
      <c r="DQ119" s="174"/>
      <c r="DR119" s="152"/>
      <c r="DS119" s="172"/>
      <c r="DT119" s="152"/>
      <c r="DU119" s="152"/>
      <c r="DV119" s="156"/>
      <c r="DW119" s="173"/>
      <c r="DX119" s="158"/>
      <c r="DY119" s="172"/>
      <c r="DZ119" s="162"/>
      <c r="EA119" s="162"/>
      <c r="EB119" s="172"/>
      <c r="EC119" s="172"/>
      <c r="ED119" s="152"/>
      <c r="EE119" s="152"/>
      <c r="EF119" s="152"/>
      <c r="EG119" s="174"/>
      <c r="EH119" s="172"/>
      <c r="EI119" s="162"/>
      <c r="EJ119" s="162"/>
    </row>
    <row r="120" spans="1:140" ht="12.5">
      <c r="A120" s="168"/>
      <c r="B120" s="169"/>
      <c r="C120" s="144" t="str">
        <f t="shared" si="0"/>
        <v/>
      </c>
      <c r="D120" s="144" t="str">
        <f t="shared" si="296"/>
        <v/>
      </c>
      <c r="E120" s="144" t="str">
        <f t="shared" si="2"/>
        <v/>
      </c>
      <c r="F120" s="145" t="str">
        <f t="shared" si="297"/>
        <v/>
      </c>
      <c r="G120" s="145" t="str">
        <f t="shared" si="4"/>
        <v/>
      </c>
      <c r="H120" s="145" t="str">
        <f t="shared" si="5"/>
        <v/>
      </c>
      <c r="I120" s="146" t="str">
        <f t="shared" ref="I120:J120" si="503">IF(COUNTA($DO120:$DX120)&gt;0,$BA120,"")</f>
        <v/>
      </c>
      <c r="J120" s="146" t="str">
        <f t="shared" si="503"/>
        <v/>
      </c>
      <c r="K120" s="147" t="str">
        <f t="shared" si="43"/>
        <v/>
      </c>
      <c r="L120" s="147" t="str">
        <f t="shared" si="7"/>
        <v/>
      </c>
      <c r="M120" s="147" t="str">
        <f t="shared" si="8"/>
        <v/>
      </c>
      <c r="N120" s="147" t="str">
        <f t="shared" si="48"/>
        <v/>
      </c>
      <c r="O120" s="147" t="str">
        <f t="shared" si="9"/>
        <v/>
      </c>
      <c r="P120" s="146" t="str">
        <f t="shared" si="299"/>
        <v/>
      </c>
      <c r="Q120" s="147" t="str">
        <f t="shared" si="300"/>
        <v/>
      </c>
      <c r="R120" s="146" t="str">
        <f t="shared" si="12"/>
        <v/>
      </c>
      <c r="S120" s="146" t="str">
        <f t="shared" si="13"/>
        <v/>
      </c>
      <c r="T120" s="146" t="str">
        <f>IF(NOT(ISBLANK(DH120)),
        IF(AND(ISREF('Input Tenderers'!$J$8:$K$8),COUNTA('Input Tenderers'!$N$8)&gt;0),
                IF(COUNTA('Input Implementation Transactio'!$N120:$O120)&gt;0,"supplier;tenderer;payee","supplier;tenderer"),
                IF(COUNTA('Input Implementation Transactio'!$N120:$O120)&gt;0,"supplier;payee","supplier")
                ),
        IF(COUNTA('Input Implementation Transactio'!$N120:$O120)&gt;0, "payee", "")
        )</f>
        <v/>
      </c>
      <c r="U120" s="146" t="str">
        <f t="shared" si="14"/>
        <v/>
      </c>
      <c r="V120" s="146" t="str">
        <f t="shared" si="15"/>
        <v/>
      </c>
      <c r="W120" s="148" t="str">
        <f t="shared" si="301"/>
        <v/>
      </c>
      <c r="X120" s="175" t="str">
        <f t="shared" si="302"/>
        <v/>
      </c>
      <c r="Y120" s="170" t="str">
        <f t="shared" si="303"/>
        <v/>
      </c>
      <c r="Z120" s="150" t="str">
        <f t="shared" si="19"/>
        <v/>
      </c>
      <c r="AA120" s="146" t="str">
        <f t="shared" si="20"/>
        <v/>
      </c>
      <c r="AB120" s="146" t="str">
        <f t="shared" si="21"/>
        <v/>
      </c>
      <c r="AC120" s="146" t="str">
        <f t="shared" si="22"/>
        <v/>
      </c>
      <c r="AD120" s="148" t="str">
        <f t="shared" si="304"/>
        <v/>
      </c>
      <c r="AE120" s="148" t="str">
        <f t="shared" si="24"/>
        <v/>
      </c>
      <c r="AF120" s="175" t="str">
        <f t="shared" si="305"/>
        <v/>
      </c>
      <c r="AG120" s="170" t="str">
        <f t="shared" si="306"/>
        <v/>
      </c>
      <c r="AH120" s="148" t="str">
        <f t="shared" si="307"/>
        <v/>
      </c>
      <c r="AI120" s="146" t="str">
        <f t="shared" si="28"/>
        <v/>
      </c>
      <c r="AJ120" s="146" t="str">
        <f t="shared" si="29"/>
        <v/>
      </c>
      <c r="AK120" s="146" t="str">
        <f t="shared" si="30"/>
        <v/>
      </c>
      <c r="AL120" s="146" t="str">
        <f t="shared" si="31"/>
        <v/>
      </c>
      <c r="AM120" s="171" t="str">
        <f t="shared" si="32"/>
        <v/>
      </c>
      <c r="AN120" s="171" t="str">
        <f t="shared" si="33"/>
        <v/>
      </c>
      <c r="AO120" s="146" t="str">
        <f t="shared" si="34"/>
        <v/>
      </c>
      <c r="AP120" s="146" t="str">
        <f t="shared" si="35"/>
        <v/>
      </c>
      <c r="AQ120" s="146" t="str">
        <f t="shared" si="36"/>
        <v/>
      </c>
      <c r="AR120" s="146" t="str">
        <f t="shared" ref="AR120:AS120" si="504">IF(NOT(ISBLANK(CB120)),CONCATENATE(TEXT(CB120,"yyyy-mm-ddThh:MM:ss"),"Z"),"")</f>
        <v/>
      </c>
      <c r="AS120" s="146" t="str">
        <f t="shared" si="504"/>
        <v/>
      </c>
      <c r="AT120" s="146" t="str">
        <f t="shared" si="38"/>
        <v/>
      </c>
      <c r="AU120" s="146" t="str">
        <f t="shared" si="39"/>
        <v/>
      </c>
      <c r="AV120" s="146" t="str">
        <f t="shared" ref="AV120:AW120" si="505">IF(NOT(ISBLANK(DT120)),CONCATENATE(TEXT(DT120,"yyyy-mm-ddThh:MM:ss"),"Z"),"")</f>
        <v/>
      </c>
      <c r="AW120" s="146" t="str">
        <f t="shared" si="505"/>
        <v/>
      </c>
      <c r="AX120" s="146" t="str">
        <f t="shared" ref="AX120:AZ120" si="506">IF(NOT(ISBLANK(ED120)),CONCATENATE(TEXT(ED120,"yyyy-mm-ddThh:MM:ss"),"Z"),"")</f>
        <v/>
      </c>
      <c r="AY120" s="146" t="str">
        <f t="shared" si="506"/>
        <v/>
      </c>
      <c r="AZ120" s="146" t="str">
        <f t="shared" si="506"/>
        <v/>
      </c>
      <c r="BA120" s="176"/>
      <c r="BB120" s="152"/>
      <c r="BC120" s="177"/>
      <c r="BD120" s="154"/>
      <c r="BE120" s="155"/>
      <c r="BF120" s="154"/>
      <c r="BG120" s="155"/>
      <c r="BH120" s="169"/>
      <c r="BI120" s="162"/>
      <c r="BJ120" s="172"/>
      <c r="BK120" s="162"/>
      <c r="BL120" s="158"/>
      <c r="BM120" s="172"/>
      <c r="BN120" s="162"/>
      <c r="BO120" s="167"/>
      <c r="BP120" s="169"/>
      <c r="BQ120" s="162"/>
      <c r="BR120" s="162"/>
      <c r="BS120" s="174"/>
      <c r="BT120" s="162"/>
      <c r="BU120" s="174"/>
      <c r="BV120" s="174"/>
      <c r="BW120" s="174"/>
      <c r="BX120" s="173"/>
      <c r="BY120" s="158"/>
      <c r="BZ120" s="160"/>
      <c r="CA120" s="172"/>
      <c r="CB120" s="152"/>
      <c r="CC120" s="152"/>
      <c r="CD120" s="156"/>
      <c r="CE120" s="172"/>
      <c r="CF120" s="162"/>
      <c r="CG120" s="162"/>
      <c r="CH120" s="158"/>
      <c r="CI120" s="173"/>
      <c r="CJ120" s="178"/>
      <c r="CK120" s="173"/>
      <c r="CL120" s="165"/>
      <c r="CM120" s="172"/>
      <c r="CN120" s="162"/>
      <c r="CO120" s="162"/>
      <c r="CP120" s="162"/>
      <c r="CQ120" s="162"/>
      <c r="CR120" s="169"/>
      <c r="CS120" s="162"/>
      <c r="CT120" s="162"/>
      <c r="CU120" s="174"/>
      <c r="CV120" s="152"/>
      <c r="CW120" s="173"/>
      <c r="CX120" s="158"/>
      <c r="CY120" s="172"/>
      <c r="CZ120" s="162"/>
      <c r="DA120" s="162"/>
      <c r="DB120" s="158"/>
      <c r="DC120" s="173"/>
      <c r="DD120" s="178"/>
      <c r="DE120" s="173"/>
      <c r="DF120" s="165"/>
      <c r="DG120" s="172"/>
      <c r="DH120" s="178"/>
      <c r="DI120" s="172"/>
      <c r="DJ120" s="178"/>
      <c r="DK120" s="172"/>
      <c r="DL120" s="162"/>
      <c r="DM120" s="167"/>
      <c r="DN120" s="169"/>
      <c r="DO120" s="162"/>
      <c r="DP120" s="162"/>
      <c r="DQ120" s="174"/>
      <c r="DR120" s="152"/>
      <c r="DS120" s="172"/>
      <c r="DT120" s="152"/>
      <c r="DU120" s="152"/>
      <c r="DV120" s="156"/>
      <c r="DW120" s="173"/>
      <c r="DX120" s="158"/>
      <c r="DY120" s="172"/>
      <c r="DZ120" s="162"/>
      <c r="EA120" s="162"/>
      <c r="EB120" s="172"/>
      <c r="EC120" s="172"/>
      <c r="ED120" s="152"/>
      <c r="EE120" s="152"/>
      <c r="EF120" s="152"/>
      <c r="EG120" s="174"/>
      <c r="EH120" s="172"/>
      <c r="EI120" s="162"/>
      <c r="EJ120" s="162"/>
    </row>
    <row r="121" spans="1:140" ht="12.5">
      <c r="A121" s="168"/>
      <c r="B121" s="169"/>
      <c r="C121" s="144" t="str">
        <f t="shared" si="0"/>
        <v/>
      </c>
      <c r="D121" s="144" t="str">
        <f t="shared" si="296"/>
        <v/>
      </c>
      <c r="E121" s="144" t="str">
        <f t="shared" si="2"/>
        <v/>
      </c>
      <c r="F121" s="145" t="str">
        <f t="shared" si="297"/>
        <v/>
      </c>
      <c r="G121" s="145" t="str">
        <f t="shared" si="4"/>
        <v/>
      </c>
      <c r="H121" s="145" t="str">
        <f t="shared" si="5"/>
        <v/>
      </c>
      <c r="I121" s="146" t="str">
        <f t="shared" ref="I121:J121" si="507">IF(COUNTA($DO121:$DX121)&gt;0,$BA121,"")</f>
        <v/>
      </c>
      <c r="J121" s="146" t="str">
        <f t="shared" si="507"/>
        <v/>
      </c>
      <c r="K121" s="147" t="str">
        <f t="shared" si="43"/>
        <v/>
      </c>
      <c r="L121" s="147" t="str">
        <f t="shared" si="7"/>
        <v/>
      </c>
      <c r="M121" s="147" t="str">
        <f t="shared" si="8"/>
        <v/>
      </c>
      <c r="N121" s="147" t="str">
        <f t="shared" si="48"/>
        <v/>
      </c>
      <c r="O121" s="147" t="str">
        <f t="shared" si="9"/>
        <v/>
      </c>
      <c r="P121" s="146" t="str">
        <f t="shared" si="299"/>
        <v/>
      </c>
      <c r="Q121" s="147" t="str">
        <f t="shared" si="300"/>
        <v/>
      </c>
      <c r="R121" s="146" t="str">
        <f t="shared" si="12"/>
        <v/>
      </c>
      <c r="S121" s="146" t="str">
        <f t="shared" si="13"/>
        <v/>
      </c>
      <c r="T121" s="146" t="str">
        <f>IF(NOT(ISBLANK(DH121)),
        IF(AND(ISREF('Input Tenderers'!$J$8:$K$8),COUNTA('Input Tenderers'!$N$8)&gt;0),
                IF(COUNTA('Input Implementation Transactio'!$N121:$O121)&gt;0,"supplier;tenderer;payee","supplier;tenderer"),
                IF(COUNTA('Input Implementation Transactio'!$N121:$O121)&gt;0,"supplier;payee","supplier")
                ),
        IF(COUNTA('Input Implementation Transactio'!$N121:$O121)&gt;0, "payee", "")
        )</f>
        <v/>
      </c>
      <c r="U121" s="146" t="str">
        <f t="shared" si="14"/>
        <v/>
      </c>
      <c r="V121" s="146" t="str">
        <f t="shared" si="15"/>
        <v/>
      </c>
      <c r="W121" s="148" t="str">
        <f t="shared" si="301"/>
        <v/>
      </c>
      <c r="X121" s="175" t="str">
        <f t="shared" si="302"/>
        <v/>
      </c>
      <c r="Y121" s="170" t="str">
        <f t="shared" si="303"/>
        <v/>
      </c>
      <c r="Z121" s="150" t="str">
        <f t="shared" si="19"/>
        <v/>
      </c>
      <c r="AA121" s="146" t="str">
        <f t="shared" si="20"/>
        <v/>
      </c>
      <c r="AB121" s="146" t="str">
        <f t="shared" si="21"/>
        <v/>
      </c>
      <c r="AC121" s="146" t="str">
        <f t="shared" si="22"/>
        <v/>
      </c>
      <c r="AD121" s="148" t="str">
        <f t="shared" si="304"/>
        <v/>
      </c>
      <c r="AE121" s="148" t="str">
        <f t="shared" si="24"/>
        <v/>
      </c>
      <c r="AF121" s="175" t="str">
        <f t="shared" si="305"/>
        <v/>
      </c>
      <c r="AG121" s="170" t="str">
        <f t="shared" si="306"/>
        <v/>
      </c>
      <c r="AH121" s="148" t="str">
        <f t="shared" si="307"/>
        <v/>
      </c>
      <c r="AI121" s="146" t="str">
        <f t="shared" si="28"/>
        <v/>
      </c>
      <c r="AJ121" s="146" t="str">
        <f t="shared" si="29"/>
        <v/>
      </c>
      <c r="AK121" s="146" t="str">
        <f t="shared" si="30"/>
        <v/>
      </c>
      <c r="AL121" s="146" t="str">
        <f t="shared" si="31"/>
        <v/>
      </c>
      <c r="AM121" s="171" t="str">
        <f t="shared" si="32"/>
        <v/>
      </c>
      <c r="AN121" s="171" t="str">
        <f t="shared" si="33"/>
        <v/>
      </c>
      <c r="AO121" s="146" t="str">
        <f t="shared" si="34"/>
        <v/>
      </c>
      <c r="AP121" s="146" t="str">
        <f t="shared" si="35"/>
        <v/>
      </c>
      <c r="AQ121" s="146" t="str">
        <f t="shared" si="36"/>
        <v/>
      </c>
      <c r="AR121" s="146" t="str">
        <f t="shared" ref="AR121:AS121" si="508">IF(NOT(ISBLANK(CB121)),CONCATENATE(TEXT(CB121,"yyyy-mm-ddThh:MM:ss"),"Z"),"")</f>
        <v/>
      </c>
      <c r="AS121" s="146" t="str">
        <f t="shared" si="508"/>
        <v/>
      </c>
      <c r="AT121" s="146" t="str">
        <f t="shared" si="38"/>
        <v/>
      </c>
      <c r="AU121" s="146" t="str">
        <f t="shared" si="39"/>
        <v/>
      </c>
      <c r="AV121" s="146" t="str">
        <f t="shared" ref="AV121:AW121" si="509">IF(NOT(ISBLANK(DT121)),CONCATENATE(TEXT(DT121,"yyyy-mm-ddThh:MM:ss"),"Z"),"")</f>
        <v/>
      </c>
      <c r="AW121" s="146" t="str">
        <f t="shared" si="509"/>
        <v/>
      </c>
      <c r="AX121" s="146" t="str">
        <f t="shared" ref="AX121:AZ121" si="510">IF(NOT(ISBLANK(ED121)),CONCATENATE(TEXT(ED121,"yyyy-mm-ddThh:MM:ss"),"Z"),"")</f>
        <v/>
      </c>
      <c r="AY121" s="146" t="str">
        <f t="shared" si="510"/>
        <v/>
      </c>
      <c r="AZ121" s="146" t="str">
        <f t="shared" si="510"/>
        <v/>
      </c>
      <c r="BA121" s="176"/>
      <c r="BB121" s="152"/>
      <c r="BC121" s="177"/>
      <c r="BD121" s="154"/>
      <c r="BE121" s="155"/>
      <c r="BF121" s="154"/>
      <c r="BG121" s="155"/>
      <c r="BH121" s="169"/>
      <c r="BI121" s="162"/>
      <c r="BJ121" s="172"/>
      <c r="BK121" s="162"/>
      <c r="BL121" s="158"/>
      <c r="BM121" s="172"/>
      <c r="BN121" s="162"/>
      <c r="BO121" s="167"/>
      <c r="BP121" s="169"/>
      <c r="BQ121" s="162"/>
      <c r="BR121" s="162"/>
      <c r="BS121" s="174"/>
      <c r="BT121" s="162"/>
      <c r="BU121" s="174"/>
      <c r="BV121" s="174"/>
      <c r="BW121" s="174"/>
      <c r="BX121" s="173"/>
      <c r="BY121" s="158"/>
      <c r="BZ121" s="160"/>
      <c r="CA121" s="172"/>
      <c r="CB121" s="152"/>
      <c r="CC121" s="152"/>
      <c r="CD121" s="156"/>
      <c r="CE121" s="172"/>
      <c r="CF121" s="162"/>
      <c r="CG121" s="162"/>
      <c r="CH121" s="158"/>
      <c r="CI121" s="173"/>
      <c r="CJ121" s="178"/>
      <c r="CK121" s="173"/>
      <c r="CL121" s="165"/>
      <c r="CM121" s="172"/>
      <c r="CN121" s="162"/>
      <c r="CO121" s="162"/>
      <c r="CP121" s="162"/>
      <c r="CQ121" s="162"/>
      <c r="CR121" s="169"/>
      <c r="CS121" s="162"/>
      <c r="CT121" s="162"/>
      <c r="CU121" s="174"/>
      <c r="CV121" s="152"/>
      <c r="CW121" s="173"/>
      <c r="CX121" s="158"/>
      <c r="CY121" s="172"/>
      <c r="CZ121" s="162"/>
      <c r="DA121" s="162"/>
      <c r="DB121" s="158"/>
      <c r="DC121" s="173"/>
      <c r="DD121" s="178"/>
      <c r="DE121" s="173"/>
      <c r="DF121" s="165"/>
      <c r="DG121" s="172"/>
      <c r="DH121" s="178"/>
      <c r="DI121" s="172"/>
      <c r="DJ121" s="178"/>
      <c r="DK121" s="172"/>
      <c r="DL121" s="162"/>
      <c r="DM121" s="167"/>
      <c r="DN121" s="169"/>
      <c r="DO121" s="162"/>
      <c r="DP121" s="162"/>
      <c r="DQ121" s="174"/>
      <c r="DR121" s="152"/>
      <c r="DS121" s="172"/>
      <c r="DT121" s="152"/>
      <c r="DU121" s="152"/>
      <c r="DV121" s="156"/>
      <c r="DW121" s="173"/>
      <c r="DX121" s="158"/>
      <c r="DY121" s="172"/>
      <c r="DZ121" s="162"/>
      <c r="EA121" s="162"/>
      <c r="EB121" s="172"/>
      <c r="EC121" s="172"/>
      <c r="ED121" s="152"/>
      <c r="EE121" s="152"/>
      <c r="EF121" s="152"/>
      <c r="EG121" s="174"/>
      <c r="EH121" s="172"/>
      <c r="EI121" s="162"/>
      <c r="EJ121" s="162"/>
    </row>
    <row r="122" spans="1:140" ht="12.5">
      <c r="A122" s="168"/>
      <c r="B122" s="169"/>
      <c r="C122" s="144" t="str">
        <f t="shared" si="0"/>
        <v/>
      </c>
      <c r="D122" s="144" t="str">
        <f t="shared" si="296"/>
        <v/>
      </c>
      <c r="E122" s="144" t="str">
        <f t="shared" si="2"/>
        <v/>
      </c>
      <c r="F122" s="145" t="str">
        <f t="shared" si="297"/>
        <v/>
      </c>
      <c r="G122" s="145" t="str">
        <f t="shared" si="4"/>
        <v/>
      </c>
      <c r="H122" s="145" t="str">
        <f t="shared" si="5"/>
        <v/>
      </c>
      <c r="I122" s="146" t="str">
        <f t="shared" ref="I122:J122" si="511">IF(COUNTA($DO122:$DX122)&gt;0,$BA122,"")</f>
        <v/>
      </c>
      <c r="J122" s="146" t="str">
        <f t="shared" si="511"/>
        <v/>
      </c>
      <c r="K122" s="147" t="str">
        <f t="shared" si="43"/>
        <v/>
      </c>
      <c r="L122" s="147" t="str">
        <f t="shared" si="7"/>
        <v/>
      </c>
      <c r="M122" s="147" t="str">
        <f t="shared" si="8"/>
        <v/>
      </c>
      <c r="N122" s="147" t="str">
        <f t="shared" si="48"/>
        <v/>
      </c>
      <c r="O122" s="147" t="str">
        <f t="shared" si="9"/>
        <v/>
      </c>
      <c r="P122" s="146" t="str">
        <f t="shared" si="299"/>
        <v/>
      </c>
      <c r="Q122" s="147" t="str">
        <f t="shared" si="300"/>
        <v/>
      </c>
      <c r="R122" s="146" t="str">
        <f t="shared" si="12"/>
        <v/>
      </c>
      <c r="S122" s="146" t="str">
        <f t="shared" si="13"/>
        <v/>
      </c>
      <c r="T122" s="146" t="str">
        <f>IF(NOT(ISBLANK(DH122)),
        IF(AND(ISREF('Input Tenderers'!$J$8:$K$8),COUNTA('Input Tenderers'!$N$8)&gt;0),
                IF(COUNTA('Input Implementation Transactio'!$N122:$O122)&gt;0,"supplier;tenderer;payee","supplier;tenderer"),
                IF(COUNTA('Input Implementation Transactio'!$N122:$O122)&gt;0,"supplier;payee","supplier")
                ),
        IF(COUNTA('Input Implementation Transactio'!$N122:$O122)&gt;0, "payee", "")
        )</f>
        <v/>
      </c>
      <c r="U122" s="146" t="str">
        <f t="shared" si="14"/>
        <v/>
      </c>
      <c r="V122" s="146" t="str">
        <f t="shared" si="15"/>
        <v/>
      </c>
      <c r="W122" s="148" t="str">
        <f t="shared" si="301"/>
        <v/>
      </c>
      <c r="X122" s="175" t="str">
        <f t="shared" si="302"/>
        <v/>
      </c>
      <c r="Y122" s="170" t="str">
        <f t="shared" si="303"/>
        <v/>
      </c>
      <c r="Z122" s="150" t="str">
        <f t="shared" si="19"/>
        <v/>
      </c>
      <c r="AA122" s="146" t="str">
        <f t="shared" si="20"/>
        <v/>
      </c>
      <c r="AB122" s="146" t="str">
        <f t="shared" si="21"/>
        <v/>
      </c>
      <c r="AC122" s="146" t="str">
        <f t="shared" si="22"/>
        <v/>
      </c>
      <c r="AD122" s="148" t="str">
        <f t="shared" si="304"/>
        <v/>
      </c>
      <c r="AE122" s="148" t="str">
        <f t="shared" si="24"/>
        <v/>
      </c>
      <c r="AF122" s="175" t="str">
        <f t="shared" si="305"/>
        <v/>
      </c>
      <c r="AG122" s="170" t="str">
        <f t="shared" si="306"/>
        <v/>
      </c>
      <c r="AH122" s="148" t="str">
        <f t="shared" si="307"/>
        <v/>
      </c>
      <c r="AI122" s="146" t="str">
        <f t="shared" si="28"/>
        <v/>
      </c>
      <c r="AJ122" s="146" t="str">
        <f t="shared" si="29"/>
        <v/>
      </c>
      <c r="AK122" s="146" t="str">
        <f t="shared" si="30"/>
        <v/>
      </c>
      <c r="AL122" s="146" t="str">
        <f t="shared" si="31"/>
        <v/>
      </c>
      <c r="AM122" s="171" t="str">
        <f t="shared" si="32"/>
        <v/>
      </c>
      <c r="AN122" s="171" t="str">
        <f t="shared" si="33"/>
        <v/>
      </c>
      <c r="AO122" s="146" t="str">
        <f t="shared" si="34"/>
        <v/>
      </c>
      <c r="AP122" s="146" t="str">
        <f t="shared" si="35"/>
        <v/>
      </c>
      <c r="AQ122" s="146" t="str">
        <f t="shared" si="36"/>
        <v/>
      </c>
      <c r="AR122" s="146" t="str">
        <f t="shared" ref="AR122:AS122" si="512">IF(NOT(ISBLANK(CB122)),CONCATENATE(TEXT(CB122,"yyyy-mm-ddThh:MM:ss"),"Z"),"")</f>
        <v/>
      </c>
      <c r="AS122" s="146" t="str">
        <f t="shared" si="512"/>
        <v/>
      </c>
      <c r="AT122" s="146" t="str">
        <f t="shared" si="38"/>
        <v/>
      </c>
      <c r="AU122" s="146" t="str">
        <f t="shared" si="39"/>
        <v/>
      </c>
      <c r="AV122" s="146" t="str">
        <f t="shared" ref="AV122:AW122" si="513">IF(NOT(ISBLANK(DT122)),CONCATENATE(TEXT(DT122,"yyyy-mm-ddThh:MM:ss"),"Z"),"")</f>
        <v/>
      </c>
      <c r="AW122" s="146" t="str">
        <f t="shared" si="513"/>
        <v/>
      </c>
      <c r="AX122" s="146" t="str">
        <f t="shared" ref="AX122:AZ122" si="514">IF(NOT(ISBLANK(ED122)),CONCATENATE(TEXT(ED122,"yyyy-mm-ddThh:MM:ss"),"Z"),"")</f>
        <v/>
      </c>
      <c r="AY122" s="146" t="str">
        <f t="shared" si="514"/>
        <v/>
      </c>
      <c r="AZ122" s="146" t="str">
        <f t="shared" si="514"/>
        <v/>
      </c>
      <c r="BA122" s="176"/>
      <c r="BB122" s="152"/>
      <c r="BC122" s="177"/>
      <c r="BD122" s="154"/>
      <c r="BE122" s="155"/>
      <c r="BF122" s="154"/>
      <c r="BG122" s="155"/>
      <c r="BH122" s="169"/>
      <c r="BI122" s="162"/>
      <c r="BJ122" s="172"/>
      <c r="BK122" s="162"/>
      <c r="BL122" s="158"/>
      <c r="BM122" s="172"/>
      <c r="BN122" s="162"/>
      <c r="BO122" s="167"/>
      <c r="BP122" s="169"/>
      <c r="BQ122" s="162"/>
      <c r="BR122" s="162"/>
      <c r="BS122" s="174"/>
      <c r="BT122" s="162"/>
      <c r="BU122" s="174"/>
      <c r="BV122" s="174"/>
      <c r="BW122" s="174"/>
      <c r="BX122" s="173"/>
      <c r="BY122" s="158"/>
      <c r="BZ122" s="160"/>
      <c r="CA122" s="172"/>
      <c r="CB122" s="152"/>
      <c r="CC122" s="152"/>
      <c r="CD122" s="156"/>
      <c r="CE122" s="172"/>
      <c r="CF122" s="162"/>
      <c r="CG122" s="162"/>
      <c r="CH122" s="158"/>
      <c r="CI122" s="173"/>
      <c r="CJ122" s="178"/>
      <c r="CK122" s="173"/>
      <c r="CL122" s="165"/>
      <c r="CM122" s="172"/>
      <c r="CN122" s="162"/>
      <c r="CO122" s="162"/>
      <c r="CP122" s="162"/>
      <c r="CQ122" s="162"/>
      <c r="CR122" s="169"/>
      <c r="CS122" s="162"/>
      <c r="CT122" s="162"/>
      <c r="CU122" s="174"/>
      <c r="CV122" s="152"/>
      <c r="CW122" s="173"/>
      <c r="CX122" s="158"/>
      <c r="CY122" s="172"/>
      <c r="CZ122" s="162"/>
      <c r="DA122" s="162"/>
      <c r="DB122" s="158"/>
      <c r="DC122" s="173"/>
      <c r="DD122" s="178"/>
      <c r="DE122" s="173"/>
      <c r="DF122" s="165"/>
      <c r="DG122" s="172"/>
      <c r="DH122" s="178"/>
      <c r="DI122" s="172"/>
      <c r="DJ122" s="178"/>
      <c r="DK122" s="172"/>
      <c r="DL122" s="162"/>
      <c r="DM122" s="167"/>
      <c r="DN122" s="169"/>
      <c r="DO122" s="162"/>
      <c r="DP122" s="162"/>
      <c r="DQ122" s="174"/>
      <c r="DR122" s="152"/>
      <c r="DS122" s="172"/>
      <c r="DT122" s="152"/>
      <c r="DU122" s="152"/>
      <c r="DV122" s="156"/>
      <c r="DW122" s="173"/>
      <c r="DX122" s="158"/>
      <c r="DY122" s="172"/>
      <c r="DZ122" s="162"/>
      <c r="EA122" s="162"/>
      <c r="EB122" s="172"/>
      <c r="EC122" s="172"/>
      <c r="ED122" s="152"/>
      <c r="EE122" s="152"/>
      <c r="EF122" s="152"/>
      <c r="EG122" s="174"/>
      <c r="EH122" s="172"/>
      <c r="EI122" s="162"/>
      <c r="EJ122" s="162"/>
    </row>
    <row r="123" spans="1:140" ht="12.5">
      <c r="A123" s="168"/>
      <c r="B123" s="169"/>
      <c r="C123" s="144" t="str">
        <f t="shared" si="0"/>
        <v/>
      </c>
      <c r="D123" s="144" t="str">
        <f t="shared" si="296"/>
        <v/>
      </c>
      <c r="E123" s="144" t="str">
        <f t="shared" si="2"/>
        <v/>
      </c>
      <c r="F123" s="145" t="str">
        <f t="shared" si="297"/>
        <v/>
      </c>
      <c r="G123" s="145" t="str">
        <f t="shared" si="4"/>
        <v/>
      </c>
      <c r="H123" s="145" t="str">
        <f t="shared" si="5"/>
        <v/>
      </c>
      <c r="I123" s="146" t="str">
        <f t="shared" ref="I123:J123" si="515">IF(COUNTA($DO123:$DX123)&gt;0,$BA123,"")</f>
        <v/>
      </c>
      <c r="J123" s="146" t="str">
        <f t="shared" si="515"/>
        <v/>
      </c>
      <c r="K123" s="147" t="str">
        <f t="shared" si="43"/>
        <v/>
      </c>
      <c r="L123" s="147" t="str">
        <f t="shared" si="7"/>
        <v/>
      </c>
      <c r="M123" s="147" t="str">
        <f t="shared" si="8"/>
        <v/>
      </c>
      <c r="N123" s="147" t="str">
        <f t="shared" si="48"/>
        <v/>
      </c>
      <c r="O123" s="147" t="str">
        <f t="shared" si="9"/>
        <v/>
      </c>
      <c r="P123" s="146" t="str">
        <f t="shared" si="299"/>
        <v/>
      </c>
      <c r="Q123" s="147" t="str">
        <f t="shared" si="300"/>
        <v/>
      </c>
      <c r="R123" s="146" t="str">
        <f t="shared" si="12"/>
        <v/>
      </c>
      <c r="S123" s="146" t="str">
        <f t="shared" si="13"/>
        <v/>
      </c>
      <c r="T123" s="146" t="str">
        <f>IF(NOT(ISBLANK(DH123)),
        IF(AND(ISREF('Input Tenderers'!$J$8:$K$8),COUNTA('Input Tenderers'!$N$8)&gt;0),
                IF(COUNTA('Input Implementation Transactio'!$N123:$O123)&gt;0,"supplier;tenderer;payee","supplier;tenderer"),
                IF(COUNTA('Input Implementation Transactio'!$N123:$O123)&gt;0,"supplier;payee","supplier")
                ),
        IF(COUNTA('Input Implementation Transactio'!$N123:$O123)&gt;0, "payee", "")
        )</f>
        <v/>
      </c>
      <c r="U123" s="146" t="str">
        <f t="shared" si="14"/>
        <v/>
      </c>
      <c r="V123" s="146" t="str">
        <f t="shared" si="15"/>
        <v/>
      </c>
      <c r="W123" s="148" t="str">
        <f t="shared" si="301"/>
        <v/>
      </c>
      <c r="X123" s="175" t="str">
        <f t="shared" si="302"/>
        <v/>
      </c>
      <c r="Y123" s="170" t="str">
        <f t="shared" si="303"/>
        <v/>
      </c>
      <c r="Z123" s="150" t="str">
        <f t="shared" si="19"/>
        <v/>
      </c>
      <c r="AA123" s="146" t="str">
        <f t="shared" si="20"/>
        <v/>
      </c>
      <c r="AB123" s="146" t="str">
        <f t="shared" si="21"/>
        <v/>
      </c>
      <c r="AC123" s="146" t="str">
        <f t="shared" si="22"/>
        <v/>
      </c>
      <c r="AD123" s="148" t="str">
        <f t="shared" si="304"/>
        <v/>
      </c>
      <c r="AE123" s="148" t="str">
        <f t="shared" si="24"/>
        <v/>
      </c>
      <c r="AF123" s="175" t="str">
        <f t="shared" si="305"/>
        <v/>
      </c>
      <c r="AG123" s="170" t="str">
        <f t="shared" si="306"/>
        <v/>
      </c>
      <c r="AH123" s="148" t="str">
        <f t="shared" si="307"/>
        <v/>
      </c>
      <c r="AI123" s="146" t="str">
        <f t="shared" si="28"/>
        <v/>
      </c>
      <c r="AJ123" s="146" t="str">
        <f t="shared" si="29"/>
        <v/>
      </c>
      <c r="AK123" s="146" t="str">
        <f t="shared" si="30"/>
        <v/>
      </c>
      <c r="AL123" s="146" t="str">
        <f t="shared" si="31"/>
        <v/>
      </c>
      <c r="AM123" s="171" t="str">
        <f t="shared" si="32"/>
        <v/>
      </c>
      <c r="AN123" s="171" t="str">
        <f t="shared" si="33"/>
        <v/>
      </c>
      <c r="AO123" s="146" t="str">
        <f t="shared" si="34"/>
        <v/>
      </c>
      <c r="AP123" s="146" t="str">
        <f t="shared" si="35"/>
        <v/>
      </c>
      <c r="AQ123" s="146" t="str">
        <f t="shared" si="36"/>
        <v/>
      </c>
      <c r="AR123" s="146" t="str">
        <f t="shared" ref="AR123:AS123" si="516">IF(NOT(ISBLANK(CB123)),CONCATENATE(TEXT(CB123,"yyyy-mm-ddThh:MM:ss"),"Z"),"")</f>
        <v/>
      </c>
      <c r="AS123" s="146" t="str">
        <f t="shared" si="516"/>
        <v/>
      </c>
      <c r="AT123" s="146" t="str">
        <f t="shared" si="38"/>
        <v/>
      </c>
      <c r="AU123" s="146" t="str">
        <f t="shared" si="39"/>
        <v/>
      </c>
      <c r="AV123" s="146" t="str">
        <f t="shared" ref="AV123:AW123" si="517">IF(NOT(ISBLANK(DT123)),CONCATENATE(TEXT(DT123,"yyyy-mm-ddThh:MM:ss"),"Z"),"")</f>
        <v/>
      </c>
      <c r="AW123" s="146" t="str">
        <f t="shared" si="517"/>
        <v/>
      </c>
      <c r="AX123" s="146" t="str">
        <f t="shared" ref="AX123:AZ123" si="518">IF(NOT(ISBLANK(ED123)),CONCATENATE(TEXT(ED123,"yyyy-mm-ddThh:MM:ss"),"Z"),"")</f>
        <v/>
      </c>
      <c r="AY123" s="146" t="str">
        <f t="shared" si="518"/>
        <v/>
      </c>
      <c r="AZ123" s="146" t="str">
        <f t="shared" si="518"/>
        <v/>
      </c>
      <c r="BA123" s="176"/>
      <c r="BB123" s="152"/>
      <c r="BC123" s="177"/>
      <c r="BD123" s="154"/>
      <c r="BE123" s="155"/>
      <c r="BF123" s="154"/>
      <c r="BG123" s="155"/>
      <c r="BH123" s="169"/>
      <c r="BI123" s="162"/>
      <c r="BJ123" s="172"/>
      <c r="BK123" s="162"/>
      <c r="BL123" s="158"/>
      <c r="BM123" s="172"/>
      <c r="BN123" s="162"/>
      <c r="BO123" s="167"/>
      <c r="BP123" s="169"/>
      <c r="BQ123" s="162"/>
      <c r="BR123" s="162"/>
      <c r="BS123" s="174"/>
      <c r="BT123" s="162"/>
      <c r="BU123" s="174"/>
      <c r="BV123" s="174"/>
      <c r="BW123" s="174"/>
      <c r="BX123" s="173"/>
      <c r="BY123" s="158"/>
      <c r="BZ123" s="160"/>
      <c r="CA123" s="172"/>
      <c r="CB123" s="152"/>
      <c r="CC123" s="152"/>
      <c r="CD123" s="156"/>
      <c r="CE123" s="172"/>
      <c r="CF123" s="162"/>
      <c r="CG123" s="162"/>
      <c r="CH123" s="158"/>
      <c r="CI123" s="173"/>
      <c r="CJ123" s="178"/>
      <c r="CK123" s="173"/>
      <c r="CL123" s="165"/>
      <c r="CM123" s="172"/>
      <c r="CN123" s="162"/>
      <c r="CO123" s="162"/>
      <c r="CP123" s="162"/>
      <c r="CQ123" s="162"/>
      <c r="CR123" s="169"/>
      <c r="CS123" s="162"/>
      <c r="CT123" s="162"/>
      <c r="CU123" s="174"/>
      <c r="CV123" s="152"/>
      <c r="CW123" s="173"/>
      <c r="CX123" s="158"/>
      <c r="CY123" s="172"/>
      <c r="CZ123" s="162"/>
      <c r="DA123" s="162"/>
      <c r="DB123" s="158"/>
      <c r="DC123" s="173"/>
      <c r="DD123" s="178"/>
      <c r="DE123" s="173"/>
      <c r="DF123" s="165"/>
      <c r="DG123" s="172"/>
      <c r="DH123" s="178"/>
      <c r="DI123" s="172"/>
      <c r="DJ123" s="178"/>
      <c r="DK123" s="172"/>
      <c r="DL123" s="162"/>
      <c r="DM123" s="167"/>
      <c r="DN123" s="169"/>
      <c r="DO123" s="162"/>
      <c r="DP123" s="162"/>
      <c r="DQ123" s="174"/>
      <c r="DR123" s="152"/>
      <c r="DS123" s="172"/>
      <c r="DT123" s="152"/>
      <c r="DU123" s="152"/>
      <c r="DV123" s="156"/>
      <c r="DW123" s="173"/>
      <c r="DX123" s="158"/>
      <c r="DY123" s="172"/>
      <c r="DZ123" s="162"/>
      <c r="EA123" s="162"/>
      <c r="EB123" s="172"/>
      <c r="EC123" s="172"/>
      <c r="ED123" s="152"/>
      <c r="EE123" s="152"/>
      <c r="EF123" s="152"/>
      <c r="EG123" s="174"/>
      <c r="EH123" s="172"/>
      <c r="EI123" s="162"/>
      <c r="EJ123" s="162"/>
    </row>
    <row r="124" spans="1:140" ht="12.5">
      <c r="A124" s="168"/>
      <c r="B124" s="169"/>
      <c r="C124" s="144" t="str">
        <f t="shared" si="0"/>
        <v/>
      </c>
      <c r="D124" s="144" t="str">
        <f t="shared" si="296"/>
        <v/>
      </c>
      <c r="E124" s="144" t="str">
        <f t="shared" si="2"/>
        <v/>
      </c>
      <c r="F124" s="145" t="str">
        <f t="shared" si="297"/>
        <v/>
      </c>
      <c r="G124" s="145" t="str">
        <f t="shared" si="4"/>
        <v/>
      </c>
      <c r="H124" s="145" t="str">
        <f t="shared" si="5"/>
        <v/>
      </c>
      <c r="I124" s="146" t="str">
        <f t="shared" ref="I124:J124" si="519">IF(COUNTA($DO124:$DX124)&gt;0,$BA124,"")</f>
        <v/>
      </c>
      <c r="J124" s="146" t="str">
        <f t="shared" si="519"/>
        <v/>
      </c>
      <c r="K124" s="147" t="str">
        <f t="shared" si="43"/>
        <v/>
      </c>
      <c r="L124" s="147" t="str">
        <f t="shared" si="7"/>
        <v/>
      </c>
      <c r="M124" s="147" t="str">
        <f t="shared" si="8"/>
        <v/>
      </c>
      <c r="N124" s="147" t="str">
        <f t="shared" si="48"/>
        <v/>
      </c>
      <c r="O124" s="147" t="str">
        <f t="shared" si="9"/>
        <v/>
      </c>
      <c r="P124" s="146" t="str">
        <f t="shared" si="299"/>
        <v/>
      </c>
      <c r="Q124" s="147" t="str">
        <f t="shared" si="300"/>
        <v/>
      </c>
      <c r="R124" s="146" t="str">
        <f t="shared" si="12"/>
        <v/>
      </c>
      <c r="S124" s="146" t="str">
        <f t="shared" si="13"/>
        <v/>
      </c>
      <c r="T124" s="146" t="str">
        <f>IF(NOT(ISBLANK(DH124)),
        IF(AND(ISREF('Input Tenderers'!$J$8:$K$8),COUNTA('Input Tenderers'!$N$8)&gt;0),
                IF(COUNTA('Input Implementation Transactio'!$N124:$O124)&gt;0,"supplier;tenderer;payee","supplier;tenderer"),
                IF(COUNTA('Input Implementation Transactio'!$N124:$O124)&gt;0,"supplier;payee","supplier")
                ),
        IF(COUNTA('Input Implementation Transactio'!$N124:$O124)&gt;0, "payee", "")
        )</f>
        <v/>
      </c>
      <c r="U124" s="146" t="str">
        <f t="shared" si="14"/>
        <v/>
      </c>
      <c r="V124" s="146" t="str">
        <f t="shared" si="15"/>
        <v/>
      </c>
      <c r="W124" s="148" t="str">
        <f t="shared" si="301"/>
        <v/>
      </c>
      <c r="X124" s="175" t="str">
        <f t="shared" si="302"/>
        <v/>
      </c>
      <c r="Y124" s="170" t="str">
        <f t="shared" si="303"/>
        <v/>
      </c>
      <c r="Z124" s="150" t="str">
        <f t="shared" si="19"/>
        <v/>
      </c>
      <c r="AA124" s="146" t="str">
        <f t="shared" si="20"/>
        <v/>
      </c>
      <c r="AB124" s="146" t="str">
        <f t="shared" si="21"/>
        <v/>
      </c>
      <c r="AC124" s="146" t="str">
        <f t="shared" si="22"/>
        <v/>
      </c>
      <c r="AD124" s="148" t="str">
        <f t="shared" si="304"/>
        <v/>
      </c>
      <c r="AE124" s="148" t="str">
        <f t="shared" si="24"/>
        <v/>
      </c>
      <c r="AF124" s="175" t="str">
        <f t="shared" si="305"/>
        <v/>
      </c>
      <c r="AG124" s="170" t="str">
        <f t="shared" si="306"/>
        <v/>
      </c>
      <c r="AH124" s="148" t="str">
        <f t="shared" si="307"/>
        <v/>
      </c>
      <c r="AI124" s="146" t="str">
        <f t="shared" si="28"/>
        <v/>
      </c>
      <c r="AJ124" s="146" t="str">
        <f t="shared" si="29"/>
        <v/>
      </c>
      <c r="AK124" s="146" t="str">
        <f t="shared" si="30"/>
        <v/>
      </c>
      <c r="AL124" s="146" t="str">
        <f t="shared" si="31"/>
        <v/>
      </c>
      <c r="AM124" s="171" t="str">
        <f t="shared" si="32"/>
        <v/>
      </c>
      <c r="AN124" s="171" t="str">
        <f t="shared" si="33"/>
        <v/>
      </c>
      <c r="AO124" s="146" t="str">
        <f t="shared" si="34"/>
        <v/>
      </c>
      <c r="AP124" s="146" t="str">
        <f t="shared" si="35"/>
        <v/>
      </c>
      <c r="AQ124" s="146" t="str">
        <f t="shared" si="36"/>
        <v/>
      </c>
      <c r="AR124" s="146" t="str">
        <f t="shared" ref="AR124:AS124" si="520">IF(NOT(ISBLANK(CB124)),CONCATENATE(TEXT(CB124,"yyyy-mm-ddThh:MM:ss"),"Z"),"")</f>
        <v/>
      </c>
      <c r="AS124" s="146" t="str">
        <f t="shared" si="520"/>
        <v/>
      </c>
      <c r="AT124" s="146" t="str">
        <f t="shared" si="38"/>
        <v/>
      </c>
      <c r="AU124" s="146" t="str">
        <f t="shared" si="39"/>
        <v/>
      </c>
      <c r="AV124" s="146" t="str">
        <f t="shared" ref="AV124:AW124" si="521">IF(NOT(ISBLANK(DT124)),CONCATENATE(TEXT(DT124,"yyyy-mm-ddThh:MM:ss"),"Z"),"")</f>
        <v/>
      </c>
      <c r="AW124" s="146" t="str">
        <f t="shared" si="521"/>
        <v/>
      </c>
      <c r="AX124" s="146" t="str">
        <f t="shared" ref="AX124:AZ124" si="522">IF(NOT(ISBLANK(ED124)),CONCATENATE(TEXT(ED124,"yyyy-mm-ddThh:MM:ss"),"Z"),"")</f>
        <v/>
      </c>
      <c r="AY124" s="146" t="str">
        <f t="shared" si="522"/>
        <v/>
      </c>
      <c r="AZ124" s="146" t="str">
        <f t="shared" si="522"/>
        <v/>
      </c>
      <c r="BA124" s="176"/>
      <c r="BB124" s="152"/>
      <c r="BC124" s="177"/>
      <c r="BD124" s="154"/>
      <c r="BE124" s="155"/>
      <c r="BF124" s="154"/>
      <c r="BG124" s="155"/>
      <c r="BH124" s="169"/>
      <c r="BI124" s="162"/>
      <c r="BJ124" s="172"/>
      <c r="BK124" s="162"/>
      <c r="BL124" s="158"/>
      <c r="BM124" s="172"/>
      <c r="BN124" s="162"/>
      <c r="BO124" s="167"/>
      <c r="BP124" s="169"/>
      <c r="BQ124" s="162"/>
      <c r="BR124" s="162"/>
      <c r="BS124" s="174"/>
      <c r="BT124" s="162"/>
      <c r="BU124" s="174"/>
      <c r="BV124" s="174"/>
      <c r="BW124" s="174"/>
      <c r="BX124" s="173"/>
      <c r="BY124" s="158"/>
      <c r="BZ124" s="160"/>
      <c r="CA124" s="172"/>
      <c r="CB124" s="152"/>
      <c r="CC124" s="152"/>
      <c r="CD124" s="156"/>
      <c r="CE124" s="172"/>
      <c r="CF124" s="162"/>
      <c r="CG124" s="162"/>
      <c r="CH124" s="158"/>
      <c r="CI124" s="173"/>
      <c r="CJ124" s="178"/>
      <c r="CK124" s="173"/>
      <c r="CL124" s="165"/>
      <c r="CM124" s="172"/>
      <c r="CN124" s="162"/>
      <c r="CO124" s="162"/>
      <c r="CP124" s="162"/>
      <c r="CQ124" s="162"/>
      <c r="CR124" s="169"/>
      <c r="CS124" s="162"/>
      <c r="CT124" s="162"/>
      <c r="CU124" s="174"/>
      <c r="CV124" s="152"/>
      <c r="CW124" s="173"/>
      <c r="CX124" s="158"/>
      <c r="CY124" s="172"/>
      <c r="CZ124" s="162"/>
      <c r="DA124" s="162"/>
      <c r="DB124" s="158"/>
      <c r="DC124" s="173"/>
      <c r="DD124" s="178"/>
      <c r="DE124" s="173"/>
      <c r="DF124" s="165"/>
      <c r="DG124" s="172"/>
      <c r="DH124" s="178"/>
      <c r="DI124" s="172"/>
      <c r="DJ124" s="178"/>
      <c r="DK124" s="172"/>
      <c r="DL124" s="162"/>
      <c r="DM124" s="167"/>
      <c r="DN124" s="169"/>
      <c r="DO124" s="162"/>
      <c r="DP124" s="162"/>
      <c r="DQ124" s="174"/>
      <c r="DR124" s="152"/>
      <c r="DS124" s="172"/>
      <c r="DT124" s="152"/>
      <c r="DU124" s="152"/>
      <c r="DV124" s="156"/>
      <c r="DW124" s="173"/>
      <c r="DX124" s="158"/>
      <c r="DY124" s="172"/>
      <c r="DZ124" s="162"/>
      <c r="EA124" s="162"/>
      <c r="EB124" s="172"/>
      <c r="EC124" s="172"/>
      <c r="ED124" s="152"/>
      <c r="EE124" s="152"/>
      <c r="EF124" s="152"/>
      <c r="EG124" s="174"/>
      <c r="EH124" s="172"/>
      <c r="EI124" s="162"/>
      <c r="EJ124" s="162"/>
    </row>
    <row r="125" spans="1:140" ht="12.5">
      <c r="A125" s="168"/>
      <c r="B125" s="169"/>
      <c r="C125" s="144" t="str">
        <f t="shared" si="0"/>
        <v/>
      </c>
      <c r="D125" s="144" t="str">
        <f t="shared" si="296"/>
        <v/>
      </c>
      <c r="E125" s="144" t="str">
        <f t="shared" si="2"/>
        <v/>
      </c>
      <c r="F125" s="145" t="str">
        <f t="shared" si="297"/>
        <v/>
      </c>
      <c r="G125" s="145" t="str">
        <f t="shared" si="4"/>
        <v/>
      </c>
      <c r="H125" s="145" t="str">
        <f t="shared" si="5"/>
        <v/>
      </c>
      <c r="I125" s="146" t="str">
        <f t="shared" ref="I125:J125" si="523">IF(COUNTA($DO125:$DX125)&gt;0,$BA125,"")</f>
        <v/>
      </c>
      <c r="J125" s="146" t="str">
        <f t="shared" si="523"/>
        <v/>
      </c>
      <c r="K125" s="147" t="str">
        <f t="shared" si="43"/>
        <v/>
      </c>
      <c r="L125" s="147" t="str">
        <f t="shared" si="7"/>
        <v/>
      </c>
      <c r="M125" s="147" t="str">
        <f t="shared" si="8"/>
        <v/>
      </c>
      <c r="N125" s="147" t="str">
        <f t="shared" si="48"/>
        <v/>
      </c>
      <c r="O125" s="147" t="str">
        <f t="shared" si="9"/>
        <v/>
      </c>
      <c r="P125" s="146" t="str">
        <f t="shared" si="299"/>
        <v/>
      </c>
      <c r="Q125" s="147" t="str">
        <f t="shared" si="300"/>
        <v/>
      </c>
      <c r="R125" s="146" t="str">
        <f t="shared" si="12"/>
        <v/>
      </c>
      <c r="S125" s="146" t="str">
        <f t="shared" si="13"/>
        <v/>
      </c>
      <c r="T125" s="146" t="str">
        <f>IF(NOT(ISBLANK(DH125)),
        IF(AND(ISREF('Input Tenderers'!$J$8:$K$8),COUNTA('Input Tenderers'!$N$8)&gt;0),
                IF(COUNTA('Input Implementation Transactio'!$N125:$O125)&gt;0,"supplier;tenderer;payee","supplier;tenderer"),
                IF(COUNTA('Input Implementation Transactio'!$N125:$O125)&gt;0,"supplier;payee","supplier")
                ),
        IF(COUNTA('Input Implementation Transactio'!$N125:$O125)&gt;0, "payee", "")
        )</f>
        <v/>
      </c>
      <c r="U125" s="146" t="str">
        <f t="shared" si="14"/>
        <v/>
      </c>
      <c r="V125" s="146" t="str">
        <f t="shared" si="15"/>
        <v/>
      </c>
      <c r="W125" s="148" t="str">
        <f t="shared" si="301"/>
        <v/>
      </c>
      <c r="X125" s="175" t="str">
        <f t="shared" si="302"/>
        <v/>
      </c>
      <c r="Y125" s="170" t="str">
        <f t="shared" si="303"/>
        <v/>
      </c>
      <c r="Z125" s="150" t="str">
        <f t="shared" si="19"/>
        <v/>
      </c>
      <c r="AA125" s="146" t="str">
        <f t="shared" si="20"/>
        <v/>
      </c>
      <c r="AB125" s="146" t="str">
        <f t="shared" si="21"/>
        <v/>
      </c>
      <c r="AC125" s="146" t="str">
        <f t="shared" si="22"/>
        <v/>
      </c>
      <c r="AD125" s="148" t="str">
        <f t="shared" si="304"/>
        <v/>
      </c>
      <c r="AE125" s="148" t="str">
        <f t="shared" si="24"/>
        <v/>
      </c>
      <c r="AF125" s="175" t="str">
        <f t="shared" si="305"/>
        <v/>
      </c>
      <c r="AG125" s="170" t="str">
        <f t="shared" si="306"/>
        <v/>
      </c>
      <c r="AH125" s="148" t="str">
        <f t="shared" si="307"/>
        <v/>
      </c>
      <c r="AI125" s="146" t="str">
        <f t="shared" si="28"/>
        <v/>
      </c>
      <c r="AJ125" s="146" t="str">
        <f t="shared" si="29"/>
        <v/>
      </c>
      <c r="AK125" s="146" t="str">
        <f t="shared" si="30"/>
        <v/>
      </c>
      <c r="AL125" s="146" t="str">
        <f t="shared" si="31"/>
        <v/>
      </c>
      <c r="AM125" s="171" t="str">
        <f t="shared" si="32"/>
        <v/>
      </c>
      <c r="AN125" s="171" t="str">
        <f t="shared" si="33"/>
        <v/>
      </c>
      <c r="AO125" s="146" t="str">
        <f t="shared" si="34"/>
        <v/>
      </c>
      <c r="AP125" s="146" t="str">
        <f t="shared" si="35"/>
        <v/>
      </c>
      <c r="AQ125" s="146" t="str">
        <f t="shared" si="36"/>
        <v/>
      </c>
      <c r="AR125" s="146" t="str">
        <f t="shared" ref="AR125:AS125" si="524">IF(NOT(ISBLANK(CB125)),CONCATENATE(TEXT(CB125,"yyyy-mm-ddThh:MM:ss"),"Z"),"")</f>
        <v/>
      </c>
      <c r="AS125" s="146" t="str">
        <f t="shared" si="524"/>
        <v/>
      </c>
      <c r="AT125" s="146" t="str">
        <f t="shared" si="38"/>
        <v/>
      </c>
      <c r="AU125" s="146" t="str">
        <f t="shared" si="39"/>
        <v/>
      </c>
      <c r="AV125" s="146" t="str">
        <f t="shared" ref="AV125:AW125" si="525">IF(NOT(ISBLANK(DT125)),CONCATENATE(TEXT(DT125,"yyyy-mm-ddThh:MM:ss"),"Z"),"")</f>
        <v/>
      </c>
      <c r="AW125" s="146" t="str">
        <f t="shared" si="525"/>
        <v/>
      </c>
      <c r="AX125" s="146" t="str">
        <f t="shared" ref="AX125:AZ125" si="526">IF(NOT(ISBLANK(ED125)),CONCATENATE(TEXT(ED125,"yyyy-mm-ddThh:MM:ss"),"Z"),"")</f>
        <v/>
      </c>
      <c r="AY125" s="146" t="str">
        <f t="shared" si="526"/>
        <v/>
      </c>
      <c r="AZ125" s="146" t="str">
        <f t="shared" si="526"/>
        <v/>
      </c>
      <c r="BA125" s="176"/>
      <c r="BB125" s="152"/>
      <c r="BC125" s="177"/>
      <c r="BD125" s="154"/>
      <c r="BE125" s="155"/>
      <c r="BF125" s="154"/>
      <c r="BG125" s="155"/>
      <c r="BH125" s="169"/>
      <c r="BI125" s="162"/>
      <c r="BJ125" s="172"/>
      <c r="BK125" s="162"/>
      <c r="BL125" s="158"/>
      <c r="BM125" s="172"/>
      <c r="BN125" s="162"/>
      <c r="BO125" s="167"/>
      <c r="BP125" s="169"/>
      <c r="BQ125" s="162"/>
      <c r="BR125" s="162"/>
      <c r="BS125" s="174"/>
      <c r="BT125" s="162"/>
      <c r="BU125" s="174"/>
      <c r="BV125" s="174"/>
      <c r="BW125" s="174"/>
      <c r="BX125" s="173"/>
      <c r="BY125" s="158"/>
      <c r="BZ125" s="160"/>
      <c r="CA125" s="172"/>
      <c r="CB125" s="152"/>
      <c r="CC125" s="152"/>
      <c r="CD125" s="156"/>
      <c r="CE125" s="172"/>
      <c r="CF125" s="162"/>
      <c r="CG125" s="162"/>
      <c r="CH125" s="158"/>
      <c r="CI125" s="173"/>
      <c r="CJ125" s="178"/>
      <c r="CK125" s="173"/>
      <c r="CL125" s="165"/>
      <c r="CM125" s="172"/>
      <c r="CN125" s="162"/>
      <c r="CO125" s="162"/>
      <c r="CP125" s="162"/>
      <c r="CQ125" s="162"/>
      <c r="CR125" s="169"/>
      <c r="CS125" s="162"/>
      <c r="CT125" s="162"/>
      <c r="CU125" s="174"/>
      <c r="CV125" s="152"/>
      <c r="CW125" s="173"/>
      <c r="CX125" s="158"/>
      <c r="CY125" s="172"/>
      <c r="CZ125" s="162"/>
      <c r="DA125" s="162"/>
      <c r="DB125" s="158"/>
      <c r="DC125" s="173"/>
      <c r="DD125" s="178"/>
      <c r="DE125" s="173"/>
      <c r="DF125" s="165"/>
      <c r="DG125" s="172"/>
      <c r="DH125" s="178"/>
      <c r="DI125" s="172"/>
      <c r="DJ125" s="178"/>
      <c r="DK125" s="172"/>
      <c r="DL125" s="162"/>
      <c r="DM125" s="167"/>
      <c r="DN125" s="169"/>
      <c r="DO125" s="162"/>
      <c r="DP125" s="162"/>
      <c r="DQ125" s="174"/>
      <c r="DR125" s="152"/>
      <c r="DS125" s="172"/>
      <c r="DT125" s="152"/>
      <c r="DU125" s="152"/>
      <c r="DV125" s="156"/>
      <c r="DW125" s="173"/>
      <c r="DX125" s="158"/>
      <c r="DY125" s="172"/>
      <c r="DZ125" s="162"/>
      <c r="EA125" s="162"/>
      <c r="EB125" s="172"/>
      <c r="EC125" s="172"/>
      <c r="ED125" s="152"/>
      <c r="EE125" s="152"/>
      <c r="EF125" s="152"/>
      <c r="EG125" s="174"/>
      <c r="EH125" s="172"/>
      <c r="EI125" s="162"/>
      <c r="EJ125" s="162"/>
    </row>
    <row r="126" spans="1:140" ht="12.5">
      <c r="A126" s="168"/>
      <c r="B126" s="169"/>
      <c r="C126" s="144" t="str">
        <f t="shared" si="0"/>
        <v/>
      </c>
      <c r="D126" s="144" t="str">
        <f t="shared" si="296"/>
        <v/>
      </c>
      <c r="E126" s="144" t="str">
        <f t="shared" si="2"/>
        <v/>
      </c>
      <c r="F126" s="145" t="str">
        <f t="shared" si="297"/>
        <v/>
      </c>
      <c r="G126" s="145" t="str">
        <f t="shared" si="4"/>
        <v/>
      </c>
      <c r="H126" s="145" t="str">
        <f t="shared" si="5"/>
        <v/>
      </c>
      <c r="I126" s="146" t="str">
        <f t="shared" ref="I126:J126" si="527">IF(COUNTA($DO126:$DX126)&gt;0,$BA126,"")</f>
        <v/>
      </c>
      <c r="J126" s="146" t="str">
        <f t="shared" si="527"/>
        <v/>
      </c>
      <c r="K126" s="147" t="str">
        <f t="shared" si="43"/>
        <v/>
      </c>
      <c r="L126" s="147" t="str">
        <f t="shared" si="7"/>
        <v/>
      </c>
      <c r="M126" s="147" t="str">
        <f t="shared" si="8"/>
        <v/>
      </c>
      <c r="N126" s="147" t="str">
        <f t="shared" si="48"/>
        <v/>
      </c>
      <c r="O126" s="147" t="str">
        <f t="shared" si="9"/>
        <v/>
      </c>
      <c r="P126" s="146" t="str">
        <f t="shared" si="299"/>
        <v/>
      </c>
      <c r="Q126" s="147" t="str">
        <f t="shared" si="300"/>
        <v/>
      </c>
      <c r="R126" s="146" t="str">
        <f t="shared" si="12"/>
        <v/>
      </c>
      <c r="S126" s="146" t="str">
        <f t="shared" si="13"/>
        <v/>
      </c>
      <c r="T126" s="146" t="str">
        <f>IF(NOT(ISBLANK(DH126)),
        IF(AND(ISREF('Input Tenderers'!$J$8:$K$8),COUNTA('Input Tenderers'!$N$8)&gt;0),
                IF(COUNTA('Input Implementation Transactio'!$N126:$O126)&gt;0,"supplier;tenderer;payee","supplier;tenderer"),
                IF(COUNTA('Input Implementation Transactio'!$N126:$O126)&gt;0,"supplier;payee","supplier")
                ),
        IF(COUNTA('Input Implementation Transactio'!$N126:$O126)&gt;0, "payee", "")
        )</f>
        <v/>
      </c>
      <c r="U126" s="146" t="str">
        <f t="shared" si="14"/>
        <v/>
      </c>
      <c r="V126" s="146" t="str">
        <f t="shared" si="15"/>
        <v/>
      </c>
      <c r="W126" s="148" t="str">
        <f t="shared" si="301"/>
        <v/>
      </c>
      <c r="X126" s="175" t="str">
        <f t="shared" si="302"/>
        <v/>
      </c>
      <c r="Y126" s="170" t="str">
        <f t="shared" si="303"/>
        <v/>
      </c>
      <c r="Z126" s="150" t="str">
        <f t="shared" si="19"/>
        <v/>
      </c>
      <c r="AA126" s="146" t="str">
        <f t="shared" si="20"/>
        <v/>
      </c>
      <c r="AB126" s="146" t="str">
        <f t="shared" si="21"/>
        <v/>
      </c>
      <c r="AC126" s="146" t="str">
        <f t="shared" si="22"/>
        <v/>
      </c>
      <c r="AD126" s="148" t="str">
        <f t="shared" si="304"/>
        <v/>
      </c>
      <c r="AE126" s="148" t="str">
        <f t="shared" si="24"/>
        <v/>
      </c>
      <c r="AF126" s="175" t="str">
        <f t="shared" si="305"/>
        <v/>
      </c>
      <c r="AG126" s="170" t="str">
        <f t="shared" si="306"/>
        <v/>
      </c>
      <c r="AH126" s="148" t="str">
        <f t="shared" si="307"/>
        <v/>
      </c>
      <c r="AI126" s="146" t="str">
        <f t="shared" si="28"/>
        <v/>
      </c>
      <c r="AJ126" s="146" t="str">
        <f t="shared" si="29"/>
        <v/>
      </c>
      <c r="AK126" s="146" t="str">
        <f t="shared" si="30"/>
        <v/>
      </c>
      <c r="AL126" s="146" t="str">
        <f t="shared" si="31"/>
        <v/>
      </c>
      <c r="AM126" s="171" t="str">
        <f t="shared" si="32"/>
        <v/>
      </c>
      <c r="AN126" s="171" t="str">
        <f t="shared" si="33"/>
        <v/>
      </c>
      <c r="AO126" s="146" t="str">
        <f t="shared" si="34"/>
        <v/>
      </c>
      <c r="AP126" s="146" t="str">
        <f t="shared" si="35"/>
        <v/>
      </c>
      <c r="AQ126" s="146" t="str">
        <f t="shared" si="36"/>
        <v/>
      </c>
      <c r="AR126" s="146" t="str">
        <f t="shared" ref="AR126:AS126" si="528">IF(NOT(ISBLANK(CB126)),CONCATENATE(TEXT(CB126,"yyyy-mm-ddThh:MM:ss"),"Z"),"")</f>
        <v/>
      </c>
      <c r="AS126" s="146" t="str">
        <f t="shared" si="528"/>
        <v/>
      </c>
      <c r="AT126" s="146" t="str">
        <f t="shared" si="38"/>
        <v/>
      </c>
      <c r="AU126" s="146" t="str">
        <f t="shared" si="39"/>
        <v/>
      </c>
      <c r="AV126" s="146" t="str">
        <f t="shared" ref="AV126:AW126" si="529">IF(NOT(ISBLANK(DT126)),CONCATENATE(TEXT(DT126,"yyyy-mm-ddThh:MM:ss"),"Z"),"")</f>
        <v/>
      </c>
      <c r="AW126" s="146" t="str">
        <f t="shared" si="529"/>
        <v/>
      </c>
      <c r="AX126" s="146" t="str">
        <f t="shared" ref="AX126:AZ126" si="530">IF(NOT(ISBLANK(ED126)),CONCATENATE(TEXT(ED126,"yyyy-mm-ddThh:MM:ss"),"Z"),"")</f>
        <v/>
      </c>
      <c r="AY126" s="146" t="str">
        <f t="shared" si="530"/>
        <v/>
      </c>
      <c r="AZ126" s="146" t="str">
        <f t="shared" si="530"/>
        <v/>
      </c>
      <c r="BA126" s="176"/>
      <c r="BB126" s="152"/>
      <c r="BC126" s="177"/>
      <c r="BD126" s="154"/>
      <c r="BE126" s="155"/>
      <c r="BF126" s="154"/>
      <c r="BG126" s="155"/>
      <c r="BH126" s="169"/>
      <c r="BI126" s="162"/>
      <c r="BJ126" s="172"/>
      <c r="BK126" s="162"/>
      <c r="BL126" s="158"/>
      <c r="BM126" s="172"/>
      <c r="BN126" s="162"/>
      <c r="BO126" s="167"/>
      <c r="BP126" s="169"/>
      <c r="BQ126" s="162"/>
      <c r="BR126" s="162"/>
      <c r="BS126" s="174"/>
      <c r="BT126" s="162"/>
      <c r="BU126" s="174"/>
      <c r="BV126" s="174"/>
      <c r="BW126" s="174"/>
      <c r="BX126" s="173"/>
      <c r="BY126" s="158"/>
      <c r="BZ126" s="160"/>
      <c r="CA126" s="172"/>
      <c r="CB126" s="152"/>
      <c r="CC126" s="152"/>
      <c r="CD126" s="156"/>
      <c r="CE126" s="172"/>
      <c r="CF126" s="162"/>
      <c r="CG126" s="162"/>
      <c r="CH126" s="158"/>
      <c r="CI126" s="173"/>
      <c r="CJ126" s="178"/>
      <c r="CK126" s="173"/>
      <c r="CL126" s="165"/>
      <c r="CM126" s="172"/>
      <c r="CN126" s="162"/>
      <c r="CO126" s="162"/>
      <c r="CP126" s="162"/>
      <c r="CQ126" s="162"/>
      <c r="CR126" s="169"/>
      <c r="CS126" s="162"/>
      <c r="CT126" s="162"/>
      <c r="CU126" s="174"/>
      <c r="CV126" s="152"/>
      <c r="CW126" s="173"/>
      <c r="CX126" s="158"/>
      <c r="CY126" s="172"/>
      <c r="CZ126" s="162"/>
      <c r="DA126" s="162"/>
      <c r="DB126" s="158"/>
      <c r="DC126" s="173"/>
      <c r="DD126" s="178"/>
      <c r="DE126" s="173"/>
      <c r="DF126" s="165"/>
      <c r="DG126" s="172"/>
      <c r="DH126" s="178"/>
      <c r="DI126" s="172"/>
      <c r="DJ126" s="178"/>
      <c r="DK126" s="172"/>
      <c r="DL126" s="162"/>
      <c r="DM126" s="167"/>
      <c r="DN126" s="169"/>
      <c r="DO126" s="162"/>
      <c r="DP126" s="162"/>
      <c r="DQ126" s="174"/>
      <c r="DR126" s="152"/>
      <c r="DS126" s="172"/>
      <c r="DT126" s="152"/>
      <c r="DU126" s="152"/>
      <c r="DV126" s="156"/>
      <c r="DW126" s="173"/>
      <c r="DX126" s="158"/>
      <c r="DY126" s="172"/>
      <c r="DZ126" s="162"/>
      <c r="EA126" s="162"/>
      <c r="EB126" s="172"/>
      <c r="EC126" s="172"/>
      <c r="ED126" s="152"/>
      <c r="EE126" s="152"/>
      <c r="EF126" s="152"/>
      <c r="EG126" s="174"/>
      <c r="EH126" s="172"/>
      <c r="EI126" s="162"/>
      <c r="EJ126" s="162"/>
    </row>
    <row r="127" spans="1:140" ht="12.5">
      <c r="A127" s="168"/>
      <c r="B127" s="169"/>
      <c r="C127" s="144" t="str">
        <f t="shared" si="0"/>
        <v/>
      </c>
      <c r="D127" s="144" t="str">
        <f t="shared" si="296"/>
        <v/>
      </c>
      <c r="E127" s="144" t="str">
        <f t="shared" si="2"/>
        <v/>
      </c>
      <c r="F127" s="145" t="str">
        <f t="shared" si="297"/>
        <v/>
      </c>
      <c r="G127" s="145" t="str">
        <f t="shared" si="4"/>
        <v/>
      </c>
      <c r="H127" s="145" t="str">
        <f t="shared" si="5"/>
        <v/>
      </c>
      <c r="I127" s="146" t="str">
        <f t="shared" ref="I127:J127" si="531">IF(COUNTA($DO127:$DX127)&gt;0,$BA127,"")</f>
        <v/>
      </c>
      <c r="J127" s="146" t="str">
        <f t="shared" si="531"/>
        <v/>
      </c>
      <c r="K127" s="147" t="str">
        <f t="shared" si="43"/>
        <v/>
      </c>
      <c r="L127" s="147" t="str">
        <f t="shared" si="7"/>
        <v/>
      </c>
      <c r="M127" s="147" t="str">
        <f t="shared" si="8"/>
        <v/>
      </c>
      <c r="N127" s="147" t="str">
        <f t="shared" si="48"/>
        <v/>
      </c>
      <c r="O127" s="147" t="str">
        <f t="shared" si="9"/>
        <v/>
      </c>
      <c r="P127" s="146" t="str">
        <f t="shared" si="299"/>
        <v/>
      </c>
      <c r="Q127" s="147" t="str">
        <f t="shared" si="300"/>
        <v/>
      </c>
      <c r="R127" s="146" t="str">
        <f t="shared" si="12"/>
        <v/>
      </c>
      <c r="S127" s="146" t="str">
        <f t="shared" si="13"/>
        <v/>
      </c>
      <c r="T127" s="146" t="str">
        <f>IF(NOT(ISBLANK(DH127)),
        IF(AND(ISREF('Input Tenderers'!$J$8:$K$8),COUNTA('Input Tenderers'!$N$8)&gt;0),
                IF(COUNTA('Input Implementation Transactio'!$N127:$O127)&gt;0,"supplier;tenderer;payee","supplier;tenderer"),
                IF(COUNTA('Input Implementation Transactio'!$N127:$O127)&gt;0,"supplier;payee","supplier")
                ),
        IF(COUNTA('Input Implementation Transactio'!$N127:$O127)&gt;0, "payee", "")
        )</f>
        <v/>
      </c>
      <c r="U127" s="146" t="str">
        <f t="shared" si="14"/>
        <v/>
      </c>
      <c r="V127" s="146" t="str">
        <f t="shared" si="15"/>
        <v/>
      </c>
      <c r="W127" s="148" t="str">
        <f t="shared" si="301"/>
        <v/>
      </c>
      <c r="X127" s="175" t="str">
        <f t="shared" si="302"/>
        <v/>
      </c>
      <c r="Y127" s="170" t="str">
        <f t="shared" si="303"/>
        <v/>
      </c>
      <c r="Z127" s="150" t="str">
        <f t="shared" si="19"/>
        <v/>
      </c>
      <c r="AA127" s="146" t="str">
        <f t="shared" si="20"/>
        <v/>
      </c>
      <c r="AB127" s="146" t="str">
        <f t="shared" si="21"/>
        <v/>
      </c>
      <c r="AC127" s="146" t="str">
        <f t="shared" si="22"/>
        <v/>
      </c>
      <c r="AD127" s="148" t="str">
        <f t="shared" si="304"/>
        <v/>
      </c>
      <c r="AE127" s="148" t="str">
        <f t="shared" si="24"/>
        <v/>
      </c>
      <c r="AF127" s="175" t="str">
        <f t="shared" si="305"/>
        <v/>
      </c>
      <c r="AG127" s="170" t="str">
        <f t="shared" si="306"/>
        <v/>
      </c>
      <c r="AH127" s="148" t="str">
        <f t="shared" si="307"/>
        <v/>
      </c>
      <c r="AI127" s="146" t="str">
        <f t="shared" si="28"/>
        <v/>
      </c>
      <c r="AJ127" s="146" t="str">
        <f t="shared" si="29"/>
        <v/>
      </c>
      <c r="AK127" s="146" t="str">
        <f t="shared" si="30"/>
        <v/>
      </c>
      <c r="AL127" s="146" t="str">
        <f t="shared" si="31"/>
        <v/>
      </c>
      <c r="AM127" s="171" t="str">
        <f t="shared" si="32"/>
        <v/>
      </c>
      <c r="AN127" s="171" t="str">
        <f t="shared" si="33"/>
        <v/>
      </c>
      <c r="AO127" s="146" t="str">
        <f t="shared" si="34"/>
        <v/>
      </c>
      <c r="AP127" s="146" t="str">
        <f t="shared" si="35"/>
        <v/>
      </c>
      <c r="AQ127" s="146" t="str">
        <f t="shared" si="36"/>
        <v/>
      </c>
      <c r="AR127" s="146" t="str">
        <f t="shared" ref="AR127:AS127" si="532">IF(NOT(ISBLANK(CB127)),CONCATENATE(TEXT(CB127,"yyyy-mm-ddThh:MM:ss"),"Z"),"")</f>
        <v/>
      </c>
      <c r="AS127" s="146" t="str">
        <f t="shared" si="532"/>
        <v/>
      </c>
      <c r="AT127" s="146" t="str">
        <f t="shared" si="38"/>
        <v/>
      </c>
      <c r="AU127" s="146" t="str">
        <f t="shared" si="39"/>
        <v/>
      </c>
      <c r="AV127" s="146" t="str">
        <f t="shared" ref="AV127:AW127" si="533">IF(NOT(ISBLANK(DT127)),CONCATENATE(TEXT(DT127,"yyyy-mm-ddThh:MM:ss"),"Z"),"")</f>
        <v/>
      </c>
      <c r="AW127" s="146" t="str">
        <f t="shared" si="533"/>
        <v/>
      </c>
      <c r="AX127" s="146" t="str">
        <f t="shared" ref="AX127:AZ127" si="534">IF(NOT(ISBLANK(ED127)),CONCATENATE(TEXT(ED127,"yyyy-mm-ddThh:MM:ss"),"Z"),"")</f>
        <v/>
      </c>
      <c r="AY127" s="146" t="str">
        <f t="shared" si="534"/>
        <v/>
      </c>
      <c r="AZ127" s="146" t="str">
        <f t="shared" si="534"/>
        <v/>
      </c>
      <c r="BA127" s="176"/>
      <c r="BB127" s="152"/>
      <c r="BC127" s="177"/>
      <c r="BD127" s="154"/>
      <c r="BE127" s="155"/>
      <c r="BF127" s="154"/>
      <c r="BG127" s="155"/>
      <c r="BH127" s="169"/>
      <c r="BI127" s="162"/>
      <c r="BJ127" s="172"/>
      <c r="BK127" s="162"/>
      <c r="BL127" s="158"/>
      <c r="BM127" s="172"/>
      <c r="BN127" s="162"/>
      <c r="BO127" s="167"/>
      <c r="BP127" s="169"/>
      <c r="BQ127" s="162"/>
      <c r="BR127" s="162"/>
      <c r="BS127" s="174"/>
      <c r="BT127" s="162"/>
      <c r="BU127" s="174"/>
      <c r="BV127" s="174"/>
      <c r="BW127" s="174"/>
      <c r="BX127" s="173"/>
      <c r="BY127" s="158"/>
      <c r="BZ127" s="160"/>
      <c r="CA127" s="172"/>
      <c r="CB127" s="152"/>
      <c r="CC127" s="152"/>
      <c r="CD127" s="156"/>
      <c r="CE127" s="172"/>
      <c r="CF127" s="162"/>
      <c r="CG127" s="162"/>
      <c r="CH127" s="158"/>
      <c r="CI127" s="173"/>
      <c r="CJ127" s="178"/>
      <c r="CK127" s="173"/>
      <c r="CL127" s="165"/>
      <c r="CM127" s="172"/>
      <c r="CN127" s="162"/>
      <c r="CO127" s="162"/>
      <c r="CP127" s="162"/>
      <c r="CQ127" s="162"/>
      <c r="CR127" s="169"/>
      <c r="CS127" s="162"/>
      <c r="CT127" s="162"/>
      <c r="CU127" s="174"/>
      <c r="CV127" s="152"/>
      <c r="CW127" s="173"/>
      <c r="CX127" s="158"/>
      <c r="CY127" s="172"/>
      <c r="CZ127" s="162"/>
      <c r="DA127" s="162"/>
      <c r="DB127" s="158"/>
      <c r="DC127" s="173"/>
      <c r="DD127" s="178"/>
      <c r="DE127" s="173"/>
      <c r="DF127" s="165"/>
      <c r="DG127" s="172"/>
      <c r="DH127" s="178"/>
      <c r="DI127" s="172"/>
      <c r="DJ127" s="178"/>
      <c r="DK127" s="172"/>
      <c r="DL127" s="162"/>
      <c r="DM127" s="167"/>
      <c r="DN127" s="169"/>
      <c r="DO127" s="162"/>
      <c r="DP127" s="162"/>
      <c r="DQ127" s="174"/>
      <c r="DR127" s="152"/>
      <c r="DS127" s="172"/>
      <c r="DT127" s="152"/>
      <c r="DU127" s="152"/>
      <c r="DV127" s="156"/>
      <c r="DW127" s="173"/>
      <c r="DX127" s="158"/>
      <c r="DY127" s="172"/>
      <c r="DZ127" s="162"/>
      <c r="EA127" s="162"/>
      <c r="EB127" s="172"/>
      <c r="EC127" s="172"/>
      <c r="ED127" s="152"/>
      <c r="EE127" s="152"/>
      <c r="EF127" s="152"/>
      <c r="EG127" s="174"/>
      <c r="EH127" s="172"/>
      <c r="EI127" s="162"/>
      <c r="EJ127" s="162"/>
    </row>
    <row r="128" spans="1:140" ht="12.5">
      <c r="A128" s="168"/>
      <c r="B128" s="169"/>
      <c r="C128" s="144" t="str">
        <f t="shared" si="0"/>
        <v/>
      </c>
      <c r="D128" s="144" t="str">
        <f t="shared" si="296"/>
        <v/>
      </c>
      <c r="E128" s="144" t="str">
        <f t="shared" si="2"/>
        <v/>
      </c>
      <c r="F128" s="145" t="str">
        <f t="shared" si="297"/>
        <v/>
      </c>
      <c r="G128" s="145" t="str">
        <f t="shared" si="4"/>
        <v/>
      </c>
      <c r="H128" s="145" t="str">
        <f t="shared" si="5"/>
        <v/>
      </c>
      <c r="I128" s="146" t="str">
        <f t="shared" ref="I128:J128" si="535">IF(COUNTA($DO128:$DX128)&gt;0,$BA128,"")</f>
        <v/>
      </c>
      <c r="J128" s="146" t="str">
        <f t="shared" si="535"/>
        <v/>
      </c>
      <c r="K128" s="147" t="str">
        <f t="shared" si="43"/>
        <v/>
      </c>
      <c r="L128" s="147" t="str">
        <f t="shared" si="7"/>
        <v/>
      </c>
      <c r="M128" s="147" t="str">
        <f t="shared" si="8"/>
        <v/>
      </c>
      <c r="N128" s="147" t="str">
        <f t="shared" si="48"/>
        <v/>
      </c>
      <c r="O128" s="147" t="str">
        <f t="shared" si="9"/>
        <v/>
      </c>
      <c r="P128" s="146" t="str">
        <f t="shared" si="299"/>
        <v/>
      </c>
      <c r="Q128" s="147" t="str">
        <f t="shared" si="300"/>
        <v/>
      </c>
      <c r="R128" s="146" t="str">
        <f t="shared" si="12"/>
        <v/>
      </c>
      <c r="S128" s="146" t="str">
        <f t="shared" si="13"/>
        <v/>
      </c>
      <c r="T128" s="146" t="str">
        <f>IF(NOT(ISBLANK(DH128)),
        IF(AND(ISREF('Input Tenderers'!$J$8:$K$8),COUNTA('Input Tenderers'!$N$8)&gt;0),
                IF(COUNTA('Input Implementation Transactio'!$N128:$O128)&gt;0,"supplier;tenderer;payee","supplier;tenderer"),
                IF(COUNTA('Input Implementation Transactio'!$N128:$O128)&gt;0,"supplier;payee","supplier")
                ),
        IF(COUNTA('Input Implementation Transactio'!$N128:$O128)&gt;0, "payee", "")
        )</f>
        <v/>
      </c>
      <c r="U128" s="146" t="str">
        <f t="shared" si="14"/>
        <v/>
      </c>
      <c r="V128" s="146" t="str">
        <f t="shared" si="15"/>
        <v/>
      </c>
      <c r="W128" s="148" t="str">
        <f t="shared" si="301"/>
        <v/>
      </c>
      <c r="X128" s="175" t="str">
        <f t="shared" si="302"/>
        <v/>
      </c>
      <c r="Y128" s="170" t="str">
        <f t="shared" si="303"/>
        <v/>
      </c>
      <c r="Z128" s="150" t="str">
        <f t="shared" si="19"/>
        <v/>
      </c>
      <c r="AA128" s="146" t="str">
        <f t="shared" si="20"/>
        <v/>
      </c>
      <c r="AB128" s="146" t="str">
        <f t="shared" si="21"/>
        <v/>
      </c>
      <c r="AC128" s="146" t="str">
        <f t="shared" si="22"/>
        <v/>
      </c>
      <c r="AD128" s="148" t="str">
        <f t="shared" si="304"/>
        <v/>
      </c>
      <c r="AE128" s="148" t="str">
        <f t="shared" si="24"/>
        <v/>
      </c>
      <c r="AF128" s="175" t="str">
        <f t="shared" si="305"/>
        <v/>
      </c>
      <c r="AG128" s="170" t="str">
        <f t="shared" si="306"/>
        <v/>
      </c>
      <c r="AH128" s="148" t="str">
        <f t="shared" si="307"/>
        <v/>
      </c>
      <c r="AI128" s="146" t="str">
        <f t="shared" si="28"/>
        <v/>
      </c>
      <c r="AJ128" s="146" t="str">
        <f t="shared" si="29"/>
        <v/>
      </c>
      <c r="AK128" s="146" t="str">
        <f t="shared" si="30"/>
        <v/>
      </c>
      <c r="AL128" s="146" t="str">
        <f t="shared" si="31"/>
        <v/>
      </c>
      <c r="AM128" s="171" t="str">
        <f t="shared" si="32"/>
        <v/>
      </c>
      <c r="AN128" s="171" t="str">
        <f t="shared" si="33"/>
        <v/>
      </c>
      <c r="AO128" s="146" t="str">
        <f t="shared" si="34"/>
        <v/>
      </c>
      <c r="AP128" s="146" t="str">
        <f t="shared" si="35"/>
        <v/>
      </c>
      <c r="AQ128" s="146" t="str">
        <f t="shared" si="36"/>
        <v/>
      </c>
      <c r="AR128" s="146" t="str">
        <f t="shared" ref="AR128:AS128" si="536">IF(NOT(ISBLANK(CB128)),CONCATENATE(TEXT(CB128,"yyyy-mm-ddThh:MM:ss"),"Z"),"")</f>
        <v/>
      </c>
      <c r="AS128" s="146" t="str">
        <f t="shared" si="536"/>
        <v/>
      </c>
      <c r="AT128" s="146" t="str">
        <f t="shared" si="38"/>
        <v/>
      </c>
      <c r="AU128" s="146" t="str">
        <f t="shared" si="39"/>
        <v/>
      </c>
      <c r="AV128" s="146" t="str">
        <f t="shared" ref="AV128:AW128" si="537">IF(NOT(ISBLANK(DT128)),CONCATENATE(TEXT(DT128,"yyyy-mm-ddThh:MM:ss"),"Z"),"")</f>
        <v/>
      </c>
      <c r="AW128" s="146" t="str">
        <f t="shared" si="537"/>
        <v/>
      </c>
      <c r="AX128" s="146" t="str">
        <f t="shared" ref="AX128:AZ128" si="538">IF(NOT(ISBLANK(ED128)),CONCATENATE(TEXT(ED128,"yyyy-mm-ddThh:MM:ss"),"Z"),"")</f>
        <v/>
      </c>
      <c r="AY128" s="146" t="str">
        <f t="shared" si="538"/>
        <v/>
      </c>
      <c r="AZ128" s="146" t="str">
        <f t="shared" si="538"/>
        <v/>
      </c>
      <c r="BA128" s="176"/>
      <c r="BB128" s="152"/>
      <c r="BC128" s="177"/>
      <c r="BD128" s="154"/>
      <c r="BE128" s="155"/>
      <c r="BF128" s="154"/>
      <c r="BG128" s="155"/>
      <c r="BH128" s="169"/>
      <c r="BI128" s="162"/>
      <c r="BJ128" s="172"/>
      <c r="BK128" s="162"/>
      <c r="BL128" s="158"/>
      <c r="BM128" s="172"/>
      <c r="BN128" s="162"/>
      <c r="BO128" s="167"/>
      <c r="BP128" s="169"/>
      <c r="BQ128" s="162"/>
      <c r="BR128" s="162"/>
      <c r="BS128" s="174"/>
      <c r="BT128" s="162"/>
      <c r="BU128" s="174"/>
      <c r="BV128" s="174"/>
      <c r="BW128" s="174"/>
      <c r="BX128" s="173"/>
      <c r="BY128" s="158"/>
      <c r="BZ128" s="160"/>
      <c r="CA128" s="172"/>
      <c r="CB128" s="152"/>
      <c r="CC128" s="152"/>
      <c r="CD128" s="156"/>
      <c r="CE128" s="172"/>
      <c r="CF128" s="162"/>
      <c r="CG128" s="162"/>
      <c r="CH128" s="158"/>
      <c r="CI128" s="173"/>
      <c r="CJ128" s="178"/>
      <c r="CK128" s="173"/>
      <c r="CL128" s="165"/>
      <c r="CM128" s="172"/>
      <c r="CN128" s="162"/>
      <c r="CO128" s="162"/>
      <c r="CP128" s="162"/>
      <c r="CQ128" s="162"/>
      <c r="CR128" s="169"/>
      <c r="CS128" s="162"/>
      <c r="CT128" s="162"/>
      <c r="CU128" s="174"/>
      <c r="CV128" s="152"/>
      <c r="CW128" s="173"/>
      <c r="CX128" s="158"/>
      <c r="CY128" s="172"/>
      <c r="CZ128" s="162"/>
      <c r="DA128" s="162"/>
      <c r="DB128" s="158"/>
      <c r="DC128" s="173"/>
      <c r="DD128" s="178"/>
      <c r="DE128" s="173"/>
      <c r="DF128" s="165"/>
      <c r="DG128" s="172"/>
      <c r="DH128" s="178"/>
      <c r="DI128" s="172"/>
      <c r="DJ128" s="178"/>
      <c r="DK128" s="172"/>
      <c r="DL128" s="162"/>
      <c r="DM128" s="167"/>
      <c r="DN128" s="169"/>
      <c r="DO128" s="162"/>
      <c r="DP128" s="162"/>
      <c r="DQ128" s="174"/>
      <c r="DR128" s="152"/>
      <c r="DS128" s="172"/>
      <c r="DT128" s="152"/>
      <c r="DU128" s="152"/>
      <c r="DV128" s="156"/>
      <c r="DW128" s="173"/>
      <c r="DX128" s="158"/>
      <c r="DY128" s="172"/>
      <c r="DZ128" s="162"/>
      <c r="EA128" s="162"/>
      <c r="EB128" s="172"/>
      <c r="EC128" s="172"/>
      <c r="ED128" s="152"/>
      <c r="EE128" s="152"/>
      <c r="EF128" s="152"/>
      <c r="EG128" s="174"/>
      <c r="EH128" s="172"/>
      <c r="EI128" s="162"/>
      <c r="EJ128" s="162"/>
    </row>
    <row r="129" spans="1:140" ht="12.5">
      <c r="A129" s="168"/>
      <c r="B129" s="169"/>
      <c r="C129" s="144" t="str">
        <f t="shared" si="0"/>
        <v/>
      </c>
      <c r="D129" s="144" t="str">
        <f t="shared" si="296"/>
        <v/>
      </c>
      <c r="E129" s="144" t="str">
        <f t="shared" si="2"/>
        <v/>
      </c>
      <c r="F129" s="145" t="str">
        <f t="shared" si="297"/>
        <v/>
      </c>
      <c r="G129" s="145" t="str">
        <f t="shared" si="4"/>
        <v/>
      </c>
      <c r="H129" s="145" t="str">
        <f t="shared" si="5"/>
        <v/>
      </c>
      <c r="I129" s="146" t="str">
        <f t="shared" ref="I129:J129" si="539">IF(COUNTA($DO129:$DX129)&gt;0,$BA129,"")</f>
        <v/>
      </c>
      <c r="J129" s="146" t="str">
        <f t="shared" si="539"/>
        <v/>
      </c>
      <c r="K129" s="147" t="str">
        <f t="shared" si="43"/>
        <v/>
      </c>
      <c r="L129" s="147" t="str">
        <f t="shared" si="7"/>
        <v/>
      </c>
      <c r="M129" s="147" t="str">
        <f t="shared" si="8"/>
        <v/>
      </c>
      <c r="N129" s="147" t="str">
        <f t="shared" si="48"/>
        <v/>
      </c>
      <c r="O129" s="147" t="str">
        <f t="shared" si="9"/>
        <v/>
      </c>
      <c r="P129" s="146" t="str">
        <f t="shared" si="299"/>
        <v/>
      </c>
      <c r="Q129" s="147" t="str">
        <f t="shared" si="300"/>
        <v/>
      </c>
      <c r="R129" s="146" t="str">
        <f t="shared" si="12"/>
        <v/>
      </c>
      <c r="S129" s="146" t="str">
        <f t="shared" si="13"/>
        <v/>
      </c>
      <c r="T129" s="146" t="str">
        <f>IF(NOT(ISBLANK(DH129)),
        IF(AND(ISREF('Input Tenderers'!$J$8:$K$8),COUNTA('Input Tenderers'!$N$8)&gt;0),
                IF(COUNTA('Input Implementation Transactio'!$N129:$O129)&gt;0,"supplier;tenderer;payee","supplier;tenderer"),
                IF(COUNTA('Input Implementation Transactio'!$N129:$O129)&gt;0,"supplier;payee","supplier")
                ),
        IF(COUNTA('Input Implementation Transactio'!$N129:$O129)&gt;0, "payee", "")
        )</f>
        <v/>
      </c>
      <c r="U129" s="146" t="str">
        <f t="shared" si="14"/>
        <v/>
      </c>
      <c r="V129" s="146" t="str">
        <f t="shared" si="15"/>
        <v/>
      </c>
      <c r="W129" s="148" t="str">
        <f t="shared" si="301"/>
        <v/>
      </c>
      <c r="X129" s="175" t="str">
        <f t="shared" si="302"/>
        <v/>
      </c>
      <c r="Y129" s="170" t="str">
        <f t="shared" si="303"/>
        <v/>
      </c>
      <c r="Z129" s="150" t="str">
        <f t="shared" si="19"/>
        <v/>
      </c>
      <c r="AA129" s="146" t="str">
        <f t="shared" si="20"/>
        <v/>
      </c>
      <c r="AB129" s="146" t="str">
        <f t="shared" si="21"/>
        <v/>
      </c>
      <c r="AC129" s="146" t="str">
        <f t="shared" si="22"/>
        <v/>
      </c>
      <c r="AD129" s="148" t="str">
        <f t="shared" si="304"/>
        <v/>
      </c>
      <c r="AE129" s="148" t="str">
        <f t="shared" si="24"/>
        <v/>
      </c>
      <c r="AF129" s="175" t="str">
        <f t="shared" si="305"/>
        <v/>
      </c>
      <c r="AG129" s="170" t="str">
        <f t="shared" si="306"/>
        <v/>
      </c>
      <c r="AH129" s="148" t="str">
        <f t="shared" si="307"/>
        <v/>
      </c>
      <c r="AI129" s="146" t="str">
        <f t="shared" si="28"/>
        <v/>
      </c>
      <c r="AJ129" s="146" t="str">
        <f t="shared" si="29"/>
        <v/>
      </c>
      <c r="AK129" s="146" t="str">
        <f t="shared" si="30"/>
        <v/>
      </c>
      <c r="AL129" s="146" t="str">
        <f t="shared" si="31"/>
        <v/>
      </c>
      <c r="AM129" s="171" t="str">
        <f t="shared" si="32"/>
        <v/>
      </c>
      <c r="AN129" s="171" t="str">
        <f t="shared" si="33"/>
        <v/>
      </c>
      <c r="AO129" s="146" t="str">
        <f t="shared" si="34"/>
        <v/>
      </c>
      <c r="AP129" s="146" t="str">
        <f t="shared" si="35"/>
        <v/>
      </c>
      <c r="AQ129" s="146" t="str">
        <f t="shared" si="36"/>
        <v/>
      </c>
      <c r="AR129" s="146" t="str">
        <f t="shared" ref="AR129:AS129" si="540">IF(NOT(ISBLANK(CB129)),CONCATENATE(TEXT(CB129,"yyyy-mm-ddThh:MM:ss"),"Z"),"")</f>
        <v/>
      </c>
      <c r="AS129" s="146" t="str">
        <f t="shared" si="540"/>
        <v/>
      </c>
      <c r="AT129" s="146" t="str">
        <f t="shared" si="38"/>
        <v/>
      </c>
      <c r="AU129" s="146" t="str">
        <f t="shared" si="39"/>
        <v/>
      </c>
      <c r="AV129" s="146" t="str">
        <f t="shared" ref="AV129:AW129" si="541">IF(NOT(ISBLANK(DT129)),CONCATENATE(TEXT(DT129,"yyyy-mm-ddThh:MM:ss"),"Z"),"")</f>
        <v/>
      </c>
      <c r="AW129" s="146" t="str">
        <f t="shared" si="541"/>
        <v/>
      </c>
      <c r="AX129" s="146" t="str">
        <f t="shared" ref="AX129:AZ129" si="542">IF(NOT(ISBLANK(ED129)),CONCATENATE(TEXT(ED129,"yyyy-mm-ddThh:MM:ss"),"Z"),"")</f>
        <v/>
      </c>
      <c r="AY129" s="146" t="str">
        <f t="shared" si="542"/>
        <v/>
      </c>
      <c r="AZ129" s="146" t="str">
        <f t="shared" si="542"/>
        <v/>
      </c>
      <c r="BA129" s="176"/>
      <c r="BB129" s="152"/>
      <c r="BC129" s="177"/>
      <c r="BD129" s="154"/>
      <c r="BE129" s="155"/>
      <c r="BF129" s="154"/>
      <c r="BG129" s="155"/>
      <c r="BH129" s="169"/>
      <c r="BI129" s="162"/>
      <c r="BJ129" s="172"/>
      <c r="BK129" s="162"/>
      <c r="BL129" s="158"/>
      <c r="BM129" s="172"/>
      <c r="BN129" s="162"/>
      <c r="BO129" s="167"/>
      <c r="BP129" s="169"/>
      <c r="BQ129" s="162"/>
      <c r="BR129" s="162"/>
      <c r="BS129" s="174"/>
      <c r="BT129" s="162"/>
      <c r="BU129" s="174"/>
      <c r="BV129" s="174"/>
      <c r="BW129" s="174"/>
      <c r="BX129" s="173"/>
      <c r="BY129" s="158"/>
      <c r="BZ129" s="160"/>
      <c r="CA129" s="172"/>
      <c r="CB129" s="152"/>
      <c r="CC129" s="152"/>
      <c r="CD129" s="156"/>
      <c r="CE129" s="172"/>
      <c r="CF129" s="162"/>
      <c r="CG129" s="162"/>
      <c r="CH129" s="158"/>
      <c r="CI129" s="173"/>
      <c r="CJ129" s="178"/>
      <c r="CK129" s="173"/>
      <c r="CL129" s="165"/>
      <c r="CM129" s="172"/>
      <c r="CN129" s="162"/>
      <c r="CO129" s="162"/>
      <c r="CP129" s="162"/>
      <c r="CQ129" s="162"/>
      <c r="CR129" s="169"/>
      <c r="CS129" s="162"/>
      <c r="CT129" s="162"/>
      <c r="CU129" s="174"/>
      <c r="CV129" s="152"/>
      <c r="CW129" s="173"/>
      <c r="CX129" s="158"/>
      <c r="CY129" s="172"/>
      <c r="CZ129" s="162"/>
      <c r="DA129" s="162"/>
      <c r="DB129" s="158"/>
      <c r="DC129" s="173"/>
      <c r="DD129" s="178"/>
      <c r="DE129" s="173"/>
      <c r="DF129" s="165"/>
      <c r="DG129" s="172"/>
      <c r="DH129" s="178"/>
      <c r="DI129" s="172"/>
      <c r="DJ129" s="178"/>
      <c r="DK129" s="172"/>
      <c r="DL129" s="162"/>
      <c r="DM129" s="167"/>
      <c r="DN129" s="169"/>
      <c r="DO129" s="162"/>
      <c r="DP129" s="162"/>
      <c r="DQ129" s="174"/>
      <c r="DR129" s="152"/>
      <c r="DS129" s="172"/>
      <c r="DT129" s="152"/>
      <c r="DU129" s="152"/>
      <c r="DV129" s="156"/>
      <c r="DW129" s="173"/>
      <c r="DX129" s="158"/>
      <c r="DY129" s="172"/>
      <c r="DZ129" s="162"/>
      <c r="EA129" s="162"/>
      <c r="EB129" s="172"/>
      <c r="EC129" s="172"/>
      <c r="ED129" s="152"/>
      <c r="EE129" s="152"/>
      <c r="EF129" s="152"/>
      <c r="EG129" s="174"/>
      <c r="EH129" s="172"/>
      <c r="EI129" s="162"/>
      <c r="EJ129" s="162"/>
    </row>
    <row r="130" spans="1:140" ht="12.5">
      <c r="A130" s="168"/>
      <c r="B130" s="169"/>
      <c r="C130" s="144" t="str">
        <f t="shared" si="0"/>
        <v/>
      </c>
      <c r="D130" s="144" t="str">
        <f t="shared" si="296"/>
        <v/>
      </c>
      <c r="E130" s="144" t="str">
        <f t="shared" si="2"/>
        <v/>
      </c>
      <c r="F130" s="145" t="str">
        <f t="shared" si="297"/>
        <v/>
      </c>
      <c r="G130" s="145" t="str">
        <f t="shared" si="4"/>
        <v/>
      </c>
      <c r="H130" s="145" t="str">
        <f t="shared" si="5"/>
        <v/>
      </c>
      <c r="I130" s="146" t="str">
        <f t="shared" ref="I130:J130" si="543">IF(COUNTA($DO130:$DX130)&gt;0,$BA130,"")</f>
        <v/>
      </c>
      <c r="J130" s="146" t="str">
        <f t="shared" si="543"/>
        <v/>
      </c>
      <c r="K130" s="147" t="str">
        <f t="shared" si="43"/>
        <v/>
      </c>
      <c r="L130" s="147" t="str">
        <f t="shared" si="7"/>
        <v/>
      </c>
      <c r="M130" s="147" t="str">
        <f t="shared" si="8"/>
        <v/>
      </c>
      <c r="N130" s="147" t="str">
        <f t="shared" si="48"/>
        <v/>
      </c>
      <c r="O130" s="147" t="str">
        <f t="shared" si="9"/>
        <v/>
      </c>
      <c r="P130" s="146" t="str">
        <f t="shared" si="299"/>
        <v/>
      </c>
      <c r="Q130" s="147" t="str">
        <f t="shared" si="300"/>
        <v/>
      </c>
      <c r="R130" s="146" t="str">
        <f t="shared" si="12"/>
        <v/>
      </c>
      <c r="S130" s="146" t="str">
        <f t="shared" si="13"/>
        <v/>
      </c>
      <c r="T130" s="146" t="str">
        <f>IF(NOT(ISBLANK(DH130)),
        IF(AND(ISREF('Input Tenderers'!$J$8:$K$8),COUNTA('Input Tenderers'!$N$8)&gt;0),
                IF(COUNTA('Input Implementation Transactio'!$N130:$O130)&gt;0,"supplier;tenderer;payee","supplier;tenderer"),
                IF(COUNTA('Input Implementation Transactio'!$N130:$O130)&gt;0,"supplier;payee","supplier")
                ),
        IF(COUNTA('Input Implementation Transactio'!$N130:$O130)&gt;0, "payee", "")
        )</f>
        <v/>
      </c>
      <c r="U130" s="146" t="str">
        <f t="shared" si="14"/>
        <v/>
      </c>
      <c r="V130" s="146" t="str">
        <f t="shared" si="15"/>
        <v/>
      </c>
      <c r="W130" s="148" t="str">
        <f t="shared" si="301"/>
        <v/>
      </c>
      <c r="X130" s="175" t="str">
        <f t="shared" si="302"/>
        <v/>
      </c>
      <c r="Y130" s="170" t="str">
        <f t="shared" si="303"/>
        <v/>
      </c>
      <c r="Z130" s="150" t="str">
        <f t="shared" si="19"/>
        <v/>
      </c>
      <c r="AA130" s="146" t="str">
        <f t="shared" si="20"/>
        <v/>
      </c>
      <c r="AB130" s="146" t="str">
        <f t="shared" si="21"/>
        <v/>
      </c>
      <c r="AC130" s="146" t="str">
        <f t="shared" si="22"/>
        <v/>
      </c>
      <c r="AD130" s="148" t="str">
        <f t="shared" si="304"/>
        <v/>
      </c>
      <c r="AE130" s="148" t="str">
        <f t="shared" si="24"/>
        <v/>
      </c>
      <c r="AF130" s="175" t="str">
        <f t="shared" si="305"/>
        <v/>
      </c>
      <c r="AG130" s="170" t="str">
        <f t="shared" si="306"/>
        <v/>
      </c>
      <c r="AH130" s="148" t="str">
        <f t="shared" si="307"/>
        <v/>
      </c>
      <c r="AI130" s="146" t="str">
        <f t="shared" si="28"/>
        <v/>
      </c>
      <c r="AJ130" s="146" t="str">
        <f t="shared" si="29"/>
        <v/>
      </c>
      <c r="AK130" s="146" t="str">
        <f t="shared" si="30"/>
        <v/>
      </c>
      <c r="AL130" s="146" t="str">
        <f t="shared" si="31"/>
        <v/>
      </c>
      <c r="AM130" s="171" t="str">
        <f t="shared" si="32"/>
        <v/>
      </c>
      <c r="AN130" s="171" t="str">
        <f t="shared" si="33"/>
        <v/>
      </c>
      <c r="AO130" s="146" t="str">
        <f t="shared" si="34"/>
        <v/>
      </c>
      <c r="AP130" s="146" t="str">
        <f t="shared" si="35"/>
        <v/>
      </c>
      <c r="AQ130" s="146" t="str">
        <f t="shared" si="36"/>
        <v/>
      </c>
      <c r="AR130" s="146" t="str">
        <f t="shared" ref="AR130:AS130" si="544">IF(NOT(ISBLANK(CB130)),CONCATENATE(TEXT(CB130,"yyyy-mm-ddThh:MM:ss"),"Z"),"")</f>
        <v/>
      </c>
      <c r="AS130" s="146" t="str">
        <f t="shared" si="544"/>
        <v/>
      </c>
      <c r="AT130" s="146" t="str">
        <f t="shared" si="38"/>
        <v/>
      </c>
      <c r="AU130" s="146" t="str">
        <f t="shared" si="39"/>
        <v/>
      </c>
      <c r="AV130" s="146" t="str">
        <f t="shared" ref="AV130:AW130" si="545">IF(NOT(ISBLANK(DT130)),CONCATENATE(TEXT(DT130,"yyyy-mm-ddThh:MM:ss"),"Z"),"")</f>
        <v/>
      </c>
      <c r="AW130" s="146" t="str">
        <f t="shared" si="545"/>
        <v/>
      </c>
      <c r="AX130" s="146" t="str">
        <f t="shared" ref="AX130:AZ130" si="546">IF(NOT(ISBLANK(ED130)),CONCATENATE(TEXT(ED130,"yyyy-mm-ddThh:MM:ss"),"Z"),"")</f>
        <v/>
      </c>
      <c r="AY130" s="146" t="str">
        <f t="shared" si="546"/>
        <v/>
      </c>
      <c r="AZ130" s="146" t="str">
        <f t="shared" si="546"/>
        <v/>
      </c>
      <c r="BA130" s="176"/>
      <c r="BB130" s="152"/>
      <c r="BC130" s="177"/>
      <c r="BD130" s="154"/>
      <c r="BE130" s="155"/>
      <c r="BF130" s="154"/>
      <c r="BG130" s="155"/>
      <c r="BH130" s="169"/>
      <c r="BI130" s="162"/>
      <c r="BJ130" s="172"/>
      <c r="BK130" s="162"/>
      <c r="BL130" s="158"/>
      <c r="BM130" s="172"/>
      <c r="BN130" s="162"/>
      <c r="BO130" s="167"/>
      <c r="BP130" s="169"/>
      <c r="BQ130" s="162"/>
      <c r="BR130" s="162"/>
      <c r="BS130" s="174"/>
      <c r="BT130" s="162"/>
      <c r="BU130" s="174"/>
      <c r="BV130" s="174"/>
      <c r="BW130" s="174"/>
      <c r="BX130" s="173"/>
      <c r="BY130" s="158"/>
      <c r="BZ130" s="160"/>
      <c r="CA130" s="172"/>
      <c r="CB130" s="152"/>
      <c r="CC130" s="152"/>
      <c r="CD130" s="156"/>
      <c r="CE130" s="172"/>
      <c r="CF130" s="162"/>
      <c r="CG130" s="162"/>
      <c r="CH130" s="158"/>
      <c r="CI130" s="173"/>
      <c r="CJ130" s="178"/>
      <c r="CK130" s="173"/>
      <c r="CL130" s="165"/>
      <c r="CM130" s="172"/>
      <c r="CN130" s="162"/>
      <c r="CO130" s="162"/>
      <c r="CP130" s="162"/>
      <c r="CQ130" s="162"/>
      <c r="CR130" s="169"/>
      <c r="CS130" s="162"/>
      <c r="CT130" s="162"/>
      <c r="CU130" s="174"/>
      <c r="CV130" s="152"/>
      <c r="CW130" s="173"/>
      <c r="CX130" s="158"/>
      <c r="CY130" s="172"/>
      <c r="CZ130" s="162"/>
      <c r="DA130" s="162"/>
      <c r="DB130" s="158"/>
      <c r="DC130" s="173"/>
      <c r="DD130" s="178"/>
      <c r="DE130" s="173"/>
      <c r="DF130" s="165"/>
      <c r="DG130" s="172"/>
      <c r="DH130" s="178"/>
      <c r="DI130" s="172"/>
      <c r="DJ130" s="178"/>
      <c r="DK130" s="172"/>
      <c r="DL130" s="162"/>
      <c r="DM130" s="167"/>
      <c r="DN130" s="169"/>
      <c r="DO130" s="162"/>
      <c r="DP130" s="162"/>
      <c r="DQ130" s="174"/>
      <c r="DR130" s="152"/>
      <c r="DS130" s="172"/>
      <c r="DT130" s="152"/>
      <c r="DU130" s="152"/>
      <c r="DV130" s="156"/>
      <c r="DW130" s="173"/>
      <c r="DX130" s="158"/>
      <c r="DY130" s="172"/>
      <c r="DZ130" s="162"/>
      <c r="EA130" s="162"/>
      <c r="EB130" s="172"/>
      <c r="EC130" s="172"/>
      <c r="ED130" s="152"/>
      <c r="EE130" s="152"/>
      <c r="EF130" s="152"/>
      <c r="EG130" s="174"/>
      <c r="EH130" s="172"/>
      <c r="EI130" s="162"/>
      <c r="EJ130" s="162"/>
    </row>
    <row r="131" spans="1:140" ht="12.5">
      <c r="A131" s="168"/>
      <c r="B131" s="169"/>
      <c r="C131" s="144" t="str">
        <f t="shared" si="0"/>
        <v/>
      </c>
      <c r="D131" s="144" t="str">
        <f t="shared" si="296"/>
        <v/>
      </c>
      <c r="E131" s="144" t="str">
        <f t="shared" si="2"/>
        <v/>
      </c>
      <c r="F131" s="145" t="str">
        <f t="shared" si="297"/>
        <v/>
      </c>
      <c r="G131" s="145" t="str">
        <f t="shared" si="4"/>
        <v/>
      </c>
      <c r="H131" s="145" t="str">
        <f t="shared" si="5"/>
        <v/>
      </c>
      <c r="I131" s="146" t="str">
        <f t="shared" ref="I131:J131" si="547">IF(COUNTA($DO131:$DX131)&gt;0,$BA131,"")</f>
        <v/>
      </c>
      <c r="J131" s="146" t="str">
        <f t="shared" si="547"/>
        <v/>
      </c>
      <c r="K131" s="147" t="str">
        <f t="shared" si="43"/>
        <v/>
      </c>
      <c r="L131" s="147" t="str">
        <f t="shared" si="7"/>
        <v/>
      </c>
      <c r="M131" s="147" t="str">
        <f t="shared" si="8"/>
        <v/>
      </c>
      <c r="N131" s="147" t="str">
        <f t="shared" si="48"/>
        <v/>
      </c>
      <c r="O131" s="147" t="str">
        <f t="shared" si="9"/>
        <v/>
      </c>
      <c r="P131" s="146" t="str">
        <f t="shared" si="299"/>
        <v/>
      </c>
      <c r="Q131" s="147" t="str">
        <f t="shared" si="300"/>
        <v/>
      </c>
      <c r="R131" s="146" t="str">
        <f t="shared" si="12"/>
        <v/>
      </c>
      <c r="S131" s="146" t="str">
        <f t="shared" si="13"/>
        <v/>
      </c>
      <c r="T131" s="146" t="str">
        <f>IF(NOT(ISBLANK(DH131)),
        IF(AND(ISREF('Input Tenderers'!$J$8:$K$8),COUNTA('Input Tenderers'!$N$8)&gt;0),
                IF(COUNTA('Input Implementation Transactio'!$N131:$O131)&gt;0,"supplier;tenderer;payee","supplier;tenderer"),
                IF(COUNTA('Input Implementation Transactio'!$N131:$O131)&gt;0,"supplier;payee","supplier")
                ),
        IF(COUNTA('Input Implementation Transactio'!$N131:$O131)&gt;0, "payee", "")
        )</f>
        <v/>
      </c>
      <c r="U131" s="146" t="str">
        <f t="shared" si="14"/>
        <v/>
      </c>
      <c r="V131" s="146" t="str">
        <f t="shared" si="15"/>
        <v/>
      </c>
      <c r="W131" s="148" t="str">
        <f t="shared" si="301"/>
        <v/>
      </c>
      <c r="X131" s="175" t="str">
        <f t="shared" si="302"/>
        <v/>
      </c>
      <c r="Y131" s="170" t="str">
        <f t="shared" si="303"/>
        <v/>
      </c>
      <c r="Z131" s="150" t="str">
        <f t="shared" si="19"/>
        <v/>
      </c>
      <c r="AA131" s="146" t="str">
        <f t="shared" si="20"/>
        <v/>
      </c>
      <c r="AB131" s="146" t="str">
        <f t="shared" si="21"/>
        <v/>
      </c>
      <c r="AC131" s="146" t="str">
        <f t="shared" si="22"/>
        <v/>
      </c>
      <c r="AD131" s="148" t="str">
        <f t="shared" si="304"/>
        <v/>
      </c>
      <c r="AE131" s="148" t="str">
        <f t="shared" si="24"/>
        <v/>
      </c>
      <c r="AF131" s="175" t="str">
        <f t="shared" si="305"/>
        <v/>
      </c>
      <c r="AG131" s="170" t="str">
        <f t="shared" si="306"/>
        <v/>
      </c>
      <c r="AH131" s="148" t="str">
        <f t="shared" si="307"/>
        <v/>
      </c>
      <c r="AI131" s="146" t="str">
        <f t="shared" si="28"/>
        <v/>
      </c>
      <c r="AJ131" s="146" t="str">
        <f t="shared" si="29"/>
        <v/>
      </c>
      <c r="AK131" s="146" t="str">
        <f t="shared" si="30"/>
        <v/>
      </c>
      <c r="AL131" s="146" t="str">
        <f t="shared" si="31"/>
        <v/>
      </c>
      <c r="AM131" s="171" t="str">
        <f t="shared" si="32"/>
        <v/>
      </c>
      <c r="AN131" s="171" t="str">
        <f t="shared" si="33"/>
        <v/>
      </c>
      <c r="AO131" s="146" t="str">
        <f t="shared" si="34"/>
        <v/>
      </c>
      <c r="AP131" s="146" t="str">
        <f t="shared" si="35"/>
        <v/>
      </c>
      <c r="AQ131" s="146" t="str">
        <f t="shared" si="36"/>
        <v/>
      </c>
      <c r="AR131" s="146" t="str">
        <f t="shared" ref="AR131:AS131" si="548">IF(NOT(ISBLANK(CB131)),CONCATENATE(TEXT(CB131,"yyyy-mm-ddThh:MM:ss"),"Z"),"")</f>
        <v/>
      </c>
      <c r="AS131" s="146" t="str">
        <f t="shared" si="548"/>
        <v/>
      </c>
      <c r="AT131" s="146" t="str">
        <f t="shared" si="38"/>
        <v/>
      </c>
      <c r="AU131" s="146" t="str">
        <f t="shared" si="39"/>
        <v/>
      </c>
      <c r="AV131" s="146" t="str">
        <f t="shared" ref="AV131:AW131" si="549">IF(NOT(ISBLANK(DT131)),CONCATENATE(TEXT(DT131,"yyyy-mm-ddThh:MM:ss"),"Z"),"")</f>
        <v/>
      </c>
      <c r="AW131" s="146" t="str">
        <f t="shared" si="549"/>
        <v/>
      </c>
      <c r="AX131" s="146" t="str">
        <f t="shared" ref="AX131:AZ131" si="550">IF(NOT(ISBLANK(ED131)),CONCATENATE(TEXT(ED131,"yyyy-mm-ddThh:MM:ss"),"Z"),"")</f>
        <v/>
      </c>
      <c r="AY131" s="146" t="str">
        <f t="shared" si="550"/>
        <v/>
      </c>
      <c r="AZ131" s="146" t="str">
        <f t="shared" si="550"/>
        <v/>
      </c>
      <c r="BA131" s="176"/>
      <c r="BB131" s="152"/>
      <c r="BC131" s="177"/>
      <c r="BD131" s="154"/>
      <c r="BE131" s="155"/>
      <c r="BF131" s="154"/>
      <c r="BG131" s="155"/>
      <c r="BH131" s="169"/>
      <c r="BI131" s="162"/>
      <c r="BJ131" s="172"/>
      <c r="BK131" s="162"/>
      <c r="BL131" s="158"/>
      <c r="BM131" s="172"/>
      <c r="BN131" s="162"/>
      <c r="BO131" s="167"/>
      <c r="BP131" s="169"/>
      <c r="BQ131" s="162"/>
      <c r="BR131" s="162"/>
      <c r="BS131" s="174"/>
      <c r="BT131" s="162"/>
      <c r="BU131" s="174"/>
      <c r="BV131" s="174"/>
      <c r="BW131" s="174"/>
      <c r="BX131" s="173"/>
      <c r="BY131" s="158"/>
      <c r="BZ131" s="160"/>
      <c r="CA131" s="172"/>
      <c r="CB131" s="152"/>
      <c r="CC131" s="152"/>
      <c r="CD131" s="156"/>
      <c r="CE131" s="172"/>
      <c r="CF131" s="162"/>
      <c r="CG131" s="162"/>
      <c r="CH131" s="158"/>
      <c r="CI131" s="173"/>
      <c r="CJ131" s="178"/>
      <c r="CK131" s="173"/>
      <c r="CL131" s="165"/>
      <c r="CM131" s="172"/>
      <c r="CN131" s="162"/>
      <c r="CO131" s="162"/>
      <c r="CP131" s="162"/>
      <c r="CQ131" s="162"/>
      <c r="CR131" s="169"/>
      <c r="CS131" s="162"/>
      <c r="CT131" s="162"/>
      <c r="CU131" s="174"/>
      <c r="CV131" s="152"/>
      <c r="CW131" s="173"/>
      <c r="CX131" s="158"/>
      <c r="CY131" s="172"/>
      <c r="CZ131" s="162"/>
      <c r="DA131" s="162"/>
      <c r="DB131" s="158"/>
      <c r="DC131" s="173"/>
      <c r="DD131" s="178"/>
      <c r="DE131" s="173"/>
      <c r="DF131" s="165"/>
      <c r="DG131" s="172"/>
      <c r="DH131" s="178"/>
      <c r="DI131" s="172"/>
      <c r="DJ131" s="178"/>
      <c r="DK131" s="172"/>
      <c r="DL131" s="162"/>
      <c r="DM131" s="167"/>
      <c r="DN131" s="169"/>
      <c r="DO131" s="162"/>
      <c r="DP131" s="162"/>
      <c r="DQ131" s="174"/>
      <c r="DR131" s="152"/>
      <c r="DS131" s="172"/>
      <c r="DT131" s="152"/>
      <c r="DU131" s="152"/>
      <c r="DV131" s="156"/>
      <c r="DW131" s="173"/>
      <c r="DX131" s="158"/>
      <c r="DY131" s="172"/>
      <c r="DZ131" s="162"/>
      <c r="EA131" s="162"/>
      <c r="EB131" s="172"/>
      <c r="EC131" s="172"/>
      <c r="ED131" s="152"/>
      <c r="EE131" s="152"/>
      <c r="EF131" s="152"/>
      <c r="EG131" s="174"/>
      <c r="EH131" s="172"/>
      <c r="EI131" s="162"/>
      <c r="EJ131" s="162"/>
    </row>
    <row r="132" spans="1:140" ht="12.5">
      <c r="A132" s="168"/>
      <c r="B132" s="169"/>
      <c r="C132" s="144" t="str">
        <f t="shared" si="0"/>
        <v/>
      </c>
      <c r="D132" s="144" t="str">
        <f t="shared" si="296"/>
        <v/>
      </c>
      <c r="E132" s="144" t="str">
        <f t="shared" si="2"/>
        <v/>
      </c>
      <c r="F132" s="145" t="str">
        <f t="shared" si="297"/>
        <v/>
      </c>
      <c r="G132" s="145" t="str">
        <f t="shared" si="4"/>
        <v/>
      </c>
      <c r="H132" s="145" t="str">
        <f t="shared" si="5"/>
        <v/>
      </c>
      <c r="I132" s="146" t="str">
        <f t="shared" ref="I132:J132" si="551">IF(COUNTA($DO132:$DX132)&gt;0,$BA132,"")</f>
        <v/>
      </c>
      <c r="J132" s="146" t="str">
        <f t="shared" si="551"/>
        <v/>
      </c>
      <c r="K132" s="147" t="str">
        <f t="shared" si="43"/>
        <v/>
      </c>
      <c r="L132" s="147" t="str">
        <f t="shared" si="7"/>
        <v/>
      </c>
      <c r="M132" s="147" t="str">
        <f t="shared" si="8"/>
        <v/>
      </c>
      <c r="N132" s="147" t="str">
        <f t="shared" si="48"/>
        <v/>
      </c>
      <c r="O132" s="147" t="str">
        <f t="shared" si="9"/>
        <v/>
      </c>
      <c r="P132" s="146" t="str">
        <f t="shared" si="299"/>
        <v/>
      </c>
      <c r="Q132" s="147" t="str">
        <f t="shared" si="300"/>
        <v/>
      </c>
      <c r="R132" s="146" t="str">
        <f t="shared" si="12"/>
        <v/>
      </c>
      <c r="S132" s="146" t="str">
        <f t="shared" si="13"/>
        <v/>
      </c>
      <c r="T132" s="146" t="str">
        <f>IF(NOT(ISBLANK(DH132)),
        IF(AND(ISREF('Input Tenderers'!$J$8:$K$8),COUNTA('Input Tenderers'!$N$8)&gt;0),
                IF(COUNTA('Input Implementation Transactio'!$N132:$O132)&gt;0,"supplier;tenderer;payee","supplier;tenderer"),
                IF(COUNTA('Input Implementation Transactio'!$N132:$O132)&gt;0,"supplier;payee","supplier")
                ),
        IF(COUNTA('Input Implementation Transactio'!$N132:$O132)&gt;0, "payee", "")
        )</f>
        <v/>
      </c>
      <c r="U132" s="146" t="str">
        <f t="shared" si="14"/>
        <v/>
      </c>
      <c r="V132" s="146" t="str">
        <f t="shared" si="15"/>
        <v/>
      </c>
      <c r="W132" s="148" t="str">
        <f t="shared" si="301"/>
        <v/>
      </c>
      <c r="X132" s="175" t="str">
        <f t="shared" si="302"/>
        <v/>
      </c>
      <c r="Y132" s="170" t="str">
        <f t="shared" si="303"/>
        <v/>
      </c>
      <c r="Z132" s="150" t="str">
        <f t="shared" si="19"/>
        <v/>
      </c>
      <c r="AA132" s="146" t="str">
        <f t="shared" si="20"/>
        <v/>
      </c>
      <c r="AB132" s="146" t="str">
        <f t="shared" si="21"/>
        <v/>
      </c>
      <c r="AC132" s="146" t="str">
        <f t="shared" si="22"/>
        <v/>
      </c>
      <c r="AD132" s="148" t="str">
        <f t="shared" si="304"/>
        <v/>
      </c>
      <c r="AE132" s="148" t="str">
        <f t="shared" si="24"/>
        <v/>
      </c>
      <c r="AF132" s="175" t="str">
        <f t="shared" si="305"/>
        <v/>
      </c>
      <c r="AG132" s="170" t="str">
        <f t="shared" si="306"/>
        <v/>
      </c>
      <c r="AH132" s="148" t="str">
        <f t="shared" si="307"/>
        <v/>
      </c>
      <c r="AI132" s="146" t="str">
        <f t="shared" si="28"/>
        <v/>
      </c>
      <c r="AJ132" s="146" t="str">
        <f t="shared" si="29"/>
        <v/>
      </c>
      <c r="AK132" s="146" t="str">
        <f t="shared" si="30"/>
        <v/>
      </c>
      <c r="AL132" s="146" t="str">
        <f t="shared" si="31"/>
        <v/>
      </c>
      <c r="AM132" s="171" t="str">
        <f t="shared" si="32"/>
        <v/>
      </c>
      <c r="AN132" s="171" t="str">
        <f t="shared" si="33"/>
        <v/>
      </c>
      <c r="AO132" s="146" t="str">
        <f t="shared" si="34"/>
        <v/>
      </c>
      <c r="AP132" s="146" t="str">
        <f t="shared" si="35"/>
        <v/>
      </c>
      <c r="AQ132" s="146" t="str">
        <f t="shared" si="36"/>
        <v/>
      </c>
      <c r="AR132" s="146" t="str">
        <f t="shared" ref="AR132:AS132" si="552">IF(NOT(ISBLANK(CB132)),CONCATENATE(TEXT(CB132,"yyyy-mm-ddThh:MM:ss"),"Z"),"")</f>
        <v/>
      </c>
      <c r="AS132" s="146" t="str">
        <f t="shared" si="552"/>
        <v/>
      </c>
      <c r="AT132" s="146" t="str">
        <f t="shared" si="38"/>
        <v/>
      </c>
      <c r="AU132" s="146" t="str">
        <f t="shared" si="39"/>
        <v/>
      </c>
      <c r="AV132" s="146" t="str">
        <f t="shared" ref="AV132:AW132" si="553">IF(NOT(ISBLANK(DT132)),CONCATENATE(TEXT(DT132,"yyyy-mm-ddThh:MM:ss"),"Z"),"")</f>
        <v/>
      </c>
      <c r="AW132" s="146" t="str">
        <f t="shared" si="553"/>
        <v/>
      </c>
      <c r="AX132" s="146" t="str">
        <f t="shared" ref="AX132:AZ132" si="554">IF(NOT(ISBLANK(ED132)),CONCATENATE(TEXT(ED132,"yyyy-mm-ddThh:MM:ss"),"Z"),"")</f>
        <v/>
      </c>
      <c r="AY132" s="146" t="str">
        <f t="shared" si="554"/>
        <v/>
      </c>
      <c r="AZ132" s="146" t="str">
        <f t="shared" si="554"/>
        <v/>
      </c>
      <c r="BA132" s="176"/>
      <c r="BB132" s="152"/>
      <c r="BC132" s="177"/>
      <c r="BD132" s="154"/>
      <c r="BE132" s="155"/>
      <c r="BF132" s="154"/>
      <c r="BG132" s="155"/>
      <c r="BH132" s="169"/>
      <c r="BI132" s="162"/>
      <c r="BJ132" s="172"/>
      <c r="BK132" s="162"/>
      <c r="BL132" s="158"/>
      <c r="BM132" s="172"/>
      <c r="BN132" s="162"/>
      <c r="BO132" s="167"/>
      <c r="BP132" s="169"/>
      <c r="BQ132" s="162"/>
      <c r="BR132" s="162"/>
      <c r="BS132" s="174"/>
      <c r="BT132" s="162"/>
      <c r="BU132" s="174"/>
      <c r="BV132" s="174"/>
      <c r="BW132" s="174"/>
      <c r="BX132" s="173"/>
      <c r="BY132" s="158"/>
      <c r="BZ132" s="160"/>
      <c r="CA132" s="172"/>
      <c r="CB132" s="152"/>
      <c r="CC132" s="152"/>
      <c r="CD132" s="156"/>
      <c r="CE132" s="172"/>
      <c r="CF132" s="162"/>
      <c r="CG132" s="162"/>
      <c r="CH132" s="158"/>
      <c r="CI132" s="173"/>
      <c r="CJ132" s="178"/>
      <c r="CK132" s="173"/>
      <c r="CL132" s="165"/>
      <c r="CM132" s="172"/>
      <c r="CN132" s="162"/>
      <c r="CO132" s="162"/>
      <c r="CP132" s="162"/>
      <c r="CQ132" s="162"/>
      <c r="CR132" s="169"/>
      <c r="CS132" s="162"/>
      <c r="CT132" s="162"/>
      <c r="CU132" s="174"/>
      <c r="CV132" s="152"/>
      <c r="CW132" s="173"/>
      <c r="CX132" s="158"/>
      <c r="CY132" s="172"/>
      <c r="CZ132" s="162"/>
      <c r="DA132" s="162"/>
      <c r="DB132" s="158"/>
      <c r="DC132" s="173"/>
      <c r="DD132" s="178"/>
      <c r="DE132" s="173"/>
      <c r="DF132" s="165"/>
      <c r="DG132" s="172"/>
      <c r="DH132" s="178"/>
      <c r="DI132" s="172"/>
      <c r="DJ132" s="178"/>
      <c r="DK132" s="172"/>
      <c r="DL132" s="162"/>
      <c r="DM132" s="167"/>
      <c r="DN132" s="169"/>
      <c r="DO132" s="162"/>
      <c r="DP132" s="162"/>
      <c r="DQ132" s="174"/>
      <c r="DR132" s="152"/>
      <c r="DS132" s="172"/>
      <c r="DT132" s="152"/>
      <c r="DU132" s="152"/>
      <c r="DV132" s="156"/>
      <c r="DW132" s="173"/>
      <c r="DX132" s="158"/>
      <c r="DY132" s="172"/>
      <c r="DZ132" s="162"/>
      <c r="EA132" s="162"/>
      <c r="EB132" s="172"/>
      <c r="EC132" s="172"/>
      <c r="ED132" s="152"/>
      <c r="EE132" s="152"/>
      <c r="EF132" s="152"/>
      <c r="EG132" s="174"/>
      <c r="EH132" s="172"/>
      <c r="EI132" s="162"/>
      <c r="EJ132" s="162"/>
    </row>
    <row r="133" spans="1:140" ht="12.5">
      <c r="A133" s="168"/>
      <c r="B133" s="169"/>
      <c r="C133" s="144" t="str">
        <f t="shared" si="0"/>
        <v/>
      </c>
      <c r="D133" s="144" t="str">
        <f t="shared" si="296"/>
        <v/>
      </c>
      <c r="E133" s="144" t="str">
        <f t="shared" si="2"/>
        <v/>
      </c>
      <c r="F133" s="145" t="str">
        <f t="shared" si="297"/>
        <v/>
      </c>
      <c r="G133" s="145" t="str">
        <f t="shared" si="4"/>
        <v/>
      </c>
      <c r="H133" s="145" t="str">
        <f t="shared" si="5"/>
        <v/>
      </c>
      <c r="I133" s="146" t="str">
        <f t="shared" ref="I133:J133" si="555">IF(COUNTA($DO133:$DX133)&gt;0,$BA133,"")</f>
        <v/>
      </c>
      <c r="J133" s="146" t="str">
        <f t="shared" si="555"/>
        <v/>
      </c>
      <c r="K133" s="147" t="str">
        <f t="shared" si="43"/>
        <v/>
      </c>
      <c r="L133" s="147" t="str">
        <f t="shared" si="7"/>
        <v/>
      </c>
      <c r="M133" s="147" t="str">
        <f t="shared" si="8"/>
        <v/>
      </c>
      <c r="N133" s="147" t="str">
        <f t="shared" si="48"/>
        <v/>
      </c>
      <c r="O133" s="147" t="str">
        <f t="shared" si="9"/>
        <v/>
      </c>
      <c r="P133" s="146" t="str">
        <f t="shared" si="299"/>
        <v/>
      </c>
      <c r="Q133" s="147" t="str">
        <f t="shared" si="300"/>
        <v/>
      </c>
      <c r="R133" s="146" t="str">
        <f t="shared" si="12"/>
        <v/>
      </c>
      <c r="S133" s="146" t="str">
        <f t="shared" si="13"/>
        <v/>
      </c>
      <c r="T133" s="146" t="str">
        <f>IF(NOT(ISBLANK(DH133)),
        IF(AND(ISREF('Input Tenderers'!$J$8:$K$8),COUNTA('Input Tenderers'!$N$8)&gt;0),
                IF(COUNTA('Input Implementation Transactio'!$N133:$O133)&gt;0,"supplier;tenderer;payee","supplier;tenderer"),
                IF(COUNTA('Input Implementation Transactio'!$N133:$O133)&gt;0,"supplier;payee","supplier")
                ),
        IF(COUNTA('Input Implementation Transactio'!$N133:$O133)&gt;0, "payee", "")
        )</f>
        <v/>
      </c>
      <c r="U133" s="146" t="str">
        <f t="shared" si="14"/>
        <v/>
      </c>
      <c r="V133" s="146" t="str">
        <f t="shared" si="15"/>
        <v/>
      </c>
      <c r="W133" s="148" t="str">
        <f t="shared" si="301"/>
        <v/>
      </c>
      <c r="X133" s="175" t="str">
        <f t="shared" si="302"/>
        <v/>
      </c>
      <c r="Y133" s="170" t="str">
        <f t="shared" si="303"/>
        <v/>
      </c>
      <c r="Z133" s="150" t="str">
        <f t="shared" si="19"/>
        <v/>
      </c>
      <c r="AA133" s="146" t="str">
        <f t="shared" si="20"/>
        <v/>
      </c>
      <c r="AB133" s="146" t="str">
        <f t="shared" si="21"/>
        <v/>
      </c>
      <c r="AC133" s="146" t="str">
        <f t="shared" si="22"/>
        <v/>
      </c>
      <c r="AD133" s="148" t="str">
        <f t="shared" si="304"/>
        <v/>
      </c>
      <c r="AE133" s="148" t="str">
        <f t="shared" si="24"/>
        <v/>
      </c>
      <c r="AF133" s="175" t="str">
        <f t="shared" si="305"/>
        <v/>
      </c>
      <c r="AG133" s="170" t="str">
        <f t="shared" si="306"/>
        <v/>
      </c>
      <c r="AH133" s="148" t="str">
        <f t="shared" si="307"/>
        <v/>
      </c>
      <c r="AI133" s="146" t="str">
        <f t="shared" si="28"/>
        <v/>
      </c>
      <c r="AJ133" s="146" t="str">
        <f t="shared" si="29"/>
        <v/>
      </c>
      <c r="AK133" s="146" t="str">
        <f t="shared" si="30"/>
        <v/>
      </c>
      <c r="AL133" s="146" t="str">
        <f t="shared" si="31"/>
        <v/>
      </c>
      <c r="AM133" s="171" t="str">
        <f t="shared" si="32"/>
        <v/>
      </c>
      <c r="AN133" s="171" t="str">
        <f t="shared" si="33"/>
        <v/>
      </c>
      <c r="AO133" s="146" t="str">
        <f t="shared" si="34"/>
        <v/>
      </c>
      <c r="AP133" s="146" t="str">
        <f t="shared" si="35"/>
        <v/>
      </c>
      <c r="AQ133" s="146" t="str">
        <f t="shared" si="36"/>
        <v/>
      </c>
      <c r="AR133" s="146" t="str">
        <f t="shared" ref="AR133:AS133" si="556">IF(NOT(ISBLANK(CB133)),CONCATENATE(TEXT(CB133,"yyyy-mm-ddThh:MM:ss"),"Z"),"")</f>
        <v/>
      </c>
      <c r="AS133" s="146" t="str">
        <f t="shared" si="556"/>
        <v/>
      </c>
      <c r="AT133" s="146" t="str">
        <f t="shared" si="38"/>
        <v/>
      </c>
      <c r="AU133" s="146" t="str">
        <f t="shared" si="39"/>
        <v/>
      </c>
      <c r="AV133" s="146" t="str">
        <f t="shared" ref="AV133:AW133" si="557">IF(NOT(ISBLANK(DT133)),CONCATENATE(TEXT(DT133,"yyyy-mm-ddThh:MM:ss"),"Z"),"")</f>
        <v/>
      </c>
      <c r="AW133" s="146" t="str">
        <f t="shared" si="557"/>
        <v/>
      </c>
      <c r="AX133" s="146" t="str">
        <f t="shared" ref="AX133:AZ133" si="558">IF(NOT(ISBLANK(ED133)),CONCATENATE(TEXT(ED133,"yyyy-mm-ddThh:MM:ss"),"Z"),"")</f>
        <v/>
      </c>
      <c r="AY133" s="146" t="str">
        <f t="shared" si="558"/>
        <v/>
      </c>
      <c r="AZ133" s="146" t="str">
        <f t="shared" si="558"/>
        <v/>
      </c>
      <c r="BA133" s="176"/>
      <c r="BB133" s="152"/>
      <c r="BC133" s="177"/>
      <c r="BD133" s="154"/>
      <c r="BE133" s="155"/>
      <c r="BF133" s="154"/>
      <c r="BG133" s="155"/>
      <c r="BH133" s="169"/>
      <c r="BI133" s="162"/>
      <c r="BJ133" s="172"/>
      <c r="BK133" s="162"/>
      <c r="BL133" s="158"/>
      <c r="BM133" s="172"/>
      <c r="BN133" s="162"/>
      <c r="BO133" s="167"/>
      <c r="BP133" s="169"/>
      <c r="BQ133" s="162"/>
      <c r="BR133" s="162"/>
      <c r="BS133" s="174"/>
      <c r="BT133" s="162"/>
      <c r="BU133" s="174"/>
      <c r="BV133" s="174"/>
      <c r="BW133" s="174"/>
      <c r="BX133" s="173"/>
      <c r="BY133" s="158"/>
      <c r="BZ133" s="160"/>
      <c r="CA133" s="172"/>
      <c r="CB133" s="152"/>
      <c r="CC133" s="152"/>
      <c r="CD133" s="156"/>
      <c r="CE133" s="172"/>
      <c r="CF133" s="162"/>
      <c r="CG133" s="162"/>
      <c r="CH133" s="158"/>
      <c r="CI133" s="173"/>
      <c r="CJ133" s="178"/>
      <c r="CK133" s="173"/>
      <c r="CL133" s="165"/>
      <c r="CM133" s="172"/>
      <c r="CN133" s="162"/>
      <c r="CO133" s="162"/>
      <c r="CP133" s="162"/>
      <c r="CQ133" s="162"/>
      <c r="CR133" s="169"/>
      <c r="CS133" s="162"/>
      <c r="CT133" s="162"/>
      <c r="CU133" s="174"/>
      <c r="CV133" s="152"/>
      <c r="CW133" s="173"/>
      <c r="CX133" s="158"/>
      <c r="CY133" s="172"/>
      <c r="CZ133" s="162"/>
      <c r="DA133" s="162"/>
      <c r="DB133" s="158"/>
      <c r="DC133" s="173"/>
      <c r="DD133" s="178"/>
      <c r="DE133" s="173"/>
      <c r="DF133" s="165"/>
      <c r="DG133" s="172"/>
      <c r="DH133" s="178"/>
      <c r="DI133" s="172"/>
      <c r="DJ133" s="178"/>
      <c r="DK133" s="172"/>
      <c r="DL133" s="162"/>
      <c r="DM133" s="167"/>
      <c r="DN133" s="169"/>
      <c r="DO133" s="162"/>
      <c r="DP133" s="162"/>
      <c r="DQ133" s="174"/>
      <c r="DR133" s="152"/>
      <c r="DS133" s="172"/>
      <c r="DT133" s="152"/>
      <c r="DU133" s="152"/>
      <c r="DV133" s="156"/>
      <c r="DW133" s="173"/>
      <c r="DX133" s="158"/>
      <c r="DY133" s="172"/>
      <c r="DZ133" s="162"/>
      <c r="EA133" s="162"/>
      <c r="EB133" s="172"/>
      <c r="EC133" s="172"/>
      <c r="ED133" s="152"/>
      <c r="EE133" s="152"/>
      <c r="EF133" s="152"/>
      <c r="EG133" s="174"/>
      <c r="EH133" s="172"/>
      <c r="EI133" s="162"/>
      <c r="EJ133" s="162"/>
    </row>
    <row r="134" spans="1:140" ht="12.5">
      <c r="A134" s="168"/>
      <c r="B134" s="169"/>
      <c r="C134" s="144" t="str">
        <f t="shared" si="0"/>
        <v/>
      </c>
      <c r="D134" s="144" t="str">
        <f t="shared" si="296"/>
        <v/>
      </c>
      <c r="E134" s="144" t="str">
        <f t="shared" si="2"/>
        <v/>
      </c>
      <c r="F134" s="145" t="str">
        <f t="shared" si="297"/>
        <v/>
      </c>
      <c r="G134" s="145" t="str">
        <f t="shared" si="4"/>
        <v/>
      </c>
      <c r="H134" s="145" t="str">
        <f t="shared" si="5"/>
        <v/>
      </c>
      <c r="I134" s="146" t="str">
        <f t="shared" ref="I134:J134" si="559">IF(COUNTA($DO134:$DX134)&gt;0,$BA134,"")</f>
        <v/>
      </c>
      <c r="J134" s="146" t="str">
        <f t="shared" si="559"/>
        <v/>
      </c>
      <c r="K134" s="147" t="str">
        <f t="shared" si="43"/>
        <v/>
      </c>
      <c r="L134" s="147" t="str">
        <f t="shared" si="7"/>
        <v/>
      </c>
      <c r="M134" s="147" t="str">
        <f t="shared" si="8"/>
        <v/>
      </c>
      <c r="N134" s="147" t="str">
        <f t="shared" si="48"/>
        <v/>
      </c>
      <c r="O134" s="147" t="str">
        <f t="shared" si="9"/>
        <v/>
      </c>
      <c r="P134" s="146" t="str">
        <f t="shared" si="299"/>
        <v/>
      </c>
      <c r="Q134" s="147" t="str">
        <f t="shared" si="300"/>
        <v/>
      </c>
      <c r="R134" s="146" t="str">
        <f t="shared" si="12"/>
        <v/>
      </c>
      <c r="S134" s="146" t="str">
        <f t="shared" si="13"/>
        <v/>
      </c>
      <c r="T134" s="146" t="str">
        <f>IF(NOT(ISBLANK(DH134)),
        IF(AND(ISREF('Input Tenderers'!$J$8:$K$8),COUNTA('Input Tenderers'!$N$8)&gt;0),
                IF(COUNTA('Input Implementation Transactio'!$N134:$O134)&gt;0,"supplier;tenderer;payee","supplier;tenderer"),
                IF(COUNTA('Input Implementation Transactio'!$N134:$O134)&gt;0,"supplier;payee","supplier")
                ),
        IF(COUNTA('Input Implementation Transactio'!$N134:$O134)&gt;0, "payee", "")
        )</f>
        <v/>
      </c>
      <c r="U134" s="146" t="str">
        <f t="shared" si="14"/>
        <v/>
      </c>
      <c r="V134" s="146" t="str">
        <f t="shared" si="15"/>
        <v/>
      </c>
      <c r="W134" s="148" t="str">
        <f t="shared" si="301"/>
        <v/>
      </c>
      <c r="X134" s="175" t="str">
        <f t="shared" si="302"/>
        <v/>
      </c>
      <c r="Y134" s="170" t="str">
        <f t="shared" si="303"/>
        <v/>
      </c>
      <c r="Z134" s="150" t="str">
        <f t="shared" si="19"/>
        <v/>
      </c>
      <c r="AA134" s="146" t="str">
        <f t="shared" si="20"/>
        <v/>
      </c>
      <c r="AB134" s="146" t="str">
        <f t="shared" si="21"/>
        <v/>
      </c>
      <c r="AC134" s="146" t="str">
        <f t="shared" si="22"/>
        <v/>
      </c>
      <c r="AD134" s="148" t="str">
        <f t="shared" si="304"/>
        <v/>
      </c>
      <c r="AE134" s="148" t="str">
        <f t="shared" si="24"/>
        <v/>
      </c>
      <c r="AF134" s="175" t="str">
        <f t="shared" si="305"/>
        <v/>
      </c>
      <c r="AG134" s="170" t="str">
        <f t="shared" si="306"/>
        <v/>
      </c>
      <c r="AH134" s="148" t="str">
        <f t="shared" si="307"/>
        <v/>
      </c>
      <c r="AI134" s="146" t="str">
        <f t="shared" si="28"/>
        <v/>
      </c>
      <c r="AJ134" s="146" t="str">
        <f t="shared" si="29"/>
        <v/>
      </c>
      <c r="AK134" s="146" t="str">
        <f t="shared" si="30"/>
        <v/>
      </c>
      <c r="AL134" s="146" t="str">
        <f t="shared" si="31"/>
        <v/>
      </c>
      <c r="AM134" s="171" t="str">
        <f t="shared" si="32"/>
        <v/>
      </c>
      <c r="AN134" s="171" t="str">
        <f t="shared" si="33"/>
        <v/>
      </c>
      <c r="AO134" s="146" t="str">
        <f t="shared" si="34"/>
        <v/>
      </c>
      <c r="AP134" s="146" t="str">
        <f t="shared" si="35"/>
        <v/>
      </c>
      <c r="AQ134" s="146" t="str">
        <f t="shared" si="36"/>
        <v/>
      </c>
      <c r="AR134" s="146" t="str">
        <f t="shared" ref="AR134:AS134" si="560">IF(NOT(ISBLANK(CB134)),CONCATENATE(TEXT(CB134,"yyyy-mm-ddThh:MM:ss"),"Z"),"")</f>
        <v/>
      </c>
      <c r="AS134" s="146" t="str">
        <f t="shared" si="560"/>
        <v/>
      </c>
      <c r="AT134" s="146" t="str">
        <f t="shared" si="38"/>
        <v/>
      </c>
      <c r="AU134" s="146" t="str">
        <f t="shared" si="39"/>
        <v/>
      </c>
      <c r="AV134" s="146" t="str">
        <f t="shared" ref="AV134:AW134" si="561">IF(NOT(ISBLANK(DT134)),CONCATENATE(TEXT(DT134,"yyyy-mm-ddThh:MM:ss"),"Z"),"")</f>
        <v/>
      </c>
      <c r="AW134" s="146" t="str">
        <f t="shared" si="561"/>
        <v/>
      </c>
      <c r="AX134" s="146" t="str">
        <f t="shared" ref="AX134:AZ134" si="562">IF(NOT(ISBLANK(ED134)),CONCATENATE(TEXT(ED134,"yyyy-mm-ddThh:MM:ss"),"Z"),"")</f>
        <v/>
      </c>
      <c r="AY134" s="146" t="str">
        <f t="shared" si="562"/>
        <v/>
      </c>
      <c r="AZ134" s="146" t="str">
        <f t="shared" si="562"/>
        <v/>
      </c>
      <c r="BA134" s="176"/>
      <c r="BB134" s="152"/>
      <c r="BC134" s="177"/>
      <c r="BD134" s="154"/>
      <c r="BE134" s="155"/>
      <c r="BF134" s="154"/>
      <c r="BG134" s="155"/>
      <c r="BH134" s="169"/>
      <c r="BI134" s="162"/>
      <c r="BJ134" s="172"/>
      <c r="BK134" s="162"/>
      <c r="BL134" s="158"/>
      <c r="BM134" s="172"/>
      <c r="BN134" s="162"/>
      <c r="BO134" s="167"/>
      <c r="BP134" s="169"/>
      <c r="BQ134" s="162"/>
      <c r="BR134" s="162"/>
      <c r="BS134" s="174"/>
      <c r="BT134" s="162"/>
      <c r="BU134" s="174"/>
      <c r="BV134" s="174"/>
      <c r="BW134" s="174"/>
      <c r="BX134" s="173"/>
      <c r="BY134" s="158"/>
      <c r="BZ134" s="160"/>
      <c r="CA134" s="172"/>
      <c r="CB134" s="152"/>
      <c r="CC134" s="152"/>
      <c r="CD134" s="156"/>
      <c r="CE134" s="172"/>
      <c r="CF134" s="162"/>
      <c r="CG134" s="162"/>
      <c r="CH134" s="158"/>
      <c r="CI134" s="173"/>
      <c r="CJ134" s="178"/>
      <c r="CK134" s="173"/>
      <c r="CL134" s="165"/>
      <c r="CM134" s="172"/>
      <c r="CN134" s="162"/>
      <c r="CO134" s="162"/>
      <c r="CP134" s="162"/>
      <c r="CQ134" s="162"/>
      <c r="CR134" s="169"/>
      <c r="CS134" s="162"/>
      <c r="CT134" s="162"/>
      <c r="CU134" s="174"/>
      <c r="CV134" s="152"/>
      <c r="CW134" s="173"/>
      <c r="CX134" s="158"/>
      <c r="CY134" s="172"/>
      <c r="CZ134" s="162"/>
      <c r="DA134" s="162"/>
      <c r="DB134" s="158"/>
      <c r="DC134" s="173"/>
      <c r="DD134" s="178"/>
      <c r="DE134" s="173"/>
      <c r="DF134" s="165"/>
      <c r="DG134" s="172"/>
      <c r="DH134" s="178"/>
      <c r="DI134" s="172"/>
      <c r="DJ134" s="178"/>
      <c r="DK134" s="172"/>
      <c r="DL134" s="162"/>
      <c r="DM134" s="167"/>
      <c r="DN134" s="169"/>
      <c r="DO134" s="162"/>
      <c r="DP134" s="162"/>
      <c r="DQ134" s="174"/>
      <c r="DR134" s="152"/>
      <c r="DS134" s="172"/>
      <c r="DT134" s="152"/>
      <c r="DU134" s="152"/>
      <c r="DV134" s="156"/>
      <c r="DW134" s="173"/>
      <c r="DX134" s="158"/>
      <c r="DY134" s="172"/>
      <c r="DZ134" s="162"/>
      <c r="EA134" s="162"/>
      <c r="EB134" s="172"/>
      <c r="EC134" s="172"/>
      <c r="ED134" s="152"/>
      <c r="EE134" s="152"/>
      <c r="EF134" s="152"/>
      <c r="EG134" s="174"/>
      <c r="EH134" s="172"/>
      <c r="EI134" s="162"/>
      <c r="EJ134" s="162"/>
    </row>
    <row r="135" spans="1:140" ht="12.5">
      <c r="A135" s="168"/>
      <c r="B135" s="169"/>
      <c r="C135" s="144" t="str">
        <f t="shared" si="0"/>
        <v/>
      </c>
      <c r="D135" s="144" t="str">
        <f t="shared" ref="D135:D198" si="563">IF(NOT(ISBLANK($BA135)),language,"")</f>
        <v/>
      </c>
      <c r="E135" s="144" t="str">
        <f t="shared" si="2"/>
        <v/>
      </c>
      <c r="F135" s="145" t="str">
        <f t="shared" ref="F135:F198" si="564">IF(NOT(ISBLANK($BL135)),currency,"")</f>
        <v/>
      </c>
      <c r="G135" s="145" t="str">
        <f t="shared" si="4"/>
        <v/>
      </c>
      <c r="H135" s="145" t="str">
        <f t="shared" si="5"/>
        <v/>
      </c>
      <c r="I135" s="146" t="str">
        <f t="shared" ref="I135:J135" si="565">IF(COUNTA($DO135:$DX135)&gt;0,$BA135,"")</f>
        <v/>
      </c>
      <c r="J135" s="146" t="str">
        <f t="shared" si="565"/>
        <v/>
      </c>
      <c r="K135" s="147" t="str">
        <f t="shared" si="43"/>
        <v/>
      </c>
      <c r="L135" s="147" t="str">
        <f t="shared" si="7"/>
        <v/>
      </c>
      <c r="M135" s="147" t="str">
        <f t="shared" si="8"/>
        <v/>
      </c>
      <c r="N135" s="147" t="str">
        <f t="shared" si="48"/>
        <v/>
      </c>
      <c r="O135" s="147" t="str">
        <f t="shared" si="9"/>
        <v/>
      </c>
      <c r="P135" s="146" t="str">
        <f t="shared" ref="P135:P198" si="566">IF(NOT(ISBLANK($DJ135)),CONCATENATE(supplierOrganizationIdentifierScheme,"-",$DJ135),IF(NOT(ISBLANK($DH135)),CONCATENATE("supplier-",ROW()-7),""))</f>
        <v/>
      </c>
      <c r="Q135" s="147" t="str">
        <f t="shared" ref="Q135:Q198" si="567">IF(NOT(ISBLANK($DJ135)),supplierOrganizationIdentifierScheme,"")</f>
        <v/>
      </c>
      <c r="R135" s="146" t="str">
        <f t="shared" si="12"/>
        <v/>
      </c>
      <c r="S135" s="146" t="str">
        <f t="shared" si="13"/>
        <v/>
      </c>
      <c r="T135" s="146" t="str">
        <f>IF(NOT(ISBLANK(DH135)),
        IF(AND(ISREF('Input Tenderers'!$J$8:$K$8),COUNTA('Input Tenderers'!$N$8)&gt;0),
                IF(COUNTA('Input Implementation Transactio'!$N135:$O135)&gt;0,"supplier;tenderer;payee","supplier;tenderer"),
                IF(COUNTA('Input Implementation Transactio'!$N135:$O135)&gt;0,"supplier;payee","supplier")
                ),
        IF(COUNTA('Input Implementation Transactio'!$N135:$O135)&gt;0, "payee", "")
        )</f>
        <v/>
      </c>
      <c r="U135" s="146" t="str">
        <f t="shared" si="14"/>
        <v/>
      </c>
      <c r="V135" s="146" t="str">
        <f t="shared" si="15"/>
        <v/>
      </c>
      <c r="W135" s="148" t="str">
        <f t="shared" ref="W135:W198" si="568">IF(NOT(ISBLANK($BY135)),currency,"")</f>
        <v/>
      </c>
      <c r="X135" s="175" t="str">
        <f t="shared" ref="X135:X198" si="569">IF(NOT(ISBLANK($CG135)),itemClassificationScheme,"")</f>
        <v/>
      </c>
      <c r="Y135" s="170" t="str">
        <f t="shared" ref="Y135:Y198" si="570">IF(NOT(ISBLANK($CL135)),currency,"")</f>
        <v/>
      </c>
      <c r="Z135" s="150" t="str">
        <f t="shared" si="19"/>
        <v/>
      </c>
      <c r="AA135" s="146" t="str">
        <f t="shared" si="20"/>
        <v/>
      </c>
      <c r="AB135" s="146" t="str">
        <f t="shared" si="21"/>
        <v/>
      </c>
      <c r="AC135" s="146" t="str">
        <f t="shared" si="22"/>
        <v/>
      </c>
      <c r="AD135" s="148" t="str">
        <f t="shared" ref="AD135:AD198" si="571">IF(NOT(ISBLANK($CX135)),currency,"")</f>
        <v/>
      </c>
      <c r="AE135" s="148" t="str">
        <f t="shared" si="24"/>
        <v/>
      </c>
      <c r="AF135" s="175" t="str">
        <f t="shared" ref="AF135:AF198" si="572">IF(NOT(ISBLANK($DA135)),itemClassificationScheme,"")</f>
        <v/>
      </c>
      <c r="AG135" s="170" t="str">
        <f t="shared" ref="AG135:AG198" si="573">IF(NOT(ISBLANK($DF135)),currency,"")</f>
        <v/>
      </c>
      <c r="AH135" s="148" t="str">
        <f t="shared" ref="AH135:AH198" si="574">IF(NOT(ISBLANK($DX135)),currency,"")</f>
        <v/>
      </c>
      <c r="AI135" s="146" t="str">
        <f t="shared" si="28"/>
        <v/>
      </c>
      <c r="AJ135" s="146" t="str">
        <f t="shared" si="29"/>
        <v/>
      </c>
      <c r="AK135" s="146" t="str">
        <f t="shared" si="30"/>
        <v/>
      </c>
      <c r="AL135" s="146" t="str">
        <f t="shared" si="31"/>
        <v/>
      </c>
      <c r="AM135" s="171" t="str">
        <f t="shared" si="32"/>
        <v/>
      </c>
      <c r="AN135" s="171" t="str">
        <f t="shared" si="33"/>
        <v/>
      </c>
      <c r="AO135" s="146" t="str">
        <f t="shared" si="34"/>
        <v/>
      </c>
      <c r="AP135" s="146" t="str">
        <f t="shared" si="35"/>
        <v/>
      </c>
      <c r="AQ135" s="146" t="str">
        <f t="shared" si="36"/>
        <v/>
      </c>
      <c r="AR135" s="146" t="str">
        <f t="shared" ref="AR135:AS135" si="575">IF(NOT(ISBLANK(CB135)),CONCATENATE(TEXT(CB135,"yyyy-mm-ddThh:MM:ss"),"Z"),"")</f>
        <v/>
      </c>
      <c r="AS135" s="146" t="str">
        <f t="shared" si="575"/>
        <v/>
      </c>
      <c r="AT135" s="146" t="str">
        <f t="shared" si="38"/>
        <v/>
      </c>
      <c r="AU135" s="146" t="str">
        <f t="shared" si="39"/>
        <v/>
      </c>
      <c r="AV135" s="146" t="str">
        <f t="shared" ref="AV135:AW135" si="576">IF(NOT(ISBLANK(DT135)),CONCATENATE(TEXT(DT135,"yyyy-mm-ddThh:MM:ss"),"Z"),"")</f>
        <v/>
      </c>
      <c r="AW135" s="146" t="str">
        <f t="shared" si="576"/>
        <v/>
      </c>
      <c r="AX135" s="146" t="str">
        <f t="shared" ref="AX135:AZ135" si="577">IF(NOT(ISBLANK(ED135)),CONCATENATE(TEXT(ED135,"yyyy-mm-ddThh:MM:ss"),"Z"),"")</f>
        <v/>
      </c>
      <c r="AY135" s="146" t="str">
        <f t="shared" si="577"/>
        <v/>
      </c>
      <c r="AZ135" s="146" t="str">
        <f t="shared" si="577"/>
        <v/>
      </c>
      <c r="BA135" s="176"/>
      <c r="BB135" s="152"/>
      <c r="BC135" s="177"/>
      <c r="BD135" s="154"/>
      <c r="BE135" s="155"/>
      <c r="BF135" s="154"/>
      <c r="BG135" s="155"/>
      <c r="BH135" s="169"/>
      <c r="BI135" s="162"/>
      <c r="BJ135" s="172"/>
      <c r="BK135" s="162"/>
      <c r="BL135" s="158"/>
      <c r="BM135" s="172"/>
      <c r="BN135" s="162"/>
      <c r="BO135" s="167"/>
      <c r="BP135" s="169"/>
      <c r="BQ135" s="162"/>
      <c r="BR135" s="162"/>
      <c r="BS135" s="174"/>
      <c r="BT135" s="162"/>
      <c r="BU135" s="174"/>
      <c r="BV135" s="174"/>
      <c r="BW135" s="174"/>
      <c r="BX135" s="173"/>
      <c r="BY135" s="158"/>
      <c r="BZ135" s="160"/>
      <c r="CA135" s="172"/>
      <c r="CB135" s="152"/>
      <c r="CC135" s="152"/>
      <c r="CD135" s="156"/>
      <c r="CE135" s="172"/>
      <c r="CF135" s="162"/>
      <c r="CG135" s="162"/>
      <c r="CH135" s="158"/>
      <c r="CI135" s="173"/>
      <c r="CJ135" s="178"/>
      <c r="CK135" s="173"/>
      <c r="CL135" s="165"/>
      <c r="CM135" s="172"/>
      <c r="CN135" s="162"/>
      <c r="CO135" s="162"/>
      <c r="CP135" s="162"/>
      <c r="CQ135" s="162"/>
      <c r="CR135" s="169"/>
      <c r="CS135" s="162"/>
      <c r="CT135" s="162"/>
      <c r="CU135" s="174"/>
      <c r="CV135" s="152"/>
      <c r="CW135" s="173"/>
      <c r="CX135" s="158"/>
      <c r="CY135" s="172"/>
      <c r="CZ135" s="162"/>
      <c r="DA135" s="162"/>
      <c r="DB135" s="158"/>
      <c r="DC135" s="173"/>
      <c r="DD135" s="178"/>
      <c r="DE135" s="173"/>
      <c r="DF135" s="165"/>
      <c r="DG135" s="172"/>
      <c r="DH135" s="178"/>
      <c r="DI135" s="172"/>
      <c r="DJ135" s="178"/>
      <c r="DK135" s="172"/>
      <c r="DL135" s="162"/>
      <c r="DM135" s="167"/>
      <c r="DN135" s="169"/>
      <c r="DO135" s="162"/>
      <c r="DP135" s="162"/>
      <c r="DQ135" s="174"/>
      <c r="DR135" s="152"/>
      <c r="DS135" s="172"/>
      <c r="DT135" s="152"/>
      <c r="DU135" s="152"/>
      <c r="DV135" s="156"/>
      <c r="DW135" s="173"/>
      <c r="DX135" s="158"/>
      <c r="DY135" s="172"/>
      <c r="DZ135" s="162"/>
      <c r="EA135" s="162"/>
      <c r="EB135" s="172"/>
      <c r="EC135" s="172"/>
      <c r="ED135" s="152"/>
      <c r="EE135" s="152"/>
      <c r="EF135" s="152"/>
      <c r="EG135" s="174"/>
      <c r="EH135" s="172"/>
      <c r="EI135" s="162"/>
      <c r="EJ135" s="162"/>
    </row>
    <row r="136" spans="1:140" ht="12.5">
      <c r="A136" s="168"/>
      <c r="B136" s="169"/>
      <c r="C136" s="144" t="str">
        <f t="shared" si="0"/>
        <v/>
      </c>
      <c r="D136" s="144" t="str">
        <f t="shared" si="563"/>
        <v/>
      </c>
      <c r="E136" s="144" t="str">
        <f t="shared" si="2"/>
        <v/>
      </c>
      <c r="F136" s="145" t="str">
        <f t="shared" si="564"/>
        <v/>
      </c>
      <c r="G136" s="145" t="str">
        <f t="shared" si="4"/>
        <v/>
      </c>
      <c r="H136" s="145" t="str">
        <f t="shared" si="5"/>
        <v/>
      </c>
      <c r="I136" s="146" t="str">
        <f t="shared" ref="I136:J136" si="578">IF(COUNTA($DO136:$DX136)&gt;0,$BA136,"")</f>
        <v/>
      </c>
      <c r="J136" s="146" t="str">
        <f t="shared" si="578"/>
        <v/>
      </c>
      <c r="K136" s="147" t="str">
        <f t="shared" si="43"/>
        <v/>
      </c>
      <c r="L136" s="147" t="str">
        <f t="shared" si="7"/>
        <v/>
      </c>
      <c r="M136" s="147" t="str">
        <f t="shared" si="8"/>
        <v/>
      </c>
      <c r="N136" s="147" t="str">
        <f t="shared" si="48"/>
        <v/>
      </c>
      <c r="O136" s="147" t="str">
        <f t="shared" si="9"/>
        <v/>
      </c>
      <c r="P136" s="146" t="str">
        <f t="shared" si="566"/>
        <v/>
      </c>
      <c r="Q136" s="147" t="str">
        <f t="shared" si="567"/>
        <v/>
      </c>
      <c r="R136" s="146" t="str">
        <f t="shared" si="12"/>
        <v/>
      </c>
      <c r="S136" s="146" t="str">
        <f t="shared" si="13"/>
        <v/>
      </c>
      <c r="T136" s="146" t="str">
        <f>IF(NOT(ISBLANK(DH136)),
        IF(AND(ISREF('Input Tenderers'!$J$8:$K$8),COUNTA('Input Tenderers'!$N$8)&gt;0),
                IF(COUNTA('Input Implementation Transactio'!$N136:$O136)&gt;0,"supplier;tenderer;payee","supplier;tenderer"),
                IF(COUNTA('Input Implementation Transactio'!$N136:$O136)&gt;0,"supplier;payee","supplier")
                ),
        IF(COUNTA('Input Implementation Transactio'!$N136:$O136)&gt;0, "payee", "")
        )</f>
        <v/>
      </c>
      <c r="U136" s="146" t="str">
        <f t="shared" si="14"/>
        <v/>
      </c>
      <c r="V136" s="146" t="str">
        <f t="shared" si="15"/>
        <v/>
      </c>
      <c r="W136" s="148" t="str">
        <f t="shared" si="568"/>
        <v/>
      </c>
      <c r="X136" s="175" t="str">
        <f t="shared" si="569"/>
        <v/>
      </c>
      <c r="Y136" s="170" t="str">
        <f t="shared" si="570"/>
        <v/>
      </c>
      <c r="Z136" s="150" t="str">
        <f t="shared" si="19"/>
        <v/>
      </c>
      <c r="AA136" s="146" t="str">
        <f t="shared" si="20"/>
        <v/>
      </c>
      <c r="AB136" s="146" t="str">
        <f t="shared" si="21"/>
        <v/>
      </c>
      <c r="AC136" s="146" t="str">
        <f t="shared" si="22"/>
        <v/>
      </c>
      <c r="AD136" s="148" t="str">
        <f t="shared" si="571"/>
        <v/>
      </c>
      <c r="AE136" s="148" t="str">
        <f t="shared" si="24"/>
        <v/>
      </c>
      <c r="AF136" s="175" t="str">
        <f t="shared" si="572"/>
        <v/>
      </c>
      <c r="AG136" s="170" t="str">
        <f t="shared" si="573"/>
        <v/>
      </c>
      <c r="AH136" s="148" t="str">
        <f t="shared" si="574"/>
        <v/>
      </c>
      <c r="AI136" s="146" t="str">
        <f t="shared" si="28"/>
        <v/>
      </c>
      <c r="AJ136" s="146" t="str">
        <f t="shared" si="29"/>
        <v/>
      </c>
      <c r="AK136" s="146" t="str">
        <f t="shared" si="30"/>
        <v/>
      </c>
      <c r="AL136" s="146" t="str">
        <f t="shared" si="31"/>
        <v/>
      </c>
      <c r="AM136" s="171" t="str">
        <f t="shared" si="32"/>
        <v/>
      </c>
      <c r="AN136" s="171" t="str">
        <f t="shared" si="33"/>
        <v/>
      </c>
      <c r="AO136" s="146" t="str">
        <f t="shared" si="34"/>
        <v/>
      </c>
      <c r="AP136" s="146" t="str">
        <f t="shared" si="35"/>
        <v/>
      </c>
      <c r="AQ136" s="146" t="str">
        <f t="shared" si="36"/>
        <v/>
      </c>
      <c r="AR136" s="146" t="str">
        <f t="shared" ref="AR136:AS136" si="579">IF(NOT(ISBLANK(CB136)),CONCATENATE(TEXT(CB136,"yyyy-mm-ddThh:MM:ss"),"Z"),"")</f>
        <v/>
      </c>
      <c r="AS136" s="146" t="str">
        <f t="shared" si="579"/>
        <v/>
      </c>
      <c r="AT136" s="146" t="str">
        <f t="shared" si="38"/>
        <v/>
      </c>
      <c r="AU136" s="146" t="str">
        <f t="shared" si="39"/>
        <v/>
      </c>
      <c r="AV136" s="146" t="str">
        <f t="shared" ref="AV136:AW136" si="580">IF(NOT(ISBLANK(DT136)),CONCATENATE(TEXT(DT136,"yyyy-mm-ddThh:MM:ss"),"Z"),"")</f>
        <v/>
      </c>
      <c r="AW136" s="146" t="str">
        <f t="shared" si="580"/>
        <v/>
      </c>
      <c r="AX136" s="146" t="str">
        <f t="shared" ref="AX136:AZ136" si="581">IF(NOT(ISBLANK(ED136)),CONCATENATE(TEXT(ED136,"yyyy-mm-ddThh:MM:ss"),"Z"),"")</f>
        <v/>
      </c>
      <c r="AY136" s="146" t="str">
        <f t="shared" si="581"/>
        <v/>
      </c>
      <c r="AZ136" s="146" t="str">
        <f t="shared" si="581"/>
        <v/>
      </c>
      <c r="BA136" s="176"/>
      <c r="BB136" s="152"/>
      <c r="BC136" s="177"/>
      <c r="BD136" s="154"/>
      <c r="BE136" s="155"/>
      <c r="BF136" s="154"/>
      <c r="BG136" s="155"/>
      <c r="BH136" s="169"/>
      <c r="BI136" s="162"/>
      <c r="BJ136" s="172"/>
      <c r="BK136" s="162"/>
      <c r="BL136" s="158"/>
      <c r="BM136" s="172"/>
      <c r="BN136" s="162"/>
      <c r="BO136" s="167"/>
      <c r="BP136" s="169"/>
      <c r="BQ136" s="162"/>
      <c r="BR136" s="162"/>
      <c r="BS136" s="174"/>
      <c r="BT136" s="162"/>
      <c r="BU136" s="174"/>
      <c r="BV136" s="174"/>
      <c r="BW136" s="174"/>
      <c r="BX136" s="173"/>
      <c r="BY136" s="158"/>
      <c r="BZ136" s="160"/>
      <c r="CA136" s="172"/>
      <c r="CB136" s="152"/>
      <c r="CC136" s="152"/>
      <c r="CD136" s="156"/>
      <c r="CE136" s="172"/>
      <c r="CF136" s="162"/>
      <c r="CG136" s="162"/>
      <c r="CH136" s="158"/>
      <c r="CI136" s="173"/>
      <c r="CJ136" s="178"/>
      <c r="CK136" s="173"/>
      <c r="CL136" s="165"/>
      <c r="CM136" s="172"/>
      <c r="CN136" s="162"/>
      <c r="CO136" s="162"/>
      <c r="CP136" s="162"/>
      <c r="CQ136" s="162"/>
      <c r="CR136" s="169"/>
      <c r="CS136" s="162"/>
      <c r="CT136" s="162"/>
      <c r="CU136" s="174"/>
      <c r="CV136" s="152"/>
      <c r="CW136" s="173"/>
      <c r="CX136" s="158"/>
      <c r="CY136" s="172"/>
      <c r="CZ136" s="162"/>
      <c r="DA136" s="162"/>
      <c r="DB136" s="158"/>
      <c r="DC136" s="173"/>
      <c r="DD136" s="178"/>
      <c r="DE136" s="173"/>
      <c r="DF136" s="165"/>
      <c r="DG136" s="172"/>
      <c r="DH136" s="178"/>
      <c r="DI136" s="172"/>
      <c r="DJ136" s="178"/>
      <c r="DK136" s="172"/>
      <c r="DL136" s="162"/>
      <c r="DM136" s="167"/>
      <c r="DN136" s="169"/>
      <c r="DO136" s="162"/>
      <c r="DP136" s="162"/>
      <c r="DQ136" s="174"/>
      <c r="DR136" s="152"/>
      <c r="DS136" s="172"/>
      <c r="DT136" s="152"/>
      <c r="DU136" s="152"/>
      <c r="DV136" s="156"/>
      <c r="DW136" s="173"/>
      <c r="DX136" s="158"/>
      <c r="DY136" s="172"/>
      <c r="DZ136" s="162"/>
      <c r="EA136" s="162"/>
      <c r="EB136" s="172"/>
      <c r="EC136" s="172"/>
      <c r="ED136" s="152"/>
      <c r="EE136" s="152"/>
      <c r="EF136" s="152"/>
      <c r="EG136" s="174"/>
      <c r="EH136" s="172"/>
      <c r="EI136" s="162"/>
      <c r="EJ136" s="162"/>
    </row>
    <row r="137" spans="1:140" ht="12.5">
      <c r="A137" s="168"/>
      <c r="B137" s="169"/>
      <c r="C137" s="144" t="str">
        <f t="shared" si="0"/>
        <v/>
      </c>
      <c r="D137" s="144" t="str">
        <f t="shared" si="563"/>
        <v/>
      </c>
      <c r="E137" s="144" t="str">
        <f t="shared" si="2"/>
        <v/>
      </c>
      <c r="F137" s="145" t="str">
        <f t="shared" si="564"/>
        <v/>
      </c>
      <c r="G137" s="145" t="str">
        <f t="shared" si="4"/>
        <v/>
      </c>
      <c r="H137" s="145" t="str">
        <f t="shared" si="5"/>
        <v/>
      </c>
      <c r="I137" s="146" t="str">
        <f t="shared" ref="I137:J137" si="582">IF(COUNTA($DO137:$DX137)&gt;0,$BA137,"")</f>
        <v/>
      </c>
      <c r="J137" s="146" t="str">
        <f t="shared" si="582"/>
        <v/>
      </c>
      <c r="K137" s="147" t="str">
        <f t="shared" si="43"/>
        <v/>
      </c>
      <c r="L137" s="147" t="str">
        <f t="shared" si="7"/>
        <v/>
      </c>
      <c r="M137" s="147" t="str">
        <f t="shared" si="8"/>
        <v/>
      </c>
      <c r="N137" s="147" t="str">
        <f t="shared" si="48"/>
        <v/>
      </c>
      <c r="O137" s="147" t="str">
        <f t="shared" si="9"/>
        <v/>
      </c>
      <c r="P137" s="146" t="str">
        <f t="shared" si="566"/>
        <v/>
      </c>
      <c r="Q137" s="147" t="str">
        <f t="shared" si="567"/>
        <v/>
      </c>
      <c r="R137" s="146" t="str">
        <f t="shared" si="12"/>
        <v/>
      </c>
      <c r="S137" s="146" t="str">
        <f t="shared" si="13"/>
        <v/>
      </c>
      <c r="T137" s="146" t="str">
        <f>IF(NOT(ISBLANK(DH137)),
        IF(AND(ISREF('Input Tenderers'!$J$8:$K$8),COUNTA('Input Tenderers'!$N$8)&gt;0),
                IF(COUNTA('Input Implementation Transactio'!$N137:$O137)&gt;0,"supplier;tenderer;payee","supplier;tenderer"),
                IF(COUNTA('Input Implementation Transactio'!$N137:$O137)&gt;0,"supplier;payee","supplier")
                ),
        IF(COUNTA('Input Implementation Transactio'!$N137:$O137)&gt;0, "payee", "")
        )</f>
        <v/>
      </c>
      <c r="U137" s="146" t="str">
        <f t="shared" si="14"/>
        <v/>
      </c>
      <c r="V137" s="146" t="str">
        <f t="shared" si="15"/>
        <v/>
      </c>
      <c r="W137" s="148" t="str">
        <f t="shared" si="568"/>
        <v/>
      </c>
      <c r="X137" s="175" t="str">
        <f t="shared" si="569"/>
        <v/>
      </c>
      <c r="Y137" s="170" t="str">
        <f t="shared" si="570"/>
        <v/>
      </c>
      <c r="Z137" s="150" t="str">
        <f t="shared" si="19"/>
        <v/>
      </c>
      <c r="AA137" s="146" t="str">
        <f t="shared" si="20"/>
        <v/>
      </c>
      <c r="AB137" s="146" t="str">
        <f t="shared" si="21"/>
        <v/>
      </c>
      <c r="AC137" s="146" t="str">
        <f t="shared" si="22"/>
        <v/>
      </c>
      <c r="AD137" s="148" t="str">
        <f t="shared" si="571"/>
        <v/>
      </c>
      <c r="AE137" s="148" t="str">
        <f t="shared" si="24"/>
        <v/>
      </c>
      <c r="AF137" s="175" t="str">
        <f t="shared" si="572"/>
        <v/>
      </c>
      <c r="AG137" s="170" t="str">
        <f t="shared" si="573"/>
        <v/>
      </c>
      <c r="AH137" s="148" t="str">
        <f t="shared" si="574"/>
        <v/>
      </c>
      <c r="AI137" s="146" t="str">
        <f t="shared" si="28"/>
        <v/>
      </c>
      <c r="AJ137" s="146" t="str">
        <f t="shared" si="29"/>
        <v/>
      </c>
      <c r="AK137" s="146" t="str">
        <f t="shared" si="30"/>
        <v/>
      </c>
      <c r="AL137" s="146" t="str">
        <f t="shared" si="31"/>
        <v/>
      </c>
      <c r="AM137" s="171" t="str">
        <f t="shared" si="32"/>
        <v/>
      </c>
      <c r="AN137" s="171" t="str">
        <f t="shared" si="33"/>
        <v/>
      </c>
      <c r="AO137" s="146" t="str">
        <f t="shared" si="34"/>
        <v/>
      </c>
      <c r="AP137" s="146" t="str">
        <f t="shared" si="35"/>
        <v/>
      </c>
      <c r="AQ137" s="146" t="str">
        <f t="shared" si="36"/>
        <v/>
      </c>
      <c r="AR137" s="146" t="str">
        <f t="shared" ref="AR137:AS137" si="583">IF(NOT(ISBLANK(CB137)),CONCATENATE(TEXT(CB137,"yyyy-mm-ddThh:MM:ss"),"Z"),"")</f>
        <v/>
      </c>
      <c r="AS137" s="146" t="str">
        <f t="shared" si="583"/>
        <v/>
      </c>
      <c r="AT137" s="146" t="str">
        <f t="shared" si="38"/>
        <v/>
      </c>
      <c r="AU137" s="146" t="str">
        <f t="shared" si="39"/>
        <v/>
      </c>
      <c r="AV137" s="146" t="str">
        <f t="shared" ref="AV137:AW137" si="584">IF(NOT(ISBLANK(DT137)),CONCATENATE(TEXT(DT137,"yyyy-mm-ddThh:MM:ss"),"Z"),"")</f>
        <v/>
      </c>
      <c r="AW137" s="146" t="str">
        <f t="shared" si="584"/>
        <v/>
      </c>
      <c r="AX137" s="146" t="str">
        <f t="shared" ref="AX137:AZ137" si="585">IF(NOT(ISBLANK(ED137)),CONCATENATE(TEXT(ED137,"yyyy-mm-ddThh:MM:ss"),"Z"),"")</f>
        <v/>
      </c>
      <c r="AY137" s="146" t="str">
        <f t="shared" si="585"/>
        <v/>
      </c>
      <c r="AZ137" s="146" t="str">
        <f t="shared" si="585"/>
        <v/>
      </c>
      <c r="BA137" s="176"/>
      <c r="BB137" s="152"/>
      <c r="BC137" s="177"/>
      <c r="BD137" s="154"/>
      <c r="BE137" s="155"/>
      <c r="BF137" s="154"/>
      <c r="BG137" s="155"/>
      <c r="BH137" s="169"/>
      <c r="BI137" s="162"/>
      <c r="BJ137" s="172"/>
      <c r="BK137" s="162"/>
      <c r="BL137" s="158"/>
      <c r="BM137" s="172"/>
      <c r="BN137" s="162"/>
      <c r="BO137" s="167"/>
      <c r="BP137" s="169"/>
      <c r="BQ137" s="162"/>
      <c r="BR137" s="162"/>
      <c r="BS137" s="174"/>
      <c r="BT137" s="162"/>
      <c r="BU137" s="174"/>
      <c r="BV137" s="174"/>
      <c r="BW137" s="174"/>
      <c r="BX137" s="173"/>
      <c r="BY137" s="158"/>
      <c r="BZ137" s="160"/>
      <c r="CA137" s="172"/>
      <c r="CB137" s="152"/>
      <c r="CC137" s="152"/>
      <c r="CD137" s="156"/>
      <c r="CE137" s="172"/>
      <c r="CF137" s="162"/>
      <c r="CG137" s="162"/>
      <c r="CH137" s="158"/>
      <c r="CI137" s="173"/>
      <c r="CJ137" s="178"/>
      <c r="CK137" s="173"/>
      <c r="CL137" s="165"/>
      <c r="CM137" s="172"/>
      <c r="CN137" s="162"/>
      <c r="CO137" s="162"/>
      <c r="CP137" s="162"/>
      <c r="CQ137" s="162"/>
      <c r="CR137" s="169"/>
      <c r="CS137" s="162"/>
      <c r="CT137" s="162"/>
      <c r="CU137" s="174"/>
      <c r="CV137" s="152"/>
      <c r="CW137" s="173"/>
      <c r="CX137" s="158"/>
      <c r="CY137" s="172"/>
      <c r="CZ137" s="162"/>
      <c r="DA137" s="162"/>
      <c r="DB137" s="158"/>
      <c r="DC137" s="173"/>
      <c r="DD137" s="178"/>
      <c r="DE137" s="173"/>
      <c r="DF137" s="165"/>
      <c r="DG137" s="172"/>
      <c r="DH137" s="178"/>
      <c r="DI137" s="172"/>
      <c r="DJ137" s="178"/>
      <c r="DK137" s="172"/>
      <c r="DL137" s="162"/>
      <c r="DM137" s="167"/>
      <c r="DN137" s="169"/>
      <c r="DO137" s="162"/>
      <c r="DP137" s="162"/>
      <c r="DQ137" s="174"/>
      <c r="DR137" s="152"/>
      <c r="DS137" s="172"/>
      <c r="DT137" s="152"/>
      <c r="DU137" s="152"/>
      <c r="DV137" s="156"/>
      <c r="DW137" s="173"/>
      <c r="DX137" s="158"/>
      <c r="DY137" s="172"/>
      <c r="DZ137" s="162"/>
      <c r="EA137" s="162"/>
      <c r="EB137" s="172"/>
      <c r="EC137" s="172"/>
      <c r="ED137" s="152"/>
      <c r="EE137" s="152"/>
      <c r="EF137" s="152"/>
      <c r="EG137" s="174"/>
      <c r="EH137" s="172"/>
      <c r="EI137" s="162"/>
      <c r="EJ137" s="162"/>
    </row>
    <row r="138" spans="1:140" ht="12.5">
      <c r="A138" s="168"/>
      <c r="B138" s="169"/>
      <c r="C138" s="144" t="str">
        <f t="shared" si="0"/>
        <v/>
      </c>
      <c r="D138" s="144" t="str">
        <f t="shared" si="563"/>
        <v/>
      </c>
      <c r="E138" s="144" t="str">
        <f t="shared" si="2"/>
        <v/>
      </c>
      <c r="F138" s="145" t="str">
        <f t="shared" si="564"/>
        <v/>
      </c>
      <c r="G138" s="145" t="str">
        <f t="shared" si="4"/>
        <v/>
      </c>
      <c r="H138" s="145" t="str">
        <f t="shared" si="5"/>
        <v/>
      </c>
      <c r="I138" s="146" t="str">
        <f t="shared" ref="I138:J138" si="586">IF(COUNTA($DO138:$DX138)&gt;0,$BA138,"")</f>
        <v/>
      </c>
      <c r="J138" s="146" t="str">
        <f t="shared" si="586"/>
        <v/>
      </c>
      <c r="K138" s="147" t="str">
        <f t="shared" si="43"/>
        <v/>
      </c>
      <c r="L138" s="147" t="str">
        <f t="shared" si="7"/>
        <v/>
      </c>
      <c r="M138" s="147" t="str">
        <f t="shared" si="8"/>
        <v/>
      </c>
      <c r="N138" s="147" t="str">
        <f t="shared" si="48"/>
        <v/>
      </c>
      <c r="O138" s="147" t="str">
        <f t="shared" si="9"/>
        <v/>
      </c>
      <c r="P138" s="146" t="str">
        <f t="shared" si="566"/>
        <v/>
      </c>
      <c r="Q138" s="147" t="str">
        <f t="shared" si="567"/>
        <v/>
      </c>
      <c r="R138" s="146" t="str">
        <f t="shared" si="12"/>
        <v/>
      </c>
      <c r="S138" s="146" t="str">
        <f t="shared" si="13"/>
        <v/>
      </c>
      <c r="T138" s="146" t="str">
        <f>IF(NOT(ISBLANK(DH138)),
        IF(AND(ISREF('Input Tenderers'!$J$8:$K$8),COUNTA('Input Tenderers'!$N$8)&gt;0),
                IF(COUNTA('Input Implementation Transactio'!$N138:$O138)&gt;0,"supplier;tenderer;payee","supplier;tenderer"),
                IF(COUNTA('Input Implementation Transactio'!$N138:$O138)&gt;0,"supplier;payee","supplier")
                ),
        IF(COUNTA('Input Implementation Transactio'!$N138:$O138)&gt;0, "payee", "")
        )</f>
        <v/>
      </c>
      <c r="U138" s="146" t="str">
        <f t="shared" si="14"/>
        <v/>
      </c>
      <c r="V138" s="146" t="str">
        <f t="shared" si="15"/>
        <v/>
      </c>
      <c r="W138" s="148" t="str">
        <f t="shared" si="568"/>
        <v/>
      </c>
      <c r="X138" s="175" t="str">
        <f t="shared" si="569"/>
        <v/>
      </c>
      <c r="Y138" s="170" t="str">
        <f t="shared" si="570"/>
        <v/>
      </c>
      <c r="Z138" s="150" t="str">
        <f t="shared" si="19"/>
        <v/>
      </c>
      <c r="AA138" s="146" t="str">
        <f t="shared" si="20"/>
        <v/>
      </c>
      <c r="AB138" s="146" t="str">
        <f t="shared" si="21"/>
        <v/>
      </c>
      <c r="AC138" s="146" t="str">
        <f t="shared" si="22"/>
        <v/>
      </c>
      <c r="AD138" s="148" t="str">
        <f t="shared" si="571"/>
        <v/>
      </c>
      <c r="AE138" s="148" t="str">
        <f t="shared" si="24"/>
        <v/>
      </c>
      <c r="AF138" s="175" t="str">
        <f t="shared" si="572"/>
        <v/>
      </c>
      <c r="AG138" s="170" t="str">
        <f t="shared" si="573"/>
        <v/>
      </c>
      <c r="AH138" s="148" t="str">
        <f t="shared" si="574"/>
        <v/>
      </c>
      <c r="AI138" s="146" t="str">
        <f t="shared" si="28"/>
        <v/>
      </c>
      <c r="AJ138" s="146" t="str">
        <f t="shared" si="29"/>
        <v/>
      </c>
      <c r="AK138" s="146" t="str">
        <f t="shared" si="30"/>
        <v/>
      </c>
      <c r="AL138" s="146" t="str">
        <f t="shared" si="31"/>
        <v/>
      </c>
      <c r="AM138" s="171" t="str">
        <f t="shared" si="32"/>
        <v/>
      </c>
      <c r="AN138" s="171" t="str">
        <f t="shared" si="33"/>
        <v/>
      </c>
      <c r="AO138" s="146" t="str">
        <f t="shared" si="34"/>
        <v/>
      </c>
      <c r="AP138" s="146" t="str">
        <f t="shared" si="35"/>
        <v/>
      </c>
      <c r="AQ138" s="146" t="str">
        <f t="shared" si="36"/>
        <v/>
      </c>
      <c r="AR138" s="146" t="str">
        <f t="shared" ref="AR138:AS138" si="587">IF(NOT(ISBLANK(CB138)),CONCATENATE(TEXT(CB138,"yyyy-mm-ddThh:MM:ss"),"Z"),"")</f>
        <v/>
      </c>
      <c r="AS138" s="146" t="str">
        <f t="shared" si="587"/>
        <v/>
      </c>
      <c r="AT138" s="146" t="str">
        <f t="shared" si="38"/>
        <v/>
      </c>
      <c r="AU138" s="146" t="str">
        <f t="shared" si="39"/>
        <v/>
      </c>
      <c r="AV138" s="146" t="str">
        <f t="shared" ref="AV138:AW138" si="588">IF(NOT(ISBLANK(DT138)),CONCATENATE(TEXT(DT138,"yyyy-mm-ddThh:MM:ss"),"Z"),"")</f>
        <v/>
      </c>
      <c r="AW138" s="146" t="str">
        <f t="shared" si="588"/>
        <v/>
      </c>
      <c r="AX138" s="146" t="str">
        <f t="shared" ref="AX138:AZ138" si="589">IF(NOT(ISBLANK(ED138)),CONCATENATE(TEXT(ED138,"yyyy-mm-ddThh:MM:ss"),"Z"),"")</f>
        <v/>
      </c>
      <c r="AY138" s="146" t="str">
        <f t="shared" si="589"/>
        <v/>
      </c>
      <c r="AZ138" s="146" t="str">
        <f t="shared" si="589"/>
        <v/>
      </c>
      <c r="BA138" s="176"/>
      <c r="BB138" s="152"/>
      <c r="BC138" s="177"/>
      <c r="BD138" s="154"/>
      <c r="BE138" s="155"/>
      <c r="BF138" s="154"/>
      <c r="BG138" s="155"/>
      <c r="BH138" s="169"/>
      <c r="BI138" s="162"/>
      <c r="BJ138" s="172"/>
      <c r="BK138" s="162"/>
      <c r="BL138" s="158"/>
      <c r="BM138" s="172"/>
      <c r="BN138" s="162"/>
      <c r="BO138" s="167"/>
      <c r="BP138" s="169"/>
      <c r="BQ138" s="162"/>
      <c r="BR138" s="162"/>
      <c r="BS138" s="174"/>
      <c r="BT138" s="162"/>
      <c r="BU138" s="174"/>
      <c r="BV138" s="174"/>
      <c r="BW138" s="174"/>
      <c r="BX138" s="173"/>
      <c r="BY138" s="158"/>
      <c r="BZ138" s="160"/>
      <c r="CA138" s="172"/>
      <c r="CB138" s="152"/>
      <c r="CC138" s="152"/>
      <c r="CD138" s="156"/>
      <c r="CE138" s="172"/>
      <c r="CF138" s="162"/>
      <c r="CG138" s="162"/>
      <c r="CH138" s="158"/>
      <c r="CI138" s="173"/>
      <c r="CJ138" s="178"/>
      <c r="CK138" s="173"/>
      <c r="CL138" s="165"/>
      <c r="CM138" s="172"/>
      <c r="CN138" s="162"/>
      <c r="CO138" s="162"/>
      <c r="CP138" s="162"/>
      <c r="CQ138" s="162"/>
      <c r="CR138" s="169"/>
      <c r="CS138" s="162"/>
      <c r="CT138" s="162"/>
      <c r="CU138" s="174"/>
      <c r="CV138" s="152"/>
      <c r="CW138" s="173"/>
      <c r="CX138" s="158"/>
      <c r="CY138" s="172"/>
      <c r="CZ138" s="162"/>
      <c r="DA138" s="162"/>
      <c r="DB138" s="158"/>
      <c r="DC138" s="173"/>
      <c r="DD138" s="178"/>
      <c r="DE138" s="173"/>
      <c r="DF138" s="165"/>
      <c r="DG138" s="172"/>
      <c r="DH138" s="178"/>
      <c r="DI138" s="172"/>
      <c r="DJ138" s="178"/>
      <c r="DK138" s="172"/>
      <c r="DL138" s="162"/>
      <c r="DM138" s="167"/>
      <c r="DN138" s="169"/>
      <c r="DO138" s="162"/>
      <c r="DP138" s="162"/>
      <c r="DQ138" s="174"/>
      <c r="DR138" s="152"/>
      <c r="DS138" s="172"/>
      <c r="DT138" s="152"/>
      <c r="DU138" s="152"/>
      <c r="DV138" s="156"/>
      <c r="DW138" s="173"/>
      <c r="DX138" s="158"/>
      <c r="DY138" s="172"/>
      <c r="DZ138" s="162"/>
      <c r="EA138" s="162"/>
      <c r="EB138" s="172"/>
      <c r="EC138" s="172"/>
      <c r="ED138" s="152"/>
      <c r="EE138" s="152"/>
      <c r="EF138" s="152"/>
      <c r="EG138" s="174"/>
      <c r="EH138" s="172"/>
      <c r="EI138" s="162"/>
      <c r="EJ138" s="162"/>
    </row>
    <row r="139" spans="1:140" ht="12.5">
      <c r="A139" s="168"/>
      <c r="B139" s="169"/>
      <c r="C139" s="144" t="str">
        <f t="shared" si="0"/>
        <v/>
      </c>
      <c r="D139" s="144" t="str">
        <f t="shared" si="563"/>
        <v/>
      </c>
      <c r="E139" s="144" t="str">
        <f t="shared" si="2"/>
        <v/>
      </c>
      <c r="F139" s="145" t="str">
        <f t="shared" si="564"/>
        <v/>
      </c>
      <c r="G139" s="145" t="str">
        <f t="shared" si="4"/>
        <v/>
      </c>
      <c r="H139" s="145" t="str">
        <f t="shared" si="5"/>
        <v/>
      </c>
      <c r="I139" s="146" t="str">
        <f t="shared" ref="I139:J139" si="590">IF(COUNTA($DO139:$DX139)&gt;0,$BA139,"")</f>
        <v/>
      </c>
      <c r="J139" s="146" t="str">
        <f t="shared" si="590"/>
        <v/>
      </c>
      <c r="K139" s="147" t="str">
        <f t="shared" si="43"/>
        <v/>
      </c>
      <c r="L139" s="147" t="str">
        <f t="shared" si="7"/>
        <v/>
      </c>
      <c r="M139" s="147" t="str">
        <f t="shared" si="8"/>
        <v/>
      </c>
      <c r="N139" s="147" t="str">
        <f t="shared" si="48"/>
        <v/>
      </c>
      <c r="O139" s="147" t="str">
        <f t="shared" si="9"/>
        <v/>
      </c>
      <c r="P139" s="146" t="str">
        <f t="shared" si="566"/>
        <v/>
      </c>
      <c r="Q139" s="147" t="str">
        <f t="shared" si="567"/>
        <v/>
      </c>
      <c r="R139" s="146" t="str">
        <f t="shared" si="12"/>
        <v/>
      </c>
      <c r="S139" s="146" t="str">
        <f t="shared" si="13"/>
        <v/>
      </c>
      <c r="T139" s="146" t="str">
        <f>IF(NOT(ISBLANK(DH139)),
        IF(AND(ISREF('Input Tenderers'!$J$8:$K$8),COUNTA('Input Tenderers'!$N$8)&gt;0),
                IF(COUNTA('Input Implementation Transactio'!$N139:$O139)&gt;0,"supplier;tenderer;payee","supplier;tenderer"),
                IF(COUNTA('Input Implementation Transactio'!$N139:$O139)&gt;0,"supplier;payee","supplier")
                ),
        IF(COUNTA('Input Implementation Transactio'!$N139:$O139)&gt;0, "payee", "")
        )</f>
        <v/>
      </c>
      <c r="U139" s="146" t="str">
        <f t="shared" si="14"/>
        <v/>
      </c>
      <c r="V139" s="146" t="str">
        <f t="shared" si="15"/>
        <v/>
      </c>
      <c r="W139" s="148" t="str">
        <f t="shared" si="568"/>
        <v/>
      </c>
      <c r="X139" s="175" t="str">
        <f t="shared" si="569"/>
        <v/>
      </c>
      <c r="Y139" s="170" t="str">
        <f t="shared" si="570"/>
        <v/>
      </c>
      <c r="Z139" s="150" t="str">
        <f t="shared" si="19"/>
        <v/>
      </c>
      <c r="AA139" s="146" t="str">
        <f t="shared" si="20"/>
        <v/>
      </c>
      <c r="AB139" s="146" t="str">
        <f t="shared" si="21"/>
        <v/>
      </c>
      <c r="AC139" s="146" t="str">
        <f t="shared" si="22"/>
        <v/>
      </c>
      <c r="AD139" s="148" t="str">
        <f t="shared" si="571"/>
        <v/>
      </c>
      <c r="AE139" s="148" t="str">
        <f t="shared" si="24"/>
        <v/>
      </c>
      <c r="AF139" s="175" t="str">
        <f t="shared" si="572"/>
        <v/>
      </c>
      <c r="AG139" s="170" t="str">
        <f t="shared" si="573"/>
        <v/>
      </c>
      <c r="AH139" s="148" t="str">
        <f t="shared" si="574"/>
        <v/>
      </c>
      <c r="AI139" s="146" t="str">
        <f t="shared" si="28"/>
        <v/>
      </c>
      <c r="AJ139" s="146" t="str">
        <f t="shared" si="29"/>
        <v/>
      </c>
      <c r="AK139" s="146" t="str">
        <f t="shared" si="30"/>
        <v/>
      </c>
      <c r="AL139" s="146" t="str">
        <f t="shared" si="31"/>
        <v/>
      </c>
      <c r="AM139" s="171" t="str">
        <f t="shared" si="32"/>
        <v/>
      </c>
      <c r="AN139" s="171" t="str">
        <f t="shared" si="33"/>
        <v/>
      </c>
      <c r="AO139" s="146" t="str">
        <f t="shared" si="34"/>
        <v/>
      </c>
      <c r="AP139" s="146" t="str">
        <f t="shared" si="35"/>
        <v/>
      </c>
      <c r="AQ139" s="146" t="str">
        <f t="shared" si="36"/>
        <v/>
      </c>
      <c r="AR139" s="146" t="str">
        <f t="shared" ref="AR139:AS139" si="591">IF(NOT(ISBLANK(CB139)),CONCATENATE(TEXT(CB139,"yyyy-mm-ddThh:MM:ss"),"Z"),"")</f>
        <v/>
      </c>
      <c r="AS139" s="146" t="str">
        <f t="shared" si="591"/>
        <v/>
      </c>
      <c r="AT139" s="146" t="str">
        <f t="shared" si="38"/>
        <v/>
      </c>
      <c r="AU139" s="146" t="str">
        <f t="shared" si="39"/>
        <v/>
      </c>
      <c r="AV139" s="146" t="str">
        <f t="shared" ref="AV139:AW139" si="592">IF(NOT(ISBLANK(DT139)),CONCATENATE(TEXT(DT139,"yyyy-mm-ddThh:MM:ss"),"Z"),"")</f>
        <v/>
      </c>
      <c r="AW139" s="146" t="str">
        <f t="shared" si="592"/>
        <v/>
      </c>
      <c r="AX139" s="146" t="str">
        <f t="shared" ref="AX139:AZ139" si="593">IF(NOT(ISBLANK(ED139)),CONCATENATE(TEXT(ED139,"yyyy-mm-ddThh:MM:ss"),"Z"),"")</f>
        <v/>
      </c>
      <c r="AY139" s="146" t="str">
        <f t="shared" si="593"/>
        <v/>
      </c>
      <c r="AZ139" s="146" t="str">
        <f t="shared" si="593"/>
        <v/>
      </c>
      <c r="BA139" s="176"/>
      <c r="BB139" s="152"/>
      <c r="BC139" s="177"/>
      <c r="BD139" s="154"/>
      <c r="BE139" s="155"/>
      <c r="BF139" s="154"/>
      <c r="BG139" s="155"/>
      <c r="BH139" s="169"/>
      <c r="BI139" s="162"/>
      <c r="BJ139" s="172"/>
      <c r="BK139" s="162"/>
      <c r="BL139" s="158"/>
      <c r="BM139" s="172"/>
      <c r="BN139" s="162"/>
      <c r="BO139" s="167"/>
      <c r="BP139" s="169"/>
      <c r="BQ139" s="162"/>
      <c r="BR139" s="162"/>
      <c r="BS139" s="174"/>
      <c r="BT139" s="162"/>
      <c r="BU139" s="174"/>
      <c r="BV139" s="174"/>
      <c r="BW139" s="174"/>
      <c r="BX139" s="173"/>
      <c r="BY139" s="158"/>
      <c r="BZ139" s="160"/>
      <c r="CA139" s="172"/>
      <c r="CB139" s="152"/>
      <c r="CC139" s="152"/>
      <c r="CD139" s="156"/>
      <c r="CE139" s="172"/>
      <c r="CF139" s="162"/>
      <c r="CG139" s="162"/>
      <c r="CH139" s="158"/>
      <c r="CI139" s="173"/>
      <c r="CJ139" s="178"/>
      <c r="CK139" s="173"/>
      <c r="CL139" s="165"/>
      <c r="CM139" s="172"/>
      <c r="CN139" s="162"/>
      <c r="CO139" s="162"/>
      <c r="CP139" s="162"/>
      <c r="CQ139" s="162"/>
      <c r="CR139" s="169"/>
      <c r="CS139" s="162"/>
      <c r="CT139" s="162"/>
      <c r="CU139" s="174"/>
      <c r="CV139" s="152"/>
      <c r="CW139" s="173"/>
      <c r="CX139" s="158"/>
      <c r="CY139" s="172"/>
      <c r="CZ139" s="162"/>
      <c r="DA139" s="162"/>
      <c r="DB139" s="158"/>
      <c r="DC139" s="173"/>
      <c r="DD139" s="178"/>
      <c r="DE139" s="173"/>
      <c r="DF139" s="165"/>
      <c r="DG139" s="172"/>
      <c r="DH139" s="178"/>
      <c r="DI139" s="172"/>
      <c r="DJ139" s="178"/>
      <c r="DK139" s="172"/>
      <c r="DL139" s="162"/>
      <c r="DM139" s="167"/>
      <c r="DN139" s="169"/>
      <c r="DO139" s="162"/>
      <c r="DP139" s="162"/>
      <c r="DQ139" s="174"/>
      <c r="DR139" s="152"/>
      <c r="DS139" s="172"/>
      <c r="DT139" s="152"/>
      <c r="DU139" s="152"/>
      <c r="DV139" s="156"/>
      <c r="DW139" s="173"/>
      <c r="DX139" s="158"/>
      <c r="DY139" s="172"/>
      <c r="DZ139" s="162"/>
      <c r="EA139" s="162"/>
      <c r="EB139" s="172"/>
      <c r="EC139" s="172"/>
      <c r="ED139" s="152"/>
      <c r="EE139" s="152"/>
      <c r="EF139" s="152"/>
      <c r="EG139" s="174"/>
      <c r="EH139" s="172"/>
      <c r="EI139" s="162"/>
      <c r="EJ139" s="162"/>
    </row>
    <row r="140" spans="1:140" ht="12.5">
      <c r="A140" s="168"/>
      <c r="B140" s="169"/>
      <c r="C140" s="144" t="str">
        <f t="shared" si="0"/>
        <v/>
      </c>
      <c r="D140" s="144" t="str">
        <f t="shared" si="563"/>
        <v/>
      </c>
      <c r="E140" s="144" t="str">
        <f t="shared" si="2"/>
        <v/>
      </c>
      <c r="F140" s="145" t="str">
        <f t="shared" si="564"/>
        <v/>
      </c>
      <c r="G140" s="145" t="str">
        <f t="shared" si="4"/>
        <v/>
      </c>
      <c r="H140" s="145" t="str">
        <f t="shared" si="5"/>
        <v/>
      </c>
      <c r="I140" s="146" t="str">
        <f t="shared" ref="I140:J140" si="594">IF(COUNTA($DO140:$DX140)&gt;0,$BA140,"")</f>
        <v/>
      </c>
      <c r="J140" s="146" t="str">
        <f t="shared" si="594"/>
        <v/>
      </c>
      <c r="K140" s="147" t="str">
        <f t="shared" si="43"/>
        <v/>
      </c>
      <c r="L140" s="147" t="str">
        <f t="shared" si="7"/>
        <v/>
      </c>
      <c r="M140" s="147" t="str">
        <f t="shared" si="8"/>
        <v/>
      </c>
      <c r="N140" s="147" t="str">
        <f t="shared" si="48"/>
        <v/>
      </c>
      <c r="O140" s="147" t="str">
        <f t="shared" si="9"/>
        <v/>
      </c>
      <c r="P140" s="146" t="str">
        <f t="shared" si="566"/>
        <v/>
      </c>
      <c r="Q140" s="147" t="str">
        <f t="shared" si="567"/>
        <v/>
      </c>
      <c r="R140" s="146" t="str">
        <f t="shared" si="12"/>
        <v/>
      </c>
      <c r="S140" s="146" t="str">
        <f t="shared" si="13"/>
        <v/>
      </c>
      <c r="T140" s="146" t="str">
        <f>IF(NOT(ISBLANK(DH140)),
        IF(AND(ISREF('Input Tenderers'!$J$8:$K$8),COUNTA('Input Tenderers'!$N$8)&gt;0),
                IF(COUNTA('Input Implementation Transactio'!$N140:$O140)&gt;0,"supplier;tenderer;payee","supplier;tenderer"),
                IF(COUNTA('Input Implementation Transactio'!$N140:$O140)&gt;0,"supplier;payee","supplier")
                ),
        IF(COUNTA('Input Implementation Transactio'!$N140:$O140)&gt;0, "payee", "")
        )</f>
        <v/>
      </c>
      <c r="U140" s="146" t="str">
        <f t="shared" si="14"/>
        <v/>
      </c>
      <c r="V140" s="146" t="str">
        <f t="shared" si="15"/>
        <v/>
      </c>
      <c r="W140" s="148" t="str">
        <f t="shared" si="568"/>
        <v/>
      </c>
      <c r="X140" s="175" t="str">
        <f t="shared" si="569"/>
        <v/>
      </c>
      <c r="Y140" s="170" t="str">
        <f t="shared" si="570"/>
        <v/>
      </c>
      <c r="Z140" s="150" t="str">
        <f t="shared" si="19"/>
        <v/>
      </c>
      <c r="AA140" s="146" t="str">
        <f t="shared" si="20"/>
        <v/>
      </c>
      <c r="AB140" s="146" t="str">
        <f t="shared" si="21"/>
        <v/>
      </c>
      <c r="AC140" s="146" t="str">
        <f t="shared" si="22"/>
        <v/>
      </c>
      <c r="AD140" s="148" t="str">
        <f t="shared" si="571"/>
        <v/>
      </c>
      <c r="AE140" s="148" t="str">
        <f t="shared" si="24"/>
        <v/>
      </c>
      <c r="AF140" s="175" t="str">
        <f t="shared" si="572"/>
        <v/>
      </c>
      <c r="AG140" s="170" t="str">
        <f t="shared" si="573"/>
        <v/>
      </c>
      <c r="AH140" s="148" t="str">
        <f t="shared" si="574"/>
        <v/>
      </c>
      <c r="AI140" s="146" t="str">
        <f t="shared" si="28"/>
        <v/>
      </c>
      <c r="AJ140" s="146" t="str">
        <f t="shared" si="29"/>
        <v/>
      </c>
      <c r="AK140" s="146" t="str">
        <f t="shared" si="30"/>
        <v/>
      </c>
      <c r="AL140" s="146" t="str">
        <f t="shared" si="31"/>
        <v/>
      </c>
      <c r="AM140" s="171" t="str">
        <f t="shared" si="32"/>
        <v/>
      </c>
      <c r="AN140" s="171" t="str">
        <f t="shared" si="33"/>
        <v/>
      </c>
      <c r="AO140" s="146" t="str">
        <f t="shared" si="34"/>
        <v/>
      </c>
      <c r="AP140" s="146" t="str">
        <f t="shared" si="35"/>
        <v/>
      </c>
      <c r="AQ140" s="146" t="str">
        <f t="shared" si="36"/>
        <v/>
      </c>
      <c r="AR140" s="146" t="str">
        <f t="shared" ref="AR140:AS140" si="595">IF(NOT(ISBLANK(CB140)),CONCATENATE(TEXT(CB140,"yyyy-mm-ddThh:MM:ss"),"Z"),"")</f>
        <v/>
      </c>
      <c r="AS140" s="146" t="str">
        <f t="shared" si="595"/>
        <v/>
      </c>
      <c r="AT140" s="146" t="str">
        <f t="shared" si="38"/>
        <v/>
      </c>
      <c r="AU140" s="146" t="str">
        <f t="shared" si="39"/>
        <v/>
      </c>
      <c r="AV140" s="146" t="str">
        <f t="shared" ref="AV140:AW140" si="596">IF(NOT(ISBLANK(DT140)),CONCATENATE(TEXT(DT140,"yyyy-mm-ddThh:MM:ss"),"Z"),"")</f>
        <v/>
      </c>
      <c r="AW140" s="146" t="str">
        <f t="shared" si="596"/>
        <v/>
      </c>
      <c r="AX140" s="146" t="str">
        <f t="shared" ref="AX140:AZ140" si="597">IF(NOT(ISBLANK(ED140)),CONCATENATE(TEXT(ED140,"yyyy-mm-ddThh:MM:ss"),"Z"),"")</f>
        <v/>
      </c>
      <c r="AY140" s="146" t="str">
        <f t="shared" si="597"/>
        <v/>
      </c>
      <c r="AZ140" s="146" t="str">
        <f t="shared" si="597"/>
        <v/>
      </c>
      <c r="BA140" s="176"/>
      <c r="BB140" s="152"/>
      <c r="BC140" s="177"/>
      <c r="BD140" s="154"/>
      <c r="BE140" s="155"/>
      <c r="BF140" s="154"/>
      <c r="BG140" s="155"/>
      <c r="BH140" s="169"/>
      <c r="BI140" s="162"/>
      <c r="BJ140" s="172"/>
      <c r="BK140" s="162"/>
      <c r="BL140" s="158"/>
      <c r="BM140" s="172"/>
      <c r="BN140" s="162"/>
      <c r="BO140" s="167"/>
      <c r="BP140" s="169"/>
      <c r="BQ140" s="162"/>
      <c r="BR140" s="162"/>
      <c r="BS140" s="174"/>
      <c r="BT140" s="162"/>
      <c r="BU140" s="174"/>
      <c r="BV140" s="174"/>
      <c r="BW140" s="174"/>
      <c r="BX140" s="173"/>
      <c r="BY140" s="158"/>
      <c r="BZ140" s="160"/>
      <c r="CA140" s="172"/>
      <c r="CB140" s="152"/>
      <c r="CC140" s="152"/>
      <c r="CD140" s="156"/>
      <c r="CE140" s="172"/>
      <c r="CF140" s="162"/>
      <c r="CG140" s="162"/>
      <c r="CH140" s="158"/>
      <c r="CI140" s="173"/>
      <c r="CJ140" s="178"/>
      <c r="CK140" s="173"/>
      <c r="CL140" s="165"/>
      <c r="CM140" s="172"/>
      <c r="CN140" s="162"/>
      <c r="CO140" s="162"/>
      <c r="CP140" s="162"/>
      <c r="CQ140" s="162"/>
      <c r="CR140" s="169"/>
      <c r="CS140" s="162"/>
      <c r="CT140" s="162"/>
      <c r="CU140" s="174"/>
      <c r="CV140" s="152"/>
      <c r="CW140" s="173"/>
      <c r="CX140" s="158"/>
      <c r="CY140" s="172"/>
      <c r="CZ140" s="162"/>
      <c r="DA140" s="162"/>
      <c r="DB140" s="158"/>
      <c r="DC140" s="173"/>
      <c r="DD140" s="178"/>
      <c r="DE140" s="173"/>
      <c r="DF140" s="165"/>
      <c r="DG140" s="172"/>
      <c r="DH140" s="178"/>
      <c r="DI140" s="172"/>
      <c r="DJ140" s="178"/>
      <c r="DK140" s="172"/>
      <c r="DL140" s="162"/>
      <c r="DM140" s="167"/>
      <c r="DN140" s="169"/>
      <c r="DO140" s="162"/>
      <c r="DP140" s="162"/>
      <c r="DQ140" s="174"/>
      <c r="DR140" s="152"/>
      <c r="DS140" s="172"/>
      <c r="DT140" s="152"/>
      <c r="DU140" s="152"/>
      <c r="DV140" s="156"/>
      <c r="DW140" s="173"/>
      <c r="DX140" s="158"/>
      <c r="DY140" s="172"/>
      <c r="DZ140" s="162"/>
      <c r="EA140" s="162"/>
      <c r="EB140" s="172"/>
      <c r="EC140" s="172"/>
      <c r="ED140" s="152"/>
      <c r="EE140" s="152"/>
      <c r="EF140" s="152"/>
      <c r="EG140" s="174"/>
      <c r="EH140" s="172"/>
      <c r="EI140" s="162"/>
      <c r="EJ140" s="162"/>
    </row>
    <row r="141" spans="1:140" ht="12.5">
      <c r="A141" s="168"/>
      <c r="B141" s="169"/>
      <c r="C141" s="144" t="str">
        <f t="shared" si="0"/>
        <v/>
      </c>
      <c r="D141" s="144" t="str">
        <f t="shared" si="563"/>
        <v/>
      </c>
      <c r="E141" s="144" t="str">
        <f t="shared" si="2"/>
        <v/>
      </c>
      <c r="F141" s="145" t="str">
        <f t="shared" si="564"/>
        <v/>
      </c>
      <c r="G141" s="145" t="str">
        <f t="shared" si="4"/>
        <v/>
      </c>
      <c r="H141" s="145" t="str">
        <f t="shared" si="5"/>
        <v/>
      </c>
      <c r="I141" s="146" t="str">
        <f t="shared" ref="I141:J141" si="598">IF(COUNTA($DO141:$DX141)&gt;0,$BA141,"")</f>
        <v/>
      </c>
      <c r="J141" s="146" t="str">
        <f t="shared" si="598"/>
        <v/>
      </c>
      <c r="K141" s="147" t="str">
        <f t="shared" si="43"/>
        <v/>
      </c>
      <c r="L141" s="147" t="str">
        <f t="shared" si="7"/>
        <v/>
      </c>
      <c r="M141" s="147" t="str">
        <f t="shared" si="8"/>
        <v/>
      </c>
      <c r="N141" s="147" t="str">
        <f t="shared" si="48"/>
        <v/>
      </c>
      <c r="O141" s="147" t="str">
        <f t="shared" si="9"/>
        <v/>
      </c>
      <c r="P141" s="146" t="str">
        <f t="shared" si="566"/>
        <v/>
      </c>
      <c r="Q141" s="147" t="str">
        <f t="shared" si="567"/>
        <v/>
      </c>
      <c r="R141" s="146" t="str">
        <f t="shared" si="12"/>
        <v/>
      </c>
      <c r="S141" s="146" t="str">
        <f t="shared" si="13"/>
        <v/>
      </c>
      <c r="T141" s="146" t="str">
        <f>IF(NOT(ISBLANK(DH141)),
        IF(AND(ISREF('Input Tenderers'!$J$8:$K$8),COUNTA('Input Tenderers'!$N$8)&gt;0),
                IF(COUNTA('Input Implementation Transactio'!$N141:$O141)&gt;0,"supplier;tenderer;payee","supplier;tenderer"),
                IF(COUNTA('Input Implementation Transactio'!$N141:$O141)&gt;0,"supplier;payee","supplier")
                ),
        IF(COUNTA('Input Implementation Transactio'!$N141:$O141)&gt;0, "payee", "")
        )</f>
        <v/>
      </c>
      <c r="U141" s="146" t="str">
        <f t="shared" si="14"/>
        <v/>
      </c>
      <c r="V141" s="146" t="str">
        <f t="shared" si="15"/>
        <v/>
      </c>
      <c r="W141" s="148" t="str">
        <f t="shared" si="568"/>
        <v/>
      </c>
      <c r="X141" s="175" t="str">
        <f t="shared" si="569"/>
        <v/>
      </c>
      <c r="Y141" s="170" t="str">
        <f t="shared" si="570"/>
        <v/>
      </c>
      <c r="Z141" s="150" t="str">
        <f t="shared" si="19"/>
        <v/>
      </c>
      <c r="AA141" s="146" t="str">
        <f t="shared" si="20"/>
        <v/>
      </c>
      <c r="AB141" s="146" t="str">
        <f t="shared" si="21"/>
        <v/>
      </c>
      <c r="AC141" s="146" t="str">
        <f t="shared" si="22"/>
        <v/>
      </c>
      <c r="AD141" s="148" t="str">
        <f t="shared" si="571"/>
        <v/>
      </c>
      <c r="AE141" s="148" t="str">
        <f t="shared" si="24"/>
        <v/>
      </c>
      <c r="AF141" s="175" t="str">
        <f t="shared" si="572"/>
        <v/>
      </c>
      <c r="AG141" s="170" t="str">
        <f t="shared" si="573"/>
        <v/>
      </c>
      <c r="AH141" s="148" t="str">
        <f t="shared" si="574"/>
        <v/>
      </c>
      <c r="AI141" s="146" t="str">
        <f t="shared" si="28"/>
        <v/>
      </c>
      <c r="AJ141" s="146" t="str">
        <f t="shared" si="29"/>
        <v/>
      </c>
      <c r="AK141" s="146" t="str">
        <f t="shared" si="30"/>
        <v/>
      </c>
      <c r="AL141" s="146" t="str">
        <f t="shared" si="31"/>
        <v/>
      </c>
      <c r="AM141" s="171" t="str">
        <f t="shared" si="32"/>
        <v/>
      </c>
      <c r="AN141" s="171" t="str">
        <f t="shared" si="33"/>
        <v/>
      </c>
      <c r="AO141" s="146" t="str">
        <f t="shared" si="34"/>
        <v/>
      </c>
      <c r="AP141" s="146" t="str">
        <f t="shared" si="35"/>
        <v/>
      </c>
      <c r="AQ141" s="146" t="str">
        <f t="shared" si="36"/>
        <v/>
      </c>
      <c r="AR141" s="146" t="str">
        <f t="shared" ref="AR141:AS141" si="599">IF(NOT(ISBLANK(CB141)),CONCATENATE(TEXT(CB141,"yyyy-mm-ddThh:MM:ss"),"Z"),"")</f>
        <v/>
      </c>
      <c r="AS141" s="146" t="str">
        <f t="shared" si="599"/>
        <v/>
      </c>
      <c r="AT141" s="146" t="str">
        <f t="shared" si="38"/>
        <v/>
      </c>
      <c r="AU141" s="146" t="str">
        <f t="shared" si="39"/>
        <v/>
      </c>
      <c r="AV141" s="146" t="str">
        <f t="shared" ref="AV141:AW141" si="600">IF(NOT(ISBLANK(DT141)),CONCATENATE(TEXT(DT141,"yyyy-mm-ddThh:MM:ss"),"Z"),"")</f>
        <v/>
      </c>
      <c r="AW141" s="146" t="str">
        <f t="shared" si="600"/>
        <v/>
      </c>
      <c r="AX141" s="146" t="str">
        <f t="shared" ref="AX141:AZ141" si="601">IF(NOT(ISBLANK(ED141)),CONCATENATE(TEXT(ED141,"yyyy-mm-ddThh:MM:ss"),"Z"),"")</f>
        <v/>
      </c>
      <c r="AY141" s="146" t="str">
        <f t="shared" si="601"/>
        <v/>
      </c>
      <c r="AZ141" s="146" t="str">
        <f t="shared" si="601"/>
        <v/>
      </c>
      <c r="BA141" s="176"/>
      <c r="BB141" s="152"/>
      <c r="BC141" s="177"/>
      <c r="BD141" s="154"/>
      <c r="BE141" s="155"/>
      <c r="BF141" s="154"/>
      <c r="BG141" s="155"/>
      <c r="BH141" s="169"/>
      <c r="BI141" s="162"/>
      <c r="BJ141" s="172"/>
      <c r="BK141" s="162"/>
      <c r="BL141" s="158"/>
      <c r="BM141" s="172"/>
      <c r="BN141" s="162"/>
      <c r="BO141" s="167"/>
      <c r="BP141" s="169"/>
      <c r="BQ141" s="162"/>
      <c r="BR141" s="162"/>
      <c r="BS141" s="174"/>
      <c r="BT141" s="162"/>
      <c r="BU141" s="174"/>
      <c r="BV141" s="174"/>
      <c r="BW141" s="174"/>
      <c r="BX141" s="173"/>
      <c r="BY141" s="158"/>
      <c r="BZ141" s="160"/>
      <c r="CA141" s="172"/>
      <c r="CB141" s="152"/>
      <c r="CC141" s="152"/>
      <c r="CD141" s="156"/>
      <c r="CE141" s="172"/>
      <c r="CF141" s="162"/>
      <c r="CG141" s="162"/>
      <c r="CH141" s="158"/>
      <c r="CI141" s="173"/>
      <c r="CJ141" s="178"/>
      <c r="CK141" s="173"/>
      <c r="CL141" s="165"/>
      <c r="CM141" s="172"/>
      <c r="CN141" s="162"/>
      <c r="CO141" s="162"/>
      <c r="CP141" s="162"/>
      <c r="CQ141" s="162"/>
      <c r="CR141" s="169"/>
      <c r="CS141" s="162"/>
      <c r="CT141" s="162"/>
      <c r="CU141" s="174"/>
      <c r="CV141" s="152"/>
      <c r="CW141" s="173"/>
      <c r="CX141" s="158"/>
      <c r="CY141" s="172"/>
      <c r="CZ141" s="162"/>
      <c r="DA141" s="162"/>
      <c r="DB141" s="158"/>
      <c r="DC141" s="173"/>
      <c r="DD141" s="178"/>
      <c r="DE141" s="173"/>
      <c r="DF141" s="165"/>
      <c r="DG141" s="172"/>
      <c r="DH141" s="178"/>
      <c r="DI141" s="172"/>
      <c r="DJ141" s="178"/>
      <c r="DK141" s="172"/>
      <c r="DL141" s="162"/>
      <c r="DM141" s="167"/>
      <c r="DN141" s="169"/>
      <c r="DO141" s="162"/>
      <c r="DP141" s="162"/>
      <c r="DQ141" s="174"/>
      <c r="DR141" s="152"/>
      <c r="DS141" s="172"/>
      <c r="DT141" s="152"/>
      <c r="DU141" s="152"/>
      <c r="DV141" s="156"/>
      <c r="DW141" s="173"/>
      <c r="DX141" s="158"/>
      <c r="DY141" s="172"/>
      <c r="DZ141" s="162"/>
      <c r="EA141" s="162"/>
      <c r="EB141" s="172"/>
      <c r="EC141" s="172"/>
      <c r="ED141" s="152"/>
      <c r="EE141" s="152"/>
      <c r="EF141" s="152"/>
      <c r="EG141" s="174"/>
      <c r="EH141" s="172"/>
      <c r="EI141" s="162"/>
      <c r="EJ141" s="162"/>
    </row>
    <row r="142" spans="1:140" ht="12.5">
      <c r="A142" s="168"/>
      <c r="B142" s="169"/>
      <c r="C142" s="144" t="str">
        <f t="shared" si="0"/>
        <v/>
      </c>
      <c r="D142" s="144" t="str">
        <f t="shared" si="563"/>
        <v/>
      </c>
      <c r="E142" s="144" t="str">
        <f t="shared" si="2"/>
        <v/>
      </c>
      <c r="F142" s="145" t="str">
        <f t="shared" si="564"/>
        <v/>
      </c>
      <c r="G142" s="145" t="str">
        <f t="shared" si="4"/>
        <v/>
      </c>
      <c r="H142" s="145" t="str">
        <f t="shared" si="5"/>
        <v/>
      </c>
      <c r="I142" s="146" t="str">
        <f t="shared" ref="I142:J142" si="602">IF(COUNTA($DO142:$DX142)&gt;0,$BA142,"")</f>
        <v/>
      </c>
      <c r="J142" s="146" t="str">
        <f t="shared" si="602"/>
        <v/>
      </c>
      <c r="K142" s="147" t="str">
        <f t="shared" si="43"/>
        <v/>
      </c>
      <c r="L142" s="147" t="str">
        <f t="shared" si="7"/>
        <v/>
      </c>
      <c r="M142" s="147" t="str">
        <f t="shared" si="8"/>
        <v/>
      </c>
      <c r="N142" s="147" t="str">
        <f t="shared" si="48"/>
        <v/>
      </c>
      <c r="O142" s="147" t="str">
        <f t="shared" si="9"/>
        <v/>
      </c>
      <c r="P142" s="146" t="str">
        <f t="shared" si="566"/>
        <v/>
      </c>
      <c r="Q142" s="147" t="str">
        <f t="shared" si="567"/>
        <v/>
      </c>
      <c r="R142" s="146" t="str">
        <f t="shared" si="12"/>
        <v/>
      </c>
      <c r="S142" s="146" t="str">
        <f t="shared" si="13"/>
        <v/>
      </c>
      <c r="T142" s="146" t="str">
        <f>IF(NOT(ISBLANK(DH142)),
        IF(AND(ISREF('Input Tenderers'!$J$8:$K$8),COUNTA('Input Tenderers'!$N$8)&gt;0),
                IF(COUNTA('Input Implementation Transactio'!$N142:$O142)&gt;0,"supplier;tenderer;payee","supplier;tenderer"),
                IF(COUNTA('Input Implementation Transactio'!$N142:$O142)&gt;0,"supplier;payee","supplier")
                ),
        IF(COUNTA('Input Implementation Transactio'!$N142:$O142)&gt;0, "payee", "")
        )</f>
        <v/>
      </c>
      <c r="U142" s="146" t="str">
        <f t="shared" si="14"/>
        <v/>
      </c>
      <c r="V142" s="146" t="str">
        <f t="shared" si="15"/>
        <v/>
      </c>
      <c r="W142" s="148" t="str">
        <f t="shared" si="568"/>
        <v/>
      </c>
      <c r="X142" s="175" t="str">
        <f t="shared" si="569"/>
        <v/>
      </c>
      <c r="Y142" s="170" t="str">
        <f t="shared" si="570"/>
        <v/>
      </c>
      <c r="Z142" s="150" t="str">
        <f t="shared" si="19"/>
        <v/>
      </c>
      <c r="AA142" s="146" t="str">
        <f t="shared" si="20"/>
        <v/>
      </c>
      <c r="AB142" s="146" t="str">
        <f t="shared" si="21"/>
        <v/>
      </c>
      <c r="AC142" s="146" t="str">
        <f t="shared" si="22"/>
        <v/>
      </c>
      <c r="AD142" s="148" t="str">
        <f t="shared" si="571"/>
        <v/>
      </c>
      <c r="AE142" s="148" t="str">
        <f t="shared" si="24"/>
        <v/>
      </c>
      <c r="AF142" s="175" t="str">
        <f t="shared" si="572"/>
        <v/>
      </c>
      <c r="AG142" s="170" t="str">
        <f t="shared" si="573"/>
        <v/>
      </c>
      <c r="AH142" s="148" t="str">
        <f t="shared" si="574"/>
        <v/>
      </c>
      <c r="AI142" s="146" t="str">
        <f t="shared" si="28"/>
        <v/>
      </c>
      <c r="AJ142" s="146" t="str">
        <f t="shared" si="29"/>
        <v/>
      </c>
      <c r="AK142" s="146" t="str">
        <f t="shared" si="30"/>
        <v/>
      </c>
      <c r="AL142" s="146" t="str">
        <f t="shared" si="31"/>
        <v/>
      </c>
      <c r="AM142" s="171" t="str">
        <f t="shared" si="32"/>
        <v/>
      </c>
      <c r="AN142" s="171" t="str">
        <f t="shared" si="33"/>
        <v/>
      </c>
      <c r="AO142" s="146" t="str">
        <f t="shared" si="34"/>
        <v/>
      </c>
      <c r="AP142" s="146" t="str">
        <f t="shared" si="35"/>
        <v/>
      </c>
      <c r="AQ142" s="146" t="str">
        <f t="shared" si="36"/>
        <v/>
      </c>
      <c r="AR142" s="146" t="str">
        <f t="shared" ref="AR142:AS142" si="603">IF(NOT(ISBLANK(CB142)),CONCATENATE(TEXT(CB142,"yyyy-mm-ddThh:MM:ss"),"Z"),"")</f>
        <v/>
      </c>
      <c r="AS142" s="146" t="str">
        <f t="shared" si="603"/>
        <v/>
      </c>
      <c r="AT142" s="146" t="str">
        <f t="shared" si="38"/>
        <v/>
      </c>
      <c r="AU142" s="146" t="str">
        <f t="shared" si="39"/>
        <v/>
      </c>
      <c r="AV142" s="146" t="str">
        <f t="shared" ref="AV142:AW142" si="604">IF(NOT(ISBLANK(DT142)),CONCATENATE(TEXT(DT142,"yyyy-mm-ddThh:MM:ss"),"Z"),"")</f>
        <v/>
      </c>
      <c r="AW142" s="146" t="str">
        <f t="shared" si="604"/>
        <v/>
      </c>
      <c r="AX142" s="146" t="str">
        <f t="shared" ref="AX142:AZ142" si="605">IF(NOT(ISBLANK(ED142)),CONCATENATE(TEXT(ED142,"yyyy-mm-ddThh:MM:ss"),"Z"),"")</f>
        <v/>
      </c>
      <c r="AY142" s="146" t="str">
        <f t="shared" si="605"/>
        <v/>
      </c>
      <c r="AZ142" s="146" t="str">
        <f t="shared" si="605"/>
        <v/>
      </c>
      <c r="BA142" s="176"/>
      <c r="BB142" s="152"/>
      <c r="BC142" s="177"/>
      <c r="BD142" s="154"/>
      <c r="BE142" s="155"/>
      <c r="BF142" s="154"/>
      <c r="BG142" s="155"/>
      <c r="BH142" s="169"/>
      <c r="BI142" s="162"/>
      <c r="BJ142" s="172"/>
      <c r="BK142" s="162"/>
      <c r="BL142" s="158"/>
      <c r="BM142" s="172"/>
      <c r="BN142" s="162"/>
      <c r="BO142" s="167"/>
      <c r="BP142" s="169"/>
      <c r="BQ142" s="162"/>
      <c r="BR142" s="162"/>
      <c r="BS142" s="174"/>
      <c r="BT142" s="162"/>
      <c r="BU142" s="174"/>
      <c r="BV142" s="174"/>
      <c r="BW142" s="174"/>
      <c r="BX142" s="173"/>
      <c r="BY142" s="158"/>
      <c r="BZ142" s="160"/>
      <c r="CA142" s="172"/>
      <c r="CB142" s="152"/>
      <c r="CC142" s="152"/>
      <c r="CD142" s="156"/>
      <c r="CE142" s="172"/>
      <c r="CF142" s="162"/>
      <c r="CG142" s="162"/>
      <c r="CH142" s="158"/>
      <c r="CI142" s="173"/>
      <c r="CJ142" s="178"/>
      <c r="CK142" s="173"/>
      <c r="CL142" s="165"/>
      <c r="CM142" s="172"/>
      <c r="CN142" s="162"/>
      <c r="CO142" s="162"/>
      <c r="CP142" s="162"/>
      <c r="CQ142" s="162"/>
      <c r="CR142" s="169"/>
      <c r="CS142" s="162"/>
      <c r="CT142" s="162"/>
      <c r="CU142" s="174"/>
      <c r="CV142" s="152"/>
      <c r="CW142" s="173"/>
      <c r="CX142" s="158"/>
      <c r="CY142" s="172"/>
      <c r="CZ142" s="162"/>
      <c r="DA142" s="162"/>
      <c r="DB142" s="158"/>
      <c r="DC142" s="173"/>
      <c r="DD142" s="178"/>
      <c r="DE142" s="173"/>
      <c r="DF142" s="165"/>
      <c r="DG142" s="172"/>
      <c r="DH142" s="178"/>
      <c r="DI142" s="172"/>
      <c r="DJ142" s="178"/>
      <c r="DK142" s="172"/>
      <c r="DL142" s="162"/>
      <c r="DM142" s="167"/>
      <c r="DN142" s="169"/>
      <c r="DO142" s="162"/>
      <c r="DP142" s="162"/>
      <c r="DQ142" s="174"/>
      <c r="DR142" s="152"/>
      <c r="DS142" s="172"/>
      <c r="DT142" s="152"/>
      <c r="DU142" s="152"/>
      <c r="DV142" s="156"/>
      <c r="DW142" s="173"/>
      <c r="DX142" s="158"/>
      <c r="DY142" s="172"/>
      <c r="DZ142" s="162"/>
      <c r="EA142" s="162"/>
      <c r="EB142" s="172"/>
      <c r="EC142" s="172"/>
      <c r="ED142" s="152"/>
      <c r="EE142" s="152"/>
      <c r="EF142" s="152"/>
      <c r="EG142" s="174"/>
      <c r="EH142" s="172"/>
      <c r="EI142" s="162"/>
      <c r="EJ142" s="162"/>
    </row>
    <row r="143" spans="1:140" ht="12.5">
      <c r="A143" s="168"/>
      <c r="B143" s="169"/>
      <c r="C143" s="144" t="str">
        <f t="shared" si="0"/>
        <v/>
      </c>
      <c r="D143" s="144" t="str">
        <f t="shared" si="563"/>
        <v/>
      </c>
      <c r="E143" s="144" t="str">
        <f t="shared" si="2"/>
        <v/>
      </c>
      <c r="F143" s="145" t="str">
        <f t="shared" si="564"/>
        <v/>
      </c>
      <c r="G143" s="145" t="str">
        <f t="shared" si="4"/>
        <v/>
      </c>
      <c r="H143" s="145" t="str">
        <f t="shared" si="5"/>
        <v/>
      </c>
      <c r="I143" s="146" t="str">
        <f t="shared" ref="I143:J143" si="606">IF(COUNTA($DO143:$DX143)&gt;0,$BA143,"")</f>
        <v/>
      </c>
      <c r="J143" s="146" t="str">
        <f t="shared" si="606"/>
        <v/>
      </c>
      <c r="K143" s="147" t="str">
        <f t="shared" si="43"/>
        <v/>
      </c>
      <c r="L143" s="147" t="str">
        <f t="shared" si="7"/>
        <v/>
      </c>
      <c r="M143" s="147" t="str">
        <f t="shared" si="8"/>
        <v/>
      </c>
      <c r="N143" s="147" t="str">
        <f t="shared" si="48"/>
        <v/>
      </c>
      <c r="O143" s="147" t="str">
        <f t="shared" si="9"/>
        <v/>
      </c>
      <c r="P143" s="146" t="str">
        <f t="shared" si="566"/>
        <v/>
      </c>
      <c r="Q143" s="147" t="str">
        <f t="shared" si="567"/>
        <v/>
      </c>
      <c r="R143" s="146" t="str">
        <f t="shared" si="12"/>
        <v/>
      </c>
      <c r="S143" s="146" t="str">
        <f t="shared" si="13"/>
        <v/>
      </c>
      <c r="T143" s="146" t="str">
        <f>IF(NOT(ISBLANK(DH143)),
        IF(AND(ISREF('Input Tenderers'!$J$8:$K$8),COUNTA('Input Tenderers'!$N$8)&gt;0),
                IF(COUNTA('Input Implementation Transactio'!$N143:$O143)&gt;0,"supplier;tenderer;payee","supplier;tenderer"),
                IF(COUNTA('Input Implementation Transactio'!$N143:$O143)&gt;0,"supplier;payee","supplier")
                ),
        IF(COUNTA('Input Implementation Transactio'!$N143:$O143)&gt;0, "payee", "")
        )</f>
        <v/>
      </c>
      <c r="U143" s="146" t="str">
        <f t="shared" si="14"/>
        <v/>
      </c>
      <c r="V143" s="146" t="str">
        <f t="shared" si="15"/>
        <v/>
      </c>
      <c r="W143" s="148" t="str">
        <f t="shared" si="568"/>
        <v/>
      </c>
      <c r="X143" s="175" t="str">
        <f t="shared" si="569"/>
        <v/>
      </c>
      <c r="Y143" s="170" t="str">
        <f t="shared" si="570"/>
        <v/>
      </c>
      <c r="Z143" s="150" t="str">
        <f t="shared" si="19"/>
        <v/>
      </c>
      <c r="AA143" s="146" t="str">
        <f t="shared" si="20"/>
        <v/>
      </c>
      <c r="AB143" s="146" t="str">
        <f t="shared" si="21"/>
        <v/>
      </c>
      <c r="AC143" s="146" t="str">
        <f t="shared" si="22"/>
        <v/>
      </c>
      <c r="AD143" s="148" t="str">
        <f t="shared" si="571"/>
        <v/>
      </c>
      <c r="AE143" s="148" t="str">
        <f t="shared" si="24"/>
        <v/>
      </c>
      <c r="AF143" s="175" t="str">
        <f t="shared" si="572"/>
        <v/>
      </c>
      <c r="AG143" s="170" t="str">
        <f t="shared" si="573"/>
        <v/>
      </c>
      <c r="AH143" s="148" t="str">
        <f t="shared" si="574"/>
        <v/>
      </c>
      <c r="AI143" s="146" t="str">
        <f t="shared" si="28"/>
        <v/>
      </c>
      <c r="AJ143" s="146" t="str">
        <f t="shared" si="29"/>
        <v/>
      </c>
      <c r="AK143" s="146" t="str">
        <f t="shared" si="30"/>
        <v/>
      </c>
      <c r="AL143" s="146" t="str">
        <f t="shared" si="31"/>
        <v/>
      </c>
      <c r="AM143" s="171" t="str">
        <f t="shared" si="32"/>
        <v/>
      </c>
      <c r="AN143" s="171" t="str">
        <f t="shared" si="33"/>
        <v/>
      </c>
      <c r="AO143" s="146" t="str">
        <f t="shared" si="34"/>
        <v/>
      </c>
      <c r="AP143" s="146" t="str">
        <f t="shared" si="35"/>
        <v/>
      </c>
      <c r="AQ143" s="146" t="str">
        <f t="shared" si="36"/>
        <v/>
      </c>
      <c r="AR143" s="146" t="str">
        <f t="shared" ref="AR143:AS143" si="607">IF(NOT(ISBLANK(CB143)),CONCATENATE(TEXT(CB143,"yyyy-mm-ddThh:MM:ss"),"Z"),"")</f>
        <v/>
      </c>
      <c r="AS143" s="146" t="str">
        <f t="shared" si="607"/>
        <v/>
      </c>
      <c r="AT143" s="146" t="str">
        <f t="shared" si="38"/>
        <v/>
      </c>
      <c r="AU143" s="146" t="str">
        <f t="shared" si="39"/>
        <v/>
      </c>
      <c r="AV143" s="146" t="str">
        <f t="shared" ref="AV143:AW143" si="608">IF(NOT(ISBLANK(DT143)),CONCATENATE(TEXT(DT143,"yyyy-mm-ddThh:MM:ss"),"Z"),"")</f>
        <v/>
      </c>
      <c r="AW143" s="146" t="str">
        <f t="shared" si="608"/>
        <v/>
      </c>
      <c r="AX143" s="146" t="str">
        <f t="shared" ref="AX143:AZ143" si="609">IF(NOT(ISBLANK(ED143)),CONCATENATE(TEXT(ED143,"yyyy-mm-ddThh:MM:ss"),"Z"),"")</f>
        <v/>
      </c>
      <c r="AY143" s="146" t="str">
        <f t="shared" si="609"/>
        <v/>
      </c>
      <c r="AZ143" s="146" t="str">
        <f t="shared" si="609"/>
        <v/>
      </c>
      <c r="BA143" s="176"/>
      <c r="BB143" s="152"/>
      <c r="BC143" s="177"/>
      <c r="BD143" s="154"/>
      <c r="BE143" s="155"/>
      <c r="BF143" s="154"/>
      <c r="BG143" s="155"/>
      <c r="BH143" s="169"/>
      <c r="BI143" s="162"/>
      <c r="BJ143" s="172"/>
      <c r="BK143" s="162"/>
      <c r="BL143" s="158"/>
      <c r="BM143" s="172"/>
      <c r="BN143" s="162"/>
      <c r="BO143" s="167"/>
      <c r="BP143" s="169"/>
      <c r="BQ143" s="162"/>
      <c r="BR143" s="162"/>
      <c r="BS143" s="174"/>
      <c r="BT143" s="162"/>
      <c r="BU143" s="174"/>
      <c r="BV143" s="174"/>
      <c r="BW143" s="174"/>
      <c r="BX143" s="173"/>
      <c r="BY143" s="158"/>
      <c r="BZ143" s="160"/>
      <c r="CA143" s="172"/>
      <c r="CB143" s="152"/>
      <c r="CC143" s="152"/>
      <c r="CD143" s="156"/>
      <c r="CE143" s="172"/>
      <c r="CF143" s="162"/>
      <c r="CG143" s="162"/>
      <c r="CH143" s="158"/>
      <c r="CI143" s="173"/>
      <c r="CJ143" s="178"/>
      <c r="CK143" s="173"/>
      <c r="CL143" s="165"/>
      <c r="CM143" s="172"/>
      <c r="CN143" s="162"/>
      <c r="CO143" s="162"/>
      <c r="CP143" s="162"/>
      <c r="CQ143" s="162"/>
      <c r="CR143" s="169"/>
      <c r="CS143" s="162"/>
      <c r="CT143" s="162"/>
      <c r="CU143" s="174"/>
      <c r="CV143" s="152"/>
      <c r="CW143" s="173"/>
      <c r="CX143" s="158"/>
      <c r="CY143" s="172"/>
      <c r="CZ143" s="162"/>
      <c r="DA143" s="162"/>
      <c r="DB143" s="158"/>
      <c r="DC143" s="173"/>
      <c r="DD143" s="178"/>
      <c r="DE143" s="173"/>
      <c r="DF143" s="165"/>
      <c r="DG143" s="172"/>
      <c r="DH143" s="178"/>
      <c r="DI143" s="172"/>
      <c r="DJ143" s="178"/>
      <c r="DK143" s="172"/>
      <c r="DL143" s="162"/>
      <c r="DM143" s="167"/>
      <c r="DN143" s="169"/>
      <c r="DO143" s="162"/>
      <c r="DP143" s="162"/>
      <c r="DQ143" s="174"/>
      <c r="DR143" s="152"/>
      <c r="DS143" s="172"/>
      <c r="DT143" s="152"/>
      <c r="DU143" s="152"/>
      <c r="DV143" s="156"/>
      <c r="DW143" s="173"/>
      <c r="DX143" s="158"/>
      <c r="DY143" s="172"/>
      <c r="DZ143" s="162"/>
      <c r="EA143" s="162"/>
      <c r="EB143" s="172"/>
      <c r="EC143" s="172"/>
      <c r="ED143" s="152"/>
      <c r="EE143" s="152"/>
      <c r="EF143" s="152"/>
      <c r="EG143" s="174"/>
      <c r="EH143" s="172"/>
      <c r="EI143" s="162"/>
      <c r="EJ143" s="162"/>
    </row>
    <row r="144" spans="1:140" ht="12.5">
      <c r="A144" s="168"/>
      <c r="B144" s="169"/>
      <c r="C144" s="144" t="str">
        <f t="shared" si="0"/>
        <v/>
      </c>
      <c r="D144" s="144" t="str">
        <f t="shared" si="563"/>
        <v/>
      </c>
      <c r="E144" s="144" t="str">
        <f t="shared" si="2"/>
        <v/>
      </c>
      <c r="F144" s="145" t="str">
        <f t="shared" si="564"/>
        <v/>
      </c>
      <c r="G144" s="145" t="str">
        <f t="shared" si="4"/>
        <v/>
      </c>
      <c r="H144" s="145" t="str">
        <f t="shared" si="5"/>
        <v/>
      </c>
      <c r="I144" s="146" t="str">
        <f t="shared" ref="I144:J144" si="610">IF(COUNTA($DO144:$DX144)&gt;0,$BA144,"")</f>
        <v/>
      </c>
      <c r="J144" s="146" t="str">
        <f t="shared" si="610"/>
        <v/>
      </c>
      <c r="K144" s="147" t="str">
        <f t="shared" si="43"/>
        <v/>
      </c>
      <c r="L144" s="147" t="str">
        <f t="shared" si="7"/>
        <v/>
      </c>
      <c r="M144" s="147" t="str">
        <f t="shared" si="8"/>
        <v/>
      </c>
      <c r="N144" s="147" t="str">
        <f t="shared" si="48"/>
        <v/>
      </c>
      <c r="O144" s="147" t="str">
        <f t="shared" si="9"/>
        <v/>
      </c>
      <c r="P144" s="146" t="str">
        <f t="shared" si="566"/>
        <v/>
      </c>
      <c r="Q144" s="147" t="str">
        <f t="shared" si="567"/>
        <v/>
      </c>
      <c r="R144" s="146" t="str">
        <f t="shared" si="12"/>
        <v/>
      </c>
      <c r="S144" s="146" t="str">
        <f t="shared" si="13"/>
        <v/>
      </c>
      <c r="T144" s="146" t="str">
        <f>IF(NOT(ISBLANK(DH144)),
        IF(AND(ISREF('Input Tenderers'!$J$8:$K$8),COUNTA('Input Tenderers'!$N$8)&gt;0),
                IF(COUNTA('Input Implementation Transactio'!$N144:$O144)&gt;0,"supplier;tenderer;payee","supplier;tenderer"),
                IF(COUNTA('Input Implementation Transactio'!$N144:$O144)&gt;0,"supplier;payee","supplier")
                ),
        IF(COUNTA('Input Implementation Transactio'!$N144:$O144)&gt;0, "payee", "")
        )</f>
        <v/>
      </c>
      <c r="U144" s="146" t="str">
        <f t="shared" si="14"/>
        <v/>
      </c>
      <c r="V144" s="146" t="str">
        <f t="shared" si="15"/>
        <v/>
      </c>
      <c r="W144" s="148" t="str">
        <f t="shared" si="568"/>
        <v/>
      </c>
      <c r="X144" s="175" t="str">
        <f t="shared" si="569"/>
        <v/>
      </c>
      <c r="Y144" s="170" t="str">
        <f t="shared" si="570"/>
        <v/>
      </c>
      <c r="Z144" s="150" t="str">
        <f t="shared" si="19"/>
        <v/>
      </c>
      <c r="AA144" s="146" t="str">
        <f t="shared" si="20"/>
        <v/>
      </c>
      <c r="AB144" s="146" t="str">
        <f t="shared" si="21"/>
        <v/>
      </c>
      <c r="AC144" s="146" t="str">
        <f t="shared" si="22"/>
        <v/>
      </c>
      <c r="AD144" s="148" t="str">
        <f t="shared" si="571"/>
        <v/>
      </c>
      <c r="AE144" s="148" t="str">
        <f t="shared" si="24"/>
        <v/>
      </c>
      <c r="AF144" s="175" t="str">
        <f t="shared" si="572"/>
        <v/>
      </c>
      <c r="AG144" s="170" t="str">
        <f t="shared" si="573"/>
        <v/>
      </c>
      <c r="AH144" s="148" t="str">
        <f t="shared" si="574"/>
        <v/>
      </c>
      <c r="AI144" s="146" t="str">
        <f t="shared" si="28"/>
        <v/>
      </c>
      <c r="AJ144" s="146" t="str">
        <f t="shared" si="29"/>
        <v/>
      </c>
      <c r="AK144" s="146" t="str">
        <f t="shared" si="30"/>
        <v/>
      </c>
      <c r="AL144" s="146" t="str">
        <f t="shared" si="31"/>
        <v/>
      </c>
      <c r="AM144" s="171" t="str">
        <f t="shared" si="32"/>
        <v/>
      </c>
      <c r="AN144" s="171" t="str">
        <f t="shared" si="33"/>
        <v/>
      </c>
      <c r="AO144" s="146" t="str">
        <f t="shared" si="34"/>
        <v/>
      </c>
      <c r="AP144" s="146" t="str">
        <f t="shared" si="35"/>
        <v/>
      </c>
      <c r="AQ144" s="146" t="str">
        <f t="shared" si="36"/>
        <v/>
      </c>
      <c r="AR144" s="146" t="str">
        <f t="shared" ref="AR144:AS144" si="611">IF(NOT(ISBLANK(CB144)),CONCATENATE(TEXT(CB144,"yyyy-mm-ddThh:MM:ss"),"Z"),"")</f>
        <v/>
      </c>
      <c r="AS144" s="146" t="str">
        <f t="shared" si="611"/>
        <v/>
      </c>
      <c r="AT144" s="146" t="str">
        <f t="shared" si="38"/>
        <v/>
      </c>
      <c r="AU144" s="146" t="str">
        <f t="shared" si="39"/>
        <v/>
      </c>
      <c r="AV144" s="146" t="str">
        <f t="shared" ref="AV144:AW144" si="612">IF(NOT(ISBLANK(DT144)),CONCATENATE(TEXT(DT144,"yyyy-mm-ddThh:MM:ss"),"Z"),"")</f>
        <v/>
      </c>
      <c r="AW144" s="146" t="str">
        <f t="shared" si="612"/>
        <v/>
      </c>
      <c r="AX144" s="146" t="str">
        <f t="shared" ref="AX144:AZ144" si="613">IF(NOT(ISBLANK(ED144)),CONCATENATE(TEXT(ED144,"yyyy-mm-ddThh:MM:ss"),"Z"),"")</f>
        <v/>
      </c>
      <c r="AY144" s="146" t="str">
        <f t="shared" si="613"/>
        <v/>
      </c>
      <c r="AZ144" s="146" t="str">
        <f t="shared" si="613"/>
        <v/>
      </c>
      <c r="BA144" s="176"/>
      <c r="BB144" s="152"/>
      <c r="BC144" s="177"/>
      <c r="BD144" s="154"/>
      <c r="BE144" s="155"/>
      <c r="BF144" s="154"/>
      <c r="BG144" s="155"/>
      <c r="BH144" s="169"/>
      <c r="BI144" s="162"/>
      <c r="BJ144" s="172"/>
      <c r="BK144" s="162"/>
      <c r="BL144" s="158"/>
      <c r="BM144" s="172"/>
      <c r="BN144" s="162"/>
      <c r="BO144" s="167"/>
      <c r="BP144" s="169"/>
      <c r="BQ144" s="162"/>
      <c r="BR144" s="162"/>
      <c r="BS144" s="174"/>
      <c r="BT144" s="162"/>
      <c r="BU144" s="174"/>
      <c r="BV144" s="174"/>
      <c r="BW144" s="174"/>
      <c r="BX144" s="173"/>
      <c r="BY144" s="158"/>
      <c r="BZ144" s="160"/>
      <c r="CA144" s="172"/>
      <c r="CB144" s="152"/>
      <c r="CC144" s="152"/>
      <c r="CD144" s="156"/>
      <c r="CE144" s="172"/>
      <c r="CF144" s="162"/>
      <c r="CG144" s="162"/>
      <c r="CH144" s="158"/>
      <c r="CI144" s="173"/>
      <c r="CJ144" s="178"/>
      <c r="CK144" s="173"/>
      <c r="CL144" s="165"/>
      <c r="CM144" s="172"/>
      <c r="CN144" s="162"/>
      <c r="CO144" s="162"/>
      <c r="CP144" s="162"/>
      <c r="CQ144" s="162"/>
      <c r="CR144" s="169"/>
      <c r="CS144" s="162"/>
      <c r="CT144" s="162"/>
      <c r="CU144" s="174"/>
      <c r="CV144" s="152"/>
      <c r="CW144" s="173"/>
      <c r="CX144" s="158"/>
      <c r="CY144" s="172"/>
      <c r="CZ144" s="162"/>
      <c r="DA144" s="162"/>
      <c r="DB144" s="158"/>
      <c r="DC144" s="173"/>
      <c r="DD144" s="178"/>
      <c r="DE144" s="173"/>
      <c r="DF144" s="165"/>
      <c r="DG144" s="172"/>
      <c r="DH144" s="178"/>
      <c r="DI144" s="172"/>
      <c r="DJ144" s="178"/>
      <c r="DK144" s="172"/>
      <c r="DL144" s="162"/>
      <c r="DM144" s="167"/>
      <c r="DN144" s="169"/>
      <c r="DO144" s="162"/>
      <c r="DP144" s="162"/>
      <c r="DQ144" s="174"/>
      <c r="DR144" s="152"/>
      <c r="DS144" s="172"/>
      <c r="DT144" s="152"/>
      <c r="DU144" s="152"/>
      <c r="DV144" s="156"/>
      <c r="DW144" s="173"/>
      <c r="DX144" s="158"/>
      <c r="DY144" s="172"/>
      <c r="DZ144" s="162"/>
      <c r="EA144" s="162"/>
      <c r="EB144" s="172"/>
      <c r="EC144" s="172"/>
      <c r="ED144" s="152"/>
      <c r="EE144" s="152"/>
      <c r="EF144" s="152"/>
      <c r="EG144" s="174"/>
      <c r="EH144" s="172"/>
      <c r="EI144" s="162"/>
      <c r="EJ144" s="162"/>
    </row>
    <row r="145" spans="1:140" ht="12.5">
      <c r="A145" s="168"/>
      <c r="B145" s="169"/>
      <c r="C145" s="144" t="str">
        <f t="shared" si="0"/>
        <v/>
      </c>
      <c r="D145" s="144" t="str">
        <f t="shared" si="563"/>
        <v/>
      </c>
      <c r="E145" s="144" t="str">
        <f t="shared" si="2"/>
        <v/>
      </c>
      <c r="F145" s="145" t="str">
        <f t="shared" si="564"/>
        <v/>
      </c>
      <c r="G145" s="145" t="str">
        <f t="shared" si="4"/>
        <v/>
      </c>
      <c r="H145" s="145" t="str">
        <f t="shared" si="5"/>
        <v/>
      </c>
      <c r="I145" s="146" t="str">
        <f t="shared" ref="I145:J145" si="614">IF(COUNTA($DO145:$DX145)&gt;0,$BA145,"")</f>
        <v/>
      </c>
      <c r="J145" s="146" t="str">
        <f t="shared" si="614"/>
        <v/>
      </c>
      <c r="K145" s="147" t="str">
        <f t="shared" si="43"/>
        <v/>
      </c>
      <c r="L145" s="147" t="str">
        <f t="shared" si="7"/>
        <v/>
      </c>
      <c r="M145" s="147" t="str">
        <f t="shared" si="8"/>
        <v/>
      </c>
      <c r="N145" s="147" t="str">
        <f t="shared" si="48"/>
        <v/>
      </c>
      <c r="O145" s="147" t="str">
        <f t="shared" si="9"/>
        <v/>
      </c>
      <c r="P145" s="146" t="str">
        <f t="shared" si="566"/>
        <v/>
      </c>
      <c r="Q145" s="147" t="str">
        <f t="shared" si="567"/>
        <v/>
      </c>
      <c r="R145" s="146" t="str">
        <f t="shared" si="12"/>
        <v/>
      </c>
      <c r="S145" s="146" t="str">
        <f t="shared" si="13"/>
        <v/>
      </c>
      <c r="T145" s="146" t="str">
        <f>IF(NOT(ISBLANK(DH145)),
        IF(AND(ISREF('Input Tenderers'!$J$8:$K$8),COUNTA('Input Tenderers'!$N$8)&gt;0),
                IF(COUNTA('Input Implementation Transactio'!$N145:$O145)&gt;0,"supplier;tenderer;payee","supplier;tenderer"),
                IF(COUNTA('Input Implementation Transactio'!$N145:$O145)&gt;0,"supplier;payee","supplier")
                ),
        IF(COUNTA('Input Implementation Transactio'!$N145:$O145)&gt;0, "payee", "")
        )</f>
        <v/>
      </c>
      <c r="U145" s="146" t="str">
        <f t="shared" si="14"/>
        <v/>
      </c>
      <c r="V145" s="146" t="str">
        <f t="shared" si="15"/>
        <v/>
      </c>
      <c r="W145" s="148" t="str">
        <f t="shared" si="568"/>
        <v/>
      </c>
      <c r="X145" s="175" t="str">
        <f t="shared" si="569"/>
        <v/>
      </c>
      <c r="Y145" s="170" t="str">
        <f t="shared" si="570"/>
        <v/>
      </c>
      <c r="Z145" s="150" t="str">
        <f t="shared" si="19"/>
        <v/>
      </c>
      <c r="AA145" s="146" t="str">
        <f t="shared" si="20"/>
        <v/>
      </c>
      <c r="AB145" s="146" t="str">
        <f t="shared" si="21"/>
        <v/>
      </c>
      <c r="AC145" s="146" t="str">
        <f t="shared" si="22"/>
        <v/>
      </c>
      <c r="AD145" s="148" t="str">
        <f t="shared" si="571"/>
        <v/>
      </c>
      <c r="AE145" s="148" t="str">
        <f t="shared" si="24"/>
        <v/>
      </c>
      <c r="AF145" s="175" t="str">
        <f t="shared" si="572"/>
        <v/>
      </c>
      <c r="AG145" s="170" t="str">
        <f t="shared" si="573"/>
        <v/>
      </c>
      <c r="AH145" s="148" t="str">
        <f t="shared" si="574"/>
        <v/>
      </c>
      <c r="AI145" s="146" t="str">
        <f t="shared" si="28"/>
        <v/>
      </c>
      <c r="AJ145" s="146" t="str">
        <f t="shared" si="29"/>
        <v/>
      </c>
      <c r="AK145" s="146" t="str">
        <f t="shared" si="30"/>
        <v/>
      </c>
      <c r="AL145" s="146" t="str">
        <f t="shared" si="31"/>
        <v/>
      </c>
      <c r="AM145" s="171" t="str">
        <f t="shared" si="32"/>
        <v/>
      </c>
      <c r="AN145" s="171" t="str">
        <f t="shared" si="33"/>
        <v/>
      </c>
      <c r="AO145" s="146" t="str">
        <f t="shared" si="34"/>
        <v/>
      </c>
      <c r="AP145" s="146" t="str">
        <f t="shared" si="35"/>
        <v/>
      </c>
      <c r="AQ145" s="146" t="str">
        <f t="shared" si="36"/>
        <v/>
      </c>
      <c r="AR145" s="146" t="str">
        <f t="shared" ref="AR145:AS145" si="615">IF(NOT(ISBLANK(CB145)),CONCATENATE(TEXT(CB145,"yyyy-mm-ddThh:MM:ss"),"Z"),"")</f>
        <v/>
      </c>
      <c r="AS145" s="146" t="str">
        <f t="shared" si="615"/>
        <v/>
      </c>
      <c r="AT145" s="146" t="str">
        <f t="shared" si="38"/>
        <v/>
      </c>
      <c r="AU145" s="146" t="str">
        <f t="shared" si="39"/>
        <v/>
      </c>
      <c r="AV145" s="146" t="str">
        <f t="shared" ref="AV145:AW145" si="616">IF(NOT(ISBLANK(DT145)),CONCATENATE(TEXT(DT145,"yyyy-mm-ddThh:MM:ss"),"Z"),"")</f>
        <v/>
      </c>
      <c r="AW145" s="146" t="str">
        <f t="shared" si="616"/>
        <v/>
      </c>
      <c r="AX145" s="146" t="str">
        <f t="shared" ref="AX145:AZ145" si="617">IF(NOT(ISBLANK(ED145)),CONCATENATE(TEXT(ED145,"yyyy-mm-ddThh:MM:ss"),"Z"),"")</f>
        <v/>
      </c>
      <c r="AY145" s="146" t="str">
        <f t="shared" si="617"/>
        <v/>
      </c>
      <c r="AZ145" s="146" t="str">
        <f t="shared" si="617"/>
        <v/>
      </c>
      <c r="BA145" s="176"/>
      <c r="BB145" s="152"/>
      <c r="BC145" s="177"/>
      <c r="BD145" s="154"/>
      <c r="BE145" s="155"/>
      <c r="BF145" s="154"/>
      <c r="BG145" s="155"/>
      <c r="BH145" s="169"/>
      <c r="BI145" s="162"/>
      <c r="BJ145" s="172"/>
      <c r="BK145" s="162"/>
      <c r="BL145" s="158"/>
      <c r="BM145" s="172"/>
      <c r="BN145" s="162"/>
      <c r="BO145" s="167"/>
      <c r="BP145" s="169"/>
      <c r="BQ145" s="162"/>
      <c r="BR145" s="162"/>
      <c r="BS145" s="174"/>
      <c r="BT145" s="162"/>
      <c r="BU145" s="174"/>
      <c r="BV145" s="174"/>
      <c r="BW145" s="174"/>
      <c r="BX145" s="173"/>
      <c r="BY145" s="158"/>
      <c r="BZ145" s="160"/>
      <c r="CA145" s="172"/>
      <c r="CB145" s="152"/>
      <c r="CC145" s="152"/>
      <c r="CD145" s="156"/>
      <c r="CE145" s="172"/>
      <c r="CF145" s="162"/>
      <c r="CG145" s="162"/>
      <c r="CH145" s="158"/>
      <c r="CI145" s="173"/>
      <c r="CJ145" s="178"/>
      <c r="CK145" s="173"/>
      <c r="CL145" s="165"/>
      <c r="CM145" s="172"/>
      <c r="CN145" s="162"/>
      <c r="CO145" s="162"/>
      <c r="CP145" s="162"/>
      <c r="CQ145" s="162"/>
      <c r="CR145" s="169"/>
      <c r="CS145" s="162"/>
      <c r="CT145" s="162"/>
      <c r="CU145" s="174"/>
      <c r="CV145" s="152"/>
      <c r="CW145" s="173"/>
      <c r="CX145" s="158"/>
      <c r="CY145" s="172"/>
      <c r="CZ145" s="162"/>
      <c r="DA145" s="162"/>
      <c r="DB145" s="158"/>
      <c r="DC145" s="173"/>
      <c r="DD145" s="178"/>
      <c r="DE145" s="173"/>
      <c r="DF145" s="165"/>
      <c r="DG145" s="172"/>
      <c r="DH145" s="178"/>
      <c r="DI145" s="172"/>
      <c r="DJ145" s="178"/>
      <c r="DK145" s="172"/>
      <c r="DL145" s="162"/>
      <c r="DM145" s="167"/>
      <c r="DN145" s="169"/>
      <c r="DO145" s="162"/>
      <c r="DP145" s="162"/>
      <c r="DQ145" s="174"/>
      <c r="DR145" s="152"/>
      <c r="DS145" s="172"/>
      <c r="DT145" s="152"/>
      <c r="DU145" s="152"/>
      <c r="DV145" s="156"/>
      <c r="DW145" s="173"/>
      <c r="DX145" s="158"/>
      <c r="DY145" s="172"/>
      <c r="DZ145" s="162"/>
      <c r="EA145" s="162"/>
      <c r="EB145" s="172"/>
      <c r="EC145" s="172"/>
      <c r="ED145" s="152"/>
      <c r="EE145" s="152"/>
      <c r="EF145" s="152"/>
      <c r="EG145" s="174"/>
      <c r="EH145" s="172"/>
      <c r="EI145" s="162"/>
      <c r="EJ145" s="162"/>
    </row>
    <row r="146" spans="1:140" ht="12.5">
      <c r="A146" s="168"/>
      <c r="B146" s="169"/>
      <c r="C146" s="144" t="str">
        <f t="shared" si="0"/>
        <v/>
      </c>
      <c r="D146" s="144" t="str">
        <f t="shared" si="563"/>
        <v/>
      </c>
      <c r="E146" s="144" t="str">
        <f t="shared" si="2"/>
        <v/>
      </c>
      <c r="F146" s="145" t="str">
        <f t="shared" si="564"/>
        <v/>
      </c>
      <c r="G146" s="145" t="str">
        <f t="shared" si="4"/>
        <v/>
      </c>
      <c r="H146" s="145" t="str">
        <f t="shared" si="5"/>
        <v/>
      </c>
      <c r="I146" s="146" t="str">
        <f t="shared" ref="I146:J146" si="618">IF(COUNTA($DO146:$DX146)&gt;0,$BA146,"")</f>
        <v/>
      </c>
      <c r="J146" s="146" t="str">
        <f t="shared" si="618"/>
        <v/>
      </c>
      <c r="K146" s="147" t="str">
        <f t="shared" si="43"/>
        <v/>
      </c>
      <c r="L146" s="147" t="str">
        <f t="shared" si="7"/>
        <v/>
      </c>
      <c r="M146" s="147" t="str">
        <f t="shared" si="8"/>
        <v/>
      </c>
      <c r="N146" s="147" t="str">
        <f t="shared" si="48"/>
        <v/>
      </c>
      <c r="O146" s="147" t="str">
        <f t="shared" si="9"/>
        <v/>
      </c>
      <c r="P146" s="146" t="str">
        <f t="shared" si="566"/>
        <v/>
      </c>
      <c r="Q146" s="147" t="str">
        <f t="shared" si="567"/>
        <v/>
      </c>
      <c r="R146" s="146" t="str">
        <f t="shared" si="12"/>
        <v/>
      </c>
      <c r="S146" s="146" t="str">
        <f t="shared" si="13"/>
        <v/>
      </c>
      <c r="T146" s="146" t="str">
        <f>IF(NOT(ISBLANK(DH146)),
        IF(AND(ISREF('Input Tenderers'!$J$8:$K$8),COUNTA('Input Tenderers'!$N$8)&gt;0),
                IF(COUNTA('Input Implementation Transactio'!$N146:$O146)&gt;0,"supplier;tenderer;payee","supplier;tenderer"),
                IF(COUNTA('Input Implementation Transactio'!$N146:$O146)&gt;0,"supplier;payee","supplier")
                ),
        IF(COUNTA('Input Implementation Transactio'!$N146:$O146)&gt;0, "payee", "")
        )</f>
        <v/>
      </c>
      <c r="U146" s="146" t="str">
        <f t="shared" si="14"/>
        <v/>
      </c>
      <c r="V146" s="146" t="str">
        <f t="shared" si="15"/>
        <v/>
      </c>
      <c r="W146" s="148" t="str">
        <f t="shared" si="568"/>
        <v/>
      </c>
      <c r="X146" s="175" t="str">
        <f t="shared" si="569"/>
        <v/>
      </c>
      <c r="Y146" s="170" t="str">
        <f t="shared" si="570"/>
        <v/>
      </c>
      <c r="Z146" s="150" t="str">
        <f t="shared" si="19"/>
        <v/>
      </c>
      <c r="AA146" s="146" t="str">
        <f t="shared" si="20"/>
        <v/>
      </c>
      <c r="AB146" s="146" t="str">
        <f t="shared" si="21"/>
        <v/>
      </c>
      <c r="AC146" s="146" t="str">
        <f t="shared" si="22"/>
        <v/>
      </c>
      <c r="AD146" s="148" t="str">
        <f t="shared" si="571"/>
        <v/>
      </c>
      <c r="AE146" s="148" t="str">
        <f t="shared" si="24"/>
        <v/>
      </c>
      <c r="AF146" s="175" t="str">
        <f t="shared" si="572"/>
        <v/>
      </c>
      <c r="AG146" s="170" t="str">
        <f t="shared" si="573"/>
        <v/>
      </c>
      <c r="AH146" s="148" t="str">
        <f t="shared" si="574"/>
        <v/>
      </c>
      <c r="AI146" s="146" t="str">
        <f t="shared" si="28"/>
        <v/>
      </c>
      <c r="AJ146" s="146" t="str">
        <f t="shared" si="29"/>
        <v/>
      </c>
      <c r="AK146" s="146" t="str">
        <f t="shared" si="30"/>
        <v/>
      </c>
      <c r="AL146" s="146" t="str">
        <f t="shared" si="31"/>
        <v/>
      </c>
      <c r="AM146" s="171" t="str">
        <f t="shared" si="32"/>
        <v/>
      </c>
      <c r="AN146" s="171" t="str">
        <f t="shared" si="33"/>
        <v/>
      </c>
      <c r="AO146" s="146" t="str">
        <f t="shared" si="34"/>
        <v/>
      </c>
      <c r="AP146" s="146" t="str">
        <f t="shared" si="35"/>
        <v/>
      </c>
      <c r="AQ146" s="146" t="str">
        <f t="shared" si="36"/>
        <v/>
      </c>
      <c r="AR146" s="146" t="str">
        <f t="shared" ref="AR146:AS146" si="619">IF(NOT(ISBLANK(CB146)),CONCATENATE(TEXT(CB146,"yyyy-mm-ddThh:MM:ss"),"Z"),"")</f>
        <v/>
      </c>
      <c r="AS146" s="146" t="str">
        <f t="shared" si="619"/>
        <v/>
      </c>
      <c r="AT146" s="146" t="str">
        <f t="shared" si="38"/>
        <v/>
      </c>
      <c r="AU146" s="146" t="str">
        <f t="shared" si="39"/>
        <v/>
      </c>
      <c r="AV146" s="146" t="str">
        <f t="shared" ref="AV146:AW146" si="620">IF(NOT(ISBLANK(DT146)),CONCATENATE(TEXT(DT146,"yyyy-mm-ddThh:MM:ss"),"Z"),"")</f>
        <v/>
      </c>
      <c r="AW146" s="146" t="str">
        <f t="shared" si="620"/>
        <v/>
      </c>
      <c r="AX146" s="146" t="str">
        <f t="shared" ref="AX146:AZ146" si="621">IF(NOT(ISBLANK(ED146)),CONCATENATE(TEXT(ED146,"yyyy-mm-ddThh:MM:ss"),"Z"),"")</f>
        <v/>
      </c>
      <c r="AY146" s="146" t="str">
        <f t="shared" si="621"/>
        <v/>
      </c>
      <c r="AZ146" s="146" t="str">
        <f t="shared" si="621"/>
        <v/>
      </c>
      <c r="BA146" s="176"/>
      <c r="BB146" s="152"/>
      <c r="BC146" s="177"/>
      <c r="BD146" s="154"/>
      <c r="BE146" s="155"/>
      <c r="BF146" s="154"/>
      <c r="BG146" s="155"/>
      <c r="BH146" s="169"/>
      <c r="BI146" s="162"/>
      <c r="BJ146" s="172"/>
      <c r="BK146" s="162"/>
      <c r="BL146" s="158"/>
      <c r="BM146" s="172"/>
      <c r="BN146" s="162"/>
      <c r="BO146" s="167"/>
      <c r="BP146" s="169"/>
      <c r="BQ146" s="162"/>
      <c r="BR146" s="162"/>
      <c r="BS146" s="174"/>
      <c r="BT146" s="162"/>
      <c r="BU146" s="174"/>
      <c r="BV146" s="174"/>
      <c r="BW146" s="174"/>
      <c r="BX146" s="173"/>
      <c r="BY146" s="158"/>
      <c r="BZ146" s="160"/>
      <c r="CA146" s="172"/>
      <c r="CB146" s="152"/>
      <c r="CC146" s="152"/>
      <c r="CD146" s="156"/>
      <c r="CE146" s="172"/>
      <c r="CF146" s="162"/>
      <c r="CG146" s="162"/>
      <c r="CH146" s="158"/>
      <c r="CI146" s="173"/>
      <c r="CJ146" s="178"/>
      <c r="CK146" s="173"/>
      <c r="CL146" s="165"/>
      <c r="CM146" s="172"/>
      <c r="CN146" s="162"/>
      <c r="CO146" s="162"/>
      <c r="CP146" s="162"/>
      <c r="CQ146" s="162"/>
      <c r="CR146" s="169"/>
      <c r="CS146" s="162"/>
      <c r="CT146" s="162"/>
      <c r="CU146" s="174"/>
      <c r="CV146" s="152"/>
      <c r="CW146" s="173"/>
      <c r="CX146" s="158"/>
      <c r="CY146" s="172"/>
      <c r="CZ146" s="162"/>
      <c r="DA146" s="162"/>
      <c r="DB146" s="158"/>
      <c r="DC146" s="173"/>
      <c r="DD146" s="178"/>
      <c r="DE146" s="173"/>
      <c r="DF146" s="165"/>
      <c r="DG146" s="172"/>
      <c r="DH146" s="178"/>
      <c r="DI146" s="172"/>
      <c r="DJ146" s="178"/>
      <c r="DK146" s="172"/>
      <c r="DL146" s="162"/>
      <c r="DM146" s="167"/>
      <c r="DN146" s="169"/>
      <c r="DO146" s="162"/>
      <c r="DP146" s="162"/>
      <c r="DQ146" s="174"/>
      <c r="DR146" s="152"/>
      <c r="DS146" s="172"/>
      <c r="DT146" s="152"/>
      <c r="DU146" s="152"/>
      <c r="DV146" s="156"/>
      <c r="DW146" s="173"/>
      <c r="DX146" s="158"/>
      <c r="DY146" s="172"/>
      <c r="DZ146" s="162"/>
      <c r="EA146" s="162"/>
      <c r="EB146" s="172"/>
      <c r="EC146" s="172"/>
      <c r="ED146" s="152"/>
      <c r="EE146" s="152"/>
      <c r="EF146" s="152"/>
      <c r="EG146" s="174"/>
      <c r="EH146" s="172"/>
      <c r="EI146" s="162"/>
      <c r="EJ146" s="162"/>
    </row>
    <row r="147" spans="1:140" ht="12.5">
      <c r="A147" s="168"/>
      <c r="B147" s="169"/>
      <c r="C147" s="144" t="str">
        <f t="shared" si="0"/>
        <v/>
      </c>
      <c r="D147" s="144" t="str">
        <f t="shared" si="563"/>
        <v/>
      </c>
      <c r="E147" s="144" t="str">
        <f t="shared" si="2"/>
        <v/>
      </c>
      <c r="F147" s="145" t="str">
        <f t="shared" si="564"/>
        <v/>
      </c>
      <c r="G147" s="145" t="str">
        <f t="shared" si="4"/>
        <v/>
      </c>
      <c r="H147" s="145" t="str">
        <f t="shared" si="5"/>
        <v/>
      </c>
      <c r="I147" s="146" t="str">
        <f t="shared" ref="I147:J147" si="622">IF(COUNTA($DO147:$DX147)&gt;0,$BA147,"")</f>
        <v/>
      </c>
      <c r="J147" s="146" t="str">
        <f t="shared" si="622"/>
        <v/>
      </c>
      <c r="K147" s="147" t="str">
        <f t="shared" si="43"/>
        <v/>
      </c>
      <c r="L147" s="147" t="str">
        <f t="shared" si="7"/>
        <v/>
      </c>
      <c r="M147" s="147" t="str">
        <f t="shared" si="8"/>
        <v/>
      </c>
      <c r="N147" s="147" t="str">
        <f t="shared" si="48"/>
        <v/>
      </c>
      <c r="O147" s="147" t="str">
        <f t="shared" si="9"/>
        <v/>
      </c>
      <c r="P147" s="146" t="str">
        <f t="shared" si="566"/>
        <v/>
      </c>
      <c r="Q147" s="147" t="str">
        <f t="shared" si="567"/>
        <v/>
      </c>
      <c r="R147" s="146" t="str">
        <f t="shared" si="12"/>
        <v/>
      </c>
      <c r="S147" s="146" t="str">
        <f t="shared" si="13"/>
        <v/>
      </c>
      <c r="T147" s="146" t="str">
        <f>IF(NOT(ISBLANK(DH147)),
        IF(AND(ISREF('Input Tenderers'!$J$8:$K$8),COUNTA('Input Tenderers'!$N$8)&gt;0),
                IF(COUNTA('Input Implementation Transactio'!$N147:$O147)&gt;0,"supplier;tenderer;payee","supplier;tenderer"),
                IF(COUNTA('Input Implementation Transactio'!$N147:$O147)&gt;0,"supplier;payee","supplier")
                ),
        IF(COUNTA('Input Implementation Transactio'!$N147:$O147)&gt;0, "payee", "")
        )</f>
        <v/>
      </c>
      <c r="U147" s="146" t="str">
        <f t="shared" si="14"/>
        <v/>
      </c>
      <c r="V147" s="146" t="str">
        <f t="shared" si="15"/>
        <v/>
      </c>
      <c r="W147" s="148" t="str">
        <f t="shared" si="568"/>
        <v/>
      </c>
      <c r="X147" s="175" t="str">
        <f t="shared" si="569"/>
        <v/>
      </c>
      <c r="Y147" s="170" t="str">
        <f t="shared" si="570"/>
        <v/>
      </c>
      <c r="Z147" s="150" t="str">
        <f t="shared" si="19"/>
        <v/>
      </c>
      <c r="AA147" s="146" t="str">
        <f t="shared" si="20"/>
        <v/>
      </c>
      <c r="AB147" s="146" t="str">
        <f t="shared" si="21"/>
        <v/>
      </c>
      <c r="AC147" s="146" t="str">
        <f t="shared" si="22"/>
        <v/>
      </c>
      <c r="AD147" s="148" t="str">
        <f t="shared" si="571"/>
        <v/>
      </c>
      <c r="AE147" s="148" t="str">
        <f t="shared" si="24"/>
        <v/>
      </c>
      <c r="AF147" s="175" t="str">
        <f t="shared" si="572"/>
        <v/>
      </c>
      <c r="AG147" s="170" t="str">
        <f t="shared" si="573"/>
        <v/>
      </c>
      <c r="AH147" s="148" t="str">
        <f t="shared" si="574"/>
        <v/>
      </c>
      <c r="AI147" s="146" t="str">
        <f t="shared" si="28"/>
        <v/>
      </c>
      <c r="AJ147" s="146" t="str">
        <f t="shared" si="29"/>
        <v/>
      </c>
      <c r="AK147" s="146" t="str">
        <f t="shared" si="30"/>
        <v/>
      </c>
      <c r="AL147" s="146" t="str">
        <f t="shared" si="31"/>
        <v/>
      </c>
      <c r="AM147" s="171" t="str">
        <f t="shared" si="32"/>
        <v/>
      </c>
      <c r="AN147" s="171" t="str">
        <f t="shared" si="33"/>
        <v/>
      </c>
      <c r="AO147" s="146" t="str">
        <f t="shared" si="34"/>
        <v/>
      </c>
      <c r="AP147" s="146" t="str">
        <f t="shared" si="35"/>
        <v/>
      </c>
      <c r="AQ147" s="146" t="str">
        <f t="shared" si="36"/>
        <v/>
      </c>
      <c r="AR147" s="146" t="str">
        <f t="shared" ref="AR147:AS147" si="623">IF(NOT(ISBLANK(CB147)),CONCATENATE(TEXT(CB147,"yyyy-mm-ddThh:MM:ss"),"Z"),"")</f>
        <v/>
      </c>
      <c r="AS147" s="146" t="str">
        <f t="shared" si="623"/>
        <v/>
      </c>
      <c r="AT147" s="146" t="str">
        <f t="shared" si="38"/>
        <v/>
      </c>
      <c r="AU147" s="146" t="str">
        <f t="shared" si="39"/>
        <v/>
      </c>
      <c r="AV147" s="146" t="str">
        <f t="shared" ref="AV147:AW147" si="624">IF(NOT(ISBLANK(DT147)),CONCATENATE(TEXT(DT147,"yyyy-mm-ddThh:MM:ss"),"Z"),"")</f>
        <v/>
      </c>
      <c r="AW147" s="146" t="str">
        <f t="shared" si="624"/>
        <v/>
      </c>
      <c r="AX147" s="146" t="str">
        <f t="shared" ref="AX147:AZ147" si="625">IF(NOT(ISBLANK(ED147)),CONCATENATE(TEXT(ED147,"yyyy-mm-ddThh:MM:ss"),"Z"),"")</f>
        <v/>
      </c>
      <c r="AY147" s="146" t="str">
        <f t="shared" si="625"/>
        <v/>
      </c>
      <c r="AZ147" s="146" t="str">
        <f t="shared" si="625"/>
        <v/>
      </c>
      <c r="BA147" s="176"/>
      <c r="BB147" s="152"/>
      <c r="BC147" s="177"/>
      <c r="BD147" s="154"/>
      <c r="BE147" s="155"/>
      <c r="BF147" s="154"/>
      <c r="BG147" s="155"/>
      <c r="BH147" s="169"/>
      <c r="BI147" s="162"/>
      <c r="BJ147" s="172"/>
      <c r="BK147" s="162"/>
      <c r="BL147" s="158"/>
      <c r="BM147" s="172"/>
      <c r="BN147" s="162"/>
      <c r="BO147" s="167"/>
      <c r="BP147" s="169"/>
      <c r="BQ147" s="162"/>
      <c r="BR147" s="162"/>
      <c r="BS147" s="174"/>
      <c r="BT147" s="162"/>
      <c r="BU147" s="174"/>
      <c r="BV147" s="174"/>
      <c r="BW147" s="174"/>
      <c r="BX147" s="173"/>
      <c r="BY147" s="158"/>
      <c r="BZ147" s="160"/>
      <c r="CA147" s="172"/>
      <c r="CB147" s="152"/>
      <c r="CC147" s="152"/>
      <c r="CD147" s="156"/>
      <c r="CE147" s="172"/>
      <c r="CF147" s="162"/>
      <c r="CG147" s="162"/>
      <c r="CH147" s="158"/>
      <c r="CI147" s="173"/>
      <c r="CJ147" s="178"/>
      <c r="CK147" s="173"/>
      <c r="CL147" s="165"/>
      <c r="CM147" s="172"/>
      <c r="CN147" s="162"/>
      <c r="CO147" s="162"/>
      <c r="CP147" s="162"/>
      <c r="CQ147" s="162"/>
      <c r="CR147" s="169"/>
      <c r="CS147" s="162"/>
      <c r="CT147" s="162"/>
      <c r="CU147" s="174"/>
      <c r="CV147" s="152"/>
      <c r="CW147" s="173"/>
      <c r="CX147" s="158"/>
      <c r="CY147" s="172"/>
      <c r="CZ147" s="162"/>
      <c r="DA147" s="162"/>
      <c r="DB147" s="158"/>
      <c r="DC147" s="173"/>
      <c r="DD147" s="178"/>
      <c r="DE147" s="173"/>
      <c r="DF147" s="165"/>
      <c r="DG147" s="172"/>
      <c r="DH147" s="178"/>
      <c r="DI147" s="172"/>
      <c r="DJ147" s="178"/>
      <c r="DK147" s="172"/>
      <c r="DL147" s="162"/>
      <c r="DM147" s="167"/>
      <c r="DN147" s="169"/>
      <c r="DO147" s="162"/>
      <c r="DP147" s="162"/>
      <c r="DQ147" s="174"/>
      <c r="DR147" s="152"/>
      <c r="DS147" s="172"/>
      <c r="DT147" s="152"/>
      <c r="DU147" s="152"/>
      <c r="DV147" s="156"/>
      <c r="DW147" s="173"/>
      <c r="DX147" s="158"/>
      <c r="DY147" s="172"/>
      <c r="DZ147" s="162"/>
      <c r="EA147" s="162"/>
      <c r="EB147" s="172"/>
      <c r="EC147" s="172"/>
      <c r="ED147" s="152"/>
      <c r="EE147" s="152"/>
      <c r="EF147" s="152"/>
      <c r="EG147" s="174"/>
      <c r="EH147" s="172"/>
      <c r="EI147" s="162"/>
      <c r="EJ147" s="162"/>
    </row>
    <row r="148" spans="1:140" ht="12.5">
      <c r="A148" s="168"/>
      <c r="B148" s="169"/>
      <c r="C148" s="144" t="str">
        <f t="shared" si="0"/>
        <v/>
      </c>
      <c r="D148" s="144" t="str">
        <f t="shared" si="563"/>
        <v/>
      </c>
      <c r="E148" s="144" t="str">
        <f t="shared" si="2"/>
        <v/>
      </c>
      <c r="F148" s="145" t="str">
        <f t="shared" si="564"/>
        <v/>
      </c>
      <c r="G148" s="145" t="str">
        <f t="shared" si="4"/>
        <v/>
      </c>
      <c r="H148" s="145" t="str">
        <f t="shared" si="5"/>
        <v/>
      </c>
      <c r="I148" s="146" t="str">
        <f t="shared" ref="I148:J148" si="626">IF(COUNTA($DO148:$DX148)&gt;0,$BA148,"")</f>
        <v/>
      </c>
      <c r="J148" s="146" t="str">
        <f t="shared" si="626"/>
        <v/>
      </c>
      <c r="K148" s="147" t="str">
        <f t="shared" si="43"/>
        <v/>
      </c>
      <c r="L148" s="147" t="str">
        <f t="shared" si="7"/>
        <v/>
      </c>
      <c r="M148" s="147" t="str">
        <f t="shared" si="8"/>
        <v/>
      </c>
      <c r="N148" s="147" t="str">
        <f t="shared" si="48"/>
        <v/>
      </c>
      <c r="O148" s="147" t="str">
        <f t="shared" si="9"/>
        <v/>
      </c>
      <c r="P148" s="146" t="str">
        <f t="shared" si="566"/>
        <v/>
      </c>
      <c r="Q148" s="147" t="str">
        <f t="shared" si="567"/>
        <v/>
      </c>
      <c r="R148" s="146" t="str">
        <f t="shared" si="12"/>
        <v/>
      </c>
      <c r="S148" s="146" t="str">
        <f t="shared" si="13"/>
        <v/>
      </c>
      <c r="T148" s="146" t="str">
        <f>IF(NOT(ISBLANK(DH148)),
        IF(AND(ISREF('Input Tenderers'!$J$8:$K$8),COUNTA('Input Tenderers'!$N$8)&gt;0),
                IF(COUNTA('Input Implementation Transactio'!$N148:$O148)&gt;0,"supplier;tenderer;payee","supplier;tenderer"),
                IF(COUNTA('Input Implementation Transactio'!$N148:$O148)&gt;0,"supplier;payee","supplier")
                ),
        IF(COUNTA('Input Implementation Transactio'!$N148:$O148)&gt;0, "payee", "")
        )</f>
        <v/>
      </c>
      <c r="U148" s="146" t="str">
        <f t="shared" si="14"/>
        <v/>
      </c>
      <c r="V148" s="146" t="str">
        <f t="shared" si="15"/>
        <v/>
      </c>
      <c r="W148" s="148" t="str">
        <f t="shared" si="568"/>
        <v/>
      </c>
      <c r="X148" s="175" t="str">
        <f t="shared" si="569"/>
        <v/>
      </c>
      <c r="Y148" s="170" t="str">
        <f t="shared" si="570"/>
        <v/>
      </c>
      <c r="Z148" s="150" t="str">
        <f t="shared" si="19"/>
        <v/>
      </c>
      <c r="AA148" s="146" t="str">
        <f t="shared" si="20"/>
        <v/>
      </c>
      <c r="AB148" s="146" t="str">
        <f t="shared" si="21"/>
        <v/>
      </c>
      <c r="AC148" s="146" t="str">
        <f t="shared" si="22"/>
        <v/>
      </c>
      <c r="AD148" s="148" t="str">
        <f t="shared" si="571"/>
        <v/>
      </c>
      <c r="AE148" s="148" t="str">
        <f t="shared" si="24"/>
        <v/>
      </c>
      <c r="AF148" s="175" t="str">
        <f t="shared" si="572"/>
        <v/>
      </c>
      <c r="AG148" s="170" t="str">
        <f t="shared" si="573"/>
        <v/>
      </c>
      <c r="AH148" s="148" t="str">
        <f t="shared" si="574"/>
        <v/>
      </c>
      <c r="AI148" s="146" t="str">
        <f t="shared" si="28"/>
        <v/>
      </c>
      <c r="AJ148" s="146" t="str">
        <f t="shared" si="29"/>
        <v/>
      </c>
      <c r="AK148" s="146" t="str">
        <f t="shared" si="30"/>
        <v/>
      </c>
      <c r="AL148" s="146" t="str">
        <f t="shared" si="31"/>
        <v/>
      </c>
      <c r="AM148" s="171" t="str">
        <f t="shared" si="32"/>
        <v/>
      </c>
      <c r="AN148" s="171" t="str">
        <f t="shared" si="33"/>
        <v/>
      </c>
      <c r="AO148" s="146" t="str">
        <f t="shared" si="34"/>
        <v/>
      </c>
      <c r="AP148" s="146" t="str">
        <f t="shared" si="35"/>
        <v/>
      </c>
      <c r="AQ148" s="146" t="str">
        <f t="shared" si="36"/>
        <v/>
      </c>
      <c r="AR148" s="146" t="str">
        <f t="shared" ref="AR148:AS148" si="627">IF(NOT(ISBLANK(CB148)),CONCATENATE(TEXT(CB148,"yyyy-mm-ddThh:MM:ss"),"Z"),"")</f>
        <v/>
      </c>
      <c r="AS148" s="146" t="str">
        <f t="shared" si="627"/>
        <v/>
      </c>
      <c r="AT148" s="146" t="str">
        <f t="shared" si="38"/>
        <v/>
      </c>
      <c r="AU148" s="146" t="str">
        <f t="shared" si="39"/>
        <v/>
      </c>
      <c r="AV148" s="146" t="str">
        <f t="shared" ref="AV148:AW148" si="628">IF(NOT(ISBLANK(DT148)),CONCATENATE(TEXT(DT148,"yyyy-mm-ddThh:MM:ss"),"Z"),"")</f>
        <v/>
      </c>
      <c r="AW148" s="146" t="str">
        <f t="shared" si="628"/>
        <v/>
      </c>
      <c r="AX148" s="146" t="str">
        <f t="shared" ref="AX148:AZ148" si="629">IF(NOT(ISBLANK(ED148)),CONCATENATE(TEXT(ED148,"yyyy-mm-ddThh:MM:ss"),"Z"),"")</f>
        <v/>
      </c>
      <c r="AY148" s="146" t="str">
        <f t="shared" si="629"/>
        <v/>
      </c>
      <c r="AZ148" s="146" t="str">
        <f t="shared" si="629"/>
        <v/>
      </c>
      <c r="BA148" s="176"/>
      <c r="BB148" s="152"/>
      <c r="BC148" s="177"/>
      <c r="BD148" s="154"/>
      <c r="BE148" s="155"/>
      <c r="BF148" s="154"/>
      <c r="BG148" s="155"/>
      <c r="BH148" s="169"/>
      <c r="BI148" s="162"/>
      <c r="BJ148" s="172"/>
      <c r="BK148" s="162"/>
      <c r="BL148" s="158"/>
      <c r="BM148" s="172"/>
      <c r="BN148" s="162"/>
      <c r="BO148" s="167"/>
      <c r="BP148" s="169"/>
      <c r="BQ148" s="162"/>
      <c r="BR148" s="162"/>
      <c r="BS148" s="174"/>
      <c r="BT148" s="162"/>
      <c r="BU148" s="174"/>
      <c r="BV148" s="174"/>
      <c r="BW148" s="174"/>
      <c r="BX148" s="173"/>
      <c r="BY148" s="158"/>
      <c r="BZ148" s="160"/>
      <c r="CA148" s="172"/>
      <c r="CB148" s="152"/>
      <c r="CC148" s="152"/>
      <c r="CD148" s="156"/>
      <c r="CE148" s="172"/>
      <c r="CF148" s="162"/>
      <c r="CG148" s="162"/>
      <c r="CH148" s="158"/>
      <c r="CI148" s="173"/>
      <c r="CJ148" s="178"/>
      <c r="CK148" s="173"/>
      <c r="CL148" s="165"/>
      <c r="CM148" s="172"/>
      <c r="CN148" s="162"/>
      <c r="CO148" s="162"/>
      <c r="CP148" s="162"/>
      <c r="CQ148" s="162"/>
      <c r="CR148" s="169"/>
      <c r="CS148" s="162"/>
      <c r="CT148" s="162"/>
      <c r="CU148" s="174"/>
      <c r="CV148" s="152"/>
      <c r="CW148" s="173"/>
      <c r="CX148" s="158"/>
      <c r="CY148" s="172"/>
      <c r="CZ148" s="162"/>
      <c r="DA148" s="162"/>
      <c r="DB148" s="158"/>
      <c r="DC148" s="173"/>
      <c r="DD148" s="178"/>
      <c r="DE148" s="173"/>
      <c r="DF148" s="165"/>
      <c r="DG148" s="172"/>
      <c r="DH148" s="178"/>
      <c r="DI148" s="172"/>
      <c r="DJ148" s="178"/>
      <c r="DK148" s="172"/>
      <c r="DL148" s="162"/>
      <c r="DM148" s="167"/>
      <c r="DN148" s="169"/>
      <c r="DO148" s="162"/>
      <c r="DP148" s="162"/>
      <c r="DQ148" s="174"/>
      <c r="DR148" s="152"/>
      <c r="DS148" s="172"/>
      <c r="DT148" s="152"/>
      <c r="DU148" s="152"/>
      <c r="DV148" s="156"/>
      <c r="DW148" s="173"/>
      <c r="DX148" s="158"/>
      <c r="DY148" s="172"/>
      <c r="DZ148" s="162"/>
      <c r="EA148" s="162"/>
      <c r="EB148" s="172"/>
      <c r="EC148" s="172"/>
      <c r="ED148" s="152"/>
      <c r="EE148" s="152"/>
      <c r="EF148" s="152"/>
      <c r="EG148" s="174"/>
      <c r="EH148" s="172"/>
      <c r="EI148" s="162"/>
      <c r="EJ148" s="162"/>
    </row>
    <row r="149" spans="1:140" ht="12.5">
      <c r="A149" s="168"/>
      <c r="B149" s="169"/>
      <c r="C149" s="144" t="str">
        <f t="shared" si="0"/>
        <v/>
      </c>
      <c r="D149" s="144" t="str">
        <f t="shared" si="563"/>
        <v/>
      </c>
      <c r="E149" s="144" t="str">
        <f t="shared" si="2"/>
        <v/>
      </c>
      <c r="F149" s="145" t="str">
        <f t="shared" si="564"/>
        <v/>
      </c>
      <c r="G149" s="145" t="str">
        <f t="shared" si="4"/>
        <v/>
      </c>
      <c r="H149" s="145" t="str">
        <f t="shared" si="5"/>
        <v/>
      </c>
      <c r="I149" s="146" t="str">
        <f t="shared" ref="I149:J149" si="630">IF(COUNTA($DO149:$DX149)&gt;0,$BA149,"")</f>
        <v/>
      </c>
      <c r="J149" s="146" t="str">
        <f t="shared" si="630"/>
        <v/>
      </c>
      <c r="K149" s="147" t="str">
        <f t="shared" si="43"/>
        <v/>
      </c>
      <c r="L149" s="147" t="str">
        <f t="shared" si="7"/>
        <v/>
      </c>
      <c r="M149" s="147" t="str">
        <f t="shared" si="8"/>
        <v/>
      </c>
      <c r="N149" s="147" t="str">
        <f t="shared" si="48"/>
        <v/>
      </c>
      <c r="O149" s="147" t="str">
        <f t="shared" si="9"/>
        <v/>
      </c>
      <c r="P149" s="146" t="str">
        <f t="shared" si="566"/>
        <v/>
      </c>
      <c r="Q149" s="147" t="str">
        <f t="shared" si="567"/>
        <v/>
      </c>
      <c r="R149" s="146" t="str">
        <f t="shared" si="12"/>
        <v/>
      </c>
      <c r="S149" s="146" t="str">
        <f t="shared" si="13"/>
        <v/>
      </c>
      <c r="T149" s="146" t="str">
        <f>IF(NOT(ISBLANK(DH149)),
        IF(AND(ISREF('Input Tenderers'!$J$8:$K$8),COUNTA('Input Tenderers'!$N$8)&gt;0),
                IF(COUNTA('Input Implementation Transactio'!$N149:$O149)&gt;0,"supplier;tenderer;payee","supplier;tenderer"),
                IF(COUNTA('Input Implementation Transactio'!$N149:$O149)&gt;0,"supplier;payee","supplier")
                ),
        IF(COUNTA('Input Implementation Transactio'!$N149:$O149)&gt;0, "payee", "")
        )</f>
        <v/>
      </c>
      <c r="U149" s="146" t="str">
        <f t="shared" si="14"/>
        <v/>
      </c>
      <c r="V149" s="146" t="str">
        <f t="shared" si="15"/>
        <v/>
      </c>
      <c r="W149" s="148" t="str">
        <f t="shared" si="568"/>
        <v/>
      </c>
      <c r="X149" s="175" t="str">
        <f t="shared" si="569"/>
        <v/>
      </c>
      <c r="Y149" s="170" t="str">
        <f t="shared" si="570"/>
        <v/>
      </c>
      <c r="Z149" s="150" t="str">
        <f t="shared" si="19"/>
        <v/>
      </c>
      <c r="AA149" s="146" t="str">
        <f t="shared" si="20"/>
        <v/>
      </c>
      <c r="AB149" s="146" t="str">
        <f t="shared" si="21"/>
        <v/>
      </c>
      <c r="AC149" s="146" t="str">
        <f t="shared" si="22"/>
        <v/>
      </c>
      <c r="AD149" s="148" t="str">
        <f t="shared" si="571"/>
        <v/>
      </c>
      <c r="AE149" s="148" t="str">
        <f t="shared" si="24"/>
        <v/>
      </c>
      <c r="AF149" s="175" t="str">
        <f t="shared" si="572"/>
        <v/>
      </c>
      <c r="AG149" s="170" t="str">
        <f t="shared" si="573"/>
        <v/>
      </c>
      <c r="AH149" s="148" t="str">
        <f t="shared" si="574"/>
        <v/>
      </c>
      <c r="AI149" s="146" t="str">
        <f t="shared" si="28"/>
        <v/>
      </c>
      <c r="AJ149" s="146" t="str">
        <f t="shared" si="29"/>
        <v/>
      </c>
      <c r="AK149" s="146" t="str">
        <f t="shared" si="30"/>
        <v/>
      </c>
      <c r="AL149" s="146" t="str">
        <f t="shared" si="31"/>
        <v/>
      </c>
      <c r="AM149" s="171" t="str">
        <f t="shared" si="32"/>
        <v/>
      </c>
      <c r="AN149" s="171" t="str">
        <f t="shared" si="33"/>
        <v/>
      </c>
      <c r="AO149" s="146" t="str">
        <f t="shared" si="34"/>
        <v/>
      </c>
      <c r="AP149" s="146" t="str">
        <f t="shared" si="35"/>
        <v/>
      </c>
      <c r="AQ149" s="146" t="str">
        <f t="shared" si="36"/>
        <v/>
      </c>
      <c r="AR149" s="146" t="str">
        <f t="shared" ref="AR149:AS149" si="631">IF(NOT(ISBLANK(CB149)),CONCATENATE(TEXT(CB149,"yyyy-mm-ddThh:MM:ss"),"Z"),"")</f>
        <v/>
      </c>
      <c r="AS149" s="146" t="str">
        <f t="shared" si="631"/>
        <v/>
      </c>
      <c r="AT149" s="146" t="str">
        <f t="shared" si="38"/>
        <v/>
      </c>
      <c r="AU149" s="146" t="str">
        <f t="shared" si="39"/>
        <v/>
      </c>
      <c r="AV149" s="146" t="str">
        <f t="shared" ref="AV149:AW149" si="632">IF(NOT(ISBLANK(DT149)),CONCATENATE(TEXT(DT149,"yyyy-mm-ddThh:MM:ss"),"Z"),"")</f>
        <v/>
      </c>
      <c r="AW149" s="146" t="str">
        <f t="shared" si="632"/>
        <v/>
      </c>
      <c r="AX149" s="146" t="str">
        <f t="shared" ref="AX149:AZ149" si="633">IF(NOT(ISBLANK(ED149)),CONCATENATE(TEXT(ED149,"yyyy-mm-ddThh:MM:ss"),"Z"),"")</f>
        <v/>
      </c>
      <c r="AY149" s="146" t="str">
        <f t="shared" si="633"/>
        <v/>
      </c>
      <c r="AZ149" s="146" t="str">
        <f t="shared" si="633"/>
        <v/>
      </c>
      <c r="BA149" s="176"/>
      <c r="BB149" s="152"/>
      <c r="BC149" s="177"/>
      <c r="BD149" s="154"/>
      <c r="BE149" s="155"/>
      <c r="BF149" s="154"/>
      <c r="BG149" s="155"/>
      <c r="BH149" s="169"/>
      <c r="BI149" s="162"/>
      <c r="BJ149" s="172"/>
      <c r="BK149" s="162"/>
      <c r="BL149" s="158"/>
      <c r="BM149" s="172"/>
      <c r="BN149" s="162"/>
      <c r="BO149" s="167"/>
      <c r="BP149" s="169"/>
      <c r="BQ149" s="162"/>
      <c r="BR149" s="162"/>
      <c r="BS149" s="174"/>
      <c r="BT149" s="162"/>
      <c r="BU149" s="174"/>
      <c r="BV149" s="174"/>
      <c r="BW149" s="174"/>
      <c r="BX149" s="173"/>
      <c r="BY149" s="158"/>
      <c r="BZ149" s="160"/>
      <c r="CA149" s="172"/>
      <c r="CB149" s="152"/>
      <c r="CC149" s="152"/>
      <c r="CD149" s="156"/>
      <c r="CE149" s="172"/>
      <c r="CF149" s="162"/>
      <c r="CG149" s="162"/>
      <c r="CH149" s="158"/>
      <c r="CI149" s="173"/>
      <c r="CJ149" s="178"/>
      <c r="CK149" s="173"/>
      <c r="CL149" s="165"/>
      <c r="CM149" s="172"/>
      <c r="CN149" s="162"/>
      <c r="CO149" s="162"/>
      <c r="CP149" s="162"/>
      <c r="CQ149" s="162"/>
      <c r="CR149" s="169"/>
      <c r="CS149" s="162"/>
      <c r="CT149" s="162"/>
      <c r="CU149" s="174"/>
      <c r="CV149" s="152"/>
      <c r="CW149" s="173"/>
      <c r="CX149" s="158"/>
      <c r="CY149" s="172"/>
      <c r="CZ149" s="162"/>
      <c r="DA149" s="162"/>
      <c r="DB149" s="158"/>
      <c r="DC149" s="173"/>
      <c r="DD149" s="178"/>
      <c r="DE149" s="173"/>
      <c r="DF149" s="165"/>
      <c r="DG149" s="172"/>
      <c r="DH149" s="178"/>
      <c r="DI149" s="172"/>
      <c r="DJ149" s="178"/>
      <c r="DK149" s="172"/>
      <c r="DL149" s="162"/>
      <c r="DM149" s="167"/>
      <c r="DN149" s="169"/>
      <c r="DO149" s="162"/>
      <c r="DP149" s="162"/>
      <c r="DQ149" s="174"/>
      <c r="DR149" s="152"/>
      <c r="DS149" s="172"/>
      <c r="DT149" s="152"/>
      <c r="DU149" s="152"/>
      <c r="DV149" s="156"/>
      <c r="DW149" s="173"/>
      <c r="DX149" s="158"/>
      <c r="DY149" s="172"/>
      <c r="DZ149" s="162"/>
      <c r="EA149" s="162"/>
      <c r="EB149" s="172"/>
      <c r="EC149" s="172"/>
      <c r="ED149" s="152"/>
      <c r="EE149" s="152"/>
      <c r="EF149" s="152"/>
      <c r="EG149" s="174"/>
      <c r="EH149" s="172"/>
      <c r="EI149" s="162"/>
      <c r="EJ149" s="162"/>
    </row>
    <row r="150" spans="1:140" ht="12.5">
      <c r="A150" s="168"/>
      <c r="B150" s="169"/>
      <c r="C150" s="144" t="str">
        <f t="shared" si="0"/>
        <v/>
      </c>
      <c r="D150" s="144" t="str">
        <f t="shared" si="563"/>
        <v/>
      </c>
      <c r="E150" s="144" t="str">
        <f t="shared" si="2"/>
        <v/>
      </c>
      <c r="F150" s="145" t="str">
        <f t="shared" si="564"/>
        <v/>
      </c>
      <c r="G150" s="145" t="str">
        <f t="shared" si="4"/>
        <v/>
      </c>
      <c r="H150" s="145" t="str">
        <f t="shared" si="5"/>
        <v/>
      </c>
      <c r="I150" s="146" t="str">
        <f t="shared" ref="I150:J150" si="634">IF(COUNTA($DO150:$DX150)&gt;0,$BA150,"")</f>
        <v/>
      </c>
      <c r="J150" s="146" t="str">
        <f t="shared" si="634"/>
        <v/>
      </c>
      <c r="K150" s="147" t="str">
        <f t="shared" si="43"/>
        <v/>
      </c>
      <c r="L150" s="147" t="str">
        <f t="shared" si="7"/>
        <v/>
      </c>
      <c r="M150" s="147" t="str">
        <f t="shared" si="8"/>
        <v/>
      </c>
      <c r="N150" s="147" t="str">
        <f t="shared" si="48"/>
        <v/>
      </c>
      <c r="O150" s="147" t="str">
        <f t="shared" si="9"/>
        <v/>
      </c>
      <c r="P150" s="146" t="str">
        <f t="shared" si="566"/>
        <v/>
      </c>
      <c r="Q150" s="147" t="str">
        <f t="shared" si="567"/>
        <v/>
      </c>
      <c r="R150" s="146" t="str">
        <f t="shared" si="12"/>
        <v/>
      </c>
      <c r="S150" s="146" t="str">
        <f t="shared" si="13"/>
        <v/>
      </c>
      <c r="T150" s="146" t="str">
        <f>IF(NOT(ISBLANK(DH150)),
        IF(AND(ISREF('Input Tenderers'!$J$8:$K$8),COUNTA('Input Tenderers'!$N$8)&gt;0),
                IF(COUNTA('Input Implementation Transactio'!$N150:$O150)&gt;0,"supplier;tenderer;payee","supplier;tenderer"),
                IF(COUNTA('Input Implementation Transactio'!$N150:$O150)&gt;0,"supplier;payee","supplier")
                ),
        IF(COUNTA('Input Implementation Transactio'!$N150:$O150)&gt;0, "payee", "")
        )</f>
        <v/>
      </c>
      <c r="U150" s="146" t="str">
        <f t="shared" si="14"/>
        <v/>
      </c>
      <c r="V150" s="146" t="str">
        <f t="shared" si="15"/>
        <v/>
      </c>
      <c r="W150" s="148" t="str">
        <f t="shared" si="568"/>
        <v/>
      </c>
      <c r="X150" s="175" t="str">
        <f t="shared" si="569"/>
        <v/>
      </c>
      <c r="Y150" s="170" t="str">
        <f t="shared" si="570"/>
        <v/>
      </c>
      <c r="Z150" s="150" t="str">
        <f t="shared" si="19"/>
        <v/>
      </c>
      <c r="AA150" s="146" t="str">
        <f t="shared" si="20"/>
        <v/>
      </c>
      <c r="AB150" s="146" t="str">
        <f t="shared" si="21"/>
        <v/>
      </c>
      <c r="AC150" s="146" t="str">
        <f t="shared" si="22"/>
        <v/>
      </c>
      <c r="AD150" s="148" t="str">
        <f t="shared" si="571"/>
        <v/>
      </c>
      <c r="AE150" s="148" t="str">
        <f t="shared" si="24"/>
        <v/>
      </c>
      <c r="AF150" s="175" t="str">
        <f t="shared" si="572"/>
        <v/>
      </c>
      <c r="AG150" s="170" t="str">
        <f t="shared" si="573"/>
        <v/>
      </c>
      <c r="AH150" s="148" t="str">
        <f t="shared" si="574"/>
        <v/>
      </c>
      <c r="AI150" s="146" t="str">
        <f t="shared" si="28"/>
        <v/>
      </c>
      <c r="AJ150" s="146" t="str">
        <f t="shared" si="29"/>
        <v/>
      </c>
      <c r="AK150" s="146" t="str">
        <f t="shared" si="30"/>
        <v/>
      </c>
      <c r="AL150" s="146" t="str">
        <f t="shared" si="31"/>
        <v/>
      </c>
      <c r="AM150" s="171" t="str">
        <f t="shared" si="32"/>
        <v/>
      </c>
      <c r="AN150" s="171" t="str">
        <f t="shared" si="33"/>
        <v/>
      </c>
      <c r="AO150" s="146" t="str">
        <f t="shared" si="34"/>
        <v/>
      </c>
      <c r="AP150" s="146" t="str">
        <f t="shared" si="35"/>
        <v/>
      </c>
      <c r="AQ150" s="146" t="str">
        <f t="shared" si="36"/>
        <v/>
      </c>
      <c r="AR150" s="146" t="str">
        <f t="shared" ref="AR150:AS150" si="635">IF(NOT(ISBLANK(CB150)),CONCATENATE(TEXT(CB150,"yyyy-mm-ddThh:MM:ss"),"Z"),"")</f>
        <v/>
      </c>
      <c r="AS150" s="146" t="str">
        <f t="shared" si="635"/>
        <v/>
      </c>
      <c r="AT150" s="146" t="str">
        <f t="shared" si="38"/>
        <v/>
      </c>
      <c r="AU150" s="146" t="str">
        <f t="shared" si="39"/>
        <v/>
      </c>
      <c r="AV150" s="146" t="str">
        <f t="shared" ref="AV150:AW150" si="636">IF(NOT(ISBLANK(DT150)),CONCATENATE(TEXT(DT150,"yyyy-mm-ddThh:MM:ss"),"Z"),"")</f>
        <v/>
      </c>
      <c r="AW150" s="146" t="str">
        <f t="shared" si="636"/>
        <v/>
      </c>
      <c r="AX150" s="146" t="str">
        <f t="shared" ref="AX150:AZ150" si="637">IF(NOT(ISBLANK(ED150)),CONCATENATE(TEXT(ED150,"yyyy-mm-ddThh:MM:ss"),"Z"),"")</f>
        <v/>
      </c>
      <c r="AY150" s="146" t="str">
        <f t="shared" si="637"/>
        <v/>
      </c>
      <c r="AZ150" s="146" t="str">
        <f t="shared" si="637"/>
        <v/>
      </c>
      <c r="BA150" s="176"/>
      <c r="BB150" s="152"/>
      <c r="BC150" s="177"/>
      <c r="BD150" s="154"/>
      <c r="BE150" s="155"/>
      <c r="BF150" s="154"/>
      <c r="BG150" s="155"/>
      <c r="BH150" s="169"/>
      <c r="BI150" s="162"/>
      <c r="BJ150" s="172"/>
      <c r="BK150" s="162"/>
      <c r="BL150" s="158"/>
      <c r="BM150" s="172"/>
      <c r="BN150" s="162"/>
      <c r="BO150" s="167"/>
      <c r="BP150" s="169"/>
      <c r="BQ150" s="162"/>
      <c r="BR150" s="162"/>
      <c r="BS150" s="174"/>
      <c r="BT150" s="162"/>
      <c r="BU150" s="174"/>
      <c r="BV150" s="174"/>
      <c r="BW150" s="174"/>
      <c r="BX150" s="173"/>
      <c r="BY150" s="158"/>
      <c r="BZ150" s="160"/>
      <c r="CA150" s="172"/>
      <c r="CB150" s="152"/>
      <c r="CC150" s="152"/>
      <c r="CD150" s="156"/>
      <c r="CE150" s="172"/>
      <c r="CF150" s="162"/>
      <c r="CG150" s="162"/>
      <c r="CH150" s="158"/>
      <c r="CI150" s="173"/>
      <c r="CJ150" s="178"/>
      <c r="CK150" s="173"/>
      <c r="CL150" s="165"/>
      <c r="CM150" s="172"/>
      <c r="CN150" s="162"/>
      <c r="CO150" s="162"/>
      <c r="CP150" s="162"/>
      <c r="CQ150" s="162"/>
      <c r="CR150" s="169"/>
      <c r="CS150" s="162"/>
      <c r="CT150" s="162"/>
      <c r="CU150" s="174"/>
      <c r="CV150" s="152"/>
      <c r="CW150" s="173"/>
      <c r="CX150" s="158"/>
      <c r="CY150" s="172"/>
      <c r="CZ150" s="162"/>
      <c r="DA150" s="162"/>
      <c r="DB150" s="158"/>
      <c r="DC150" s="173"/>
      <c r="DD150" s="178"/>
      <c r="DE150" s="173"/>
      <c r="DF150" s="165"/>
      <c r="DG150" s="172"/>
      <c r="DH150" s="178"/>
      <c r="DI150" s="172"/>
      <c r="DJ150" s="178"/>
      <c r="DK150" s="172"/>
      <c r="DL150" s="162"/>
      <c r="DM150" s="167"/>
      <c r="DN150" s="169"/>
      <c r="DO150" s="162"/>
      <c r="DP150" s="162"/>
      <c r="DQ150" s="174"/>
      <c r="DR150" s="152"/>
      <c r="DS150" s="172"/>
      <c r="DT150" s="152"/>
      <c r="DU150" s="152"/>
      <c r="DV150" s="156"/>
      <c r="DW150" s="173"/>
      <c r="DX150" s="158"/>
      <c r="DY150" s="172"/>
      <c r="DZ150" s="162"/>
      <c r="EA150" s="162"/>
      <c r="EB150" s="172"/>
      <c r="EC150" s="172"/>
      <c r="ED150" s="152"/>
      <c r="EE150" s="152"/>
      <c r="EF150" s="152"/>
      <c r="EG150" s="174"/>
      <c r="EH150" s="172"/>
      <c r="EI150" s="162"/>
      <c r="EJ150" s="162"/>
    </row>
    <row r="151" spans="1:140" ht="12.5">
      <c r="A151" s="168"/>
      <c r="B151" s="169"/>
      <c r="C151" s="144" t="str">
        <f t="shared" si="0"/>
        <v/>
      </c>
      <c r="D151" s="144" t="str">
        <f t="shared" si="563"/>
        <v/>
      </c>
      <c r="E151" s="144" t="str">
        <f t="shared" si="2"/>
        <v/>
      </c>
      <c r="F151" s="145" t="str">
        <f t="shared" si="564"/>
        <v/>
      </c>
      <c r="G151" s="145" t="str">
        <f t="shared" si="4"/>
        <v/>
      </c>
      <c r="H151" s="145" t="str">
        <f t="shared" si="5"/>
        <v/>
      </c>
      <c r="I151" s="146" t="str">
        <f t="shared" ref="I151:J151" si="638">IF(COUNTA($DO151:$DX151)&gt;0,$BA151,"")</f>
        <v/>
      </c>
      <c r="J151" s="146" t="str">
        <f t="shared" si="638"/>
        <v/>
      </c>
      <c r="K151" s="147" t="str">
        <f t="shared" si="43"/>
        <v/>
      </c>
      <c r="L151" s="147" t="str">
        <f t="shared" si="7"/>
        <v/>
      </c>
      <c r="M151" s="147" t="str">
        <f t="shared" si="8"/>
        <v/>
      </c>
      <c r="N151" s="147" t="str">
        <f t="shared" si="48"/>
        <v/>
      </c>
      <c r="O151" s="147" t="str">
        <f t="shared" si="9"/>
        <v/>
      </c>
      <c r="P151" s="146" t="str">
        <f t="shared" si="566"/>
        <v/>
      </c>
      <c r="Q151" s="147" t="str">
        <f t="shared" si="567"/>
        <v/>
      </c>
      <c r="R151" s="146" t="str">
        <f t="shared" si="12"/>
        <v/>
      </c>
      <c r="S151" s="146" t="str">
        <f t="shared" si="13"/>
        <v/>
      </c>
      <c r="T151" s="146" t="str">
        <f>IF(NOT(ISBLANK(DH151)),
        IF(AND(ISREF('Input Tenderers'!$J$8:$K$8),COUNTA('Input Tenderers'!$N$8)&gt;0),
                IF(COUNTA('Input Implementation Transactio'!$N151:$O151)&gt;0,"supplier;tenderer;payee","supplier;tenderer"),
                IF(COUNTA('Input Implementation Transactio'!$N151:$O151)&gt;0,"supplier;payee","supplier")
                ),
        IF(COUNTA('Input Implementation Transactio'!$N151:$O151)&gt;0, "payee", "")
        )</f>
        <v/>
      </c>
      <c r="U151" s="146" t="str">
        <f t="shared" si="14"/>
        <v/>
      </c>
      <c r="V151" s="146" t="str">
        <f t="shared" si="15"/>
        <v/>
      </c>
      <c r="W151" s="148" t="str">
        <f t="shared" si="568"/>
        <v/>
      </c>
      <c r="X151" s="175" t="str">
        <f t="shared" si="569"/>
        <v/>
      </c>
      <c r="Y151" s="170" t="str">
        <f t="shared" si="570"/>
        <v/>
      </c>
      <c r="Z151" s="150" t="str">
        <f t="shared" si="19"/>
        <v/>
      </c>
      <c r="AA151" s="146" t="str">
        <f t="shared" si="20"/>
        <v/>
      </c>
      <c r="AB151" s="146" t="str">
        <f t="shared" si="21"/>
        <v/>
      </c>
      <c r="AC151" s="146" t="str">
        <f t="shared" si="22"/>
        <v/>
      </c>
      <c r="AD151" s="148" t="str">
        <f t="shared" si="571"/>
        <v/>
      </c>
      <c r="AE151" s="148" t="str">
        <f t="shared" si="24"/>
        <v/>
      </c>
      <c r="AF151" s="175" t="str">
        <f t="shared" si="572"/>
        <v/>
      </c>
      <c r="AG151" s="170" t="str">
        <f t="shared" si="573"/>
        <v/>
      </c>
      <c r="AH151" s="148" t="str">
        <f t="shared" si="574"/>
        <v/>
      </c>
      <c r="AI151" s="146" t="str">
        <f t="shared" si="28"/>
        <v/>
      </c>
      <c r="AJ151" s="146" t="str">
        <f t="shared" si="29"/>
        <v/>
      </c>
      <c r="AK151" s="146" t="str">
        <f t="shared" si="30"/>
        <v/>
      </c>
      <c r="AL151" s="146" t="str">
        <f t="shared" si="31"/>
        <v/>
      </c>
      <c r="AM151" s="171" t="str">
        <f t="shared" si="32"/>
        <v/>
      </c>
      <c r="AN151" s="171" t="str">
        <f t="shared" si="33"/>
        <v/>
      </c>
      <c r="AO151" s="146" t="str">
        <f t="shared" si="34"/>
        <v/>
      </c>
      <c r="AP151" s="146" t="str">
        <f t="shared" si="35"/>
        <v/>
      </c>
      <c r="AQ151" s="146" t="str">
        <f t="shared" si="36"/>
        <v/>
      </c>
      <c r="AR151" s="146" t="str">
        <f t="shared" ref="AR151:AS151" si="639">IF(NOT(ISBLANK(CB151)),CONCATENATE(TEXT(CB151,"yyyy-mm-ddThh:MM:ss"),"Z"),"")</f>
        <v/>
      </c>
      <c r="AS151" s="146" t="str">
        <f t="shared" si="639"/>
        <v/>
      </c>
      <c r="AT151" s="146" t="str">
        <f t="shared" si="38"/>
        <v/>
      </c>
      <c r="AU151" s="146" t="str">
        <f t="shared" si="39"/>
        <v/>
      </c>
      <c r="AV151" s="146" t="str">
        <f t="shared" ref="AV151:AW151" si="640">IF(NOT(ISBLANK(DT151)),CONCATENATE(TEXT(DT151,"yyyy-mm-ddThh:MM:ss"),"Z"),"")</f>
        <v/>
      </c>
      <c r="AW151" s="146" t="str">
        <f t="shared" si="640"/>
        <v/>
      </c>
      <c r="AX151" s="146" t="str">
        <f t="shared" ref="AX151:AZ151" si="641">IF(NOT(ISBLANK(ED151)),CONCATENATE(TEXT(ED151,"yyyy-mm-ddThh:MM:ss"),"Z"),"")</f>
        <v/>
      </c>
      <c r="AY151" s="146" t="str">
        <f t="shared" si="641"/>
        <v/>
      </c>
      <c r="AZ151" s="146" t="str">
        <f t="shared" si="641"/>
        <v/>
      </c>
      <c r="BA151" s="176"/>
      <c r="BB151" s="152"/>
      <c r="BC151" s="177"/>
      <c r="BD151" s="154"/>
      <c r="BE151" s="155"/>
      <c r="BF151" s="154"/>
      <c r="BG151" s="155"/>
      <c r="BH151" s="169"/>
      <c r="BI151" s="162"/>
      <c r="BJ151" s="172"/>
      <c r="BK151" s="162"/>
      <c r="BL151" s="158"/>
      <c r="BM151" s="172"/>
      <c r="BN151" s="162"/>
      <c r="BO151" s="167"/>
      <c r="BP151" s="169"/>
      <c r="BQ151" s="162"/>
      <c r="BR151" s="162"/>
      <c r="BS151" s="174"/>
      <c r="BT151" s="162"/>
      <c r="BU151" s="174"/>
      <c r="BV151" s="174"/>
      <c r="BW151" s="174"/>
      <c r="BX151" s="173"/>
      <c r="BY151" s="158"/>
      <c r="BZ151" s="160"/>
      <c r="CA151" s="172"/>
      <c r="CB151" s="152"/>
      <c r="CC151" s="152"/>
      <c r="CD151" s="156"/>
      <c r="CE151" s="172"/>
      <c r="CF151" s="162"/>
      <c r="CG151" s="162"/>
      <c r="CH151" s="158"/>
      <c r="CI151" s="173"/>
      <c r="CJ151" s="178"/>
      <c r="CK151" s="173"/>
      <c r="CL151" s="165"/>
      <c r="CM151" s="172"/>
      <c r="CN151" s="162"/>
      <c r="CO151" s="162"/>
      <c r="CP151" s="162"/>
      <c r="CQ151" s="162"/>
      <c r="CR151" s="169"/>
      <c r="CS151" s="162"/>
      <c r="CT151" s="162"/>
      <c r="CU151" s="174"/>
      <c r="CV151" s="152"/>
      <c r="CW151" s="173"/>
      <c r="CX151" s="158"/>
      <c r="CY151" s="172"/>
      <c r="CZ151" s="162"/>
      <c r="DA151" s="162"/>
      <c r="DB151" s="158"/>
      <c r="DC151" s="173"/>
      <c r="DD151" s="178"/>
      <c r="DE151" s="173"/>
      <c r="DF151" s="165"/>
      <c r="DG151" s="172"/>
      <c r="DH151" s="178"/>
      <c r="DI151" s="172"/>
      <c r="DJ151" s="178"/>
      <c r="DK151" s="172"/>
      <c r="DL151" s="162"/>
      <c r="DM151" s="167"/>
      <c r="DN151" s="169"/>
      <c r="DO151" s="162"/>
      <c r="DP151" s="162"/>
      <c r="DQ151" s="174"/>
      <c r="DR151" s="152"/>
      <c r="DS151" s="172"/>
      <c r="DT151" s="152"/>
      <c r="DU151" s="152"/>
      <c r="DV151" s="156"/>
      <c r="DW151" s="173"/>
      <c r="DX151" s="158"/>
      <c r="DY151" s="172"/>
      <c r="DZ151" s="162"/>
      <c r="EA151" s="162"/>
      <c r="EB151" s="172"/>
      <c r="EC151" s="172"/>
      <c r="ED151" s="152"/>
      <c r="EE151" s="152"/>
      <c r="EF151" s="152"/>
      <c r="EG151" s="174"/>
      <c r="EH151" s="172"/>
      <c r="EI151" s="162"/>
      <c r="EJ151" s="162"/>
    </row>
    <row r="152" spans="1:140" ht="12.5">
      <c r="A152" s="168"/>
      <c r="B152" s="169"/>
      <c r="C152" s="144" t="str">
        <f t="shared" si="0"/>
        <v/>
      </c>
      <c r="D152" s="144" t="str">
        <f t="shared" si="563"/>
        <v/>
      </c>
      <c r="E152" s="144" t="str">
        <f t="shared" si="2"/>
        <v/>
      </c>
      <c r="F152" s="145" t="str">
        <f t="shared" si="564"/>
        <v/>
      </c>
      <c r="G152" s="145" t="str">
        <f t="shared" si="4"/>
        <v/>
      </c>
      <c r="H152" s="145" t="str">
        <f t="shared" si="5"/>
        <v/>
      </c>
      <c r="I152" s="146" t="str">
        <f t="shared" ref="I152:J152" si="642">IF(COUNTA($DO152:$DX152)&gt;0,$BA152,"")</f>
        <v/>
      </c>
      <c r="J152" s="146" t="str">
        <f t="shared" si="642"/>
        <v/>
      </c>
      <c r="K152" s="147" t="str">
        <f t="shared" si="43"/>
        <v/>
      </c>
      <c r="L152" s="147" t="str">
        <f t="shared" si="7"/>
        <v/>
      </c>
      <c r="M152" s="147" t="str">
        <f t="shared" si="8"/>
        <v/>
      </c>
      <c r="N152" s="147" t="str">
        <f t="shared" si="48"/>
        <v/>
      </c>
      <c r="O152" s="147" t="str">
        <f t="shared" si="9"/>
        <v/>
      </c>
      <c r="P152" s="146" t="str">
        <f t="shared" si="566"/>
        <v/>
      </c>
      <c r="Q152" s="147" t="str">
        <f t="shared" si="567"/>
        <v/>
      </c>
      <c r="R152" s="146" t="str">
        <f t="shared" si="12"/>
        <v/>
      </c>
      <c r="S152" s="146" t="str">
        <f t="shared" si="13"/>
        <v/>
      </c>
      <c r="T152" s="146" t="str">
        <f>IF(NOT(ISBLANK(DH152)),
        IF(AND(ISREF('Input Tenderers'!$J$8:$K$8),COUNTA('Input Tenderers'!$N$8)&gt;0),
                IF(COUNTA('Input Implementation Transactio'!$N152:$O152)&gt;0,"supplier;tenderer;payee","supplier;tenderer"),
                IF(COUNTA('Input Implementation Transactio'!$N152:$O152)&gt;0,"supplier;payee","supplier")
                ),
        IF(COUNTA('Input Implementation Transactio'!$N152:$O152)&gt;0, "payee", "")
        )</f>
        <v/>
      </c>
      <c r="U152" s="146" t="str">
        <f t="shared" si="14"/>
        <v/>
      </c>
      <c r="V152" s="146" t="str">
        <f t="shared" si="15"/>
        <v/>
      </c>
      <c r="W152" s="148" t="str">
        <f t="shared" si="568"/>
        <v/>
      </c>
      <c r="X152" s="175" t="str">
        <f t="shared" si="569"/>
        <v/>
      </c>
      <c r="Y152" s="170" t="str">
        <f t="shared" si="570"/>
        <v/>
      </c>
      <c r="Z152" s="150" t="str">
        <f t="shared" si="19"/>
        <v/>
      </c>
      <c r="AA152" s="146" t="str">
        <f t="shared" si="20"/>
        <v/>
      </c>
      <c r="AB152" s="146" t="str">
        <f t="shared" si="21"/>
        <v/>
      </c>
      <c r="AC152" s="146" t="str">
        <f t="shared" si="22"/>
        <v/>
      </c>
      <c r="AD152" s="148" t="str">
        <f t="shared" si="571"/>
        <v/>
      </c>
      <c r="AE152" s="148" t="str">
        <f t="shared" si="24"/>
        <v/>
      </c>
      <c r="AF152" s="175" t="str">
        <f t="shared" si="572"/>
        <v/>
      </c>
      <c r="AG152" s="170" t="str">
        <f t="shared" si="573"/>
        <v/>
      </c>
      <c r="AH152" s="148" t="str">
        <f t="shared" si="574"/>
        <v/>
      </c>
      <c r="AI152" s="146" t="str">
        <f t="shared" si="28"/>
        <v/>
      </c>
      <c r="AJ152" s="146" t="str">
        <f t="shared" si="29"/>
        <v/>
      </c>
      <c r="AK152" s="146" t="str">
        <f t="shared" si="30"/>
        <v/>
      </c>
      <c r="AL152" s="146" t="str">
        <f t="shared" si="31"/>
        <v/>
      </c>
      <c r="AM152" s="171" t="str">
        <f t="shared" si="32"/>
        <v/>
      </c>
      <c r="AN152" s="171" t="str">
        <f t="shared" si="33"/>
        <v/>
      </c>
      <c r="AO152" s="146" t="str">
        <f t="shared" si="34"/>
        <v/>
      </c>
      <c r="AP152" s="146" t="str">
        <f t="shared" si="35"/>
        <v/>
      </c>
      <c r="AQ152" s="146" t="str">
        <f t="shared" si="36"/>
        <v/>
      </c>
      <c r="AR152" s="146" t="str">
        <f t="shared" ref="AR152:AS152" si="643">IF(NOT(ISBLANK(CB152)),CONCATENATE(TEXT(CB152,"yyyy-mm-ddThh:MM:ss"),"Z"),"")</f>
        <v/>
      </c>
      <c r="AS152" s="146" t="str">
        <f t="shared" si="643"/>
        <v/>
      </c>
      <c r="AT152" s="146" t="str">
        <f t="shared" si="38"/>
        <v/>
      </c>
      <c r="AU152" s="146" t="str">
        <f t="shared" si="39"/>
        <v/>
      </c>
      <c r="AV152" s="146" t="str">
        <f t="shared" ref="AV152:AW152" si="644">IF(NOT(ISBLANK(DT152)),CONCATENATE(TEXT(DT152,"yyyy-mm-ddThh:MM:ss"),"Z"),"")</f>
        <v/>
      </c>
      <c r="AW152" s="146" t="str">
        <f t="shared" si="644"/>
        <v/>
      </c>
      <c r="AX152" s="146" t="str">
        <f t="shared" ref="AX152:AZ152" si="645">IF(NOT(ISBLANK(ED152)),CONCATENATE(TEXT(ED152,"yyyy-mm-ddThh:MM:ss"),"Z"),"")</f>
        <v/>
      </c>
      <c r="AY152" s="146" t="str">
        <f t="shared" si="645"/>
        <v/>
      </c>
      <c r="AZ152" s="146" t="str">
        <f t="shared" si="645"/>
        <v/>
      </c>
      <c r="BA152" s="176"/>
      <c r="BB152" s="152"/>
      <c r="BC152" s="177"/>
      <c r="BD152" s="154"/>
      <c r="BE152" s="155"/>
      <c r="BF152" s="154"/>
      <c r="BG152" s="155"/>
      <c r="BH152" s="169"/>
      <c r="BI152" s="162"/>
      <c r="BJ152" s="172"/>
      <c r="BK152" s="162"/>
      <c r="BL152" s="158"/>
      <c r="BM152" s="172"/>
      <c r="BN152" s="162"/>
      <c r="BO152" s="167"/>
      <c r="BP152" s="169"/>
      <c r="BQ152" s="162"/>
      <c r="BR152" s="162"/>
      <c r="BS152" s="174"/>
      <c r="BT152" s="162"/>
      <c r="BU152" s="174"/>
      <c r="BV152" s="174"/>
      <c r="BW152" s="174"/>
      <c r="BX152" s="173"/>
      <c r="BY152" s="158"/>
      <c r="BZ152" s="160"/>
      <c r="CA152" s="172"/>
      <c r="CB152" s="152"/>
      <c r="CC152" s="152"/>
      <c r="CD152" s="156"/>
      <c r="CE152" s="172"/>
      <c r="CF152" s="162"/>
      <c r="CG152" s="162"/>
      <c r="CH152" s="158"/>
      <c r="CI152" s="173"/>
      <c r="CJ152" s="178"/>
      <c r="CK152" s="173"/>
      <c r="CL152" s="165"/>
      <c r="CM152" s="172"/>
      <c r="CN152" s="162"/>
      <c r="CO152" s="162"/>
      <c r="CP152" s="162"/>
      <c r="CQ152" s="162"/>
      <c r="CR152" s="169"/>
      <c r="CS152" s="162"/>
      <c r="CT152" s="162"/>
      <c r="CU152" s="174"/>
      <c r="CV152" s="152"/>
      <c r="CW152" s="173"/>
      <c r="CX152" s="158"/>
      <c r="CY152" s="172"/>
      <c r="CZ152" s="162"/>
      <c r="DA152" s="162"/>
      <c r="DB152" s="158"/>
      <c r="DC152" s="173"/>
      <c r="DD152" s="178"/>
      <c r="DE152" s="173"/>
      <c r="DF152" s="165"/>
      <c r="DG152" s="172"/>
      <c r="DH152" s="178"/>
      <c r="DI152" s="172"/>
      <c r="DJ152" s="178"/>
      <c r="DK152" s="172"/>
      <c r="DL152" s="162"/>
      <c r="DM152" s="167"/>
      <c r="DN152" s="169"/>
      <c r="DO152" s="162"/>
      <c r="DP152" s="162"/>
      <c r="DQ152" s="174"/>
      <c r="DR152" s="152"/>
      <c r="DS152" s="172"/>
      <c r="DT152" s="152"/>
      <c r="DU152" s="152"/>
      <c r="DV152" s="156"/>
      <c r="DW152" s="173"/>
      <c r="DX152" s="158"/>
      <c r="DY152" s="172"/>
      <c r="DZ152" s="162"/>
      <c r="EA152" s="162"/>
      <c r="EB152" s="172"/>
      <c r="EC152" s="172"/>
      <c r="ED152" s="152"/>
      <c r="EE152" s="152"/>
      <c r="EF152" s="152"/>
      <c r="EG152" s="174"/>
      <c r="EH152" s="172"/>
      <c r="EI152" s="162"/>
      <c r="EJ152" s="162"/>
    </row>
    <row r="153" spans="1:140" ht="12.5">
      <c r="A153" s="168"/>
      <c r="B153" s="169"/>
      <c r="C153" s="144" t="str">
        <f t="shared" si="0"/>
        <v/>
      </c>
      <c r="D153" s="144" t="str">
        <f t="shared" si="563"/>
        <v/>
      </c>
      <c r="E153" s="144" t="str">
        <f t="shared" si="2"/>
        <v/>
      </c>
      <c r="F153" s="145" t="str">
        <f t="shared" si="564"/>
        <v/>
      </c>
      <c r="G153" s="145" t="str">
        <f t="shared" si="4"/>
        <v/>
      </c>
      <c r="H153" s="145" t="str">
        <f t="shared" si="5"/>
        <v/>
      </c>
      <c r="I153" s="146" t="str">
        <f t="shared" ref="I153:J153" si="646">IF(COUNTA($DO153:$DX153)&gt;0,$BA153,"")</f>
        <v/>
      </c>
      <c r="J153" s="146" t="str">
        <f t="shared" si="646"/>
        <v/>
      </c>
      <c r="K153" s="147" t="str">
        <f t="shared" si="43"/>
        <v/>
      </c>
      <c r="L153" s="147" t="str">
        <f t="shared" si="7"/>
        <v/>
      </c>
      <c r="M153" s="147" t="str">
        <f t="shared" si="8"/>
        <v/>
      </c>
      <c r="N153" s="147" t="str">
        <f t="shared" si="48"/>
        <v/>
      </c>
      <c r="O153" s="147" t="str">
        <f t="shared" si="9"/>
        <v/>
      </c>
      <c r="P153" s="146" t="str">
        <f t="shared" si="566"/>
        <v/>
      </c>
      <c r="Q153" s="147" t="str">
        <f t="shared" si="567"/>
        <v/>
      </c>
      <c r="R153" s="146" t="str">
        <f t="shared" si="12"/>
        <v/>
      </c>
      <c r="S153" s="146" t="str">
        <f t="shared" si="13"/>
        <v/>
      </c>
      <c r="T153" s="146" t="str">
        <f>IF(NOT(ISBLANK(DH153)),
        IF(AND(ISREF('Input Tenderers'!$J$8:$K$8),COUNTA('Input Tenderers'!$N$8)&gt;0),
                IF(COUNTA('Input Implementation Transactio'!$N153:$O153)&gt;0,"supplier;tenderer;payee","supplier;tenderer"),
                IF(COUNTA('Input Implementation Transactio'!$N153:$O153)&gt;0,"supplier;payee","supplier")
                ),
        IF(COUNTA('Input Implementation Transactio'!$N153:$O153)&gt;0, "payee", "")
        )</f>
        <v/>
      </c>
      <c r="U153" s="146" t="str">
        <f t="shared" si="14"/>
        <v/>
      </c>
      <c r="V153" s="146" t="str">
        <f t="shared" si="15"/>
        <v/>
      </c>
      <c r="W153" s="148" t="str">
        <f t="shared" si="568"/>
        <v/>
      </c>
      <c r="X153" s="175" t="str">
        <f t="shared" si="569"/>
        <v/>
      </c>
      <c r="Y153" s="170" t="str">
        <f t="shared" si="570"/>
        <v/>
      </c>
      <c r="Z153" s="150" t="str">
        <f t="shared" si="19"/>
        <v/>
      </c>
      <c r="AA153" s="146" t="str">
        <f t="shared" si="20"/>
        <v/>
      </c>
      <c r="AB153" s="146" t="str">
        <f t="shared" si="21"/>
        <v/>
      </c>
      <c r="AC153" s="146" t="str">
        <f t="shared" si="22"/>
        <v/>
      </c>
      <c r="AD153" s="148" t="str">
        <f t="shared" si="571"/>
        <v/>
      </c>
      <c r="AE153" s="148" t="str">
        <f t="shared" si="24"/>
        <v/>
      </c>
      <c r="AF153" s="175" t="str">
        <f t="shared" si="572"/>
        <v/>
      </c>
      <c r="AG153" s="170" t="str">
        <f t="shared" si="573"/>
        <v/>
      </c>
      <c r="AH153" s="148" t="str">
        <f t="shared" si="574"/>
        <v/>
      </c>
      <c r="AI153" s="146" t="str">
        <f t="shared" si="28"/>
        <v/>
      </c>
      <c r="AJ153" s="146" t="str">
        <f t="shared" si="29"/>
        <v/>
      </c>
      <c r="AK153" s="146" t="str">
        <f t="shared" si="30"/>
        <v/>
      </c>
      <c r="AL153" s="146" t="str">
        <f t="shared" si="31"/>
        <v/>
      </c>
      <c r="AM153" s="171" t="str">
        <f t="shared" si="32"/>
        <v/>
      </c>
      <c r="AN153" s="171" t="str">
        <f t="shared" si="33"/>
        <v/>
      </c>
      <c r="AO153" s="146" t="str">
        <f t="shared" si="34"/>
        <v/>
      </c>
      <c r="AP153" s="146" t="str">
        <f t="shared" si="35"/>
        <v/>
      </c>
      <c r="AQ153" s="146" t="str">
        <f t="shared" si="36"/>
        <v/>
      </c>
      <c r="AR153" s="146" t="str">
        <f t="shared" ref="AR153:AS153" si="647">IF(NOT(ISBLANK(CB153)),CONCATENATE(TEXT(CB153,"yyyy-mm-ddThh:MM:ss"),"Z"),"")</f>
        <v/>
      </c>
      <c r="AS153" s="146" t="str">
        <f t="shared" si="647"/>
        <v/>
      </c>
      <c r="AT153" s="146" t="str">
        <f t="shared" si="38"/>
        <v/>
      </c>
      <c r="AU153" s="146" t="str">
        <f t="shared" si="39"/>
        <v/>
      </c>
      <c r="AV153" s="146" t="str">
        <f t="shared" ref="AV153:AW153" si="648">IF(NOT(ISBLANK(DT153)),CONCATENATE(TEXT(DT153,"yyyy-mm-ddThh:MM:ss"),"Z"),"")</f>
        <v/>
      </c>
      <c r="AW153" s="146" t="str">
        <f t="shared" si="648"/>
        <v/>
      </c>
      <c r="AX153" s="146" t="str">
        <f t="shared" ref="AX153:AZ153" si="649">IF(NOT(ISBLANK(ED153)),CONCATENATE(TEXT(ED153,"yyyy-mm-ddThh:MM:ss"),"Z"),"")</f>
        <v/>
      </c>
      <c r="AY153" s="146" t="str">
        <f t="shared" si="649"/>
        <v/>
      </c>
      <c r="AZ153" s="146" t="str">
        <f t="shared" si="649"/>
        <v/>
      </c>
      <c r="BA153" s="176"/>
      <c r="BB153" s="152"/>
      <c r="BC153" s="177"/>
      <c r="BD153" s="154"/>
      <c r="BE153" s="155"/>
      <c r="BF153" s="154"/>
      <c r="BG153" s="155"/>
      <c r="BH153" s="169"/>
      <c r="BI153" s="162"/>
      <c r="BJ153" s="172"/>
      <c r="BK153" s="162"/>
      <c r="BL153" s="158"/>
      <c r="BM153" s="172"/>
      <c r="BN153" s="162"/>
      <c r="BO153" s="167"/>
      <c r="BP153" s="169"/>
      <c r="BQ153" s="162"/>
      <c r="BR153" s="162"/>
      <c r="BS153" s="174"/>
      <c r="BT153" s="162"/>
      <c r="BU153" s="174"/>
      <c r="BV153" s="174"/>
      <c r="BW153" s="174"/>
      <c r="BX153" s="173"/>
      <c r="BY153" s="158"/>
      <c r="BZ153" s="160"/>
      <c r="CA153" s="172"/>
      <c r="CB153" s="152"/>
      <c r="CC153" s="152"/>
      <c r="CD153" s="156"/>
      <c r="CE153" s="172"/>
      <c r="CF153" s="162"/>
      <c r="CG153" s="162"/>
      <c r="CH153" s="158"/>
      <c r="CI153" s="173"/>
      <c r="CJ153" s="178"/>
      <c r="CK153" s="173"/>
      <c r="CL153" s="165"/>
      <c r="CM153" s="172"/>
      <c r="CN153" s="162"/>
      <c r="CO153" s="162"/>
      <c r="CP153" s="162"/>
      <c r="CQ153" s="162"/>
      <c r="CR153" s="169"/>
      <c r="CS153" s="162"/>
      <c r="CT153" s="162"/>
      <c r="CU153" s="174"/>
      <c r="CV153" s="152"/>
      <c r="CW153" s="173"/>
      <c r="CX153" s="158"/>
      <c r="CY153" s="172"/>
      <c r="CZ153" s="162"/>
      <c r="DA153" s="162"/>
      <c r="DB153" s="158"/>
      <c r="DC153" s="173"/>
      <c r="DD153" s="178"/>
      <c r="DE153" s="173"/>
      <c r="DF153" s="165"/>
      <c r="DG153" s="172"/>
      <c r="DH153" s="178"/>
      <c r="DI153" s="172"/>
      <c r="DJ153" s="178"/>
      <c r="DK153" s="172"/>
      <c r="DL153" s="162"/>
      <c r="DM153" s="167"/>
      <c r="DN153" s="169"/>
      <c r="DO153" s="162"/>
      <c r="DP153" s="162"/>
      <c r="DQ153" s="174"/>
      <c r="DR153" s="152"/>
      <c r="DS153" s="172"/>
      <c r="DT153" s="152"/>
      <c r="DU153" s="152"/>
      <c r="DV153" s="156"/>
      <c r="DW153" s="173"/>
      <c r="DX153" s="158"/>
      <c r="DY153" s="172"/>
      <c r="DZ153" s="162"/>
      <c r="EA153" s="162"/>
      <c r="EB153" s="172"/>
      <c r="EC153" s="172"/>
      <c r="ED153" s="152"/>
      <c r="EE153" s="152"/>
      <c r="EF153" s="152"/>
      <c r="EG153" s="174"/>
      <c r="EH153" s="172"/>
      <c r="EI153" s="162"/>
      <c r="EJ153" s="162"/>
    </row>
    <row r="154" spans="1:140" ht="12.5">
      <c r="A154" s="168"/>
      <c r="B154" s="169"/>
      <c r="C154" s="144" t="str">
        <f t="shared" si="0"/>
        <v/>
      </c>
      <c r="D154" s="144" t="str">
        <f t="shared" si="563"/>
        <v/>
      </c>
      <c r="E154" s="144" t="str">
        <f t="shared" si="2"/>
        <v/>
      </c>
      <c r="F154" s="145" t="str">
        <f t="shared" si="564"/>
        <v/>
      </c>
      <c r="G154" s="145" t="str">
        <f t="shared" si="4"/>
        <v/>
      </c>
      <c r="H154" s="145" t="str">
        <f t="shared" si="5"/>
        <v/>
      </c>
      <c r="I154" s="146" t="str">
        <f t="shared" ref="I154:J154" si="650">IF(COUNTA($DO154:$DX154)&gt;0,$BA154,"")</f>
        <v/>
      </c>
      <c r="J154" s="146" t="str">
        <f t="shared" si="650"/>
        <v/>
      </c>
      <c r="K154" s="147" t="str">
        <f t="shared" si="43"/>
        <v/>
      </c>
      <c r="L154" s="147" t="str">
        <f t="shared" si="7"/>
        <v/>
      </c>
      <c r="M154" s="147" t="str">
        <f t="shared" si="8"/>
        <v/>
      </c>
      <c r="N154" s="147" t="str">
        <f t="shared" si="48"/>
        <v/>
      </c>
      <c r="O154" s="147" t="str">
        <f t="shared" si="9"/>
        <v/>
      </c>
      <c r="P154" s="146" t="str">
        <f t="shared" si="566"/>
        <v/>
      </c>
      <c r="Q154" s="147" t="str">
        <f t="shared" si="567"/>
        <v/>
      </c>
      <c r="R154" s="146" t="str">
        <f t="shared" si="12"/>
        <v/>
      </c>
      <c r="S154" s="146" t="str">
        <f t="shared" si="13"/>
        <v/>
      </c>
      <c r="T154" s="146" t="str">
        <f>IF(NOT(ISBLANK(DH154)),
        IF(AND(ISREF('Input Tenderers'!$J$8:$K$8),COUNTA('Input Tenderers'!$N$8)&gt;0),
                IF(COUNTA('Input Implementation Transactio'!$N154:$O154)&gt;0,"supplier;tenderer;payee","supplier;tenderer"),
                IF(COUNTA('Input Implementation Transactio'!$N154:$O154)&gt;0,"supplier;payee","supplier")
                ),
        IF(COUNTA('Input Implementation Transactio'!$N154:$O154)&gt;0, "payee", "")
        )</f>
        <v/>
      </c>
      <c r="U154" s="146" t="str">
        <f t="shared" si="14"/>
        <v/>
      </c>
      <c r="V154" s="146" t="str">
        <f t="shared" si="15"/>
        <v/>
      </c>
      <c r="W154" s="148" t="str">
        <f t="shared" si="568"/>
        <v/>
      </c>
      <c r="X154" s="175" t="str">
        <f t="shared" si="569"/>
        <v/>
      </c>
      <c r="Y154" s="170" t="str">
        <f t="shared" si="570"/>
        <v/>
      </c>
      <c r="Z154" s="150" t="str">
        <f t="shared" si="19"/>
        <v/>
      </c>
      <c r="AA154" s="146" t="str">
        <f t="shared" si="20"/>
        <v/>
      </c>
      <c r="AB154" s="146" t="str">
        <f t="shared" si="21"/>
        <v/>
      </c>
      <c r="AC154" s="146" t="str">
        <f t="shared" si="22"/>
        <v/>
      </c>
      <c r="AD154" s="148" t="str">
        <f t="shared" si="571"/>
        <v/>
      </c>
      <c r="AE154" s="148" t="str">
        <f t="shared" si="24"/>
        <v/>
      </c>
      <c r="AF154" s="175" t="str">
        <f t="shared" si="572"/>
        <v/>
      </c>
      <c r="AG154" s="170" t="str">
        <f t="shared" si="573"/>
        <v/>
      </c>
      <c r="AH154" s="148" t="str">
        <f t="shared" si="574"/>
        <v/>
      </c>
      <c r="AI154" s="146" t="str">
        <f t="shared" si="28"/>
        <v/>
      </c>
      <c r="AJ154" s="146" t="str">
        <f t="shared" si="29"/>
        <v/>
      </c>
      <c r="AK154" s="146" t="str">
        <f t="shared" si="30"/>
        <v/>
      </c>
      <c r="AL154" s="146" t="str">
        <f t="shared" si="31"/>
        <v/>
      </c>
      <c r="AM154" s="171" t="str">
        <f t="shared" si="32"/>
        <v/>
      </c>
      <c r="AN154" s="171" t="str">
        <f t="shared" si="33"/>
        <v/>
      </c>
      <c r="AO154" s="146" t="str">
        <f t="shared" si="34"/>
        <v/>
      </c>
      <c r="AP154" s="146" t="str">
        <f t="shared" si="35"/>
        <v/>
      </c>
      <c r="AQ154" s="146" t="str">
        <f t="shared" si="36"/>
        <v/>
      </c>
      <c r="AR154" s="146" t="str">
        <f t="shared" ref="AR154:AS154" si="651">IF(NOT(ISBLANK(CB154)),CONCATENATE(TEXT(CB154,"yyyy-mm-ddThh:MM:ss"),"Z"),"")</f>
        <v/>
      </c>
      <c r="AS154" s="146" t="str">
        <f t="shared" si="651"/>
        <v/>
      </c>
      <c r="AT154" s="146" t="str">
        <f t="shared" si="38"/>
        <v/>
      </c>
      <c r="AU154" s="146" t="str">
        <f t="shared" si="39"/>
        <v/>
      </c>
      <c r="AV154" s="146" t="str">
        <f t="shared" ref="AV154:AW154" si="652">IF(NOT(ISBLANK(DT154)),CONCATENATE(TEXT(DT154,"yyyy-mm-ddThh:MM:ss"),"Z"),"")</f>
        <v/>
      </c>
      <c r="AW154" s="146" t="str">
        <f t="shared" si="652"/>
        <v/>
      </c>
      <c r="AX154" s="146" t="str">
        <f t="shared" ref="AX154:AZ154" si="653">IF(NOT(ISBLANK(ED154)),CONCATENATE(TEXT(ED154,"yyyy-mm-ddThh:MM:ss"),"Z"),"")</f>
        <v/>
      </c>
      <c r="AY154" s="146" t="str">
        <f t="shared" si="653"/>
        <v/>
      </c>
      <c r="AZ154" s="146" t="str">
        <f t="shared" si="653"/>
        <v/>
      </c>
      <c r="BA154" s="176"/>
      <c r="BB154" s="152"/>
      <c r="BC154" s="177"/>
      <c r="BD154" s="154"/>
      <c r="BE154" s="155"/>
      <c r="BF154" s="154"/>
      <c r="BG154" s="155"/>
      <c r="BH154" s="169"/>
      <c r="BI154" s="162"/>
      <c r="BJ154" s="172"/>
      <c r="BK154" s="162"/>
      <c r="BL154" s="158"/>
      <c r="BM154" s="172"/>
      <c r="BN154" s="162"/>
      <c r="BO154" s="167"/>
      <c r="BP154" s="169"/>
      <c r="BQ154" s="162"/>
      <c r="BR154" s="162"/>
      <c r="BS154" s="174"/>
      <c r="BT154" s="162"/>
      <c r="BU154" s="174"/>
      <c r="BV154" s="174"/>
      <c r="BW154" s="174"/>
      <c r="BX154" s="173"/>
      <c r="BY154" s="158"/>
      <c r="BZ154" s="160"/>
      <c r="CA154" s="172"/>
      <c r="CB154" s="152"/>
      <c r="CC154" s="152"/>
      <c r="CD154" s="156"/>
      <c r="CE154" s="172"/>
      <c r="CF154" s="162"/>
      <c r="CG154" s="162"/>
      <c r="CH154" s="158"/>
      <c r="CI154" s="173"/>
      <c r="CJ154" s="178"/>
      <c r="CK154" s="173"/>
      <c r="CL154" s="165"/>
      <c r="CM154" s="172"/>
      <c r="CN154" s="162"/>
      <c r="CO154" s="162"/>
      <c r="CP154" s="162"/>
      <c r="CQ154" s="162"/>
      <c r="CR154" s="169"/>
      <c r="CS154" s="162"/>
      <c r="CT154" s="162"/>
      <c r="CU154" s="174"/>
      <c r="CV154" s="152"/>
      <c r="CW154" s="173"/>
      <c r="CX154" s="158"/>
      <c r="CY154" s="172"/>
      <c r="CZ154" s="162"/>
      <c r="DA154" s="162"/>
      <c r="DB154" s="158"/>
      <c r="DC154" s="173"/>
      <c r="DD154" s="178"/>
      <c r="DE154" s="173"/>
      <c r="DF154" s="165"/>
      <c r="DG154" s="172"/>
      <c r="DH154" s="178"/>
      <c r="DI154" s="172"/>
      <c r="DJ154" s="178"/>
      <c r="DK154" s="172"/>
      <c r="DL154" s="162"/>
      <c r="DM154" s="167"/>
      <c r="DN154" s="169"/>
      <c r="DO154" s="162"/>
      <c r="DP154" s="162"/>
      <c r="DQ154" s="174"/>
      <c r="DR154" s="152"/>
      <c r="DS154" s="172"/>
      <c r="DT154" s="152"/>
      <c r="DU154" s="152"/>
      <c r="DV154" s="156"/>
      <c r="DW154" s="173"/>
      <c r="DX154" s="158"/>
      <c r="DY154" s="172"/>
      <c r="DZ154" s="162"/>
      <c r="EA154" s="162"/>
      <c r="EB154" s="172"/>
      <c r="EC154" s="172"/>
      <c r="ED154" s="152"/>
      <c r="EE154" s="152"/>
      <c r="EF154" s="152"/>
      <c r="EG154" s="174"/>
      <c r="EH154" s="172"/>
      <c r="EI154" s="162"/>
      <c r="EJ154" s="162"/>
    </row>
    <row r="155" spans="1:140" ht="12.5">
      <c r="A155" s="168"/>
      <c r="B155" s="169"/>
      <c r="C155" s="144" t="str">
        <f t="shared" si="0"/>
        <v/>
      </c>
      <c r="D155" s="144" t="str">
        <f t="shared" si="563"/>
        <v/>
      </c>
      <c r="E155" s="144" t="str">
        <f t="shared" si="2"/>
        <v/>
      </c>
      <c r="F155" s="145" t="str">
        <f t="shared" si="564"/>
        <v/>
      </c>
      <c r="G155" s="145" t="str">
        <f t="shared" si="4"/>
        <v/>
      </c>
      <c r="H155" s="145" t="str">
        <f t="shared" si="5"/>
        <v/>
      </c>
      <c r="I155" s="146" t="str">
        <f t="shared" ref="I155:J155" si="654">IF(COUNTA($DO155:$DX155)&gt;0,$BA155,"")</f>
        <v/>
      </c>
      <c r="J155" s="146" t="str">
        <f t="shared" si="654"/>
        <v/>
      </c>
      <c r="K155" s="147" t="str">
        <f t="shared" si="43"/>
        <v/>
      </c>
      <c r="L155" s="147" t="str">
        <f t="shared" si="7"/>
        <v/>
      </c>
      <c r="M155" s="147" t="str">
        <f t="shared" si="8"/>
        <v/>
      </c>
      <c r="N155" s="147" t="str">
        <f t="shared" si="48"/>
        <v/>
      </c>
      <c r="O155" s="147" t="str">
        <f t="shared" si="9"/>
        <v/>
      </c>
      <c r="P155" s="146" t="str">
        <f t="shared" si="566"/>
        <v/>
      </c>
      <c r="Q155" s="147" t="str">
        <f t="shared" si="567"/>
        <v/>
      </c>
      <c r="R155" s="146" t="str">
        <f t="shared" si="12"/>
        <v/>
      </c>
      <c r="S155" s="146" t="str">
        <f t="shared" si="13"/>
        <v/>
      </c>
      <c r="T155" s="146" t="str">
        <f>IF(NOT(ISBLANK(DH155)),
        IF(AND(ISREF('Input Tenderers'!$J$8:$K$8),COUNTA('Input Tenderers'!$N$8)&gt;0),
                IF(COUNTA('Input Implementation Transactio'!$N155:$O155)&gt;0,"supplier;tenderer;payee","supplier;tenderer"),
                IF(COUNTA('Input Implementation Transactio'!$N155:$O155)&gt;0,"supplier;payee","supplier")
                ),
        IF(COUNTA('Input Implementation Transactio'!$N155:$O155)&gt;0, "payee", "")
        )</f>
        <v/>
      </c>
      <c r="U155" s="146" t="str">
        <f t="shared" si="14"/>
        <v/>
      </c>
      <c r="V155" s="146" t="str">
        <f t="shared" si="15"/>
        <v/>
      </c>
      <c r="W155" s="148" t="str">
        <f t="shared" si="568"/>
        <v/>
      </c>
      <c r="X155" s="175" t="str">
        <f t="shared" si="569"/>
        <v/>
      </c>
      <c r="Y155" s="170" t="str">
        <f t="shared" si="570"/>
        <v/>
      </c>
      <c r="Z155" s="150" t="str">
        <f t="shared" si="19"/>
        <v/>
      </c>
      <c r="AA155" s="146" t="str">
        <f t="shared" si="20"/>
        <v/>
      </c>
      <c r="AB155" s="146" t="str">
        <f t="shared" si="21"/>
        <v/>
      </c>
      <c r="AC155" s="146" t="str">
        <f t="shared" si="22"/>
        <v/>
      </c>
      <c r="AD155" s="148" t="str">
        <f t="shared" si="571"/>
        <v/>
      </c>
      <c r="AE155" s="148" t="str">
        <f t="shared" si="24"/>
        <v/>
      </c>
      <c r="AF155" s="175" t="str">
        <f t="shared" si="572"/>
        <v/>
      </c>
      <c r="AG155" s="170" t="str">
        <f t="shared" si="573"/>
        <v/>
      </c>
      <c r="AH155" s="148" t="str">
        <f t="shared" si="574"/>
        <v/>
      </c>
      <c r="AI155" s="146" t="str">
        <f t="shared" si="28"/>
        <v/>
      </c>
      <c r="AJ155" s="146" t="str">
        <f t="shared" si="29"/>
        <v/>
      </c>
      <c r="AK155" s="146" t="str">
        <f t="shared" si="30"/>
        <v/>
      </c>
      <c r="AL155" s="146" t="str">
        <f t="shared" si="31"/>
        <v/>
      </c>
      <c r="AM155" s="171" t="str">
        <f t="shared" si="32"/>
        <v/>
      </c>
      <c r="AN155" s="171" t="str">
        <f t="shared" si="33"/>
        <v/>
      </c>
      <c r="AO155" s="146" t="str">
        <f t="shared" si="34"/>
        <v/>
      </c>
      <c r="AP155" s="146" t="str">
        <f t="shared" si="35"/>
        <v/>
      </c>
      <c r="AQ155" s="146" t="str">
        <f t="shared" si="36"/>
        <v/>
      </c>
      <c r="AR155" s="146" t="str">
        <f t="shared" ref="AR155:AS155" si="655">IF(NOT(ISBLANK(CB155)),CONCATENATE(TEXT(CB155,"yyyy-mm-ddThh:MM:ss"),"Z"),"")</f>
        <v/>
      </c>
      <c r="AS155" s="146" t="str">
        <f t="shared" si="655"/>
        <v/>
      </c>
      <c r="AT155" s="146" t="str">
        <f t="shared" si="38"/>
        <v/>
      </c>
      <c r="AU155" s="146" t="str">
        <f t="shared" si="39"/>
        <v/>
      </c>
      <c r="AV155" s="146" t="str">
        <f t="shared" ref="AV155:AW155" si="656">IF(NOT(ISBLANK(DT155)),CONCATENATE(TEXT(DT155,"yyyy-mm-ddThh:MM:ss"),"Z"),"")</f>
        <v/>
      </c>
      <c r="AW155" s="146" t="str">
        <f t="shared" si="656"/>
        <v/>
      </c>
      <c r="AX155" s="146" t="str">
        <f t="shared" ref="AX155:AZ155" si="657">IF(NOT(ISBLANK(ED155)),CONCATENATE(TEXT(ED155,"yyyy-mm-ddThh:MM:ss"),"Z"),"")</f>
        <v/>
      </c>
      <c r="AY155" s="146" t="str">
        <f t="shared" si="657"/>
        <v/>
      </c>
      <c r="AZ155" s="146" t="str">
        <f t="shared" si="657"/>
        <v/>
      </c>
      <c r="BA155" s="176"/>
      <c r="BB155" s="152"/>
      <c r="BC155" s="177"/>
      <c r="BD155" s="154"/>
      <c r="BE155" s="155"/>
      <c r="BF155" s="154"/>
      <c r="BG155" s="155"/>
      <c r="BH155" s="169"/>
      <c r="BI155" s="162"/>
      <c r="BJ155" s="172"/>
      <c r="BK155" s="162"/>
      <c r="BL155" s="158"/>
      <c r="BM155" s="172"/>
      <c r="BN155" s="162"/>
      <c r="BO155" s="167"/>
      <c r="BP155" s="169"/>
      <c r="BQ155" s="162"/>
      <c r="BR155" s="162"/>
      <c r="BS155" s="174"/>
      <c r="BT155" s="162"/>
      <c r="BU155" s="174"/>
      <c r="BV155" s="174"/>
      <c r="BW155" s="174"/>
      <c r="BX155" s="173"/>
      <c r="BY155" s="158"/>
      <c r="BZ155" s="160"/>
      <c r="CA155" s="172"/>
      <c r="CB155" s="152"/>
      <c r="CC155" s="152"/>
      <c r="CD155" s="156"/>
      <c r="CE155" s="172"/>
      <c r="CF155" s="162"/>
      <c r="CG155" s="162"/>
      <c r="CH155" s="158"/>
      <c r="CI155" s="173"/>
      <c r="CJ155" s="178"/>
      <c r="CK155" s="173"/>
      <c r="CL155" s="165"/>
      <c r="CM155" s="172"/>
      <c r="CN155" s="162"/>
      <c r="CO155" s="162"/>
      <c r="CP155" s="162"/>
      <c r="CQ155" s="162"/>
      <c r="CR155" s="169"/>
      <c r="CS155" s="162"/>
      <c r="CT155" s="162"/>
      <c r="CU155" s="174"/>
      <c r="CV155" s="152"/>
      <c r="CW155" s="173"/>
      <c r="CX155" s="158"/>
      <c r="CY155" s="172"/>
      <c r="CZ155" s="162"/>
      <c r="DA155" s="162"/>
      <c r="DB155" s="158"/>
      <c r="DC155" s="173"/>
      <c r="DD155" s="178"/>
      <c r="DE155" s="173"/>
      <c r="DF155" s="165"/>
      <c r="DG155" s="172"/>
      <c r="DH155" s="178"/>
      <c r="DI155" s="172"/>
      <c r="DJ155" s="178"/>
      <c r="DK155" s="172"/>
      <c r="DL155" s="162"/>
      <c r="DM155" s="167"/>
      <c r="DN155" s="169"/>
      <c r="DO155" s="162"/>
      <c r="DP155" s="162"/>
      <c r="DQ155" s="174"/>
      <c r="DR155" s="152"/>
      <c r="DS155" s="172"/>
      <c r="DT155" s="152"/>
      <c r="DU155" s="152"/>
      <c r="DV155" s="156"/>
      <c r="DW155" s="173"/>
      <c r="DX155" s="158"/>
      <c r="DY155" s="172"/>
      <c r="DZ155" s="162"/>
      <c r="EA155" s="162"/>
      <c r="EB155" s="172"/>
      <c r="EC155" s="172"/>
      <c r="ED155" s="152"/>
      <c r="EE155" s="152"/>
      <c r="EF155" s="152"/>
      <c r="EG155" s="174"/>
      <c r="EH155" s="172"/>
      <c r="EI155" s="162"/>
      <c r="EJ155" s="162"/>
    </row>
    <row r="156" spans="1:140" ht="12.5">
      <c r="A156" s="168"/>
      <c r="B156" s="169"/>
      <c r="C156" s="144" t="str">
        <f t="shared" si="0"/>
        <v/>
      </c>
      <c r="D156" s="144" t="str">
        <f t="shared" si="563"/>
        <v/>
      </c>
      <c r="E156" s="144" t="str">
        <f t="shared" si="2"/>
        <v/>
      </c>
      <c r="F156" s="145" t="str">
        <f t="shared" si="564"/>
        <v/>
      </c>
      <c r="G156" s="145" t="str">
        <f t="shared" si="4"/>
        <v/>
      </c>
      <c r="H156" s="145" t="str">
        <f t="shared" si="5"/>
        <v/>
      </c>
      <c r="I156" s="146" t="str">
        <f t="shared" ref="I156:J156" si="658">IF(COUNTA($DO156:$DX156)&gt;0,$BA156,"")</f>
        <v/>
      </c>
      <c r="J156" s="146" t="str">
        <f t="shared" si="658"/>
        <v/>
      </c>
      <c r="K156" s="147" t="str">
        <f t="shared" si="43"/>
        <v/>
      </c>
      <c r="L156" s="147" t="str">
        <f t="shared" si="7"/>
        <v/>
      </c>
      <c r="M156" s="147" t="str">
        <f t="shared" si="8"/>
        <v/>
      </c>
      <c r="N156" s="147" t="str">
        <f t="shared" si="48"/>
        <v/>
      </c>
      <c r="O156" s="147" t="str">
        <f t="shared" si="9"/>
        <v/>
      </c>
      <c r="P156" s="146" t="str">
        <f t="shared" si="566"/>
        <v/>
      </c>
      <c r="Q156" s="147" t="str">
        <f t="shared" si="567"/>
        <v/>
      </c>
      <c r="R156" s="146" t="str">
        <f t="shared" si="12"/>
        <v/>
      </c>
      <c r="S156" s="146" t="str">
        <f t="shared" si="13"/>
        <v/>
      </c>
      <c r="T156" s="146" t="str">
        <f>IF(NOT(ISBLANK(DH156)),
        IF(AND(ISREF('Input Tenderers'!$J$8:$K$8),COUNTA('Input Tenderers'!$N$8)&gt;0),
                IF(COUNTA('Input Implementation Transactio'!$N156:$O156)&gt;0,"supplier;tenderer;payee","supplier;tenderer"),
                IF(COUNTA('Input Implementation Transactio'!$N156:$O156)&gt;0,"supplier;payee","supplier")
                ),
        IF(COUNTA('Input Implementation Transactio'!$N156:$O156)&gt;0, "payee", "")
        )</f>
        <v/>
      </c>
      <c r="U156" s="146" t="str">
        <f t="shared" si="14"/>
        <v/>
      </c>
      <c r="V156" s="146" t="str">
        <f t="shared" si="15"/>
        <v/>
      </c>
      <c r="W156" s="148" t="str">
        <f t="shared" si="568"/>
        <v/>
      </c>
      <c r="X156" s="175" t="str">
        <f t="shared" si="569"/>
        <v/>
      </c>
      <c r="Y156" s="170" t="str">
        <f t="shared" si="570"/>
        <v/>
      </c>
      <c r="Z156" s="150" t="str">
        <f t="shared" si="19"/>
        <v/>
      </c>
      <c r="AA156" s="146" t="str">
        <f t="shared" si="20"/>
        <v/>
      </c>
      <c r="AB156" s="146" t="str">
        <f t="shared" si="21"/>
        <v/>
      </c>
      <c r="AC156" s="146" t="str">
        <f t="shared" si="22"/>
        <v/>
      </c>
      <c r="AD156" s="148" t="str">
        <f t="shared" si="571"/>
        <v/>
      </c>
      <c r="AE156" s="148" t="str">
        <f t="shared" si="24"/>
        <v/>
      </c>
      <c r="AF156" s="175" t="str">
        <f t="shared" si="572"/>
        <v/>
      </c>
      <c r="AG156" s="170" t="str">
        <f t="shared" si="573"/>
        <v/>
      </c>
      <c r="AH156" s="148" t="str">
        <f t="shared" si="574"/>
        <v/>
      </c>
      <c r="AI156" s="146" t="str">
        <f t="shared" si="28"/>
        <v/>
      </c>
      <c r="AJ156" s="146" t="str">
        <f t="shared" si="29"/>
        <v/>
      </c>
      <c r="AK156" s="146" t="str">
        <f t="shared" si="30"/>
        <v/>
      </c>
      <c r="AL156" s="146" t="str">
        <f t="shared" si="31"/>
        <v/>
      </c>
      <c r="AM156" s="171" t="str">
        <f t="shared" si="32"/>
        <v/>
      </c>
      <c r="AN156" s="171" t="str">
        <f t="shared" si="33"/>
        <v/>
      </c>
      <c r="AO156" s="146" t="str">
        <f t="shared" si="34"/>
        <v/>
      </c>
      <c r="AP156" s="146" t="str">
        <f t="shared" si="35"/>
        <v/>
      </c>
      <c r="AQ156" s="146" t="str">
        <f t="shared" si="36"/>
        <v/>
      </c>
      <c r="AR156" s="146" t="str">
        <f t="shared" ref="AR156:AS156" si="659">IF(NOT(ISBLANK(CB156)),CONCATENATE(TEXT(CB156,"yyyy-mm-ddThh:MM:ss"),"Z"),"")</f>
        <v/>
      </c>
      <c r="AS156" s="146" t="str">
        <f t="shared" si="659"/>
        <v/>
      </c>
      <c r="AT156" s="146" t="str">
        <f t="shared" si="38"/>
        <v/>
      </c>
      <c r="AU156" s="146" t="str">
        <f t="shared" si="39"/>
        <v/>
      </c>
      <c r="AV156" s="146" t="str">
        <f t="shared" ref="AV156:AW156" si="660">IF(NOT(ISBLANK(DT156)),CONCATENATE(TEXT(DT156,"yyyy-mm-ddThh:MM:ss"),"Z"),"")</f>
        <v/>
      </c>
      <c r="AW156" s="146" t="str">
        <f t="shared" si="660"/>
        <v/>
      </c>
      <c r="AX156" s="146" t="str">
        <f t="shared" ref="AX156:AZ156" si="661">IF(NOT(ISBLANK(ED156)),CONCATENATE(TEXT(ED156,"yyyy-mm-ddThh:MM:ss"),"Z"),"")</f>
        <v/>
      </c>
      <c r="AY156" s="146" t="str">
        <f t="shared" si="661"/>
        <v/>
      </c>
      <c r="AZ156" s="146" t="str">
        <f t="shared" si="661"/>
        <v/>
      </c>
      <c r="BA156" s="176"/>
      <c r="BB156" s="152"/>
      <c r="BC156" s="177"/>
      <c r="BD156" s="154"/>
      <c r="BE156" s="155"/>
      <c r="BF156" s="154"/>
      <c r="BG156" s="155"/>
      <c r="BH156" s="169"/>
      <c r="BI156" s="162"/>
      <c r="BJ156" s="172"/>
      <c r="BK156" s="162"/>
      <c r="BL156" s="158"/>
      <c r="BM156" s="172"/>
      <c r="BN156" s="162"/>
      <c r="BO156" s="167"/>
      <c r="BP156" s="169"/>
      <c r="BQ156" s="162"/>
      <c r="BR156" s="162"/>
      <c r="BS156" s="174"/>
      <c r="BT156" s="162"/>
      <c r="BU156" s="174"/>
      <c r="BV156" s="174"/>
      <c r="BW156" s="174"/>
      <c r="BX156" s="173"/>
      <c r="BY156" s="158"/>
      <c r="BZ156" s="160"/>
      <c r="CA156" s="172"/>
      <c r="CB156" s="152"/>
      <c r="CC156" s="152"/>
      <c r="CD156" s="156"/>
      <c r="CE156" s="172"/>
      <c r="CF156" s="162"/>
      <c r="CG156" s="162"/>
      <c r="CH156" s="158"/>
      <c r="CI156" s="173"/>
      <c r="CJ156" s="178"/>
      <c r="CK156" s="173"/>
      <c r="CL156" s="165"/>
      <c r="CM156" s="172"/>
      <c r="CN156" s="162"/>
      <c r="CO156" s="162"/>
      <c r="CP156" s="162"/>
      <c r="CQ156" s="162"/>
      <c r="CR156" s="169"/>
      <c r="CS156" s="162"/>
      <c r="CT156" s="162"/>
      <c r="CU156" s="174"/>
      <c r="CV156" s="152"/>
      <c r="CW156" s="173"/>
      <c r="CX156" s="158"/>
      <c r="CY156" s="172"/>
      <c r="CZ156" s="162"/>
      <c r="DA156" s="162"/>
      <c r="DB156" s="158"/>
      <c r="DC156" s="173"/>
      <c r="DD156" s="178"/>
      <c r="DE156" s="173"/>
      <c r="DF156" s="165"/>
      <c r="DG156" s="172"/>
      <c r="DH156" s="178"/>
      <c r="DI156" s="172"/>
      <c r="DJ156" s="178"/>
      <c r="DK156" s="172"/>
      <c r="DL156" s="162"/>
      <c r="DM156" s="167"/>
      <c r="DN156" s="169"/>
      <c r="DO156" s="162"/>
      <c r="DP156" s="162"/>
      <c r="DQ156" s="174"/>
      <c r="DR156" s="152"/>
      <c r="DS156" s="172"/>
      <c r="DT156" s="152"/>
      <c r="DU156" s="152"/>
      <c r="DV156" s="156"/>
      <c r="DW156" s="173"/>
      <c r="DX156" s="158"/>
      <c r="DY156" s="172"/>
      <c r="DZ156" s="162"/>
      <c r="EA156" s="162"/>
      <c r="EB156" s="172"/>
      <c r="EC156" s="172"/>
      <c r="ED156" s="152"/>
      <c r="EE156" s="152"/>
      <c r="EF156" s="152"/>
      <c r="EG156" s="174"/>
      <c r="EH156" s="172"/>
      <c r="EI156" s="162"/>
      <c r="EJ156" s="162"/>
    </row>
    <row r="157" spans="1:140" ht="12.5">
      <c r="A157" s="168"/>
      <c r="B157" s="169"/>
      <c r="C157" s="144" t="str">
        <f t="shared" si="0"/>
        <v/>
      </c>
      <c r="D157" s="144" t="str">
        <f t="shared" si="563"/>
        <v/>
      </c>
      <c r="E157" s="144" t="str">
        <f t="shared" si="2"/>
        <v/>
      </c>
      <c r="F157" s="145" t="str">
        <f t="shared" si="564"/>
        <v/>
      </c>
      <c r="G157" s="145" t="str">
        <f t="shared" si="4"/>
        <v/>
      </c>
      <c r="H157" s="145" t="str">
        <f t="shared" si="5"/>
        <v/>
      </c>
      <c r="I157" s="146" t="str">
        <f t="shared" ref="I157:J157" si="662">IF(COUNTA($DO157:$DX157)&gt;0,$BA157,"")</f>
        <v/>
      </c>
      <c r="J157" s="146" t="str">
        <f t="shared" si="662"/>
        <v/>
      </c>
      <c r="K157" s="147" t="str">
        <f t="shared" si="43"/>
        <v/>
      </c>
      <c r="L157" s="147" t="str">
        <f t="shared" si="7"/>
        <v/>
      </c>
      <c r="M157" s="147" t="str">
        <f t="shared" si="8"/>
        <v/>
      </c>
      <c r="N157" s="147" t="str">
        <f t="shared" si="48"/>
        <v/>
      </c>
      <c r="O157" s="147" t="str">
        <f t="shared" si="9"/>
        <v/>
      </c>
      <c r="P157" s="146" t="str">
        <f t="shared" si="566"/>
        <v/>
      </c>
      <c r="Q157" s="147" t="str">
        <f t="shared" si="567"/>
        <v/>
      </c>
      <c r="R157" s="146" t="str">
        <f t="shared" si="12"/>
        <v/>
      </c>
      <c r="S157" s="146" t="str">
        <f t="shared" si="13"/>
        <v/>
      </c>
      <c r="T157" s="146" t="str">
        <f>IF(NOT(ISBLANK(DH157)),
        IF(AND(ISREF('Input Tenderers'!$J$8:$K$8),COUNTA('Input Tenderers'!$N$8)&gt;0),
                IF(COUNTA('Input Implementation Transactio'!$N157:$O157)&gt;0,"supplier;tenderer;payee","supplier;tenderer"),
                IF(COUNTA('Input Implementation Transactio'!$N157:$O157)&gt;0,"supplier;payee","supplier")
                ),
        IF(COUNTA('Input Implementation Transactio'!$N157:$O157)&gt;0, "payee", "")
        )</f>
        <v/>
      </c>
      <c r="U157" s="146" t="str">
        <f t="shared" si="14"/>
        <v/>
      </c>
      <c r="V157" s="146" t="str">
        <f t="shared" si="15"/>
        <v/>
      </c>
      <c r="W157" s="148" t="str">
        <f t="shared" si="568"/>
        <v/>
      </c>
      <c r="X157" s="175" t="str">
        <f t="shared" si="569"/>
        <v/>
      </c>
      <c r="Y157" s="170" t="str">
        <f t="shared" si="570"/>
        <v/>
      </c>
      <c r="Z157" s="150" t="str">
        <f t="shared" si="19"/>
        <v/>
      </c>
      <c r="AA157" s="146" t="str">
        <f t="shared" si="20"/>
        <v/>
      </c>
      <c r="AB157" s="146" t="str">
        <f t="shared" si="21"/>
        <v/>
      </c>
      <c r="AC157" s="146" t="str">
        <f t="shared" si="22"/>
        <v/>
      </c>
      <c r="AD157" s="148" t="str">
        <f t="shared" si="571"/>
        <v/>
      </c>
      <c r="AE157" s="148" t="str">
        <f t="shared" si="24"/>
        <v/>
      </c>
      <c r="AF157" s="175" t="str">
        <f t="shared" si="572"/>
        <v/>
      </c>
      <c r="AG157" s="170" t="str">
        <f t="shared" si="573"/>
        <v/>
      </c>
      <c r="AH157" s="148" t="str">
        <f t="shared" si="574"/>
        <v/>
      </c>
      <c r="AI157" s="146" t="str">
        <f t="shared" si="28"/>
        <v/>
      </c>
      <c r="AJ157" s="146" t="str">
        <f t="shared" si="29"/>
        <v/>
      </c>
      <c r="AK157" s="146" t="str">
        <f t="shared" si="30"/>
        <v/>
      </c>
      <c r="AL157" s="146" t="str">
        <f t="shared" si="31"/>
        <v/>
      </c>
      <c r="AM157" s="171" t="str">
        <f t="shared" si="32"/>
        <v/>
      </c>
      <c r="AN157" s="171" t="str">
        <f t="shared" si="33"/>
        <v/>
      </c>
      <c r="AO157" s="146" t="str">
        <f t="shared" si="34"/>
        <v/>
      </c>
      <c r="AP157" s="146" t="str">
        <f t="shared" si="35"/>
        <v/>
      </c>
      <c r="AQ157" s="146" t="str">
        <f t="shared" si="36"/>
        <v/>
      </c>
      <c r="AR157" s="146" t="str">
        <f t="shared" ref="AR157:AS157" si="663">IF(NOT(ISBLANK(CB157)),CONCATENATE(TEXT(CB157,"yyyy-mm-ddThh:MM:ss"),"Z"),"")</f>
        <v/>
      </c>
      <c r="AS157" s="146" t="str">
        <f t="shared" si="663"/>
        <v/>
      </c>
      <c r="AT157" s="146" t="str">
        <f t="shared" si="38"/>
        <v/>
      </c>
      <c r="AU157" s="146" t="str">
        <f t="shared" si="39"/>
        <v/>
      </c>
      <c r="AV157" s="146" t="str">
        <f t="shared" ref="AV157:AW157" si="664">IF(NOT(ISBLANK(DT157)),CONCATENATE(TEXT(DT157,"yyyy-mm-ddThh:MM:ss"),"Z"),"")</f>
        <v/>
      </c>
      <c r="AW157" s="146" t="str">
        <f t="shared" si="664"/>
        <v/>
      </c>
      <c r="AX157" s="146" t="str">
        <f t="shared" ref="AX157:AZ157" si="665">IF(NOT(ISBLANK(ED157)),CONCATENATE(TEXT(ED157,"yyyy-mm-ddThh:MM:ss"),"Z"),"")</f>
        <v/>
      </c>
      <c r="AY157" s="146" t="str">
        <f t="shared" si="665"/>
        <v/>
      </c>
      <c r="AZ157" s="146" t="str">
        <f t="shared" si="665"/>
        <v/>
      </c>
      <c r="BA157" s="176"/>
      <c r="BB157" s="152"/>
      <c r="BC157" s="177"/>
      <c r="BD157" s="154"/>
      <c r="BE157" s="155"/>
      <c r="BF157" s="154"/>
      <c r="BG157" s="155"/>
      <c r="BH157" s="169"/>
      <c r="BI157" s="162"/>
      <c r="BJ157" s="172"/>
      <c r="BK157" s="162"/>
      <c r="BL157" s="158"/>
      <c r="BM157" s="172"/>
      <c r="BN157" s="162"/>
      <c r="BO157" s="167"/>
      <c r="BP157" s="169"/>
      <c r="BQ157" s="162"/>
      <c r="BR157" s="162"/>
      <c r="BS157" s="174"/>
      <c r="BT157" s="162"/>
      <c r="BU157" s="174"/>
      <c r="BV157" s="174"/>
      <c r="BW157" s="174"/>
      <c r="BX157" s="173"/>
      <c r="BY157" s="158"/>
      <c r="BZ157" s="160"/>
      <c r="CA157" s="172"/>
      <c r="CB157" s="152"/>
      <c r="CC157" s="152"/>
      <c r="CD157" s="156"/>
      <c r="CE157" s="172"/>
      <c r="CF157" s="162"/>
      <c r="CG157" s="162"/>
      <c r="CH157" s="158"/>
      <c r="CI157" s="173"/>
      <c r="CJ157" s="178"/>
      <c r="CK157" s="173"/>
      <c r="CL157" s="165"/>
      <c r="CM157" s="172"/>
      <c r="CN157" s="162"/>
      <c r="CO157" s="162"/>
      <c r="CP157" s="162"/>
      <c r="CQ157" s="162"/>
      <c r="CR157" s="169"/>
      <c r="CS157" s="162"/>
      <c r="CT157" s="162"/>
      <c r="CU157" s="174"/>
      <c r="CV157" s="152"/>
      <c r="CW157" s="173"/>
      <c r="CX157" s="158"/>
      <c r="CY157" s="172"/>
      <c r="CZ157" s="162"/>
      <c r="DA157" s="162"/>
      <c r="DB157" s="158"/>
      <c r="DC157" s="173"/>
      <c r="DD157" s="178"/>
      <c r="DE157" s="173"/>
      <c r="DF157" s="165"/>
      <c r="DG157" s="172"/>
      <c r="DH157" s="178"/>
      <c r="DI157" s="172"/>
      <c r="DJ157" s="178"/>
      <c r="DK157" s="172"/>
      <c r="DL157" s="162"/>
      <c r="DM157" s="167"/>
      <c r="DN157" s="169"/>
      <c r="DO157" s="162"/>
      <c r="DP157" s="162"/>
      <c r="DQ157" s="174"/>
      <c r="DR157" s="152"/>
      <c r="DS157" s="172"/>
      <c r="DT157" s="152"/>
      <c r="DU157" s="152"/>
      <c r="DV157" s="156"/>
      <c r="DW157" s="173"/>
      <c r="DX157" s="158"/>
      <c r="DY157" s="172"/>
      <c r="DZ157" s="162"/>
      <c r="EA157" s="162"/>
      <c r="EB157" s="172"/>
      <c r="EC157" s="172"/>
      <c r="ED157" s="152"/>
      <c r="EE157" s="152"/>
      <c r="EF157" s="152"/>
      <c r="EG157" s="174"/>
      <c r="EH157" s="172"/>
      <c r="EI157" s="162"/>
      <c r="EJ157" s="162"/>
    </row>
    <row r="158" spans="1:140" ht="12.5">
      <c r="A158" s="168"/>
      <c r="B158" s="169"/>
      <c r="C158" s="144" t="str">
        <f t="shared" si="0"/>
        <v/>
      </c>
      <c r="D158" s="144" t="str">
        <f t="shared" si="563"/>
        <v/>
      </c>
      <c r="E158" s="144" t="str">
        <f t="shared" si="2"/>
        <v/>
      </c>
      <c r="F158" s="145" t="str">
        <f t="shared" si="564"/>
        <v/>
      </c>
      <c r="G158" s="145" t="str">
        <f t="shared" si="4"/>
        <v/>
      </c>
      <c r="H158" s="145" t="str">
        <f t="shared" si="5"/>
        <v/>
      </c>
      <c r="I158" s="146" t="str">
        <f t="shared" ref="I158:J158" si="666">IF(COUNTA($DO158:$DX158)&gt;0,$BA158,"")</f>
        <v/>
      </c>
      <c r="J158" s="146" t="str">
        <f t="shared" si="666"/>
        <v/>
      </c>
      <c r="K158" s="147" t="str">
        <f t="shared" si="43"/>
        <v/>
      </c>
      <c r="L158" s="147" t="str">
        <f t="shared" si="7"/>
        <v/>
      </c>
      <c r="M158" s="147" t="str">
        <f t="shared" si="8"/>
        <v/>
      </c>
      <c r="N158" s="147" t="str">
        <f t="shared" si="48"/>
        <v/>
      </c>
      <c r="O158" s="147" t="str">
        <f t="shared" si="9"/>
        <v/>
      </c>
      <c r="P158" s="146" t="str">
        <f t="shared" si="566"/>
        <v/>
      </c>
      <c r="Q158" s="147" t="str">
        <f t="shared" si="567"/>
        <v/>
      </c>
      <c r="R158" s="146" t="str">
        <f t="shared" si="12"/>
        <v/>
      </c>
      <c r="S158" s="146" t="str">
        <f t="shared" si="13"/>
        <v/>
      </c>
      <c r="T158" s="146" t="str">
        <f>IF(NOT(ISBLANK(DH158)),
        IF(AND(ISREF('Input Tenderers'!$J$8:$K$8),COUNTA('Input Tenderers'!$N$8)&gt;0),
                IF(COUNTA('Input Implementation Transactio'!$N158:$O158)&gt;0,"supplier;tenderer;payee","supplier;tenderer"),
                IF(COUNTA('Input Implementation Transactio'!$N158:$O158)&gt;0,"supplier;payee","supplier")
                ),
        IF(COUNTA('Input Implementation Transactio'!$N158:$O158)&gt;0, "payee", "")
        )</f>
        <v/>
      </c>
      <c r="U158" s="146" t="str">
        <f t="shared" si="14"/>
        <v/>
      </c>
      <c r="V158" s="146" t="str">
        <f t="shared" si="15"/>
        <v/>
      </c>
      <c r="W158" s="148" t="str">
        <f t="shared" si="568"/>
        <v/>
      </c>
      <c r="X158" s="175" t="str">
        <f t="shared" si="569"/>
        <v/>
      </c>
      <c r="Y158" s="170" t="str">
        <f t="shared" si="570"/>
        <v/>
      </c>
      <c r="Z158" s="150" t="str">
        <f t="shared" si="19"/>
        <v/>
      </c>
      <c r="AA158" s="146" t="str">
        <f t="shared" si="20"/>
        <v/>
      </c>
      <c r="AB158" s="146" t="str">
        <f t="shared" si="21"/>
        <v/>
      </c>
      <c r="AC158" s="146" t="str">
        <f t="shared" si="22"/>
        <v/>
      </c>
      <c r="AD158" s="148" t="str">
        <f t="shared" si="571"/>
        <v/>
      </c>
      <c r="AE158" s="148" t="str">
        <f t="shared" si="24"/>
        <v/>
      </c>
      <c r="AF158" s="175" t="str">
        <f t="shared" si="572"/>
        <v/>
      </c>
      <c r="AG158" s="170" t="str">
        <f t="shared" si="573"/>
        <v/>
      </c>
      <c r="AH158" s="148" t="str">
        <f t="shared" si="574"/>
        <v/>
      </c>
      <c r="AI158" s="146" t="str">
        <f t="shared" si="28"/>
        <v/>
      </c>
      <c r="AJ158" s="146" t="str">
        <f t="shared" si="29"/>
        <v/>
      </c>
      <c r="AK158" s="146" t="str">
        <f t="shared" si="30"/>
        <v/>
      </c>
      <c r="AL158" s="146" t="str">
        <f t="shared" si="31"/>
        <v/>
      </c>
      <c r="AM158" s="171" t="str">
        <f t="shared" si="32"/>
        <v/>
      </c>
      <c r="AN158" s="171" t="str">
        <f t="shared" si="33"/>
        <v/>
      </c>
      <c r="AO158" s="146" t="str">
        <f t="shared" si="34"/>
        <v/>
      </c>
      <c r="AP158" s="146" t="str">
        <f t="shared" si="35"/>
        <v/>
      </c>
      <c r="AQ158" s="146" t="str">
        <f t="shared" si="36"/>
        <v/>
      </c>
      <c r="AR158" s="146" t="str">
        <f t="shared" ref="AR158:AS158" si="667">IF(NOT(ISBLANK(CB158)),CONCATENATE(TEXT(CB158,"yyyy-mm-ddThh:MM:ss"),"Z"),"")</f>
        <v/>
      </c>
      <c r="AS158" s="146" t="str">
        <f t="shared" si="667"/>
        <v/>
      </c>
      <c r="AT158" s="146" t="str">
        <f t="shared" si="38"/>
        <v/>
      </c>
      <c r="AU158" s="146" t="str">
        <f t="shared" si="39"/>
        <v/>
      </c>
      <c r="AV158" s="146" t="str">
        <f t="shared" ref="AV158:AW158" si="668">IF(NOT(ISBLANK(DT158)),CONCATENATE(TEXT(DT158,"yyyy-mm-ddThh:MM:ss"),"Z"),"")</f>
        <v/>
      </c>
      <c r="AW158" s="146" t="str">
        <f t="shared" si="668"/>
        <v/>
      </c>
      <c r="AX158" s="146" t="str">
        <f t="shared" ref="AX158:AZ158" si="669">IF(NOT(ISBLANK(ED158)),CONCATENATE(TEXT(ED158,"yyyy-mm-ddThh:MM:ss"),"Z"),"")</f>
        <v/>
      </c>
      <c r="AY158" s="146" t="str">
        <f t="shared" si="669"/>
        <v/>
      </c>
      <c r="AZ158" s="146" t="str">
        <f t="shared" si="669"/>
        <v/>
      </c>
      <c r="BA158" s="176"/>
      <c r="BB158" s="152"/>
      <c r="BC158" s="177"/>
      <c r="BD158" s="154"/>
      <c r="BE158" s="155"/>
      <c r="BF158" s="154"/>
      <c r="BG158" s="155"/>
      <c r="BH158" s="169"/>
      <c r="BI158" s="162"/>
      <c r="BJ158" s="172"/>
      <c r="BK158" s="162"/>
      <c r="BL158" s="158"/>
      <c r="BM158" s="172"/>
      <c r="BN158" s="162"/>
      <c r="BO158" s="167"/>
      <c r="BP158" s="169"/>
      <c r="BQ158" s="162"/>
      <c r="BR158" s="162"/>
      <c r="BS158" s="174"/>
      <c r="BT158" s="162"/>
      <c r="BU158" s="174"/>
      <c r="BV158" s="174"/>
      <c r="BW158" s="174"/>
      <c r="BX158" s="173"/>
      <c r="BY158" s="158"/>
      <c r="BZ158" s="160"/>
      <c r="CA158" s="172"/>
      <c r="CB158" s="152"/>
      <c r="CC158" s="152"/>
      <c r="CD158" s="156"/>
      <c r="CE158" s="172"/>
      <c r="CF158" s="162"/>
      <c r="CG158" s="162"/>
      <c r="CH158" s="158"/>
      <c r="CI158" s="173"/>
      <c r="CJ158" s="178"/>
      <c r="CK158" s="173"/>
      <c r="CL158" s="165"/>
      <c r="CM158" s="172"/>
      <c r="CN158" s="162"/>
      <c r="CO158" s="162"/>
      <c r="CP158" s="162"/>
      <c r="CQ158" s="162"/>
      <c r="CR158" s="169"/>
      <c r="CS158" s="162"/>
      <c r="CT158" s="162"/>
      <c r="CU158" s="174"/>
      <c r="CV158" s="152"/>
      <c r="CW158" s="173"/>
      <c r="CX158" s="158"/>
      <c r="CY158" s="172"/>
      <c r="CZ158" s="162"/>
      <c r="DA158" s="162"/>
      <c r="DB158" s="158"/>
      <c r="DC158" s="173"/>
      <c r="DD158" s="178"/>
      <c r="DE158" s="173"/>
      <c r="DF158" s="165"/>
      <c r="DG158" s="172"/>
      <c r="DH158" s="178"/>
      <c r="DI158" s="172"/>
      <c r="DJ158" s="178"/>
      <c r="DK158" s="172"/>
      <c r="DL158" s="162"/>
      <c r="DM158" s="167"/>
      <c r="DN158" s="169"/>
      <c r="DO158" s="162"/>
      <c r="DP158" s="162"/>
      <c r="DQ158" s="174"/>
      <c r="DR158" s="152"/>
      <c r="DS158" s="172"/>
      <c r="DT158" s="152"/>
      <c r="DU158" s="152"/>
      <c r="DV158" s="156"/>
      <c r="DW158" s="173"/>
      <c r="DX158" s="158"/>
      <c r="DY158" s="172"/>
      <c r="DZ158" s="162"/>
      <c r="EA158" s="162"/>
      <c r="EB158" s="172"/>
      <c r="EC158" s="172"/>
      <c r="ED158" s="152"/>
      <c r="EE158" s="152"/>
      <c r="EF158" s="152"/>
      <c r="EG158" s="174"/>
      <c r="EH158" s="172"/>
      <c r="EI158" s="162"/>
      <c r="EJ158" s="162"/>
    </row>
    <row r="159" spans="1:140" ht="12.5">
      <c r="A159" s="168"/>
      <c r="B159" s="169"/>
      <c r="C159" s="144" t="str">
        <f t="shared" si="0"/>
        <v/>
      </c>
      <c r="D159" s="144" t="str">
        <f t="shared" si="563"/>
        <v/>
      </c>
      <c r="E159" s="144" t="str">
        <f t="shared" si="2"/>
        <v/>
      </c>
      <c r="F159" s="145" t="str">
        <f t="shared" si="564"/>
        <v/>
      </c>
      <c r="G159" s="145" t="str">
        <f t="shared" si="4"/>
        <v/>
      </c>
      <c r="H159" s="145" t="str">
        <f t="shared" si="5"/>
        <v/>
      </c>
      <c r="I159" s="146" t="str">
        <f t="shared" ref="I159:J159" si="670">IF(COUNTA($DO159:$DX159)&gt;0,$BA159,"")</f>
        <v/>
      </c>
      <c r="J159" s="146" t="str">
        <f t="shared" si="670"/>
        <v/>
      </c>
      <c r="K159" s="147" t="str">
        <f t="shared" si="43"/>
        <v/>
      </c>
      <c r="L159" s="147" t="str">
        <f t="shared" si="7"/>
        <v/>
      </c>
      <c r="M159" s="147" t="str">
        <f t="shared" si="8"/>
        <v/>
      </c>
      <c r="N159" s="147" t="str">
        <f t="shared" si="48"/>
        <v/>
      </c>
      <c r="O159" s="147" t="str">
        <f t="shared" si="9"/>
        <v/>
      </c>
      <c r="P159" s="146" t="str">
        <f t="shared" si="566"/>
        <v/>
      </c>
      <c r="Q159" s="147" t="str">
        <f t="shared" si="567"/>
        <v/>
      </c>
      <c r="R159" s="146" t="str">
        <f t="shared" si="12"/>
        <v/>
      </c>
      <c r="S159" s="146" t="str">
        <f t="shared" si="13"/>
        <v/>
      </c>
      <c r="T159" s="146" t="str">
        <f>IF(NOT(ISBLANK(DH159)),
        IF(AND(ISREF('Input Tenderers'!$J$8:$K$8),COUNTA('Input Tenderers'!$N$8)&gt;0),
                IF(COUNTA('Input Implementation Transactio'!$N159:$O159)&gt;0,"supplier;tenderer;payee","supplier;tenderer"),
                IF(COUNTA('Input Implementation Transactio'!$N159:$O159)&gt;0,"supplier;payee","supplier")
                ),
        IF(COUNTA('Input Implementation Transactio'!$N159:$O159)&gt;0, "payee", "")
        )</f>
        <v/>
      </c>
      <c r="U159" s="146" t="str">
        <f t="shared" si="14"/>
        <v/>
      </c>
      <c r="V159" s="146" t="str">
        <f t="shared" si="15"/>
        <v/>
      </c>
      <c r="W159" s="148" t="str">
        <f t="shared" si="568"/>
        <v/>
      </c>
      <c r="X159" s="175" t="str">
        <f t="shared" si="569"/>
        <v/>
      </c>
      <c r="Y159" s="170" t="str">
        <f t="shared" si="570"/>
        <v/>
      </c>
      <c r="Z159" s="150" t="str">
        <f t="shared" si="19"/>
        <v/>
      </c>
      <c r="AA159" s="146" t="str">
        <f t="shared" si="20"/>
        <v/>
      </c>
      <c r="AB159" s="146" t="str">
        <f t="shared" si="21"/>
        <v/>
      </c>
      <c r="AC159" s="146" t="str">
        <f t="shared" si="22"/>
        <v/>
      </c>
      <c r="AD159" s="148" t="str">
        <f t="shared" si="571"/>
        <v/>
      </c>
      <c r="AE159" s="148" t="str">
        <f t="shared" si="24"/>
        <v/>
      </c>
      <c r="AF159" s="175" t="str">
        <f t="shared" si="572"/>
        <v/>
      </c>
      <c r="AG159" s="170" t="str">
        <f t="shared" si="573"/>
        <v/>
      </c>
      <c r="AH159" s="148" t="str">
        <f t="shared" si="574"/>
        <v/>
      </c>
      <c r="AI159" s="146" t="str">
        <f t="shared" si="28"/>
        <v/>
      </c>
      <c r="AJ159" s="146" t="str">
        <f t="shared" si="29"/>
        <v/>
      </c>
      <c r="AK159" s="146" t="str">
        <f t="shared" si="30"/>
        <v/>
      </c>
      <c r="AL159" s="146" t="str">
        <f t="shared" si="31"/>
        <v/>
      </c>
      <c r="AM159" s="171" t="str">
        <f t="shared" si="32"/>
        <v/>
      </c>
      <c r="AN159" s="171" t="str">
        <f t="shared" si="33"/>
        <v/>
      </c>
      <c r="AO159" s="146" t="str">
        <f t="shared" si="34"/>
        <v/>
      </c>
      <c r="AP159" s="146" t="str">
        <f t="shared" si="35"/>
        <v/>
      </c>
      <c r="AQ159" s="146" t="str">
        <f t="shared" si="36"/>
        <v/>
      </c>
      <c r="AR159" s="146" t="str">
        <f t="shared" ref="AR159:AS159" si="671">IF(NOT(ISBLANK(CB159)),CONCATENATE(TEXT(CB159,"yyyy-mm-ddThh:MM:ss"),"Z"),"")</f>
        <v/>
      </c>
      <c r="AS159" s="146" t="str">
        <f t="shared" si="671"/>
        <v/>
      </c>
      <c r="AT159" s="146" t="str">
        <f t="shared" si="38"/>
        <v/>
      </c>
      <c r="AU159" s="146" t="str">
        <f t="shared" si="39"/>
        <v/>
      </c>
      <c r="AV159" s="146" t="str">
        <f t="shared" ref="AV159:AW159" si="672">IF(NOT(ISBLANK(DT159)),CONCATENATE(TEXT(DT159,"yyyy-mm-ddThh:MM:ss"),"Z"),"")</f>
        <v/>
      </c>
      <c r="AW159" s="146" t="str">
        <f t="shared" si="672"/>
        <v/>
      </c>
      <c r="AX159" s="146" t="str">
        <f t="shared" ref="AX159:AZ159" si="673">IF(NOT(ISBLANK(ED159)),CONCATENATE(TEXT(ED159,"yyyy-mm-ddThh:MM:ss"),"Z"),"")</f>
        <v/>
      </c>
      <c r="AY159" s="146" t="str">
        <f t="shared" si="673"/>
        <v/>
      </c>
      <c r="AZ159" s="146" t="str">
        <f t="shared" si="673"/>
        <v/>
      </c>
      <c r="BA159" s="176"/>
      <c r="BB159" s="152"/>
      <c r="BC159" s="177"/>
      <c r="BD159" s="154"/>
      <c r="BE159" s="155"/>
      <c r="BF159" s="154"/>
      <c r="BG159" s="155"/>
      <c r="BH159" s="169"/>
      <c r="BI159" s="162"/>
      <c r="BJ159" s="172"/>
      <c r="BK159" s="162"/>
      <c r="BL159" s="158"/>
      <c r="BM159" s="172"/>
      <c r="BN159" s="162"/>
      <c r="BO159" s="167"/>
      <c r="BP159" s="169"/>
      <c r="BQ159" s="162"/>
      <c r="BR159" s="162"/>
      <c r="BS159" s="174"/>
      <c r="BT159" s="162"/>
      <c r="BU159" s="174"/>
      <c r="BV159" s="174"/>
      <c r="BW159" s="174"/>
      <c r="BX159" s="173"/>
      <c r="BY159" s="158"/>
      <c r="BZ159" s="160"/>
      <c r="CA159" s="172"/>
      <c r="CB159" s="152"/>
      <c r="CC159" s="152"/>
      <c r="CD159" s="156"/>
      <c r="CE159" s="172"/>
      <c r="CF159" s="162"/>
      <c r="CG159" s="162"/>
      <c r="CH159" s="158"/>
      <c r="CI159" s="173"/>
      <c r="CJ159" s="178"/>
      <c r="CK159" s="173"/>
      <c r="CL159" s="165"/>
      <c r="CM159" s="172"/>
      <c r="CN159" s="162"/>
      <c r="CO159" s="162"/>
      <c r="CP159" s="162"/>
      <c r="CQ159" s="162"/>
      <c r="CR159" s="169"/>
      <c r="CS159" s="162"/>
      <c r="CT159" s="162"/>
      <c r="CU159" s="174"/>
      <c r="CV159" s="152"/>
      <c r="CW159" s="173"/>
      <c r="CX159" s="158"/>
      <c r="CY159" s="172"/>
      <c r="CZ159" s="162"/>
      <c r="DA159" s="162"/>
      <c r="DB159" s="158"/>
      <c r="DC159" s="173"/>
      <c r="DD159" s="178"/>
      <c r="DE159" s="173"/>
      <c r="DF159" s="165"/>
      <c r="DG159" s="172"/>
      <c r="DH159" s="178"/>
      <c r="DI159" s="172"/>
      <c r="DJ159" s="178"/>
      <c r="DK159" s="172"/>
      <c r="DL159" s="162"/>
      <c r="DM159" s="167"/>
      <c r="DN159" s="169"/>
      <c r="DO159" s="162"/>
      <c r="DP159" s="162"/>
      <c r="DQ159" s="174"/>
      <c r="DR159" s="152"/>
      <c r="DS159" s="172"/>
      <c r="DT159" s="152"/>
      <c r="DU159" s="152"/>
      <c r="DV159" s="156"/>
      <c r="DW159" s="173"/>
      <c r="DX159" s="158"/>
      <c r="DY159" s="172"/>
      <c r="DZ159" s="162"/>
      <c r="EA159" s="162"/>
      <c r="EB159" s="172"/>
      <c r="EC159" s="172"/>
      <c r="ED159" s="152"/>
      <c r="EE159" s="152"/>
      <c r="EF159" s="152"/>
      <c r="EG159" s="174"/>
      <c r="EH159" s="172"/>
      <c r="EI159" s="162"/>
      <c r="EJ159" s="162"/>
    </row>
    <row r="160" spans="1:140" ht="12.5">
      <c r="A160" s="168"/>
      <c r="B160" s="169"/>
      <c r="C160" s="144" t="str">
        <f t="shared" si="0"/>
        <v/>
      </c>
      <c r="D160" s="144" t="str">
        <f t="shared" si="563"/>
        <v/>
      </c>
      <c r="E160" s="144" t="str">
        <f t="shared" si="2"/>
        <v/>
      </c>
      <c r="F160" s="145" t="str">
        <f t="shared" si="564"/>
        <v/>
      </c>
      <c r="G160" s="145" t="str">
        <f t="shared" si="4"/>
        <v/>
      </c>
      <c r="H160" s="145" t="str">
        <f t="shared" si="5"/>
        <v/>
      </c>
      <c r="I160" s="146" t="str">
        <f t="shared" ref="I160:J160" si="674">IF(COUNTA($DO160:$DX160)&gt;0,$BA160,"")</f>
        <v/>
      </c>
      <c r="J160" s="146" t="str">
        <f t="shared" si="674"/>
        <v/>
      </c>
      <c r="K160" s="147" t="str">
        <f t="shared" si="43"/>
        <v/>
      </c>
      <c r="L160" s="147" t="str">
        <f t="shared" si="7"/>
        <v/>
      </c>
      <c r="M160" s="147" t="str">
        <f t="shared" si="8"/>
        <v/>
      </c>
      <c r="N160" s="147" t="str">
        <f t="shared" si="48"/>
        <v/>
      </c>
      <c r="O160" s="147" t="str">
        <f t="shared" si="9"/>
        <v/>
      </c>
      <c r="P160" s="146" t="str">
        <f t="shared" si="566"/>
        <v/>
      </c>
      <c r="Q160" s="147" t="str">
        <f t="shared" si="567"/>
        <v/>
      </c>
      <c r="R160" s="146" t="str">
        <f t="shared" si="12"/>
        <v/>
      </c>
      <c r="S160" s="146" t="str">
        <f t="shared" si="13"/>
        <v/>
      </c>
      <c r="T160" s="146" t="str">
        <f>IF(NOT(ISBLANK(DH160)),
        IF(AND(ISREF('Input Tenderers'!$J$8:$K$8),COUNTA('Input Tenderers'!$N$8)&gt;0),
                IF(COUNTA('Input Implementation Transactio'!$N160:$O160)&gt;0,"supplier;tenderer;payee","supplier;tenderer"),
                IF(COUNTA('Input Implementation Transactio'!$N160:$O160)&gt;0,"supplier;payee","supplier")
                ),
        IF(COUNTA('Input Implementation Transactio'!$N160:$O160)&gt;0, "payee", "")
        )</f>
        <v/>
      </c>
      <c r="U160" s="146" t="str">
        <f t="shared" si="14"/>
        <v/>
      </c>
      <c r="V160" s="146" t="str">
        <f t="shared" si="15"/>
        <v/>
      </c>
      <c r="W160" s="148" t="str">
        <f t="shared" si="568"/>
        <v/>
      </c>
      <c r="X160" s="175" t="str">
        <f t="shared" si="569"/>
        <v/>
      </c>
      <c r="Y160" s="170" t="str">
        <f t="shared" si="570"/>
        <v/>
      </c>
      <c r="Z160" s="150" t="str">
        <f t="shared" si="19"/>
        <v/>
      </c>
      <c r="AA160" s="146" t="str">
        <f t="shared" si="20"/>
        <v/>
      </c>
      <c r="AB160" s="146" t="str">
        <f t="shared" si="21"/>
        <v/>
      </c>
      <c r="AC160" s="146" t="str">
        <f t="shared" si="22"/>
        <v/>
      </c>
      <c r="AD160" s="148" t="str">
        <f t="shared" si="571"/>
        <v/>
      </c>
      <c r="AE160" s="148" t="str">
        <f t="shared" si="24"/>
        <v/>
      </c>
      <c r="AF160" s="175" t="str">
        <f t="shared" si="572"/>
        <v/>
      </c>
      <c r="AG160" s="170" t="str">
        <f t="shared" si="573"/>
        <v/>
      </c>
      <c r="AH160" s="148" t="str">
        <f t="shared" si="574"/>
        <v/>
      </c>
      <c r="AI160" s="146" t="str">
        <f t="shared" si="28"/>
        <v/>
      </c>
      <c r="AJ160" s="146" t="str">
        <f t="shared" si="29"/>
        <v/>
      </c>
      <c r="AK160" s="146" t="str">
        <f t="shared" si="30"/>
        <v/>
      </c>
      <c r="AL160" s="146" t="str">
        <f t="shared" si="31"/>
        <v/>
      </c>
      <c r="AM160" s="171" t="str">
        <f t="shared" si="32"/>
        <v/>
      </c>
      <c r="AN160" s="171" t="str">
        <f t="shared" si="33"/>
        <v/>
      </c>
      <c r="AO160" s="146" t="str">
        <f t="shared" si="34"/>
        <v/>
      </c>
      <c r="AP160" s="146" t="str">
        <f t="shared" si="35"/>
        <v/>
      </c>
      <c r="AQ160" s="146" t="str">
        <f t="shared" si="36"/>
        <v/>
      </c>
      <c r="AR160" s="146" t="str">
        <f t="shared" ref="AR160:AS160" si="675">IF(NOT(ISBLANK(CB160)),CONCATENATE(TEXT(CB160,"yyyy-mm-ddThh:MM:ss"),"Z"),"")</f>
        <v/>
      </c>
      <c r="AS160" s="146" t="str">
        <f t="shared" si="675"/>
        <v/>
      </c>
      <c r="AT160" s="146" t="str">
        <f t="shared" si="38"/>
        <v/>
      </c>
      <c r="AU160" s="146" t="str">
        <f t="shared" si="39"/>
        <v/>
      </c>
      <c r="AV160" s="146" t="str">
        <f t="shared" ref="AV160:AW160" si="676">IF(NOT(ISBLANK(DT160)),CONCATENATE(TEXT(DT160,"yyyy-mm-ddThh:MM:ss"),"Z"),"")</f>
        <v/>
      </c>
      <c r="AW160" s="146" t="str">
        <f t="shared" si="676"/>
        <v/>
      </c>
      <c r="AX160" s="146" t="str">
        <f t="shared" ref="AX160:AZ160" si="677">IF(NOT(ISBLANK(ED160)),CONCATENATE(TEXT(ED160,"yyyy-mm-ddThh:MM:ss"),"Z"),"")</f>
        <v/>
      </c>
      <c r="AY160" s="146" t="str">
        <f t="shared" si="677"/>
        <v/>
      </c>
      <c r="AZ160" s="146" t="str">
        <f t="shared" si="677"/>
        <v/>
      </c>
      <c r="BA160" s="176"/>
      <c r="BB160" s="152"/>
      <c r="BC160" s="177"/>
      <c r="BD160" s="154"/>
      <c r="BE160" s="155"/>
      <c r="BF160" s="154"/>
      <c r="BG160" s="155"/>
      <c r="BH160" s="169"/>
      <c r="BI160" s="162"/>
      <c r="BJ160" s="172"/>
      <c r="BK160" s="162"/>
      <c r="BL160" s="158"/>
      <c r="BM160" s="172"/>
      <c r="BN160" s="162"/>
      <c r="BO160" s="167"/>
      <c r="BP160" s="169"/>
      <c r="BQ160" s="162"/>
      <c r="BR160" s="162"/>
      <c r="BS160" s="174"/>
      <c r="BT160" s="162"/>
      <c r="BU160" s="174"/>
      <c r="BV160" s="174"/>
      <c r="BW160" s="174"/>
      <c r="BX160" s="173"/>
      <c r="BY160" s="158"/>
      <c r="BZ160" s="160"/>
      <c r="CA160" s="172"/>
      <c r="CB160" s="152"/>
      <c r="CC160" s="152"/>
      <c r="CD160" s="156"/>
      <c r="CE160" s="172"/>
      <c r="CF160" s="162"/>
      <c r="CG160" s="162"/>
      <c r="CH160" s="158"/>
      <c r="CI160" s="173"/>
      <c r="CJ160" s="178"/>
      <c r="CK160" s="173"/>
      <c r="CL160" s="165"/>
      <c r="CM160" s="172"/>
      <c r="CN160" s="162"/>
      <c r="CO160" s="162"/>
      <c r="CP160" s="162"/>
      <c r="CQ160" s="162"/>
      <c r="CR160" s="169"/>
      <c r="CS160" s="162"/>
      <c r="CT160" s="162"/>
      <c r="CU160" s="174"/>
      <c r="CV160" s="152"/>
      <c r="CW160" s="173"/>
      <c r="CX160" s="158"/>
      <c r="CY160" s="172"/>
      <c r="CZ160" s="162"/>
      <c r="DA160" s="162"/>
      <c r="DB160" s="158"/>
      <c r="DC160" s="173"/>
      <c r="DD160" s="178"/>
      <c r="DE160" s="173"/>
      <c r="DF160" s="165"/>
      <c r="DG160" s="172"/>
      <c r="DH160" s="178"/>
      <c r="DI160" s="172"/>
      <c r="DJ160" s="178"/>
      <c r="DK160" s="172"/>
      <c r="DL160" s="162"/>
      <c r="DM160" s="167"/>
      <c r="DN160" s="169"/>
      <c r="DO160" s="162"/>
      <c r="DP160" s="162"/>
      <c r="DQ160" s="174"/>
      <c r="DR160" s="152"/>
      <c r="DS160" s="172"/>
      <c r="DT160" s="152"/>
      <c r="DU160" s="152"/>
      <c r="DV160" s="156"/>
      <c r="DW160" s="173"/>
      <c r="DX160" s="158"/>
      <c r="DY160" s="172"/>
      <c r="DZ160" s="162"/>
      <c r="EA160" s="162"/>
      <c r="EB160" s="172"/>
      <c r="EC160" s="172"/>
      <c r="ED160" s="152"/>
      <c r="EE160" s="152"/>
      <c r="EF160" s="152"/>
      <c r="EG160" s="174"/>
      <c r="EH160" s="172"/>
      <c r="EI160" s="162"/>
      <c r="EJ160" s="162"/>
    </row>
    <row r="161" spans="1:140" ht="12.5">
      <c r="A161" s="168"/>
      <c r="B161" s="169"/>
      <c r="C161" s="144" t="str">
        <f t="shared" si="0"/>
        <v/>
      </c>
      <c r="D161" s="144" t="str">
        <f t="shared" si="563"/>
        <v/>
      </c>
      <c r="E161" s="144" t="str">
        <f t="shared" si="2"/>
        <v/>
      </c>
      <c r="F161" s="145" t="str">
        <f t="shared" si="564"/>
        <v/>
      </c>
      <c r="G161" s="145" t="str">
        <f t="shared" si="4"/>
        <v/>
      </c>
      <c r="H161" s="145" t="str">
        <f t="shared" si="5"/>
        <v/>
      </c>
      <c r="I161" s="146" t="str">
        <f t="shared" ref="I161:J161" si="678">IF(COUNTA($DO161:$DX161)&gt;0,$BA161,"")</f>
        <v/>
      </c>
      <c r="J161" s="146" t="str">
        <f t="shared" si="678"/>
        <v/>
      </c>
      <c r="K161" s="147" t="str">
        <f t="shared" si="43"/>
        <v/>
      </c>
      <c r="L161" s="147" t="str">
        <f t="shared" si="7"/>
        <v/>
      </c>
      <c r="M161" s="147" t="str">
        <f t="shared" si="8"/>
        <v/>
      </c>
      <c r="N161" s="147" t="str">
        <f t="shared" si="48"/>
        <v/>
      </c>
      <c r="O161" s="147" t="str">
        <f t="shared" si="9"/>
        <v/>
      </c>
      <c r="P161" s="146" t="str">
        <f t="shared" si="566"/>
        <v/>
      </c>
      <c r="Q161" s="147" t="str">
        <f t="shared" si="567"/>
        <v/>
      </c>
      <c r="R161" s="146" t="str">
        <f t="shared" si="12"/>
        <v/>
      </c>
      <c r="S161" s="146" t="str">
        <f t="shared" si="13"/>
        <v/>
      </c>
      <c r="T161" s="146" t="str">
        <f>IF(NOT(ISBLANK(DH161)),
        IF(AND(ISREF('Input Tenderers'!$J$8:$K$8),COUNTA('Input Tenderers'!$N$8)&gt;0),
                IF(COUNTA('Input Implementation Transactio'!$N161:$O161)&gt;0,"supplier;tenderer;payee","supplier;tenderer"),
                IF(COUNTA('Input Implementation Transactio'!$N161:$O161)&gt;0,"supplier;payee","supplier")
                ),
        IF(COUNTA('Input Implementation Transactio'!$N161:$O161)&gt;0, "payee", "")
        )</f>
        <v/>
      </c>
      <c r="U161" s="146" t="str">
        <f t="shared" si="14"/>
        <v/>
      </c>
      <c r="V161" s="146" t="str">
        <f t="shared" si="15"/>
        <v/>
      </c>
      <c r="W161" s="148" t="str">
        <f t="shared" si="568"/>
        <v/>
      </c>
      <c r="X161" s="175" t="str">
        <f t="shared" si="569"/>
        <v/>
      </c>
      <c r="Y161" s="170" t="str">
        <f t="shared" si="570"/>
        <v/>
      </c>
      <c r="Z161" s="150" t="str">
        <f t="shared" si="19"/>
        <v/>
      </c>
      <c r="AA161" s="146" t="str">
        <f t="shared" si="20"/>
        <v/>
      </c>
      <c r="AB161" s="146" t="str">
        <f t="shared" si="21"/>
        <v/>
      </c>
      <c r="AC161" s="146" t="str">
        <f t="shared" si="22"/>
        <v/>
      </c>
      <c r="AD161" s="148" t="str">
        <f t="shared" si="571"/>
        <v/>
      </c>
      <c r="AE161" s="148" t="str">
        <f t="shared" si="24"/>
        <v/>
      </c>
      <c r="AF161" s="175" t="str">
        <f t="shared" si="572"/>
        <v/>
      </c>
      <c r="AG161" s="170" t="str">
        <f t="shared" si="573"/>
        <v/>
      </c>
      <c r="AH161" s="148" t="str">
        <f t="shared" si="574"/>
        <v/>
      </c>
      <c r="AI161" s="146" t="str">
        <f t="shared" si="28"/>
        <v/>
      </c>
      <c r="AJ161" s="146" t="str">
        <f t="shared" si="29"/>
        <v/>
      </c>
      <c r="AK161" s="146" t="str">
        <f t="shared" si="30"/>
        <v/>
      </c>
      <c r="AL161" s="146" t="str">
        <f t="shared" si="31"/>
        <v/>
      </c>
      <c r="AM161" s="171" t="str">
        <f t="shared" si="32"/>
        <v/>
      </c>
      <c r="AN161" s="171" t="str">
        <f t="shared" si="33"/>
        <v/>
      </c>
      <c r="AO161" s="146" t="str">
        <f t="shared" si="34"/>
        <v/>
      </c>
      <c r="AP161" s="146" t="str">
        <f t="shared" si="35"/>
        <v/>
      </c>
      <c r="AQ161" s="146" t="str">
        <f t="shared" si="36"/>
        <v/>
      </c>
      <c r="AR161" s="146" t="str">
        <f t="shared" ref="AR161:AS161" si="679">IF(NOT(ISBLANK(CB161)),CONCATENATE(TEXT(CB161,"yyyy-mm-ddThh:MM:ss"),"Z"),"")</f>
        <v/>
      </c>
      <c r="AS161" s="146" t="str">
        <f t="shared" si="679"/>
        <v/>
      </c>
      <c r="AT161" s="146" t="str">
        <f t="shared" si="38"/>
        <v/>
      </c>
      <c r="AU161" s="146" t="str">
        <f t="shared" si="39"/>
        <v/>
      </c>
      <c r="AV161" s="146" t="str">
        <f t="shared" ref="AV161:AW161" si="680">IF(NOT(ISBLANK(DT161)),CONCATENATE(TEXT(DT161,"yyyy-mm-ddThh:MM:ss"),"Z"),"")</f>
        <v/>
      </c>
      <c r="AW161" s="146" t="str">
        <f t="shared" si="680"/>
        <v/>
      </c>
      <c r="AX161" s="146" t="str">
        <f t="shared" ref="AX161:AZ161" si="681">IF(NOT(ISBLANK(ED161)),CONCATENATE(TEXT(ED161,"yyyy-mm-ddThh:MM:ss"),"Z"),"")</f>
        <v/>
      </c>
      <c r="AY161" s="146" t="str">
        <f t="shared" si="681"/>
        <v/>
      </c>
      <c r="AZ161" s="146" t="str">
        <f t="shared" si="681"/>
        <v/>
      </c>
      <c r="BA161" s="176"/>
      <c r="BB161" s="152"/>
      <c r="BC161" s="177"/>
      <c r="BD161" s="154"/>
      <c r="BE161" s="155"/>
      <c r="BF161" s="154"/>
      <c r="BG161" s="155"/>
      <c r="BH161" s="169"/>
      <c r="BI161" s="162"/>
      <c r="BJ161" s="172"/>
      <c r="BK161" s="162"/>
      <c r="BL161" s="158"/>
      <c r="BM161" s="172"/>
      <c r="BN161" s="162"/>
      <c r="BO161" s="167"/>
      <c r="BP161" s="169"/>
      <c r="BQ161" s="162"/>
      <c r="BR161" s="162"/>
      <c r="BS161" s="174"/>
      <c r="BT161" s="162"/>
      <c r="BU161" s="174"/>
      <c r="BV161" s="174"/>
      <c r="BW161" s="174"/>
      <c r="BX161" s="173"/>
      <c r="BY161" s="158"/>
      <c r="BZ161" s="160"/>
      <c r="CA161" s="172"/>
      <c r="CB161" s="152"/>
      <c r="CC161" s="152"/>
      <c r="CD161" s="156"/>
      <c r="CE161" s="172"/>
      <c r="CF161" s="162"/>
      <c r="CG161" s="162"/>
      <c r="CH161" s="158"/>
      <c r="CI161" s="173"/>
      <c r="CJ161" s="178"/>
      <c r="CK161" s="173"/>
      <c r="CL161" s="165"/>
      <c r="CM161" s="172"/>
      <c r="CN161" s="162"/>
      <c r="CO161" s="162"/>
      <c r="CP161" s="162"/>
      <c r="CQ161" s="162"/>
      <c r="CR161" s="169"/>
      <c r="CS161" s="162"/>
      <c r="CT161" s="162"/>
      <c r="CU161" s="174"/>
      <c r="CV161" s="152"/>
      <c r="CW161" s="173"/>
      <c r="CX161" s="158"/>
      <c r="CY161" s="172"/>
      <c r="CZ161" s="162"/>
      <c r="DA161" s="162"/>
      <c r="DB161" s="158"/>
      <c r="DC161" s="173"/>
      <c r="DD161" s="178"/>
      <c r="DE161" s="173"/>
      <c r="DF161" s="165"/>
      <c r="DG161" s="172"/>
      <c r="DH161" s="178"/>
      <c r="DI161" s="172"/>
      <c r="DJ161" s="178"/>
      <c r="DK161" s="172"/>
      <c r="DL161" s="162"/>
      <c r="DM161" s="167"/>
      <c r="DN161" s="169"/>
      <c r="DO161" s="162"/>
      <c r="DP161" s="162"/>
      <c r="DQ161" s="174"/>
      <c r="DR161" s="152"/>
      <c r="DS161" s="172"/>
      <c r="DT161" s="152"/>
      <c r="DU161" s="152"/>
      <c r="DV161" s="156"/>
      <c r="DW161" s="173"/>
      <c r="DX161" s="158"/>
      <c r="DY161" s="172"/>
      <c r="DZ161" s="162"/>
      <c r="EA161" s="162"/>
      <c r="EB161" s="172"/>
      <c r="EC161" s="172"/>
      <c r="ED161" s="152"/>
      <c r="EE161" s="152"/>
      <c r="EF161" s="152"/>
      <c r="EG161" s="174"/>
      <c r="EH161" s="172"/>
      <c r="EI161" s="162"/>
      <c r="EJ161" s="162"/>
    </row>
    <row r="162" spans="1:140" ht="12.5">
      <c r="A162" s="168"/>
      <c r="B162" s="169"/>
      <c r="C162" s="144" t="str">
        <f t="shared" si="0"/>
        <v/>
      </c>
      <c r="D162" s="144" t="str">
        <f t="shared" si="563"/>
        <v/>
      </c>
      <c r="E162" s="144" t="str">
        <f t="shared" si="2"/>
        <v/>
      </c>
      <c r="F162" s="145" t="str">
        <f t="shared" si="564"/>
        <v/>
      </c>
      <c r="G162" s="145" t="str">
        <f t="shared" si="4"/>
        <v/>
      </c>
      <c r="H162" s="145" t="str">
        <f t="shared" si="5"/>
        <v/>
      </c>
      <c r="I162" s="146" t="str">
        <f t="shared" ref="I162:J162" si="682">IF(COUNTA($DO162:$DX162)&gt;0,$BA162,"")</f>
        <v/>
      </c>
      <c r="J162" s="146" t="str">
        <f t="shared" si="682"/>
        <v/>
      </c>
      <c r="K162" s="147" t="str">
        <f t="shared" si="43"/>
        <v/>
      </c>
      <c r="L162" s="147" t="str">
        <f t="shared" si="7"/>
        <v/>
      </c>
      <c r="M162" s="147" t="str">
        <f t="shared" si="8"/>
        <v/>
      </c>
      <c r="N162" s="147" t="str">
        <f t="shared" si="48"/>
        <v/>
      </c>
      <c r="O162" s="147" t="str">
        <f t="shared" si="9"/>
        <v/>
      </c>
      <c r="P162" s="146" t="str">
        <f t="shared" si="566"/>
        <v/>
      </c>
      <c r="Q162" s="147" t="str">
        <f t="shared" si="567"/>
        <v/>
      </c>
      <c r="R162" s="146" t="str">
        <f t="shared" si="12"/>
        <v/>
      </c>
      <c r="S162" s="146" t="str">
        <f t="shared" si="13"/>
        <v/>
      </c>
      <c r="T162" s="146" t="str">
        <f>IF(NOT(ISBLANK(DH162)),
        IF(AND(ISREF('Input Tenderers'!$J$8:$K$8),COUNTA('Input Tenderers'!$N$8)&gt;0),
                IF(COUNTA('Input Implementation Transactio'!$N162:$O162)&gt;0,"supplier;tenderer;payee","supplier;tenderer"),
                IF(COUNTA('Input Implementation Transactio'!$N162:$O162)&gt;0,"supplier;payee","supplier")
                ),
        IF(COUNTA('Input Implementation Transactio'!$N162:$O162)&gt;0, "payee", "")
        )</f>
        <v/>
      </c>
      <c r="U162" s="146" t="str">
        <f t="shared" si="14"/>
        <v/>
      </c>
      <c r="V162" s="146" t="str">
        <f t="shared" si="15"/>
        <v/>
      </c>
      <c r="W162" s="148" t="str">
        <f t="shared" si="568"/>
        <v/>
      </c>
      <c r="X162" s="175" t="str">
        <f t="shared" si="569"/>
        <v/>
      </c>
      <c r="Y162" s="170" t="str">
        <f t="shared" si="570"/>
        <v/>
      </c>
      <c r="Z162" s="150" t="str">
        <f t="shared" si="19"/>
        <v/>
      </c>
      <c r="AA162" s="146" t="str">
        <f t="shared" si="20"/>
        <v/>
      </c>
      <c r="AB162" s="146" t="str">
        <f t="shared" si="21"/>
        <v/>
      </c>
      <c r="AC162" s="146" t="str">
        <f t="shared" si="22"/>
        <v/>
      </c>
      <c r="AD162" s="148" t="str">
        <f t="shared" si="571"/>
        <v/>
      </c>
      <c r="AE162" s="148" t="str">
        <f t="shared" si="24"/>
        <v/>
      </c>
      <c r="AF162" s="175" t="str">
        <f t="shared" si="572"/>
        <v/>
      </c>
      <c r="AG162" s="170" t="str">
        <f t="shared" si="573"/>
        <v/>
      </c>
      <c r="AH162" s="148" t="str">
        <f t="shared" si="574"/>
        <v/>
      </c>
      <c r="AI162" s="146" t="str">
        <f t="shared" si="28"/>
        <v/>
      </c>
      <c r="AJ162" s="146" t="str">
        <f t="shared" si="29"/>
        <v/>
      </c>
      <c r="AK162" s="146" t="str">
        <f t="shared" si="30"/>
        <v/>
      </c>
      <c r="AL162" s="146" t="str">
        <f t="shared" si="31"/>
        <v/>
      </c>
      <c r="AM162" s="171" t="str">
        <f t="shared" si="32"/>
        <v/>
      </c>
      <c r="AN162" s="171" t="str">
        <f t="shared" si="33"/>
        <v/>
      </c>
      <c r="AO162" s="146" t="str">
        <f t="shared" si="34"/>
        <v/>
      </c>
      <c r="AP162" s="146" t="str">
        <f t="shared" si="35"/>
        <v/>
      </c>
      <c r="AQ162" s="146" t="str">
        <f t="shared" si="36"/>
        <v/>
      </c>
      <c r="AR162" s="146" t="str">
        <f t="shared" ref="AR162:AS162" si="683">IF(NOT(ISBLANK(CB162)),CONCATENATE(TEXT(CB162,"yyyy-mm-ddThh:MM:ss"),"Z"),"")</f>
        <v/>
      </c>
      <c r="AS162" s="146" t="str">
        <f t="shared" si="683"/>
        <v/>
      </c>
      <c r="AT162" s="146" t="str">
        <f t="shared" si="38"/>
        <v/>
      </c>
      <c r="AU162" s="146" t="str">
        <f t="shared" si="39"/>
        <v/>
      </c>
      <c r="AV162" s="146" t="str">
        <f t="shared" ref="AV162:AW162" si="684">IF(NOT(ISBLANK(DT162)),CONCATENATE(TEXT(DT162,"yyyy-mm-ddThh:MM:ss"),"Z"),"")</f>
        <v/>
      </c>
      <c r="AW162" s="146" t="str">
        <f t="shared" si="684"/>
        <v/>
      </c>
      <c r="AX162" s="146" t="str">
        <f t="shared" ref="AX162:AZ162" si="685">IF(NOT(ISBLANK(ED162)),CONCATENATE(TEXT(ED162,"yyyy-mm-ddThh:MM:ss"),"Z"),"")</f>
        <v/>
      </c>
      <c r="AY162" s="146" t="str">
        <f t="shared" si="685"/>
        <v/>
      </c>
      <c r="AZ162" s="146" t="str">
        <f t="shared" si="685"/>
        <v/>
      </c>
      <c r="BA162" s="176"/>
      <c r="BB162" s="152"/>
      <c r="BC162" s="177"/>
      <c r="BD162" s="154"/>
      <c r="BE162" s="155"/>
      <c r="BF162" s="154"/>
      <c r="BG162" s="155"/>
      <c r="BH162" s="169"/>
      <c r="BI162" s="162"/>
      <c r="BJ162" s="172"/>
      <c r="BK162" s="162"/>
      <c r="BL162" s="158"/>
      <c r="BM162" s="172"/>
      <c r="BN162" s="162"/>
      <c r="BO162" s="167"/>
      <c r="BP162" s="169"/>
      <c r="BQ162" s="162"/>
      <c r="BR162" s="162"/>
      <c r="BS162" s="174"/>
      <c r="BT162" s="162"/>
      <c r="BU162" s="174"/>
      <c r="BV162" s="174"/>
      <c r="BW162" s="174"/>
      <c r="BX162" s="173"/>
      <c r="BY162" s="158"/>
      <c r="BZ162" s="160"/>
      <c r="CA162" s="172"/>
      <c r="CB162" s="152"/>
      <c r="CC162" s="152"/>
      <c r="CD162" s="156"/>
      <c r="CE162" s="172"/>
      <c r="CF162" s="162"/>
      <c r="CG162" s="162"/>
      <c r="CH162" s="158"/>
      <c r="CI162" s="173"/>
      <c r="CJ162" s="178"/>
      <c r="CK162" s="173"/>
      <c r="CL162" s="165"/>
      <c r="CM162" s="172"/>
      <c r="CN162" s="162"/>
      <c r="CO162" s="162"/>
      <c r="CP162" s="162"/>
      <c r="CQ162" s="162"/>
      <c r="CR162" s="169"/>
      <c r="CS162" s="162"/>
      <c r="CT162" s="162"/>
      <c r="CU162" s="174"/>
      <c r="CV162" s="152"/>
      <c r="CW162" s="173"/>
      <c r="CX162" s="158"/>
      <c r="CY162" s="172"/>
      <c r="CZ162" s="162"/>
      <c r="DA162" s="162"/>
      <c r="DB162" s="158"/>
      <c r="DC162" s="173"/>
      <c r="DD162" s="178"/>
      <c r="DE162" s="173"/>
      <c r="DF162" s="165"/>
      <c r="DG162" s="172"/>
      <c r="DH162" s="178"/>
      <c r="DI162" s="172"/>
      <c r="DJ162" s="178"/>
      <c r="DK162" s="172"/>
      <c r="DL162" s="162"/>
      <c r="DM162" s="167"/>
      <c r="DN162" s="169"/>
      <c r="DO162" s="162"/>
      <c r="DP162" s="162"/>
      <c r="DQ162" s="174"/>
      <c r="DR162" s="152"/>
      <c r="DS162" s="172"/>
      <c r="DT162" s="152"/>
      <c r="DU162" s="152"/>
      <c r="DV162" s="156"/>
      <c r="DW162" s="173"/>
      <c r="DX162" s="158"/>
      <c r="DY162" s="172"/>
      <c r="DZ162" s="162"/>
      <c r="EA162" s="162"/>
      <c r="EB162" s="172"/>
      <c r="EC162" s="172"/>
      <c r="ED162" s="152"/>
      <c r="EE162" s="152"/>
      <c r="EF162" s="152"/>
      <c r="EG162" s="174"/>
      <c r="EH162" s="172"/>
      <c r="EI162" s="162"/>
      <c r="EJ162" s="162"/>
    </row>
    <row r="163" spans="1:140" ht="12.5">
      <c r="A163" s="168"/>
      <c r="B163" s="169"/>
      <c r="C163" s="144" t="str">
        <f t="shared" si="0"/>
        <v/>
      </c>
      <c r="D163" s="144" t="str">
        <f t="shared" si="563"/>
        <v/>
      </c>
      <c r="E163" s="144" t="str">
        <f t="shared" si="2"/>
        <v/>
      </c>
      <c r="F163" s="145" t="str">
        <f t="shared" si="564"/>
        <v/>
      </c>
      <c r="G163" s="145" t="str">
        <f t="shared" si="4"/>
        <v/>
      </c>
      <c r="H163" s="145" t="str">
        <f t="shared" si="5"/>
        <v/>
      </c>
      <c r="I163" s="146" t="str">
        <f t="shared" ref="I163:J163" si="686">IF(COUNTA($DO163:$DX163)&gt;0,$BA163,"")</f>
        <v/>
      </c>
      <c r="J163" s="146" t="str">
        <f t="shared" si="686"/>
        <v/>
      </c>
      <c r="K163" s="147" t="str">
        <f t="shared" si="43"/>
        <v/>
      </c>
      <c r="L163" s="147" t="str">
        <f t="shared" si="7"/>
        <v/>
      </c>
      <c r="M163" s="147" t="str">
        <f t="shared" si="8"/>
        <v/>
      </c>
      <c r="N163" s="147" t="str">
        <f t="shared" si="48"/>
        <v/>
      </c>
      <c r="O163" s="147" t="str">
        <f t="shared" si="9"/>
        <v/>
      </c>
      <c r="P163" s="146" t="str">
        <f t="shared" si="566"/>
        <v/>
      </c>
      <c r="Q163" s="147" t="str">
        <f t="shared" si="567"/>
        <v/>
      </c>
      <c r="R163" s="146" t="str">
        <f t="shared" si="12"/>
        <v/>
      </c>
      <c r="S163" s="146" t="str">
        <f t="shared" si="13"/>
        <v/>
      </c>
      <c r="T163" s="146" t="str">
        <f>IF(NOT(ISBLANK(DH163)),
        IF(AND(ISREF('Input Tenderers'!$J$8:$K$8),COUNTA('Input Tenderers'!$N$8)&gt;0),
                IF(COUNTA('Input Implementation Transactio'!$N163:$O163)&gt;0,"supplier;tenderer;payee","supplier;tenderer"),
                IF(COUNTA('Input Implementation Transactio'!$N163:$O163)&gt;0,"supplier;payee","supplier")
                ),
        IF(COUNTA('Input Implementation Transactio'!$N163:$O163)&gt;0, "payee", "")
        )</f>
        <v/>
      </c>
      <c r="U163" s="146" t="str">
        <f t="shared" si="14"/>
        <v/>
      </c>
      <c r="V163" s="146" t="str">
        <f t="shared" si="15"/>
        <v/>
      </c>
      <c r="W163" s="148" t="str">
        <f t="shared" si="568"/>
        <v/>
      </c>
      <c r="X163" s="175" t="str">
        <f t="shared" si="569"/>
        <v/>
      </c>
      <c r="Y163" s="170" t="str">
        <f t="shared" si="570"/>
        <v/>
      </c>
      <c r="Z163" s="150" t="str">
        <f t="shared" si="19"/>
        <v/>
      </c>
      <c r="AA163" s="146" t="str">
        <f t="shared" si="20"/>
        <v/>
      </c>
      <c r="AB163" s="146" t="str">
        <f t="shared" si="21"/>
        <v/>
      </c>
      <c r="AC163" s="146" t="str">
        <f t="shared" si="22"/>
        <v/>
      </c>
      <c r="AD163" s="148" t="str">
        <f t="shared" si="571"/>
        <v/>
      </c>
      <c r="AE163" s="148" t="str">
        <f t="shared" si="24"/>
        <v/>
      </c>
      <c r="AF163" s="175" t="str">
        <f t="shared" si="572"/>
        <v/>
      </c>
      <c r="AG163" s="170" t="str">
        <f t="shared" si="573"/>
        <v/>
      </c>
      <c r="AH163" s="148" t="str">
        <f t="shared" si="574"/>
        <v/>
      </c>
      <c r="AI163" s="146" t="str">
        <f t="shared" si="28"/>
        <v/>
      </c>
      <c r="AJ163" s="146" t="str">
        <f t="shared" si="29"/>
        <v/>
      </c>
      <c r="AK163" s="146" t="str">
        <f t="shared" si="30"/>
        <v/>
      </c>
      <c r="AL163" s="146" t="str">
        <f t="shared" si="31"/>
        <v/>
      </c>
      <c r="AM163" s="171" t="str">
        <f t="shared" si="32"/>
        <v/>
      </c>
      <c r="AN163" s="171" t="str">
        <f t="shared" si="33"/>
        <v/>
      </c>
      <c r="AO163" s="146" t="str">
        <f t="shared" si="34"/>
        <v/>
      </c>
      <c r="AP163" s="146" t="str">
        <f t="shared" si="35"/>
        <v/>
      </c>
      <c r="AQ163" s="146" t="str">
        <f t="shared" si="36"/>
        <v/>
      </c>
      <c r="AR163" s="146" t="str">
        <f t="shared" ref="AR163:AS163" si="687">IF(NOT(ISBLANK(CB163)),CONCATENATE(TEXT(CB163,"yyyy-mm-ddThh:MM:ss"),"Z"),"")</f>
        <v/>
      </c>
      <c r="AS163" s="146" t="str">
        <f t="shared" si="687"/>
        <v/>
      </c>
      <c r="AT163" s="146" t="str">
        <f t="shared" si="38"/>
        <v/>
      </c>
      <c r="AU163" s="146" t="str">
        <f t="shared" si="39"/>
        <v/>
      </c>
      <c r="AV163" s="146" t="str">
        <f t="shared" ref="AV163:AW163" si="688">IF(NOT(ISBLANK(DT163)),CONCATENATE(TEXT(DT163,"yyyy-mm-ddThh:MM:ss"),"Z"),"")</f>
        <v/>
      </c>
      <c r="AW163" s="146" t="str">
        <f t="shared" si="688"/>
        <v/>
      </c>
      <c r="AX163" s="146" t="str">
        <f t="shared" ref="AX163:AZ163" si="689">IF(NOT(ISBLANK(ED163)),CONCATENATE(TEXT(ED163,"yyyy-mm-ddThh:MM:ss"),"Z"),"")</f>
        <v/>
      </c>
      <c r="AY163" s="146" t="str">
        <f t="shared" si="689"/>
        <v/>
      </c>
      <c r="AZ163" s="146" t="str">
        <f t="shared" si="689"/>
        <v/>
      </c>
      <c r="BA163" s="176"/>
      <c r="BB163" s="152"/>
      <c r="BC163" s="177"/>
      <c r="BD163" s="154"/>
      <c r="BE163" s="155"/>
      <c r="BF163" s="154"/>
      <c r="BG163" s="155"/>
      <c r="BH163" s="169"/>
      <c r="BI163" s="162"/>
      <c r="BJ163" s="172"/>
      <c r="BK163" s="162"/>
      <c r="BL163" s="158"/>
      <c r="BM163" s="172"/>
      <c r="BN163" s="162"/>
      <c r="BO163" s="167"/>
      <c r="BP163" s="169"/>
      <c r="BQ163" s="162"/>
      <c r="BR163" s="162"/>
      <c r="BS163" s="174"/>
      <c r="BT163" s="162"/>
      <c r="BU163" s="174"/>
      <c r="BV163" s="174"/>
      <c r="BW163" s="174"/>
      <c r="BX163" s="173"/>
      <c r="BY163" s="158"/>
      <c r="BZ163" s="160"/>
      <c r="CA163" s="172"/>
      <c r="CB163" s="152"/>
      <c r="CC163" s="152"/>
      <c r="CD163" s="156"/>
      <c r="CE163" s="172"/>
      <c r="CF163" s="162"/>
      <c r="CG163" s="162"/>
      <c r="CH163" s="158"/>
      <c r="CI163" s="173"/>
      <c r="CJ163" s="178"/>
      <c r="CK163" s="173"/>
      <c r="CL163" s="165"/>
      <c r="CM163" s="172"/>
      <c r="CN163" s="162"/>
      <c r="CO163" s="162"/>
      <c r="CP163" s="162"/>
      <c r="CQ163" s="162"/>
      <c r="CR163" s="169"/>
      <c r="CS163" s="162"/>
      <c r="CT163" s="162"/>
      <c r="CU163" s="174"/>
      <c r="CV163" s="152"/>
      <c r="CW163" s="173"/>
      <c r="CX163" s="158"/>
      <c r="CY163" s="172"/>
      <c r="CZ163" s="162"/>
      <c r="DA163" s="162"/>
      <c r="DB163" s="158"/>
      <c r="DC163" s="173"/>
      <c r="DD163" s="178"/>
      <c r="DE163" s="173"/>
      <c r="DF163" s="165"/>
      <c r="DG163" s="172"/>
      <c r="DH163" s="178"/>
      <c r="DI163" s="172"/>
      <c r="DJ163" s="178"/>
      <c r="DK163" s="172"/>
      <c r="DL163" s="162"/>
      <c r="DM163" s="167"/>
      <c r="DN163" s="169"/>
      <c r="DO163" s="162"/>
      <c r="DP163" s="162"/>
      <c r="DQ163" s="174"/>
      <c r="DR163" s="152"/>
      <c r="DS163" s="172"/>
      <c r="DT163" s="152"/>
      <c r="DU163" s="152"/>
      <c r="DV163" s="156"/>
      <c r="DW163" s="173"/>
      <c r="DX163" s="158"/>
      <c r="DY163" s="172"/>
      <c r="DZ163" s="162"/>
      <c r="EA163" s="162"/>
      <c r="EB163" s="172"/>
      <c r="EC163" s="172"/>
      <c r="ED163" s="152"/>
      <c r="EE163" s="152"/>
      <c r="EF163" s="152"/>
      <c r="EG163" s="174"/>
      <c r="EH163" s="172"/>
      <c r="EI163" s="162"/>
      <c r="EJ163" s="162"/>
    </row>
    <row r="164" spans="1:140" ht="12.5">
      <c r="A164" s="168"/>
      <c r="B164" s="169"/>
      <c r="C164" s="144" t="str">
        <f t="shared" si="0"/>
        <v/>
      </c>
      <c r="D164" s="144" t="str">
        <f t="shared" si="563"/>
        <v/>
      </c>
      <c r="E164" s="144" t="str">
        <f t="shared" si="2"/>
        <v/>
      </c>
      <c r="F164" s="145" t="str">
        <f t="shared" si="564"/>
        <v/>
      </c>
      <c r="G164" s="145" t="str">
        <f t="shared" si="4"/>
        <v/>
      </c>
      <c r="H164" s="145" t="str">
        <f t="shared" si="5"/>
        <v/>
      </c>
      <c r="I164" s="146" t="str">
        <f t="shared" ref="I164:J164" si="690">IF(COUNTA($DO164:$DX164)&gt;0,$BA164,"")</f>
        <v/>
      </c>
      <c r="J164" s="146" t="str">
        <f t="shared" si="690"/>
        <v/>
      </c>
      <c r="K164" s="147" t="str">
        <f t="shared" si="43"/>
        <v/>
      </c>
      <c r="L164" s="147" t="str">
        <f t="shared" si="7"/>
        <v/>
      </c>
      <c r="M164" s="147" t="str">
        <f t="shared" si="8"/>
        <v/>
      </c>
      <c r="N164" s="147" t="str">
        <f t="shared" si="48"/>
        <v/>
      </c>
      <c r="O164" s="147" t="str">
        <f t="shared" si="9"/>
        <v/>
      </c>
      <c r="P164" s="146" t="str">
        <f t="shared" si="566"/>
        <v/>
      </c>
      <c r="Q164" s="147" t="str">
        <f t="shared" si="567"/>
        <v/>
      </c>
      <c r="R164" s="146" t="str">
        <f t="shared" si="12"/>
        <v/>
      </c>
      <c r="S164" s="146" t="str">
        <f t="shared" si="13"/>
        <v/>
      </c>
      <c r="T164" s="146" t="str">
        <f>IF(NOT(ISBLANK(DH164)),
        IF(AND(ISREF('Input Tenderers'!$J$8:$K$8),COUNTA('Input Tenderers'!$N$8)&gt;0),
                IF(COUNTA('Input Implementation Transactio'!$N164:$O164)&gt;0,"supplier;tenderer;payee","supplier;tenderer"),
                IF(COUNTA('Input Implementation Transactio'!$N164:$O164)&gt;0,"supplier;payee","supplier")
                ),
        IF(COUNTA('Input Implementation Transactio'!$N164:$O164)&gt;0, "payee", "")
        )</f>
        <v/>
      </c>
      <c r="U164" s="146" t="str">
        <f t="shared" si="14"/>
        <v/>
      </c>
      <c r="V164" s="146" t="str">
        <f t="shared" si="15"/>
        <v/>
      </c>
      <c r="W164" s="148" t="str">
        <f t="shared" si="568"/>
        <v/>
      </c>
      <c r="X164" s="175" t="str">
        <f t="shared" si="569"/>
        <v/>
      </c>
      <c r="Y164" s="170" t="str">
        <f t="shared" si="570"/>
        <v/>
      </c>
      <c r="Z164" s="150" t="str">
        <f t="shared" si="19"/>
        <v/>
      </c>
      <c r="AA164" s="146" t="str">
        <f t="shared" si="20"/>
        <v/>
      </c>
      <c r="AB164" s="146" t="str">
        <f t="shared" si="21"/>
        <v/>
      </c>
      <c r="AC164" s="146" t="str">
        <f t="shared" si="22"/>
        <v/>
      </c>
      <c r="AD164" s="148" t="str">
        <f t="shared" si="571"/>
        <v/>
      </c>
      <c r="AE164" s="148" t="str">
        <f t="shared" si="24"/>
        <v/>
      </c>
      <c r="AF164" s="175" t="str">
        <f t="shared" si="572"/>
        <v/>
      </c>
      <c r="AG164" s="170" t="str">
        <f t="shared" si="573"/>
        <v/>
      </c>
      <c r="AH164" s="148" t="str">
        <f t="shared" si="574"/>
        <v/>
      </c>
      <c r="AI164" s="146" t="str">
        <f t="shared" si="28"/>
        <v/>
      </c>
      <c r="AJ164" s="146" t="str">
        <f t="shared" si="29"/>
        <v/>
      </c>
      <c r="AK164" s="146" t="str">
        <f t="shared" si="30"/>
        <v/>
      </c>
      <c r="AL164" s="146" t="str">
        <f t="shared" si="31"/>
        <v/>
      </c>
      <c r="AM164" s="171" t="str">
        <f t="shared" si="32"/>
        <v/>
      </c>
      <c r="AN164" s="171" t="str">
        <f t="shared" si="33"/>
        <v/>
      </c>
      <c r="AO164" s="146" t="str">
        <f t="shared" si="34"/>
        <v/>
      </c>
      <c r="AP164" s="146" t="str">
        <f t="shared" si="35"/>
        <v/>
      </c>
      <c r="AQ164" s="146" t="str">
        <f t="shared" si="36"/>
        <v/>
      </c>
      <c r="AR164" s="146" t="str">
        <f t="shared" ref="AR164:AS164" si="691">IF(NOT(ISBLANK(CB164)),CONCATENATE(TEXT(CB164,"yyyy-mm-ddThh:MM:ss"),"Z"),"")</f>
        <v/>
      </c>
      <c r="AS164" s="146" t="str">
        <f t="shared" si="691"/>
        <v/>
      </c>
      <c r="AT164" s="146" t="str">
        <f t="shared" si="38"/>
        <v/>
      </c>
      <c r="AU164" s="146" t="str">
        <f t="shared" si="39"/>
        <v/>
      </c>
      <c r="AV164" s="146" t="str">
        <f t="shared" ref="AV164:AW164" si="692">IF(NOT(ISBLANK(DT164)),CONCATENATE(TEXT(DT164,"yyyy-mm-ddThh:MM:ss"),"Z"),"")</f>
        <v/>
      </c>
      <c r="AW164" s="146" t="str">
        <f t="shared" si="692"/>
        <v/>
      </c>
      <c r="AX164" s="146" t="str">
        <f t="shared" ref="AX164:AZ164" si="693">IF(NOT(ISBLANK(ED164)),CONCATENATE(TEXT(ED164,"yyyy-mm-ddThh:MM:ss"),"Z"),"")</f>
        <v/>
      </c>
      <c r="AY164" s="146" t="str">
        <f t="shared" si="693"/>
        <v/>
      </c>
      <c r="AZ164" s="146" t="str">
        <f t="shared" si="693"/>
        <v/>
      </c>
      <c r="BA164" s="176"/>
      <c r="BB164" s="152"/>
      <c r="BC164" s="177"/>
      <c r="BD164" s="154"/>
      <c r="BE164" s="155"/>
      <c r="BF164" s="154"/>
      <c r="BG164" s="155"/>
      <c r="BH164" s="169"/>
      <c r="BI164" s="162"/>
      <c r="BJ164" s="172"/>
      <c r="BK164" s="162"/>
      <c r="BL164" s="158"/>
      <c r="BM164" s="172"/>
      <c r="BN164" s="162"/>
      <c r="BO164" s="167"/>
      <c r="BP164" s="169"/>
      <c r="BQ164" s="162"/>
      <c r="BR164" s="162"/>
      <c r="BS164" s="174"/>
      <c r="BT164" s="162"/>
      <c r="BU164" s="174"/>
      <c r="BV164" s="174"/>
      <c r="BW164" s="174"/>
      <c r="BX164" s="173"/>
      <c r="BY164" s="158"/>
      <c r="BZ164" s="160"/>
      <c r="CA164" s="172"/>
      <c r="CB164" s="152"/>
      <c r="CC164" s="152"/>
      <c r="CD164" s="156"/>
      <c r="CE164" s="172"/>
      <c r="CF164" s="162"/>
      <c r="CG164" s="162"/>
      <c r="CH164" s="158"/>
      <c r="CI164" s="173"/>
      <c r="CJ164" s="178"/>
      <c r="CK164" s="173"/>
      <c r="CL164" s="165"/>
      <c r="CM164" s="172"/>
      <c r="CN164" s="162"/>
      <c r="CO164" s="162"/>
      <c r="CP164" s="162"/>
      <c r="CQ164" s="162"/>
      <c r="CR164" s="169"/>
      <c r="CS164" s="162"/>
      <c r="CT164" s="162"/>
      <c r="CU164" s="174"/>
      <c r="CV164" s="152"/>
      <c r="CW164" s="173"/>
      <c r="CX164" s="158"/>
      <c r="CY164" s="172"/>
      <c r="CZ164" s="162"/>
      <c r="DA164" s="162"/>
      <c r="DB164" s="158"/>
      <c r="DC164" s="173"/>
      <c r="DD164" s="178"/>
      <c r="DE164" s="173"/>
      <c r="DF164" s="165"/>
      <c r="DG164" s="172"/>
      <c r="DH164" s="178"/>
      <c r="DI164" s="172"/>
      <c r="DJ164" s="178"/>
      <c r="DK164" s="172"/>
      <c r="DL164" s="162"/>
      <c r="DM164" s="167"/>
      <c r="DN164" s="169"/>
      <c r="DO164" s="162"/>
      <c r="DP164" s="162"/>
      <c r="DQ164" s="174"/>
      <c r="DR164" s="152"/>
      <c r="DS164" s="172"/>
      <c r="DT164" s="152"/>
      <c r="DU164" s="152"/>
      <c r="DV164" s="156"/>
      <c r="DW164" s="173"/>
      <c r="DX164" s="158"/>
      <c r="DY164" s="172"/>
      <c r="DZ164" s="162"/>
      <c r="EA164" s="162"/>
      <c r="EB164" s="172"/>
      <c r="EC164" s="172"/>
      <c r="ED164" s="152"/>
      <c r="EE164" s="152"/>
      <c r="EF164" s="152"/>
      <c r="EG164" s="174"/>
      <c r="EH164" s="172"/>
      <c r="EI164" s="162"/>
      <c r="EJ164" s="162"/>
    </row>
    <row r="165" spans="1:140" ht="12.5">
      <c r="A165" s="168"/>
      <c r="B165" s="169"/>
      <c r="C165" s="144" t="str">
        <f t="shared" si="0"/>
        <v/>
      </c>
      <c r="D165" s="144" t="str">
        <f t="shared" si="563"/>
        <v/>
      </c>
      <c r="E165" s="144" t="str">
        <f t="shared" si="2"/>
        <v/>
      </c>
      <c r="F165" s="145" t="str">
        <f t="shared" si="564"/>
        <v/>
      </c>
      <c r="G165" s="145" t="str">
        <f t="shared" si="4"/>
        <v/>
      </c>
      <c r="H165" s="145" t="str">
        <f t="shared" si="5"/>
        <v/>
      </c>
      <c r="I165" s="146" t="str">
        <f t="shared" ref="I165:J165" si="694">IF(COUNTA($DO165:$DX165)&gt;0,$BA165,"")</f>
        <v/>
      </c>
      <c r="J165" s="146" t="str">
        <f t="shared" si="694"/>
        <v/>
      </c>
      <c r="K165" s="147" t="str">
        <f t="shared" si="43"/>
        <v/>
      </c>
      <c r="L165" s="147" t="str">
        <f t="shared" si="7"/>
        <v/>
      </c>
      <c r="M165" s="147" t="str">
        <f t="shared" si="8"/>
        <v/>
      </c>
      <c r="N165" s="147" t="str">
        <f t="shared" si="48"/>
        <v/>
      </c>
      <c r="O165" s="147" t="str">
        <f t="shared" si="9"/>
        <v/>
      </c>
      <c r="P165" s="146" t="str">
        <f t="shared" si="566"/>
        <v/>
      </c>
      <c r="Q165" s="147" t="str">
        <f t="shared" si="567"/>
        <v/>
      </c>
      <c r="R165" s="146" t="str">
        <f t="shared" si="12"/>
        <v/>
      </c>
      <c r="S165" s="146" t="str">
        <f t="shared" si="13"/>
        <v/>
      </c>
      <c r="T165" s="146" t="str">
        <f>IF(NOT(ISBLANK(DH165)),
        IF(AND(ISREF('Input Tenderers'!$J$8:$K$8),COUNTA('Input Tenderers'!$N$8)&gt;0),
                IF(COUNTA('Input Implementation Transactio'!$N165:$O165)&gt;0,"supplier;tenderer;payee","supplier;tenderer"),
                IF(COUNTA('Input Implementation Transactio'!$N165:$O165)&gt;0,"supplier;payee","supplier")
                ),
        IF(COUNTA('Input Implementation Transactio'!$N165:$O165)&gt;0, "payee", "")
        )</f>
        <v/>
      </c>
      <c r="U165" s="146" t="str">
        <f t="shared" si="14"/>
        <v/>
      </c>
      <c r="V165" s="146" t="str">
        <f t="shared" si="15"/>
        <v/>
      </c>
      <c r="W165" s="148" t="str">
        <f t="shared" si="568"/>
        <v/>
      </c>
      <c r="X165" s="175" t="str">
        <f t="shared" si="569"/>
        <v/>
      </c>
      <c r="Y165" s="170" t="str">
        <f t="shared" si="570"/>
        <v/>
      </c>
      <c r="Z165" s="150" t="str">
        <f t="shared" si="19"/>
        <v/>
      </c>
      <c r="AA165" s="146" t="str">
        <f t="shared" si="20"/>
        <v/>
      </c>
      <c r="AB165" s="146" t="str">
        <f t="shared" si="21"/>
        <v/>
      </c>
      <c r="AC165" s="146" t="str">
        <f t="shared" si="22"/>
        <v/>
      </c>
      <c r="AD165" s="148" t="str">
        <f t="shared" si="571"/>
        <v/>
      </c>
      <c r="AE165" s="148" t="str">
        <f t="shared" si="24"/>
        <v/>
      </c>
      <c r="AF165" s="175" t="str">
        <f t="shared" si="572"/>
        <v/>
      </c>
      <c r="AG165" s="170" t="str">
        <f t="shared" si="573"/>
        <v/>
      </c>
      <c r="AH165" s="148" t="str">
        <f t="shared" si="574"/>
        <v/>
      </c>
      <c r="AI165" s="146" t="str">
        <f t="shared" si="28"/>
        <v/>
      </c>
      <c r="AJ165" s="146" t="str">
        <f t="shared" si="29"/>
        <v/>
      </c>
      <c r="AK165" s="146" t="str">
        <f t="shared" si="30"/>
        <v/>
      </c>
      <c r="AL165" s="146" t="str">
        <f t="shared" si="31"/>
        <v/>
      </c>
      <c r="AM165" s="171" t="str">
        <f t="shared" si="32"/>
        <v/>
      </c>
      <c r="AN165" s="171" t="str">
        <f t="shared" si="33"/>
        <v/>
      </c>
      <c r="AO165" s="146" t="str">
        <f t="shared" si="34"/>
        <v/>
      </c>
      <c r="AP165" s="146" t="str">
        <f t="shared" si="35"/>
        <v/>
      </c>
      <c r="AQ165" s="146" t="str">
        <f t="shared" si="36"/>
        <v/>
      </c>
      <c r="AR165" s="146" t="str">
        <f t="shared" ref="AR165:AS165" si="695">IF(NOT(ISBLANK(CB165)),CONCATENATE(TEXT(CB165,"yyyy-mm-ddThh:MM:ss"),"Z"),"")</f>
        <v/>
      </c>
      <c r="AS165" s="146" t="str">
        <f t="shared" si="695"/>
        <v/>
      </c>
      <c r="AT165" s="146" t="str">
        <f t="shared" si="38"/>
        <v/>
      </c>
      <c r="AU165" s="146" t="str">
        <f t="shared" si="39"/>
        <v/>
      </c>
      <c r="AV165" s="146" t="str">
        <f t="shared" ref="AV165:AW165" si="696">IF(NOT(ISBLANK(DT165)),CONCATENATE(TEXT(DT165,"yyyy-mm-ddThh:MM:ss"),"Z"),"")</f>
        <v/>
      </c>
      <c r="AW165" s="146" t="str">
        <f t="shared" si="696"/>
        <v/>
      </c>
      <c r="AX165" s="146" t="str">
        <f t="shared" ref="AX165:AZ165" si="697">IF(NOT(ISBLANK(ED165)),CONCATENATE(TEXT(ED165,"yyyy-mm-ddThh:MM:ss"),"Z"),"")</f>
        <v/>
      </c>
      <c r="AY165" s="146" t="str">
        <f t="shared" si="697"/>
        <v/>
      </c>
      <c r="AZ165" s="146" t="str">
        <f t="shared" si="697"/>
        <v/>
      </c>
      <c r="BA165" s="176"/>
      <c r="BB165" s="152"/>
      <c r="BC165" s="177"/>
      <c r="BD165" s="154"/>
      <c r="BE165" s="155"/>
      <c r="BF165" s="154"/>
      <c r="BG165" s="155"/>
      <c r="BH165" s="169"/>
      <c r="BI165" s="162"/>
      <c r="BJ165" s="172"/>
      <c r="BK165" s="162"/>
      <c r="BL165" s="158"/>
      <c r="BM165" s="172"/>
      <c r="BN165" s="162"/>
      <c r="BO165" s="167"/>
      <c r="BP165" s="169"/>
      <c r="BQ165" s="162"/>
      <c r="BR165" s="162"/>
      <c r="BS165" s="174"/>
      <c r="BT165" s="162"/>
      <c r="BU165" s="174"/>
      <c r="BV165" s="174"/>
      <c r="BW165" s="174"/>
      <c r="BX165" s="173"/>
      <c r="BY165" s="158"/>
      <c r="BZ165" s="160"/>
      <c r="CA165" s="172"/>
      <c r="CB165" s="152"/>
      <c r="CC165" s="152"/>
      <c r="CD165" s="156"/>
      <c r="CE165" s="172"/>
      <c r="CF165" s="162"/>
      <c r="CG165" s="162"/>
      <c r="CH165" s="158"/>
      <c r="CI165" s="173"/>
      <c r="CJ165" s="178"/>
      <c r="CK165" s="173"/>
      <c r="CL165" s="165"/>
      <c r="CM165" s="172"/>
      <c r="CN165" s="162"/>
      <c r="CO165" s="162"/>
      <c r="CP165" s="162"/>
      <c r="CQ165" s="162"/>
      <c r="CR165" s="169"/>
      <c r="CS165" s="162"/>
      <c r="CT165" s="162"/>
      <c r="CU165" s="174"/>
      <c r="CV165" s="152"/>
      <c r="CW165" s="173"/>
      <c r="CX165" s="158"/>
      <c r="CY165" s="172"/>
      <c r="CZ165" s="162"/>
      <c r="DA165" s="162"/>
      <c r="DB165" s="158"/>
      <c r="DC165" s="173"/>
      <c r="DD165" s="178"/>
      <c r="DE165" s="173"/>
      <c r="DF165" s="165"/>
      <c r="DG165" s="172"/>
      <c r="DH165" s="178"/>
      <c r="DI165" s="172"/>
      <c r="DJ165" s="178"/>
      <c r="DK165" s="172"/>
      <c r="DL165" s="162"/>
      <c r="DM165" s="167"/>
      <c r="DN165" s="169"/>
      <c r="DO165" s="162"/>
      <c r="DP165" s="162"/>
      <c r="DQ165" s="174"/>
      <c r="DR165" s="152"/>
      <c r="DS165" s="172"/>
      <c r="DT165" s="152"/>
      <c r="DU165" s="152"/>
      <c r="DV165" s="156"/>
      <c r="DW165" s="173"/>
      <c r="DX165" s="158"/>
      <c r="DY165" s="172"/>
      <c r="DZ165" s="162"/>
      <c r="EA165" s="162"/>
      <c r="EB165" s="172"/>
      <c r="EC165" s="172"/>
      <c r="ED165" s="152"/>
      <c r="EE165" s="152"/>
      <c r="EF165" s="152"/>
      <c r="EG165" s="174"/>
      <c r="EH165" s="172"/>
      <c r="EI165" s="162"/>
      <c r="EJ165" s="162"/>
    </row>
    <row r="166" spans="1:140" ht="12.5">
      <c r="A166" s="168"/>
      <c r="B166" s="169"/>
      <c r="C166" s="144" t="str">
        <f t="shared" si="0"/>
        <v/>
      </c>
      <c r="D166" s="144" t="str">
        <f t="shared" si="563"/>
        <v/>
      </c>
      <c r="E166" s="144" t="str">
        <f t="shared" si="2"/>
        <v/>
      </c>
      <c r="F166" s="145" t="str">
        <f t="shared" si="564"/>
        <v/>
      </c>
      <c r="G166" s="145" t="str">
        <f t="shared" si="4"/>
        <v/>
      </c>
      <c r="H166" s="145" t="str">
        <f t="shared" si="5"/>
        <v/>
      </c>
      <c r="I166" s="146" t="str">
        <f t="shared" ref="I166:J166" si="698">IF(COUNTA($DO166:$DX166)&gt;0,$BA166,"")</f>
        <v/>
      </c>
      <c r="J166" s="146" t="str">
        <f t="shared" si="698"/>
        <v/>
      </c>
      <c r="K166" s="147" t="str">
        <f t="shared" si="43"/>
        <v/>
      </c>
      <c r="L166" s="147" t="str">
        <f t="shared" si="7"/>
        <v/>
      </c>
      <c r="M166" s="147" t="str">
        <f t="shared" si="8"/>
        <v/>
      </c>
      <c r="N166" s="147" t="str">
        <f t="shared" si="48"/>
        <v/>
      </c>
      <c r="O166" s="147" t="str">
        <f t="shared" si="9"/>
        <v/>
      </c>
      <c r="P166" s="146" t="str">
        <f t="shared" si="566"/>
        <v/>
      </c>
      <c r="Q166" s="147" t="str">
        <f t="shared" si="567"/>
        <v/>
      </c>
      <c r="R166" s="146" t="str">
        <f t="shared" si="12"/>
        <v/>
      </c>
      <c r="S166" s="146" t="str">
        <f t="shared" si="13"/>
        <v/>
      </c>
      <c r="T166" s="146" t="str">
        <f>IF(NOT(ISBLANK(DH166)),
        IF(AND(ISREF('Input Tenderers'!$J$8:$K$8),COUNTA('Input Tenderers'!$N$8)&gt;0),
                IF(COUNTA('Input Implementation Transactio'!$N166:$O166)&gt;0,"supplier;tenderer;payee","supplier;tenderer"),
                IF(COUNTA('Input Implementation Transactio'!$N166:$O166)&gt;0,"supplier;payee","supplier")
                ),
        IF(COUNTA('Input Implementation Transactio'!$N166:$O166)&gt;0, "payee", "")
        )</f>
        <v/>
      </c>
      <c r="U166" s="146" t="str">
        <f t="shared" si="14"/>
        <v/>
      </c>
      <c r="V166" s="146" t="str">
        <f t="shared" si="15"/>
        <v/>
      </c>
      <c r="W166" s="148" t="str">
        <f t="shared" si="568"/>
        <v/>
      </c>
      <c r="X166" s="175" t="str">
        <f t="shared" si="569"/>
        <v/>
      </c>
      <c r="Y166" s="170" t="str">
        <f t="shared" si="570"/>
        <v/>
      </c>
      <c r="Z166" s="150" t="str">
        <f t="shared" si="19"/>
        <v/>
      </c>
      <c r="AA166" s="146" t="str">
        <f t="shared" si="20"/>
        <v/>
      </c>
      <c r="AB166" s="146" t="str">
        <f t="shared" si="21"/>
        <v/>
      </c>
      <c r="AC166" s="146" t="str">
        <f t="shared" si="22"/>
        <v/>
      </c>
      <c r="AD166" s="148" t="str">
        <f t="shared" si="571"/>
        <v/>
      </c>
      <c r="AE166" s="148" t="str">
        <f t="shared" si="24"/>
        <v/>
      </c>
      <c r="AF166" s="175" t="str">
        <f t="shared" si="572"/>
        <v/>
      </c>
      <c r="AG166" s="170" t="str">
        <f t="shared" si="573"/>
        <v/>
      </c>
      <c r="AH166" s="148" t="str">
        <f t="shared" si="574"/>
        <v/>
      </c>
      <c r="AI166" s="146" t="str">
        <f t="shared" si="28"/>
        <v/>
      </c>
      <c r="AJ166" s="146" t="str">
        <f t="shared" si="29"/>
        <v/>
      </c>
      <c r="AK166" s="146" t="str">
        <f t="shared" si="30"/>
        <v/>
      </c>
      <c r="AL166" s="146" t="str">
        <f t="shared" si="31"/>
        <v/>
      </c>
      <c r="AM166" s="171" t="str">
        <f t="shared" si="32"/>
        <v/>
      </c>
      <c r="AN166" s="171" t="str">
        <f t="shared" si="33"/>
        <v/>
      </c>
      <c r="AO166" s="146" t="str">
        <f t="shared" si="34"/>
        <v/>
      </c>
      <c r="AP166" s="146" t="str">
        <f t="shared" si="35"/>
        <v/>
      </c>
      <c r="AQ166" s="146" t="str">
        <f t="shared" si="36"/>
        <v/>
      </c>
      <c r="AR166" s="146" t="str">
        <f t="shared" ref="AR166:AS166" si="699">IF(NOT(ISBLANK(CB166)),CONCATENATE(TEXT(CB166,"yyyy-mm-ddThh:MM:ss"),"Z"),"")</f>
        <v/>
      </c>
      <c r="AS166" s="146" t="str">
        <f t="shared" si="699"/>
        <v/>
      </c>
      <c r="AT166" s="146" t="str">
        <f t="shared" si="38"/>
        <v/>
      </c>
      <c r="AU166" s="146" t="str">
        <f t="shared" si="39"/>
        <v/>
      </c>
      <c r="AV166" s="146" t="str">
        <f t="shared" ref="AV166:AW166" si="700">IF(NOT(ISBLANK(DT166)),CONCATENATE(TEXT(DT166,"yyyy-mm-ddThh:MM:ss"),"Z"),"")</f>
        <v/>
      </c>
      <c r="AW166" s="146" t="str">
        <f t="shared" si="700"/>
        <v/>
      </c>
      <c r="AX166" s="146" t="str">
        <f t="shared" ref="AX166:AZ166" si="701">IF(NOT(ISBLANK(ED166)),CONCATENATE(TEXT(ED166,"yyyy-mm-ddThh:MM:ss"),"Z"),"")</f>
        <v/>
      </c>
      <c r="AY166" s="146" t="str">
        <f t="shared" si="701"/>
        <v/>
      </c>
      <c r="AZ166" s="146" t="str">
        <f t="shared" si="701"/>
        <v/>
      </c>
      <c r="BA166" s="176"/>
      <c r="BB166" s="152"/>
      <c r="BC166" s="177"/>
      <c r="BD166" s="154"/>
      <c r="BE166" s="155"/>
      <c r="BF166" s="154"/>
      <c r="BG166" s="155"/>
      <c r="BH166" s="169"/>
      <c r="BI166" s="162"/>
      <c r="BJ166" s="172"/>
      <c r="BK166" s="162"/>
      <c r="BL166" s="158"/>
      <c r="BM166" s="172"/>
      <c r="BN166" s="162"/>
      <c r="BO166" s="167"/>
      <c r="BP166" s="169"/>
      <c r="BQ166" s="162"/>
      <c r="BR166" s="162"/>
      <c r="BS166" s="174"/>
      <c r="BT166" s="162"/>
      <c r="BU166" s="174"/>
      <c r="BV166" s="174"/>
      <c r="BW166" s="174"/>
      <c r="BX166" s="173"/>
      <c r="BY166" s="158"/>
      <c r="BZ166" s="160"/>
      <c r="CA166" s="172"/>
      <c r="CB166" s="152"/>
      <c r="CC166" s="152"/>
      <c r="CD166" s="156"/>
      <c r="CE166" s="172"/>
      <c r="CF166" s="162"/>
      <c r="CG166" s="162"/>
      <c r="CH166" s="158"/>
      <c r="CI166" s="173"/>
      <c r="CJ166" s="178"/>
      <c r="CK166" s="173"/>
      <c r="CL166" s="165"/>
      <c r="CM166" s="172"/>
      <c r="CN166" s="162"/>
      <c r="CO166" s="162"/>
      <c r="CP166" s="162"/>
      <c r="CQ166" s="162"/>
      <c r="CR166" s="169"/>
      <c r="CS166" s="162"/>
      <c r="CT166" s="162"/>
      <c r="CU166" s="174"/>
      <c r="CV166" s="152"/>
      <c r="CW166" s="173"/>
      <c r="CX166" s="158"/>
      <c r="CY166" s="172"/>
      <c r="CZ166" s="162"/>
      <c r="DA166" s="162"/>
      <c r="DB166" s="158"/>
      <c r="DC166" s="173"/>
      <c r="DD166" s="178"/>
      <c r="DE166" s="173"/>
      <c r="DF166" s="165"/>
      <c r="DG166" s="172"/>
      <c r="DH166" s="178"/>
      <c r="DI166" s="172"/>
      <c r="DJ166" s="178"/>
      <c r="DK166" s="172"/>
      <c r="DL166" s="162"/>
      <c r="DM166" s="167"/>
      <c r="DN166" s="169"/>
      <c r="DO166" s="162"/>
      <c r="DP166" s="162"/>
      <c r="DQ166" s="174"/>
      <c r="DR166" s="152"/>
      <c r="DS166" s="172"/>
      <c r="DT166" s="152"/>
      <c r="DU166" s="152"/>
      <c r="DV166" s="156"/>
      <c r="DW166" s="173"/>
      <c r="DX166" s="158"/>
      <c r="DY166" s="172"/>
      <c r="DZ166" s="162"/>
      <c r="EA166" s="162"/>
      <c r="EB166" s="172"/>
      <c r="EC166" s="172"/>
      <c r="ED166" s="152"/>
      <c r="EE166" s="152"/>
      <c r="EF166" s="152"/>
      <c r="EG166" s="174"/>
      <c r="EH166" s="172"/>
      <c r="EI166" s="162"/>
      <c r="EJ166" s="162"/>
    </row>
    <row r="167" spans="1:140" ht="12.5">
      <c r="A167" s="168"/>
      <c r="B167" s="169"/>
      <c r="C167" s="144" t="str">
        <f t="shared" si="0"/>
        <v/>
      </c>
      <c r="D167" s="144" t="str">
        <f t="shared" si="563"/>
        <v/>
      </c>
      <c r="E167" s="144" t="str">
        <f t="shared" si="2"/>
        <v/>
      </c>
      <c r="F167" s="145" t="str">
        <f t="shared" si="564"/>
        <v/>
      </c>
      <c r="G167" s="145" t="str">
        <f t="shared" si="4"/>
        <v/>
      </c>
      <c r="H167" s="145" t="str">
        <f t="shared" si="5"/>
        <v/>
      </c>
      <c r="I167" s="146" t="str">
        <f t="shared" ref="I167:J167" si="702">IF(COUNTA($DO167:$DX167)&gt;0,$BA167,"")</f>
        <v/>
      </c>
      <c r="J167" s="146" t="str">
        <f t="shared" si="702"/>
        <v/>
      </c>
      <c r="K167" s="147" t="str">
        <f t="shared" si="43"/>
        <v/>
      </c>
      <c r="L167" s="147" t="str">
        <f t="shared" si="7"/>
        <v/>
      </c>
      <c r="M167" s="147" t="str">
        <f t="shared" si="8"/>
        <v/>
      </c>
      <c r="N167" s="147" t="str">
        <f t="shared" si="48"/>
        <v/>
      </c>
      <c r="O167" s="147" t="str">
        <f t="shared" si="9"/>
        <v/>
      </c>
      <c r="P167" s="146" t="str">
        <f t="shared" si="566"/>
        <v/>
      </c>
      <c r="Q167" s="147" t="str">
        <f t="shared" si="567"/>
        <v/>
      </c>
      <c r="R167" s="146" t="str">
        <f t="shared" si="12"/>
        <v/>
      </c>
      <c r="S167" s="146" t="str">
        <f t="shared" si="13"/>
        <v/>
      </c>
      <c r="T167" s="146" t="str">
        <f>IF(NOT(ISBLANK(DH167)),
        IF(AND(ISREF('Input Tenderers'!$J$8:$K$8),COUNTA('Input Tenderers'!$N$8)&gt;0),
                IF(COUNTA('Input Implementation Transactio'!$N167:$O167)&gt;0,"supplier;tenderer;payee","supplier;tenderer"),
                IF(COUNTA('Input Implementation Transactio'!$N167:$O167)&gt;0,"supplier;payee","supplier")
                ),
        IF(COUNTA('Input Implementation Transactio'!$N167:$O167)&gt;0, "payee", "")
        )</f>
        <v/>
      </c>
      <c r="U167" s="146" t="str">
        <f t="shared" si="14"/>
        <v/>
      </c>
      <c r="V167" s="146" t="str">
        <f t="shared" si="15"/>
        <v/>
      </c>
      <c r="W167" s="148" t="str">
        <f t="shared" si="568"/>
        <v/>
      </c>
      <c r="X167" s="175" t="str">
        <f t="shared" si="569"/>
        <v/>
      </c>
      <c r="Y167" s="170" t="str">
        <f t="shared" si="570"/>
        <v/>
      </c>
      <c r="Z167" s="150" t="str">
        <f t="shared" si="19"/>
        <v/>
      </c>
      <c r="AA167" s="146" t="str">
        <f t="shared" si="20"/>
        <v/>
      </c>
      <c r="AB167" s="146" t="str">
        <f t="shared" si="21"/>
        <v/>
      </c>
      <c r="AC167" s="146" t="str">
        <f t="shared" si="22"/>
        <v/>
      </c>
      <c r="AD167" s="148" t="str">
        <f t="shared" si="571"/>
        <v/>
      </c>
      <c r="AE167" s="148" t="str">
        <f t="shared" si="24"/>
        <v/>
      </c>
      <c r="AF167" s="175" t="str">
        <f t="shared" si="572"/>
        <v/>
      </c>
      <c r="AG167" s="170" t="str">
        <f t="shared" si="573"/>
        <v/>
      </c>
      <c r="AH167" s="148" t="str">
        <f t="shared" si="574"/>
        <v/>
      </c>
      <c r="AI167" s="146" t="str">
        <f t="shared" si="28"/>
        <v/>
      </c>
      <c r="AJ167" s="146" t="str">
        <f t="shared" si="29"/>
        <v/>
      </c>
      <c r="AK167" s="146" t="str">
        <f t="shared" si="30"/>
        <v/>
      </c>
      <c r="AL167" s="146" t="str">
        <f t="shared" si="31"/>
        <v/>
      </c>
      <c r="AM167" s="171" t="str">
        <f t="shared" si="32"/>
        <v/>
      </c>
      <c r="AN167" s="171" t="str">
        <f t="shared" si="33"/>
        <v/>
      </c>
      <c r="AO167" s="146" t="str">
        <f t="shared" si="34"/>
        <v/>
      </c>
      <c r="AP167" s="146" t="str">
        <f t="shared" si="35"/>
        <v/>
      </c>
      <c r="AQ167" s="146" t="str">
        <f t="shared" si="36"/>
        <v/>
      </c>
      <c r="AR167" s="146" t="str">
        <f t="shared" ref="AR167:AS167" si="703">IF(NOT(ISBLANK(CB167)),CONCATENATE(TEXT(CB167,"yyyy-mm-ddThh:MM:ss"),"Z"),"")</f>
        <v/>
      </c>
      <c r="AS167" s="146" t="str">
        <f t="shared" si="703"/>
        <v/>
      </c>
      <c r="AT167" s="146" t="str">
        <f t="shared" si="38"/>
        <v/>
      </c>
      <c r="AU167" s="146" t="str">
        <f t="shared" si="39"/>
        <v/>
      </c>
      <c r="AV167" s="146" t="str">
        <f t="shared" ref="AV167:AW167" si="704">IF(NOT(ISBLANK(DT167)),CONCATENATE(TEXT(DT167,"yyyy-mm-ddThh:MM:ss"),"Z"),"")</f>
        <v/>
      </c>
      <c r="AW167" s="146" t="str">
        <f t="shared" si="704"/>
        <v/>
      </c>
      <c r="AX167" s="146" t="str">
        <f t="shared" ref="AX167:AZ167" si="705">IF(NOT(ISBLANK(ED167)),CONCATENATE(TEXT(ED167,"yyyy-mm-ddThh:MM:ss"),"Z"),"")</f>
        <v/>
      </c>
      <c r="AY167" s="146" t="str">
        <f t="shared" si="705"/>
        <v/>
      </c>
      <c r="AZ167" s="146" t="str">
        <f t="shared" si="705"/>
        <v/>
      </c>
      <c r="BA167" s="176"/>
      <c r="BB167" s="152"/>
      <c r="BC167" s="177"/>
      <c r="BD167" s="154"/>
      <c r="BE167" s="155"/>
      <c r="BF167" s="154"/>
      <c r="BG167" s="155"/>
      <c r="BH167" s="169"/>
      <c r="BI167" s="162"/>
      <c r="BJ167" s="172"/>
      <c r="BK167" s="162"/>
      <c r="BL167" s="158"/>
      <c r="BM167" s="172"/>
      <c r="BN167" s="162"/>
      <c r="BO167" s="167"/>
      <c r="BP167" s="169"/>
      <c r="BQ167" s="162"/>
      <c r="BR167" s="162"/>
      <c r="BS167" s="174"/>
      <c r="BT167" s="162"/>
      <c r="BU167" s="174"/>
      <c r="BV167" s="174"/>
      <c r="BW167" s="174"/>
      <c r="BX167" s="173"/>
      <c r="BY167" s="158"/>
      <c r="BZ167" s="160"/>
      <c r="CA167" s="172"/>
      <c r="CB167" s="152"/>
      <c r="CC167" s="152"/>
      <c r="CD167" s="156"/>
      <c r="CE167" s="172"/>
      <c r="CF167" s="162"/>
      <c r="CG167" s="162"/>
      <c r="CH167" s="158"/>
      <c r="CI167" s="173"/>
      <c r="CJ167" s="178"/>
      <c r="CK167" s="173"/>
      <c r="CL167" s="165"/>
      <c r="CM167" s="172"/>
      <c r="CN167" s="162"/>
      <c r="CO167" s="162"/>
      <c r="CP167" s="162"/>
      <c r="CQ167" s="162"/>
      <c r="CR167" s="169"/>
      <c r="CS167" s="162"/>
      <c r="CT167" s="162"/>
      <c r="CU167" s="174"/>
      <c r="CV167" s="152"/>
      <c r="CW167" s="173"/>
      <c r="CX167" s="158"/>
      <c r="CY167" s="172"/>
      <c r="CZ167" s="162"/>
      <c r="DA167" s="162"/>
      <c r="DB167" s="158"/>
      <c r="DC167" s="173"/>
      <c r="DD167" s="178"/>
      <c r="DE167" s="173"/>
      <c r="DF167" s="165"/>
      <c r="DG167" s="172"/>
      <c r="DH167" s="178"/>
      <c r="DI167" s="172"/>
      <c r="DJ167" s="178"/>
      <c r="DK167" s="172"/>
      <c r="DL167" s="162"/>
      <c r="DM167" s="167"/>
      <c r="DN167" s="169"/>
      <c r="DO167" s="162"/>
      <c r="DP167" s="162"/>
      <c r="DQ167" s="174"/>
      <c r="DR167" s="152"/>
      <c r="DS167" s="172"/>
      <c r="DT167" s="152"/>
      <c r="DU167" s="152"/>
      <c r="DV167" s="156"/>
      <c r="DW167" s="173"/>
      <c r="DX167" s="158"/>
      <c r="DY167" s="172"/>
      <c r="DZ167" s="162"/>
      <c r="EA167" s="162"/>
      <c r="EB167" s="172"/>
      <c r="EC167" s="172"/>
      <c r="ED167" s="152"/>
      <c r="EE167" s="152"/>
      <c r="EF167" s="152"/>
      <c r="EG167" s="174"/>
      <c r="EH167" s="172"/>
      <c r="EI167" s="162"/>
      <c r="EJ167" s="162"/>
    </row>
    <row r="168" spans="1:140" ht="12.5">
      <c r="A168" s="168"/>
      <c r="B168" s="169"/>
      <c r="C168" s="144" t="str">
        <f t="shared" si="0"/>
        <v/>
      </c>
      <c r="D168" s="144" t="str">
        <f t="shared" si="563"/>
        <v/>
      </c>
      <c r="E168" s="144" t="str">
        <f t="shared" si="2"/>
        <v/>
      </c>
      <c r="F168" s="145" t="str">
        <f t="shared" si="564"/>
        <v/>
      </c>
      <c r="G168" s="145" t="str">
        <f t="shared" si="4"/>
        <v/>
      </c>
      <c r="H168" s="145" t="str">
        <f t="shared" si="5"/>
        <v/>
      </c>
      <c r="I168" s="146" t="str">
        <f t="shared" ref="I168:J168" si="706">IF(COUNTA($DO168:$DX168)&gt;0,$BA168,"")</f>
        <v/>
      </c>
      <c r="J168" s="146" t="str">
        <f t="shared" si="706"/>
        <v/>
      </c>
      <c r="K168" s="147" t="str">
        <f t="shared" si="43"/>
        <v/>
      </c>
      <c r="L168" s="147" t="str">
        <f t="shared" si="7"/>
        <v/>
      </c>
      <c r="M168" s="147" t="str">
        <f t="shared" si="8"/>
        <v/>
      </c>
      <c r="N168" s="147" t="str">
        <f t="shared" si="48"/>
        <v/>
      </c>
      <c r="O168" s="147" t="str">
        <f t="shared" si="9"/>
        <v/>
      </c>
      <c r="P168" s="146" t="str">
        <f t="shared" si="566"/>
        <v/>
      </c>
      <c r="Q168" s="147" t="str">
        <f t="shared" si="567"/>
        <v/>
      </c>
      <c r="R168" s="146" t="str">
        <f t="shared" si="12"/>
        <v/>
      </c>
      <c r="S168" s="146" t="str">
        <f t="shared" si="13"/>
        <v/>
      </c>
      <c r="T168" s="146" t="str">
        <f>IF(NOT(ISBLANK(DH168)),
        IF(AND(ISREF('Input Tenderers'!$J$8:$K$8),COUNTA('Input Tenderers'!$N$8)&gt;0),
                IF(COUNTA('Input Implementation Transactio'!$N168:$O168)&gt;0,"supplier;tenderer;payee","supplier;tenderer"),
                IF(COUNTA('Input Implementation Transactio'!$N168:$O168)&gt;0,"supplier;payee","supplier")
                ),
        IF(COUNTA('Input Implementation Transactio'!$N168:$O168)&gt;0, "payee", "")
        )</f>
        <v/>
      </c>
      <c r="U168" s="146" t="str">
        <f t="shared" si="14"/>
        <v/>
      </c>
      <c r="V168" s="146" t="str">
        <f t="shared" si="15"/>
        <v/>
      </c>
      <c r="W168" s="148" t="str">
        <f t="shared" si="568"/>
        <v/>
      </c>
      <c r="X168" s="175" t="str">
        <f t="shared" si="569"/>
        <v/>
      </c>
      <c r="Y168" s="170" t="str">
        <f t="shared" si="570"/>
        <v/>
      </c>
      <c r="Z168" s="150" t="str">
        <f t="shared" si="19"/>
        <v/>
      </c>
      <c r="AA168" s="146" t="str">
        <f t="shared" si="20"/>
        <v/>
      </c>
      <c r="AB168" s="146" t="str">
        <f t="shared" si="21"/>
        <v/>
      </c>
      <c r="AC168" s="146" t="str">
        <f t="shared" si="22"/>
        <v/>
      </c>
      <c r="AD168" s="148" t="str">
        <f t="shared" si="571"/>
        <v/>
      </c>
      <c r="AE168" s="148" t="str">
        <f t="shared" si="24"/>
        <v/>
      </c>
      <c r="AF168" s="175" t="str">
        <f t="shared" si="572"/>
        <v/>
      </c>
      <c r="AG168" s="170" t="str">
        <f t="shared" si="573"/>
        <v/>
      </c>
      <c r="AH168" s="148" t="str">
        <f t="shared" si="574"/>
        <v/>
      </c>
      <c r="AI168" s="146" t="str">
        <f t="shared" si="28"/>
        <v/>
      </c>
      <c r="AJ168" s="146" t="str">
        <f t="shared" si="29"/>
        <v/>
      </c>
      <c r="AK168" s="146" t="str">
        <f t="shared" si="30"/>
        <v/>
      </c>
      <c r="AL168" s="146" t="str">
        <f t="shared" si="31"/>
        <v/>
      </c>
      <c r="AM168" s="171" t="str">
        <f t="shared" si="32"/>
        <v/>
      </c>
      <c r="AN168" s="171" t="str">
        <f t="shared" si="33"/>
        <v/>
      </c>
      <c r="AO168" s="146" t="str">
        <f t="shared" si="34"/>
        <v/>
      </c>
      <c r="AP168" s="146" t="str">
        <f t="shared" si="35"/>
        <v/>
      </c>
      <c r="AQ168" s="146" t="str">
        <f t="shared" si="36"/>
        <v/>
      </c>
      <c r="AR168" s="146" t="str">
        <f t="shared" ref="AR168:AS168" si="707">IF(NOT(ISBLANK(CB168)),CONCATENATE(TEXT(CB168,"yyyy-mm-ddThh:MM:ss"),"Z"),"")</f>
        <v/>
      </c>
      <c r="AS168" s="146" t="str">
        <f t="shared" si="707"/>
        <v/>
      </c>
      <c r="AT168" s="146" t="str">
        <f t="shared" si="38"/>
        <v/>
      </c>
      <c r="AU168" s="146" t="str">
        <f t="shared" si="39"/>
        <v/>
      </c>
      <c r="AV168" s="146" t="str">
        <f t="shared" ref="AV168:AW168" si="708">IF(NOT(ISBLANK(DT168)),CONCATENATE(TEXT(DT168,"yyyy-mm-ddThh:MM:ss"),"Z"),"")</f>
        <v/>
      </c>
      <c r="AW168" s="146" t="str">
        <f t="shared" si="708"/>
        <v/>
      </c>
      <c r="AX168" s="146" t="str">
        <f t="shared" ref="AX168:AZ168" si="709">IF(NOT(ISBLANK(ED168)),CONCATENATE(TEXT(ED168,"yyyy-mm-ddThh:MM:ss"),"Z"),"")</f>
        <v/>
      </c>
      <c r="AY168" s="146" t="str">
        <f t="shared" si="709"/>
        <v/>
      </c>
      <c r="AZ168" s="146" t="str">
        <f t="shared" si="709"/>
        <v/>
      </c>
      <c r="BA168" s="176"/>
      <c r="BB168" s="152"/>
      <c r="BC168" s="177"/>
      <c r="BD168" s="154"/>
      <c r="BE168" s="155"/>
      <c r="BF168" s="154"/>
      <c r="BG168" s="155"/>
      <c r="BH168" s="169"/>
      <c r="BI168" s="162"/>
      <c r="BJ168" s="172"/>
      <c r="BK168" s="162"/>
      <c r="BL168" s="158"/>
      <c r="BM168" s="172"/>
      <c r="BN168" s="162"/>
      <c r="BO168" s="167"/>
      <c r="BP168" s="169"/>
      <c r="BQ168" s="162"/>
      <c r="BR168" s="162"/>
      <c r="BS168" s="174"/>
      <c r="BT168" s="162"/>
      <c r="BU168" s="174"/>
      <c r="BV168" s="174"/>
      <c r="BW168" s="174"/>
      <c r="BX168" s="173"/>
      <c r="BY168" s="158"/>
      <c r="BZ168" s="160"/>
      <c r="CA168" s="172"/>
      <c r="CB168" s="152"/>
      <c r="CC168" s="152"/>
      <c r="CD168" s="156"/>
      <c r="CE168" s="172"/>
      <c r="CF168" s="162"/>
      <c r="CG168" s="162"/>
      <c r="CH168" s="158"/>
      <c r="CI168" s="173"/>
      <c r="CJ168" s="178"/>
      <c r="CK168" s="173"/>
      <c r="CL168" s="165"/>
      <c r="CM168" s="172"/>
      <c r="CN168" s="162"/>
      <c r="CO168" s="162"/>
      <c r="CP168" s="162"/>
      <c r="CQ168" s="162"/>
      <c r="CR168" s="169"/>
      <c r="CS168" s="162"/>
      <c r="CT168" s="162"/>
      <c r="CU168" s="174"/>
      <c r="CV168" s="152"/>
      <c r="CW168" s="173"/>
      <c r="CX168" s="158"/>
      <c r="CY168" s="172"/>
      <c r="CZ168" s="162"/>
      <c r="DA168" s="162"/>
      <c r="DB168" s="158"/>
      <c r="DC168" s="173"/>
      <c r="DD168" s="178"/>
      <c r="DE168" s="173"/>
      <c r="DF168" s="165"/>
      <c r="DG168" s="172"/>
      <c r="DH168" s="178"/>
      <c r="DI168" s="172"/>
      <c r="DJ168" s="178"/>
      <c r="DK168" s="172"/>
      <c r="DL168" s="162"/>
      <c r="DM168" s="167"/>
      <c r="DN168" s="169"/>
      <c r="DO168" s="162"/>
      <c r="DP168" s="162"/>
      <c r="DQ168" s="174"/>
      <c r="DR168" s="152"/>
      <c r="DS168" s="172"/>
      <c r="DT168" s="152"/>
      <c r="DU168" s="152"/>
      <c r="DV168" s="156"/>
      <c r="DW168" s="173"/>
      <c r="DX168" s="158"/>
      <c r="DY168" s="172"/>
      <c r="DZ168" s="162"/>
      <c r="EA168" s="162"/>
      <c r="EB168" s="172"/>
      <c r="EC168" s="172"/>
      <c r="ED168" s="152"/>
      <c r="EE168" s="152"/>
      <c r="EF168" s="152"/>
      <c r="EG168" s="174"/>
      <c r="EH168" s="172"/>
      <c r="EI168" s="162"/>
      <c r="EJ168" s="162"/>
    </row>
    <row r="169" spans="1:140" ht="12.5">
      <c r="A169" s="168"/>
      <c r="B169" s="169"/>
      <c r="C169" s="144" t="str">
        <f t="shared" si="0"/>
        <v/>
      </c>
      <c r="D169" s="144" t="str">
        <f t="shared" si="563"/>
        <v/>
      </c>
      <c r="E169" s="144" t="str">
        <f t="shared" si="2"/>
        <v/>
      </c>
      <c r="F169" s="145" t="str">
        <f t="shared" si="564"/>
        <v/>
      </c>
      <c r="G169" s="145" t="str">
        <f t="shared" si="4"/>
        <v/>
      </c>
      <c r="H169" s="145" t="str">
        <f t="shared" si="5"/>
        <v/>
      </c>
      <c r="I169" s="146" t="str">
        <f t="shared" ref="I169:J169" si="710">IF(COUNTA($DO169:$DX169)&gt;0,$BA169,"")</f>
        <v/>
      </c>
      <c r="J169" s="146" t="str">
        <f t="shared" si="710"/>
        <v/>
      </c>
      <c r="K169" s="147" t="str">
        <f t="shared" si="43"/>
        <v/>
      </c>
      <c r="L169" s="147" t="str">
        <f t="shared" si="7"/>
        <v/>
      </c>
      <c r="M169" s="147" t="str">
        <f t="shared" si="8"/>
        <v/>
      </c>
      <c r="N169" s="147" t="str">
        <f t="shared" si="48"/>
        <v/>
      </c>
      <c r="O169" s="147" t="str">
        <f t="shared" si="9"/>
        <v/>
      </c>
      <c r="P169" s="146" t="str">
        <f t="shared" si="566"/>
        <v/>
      </c>
      <c r="Q169" s="147" t="str">
        <f t="shared" si="567"/>
        <v/>
      </c>
      <c r="R169" s="146" t="str">
        <f t="shared" si="12"/>
        <v/>
      </c>
      <c r="S169" s="146" t="str">
        <f t="shared" si="13"/>
        <v/>
      </c>
      <c r="T169" s="146" t="str">
        <f>IF(NOT(ISBLANK(DH169)),
        IF(AND(ISREF('Input Tenderers'!$J$8:$K$8),COUNTA('Input Tenderers'!$N$8)&gt;0),
                IF(COUNTA('Input Implementation Transactio'!$N169:$O169)&gt;0,"supplier;tenderer;payee","supplier;tenderer"),
                IF(COUNTA('Input Implementation Transactio'!$N169:$O169)&gt;0,"supplier;payee","supplier")
                ),
        IF(COUNTA('Input Implementation Transactio'!$N169:$O169)&gt;0, "payee", "")
        )</f>
        <v/>
      </c>
      <c r="U169" s="146" t="str">
        <f t="shared" si="14"/>
        <v/>
      </c>
      <c r="V169" s="146" t="str">
        <f t="shared" si="15"/>
        <v/>
      </c>
      <c r="W169" s="148" t="str">
        <f t="shared" si="568"/>
        <v/>
      </c>
      <c r="X169" s="175" t="str">
        <f t="shared" si="569"/>
        <v/>
      </c>
      <c r="Y169" s="170" t="str">
        <f t="shared" si="570"/>
        <v/>
      </c>
      <c r="Z169" s="150" t="str">
        <f t="shared" si="19"/>
        <v/>
      </c>
      <c r="AA169" s="146" t="str">
        <f t="shared" si="20"/>
        <v/>
      </c>
      <c r="AB169" s="146" t="str">
        <f t="shared" si="21"/>
        <v/>
      </c>
      <c r="AC169" s="146" t="str">
        <f t="shared" si="22"/>
        <v/>
      </c>
      <c r="AD169" s="148" t="str">
        <f t="shared" si="571"/>
        <v/>
      </c>
      <c r="AE169" s="148" t="str">
        <f t="shared" si="24"/>
        <v/>
      </c>
      <c r="AF169" s="175" t="str">
        <f t="shared" si="572"/>
        <v/>
      </c>
      <c r="AG169" s="170" t="str">
        <f t="shared" si="573"/>
        <v/>
      </c>
      <c r="AH169" s="148" t="str">
        <f t="shared" si="574"/>
        <v/>
      </c>
      <c r="AI169" s="146" t="str">
        <f t="shared" si="28"/>
        <v/>
      </c>
      <c r="AJ169" s="146" t="str">
        <f t="shared" si="29"/>
        <v/>
      </c>
      <c r="AK169" s="146" t="str">
        <f t="shared" si="30"/>
        <v/>
      </c>
      <c r="AL169" s="146" t="str">
        <f t="shared" si="31"/>
        <v/>
      </c>
      <c r="AM169" s="171" t="str">
        <f t="shared" si="32"/>
        <v/>
      </c>
      <c r="AN169" s="171" t="str">
        <f t="shared" si="33"/>
        <v/>
      </c>
      <c r="AO169" s="146" t="str">
        <f t="shared" si="34"/>
        <v/>
      </c>
      <c r="AP169" s="146" t="str">
        <f t="shared" si="35"/>
        <v/>
      </c>
      <c r="AQ169" s="146" t="str">
        <f t="shared" si="36"/>
        <v/>
      </c>
      <c r="AR169" s="146" t="str">
        <f t="shared" ref="AR169:AS169" si="711">IF(NOT(ISBLANK(CB169)),CONCATENATE(TEXT(CB169,"yyyy-mm-ddThh:MM:ss"),"Z"),"")</f>
        <v/>
      </c>
      <c r="AS169" s="146" t="str">
        <f t="shared" si="711"/>
        <v/>
      </c>
      <c r="AT169" s="146" t="str">
        <f t="shared" si="38"/>
        <v/>
      </c>
      <c r="AU169" s="146" t="str">
        <f t="shared" si="39"/>
        <v/>
      </c>
      <c r="AV169" s="146" t="str">
        <f t="shared" ref="AV169:AW169" si="712">IF(NOT(ISBLANK(DT169)),CONCATENATE(TEXT(DT169,"yyyy-mm-ddThh:MM:ss"),"Z"),"")</f>
        <v/>
      </c>
      <c r="AW169" s="146" t="str">
        <f t="shared" si="712"/>
        <v/>
      </c>
      <c r="AX169" s="146" t="str">
        <f t="shared" ref="AX169:AZ169" si="713">IF(NOT(ISBLANK(ED169)),CONCATENATE(TEXT(ED169,"yyyy-mm-ddThh:MM:ss"),"Z"),"")</f>
        <v/>
      </c>
      <c r="AY169" s="146" t="str">
        <f t="shared" si="713"/>
        <v/>
      </c>
      <c r="AZ169" s="146" t="str">
        <f t="shared" si="713"/>
        <v/>
      </c>
      <c r="BA169" s="176"/>
      <c r="BB169" s="152"/>
      <c r="BC169" s="177"/>
      <c r="BD169" s="154"/>
      <c r="BE169" s="155"/>
      <c r="BF169" s="154"/>
      <c r="BG169" s="155"/>
      <c r="BH169" s="169"/>
      <c r="BI169" s="162"/>
      <c r="BJ169" s="172"/>
      <c r="BK169" s="162"/>
      <c r="BL169" s="158"/>
      <c r="BM169" s="172"/>
      <c r="BN169" s="162"/>
      <c r="BO169" s="167"/>
      <c r="BP169" s="169"/>
      <c r="BQ169" s="162"/>
      <c r="BR169" s="162"/>
      <c r="BS169" s="174"/>
      <c r="BT169" s="162"/>
      <c r="BU169" s="174"/>
      <c r="BV169" s="174"/>
      <c r="BW169" s="174"/>
      <c r="BX169" s="173"/>
      <c r="BY169" s="158"/>
      <c r="BZ169" s="160"/>
      <c r="CA169" s="172"/>
      <c r="CB169" s="152"/>
      <c r="CC169" s="152"/>
      <c r="CD169" s="156"/>
      <c r="CE169" s="172"/>
      <c r="CF169" s="162"/>
      <c r="CG169" s="162"/>
      <c r="CH169" s="158"/>
      <c r="CI169" s="173"/>
      <c r="CJ169" s="178"/>
      <c r="CK169" s="173"/>
      <c r="CL169" s="165"/>
      <c r="CM169" s="172"/>
      <c r="CN169" s="162"/>
      <c r="CO169" s="162"/>
      <c r="CP169" s="162"/>
      <c r="CQ169" s="162"/>
      <c r="CR169" s="169"/>
      <c r="CS169" s="162"/>
      <c r="CT169" s="162"/>
      <c r="CU169" s="174"/>
      <c r="CV169" s="152"/>
      <c r="CW169" s="173"/>
      <c r="CX169" s="158"/>
      <c r="CY169" s="172"/>
      <c r="CZ169" s="162"/>
      <c r="DA169" s="162"/>
      <c r="DB169" s="158"/>
      <c r="DC169" s="173"/>
      <c r="DD169" s="178"/>
      <c r="DE169" s="173"/>
      <c r="DF169" s="165"/>
      <c r="DG169" s="172"/>
      <c r="DH169" s="178"/>
      <c r="DI169" s="172"/>
      <c r="DJ169" s="178"/>
      <c r="DK169" s="172"/>
      <c r="DL169" s="162"/>
      <c r="DM169" s="167"/>
      <c r="DN169" s="169"/>
      <c r="DO169" s="162"/>
      <c r="DP169" s="162"/>
      <c r="DQ169" s="174"/>
      <c r="DR169" s="152"/>
      <c r="DS169" s="172"/>
      <c r="DT169" s="152"/>
      <c r="DU169" s="152"/>
      <c r="DV169" s="156"/>
      <c r="DW169" s="173"/>
      <c r="DX169" s="158"/>
      <c r="DY169" s="172"/>
      <c r="DZ169" s="162"/>
      <c r="EA169" s="162"/>
      <c r="EB169" s="172"/>
      <c r="EC169" s="172"/>
      <c r="ED169" s="152"/>
      <c r="EE169" s="152"/>
      <c r="EF169" s="152"/>
      <c r="EG169" s="174"/>
      <c r="EH169" s="172"/>
      <c r="EI169" s="162"/>
      <c r="EJ169" s="162"/>
    </row>
    <row r="170" spans="1:140" ht="12.5">
      <c r="A170" s="168"/>
      <c r="B170" s="169"/>
      <c r="C170" s="144" t="str">
        <f t="shared" si="0"/>
        <v/>
      </c>
      <c r="D170" s="144" t="str">
        <f t="shared" si="563"/>
        <v/>
      </c>
      <c r="E170" s="144" t="str">
        <f t="shared" si="2"/>
        <v/>
      </c>
      <c r="F170" s="145" t="str">
        <f t="shared" si="564"/>
        <v/>
      </c>
      <c r="G170" s="145" t="str">
        <f t="shared" si="4"/>
        <v/>
      </c>
      <c r="H170" s="145" t="str">
        <f t="shared" si="5"/>
        <v/>
      </c>
      <c r="I170" s="146" t="str">
        <f t="shared" ref="I170:J170" si="714">IF(COUNTA($DO170:$DX170)&gt;0,$BA170,"")</f>
        <v/>
      </c>
      <c r="J170" s="146" t="str">
        <f t="shared" si="714"/>
        <v/>
      </c>
      <c r="K170" s="147" t="str">
        <f t="shared" si="43"/>
        <v/>
      </c>
      <c r="L170" s="147" t="str">
        <f t="shared" si="7"/>
        <v/>
      </c>
      <c r="M170" s="147" t="str">
        <f t="shared" si="8"/>
        <v/>
      </c>
      <c r="N170" s="147" t="str">
        <f t="shared" si="48"/>
        <v/>
      </c>
      <c r="O170" s="147" t="str">
        <f t="shared" si="9"/>
        <v/>
      </c>
      <c r="P170" s="146" t="str">
        <f t="shared" si="566"/>
        <v/>
      </c>
      <c r="Q170" s="147" t="str">
        <f t="shared" si="567"/>
        <v/>
      </c>
      <c r="R170" s="146" t="str">
        <f t="shared" si="12"/>
        <v/>
      </c>
      <c r="S170" s="146" t="str">
        <f t="shared" si="13"/>
        <v/>
      </c>
      <c r="T170" s="146" t="str">
        <f>IF(NOT(ISBLANK(DH170)),
        IF(AND(ISREF('Input Tenderers'!$J$8:$K$8),COUNTA('Input Tenderers'!$N$8)&gt;0),
                IF(COUNTA('Input Implementation Transactio'!$N170:$O170)&gt;0,"supplier;tenderer;payee","supplier;tenderer"),
                IF(COUNTA('Input Implementation Transactio'!$N170:$O170)&gt;0,"supplier;payee","supplier")
                ),
        IF(COUNTA('Input Implementation Transactio'!$N170:$O170)&gt;0, "payee", "")
        )</f>
        <v/>
      </c>
      <c r="U170" s="146" t="str">
        <f t="shared" si="14"/>
        <v/>
      </c>
      <c r="V170" s="146" t="str">
        <f t="shared" si="15"/>
        <v/>
      </c>
      <c r="W170" s="148" t="str">
        <f t="shared" si="568"/>
        <v/>
      </c>
      <c r="X170" s="175" t="str">
        <f t="shared" si="569"/>
        <v/>
      </c>
      <c r="Y170" s="170" t="str">
        <f t="shared" si="570"/>
        <v/>
      </c>
      <c r="Z170" s="150" t="str">
        <f t="shared" si="19"/>
        <v/>
      </c>
      <c r="AA170" s="146" t="str">
        <f t="shared" si="20"/>
        <v/>
      </c>
      <c r="AB170" s="146" t="str">
        <f t="shared" si="21"/>
        <v/>
      </c>
      <c r="AC170" s="146" t="str">
        <f t="shared" si="22"/>
        <v/>
      </c>
      <c r="AD170" s="148" t="str">
        <f t="shared" si="571"/>
        <v/>
      </c>
      <c r="AE170" s="148" t="str">
        <f t="shared" si="24"/>
        <v/>
      </c>
      <c r="AF170" s="175" t="str">
        <f t="shared" si="572"/>
        <v/>
      </c>
      <c r="AG170" s="170" t="str">
        <f t="shared" si="573"/>
        <v/>
      </c>
      <c r="AH170" s="148" t="str">
        <f t="shared" si="574"/>
        <v/>
      </c>
      <c r="AI170" s="146" t="str">
        <f t="shared" si="28"/>
        <v/>
      </c>
      <c r="AJ170" s="146" t="str">
        <f t="shared" si="29"/>
        <v/>
      </c>
      <c r="AK170" s="146" t="str">
        <f t="shared" si="30"/>
        <v/>
      </c>
      <c r="AL170" s="146" t="str">
        <f t="shared" si="31"/>
        <v/>
      </c>
      <c r="AM170" s="171" t="str">
        <f t="shared" si="32"/>
        <v/>
      </c>
      <c r="AN170" s="171" t="str">
        <f t="shared" si="33"/>
        <v/>
      </c>
      <c r="AO170" s="146" t="str">
        <f t="shared" si="34"/>
        <v/>
      </c>
      <c r="AP170" s="146" t="str">
        <f t="shared" si="35"/>
        <v/>
      </c>
      <c r="AQ170" s="146" t="str">
        <f t="shared" si="36"/>
        <v/>
      </c>
      <c r="AR170" s="146" t="str">
        <f t="shared" ref="AR170:AS170" si="715">IF(NOT(ISBLANK(CB170)),CONCATENATE(TEXT(CB170,"yyyy-mm-ddThh:MM:ss"),"Z"),"")</f>
        <v/>
      </c>
      <c r="AS170" s="146" t="str">
        <f t="shared" si="715"/>
        <v/>
      </c>
      <c r="AT170" s="146" t="str">
        <f t="shared" si="38"/>
        <v/>
      </c>
      <c r="AU170" s="146" t="str">
        <f t="shared" si="39"/>
        <v/>
      </c>
      <c r="AV170" s="146" t="str">
        <f t="shared" ref="AV170:AW170" si="716">IF(NOT(ISBLANK(DT170)),CONCATENATE(TEXT(DT170,"yyyy-mm-ddThh:MM:ss"),"Z"),"")</f>
        <v/>
      </c>
      <c r="AW170" s="146" t="str">
        <f t="shared" si="716"/>
        <v/>
      </c>
      <c r="AX170" s="146" t="str">
        <f t="shared" ref="AX170:AZ170" si="717">IF(NOT(ISBLANK(ED170)),CONCATENATE(TEXT(ED170,"yyyy-mm-ddThh:MM:ss"),"Z"),"")</f>
        <v/>
      </c>
      <c r="AY170" s="146" t="str">
        <f t="shared" si="717"/>
        <v/>
      </c>
      <c r="AZ170" s="146" t="str">
        <f t="shared" si="717"/>
        <v/>
      </c>
      <c r="BA170" s="176"/>
      <c r="BB170" s="152"/>
      <c r="BC170" s="177"/>
      <c r="BD170" s="154"/>
      <c r="BE170" s="155"/>
      <c r="BF170" s="154"/>
      <c r="BG170" s="155"/>
      <c r="BH170" s="169"/>
      <c r="BI170" s="162"/>
      <c r="BJ170" s="172"/>
      <c r="BK170" s="162"/>
      <c r="BL170" s="158"/>
      <c r="BM170" s="172"/>
      <c r="BN170" s="162"/>
      <c r="BO170" s="167"/>
      <c r="BP170" s="169"/>
      <c r="BQ170" s="162"/>
      <c r="BR170" s="162"/>
      <c r="BS170" s="174"/>
      <c r="BT170" s="162"/>
      <c r="BU170" s="174"/>
      <c r="BV170" s="174"/>
      <c r="BW170" s="174"/>
      <c r="BX170" s="173"/>
      <c r="BY170" s="158"/>
      <c r="BZ170" s="160"/>
      <c r="CA170" s="172"/>
      <c r="CB170" s="152"/>
      <c r="CC170" s="152"/>
      <c r="CD170" s="156"/>
      <c r="CE170" s="172"/>
      <c r="CF170" s="162"/>
      <c r="CG170" s="162"/>
      <c r="CH170" s="158"/>
      <c r="CI170" s="173"/>
      <c r="CJ170" s="178"/>
      <c r="CK170" s="173"/>
      <c r="CL170" s="165"/>
      <c r="CM170" s="172"/>
      <c r="CN170" s="162"/>
      <c r="CO170" s="162"/>
      <c r="CP170" s="162"/>
      <c r="CQ170" s="162"/>
      <c r="CR170" s="169"/>
      <c r="CS170" s="162"/>
      <c r="CT170" s="162"/>
      <c r="CU170" s="174"/>
      <c r="CV170" s="152"/>
      <c r="CW170" s="173"/>
      <c r="CX170" s="158"/>
      <c r="CY170" s="172"/>
      <c r="CZ170" s="162"/>
      <c r="DA170" s="162"/>
      <c r="DB170" s="158"/>
      <c r="DC170" s="173"/>
      <c r="DD170" s="178"/>
      <c r="DE170" s="173"/>
      <c r="DF170" s="165"/>
      <c r="DG170" s="172"/>
      <c r="DH170" s="178"/>
      <c r="DI170" s="172"/>
      <c r="DJ170" s="178"/>
      <c r="DK170" s="172"/>
      <c r="DL170" s="162"/>
      <c r="DM170" s="167"/>
      <c r="DN170" s="169"/>
      <c r="DO170" s="162"/>
      <c r="DP170" s="162"/>
      <c r="DQ170" s="174"/>
      <c r="DR170" s="152"/>
      <c r="DS170" s="172"/>
      <c r="DT170" s="152"/>
      <c r="DU170" s="152"/>
      <c r="DV170" s="156"/>
      <c r="DW170" s="173"/>
      <c r="DX170" s="158"/>
      <c r="DY170" s="172"/>
      <c r="DZ170" s="162"/>
      <c r="EA170" s="162"/>
      <c r="EB170" s="172"/>
      <c r="EC170" s="172"/>
      <c r="ED170" s="152"/>
      <c r="EE170" s="152"/>
      <c r="EF170" s="152"/>
      <c r="EG170" s="174"/>
      <c r="EH170" s="172"/>
      <c r="EI170" s="162"/>
      <c r="EJ170" s="162"/>
    </row>
    <row r="171" spans="1:140" ht="12.5">
      <c r="A171" s="168"/>
      <c r="B171" s="169"/>
      <c r="C171" s="144" t="str">
        <f t="shared" si="0"/>
        <v/>
      </c>
      <c r="D171" s="144" t="str">
        <f t="shared" si="563"/>
        <v/>
      </c>
      <c r="E171" s="144" t="str">
        <f t="shared" si="2"/>
        <v/>
      </c>
      <c r="F171" s="145" t="str">
        <f t="shared" si="564"/>
        <v/>
      </c>
      <c r="G171" s="145" t="str">
        <f t="shared" si="4"/>
        <v/>
      </c>
      <c r="H171" s="145" t="str">
        <f t="shared" si="5"/>
        <v/>
      </c>
      <c r="I171" s="146" t="str">
        <f t="shared" ref="I171:J171" si="718">IF(COUNTA($DO171:$DX171)&gt;0,$BA171,"")</f>
        <v/>
      </c>
      <c r="J171" s="146" t="str">
        <f t="shared" si="718"/>
        <v/>
      </c>
      <c r="K171" s="147" t="str">
        <f t="shared" si="43"/>
        <v/>
      </c>
      <c r="L171" s="147" t="str">
        <f t="shared" si="7"/>
        <v/>
      </c>
      <c r="M171" s="147" t="str">
        <f t="shared" si="8"/>
        <v/>
      </c>
      <c r="N171" s="147" t="str">
        <f t="shared" si="48"/>
        <v/>
      </c>
      <c r="O171" s="147" t="str">
        <f t="shared" si="9"/>
        <v/>
      </c>
      <c r="P171" s="146" t="str">
        <f t="shared" si="566"/>
        <v/>
      </c>
      <c r="Q171" s="147" t="str">
        <f t="shared" si="567"/>
        <v/>
      </c>
      <c r="R171" s="146" t="str">
        <f t="shared" si="12"/>
        <v/>
      </c>
      <c r="S171" s="146" t="str">
        <f t="shared" si="13"/>
        <v/>
      </c>
      <c r="T171" s="146" t="str">
        <f>IF(NOT(ISBLANK(DH171)),
        IF(AND(ISREF('Input Tenderers'!$J$8:$K$8),COUNTA('Input Tenderers'!$N$8)&gt;0),
                IF(COUNTA('Input Implementation Transactio'!$N171:$O171)&gt;0,"supplier;tenderer;payee","supplier;tenderer"),
                IF(COUNTA('Input Implementation Transactio'!$N171:$O171)&gt;0,"supplier;payee","supplier")
                ),
        IF(COUNTA('Input Implementation Transactio'!$N171:$O171)&gt;0, "payee", "")
        )</f>
        <v/>
      </c>
      <c r="U171" s="146" t="str">
        <f t="shared" si="14"/>
        <v/>
      </c>
      <c r="V171" s="146" t="str">
        <f t="shared" si="15"/>
        <v/>
      </c>
      <c r="W171" s="148" t="str">
        <f t="shared" si="568"/>
        <v/>
      </c>
      <c r="X171" s="175" t="str">
        <f t="shared" si="569"/>
        <v/>
      </c>
      <c r="Y171" s="170" t="str">
        <f t="shared" si="570"/>
        <v/>
      </c>
      <c r="Z171" s="150" t="str">
        <f t="shared" si="19"/>
        <v/>
      </c>
      <c r="AA171" s="146" t="str">
        <f t="shared" si="20"/>
        <v/>
      </c>
      <c r="AB171" s="146" t="str">
        <f t="shared" si="21"/>
        <v/>
      </c>
      <c r="AC171" s="146" t="str">
        <f t="shared" si="22"/>
        <v/>
      </c>
      <c r="AD171" s="148" t="str">
        <f t="shared" si="571"/>
        <v/>
      </c>
      <c r="AE171" s="148" t="str">
        <f t="shared" si="24"/>
        <v/>
      </c>
      <c r="AF171" s="175" t="str">
        <f t="shared" si="572"/>
        <v/>
      </c>
      <c r="AG171" s="170" t="str">
        <f t="shared" si="573"/>
        <v/>
      </c>
      <c r="AH171" s="148" t="str">
        <f t="shared" si="574"/>
        <v/>
      </c>
      <c r="AI171" s="146" t="str">
        <f t="shared" si="28"/>
        <v/>
      </c>
      <c r="AJ171" s="146" t="str">
        <f t="shared" si="29"/>
        <v/>
      </c>
      <c r="AK171" s="146" t="str">
        <f t="shared" si="30"/>
        <v/>
      </c>
      <c r="AL171" s="146" t="str">
        <f t="shared" si="31"/>
        <v/>
      </c>
      <c r="AM171" s="171" t="str">
        <f t="shared" si="32"/>
        <v/>
      </c>
      <c r="AN171" s="171" t="str">
        <f t="shared" si="33"/>
        <v/>
      </c>
      <c r="AO171" s="146" t="str">
        <f t="shared" si="34"/>
        <v/>
      </c>
      <c r="AP171" s="146" t="str">
        <f t="shared" si="35"/>
        <v/>
      </c>
      <c r="AQ171" s="146" t="str">
        <f t="shared" si="36"/>
        <v/>
      </c>
      <c r="AR171" s="146" t="str">
        <f t="shared" ref="AR171:AS171" si="719">IF(NOT(ISBLANK(CB171)),CONCATENATE(TEXT(CB171,"yyyy-mm-ddThh:MM:ss"),"Z"),"")</f>
        <v/>
      </c>
      <c r="AS171" s="146" t="str">
        <f t="shared" si="719"/>
        <v/>
      </c>
      <c r="AT171" s="146" t="str">
        <f t="shared" si="38"/>
        <v/>
      </c>
      <c r="AU171" s="146" t="str">
        <f t="shared" si="39"/>
        <v/>
      </c>
      <c r="AV171" s="146" t="str">
        <f t="shared" ref="AV171:AW171" si="720">IF(NOT(ISBLANK(DT171)),CONCATENATE(TEXT(DT171,"yyyy-mm-ddThh:MM:ss"),"Z"),"")</f>
        <v/>
      </c>
      <c r="AW171" s="146" t="str">
        <f t="shared" si="720"/>
        <v/>
      </c>
      <c r="AX171" s="146" t="str">
        <f t="shared" ref="AX171:AZ171" si="721">IF(NOT(ISBLANK(ED171)),CONCATENATE(TEXT(ED171,"yyyy-mm-ddThh:MM:ss"),"Z"),"")</f>
        <v/>
      </c>
      <c r="AY171" s="146" t="str">
        <f t="shared" si="721"/>
        <v/>
      </c>
      <c r="AZ171" s="146" t="str">
        <f t="shared" si="721"/>
        <v/>
      </c>
      <c r="BA171" s="176"/>
      <c r="BB171" s="152"/>
      <c r="BC171" s="177"/>
      <c r="BD171" s="154"/>
      <c r="BE171" s="155"/>
      <c r="BF171" s="154"/>
      <c r="BG171" s="155"/>
      <c r="BH171" s="169"/>
      <c r="BI171" s="162"/>
      <c r="BJ171" s="172"/>
      <c r="BK171" s="162"/>
      <c r="BL171" s="158"/>
      <c r="BM171" s="172"/>
      <c r="BN171" s="162"/>
      <c r="BO171" s="167"/>
      <c r="BP171" s="169"/>
      <c r="BQ171" s="162"/>
      <c r="BR171" s="162"/>
      <c r="BS171" s="174"/>
      <c r="BT171" s="162"/>
      <c r="BU171" s="174"/>
      <c r="BV171" s="174"/>
      <c r="BW171" s="174"/>
      <c r="BX171" s="173"/>
      <c r="BY171" s="158"/>
      <c r="BZ171" s="160"/>
      <c r="CA171" s="172"/>
      <c r="CB171" s="152"/>
      <c r="CC171" s="152"/>
      <c r="CD171" s="156"/>
      <c r="CE171" s="172"/>
      <c r="CF171" s="162"/>
      <c r="CG171" s="162"/>
      <c r="CH171" s="158"/>
      <c r="CI171" s="173"/>
      <c r="CJ171" s="178"/>
      <c r="CK171" s="173"/>
      <c r="CL171" s="165"/>
      <c r="CM171" s="172"/>
      <c r="CN171" s="162"/>
      <c r="CO171" s="162"/>
      <c r="CP171" s="162"/>
      <c r="CQ171" s="162"/>
      <c r="CR171" s="169"/>
      <c r="CS171" s="162"/>
      <c r="CT171" s="162"/>
      <c r="CU171" s="174"/>
      <c r="CV171" s="152"/>
      <c r="CW171" s="173"/>
      <c r="CX171" s="158"/>
      <c r="CY171" s="172"/>
      <c r="CZ171" s="162"/>
      <c r="DA171" s="162"/>
      <c r="DB171" s="158"/>
      <c r="DC171" s="173"/>
      <c r="DD171" s="178"/>
      <c r="DE171" s="173"/>
      <c r="DF171" s="165"/>
      <c r="DG171" s="172"/>
      <c r="DH171" s="178"/>
      <c r="DI171" s="172"/>
      <c r="DJ171" s="178"/>
      <c r="DK171" s="172"/>
      <c r="DL171" s="162"/>
      <c r="DM171" s="167"/>
      <c r="DN171" s="169"/>
      <c r="DO171" s="162"/>
      <c r="DP171" s="162"/>
      <c r="DQ171" s="174"/>
      <c r="DR171" s="152"/>
      <c r="DS171" s="172"/>
      <c r="DT171" s="152"/>
      <c r="DU171" s="152"/>
      <c r="DV171" s="156"/>
      <c r="DW171" s="173"/>
      <c r="DX171" s="158"/>
      <c r="DY171" s="172"/>
      <c r="DZ171" s="162"/>
      <c r="EA171" s="162"/>
      <c r="EB171" s="172"/>
      <c r="EC171" s="172"/>
      <c r="ED171" s="152"/>
      <c r="EE171" s="152"/>
      <c r="EF171" s="152"/>
      <c r="EG171" s="174"/>
      <c r="EH171" s="172"/>
      <c r="EI171" s="162"/>
      <c r="EJ171" s="162"/>
    </row>
    <row r="172" spans="1:140" ht="12.5">
      <c r="A172" s="168"/>
      <c r="B172" s="169"/>
      <c r="C172" s="144" t="str">
        <f t="shared" si="0"/>
        <v/>
      </c>
      <c r="D172" s="144" t="str">
        <f t="shared" si="563"/>
        <v/>
      </c>
      <c r="E172" s="144" t="str">
        <f t="shared" si="2"/>
        <v/>
      </c>
      <c r="F172" s="145" t="str">
        <f t="shared" si="564"/>
        <v/>
      </c>
      <c r="G172" s="145" t="str">
        <f t="shared" si="4"/>
        <v/>
      </c>
      <c r="H172" s="145" t="str">
        <f t="shared" si="5"/>
        <v/>
      </c>
      <c r="I172" s="146" t="str">
        <f t="shared" ref="I172:J172" si="722">IF(COUNTA($DO172:$DX172)&gt;0,$BA172,"")</f>
        <v/>
      </c>
      <c r="J172" s="146" t="str">
        <f t="shared" si="722"/>
        <v/>
      </c>
      <c r="K172" s="147" t="str">
        <f t="shared" si="43"/>
        <v/>
      </c>
      <c r="L172" s="147" t="str">
        <f t="shared" si="7"/>
        <v/>
      </c>
      <c r="M172" s="147" t="str">
        <f t="shared" si="8"/>
        <v/>
      </c>
      <c r="N172" s="147" t="str">
        <f t="shared" si="48"/>
        <v/>
      </c>
      <c r="O172" s="147" t="str">
        <f t="shared" si="9"/>
        <v/>
      </c>
      <c r="P172" s="146" t="str">
        <f t="shared" si="566"/>
        <v/>
      </c>
      <c r="Q172" s="147" t="str">
        <f t="shared" si="567"/>
        <v/>
      </c>
      <c r="R172" s="146" t="str">
        <f t="shared" si="12"/>
        <v/>
      </c>
      <c r="S172" s="146" t="str">
        <f t="shared" si="13"/>
        <v/>
      </c>
      <c r="T172" s="146" t="str">
        <f>IF(NOT(ISBLANK(DH172)),
        IF(AND(ISREF('Input Tenderers'!$J$8:$K$8),COUNTA('Input Tenderers'!$N$8)&gt;0),
                IF(COUNTA('Input Implementation Transactio'!$N172:$O172)&gt;0,"supplier;tenderer;payee","supplier;tenderer"),
                IF(COUNTA('Input Implementation Transactio'!$N172:$O172)&gt;0,"supplier;payee","supplier")
                ),
        IF(COUNTA('Input Implementation Transactio'!$N172:$O172)&gt;0, "payee", "")
        )</f>
        <v/>
      </c>
      <c r="U172" s="146" t="str">
        <f t="shared" si="14"/>
        <v/>
      </c>
      <c r="V172" s="146" t="str">
        <f t="shared" si="15"/>
        <v/>
      </c>
      <c r="W172" s="148" t="str">
        <f t="shared" si="568"/>
        <v/>
      </c>
      <c r="X172" s="175" t="str">
        <f t="shared" si="569"/>
        <v/>
      </c>
      <c r="Y172" s="170" t="str">
        <f t="shared" si="570"/>
        <v/>
      </c>
      <c r="Z172" s="150" t="str">
        <f t="shared" si="19"/>
        <v/>
      </c>
      <c r="AA172" s="146" t="str">
        <f t="shared" si="20"/>
        <v/>
      </c>
      <c r="AB172" s="146" t="str">
        <f t="shared" si="21"/>
        <v/>
      </c>
      <c r="AC172" s="146" t="str">
        <f t="shared" si="22"/>
        <v/>
      </c>
      <c r="AD172" s="148" t="str">
        <f t="shared" si="571"/>
        <v/>
      </c>
      <c r="AE172" s="148" t="str">
        <f t="shared" si="24"/>
        <v/>
      </c>
      <c r="AF172" s="175" t="str">
        <f t="shared" si="572"/>
        <v/>
      </c>
      <c r="AG172" s="170" t="str">
        <f t="shared" si="573"/>
        <v/>
      </c>
      <c r="AH172" s="148" t="str">
        <f t="shared" si="574"/>
        <v/>
      </c>
      <c r="AI172" s="146" t="str">
        <f t="shared" si="28"/>
        <v/>
      </c>
      <c r="AJ172" s="146" t="str">
        <f t="shared" si="29"/>
        <v/>
      </c>
      <c r="AK172" s="146" t="str">
        <f t="shared" si="30"/>
        <v/>
      </c>
      <c r="AL172" s="146" t="str">
        <f t="shared" si="31"/>
        <v/>
      </c>
      <c r="AM172" s="171" t="str">
        <f t="shared" si="32"/>
        <v/>
      </c>
      <c r="AN172" s="171" t="str">
        <f t="shared" si="33"/>
        <v/>
      </c>
      <c r="AO172" s="146" t="str">
        <f t="shared" si="34"/>
        <v/>
      </c>
      <c r="AP172" s="146" t="str">
        <f t="shared" si="35"/>
        <v/>
      </c>
      <c r="AQ172" s="146" t="str">
        <f t="shared" si="36"/>
        <v/>
      </c>
      <c r="AR172" s="146" t="str">
        <f t="shared" ref="AR172:AS172" si="723">IF(NOT(ISBLANK(CB172)),CONCATENATE(TEXT(CB172,"yyyy-mm-ddThh:MM:ss"),"Z"),"")</f>
        <v/>
      </c>
      <c r="AS172" s="146" t="str">
        <f t="shared" si="723"/>
        <v/>
      </c>
      <c r="AT172" s="146" t="str">
        <f t="shared" si="38"/>
        <v/>
      </c>
      <c r="AU172" s="146" t="str">
        <f t="shared" si="39"/>
        <v/>
      </c>
      <c r="AV172" s="146" t="str">
        <f t="shared" ref="AV172:AW172" si="724">IF(NOT(ISBLANK(DT172)),CONCATENATE(TEXT(DT172,"yyyy-mm-ddThh:MM:ss"),"Z"),"")</f>
        <v/>
      </c>
      <c r="AW172" s="146" t="str">
        <f t="shared" si="724"/>
        <v/>
      </c>
      <c r="AX172" s="146" t="str">
        <f t="shared" ref="AX172:AZ172" si="725">IF(NOT(ISBLANK(ED172)),CONCATENATE(TEXT(ED172,"yyyy-mm-ddThh:MM:ss"),"Z"),"")</f>
        <v/>
      </c>
      <c r="AY172" s="146" t="str">
        <f t="shared" si="725"/>
        <v/>
      </c>
      <c r="AZ172" s="146" t="str">
        <f t="shared" si="725"/>
        <v/>
      </c>
      <c r="BA172" s="176"/>
      <c r="BB172" s="152"/>
      <c r="BC172" s="177"/>
      <c r="BD172" s="154"/>
      <c r="BE172" s="155"/>
      <c r="BF172" s="154"/>
      <c r="BG172" s="155"/>
      <c r="BH172" s="169"/>
      <c r="BI172" s="162"/>
      <c r="BJ172" s="172"/>
      <c r="BK172" s="162"/>
      <c r="BL172" s="158"/>
      <c r="BM172" s="172"/>
      <c r="BN172" s="162"/>
      <c r="BO172" s="167"/>
      <c r="BP172" s="169"/>
      <c r="BQ172" s="162"/>
      <c r="BR172" s="162"/>
      <c r="BS172" s="174"/>
      <c r="BT172" s="162"/>
      <c r="BU172" s="174"/>
      <c r="BV172" s="174"/>
      <c r="BW172" s="174"/>
      <c r="BX172" s="173"/>
      <c r="BY172" s="158"/>
      <c r="BZ172" s="160"/>
      <c r="CA172" s="172"/>
      <c r="CB172" s="152"/>
      <c r="CC172" s="152"/>
      <c r="CD172" s="156"/>
      <c r="CE172" s="172"/>
      <c r="CF172" s="162"/>
      <c r="CG172" s="162"/>
      <c r="CH172" s="158"/>
      <c r="CI172" s="173"/>
      <c r="CJ172" s="178"/>
      <c r="CK172" s="173"/>
      <c r="CL172" s="165"/>
      <c r="CM172" s="172"/>
      <c r="CN172" s="162"/>
      <c r="CO172" s="162"/>
      <c r="CP172" s="162"/>
      <c r="CQ172" s="162"/>
      <c r="CR172" s="169"/>
      <c r="CS172" s="162"/>
      <c r="CT172" s="162"/>
      <c r="CU172" s="174"/>
      <c r="CV172" s="152"/>
      <c r="CW172" s="173"/>
      <c r="CX172" s="158"/>
      <c r="CY172" s="172"/>
      <c r="CZ172" s="162"/>
      <c r="DA172" s="162"/>
      <c r="DB172" s="158"/>
      <c r="DC172" s="173"/>
      <c r="DD172" s="178"/>
      <c r="DE172" s="173"/>
      <c r="DF172" s="165"/>
      <c r="DG172" s="172"/>
      <c r="DH172" s="178"/>
      <c r="DI172" s="172"/>
      <c r="DJ172" s="178"/>
      <c r="DK172" s="172"/>
      <c r="DL172" s="162"/>
      <c r="DM172" s="167"/>
      <c r="DN172" s="169"/>
      <c r="DO172" s="162"/>
      <c r="DP172" s="162"/>
      <c r="DQ172" s="174"/>
      <c r="DR172" s="152"/>
      <c r="DS172" s="172"/>
      <c r="DT172" s="152"/>
      <c r="DU172" s="152"/>
      <c r="DV172" s="156"/>
      <c r="DW172" s="173"/>
      <c r="DX172" s="158"/>
      <c r="DY172" s="172"/>
      <c r="DZ172" s="162"/>
      <c r="EA172" s="162"/>
      <c r="EB172" s="172"/>
      <c r="EC172" s="172"/>
      <c r="ED172" s="152"/>
      <c r="EE172" s="152"/>
      <c r="EF172" s="152"/>
      <c r="EG172" s="174"/>
      <c r="EH172" s="172"/>
      <c r="EI172" s="162"/>
      <c r="EJ172" s="162"/>
    </row>
    <row r="173" spans="1:140" ht="12.5">
      <c r="A173" s="168"/>
      <c r="B173" s="169"/>
      <c r="C173" s="144" t="str">
        <f t="shared" si="0"/>
        <v/>
      </c>
      <c r="D173" s="144" t="str">
        <f t="shared" si="563"/>
        <v/>
      </c>
      <c r="E173" s="144" t="str">
        <f t="shared" si="2"/>
        <v/>
      </c>
      <c r="F173" s="145" t="str">
        <f t="shared" si="564"/>
        <v/>
      </c>
      <c r="G173" s="145" t="str">
        <f t="shared" si="4"/>
        <v/>
      </c>
      <c r="H173" s="145" t="str">
        <f t="shared" si="5"/>
        <v/>
      </c>
      <c r="I173" s="146" t="str">
        <f t="shared" ref="I173:J173" si="726">IF(COUNTA($DO173:$DX173)&gt;0,$BA173,"")</f>
        <v/>
      </c>
      <c r="J173" s="146" t="str">
        <f t="shared" si="726"/>
        <v/>
      </c>
      <c r="K173" s="147" t="str">
        <f t="shared" si="43"/>
        <v/>
      </c>
      <c r="L173" s="147" t="str">
        <f t="shared" si="7"/>
        <v/>
      </c>
      <c r="M173" s="147" t="str">
        <f t="shared" si="8"/>
        <v/>
      </c>
      <c r="N173" s="147" t="str">
        <f t="shared" si="48"/>
        <v/>
      </c>
      <c r="O173" s="147" t="str">
        <f t="shared" si="9"/>
        <v/>
      </c>
      <c r="P173" s="146" t="str">
        <f t="shared" si="566"/>
        <v/>
      </c>
      <c r="Q173" s="147" t="str">
        <f t="shared" si="567"/>
        <v/>
      </c>
      <c r="R173" s="146" t="str">
        <f t="shared" si="12"/>
        <v/>
      </c>
      <c r="S173" s="146" t="str">
        <f t="shared" si="13"/>
        <v/>
      </c>
      <c r="T173" s="146" t="str">
        <f>IF(NOT(ISBLANK(DH173)),
        IF(AND(ISREF('Input Tenderers'!$J$8:$K$8),COUNTA('Input Tenderers'!$N$8)&gt;0),
                IF(COUNTA('Input Implementation Transactio'!$N173:$O173)&gt;0,"supplier;tenderer;payee","supplier;tenderer"),
                IF(COUNTA('Input Implementation Transactio'!$N173:$O173)&gt;0,"supplier;payee","supplier")
                ),
        IF(COUNTA('Input Implementation Transactio'!$N173:$O173)&gt;0, "payee", "")
        )</f>
        <v/>
      </c>
      <c r="U173" s="146" t="str">
        <f t="shared" si="14"/>
        <v/>
      </c>
      <c r="V173" s="146" t="str">
        <f t="shared" si="15"/>
        <v/>
      </c>
      <c r="W173" s="148" t="str">
        <f t="shared" si="568"/>
        <v/>
      </c>
      <c r="X173" s="175" t="str">
        <f t="shared" si="569"/>
        <v/>
      </c>
      <c r="Y173" s="170" t="str">
        <f t="shared" si="570"/>
        <v/>
      </c>
      <c r="Z173" s="150" t="str">
        <f t="shared" si="19"/>
        <v/>
      </c>
      <c r="AA173" s="146" t="str">
        <f t="shared" si="20"/>
        <v/>
      </c>
      <c r="AB173" s="146" t="str">
        <f t="shared" si="21"/>
        <v/>
      </c>
      <c r="AC173" s="146" t="str">
        <f t="shared" si="22"/>
        <v/>
      </c>
      <c r="AD173" s="148" t="str">
        <f t="shared" si="571"/>
        <v/>
      </c>
      <c r="AE173" s="148" t="str">
        <f t="shared" si="24"/>
        <v/>
      </c>
      <c r="AF173" s="175" t="str">
        <f t="shared" si="572"/>
        <v/>
      </c>
      <c r="AG173" s="170" t="str">
        <f t="shared" si="573"/>
        <v/>
      </c>
      <c r="AH173" s="148" t="str">
        <f t="shared" si="574"/>
        <v/>
      </c>
      <c r="AI173" s="146" t="str">
        <f t="shared" si="28"/>
        <v/>
      </c>
      <c r="AJ173" s="146" t="str">
        <f t="shared" si="29"/>
        <v/>
      </c>
      <c r="AK173" s="146" t="str">
        <f t="shared" si="30"/>
        <v/>
      </c>
      <c r="AL173" s="146" t="str">
        <f t="shared" si="31"/>
        <v/>
      </c>
      <c r="AM173" s="171" t="str">
        <f t="shared" si="32"/>
        <v/>
      </c>
      <c r="AN173" s="171" t="str">
        <f t="shared" si="33"/>
        <v/>
      </c>
      <c r="AO173" s="146" t="str">
        <f t="shared" si="34"/>
        <v/>
      </c>
      <c r="AP173" s="146" t="str">
        <f t="shared" si="35"/>
        <v/>
      </c>
      <c r="AQ173" s="146" t="str">
        <f t="shared" si="36"/>
        <v/>
      </c>
      <c r="AR173" s="146" t="str">
        <f t="shared" ref="AR173:AS173" si="727">IF(NOT(ISBLANK(CB173)),CONCATENATE(TEXT(CB173,"yyyy-mm-ddThh:MM:ss"),"Z"),"")</f>
        <v/>
      </c>
      <c r="AS173" s="146" t="str">
        <f t="shared" si="727"/>
        <v/>
      </c>
      <c r="AT173" s="146" t="str">
        <f t="shared" si="38"/>
        <v/>
      </c>
      <c r="AU173" s="146" t="str">
        <f t="shared" si="39"/>
        <v/>
      </c>
      <c r="AV173" s="146" t="str">
        <f t="shared" ref="AV173:AW173" si="728">IF(NOT(ISBLANK(DT173)),CONCATENATE(TEXT(DT173,"yyyy-mm-ddThh:MM:ss"),"Z"),"")</f>
        <v/>
      </c>
      <c r="AW173" s="146" t="str">
        <f t="shared" si="728"/>
        <v/>
      </c>
      <c r="AX173" s="146" t="str">
        <f t="shared" ref="AX173:AZ173" si="729">IF(NOT(ISBLANK(ED173)),CONCATENATE(TEXT(ED173,"yyyy-mm-ddThh:MM:ss"),"Z"),"")</f>
        <v/>
      </c>
      <c r="AY173" s="146" t="str">
        <f t="shared" si="729"/>
        <v/>
      </c>
      <c r="AZ173" s="146" t="str">
        <f t="shared" si="729"/>
        <v/>
      </c>
      <c r="BA173" s="176"/>
      <c r="BB173" s="152"/>
      <c r="BC173" s="177"/>
      <c r="BD173" s="154"/>
      <c r="BE173" s="155"/>
      <c r="BF173" s="154"/>
      <c r="BG173" s="155"/>
      <c r="BH173" s="169"/>
      <c r="BI173" s="162"/>
      <c r="BJ173" s="172"/>
      <c r="BK173" s="162"/>
      <c r="BL173" s="158"/>
      <c r="BM173" s="172"/>
      <c r="BN173" s="162"/>
      <c r="BO173" s="167"/>
      <c r="BP173" s="169"/>
      <c r="BQ173" s="162"/>
      <c r="BR173" s="162"/>
      <c r="BS173" s="174"/>
      <c r="BT173" s="162"/>
      <c r="BU173" s="174"/>
      <c r="BV173" s="174"/>
      <c r="BW173" s="174"/>
      <c r="BX173" s="173"/>
      <c r="BY173" s="158"/>
      <c r="BZ173" s="160"/>
      <c r="CA173" s="172"/>
      <c r="CB173" s="152"/>
      <c r="CC173" s="152"/>
      <c r="CD173" s="156"/>
      <c r="CE173" s="172"/>
      <c r="CF173" s="162"/>
      <c r="CG173" s="162"/>
      <c r="CH173" s="158"/>
      <c r="CI173" s="173"/>
      <c r="CJ173" s="178"/>
      <c r="CK173" s="173"/>
      <c r="CL173" s="165"/>
      <c r="CM173" s="172"/>
      <c r="CN173" s="162"/>
      <c r="CO173" s="162"/>
      <c r="CP173" s="162"/>
      <c r="CQ173" s="162"/>
      <c r="CR173" s="169"/>
      <c r="CS173" s="162"/>
      <c r="CT173" s="162"/>
      <c r="CU173" s="174"/>
      <c r="CV173" s="152"/>
      <c r="CW173" s="173"/>
      <c r="CX173" s="158"/>
      <c r="CY173" s="172"/>
      <c r="CZ173" s="162"/>
      <c r="DA173" s="162"/>
      <c r="DB173" s="158"/>
      <c r="DC173" s="173"/>
      <c r="DD173" s="178"/>
      <c r="DE173" s="173"/>
      <c r="DF173" s="165"/>
      <c r="DG173" s="172"/>
      <c r="DH173" s="178"/>
      <c r="DI173" s="172"/>
      <c r="DJ173" s="178"/>
      <c r="DK173" s="172"/>
      <c r="DL173" s="162"/>
      <c r="DM173" s="167"/>
      <c r="DN173" s="169"/>
      <c r="DO173" s="162"/>
      <c r="DP173" s="162"/>
      <c r="DQ173" s="174"/>
      <c r="DR173" s="152"/>
      <c r="DS173" s="172"/>
      <c r="DT173" s="152"/>
      <c r="DU173" s="152"/>
      <c r="DV173" s="156"/>
      <c r="DW173" s="173"/>
      <c r="DX173" s="158"/>
      <c r="DY173" s="172"/>
      <c r="DZ173" s="162"/>
      <c r="EA173" s="162"/>
      <c r="EB173" s="172"/>
      <c r="EC173" s="172"/>
      <c r="ED173" s="152"/>
      <c r="EE173" s="152"/>
      <c r="EF173" s="152"/>
      <c r="EG173" s="174"/>
      <c r="EH173" s="172"/>
      <c r="EI173" s="162"/>
      <c r="EJ173" s="162"/>
    </row>
    <row r="174" spans="1:140" ht="12.5">
      <c r="A174" s="168"/>
      <c r="B174" s="169"/>
      <c r="C174" s="144" t="str">
        <f t="shared" si="0"/>
        <v/>
      </c>
      <c r="D174" s="144" t="str">
        <f t="shared" si="563"/>
        <v/>
      </c>
      <c r="E174" s="144" t="str">
        <f t="shared" si="2"/>
        <v/>
      </c>
      <c r="F174" s="145" t="str">
        <f t="shared" si="564"/>
        <v/>
      </c>
      <c r="G174" s="145" t="str">
        <f t="shared" si="4"/>
        <v/>
      </c>
      <c r="H174" s="145" t="str">
        <f t="shared" si="5"/>
        <v/>
      </c>
      <c r="I174" s="146" t="str">
        <f t="shared" ref="I174:J174" si="730">IF(COUNTA($DO174:$DX174)&gt;0,$BA174,"")</f>
        <v/>
      </c>
      <c r="J174" s="146" t="str">
        <f t="shared" si="730"/>
        <v/>
      </c>
      <c r="K174" s="147" t="str">
        <f t="shared" si="43"/>
        <v/>
      </c>
      <c r="L174" s="147" t="str">
        <f t="shared" si="7"/>
        <v/>
      </c>
      <c r="M174" s="147" t="str">
        <f t="shared" si="8"/>
        <v/>
      </c>
      <c r="N174" s="147" t="str">
        <f t="shared" si="48"/>
        <v/>
      </c>
      <c r="O174" s="147" t="str">
        <f t="shared" si="9"/>
        <v/>
      </c>
      <c r="P174" s="146" t="str">
        <f t="shared" si="566"/>
        <v/>
      </c>
      <c r="Q174" s="147" t="str">
        <f t="shared" si="567"/>
        <v/>
      </c>
      <c r="R174" s="146" t="str">
        <f t="shared" si="12"/>
        <v/>
      </c>
      <c r="S174" s="146" t="str">
        <f t="shared" si="13"/>
        <v/>
      </c>
      <c r="T174" s="146" t="str">
        <f>IF(NOT(ISBLANK(DH174)),
        IF(AND(ISREF('Input Tenderers'!$J$8:$K$8),COUNTA('Input Tenderers'!$N$8)&gt;0),
                IF(COUNTA('Input Implementation Transactio'!$N174:$O174)&gt;0,"supplier;tenderer;payee","supplier;tenderer"),
                IF(COUNTA('Input Implementation Transactio'!$N174:$O174)&gt;0,"supplier;payee","supplier")
                ),
        IF(COUNTA('Input Implementation Transactio'!$N174:$O174)&gt;0, "payee", "")
        )</f>
        <v/>
      </c>
      <c r="U174" s="146" t="str">
        <f t="shared" si="14"/>
        <v/>
      </c>
      <c r="V174" s="146" t="str">
        <f t="shared" si="15"/>
        <v/>
      </c>
      <c r="W174" s="148" t="str">
        <f t="shared" si="568"/>
        <v/>
      </c>
      <c r="X174" s="175" t="str">
        <f t="shared" si="569"/>
        <v/>
      </c>
      <c r="Y174" s="170" t="str">
        <f t="shared" si="570"/>
        <v/>
      </c>
      <c r="Z174" s="150" t="str">
        <f t="shared" si="19"/>
        <v/>
      </c>
      <c r="AA174" s="146" t="str">
        <f t="shared" si="20"/>
        <v/>
      </c>
      <c r="AB174" s="146" t="str">
        <f t="shared" si="21"/>
        <v/>
      </c>
      <c r="AC174" s="146" t="str">
        <f t="shared" si="22"/>
        <v/>
      </c>
      <c r="AD174" s="148" t="str">
        <f t="shared" si="571"/>
        <v/>
      </c>
      <c r="AE174" s="148" t="str">
        <f t="shared" si="24"/>
        <v/>
      </c>
      <c r="AF174" s="175" t="str">
        <f t="shared" si="572"/>
        <v/>
      </c>
      <c r="AG174" s="170" t="str">
        <f t="shared" si="573"/>
        <v/>
      </c>
      <c r="AH174" s="148" t="str">
        <f t="shared" si="574"/>
        <v/>
      </c>
      <c r="AI174" s="146" t="str">
        <f t="shared" si="28"/>
        <v/>
      </c>
      <c r="AJ174" s="146" t="str">
        <f t="shared" si="29"/>
        <v/>
      </c>
      <c r="AK174" s="146" t="str">
        <f t="shared" si="30"/>
        <v/>
      </c>
      <c r="AL174" s="146" t="str">
        <f t="shared" si="31"/>
        <v/>
      </c>
      <c r="AM174" s="171" t="str">
        <f t="shared" si="32"/>
        <v/>
      </c>
      <c r="AN174" s="171" t="str">
        <f t="shared" si="33"/>
        <v/>
      </c>
      <c r="AO174" s="146" t="str">
        <f t="shared" si="34"/>
        <v/>
      </c>
      <c r="AP174" s="146" t="str">
        <f t="shared" si="35"/>
        <v/>
      </c>
      <c r="AQ174" s="146" t="str">
        <f t="shared" si="36"/>
        <v/>
      </c>
      <c r="AR174" s="146" t="str">
        <f t="shared" ref="AR174:AS174" si="731">IF(NOT(ISBLANK(CB174)),CONCATENATE(TEXT(CB174,"yyyy-mm-ddThh:MM:ss"),"Z"),"")</f>
        <v/>
      </c>
      <c r="AS174" s="146" t="str">
        <f t="shared" si="731"/>
        <v/>
      </c>
      <c r="AT174" s="146" t="str">
        <f t="shared" si="38"/>
        <v/>
      </c>
      <c r="AU174" s="146" t="str">
        <f t="shared" si="39"/>
        <v/>
      </c>
      <c r="AV174" s="146" t="str">
        <f t="shared" ref="AV174:AW174" si="732">IF(NOT(ISBLANK(DT174)),CONCATENATE(TEXT(DT174,"yyyy-mm-ddThh:MM:ss"),"Z"),"")</f>
        <v/>
      </c>
      <c r="AW174" s="146" t="str">
        <f t="shared" si="732"/>
        <v/>
      </c>
      <c r="AX174" s="146" t="str">
        <f t="shared" ref="AX174:AZ174" si="733">IF(NOT(ISBLANK(ED174)),CONCATENATE(TEXT(ED174,"yyyy-mm-ddThh:MM:ss"),"Z"),"")</f>
        <v/>
      </c>
      <c r="AY174" s="146" t="str">
        <f t="shared" si="733"/>
        <v/>
      </c>
      <c r="AZ174" s="146" t="str">
        <f t="shared" si="733"/>
        <v/>
      </c>
      <c r="BA174" s="176"/>
      <c r="BB174" s="152"/>
      <c r="BC174" s="177"/>
      <c r="BD174" s="154"/>
      <c r="BE174" s="155"/>
      <c r="BF174" s="154"/>
      <c r="BG174" s="155"/>
      <c r="BH174" s="169"/>
      <c r="BI174" s="162"/>
      <c r="BJ174" s="172"/>
      <c r="BK174" s="162"/>
      <c r="BL174" s="158"/>
      <c r="BM174" s="172"/>
      <c r="BN174" s="162"/>
      <c r="BO174" s="167"/>
      <c r="BP174" s="169"/>
      <c r="BQ174" s="162"/>
      <c r="BR174" s="162"/>
      <c r="BS174" s="174"/>
      <c r="BT174" s="162"/>
      <c r="BU174" s="174"/>
      <c r="BV174" s="174"/>
      <c r="BW174" s="174"/>
      <c r="BX174" s="173"/>
      <c r="BY174" s="158"/>
      <c r="BZ174" s="160"/>
      <c r="CA174" s="172"/>
      <c r="CB174" s="152"/>
      <c r="CC174" s="152"/>
      <c r="CD174" s="156"/>
      <c r="CE174" s="172"/>
      <c r="CF174" s="162"/>
      <c r="CG174" s="162"/>
      <c r="CH174" s="158"/>
      <c r="CI174" s="173"/>
      <c r="CJ174" s="178"/>
      <c r="CK174" s="173"/>
      <c r="CL174" s="165"/>
      <c r="CM174" s="172"/>
      <c r="CN174" s="162"/>
      <c r="CO174" s="162"/>
      <c r="CP174" s="162"/>
      <c r="CQ174" s="162"/>
      <c r="CR174" s="169"/>
      <c r="CS174" s="162"/>
      <c r="CT174" s="162"/>
      <c r="CU174" s="174"/>
      <c r="CV174" s="152"/>
      <c r="CW174" s="173"/>
      <c r="CX174" s="158"/>
      <c r="CY174" s="172"/>
      <c r="CZ174" s="162"/>
      <c r="DA174" s="162"/>
      <c r="DB174" s="158"/>
      <c r="DC174" s="173"/>
      <c r="DD174" s="178"/>
      <c r="DE174" s="173"/>
      <c r="DF174" s="165"/>
      <c r="DG174" s="172"/>
      <c r="DH174" s="178"/>
      <c r="DI174" s="172"/>
      <c r="DJ174" s="178"/>
      <c r="DK174" s="172"/>
      <c r="DL174" s="162"/>
      <c r="DM174" s="167"/>
      <c r="DN174" s="169"/>
      <c r="DO174" s="162"/>
      <c r="DP174" s="162"/>
      <c r="DQ174" s="174"/>
      <c r="DR174" s="152"/>
      <c r="DS174" s="172"/>
      <c r="DT174" s="152"/>
      <c r="DU174" s="152"/>
      <c r="DV174" s="156"/>
      <c r="DW174" s="173"/>
      <c r="DX174" s="158"/>
      <c r="DY174" s="172"/>
      <c r="DZ174" s="162"/>
      <c r="EA174" s="162"/>
      <c r="EB174" s="172"/>
      <c r="EC174" s="172"/>
      <c r="ED174" s="152"/>
      <c r="EE174" s="152"/>
      <c r="EF174" s="152"/>
      <c r="EG174" s="174"/>
      <c r="EH174" s="172"/>
      <c r="EI174" s="162"/>
      <c r="EJ174" s="162"/>
    </row>
    <row r="175" spans="1:140" ht="12.5">
      <c r="A175" s="168"/>
      <c r="B175" s="169"/>
      <c r="C175" s="144" t="str">
        <f t="shared" si="0"/>
        <v/>
      </c>
      <c r="D175" s="144" t="str">
        <f t="shared" si="563"/>
        <v/>
      </c>
      <c r="E175" s="144" t="str">
        <f t="shared" si="2"/>
        <v/>
      </c>
      <c r="F175" s="145" t="str">
        <f t="shared" si="564"/>
        <v/>
      </c>
      <c r="G175" s="145" t="str">
        <f t="shared" si="4"/>
        <v/>
      </c>
      <c r="H175" s="145" t="str">
        <f t="shared" si="5"/>
        <v/>
      </c>
      <c r="I175" s="146" t="str">
        <f t="shared" ref="I175:J175" si="734">IF(COUNTA($DO175:$DX175)&gt;0,$BA175,"")</f>
        <v/>
      </c>
      <c r="J175" s="146" t="str">
        <f t="shared" si="734"/>
        <v/>
      </c>
      <c r="K175" s="147" t="str">
        <f t="shared" si="43"/>
        <v/>
      </c>
      <c r="L175" s="147" t="str">
        <f t="shared" si="7"/>
        <v/>
      </c>
      <c r="M175" s="147" t="str">
        <f t="shared" si="8"/>
        <v/>
      </c>
      <c r="N175" s="147" t="str">
        <f t="shared" si="48"/>
        <v/>
      </c>
      <c r="O175" s="147" t="str">
        <f t="shared" si="9"/>
        <v/>
      </c>
      <c r="P175" s="146" t="str">
        <f t="shared" si="566"/>
        <v/>
      </c>
      <c r="Q175" s="147" t="str">
        <f t="shared" si="567"/>
        <v/>
      </c>
      <c r="R175" s="146" t="str">
        <f t="shared" si="12"/>
        <v/>
      </c>
      <c r="S175" s="146" t="str">
        <f t="shared" si="13"/>
        <v/>
      </c>
      <c r="T175" s="146" t="str">
        <f>IF(NOT(ISBLANK(DH175)),
        IF(AND(ISREF('Input Tenderers'!$J$8:$K$8),COUNTA('Input Tenderers'!$N$8)&gt;0),
                IF(COUNTA('Input Implementation Transactio'!$N175:$O175)&gt;0,"supplier;tenderer;payee","supplier;tenderer"),
                IF(COUNTA('Input Implementation Transactio'!$N175:$O175)&gt;0,"supplier;payee","supplier")
                ),
        IF(COUNTA('Input Implementation Transactio'!$N175:$O175)&gt;0, "payee", "")
        )</f>
        <v/>
      </c>
      <c r="U175" s="146" t="str">
        <f t="shared" si="14"/>
        <v/>
      </c>
      <c r="V175" s="146" t="str">
        <f t="shared" si="15"/>
        <v/>
      </c>
      <c r="W175" s="148" t="str">
        <f t="shared" si="568"/>
        <v/>
      </c>
      <c r="X175" s="175" t="str">
        <f t="shared" si="569"/>
        <v/>
      </c>
      <c r="Y175" s="170" t="str">
        <f t="shared" si="570"/>
        <v/>
      </c>
      <c r="Z175" s="150" t="str">
        <f t="shared" si="19"/>
        <v/>
      </c>
      <c r="AA175" s="146" t="str">
        <f t="shared" si="20"/>
        <v/>
      </c>
      <c r="AB175" s="146" t="str">
        <f t="shared" si="21"/>
        <v/>
      </c>
      <c r="AC175" s="146" t="str">
        <f t="shared" si="22"/>
        <v/>
      </c>
      <c r="AD175" s="148" t="str">
        <f t="shared" si="571"/>
        <v/>
      </c>
      <c r="AE175" s="148" t="str">
        <f t="shared" si="24"/>
        <v/>
      </c>
      <c r="AF175" s="175" t="str">
        <f t="shared" si="572"/>
        <v/>
      </c>
      <c r="AG175" s="170" t="str">
        <f t="shared" si="573"/>
        <v/>
      </c>
      <c r="AH175" s="148" t="str">
        <f t="shared" si="574"/>
        <v/>
      </c>
      <c r="AI175" s="146" t="str">
        <f t="shared" si="28"/>
        <v/>
      </c>
      <c r="AJ175" s="146" t="str">
        <f t="shared" si="29"/>
        <v/>
      </c>
      <c r="AK175" s="146" t="str">
        <f t="shared" si="30"/>
        <v/>
      </c>
      <c r="AL175" s="146" t="str">
        <f t="shared" si="31"/>
        <v/>
      </c>
      <c r="AM175" s="171" t="str">
        <f t="shared" si="32"/>
        <v/>
      </c>
      <c r="AN175" s="171" t="str">
        <f t="shared" si="33"/>
        <v/>
      </c>
      <c r="AO175" s="146" t="str">
        <f t="shared" si="34"/>
        <v/>
      </c>
      <c r="AP175" s="146" t="str">
        <f t="shared" si="35"/>
        <v/>
      </c>
      <c r="AQ175" s="146" t="str">
        <f t="shared" si="36"/>
        <v/>
      </c>
      <c r="AR175" s="146" t="str">
        <f t="shared" ref="AR175:AS175" si="735">IF(NOT(ISBLANK(CB175)),CONCATENATE(TEXT(CB175,"yyyy-mm-ddThh:MM:ss"),"Z"),"")</f>
        <v/>
      </c>
      <c r="AS175" s="146" t="str">
        <f t="shared" si="735"/>
        <v/>
      </c>
      <c r="AT175" s="146" t="str">
        <f t="shared" si="38"/>
        <v/>
      </c>
      <c r="AU175" s="146" t="str">
        <f t="shared" si="39"/>
        <v/>
      </c>
      <c r="AV175" s="146" t="str">
        <f t="shared" ref="AV175:AW175" si="736">IF(NOT(ISBLANK(DT175)),CONCATENATE(TEXT(DT175,"yyyy-mm-ddThh:MM:ss"),"Z"),"")</f>
        <v/>
      </c>
      <c r="AW175" s="146" t="str">
        <f t="shared" si="736"/>
        <v/>
      </c>
      <c r="AX175" s="146" t="str">
        <f t="shared" ref="AX175:AZ175" si="737">IF(NOT(ISBLANK(ED175)),CONCATENATE(TEXT(ED175,"yyyy-mm-ddThh:MM:ss"),"Z"),"")</f>
        <v/>
      </c>
      <c r="AY175" s="146" t="str">
        <f t="shared" si="737"/>
        <v/>
      </c>
      <c r="AZ175" s="146" t="str">
        <f t="shared" si="737"/>
        <v/>
      </c>
      <c r="BA175" s="176"/>
      <c r="BB175" s="152"/>
      <c r="BC175" s="177"/>
      <c r="BD175" s="154"/>
      <c r="BE175" s="155"/>
      <c r="BF175" s="154"/>
      <c r="BG175" s="155"/>
      <c r="BH175" s="169"/>
      <c r="BI175" s="162"/>
      <c r="BJ175" s="172"/>
      <c r="BK175" s="162"/>
      <c r="BL175" s="158"/>
      <c r="BM175" s="172"/>
      <c r="BN175" s="162"/>
      <c r="BO175" s="167"/>
      <c r="BP175" s="169"/>
      <c r="BQ175" s="162"/>
      <c r="BR175" s="162"/>
      <c r="BS175" s="174"/>
      <c r="BT175" s="162"/>
      <c r="BU175" s="174"/>
      <c r="BV175" s="174"/>
      <c r="BW175" s="174"/>
      <c r="BX175" s="173"/>
      <c r="BY175" s="158"/>
      <c r="BZ175" s="160"/>
      <c r="CA175" s="172"/>
      <c r="CB175" s="152"/>
      <c r="CC175" s="152"/>
      <c r="CD175" s="156"/>
      <c r="CE175" s="172"/>
      <c r="CF175" s="162"/>
      <c r="CG175" s="162"/>
      <c r="CH175" s="158"/>
      <c r="CI175" s="173"/>
      <c r="CJ175" s="178"/>
      <c r="CK175" s="173"/>
      <c r="CL175" s="165"/>
      <c r="CM175" s="172"/>
      <c r="CN175" s="162"/>
      <c r="CO175" s="162"/>
      <c r="CP175" s="162"/>
      <c r="CQ175" s="162"/>
      <c r="CR175" s="169"/>
      <c r="CS175" s="162"/>
      <c r="CT175" s="162"/>
      <c r="CU175" s="174"/>
      <c r="CV175" s="152"/>
      <c r="CW175" s="173"/>
      <c r="CX175" s="158"/>
      <c r="CY175" s="172"/>
      <c r="CZ175" s="162"/>
      <c r="DA175" s="162"/>
      <c r="DB175" s="158"/>
      <c r="DC175" s="173"/>
      <c r="DD175" s="178"/>
      <c r="DE175" s="173"/>
      <c r="DF175" s="165"/>
      <c r="DG175" s="172"/>
      <c r="DH175" s="178"/>
      <c r="DI175" s="172"/>
      <c r="DJ175" s="178"/>
      <c r="DK175" s="172"/>
      <c r="DL175" s="162"/>
      <c r="DM175" s="167"/>
      <c r="DN175" s="169"/>
      <c r="DO175" s="162"/>
      <c r="DP175" s="162"/>
      <c r="DQ175" s="174"/>
      <c r="DR175" s="152"/>
      <c r="DS175" s="172"/>
      <c r="DT175" s="152"/>
      <c r="DU175" s="152"/>
      <c r="DV175" s="156"/>
      <c r="DW175" s="173"/>
      <c r="DX175" s="158"/>
      <c r="DY175" s="172"/>
      <c r="DZ175" s="162"/>
      <c r="EA175" s="162"/>
      <c r="EB175" s="172"/>
      <c r="EC175" s="172"/>
      <c r="ED175" s="152"/>
      <c r="EE175" s="152"/>
      <c r="EF175" s="152"/>
      <c r="EG175" s="174"/>
      <c r="EH175" s="172"/>
      <c r="EI175" s="162"/>
      <c r="EJ175" s="162"/>
    </row>
    <row r="176" spans="1:140" ht="12.5">
      <c r="A176" s="168"/>
      <c r="B176" s="169"/>
      <c r="C176" s="144" t="str">
        <f t="shared" si="0"/>
        <v/>
      </c>
      <c r="D176" s="144" t="str">
        <f t="shared" si="563"/>
        <v/>
      </c>
      <c r="E176" s="144" t="str">
        <f t="shared" si="2"/>
        <v/>
      </c>
      <c r="F176" s="145" t="str">
        <f t="shared" si="564"/>
        <v/>
      </c>
      <c r="G176" s="145" t="str">
        <f t="shared" si="4"/>
        <v/>
      </c>
      <c r="H176" s="145" t="str">
        <f t="shared" si="5"/>
        <v/>
      </c>
      <c r="I176" s="146" t="str">
        <f t="shared" ref="I176:J176" si="738">IF(COUNTA($DO176:$DX176)&gt;0,$BA176,"")</f>
        <v/>
      </c>
      <c r="J176" s="146" t="str">
        <f t="shared" si="738"/>
        <v/>
      </c>
      <c r="K176" s="147" t="str">
        <f t="shared" si="43"/>
        <v/>
      </c>
      <c r="L176" s="147" t="str">
        <f t="shared" si="7"/>
        <v/>
      </c>
      <c r="M176" s="147" t="str">
        <f t="shared" si="8"/>
        <v/>
      </c>
      <c r="N176" s="147" t="str">
        <f t="shared" si="48"/>
        <v/>
      </c>
      <c r="O176" s="147" t="str">
        <f t="shared" si="9"/>
        <v/>
      </c>
      <c r="P176" s="146" t="str">
        <f t="shared" si="566"/>
        <v/>
      </c>
      <c r="Q176" s="147" t="str">
        <f t="shared" si="567"/>
        <v/>
      </c>
      <c r="R176" s="146" t="str">
        <f t="shared" si="12"/>
        <v/>
      </c>
      <c r="S176" s="146" t="str">
        <f t="shared" si="13"/>
        <v/>
      </c>
      <c r="T176" s="146" t="str">
        <f>IF(NOT(ISBLANK(DH176)),
        IF(AND(ISREF('Input Tenderers'!$J$8:$K$8),COUNTA('Input Tenderers'!$N$8)&gt;0),
                IF(COUNTA('Input Implementation Transactio'!$N176:$O176)&gt;0,"supplier;tenderer;payee","supplier;tenderer"),
                IF(COUNTA('Input Implementation Transactio'!$N176:$O176)&gt;0,"supplier;payee","supplier")
                ),
        IF(COUNTA('Input Implementation Transactio'!$N176:$O176)&gt;0, "payee", "")
        )</f>
        <v/>
      </c>
      <c r="U176" s="146" t="str">
        <f t="shared" si="14"/>
        <v/>
      </c>
      <c r="V176" s="146" t="str">
        <f t="shared" si="15"/>
        <v/>
      </c>
      <c r="W176" s="148" t="str">
        <f t="shared" si="568"/>
        <v/>
      </c>
      <c r="X176" s="175" t="str">
        <f t="shared" si="569"/>
        <v/>
      </c>
      <c r="Y176" s="170" t="str">
        <f t="shared" si="570"/>
        <v/>
      </c>
      <c r="Z176" s="150" t="str">
        <f t="shared" si="19"/>
        <v/>
      </c>
      <c r="AA176" s="146" t="str">
        <f t="shared" si="20"/>
        <v/>
      </c>
      <c r="AB176" s="146" t="str">
        <f t="shared" si="21"/>
        <v/>
      </c>
      <c r="AC176" s="146" t="str">
        <f t="shared" si="22"/>
        <v/>
      </c>
      <c r="AD176" s="148" t="str">
        <f t="shared" si="571"/>
        <v/>
      </c>
      <c r="AE176" s="148" t="str">
        <f t="shared" si="24"/>
        <v/>
      </c>
      <c r="AF176" s="175" t="str">
        <f t="shared" si="572"/>
        <v/>
      </c>
      <c r="AG176" s="170" t="str">
        <f t="shared" si="573"/>
        <v/>
      </c>
      <c r="AH176" s="148" t="str">
        <f t="shared" si="574"/>
        <v/>
      </c>
      <c r="AI176" s="146" t="str">
        <f t="shared" si="28"/>
        <v/>
      </c>
      <c r="AJ176" s="146" t="str">
        <f t="shared" si="29"/>
        <v/>
      </c>
      <c r="AK176" s="146" t="str">
        <f t="shared" si="30"/>
        <v/>
      </c>
      <c r="AL176" s="146" t="str">
        <f t="shared" si="31"/>
        <v/>
      </c>
      <c r="AM176" s="171" t="str">
        <f t="shared" si="32"/>
        <v/>
      </c>
      <c r="AN176" s="171" t="str">
        <f t="shared" si="33"/>
        <v/>
      </c>
      <c r="AO176" s="146" t="str">
        <f t="shared" si="34"/>
        <v/>
      </c>
      <c r="AP176" s="146" t="str">
        <f t="shared" si="35"/>
        <v/>
      </c>
      <c r="AQ176" s="146" t="str">
        <f t="shared" si="36"/>
        <v/>
      </c>
      <c r="AR176" s="146" t="str">
        <f t="shared" ref="AR176:AS176" si="739">IF(NOT(ISBLANK(CB176)),CONCATENATE(TEXT(CB176,"yyyy-mm-ddThh:MM:ss"),"Z"),"")</f>
        <v/>
      </c>
      <c r="AS176" s="146" t="str">
        <f t="shared" si="739"/>
        <v/>
      </c>
      <c r="AT176" s="146" t="str">
        <f t="shared" si="38"/>
        <v/>
      </c>
      <c r="AU176" s="146" t="str">
        <f t="shared" si="39"/>
        <v/>
      </c>
      <c r="AV176" s="146" t="str">
        <f t="shared" ref="AV176:AW176" si="740">IF(NOT(ISBLANK(DT176)),CONCATENATE(TEXT(DT176,"yyyy-mm-ddThh:MM:ss"),"Z"),"")</f>
        <v/>
      </c>
      <c r="AW176" s="146" t="str">
        <f t="shared" si="740"/>
        <v/>
      </c>
      <c r="AX176" s="146" t="str">
        <f t="shared" ref="AX176:AZ176" si="741">IF(NOT(ISBLANK(ED176)),CONCATENATE(TEXT(ED176,"yyyy-mm-ddThh:MM:ss"),"Z"),"")</f>
        <v/>
      </c>
      <c r="AY176" s="146" t="str">
        <f t="shared" si="741"/>
        <v/>
      </c>
      <c r="AZ176" s="146" t="str">
        <f t="shared" si="741"/>
        <v/>
      </c>
      <c r="BA176" s="176"/>
      <c r="BB176" s="152"/>
      <c r="BC176" s="177"/>
      <c r="BD176" s="154"/>
      <c r="BE176" s="155"/>
      <c r="BF176" s="154"/>
      <c r="BG176" s="155"/>
      <c r="BH176" s="169"/>
      <c r="BI176" s="162"/>
      <c r="BJ176" s="172"/>
      <c r="BK176" s="162"/>
      <c r="BL176" s="158"/>
      <c r="BM176" s="172"/>
      <c r="BN176" s="162"/>
      <c r="BO176" s="167"/>
      <c r="BP176" s="169"/>
      <c r="BQ176" s="162"/>
      <c r="BR176" s="162"/>
      <c r="BS176" s="174"/>
      <c r="BT176" s="162"/>
      <c r="BU176" s="174"/>
      <c r="BV176" s="174"/>
      <c r="BW176" s="174"/>
      <c r="BX176" s="173"/>
      <c r="BY176" s="158"/>
      <c r="BZ176" s="160"/>
      <c r="CA176" s="172"/>
      <c r="CB176" s="152"/>
      <c r="CC176" s="152"/>
      <c r="CD176" s="156"/>
      <c r="CE176" s="172"/>
      <c r="CF176" s="162"/>
      <c r="CG176" s="162"/>
      <c r="CH176" s="158"/>
      <c r="CI176" s="173"/>
      <c r="CJ176" s="178"/>
      <c r="CK176" s="173"/>
      <c r="CL176" s="165"/>
      <c r="CM176" s="172"/>
      <c r="CN176" s="162"/>
      <c r="CO176" s="162"/>
      <c r="CP176" s="162"/>
      <c r="CQ176" s="162"/>
      <c r="CR176" s="169"/>
      <c r="CS176" s="162"/>
      <c r="CT176" s="162"/>
      <c r="CU176" s="174"/>
      <c r="CV176" s="152"/>
      <c r="CW176" s="173"/>
      <c r="CX176" s="158"/>
      <c r="CY176" s="172"/>
      <c r="CZ176" s="162"/>
      <c r="DA176" s="162"/>
      <c r="DB176" s="158"/>
      <c r="DC176" s="173"/>
      <c r="DD176" s="178"/>
      <c r="DE176" s="173"/>
      <c r="DF176" s="165"/>
      <c r="DG176" s="172"/>
      <c r="DH176" s="178"/>
      <c r="DI176" s="172"/>
      <c r="DJ176" s="178"/>
      <c r="DK176" s="172"/>
      <c r="DL176" s="162"/>
      <c r="DM176" s="167"/>
      <c r="DN176" s="169"/>
      <c r="DO176" s="162"/>
      <c r="DP176" s="162"/>
      <c r="DQ176" s="174"/>
      <c r="DR176" s="152"/>
      <c r="DS176" s="172"/>
      <c r="DT176" s="152"/>
      <c r="DU176" s="152"/>
      <c r="DV176" s="156"/>
      <c r="DW176" s="173"/>
      <c r="DX176" s="158"/>
      <c r="DY176" s="172"/>
      <c r="DZ176" s="162"/>
      <c r="EA176" s="162"/>
      <c r="EB176" s="172"/>
      <c r="EC176" s="172"/>
      <c r="ED176" s="152"/>
      <c r="EE176" s="152"/>
      <c r="EF176" s="152"/>
      <c r="EG176" s="174"/>
      <c r="EH176" s="172"/>
      <c r="EI176" s="162"/>
      <c r="EJ176" s="162"/>
    </row>
    <row r="177" spans="1:140" ht="12.5">
      <c r="A177" s="168"/>
      <c r="B177" s="169"/>
      <c r="C177" s="144" t="str">
        <f t="shared" si="0"/>
        <v/>
      </c>
      <c r="D177" s="144" t="str">
        <f t="shared" si="563"/>
        <v/>
      </c>
      <c r="E177" s="144" t="str">
        <f t="shared" si="2"/>
        <v/>
      </c>
      <c r="F177" s="145" t="str">
        <f t="shared" si="564"/>
        <v/>
      </c>
      <c r="G177" s="145" t="str">
        <f t="shared" si="4"/>
        <v/>
      </c>
      <c r="H177" s="145" t="str">
        <f t="shared" si="5"/>
        <v/>
      </c>
      <c r="I177" s="146" t="str">
        <f t="shared" ref="I177:J177" si="742">IF(COUNTA($DO177:$DX177)&gt;0,$BA177,"")</f>
        <v/>
      </c>
      <c r="J177" s="146" t="str">
        <f t="shared" si="742"/>
        <v/>
      </c>
      <c r="K177" s="147" t="str">
        <f t="shared" si="43"/>
        <v/>
      </c>
      <c r="L177" s="147" t="str">
        <f t="shared" si="7"/>
        <v/>
      </c>
      <c r="M177" s="147" t="str">
        <f t="shared" si="8"/>
        <v/>
      </c>
      <c r="N177" s="147" t="str">
        <f t="shared" si="48"/>
        <v/>
      </c>
      <c r="O177" s="147" t="str">
        <f t="shared" si="9"/>
        <v/>
      </c>
      <c r="P177" s="146" t="str">
        <f t="shared" si="566"/>
        <v/>
      </c>
      <c r="Q177" s="147" t="str">
        <f t="shared" si="567"/>
        <v/>
      </c>
      <c r="R177" s="146" t="str">
        <f t="shared" si="12"/>
        <v/>
      </c>
      <c r="S177" s="146" t="str">
        <f t="shared" si="13"/>
        <v/>
      </c>
      <c r="T177" s="146" t="str">
        <f>IF(NOT(ISBLANK(DH177)),
        IF(AND(ISREF('Input Tenderers'!$J$8:$K$8),COUNTA('Input Tenderers'!$N$8)&gt;0),
                IF(COUNTA('Input Implementation Transactio'!$N177:$O177)&gt;0,"supplier;tenderer;payee","supplier;tenderer"),
                IF(COUNTA('Input Implementation Transactio'!$N177:$O177)&gt;0,"supplier;payee","supplier")
                ),
        IF(COUNTA('Input Implementation Transactio'!$N177:$O177)&gt;0, "payee", "")
        )</f>
        <v/>
      </c>
      <c r="U177" s="146" t="str">
        <f t="shared" si="14"/>
        <v/>
      </c>
      <c r="V177" s="146" t="str">
        <f t="shared" si="15"/>
        <v/>
      </c>
      <c r="W177" s="148" t="str">
        <f t="shared" si="568"/>
        <v/>
      </c>
      <c r="X177" s="175" t="str">
        <f t="shared" si="569"/>
        <v/>
      </c>
      <c r="Y177" s="170" t="str">
        <f t="shared" si="570"/>
        <v/>
      </c>
      <c r="Z177" s="150" t="str">
        <f t="shared" si="19"/>
        <v/>
      </c>
      <c r="AA177" s="146" t="str">
        <f t="shared" si="20"/>
        <v/>
      </c>
      <c r="AB177" s="146" t="str">
        <f t="shared" si="21"/>
        <v/>
      </c>
      <c r="AC177" s="146" t="str">
        <f t="shared" si="22"/>
        <v/>
      </c>
      <c r="AD177" s="148" t="str">
        <f t="shared" si="571"/>
        <v/>
      </c>
      <c r="AE177" s="148" t="str">
        <f t="shared" si="24"/>
        <v/>
      </c>
      <c r="AF177" s="175" t="str">
        <f t="shared" si="572"/>
        <v/>
      </c>
      <c r="AG177" s="170" t="str">
        <f t="shared" si="573"/>
        <v/>
      </c>
      <c r="AH177" s="148" t="str">
        <f t="shared" si="574"/>
        <v/>
      </c>
      <c r="AI177" s="146" t="str">
        <f t="shared" si="28"/>
        <v/>
      </c>
      <c r="AJ177" s="146" t="str">
        <f t="shared" si="29"/>
        <v/>
      </c>
      <c r="AK177" s="146" t="str">
        <f t="shared" si="30"/>
        <v/>
      </c>
      <c r="AL177" s="146" t="str">
        <f t="shared" si="31"/>
        <v/>
      </c>
      <c r="AM177" s="171" t="str">
        <f t="shared" si="32"/>
        <v/>
      </c>
      <c r="AN177" s="171" t="str">
        <f t="shared" si="33"/>
        <v/>
      </c>
      <c r="AO177" s="146" t="str">
        <f t="shared" si="34"/>
        <v/>
      </c>
      <c r="AP177" s="146" t="str">
        <f t="shared" si="35"/>
        <v/>
      </c>
      <c r="AQ177" s="146" t="str">
        <f t="shared" si="36"/>
        <v/>
      </c>
      <c r="AR177" s="146" t="str">
        <f t="shared" ref="AR177:AS177" si="743">IF(NOT(ISBLANK(CB177)),CONCATENATE(TEXT(CB177,"yyyy-mm-ddThh:MM:ss"),"Z"),"")</f>
        <v/>
      </c>
      <c r="AS177" s="146" t="str">
        <f t="shared" si="743"/>
        <v/>
      </c>
      <c r="AT177" s="146" t="str">
        <f t="shared" si="38"/>
        <v/>
      </c>
      <c r="AU177" s="146" t="str">
        <f t="shared" si="39"/>
        <v/>
      </c>
      <c r="AV177" s="146" t="str">
        <f t="shared" ref="AV177:AW177" si="744">IF(NOT(ISBLANK(DT177)),CONCATENATE(TEXT(DT177,"yyyy-mm-ddThh:MM:ss"),"Z"),"")</f>
        <v/>
      </c>
      <c r="AW177" s="146" t="str">
        <f t="shared" si="744"/>
        <v/>
      </c>
      <c r="AX177" s="146" t="str">
        <f t="shared" ref="AX177:AZ177" si="745">IF(NOT(ISBLANK(ED177)),CONCATENATE(TEXT(ED177,"yyyy-mm-ddThh:MM:ss"),"Z"),"")</f>
        <v/>
      </c>
      <c r="AY177" s="146" t="str">
        <f t="shared" si="745"/>
        <v/>
      </c>
      <c r="AZ177" s="146" t="str">
        <f t="shared" si="745"/>
        <v/>
      </c>
      <c r="BA177" s="176"/>
      <c r="BB177" s="152"/>
      <c r="BC177" s="177"/>
      <c r="BD177" s="154"/>
      <c r="BE177" s="155"/>
      <c r="BF177" s="154"/>
      <c r="BG177" s="155"/>
      <c r="BH177" s="169"/>
      <c r="BI177" s="162"/>
      <c r="BJ177" s="172"/>
      <c r="BK177" s="162"/>
      <c r="BL177" s="158"/>
      <c r="BM177" s="172"/>
      <c r="BN177" s="162"/>
      <c r="BO177" s="167"/>
      <c r="BP177" s="169"/>
      <c r="BQ177" s="162"/>
      <c r="BR177" s="162"/>
      <c r="BS177" s="174"/>
      <c r="BT177" s="162"/>
      <c r="BU177" s="174"/>
      <c r="BV177" s="174"/>
      <c r="BW177" s="174"/>
      <c r="BX177" s="173"/>
      <c r="BY177" s="158"/>
      <c r="BZ177" s="160"/>
      <c r="CA177" s="172"/>
      <c r="CB177" s="152"/>
      <c r="CC177" s="152"/>
      <c r="CD177" s="156"/>
      <c r="CE177" s="172"/>
      <c r="CF177" s="162"/>
      <c r="CG177" s="162"/>
      <c r="CH177" s="158"/>
      <c r="CI177" s="173"/>
      <c r="CJ177" s="178"/>
      <c r="CK177" s="173"/>
      <c r="CL177" s="165"/>
      <c r="CM177" s="172"/>
      <c r="CN177" s="162"/>
      <c r="CO177" s="162"/>
      <c r="CP177" s="162"/>
      <c r="CQ177" s="162"/>
      <c r="CR177" s="169"/>
      <c r="CS177" s="162"/>
      <c r="CT177" s="162"/>
      <c r="CU177" s="174"/>
      <c r="CV177" s="152"/>
      <c r="CW177" s="173"/>
      <c r="CX177" s="158"/>
      <c r="CY177" s="172"/>
      <c r="CZ177" s="162"/>
      <c r="DA177" s="162"/>
      <c r="DB177" s="158"/>
      <c r="DC177" s="173"/>
      <c r="DD177" s="178"/>
      <c r="DE177" s="173"/>
      <c r="DF177" s="165"/>
      <c r="DG177" s="172"/>
      <c r="DH177" s="178"/>
      <c r="DI177" s="172"/>
      <c r="DJ177" s="178"/>
      <c r="DK177" s="172"/>
      <c r="DL177" s="162"/>
      <c r="DM177" s="167"/>
      <c r="DN177" s="169"/>
      <c r="DO177" s="162"/>
      <c r="DP177" s="162"/>
      <c r="DQ177" s="174"/>
      <c r="DR177" s="152"/>
      <c r="DS177" s="172"/>
      <c r="DT177" s="152"/>
      <c r="DU177" s="152"/>
      <c r="DV177" s="156"/>
      <c r="DW177" s="173"/>
      <c r="DX177" s="158"/>
      <c r="DY177" s="172"/>
      <c r="DZ177" s="162"/>
      <c r="EA177" s="162"/>
      <c r="EB177" s="172"/>
      <c r="EC177" s="172"/>
      <c r="ED177" s="152"/>
      <c r="EE177" s="152"/>
      <c r="EF177" s="152"/>
      <c r="EG177" s="174"/>
      <c r="EH177" s="172"/>
      <c r="EI177" s="162"/>
      <c r="EJ177" s="162"/>
    </row>
    <row r="178" spans="1:140" ht="12.5">
      <c r="A178" s="168"/>
      <c r="B178" s="169"/>
      <c r="C178" s="144" t="str">
        <f t="shared" si="0"/>
        <v/>
      </c>
      <c r="D178" s="144" t="str">
        <f t="shared" si="563"/>
        <v/>
      </c>
      <c r="E178" s="144" t="str">
        <f t="shared" si="2"/>
        <v/>
      </c>
      <c r="F178" s="145" t="str">
        <f t="shared" si="564"/>
        <v/>
      </c>
      <c r="G178" s="145" t="str">
        <f t="shared" si="4"/>
        <v/>
      </c>
      <c r="H178" s="145" t="str">
        <f t="shared" si="5"/>
        <v/>
      </c>
      <c r="I178" s="146" t="str">
        <f t="shared" ref="I178:J178" si="746">IF(COUNTA($DO178:$DX178)&gt;0,$BA178,"")</f>
        <v/>
      </c>
      <c r="J178" s="146" t="str">
        <f t="shared" si="746"/>
        <v/>
      </c>
      <c r="K178" s="147" t="str">
        <f t="shared" si="43"/>
        <v/>
      </c>
      <c r="L178" s="147" t="str">
        <f t="shared" si="7"/>
        <v/>
      </c>
      <c r="M178" s="147" t="str">
        <f t="shared" si="8"/>
        <v/>
      </c>
      <c r="N178" s="147" t="str">
        <f t="shared" si="48"/>
        <v/>
      </c>
      <c r="O178" s="147" t="str">
        <f t="shared" si="9"/>
        <v/>
      </c>
      <c r="P178" s="146" t="str">
        <f t="shared" si="566"/>
        <v/>
      </c>
      <c r="Q178" s="147" t="str">
        <f t="shared" si="567"/>
        <v/>
      </c>
      <c r="R178" s="146" t="str">
        <f t="shared" si="12"/>
        <v/>
      </c>
      <c r="S178" s="146" t="str">
        <f t="shared" si="13"/>
        <v/>
      </c>
      <c r="T178" s="146" t="str">
        <f>IF(NOT(ISBLANK(DH178)),
        IF(AND(ISREF('Input Tenderers'!$J$8:$K$8),COUNTA('Input Tenderers'!$N$8)&gt;0),
                IF(COUNTA('Input Implementation Transactio'!$N178:$O178)&gt;0,"supplier;tenderer;payee","supplier;tenderer"),
                IF(COUNTA('Input Implementation Transactio'!$N178:$O178)&gt;0,"supplier;payee","supplier")
                ),
        IF(COUNTA('Input Implementation Transactio'!$N178:$O178)&gt;0, "payee", "")
        )</f>
        <v/>
      </c>
      <c r="U178" s="146" t="str">
        <f t="shared" si="14"/>
        <v/>
      </c>
      <c r="V178" s="146" t="str">
        <f t="shared" si="15"/>
        <v/>
      </c>
      <c r="W178" s="148" t="str">
        <f t="shared" si="568"/>
        <v/>
      </c>
      <c r="X178" s="175" t="str">
        <f t="shared" si="569"/>
        <v/>
      </c>
      <c r="Y178" s="170" t="str">
        <f t="shared" si="570"/>
        <v/>
      </c>
      <c r="Z178" s="150" t="str">
        <f t="shared" si="19"/>
        <v/>
      </c>
      <c r="AA178" s="146" t="str">
        <f t="shared" si="20"/>
        <v/>
      </c>
      <c r="AB178" s="146" t="str">
        <f t="shared" si="21"/>
        <v/>
      </c>
      <c r="AC178" s="146" t="str">
        <f t="shared" si="22"/>
        <v/>
      </c>
      <c r="AD178" s="148" t="str">
        <f t="shared" si="571"/>
        <v/>
      </c>
      <c r="AE178" s="148" t="str">
        <f t="shared" si="24"/>
        <v/>
      </c>
      <c r="AF178" s="175" t="str">
        <f t="shared" si="572"/>
        <v/>
      </c>
      <c r="AG178" s="170" t="str">
        <f t="shared" si="573"/>
        <v/>
      </c>
      <c r="AH178" s="148" t="str">
        <f t="shared" si="574"/>
        <v/>
      </c>
      <c r="AI178" s="146" t="str">
        <f t="shared" si="28"/>
        <v/>
      </c>
      <c r="AJ178" s="146" t="str">
        <f t="shared" si="29"/>
        <v/>
      </c>
      <c r="AK178" s="146" t="str">
        <f t="shared" si="30"/>
        <v/>
      </c>
      <c r="AL178" s="146" t="str">
        <f t="shared" si="31"/>
        <v/>
      </c>
      <c r="AM178" s="171" t="str">
        <f t="shared" si="32"/>
        <v/>
      </c>
      <c r="AN178" s="171" t="str">
        <f t="shared" si="33"/>
        <v/>
      </c>
      <c r="AO178" s="146" t="str">
        <f t="shared" si="34"/>
        <v/>
      </c>
      <c r="AP178" s="146" t="str">
        <f t="shared" si="35"/>
        <v/>
      </c>
      <c r="AQ178" s="146" t="str">
        <f t="shared" si="36"/>
        <v/>
      </c>
      <c r="AR178" s="146" t="str">
        <f t="shared" ref="AR178:AS178" si="747">IF(NOT(ISBLANK(CB178)),CONCATENATE(TEXT(CB178,"yyyy-mm-ddThh:MM:ss"),"Z"),"")</f>
        <v/>
      </c>
      <c r="AS178" s="146" t="str">
        <f t="shared" si="747"/>
        <v/>
      </c>
      <c r="AT178" s="146" t="str">
        <f t="shared" si="38"/>
        <v/>
      </c>
      <c r="AU178" s="146" t="str">
        <f t="shared" si="39"/>
        <v/>
      </c>
      <c r="AV178" s="146" t="str">
        <f t="shared" ref="AV178:AW178" si="748">IF(NOT(ISBLANK(DT178)),CONCATENATE(TEXT(DT178,"yyyy-mm-ddThh:MM:ss"),"Z"),"")</f>
        <v/>
      </c>
      <c r="AW178" s="146" t="str">
        <f t="shared" si="748"/>
        <v/>
      </c>
      <c r="AX178" s="146" t="str">
        <f t="shared" ref="AX178:AZ178" si="749">IF(NOT(ISBLANK(ED178)),CONCATENATE(TEXT(ED178,"yyyy-mm-ddThh:MM:ss"),"Z"),"")</f>
        <v/>
      </c>
      <c r="AY178" s="146" t="str">
        <f t="shared" si="749"/>
        <v/>
      </c>
      <c r="AZ178" s="146" t="str">
        <f t="shared" si="749"/>
        <v/>
      </c>
      <c r="BA178" s="176"/>
      <c r="BB178" s="152"/>
      <c r="BC178" s="177"/>
      <c r="BD178" s="154"/>
      <c r="BE178" s="155"/>
      <c r="BF178" s="154"/>
      <c r="BG178" s="155"/>
      <c r="BH178" s="169"/>
      <c r="BI178" s="162"/>
      <c r="BJ178" s="172"/>
      <c r="BK178" s="162"/>
      <c r="BL178" s="158"/>
      <c r="BM178" s="172"/>
      <c r="BN178" s="162"/>
      <c r="BO178" s="167"/>
      <c r="BP178" s="169"/>
      <c r="BQ178" s="162"/>
      <c r="BR178" s="162"/>
      <c r="BS178" s="174"/>
      <c r="BT178" s="162"/>
      <c r="BU178" s="174"/>
      <c r="BV178" s="174"/>
      <c r="BW178" s="174"/>
      <c r="BX178" s="173"/>
      <c r="BY178" s="158"/>
      <c r="BZ178" s="160"/>
      <c r="CA178" s="172"/>
      <c r="CB178" s="152"/>
      <c r="CC178" s="152"/>
      <c r="CD178" s="156"/>
      <c r="CE178" s="172"/>
      <c r="CF178" s="162"/>
      <c r="CG178" s="162"/>
      <c r="CH178" s="158"/>
      <c r="CI178" s="173"/>
      <c r="CJ178" s="178"/>
      <c r="CK178" s="173"/>
      <c r="CL178" s="165"/>
      <c r="CM178" s="172"/>
      <c r="CN178" s="162"/>
      <c r="CO178" s="162"/>
      <c r="CP178" s="162"/>
      <c r="CQ178" s="162"/>
      <c r="CR178" s="169"/>
      <c r="CS178" s="162"/>
      <c r="CT178" s="162"/>
      <c r="CU178" s="174"/>
      <c r="CV178" s="152"/>
      <c r="CW178" s="173"/>
      <c r="CX178" s="158"/>
      <c r="CY178" s="172"/>
      <c r="CZ178" s="162"/>
      <c r="DA178" s="162"/>
      <c r="DB178" s="158"/>
      <c r="DC178" s="173"/>
      <c r="DD178" s="178"/>
      <c r="DE178" s="173"/>
      <c r="DF178" s="165"/>
      <c r="DG178" s="172"/>
      <c r="DH178" s="178"/>
      <c r="DI178" s="172"/>
      <c r="DJ178" s="178"/>
      <c r="DK178" s="172"/>
      <c r="DL178" s="162"/>
      <c r="DM178" s="167"/>
      <c r="DN178" s="169"/>
      <c r="DO178" s="162"/>
      <c r="DP178" s="162"/>
      <c r="DQ178" s="174"/>
      <c r="DR178" s="152"/>
      <c r="DS178" s="172"/>
      <c r="DT178" s="152"/>
      <c r="DU178" s="152"/>
      <c r="DV178" s="156"/>
      <c r="DW178" s="173"/>
      <c r="DX178" s="158"/>
      <c r="DY178" s="172"/>
      <c r="DZ178" s="162"/>
      <c r="EA178" s="162"/>
      <c r="EB178" s="172"/>
      <c r="EC178" s="172"/>
      <c r="ED178" s="152"/>
      <c r="EE178" s="152"/>
      <c r="EF178" s="152"/>
      <c r="EG178" s="174"/>
      <c r="EH178" s="172"/>
      <c r="EI178" s="162"/>
      <c r="EJ178" s="162"/>
    </row>
    <row r="179" spans="1:140" ht="12.5">
      <c r="A179" s="168"/>
      <c r="B179" s="169"/>
      <c r="C179" s="144" t="str">
        <f t="shared" si="0"/>
        <v/>
      </c>
      <c r="D179" s="144" t="str">
        <f t="shared" si="563"/>
        <v/>
      </c>
      <c r="E179" s="144" t="str">
        <f t="shared" si="2"/>
        <v/>
      </c>
      <c r="F179" s="145" t="str">
        <f t="shared" si="564"/>
        <v/>
      </c>
      <c r="G179" s="145" t="str">
        <f t="shared" si="4"/>
        <v/>
      </c>
      <c r="H179" s="145" t="str">
        <f t="shared" si="5"/>
        <v/>
      </c>
      <c r="I179" s="146" t="str">
        <f t="shared" ref="I179:J179" si="750">IF(COUNTA($DO179:$DX179)&gt;0,$BA179,"")</f>
        <v/>
      </c>
      <c r="J179" s="146" t="str">
        <f t="shared" si="750"/>
        <v/>
      </c>
      <c r="K179" s="147" t="str">
        <f t="shared" si="43"/>
        <v/>
      </c>
      <c r="L179" s="147" t="str">
        <f t="shared" si="7"/>
        <v/>
      </c>
      <c r="M179" s="147" t="str">
        <f t="shared" si="8"/>
        <v/>
      </c>
      <c r="N179" s="147" t="str">
        <f t="shared" si="48"/>
        <v/>
      </c>
      <c r="O179" s="147" t="str">
        <f t="shared" si="9"/>
        <v/>
      </c>
      <c r="P179" s="146" t="str">
        <f t="shared" si="566"/>
        <v/>
      </c>
      <c r="Q179" s="147" t="str">
        <f t="shared" si="567"/>
        <v/>
      </c>
      <c r="R179" s="146" t="str">
        <f t="shared" si="12"/>
        <v/>
      </c>
      <c r="S179" s="146" t="str">
        <f t="shared" si="13"/>
        <v/>
      </c>
      <c r="T179" s="146" t="str">
        <f>IF(NOT(ISBLANK(DH179)),
        IF(AND(ISREF('Input Tenderers'!$J$8:$K$8),COUNTA('Input Tenderers'!$N$8)&gt;0),
                IF(COUNTA('Input Implementation Transactio'!$N179:$O179)&gt;0,"supplier;tenderer;payee","supplier;tenderer"),
                IF(COUNTA('Input Implementation Transactio'!$N179:$O179)&gt;0,"supplier;payee","supplier")
                ),
        IF(COUNTA('Input Implementation Transactio'!$N179:$O179)&gt;0, "payee", "")
        )</f>
        <v/>
      </c>
      <c r="U179" s="146" t="str">
        <f t="shared" si="14"/>
        <v/>
      </c>
      <c r="V179" s="146" t="str">
        <f t="shared" si="15"/>
        <v/>
      </c>
      <c r="W179" s="148" t="str">
        <f t="shared" si="568"/>
        <v/>
      </c>
      <c r="X179" s="175" t="str">
        <f t="shared" si="569"/>
        <v/>
      </c>
      <c r="Y179" s="170" t="str">
        <f t="shared" si="570"/>
        <v/>
      </c>
      <c r="Z179" s="150" t="str">
        <f t="shared" si="19"/>
        <v/>
      </c>
      <c r="AA179" s="146" t="str">
        <f t="shared" si="20"/>
        <v/>
      </c>
      <c r="AB179" s="146" t="str">
        <f t="shared" si="21"/>
        <v/>
      </c>
      <c r="AC179" s="146" t="str">
        <f t="shared" si="22"/>
        <v/>
      </c>
      <c r="AD179" s="148" t="str">
        <f t="shared" si="571"/>
        <v/>
      </c>
      <c r="AE179" s="148" t="str">
        <f t="shared" si="24"/>
        <v/>
      </c>
      <c r="AF179" s="175" t="str">
        <f t="shared" si="572"/>
        <v/>
      </c>
      <c r="AG179" s="170" t="str">
        <f t="shared" si="573"/>
        <v/>
      </c>
      <c r="AH179" s="148" t="str">
        <f t="shared" si="574"/>
        <v/>
      </c>
      <c r="AI179" s="146" t="str">
        <f t="shared" si="28"/>
        <v/>
      </c>
      <c r="AJ179" s="146" t="str">
        <f t="shared" si="29"/>
        <v/>
      </c>
      <c r="AK179" s="146" t="str">
        <f t="shared" si="30"/>
        <v/>
      </c>
      <c r="AL179" s="146" t="str">
        <f t="shared" si="31"/>
        <v/>
      </c>
      <c r="AM179" s="171" t="str">
        <f t="shared" si="32"/>
        <v/>
      </c>
      <c r="AN179" s="171" t="str">
        <f t="shared" si="33"/>
        <v/>
      </c>
      <c r="AO179" s="146" t="str">
        <f t="shared" si="34"/>
        <v/>
      </c>
      <c r="AP179" s="146" t="str">
        <f t="shared" si="35"/>
        <v/>
      </c>
      <c r="AQ179" s="146" t="str">
        <f t="shared" si="36"/>
        <v/>
      </c>
      <c r="AR179" s="146" t="str">
        <f t="shared" ref="AR179:AS179" si="751">IF(NOT(ISBLANK(CB179)),CONCATENATE(TEXT(CB179,"yyyy-mm-ddThh:MM:ss"),"Z"),"")</f>
        <v/>
      </c>
      <c r="AS179" s="146" t="str">
        <f t="shared" si="751"/>
        <v/>
      </c>
      <c r="AT179" s="146" t="str">
        <f t="shared" si="38"/>
        <v/>
      </c>
      <c r="AU179" s="146" t="str">
        <f t="shared" si="39"/>
        <v/>
      </c>
      <c r="AV179" s="146" t="str">
        <f t="shared" ref="AV179:AW179" si="752">IF(NOT(ISBLANK(DT179)),CONCATENATE(TEXT(DT179,"yyyy-mm-ddThh:MM:ss"),"Z"),"")</f>
        <v/>
      </c>
      <c r="AW179" s="146" t="str">
        <f t="shared" si="752"/>
        <v/>
      </c>
      <c r="AX179" s="146" t="str">
        <f t="shared" ref="AX179:AZ179" si="753">IF(NOT(ISBLANK(ED179)),CONCATENATE(TEXT(ED179,"yyyy-mm-ddThh:MM:ss"),"Z"),"")</f>
        <v/>
      </c>
      <c r="AY179" s="146" t="str">
        <f t="shared" si="753"/>
        <v/>
      </c>
      <c r="AZ179" s="146" t="str">
        <f t="shared" si="753"/>
        <v/>
      </c>
      <c r="BA179" s="176"/>
      <c r="BB179" s="152"/>
      <c r="BC179" s="177"/>
      <c r="BD179" s="154"/>
      <c r="BE179" s="155"/>
      <c r="BF179" s="154"/>
      <c r="BG179" s="155"/>
      <c r="BH179" s="169"/>
      <c r="BI179" s="162"/>
      <c r="BJ179" s="172"/>
      <c r="BK179" s="162"/>
      <c r="BL179" s="158"/>
      <c r="BM179" s="172"/>
      <c r="BN179" s="162"/>
      <c r="BO179" s="167"/>
      <c r="BP179" s="169"/>
      <c r="BQ179" s="162"/>
      <c r="BR179" s="162"/>
      <c r="BS179" s="174"/>
      <c r="BT179" s="162"/>
      <c r="BU179" s="174"/>
      <c r="BV179" s="174"/>
      <c r="BW179" s="174"/>
      <c r="BX179" s="173"/>
      <c r="BY179" s="158"/>
      <c r="BZ179" s="160"/>
      <c r="CA179" s="172"/>
      <c r="CB179" s="152"/>
      <c r="CC179" s="152"/>
      <c r="CD179" s="156"/>
      <c r="CE179" s="172"/>
      <c r="CF179" s="162"/>
      <c r="CG179" s="162"/>
      <c r="CH179" s="158"/>
      <c r="CI179" s="173"/>
      <c r="CJ179" s="178"/>
      <c r="CK179" s="173"/>
      <c r="CL179" s="165"/>
      <c r="CM179" s="172"/>
      <c r="CN179" s="162"/>
      <c r="CO179" s="162"/>
      <c r="CP179" s="162"/>
      <c r="CQ179" s="162"/>
      <c r="CR179" s="169"/>
      <c r="CS179" s="162"/>
      <c r="CT179" s="162"/>
      <c r="CU179" s="174"/>
      <c r="CV179" s="152"/>
      <c r="CW179" s="173"/>
      <c r="CX179" s="158"/>
      <c r="CY179" s="172"/>
      <c r="CZ179" s="162"/>
      <c r="DA179" s="162"/>
      <c r="DB179" s="158"/>
      <c r="DC179" s="173"/>
      <c r="DD179" s="178"/>
      <c r="DE179" s="173"/>
      <c r="DF179" s="165"/>
      <c r="DG179" s="172"/>
      <c r="DH179" s="178"/>
      <c r="DI179" s="172"/>
      <c r="DJ179" s="178"/>
      <c r="DK179" s="172"/>
      <c r="DL179" s="162"/>
      <c r="DM179" s="167"/>
      <c r="DN179" s="169"/>
      <c r="DO179" s="162"/>
      <c r="DP179" s="162"/>
      <c r="DQ179" s="174"/>
      <c r="DR179" s="152"/>
      <c r="DS179" s="172"/>
      <c r="DT179" s="152"/>
      <c r="DU179" s="152"/>
      <c r="DV179" s="156"/>
      <c r="DW179" s="173"/>
      <c r="DX179" s="158"/>
      <c r="DY179" s="172"/>
      <c r="DZ179" s="162"/>
      <c r="EA179" s="162"/>
      <c r="EB179" s="172"/>
      <c r="EC179" s="172"/>
      <c r="ED179" s="152"/>
      <c r="EE179" s="152"/>
      <c r="EF179" s="152"/>
      <c r="EG179" s="174"/>
      <c r="EH179" s="172"/>
      <c r="EI179" s="162"/>
      <c r="EJ179" s="162"/>
    </row>
    <row r="180" spans="1:140" ht="12.5">
      <c r="A180" s="168"/>
      <c r="B180" s="169"/>
      <c r="C180" s="144" t="str">
        <f t="shared" si="0"/>
        <v/>
      </c>
      <c r="D180" s="144" t="str">
        <f t="shared" si="563"/>
        <v/>
      </c>
      <c r="E180" s="144" t="str">
        <f t="shared" si="2"/>
        <v/>
      </c>
      <c r="F180" s="145" t="str">
        <f t="shared" si="564"/>
        <v/>
      </c>
      <c r="G180" s="145" t="str">
        <f t="shared" si="4"/>
        <v/>
      </c>
      <c r="H180" s="145" t="str">
        <f t="shared" si="5"/>
        <v/>
      </c>
      <c r="I180" s="146" t="str">
        <f t="shared" ref="I180:J180" si="754">IF(COUNTA($DO180:$DX180)&gt;0,$BA180,"")</f>
        <v/>
      </c>
      <c r="J180" s="146" t="str">
        <f t="shared" si="754"/>
        <v/>
      </c>
      <c r="K180" s="147" t="str">
        <f t="shared" si="43"/>
        <v/>
      </c>
      <c r="L180" s="147" t="str">
        <f t="shared" si="7"/>
        <v/>
      </c>
      <c r="M180" s="147" t="str">
        <f t="shared" si="8"/>
        <v/>
      </c>
      <c r="N180" s="147" t="str">
        <f t="shared" si="48"/>
        <v/>
      </c>
      <c r="O180" s="147" t="str">
        <f t="shared" si="9"/>
        <v/>
      </c>
      <c r="P180" s="146" t="str">
        <f t="shared" si="566"/>
        <v/>
      </c>
      <c r="Q180" s="147" t="str">
        <f t="shared" si="567"/>
        <v/>
      </c>
      <c r="R180" s="146" t="str">
        <f t="shared" si="12"/>
        <v/>
      </c>
      <c r="S180" s="146" t="str">
        <f t="shared" si="13"/>
        <v/>
      </c>
      <c r="T180" s="146" t="str">
        <f>IF(NOT(ISBLANK(DH180)),
        IF(AND(ISREF('Input Tenderers'!$J$8:$K$8),COUNTA('Input Tenderers'!$N$8)&gt;0),
                IF(COUNTA('Input Implementation Transactio'!$N180:$O180)&gt;0,"supplier;tenderer;payee","supplier;tenderer"),
                IF(COUNTA('Input Implementation Transactio'!$N180:$O180)&gt;0,"supplier;payee","supplier")
                ),
        IF(COUNTA('Input Implementation Transactio'!$N180:$O180)&gt;0, "payee", "")
        )</f>
        <v/>
      </c>
      <c r="U180" s="146" t="str">
        <f t="shared" si="14"/>
        <v/>
      </c>
      <c r="V180" s="146" t="str">
        <f t="shared" si="15"/>
        <v/>
      </c>
      <c r="W180" s="148" t="str">
        <f t="shared" si="568"/>
        <v/>
      </c>
      <c r="X180" s="175" t="str">
        <f t="shared" si="569"/>
        <v/>
      </c>
      <c r="Y180" s="170" t="str">
        <f t="shared" si="570"/>
        <v/>
      </c>
      <c r="Z180" s="150" t="str">
        <f t="shared" si="19"/>
        <v/>
      </c>
      <c r="AA180" s="146" t="str">
        <f t="shared" si="20"/>
        <v/>
      </c>
      <c r="AB180" s="146" t="str">
        <f t="shared" si="21"/>
        <v/>
      </c>
      <c r="AC180" s="146" t="str">
        <f t="shared" si="22"/>
        <v/>
      </c>
      <c r="AD180" s="148" t="str">
        <f t="shared" si="571"/>
        <v/>
      </c>
      <c r="AE180" s="148" t="str">
        <f t="shared" si="24"/>
        <v/>
      </c>
      <c r="AF180" s="175" t="str">
        <f t="shared" si="572"/>
        <v/>
      </c>
      <c r="AG180" s="170" t="str">
        <f t="shared" si="573"/>
        <v/>
      </c>
      <c r="AH180" s="148" t="str">
        <f t="shared" si="574"/>
        <v/>
      </c>
      <c r="AI180" s="146" t="str">
        <f t="shared" si="28"/>
        <v/>
      </c>
      <c r="AJ180" s="146" t="str">
        <f t="shared" si="29"/>
        <v/>
      </c>
      <c r="AK180" s="146" t="str">
        <f t="shared" si="30"/>
        <v/>
      </c>
      <c r="AL180" s="146" t="str">
        <f t="shared" si="31"/>
        <v/>
      </c>
      <c r="AM180" s="171" t="str">
        <f t="shared" si="32"/>
        <v/>
      </c>
      <c r="AN180" s="171" t="str">
        <f t="shared" si="33"/>
        <v/>
      </c>
      <c r="AO180" s="146" t="str">
        <f t="shared" si="34"/>
        <v/>
      </c>
      <c r="AP180" s="146" t="str">
        <f t="shared" si="35"/>
        <v/>
      </c>
      <c r="AQ180" s="146" t="str">
        <f t="shared" si="36"/>
        <v/>
      </c>
      <c r="AR180" s="146" t="str">
        <f t="shared" ref="AR180:AS180" si="755">IF(NOT(ISBLANK(CB180)),CONCATENATE(TEXT(CB180,"yyyy-mm-ddThh:MM:ss"),"Z"),"")</f>
        <v/>
      </c>
      <c r="AS180" s="146" t="str">
        <f t="shared" si="755"/>
        <v/>
      </c>
      <c r="AT180" s="146" t="str">
        <f t="shared" si="38"/>
        <v/>
      </c>
      <c r="AU180" s="146" t="str">
        <f t="shared" si="39"/>
        <v/>
      </c>
      <c r="AV180" s="146" t="str">
        <f t="shared" ref="AV180:AW180" si="756">IF(NOT(ISBLANK(DT180)),CONCATENATE(TEXT(DT180,"yyyy-mm-ddThh:MM:ss"),"Z"),"")</f>
        <v/>
      </c>
      <c r="AW180" s="146" t="str">
        <f t="shared" si="756"/>
        <v/>
      </c>
      <c r="AX180" s="146" t="str">
        <f t="shared" ref="AX180:AZ180" si="757">IF(NOT(ISBLANK(ED180)),CONCATENATE(TEXT(ED180,"yyyy-mm-ddThh:MM:ss"),"Z"),"")</f>
        <v/>
      </c>
      <c r="AY180" s="146" t="str">
        <f t="shared" si="757"/>
        <v/>
      </c>
      <c r="AZ180" s="146" t="str">
        <f t="shared" si="757"/>
        <v/>
      </c>
      <c r="BA180" s="176"/>
      <c r="BB180" s="152"/>
      <c r="BC180" s="177"/>
      <c r="BD180" s="154"/>
      <c r="BE180" s="155"/>
      <c r="BF180" s="154"/>
      <c r="BG180" s="155"/>
      <c r="BH180" s="169"/>
      <c r="BI180" s="162"/>
      <c r="BJ180" s="172"/>
      <c r="BK180" s="162"/>
      <c r="BL180" s="158"/>
      <c r="BM180" s="172"/>
      <c r="BN180" s="162"/>
      <c r="BO180" s="167"/>
      <c r="BP180" s="169"/>
      <c r="BQ180" s="162"/>
      <c r="BR180" s="162"/>
      <c r="BS180" s="174"/>
      <c r="BT180" s="162"/>
      <c r="BU180" s="174"/>
      <c r="BV180" s="174"/>
      <c r="BW180" s="174"/>
      <c r="BX180" s="173"/>
      <c r="BY180" s="158"/>
      <c r="BZ180" s="160"/>
      <c r="CA180" s="172"/>
      <c r="CB180" s="152"/>
      <c r="CC180" s="152"/>
      <c r="CD180" s="156"/>
      <c r="CE180" s="172"/>
      <c r="CF180" s="162"/>
      <c r="CG180" s="162"/>
      <c r="CH180" s="158"/>
      <c r="CI180" s="173"/>
      <c r="CJ180" s="178"/>
      <c r="CK180" s="173"/>
      <c r="CL180" s="165"/>
      <c r="CM180" s="172"/>
      <c r="CN180" s="162"/>
      <c r="CO180" s="162"/>
      <c r="CP180" s="162"/>
      <c r="CQ180" s="162"/>
      <c r="CR180" s="169"/>
      <c r="CS180" s="162"/>
      <c r="CT180" s="162"/>
      <c r="CU180" s="174"/>
      <c r="CV180" s="152"/>
      <c r="CW180" s="173"/>
      <c r="CX180" s="158"/>
      <c r="CY180" s="172"/>
      <c r="CZ180" s="162"/>
      <c r="DA180" s="162"/>
      <c r="DB180" s="158"/>
      <c r="DC180" s="173"/>
      <c r="DD180" s="178"/>
      <c r="DE180" s="173"/>
      <c r="DF180" s="165"/>
      <c r="DG180" s="172"/>
      <c r="DH180" s="178"/>
      <c r="DI180" s="172"/>
      <c r="DJ180" s="178"/>
      <c r="DK180" s="172"/>
      <c r="DL180" s="162"/>
      <c r="DM180" s="167"/>
      <c r="DN180" s="169"/>
      <c r="DO180" s="162"/>
      <c r="DP180" s="162"/>
      <c r="DQ180" s="174"/>
      <c r="DR180" s="152"/>
      <c r="DS180" s="172"/>
      <c r="DT180" s="152"/>
      <c r="DU180" s="152"/>
      <c r="DV180" s="156"/>
      <c r="DW180" s="173"/>
      <c r="DX180" s="158"/>
      <c r="DY180" s="172"/>
      <c r="DZ180" s="162"/>
      <c r="EA180" s="162"/>
      <c r="EB180" s="172"/>
      <c r="EC180" s="172"/>
      <c r="ED180" s="152"/>
      <c r="EE180" s="152"/>
      <c r="EF180" s="152"/>
      <c r="EG180" s="174"/>
      <c r="EH180" s="172"/>
      <c r="EI180" s="162"/>
      <c r="EJ180" s="162"/>
    </row>
    <row r="181" spans="1:140" ht="12.5">
      <c r="A181" s="168"/>
      <c r="B181" s="169"/>
      <c r="C181" s="144" t="str">
        <f t="shared" si="0"/>
        <v/>
      </c>
      <c r="D181" s="144" t="str">
        <f t="shared" si="563"/>
        <v/>
      </c>
      <c r="E181" s="144" t="str">
        <f t="shared" si="2"/>
        <v/>
      </c>
      <c r="F181" s="145" t="str">
        <f t="shared" si="564"/>
        <v/>
      </c>
      <c r="G181" s="145" t="str">
        <f t="shared" si="4"/>
        <v/>
      </c>
      <c r="H181" s="145" t="str">
        <f t="shared" si="5"/>
        <v/>
      </c>
      <c r="I181" s="146" t="str">
        <f t="shared" ref="I181:J181" si="758">IF(COUNTA($DO181:$DX181)&gt;0,$BA181,"")</f>
        <v/>
      </c>
      <c r="J181" s="146" t="str">
        <f t="shared" si="758"/>
        <v/>
      </c>
      <c r="K181" s="147" t="str">
        <f t="shared" si="43"/>
        <v/>
      </c>
      <c r="L181" s="147" t="str">
        <f t="shared" si="7"/>
        <v/>
      </c>
      <c r="M181" s="147" t="str">
        <f t="shared" si="8"/>
        <v/>
      </c>
      <c r="N181" s="147" t="str">
        <f t="shared" si="48"/>
        <v/>
      </c>
      <c r="O181" s="147" t="str">
        <f t="shared" si="9"/>
        <v/>
      </c>
      <c r="P181" s="146" t="str">
        <f t="shared" si="566"/>
        <v/>
      </c>
      <c r="Q181" s="147" t="str">
        <f t="shared" si="567"/>
        <v/>
      </c>
      <c r="R181" s="146" t="str">
        <f t="shared" si="12"/>
        <v/>
      </c>
      <c r="S181" s="146" t="str">
        <f t="shared" si="13"/>
        <v/>
      </c>
      <c r="T181" s="146" t="str">
        <f>IF(NOT(ISBLANK(DH181)),
        IF(AND(ISREF('Input Tenderers'!$J$8:$K$8),COUNTA('Input Tenderers'!$N$8)&gt;0),
                IF(COUNTA('Input Implementation Transactio'!$N181:$O181)&gt;0,"supplier;tenderer;payee","supplier;tenderer"),
                IF(COUNTA('Input Implementation Transactio'!$N181:$O181)&gt;0,"supplier;payee","supplier")
                ),
        IF(COUNTA('Input Implementation Transactio'!$N181:$O181)&gt;0, "payee", "")
        )</f>
        <v/>
      </c>
      <c r="U181" s="146" t="str">
        <f t="shared" si="14"/>
        <v/>
      </c>
      <c r="V181" s="146" t="str">
        <f t="shared" si="15"/>
        <v/>
      </c>
      <c r="W181" s="148" t="str">
        <f t="shared" si="568"/>
        <v/>
      </c>
      <c r="X181" s="175" t="str">
        <f t="shared" si="569"/>
        <v/>
      </c>
      <c r="Y181" s="170" t="str">
        <f t="shared" si="570"/>
        <v/>
      </c>
      <c r="Z181" s="150" t="str">
        <f t="shared" si="19"/>
        <v/>
      </c>
      <c r="AA181" s="146" t="str">
        <f t="shared" si="20"/>
        <v/>
      </c>
      <c r="AB181" s="146" t="str">
        <f t="shared" si="21"/>
        <v/>
      </c>
      <c r="AC181" s="146" t="str">
        <f t="shared" si="22"/>
        <v/>
      </c>
      <c r="AD181" s="148" t="str">
        <f t="shared" si="571"/>
        <v/>
      </c>
      <c r="AE181" s="148" t="str">
        <f t="shared" si="24"/>
        <v/>
      </c>
      <c r="AF181" s="175" t="str">
        <f t="shared" si="572"/>
        <v/>
      </c>
      <c r="AG181" s="170" t="str">
        <f t="shared" si="573"/>
        <v/>
      </c>
      <c r="AH181" s="148" t="str">
        <f t="shared" si="574"/>
        <v/>
      </c>
      <c r="AI181" s="146" t="str">
        <f t="shared" si="28"/>
        <v/>
      </c>
      <c r="AJ181" s="146" t="str">
        <f t="shared" si="29"/>
        <v/>
      </c>
      <c r="AK181" s="146" t="str">
        <f t="shared" si="30"/>
        <v/>
      </c>
      <c r="AL181" s="146" t="str">
        <f t="shared" si="31"/>
        <v/>
      </c>
      <c r="AM181" s="171" t="str">
        <f t="shared" si="32"/>
        <v/>
      </c>
      <c r="AN181" s="171" t="str">
        <f t="shared" si="33"/>
        <v/>
      </c>
      <c r="AO181" s="146" t="str">
        <f t="shared" si="34"/>
        <v/>
      </c>
      <c r="AP181" s="146" t="str">
        <f t="shared" si="35"/>
        <v/>
      </c>
      <c r="AQ181" s="146" t="str">
        <f t="shared" si="36"/>
        <v/>
      </c>
      <c r="AR181" s="146" t="str">
        <f t="shared" ref="AR181:AS181" si="759">IF(NOT(ISBLANK(CB181)),CONCATENATE(TEXT(CB181,"yyyy-mm-ddThh:MM:ss"),"Z"),"")</f>
        <v/>
      </c>
      <c r="AS181" s="146" t="str">
        <f t="shared" si="759"/>
        <v/>
      </c>
      <c r="AT181" s="146" t="str">
        <f t="shared" si="38"/>
        <v/>
      </c>
      <c r="AU181" s="146" t="str">
        <f t="shared" si="39"/>
        <v/>
      </c>
      <c r="AV181" s="146" t="str">
        <f t="shared" ref="AV181:AW181" si="760">IF(NOT(ISBLANK(DT181)),CONCATENATE(TEXT(DT181,"yyyy-mm-ddThh:MM:ss"),"Z"),"")</f>
        <v/>
      </c>
      <c r="AW181" s="146" t="str">
        <f t="shared" si="760"/>
        <v/>
      </c>
      <c r="AX181" s="146" t="str">
        <f t="shared" ref="AX181:AZ181" si="761">IF(NOT(ISBLANK(ED181)),CONCATENATE(TEXT(ED181,"yyyy-mm-ddThh:MM:ss"),"Z"),"")</f>
        <v/>
      </c>
      <c r="AY181" s="146" t="str">
        <f t="shared" si="761"/>
        <v/>
      </c>
      <c r="AZ181" s="146" t="str">
        <f t="shared" si="761"/>
        <v/>
      </c>
      <c r="BA181" s="176"/>
      <c r="BB181" s="152"/>
      <c r="BC181" s="177"/>
      <c r="BD181" s="154"/>
      <c r="BE181" s="155"/>
      <c r="BF181" s="154"/>
      <c r="BG181" s="155"/>
      <c r="BH181" s="169"/>
      <c r="BI181" s="162"/>
      <c r="BJ181" s="172"/>
      <c r="BK181" s="162"/>
      <c r="BL181" s="158"/>
      <c r="BM181" s="172"/>
      <c r="BN181" s="162"/>
      <c r="BO181" s="167"/>
      <c r="BP181" s="169"/>
      <c r="BQ181" s="162"/>
      <c r="BR181" s="162"/>
      <c r="BS181" s="174"/>
      <c r="BT181" s="162"/>
      <c r="BU181" s="174"/>
      <c r="BV181" s="174"/>
      <c r="BW181" s="174"/>
      <c r="BX181" s="173"/>
      <c r="BY181" s="158"/>
      <c r="BZ181" s="160"/>
      <c r="CA181" s="172"/>
      <c r="CB181" s="152"/>
      <c r="CC181" s="152"/>
      <c r="CD181" s="156"/>
      <c r="CE181" s="172"/>
      <c r="CF181" s="162"/>
      <c r="CG181" s="162"/>
      <c r="CH181" s="158"/>
      <c r="CI181" s="173"/>
      <c r="CJ181" s="178"/>
      <c r="CK181" s="173"/>
      <c r="CL181" s="165"/>
      <c r="CM181" s="172"/>
      <c r="CN181" s="162"/>
      <c r="CO181" s="162"/>
      <c r="CP181" s="162"/>
      <c r="CQ181" s="162"/>
      <c r="CR181" s="169"/>
      <c r="CS181" s="162"/>
      <c r="CT181" s="162"/>
      <c r="CU181" s="174"/>
      <c r="CV181" s="152"/>
      <c r="CW181" s="173"/>
      <c r="CX181" s="158"/>
      <c r="CY181" s="172"/>
      <c r="CZ181" s="162"/>
      <c r="DA181" s="162"/>
      <c r="DB181" s="158"/>
      <c r="DC181" s="173"/>
      <c r="DD181" s="178"/>
      <c r="DE181" s="173"/>
      <c r="DF181" s="165"/>
      <c r="DG181" s="172"/>
      <c r="DH181" s="178"/>
      <c r="DI181" s="172"/>
      <c r="DJ181" s="178"/>
      <c r="DK181" s="172"/>
      <c r="DL181" s="162"/>
      <c r="DM181" s="167"/>
      <c r="DN181" s="169"/>
      <c r="DO181" s="162"/>
      <c r="DP181" s="162"/>
      <c r="DQ181" s="174"/>
      <c r="DR181" s="152"/>
      <c r="DS181" s="172"/>
      <c r="DT181" s="152"/>
      <c r="DU181" s="152"/>
      <c r="DV181" s="156"/>
      <c r="DW181" s="173"/>
      <c r="DX181" s="158"/>
      <c r="DY181" s="172"/>
      <c r="DZ181" s="162"/>
      <c r="EA181" s="162"/>
      <c r="EB181" s="172"/>
      <c r="EC181" s="172"/>
      <c r="ED181" s="152"/>
      <c r="EE181" s="152"/>
      <c r="EF181" s="152"/>
      <c r="EG181" s="174"/>
      <c r="EH181" s="172"/>
      <c r="EI181" s="162"/>
      <c r="EJ181" s="162"/>
    </row>
    <row r="182" spans="1:140" ht="12.5">
      <c r="A182" s="168"/>
      <c r="B182" s="169"/>
      <c r="C182" s="144" t="str">
        <f t="shared" si="0"/>
        <v/>
      </c>
      <c r="D182" s="144" t="str">
        <f t="shared" si="563"/>
        <v/>
      </c>
      <c r="E182" s="144" t="str">
        <f t="shared" si="2"/>
        <v/>
      </c>
      <c r="F182" s="145" t="str">
        <f t="shared" si="564"/>
        <v/>
      </c>
      <c r="G182" s="145" t="str">
        <f t="shared" si="4"/>
        <v/>
      </c>
      <c r="H182" s="145" t="str">
        <f t="shared" si="5"/>
        <v/>
      </c>
      <c r="I182" s="146" t="str">
        <f t="shared" ref="I182:J182" si="762">IF(COUNTA($DO182:$DX182)&gt;0,$BA182,"")</f>
        <v/>
      </c>
      <c r="J182" s="146" t="str">
        <f t="shared" si="762"/>
        <v/>
      </c>
      <c r="K182" s="147" t="str">
        <f t="shared" si="43"/>
        <v/>
      </c>
      <c r="L182" s="147" t="str">
        <f t="shared" si="7"/>
        <v/>
      </c>
      <c r="M182" s="147" t="str">
        <f t="shared" si="8"/>
        <v/>
      </c>
      <c r="N182" s="147" t="str">
        <f t="shared" si="48"/>
        <v/>
      </c>
      <c r="O182" s="147" t="str">
        <f t="shared" si="9"/>
        <v/>
      </c>
      <c r="P182" s="146" t="str">
        <f t="shared" si="566"/>
        <v/>
      </c>
      <c r="Q182" s="147" t="str">
        <f t="shared" si="567"/>
        <v/>
      </c>
      <c r="R182" s="146" t="str">
        <f t="shared" si="12"/>
        <v/>
      </c>
      <c r="S182" s="146" t="str">
        <f t="shared" si="13"/>
        <v/>
      </c>
      <c r="T182" s="146" t="str">
        <f>IF(NOT(ISBLANK(DH182)),
        IF(AND(ISREF('Input Tenderers'!$J$8:$K$8),COUNTA('Input Tenderers'!$N$8)&gt;0),
                IF(COUNTA('Input Implementation Transactio'!$N182:$O182)&gt;0,"supplier;tenderer;payee","supplier;tenderer"),
                IF(COUNTA('Input Implementation Transactio'!$N182:$O182)&gt;0,"supplier;payee","supplier")
                ),
        IF(COUNTA('Input Implementation Transactio'!$N182:$O182)&gt;0, "payee", "")
        )</f>
        <v/>
      </c>
      <c r="U182" s="146" t="str">
        <f t="shared" si="14"/>
        <v/>
      </c>
      <c r="V182" s="146" t="str">
        <f t="shared" si="15"/>
        <v/>
      </c>
      <c r="W182" s="148" t="str">
        <f t="shared" si="568"/>
        <v/>
      </c>
      <c r="X182" s="175" t="str">
        <f t="shared" si="569"/>
        <v/>
      </c>
      <c r="Y182" s="170" t="str">
        <f t="shared" si="570"/>
        <v/>
      </c>
      <c r="Z182" s="150" t="str">
        <f t="shared" si="19"/>
        <v/>
      </c>
      <c r="AA182" s="146" t="str">
        <f t="shared" si="20"/>
        <v/>
      </c>
      <c r="AB182" s="146" t="str">
        <f t="shared" si="21"/>
        <v/>
      </c>
      <c r="AC182" s="146" t="str">
        <f t="shared" si="22"/>
        <v/>
      </c>
      <c r="AD182" s="148" t="str">
        <f t="shared" si="571"/>
        <v/>
      </c>
      <c r="AE182" s="148" t="str">
        <f t="shared" si="24"/>
        <v/>
      </c>
      <c r="AF182" s="175" t="str">
        <f t="shared" si="572"/>
        <v/>
      </c>
      <c r="AG182" s="170" t="str">
        <f t="shared" si="573"/>
        <v/>
      </c>
      <c r="AH182" s="148" t="str">
        <f t="shared" si="574"/>
        <v/>
      </c>
      <c r="AI182" s="146" t="str">
        <f t="shared" si="28"/>
        <v/>
      </c>
      <c r="AJ182" s="146" t="str">
        <f t="shared" si="29"/>
        <v/>
      </c>
      <c r="AK182" s="146" t="str">
        <f t="shared" si="30"/>
        <v/>
      </c>
      <c r="AL182" s="146" t="str">
        <f t="shared" si="31"/>
        <v/>
      </c>
      <c r="AM182" s="171" t="str">
        <f t="shared" si="32"/>
        <v/>
      </c>
      <c r="AN182" s="171" t="str">
        <f t="shared" si="33"/>
        <v/>
      </c>
      <c r="AO182" s="146" t="str">
        <f t="shared" si="34"/>
        <v/>
      </c>
      <c r="AP182" s="146" t="str">
        <f t="shared" si="35"/>
        <v/>
      </c>
      <c r="AQ182" s="146" t="str">
        <f t="shared" si="36"/>
        <v/>
      </c>
      <c r="AR182" s="146" t="str">
        <f t="shared" ref="AR182:AS182" si="763">IF(NOT(ISBLANK(CB182)),CONCATENATE(TEXT(CB182,"yyyy-mm-ddThh:MM:ss"),"Z"),"")</f>
        <v/>
      </c>
      <c r="AS182" s="146" t="str">
        <f t="shared" si="763"/>
        <v/>
      </c>
      <c r="AT182" s="146" t="str">
        <f t="shared" si="38"/>
        <v/>
      </c>
      <c r="AU182" s="146" t="str">
        <f t="shared" si="39"/>
        <v/>
      </c>
      <c r="AV182" s="146" t="str">
        <f t="shared" ref="AV182:AW182" si="764">IF(NOT(ISBLANK(DT182)),CONCATENATE(TEXT(DT182,"yyyy-mm-ddThh:MM:ss"),"Z"),"")</f>
        <v/>
      </c>
      <c r="AW182" s="146" t="str">
        <f t="shared" si="764"/>
        <v/>
      </c>
      <c r="AX182" s="146" t="str">
        <f t="shared" ref="AX182:AZ182" si="765">IF(NOT(ISBLANK(ED182)),CONCATENATE(TEXT(ED182,"yyyy-mm-ddThh:MM:ss"),"Z"),"")</f>
        <v/>
      </c>
      <c r="AY182" s="146" t="str">
        <f t="shared" si="765"/>
        <v/>
      </c>
      <c r="AZ182" s="146" t="str">
        <f t="shared" si="765"/>
        <v/>
      </c>
      <c r="BA182" s="176"/>
      <c r="BB182" s="152"/>
      <c r="BC182" s="177"/>
      <c r="BD182" s="154"/>
      <c r="BE182" s="155"/>
      <c r="BF182" s="154"/>
      <c r="BG182" s="155"/>
      <c r="BH182" s="169"/>
      <c r="BI182" s="162"/>
      <c r="BJ182" s="172"/>
      <c r="BK182" s="162"/>
      <c r="BL182" s="158"/>
      <c r="BM182" s="172"/>
      <c r="BN182" s="162"/>
      <c r="BO182" s="167"/>
      <c r="BP182" s="169"/>
      <c r="BQ182" s="162"/>
      <c r="BR182" s="162"/>
      <c r="BS182" s="174"/>
      <c r="BT182" s="162"/>
      <c r="BU182" s="174"/>
      <c r="BV182" s="174"/>
      <c r="BW182" s="174"/>
      <c r="BX182" s="173"/>
      <c r="BY182" s="158"/>
      <c r="BZ182" s="160"/>
      <c r="CA182" s="172"/>
      <c r="CB182" s="152"/>
      <c r="CC182" s="152"/>
      <c r="CD182" s="156"/>
      <c r="CE182" s="172"/>
      <c r="CF182" s="162"/>
      <c r="CG182" s="162"/>
      <c r="CH182" s="158"/>
      <c r="CI182" s="173"/>
      <c r="CJ182" s="178"/>
      <c r="CK182" s="173"/>
      <c r="CL182" s="165"/>
      <c r="CM182" s="172"/>
      <c r="CN182" s="162"/>
      <c r="CO182" s="162"/>
      <c r="CP182" s="162"/>
      <c r="CQ182" s="162"/>
      <c r="CR182" s="169"/>
      <c r="CS182" s="162"/>
      <c r="CT182" s="162"/>
      <c r="CU182" s="174"/>
      <c r="CV182" s="152"/>
      <c r="CW182" s="173"/>
      <c r="CX182" s="158"/>
      <c r="CY182" s="172"/>
      <c r="CZ182" s="162"/>
      <c r="DA182" s="162"/>
      <c r="DB182" s="158"/>
      <c r="DC182" s="173"/>
      <c r="DD182" s="178"/>
      <c r="DE182" s="173"/>
      <c r="DF182" s="165"/>
      <c r="DG182" s="172"/>
      <c r="DH182" s="178"/>
      <c r="DI182" s="172"/>
      <c r="DJ182" s="178"/>
      <c r="DK182" s="172"/>
      <c r="DL182" s="162"/>
      <c r="DM182" s="167"/>
      <c r="DN182" s="169"/>
      <c r="DO182" s="162"/>
      <c r="DP182" s="162"/>
      <c r="DQ182" s="174"/>
      <c r="DR182" s="152"/>
      <c r="DS182" s="172"/>
      <c r="DT182" s="152"/>
      <c r="DU182" s="152"/>
      <c r="DV182" s="156"/>
      <c r="DW182" s="173"/>
      <c r="DX182" s="158"/>
      <c r="DY182" s="172"/>
      <c r="DZ182" s="162"/>
      <c r="EA182" s="162"/>
      <c r="EB182" s="172"/>
      <c r="EC182" s="172"/>
      <c r="ED182" s="152"/>
      <c r="EE182" s="152"/>
      <c r="EF182" s="152"/>
      <c r="EG182" s="174"/>
      <c r="EH182" s="172"/>
      <c r="EI182" s="162"/>
      <c r="EJ182" s="162"/>
    </row>
    <row r="183" spans="1:140" ht="12.5">
      <c r="A183" s="168"/>
      <c r="B183" s="169"/>
      <c r="C183" s="144" t="str">
        <f t="shared" si="0"/>
        <v/>
      </c>
      <c r="D183" s="144" t="str">
        <f t="shared" si="563"/>
        <v/>
      </c>
      <c r="E183" s="144" t="str">
        <f t="shared" si="2"/>
        <v/>
      </c>
      <c r="F183" s="145" t="str">
        <f t="shared" si="564"/>
        <v/>
      </c>
      <c r="G183" s="145" t="str">
        <f t="shared" si="4"/>
        <v/>
      </c>
      <c r="H183" s="145" t="str">
        <f t="shared" si="5"/>
        <v/>
      </c>
      <c r="I183" s="146" t="str">
        <f t="shared" ref="I183:J183" si="766">IF(COUNTA($DO183:$DX183)&gt;0,$BA183,"")</f>
        <v/>
      </c>
      <c r="J183" s="146" t="str">
        <f t="shared" si="766"/>
        <v/>
      </c>
      <c r="K183" s="147" t="str">
        <f t="shared" si="43"/>
        <v/>
      </c>
      <c r="L183" s="147" t="str">
        <f t="shared" si="7"/>
        <v/>
      </c>
      <c r="M183" s="147" t="str">
        <f t="shared" si="8"/>
        <v/>
      </c>
      <c r="N183" s="147" t="str">
        <f t="shared" si="48"/>
        <v/>
      </c>
      <c r="O183" s="147" t="str">
        <f t="shared" si="9"/>
        <v/>
      </c>
      <c r="P183" s="146" t="str">
        <f t="shared" si="566"/>
        <v/>
      </c>
      <c r="Q183" s="147" t="str">
        <f t="shared" si="567"/>
        <v/>
      </c>
      <c r="R183" s="146" t="str">
        <f t="shared" si="12"/>
        <v/>
      </c>
      <c r="S183" s="146" t="str">
        <f t="shared" si="13"/>
        <v/>
      </c>
      <c r="T183" s="146" t="str">
        <f>IF(NOT(ISBLANK(DH183)),
        IF(AND(ISREF('Input Tenderers'!$J$8:$K$8),COUNTA('Input Tenderers'!$N$8)&gt;0),
                IF(COUNTA('Input Implementation Transactio'!$N183:$O183)&gt;0,"supplier;tenderer;payee","supplier;tenderer"),
                IF(COUNTA('Input Implementation Transactio'!$N183:$O183)&gt;0,"supplier;payee","supplier")
                ),
        IF(COUNTA('Input Implementation Transactio'!$N183:$O183)&gt;0, "payee", "")
        )</f>
        <v/>
      </c>
      <c r="U183" s="146" t="str">
        <f t="shared" si="14"/>
        <v/>
      </c>
      <c r="V183" s="146" t="str">
        <f t="shared" si="15"/>
        <v/>
      </c>
      <c r="W183" s="148" t="str">
        <f t="shared" si="568"/>
        <v/>
      </c>
      <c r="X183" s="175" t="str">
        <f t="shared" si="569"/>
        <v/>
      </c>
      <c r="Y183" s="170" t="str">
        <f t="shared" si="570"/>
        <v/>
      </c>
      <c r="Z183" s="150" t="str">
        <f t="shared" si="19"/>
        <v/>
      </c>
      <c r="AA183" s="146" t="str">
        <f t="shared" si="20"/>
        <v/>
      </c>
      <c r="AB183" s="146" t="str">
        <f t="shared" si="21"/>
        <v/>
      </c>
      <c r="AC183" s="146" t="str">
        <f t="shared" si="22"/>
        <v/>
      </c>
      <c r="AD183" s="148" t="str">
        <f t="shared" si="571"/>
        <v/>
      </c>
      <c r="AE183" s="148" t="str">
        <f t="shared" si="24"/>
        <v/>
      </c>
      <c r="AF183" s="175" t="str">
        <f t="shared" si="572"/>
        <v/>
      </c>
      <c r="AG183" s="170" t="str">
        <f t="shared" si="573"/>
        <v/>
      </c>
      <c r="AH183" s="148" t="str">
        <f t="shared" si="574"/>
        <v/>
      </c>
      <c r="AI183" s="146" t="str">
        <f t="shared" si="28"/>
        <v/>
      </c>
      <c r="AJ183" s="146" t="str">
        <f t="shared" si="29"/>
        <v/>
      </c>
      <c r="AK183" s="146" t="str">
        <f t="shared" si="30"/>
        <v/>
      </c>
      <c r="AL183" s="146" t="str">
        <f t="shared" si="31"/>
        <v/>
      </c>
      <c r="AM183" s="171" t="str">
        <f t="shared" si="32"/>
        <v/>
      </c>
      <c r="AN183" s="171" t="str">
        <f t="shared" si="33"/>
        <v/>
      </c>
      <c r="AO183" s="146" t="str">
        <f t="shared" si="34"/>
        <v/>
      </c>
      <c r="AP183" s="146" t="str">
        <f t="shared" si="35"/>
        <v/>
      </c>
      <c r="AQ183" s="146" t="str">
        <f t="shared" si="36"/>
        <v/>
      </c>
      <c r="AR183" s="146" t="str">
        <f t="shared" ref="AR183:AS183" si="767">IF(NOT(ISBLANK(CB183)),CONCATENATE(TEXT(CB183,"yyyy-mm-ddThh:MM:ss"),"Z"),"")</f>
        <v/>
      </c>
      <c r="AS183" s="146" t="str">
        <f t="shared" si="767"/>
        <v/>
      </c>
      <c r="AT183" s="146" t="str">
        <f t="shared" si="38"/>
        <v/>
      </c>
      <c r="AU183" s="146" t="str">
        <f t="shared" si="39"/>
        <v/>
      </c>
      <c r="AV183" s="146" t="str">
        <f t="shared" ref="AV183:AW183" si="768">IF(NOT(ISBLANK(DT183)),CONCATENATE(TEXT(DT183,"yyyy-mm-ddThh:MM:ss"),"Z"),"")</f>
        <v/>
      </c>
      <c r="AW183" s="146" t="str">
        <f t="shared" si="768"/>
        <v/>
      </c>
      <c r="AX183" s="146" t="str">
        <f t="shared" ref="AX183:AZ183" si="769">IF(NOT(ISBLANK(ED183)),CONCATENATE(TEXT(ED183,"yyyy-mm-ddThh:MM:ss"),"Z"),"")</f>
        <v/>
      </c>
      <c r="AY183" s="146" t="str">
        <f t="shared" si="769"/>
        <v/>
      </c>
      <c r="AZ183" s="146" t="str">
        <f t="shared" si="769"/>
        <v/>
      </c>
      <c r="BA183" s="176"/>
      <c r="BB183" s="152"/>
      <c r="BC183" s="177"/>
      <c r="BD183" s="154"/>
      <c r="BE183" s="155"/>
      <c r="BF183" s="154"/>
      <c r="BG183" s="155"/>
      <c r="BH183" s="169"/>
      <c r="BI183" s="162"/>
      <c r="BJ183" s="172"/>
      <c r="BK183" s="162"/>
      <c r="BL183" s="158"/>
      <c r="BM183" s="172"/>
      <c r="BN183" s="162"/>
      <c r="BO183" s="167"/>
      <c r="BP183" s="169"/>
      <c r="BQ183" s="162"/>
      <c r="BR183" s="162"/>
      <c r="BS183" s="174"/>
      <c r="BT183" s="162"/>
      <c r="BU183" s="174"/>
      <c r="BV183" s="174"/>
      <c r="BW183" s="174"/>
      <c r="BX183" s="173"/>
      <c r="BY183" s="158"/>
      <c r="BZ183" s="160"/>
      <c r="CA183" s="172"/>
      <c r="CB183" s="152"/>
      <c r="CC183" s="152"/>
      <c r="CD183" s="156"/>
      <c r="CE183" s="172"/>
      <c r="CF183" s="162"/>
      <c r="CG183" s="162"/>
      <c r="CH183" s="158"/>
      <c r="CI183" s="173"/>
      <c r="CJ183" s="178"/>
      <c r="CK183" s="173"/>
      <c r="CL183" s="165"/>
      <c r="CM183" s="172"/>
      <c r="CN183" s="162"/>
      <c r="CO183" s="162"/>
      <c r="CP183" s="162"/>
      <c r="CQ183" s="162"/>
      <c r="CR183" s="169"/>
      <c r="CS183" s="162"/>
      <c r="CT183" s="162"/>
      <c r="CU183" s="174"/>
      <c r="CV183" s="152"/>
      <c r="CW183" s="173"/>
      <c r="CX183" s="158"/>
      <c r="CY183" s="172"/>
      <c r="CZ183" s="162"/>
      <c r="DA183" s="162"/>
      <c r="DB183" s="158"/>
      <c r="DC183" s="173"/>
      <c r="DD183" s="178"/>
      <c r="DE183" s="173"/>
      <c r="DF183" s="165"/>
      <c r="DG183" s="172"/>
      <c r="DH183" s="178"/>
      <c r="DI183" s="172"/>
      <c r="DJ183" s="178"/>
      <c r="DK183" s="172"/>
      <c r="DL183" s="162"/>
      <c r="DM183" s="167"/>
      <c r="DN183" s="169"/>
      <c r="DO183" s="162"/>
      <c r="DP183" s="162"/>
      <c r="DQ183" s="174"/>
      <c r="DR183" s="152"/>
      <c r="DS183" s="172"/>
      <c r="DT183" s="152"/>
      <c r="DU183" s="152"/>
      <c r="DV183" s="156"/>
      <c r="DW183" s="173"/>
      <c r="DX183" s="158"/>
      <c r="DY183" s="172"/>
      <c r="DZ183" s="162"/>
      <c r="EA183" s="162"/>
      <c r="EB183" s="172"/>
      <c r="EC183" s="172"/>
      <c r="ED183" s="152"/>
      <c r="EE183" s="152"/>
      <c r="EF183" s="152"/>
      <c r="EG183" s="174"/>
      <c r="EH183" s="172"/>
      <c r="EI183" s="162"/>
      <c r="EJ183" s="162"/>
    </row>
    <row r="184" spans="1:140" ht="12.5">
      <c r="A184" s="168"/>
      <c r="B184" s="169"/>
      <c r="C184" s="144" t="str">
        <f t="shared" si="0"/>
        <v/>
      </c>
      <c r="D184" s="144" t="str">
        <f t="shared" si="563"/>
        <v/>
      </c>
      <c r="E184" s="144" t="str">
        <f t="shared" si="2"/>
        <v/>
      </c>
      <c r="F184" s="145" t="str">
        <f t="shared" si="564"/>
        <v/>
      </c>
      <c r="G184" s="145" t="str">
        <f t="shared" si="4"/>
        <v/>
      </c>
      <c r="H184" s="145" t="str">
        <f t="shared" si="5"/>
        <v/>
      </c>
      <c r="I184" s="146" t="str">
        <f t="shared" ref="I184:J184" si="770">IF(COUNTA($DO184:$DX184)&gt;0,$BA184,"")</f>
        <v/>
      </c>
      <c r="J184" s="146" t="str">
        <f t="shared" si="770"/>
        <v/>
      </c>
      <c r="K184" s="147" t="str">
        <f t="shared" si="43"/>
        <v/>
      </c>
      <c r="L184" s="147" t="str">
        <f t="shared" si="7"/>
        <v/>
      </c>
      <c r="M184" s="147" t="str">
        <f t="shared" si="8"/>
        <v/>
      </c>
      <c r="N184" s="147" t="str">
        <f t="shared" si="48"/>
        <v/>
      </c>
      <c r="O184" s="147" t="str">
        <f t="shared" si="9"/>
        <v/>
      </c>
      <c r="P184" s="146" t="str">
        <f t="shared" si="566"/>
        <v/>
      </c>
      <c r="Q184" s="147" t="str">
        <f t="shared" si="567"/>
        <v/>
      </c>
      <c r="R184" s="146" t="str">
        <f t="shared" si="12"/>
        <v/>
      </c>
      <c r="S184" s="146" t="str">
        <f t="shared" si="13"/>
        <v/>
      </c>
      <c r="T184" s="146" t="str">
        <f>IF(NOT(ISBLANK(DH184)),
        IF(AND(ISREF('Input Tenderers'!$J$8:$K$8),COUNTA('Input Tenderers'!$N$8)&gt;0),
                IF(COUNTA('Input Implementation Transactio'!$N184:$O184)&gt;0,"supplier;tenderer;payee","supplier;tenderer"),
                IF(COUNTA('Input Implementation Transactio'!$N184:$O184)&gt;0,"supplier;payee","supplier")
                ),
        IF(COUNTA('Input Implementation Transactio'!$N184:$O184)&gt;0, "payee", "")
        )</f>
        <v/>
      </c>
      <c r="U184" s="146" t="str">
        <f t="shared" si="14"/>
        <v/>
      </c>
      <c r="V184" s="146" t="str">
        <f t="shared" si="15"/>
        <v/>
      </c>
      <c r="W184" s="148" t="str">
        <f t="shared" si="568"/>
        <v/>
      </c>
      <c r="X184" s="175" t="str">
        <f t="shared" si="569"/>
        <v/>
      </c>
      <c r="Y184" s="170" t="str">
        <f t="shared" si="570"/>
        <v/>
      </c>
      <c r="Z184" s="150" t="str">
        <f t="shared" si="19"/>
        <v/>
      </c>
      <c r="AA184" s="146" t="str">
        <f t="shared" si="20"/>
        <v/>
      </c>
      <c r="AB184" s="146" t="str">
        <f t="shared" si="21"/>
        <v/>
      </c>
      <c r="AC184" s="146" t="str">
        <f t="shared" si="22"/>
        <v/>
      </c>
      <c r="AD184" s="148" t="str">
        <f t="shared" si="571"/>
        <v/>
      </c>
      <c r="AE184" s="148" t="str">
        <f t="shared" si="24"/>
        <v/>
      </c>
      <c r="AF184" s="175" t="str">
        <f t="shared" si="572"/>
        <v/>
      </c>
      <c r="AG184" s="170" t="str">
        <f t="shared" si="573"/>
        <v/>
      </c>
      <c r="AH184" s="148" t="str">
        <f t="shared" si="574"/>
        <v/>
      </c>
      <c r="AI184" s="146" t="str">
        <f t="shared" si="28"/>
        <v/>
      </c>
      <c r="AJ184" s="146" t="str">
        <f t="shared" si="29"/>
        <v/>
      </c>
      <c r="AK184" s="146" t="str">
        <f t="shared" si="30"/>
        <v/>
      </c>
      <c r="AL184" s="146" t="str">
        <f t="shared" si="31"/>
        <v/>
      </c>
      <c r="AM184" s="171" t="str">
        <f t="shared" si="32"/>
        <v/>
      </c>
      <c r="AN184" s="171" t="str">
        <f t="shared" si="33"/>
        <v/>
      </c>
      <c r="AO184" s="146" t="str">
        <f t="shared" si="34"/>
        <v/>
      </c>
      <c r="AP184" s="146" t="str">
        <f t="shared" si="35"/>
        <v/>
      </c>
      <c r="AQ184" s="146" t="str">
        <f t="shared" si="36"/>
        <v/>
      </c>
      <c r="AR184" s="146" t="str">
        <f t="shared" ref="AR184:AS184" si="771">IF(NOT(ISBLANK(CB184)),CONCATENATE(TEXT(CB184,"yyyy-mm-ddThh:MM:ss"),"Z"),"")</f>
        <v/>
      </c>
      <c r="AS184" s="146" t="str">
        <f t="shared" si="771"/>
        <v/>
      </c>
      <c r="AT184" s="146" t="str">
        <f t="shared" si="38"/>
        <v/>
      </c>
      <c r="AU184" s="146" t="str">
        <f t="shared" si="39"/>
        <v/>
      </c>
      <c r="AV184" s="146" t="str">
        <f t="shared" ref="AV184:AW184" si="772">IF(NOT(ISBLANK(DT184)),CONCATENATE(TEXT(DT184,"yyyy-mm-ddThh:MM:ss"),"Z"),"")</f>
        <v/>
      </c>
      <c r="AW184" s="146" t="str">
        <f t="shared" si="772"/>
        <v/>
      </c>
      <c r="AX184" s="146" t="str">
        <f t="shared" ref="AX184:AZ184" si="773">IF(NOT(ISBLANK(ED184)),CONCATENATE(TEXT(ED184,"yyyy-mm-ddThh:MM:ss"),"Z"),"")</f>
        <v/>
      </c>
      <c r="AY184" s="146" t="str">
        <f t="shared" si="773"/>
        <v/>
      </c>
      <c r="AZ184" s="146" t="str">
        <f t="shared" si="773"/>
        <v/>
      </c>
      <c r="BA184" s="176"/>
      <c r="BB184" s="152"/>
      <c r="BC184" s="177"/>
      <c r="BD184" s="154"/>
      <c r="BE184" s="155"/>
      <c r="BF184" s="154"/>
      <c r="BG184" s="155"/>
      <c r="BH184" s="169"/>
      <c r="BI184" s="162"/>
      <c r="BJ184" s="172"/>
      <c r="BK184" s="162"/>
      <c r="BL184" s="158"/>
      <c r="BM184" s="172"/>
      <c r="BN184" s="162"/>
      <c r="BO184" s="167"/>
      <c r="BP184" s="169"/>
      <c r="BQ184" s="162"/>
      <c r="BR184" s="162"/>
      <c r="BS184" s="174"/>
      <c r="BT184" s="162"/>
      <c r="BU184" s="174"/>
      <c r="BV184" s="174"/>
      <c r="BW184" s="174"/>
      <c r="BX184" s="173"/>
      <c r="BY184" s="158"/>
      <c r="BZ184" s="160"/>
      <c r="CA184" s="172"/>
      <c r="CB184" s="152"/>
      <c r="CC184" s="152"/>
      <c r="CD184" s="156"/>
      <c r="CE184" s="172"/>
      <c r="CF184" s="162"/>
      <c r="CG184" s="162"/>
      <c r="CH184" s="158"/>
      <c r="CI184" s="173"/>
      <c r="CJ184" s="178"/>
      <c r="CK184" s="173"/>
      <c r="CL184" s="165"/>
      <c r="CM184" s="172"/>
      <c r="CN184" s="162"/>
      <c r="CO184" s="162"/>
      <c r="CP184" s="162"/>
      <c r="CQ184" s="162"/>
      <c r="CR184" s="169"/>
      <c r="CS184" s="162"/>
      <c r="CT184" s="162"/>
      <c r="CU184" s="174"/>
      <c r="CV184" s="152"/>
      <c r="CW184" s="173"/>
      <c r="CX184" s="158"/>
      <c r="CY184" s="172"/>
      <c r="CZ184" s="162"/>
      <c r="DA184" s="162"/>
      <c r="DB184" s="158"/>
      <c r="DC184" s="173"/>
      <c r="DD184" s="178"/>
      <c r="DE184" s="173"/>
      <c r="DF184" s="165"/>
      <c r="DG184" s="172"/>
      <c r="DH184" s="178"/>
      <c r="DI184" s="172"/>
      <c r="DJ184" s="178"/>
      <c r="DK184" s="172"/>
      <c r="DL184" s="162"/>
      <c r="DM184" s="167"/>
      <c r="DN184" s="169"/>
      <c r="DO184" s="162"/>
      <c r="DP184" s="162"/>
      <c r="DQ184" s="174"/>
      <c r="DR184" s="152"/>
      <c r="DS184" s="172"/>
      <c r="DT184" s="152"/>
      <c r="DU184" s="152"/>
      <c r="DV184" s="156"/>
      <c r="DW184" s="173"/>
      <c r="DX184" s="158"/>
      <c r="DY184" s="172"/>
      <c r="DZ184" s="162"/>
      <c r="EA184" s="162"/>
      <c r="EB184" s="172"/>
      <c r="EC184" s="172"/>
      <c r="ED184" s="152"/>
      <c r="EE184" s="152"/>
      <c r="EF184" s="152"/>
      <c r="EG184" s="174"/>
      <c r="EH184" s="172"/>
      <c r="EI184" s="162"/>
      <c r="EJ184" s="162"/>
    </row>
    <row r="185" spans="1:140" ht="12.5">
      <c r="A185" s="168"/>
      <c r="B185" s="169"/>
      <c r="C185" s="144" t="str">
        <f t="shared" si="0"/>
        <v/>
      </c>
      <c r="D185" s="144" t="str">
        <f t="shared" si="563"/>
        <v/>
      </c>
      <c r="E185" s="144" t="str">
        <f t="shared" si="2"/>
        <v/>
      </c>
      <c r="F185" s="145" t="str">
        <f t="shared" si="564"/>
        <v/>
      </c>
      <c r="G185" s="145" t="str">
        <f t="shared" si="4"/>
        <v/>
      </c>
      <c r="H185" s="145" t="str">
        <f t="shared" si="5"/>
        <v/>
      </c>
      <c r="I185" s="146" t="str">
        <f t="shared" ref="I185:J185" si="774">IF(COUNTA($DO185:$DX185)&gt;0,$BA185,"")</f>
        <v/>
      </c>
      <c r="J185" s="146" t="str">
        <f t="shared" si="774"/>
        <v/>
      </c>
      <c r="K185" s="147" t="str">
        <f t="shared" si="43"/>
        <v/>
      </c>
      <c r="L185" s="147" t="str">
        <f t="shared" si="7"/>
        <v/>
      </c>
      <c r="M185" s="147" t="str">
        <f t="shared" si="8"/>
        <v/>
      </c>
      <c r="N185" s="147" t="str">
        <f t="shared" si="48"/>
        <v/>
      </c>
      <c r="O185" s="147" t="str">
        <f t="shared" si="9"/>
        <v/>
      </c>
      <c r="P185" s="146" t="str">
        <f t="shared" si="566"/>
        <v/>
      </c>
      <c r="Q185" s="147" t="str">
        <f t="shared" si="567"/>
        <v/>
      </c>
      <c r="R185" s="146" t="str">
        <f t="shared" si="12"/>
        <v/>
      </c>
      <c r="S185" s="146" t="str">
        <f t="shared" si="13"/>
        <v/>
      </c>
      <c r="T185" s="146" t="str">
        <f>IF(NOT(ISBLANK(DH185)),
        IF(AND(ISREF('Input Tenderers'!$J$8:$K$8),COUNTA('Input Tenderers'!$N$8)&gt;0),
                IF(COUNTA('Input Implementation Transactio'!$N185:$O185)&gt;0,"supplier;tenderer;payee","supplier;tenderer"),
                IF(COUNTA('Input Implementation Transactio'!$N185:$O185)&gt;0,"supplier;payee","supplier")
                ),
        IF(COUNTA('Input Implementation Transactio'!$N185:$O185)&gt;0, "payee", "")
        )</f>
        <v/>
      </c>
      <c r="U185" s="146" t="str">
        <f t="shared" si="14"/>
        <v/>
      </c>
      <c r="V185" s="146" t="str">
        <f t="shared" si="15"/>
        <v/>
      </c>
      <c r="W185" s="148" t="str">
        <f t="shared" si="568"/>
        <v/>
      </c>
      <c r="X185" s="175" t="str">
        <f t="shared" si="569"/>
        <v/>
      </c>
      <c r="Y185" s="170" t="str">
        <f t="shared" si="570"/>
        <v/>
      </c>
      <c r="Z185" s="150" t="str">
        <f t="shared" si="19"/>
        <v/>
      </c>
      <c r="AA185" s="146" t="str">
        <f t="shared" si="20"/>
        <v/>
      </c>
      <c r="AB185" s="146" t="str">
        <f t="shared" si="21"/>
        <v/>
      </c>
      <c r="AC185" s="146" t="str">
        <f t="shared" si="22"/>
        <v/>
      </c>
      <c r="AD185" s="148" t="str">
        <f t="shared" si="571"/>
        <v/>
      </c>
      <c r="AE185" s="148" t="str">
        <f t="shared" si="24"/>
        <v/>
      </c>
      <c r="AF185" s="175" t="str">
        <f t="shared" si="572"/>
        <v/>
      </c>
      <c r="AG185" s="170" t="str">
        <f t="shared" si="573"/>
        <v/>
      </c>
      <c r="AH185" s="148" t="str">
        <f t="shared" si="574"/>
        <v/>
      </c>
      <c r="AI185" s="146" t="str">
        <f t="shared" si="28"/>
        <v/>
      </c>
      <c r="AJ185" s="146" t="str">
        <f t="shared" si="29"/>
        <v/>
      </c>
      <c r="AK185" s="146" t="str">
        <f t="shared" si="30"/>
        <v/>
      </c>
      <c r="AL185" s="146" t="str">
        <f t="shared" si="31"/>
        <v/>
      </c>
      <c r="AM185" s="171" t="str">
        <f t="shared" si="32"/>
        <v/>
      </c>
      <c r="AN185" s="171" t="str">
        <f t="shared" si="33"/>
        <v/>
      </c>
      <c r="AO185" s="146" t="str">
        <f t="shared" si="34"/>
        <v/>
      </c>
      <c r="AP185" s="146" t="str">
        <f t="shared" si="35"/>
        <v/>
      </c>
      <c r="AQ185" s="146" t="str">
        <f t="shared" si="36"/>
        <v/>
      </c>
      <c r="AR185" s="146" t="str">
        <f t="shared" ref="AR185:AS185" si="775">IF(NOT(ISBLANK(CB185)),CONCATENATE(TEXT(CB185,"yyyy-mm-ddThh:MM:ss"),"Z"),"")</f>
        <v/>
      </c>
      <c r="AS185" s="146" t="str">
        <f t="shared" si="775"/>
        <v/>
      </c>
      <c r="AT185" s="146" t="str">
        <f t="shared" si="38"/>
        <v/>
      </c>
      <c r="AU185" s="146" t="str">
        <f t="shared" si="39"/>
        <v/>
      </c>
      <c r="AV185" s="146" t="str">
        <f t="shared" ref="AV185:AW185" si="776">IF(NOT(ISBLANK(DT185)),CONCATENATE(TEXT(DT185,"yyyy-mm-ddThh:MM:ss"),"Z"),"")</f>
        <v/>
      </c>
      <c r="AW185" s="146" t="str">
        <f t="shared" si="776"/>
        <v/>
      </c>
      <c r="AX185" s="146" t="str">
        <f t="shared" ref="AX185:AZ185" si="777">IF(NOT(ISBLANK(ED185)),CONCATENATE(TEXT(ED185,"yyyy-mm-ddThh:MM:ss"),"Z"),"")</f>
        <v/>
      </c>
      <c r="AY185" s="146" t="str">
        <f t="shared" si="777"/>
        <v/>
      </c>
      <c r="AZ185" s="146" t="str">
        <f t="shared" si="777"/>
        <v/>
      </c>
      <c r="BA185" s="176"/>
      <c r="BB185" s="152"/>
      <c r="BC185" s="177"/>
      <c r="BD185" s="154"/>
      <c r="BE185" s="155"/>
      <c r="BF185" s="154"/>
      <c r="BG185" s="155"/>
      <c r="BH185" s="169"/>
      <c r="BI185" s="162"/>
      <c r="BJ185" s="172"/>
      <c r="BK185" s="162"/>
      <c r="BL185" s="158"/>
      <c r="BM185" s="172"/>
      <c r="BN185" s="162"/>
      <c r="BO185" s="167"/>
      <c r="BP185" s="169"/>
      <c r="BQ185" s="162"/>
      <c r="BR185" s="162"/>
      <c r="BS185" s="174"/>
      <c r="BT185" s="162"/>
      <c r="BU185" s="174"/>
      <c r="BV185" s="174"/>
      <c r="BW185" s="174"/>
      <c r="BX185" s="173"/>
      <c r="BY185" s="158"/>
      <c r="BZ185" s="160"/>
      <c r="CA185" s="172"/>
      <c r="CB185" s="152"/>
      <c r="CC185" s="152"/>
      <c r="CD185" s="156"/>
      <c r="CE185" s="172"/>
      <c r="CF185" s="162"/>
      <c r="CG185" s="162"/>
      <c r="CH185" s="158"/>
      <c r="CI185" s="173"/>
      <c r="CJ185" s="178"/>
      <c r="CK185" s="173"/>
      <c r="CL185" s="165"/>
      <c r="CM185" s="172"/>
      <c r="CN185" s="162"/>
      <c r="CO185" s="162"/>
      <c r="CP185" s="162"/>
      <c r="CQ185" s="162"/>
      <c r="CR185" s="169"/>
      <c r="CS185" s="162"/>
      <c r="CT185" s="162"/>
      <c r="CU185" s="174"/>
      <c r="CV185" s="152"/>
      <c r="CW185" s="173"/>
      <c r="CX185" s="158"/>
      <c r="CY185" s="172"/>
      <c r="CZ185" s="162"/>
      <c r="DA185" s="162"/>
      <c r="DB185" s="158"/>
      <c r="DC185" s="173"/>
      <c r="DD185" s="178"/>
      <c r="DE185" s="173"/>
      <c r="DF185" s="165"/>
      <c r="DG185" s="172"/>
      <c r="DH185" s="178"/>
      <c r="DI185" s="172"/>
      <c r="DJ185" s="178"/>
      <c r="DK185" s="172"/>
      <c r="DL185" s="162"/>
      <c r="DM185" s="167"/>
      <c r="DN185" s="169"/>
      <c r="DO185" s="162"/>
      <c r="DP185" s="162"/>
      <c r="DQ185" s="174"/>
      <c r="DR185" s="152"/>
      <c r="DS185" s="172"/>
      <c r="DT185" s="152"/>
      <c r="DU185" s="152"/>
      <c r="DV185" s="156"/>
      <c r="DW185" s="173"/>
      <c r="DX185" s="158"/>
      <c r="DY185" s="172"/>
      <c r="DZ185" s="162"/>
      <c r="EA185" s="162"/>
      <c r="EB185" s="172"/>
      <c r="EC185" s="172"/>
      <c r="ED185" s="152"/>
      <c r="EE185" s="152"/>
      <c r="EF185" s="152"/>
      <c r="EG185" s="174"/>
      <c r="EH185" s="172"/>
      <c r="EI185" s="162"/>
      <c r="EJ185" s="162"/>
    </row>
    <row r="186" spans="1:140" ht="12.5">
      <c r="A186" s="168"/>
      <c r="B186" s="169"/>
      <c r="C186" s="144" t="str">
        <f t="shared" si="0"/>
        <v/>
      </c>
      <c r="D186" s="144" t="str">
        <f t="shared" si="563"/>
        <v/>
      </c>
      <c r="E186" s="144" t="str">
        <f t="shared" si="2"/>
        <v/>
      </c>
      <c r="F186" s="145" t="str">
        <f t="shared" si="564"/>
        <v/>
      </c>
      <c r="G186" s="145" t="str">
        <f t="shared" si="4"/>
        <v/>
      </c>
      <c r="H186" s="145" t="str">
        <f t="shared" si="5"/>
        <v/>
      </c>
      <c r="I186" s="146" t="str">
        <f t="shared" ref="I186:J186" si="778">IF(COUNTA($DO186:$DX186)&gt;0,$BA186,"")</f>
        <v/>
      </c>
      <c r="J186" s="146" t="str">
        <f t="shared" si="778"/>
        <v/>
      </c>
      <c r="K186" s="147" t="str">
        <f t="shared" si="43"/>
        <v/>
      </c>
      <c r="L186" s="147" t="str">
        <f t="shared" si="7"/>
        <v/>
      </c>
      <c r="M186" s="147" t="str">
        <f t="shared" si="8"/>
        <v/>
      </c>
      <c r="N186" s="147" t="str">
        <f t="shared" si="48"/>
        <v/>
      </c>
      <c r="O186" s="147" t="str">
        <f t="shared" si="9"/>
        <v/>
      </c>
      <c r="P186" s="146" t="str">
        <f t="shared" si="566"/>
        <v/>
      </c>
      <c r="Q186" s="147" t="str">
        <f t="shared" si="567"/>
        <v/>
      </c>
      <c r="R186" s="146" t="str">
        <f t="shared" si="12"/>
        <v/>
      </c>
      <c r="S186" s="146" t="str">
        <f t="shared" si="13"/>
        <v/>
      </c>
      <c r="T186" s="146" t="str">
        <f>IF(NOT(ISBLANK(DH186)),
        IF(AND(ISREF('Input Tenderers'!$J$8:$K$8),COUNTA('Input Tenderers'!$N$8)&gt;0),
                IF(COUNTA('Input Implementation Transactio'!$N186:$O186)&gt;0,"supplier;tenderer;payee","supplier;tenderer"),
                IF(COUNTA('Input Implementation Transactio'!$N186:$O186)&gt;0,"supplier;payee","supplier")
                ),
        IF(COUNTA('Input Implementation Transactio'!$N186:$O186)&gt;0, "payee", "")
        )</f>
        <v/>
      </c>
      <c r="U186" s="146" t="str">
        <f t="shared" si="14"/>
        <v/>
      </c>
      <c r="V186" s="146" t="str">
        <f t="shared" si="15"/>
        <v/>
      </c>
      <c r="W186" s="148" t="str">
        <f t="shared" si="568"/>
        <v/>
      </c>
      <c r="X186" s="175" t="str">
        <f t="shared" si="569"/>
        <v/>
      </c>
      <c r="Y186" s="170" t="str">
        <f t="shared" si="570"/>
        <v/>
      </c>
      <c r="Z186" s="150" t="str">
        <f t="shared" si="19"/>
        <v/>
      </c>
      <c r="AA186" s="146" t="str">
        <f t="shared" si="20"/>
        <v/>
      </c>
      <c r="AB186" s="146" t="str">
        <f t="shared" si="21"/>
        <v/>
      </c>
      <c r="AC186" s="146" t="str">
        <f t="shared" si="22"/>
        <v/>
      </c>
      <c r="AD186" s="148" t="str">
        <f t="shared" si="571"/>
        <v/>
      </c>
      <c r="AE186" s="148" t="str">
        <f t="shared" si="24"/>
        <v/>
      </c>
      <c r="AF186" s="175" t="str">
        <f t="shared" si="572"/>
        <v/>
      </c>
      <c r="AG186" s="170" t="str">
        <f t="shared" si="573"/>
        <v/>
      </c>
      <c r="AH186" s="148" t="str">
        <f t="shared" si="574"/>
        <v/>
      </c>
      <c r="AI186" s="146" t="str">
        <f t="shared" si="28"/>
        <v/>
      </c>
      <c r="AJ186" s="146" t="str">
        <f t="shared" si="29"/>
        <v/>
      </c>
      <c r="AK186" s="146" t="str">
        <f t="shared" si="30"/>
        <v/>
      </c>
      <c r="AL186" s="146" t="str">
        <f t="shared" si="31"/>
        <v/>
      </c>
      <c r="AM186" s="171" t="str">
        <f t="shared" si="32"/>
        <v/>
      </c>
      <c r="AN186" s="171" t="str">
        <f t="shared" si="33"/>
        <v/>
      </c>
      <c r="AO186" s="146" t="str">
        <f t="shared" si="34"/>
        <v/>
      </c>
      <c r="AP186" s="146" t="str">
        <f t="shared" si="35"/>
        <v/>
      </c>
      <c r="AQ186" s="146" t="str">
        <f t="shared" si="36"/>
        <v/>
      </c>
      <c r="AR186" s="146" t="str">
        <f t="shared" ref="AR186:AS186" si="779">IF(NOT(ISBLANK(CB186)),CONCATENATE(TEXT(CB186,"yyyy-mm-ddThh:MM:ss"),"Z"),"")</f>
        <v/>
      </c>
      <c r="AS186" s="146" t="str">
        <f t="shared" si="779"/>
        <v/>
      </c>
      <c r="AT186" s="146" t="str">
        <f t="shared" si="38"/>
        <v/>
      </c>
      <c r="AU186" s="146" t="str">
        <f t="shared" si="39"/>
        <v/>
      </c>
      <c r="AV186" s="146" t="str">
        <f t="shared" ref="AV186:AW186" si="780">IF(NOT(ISBLANK(DT186)),CONCATENATE(TEXT(DT186,"yyyy-mm-ddThh:MM:ss"),"Z"),"")</f>
        <v/>
      </c>
      <c r="AW186" s="146" t="str">
        <f t="shared" si="780"/>
        <v/>
      </c>
      <c r="AX186" s="146" t="str">
        <f t="shared" ref="AX186:AZ186" si="781">IF(NOT(ISBLANK(ED186)),CONCATENATE(TEXT(ED186,"yyyy-mm-ddThh:MM:ss"),"Z"),"")</f>
        <v/>
      </c>
      <c r="AY186" s="146" t="str">
        <f t="shared" si="781"/>
        <v/>
      </c>
      <c r="AZ186" s="146" t="str">
        <f t="shared" si="781"/>
        <v/>
      </c>
      <c r="BA186" s="176"/>
      <c r="BB186" s="152"/>
      <c r="BC186" s="177"/>
      <c r="BD186" s="154"/>
      <c r="BE186" s="155"/>
      <c r="BF186" s="154"/>
      <c r="BG186" s="155"/>
      <c r="BH186" s="169"/>
      <c r="BI186" s="162"/>
      <c r="BJ186" s="172"/>
      <c r="BK186" s="162"/>
      <c r="BL186" s="158"/>
      <c r="BM186" s="172"/>
      <c r="BN186" s="162"/>
      <c r="BO186" s="167"/>
      <c r="BP186" s="169"/>
      <c r="BQ186" s="162"/>
      <c r="BR186" s="162"/>
      <c r="BS186" s="174"/>
      <c r="BT186" s="162"/>
      <c r="BU186" s="174"/>
      <c r="BV186" s="174"/>
      <c r="BW186" s="174"/>
      <c r="BX186" s="173"/>
      <c r="BY186" s="158"/>
      <c r="BZ186" s="160"/>
      <c r="CA186" s="172"/>
      <c r="CB186" s="152"/>
      <c r="CC186" s="152"/>
      <c r="CD186" s="156"/>
      <c r="CE186" s="172"/>
      <c r="CF186" s="162"/>
      <c r="CG186" s="162"/>
      <c r="CH186" s="158"/>
      <c r="CI186" s="173"/>
      <c r="CJ186" s="178"/>
      <c r="CK186" s="173"/>
      <c r="CL186" s="165"/>
      <c r="CM186" s="172"/>
      <c r="CN186" s="162"/>
      <c r="CO186" s="162"/>
      <c r="CP186" s="162"/>
      <c r="CQ186" s="162"/>
      <c r="CR186" s="169"/>
      <c r="CS186" s="162"/>
      <c r="CT186" s="162"/>
      <c r="CU186" s="174"/>
      <c r="CV186" s="152"/>
      <c r="CW186" s="173"/>
      <c r="CX186" s="158"/>
      <c r="CY186" s="172"/>
      <c r="CZ186" s="162"/>
      <c r="DA186" s="162"/>
      <c r="DB186" s="158"/>
      <c r="DC186" s="173"/>
      <c r="DD186" s="178"/>
      <c r="DE186" s="173"/>
      <c r="DF186" s="165"/>
      <c r="DG186" s="172"/>
      <c r="DH186" s="178"/>
      <c r="DI186" s="172"/>
      <c r="DJ186" s="178"/>
      <c r="DK186" s="172"/>
      <c r="DL186" s="162"/>
      <c r="DM186" s="167"/>
      <c r="DN186" s="169"/>
      <c r="DO186" s="162"/>
      <c r="DP186" s="162"/>
      <c r="DQ186" s="174"/>
      <c r="DR186" s="152"/>
      <c r="DS186" s="172"/>
      <c r="DT186" s="152"/>
      <c r="DU186" s="152"/>
      <c r="DV186" s="156"/>
      <c r="DW186" s="173"/>
      <c r="DX186" s="158"/>
      <c r="DY186" s="172"/>
      <c r="DZ186" s="162"/>
      <c r="EA186" s="162"/>
      <c r="EB186" s="172"/>
      <c r="EC186" s="172"/>
      <c r="ED186" s="152"/>
      <c r="EE186" s="152"/>
      <c r="EF186" s="152"/>
      <c r="EG186" s="174"/>
      <c r="EH186" s="172"/>
      <c r="EI186" s="162"/>
      <c r="EJ186" s="162"/>
    </row>
    <row r="187" spans="1:140" ht="12.5">
      <c r="A187" s="168"/>
      <c r="B187" s="169"/>
      <c r="C187" s="144" t="str">
        <f t="shared" si="0"/>
        <v/>
      </c>
      <c r="D187" s="144" t="str">
        <f t="shared" si="563"/>
        <v/>
      </c>
      <c r="E187" s="144" t="str">
        <f t="shared" si="2"/>
        <v/>
      </c>
      <c r="F187" s="145" t="str">
        <f t="shared" si="564"/>
        <v/>
      </c>
      <c r="G187" s="145" t="str">
        <f t="shared" si="4"/>
        <v/>
      </c>
      <c r="H187" s="145" t="str">
        <f t="shared" si="5"/>
        <v/>
      </c>
      <c r="I187" s="146" t="str">
        <f t="shared" ref="I187:J187" si="782">IF(COUNTA($DO187:$DX187)&gt;0,$BA187,"")</f>
        <v/>
      </c>
      <c r="J187" s="146" t="str">
        <f t="shared" si="782"/>
        <v/>
      </c>
      <c r="K187" s="147" t="str">
        <f t="shared" si="43"/>
        <v/>
      </c>
      <c r="L187" s="147" t="str">
        <f t="shared" si="7"/>
        <v/>
      </c>
      <c r="M187" s="147" t="str">
        <f t="shared" si="8"/>
        <v/>
      </c>
      <c r="N187" s="147" t="str">
        <f t="shared" si="48"/>
        <v/>
      </c>
      <c r="O187" s="147" t="str">
        <f t="shared" si="9"/>
        <v/>
      </c>
      <c r="P187" s="146" t="str">
        <f t="shared" si="566"/>
        <v/>
      </c>
      <c r="Q187" s="147" t="str">
        <f t="shared" si="567"/>
        <v/>
      </c>
      <c r="R187" s="146" t="str">
        <f t="shared" si="12"/>
        <v/>
      </c>
      <c r="S187" s="146" t="str">
        <f t="shared" si="13"/>
        <v/>
      </c>
      <c r="T187" s="146" t="str">
        <f>IF(NOT(ISBLANK(DH187)),
        IF(AND(ISREF('Input Tenderers'!$J$8:$K$8),COUNTA('Input Tenderers'!$N$8)&gt;0),
                IF(COUNTA('Input Implementation Transactio'!$N187:$O187)&gt;0,"supplier;tenderer;payee","supplier;tenderer"),
                IF(COUNTA('Input Implementation Transactio'!$N187:$O187)&gt;0,"supplier;payee","supplier")
                ),
        IF(COUNTA('Input Implementation Transactio'!$N187:$O187)&gt;0, "payee", "")
        )</f>
        <v/>
      </c>
      <c r="U187" s="146" t="str">
        <f t="shared" si="14"/>
        <v/>
      </c>
      <c r="V187" s="146" t="str">
        <f t="shared" si="15"/>
        <v/>
      </c>
      <c r="W187" s="148" t="str">
        <f t="shared" si="568"/>
        <v/>
      </c>
      <c r="X187" s="175" t="str">
        <f t="shared" si="569"/>
        <v/>
      </c>
      <c r="Y187" s="170" t="str">
        <f t="shared" si="570"/>
        <v/>
      </c>
      <c r="Z187" s="150" t="str">
        <f t="shared" si="19"/>
        <v/>
      </c>
      <c r="AA187" s="146" t="str">
        <f t="shared" si="20"/>
        <v/>
      </c>
      <c r="AB187" s="146" t="str">
        <f t="shared" si="21"/>
        <v/>
      </c>
      <c r="AC187" s="146" t="str">
        <f t="shared" si="22"/>
        <v/>
      </c>
      <c r="AD187" s="148" t="str">
        <f t="shared" si="571"/>
        <v/>
      </c>
      <c r="AE187" s="148" t="str">
        <f t="shared" si="24"/>
        <v/>
      </c>
      <c r="AF187" s="175" t="str">
        <f t="shared" si="572"/>
        <v/>
      </c>
      <c r="AG187" s="170" t="str">
        <f t="shared" si="573"/>
        <v/>
      </c>
      <c r="AH187" s="148" t="str">
        <f t="shared" si="574"/>
        <v/>
      </c>
      <c r="AI187" s="146" t="str">
        <f t="shared" si="28"/>
        <v/>
      </c>
      <c r="AJ187" s="146" t="str">
        <f t="shared" si="29"/>
        <v/>
      </c>
      <c r="AK187" s="146" t="str">
        <f t="shared" si="30"/>
        <v/>
      </c>
      <c r="AL187" s="146" t="str">
        <f t="shared" si="31"/>
        <v/>
      </c>
      <c r="AM187" s="171" t="str">
        <f t="shared" si="32"/>
        <v/>
      </c>
      <c r="AN187" s="171" t="str">
        <f t="shared" si="33"/>
        <v/>
      </c>
      <c r="AO187" s="146" t="str">
        <f t="shared" si="34"/>
        <v/>
      </c>
      <c r="AP187" s="146" t="str">
        <f t="shared" si="35"/>
        <v/>
      </c>
      <c r="AQ187" s="146" t="str">
        <f t="shared" si="36"/>
        <v/>
      </c>
      <c r="AR187" s="146" t="str">
        <f t="shared" ref="AR187:AS187" si="783">IF(NOT(ISBLANK(CB187)),CONCATENATE(TEXT(CB187,"yyyy-mm-ddThh:MM:ss"),"Z"),"")</f>
        <v/>
      </c>
      <c r="AS187" s="146" t="str">
        <f t="shared" si="783"/>
        <v/>
      </c>
      <c r="AT187" s="146" t="str">
        <f t="shared" si="38"/>
        <v/>
      </c>
      <c r="AU187" s="146" t="str">
        <f t="shared" si="39"/>
        <v/>
      </c>
      <c r="AV187" s="146" t="str">
        <f t="shared" ref="AV187:AW187" si="784">IF(NOT(ISBLANK(DT187)),CONCATENATE(TEXT(DT187,"yyyy-mm-ddThh:MM:ss"),"Z"),"")</f>
        <v/>
      </c>
      <c r="AW187" s="146" t="str">
        <f t="shared" si="784"/>
        <v/>
      </c>
      <c r="AX187" s="146" t="str">
        <f t="shared" ref="AX187:AZ187" si="785">IF(NOT(ISBLANK(ED187)),CONCATENATE(TEXT(ED187,"yyyy-mm-ddThh:MM:ss"),"Z"),"")</f>
        <v/>
      </c>
      <c r="AY187" s="146" t="str">
        <f t="shared" si="785"/>
        <v/>
      </c>
      <c r="AZ187" s="146" t="str">
        <f t="shared" si="785"/>
        <v/>
      </c>
      <c r="BA187" s="176"/>
      <c r="BB187" s="152"/>
      <c r="BC187" s="177"/>
      <c r="BD187" s="154"/>
      <c r="BE187" s="155"/>
      <c r="BF187" s="154"/>
      <c r="BG187" s="155"/>
      <c r="BH187" s="169"/>
      <c r="BI187" s="162"/>
      <c r="BJ187" s="172"/>
      <c r="BK187" s="162"/>
      <c r="BL187" s="158"/>
      <c r="BM187" s="172"/>
      <c r="BN187" s="162"/>
      <c r="BO187" s="167"/>
      <c r="BP187" s="169"/>
      <c r="BQ187" s="162"/>
      <c r="BR187" s="162"/>
      <c r="BS187" s="174"/>
      <c r="BT187" s="162"/>
      <c r="BU187" s="174"/>
      <c r="BV187" s="174"/>
      <c r="BW187" s="174"/>
      <c r="BX187" s="173"/>
      <c r="BY187" s="158"/>
      <c r="BZ187" s="160"/>
      <c r="CA187" s="172"/>
      <c r="CB187" s="152"/>
      <c r="CC187" s="152"/>
      <c r="CD187" s="156"/>
      <c r="CE187" s="172"/>
      <c r="CF187" s="162"/>
      <c r="CG187" s="162"/>
      <c r="CH187" s="158"/>
      <c r="CI187" s="173"/>
      <c r="CJ187" s="178"/>
      <c r="CK187" s="173"/>
      <c r="CL187" s="165"/>
      <c r="CM187" s="172"/>
      <c r="CN187" s="162"/>
      <c r="CO187" s="162"/>
      <c r="CP187" s="162"/>
      <c r="CQ187" s="162"/>
      <c r="CR187" s="169"/>
      <c r="CS187" s="162"/>
      <c r="CT187" s="162"/>
      <c r="CU187" s="174"/>
      <c r="CV187" s="152"/>
      <c r="CW187" s="173"/>
      <c r="CX187" s="158"/>
      <c r="CY187" s="172"/>
      <c r="CZ187" s="162"/>
      <c r="DA187" s="162"/>
      <c r="DB187" s="158"/>
      <c r="DC187" s="173"/>
      <c r="DD187" s="178"/>
      <c r="DE187" s="173"/>
      <c r="DF187" s="165"/>
      <c r="DG187" s="172"/>
      <c r="DH187" s="178"/>
      <c r="DI187" s="172"/>
      <c r="DJ187" s="178"/>
      <c r="DK187" s="172"/>
      <c r="DL187" s="162"/>
      <c r="DM187" s="167"/>
      <c r="DN187" s="169"/>
      <c r="DO187" s="162"/>
      <c r="DP187" s="162"/>
      <c r="DQ187" s="174"/>
      <c r="DR187" s="152"/>
      <c r="DS187" s="172"/>
      <c r="DT187" s="152"/>
      <c r="DU187" s="152"/>
      <c r="DV187" s="156"/>
      <c r="DW187" s="173"/>
      <c r="DX187" s="158"/>
      <c r="DY187" s="172"/>
      <c r="DZ187" s="162"/>
      <c r="EA187" s="162"/>
      <c r="EB187" s="172"/>
      <c r="EC187" s="172"/>
      <c r="ED187" s="152"/>
      <c r="EE187" s="152"/>
      <c r="EF187" s="152"/>
      <c r="EG187" s="174"/>
      <c r="EH187" s="172"/>
      <c r="EI187" s="162"/>
      <c r="EJ187" s="162"/>
    </row>
    <row r="188" spans="1:140" ht="12.5">
      <c r="A188" s="168"/>
      <c r="B188" s="169"/>
      <c r="C188" s="144" t="str">
        <f t="shared" si="0"/>
        <v/>
      </c>
      <c r="D188" s="144" t="str">
        <f t="shared" si="563"/>
        <v/>
      </c>
      <c r="E188" s="144" t="str">
        <f t="shared" si="2"/>
        <v/>
      </c>
      <c r="F188" s="145" t="str">
        <f t="shared" si="564"/>
        <v/>
      </c>
      <c r="G188" s="145" t="str">
        <f t="shared" si="4"/>
        <v/>
      </c>
      <c r="H188" s="145" t="str">
        <f t="shared" si="5"/>
        <v/>
      </c>
      <c r="I188" s="146" t="str">
        <f t="shared" ref="I188:J188" si="786">IF(COUNTA($DO188:$DX188)&gt;0,$BA188,"")</f>
        <v/>
      </c>
      <c r="J188" s="146" t="str">
        <f t="shared" si="786"/>
        <v/>
      </c>
      <c r="K188" s="147" t="str">
        <f t="shared" si="43"/>
        <v/>
      </c>
      <c r="L188" s="147" t="str">
        <f t="shared" si="7"/>
        <v/>
      </c>
      <c r="M188" s="147" t="str">
        <f t="shared" si="8"/>
        <v/>
      </c>
      <c r="N188" s="147" t="str">
        <f t="shared" si="48"/>
        <v/>
      </c>
      <c r="O188" s="147" t="str">
        <f t="shared" si="9"/>
        <v/>
      </c>
      <c r="P188" s="146" t="str">
        <f t="shared" si="566"/>
        <v/>
      </c>
      <c r="Q188" s="147" t="str">
        <f t="shared" si="567"/>
        <v/>
      </c>
      <c r="R188" s="146" t="str">
        <f t="shared" si="12"/>
        <v/>
      </c>
      <c r="S188" s="146" t="str">
        <f t="shared" si="13"/>
        <v/>
      </c>
      <c r="T188" s="146" t="str">
        <f>IF(NOT(ISBLANK(DH188)),
        IF(AND(ISREF('Input Tenderers'!$J$8:$K$8),COUNTA('Input Tenderers'!$N$8)&gt;0),
                IF(COUNTA('Input Implementation Transactio'!$N188:$O188)&gt;0,"supplier;tenderer;payee","supplier;tenderer"),
                IF(COUNTA('Input Implementation Transactio'!$N188:$O188)&gt;0,"supplier;payee","supplier")
                ),
        IF(COUNTA('Input Implementation Transactio'!$N188:$O188)&gt;0, "payee", "")
        )</f>
        <v/>
      </c>
      <c r="U188" s="146" t="str">
        <f t="shared" si="14"/>
        <v/>
      </c>
      <c r="V188" s="146" t="str">
        <f t="shared" si="15"/>
        <v/>
      </c>
      <c r="W188" s="148" t="str">
        <f t="shared" si="568"/>
        <v/>
      </c>
      <c r="X188" s="175" t="str">
        <f t="shared" si="569"/>
        <v/>
      </c>
      <c r="Y188" s="170" t="str">
        <f t="shared" si="570"/>
        <v/>
      </c>
      <c r="Z188" s="150" t="str">
        <f t="shared" si="19"/>
        <v/>
      </c>
      <c r="AA188" s="146" t="str">
        <f t="shared" si="20"/>
        <v/>
      </c>
      <c r="AB188" s="146" t="str">
        <f t="shared" si="21"/>
        <v/>
      </c>
      <c r="AC188" s="146" t="str">
        <f t="shared" si="22"/>
        <v/>
      </c>
      <c r="AD188" s="148" t="str">
        <f t="shared" si="571"/>
        <v/>
      </c>
      <c r="AE188" s="148" t="str">
        <f t="shared" si="24"/>
        <v/>
      </c>
      <c r="AF188" s="175" t="str">
        <f t="shared" si="572"/>
        <v/>
      </c>
      <c r="AG188" s="170" t="str">
        <f t="shared" si="573"/>
        <v/>
      </c>
      <c r="AH188" s="148" t="str">
        <f t="shared" si="574"/>
        <v/>
      </c>
      <c r="AI188" s="146" t="str">
        <f t="shared" si="28"/>
        <v/>
      </c>
      <c r="AJ188" s="146" t="str">
        <f t="shared" si="29"/>
        <v/>
      </c>
      <c r="AK188" s="146" t="str">
        <f t="shared" si="30"/>
        <v/>
      </c>
      <c r="AL188" s="146" t="str">
        <f t="shared" si="31"/>
        <v/>
      </c>
      <c r="AM188" s="171" t="str">
        <f t="shared" si="32"/>
        <v/>
      </c>
      <c r="AN188" s="171" t="str">
        <f t="shared" si="33"/>
        <v/>
      </c>
      <c r="AO188" s="146" t="str">
        <f t="shared" si="34"/>
        <v/>
      </c>
      <c r="AP188" s="146" t="str">
        <f t="shared" si="35"/>
        <v/>
      </c>
      <c r="AQ188" s="146" t="str">
        <f t="shared" si="36"/>
        <v/>
      </c>
      <c r="AR188" s="146" t="str">
        <f t="shared" ref="AR188:AS188" si="787">IF(NOT(ISBLANK(CB188)),CONCATENATE(TEXT(CB188,"yyyy-mm-ddThh:MM:ss"),"Z"),"")</f>
        <v/>
      </c>
      <c r="AS188" s="146" t="str">
        <f t="shared" si="787"/>
        <v/>
      </c>
      <c r="AT188" s="146" t="str">
        <f t="shared" si="38"/>
        <v/>
      </c>
      <c r="AU188" s="146" t="str">
        <f t="shared" si="39"/>
        <v/>
      </c>
      <c r="AV188" s="146" t="str">
        <f t="shared" ref="AV188:AW188" si="788">IF(NOT(ISBLANK(DT188)),CONCATENATE(TEXT(DT188,"yyyy-mm-ddThh:MM:ss"),"Z"),"")</f>
        <v/>
      </c>
      <c r="AW188" s="146" t="str">
        <f t="shared" si="788"/>
        <v/>
      </c>
      <c r="AX188" s="146" t="str">
        <f t="shared" ref="AX188:AZ188" si="789">IF(NOT(ISBLANK(ED188)),CONCATENATE(TEXT(ED188,"yyyy-mm-ddThh:MM:ss"),"Z"),"")</f>
        <v/>
      </c>
      <c r="AY188" s="146" t="str">
        <f t="shared" si="789"/>
        <v/>
      </c>
      <c r="AZ188" s="146" t="str">
        <f t="shared" si="789"/>
        <v/>
      </c>
      <c r="BA188" s="176"/>
      <c r="BB188" s="152"/>
      <c r="BC188" s="177"/>
      <c r="BD188" s="154"/>
      <c r="BE188" s="155"/>
      <c r="BF188" s="154"/>
      <c r="BG188" s="155"/>
      <c r="BH188" s="169"/>
      <c r="BI188" s="162"/>
      <c r="BJ188" s="172"/>
      <c r="BK188" s="162"/>
      <c r="BL188" s="158"/>
      <c r="BM188" s="172"/>
      <c r="BN188" s="162"/>
      <c r="BO188" s="167"/>
      <c r="BP188" s="169"/>
      <c r="BQ188" s="162"/>
      <c r="BR188" s="162"/>
      <c r="BS188" s="174"/>
      <c r="BT188" s="162"/>
      <c r="BU188" s="174"/>
      <c r="BV188" s="174"/>
      <c r="BW188" s="174"/>
      <c r="BX188" s="173"/>
      <c r="BY188" s="158"/>
      <c r="BZ188" s="160"/>
      <c r="CA188" s="172"/>
      <c r="CB188" s="152"/>
      <c r="CC188" s="152"/>
      <c r="CD188" s="156"/>
      <c r="CE188" s="172"/>
      <c r="CF188" s="162"/>
      <c r="CG188" s="162"/>
      <c r="CH188" s="158"/>
      <c r="CI188" s="173"/>
      <c r="CJ188" s="178"/>
      <c r="CK188" s="173"/>
      <c r="CL188" s="165"/>
      <c r="CM188" s="172"/>
      <c r="CN188" s="162"/>
      <c r="CO188" s="162"/>
      <c r="CP188" s="162"/>
      <c r="CQ188" s="162"/>
      <c r="CR188" s="169"/>
      <c r="CS188" s="162"/>
      <c r="CT188" s="162"/>
      <c r="CU188" s="174"/>
      <c r="CV188" s="152"/>
      <c r="CW188" s="173"/>
      <c r="CX188" s="158"/>
      <c r="CY188" s="172"/>
      <c r="CZ188" s="162"/>
      <c r="DA188" s="162"/>
      <c r="DB188" s="158"/>
      <c r="DC188" s="173"/>
      <c r="DD188" s="178"/>
      <c r="DE188" s="173"/>
      <c r="DF188" s="165"/>
      <c r="DG188" s="172"/>
      <c r="DH188" s="178"/>
      <c r="DI188" s="172"/>
      <c r="DJ188" s="178"/>
      <c r="DK188" s="172"/>
      <c r="DL188" s="162"/>
      <c r="DM188" s="167"/>
      <c r="DN188" s="169"/>
      <c r="DO188" s="162"/>
      <c r="DP188" s="162"/>
      <c r="DQ188" s="174"/>
      <c r="DR188" s="152"/>
      <c r="DS188" s="172"/>
      <c r="DT188" s="152"/>
      <c r="DU188" s="152"/>
      <c r="DV188" s="156"/>
      <c r="DW188" s="173"/>
      <c r="DX188" s="158"/>
      <c r="DY188" s="172"/>
      <c r="DZ188" s="162"/>
      <c r="EA188" s="162"/>
      <c r="EB188" s="172"/>
      <c r="EC188" s="172"/>
      <c r="ED188" s="152"/>
      <c r="EE188" s="152"/>
      <c r="EF188" s="152"/>
      <c r="EG188" s="174"/>
      <c r="EH188" s="172"/>
      <c r="EI188" s="162"/>
      <c r="EJ188" s="162"/>
    </row>
    <row r="189" spans="1:140" ht="12.5">
      <c r="A189" s="168"/>
      <c r="B189" s="169"/>
      <c r="C189" s="144" t="str">
        <f t="shared" si="0"/>
        <v/>
      </c>
      <c r="D189" s="144" t="str">
        <f t="shared" si="563"/>
        <v/>
      </c>
      <c r="E189" s="144" t="str">
        <f t="shared" si="2"/>
        <v/>
      </c>
      <c r="F189" s="145" t="str">
        <f t="shared" si="564"/>
        <v/>
      </c>
      <c r="G189" s="145" t="str">
        <f t="shared" si="4"/>
        <v/>
      </c>
      <c r="H189" s="145" t="str">
        <f t="shared" si="5"/>
        <v/>
      </c>
      <c r="I189" s="146" t="str">
        <f t="shared" ref="I189:J189" si="790">IF(COUNTA($DO189:$DX189)&gt;0,$BA189,"")</f>
        <v/>
      </c>
      <c r="J189" s="146" t="str">
        <f t="shared" si="790"/>
        <v/>
      </c>
      <c r="K189" s="147" t="str">
        <f t="shared" si="43"/>
        <v/>
      </c>
      <c r="L189" s="147" t="str">
        <f t="shared" si="7"/>
        <v/>
      </c>
      <c r="M189" s="147" t="str">
        <f t="shared" si="8"/>
        <v/>
      </c>
      <c r="N189" s="147" t="str">
        <f t="shared" si="48"/>
        <v/>
      </c>
      <c r="O189" s="147" t="str">
        <f t="shared" si="9"/>
        <v/>
      </c>
      <c r="P189" s="146" t="str">
        <f t="shared" si="566"/>
        <v/>
      </c>
      <c r="Q189" s="147" t="str">
        <f t="shared" si="567"/>
        <v/>
      </c>
      <c r="R189" s="146" t="str">
        <f t="shared" si="12"/>
        <v/>
      </c>
      <c r="S189" s="146" t="str">
        <f t="shared" si="13"/>
        <v/>
      </c>
      <c r="T189" s="146" t="str">
        <f>IF(NOT(ISBLANK(DH189)),
        IF(AND(ISREF('Input Tenderers'!$J$8:$K$8),COUNTA('Input Tenderers'!$N$8)&gt;0),
                IF(COUNTA('Input Implementation Transactio'!$N189:$O189)&gt;0,"supplier;tenderer;payee","supplier;tenderer"),
                IF(COUNTA('Input Implementation Transactio'!$N189:$O189)&gt;0,"supplier;payee","supplier")
                ),
        IF(COUNTA('Input Implementation Transactio'!$N189:$O189)&gt;0, "payee", "")
        )</f>
        <v/>
      </c>
      <c r="U189" s="146" t="str">
        <f t="shared" si="14"/>
        <v/>
      </c>
      <c r="V189" s="146" t="str">
        <f t="shared" si="15"/>
        <v/>
      </c>
      <c r="W189" s="148" t="str">
        <f t="shared" si="568"/>
        <v/>
      </c>
      <c r="X189" s="175" t="str">
        <f t="shared" si="569"/>
        <v/>
      </c>
      <c r="Y189" s="170" t="str">
        <f t="shared" si="570"/>
        <v/>
      </c>
      <c r="Z189" s="150" t="str">
        <f t="shared" si="19"/>
        <v/>
      </c>
      <c r="AA189" s="146" t="str">
        <f t="shared" si="20"/>
        <v/>
      </c>
      <c r="AB189" s="146" t="str">
        <f t="shared" si="21"/>
        <v/>
      </c>
      <c r="AC189" s="146" t="str">
        <f t="shared" si="22"/>
        <v/>
      </c>
      <c r="AD189" s="148" t="str">
        <f t="shared" si="571"/>
        <v/>
      </c>
      <c r="AE189" s="148" t="str">
        <f t="shared" si="24"/>
        <v/>
      </c>
      <c r="AF189" s="175" t="str">
        <f t="shared" si="572"/>
        <v/>
      </c>
      <c r="AG189" s="170" t="str">
        <f t="shared" si="573"/>
        <v/>
      </c>
      <c r="AH189" s="148" t="str">
        <f t="shared" si="574"/>
        <v/>
      </c>
      <c r="AI189" s="146" t="str">
        <f t="shared" si="28"/>
        <v/>
      </c>
      <c r="AJ189" s="146" t="str">
        <f t="shared" si="29"/>
        <v/>
      </c>
      <c r="AK189" s="146" t="str">
        <f t="shared" si="30"/>
        <v/>
      </c>
      <c r="AL189" s="146" t="str">
        <f t="shared" si="31"/>
        <v/>
      </c>
      <c r="AM189" s="171" t="str">
        <f t="shared" si="32"/>
        <v/>
      </c>
      <c r="AN189" s="171" t="str">
        <f t="shared" si="33"/>
        <v/>
      </c>
      <c r="AO189" s="146" t="str">
        <f t="shared" si="34"/>
        <v/>
      </c>
      <c r="AP189" s="146" t="str">
        <f t="shared" si="35"/>
        <v/>
      </c>
      <c r="AQ189" s="146" t="str">
        <f t="shared" si="36"/>
        <v/>
      </c>
      <c r="AR189" s="146" t="str">
        <f t="shared" ref="AR189:AS189" si="791">IF(NOT(ISBLANK(CB189)),CONCATENATE(TEXT(CB189,"yyyy-mm-ddThh:MM:ss"),"Z"),"")</f>
        <v/>
      </c>
      <c r="AS189" s="146" t="str">
        <f t="shared" si="791"/>
        <v/>
      </c>
      <c r="AT189" s="146" t="str">
        <f t="shared" si="38"/>
        <v/>
      </c>
      <c r="AU189" s="146" t="str">
        <f t="shared" si="39"/>
        <v/>
      </c>
      <c r="AV189" s="146" t="str">
        <f t="shared" ref="AV189:AW189" si="792">IF(NOT(ISBLANK(DT189)),CONCATENATE(TEXT(DT189,"yyyy-mm-ddThh:MM:ss"),"Z"),"")</f>
        <v/>
      </c>
      <c r="AW189" s="146" t="str">
        <f t="shared" si="792"/>
        <v/>
      </c>
      <c r="AX189" s="146" t="str">
        <f t="shared" ref="AX189:AZ189" si="793">IF(NOT(ISBLANK(ED189)),CONCATENATE(TEXT(ED189,"yyyy-mm-ddThh:MM:ss"),"Z"),"")</f>
        <v/>
      </c>
      <c r="AY189" s="146" t="str">
        <f t="shared" si="793"/>
        <v/>
      </c>
      <c r="AZ189" s="146" t="str">
        <f t="shared" si="793"/>
        <v/>
      </c>
      <c r="BA189" s="176"/>
      <c r="BB189" s="152"/>
      <c r="BC189" s="177"/>
      <c r="BD189" s="154"/>
      <c r="BE189" s="155"/>
      <c r="BF189" s="154"/>
      <c r="BG189" s="155"/>
      <c r="BH189" s="169"/>
      <c r="BI189" s="162"/>
      <c r="BJ189" s="172"/>
      <c r="BK189" s="162"/>
      <c r="BL189" s="158"/>
      <c r="BM189" s="172"/>
      <c r="BN189" s="162"/>
      <c r="BO189" s="167"/>
      <c r="BP189" s="169"/>
      <c r="BQ189" s="162"/>
      <c r="BR189" s="162"/>
      <c r="BS189" s="174"/>
      <c r="BT189" s="162"/>
      <c r="BU189" s="174"/>
      <c r="BV189" s="174"/>
      <c r="BW189" s="174"/>
      <c r="BX189" s="173"/>
      <c r="BY189" s="158"/>
      <c r="BZ189" s="160"/>
      <c r="CA189" s="172"/>
      <c r="CB189" s="152"/>
      <c r="CC189" s="152"/>
      <c r="CD189" s="156"/>
      <c r="CE189" s="172"/>
      <c r="CF189" s="162"/>
      <c r="CG189" s="162"/>
      <c r="CH189" s="158"/>
      <c r="CI189" s="173"/>
      <c r="CJ189" s="178"/>
      <c r="CK189" s="173"/>
      <c r="CL189" s="165"/>
      <c r="CM189" s="172"/>
      <c r="CN189" s="162"/>
      <c r="CO189" s="162"/>
      <c r="CP189" s="162"/>
      <c r="CQ189" s="162"/>
      <c r="CR189" s="169"/>
      <c r="CS189" s="162"/>
      <c r="CT189" s="162"/>
      <c r="CU189" s="174"/>
      <c r="CV189" s="152"/>
      <c r="CW189" s="173"/>
      <c r="CX189" s="158"/>
      <c r="CY189" s="172"/>
      <c r="CZ189" s="162"/>
      <c r="DA189" s="162"/>
      <c r="DB189" s="158"/>
      <c r="DC189" s="173"/>
      <c r="DD189" s="178"/>
      <c r="DE189" s="173"/>
      <c r="DF189" s="165"/>
      <c r="DG189" s="172"/>
      <c r="DH189" s="178"/>
      <c r="DI189" s="172"/>
      <c r="DJ189" s="178"/>
      <c r="DK189" s="172"/>
      <c r="DL189" s="162"/>
      <c r="DM189" s="167"/>
      <c r="DN189" s="169"/>
      <c r="DO189" s="162"/>
      <c r="DP189" s="162"/>
      <c r="DQ189" s="174"/>
      <c r="DR189" s="152"/>
      <c r="DS189" s="172"/>
      <c r="DT189" s="152"/>
      <c r="DU189" s="152"/>
      <c r="DV189" s="156"/>
      <c r="DW189" s="173"/>
      <c r="DX189" s="158"/>
      <c r="DY189" s="172"/>
      <c r="DZ189" s="162"/>
      <c r="EA189" s="162"/>
      <c r="EB189" s="172"/>
      <c r="EC189" s="172"/>
      <c r="ED189" s="152"/>
      <c r="EE189" s="152"/>
      <c r="EF189" s="152"/>
      <c r="EG189" s="174"/>
      <c r="EH189" s="172"/>
      <c r="EI189" s="162"/>
      <c r="EJ189" s="162"/>
    </row>
    <row r="190" spans="1:140" ht="12.5">
      <c r="A190" s="168"/>
      <c r="B190" s="169"/>
      <c r="C190" s="144" t="str">
        <f t="shared" si="0"/>
        <v/>
      </c>
      <c r="D190" s="144" t="str">
        <f t="shared" si="563"/>
        <v/>
      </c>
      <c r="E190" s="144" t="str">
        <f t="shared" si="2"/>
        <v/>
      </c>
      <c r="F190" s="145" t="str">
        <f t="shared" si="564"/>
        <v/>
      </c>
      <c r="G190" s="145" t="str">
        <f t="shared" si="4"/>
        <v/>
      </c>
      <c r="H190" s="145" t="str">
        <f t="shared" si="5"/>
        <v/>
      </c>
      <c r="I190" s="146" t="str">
        <f t="shared" ref="I190:J190" si="794">IF(COUNTA($DO190:$DX190)&gt;0,$BA190,"")</f>
        <v/>
      </c>
      <c r="J190" s="146" t="str">
        <f t="shared" si="794"/>
        <v/>
      </c>
      <c r="K190" s="147" t="str">
        <f t="shared" si="43"/>
        <v/>
      </c>
      <c r="L190" s="147" t="str">
        <f t="shared" si="7"/>
        <v/>
      </c>
      <c r="M190" s="147" t="str">
        <f t="shared" si="8"/>
        <v/>
      </c>
      <c r="N190" s="147" t="str">
        <f t="shared" si="48"/>
        <v/>
      </c>
      <c r="O190" s="147" t="str">
        <f t="shared" si="9"/>
        <v/>
      </c>
      <c r="P190" s="146" t="str">
        <f t="shared" si="566"/>
        <v/>
      </c>
      <c r="Q190" s="147" t="str">
        <f t="shared" si="567"/>
        <v/>
      </c>
      <c r="R190" s="146" t="str">
        <f t="shared" si="12"/>
        <v/>
      </c>
      <c r="S190" s="146" t="str">
        <f t="shared" si="13"/>
        <v/>
      </c>
      <c r="T190" s="146" t="str">
        <f>IF(NOT(ISBLANK(DH190)),
        IF(AND(ISREF('Input Tenderers'!$J$8:$K$8),COUNTA('Input Tenderers'!$N$8)&gt;0),
                IF(COUNTA('Input Implementation Transactio'!$N190:$O190)&gt;0,"supplier;tenderer;payee","supplier;tenderer"),
                IF(COUNTA('Input Implementation Transactio'!$N190:$O190)&gt;0,"supplier;payee","supplier")
                ),
        IF(COUNTA('Input Implementation Transactio'!$N190:$O190)&gt;0, "payee", "")
        )</f>
        <v/>
      </c>
      <c r="U190" s="146" t="str">
        <f t="shared" si="14"/>
        <v/>
      </c>
      <c r="V190" s="146" t="str">
        <f t="shared" si="15"/>
        <v/>
      </c>
      <c r="W190" s="148" t="str">
        <f t="shared" si="568"/>
        <v/>
      </c>
      <c r="X190" s="175" t="str">
        <f t="shared" si="569"/>
        <v/>
      </c>
      <c r="Y190" s="170" t="str">
        <f t="shared" si="570"/>
        <v/>
      </c>
      <c r="Z190" s="150" t="str">
        <f t="shared" si="19"/>
        <v/>
      </c>
      <c r="AA190" s="146" t="str">
        <f t="shared" si="20"/>
        <v/>
      </c>
      <c r="AB190" s="146" t="str">
        <f t="shared" si="21"/>
        <v/>
      </c>
      <c r="AC190" s="146" t="str">
        <f t="shared" si="22"/>
        <v/>
      </c>
      <c r="AD190" s="148" t="str">
        <f t="shared" si="571"/>
        <v/>
      </c>
      <c r="AE190" s="148" t="str">
        <f t="shared" si="24"/>
        <v/>
      </c>
      <c r="AF190" s="175" t="str">
        <f t="shared" si="572"/>
        <v/>
      </c>
      <c r="AG190" s="170" t="str">
        <f t="shared" si="573"/>
        <v/>
      </c>
      <c r="AH190" s="148" t="str">
        <f t="shared" si="574"/>
        <v/>
      </c>
      <c r="AI190" s="146" t="str">
        <f t="shared" si="28"/>
        <v/>
      </c>
      <c r="AJ190" s="146" t="str">
        <f t="shared" si="29"/>
        <v/>
      </c>
      <c r="AK190" s="146" t="str">
        <f t="shared" si="30"/>
        <v/>
      </c>
      <c r="AL190" s="146" t="str">
        <f t="shared" si="31"/>
        <v/>
      </c>
      <c r="AM190" s="171" t="str">
        <f t="shared" si="32"/>
        <v/>
      </c>
      <c r="AN190" s="171" t="str">
        <f t="shared" si="33"/>
        <v/>
      </c>
      <c r="AO190" s="146" t="str">
        <f t="shared" si="34"/>
        <v/>
      </c>
      <c r="AP190" s="146" t="str">
        <f t="shared" si="35"/>
        <v/>
      </c>
      <c r="AQ190" s="146" t="str">
        <f t="shared" si="36"/>
        <v/>
      </c>
      <c r="AR190" s="146" t="str">
        <f t="shared" ref="AR190:AS190" si="795">IF(NOT(ISBLANK(CB190)),CONCATENATE(TEXT(CB190,"yyyy-mm-ddThh:MM:ss"),"Z"),"")</f>
        <v/>
      </c>
      <c r="AS190" s="146" t="str">
        <f t="shared" si="795"/>
        <v/>
      </c>
      <c r="AT190" s="146" t="str">
        <f t="shared" si="38"/>
        <v/>
      </c>
      <c r="AU190" s="146" t="str">
        <f t="shared" si="39"/>
        <v/>
      </c>
      <c r="AV190" s="146" t="str">
        <f t="shared" ref="AV190:AW190" si="796">IF(NOT(ISBLANK(DT190)),CONCATENATE(TEXT(DT190,"yyyy-mm-ddThh:MM:ss"),"Z"),"")</f>
        <v/>
      </c>
      <c r="AW190" s="146" t="str">
        <f t="shared" si="796"/>
        <v/>
      </c>
      <c r="AX190" s="146" t="str">
        <f t="shared" ref="AX190:AZ190" si="797">IF(NOT(ISBLANK(ED190)),CONCATENATE(TEXT(ED190,"yyyy-mm-ddThh:MM:ss"),"Z"),"")</f>
        <v/>
      </c>
      <c r="AY190" s="146" t="str">
        <f t="shared" si="797"/>
        <v/>
      </c>
      <c r="AZ190" s="146" t="str">
        <f t="shared" si="797"/>
        <v/>
      </c>
      <c r="BA190" s="176"/>
      <c r="BB190" s="152"/>
      <c r="BC190" s="177"/>
      <c r="BD190" s="154"/>
      <c r="BE190" s="155"/>
      <c r="BF190" s="154"/>
      <c r="BG190" s="155"/>
      <c r="BH190" s="169"/>
      <c r="BI190" s="162"/>
      <c r="BJ190" s="172"/>
      <c r="BK190" s="162"/>
      <c r="BL190" s="158"/>
      <c r="BM190" s="172"/>
      <c r="BN190" s="162"/>
      <c r="BO190" s="167"/>
      <c r="BP190" s="169"/>
      <c r="BQ190" s="162"/>
      <c r="BR190" s="162"/>
      <c r="BS190" s="174"/>
      <c r="BT190" s="162"/>
      <c r="BU190" s="174"/>
      <c r="BV190" s="174"/>
      <c r="BW190" s="174"/>
      <c r="BX190" s="173"/>
      <c r="BY190" s="158"/>
      <c r="BZ190" s="160"/>
      <c r="CA190" s="172"/>
      <c r="CB190" s="152"/>
      <c r="CC190" s="152"/>
      <c r="CD190" s="156"/>
      <c r="CE190" s="172"/>
      <c r="CF190" s="162"/>
      <c r="CG190" s="162"/>
      <c r="CH190" s="158"/>
      <c r="CI190" s="173"/>
      <c r="CJ190" s="178"/>
      <c r="CK190" s="173"/>
      <c r="CL190" s="165"/>
      <c r="CM190" s="172"/>
      <c r="CN190" s="162"/>
      <c r="CO190" s="162"/>
      <c r="CP190" s="162"/>
      <c r="CQ190" s="162"/>
      <c r="CR190" s="169"/>
      <c r="CS190" s="162"/>
      <c r="CT190" s="162"/>
      <c r="CU190" s="174"/>
      <c r="CV190" s="152"/>
      <c r="CW190" s="173"/>
      <c r="CX190" s="158"/>
      <c r="CY190" s="172"/>
      <c r="CZ190" s="162"/>
      <c r="DA190" s="162"/>
      <c r="DB190" s="158"/>
      <c r="DC190" s="173"/>
      <c r="DD190" s="178"/>
      <c r="DE190" s="173"/>
      <c r="DF190" s="165"/>
      <c r="DG190" s="172"/>
      <c r="DH190" s="178"/>
      <c r="DI190" s="172"/>
      <c r="DJ190" s="178"/>
      <c r="DK190" s="172"/>
      <c r="DL190" s="162"/>
      <c r="DM190" s="167"/>
      <c r="DN190" s="169"/>
      <c r="DO190" s="162"/>
      <c r="DP190" s="162"/>
      <c r="DQ190" s="174"/>
      <c r="DR190" s="152"/>
      <c r="DS190" s="172"/>
      <c r="DT190" s="152"/>
      <c r="DU190" s="152"/>
      <c r="DV190" s="156"/>
      <c r="DW190" s="173"/>
      <c r="DX190" s="158"/>
      <c r="DY190" s="172"/>
      <c r="DZ190" s="162"/>
      <c r="EA190" s="162"/>
      <c r="EB190" s="172"/>
      <c r="EC190" s="172"/>
      <c r="ED190" s="152"/>
      <c r="EE190" s="152"/>
      <c r="EF190" s="152"/>
      <c r="EG190" s="174"/>
      <c r="EH190" s="172"/>
      <c r="EI190" s="162"/>
      <c r="EJ190" s="162"/>
    </row>
    <row r="191" spans="1:140" ht="12.5">
      <c r="A191" s="168"/>
      <c r="B191" s="169"/>
      <c r="C191" s="144" t="str">
        <f t="shared" si="0"/>
        <v/>
      </c>
      <c r="D191" s="144" t="str">
        <f t="shared" si="563"/>
        <v/>
      </c>
      <c r="E191" s="144" t="str">
        <f t="shared" si="2"/>
        <v/>
      </c>
      <c r="F191" s="145" t="str">
        <f t="shared" si="564"/>
        <v/>
      </c>
      <c r="G191" s="145" t="str">
        <f t="shared" si="4"/>
        <v/>
      </c>
      <c r="H191" s="145" t="str">
        <f t="shared" si="5"/>
        <v/>
      </c>
      <c r="I191" s="146" t="str">
        <f t="shared" ref="I191:J191" si="798">IF(COUNTA($DO191:$DX191)&gt;0,$BA191,"")</f>
        <v/>
      </c>
      <c r="J191" s="146" t="str">
        <f t="shared" si="798"/>
        <v/>
      </c>
      <c r="K191" s="147" t="str">
        <f t="shared" si="43"/>
        <v/>
      </c>
      <c r="L191" s="147" t="str">
        <f t="shared" si="7"/>
        <v/>
      </c>
      <c r="M191" s="147" t="str">
        <f t="shared" si="8"/>
        <v/>
      </c>
      <c r="N191" s="147" t="str">
        <f t="shared" si="48"/>
        <v/>
      </c>
      <c r="O191" s="147" t="str">
        <f t="shared" si="9"/>
        <v/>
      </c>
      <c r="P191" s="146" t="str">
        <f t="shared" si="566"/>
        <v/>
      </c>
      <c r="Q191" s="147" t="str">
        <f t="shared" si="567"/>
        <v/>
      </c>
      <c r="R191" s="146" t="str">
        <f t="shared" si="12"/>
        <v/>
      </c>
      <c r="S191" s="146" t="str">
        <f t="shared" si="13"/>
        <v/>
      </c>
      <c r="T191" s="146" t="str">
        <f>IF(NOT(ISBLANK(DH191)),
        IF(AND(ISREF('Input Tenderers'!$J$8:$K$8),COUNTA('Input Tenderers'!$N$8)&gt;0),
                IF(COUNTA('Input Implementation Transactio'!$N191:$O191)&gt;0,"supplier;tenderer;payee","supplier;tenderer"),
                IF(COUNTA('Input Implementation Transactio'!$N191:$O191)&gt;0,"supplier;payee","supplier")
                ),
        IF(COUNTA('Input Implementation Transactio'!$N191:$O191)&gt;0, "payee", "")
        )</f>
        <v/>
      </c>
      <c r="U191" s="146" t="str">
        <f t="shared" si="14"/>
        <v/>
      </c>
      <c r="V191" s="146" t="str">
        <f t="shared" si="15"/>
        <v/>
      </c>
      <c r="W191" s="148" t="str">
        <f t="shared" si="568"/>
        <v/>
      </c>
      <c r="X191" s="175" t="str">
        <f t="shared" si="569"/>
        <v/>
      </c>
      <c r="Y191" s="170" t="str">
        <f t="shared" si="570"/>
        <v/>
      </c>
      <c r="Z191" s="150" t="str">
        <f t="shared" si="19"/>
        <v/>
      </c>
      <c r="AA191" s="146" t="str">
        <f t="shared" si="20"/>
        <v/>
      </c>
      <c r="AB191" s="146" t="str">
        <f t="shared" si="21"/>
        <v/>
      </c>
      <c r="AC191" s="146" t="str">
        <f t="shared" si="22"/>
        <v/>
      </c>
      <c r="AD191" s="148" t="str">
        <f t="shared" si="571"/>
        <v/>
      </c>
      <c r="AE191" s="148" t="str">
        <f t="shared" si="24"/>
        <v/>
      </c>
      <c r="AF191" s="175" t="str">
        <f t="shared" si="572"/>
        <v/>
      </c>
      <c r="AG191" s="170" t="str">
        <f t="shared" si="573"/>
        <v/>
      </c>
      <c r="AH191" s="148" t="str">
        <f t="shared" si="574"/>
        <v/>
      </c>
      <c r="AI191" s="146" t="str">
        <f t="shared" si="28"/>
        <v/>
      </c>
      <c r="AJ191" s="146" t="str">
        <f t="shared" si="29"/>
        <v/>
      </c>
      <c r="AK191" s="146" t="str">
        <f t="shared" si="30"/>
        <v/>
      </c>
      <c r="AL191" s="146" t="str">
        <f t="shared" si="31"/>
        <v/>
      </c>
      <c r="AM191" s="171" t="str">
        <f t="shared" si="32"/>
        <v/>
      </c>
      <c r="AN191" s="171" t="str">
        <f t="shared" si="33"/>
        <v/>
      </c>
      <c r="AO191" s="146" t="str">
        <f t="shared" si="34"/>
        <v/>
      </c>
      <c r="AP191" s="146" t="str">
        <f t="shared" si="35"/>
        <v/>
      </c>
      <c r="AQ191" s="146" t="str">
        <f t="shared" si="36"/>
        <v/>
      </c>
      <c r="AR191" s="146" t="str">
        <f t="shared" ref="AR191:AS191" si="799">IF(NOT(ISBLANK(CB191)),CONCATENATE(TEXT(CB191,"yyyy-mm-ddThh:MM:ss"),"Z"),"")</f>
        <v/>
      </c>
      <c r="AS191" s="146" t="str">
        <f t="shared" si="799"/>
        <v/>
      </c>
      <c r="AT191" s="146" t="str">
        <f t="shared" si="38"/>
        <v/>
      </c>
      <c r="AU191" s="146" t="str">
        <f t="shared" si="39"/>
        <v/>
      </c>
      <c r="AV191" s="146" t="str">
        <f t="shared" ref="AV191:AW191" si="800">IF(NOT(ISBLANK(DT191)),CONCATENATE(TEXT(DT191,"yyyy-mm-ddThh:MM:ss"),"Z"),"")</f>
        <v/>
      </c>
      <c r="AW191" s="146" t="str">
        <f t="shared" si="800"/>
        <v/>
      </c>
      <c r="AX191" s="146" t="str">
        <f t="shared" ref="AX191:AZ191" si="801">IF(NOT(ISBLANK(ED191)),CONCATENATE(TEXT(ED191,"yyyy-mm-ddThh:MM:ss"),"Z"),"")</f>
        <v/>
      </c>
      <c r="AY191" s="146" t="str">
        <f t="shared" si="801"/>
        <v/>
      </c>
      <c r="AZ191" s="146" t="str">
        <f t="shared" si="801"/>
        <v/>
      </c>
      <c r="BA191" s="176"/>
      <c r="BB191" s="152"/>
      <c r="BC191" s="177"/>
      <c r="BD191" s="154"/>
      <c r="BE191" s="155"/>
      <c r="BF191" s="154"/>
      <c r="BG191" s="155"/>
      <c r="BH191" s="169"/>
      <c r="BI191" s="162"/>
      <c r="BJ191" s="172"/>
      <c r="BK191" s="162"/>
      <c r="BL191" s="158"/>
      <c r="BM191" s="172"/>
      <c r="BN191" s="162"/>
      <c r="BO191" s="167"/>
      <c r="BP191" s="169"/>
      <c r="BQ191" s="162"/>
      <c r="BR191" s="162"/>
      <c r="BS191" s="174"/>
      <c r="BT191" s="162"/>
      <c r="BU191" s="174"/>
      <c r="BV191" s="174"/>
      <c r="BW191" s="174"/>
      <c r="BX191" s="173"/>
      <c r="BY191" s="158"/>
      <c r="BZ191" s="160"/>
      <c r="CA191" s="172"/>
      <c r="CB191" s="152"/>
      <c r="CC191" s="152"/>
      <c r="CD191" s="156"/>
      <c r="CE191" s="172"/>
      <c r="CF191" s="162"/>
      <c r="CG191" s="162"/>
      <c r="CH191" s="158"/>
      <c r="CI191" s="173"/>
      <c r="CJ191" s="178"/>
      <c r="CK191" s="173"/>
      <c r="CL191" s="165"/>
      <c r="CM191" s="172"/>
      <c r="CN191" s="162"/>
      <c r="CO191" s="162"/>
      <c r="CP191" s="162"/>
      <c r="CQ191" s="162"/>
      <c r="CR191" s="169"/>
      <c r="CS191" s="162"/>
      <c r="CT191" s="162"/>
      <c r="CU191" s="174"/>
      <c r="CV191" s="152"/>
      <c r="CW191" s="173"/>
      <c r="CX191" s="158"/>
      <c r="CY191" s="172"/>
      <c r="CZ191" s="162"/>
      <c r="DA191" s="162"/>
      <c r="DB191" s="158"/>
      <c r="DC191" s="173"/>
      <c r="DD191" s="178"/>
      <c r="DE191" s="173"/>
      <c r="DF191" s="165"/>
      <c r="DG191" s="172"/>
      <c r="DH191" s="178"/>
      <c r="DI191" s="172"/>
      <c r="DJ191" s="178"/>
      <c r="DK191" s="172"/>
      <c r="DL191" s="162"/>
      <c r="DM191" s="167"/>
      <c r="DN191" s="169"/>
      <c r="DO191" s="162"/>
      <c r="DP191" s="162"/>
      <c r="DQ191" s="174"/>
      <c r="DR191" s="152"/>
      <c r="DS191" s="172"/>
      <c r="DT191" s="152"/>
      <c r="DU191" s="152"/>
      <c r="DV191" s="156"/>
      <c r="DW191" s="173"/>
      <c r="DX191" s="158"/>
      <c r="DY191" s="172"/>
      <c r="DZ191" s="162"/>
      <c r="EA191" s="162"/>
      <c r="EB191" s="172"/>
      <c r="EC191" s="172"/>
      <c r="ED191" s="152"/>
      <c r="EE191" s="152"/>
      <c r="EF191" s="152"/>
      <c r="EG191" s="174"/>
      <c r="EH191" s="172"/>
      <c r="EI191" s="162"/>
      <c r="EJ191" s="162"/>
    </row>
    <row r="192" spans="1:140" ht="12.5">
      <c r="A192" s="168"/>
      <c r="B192" s="169"/>
      <c r="C192" s="144" t="str">
        <f t="shared" si="0"/>
        <v/>
      </c>
      <c r="D192" s="144" t="str">
        <f t="shared" si="563"/>
        <v/>
      </c>
      <c r="E192" s="144" t="str">
        <f t="shared" si="2"/>
        <v/>
      </c>
      <c r="F192" s="145" t="str">
        <f t="shared" si="564"/>
        <v/>
      </c>
      <c r="G192" s="145" t="str">
        <f t="shared" si="4"/>
        <v/>
      </c>
      <c r="H192" s="145" t="str">
        <f t="shared" si="5"/>
        <v/>
      </c>
      <c r="I192" s="146" t="str">
        <f t="shared" ref="I192:J192" si="802">IF(COUNTA($DO192:$DX192)&gt;0,$BA192,"")</f>
        <v/>
      </c>
      <c r="J192" s="146" t="str">
        <f t="shared" si="802"/>
        <v/>
      </c>
      <c r="K192" s="147" t="str">
        <f t="shared" si="43"/>
        <v/>
      </c>
      <c r="L192" s="147" t="str">
        <f t="shared" si="7"/>
        <v/>
      </c>
      <c r="M192" s="147" t="str">
        <f t="shared" si="8"/>
        <v/>
      </c>
      <c r="N192" s="147" t="str">
        <f t="shared" si="48"/>
        <v/>
      </c>
      <c r="O192" s="147" t="str">
        <f t="shared" si="9"/>
        <v/>
      </c>
      <c r="P192" s="146" t="str">
        <f t="shared" si="566"/>
        <v/>
      </c>
      <c r="Q192" s="147" t="str">
        <f t="shared" si="567"/>
        <v/>
      </c>
      <c r="R192" s="146" t="str">
        <f t="shared" si="12"/>
        <v/>
      </c>
      <c r="S192" s="146" t="str">
        <f t="shared" si="13"/>
        <v/>
      </c>
      <c r="T192" s="146" t="str">
        <f>IF(NOT(ISBLANK(DH192)),
        IF(AND(ISREF('Input Tenderers'!$J$8:$K$8),COUNTA('Input Tenderers'!$N$8)&gt;0),
                IF(COUNTA('Input Implementation Transactio'!$N192:$O192)&gt;0,"supplier;tenderer;payee","supplier;tenderer"),
                IF(COUNTA('Input Implementation Transactio'!$N192:$O192)&gt;0,"supplier;payee","supplier")
                ),
        IF(COUNTA('Input Implementation Transactio'!$N192:$O192)&gt;0, "payee", "")
        )</f>
        <v/>
      </c>
      <c r="U192" s="146" t="str">
        <f t="shared" si="14"/>
        <v/>
      </c>
      <c r="V192" s="146" t="str">
        <f t="shared" si="15"/>
        <v/>
      </c>
      <c r="W192" s="148" t="str">
        <f t="shared" si="568"/>
        <v/>
      </c>
      <c r="X192" s="175" t="str">
        <f t="shared" si="569"/>
        <v/>
      </c>
      <c r="Y192" s="170" t="str">
        <f t="shared" si="570"/>
        <v/>
      </c>
      <c r="Z192" s="150" t="str">
        <f t="shared" si="19"/>
        <v/>
      </c>
      <c r="AA192" s="146" t="str">
        <f t="shared" si="20"/>
        <v/>
      </c>
      <c r="AB192" s="146" t="str">
        <f t="shared" si="21"/>
        <v/>
      </c>
      <c r="AC192" s="146" t="str">
        <f t="shared" si="22"/>
        <v/>
      </c>
      <c r="AD192" s="148" t="str">
        <f t="shared" si="571"/>
        <v/>
      </c>
      <c r="AE192" s="148" t="str">
        <f t="shared" si="24"/>
        <v/>
      </c>
      <c r="AF192" s="175" t="str">
        <f t="shared" si="572"/>
        <v/>
      </c>
      <c r="AG192" s="170" t="str">
        <f t="shared" si="573"/>
        <v/>
      </c>
      <c r="AH192" s="148" t="str">
        <f t="shared" si="574"/>
        <v/>
      </c>
      <c r="AI192" s="146" t="str">
        <f t="shared" si="28"/>
        <v/>
      </c>
      <c r="AJ192" s="146" t="str">
        <f t="shared" si="29"/>
        <v/>
      </c>
      <c r="AK192" s="146" t="str">
        <f t="shared" si="30"/>
        <v/>
      </c>
      <c r="AL192" s="146" t="str">
        <f t="shared" si="31"/>
        <v/>
      </c>
      <c r="AM192" s="171" t="str">
        <f t="shared" si="32"/>
        <v/>
      </c>
      <c r="AN192" s="171" t="str">
        <f t="shared" si="33"/>
        <v/>
      </c>
      <c r="AO192" s="146" t="str">
        <f t="shared" si="34"/>
        <v/>
      </c>
      <c r="AP192" s="146" t="str">
        <f t="shared" si="35"/>
        <v/>
      </c>
      <c r="AQ192" s="146" t="str">
        <f t="shared" si="36"/>
        <v/>
      </c>
      <c r="AR192" s="146" t="str">
        <f t="shared" ref="AR192:AS192" si="803">IF(NOT(ISBLANK(CB192)),CONCATENATE(TEXT(CB192,"yyyy-mm-ddThh:MM:ss"),"Z"),"")</f>
        <v/>
      </c>
      <c r="AS192" s="146" t="str">
        <f t="shared" si="803"/>
        <v/>
      </c>
      <c r="AT192" s="146" t="str">
        <f t="shared" si="38"/>
        <v/>
      </c>
      <c r="AU192" s="146" t="str">
        <f t="shared" si="39"/>
        <v/>
      </c>
      <c r="AV192" s="146" t="str">
        <f t="shared" ref="AV192:AW192" si="804">IF(NOT(ISBLANK(DT192)),CONCATENATE(TEXT(DT192,"yyyy-mm-ddThh:MM:ss"),"Z"),"")</f>
        <v/>
      </c>
      <c r="AW192" s="146" t="str">
        <f t="shared" si="804"/>
        <v/>
      </c>
      <c r="AX192" s="146" t="str">
        <f t="shared" ref="AX192:AZ192" si="805">IF(NOT(ISBLANK(ED192)),CONCATENATE(TEXT(ED192,"yyyy-mm-ddThh:MM:ss"),"Z"),"")</f>
        <v/>
      </c>
      <c r="AY192" s="146" t="str">
        <f t="shared" si="805"/>
        <v/>
      </c>
      <c r="AZ192" s="146" t="str">
        <f t="shared" si="805"/>
        <v/>
      </c>
      <c r="BA192" s="176"/>
      <c r="BB192" s="152"/>
      <c r="BC192" s="177"/>
      <c r="BD192" s="154"/>
      <c r="BE192" s="155"/>
      <c r="BF192" s="154"/>
      <c r="BG192" s="155"/>
      <c r="BH192" s="169"/>
      <c r="BI192" s="162"/>
      <c r="BJ192" s="172"/>
      <c r="BK192" s="162"/>
      <c r="BL192" s="158"/>
      <c r="BM192" s="172"/>
      <c r="BN192" s="162"/>
      <c r="BO192" s="167"/>
      <c r="BP192" s="169"/>
      <c r="BQ192" s="162"/>
      <c r="BR192" s="162"/>
      <c r="BS192" s="174"/>
      <c r="BT192" s="162"/>
      <c r="BU192" s="174"/>
      <c r="BV192" s="174"/>
      <c r="BW192" s="174"/>
      <c r="BX192" s="173"/>
      <c r="BY192" s="158"/>
      <c r="BZ192" s="160"/>
      <c r="CA192" s="172"/>
      <c r="CB192" s="152"/>
      <c r="CC192" s="152"/>
      <c r="CD192" s="156"/>
      <c r="CE192" s="172"/>
      <c r="CF192" s="162"/>
      <c r="CG192" s="162"/>
      <c r="CH192" s="158"/>
      <c r="CI192" s="173"/>
      <c r="CJ192" s="178"/>
      <c r="CK192" s="173"/>
      <c r="CL192" s="165"/>
      <c r="CM192" s="172"/>
      <c r="CN192" s="162"/>
      <c r="CO192" s="162"/>
      <c r="CP192" s="162"/>
      <c r="CQ192" s="162"/>
      <c r="CR192" s="169"/>
      <c r="CS192" s="162"/>
      <c r="CT192" s="162"/>
      <c r="CU192" s="174"/>
      <c r="CV192" s="152"/>
      <c r="CW192" s="173"/>
      <c r="CX192" s="158"/>
      <c r="CY192" s="172"/>
      <c r="CZ192" s="162"/>
      <c r="DA192" s="162"/>
      <c r="DB192" s="158"/>
      <c r="DC192" s="173"/>
      <c r="DD192" s="178"/>
      <c r="DE192" s="173"/>
      <c r="DF192" s="165"/>
      <c r="DG192" s="172"/>
      <c r="DH192" s="178"/>
      <c r="DI192" s="172"/>
      <c r="DJ192" s="178"/>
      <c r="DK192" s="172"/>
      <c r="DL192" s="162"/>
      <c r="DM192" s="167"/>
      <c r="DN192" s="169"/>
      <c r="DO192" s="162"/>
      <c r="DP192" s="162"/>
      <c r="DQ192" s="174"/>
      <c r="DR192" s="152"/>
      <c r="DS192" s="172"/>
      <c r="DT192" s="152"/>
      <c r="DU192" s="152"/>
      <c r="DV192" s="156"/>
      <c r="DW192" s="173"/>
      <c r="DX192" s="158"/>
      <c r="DY192" s="172"/>
      <c r="DZ192" s="162"/>
      <c r="EA192" s="162"/>
      <c r="EB192" s="172"/>
      <c r="EC192" s="172"/>
      <c r="ED192" s="152"/>
      <c r="EE192" s="152"/>
      <c r="EF192" s="152"/>
      <c r="EG192" s="174"/>
      <c r="EH192" s="172"/>
      <c r="EI192" s="162"/>
      <c r="EJ192" s="162"/>
    </row>
    <row r="193" spans="1:140" ht="12.5">
      <c r="A193" s="168"/>
      <c r="B193" s="169"/>
      <c r="C193" s="144" t="str">
        <f t="shared" si="0"/>
        <v/>
      </c>
      <c r="D193" s="144" t="str">
        <f t="shared" si="563"/>
        <v/>
      </c>
      <c r="E193" s="144" t="str">
        <f t="shared" si="2"/>
        <v/>
      </c>
      <c r="F193" s="145" t="str">
        <f t="shared" si="564"/>
        <v/>
      </c>
      <c r="G193" s="145" t="str">
        <f t="shared" si="4"/>
        <v/>
      </c>
      <c r="H193" s="145" t="str">
        <f t="shared" si="5"/>
        <v/>
      </c>
      <c r="I193" s="146" t="str">
        <f t="shared" ref="I193:J193" si="806">IF(COUNTA($DO193:$DX193)&gt;0,$BA193,"")</f>
        <v/>
      </c>
      <c r="J193" s="146" t="str">
        <f t="shared" si="806"/>
        <v/>
      </c>
      <c r="K193" s="147" t="str">
        <f t="shared" si="43"/>
        <v/>
      </c>
      <c r="L193" s="147" t="str">
        <f t="shared" si="7"/>
        <v/>
      </c>
      <c r="M193" s="147" t="str">
        <f t="shared" si="8"/>
        <v/>
      </c>
      <c r="N193" s="147" t="str">
        <f t="shared" si="48"/>
        <v/>
      </c>
      <c r="O193" s="147" t="str">
        <f t="shared" si="9"/>
        <v/>
      </c>
      <c r="P193" s="146" t="str">
        <f t="shared" si="566"/>
        <v/>
      </c>
      <c r="Q193" s="147" t="str">
        <f t="shared" si="567"/>
        <v/>
      </c>
      <c r="R193" s="146" t="str">
        <f t="shared" si="12"/>
        <v/>
      </c>
      <c r="S193" s="146" t="str">
        <f t="shared" si="13"/>
        <v/>
      </c>
      <c r="T193" s="146" t="str">
        <f>IF(NOT(ISBLANK(DH193)),
        IF(AND(ISREF('Input Tenderers'!$J$8:$K$8),COUNTA('Input Tenderers'!$N$8)&gt;0),
                IF(COUNTA('Input Implementation Transactio'!$N193:$O193)&gt;0,"supplier;tenderer;payee","supplier;tenderer"),
                IF(COUNTA('Input Implementation Transactio'!$N193:$O193)&gt;0,"supplier;payee","supplier")
                ),
        IF(COUNTA('Input Implementation Transactio'!$N193:$O193)&gt;0, "payee", "")
        )</f>
        <v/>
      </c>
      <c r="U193" s="146" t="str">
        <f t="shared" si="14"/>
        <v/>
      </c>
      <c r="V193" s="146" t="str">
        <f t="shared" si="15"/>
        <v/>
      </c>
      <c r="W193" s="148" t="str">
        <f t="shared" si="568"/>
        <v/>
      </c>
      <c r="X193" s="175" t="str">
        <f t="shared" si="569"/>
        <v/>
      </c>
      <c r="Y193" s="170" t="str">
        <f t="shared" si="570"/>
        <v/>
      </c>
      <c r="Z193" s="150" t="str">
        <f t="shared" si="19"/>
        <v/>
      </c>
      <c r="AA193" s="146" t="str">
        <f t="shared" si="20"/>
        <v/>
      </c>
      <c r="AB193" s="146" t="str">
        <f t="shared" si="21"/>
        <v/>
      </c>
      <c r="AC193" s="146" t="str">
        <f t="shared" si="22"/>
        <v/>
      </c>
      <c r="AD193" s="148" t="str">
        <f t="shared" si="571"/>
        <v/>
      </c>
      <c r="AE193" s="148" t="str">
        <f t="shared" si="24"/>
        <v/>
      </c>
      <c r="AF193" s="175" t="str">
        <f t="shared" si="572"/>
        <v/>
      </c>
      <c r="AG193" s="170" t="str">
        <f t="shared" si="573"/>
        <v/>
      </c>
      <c r="AH193" s="148" t="str">
        <f t="shared" si="574"/>
        <v/>
      </c>
      <c r="AI193" s="146" t="str">
        <f t="shared" si="28"/>
        <v/>
      </c>
      <c r="AJ193" s="146" t="str">
        <f t="shared" si="29"/>
        <v/>
      </c>
      <c r="AK193" s="146" t="str">
        <f t="shared" si="30"/>
        <v/>
      </c>
      <c r="AL193" s="146" t="str">
        <f t="shared" si="31"/>
        <v/>
      </c>
      <c r="AM193" s="171" t="str">
        <f t="shared" si="32"/>
        <v/>
      </c>
      <c r="AN193" s="171" t="str">
        <f t="shared" si="33"/>
        <v/>
      </c>
      <c r="AO193" s="146" t="str">
        <f t="shared" si="34"/>
        <v/>
      </c>
      <c r="AP193" s="146" t="str">
        <f t="shared" si="35"/>
        <v/>
      </c>
      <c r="AQ193" s="146" t="str">
        <f t="shared" si="36"/>
        <v/>
      </c>
      <c r="AR193" s="146" t="str">
        <f t="shared" ref="AR193:AS193" si="807">IF(NOT(ISBLANK(CB193)),CONCATENATE(TEXT(CB193,"yyyy-mm-ddThh:MM:ss"),"Z"),"")</f>
        <v/>
      </c>
      <c r="AS193" s="146" t="str">
        <f t="shared" si="807"/>
        <v/>
      </c>
      <c r="AT193" s="146" t="str">
        <f t="shared" si="38"/>
        <v/>
      </c>
      <c r="AU193" s="146" t="str">
        <f t="shared" si="39"/>
        <v/>
      </c>
      <c r="AV193" s="146" t="str">
        <f t="shared" ref="AV193:AW193" si="808">IF(NOT(ISBLANK(DT193)),CONCATENATE(TEXT(DT193,"yyyy-mm-ddThh:MM:ss"),"Z"),"")</f>
        <v/>
      </c>
      <c r="AW193" s="146" t="str">
        <f t="shared" si="808"/>
        <v/>
      </c>
      <c r="AX193" s="146" t="str">
        <f t="shared" ref="AX193:AZ193" si="809">IF(NOT(ISBLANK(ED193)),CONCATENATE(TEXT(ED193,"yyyy-mm-ddThh:MM:ss"),"Z"),"")</f>
        <v/>
      </c>
      <c r="AY193" s="146" t="str">
        <f t="shared" si="809"/>
        <v/>
      </c>
      <c r="AZ193" s="146" t="str">
        <f t="shared" si="809"/>
        <v/>
      </c>
      <c r="BA193" s="176"/>
      <c r="BB193" s="152"/>
      <c r="BC193" s="177"/>
      <c r="BD193" s="154"/>
      <c r="BE193" s="155"/>
      <c r="BF193" s="154"/>
      <c r="BG193" s="155"/>
      <c r="BH193" s="169"/>
      <c r="BI193" s="162"/>
      <c r="BJ193" s="172"/>
      <c r="BK193" s="162"/>
      <c r="BL193" s="158"/>
      <c r="BM193" s="172"/>
      <c r="BN193" s="162"/>
      <c r="BO193" s="167"/>
      <c r="BP193" s="169"/>
      <c r="BQ193" s="162"/>
      <c r="BR193" s="162"/>
      <c r="BS193" s="174"/>
      <c r="BT193" s="162"/>
      <c r="BU193" s="174"/>
      <c r="BV193" s="174"/>
      <c r="BW193" s="174"/>
      <c r="BX193" s="173"/>
      <c r="BY193" s="158"/>
      <c r="BZ193" s="160"/>
      <c r="CA193" s="172"/>
      <c r="CB193" s="152"/>
      <c r="CC193" s="152"/>
      <c r="CD193" s="156"/>
      <c r="CE193" s="172"/>
      <c r="CF193" s="162"/>
      <c r="CG193" s="162"/>
      <c r="CH193" s="158"/>
      <c r="CI193" s="173"/>
      <c r="CJ193" s="178"/>
      <c r="CK193" s="173"/>
      <c r="CL193" s="165"/>
      <c r="CM193" s="172"/>
      <c r="CN193" s="162"/>
      <c r="CO193" s="162"/>
      <c r="CP193" s="162"/>
      <c r="CQ193" s="162"/>
      <c r="CR193" s="169"/>
      <c r="CS193" s="162"/>
      <c r="CT193" s="162"/>
      <c r="CU193" s="174"/>
      <c r="CV193" s="152"/>
      <c r="CW193" s="173"/>
      <c r="CX193" s="158"/>
      <c r="CY193" s="172"/>
      <c r="CZ193" s="162"/>
      <c r="DA193" s="162"/>
      <c r="DB193" s="158"/>
      <c r="DC193" s="173"/>
      <c r="DD193" s="178"/>
      <c r="DE193" s="173"/>
      <c r="DF193" s="165"/>
      <c r="DG193" s="172"/>
      <c r="DH193" s="178"/>
      <c r="DI193" s="172"/>
      <c r="DJ193" s="178"/>
      <c r="DK193" s="172"/>
      <c r="DL193" s="162"/>
      <c r="DM193" s="167"/>
      <c r="DN193" s="169"/>
      <c r="DO193" s="162"/>
      <c r="DP193" s="162"/>
      <c r="DQ193" s="174"/>
      <c r="DR193" s="152"/>
      <c r="DS193" s="172"/>
      <c r="DT193" s="152"/>
      <c r="DU193" s="152"/>
      <c r="DV193" s="156"/>
      <c r="DW193" s="173"/>
      <c r="DX193" s="158"/>
      <c r="DY193" s="172"/>
      <c r="DZ193" s="162"/>
      <c r="EA193" s="162"/>
      <c r="EB193" s="172"/>
      <c r="EC193" s="172"/>
      <c r="ED193" s="152"/>
      <c r="EE193" s="152"/>
      <c r="EF193" s="152"/>
      <c r="EG193" s="174"/>
      <c r="EH193" s="172"/>
      <c r="EI193" s="162"/>
      <c r="EJ193" s="162"/>
    </row>
    <row r="194" spans="1:140" ht="12.5">
      <c r="A194" s="168"/>
      <c r="B194" s="169"/>
      <c r="C194" s="144" t="str">
        <f t="shared" si="0"/>
        <v/>
      </c>
      <c r="D194" s="144" t="str">
        <f t="shared" si="563"/>
        <v/>
      </c>
      <c r="E194" s="144" t="str">
        <f t="shared" si="2"/>
        <v/>
      </c>
      <c r="F194" s="145" t="str">
        <f t="shared" si="564"/>
        <v/>
      </c>
      <c r="G194" s="145" t="str">
        <f t="shared" si="4"/>
        <v/>
      </c>
      <c r="H194" s="145" t="str">
        <f t="shared" si="5"/>
        <v/>
      </c>
      <c r="I194" s="146" t="str">
        <f t="shared" ref="I194:J194" si="810">IF(COUNTA($DO194:$DX194)&gt;0,$BA194,"")</f>
        <v/>
      </c>
      <c r="J194" s="146" t="str">
        <f t="shared" si="810"/>
        <v/>
      </c>
      <c r="K194" s="147" t="str">
        <f t="shared" si="43"/>
        <v/>
      </c>
      <c r="L194" s="147" t="str">
        <f t="shared" si="7"/>
        <v/>
      </c>
      <c r="M194" s="147" t="str">
        <f t="shared" si="8"/>
        <v/>
      </c>
      <c r="N194" s="147" t="str">
        <f t="shared" si="48"/>
        <v/>
      </c>
      <c r="O194" s="147" t="str">
        <f t="shared" si="9"/>
        <v/>
      </c>
      <c r="P194" s="146" t="str">
        <f t="shared" si="566"/>
        <v/>
      </c>
      <c r="Q194" s="147" t="str">
        <f t="shared" si="567"/>
        <v/>
      </c>
      <c r="R194" s="146" t="str">
        <f t="shared" si="12"/>
        <v/>
      </c>
      <c r="S194" s="146" t="str">
        <f t="shared" si="13"/>
        <v/>
      </c>
      <c r="T194" s="146" t="str">
        <f>IF(NOT(ISBLANK(DH194)),
        IF(AND(ISREF('Input Tenderers'!$J$8:$K$8),COUNTA('Input Tenderers'!$N$8)&gt;0),
                IF(COUNTA('Input Implementation Transactio'!$N194:$O194)&gt;0,"supplier;tenderer;payee","supplier;tenderer"),
                IF(COUNTA('Input Implementation Transactio'!$N194:$O194)&gt;0,"supplier;payee","supplier")
                ),
        IF(COUNTA('Input Implementation Transactio'!$N194:$O194)&gt;0, "payee", "")
        )</f>
        <v/>
      </c>
      <c r="U194" s="146" t="str">
        <f t="shared" si="14"/>
        <v/>
      </c>
      <c r="V194" s="146" t="str">
        <f t="shared" si="15"/>
        <v/>
      </c>
      <c r="W194" s="148" t="str">
        <f t="shared" si="568"/>
        <v/>
      </c>
      <c r="X194" s="175" t="str">
        <f t="shared" si="569"/>
        <v/>
      </c>
      <c r="Y194" s="170" t="str">
        <f t="shared" si="570"/>
        <v/>
      </c>
      <c r="Z194" s="150" t="str">
        <f t="shared" si="19"/>
        <v/>
      </c>
      <c r="AA194" s="146" t="str">
        <f t="shared" si="20"/>
        <v/>
      </c>
      <c r="AB194" s="146" t="str">
        <f t="shared" si="21"/>
        <v/>
      </c>
      <c r="AC194" s="146" t="str">
        <f t="shared" si="22"/>
        <v/>
      </c>
      <c r="AD194" s="148" t="str">
        <f t="shared" si="571"/>
        <v/>
      </c>
      <c r="AE194" s="148" t="str">
        <f t="shared" si="24"/>
        <v/>
      </c>
      <c r="AF194" s="175" t="str">
        <f t="shared" si="572"/>
        <v/>
      </c>
      <c r="AG194" s="170" t="str">
        <f t="shared" si="573"/>
        <v/>
      </c>
      <c r="AH194" s="148" t="str">
        <f t="shared" si="574"/>
        <v/>
      </c>
      <c r="AI194" s="146" t="str">
        <f t="shared" si="28"/>
        <v/>
      </c>
      <c r="AJ194" s="146" t="str">
        <f t="shared" si="29"/>
        <v/>
      </c>
      <c r="AK194" s="146" t="str">
        <f t="shared" si="30"/>
        <v/>
      </c>
      <c r="AL194" s="146" t="str">
        <f t="shared" si="31"/>
        <v/>
      </c>
      <c r="AM194" s="171" t="str">
        <f t="shared" si="32"/>
        <v/>
      </c>
      <c r="AN194" s="171" t="str">
        <f t="shared" si="33"/>
        <v/>
      </c>
      <c r="AO194" s="146" t="str">
        <f t="shared" si="34"/>
        <v/>
      </c>
      <c r="AP194" s="146" t="str">
        <f t="shared" si="35"/>
        <v/>
      </c>
      <c r="AQ194" s="146" t="str">
        <f t="shared" si="36"/>
        <v/>
      </c>
      <c r="AR194" s="146" t="str">
        <f t="shared" ref="AR194:AS194" si="811">IF(NOT(ISBLANK(CB194)),CONCATENATE(TEXT(CB194,"yyyy-mm-ddThh:MM:ss"),"Z"),"")</f>
        <v/>
      </c>
      <c r="AS194" s="146" t="str">
        <f t="shared" si="811"/>
        <v/>
      </c>
      <c r="AT194" s="146" t="str">
        <f t="shared" si="38"/>
        <v/>
      </c>
      <c r="AU194" s="146" t="str">
        <f t="shared" si="39"/>
        <v/>
      </c>
      <c r="AV194" s="146" t="str">
        <f t="shared" ref="AV194:AW194" si="812">IF(NOT(ISBLANK(DT194)),CONCATENATE(TEXT(DT194,"yyyy-mm-ddThh:MM:ss"),"Z"),"")</f>
        <v/>
      </c>
      <c r="AW194" s="146" t="str">
        <f t="shared" si="812"/>
        <v/>
      </c>
      <c r="AX194" s="146" t="str">
        <f t="shared" ref="AX194:AZ194" si="813">IF(NOT(ISBLANK(ED194)),CONCATENATE(TEXT(ED194,"yyyy-mm-ddThh:MM:ss"),"Z"),"")</f>
        <v/>
      </c>
      <c r="AY194" s="146" t="str">
        <f t="shared" si="813"/>
        <v/>
      </c>
      <c r="AZ194" s="146" t="str">
        <f t="shared" si="813"/>
        <v/>
      </c>
      <c r="BA194" s="176"/>
      <c r="BB194" s="152"/>
      <c r="BC194" s="177"/>
      <c r="BD194" s="154"/>
      <c r="BE194" s="155"/>
      <c r="BF194" s="154"/>
      <c r="BG194" s="155"/>
      <c r="BH194" s="169"/>
      <c r="BI194" s="162"/>
      <c r="BJ194" s="172"/>
      <c r="BK194" s="162"/>
      <c r="BL194" s="158"/>
      <c r="BM194" s="172"/>
      <c r="BN194" s="162"/>
      <c r="BO194" s="167"/>
      <c r="BP194" s="169"/>
      <c r="BQ194" s="162"/>
      <c r="BR194" s="162"/>
      <c r="BS194" s="174"/>
      <c r="BT194" s="162"/>
      <c r="BU194" s="174"/>
      <c r="BV194" s="174"/>
      <c r="BW194" s="174"/>
      <c r="BX194" s="173"/>
      <c r="BY194" s="158"/>
      <c r="BZ194" s="160"/>
      <c r="CA194" s="172"/>
      <c r="CB194" s="152"/>
      <c r="CC194" s="152"/>
      <c r="CD194" s="156"/>
      <c r="CE194" s="172"/>
      <c r="CF194" s="162"/>
      <c r="CG194" s="162"/>
      <c r="CH194" s="158"/>
      <c r="CI194" s="173"/>
      <c r="CJ194" s="178"/>
      <c r="CK194" s="173"/>
      <c r="CL194" s="165"/>
      <c r="CM194" s="172"/>
      <c r="CN194" s="162"/>
      <c r="CO194" s="162"/>
      <c r="CP194" s="162"/>
      <c r="CQ194" s="162"/>
      <c r="CR194" s="169"/>
      <c r="CS194" s="162"/>
      <c r="CT194" s="162"/>
      <c r="CU194" s="174"/>
      <c r="CV194" s="152"/>
      <c r="CW194" s="173"/>
      <c r="CX194" s="158"/>
      <c r="CY194" s="172"/>
      <c r="CZ194" s="162"/>
      <c r="DA194" s="162"/>
      <c r="DB194" s="158"/>
      <c r="DC194" s="173"/>
      <c r="DD194" s="178"/>
      <c r="DE194" s="173"/>
      <c r="DF194" s="165"/>
      <c r="DG194" s="172"/>
      <c r="DH194" s="178"/>
      <c r="DI194" s="172"/>
      <c r="DJ194" s="178"/>
      <c r="DK194" s="172"/>
      <c r="DL194" s="162"/>
      <c r="DM194" s="167"/>
      <c r="DN194" s="169"/>
      <c r="DO194" s="162"/>
      <c r="DP194" s="162"/>
      <c r="DQ194" s="174"/>
      <c r="DR194" s="152"/>
      <c r="DS194" s="172"/>
      <c r="DT194" s="152"/>
      <c r="DU194" s="152"/>
      <c r="DV194" s="156"/>
      <c r="DW194" s="173"/>
      <c r="DX194" s="158"/>
      <c r="DY194" s="172"/>
      <c r="DZ194" s="162"/>
      <c r="EA194" s="162"/>
      <c r="EB194" s="172"/>
      <c r="EC194" s="172"/>
      <c r="ED194" s="152"/>
      <c r="EE194" s="152"/>
      <c r="EF194" s="152"/>
      <c r="EG194" s="174"/>
      <c r="EH194" s="172"/>
      <c r="EI194" s="162"/>
      <c r="EJ194" s="162"/>
    </row>
    <row r="195" spans="1:140" ht="12.5">
      <c r="A195" s="168"/>
      <c r="B195" s="169"/>
      <c r="C195" s="144" t="str">
        <f t="shared" si="0"/>
        <v/>
      </c>
      <c r="D195" s="144" t="str">
        <f t="shared" si="563"/>
        <v/>
      </c>
      <c r="E195" s="144" t="str">
        <f t="shared" si="2"/>
        <v/>
      </c>
      <c r="F195" s="145" t="str">
        <f t="shared" si="564"/>
        <v/>
      </c>
      <c r="G195" s="145" t="str">
        <f t="shared" si="4"/>
        <v/>
      </c>
      <c r="H195" s="145" t="str">
        <f t="shared" si="5"/>
        <v/>
      </c>
      <c r="I195" s="146" t="str">
        <f t="shared" ref="I195:J195" si="814">IF(COUNTA($DO195:$DX195)&gt;0,$BA195,"")</f>
        <v/>
      </c>
      <c r="J195" s="146" t="str">
        <f t="shared" si="814"/>
        <v/>
      </c>
      <c r="K195" s="147" t="str">
        <f t="shared" si="43"/>
        <v/>
      </c>
      <c r="L195" s="147" t="str">
        <f t="shared" si="7"/>
        <v/>
      </c>
      <c r="M195" s="147" t="str">
        <f t="shared" si="8"/>
        <v/>
      </c>
      <c r="N195" s="147" t="str">
        <f t="shared" si="48"/>
        <v/>
      </c>
      <c r="O195" s="147" t="str">
        <f t="shared" si="9"/>
        <v/>
      </c>
      <c r="P195" s="146" t="str">
        <f t="shared" si="566"/>
        <v/>
      </c>
      <c r="Q195" s="147" t="str">
        <f t="shared" si="567"/>
        <v/>
      </c>
      <c r="R195" s="146" t="str">
        <f t="shared" si="12"/>
        <v/>
      </c>
      <c r="S195" s="146" t="str">
        <f t="shared" si="13"/>
        <v/>
      </c>
      <c r="T195" s="146" t="str">
        <f>IF(NOT(ISBLANK(DH195)),
        IF(AND(ISREF('Input Tenderers'!$J$8:$K$8),COUNTA('Input Tenderers'!$N$8)&gt;0),
                IF(COUNTA('Input Implementation Transactio'!$N195:$O195)&gt;0,"supplier;tenderer;payee","supplier;tenderer"),
                IF(COUNTA('Input Implementation Transactio'!$N195:$O195)&gt;0,"supplier;payee","supplier")
                ),
        IF(COUNTA('Input Implementation Transactio'!$N195:$O195)&gt;0, "payee", "")
        )</f>
        <v/>
      </c>
      <c r="U195" s="146" t="str">
        <f t="shared" si="14"/>
        <v/>
      </c>
      <c r="V195" s="146" t="str">
        <f t="shared" si="15"/>
        <v/>
      </c>
      <c r="W195" s="148" t="str">
        <f t="shared" si="568"/>
        <v/>
      </c>
      <c r="X195" s="175" t="str">
        <f t="shared" si="569"/>
        <v/>
      </c>
      <c r="Y195" s="170" t="str">
        <f t="shared" si="570"/>
        <v/>
      </c>
      <c r="Z195" s="150" t="str">
        <f t="shared" si="19"/>
        <v/>
      </c>
      <c r="AA195" s="146" t="str">
        <f t="shared" si="20"/>
        <v/>
      </c>
      <c r="AB195" s="146" t="str">
        <f t="shared" si="21"/>
        <v/>
      </c>
      <c r="AC195" s="146" t="str">
        <f t="shared" si="22"/>
        <v/>
      </c>
      <c r="AD195" s="148" t="str">
        <f t="shared" si="571"/>
        <v/>
      </c>
      <c r="AE195" s="148" t="str">
        <f t="shared" si="24"/>
        <v/>
      </c>
      <c r="AF195" s="175" t="str">
        <f t="shared" si="572"/>
        <v/>
      </c>
      <c r="AG195" s="170" t="str">
        <f t="shared" si="573"/>
        <v/>
      </c>
      <c r="AH195" s="148" t="str">
        <f t="shared" si="574"/>
        <v/>
      </c>
      <c r="AI195" s="146" t="str">
        <f t="shared" si="28"/>
        <v/>
      </c>
      <c r="AJ195" s="146" t="str">
        <f t="shared" si="29"/>
        <v/>
      </c>
      <c r="AK195" s="146" t="str">
        <f t="shared" si="30"/>
        <v/>
      </c>
      <c r="AL195" s="146" t="str">
        <f t="shared" si="31"/>
        <v/>
      </c>
      <c r="AM195" s="171" t="str">
        <f t="shared" si="32"/>
        <v/>
      </c>
      <c r="AN195" s="171" t="str">
        <f t="shared" si="33"/>
        <v/>
      </c>
      <c r="AO195" s="146" t="str">
        <f t="shared" si="34"/>
        <v/>
      </c>
      <c r="AP195" s="146" t="str">
        <f t="shared" si="35"/>
        <v/>
      </c>
      <c r="AQ195" s="146" t="str">
        <f t="shared" si="36"/>
        <v/>
      </c>
      <c r="AR195" s="146" t="str">
        <f t="shared" ref="AR195:AS195" si="815">IF(NOT(ISBLANK(CB195)),CONCATENATE(TEXT(CB195,"yyyy-mm-ddThh:MM:ss"),"Z"),"")</f>
        <v/>
      </c>
      <c r="AS195" s="146" t="str">
        <f t="shared" si="815"/>
        <v/>
      </c>
      <c r="AT195" s="146" t="str">
        <f t="shared" si="38"/>
        <v/>
      </c>
      <c r="AU195" s="146" t="str">
        <f t="shared" si="39"/>
        <v/>
      </c>
      <c r="AV195" s="146" t="str">
        <f t="shared" ref="AV195:AW195" si="816">IF(NOT(ISBLANK(DT195)),CONCATENATE(TEXT(DT195,"yyyy-mm-ddThh:MM:ss"),"Z"),"")</f>
        <v/>
      </c>
      <c r="AW195" s="146" t="str">
        <f t="shared" si="816"/>
        <v/>
      </c>
      <c r="AX195" s="146" t="str">
        <f t="shared" ref="AX195:AZ195" si="817">IF(NOT(ISBLANK(ED195)),CONCATENATE(TEXT(ED195,"yyyy-mm-ddThh:MM:ss"),"Z"),"")</f>
        <v/>
      </c>
      <c r="AY195" s="146" t="str">
        <f t="shared" si="817"/>
        <v/>
      </c>
      <c r="AZ195" s="146" t="str">
        <f t="shared" si="817"/>
        <v/>
      </c>
      <c r="BA195" s="176"/>
      <c r="BB195" s="152"/>
      <c r="BC195" s="177"/>
      <c r="BD195" s="154"/>
      <c r="BE195" s="155"/>
      <c r="BF195" s="154"/>
      <c r="BG195" s="155"/>
      <c r="BH195" s="169"/>
      <c r="BI195" s="162"/>
      <c r="BJ195" s="172"/>
      <c r="BK195" s="162"/>
      <c r="BL195" s="158"/>
      <c r="BM195" s="172"/>
      <c r="BN195" s="162"/>
      <c r="BO195" s="167"/>
      <c r="BP195" s="169"/>
      <c r="BQ195" s="162"/>
      <c r="BR195" s="162"/>
      <c r="BS195" s="174"/>
      <c r="BT195" s="162"/>
      <c r="BU195" s="174"/>
      <c r="BV195" s="174"/>
      <c r="BW195" s="174"/>
      <c r="BX195" s="173"/>
      <c r="BY195" s="158"/>
      <c r="BZ195" s="160"/>
      <c r="CA195" s="172"/>
      <c r="CB195" s="152"/>
      <c r="CC195" s="152"/>
      <c r="CD195" s="156"/>
      <c r="CE195" s="172"/>
      <c r="CF195" s="162"/>
      <c r="CG195" s="162"/>
      <c r="CH195" s="158"/>
      <c r="CI195" s="173"/>
      <c r="CJ195" s="178"/>
      <c r="CK195" s="173"/>
      <c r="CL195" s="165"/>
      <c r="CM195" s="172"/>
      <c r="CN195" s="162"/>
      <c r="CO195" s="162"/>
      <c r="CP195" s="162"/>
      <c r="CQ195" s="162"/>
      <c r="CR195" s="169"/>
      <c r="CS195" s="162"/>
      <c r="CT195" s="162"/>
      <c r="CU195" s="174"/>
      <c r="CV195" s="152"/>
      <c r="CW195" s="173"/>
      <c r="CX195" s="158"/>
      <c r="CY195" s="172"/>
      <c r="CZ195" s="162"/>
      <c r="DA195" s="162"/>
      <c r="DB195" s="158"/>
      <c r="DC195" s="173"/>
      <c r="DD195" s="178"/>
      <c r="DE195" s="173"/>
      <c r="DF195" s="165"/>
      <c r="DG195" s="172"/>
      <c r="DH195" s="178"/>
      <c r="DI195" s="172"/>
      <c r="DJ195" s="178"/>
      <c r="DK195" s="172"/>
      <c r="DL195" s="162"/>
      <c r="DM195" s="167"/>
      <c r="DN195" s="169"/>
      <c r="DO195" s="162"/>
      <c r="DP195" s="162"/>
      <c r="DQ195" s="174"/>
      <c r="DR195" s="152"/>
      <c r="DS195" s="172"/>
      <c r="DT195" s="152"/>
      <c r="DU195" s="152"/>
      <c r="DV195" s="156"/>
      <c r="DW195" s="173"/>
      <c r="DX195" s="158"/>
      <c r="DY195" s="172"/>
      <c r="DZ195" s="162"/>
      <c r="EA195" s="162"/>
      <c r="EB195" s="172"/>
      <c r="EC195" s="172"/>
      <c r="ED195" s="152"/>
      <c r="EE195" s="152"/>
      <c r="EF195" s="152"/>
      <c r="EG195" s="174"/>
      <c r="EH195" s="172"/>
      <c r="EI195" s="162"/>
      <c r="EJ195" s="162"/>
    </row>
    <row r="196" spans="1:140" ht="12.5">
      <c r="A196" s="168"/>
      <c r="B196" s="169"/>
      <c r="C196" s="144" t="str">
        <f t="shared" si="0"/>
        <v/>
      </c>
      <c r="D196" s="144" t="str">
        <f t="shared" si="563"/>
        <v/>
      </c>
      <c r="E196" s="144" t="str">
        <f t="shared" si="2"/>
        <v/>
      </c>
      <c r="F196" s="145" t="str">
        <f t="shared" si="564"/>
        <v/>
      </c>
      <c r="G196" s="145" t="str">
        <f t="shared" si="4"/>
        <v/>
      </c>
      <c r="H196" s="145" t="str">
        <f t="shared" si="5"/>
        <v/>
      </c>
      <c r="I196" s="146" t="str">
        <f t="shared" ref="I196:J196" si="818">IF(COUNTA($DO196:$DX196)&gt;0,$BA196,"")</f>
        <v/>
      </c>
      <c r="J196" s="146" t="str">
        <f t="shared" si="818"/>
        <v/>
      </c>
      <c r="K196" s="147" t="str">
        <f t="shared" si="43"/>
        <v/>
      </c>
      <c r="L196" s="147" t="str">
        <f t="shared" si="7"/>
        <v/>
      </c>
      <c r="M196" s="147" t="str">
        <f t="shared" si="8"/>
        <v/>
      </c>
      <c r="N196" s="147" t="str">
        <f t="shared" si="48"/>
        <v/>
      </c>
      <c r="O196" s="147" t="str">
        <f t="shared" si="9"/>
        <v/>
      </c>
      <c r="P196" s="146" t="str">
        <f t="shared" si="566"/>
        <v/>
      </c>
      <c r="Q196" s="147" t="str">
        <f t="shared" si="567"/>
        <v/>
      </c>
      <c r="R196" s="146" t="str">
        <f t="shared" si="12"/>
        <v/>
      </c>
      <c r="S196" s="146" t="str">
        <f t="shared" si="13"/>
        <v/>
      </c>
      <c r="T196" s="146" t="str">
        <f>IF(NOT(ISBLANK(DH196)),
        IF(AND(ISREF('Input Tenderers'!$J$8:$K$8),COUNTA('Input Tenderers'!$N$8)&gt;0),
                IF(COUNTA('Input Implementation Transactio'!$N196:$O196)&gt;0,"supplier;tenderer;payee","supplier;tenderer"),
                IF(COUNTA('Input Implementation Transactio'!$N196:$O196)&gt;0,"supplier;payee","supplier")
                ),
        IF(COUNTA('Input Implementation Transactio'!$N196:$O196)&gt;0, "payee", "")
        )</f>
        <v/>
      </c>
      <c r="U196" s="146" t="str">
        <f t="shared" si="14"/>
        <v/>
      </c>
      <c r="V196" s="146" t="str">
        <f t="shared" si="15"/>
        <v/>
      </c>
      <c r="W196" s="148" t="str">
        <f t="shared" si="568"/>
        <v/>
      </c>
      <c r="X196" s="175" t="str">
        <f t="shared" si="569"/>
        <v/>
      </c>
      <c r="Y196" s="170" t="str">
        <f t="shared" si="570"/>
        <v/>
      </c>
      <c r="Z196" s="150" t="str">
        <f t="shared" si="19"/>
        <v/>
      </c>
      <c r="AA196" s="146" t="str">
        <f t="shared" si="20"/>
        <v/>
      </c>
      <c r="AB196" s="146" t="str">
        <f t="shared" si="21"/>
        <v/>
      </c>
      <c r="AC196" s="146" t="str">
        <f t="shared" si="22"/>
        <v/>
      </c>
      <c r="AD196" s="148" t="str">
        <f t="shared" si="571"/>
        <v/>
      </c>
      <c r="AE196" s="148" t="str">
        <f t="shared" si="24"/>
        <v/>
      </c>
      <c r="AF196" s="175" t="str">
        <f t="shared" si="572"/>
        <v/>
      </c>
      <c r="AG196" s="170" t="str">
        <f t="shared" si="573"/>
        <v/>
      </c>
      <c r="AH196" s="148" t="str">
        <f t="shared" si="574"/>
        <v/>
      </c>
      <c r="AI196" s="146" t="str">
        <f t="shared" si="28"/>
        <v/>
      </c>
      <c r="AJ196" s="146" t="str">
        <f t="shared" si="29"/>
        <v/>
      </c>
      <c r="AK196" s="146" t="str">
        <f t="shared" si="30"/>
        <v/>
      </c>
      <c r="AL196" s="146" t="str">
        <f t="shared" si="31"/>
        <v/>
      </c>
      <c r="AM196" s="171" t="str">
        <f t="shared" si="32"/>
        <v/>
      </c>
      <c r="AN196" s="171" t="str">
        <f t="shared" si="33"/>
        <v/>
      </c>
      <c r="AO196" s="146" t="str">
        <f t="shared" si="34"/>
        <v/>
      </c>
      <c r="AP196" s="146" t="str">
        <f t="shared" si="35"/>
        <v/>
      </c>
      <c r="AQ196" s="146" t="str">
        <f t="shared" si="36"/>
        <v/>
      </c>
      <c r="AR196" s="146" t="str">
        <f t="shared" ref="AR196:AS196" si="819">IF(NOT(ISBLANK(CB196)),CONCATENATE(TEXT(CB196,"yyyy-mm-ddThh:MM:ss"),"Z"),"")</f>
        <v/>
      </c>
      <c r="AS196" s="146" t="str">
        <f t="shared" si="819"/>
        <v/>
      </c>
      <c r="AT196" s="146" t="str">
        <f t="shared" si="38"/>
        <v/>
      </c>
      <c r="AU196" s="146" t="str">
        <f t="shared" si="39"/>
        <v/>
      </c>
      <c r="AV196" s="146" t="str">
        <f t="shared" ref="AV196:AW196" si="820">IF(NOT(ISBLANK(DT196)),CONCATENATE(TEXT(DT196,"yyyy-mm-ddThh:MM:ss"),"Z"),"")</f>
        <v/>
      </c>
      <c r="AW196" s="146" t="str">
        <f t="shared" si="820"/>
        <v/>
      </c>
      <c r="AX196" s="146" t="str">
        <f t="shared" ref="AX196:AZ196" si="821">IF(NOT(ISBLANK(ED196)),CONCATENATE(TEXT(ED196,"yyyy-mm-ddThh:MM:ss"),"Z"),"")</f>
        <v/>
      </c>
      <c r="AY196" s="146" t="str">
        <f t="shared" si="821"/>
        <v/>
      </c>
      <c r="AZ196" s="146" t="str">
        <f t="shared" si="821"/>
        <v/>
      </c>
      <c r="BA196" s="176"/>
      <c r="BB196" s="152"/>
      <c r="BC196" s="177"/>
      <c r="BD196" s="154"/>
      <c r="BE196" s="155"/>
      <c r="BF196" s="154"/>
      <c r="BG196" s="155"/>
      <c r="BH196" s="169"/>
      <c r="BI196" s="162"/>
      <c r="BJ196" s="172"/>
      <c r="BK196" s="162"/>
      <c r="BL196" s="158"/>
      <c r="BM196" s="172"/>
      <c r="BN196" s="162"/>
      <c r="BO196" s="167"/>
      <c r="BP196" s="169"/>
      <c r="BQ196" s="162"/>
      <c r="BR196" s="162"/>
      <c r="BS196" s="174"/>
      <c r="BT196" s="162"/>
      <c r="BU196" s="174"/>
      <c r="BV196" s="174"/>
      <c r="BW196" s="174"/>
      <c r="BX196" s="173"/>
      <c r="BY196" s="158"/>
      <c r="BZ196" s="160"/>
      <c r="CA196" s="172"/>
      <c r="CB196" s="152"/>
      <c r="CC196" s="152"/>
      <c r="CD196" s="156"/>
      <c r="CE196" s="172"/>
      <c r="CF196" s="162"/>
      <c r="CG196" s="162"/>
      <c r="CH196" s="158"/>
      <c r="CI196" s="173"/>
      <c r="CJ196" s="178"/>
      <c r="CK196" s="173"/>
      <c r="CL196" s="165"/>
      <c r="CM196" s="172"/>
      <c r="CN196" s="162"/>
      <c r="CO196" s="162"/>
      <c r="CP196" s="162"/>
      <c r="CQ196" s="162"/>
      <c r="CR196" s="169"/>
      <c r="CS196" s="162"/>
      <c r="CT196" s="162"/>
      <c r="CU196" s="174"/>
      <c r="CV196" s="152"/>
      <c r="CW196" s="173"/>
      <c r="CX196" s="158"/>
      <c r="CY196" s="172"/>
      <c r="CZ196" s="162"/>
      <c r="DA196" s="162"/>
      <c r="DB196" s="158"/>
      <c r="DC196" s="173"/>
      <c r="DD196" s="178"/>
      <c r="DE196" s="173"/>
      <c r="DF196" s="165"/>
      <c r="DG196" s="172"/>
      <c r="DH196" s="178"/>
      <c r="DI196" s="172"/>
      <c r="DJ196" s="178"/>
      <c r="DK196" s="172"/>
      <c r="DL196" s="162"/>
      <c r="DM196" s="167"/>
      <c r="DN196" s="169"/>
      <c r="DO196" s="162"/>
      <c r="DP196" s="162"/>
      <c r="DQ196" s="174"/>
      <c r="DR196" s="152"/>
      <c r="DS196" s="172"/>
      <c r="DT196" s="152"/>
      <c r="DU196" s="152"/>
      <c r="DV196" s="156"/>
      <c r="DW196" s="173"/>
      <c r="DX196" s="158"/>
      <c r="DY196" s="172"/>
      <c r="DZ196" s="162"/>
      <c r="EA196" s="162"/>
      <c r="EB196" s="172"/>
      <c r="EC196" s="172"/>
      <c r="ED196" s="152"/>
      <c r="EE196" s="152"/>
      <c r="EF196" s="152"/>
      <c r="EG196" s="174"/>
      <c r="EH196" s="172"/>
      <c r="EI196" s="162"/>
      <c r="EJ196" s="162"/>
    </row>
    <row r="197" spans="1:140" ht="12.5">
      <c r="A197" s="168"/>
      <c r="B197" s="169"/>
      <c r="C197" s="144" t="str">
        <f t="shared" si="0"/>
        <v/>
      </c>
      <c r="D197" s="144" t="str">
        <f t="shared" si="563"/>
        <v/>
      </c>
      <c r="E197" s="144" t="str">
        <f t="shared" si="2"/>
        <v/>
      </c>
      <c r="F197" s="145" t="str">
        <f t="shared" si="564"/>
        <v/>
      </c>
      <c r="G197" s="145" t="str">
        <f t="shared" si="4"/>
        <v/>
      </c>
      <c r="H197" s="145" t="str">
        <f t="shared" si="5"/>
        <v/>
      </c>
      <c r="I197" s="146" t="str">
        <f t="shared" ref="I197:J197" si="822">IF(COUNTA($DO197:$DX197)&gt;0,$BA197,"")</f>
        <v/>
      </c>
      <c r="J197" s="146" t="str">
        <f t="shared" si="822"/>
        <v/>
      </c>
      <c r="K197" s="147" t="str">
        <f t="shared" si="43"/>
        <v/>
      </c>
      <c r="L197" s="147" t="str">
        <f t="shared" si="7"/>
        <v/>
      </c>
      <c r="M197" s="147" t="str">
        <f t="shared" si="8"/>
        <v/>
      </c>
      <c r="N197" s="147" t="str">
        <f t="shared" si="48"/>
        <v/>
      </c>
      <c r="O197" s="147" t="str">
        <f t="shared" si="9"/>
        <v/>
      </c>
      <c r="P197" s="146" t="str">
        <f t="shared" si="566"/>
        <v/>
      </c>
      <c r="Q197" s="147" t="str">
        <f t="shared" si="567"/>
        <v/>
      </c>
      <c r="R197" s="146" t="str">
        <f t="shared" si="12"/>
        <v/>
      </c>
      <c r="S197" s="146" t="str">
        <f t="shared" si="13"/>
        <v/>
      </c>
      <c r="T197" s="146" t="str">
        <f>IF(NOT(ISBLANK(DH197)),
        IF(AND(ISREF('Input Tenderers'!$J$8:$K$8),COUNTA('Input Tenderers'!$N$8)&gt;0),
                IF(COUNTA('Input Implementation Transactio'!$N197:$O197)&gt;0,"supplier;tenderer;payee","supplier;tenderer"),
                IF(COUNTA('Input Implementation Transactio'!$N197:$O197)&gt;0,"supplier;payee","supplier")
                ),
        IF(COUNTA('Input Implementation Transactio'!$N197:$O197)&gt;0, "payee", "")
        )</f>
        <v/>
      </c>
      <c r="U197" s="146" t="str">
        <f t="shared" si="14"/>
        <v/>
      </c>
      <c r="V197" s="146" t="str">
        <f t="shared" si="15"/>
        <v/>
      </c>
      <c r="W197" s="148" t="str">
        <f t="shared" si="568"/>
        <v/>
      </c>
      <c r="X197" s="175" t="str">
        <f t="shared" si="569"/>
        <v/>
      </c>
      <c r="Y197" s="170" t="str">
        <f t="shared" si="570"/>
        <v/>
      </c>
      <c r="Z197" s="150" t="str">
        <f t="shared" si="19"/>
        <v/>
      </c>
      <c r="AA197" s="146" t="str">
        <f t="shared" si="20"/>
        <v/>
      </c>
      <c r="AB197" s="146" t="str">
        <f t="shared" si="21"/>
        <v/>
      </c>
      <c r="AC197" s="146" t="str">
        <f t="shared" si="22"/>
        <v/>
      </c>
      <c r="AD197" s="148" t="str">
        <f t="shared" si="571"/>
        <v/>
      </c>
      <c r="AE197" s="148" t="str">
        <f t="shared" si="24"/>
        <v/>
      </c>
      <c r="AF197" s="175" t="str">
        <f t="shared" si="572"/>
        <v/>
      </c>
      <c r="AG197" s="170" t="str">
        <f t="shared" si="573"/>
        <v/>
      </c>
      <c r="AH197" s="148" t="str">
        <f t="shared" si="574"/>
        <v/>
      </c>
      <c r="AI197" s="146" t="str">
        <f t="shared" si="28"/>
        <v/>
      </c>
      <c r="AJ197" s="146" t="str">
        <f t="shared" si="29"/>
        <v/>
      </c>
      <c r="AK197" s="146" t="str">
        <f t="shared" si="30"/>
        <v/>
      </c>
      <c r="AL197" s="146" t="str">
        <f t="shared" si="31"/>
        <v/>
      </c>
      <c r="AM197" s="171" t="str">
        <f t="shared" si="32"/>
        <v/>
      </c>
      <c r="AN197" s="171" t="str">
        <f t="shared" si="33"/>
        <v/>
      </c>
      <c r="AO197" s="146" t="str">
        <f t="shared" si="34"/>
        <v/>
      </c>
      <c r="AP197" s="146" t="str">
        <f t="shared" si="35"/>
        <v/>
      </c>
      <c r="AQ197" s="146" t="str">
        <f t="shared" si="36"/>
        <v/>
      </c>
      <c r="AR197" s="146" t="str">
        <f t="shared" ref="AR197:AS197" si="823">IF(NOT(ISBLANK(CB197)),CONCATENATE(TEXT(CB197,"yyyy-mm-ddThh:MM:ss"),"Z"),"")</f>
        <v/>
      </c>
      <c r="AS197" s="146" t="str">
        <f t="shared" si="823"/>
        <v/>
      </c>
      <c r="AT197" s="146" t="str">
        <f t="shared" si="38"/>
        <v/>
      </c>
      <c r="AU197" s="146" t="str">
        <f t="shared" si="39"/>
        <v/>
      </c>
      <c r="AV197" s="146" t="str">
        <f t="shared" ref="AV197:AW197" si="824">IF(NOT(ISBLANK(DT197)),CONCATENATE(TEXT(DT197,"yyyy-mm-ddThh:MM:ss"),"Z"),"")</f>
        <v/>
      </c>
      <c r="AW197" s="146" t="str">
        <f t="shared" si="824"/>
        <v/>
      </c>
      <c r="AX197" s="146" t="str">
        <f t="shared" ref="AX197:AZ197" si="825">IF(NOT(ISBLANK(ED197)),CONCATENATE(TEXT(ED197,"yyyy-mm-ddThh:MM:ss"),"Z"),"")</f>
        <v/>
      </c>
      <c r="AY197" s="146" t="str">
        <f t="shared" si="825"/>
        <v/>
      </c>
      <c r="AZ197" s="146" t="str">
        <f t="shared" si="825"/>
        <v/>
      </c>
      <c r="BA197" s="176"/>
      <c r="BB197" s="152"/>
      <c r="BC197" s="177"/>
      <c r="BD197" s="154"/>
      <c r="BE197" s="155"/>
      <c r="BF197" s="154"/>
      <c r="BG197" s="155"/>
      <c r="BH197" s="169"/>
      <c r="BI197" s="162"/>
      <c r="BJ197" s="172"/>
      <c r="BK197" s="162"/>
      <c r="BL197" s="158"/>
      <c r="BM197" s="172"/>
      <c r="BN197" s="162"/>
      <c r="BO197" s="167"/>
      <c r="BP197" s="169"/>
      <c r="BQ197" s="162"/>
      <c r="BR197" s="162"/>
      <c r="BS197" s="174"/>
      <c r="BT197" s="162"/>
      <c r="BU197" s="174"/>
      <c r="BV197" s="174"/>
      <c r="BW197" s="174"/>
      <c r="BX197" s="173"/>
      <c r="BY197" s="158"/>
      <c r="BZ197" s="160"/>
      <c r="CA197" s="172"/>
      <c r="CB197" s="152"/>
      <c r="CC197" s="152"/>
      <c r="CD197" s="156"/>
      <c r="CE197" s="172"/>
      <c r="CF197" s="162"/>
      <c r="CG197" s="162"/>
      <c r="CH197" s="158"/>
      <c r="CI197" s="173"/>
      <c r="CJ197" s="178"/>
      <c r="CK197" s="173"/>
      <c r="CL197" s="165"/>
      <c r="CM197" s="172"/>
      <c r="CN197" s="162"/>
      <c r="CO197" s="162"/>
      <c r="CP197" s="162"/>
      <c r="CQ197" s="162"/>
      <c r="CR197" s="169"/>
      <c r="CS197" s="162"/>
      <c r="CT197" s="162"/>
      <c r="CU197" s="174"/>
      <c r="CV197" s="152"/>
      <c r="CW197" s="173"/>
      <c r="CX197" s="158"/>
      <c r="CY197" s="172"/>
      <c r="CZ197" s="162"/>
      <c r="DA197" s="162"/>
      <c r="DB197" s="158"/>
      <c r="DC197" s="173"/>
      <c r="DD197" s="178"/>
      <c r="DE197" s="173"/>
      <c r="DF197" s="165"/>
      <c r="DG197" s="172"/>
      <c r="DH197" s="178"/>
      <c r="DI197" s="172"/>
      <c r="DJ197" s="178"/>
      <c r="DK197" s="172"/>
      <c r="DL197" s="162"/>
      <c r="DM197" s="167"/>
      <c r="DN197" s="169"/>
      <c r="DO197" s="162"/>
      <c r="DP197" s="162"/>
      <c r="DQ197" s="174"/>
      <c r="DR197" s="152"/>
      <c r="DS197" s="172"/>
      <c r="DT197" s="152"/>
      <c r="DU197" s="152"/>
      <c r="DV197" s="156"/>
      <c r="DW197" s="173"/>
      <c r="DX197" s="158"/>
      <c r="DY197" s="172"/>
      <c r="DZ197" s="162"/>
      <c r="EA197" s="162"/>
      <c r="EB197" s="172"/>
      <c r="EC197" s="172"/>
      <c r="ED197" s="152"/>
      <c r="EE197" s="152"/>
      <c r="EF197" s="152"/>
      <c r="EG197" s="174"/>
      <c r="EH197" s="172"/>
      <c r="EI197" s="162"/>
      <c r="EJ197" s="162"/>
    </row>
    <row r="198" spans="1:140" ht="12.5">
      <c r="A198" s="168"/>
      <c r="B198" s="169"/>
      <c r="C198" s="144" t="str">
        <f t="shared" si="0"/>
        <v/>
      </c>
      <c r="D198" s="144" t="str">
        <f t="shared" si="563"/>
        <v/>
      </c>
      <c r="E198" s="144" t="str">
        <f t="shared" si="2"/>
        <v/>
      </c>
      <c r="F198" s="145" t="str">
        <f t="shared" si="564"/>
        <v/>
      </c>
      <c r="G198" s="145" t="str">
        <f t="shared" si="4"/>
        <v/>
      </c>
      <c r="H198" s="145" t="str">
        <f t="shared" si="5"/>
        <v/>
      </c>
      <c r="I198" s="146" t="str">
        <f t="shared" ref="I198:J198" si="826">IF(COUNTA($DO198:$DX198)&gt;0,$BA198,"")</f>
        <v/>
      </c>
      <c r="J198" s="146" t="str">
        <f t="shared" si="826"/>
        <v/>
      </c>
      <c r="K198" s="147" t="str">
        <f t="shared" si="43"/>
        <v/>
      </c>
      <c r="L198" s="147" t="str">
        <f t="shared" si="7"/>
        <v/>
      </c>
      <c r="M198" s="147" t="str">
        <f t="shared" si="8"/>
        <v/>
      </c>
      <c r="N198" s="147" t="str">
        <f t="shared" si="48"/>
        <v/>
      </c>
      <c r="O198" s="147" t="str">
        <f t="shared" si="9"/>
        <v/>
      </c>
      <c r="P198" s="146" t="str">
        <f t="shared" si="566"/>
        <v/>
      </c>
      <c r="Q198" s="147" t="str">
        <f t="shared" si="567"/>
        <v/>
      </c>
      <c r="R198" s="146" t="str">
        <f t="shared" si="12"/>
        <v/>
      </c>
      <c r="S198" s="146" t="str">
        <f t="shared" si="13"/>
        <v/>
      </c>
      <c r="T198" s="146" t="str">
        <f>IF(NOT(ISBLANK(DH198)),
        IF(AND(ISREF('Input Tenderers'!$J$8:$K$8),COUNTA('Input Tenderers'!$N$8)&gt;0),
                IF(COUNTA('Input Implementation Transactio'!$N198:$O198)&gt;0,"supplier;tenderer;payee","supplier;tenderer"),
                IF(COUNTA('Input Implementation Transactio'!$N198:$O198)&gt;0,"supplier;payee","supplier")
                ),
        IF(COUNTA('Input Implementation Transactio'!$N198:$O198)&gt;0, "payee", "")
        )</f>
        <v/>
      </c>
      <c r="U198" s="146" t="str">
        <f t="shared" si="14"/>
        <v/>
      </c>
      <c r="V198" s="146" t="str">
        <f t="shared" si="15"/>
        <v/>
      </c>
      <c r="W198" s="148" t="str">
        <f t="shared" si="568"/>
        <v/>
      </c>
      <c r="X198" s="175" t="str">
        <f t="shared" si="569"/>
        <v/>
      </c>
      <c r="Y198" s="170" t="str">
        <f t="shared" si="570"/>
        <v/>
      </c>
      <c r="Z198" s="150" t="str">
        <f t="shared" si="19"/>
        <v/>
      </c>
      <c r="AA198" s="146" t="str">
        <f t="shared" si="20"/>
        <v/>
      </c>
      <c r="AB198" s="146" t="str">
        <f t="shared" si="21"/>
        <v/>
      </c>
      <c r="AC198" s="146" t="str">
        <f t="shared" si="22"/>
        <v/>
      </c>
      <c r="AD198" s="148" t="str">
        <f t="shared" si="571"/>
        <v/>
      </c>
      <c r="AE198" s="148" t="str">
        <f t="shared" si="24"/>
        <v/>
      </c>
      <c r="AF198" s="175" t="str">
        <f t="shared" si="572"/>
        <v/>
      </c>
      <c r="AG198" s="170" t="str">
        <f t="shared" si="573"/>
        <v/>
      </c>
      <c r="AH198" s="148" t="str">
        <f t="shared" si="574"/>
        <v/>
      </c>
      <c r="AI198" s="146" t="str">
        <f t="shared" si="28"/>
        <v/>
      </c>
      <c r="AJ198" s="146" t="str">
        <f t="shared" si="29"/>
        <v/>
      </c>
      <c r="AK198" s="146" t="str">
        <f t="shared" si="30"/>
        <v/>
      </c>
      <c r="AL198" s="146" t="str">
        <f t="shared" si="31"/>
        <v/>
      </c>
      <c r="AM198" s="171" t="str">
        <f t="shared" si="32"/>
        <v/>
      </c>
      <c r="AN198" s="171" t="str">
        <f t="shared" si="33"/>
        <v/>
      </c>
      <c r="AO198" s="146" t="str">
        <f t="shared" si="34"/>
        <v/>
      </c>
      <c r="AP198" s="146" t="str">
        <f t="shared" si="35"/>
        <v/>
      </c>
      <c r="AQ198" s="146" t="str">
        <f t="shared" si="36"/>
        <v/>
      </c>
      <c r="AR198" s="146" t="str">
        <f t="shared" ref="AR198:AS198" si="827">IF(NOT(ISBLANK(CB198)),CONCATENATE(TEXT(CB198,"yyyy-mm-ddThh:MM:ss"),"Z"),"")</f>
        <v/>
      </c>
      <c r="AS198" s="146" t="str">
        <f t="shared" si="827"/>
        <v/>
      </c>
      <c r="AT198" s="146" t="str">
        <f t="shared" si="38"/>
        <v/>
      </c>
      <c r="AU198" s="146" t="str">
        <f t="shared" si="39"/>
        <v/>
      </c>
      <c r="AV198" s="146" t="str">
        <f t="shared" ref="AV198:AW198" si="828">IF(NOT(ISBLANK(DT198)),CONCATENATE(TEXT(DT198,"yyyy-mm-ddThh:MM:ss"),"Z"),"")</f>
        <v/>
      </c>
      <c r="AW198" s="146" t="str">
        <f t="shared" si="828"/>
        <v/>
      </c>
      <c r="AX198" s="146" t="str">
        <f t="shared" ref="AX198:AZ198" si="829">IF(NOT(ISBLANK(ED198)),CONCATENATE(TEXT(ED198,"yyyy-mm-ddThh:MM:ss"),"Z"),"")</f>
        <v/>
      </c>
      <c r="AY198" s="146" t="str">
        <f t="shared" si="829"/>
        <v/>
      </c>
      <c r="AZ198" s="146" t="str">
        <f t="shared" si="829"/>
        <v/>
      </c>
      <c r="BA198" s="176"/>
      <c r="BB198" s="152"/>
      <c r="BC198" s="177"/>
      <c r="BD198" s="154"/>
      <c r="BE198" s="155"/>
      <c r="BF198" s="154"/>
      <c r="BG198" s="155"/>
      <c r="BH198" s="169"/>
      <c r="BI198" s="162"/>
      <c r="BJ198" s="172"/>
      <c r="BK198" s="162"/>
      <c r="BL198" s="158"/>
      <c r="BM198" s="172"/>
      <c r="BN198" s="162"/>
      <c r="BO198" s="167"/>
      <c r="BP198" s="169"/>
      <c r="BQ198" s="162"/>
      <c r="BR198" s="162"/>
      <c r="BS198" s="174"/>
      <c r="BT198" s="162"/>
      <c r="BU198" s="174"/>
      <c r="BV198" s="174"/>
      <c r="BW198" s="174"/>
      <c r="BX198" s="173"/>
      <c r="BY198" s="158"/>
      <c r="BZ198" s="160"/>
      <c r="CA198" s="172"/>
      <c r="CB198" s="152"/>
      <c r="CC198" s="152"/>
      <c r="CD198" s="156"/>
      <c r="CE198" s="172"/>
      <c r="CF198" s="162"/>
      <c r="CG198" s="162"/>
      <c r="CH198" s="158"/>
      <c r="CI198" s="173"/>
      <c r="CJ198" s="178"/>
      <c r="CK198" s="173"/>
      <c r="CL198" s="165"/>
      <c r="CM198" s="172"/>
      <c r="CN198" s="162"/>
      <c r="CO198" s="162"/>
      <c r="CP198" s="162"/>
      <c r="CQ198" s="162"/>
      <c r="CR198" s="169"/>
      <c r="CS198" s="162"/>
      <c r="CT198" s="162"/>
      <c r="CU198" s="174"/>
      <c r="CV198" s="152"/>
      <c r="CW198" s="173"/>
      <c r="CX198" s="158"/>
      <c r="CY198" s="172"/>
      <c r="CZ198" s="162"/>
      <c r="DA198" s="162"/>
      <c r="DB198" s="158"/>
      <c r="DC198" s="173"/>
      <c r="DD198" s="178"/>
      <c r="DE198" s="173"/>
      <c r="DF198" s="165"/>
      <c r="DG198" s="172"/>
      <c r="DH198" s="178"/>
      <c r="DI198" s="172"/>
      <c r="DJ198" s="178"/>
      <c r="DK198" s="172"/>
      <c r="DL198" s="162"/>
      <c r="DM198" s="167"/>
      <c r="DN198" s="169"/>
      <c r="DO198" s="162"/>
      <c r="DP198" s="162"/>
      <c r="DQ198" s="174"/>
      <c r="DR198" s="152"/>
      <c r="DS198" s="172"/>
      <c r="DT198" s="152"/>
      <c r="DU198" s="152"/>
      <c r="DV198" s="156"/>
      <c r="DW198" s="173"/>
      <c r="DX198" s="158"/>
      <c r="DY198" s="172"/>
      <c r="DZ198" s="162"/>
      <c r="EA198" s="162"/>
      <c r="EB198" s="172"/>
      <c r="EC198" s="172"/>
      <c r="ED198" s="152"/>
      <c r="EE198" s="152"/>
      <c r="EF198" s="152"/>
      <c r="EG198" s="174"/>
      <c r="EH198" s="172"/>
      <c r="EI198" s="162"/>
      <c r="EJ198" s="162"/>
    </row>
    <row r="199" spans="1:140" ht="12.5">
      <c r="A199" s="168"/>
      <c r="B199" s="169"/>
      <c r="C199" s="144" t="str">
        <f t="shared" si="0"/>
        <v/>
      </c>
      <c r="D199" s="144" t="str">
        <f t="shared" ref="D199:D262" si="830">IF(NOT(ISBLANK($BA199)),language,"")</f>
        <v/>
      </c>
      <c r="E199" s="144" t="str">
        <f t="shared" si="2"/>
        <v/>
      </c>
      <c r="F199" s="145" t="str">
        <f t="shared" ref="F199:F262" si="831">IF(NOT(ISBLANK($BL199)),currency,"")</f>
        <v/>
      </c>
      <c r="G199" s="145" t="str">
        <f t="shared" si="4"/>
        <v/>
      </c>
      <c r="H199" s="145" t="str">
        <f t="shared" si="5"/>
        <v/>
      </c>
      <c r="I199" s="146" t="str">
        <f t="shared" ref="I199:J199" si="832">IF(COUNTA($DO199:$DX199)&gt;0,$BA199,"")</f>
        <v/>
      </c>
      <c r="J199" s="146" t="str">
        <f t="shared" si="832"/>
        <v/>
      </c>
      <c r="K199" s="147" t="str">
        <f t="shared" si="43"/>
        <v/>
      </c>
      <c r="L199" s="147" t="str">
        <f t="shared" si="7"/>
        <v/>
      </c>
      <c r="M199" s="147" t="str">
        <f t="shared" si="8"/>
        <v/>
      </c>
      <c r="N199" s="147" t="str">
        <f t="shared" si="48"/>
        <v/>
      </c>
      <c r="O199" s="147" t="str">
        <f t="shared" si="9"/>
        <v/>
      </c>
      <c r="P199" s="146" t="str">
        <f t="shared" ref="P199:P262" si="833">IF(NOT(ISBLANK($DJ199)),CONCATENATE(supplierOrganizationIdentifierScheme,"-",$DJ199),IF(NOT(ISBLANK($DH199)),CONCATENATE("supplier-",ROW()-7),""))</f>
        <v/>
      </c>
      <c r="Q199" s="147" t="str">
        <f t="shared" ref="Q199:Q262" si="834">IF(NOT(ISBLANK($DJ199)),supplierOrganizationIdentifierScheme,"")</f>
        <v/>
      </c>
      <c r="R199" s="146" t="str">
        <f t="shared" si="12"/>
        <v/>
      </c>
      <c r="S199" s="146" t="str">
        <f t="shared" si="13"/>
        <v/>
      </c>
      <c r="T199" s="146" t="str">
        <f>IF(NOT(ISBLANK(DH199)),
        IF(AND(ISREF('Input Tenderers'!$J$8:$K$8),COUNTA('Input Tenderers'!$N$8)&gt;0),
                IF(COUNTA('Input Implementation Transactio'!$N199:$O199)&gt;0,"supplier;tenderer;payee","supplier;tenderer"),
                IF(COUNTA('Input Implementation Transactio'!$N199:$O199)&gt;0,"supplier;payee","supplier")
                ),
        IF(COUNTA('Input Implementation Transactio'!$N199:$O199)&gt;0, "payee", "")
        )</f>
        <v/>
      </c>
      <c r="U199" s="146" t="str">
        <f t="shared" si="14"/>
        <v/>
      </c>
      <c r="V199" s="146" t="str">
        <f t="shared" si="15"/>
        <v/>
      </c>
      <c r="W199" s="148" t="str">
        <f t="shared" ref="W199:W262" si="835">IF(NOT(ISBLANK($BY199)),currency,"")</f>
        <v/>
      </c>
      <c r="X199" s="175" t="str">
        <f t="shared" ref="X199:X262" si="836">IF(NOT(ISBLANK($CG199)),itemClassificationScheme,"")</f>
        <v/>
      </c>
      <c r="Y199" s="170" t="str">
        <f t="shared" ref="Y199:Y262" si="837">IF(NOT(ISBLANK($CL199)),currency,"")</f>
        <v/>
      </c>
      <c r="Z199" s="150" t="str">
        <f t="shared" si="19"/>
        <v/>
      </c>
      <c r="AA199" s="146" t="str">
        <f t="shared" si="20"/>
        <v/>
      </c>
      <c r="AB199" s="146" t="str">
        <f t="shared" si="21"/>
        <v/>
      </c>
      <c r="AC199" s="146" t="str">
        <f t="shared" si="22"/>
        <v/>
      </c>
      <c r="AD199" s="148" t="str">
        <f t="shared" ref="AD199:AD262" si="838">IF(NOT(ISBLANK($CX199)),currency,"")</f>
        <v/>
      </c>
      <c r="AE199" s="148" t="str">
        <f t="shared" si="24"/>
        <v/>
      </c>
      <c r="AF199" s="175" t="str">
        <f t="shared" ref="AF199:AF262" si="839">IF(NOT(ISBLANK($DA199)),itemClassificationScheme,"")</f>
        <v/>
      </c>
      <c r="AG199" s="170" t="str">
        <f t="shared" ref="AG199:AG262" si="840">IF(NOT(ISBLANK($DF199)),currency,"")</f>
        <v/>
      </c>
      <c r="AH199" s="148" t="str">
        <f t="shared" ref="AH199:AH262" si="841">IF(NOT(ISBLANK($DX199)),currency,"")</f>
        <v/>
      </c>
      <c r="AI199" s="146" t="str">
        <f t="shared" si="28"/>
        <v/>
      </c>
      <c r="AJ199" s="146" t="str">
        <f t="shared" si="29"/>
        <v/>
      </c>
      <c r="AK199" s="146" t="str">
        <f t="shared" si="30"/>
        <v/>
      </c>
      <c r="AL199" s="146" t="str">
        <f t="shared" si="31"/>
        <v/>
      </c>
      <c r="AM199" s="171" t="str">
        <f t="shared" si="32"/>
        <v/>
      </c>
      <c r="AN199" s="171" t="str">
        <f t="shared" si="33"/>
        <v/>
      </c>
      <c r="AO199" s="146" t="str">
        <f t="shared" si="34"/>
        <v/>
      </c>
      <c r="AP199" s="146" t="str">
        <f t="shared" si="35"/>
        <v/>
      </c>
      <c r="AQ199" s="146" t="str">
        <f t="shared" si="36"/>
        <v/>
      </c>
      <c r="AR199" s="146" t="str">
        <f t="shared" ref="AR199:AS199" si="842">IF(NOT(ISBLANK(CB199)),CONCATENATE(TEXT(CB199,"yyyy-mm-ddThh:MM:ss"),"Z"),"")</f>
        <v/>
      </c>
      <c r="AS199" s="146" t="str">
        <f t="shared" si="842"/>
        <v/>
      </c>
      <c r="AT199" s="146" t="str">
        <f t="shared" si="38"/>
        <v/>
      </c>
      <c r="AU199" s="146" t="str">
        <f t="shared" si="39"/>
        <v/>
      </c>
      <c r="AV199" s="146" t="str">
        <f t="shared" ref="AV199:AW199" si="843">IF(NOT(ISBLANK(DT199)),CONCATENATE(TEXT(DT199,"yyyy-mm-ddThh:MM:ss"),"Z"),"")</f>
        <v/>
      </c>
      <c r="AW199" s="146" t="str">
        <f t="shared" si="843"/>
        <v/>
      </c>
      <c r="AX199" s="146" t="str">
        <f t="shared" ref="AX199:AZ199" si="844">IF(NOT(ISBLANK(ED199)),CONCATENATE(TEXT(ED199,"yyyy-mm-ddThh:MM:ss"),"Z"),"")</f>
        <v/>
      </c>
      <c r="AY199" s="146" t="str">
        <f t="shared" si="844"/>
        <v/>
      </c>
      <c r="AZ199" s="146" t="str">
        <f t="shared" si="844"/>
        <v/>
      </c>
      <c r="BA199" s="176"/>
      <c r="BB199" s="152"/>
      <c r="BC199" s="177"/>
      <c r="BD199" s="154"/>
      <c r="BE199" s="155"/>
      <c r="BF199" s="154"/>
      <c r="BG199" s="155"/>
      <c r="BH199" s="169"/>
      <c r="BI199" s="162"/>
      <c r="BJ199" s="172"/>
      <c r="BK199" s="162"/>
      <c r="BL199" s="158"/>
      <c r="BM199" s="172"/>
      <c r="BN199" s="162"/>
      <c r="BO199" s="167"/>
      <c r="BP199" s="169"/>
      <c r="BQ199" s="162"/>
      <c r="BR199" s="162"/>
      <c r="BS199" s="174"/>
      <c r="BT199" s="162"/>
      <c r="BU199" s="174"/>
      <c r="BV199" s="174"/>
      <c r="BW199" s="174"/>
      <c r="BX199" s="173"/>
      <c r="BY199" s="158"/>
      <c r="BZ199" s="160"/>
      <c r="CA199" s="172"/>
      <c r="CB199" s="152"/>
      <c r="CC199" s="152"/>
      <c r="CD199" s="156"/>
      <c r="CE199" s="172"/>
      <c r="CF199" s="162"/>
      <c r="CG199" s="162"/>
      <c r="CH199" s="158"/>
      <c r="CI199" s="173"/>
      <c r="CJ199" s="178"/>
      <c r="CK199" s="173"/>
      <c r="CL199" s="165"/>
      <c r="CM199" s="172"/>
      <c r="CN199" s="162"/>
      <c r="CO199" s="162"/>
      <c r="CP199" s="162"/>
      <c r="CQ199" s="162"/>
      <c r="CR199" s="169"/>
      <c r="CS199" s="162"/>
      <c r="CT199" s="162"/>
      <c r="CU199" s="174"/>
      <c r="CV199" s="152"/>
      <c r="CW199" s="173"/>
      <c r="CX199" s="158"/>
      <c r="CY199" s="172"/>
      <c r="CZ199" s="162"/>
      <c r="DA199" s="162"/>
      <c r="DB199" s="158"/>
      <c r="DC199" s="173"/>
      <c r="DD199" s="178"/>
      <c r="DE199" s="173"/>
      <c r="DF199" s="165"/>
      <c r="DG199" s="172"/>
      <c r="DH199" s="178"/>
      <c r="DI199" s="172"/>
      <c r="DJ199" s="178"/>
      <c r="DK199" s="172"/>
      <c r="DL199" s="162"/>
      <c r="DM199" s="167"/>
      <c r="DN199" s="169"/>
      <c r="DO199" s="162"/>
      <c r="DP199" s="162"/>
      <c r="DQ199" s="174"/>
      <c r="DR199" s="152"/>
      <c r="DS199" s="172"/>
      <c r="DT199" s="152"/>
      <c r="DU199" s="152"/>
      <c r="DV199" s="156"/>
      <c r="DW199" s="173"/>
      <c r="DX199" s="158"/>
      <c r="DY199" s="172"/>
      <c r="DZ199" s="162"/>
      <c r="EA199" s="162"/>
      <c r="EB199" s="172"/>
      <c r="EC199" s="172"/>
      <c r="ED199" s="152"/>
      <c r="EE199" s="152"/>
      <c r="EF199" s="152"/>
      <c r="EG199" s="174"/>
      <c r="EH199" s="172"/>
      <c r="EI199" s="162"/>
      <c r="EJ199" s="162"/>
    </row>
    <row r="200" spans="1:140" ht="12.5">
      <c r="A200" s="168"/>
      <c r="B200" s="169"/>
      <c r="C200" s="144" t="str">
        <f t="shared" si="0"/>
        <v/>
      </c>
      <c r="D200" s="144" t="str">
        <f t="shared" si="830"/>
        <v/>
      </c>
      <c r="E200" s="144" t="str">
        <f t="shared" si="2"/>
        <v/>
      </c>
      <c r="F200" s="145" t="str">
        <f t="shared" si="831"/>
        <v/>
      </c>
      <c r="G200" s="145" t="str">
        <f t="shared" si="4"/>
        <v/>
      </c>
      <c r="H200" s="145" t="str">
        <f t="shared" si="5"/>
        <v/>
      </c>
      <c r="I200" s="146" t="str">
        <f t="shared" ref="I200:J200" si="845">IF(COUNTA($DO200:$DX200)&gt;0,$BA200,"")</f>
        <v/>
      </c>
      <c r="J200" s="146" t="str">
        <f t="shared" si="845"/>
        <v/>
      </c>
      <c r="K200" s="147" t="str">
        <f t="shared" si="43"/>
        <v/>
      </c>
      <c r="L200" s="147" t="str">
        <f t="shared" si="7"/>
        <v/>
      </c>
      <c r="M200" s="147" t="str">
        <f t="shared" si="8"/>
        <v/>
      </c>
      <c r="N200" s="147" t="str">
        <f t="shared" si="48"/>
        <v/>
      </c>
      <c r="O200" s="147" t="str">
        <f t="shared" si="9"/>
        <v/>
      </c>
      <c r="P200" s="146" t="str">
        <f t="shared" si="833"/>
        <v/>
      </c>
      <c r="Q200" s="147" t="str">
        <f t="shared" si="834"/>
        <v/>
      </c>
      <c r="R200" s="146" t="str">
        <f t="shared" si="12"/>
        <v/>
      </c>
      <c r="S200" s="146" t="str">
        <f t="shared" si="13"/>
        <v/>
      </c>
      <c r="T200" s="146" t="str">
        <f>IF(NOT(ISBLANK(DH200)),
        IF(AND(ISREF('Input Tenderers'!$J$8:$K$8),COUNTA('Input Tenderers'!$N$8)&gt;0),
                IF(COUNTA('Input Implementation Transactio'!$N200:$O200)&gt;0,"supplier;tenderer;payee","supplier;tenderer"),
                IF(COUNTA('Input Implementation Transactio'!$N200:$O200)&gt;0,"supplier;payee","supplier")
                ),
        IF(COUNTA('Input Implementation Transactio'!$N200:$O200)&gt;0, "payee", "")
        )</f>
        <v/>
      </c>
      <c r="U200" s="146" t="str">
        <f t="shared" si="14"/>
        <v/>
      </c>
      <c r="V200" s="146" t="str">
        <f t="shared" si="15"/>
        <v/>
      </c>
      <c r="W200" s="148" t="str">
        <f t="shared" si="835"/>
        <v/>
      </c>
      <c r="X200" s="175" t="str">
        <f t="shared" si="836"/>
        <v/>
      </c>
      <c r="Y200" s="170" t="str">
        <f t="shared" si="837"/>
        <v/>
      </c>
      <c r="Z200" s="150" t="str">
        <f t="shared" si="19"/>
        <v/>
      </c>
      <c r="AA200" s="146" t="str">
        <f t="shared" si="20"/>
        <v/>
      </c>
      <c r="AB200" s="146" t="str">
        <f t="shared" si="21"/>
        <v/>
      </c>
      <c r="AC200" s="146" t="str">
        <f t="shared" si="22"/>
        <v/>
      </c>
      <c r="AD200" s="148" t="str">
        <f t="shared" si="838"/>
        <v/>
      </c>
      <c r="AE200" s="148" t="str">
        <f t="shared" si="24"/>
        <v/>
      </c>
      <c r="AF200" s="175" t="str">
        <f t="shared" si="839"/>
        <v/>
      </c>
      <c r="AG200" s="170" t="str">
        <f t="shared" si="840"/>
        <v/>
      </c>
      <c r="AH200" s="148" t="str">
        <f t="shared" si="841"/>
        <v/>
      </c>
      <c r="AI200" s="146" t="str">
        <f t="shared" si="28"/>
        <v/>
      </c>
      <c r="AJ200" s="146" t="str">
        <f t="shared" si="29"/>
        <v/>
      </c>
      <c r="AK200" s="146" t="str">
        <f t="shared" si="30"/>
        <v/>
      </c>
      <c r="AL200" s="146" t="str">
        <f t="shared" si="31"/>
        <v/>
      </c>
      <c r="AM200" s="171" t="str">
        <f t="shared" si="32"/>
        <v/>
      </c>
      <c r="AN200" s="171" t="str">
        <f t="shared" si="33"/>
        <v/>
      </c>
      <c r="AO200" s="146" t="str">
        <f t="shared" si="34"/>
        <v/>
      </c>
      <c r="AP200" s="146" t="str">
        <f t="shared" si="35"/>
        <v/>
      </c>
      <c r="AQ200" s="146" t="str">
        <f t="shared" si="36"/>
        <v/>
      </c>
      <c r="AR200" s="146" t="str">
        <f t="shared" ref="AR200:AS200" si="846">IF(NOT(ISBLANK(CB200)),CONCATENATE(TEXT(CB200,"yyyy-mm-ddThh:MM:ss"),"Z"),"")</f>
        <v/>
      </c>
      <c r="AS200" s="146" t="str">
        <f t="shared" si="846"/>
        <v/>
      </c>
      <c r="AT200" s="146" t="str">
        <f t="shared" si="38"/>
        <v/>
      </c>
      <c r="AU200" s="146" t="str">
        <f t="shared" si="39"/>
        <v/>
      </c>
      <c r="AV200" s="146" t="str">
        <f t="shared" ref="AV200:AW200" si="847">IF(NOT(ISBLANK(DT200)),CONCATENATE(TEXT(DT200,"yyyy-mm-ddThh:MM:ss"),"Z"),"")</f>
        <v/>
      </c>
      <c r="AW200" s="146" t="str">
        <f t="shared" si="847"/>
        <v/>
      </c>
      <c r="AX200" s="146" t="str">
        <f t="shared" ref="AX200:AZ200" si="848">IF(NOT(ISBLANK(ED200)),CONCATENATE(TEXT(ED200,"yyyy-mm-ddThh:MM:ss"),"Z"),"")</f>
        <v/>
      </c>
      <c r="AY200" s="146" t="str">
        <f t="shared" si="848"/>
        <v/>
      </c>
      <c r="AZ200" s="146" t="str">
        <f t="shared" si="848"/>
        <v/>
      </c>
      <c r="BA200" s="176"/>
      <c r="BB200" s="152"/>
      <c r="BC200" s="177"/>
      <c r="BD200" s="154"/>
      <c r="BE200" s="155"/>
      <c r="BF200" s="154"/>
      <c r="BG200" s="155"/>
      <c r="BH200" s="169"/>
      <c r="BI200" s="162"/>
      <c r="BJ200" s="172"/>
      <c r="BK200" s="162"/>
      <c r="BL200" s="158"/>
      <c r="BM200" s="172"/>
      <c r="BN200" s="162"/>
      <c r="BO200" s="167"/>
      <c r="BP200" s="169"/>
      <c r="BQ200" s="162"/>
      <c r="BR200" s="162"/>
      <c r="BS200" s="174"/>
      <c r="BT200" s="162"/>
      <c r="BU200" s="174"/>
      <c r="BV200" s="174"/>
      <c r="BW200" s="174"/>
      <c r="BX200" s="173"/>
      <c r="BY200" s="158"/>
      <c r="BZ200" s="160"/>
      <c r="CA200" s="172"/>
      <c r="CB200" s="152"/>
      <c r="CC200" s="152"/>
      <c r="CD200" s="156"/>
      <c r="CE200" s="172"/>
      <c r="CF200" s="162"/>
      <c r="CG200" s="162"/>
      <c r="CH200" s="158"/>
      <c r="CI200" s="173"/>
      <c r="CJ200" s="178"/>
      <c r="CK200" s="173"/>
      <c r="CL200" s="165"/>
      <c r="CM200" s="172"/>
      <c r="CN200" s="162"/>
      <c r="CO200" s="162"/>
      <c r="CP200" s="162"/>
      <c r="CQ200" s="162"/>
      <c r="CR200" s="169"/>
      <c r="CS200" s="162"/>
      <c r="CT200" s="162"/>
      <c r="CU200" s="174"/>
      <c r="CV200" s="152"/>
      <c r="CW200" s="173"/>
      <c r="CX200" s="158"/>
      <c r="CY200" s="172"/>
      <c r="CZ200" s="162"/>
      <c r="DA200" s="162"/>
      <c r="DB200" s="158"/>
      <c r="DC200" s="173"/>
      <c r="DD200" s="178"/>
      <c r="DE200" s="173"/>
      <c r="DF200" s="165"/>
      <c r="DG200" s="172"/>
      <c r="DH200" s="178"/>
      <c r="DI200" s="172"/>
      <c r="DJ200" s="178"/>
      <c r="DK200" s="172"/>
      <c r="DL200" s="162"/>
      <c r="DM200" s="167"/>
      <c r="DN200" s="169"/>
      <c r="DO200" s="162"/>
      <c r="DP200" s="162"/>
      <c r="DQ200" s="174"/>
      <c r="DR200" s="152"/>
      <c r="DS200" s="172"/>
      <c r="DT200" s="152"/>
      <c r="DU200" s="152"/>
      <c r="DV200" s="156"/>
      <c r="DW200" s="173"/>
      <c r="DX200" s="158"/>
      <c r="DY200" s="172"/>
      <c r="DZ200" s="162"/>
      <c r="EA200" s="162"/>
      <c r="EB200" s="172"/>
      <c r="EC200" s="172"/>
      <c r="ED200" s="152"/>
      <c r="EE200" s="152"/>
      <c r="EF200" s="152"/>
      <c r="EG200" s="174"/>
      <c r="EH200" s="172"/>
      <c r="EI200" s="162"/>
      <c r="EJ200" s="162"/>
    </row>
    <row r="201" spans="1:140" ht="12.5">
      <c r="A201" s="168"/>
      <c r="B201" s="169"/>
      <c r="C201" s="144" t="str">
        <f t="shared" si="0"/>
        <v/>
      </c>
      <c r="D201" s="144" t="str">
        <f t="shared" si="830"/>
        <v/>
      </c>
      <c r="E201" s="144" t="str">
        <f t="shared" si="2"/>
        <v/>
      </c>
      <c r="F201" s="145" t="str">
        <f t="shared" si="831"/>
        <v/>
      </c>
      <c r="G201" s="145" t="str">
        <f t="shared" si="4"/>
        <v/>
      </c>
      <c r="H201" s="145" t="str">
        <f t="shared" si="5"/>
        <v/>
      </c>
      <c r="I201" s="146" t="str">
        <f t="shared" ref="I201:J201" si="849">IF(COUNTA($DO201:$DX201)&gt;0,$BA201,"")</f>
        <v/>
      </c>
      <c r="J201" s="146" t="str">
        <f t="shared" si="849"/>
        <v/>
      </c>
      <c r="K201" s="147" t="str">
        <f t="shared" si="43"/>
        <v/>
      </c>
      <c r="L201" s="147" t="str">
        <f t="shared" si="7"/>
        <v/>
      </c>
      <c r="M201" s="147" t="str">
        <f t="shared" si="8"/>
        <v/>
      </c>
      <c r="N201" s="147" t="str">
        <f t="shared" si="48"/>
        <v/>
      </c>
      <c r="O201" s="147" t="str">
        <f t="shared" si="9"/>
        <v/>
      </c>
      <c r="P201" s="146" t="str">
        <f t="shared" si="833"/>
        <v/>
      </c>
      <c r="Q201" s="147" t="str">
        <f t="shared" si="834"/>
        <v/>
      </c>
      <c r="R201" s="146" t="str">
        <f t="shared" si="12"/>
        <v/>
      </c>
      <c r="S201" s="146" t="str">
        <f t="shared" si="13"/>
        <v/>
      </c>
      <c r="T201" s="146" t="str">
        <f>IF(NOT(ISBLANK(DH201)),
        IF(AND(ISREF('Input Tenderers'!$J$8:$K$8),COUNTA('Input Tenderers'!$N$8)&gt;0),
                IF(COUNTA('Input Implementation Transactio'!$N201:$O201)&gt;0,"supplier;tenderer;payee","supplier;tenderer"),
                IF(COUNTA('Input Implementation Transactio'!$N201:$O201)&gt;0,"supplier;payee","supplier")
                ),
        IF(COUNTA('Input Implementation Transactio'!$N201:$O201)&gt;0, "payee", "")
        )</f>
        <v/>
      </c>
      <c r="U201" s="146" t="str">
        <f t="shared" si="14"/>
        <v/>
      </c>
      <c r="V201" s="146" t="str">
        <f t="shared" si="15"/>
        <v/>
      </c>
      <c r="W201" s="148" t="str">
        <f t="shared" si="835"/>
        <v/>
      </c>
      <c r="X201" s="175" t="str">
        <f t="shared" si="836"/>
        <v/>
      </c>
      <c r="Y201" s="170" t="str">
        <f t="shared" si="837"/>
        <v/>
      </c>
      <c r="Z201" s="150" t="str">
        <f t="shared" si="19"/>
        <v/>
      </c>
      <c r="AA201" s="146" t="str">
        <f t="shared" si="20"/>
        <v/>
      </c>
      <c r="AB201" s="146" t="str">
        <f t="shared" si="21"/>
        <v/>
      </c>
      <c r="AC201" s="146" t="str">
        <f t="shared" si="22"/>
        <v/>
      </c>
      <c r="AD201" s="148" t="str">
        <f t="shared" si="838"/>
        <v/>
      </c>
      <c r="AE201" s="148" t="str">
        <f t="shared" si="24"/>
        <v/>
      </c>
      <c r="AF201" s="175" t="str">
        <f t="shared" si="839"/>
        <v/>
      </c>
      <c r="AG201" s="170" t="str">
        <f t="shared" si="840"/>
        <v/>
      </c>
      <c r="AH201" s="148" t="str">
        <f t="shared" si="841"/>
        <v/>
      </c>
      <c r="AI201" s="146" t="str">
        <f t="shared" si="28"/>
        <v/>
      </c>
      <c r="AJ201" s="146" t="str">
        <f t="shared" si="29"/>
        <v/>
      </c>
      <c r="AK201" s="146" t="str">
        <f t="shared" si="30"/>
        <v/>
      </c>
      <c r="AL201" s="146" t="str">
        <f t="shared" si="31"/>
        <v/>
      </c>
      <c r="AM201" s="171" t="str">
        <f t="shared" si="32"/>
        <v/>
      </c>
      <c r="AN201" s="171" t="str">
        <f t="shared" si="33"/>
        <v/>
      </c>
      <c r="AO201" s="146" t="str">
        <f t="shared" si="34"/>
        <v/>
      </c>
      <c r="AP201" s="146" t="str">
        <f t="shared" si="35"/>
        <v/>
      </c>
      <c r="AQ201" s="146" t="str">
        <f t="shared" si="36"/>
        <v/>
      </c>
      <c r="AR201" s="146" t="str">
        <f t="shared" ref="AR201:AS201" si="850">IF(NOT(ISBLANK(CB201)),CONCATENATE(TEXT(CB201,"yyyy-mm-ddThh:MM:ss"),"Z"),"")</f>
        <v/>
      </c>
      <c r="AS201" s="146" t="str">
        <f t="shared" si="850"/>
        <v/>
      </c>
      <c r="AT201" s="146" t="str">
        <f t="shared" si="38"/>
        <v/>
      </c>
      <c r="AU201" s="146" t="str">
        <f t="shared" si="39"/>
        <v/>
      </c>
      <c r="AV201" s="146" t="str">
        <f t="shared" ref="AV201:AW201" si="851">IF(NOT(ISBLANK(DT201)),CONCATENATE(TEXT(DT201,"yyyy-mm-ddThh:MM:ss"),"Z"),"")</f>
        <v/>
      </c>
      <c r="AW201" s="146" t="str">
        <f t="shared" si="851"/>
        <v/>
      </c>
      <c r="AX201" s="146" t="str">
        <f t="shared" ref="AX201:AZ201" si="852">IF(NOT(ISBLANK(ED201)),CONCATENATE(TEXT(ED201,"yyyy-mm-ddThh:MM:ss"),"Z"),"")</f>
        <v/>
      </c>
      <c r="AY201" s="146" t="str">
        <f t="shared" si="852"/>
        <v/>
      </c>
      <c r="AZ201" s="146" t="str">
        <f t="shared" si="852"/>
        <v/>
      </c>
      <c r="BA201" s="176"/>
      <c r="BB201" s="152"/>
      <c r="BC201" s="177"/>
      <c r="BD201" s="154"/>
      <c r="BE201" s="155"/>
      <c r="BF201" s="154"/>
      <c r="BG201" s="155"/>
      <c r="BH201" s="169"/>
      <c r="BI201" s="162"/>
      <c r="BJ201" s="172"/>
      <c r="BK201" s="162"/>
      <c r="BL201" s="158"/>
      <c r="BM201" s="172"/>
      <c r="BN201" s="162"/>
      <c r="BO201" s="167"/>
      <c r="BP201" s="169"/>
      <c r="BQ201" s="162"/>
      <c r="BR201" s="162"/>
      <c r="BS201" s="174"/>
      <c r="BT201" s="162"/>
      <c r="BU201" s="174"/>
      <c r="BV201" s="174"/>
      <c r="BW201" s="174"/>
      <c r="BX201" s="173"/>
      <c r="BY201" s="158"/>
      <c r="BZ201" s="160"/>
      <c r="CA201" s="172"/>
      <c r="CB201" s="152"/>
      <c r="CC201" s="152"/>
      <c r="CD201" s="156"/>
      <c r="CE201" s="172"/>
      <c r="CF201" s="162"/>
      <c r="CG201" s="162"/>
      <c r="CH201" s="158"/>
      <c r="CI201" s="173"/>
      <c r="CJ201" s="178"/>
      <c r="CK201" s="173"/>
      <c r="CL201" s="165"/>
      <c r="CM201" s="172"/>
      <c r="CN201" s="162"/>
      <c r="CO201" s="162"/>
      <c r="CP201" s="162"/>
      <c r="CQ201" s="162"/>
      <c r="CR201" s="169"/>
      <c r="CS201" s="162"/>
      <c r="CT201" s="162"/>
      <c r="CU201" s="174"/>
      <c r="CV201" s="152"/>
      <c r="CW201" s="173"/>
      <c r="CX201" s="158"/>
      <c r="CY201" s="172"/>
      <c r="CZ201" s="162"/>
      <c r="DA201" s="162"/>
      <c r="DB201" s="158"/>
      <c r="DC201" s="173"/>
      <c r="DD201" s="178"/>
      <c r="DE201" s="173"/>
      <c r="DF201" s="165"/>
      <c r="DG201" s="172"/>
      <c r="DH201" s="178"/>
      <c r="DI201" s="172"/>
      <c r="DJ201" s="178"/>
      <c r="DK201" s="172"/>
      <c r="DL201" s="162"/>
      <c r="DM201" s="167"/>
      <c r="DN201" s="169"/>
      <c r="DO201" s="162"/>
      <c r="DP201" s="162"/>
      <c r="DQ201" s="174"/>
      <c r="DR201" s="152"/>
      <c r="DS201" s="172"/>
      <c r="DT201" s="152"/>
      <c r="DU201" s="152"/>
      <c r="DV201" s="156"/>
      <c r="DW201" s="173"/>
      <c r="DX201" s="158"/>
      <c r="DY201" s="172"/>
      <c r="DZ201" s="162"/>
      <c r="EA201" s="162"/>
      <c r="EB201" s="172"/>
      <c r="EC201" s="172"/>
      <c r="ED201" s="152"/>
      <c r="EE201" s="152"/>
      <c r="EF201" s="152"/>
      <c r="EG201" s="174"/>
      <c r="EH201" s="172"/>
      <c r="EI201" s="162"/>
      <c r="EJ201" s="162"/>
    </row>
    <row r="202" spans="1:140" ht="12.5">
      <c r="A202" s="168"/>
      <c r="B202" s="169"/>
      <c r="C202" s="144" t="str">
        <f t="shared" si="0"/>
        <v/>
      </c>
      <c r="D202" s="144" t="str">
        <f t="shared" si="830"/>
        <v/>
      </c>
      <c r="E202" s="144" t="str">
        <f t="shared" si="2"/>
        <v/>
      </c>
      <c r="F202" s="145" t="str">
        <f t="shared" si="831"/>
        <v/>
      </c>
      <c r="G202" s="145" t="str">
        <f t="shared" si="4"/>
        <v/>
      </c>
      <c r="H202" s="145" t="str">
        <f t="shared" si="5"/>
        <v/>
      </c>
      <c r="I202" s="146" t="str">
        <f t="shared" ref="I202:J202" si="853">IF(COUNTA($DO202:$DX202)&gt;0,$BA202,"")</f>
        <v/>
      </c>
      <c r="J202" s="146" t="str">
        <f t="shared" si="853"/>
        <v/>
      </c>
      <c r="K202" s="147" t="str">
        <f t="shared" si="43"/>
        <v/>
      </c>
      <c r="L202" s="147" t="str">
        <f t="shared" si="7"/>
        <v/>
      </c>
      <c r="M202" s="147" t="str">
        <f t="shared" si="8"/>
        <v/>
      </c>
      <c r="N202" s="147" t="str">
        <f t="shared" si="48"/>
        <v/>
      </c>
      <c r="O202" s="147" t="str">
        <f t="shared" si="9"/>
        <v/>
      </c>
      <c r="P202" s="146" t="str">
        <f t="shared" si="833"/>
        <v/>
      </c>
      <c r="Q202" s="147" t="str">
        <f t="shared" si="834"/>
        <v/>
      </c>
      <c r="R202" s="146" t="str">
        <f t="shared" si="12"/>
        <v/>
      </c>
      <c r="S202" s="146" t="str">
        <f t="shared" si="13"/>
        <v/>
      </c>
      <c r="T202" s="146" t="str">
        <f>IF(NOT(ISBLANK(DH202)),
        IF(AND(ISREF('Input Tenderers'!$J$8:$K$8),COUNTA('Input Tenderers'!$N$8)&gt;0),
                IF(COUNTA('Input Implementation Transactio'!$N202:$O202)&gt;0,"supplier;tenderer;payee","supplier;tenderer"),
                IF(COUNTA('Input Implementation Transactio'!$N202:$O202)&gt;0,"supplier;payee","supplier")
                ),
        IF(COUNTA('Input Implementation Transactio'!$N202:$O202)&gt;0, "payee", "")
        )</f>
        <v/>
      </c>
      <c r="U202" s="146" t="str">
        <f t="shared" si="14"/>
        <v/>
      </c>
      <c r="V202" s="146" t="str">
        <f t="shared" si="15"/>
        <v/>
      </c>
      <c r="W202" s="148" t="str">
        <f t="shared" si="835"/>
        <v/>
      </c>
      <c r="X202" s="175" t="str">
        <f t="shared" si="836"/>
        <v/>
      </c>
      <c r="Y202" s="170" t="str">
        <f t="shared" si="837"/>
        <v/>
      </c>
      <c r="Z202" s="150" t="str">
        <f t="shared" si="19"/>
        <v/>
      </c>
      <c r="AA202" s="146" t="str">
        <f t="shared" si="20"/>
        <v/>
      </c>
      <c r="AB202" s="146" t="str">
        <f t="shared" si="21"/>
        <v/>
      </c>
      <c r="AC202" s="146" t="str">
        <f t="shared" si="22"/>
        <v/>
      </c>
      <c r="AD202" s="148" t="str">
        <f t="shared" si="838"/>
        <v/>
      </c>
      <c r="AE202" s="148" t="str">
        <f t="shared" si="24"/>
        <v/>
      </c>
      <c r="AF202" s="175" t="str">
        <f t="shared" si="839"/>
        <v/>
      </c>
      <c r="AG202" s="170" t="str">
        <f t="shared" si="840"/>
        <v/>
      </c>
      <c r="AH202" s="148" t="str">
        <f t="shared" si="841"/>
        <v/>
      </c>
      <c r="AI202" s="146" t="str">
        <f t="shared" si="28"/>
        <v/>
      </c>
      <c r="AJ202" s="146" t="str">
        <f t="shared" si="29"/>
        <v/>
      </c>
      <c r="AK202" s="146" t="str">
        <f t="shared" si="30"/>
        <v/>
      </c>
      <c r="AL202" s="146" t="str">
        <f t="shared" si="31"/>
        <v/>
      </c>
      <c r="AM202" s="171" t="str">
        <f t="shared" si="32"/>
        <v/>
      </c>
      <c r="AN202" s="171" t="str">
        <f t="shared" si="33"/>
        <v/>
      </c>
      <c r="AO202" s="146" t="str">
        <f t="shared" si="34"/>
        <v/>
      </c>
      <c r="AP202" s="146" t="str">
        <f t="shared" si="35"/>
        <v/>
      </c>
      <c r="AQ202" s="146" t="str">
        <f t="shared" si="36"/>
        <v/>
      </c>
      <c r="AR202" s="146" t="str">
        <f t="shared" ref="AR202:AS202" si="854">IF(NOT(ISBLANK(CB202)),CONCATENATE(TEXT(CB202,"yyyy-mm-ddThh:MM:ss"),"Z"),"")</f>
        <v/>
      </c>
      <c r="AS202" s="146" t="str">
        <f t="shared" si="854"/>
        <v/>
      </c>
      <c r="AT202" s="146" t="str">
        <f t="shared" si="38"/>
        <v/>
      </c>
      <c r="AU202" s="146" t="str">
        <f t="shared" si="39"/>
        <v/>
      </c>
      <c r="AV202" s="146" t="str">
        <f t="shared" ref="AV202:AW202" si="855">IF(NOT(ISBLANK(DT202)),CONCATENATE(TEXT(DT202,"yyyy-mm-ddThh:MM:ss"),"Z"),"")</f>
        <v/>
      </c>
      <c r="AW202" s="146" t="str">
        <f t="shared" si="855"/>
        <v/>
      </c>
      <c r="AX202" s="146" t="str">
        <f t="shared" ref="AX202:AZ202" si="856">IF(NOT(ISBLANK(ED202)),CONCATENATE(TEXT(ED202,"yyyy-mm-ddThh:MM:ss"),"Z"),"")</f>
        <v/>
      </c>
      <c r="AY202" s="146" t="str">
        <f t="shared" si="856"/>
        <v/>
      </c>
      <c r="AZ202" s="146" t="str">
        <f t="shared" si="856"/>
        <v/>
      </c>
      <c r="BA202" s="176"/>
      <c r="BB202" s="152"/>
      <c r="BC202" s="177"/>
      <c r="BD202" s="154"/>
      <c r="BE202" s="155"/>
      <c r="BF202" s="154"/>
      <c r="BG202" s="155"/>
      <c r="BH202" s="169"/>
      <c r="BI202" s="162"/>
      <c r="BJ202" s="172"/>
      <c r="BK202" s="162"/>
      <c r="BL202" s="158"/>
      <c r="BM202" s="172"/>
      <c r="BN202" s="162"/>
      <c r="BO202" s="167"/>
      <c r="BP202" s="169"/>
      <c r="BQ202" s="162"/>
      <c r="BR202" s="162"/>
      <c r="BS202" s="174"/>
      <c r="BT202" s="162"/>
      <c r="BU202" s="174"/>
      <c r="BV202" s="174"/>
      <c r="BW202" s="174"/>
      <c r="BX202" s="173"/>
      <c r="BY202" s="158"/>
      <c r="BZ202" s="160"/>
      <c r="CA202" s="172"/>
      <c r="CB202" s="152"/>
      <c r="CC202" s="152"/>
      <c r="CD202" s="156"/>
      <c r="CE202" s="172"/>
      <c r="CF202" s="162"/>
      <c r="CG202" s="162"/>
      <c r="CH202" s="158"/>
      <c r="CI202" s="173"/>
      <c r="CJ202" s="178"/>
      <c r="CK202" s="173"/>
      <c r="CL202" s="165"/>
      <c r="CM202" s="172"/>
      <c r="CN202" s="162"/>
      <c r="CO202" s="162"/>
      <c r="CP202" s="162"/>
      <c r="CQ202" s="162"/>
      <c r="CR202" s="169"/>
      <c r="CS202" s="162"/>
      <c r="CT202" s="162"/>
      <c r="CU202" s="174"/>
      <c r="CV202" s="152"/>
      <c r="CW202" s="173"/>
      <c r="CX202" s="158"/>
      <c r="CY202" s="172"/>
      <c r="CZ202" s="162"/>
      <c r="DA202" s="162"/>
      <c r="DB202" s="158"/>
      <c r="DC202" s="173"/>
      <c r="DD202" s="178"/>
      <c r="DE202" s="173"/>
      <c r="DF202" s="165"/>
      <c r="DG202" s="172"/>
      <c r="DH202" s="178"/>
      <c r="DI202" s="172"/>
      <c r="DJ202" s="178"/>
      <c r="DK202" s="172"/>
      <c r="DL202" s="162"/>
      <c r="DM202" s="167"/>
      <c r="DN202" s="169"/>
      <c r="DO202" s="162"/>
      <c r="DP202" s="162"/>
      <c r="DQ202" s="174"/>
      <c r="DR202" s="152"/>
      <c r="DS202" s="172"/>
      <c r="DT202" s="152"/>
      <c r="DU202" s="152"/>
      <c r="DV202" s="156"/>
      <c r="DW202" s="173"/>
      <c r="DX202" s="158"/>
      <c r="DY202" s="172"/>
      <c r="DZ202" s="162"/>
      <c r="EA202" s="162"/>
      <c r="EB202" s="172"/>
      <c r="EC202" s="172"/>
      <c r="ED202" s="152"/>
      <c r="EE202" s="152"/>
      <c r="EF202" s="152"/>
      <c r="EG202" s="174"/>
      <c r="EH202" s="172"/>
      <c r="EI202" s="162"/>
      <c r="EJ202" s="162"/>
    </row>
    <row r="203" spans="1:140" ht="12.5">
      <c r="A203" s="168"/>
      <c r="B203" s="169"/>
      <c r="C203" s="144" t="str">
        <f t="shared" si="0"/>
        <v/>
      </c>
      <c r="D203" s="144" t="str">
        <f t="shared" si="830"/>
        <v/>
      </c>
      <c r="E203" s="144" t="str">
        <f t="shared" si="2"/>
        <v/>
      </c>
      <c r="F203" s="145" t="str">
        <f t="shared" si="831"/>
        <v/>
      </c>
      <c r="G203" s="145" t="str">
        <f t="shared" si="4"/>
        <v/>
      </c>
      <c r="H203" s="145" t="str">
        <f t="shared" si="5"/>
        <v/>
      </c>
      <c r="I203" s="146" t="str">
        <f t="shared" ref="I203:J203" si="857">IF(COUNTA($DO203:$DX203)&gt;0,$BA203,"")</f>
        <v/>
      </c>
      <c r="J203" s="146" t="str">
        <f t="shared" si="857"/>
        <v/>
      </c>
      <c r="K203" s="147" t="str">
        <f t="shared" si="43"/>
        <v/>
      </c>
      <c r="L203" s="147" t="str">
        <f t="shared" si="7"/>
        <v/>
      </c>
      <c r="M203" s="147" t="str">
        <f t="shared" si="8"/>
        <v/>
      </c>
      <c r="N203" s="147" t="str">
        <f t="shared" si="48"/>
        <v/>
      </c>
      <c r="O203" s="147" t="str">
        <f t="shared" si="9"/>
        <v/>
      </c>
      <c r="P203" s="146" t="str">
        <f t="shared" si="833"/>
        <v/>
      </c>
      <c r="Q203" s="147" t="str">
        <f t="shared" si="834"/>
        <v/>
      </c>
      <c r="R203" s="146" t="str">
        <f t="shared" si="12"/>
        <v/>
      </c>
      <c r="S203" s="146" t="str">
        <f t="shared" si="13"/>
        <v/>
      </c>
      <c r="T203" s="146" t="str">
        <f>IF(NOT(ISBLANK(DH203)),
        IF(AND(ISREF('Input Tenderers'!$J$8:$K$8),COUNTA('Input Tenderers'!$N$8)&gt;0),
                IF(COUNTA('Input Implementation Transactio'!$N203:$O203)&gt;0,"supplier;tenderer;payee","supplier;tenderer"),
                IF(COUNTA('Input Implementation Transactio'!$N203:$O203)&gt;0,"supplier;payee","supplier")
                ),
        IF(COUNTA('Input Implementation Transactio'!$N203:$O203)&gt;0, "payee", "")
        )</f>
        <v/>
      </c>
      <c r="U203" s="146" t="str">
        <f t="shared" si="14"/>
        <v/>
      </c>
      <c r="V203" s="146" t="str">
        <f t="shared" si="15"/>
        <v/>
      </c>
      <c r="W203" s="148" t="str">
        <f t="shared" si="835"/>
        <v/>
      </c>
      <c r="X203" s="175" t="str">
        <f t="shared" si="836"/>
        <v/>
      </c>
      <c r="Y203" s="170" t="str">
        <f t="shared" si="837"/>
        <v/>
      </c>
      <c r="Z203" s="150" t="str">
        <f t="shared" si="19"/>
        <v/>
      </c>
      <c r="AA203" s="146" t="str">
        <f t="shared" si="20"/>
        <v/>
      </c>
      <c r="AB203" s="146" t="str">
        <f t="shared" si="21"/>
        <v/>
      </c>
      <c r="AC203" s="146" t="str">
        <f t="shared" si="22"/>
        <v/>
      </c>
      <c r="AD203" s="148" t="str">
        <f t="shared" si="838"/>
        <v/>
      </c>
      <c r="AE203" s="148" t="str">
        <f t="shared" si="24"/>
        <v/>
      </c>
      <c r="AF203" s="175" t="str">
        <f t="shared" si="839"/>
        <v/>
      </c>
      <c r="AG203" s="170" t="str">
        <f t="shared" si="840"/>
        <v/>
      </c>
      <c r="AH203" s="148" t="str">
        <f t="shared" si="841"/>
        <v/>
      </c>
      <c r="AI203" s="146" t="str">
        <f t="shared" si="28"/>
        <v/>
      </c>
      <c r="AJ203" s="146" t="str">
        <f t="shared" si="29"/>
        <v/>
      </c>
      <c r="AK203" s="146" t="str">
        <f t="shared" si="30"/>
        <v/>
      </c>
      <c r="AL203" s="146" t="str">
        <f t="shared" si="31"/>
        <v/>
      </c>
      <c r="AM203" s="171" t="str">
        <f t="shared" si="32"/>
        <v/>
      </c>
      <c r="AN203" s="171" t="str">
        <f t="shared" si="33"/>
        <v/>
      </c>
      <c r="AO203" s="146" t="str">
        <f t="shared" si="34"/>
        <v/>
      </c>
      <c r="AP203" s="146" t="str">
        <f t="shared" si="35"/>
        <v/>
      </c>
      <c r="AQ203" s="146" t="str">
        <f t="shared" si="36"/>
        <v/>
      </c>
      <c r="AR203" s="146" t="str">
        <f t="shared" ref="AR203:AS203" si="858">IF(NOT(ISBLANK(CB203)),CONCATENATE(TEXT(CB203,"yyyy-mm-ddThh:MM:ss"),"Z"),"")</f>
        <v/>
      </c>
      <c r="AS203" s="146" t="str">
        <f t="shared" si="858"/>
        <v/>
      </c>
      <c r="AT203" s="146" t="str">
        <f t="shared" si="38"/>
        <v/>
      </c>
      <c r="AU203" s="146" t="str">
        <f t="shared" si="39"/>
        <v/>
      </c>
      <c r="AV203" s="146" t="str">
        <f t="shared" ref="AV203:AW203" si="859">IF(NOT(ISBLANK(DT203)),CONCATENATE(TEXT(DT203,"yyyy-mm-ddThh:MM:ss"),"Z"),"")</f>
        <v/>
      </c>
      <c r="AW203" s="146" t="str">
        <f t="shared" si="859"/>
        <v/>
      </c>
      <c r="AX203" s="146" t="str">
        <f t="shared" ref="AX203:AZ203" si="860">IF(NOT(ISBLANK(ED203)),CONCATENATE(TEXT(ED203,"yyyy-mm-ddThh:MM:ss"),"Z"),"")</f>
        <v/>
      </c>
      <c r="AY203" s="146" t="str">
        <f t="shared" si="860"/>
        <v/>
      </c>
      <c r="AZ203" s="146" t="str">
        <f t="shared" si="860"/>
        <v/>
      </c>
      <c r="BA203" s="176"/>
      <c r="BB203" s="152"/>
      <c r="BC203" s="177"/>
      <c r="BD203" s="154"/>
      <c r="BE203" s="155"/>
      <c r="BF203" s="154"/>
      <c r="BG203" s="155"/>
      <c r="BH203" s="169"/>
      <c r="BI203" s="162"/>
      <c r="BJ203" s="172"/>
      <c r="BK203" s="162"/>
      <c r="BL203" s="158"/>
      <c r="BM203" s="172"/>
      <c r="BN203" s="162"/>
      <c r="BO203" s="167"/>
      <c r="BP203" s="169"/>
      <c r="BQ203" s="162"/>
      <c r="BR203" s="162"/>
      <c r="BS203" s="174"/>
      <c r="BT203" s="162"/>
      <c r="BU203" s="174"/>
      <c r="BV203" s="174"/>
      <c r="BW203" s="174"/>
      <c r="BX203" s="173"/>
      <c r="BY203" s="158"/>
      <c r="BZ203" s="160"/>
      <c r="CA203" s="172"/>
      <c r="CB203" s="152"/>
      <c r="CC203" s="152"/>
      <c r="CD203" s="156"/>
      <c r="CE203" s="172"/>
      <c r="CF203" s="162"/>
      <c r="CG203" s="162"/>
      <c r="CH203" s="158"/>
      <c r="CI203" s="173"/>
      <c r="CJ203" s="178"/>
      <c r="CK203" s="173"/>
      <c r="CL203" s="165"/>
      <c r="CM203" s="172"/>
      <c r="CN203" s="162"/>
      <c r="CO203" s="162"/>
      <c r="CP203" s="162"/>
      <c r="CQ203" s="162"/>
      <c r="CR203" s="169"/>
      <c r="CS203" s="162"/>
      <c r="CT203" s="162"/>
      <c r="CU203" s="174"/>
      <c r="CV203" s="152"/>
      <c r="CW203" s="173"/>
      <c r="CX203" s="158"/>
      <c r="CY203" s="172"/>
      <c r="CZ203" s="162"/>
      <c r="DA203" s="162"/>
      <c r="DB203" s="158"/>
      <c r="DC203" s="173"/>
      <c r="DD203" s="178"/>
      <c r="DE203" s="173"/>
      <c r="DF203" s="165"/>
      <c r="DG203" s="172"/>
      <c r="DH203" s="178"/>
      <c r="DI203" s="172"/>
      <c r="DJ203" s="178"/>
      <c r="DK203" s="172"/>
      <c r="DL203" s="162"/>
      <c r="DM203" s="167"/>
      <c r="DN203" s="169"/>
      <c r="DO203" s="162"/>
      <c r="DP203" s="162"/>
      <c r="DQ203" s="174"/>
      <c r="DR203" s="152"/>
      <c r="DS203" s="172"/>
      <c r="DT203" s="152"/>
      <c r="DU203" s="152"/>
      <c r="DV203" s="156"/>
      <c r="DW203" s="173"/>
      <c r="DX203" s="158"/>
      <c r="DY203" s="172"/>
      <c r="DZ203" s="162"/>
      <c r="EA203" s="162"/>
      <c r="EB203" s="172"/>
      <c r="EC203" s="172"/>
      <c r="ED203" s="152"/>
      <c r="EE203" s="152"/>
      <c r="EF203" s="152"/>
      <c r="EG203" s="174"/>
      <c r="EH203" s="172"/>
      <c r="EI203" s="162"/>
      <c r="EJ203" s="162"/>
    </row>
    <row r="204" spans="1:140" ht="12.5">
      <c r="A204" s="168"/>
      <c r="B204" s="169"/>
      <c r="C204" s="144" t="str">
        <f t="shared" si="0"/>
        <v/>
      </c>
      <c r="D204" s="144" t="str">
        <f t="shared" si="830"/>
        <v/>
      </c>
      <c r="E204" s="144" t="str">
        <f t="shared" si="2"/>
        <v/>
      </c>
      <c r="F204" s="145" t="str">
        <f t="shared" si="831"/>
        <v/>
      </c>
      <c r="G204" s="145" t="str">
        <f t="shared" si="4"/>
        <v/>
      </c>
      <c r="H204" s="145" t="str">
        <f t="shared" si="5"/>
        <v/>
      </c>
      <c r="I204" s="146" t="str">
        <f t="shared" ref="I204:J204" si="861">IF(COUNTA($DO204:$DX204)&gt;0,$BA204,"")</f>
        <v/>
      </c>
      <c r="J204" s="146" t="str">
        <f t="shared" si="861"/>
        <v/>
      </c>
      <c r="K204" s="147" t="str">
        <f t="shared" si="43"/>
        <v/>
      </c>
      <c r="L204" s="147" t="str">
        <f t="shared" si="7"/>
        <v/>
      </c>
      <c r="M204" s="147" t="str">
        <f t="shared" si="8"/>
        <v/>
      </c>
      <c r="N204" s="147" t="str">
        <f t="shared" si="48"/>
        <v/>
      </c>
      <c r="O204" s="147" t="str">
        <f t="shared" si="9"/>
        <v/>
      </c>
      <c r="P204" s="146" t="str">
        <f t="shared" si="833"/>
        <v/>
      </c>
      <c r="Q204" s="147" t="str">
        <f t="shared" si="834"/>
        <v/>
      </c>
      <c r="R204" s="146" t="str">
        <f t="shared" si="12"/>
        <v/>
      </c>
      <c r="S204" s="146" t="str">
        <f t="shared" si="13"/>
        <v/>
      </c>
      <c r="T204" s="146" t="str">
        <f>IF(NOT(ISBLANK(DH204)),
        IF(AND(ISREF('Input Tenderers'!$J$8:$K$8),COUNTA('Input Tenderers'!$N$8)&gt;0),
                IF(COUNTA('Input Implementation Transactio'!$N204:$O204)&gt;0,"supplier;tenderer;payee","supplier;tenderer"),
                IF(COUNTA('Input Implementation Transactio'!$N204:$O204)&gt;0,"supplier;payee","supplier")
                ),
        IF(COUNTA('Input Implementation Transactio'!$N204:$O204)&gt;0, "payee", "")
        )</f>
        <v/>
      </c>
      <c r="U204" s="146" t="str">
        <f t="shared" si="14"/>
        <v/>
      </c>
      <c r="V204" s="146" t="str">
        <f t="shared" si="15"/>
        <v/>
      </c>
      <c r="W204" s="148" t="str">
        <f t="shared" si="835"/>
        <v/>
      </c>
      <c r="X204" s="175" t="str">
        <f t="shared" si="836"/>
        <v/>
      </c>
      <c r="Y204" s="170" t="str">
        <f t="shared" si="837"/>
        <v/>
      </c>
      <c r="Z204" s="150" t="str">
        <f t="shared" si="19"/>
        <v/>
      </c>
      <c r="AA204" s="146" t="str">
        <f t="shared" si="20"/>
        <v/>
      </c>
      <c r="AB204" s="146" t="str">
        <f t="shared" si="21"/>
        <v/>
      </c>
      <c r="AC204" s="146" t="str">
        <f t="shared" si="22"/>
        <v/>
      </c>
      <c r="AD204" s="148" t="str">
        <f t="shared" si="838"/>
        <v/>
      </c>
      <c r="AE204" s="148" t="str">
        <f t="shared" si="24"/>
        <v/>
      </c>
      <c r="AF204" s="175" t="str">
        <f t="shared" si="839"/>
        <v/>
      </c>
      <c r="AG204" s="170" t="str">
        <f t="shared" si="840"/>
        <v/>
      </c>
      <c r="AH204" s="148" t="str">
        <f t="shared" si="841"/>
        <v/>
      </c>
      <c r="AI204" s="146" t="str">
        <f t="shared" si="28"/>
        <v/>
      </c>
      <c r="AJ204" s="146" t="str">
        <f t="shared" si="29"/>
        <v/>
      </c>
      <c r="AK204" s="146" t="str">
        <f t="shared" si="30"/>
        <v/>
      </c>
      <c r="AL204" s="146" t="str">
        <f t="shared" si="31"/>
        <v/>
      </c>
      <c r="AM204" s="171" t="str">
        <f t="shared" si="32"/>
        <v/>
      </c>
      <c r="AN204" s="171" t="str">
        <f t="shared" si="33"/>
        <v/>
      </c>
      <c r="AO204" s="146" t="str">
        <f t="shared" si="34"/>
        <v/>
      </c>
      <c r="AP204" s="146" t="str">
        <f t="shared" si="35"/>
        <v/>
      </c>
      <c r="AQ204" s="146" t="str">
        <f t="shared" si="36"/>
        <v/>
      </c>
      <c r="AR204" s="146" t="str">
        <f t="shared" ref="AR204:AS204" si="862">IF(NOT(ISBLANK(CB204)),CONCATENATE(TEXT(CB204,"yyyy-mm-ddThh:MM:ss"),"Z"),"")</f>
        <v/>
      </c>
      <c r="AS204" s="146" t="str">
        <f t="shared" si="862"/>
        <v/>
      </c>
      <c r="AT204" s="146" t="str">
        <f t="shared" si="38"/>
        <v/>
      </c>
      <c r="AU204" s="146" t="str">
        <f t="shared" si="39"/>
        <v/>
      </c>
      <c r="AV204" s="146" t="str">
        <f t="shared" ref="AV204:AW204" si="863">IF(NOT(ISBLANK(DT204)),CONCATENATE(TEXT(DT204,"yyyy-mm-ddThh:MM:ss"),"Z"),"")</f>
        <v/>
      </c>
      <c r="AW204" s="146" t="str">
        <f t="shared" si="863"/>
        <v/>
      </c>
      <c r="AX204" s="146" t="str">
        <f t="shared" ref="AX204:AZ204" si="864">IF(NOT(ISBLANK(ED204)),CONCATENATE(TEXT(ED204,"yyyy-mm-ddThh:MM:ss"),"Z"),"")</f>
        <v/>
      </c>
      <c r="AY204" s="146" t="str">
        <f t="shared" si="864"/>
        <v/>
      </c>
      <c r="AZ204" s="146" t="str">
        <f t="shared" si="864"/>
        <v/>
      </c>
      <c r="BA204" s="176"/>
      <c r="BB204" s="152"/>
      <c r="BC204" s="177"/>
      <c r="BD204" s="154"/>
      <c r="BE204" s="155"/>
      <c r="BF204" s="154"/>
      <c r="BG204" s="155"/>
      <c r="BH204" s="169"/>
      <c r="BI204" s="162"/>
      <c r="BJ204" s="172"/>
      <c r="BK204" s="162"/>
      <c r="BL204" s="158"/>
      <c r="BM204" s="172"/>
      <c r="BN204" s="162"/>
      <c r="BO204" s="167"/>
      <c r="BP204" s="169"/>
      <c r="BQ204" s="162"/>
      <c r="BR204" s="162"/>
      <c r="BS204" s="174"/>
      <c r="BT204" s="162"/>
      <c r="BU204" s="174"/>
      <c r="BV204" s="174"/>
      <c r="BW204" s="174"/>
      <c r="BX204" s="173"/>
      <c r="BY204" s="158"/>
      <c r="BZ204" s="160"/>
      <c r="CA204" s="172"/>
      <c r="CB204" s="152"/>
      <c r="CC204" s="152"/>
      <c r="CD204" s="156"/>
      <c r="CE204" s="172"/>
      <c r="CF204" s="162"/>
      <c r="CG204" s="162"/>
      <c r="CH204" s="158"/>
      <c r="CI204" s="173"/>
      <c r="CJ204" s="178"/>
      <c r="CK204" s="173"/>
      <c r="CL204" s="165"/>
      <c r="CM204" s="172"/>
      <c r="CN204" s="162"/>
      <c r="CO204" s="162"/>
      <c r="CP204" s="162"/>
      <c r="CQ204" s="162"/>
      <c r="CR204" s="169"/>
      <c r="CS204" s="162"/>
      <c r="CT204" s="162"/>
      <c r="CU204" s="174"/>
      <c r="CV204" s="152"/>
      <c r="CW204" s="173"/>
      <c r="CX204" s="158"/>
      <c r="CY204" s="172"/>
      <c r="CZ204" s="162"/>
      <c r="DA204" s="162"/>
      <c r="DB204" s="158"/>
      <c r="DC204" s="173"/>
      <c r="DD204" s="178"/>
      <c r="DE204" s="173"/>
      <c r="DF204" s="165"/>
      <c r="DG204" s="172"/>
      <c r="DH204" s="178"/>
      <c r="DI204" s="172"/>
      <c r="DJ204" s="178"/>
      <c r="DK204" s="172"/>
      <c r="DL204" s="162"/>
      <c r="DM204" s="167"/>
      <c r="DN204" s="169"/>
      <c r="DO204" s="162"/>
      <c r="DP204" s="162"/>
      <c r="DQ204" s="174"/>
      <c r="DR204" s="152"/>
      <c r="DS204" s="172"/>
      <c r="DT204" s="152"/>
      <c r="DU204" s="152"/>
      <c r="DV204" s="156"/>
      <c r="DW204" s="173"/>
      <c r="DX204" s="158"/>
      <c r="DY204" s="172"/>
      <c r="DZ204" s="162"/>
      <c r="EA204" s="162"/>
      <c r="EB204" s="172"/>
      <c r="EC204" s="172"/>
      <c r="ED204" s="152"/>
      <c r="EE204" s="152"/>
      <c r="EF204" s="152"/>
      <c r="EG204" s="174"/>
      <c r="EH204" s="172"/>
      <c r="EI204" s="162"/>
      <c r="EJ204" s="162"/>
    </row>
    <row r="205" spans="1:140" ht="12.5">
      <c r="A205" s="168"/>
      <c r="B205" s="169"/>
      <c r="C205" s="144" t="str">
        <f t="shared" si="0"/>
        <v/>
      </c>
      <c r="D205" s="144" t="str">
        <f t="shared" si="830"/>
        <v/>
      </c>
      <c r="E205" s="144" t="str">
        <f t="shared" si="2"/>
        <v/>
      </c>
      <c r="F205" s="145" t="str">
        <f t="shared" si="831"/>
        <v/>
      </c>
      <c r="G205" s="145" t="str">
        <f t="shared" si="4"/>
        <v/>
      </c>
      <c r="H205" s="145" t="str">
        <f t="shared" si="5"/>
        <v/>
      </c>
      <c r="I205" s="146" t="str">
        <f t="shared" ref="I205:J205" si="865">IF(COUNTA($DO205:$DX205)&gt;0,$BA205,"")</f>
        <v/>
      </c>
      <c r="J205" s="146" t="str">
        <f t="shared" si="865"/>
        <v/>
      </c>
      <c r="K205" s="147" t="str">
        <f t="shared" si="43"/>
        <v/>
      </c>
      <c r="L205" s="147" t="str">
        <f t="shared" si="7"/>
        <v/>
      </c>
      <c r="M205" s="147" t="str">
        <f t="shared" si="8"/>
        <v/>
      </c>
      <c r="N205" s="147" t="str">
        <f t="shared" si="48"/>
        <v/>
      </c>
      <c r="O205" s="147" t="str">
        <f t="shared" si="9"/>
        <v/>
      </c>
      <c r="P205" s="146" t="str">
        <f t="shared" si="833"/>
        <v/>
      </c>
      <c r="Q205" s="147" t="str">
        <f t="shared" si="834"/>
        <v/>
      </c>
      <c r="R205" s="146" t="str">
        <f t="shared" si="12"/>
        <v/>
      </c>
      <c r="S205" s="146" t="str">
        <f t="shared" si="13"/>
        <v/>
      </c>
      <c r="T205" s="146" t="str">
        <f>IF(NOT(ISBLANK(DH205)),
        IF(AND(ISREF('Input Tenderers'!$J$8:$K$8),COUNTA('Input Tenderers'!$N$8)&gt;0),
                IF(COUNTA('Input Implementation Transactio'!$N205:$O205)&gt;0,"supplier;tenderer;payee","supplier;tenderer"),
                IF(COUNTA('Input Implementation Transactio'!$N205:$O205)&gt;0,"supplier;payee","supplier")
                ),
        IF(COUNTA('Input Implementation Transactio'!$N205:$O205)&gt;0, "payee", "")
        )</f>
        <v/>
      </c>
      <c r="U205" s="146" t="str">
        <f t="shared" si="14"/>
        <v/>
      </c>
      <c r="V205" s="146" t="str">
        <f t="shared" si="15"/>
        <v/>
      </c>
      <c r="W205" s="148" t="str">
        <f t="shared" si="835"/>
        <v/>
      </c>
      <c r="X205" s="175" t="str">
        <f t="shared" si="836"/>
        <v/>
      </c>
      <c r="Y205" s="170" t="str">
        <f t="shared" si="837"/>
        <v/>
      </c>
      <c r="Z205" s="150" t="str">
        <f t="shared" si="19"/>
        <v/>
      </c>
      <c r="AA205" s="146" t="str">
        <f t="shared" si="20"/>
        <v/>
      </c>
      <c r="AB205" s="146" t="str">
        <f t="shared" si="21"/>
        <v/>
      </c>
      <c r="AC205" s="146" t="str">
        <f t="shared" si="22"/>
        <v/>
      </c>
      <c r="AD205" s="148" t="str">
        <f t="shared" si="838"/>
        <v/>
      </c>
      <c r="AE205" s="148" t="str">
        <f t="shared" si="24"/>
        <v/>
      </c>
      <c r="AF205" s="175" t="str">
        <f t="shared" si="839"/>
        <v/>
      </c>
      <c r="AG205" s="170" t="str">
        <f t="shared" si="840"/>
        <v/>
      </c>
      <c r="AH205" s="148" t="str">
        <f t="shared" si="841"/>
        <v/>
      </c>
      <c r="AI205" s="146" t="str">
        <f t="shared" si="28"/>
        <v/>
      </c>
      <c r="AJ205" s="146" t="str">
        <f t="shared" si="29"/>
        <v/>
      </c>
      <c r="AK205" s="146" t="str">
        <f t="shared" si="30"/>
        <v/>
      </c>
      <c r="AL205" s="146" t="str">
        <f t="shared" si="31"/>
        <v/>
      </c>
      <c r="AM205" s="171" t="str">
        <f t="shared" si="32"/>
        <v/>
      </c>
      <c r="AN205" s="171" t="str">
        <f t="shared" si="33"/>
        <v/>
      </c>
      <c r="AO205" s="146" t="str">
        <f t="shared" si="34"/>
        <v/>
      </c>
      <c r="AP205" s="146" t="str">
        <f t="shared" si="35"/>
        <v/>
      </c>
      <c r="AQ205" s="146" t="str">
        <f t="shared" si="36"/>
        <v/>
      </c>
      <c r="AR205" s="146" t="str">
        <f t="shared" ref="AR205:AS205" si="866">IF(NOT(ISBLANK(CB205)),CONCATENATE(TEXT(CB205,"yyyy-mm-ddThh:MM:ss"),"Z"),"")</f>
        <v/>
      </c>
      <c r="AS205" s="146" t="str">
        <f t="shared" si="866"/>
        <v/>
      </c>
      <c r="AT205" s="146" t="str">
        <f t="shared" si="38"/>
        <v/>
      </c>
      <c r="AU205" s="146" t="str">
        <f t="shared" si="39"/>
        <v/>
      </c>
      <c r="AV205" s="146" t="str">
        <f t="shared" ref="AV205:AW205" si="867">IF(NOT(ISBLANK(DT205)),CONCATENATE(TEXT(DT205,"yyyy-mm-ddThh:MM:ss"),"Z"),"")</f>
        <v/>
      </c>
      <c r="AW205" s="146" t="str">
        <f t="shared" si="867"/>
        <v/>
      </c>
      <c r="AX205" s="146" t="str">
        <f t="shared" ref="AX205:AZ205" si="868">IF(NOT(ISBLANK(ED205)),CONCATENATE(TEXT(ED205,"yyyy-mm-ddThh:MM:ss"),"Z"),"")</f>
        <v/>
      </c>
      <c r="AY205" s="146" t="str">
        <f t="shared" si="868"/>
        <v/>
      </c>
      <c r="AZ205" s="146" t="str">
        <f t="shared" si="868"/>
        <v/>
      </c>
      <c r="BA205" s="176"/>
      <c r="BB205" s="152"/>
      <c r="BC205" s="177"/>
      <c r="BD205" s="154"/>
      <c r="BE205" s="155"/>
      <c r="BF205" s="154"/>
      <c r="BG205" s="155"/>
      <c r="BH205" s="169"/>
      <c r="BI205" s="162"/>
      <c r="BJ205" s="172"/>
      <c r="BK205" s="162"/>
      <c r="BL205" s="158"/>
      <c r="BM205" s="172"/>
      <c r="BN205" s="162"/>
      <c r="BO205" s="167"/>
      <c r="BP205" s="169"/>
      <c r="BQ205" s="162"/>
      <c r="BR205" s="162"/>
      <c r="BS205" s="174"/>
      <c r="BT205" s="162"/>
      <c r="BU205" s="174"/>
      <c r="BV205" s="174"/>
      <c r="BW205" s="174"/>
      <c r="BX205" s="173"/>
      <c r="BY205" s="158"/>
      <c r="BZ205" s="160"/>
      <c r="CA205" s="172"/>
      <c r="CB205" s="152"/>
      <c r="CC205" s="152"/>
      <c r="CD205" s="156"/>
      <c r="CE205" s="172"/>
      <c r="CF205" s="162"/>
      <c r="CG205" s="162"/>
      <c r="CH205" s="158"/>
      <c r="CI205" s="173"/>
      <c r="CJ205" s="178"/>
      <c r="CK205" s="173"/>
      <c r="CL205" s="165"/>
      <c r="CM205" s="172"/>
      <c r="CN205" s="162"/>
      <c r="CO205" s="162"/>
      <c r="CP205" s="162"/>
      <c r="CQ205" s="162"/>
      <c r="CR205" s="169"/>
      <c r="CS205" s="162"/>
      <c r="CT205" s="162"/>
      <c r="CU205" s="174"/>
      <c r="CV205" s="152"/>
      <c r="CW205" s="173"/>
      <c r="CX205" s="158"/>
      <c r="CY205" s="172"/>
      <c r="CZ205" s="162"/>
      <c r="DA205" s="162"/>
      <c r="DB205" s="158"/>
      <c r="DC205" s="173"/>
      <c r="DD205" s="178"/>
      <c r="DE205" s="173"/>
      <c r="DF205" s="165"/>
      <c r="DG205" s="172"/>
      <c r="DH205" s="178"/>
      <c r="DI205" s="172"/>
      <c r="DJ205" s="178"/>
      <c r="DK205" s="172"/>
      <c r="DL205" s="162"/>
      <c r="DM205" s="167"/>
      <c r="DN205" s="169"/>
      <c r="DO205" s="162"/>
      <c r="DP205" s="162"/>
      <c r="DQ205" s="174"/>
      <c r="DR205" s="152"/>
      <c r="DS205" s="172"/>
      <c r="DT205" s="152"/>
      <c r="DU205" s="152"/>
      <c r="DV205" s="156"/>
      <c r="DW205" s="173"/>
      <c r="DX205" s="158"/>
      <c r="DY205" s="172"/>
      <c r="DZ205" s="162"/>
      <c r="EA205" s="162"/>
      <c r="EB205" s="172"/>
      <c r="EC205" s="172"/>
      <c r="ED205" s="152"/>
      <c r="EE205" s="152"/>
      <c r="EF205" s="152"/>
      <c r="EG205" s="174"/>
      <c r="EH205" s="172"/>
      <c r="EI205" s="162"/>
      <c r="EJ205" s="162"/>
    </row>
    <row r="206" spans="1:140" ht="12.5">
      <c r="A206" s="168"/>
      <c r="B206" s="169"/>
      <c r="C206" s="144" t="str">
        <f t="shared" si="0"/>
        <v/>
      </c>
      <c r="D206" s="144" t="str">
        <f t="shared" si="830"/>
        <v/>
      </c>
      <c r="E206" s="144" t="str">
        <f t="shared" si="2"/>
        <v/>
      </c>
      <c r="F206" s="145" t="str">
        <f t="shared" si="831"/>
        <v/>
      </c>
      <c r="G206" s="145" t="str">
        <f t="shared" si="4"/>
        <v/>
      </c>
      <c r="H206" s="145" t="str">
        <f t="shared" si="5"/>
        <v/>
      </c>
      <c r="I206" s="146" t="str">
        <f t="shared" ref="I206:J206" si="869">IF(COUNTA($DO206:$DX206)&gt;0,$BA206,"")</f>
        <v/>
      </c>
      <c r="J206" s="146" t="str">
        <f t="shared" si="869"/>
        <v/>
      </c>
      <c r="K206" s="147" t="str">
        <f t="shared" si="43"/>
        <v/>
      </c>
      <c r="L206" s="147" t="str">
        <f t="shared" si="7"/>
        <v/>
      </c>
      <c r="M206" s="147" t="str">
        <f t="shared" si="8"/>
        <v/>
      </c>
      <c r="N206" s="147" t="str">
        <f t="shared" si="48"/>
        <v/>
      </c>
      <c r="O206" s="147" t="str">
        <f t="shared" si="9"/>
        <v/>
      </c>
      <c r="P206" s="146" t="str">
        <f t="shared" si="833"/>
        <v/>
      </c>
      <c r="Q206" s="147" t="str">
        <f t="shared" si="834"/>
        <v/>
      </c>
      <c r="R206" s="146" t="str">
        <f t="shared" si="12"/>
        <v/>
      </c>
      <c r="S206" s="146" t="str">
        <f t="shared" si="13"/>
        <v/>
      </c>
      <c r="T206" s="146" t="str">
        <f>IF(NOT(ISBLANK(DH206)),
        IF(AND(ISREF('Input Tenderers'!$J$8:$K$8),COUNTA('Input Tenderers'!$N$8)&gt;0),
                IF(COUNTA('Input Implementation Transactio'!$N206:$O206)&gt;0,"supplier;tenderer;payee","supplier;tenderer"),
                IF(COUNTA('Input Implementation Transactio'!$N206:$O206)&gt;0,"supplier;payee","supplier")
                ),
        IF(COUNTA('Input Implementation Transactio'!$N206:$O206)&gt;0, "payee", "")
        )</f>
        <v/>
      </c>
      <c r="U206" s="146" t="str">
        <f t="shared" si="14"/>
        <v/>
      </c>
      <c r="V206" s="146" t="str">
        <f t="shared" si="15"/>
        <v/>
      </c>
      <c r="W206" s="148" t="str">
        <f t="shared" si="835"/>
        <v/>
      </c>
      <c r="X206" s="175" t="str">
        <f t="shared" si="836"/>
        <v/>
      </c>
      <c r="Y206" s="170" t="str">
        <f t="shared" si="837"/>
        <v/>
      </c>
      <c r="Z206" s="150" t="str">
        <f t="shared" si="19"/>
        <v/>
      </c>
      <c r="AA206" s="146" t="str">
        <f t="shared" si="20"/>
        <v/>
      </c>
      <c r="AB206" s="146" t="str">
        <f t="shared" si="21"/>
        <v/>
      </c>
      <c r="AC206" s="146" t="str">
        <f t="shared" si="22"/>
        <v/>
      </c>
      <c r="AD206" s="148" t="str">
        <f t="shared" si="838"/>
        <v/>
      </c>
      <c r="AE206" s="148" t="str">
        <f t="shared" si="24"/>
        <v/>
      </c>
      <c r="AF206" s="175" t="str">
        <f t="shared" si="839"/>
        <v/>
      </c>
      <c r="AG206" s="170" t="str">
        <f t="shared" si="840"/>
        <v/>
      </c>
      <c r="AH206" s="148" t="str">
        <f t="shared" si="841"/>
        <v/>
      </c>
      <c r="AI206" s="146" t="str">
        <f t="shared" si="28"/>
        <v/>
      </c>
      <c r="AJ206" s="146" t="str">
        <f t="shared" si="29"/>
        <v/>
      </c>
      <c r="AK206" s="146" t="str">
        <f t="shared" si="30"/>
        <v/>
      </c>
      <c r="AL206" s="146" t="str">
        <f t="shared" si="31"/>
        <v/>
      </c>
      <c r="AM206" s="171" t="str">
        <f t="shared" si="32"/>
        <v/>
      </c>
      <c r="AN206" s="171" t="str">
        <f t="shared" si="33"/>
        <v/>
      </c>
      <c r="AO206" s="146" t="str">
        <f t="shared" si="34"/>
        <v/>
      </c>
      <c r="AP206" s="146" t="str">
        <f t="shared" si="35"/>
        <v/>
      </c>
      <c r="AQ206" s="146" t="str">
        <f t="shared" si="36"/>
        <v/>
      </c>
      <c r="AR206" s="146" t="str">
        <f t="shared" ref="AR206:AS206" si="870">IF(NOT(ISBLANK(CB206)),CONCATENATE(TEXT(CB206,"yyyy-mm-ddThh:MM:ss"),"Z"),"")</f>
        <v/>
      </c>
      <c r="AS206" s="146" t="str">
        <f t="shared" si="870"/>
        <v/>
      </c>
      <c r="AT206" s="146" t="str">
        <f t="shared" si="38"/>
        <v/>
      </c>
      <c r="AU206" s="146" t="str">
        <f t="shared" si="39"/>
        <v/>
      </c>
      <c r="AV206" s="146" t="str">
        <f t="shared" ref="AV206:AW206" si="871">IF(NOT(ISBLANK(DT206)),CONCATENATE(TEXT(DT206,"yyyy-mm-ddThh:MM:ss"),"Z"),"")</f>
        <v/>
      </c>
      <c r="AW206" s="146" t="str">
        <f t="shared" si="871"/>
        <v/>
      </c>
      <c r="AX206" s="146" t="str">
        <f t="shared" ref="AX206:AZ206" si="872">IF(NOT(ISBLANK(ED206)),CONCATENATE(TEXT(ED206,"yyyy-mm-ddThh:MM:ss"),"Z"),"")</f>
        <v/>
      </c>
      <c r="AY206" s="146" t="str">
        <f t="shared" si="872"/>
        <v/>
      </c>
      <c r="AZ206" s="146" t="str">
        <f t="shared" si="872"/>
        <v/>
      </c>
      <c r="BA206" s="176"/>
      <c r="BB206" s="152"/>
      <c r="BC206" s="177"/>
      <c r="BD206" s="154"/>
      <c r="BE206" s="155"/>
      <c r="BF206" s="154"/>
      <c r="BG206" s="155"/>
      <c r="BH206" s="169"/>
      <c r="BI206" s="162"/>
      <c r="BJ206" s="172"/>
      <c r="BK206" s="162"/>
      <c r="BL206" s="158"/>
      <c r="BM206" s="172"/>
      <c r="BN206" s="162"/>
      <c r="BO206" s="167"/>
      <c r="BP206" s="169"/>
      <c r="BQ206" s="162"/>
      <c r="BR206" s="162"/>
      <c r="BS206" s="174"/>
      <c r="BT206" s="162"/>
      <c r="BU206" s="174"/>
      <c r="BV206" s="174"/>
      <c r="BW206" s="174"/>
      <c r="BX206" s="173"/>
      <c r="BY206" s="158"/>
      <c r="BZ206" s="160"/>
      <c r="CA206" s="172"/>
      <c r="CB206" s="152"/>
      <c r="CC206" s="152"/>
      <c r="CD206" s="156"/>
      <c r="CE206" s="172"/>
      <c r="CF206" s="162"/>
      <c r="CG206" s="162"/>
      <c r="CH206" s="158"/>
      <c r="CI206" s="173"/>
      <c r="CJ206" s="178"/>
      <c r="CK206" s="173"/>
      <c r="CL206" s="165"/>
      <c r="CM206" s="172"/>
      <c r="CN206" s="162"/>
      <c r="CO206" s="162"/>
      <c r="CP206" s="162"/>
      <c r="CQ206" s="162"/>
      <c r="CR206" s="169"/>
      <c r="CS206" s="162"/>
      <c r="CT206" s="162"/>
      <c r="CU206" s="174"/>
      <c r="CV206" s="152"/>
      <c r="CW206" s="173"/>
      <c r="CX206" s="158"/>
      <c r="CY206" s="172"/>
      <c r="CZ206" s="162"/>
      <c r="DA206" s="162"/>
      <c r="DB206" s="158"/>
      <c r="DC206" s="173"/>
      <c r="DD206" s="178"/>
      <c r="DE206" s="173"/>
      <c r="DF206" s="165"/>
      <c r="DG206" s="172"/>
      <c r="DH206" s="178"/>
      <c r="DI206" s="172"/>
      <c r="DJ206" s="178"/>
      <c r="DK206" s="172"/>
      <c r="DL206" s="162"/>
      <c r="DM206" s="167"/>
      <c r="DN206" s="169"/>
      <c r="DO206" s="162"/>
      <c r="DP206" s="162"/>
      <c r="DQ206" s="174"/>
      <c r="DR206" s="152"/>
      <c r="DS206" s="172"/>
      <c r="DT206" s="152"/>
      <c r="DU206" s="152"/>
      <c r="DV206" s="156"/>
      <c r="DW206" s="173"/>
      <c r="DX206" s="158"/>
      <c r="DY206" s="172"/>
      <c r="DZ206" s="162"/>
      <c r="EA206" s="162"/>
      <c r="EB206" s="172"/>
      <c r="EC206" s="172"/>
      <c r="ED206" s="152"/>
      <c r="EE206" s="152"/>
      <c r="EF206" s="152"/>
      <c r="EG206" s="174"/>
      <c r="EH206" s="172"/>
      <c r="EI206" s="162"/>
      <c r="EJ206" s="162"/>
    </row>
    <row r="207" spans="1:140" ht="12.5">
      <c r="A207" s="168"/>
      <c r="B207" s="169"/>
      <c r="C207" s="144" t="str">
        <f t="shared" si="0"/>
        <v/>
      </c>
      <c r="D207" s="144" t="str">
        <f t="shared" si="830"/>
        <v/>
      </c>
      <c r="E207" s="144" t="str">
        <f t="shared" si="2"/>
        <v/>
      </c>
      <c r="F207" s="145" t="str">
        <f t="shared" si="831"/>
        <v/>
      </c>
      <c r="G207" s="145" t="str">
        <f t="shared" si="4"/>
        <v/>
      </c>
      <c r="H207" s="145" t="str">
        <f t="shared" si="5"/>
        <v/>
      </c>
      <c r="I207" s="146" t="str">
        <f t="shared" ref="I207:J207" si="873">IF(COUNTA($DO207:$DX207)&gt;0,$BA207,"")</f>
        <v/>
      </c>
      <c r="J207" s="146" t="str">
        <f t="shared" si="873"/>
        <v/>
      </c>
      <c r="K207" s="147" t="str">
        <f t="shared" si="43"/>
        <v/>
      </c>
      <c r="L207" s="147" t="str">
        <f t="shared" si="7"/>
        <v/>
      </c>
      <c r="M207" s="147" t="str">
        <f t="shared" si="8"/>
        <v/>
      </c>
      <c r="N207" s="147" t="str">
        <f t="shared" si="48"/>
        <v/>
      </c>
      <c r="O207" s="147" t="str">
        <f t="shared" si="9"/>
        <v/>
      </c>
      <c r="P207" s="146" t="str">
        <f t="shared" si="833"/>
        <v/>
      </c>
      <c r="Q207" s="147" t="str">
        <f t="shared" si="834"/>
        <v/>
      </c>
      <c r="R207" s="146" t="str">
        <f t="shared" si="12"/>
        <v/>
      </c>
      <c r="S207" s="146" t="str">
        <f t="shared" si="13"/>
        <v/>
      </c>
      <c r="T207" s="146" t="str">
        <f>IF(NOT(ISBLANK(DH207)),
        IF(AND(ISREF('Input Tenderers'!$J$8:$K$8),COUNTA('Input Tenderers'!$N$8)&gt;0),
                IF(COUNTA('Input Implementation Transactio'!$N207:$O207)&gt;0,"supplier;tenderer;payee","supplier;tenderer"),
                IF(COUNTA('Input Implementation Transactio'!$N207:$O207)&gt;0,"supplier;payee","supplier")
                ),
        IF(COUNTA('Input Implementation Transactio'!$N207:$O207)&gt;0, "payee", "")
        )</f>
        <v/>
      </c>
      <c r="U207" s="146" t="str">
        <f t="shared" si="14"/>
        <v/>
      </c>
      <c r="V207" s="146" t="str">
        <f t="shared" si="15"/>
        <v/>
      </c>
      <c r="W207" s="148" t="str">
        <f t="shared" si="835"/>
        <v/>
      </c>
      <c r="X207" s="175" t="str">
        <f t="shared" si="836"/>
        <v/>
      </c>
      <c r="Y207" s="170" t="str">
        <f t="shared" si="837"/>
        <v/>
      </c>
      <c r="Z207" s="150" t="str">
        <f t="shared" si="19"/>
        <v/>
      </c>
      <c r="AA207" s="146" t="str">
        <f t="shared" si="20"/>
        <v/>
      </c>
      <c r="AB207" s="146" t="str">
        <f t="shared" si="21"/>
        <v/>
      </c>
      <c r="AC207" s="146" t="str">
        <f t="shared" si="22"/>
        <v/>
      </c>
      <c r="AD207" s="148" t="str">
        <f t="shared" si="838"/>
        <v/>
      </c>
      <c r="AE207" s="148" t="str">
        <f t="shared" si="24"/>
        <v/>
      </c>
      <c r="AF207" s="175" t="str">
        <f t="shared" si="839"/>
        <v/>
      </c>
      <c r="AG207" s="170" t="str">
        <f t="shared" si="840"/>
        <v/>
      </c>
      <c r="AH207" s="148" t="str">
        <f t="shared" si="841"/>
        <v/>
      </c>
      <c r="AI207" s="146" t="str">
        <f t="shared" si="28"/>
        <v/>
      </c>
      <c r="AJ207" s="146" t="str">
        <f t="shared" si="29"/>
        <v/>
      </c>
      <c r="AK207" s="146" t="str">
        <f t="shared" si="30"/>
        <v/>
      </c>
      <c r="AL207" s="146" t="str">
        <f t="shared" si="31"/>
        <v/>
      </c>
      <c r="AM207" s="171" t="str">
        <f t="shared" si="32"/>
        <v/>
      </c>
      <c r="AN207" s="171" t="str">
        <f t="shared" si="33"/>
        <v/>
      </c>
      <c r="AO207" s="146" t="str">
        <f t="shared" si="34"/>
        <v/>
      </c>
      <c r="AP207" s="146" t="str">
        <f t="shared" si="35"/>
        <v/>
      </c>
      <c r="AQ207" s="146" t="str">
        <f t="shared" si="36"/>
        <v/>
      </c>
      <c r="AR207" s="146" t="str">
        <f t="shared" ref="AR207:AS207" si="874">IF(NOT(ISBLANK(CB207)),CONCATENATE(TEXT(CB207,"yyyy-mm-ddThh:MM:ss"),"Z"),"")</f>
        <v/>
      </c>
      <c r="AS207" s="146" t="str">
        <f t="shared" si="874"/>
        <v/>
      </c>
      <c r="AT207" s="146" t="str">
        <f t="shared" si="38"/>
        <v/>
      </c>
      <c r="AU207" s="146" t="str">
        <f t="shared" si="39"/>
        <v/>
      </c>
      <c r="AV207" s="146" t="str">
        <f t="shared" ref="AV207:AW207" si="875">IF(NOT(ISBLANK(DT207)),CONCATENATE(TEXT(DT207,"yyyy-mm-ddThh:MM:ss"),"Z"),"")</f>
        <v/>
      </c>
      <c r="AW207" s="146" t="str">
        <f t="shared" si="875"/>
        <v/>
      </c>
      <c r="AX207" s="146" t="str">
        <f t="shared" ref="AX207:AZ207" si="876">IF(NOT(ISBLANK(ED207)),CONCATENATE(TEXT(ED207,"yyyy-mm-ddThh:MM:ss"),"Z"),"")</f>
        <v/>
      </c>
      <c r="AY207" s="146" t="str">
        <f t="shared" si="876"/>
        <v/>
      </c>
      <c r="AZ207" s="146" t="str">
        <f t="shared" si="876"/>
        <v/>
      </c>
      <c r="BA207" s="176"/>
      <c r="BB207" s="152"/>
      <c r="BC207" s="177"/>
      <c r="BD207" s="154"/>
      <c r="BE207" s="155"/>
      <c r="BF207" s="154"/>
      <c r="BG207" s="155"/>
      <c r="BH207" s="169"/>
      <c r="BI207" s="162"/>
      <c r="BJ207" s="172"/>
      <c r="BK207" s="162"/>
      <c r="BL207" s="158"/>
      <c r="BM207" s="172"/>
      <c r="BN207" s="162"/>
      <c r="BO207" s="167"/>
      <c r="BP207" s="169"/>
      <c r="BQ207" s="162"/>
      <c r="BR207" s="162"/>
      <c r="BS207" s="174"/>
      <c r="BT207" s="162"/>
      <c r="BU207" s="174"/>
      <c r="BV207" s="174"/>
      <c r="BW207" s="174"/>
      <c r="BX207" s="173"/>
      <c r="BY207" s="158"/>
      <c r="BZ207" s="160"/>
      <c r="CA207" s="172"/>
      <c r="CB207" s="152"/>
      <c r="CC207" s="152"/>
      <c r="CD207" s="156"/>
      <c r="CE207" s="172"/>
      <c r="CF207" s="162"/>
      <c r="CG207" s="162"/>
      <c r="CH207" s="158"/>
      <c r="CI207" s="173"/>
      <c r="CJ207" s="178"/>
      <c r="CK207" s="173"/>
      <c r="CL207" s="165"/>
      <c r="CM207" s="172"/>
      <c r="CN207" s="162"/>
      <c r="CO207" s="162"/>
      <c r="CP207" s="162"/>
      <c r="CQ207" s="162"/>
      <c r="CR207" s="169"/>
      <c r="CS207" s="162"/>
      <c r="CT207" s="162"/>
      <c r="CU207" s="174"/>
      <c r="CV207" s="152"/>
      <c r="CW207" s="173"/>
      <c r="CX207" s="158"/>
      <c r="CY207" s="172"/>
      <c r="CZ207" s="162"/>
      <c r="DA207" s="162"/>
      <c r="DB207" s="158"/>
      <c r="DC207" s="173"/>
      <c r="DD207" s="178"/>
      <c r="DE207" s="173"/>
      <c r="DF207" s="165"/>
      <c r="DG207" s="172"/>
      <c r="DH207" s="178"/>
      <c r="DI207" s="172"/>
      <c r="DJ207" s="178"/>
      <c r="DK207" s="172"/>
      <c r="DL207" s="162"/>
      <c r="DM207" s="167"/>
      <c r="DN207" s="169"/>
      <c r="DO207" s="162"/>
      <c r="DP207" s="162"/>
      <c r="DQ207" s="174"/>
      <c r="DR207" s="152"/>
      <c r="DS207" s="172"/>
      <c r="DT207" s="152"/>
      <c r="DU207" s="152"/>
      <c r="DV207" s="156"/>
      <c r="DW207" s="173"/>
      <c r="DX207" s="158"/>
      <c r="DY207" s="172"/>
      <c r="DZ207" s="162"/>
      <c r="EA207" s="162"/>
      <c r="EB207" s="172"/>
      <c r="EC207" s="172"/>
      <c r="ED207" s="152"/>
      <c r="EE207" s="152"/>
      <c r="EF207" s="152"/>
      <c r="EG207" s="174"/>
      <c r="EH207" s="172"/>
      <c r="EI207" s="162"/>
      <c r="EJ207" s="162"/>
    </row>
    <row r="208" spans="1:140" ht="12.5">
      <c r="A208" s="168"/>
      <c r="B208" s="169"/>
      <c r="C208" s="144" t="str">
        <f t="shared" si="0"/>
        <v/>
      </c>
      <c r="D208" s="144" t="str">
        <f t="shared" si="830"/>
        <v/>
      </c>
      <c r="E208" s="144" t="str">
        <f t="shared" si="2"/>
        <v/>
      </c>
      <c r="F208" s="145" t="str">
        <f t="shared" si="831"/>
        <v/>
      </c>
      <c r="G208" s="145" t="str">
        <f t="shared" si="4"/>
        <v/>
      </c>
      <c r="H208" s="145" t="str">
        <f t="shared" si="5"/>
        <v/>
      </c>
      <c r="I208" s="146" t="str">
        <f t="shared" ref="I208:J208" si="877">IF(COUNTA($DO208:$DX208)&gt;0,$BA208,"")</f>
        <v/>
      </c>
      <c r="J208" s="146" t="str">
        <f t="shared" si="877"/>
        <v/>
      </c>
      <c r="K208" s="147" t="str">
        <f t="shared" si="43"/>
        <v/>
      </c>
      <c r="L208" s="147" t="str">
        <f t="shared" si="7"/>
        <v/>
      </c>
      <c r="M208" s="147" t="str">
        <f t="shared" si="8"/>
        <v/>
      </c>
      <c r="N208" s="147" t="str">
        <f t="shared" si="48"/>
        <v/>
      </c>
      <c r="O208" s="147" t="str">
        <f t="shared" si="9"/>
        <v/>
      </c>
      <c r="P208" s="146" t="str">
        <f t="shared" si="833"/>
        <v/>
      </c>
      <c r="Q208" s="147" t="str">
        <f t="shared" si="834"/>
        <v/>
      </c>
      <c r="R208" s="146" t="str">
        <f t="shared" si="12"/>
        <v/>
      </c>
      <c r="S208" s="146" t="str">
        <f t="shared" si="13"/>
        <v/>
      </c>
      <c r="T208" s="146" t="str">
        <f>IF(NOT(ISBLANK(DH208)),
        IF(AND(ISREF('Input Tenderers'!$J$8:$K$8),COUNTA('Input Tenderers'!$N$8)&gt;0),
                IF(COUNTA('Input Implementation Transactio'!$N208:$O208)&gt;0,"supplier;tenderer;payee","supplier;tenderer"),
                IF(COUNTA('Input Implementation Transactio'!$N208:$O208)&gt;0,"supplier;payee","supplier")
                ),
        IF(COUNTA('Input Implementation Transactio'!$N208:$O208)&gt;0, "payee", "")
        )</f>
        <v/>
      </c>
      <c r="U208" s="146" t="str">
        <f t="shared" si="14"/>
        <v/>
      </c>
      <c r="V208" s="146" t="str">
        <f t="shared" si="15"/>
        <v/>
      </c>
      <c r="W208" s="148" t="str">
        <f t="shared" si="835"/>
        <v/>
      </c>
      <c r="X208" s="175" t="str">
        <f t="shared" si="836"/>
        <v/>
      </c>
      <c r="Y208" s="170" t="str">
        <f t="shared" si="837"/>
        <v/>
      </c>
      <c r="Z208" s="150" t="str">
        <f t="shared" si="19"/>
        <v/>
      </c>
      <c r="AA208" s="146" t="str">
        <f t="shared" si="20"/>
        <v/>
      </c>
      <c r="AB208" s="146" t="str">
        <f t="shared" si="21"/>
        <v/>
      </c>
      <c r="AC208" s="146" t="str">
        <f t="shared" si="22"/>
        <v/>
      </c>
      <c r="AD208" s="148" t="str">
        <f t="shared" si="838"/>
        <v/>
      </c>
      <c r="AE208" s="148" t="str">
        <f t="shared" si="24"/>
        <v/>
      </c>
      <c r="AF208" s="175" t="str">
        <f t="shared" si="839"/>
        <v/>
      </c>
      <c r="AG208" s="170" t="str">
        <f t="shared" si="840"/>
        <v/>
      </c>
      <c r="AH208" s="148" t="str">
        <f t="shared" si="841"/>
        <v/>
      </c>
      <c r="AI208" s="146" t="str">
        <f t="shared" si="28"/>
        <v/>
      </c>
      <c r="AJ208" s="146" t="str">
        <f t="shared" si="29"/>
        <v/>
      </c>
      <c r="AK208" s="146" t="str">
        <f t="shared" si="30"/>
        <v/>
      </c>
      <c r="AL208" s="146" t="str">
        <f t="shared" si="31"/>
        <v/>
      </c>
      <c r="AM208" s="171" t="str">
        <f t="shared" si="32"/>
        <v/>
      </c>
      <c r="AN208" s="171" t="str">
        <f t="shared" si="33"/>
        <v/>
      </c>
      <c r="AO208" s="146" t="str">
        <f t="shared" si="34"/>
        <v/>
      </c>
      <c r="AP208" s="146" t="str">
        <f t="shared" si="35"/>
        <v/>
      </c>
      <c r="AQ208" s="146" t="str">
        <f t="shared" si="36"/>
        <v/>
      </c>
      <c r="AR208" s="146" t="str">
        <f t="shared" ref="AR208:AS208" si="878">IF(NOT(ISBLANK(CB208)),CONCATENATE(TEXT(CB208,"yyyy-mm-ddThh:MM:ss"),"Z"),"")</f>
        <v/>
      </c>
      <c r="AS208" s="146" t="str">
        <f t="shared" si="878"/>
        <v/>
      </c>
      <c r="AT208" s="146" t="str">
        <f t="shared" si="38"/>
        <v/>
      </c>
      <c r="AU208" s="146" t="str">
        <f t="shared" si="39"/>
        <v/>
      </c>
      <c r="AV208" s="146" t="str">
        <f t="shared" ref="AV208:AW208" si="879">IF(NOT(ISBLANK(DT208)),CONCATENATE(TEXT(DT208,"yyyy-mm-ddThh:MM:ss"),"Z"),"")</f>
        <v/>
      </c>
      <c r="AW208" s="146" t="str">
        <f t="shared" si="879"/>
        <v/>
      </c>
      <c r="AX208" s="146" t="str">
        <f t="shared" ref="AX208:AZ208" si="880">IF(NOT(ISBLANK(ED208)),CONCATENATE(TEXT(ED208,"yyyy-mm-ddThh:MM:ss"),"Z"),"")</f>
        <v/>
      </c>
      <c r="AY208" s="146" t="str">
        <f t="shared" si="880"/>
        <v/>
      </c>
      <c r="AZ208" s="146" t="str">
        <f t="shared" si="880"/>
        <v/>
      </c>
      <c r="BA208" s="176"/>
      <c r="BB208" s="152"/>
      <c r="BC208" s="177"/>
      <c r="BD208" s="154"/>
      <c r="BE208" s="155"/>
      <c r="BF208" s="154"/>
      <c r="BG208" s="155"/>
      <c r="BH208" s="169"/>
      <c r="BI208" s="162"/>
      <c r="BJ208" s="172"/>
      <c r="BK208" s="162"/>
      <c r="BL208" s="158"/>
      <c r="BM208" s="172"/>
      <c r="BN208" s="162"/>
      <c r="BO208" s="167"/>
      <c r="BP208" s="169"/>
      <c r="BQ208" s="162"/>
      <c r="BR208" s="162"/>
      <c r="BS208" s="174"/>
      <c r="BT208" s="162"/>
      <c r="BU208" s="174"/>
      <c r="BV208" s="174"/>
      <c r="BW208" s="174"/>
      <c r="BX208" s="173"/>
      <c r="BY208" s="158"/>
      <c r="BZ208" s="160"/>
      <c r="CA208" s="172"/>
      <c r="CB208" s="152"/>
      <c r="CC208" s="152"/>
      <c r="CD208" s="156"/>
      <c r="CE208" s="172"/>
      <c r="CF208" s="162"/>
      <c r="CG208" s="162"/>
      <c r="CH208" s="158"/>
      <c r="CI208" s="173"/>
      <c r="CJ208" s="178"/>
      <c r="CK208" s="173"/>
      <c r="CL208" s="165"/>
      <c r="CM208" s="172"/>
      <c r="CN208" s="162"/>
      <c r="CO208" s="162"/>
      <c r="CP208" s="162"/>
      <c r="CQ208" s="162"/>
      <c r="CR208" s="169"/>
      <c r="CS208" s="162"/>
      <c r="CT208" s="162"/>
      <c r="CU208" s="174"/>
      <c r="CV208" s="152"/>
      <c r="CW208" s="173"/>
      <c r="CX208" s="158"/>
      <c r="CY208" s="172"/>
      <c r="CZ208" s="162"/>
      <c r="DA208" s="162"/>
      <c r="DB208" s="158"/>
      <c r="DC208" s="173"/>
      <c r="DD208" s="178"/>
      <c r="DE208" s="173"/>
      <c r="DF208" s="165"/>
      <c r="DG208" s="172"/>
      <c r="DH208" s="178"/>
      <c r="DI208" s="172"/>
      <c r="DJ208" s="178"/>
      <c r="DK208" s="172"/>
      <c r="DL208" s="162"/>
      <c r="DM208" s="167"/>
      <c r="DN208" s="169"/>
      <c r="DO208" s="162"/>
      <c r="DP208" s="162"/>
      <c r="DQ208" s="174"/>
      <c r="DR208" s="152"/>
      <c r="DS208" s="172"/>
      <c r="DT208" s="152"/>
      <c r="DU208" s="152"/>
      <c r="DV208" s="156"/>
      <c r="DW208" s="173"/>
      <c r="DX208" s="158"/>
      <c r="DY208" s="172"/>
      <c r="DZ208" s="162"/>
      <c r="EA208" s="162"/>
      <c r="EB208" s="172"/>
      <c r="EC208" s="172"/>
      <c r="ED208" s="152"/>
      <c r="EE208" s="152"/>
      <c r="EF208" s="152"/>
      <c r="EG208" s="174"/>
      <c r="EH208" s="172"/>
      <c r="EI208" s="162"/>
      <c r="EJ208" s="162"/>
    </row>
    <row r="209" spans="1:140" ht="12.5">
      <c r="A209" s="168"/>
      <c r="B209" s="169"/>
      <c r="C209" s="144" t="str">
        <f t="shared" si="0"/>
        <v/>
      </c>
      <c r="D209" s="144" t="str">
        <f t="shared" si="830"/>
        <v/>
      </c>
      <c r="E209" s="144" t="str">
        <f t="shared" si="2"/>
        <v/>
      </c>
      <c r="F209" s="145" t="str">
        <f t="shared" si="831"/>
        <v/>
      </c>
      <c r="G209" s="145" t="str">
        <f t="shared" si="4"/>
        <v/>
      </c>
      <c r="H209" s="145" t="str">
        <f t="shared" si="5"/>
        <v/>
      </c>
      <c r="I209" s="146" t="str">
        <f t="shared" ref="I209:J209" si="881">IF(COUNTA($DO209:$DX209)&gt;0,$BA209,"")</f>
        <v/>
      </c>
      <c r="J209" s="146" t="str">
        <f t="shared" si="881"/>
        <v/>
      </c>
      <c r="K209" s="147" t="str">
        <f t="shared" si="43"/>
        <v/>
      </c>
      <c r="L209" s="147" t="str">
        <f t="shared" si="7"/>
        <v/>
      </c>
      <c r="M209" s="147" t="str">
        <f t="shared" si="8"/>
        <v/>
      </c>
      <c r="N209" s="147" t="str">
        <f t="shared" si="48"/>
        <v/>
      </c>
      <c r="O209" s="147" t="str">
        <f t="shared" si="9"/>
        <v/>
      </c>
      <c r="P209" s="146" t="str">
        <f t="shared" si="833"/>
        <v/>
      </c>
      <c r="Q209" s="147" t="str">
        <f t="shared" si="834"/>
        <v/>
      </c>
      <c r="R209" s="146" t="str">
        <f t="shared" si="12"/>
        <v/>
      </c>
      <c r="S209" s="146" t="str">
        <f t="shared" si="13"/>
        <v/>
      </c>
      <c r="T209" s="146" t="str">
        <f>IF(NOT(ISBLANK(DH209)),
        IF(AND(ISREF('Input Tenderers'!$J$8:$K$8),COUNTA('Input Tenderers'!$N$8)&gt;0),
                IF(COUNTA('Input Implementation Transactio'!$N209:$O209)&gt;0,"supplier;tenderer;payee","supplier;tenderer"),
                IF(COUNTA('Input Implementation Transactio'!$N209:$O209)&gt;0,"supplier;payee","supplier")
                ),
        IF(COUNTA('Input Implementation Transactio'!$N209:$O209)&gt;0, "payee", "")
        )</f>
        <v/>
      </c>
      <c r="U209" s="146" t="str">
        <f t="shared" si="14"/>
        <v/>
      </c>
      <c r="V209" s="146" t="str">
        <f t="shared" si="15"/>
        <v/>
      </c>
      <c r="W209" s="148" t="str">
        <f t="shared" si="835"/>
        <v/>
      </c>
      <c r="X209" s="175" t="str">
        <f t="shared" si="836"/>
        <v/>
      </c>
      <c r="Y209" s="170" t="str">
        <f t="shared" si="837"/>
        <v/>
      </c>
      <c r="Z209" s="150" t="str">
        <f t="shared" si="19"/>
        <v/>
      </c>
      <c r="AA209" s="146" t="str">
        <f t="shared" si="20"/>
        <v/>
      </c>
      <c r="AB209" s="146" t="str">
        <f t="shared" si="21"/>
        <v/>
      </c>
      <c r="AC209" s="146" t="str">
        <f t="shared" si="22"/>
        <v/>
      </c>
      <c r="AD209" s="148" t="str">
        <f t="shared" si="838"/>
        <v/>
      </c>
      <c r="AE209" s="148" t="str">
        <f t="shared" si="24"/>
        <v/>
      </c>
      <c r="AF209" s="175" t="str">
        <f t="shared" si="839"/>
        <v/>
      </c>
      <c r="AG209" s="170" t="str">
        <f t="shared" si="840"/>
        <v/>
      </c>
      <c r="AH209" s="148" t="str">
        <f t="shared" si="841"/>
        <v/>
      </c>
      <c r="AI209" s="146" t="str">
        <f t="shared" si="28"/>
        <v/>
      </c>
      <c r="AJ209" s="146" t="str">
        <f t="shared" si="29"/>
        <v/>
      </c>
      <c r="AK209" s="146" t="str">
        <f t="shared" si="30"/>
        <v/>
      </c>
      <c r="AL209" s="146" t="str">
        <f t="shared" si="31"/>
        <v/>
      </c>
      <c r="AM209" s="171" t="str">
        <f t="shared" si="32"/>
        <v/>
      </c>
      <c r="AN209" s="171" t="str">
        <f t="shared" si="33"/>
        <v/>
      </c>
      <c r="AO209" s="146" t="str">
        <f t="shared" si="34"/>
        <v/>
      </c>
      <c r="AP209" s="146" t="str">
        <f t="shared" si="35"/>
        <v/>
      </c>
      <c r="AQ209" s="146" t="str">
        <f t="shared" si="36"/>
        <v/>
      </c>
      <c r="AR209" s="146" t="str">
        <f t="shared" ref="AR209:AS209" si="882">IF(NOT(ISBLANK(CB209)),CONCATENATE(TEXT(CB209,"yyyy-mm-ddThh:MM:ss"),"Z"),"")</f>
        <v/>
      </c>
      <c r="AS209" s="146" t="str">
        <f t="shared" si="882"/>
        <v/>
      </c>
      <c r="AT209" s="146" t="str">
        <f t="shared" si="38"/>
        <v/>
      </c>
      <c r="AU209" s="146" t="str">
        <f t="shared" si="39"/>
        <v/>
      </c>
      <c r="AV209" s="146" t="str">
        <f t="shared" ref="AV209:AW209" si="883">IF(NOT(ISBLANK(DT209)),CONCATENATE(TEXT(DT209,"yyyy-mm-ddThh:MM:ss"),"Z"),"")</f>
        <v/>
      </c>
      <c r="AW209" s="146" t="str">
        <f t="shared" si="883"/>
        <v/>
      </c>
      <c r="AX209" s="146" t="str">
        <f t="shared" ref="AX209:AZ209" si="884">IF(NOT(ISBLANK(ED209)),CONCATENATE(TEXT(ED209,"yyyy-mm-ddThh:MM:ss"),"Z"),"")</f>
        <v/>
      </c>
      <c r="AY209" s="146" t="str">
        <f t="shared" si="884"/>
        <v/>
      </c>
      <c r="AZ209" s="146" t="str">
        <f t="shared" si="884"/>
        <v/>
      </c>
      <c r="BA209" s="176"/>
      <c r="BB209" s="152"/>
      <c r="BC209" s="177"/>
      <c r="BD209" s="154"/>
      <c r="BE209" s="155"/>
      <c r="BF209" s="154"/>
      <c r="BG209" s="155"/>
      <c r="BH209" s="169"/>
      <c r="BI209" s="162"/>
      <c r="BJ209" s="172"/>
      <c r="BK209" s="162"/>
      <c r="BL209" s="158"/>
      <c r="BM209" s="172"/>
      <c r="BN209" s="162"/>
      <c r="BO209" s="167"/>
      <c r="BP209" s="169"/>
      <c r="BQ209" s="162"/>
      <c r="BR209" s="162"/>
      <c r="BS209" s="174"/>
      <c r="BT209" s="162"/>
      <c r="BU209" s="174"/>
      <c r="BV209" s="174"/>
      <c r="BW209" s="174"/>
      <c r="BX209" s="173"/>
      <c r="BY209" s="158"/>
      <c r="BZ209" s="160"/>
      <c r="CA209" s="172"/>
      <c r="CB209" s="152"/>
      <c r="CC209" s="152"/>
      <c r="CD209" s="156"/>
      <c r="CE209" s="172"/>
      <c r="CF209" s="162"/>
      <c r="CG209" s="162"/>
      <c r="CH209" s="158"/>
      <c r="CI209" s="173"/>
      <c r="CJ209" s="178"/>
      <c r="CK209" s="173"/>
      <c r="CL209" s="165"/>
      <c r="CM209" s="172"/>
      <c r="CN209" s="162"/>
      <c r="CO209" s="162"/>
      <c r="CP209" s="162"/>
      <c r="CQ209" s="162"/>
      <c r="CR209" s="169"/>
      <c r="CS209" s="162"/>
      <c r="CT209" s="162"/>
      <c r="CU209" s="174"/>
      <c r="CV209" s="152"/>
      <c r="CW209" s="173"/>
      <c r="CX209" s="158"/>
      <c r="CY209" s="172"/>
      <c r="CZ209" s="162"/>
      <c r="DA209" s="162"/>
      <c r="DB209" s="158"/>
      <c r="DC209" s="173"/>
      <c r="DD209" s="178"/>
      <c r="DE209" s="173"/>
      <c r="DF209" s="165"/>
      <c r="DG209" s="172"/>
      <c r="DH209" s="178"/>
      <c r="DI209" s="172"/>
      <c r="DJ209" s="178"/>
      <c r="DK209" s="172"/>
      <c r="DL209" s="162"/>
      <c r="DM209" s="167"/>
      <c r="DN209" s="169"/>
      <c r="DO209" s="162"/>
      <c r="DP209" s="162"/>
      <c r="DQ209" s="174"/>
      <c r="DR209" s="152"/>
      <c r="DS209" s="172"/>
      <c r="DT209" s="152"/>
      <c r="DU209" s="152"/>
      <c r="DV209" s="156"/>
      <c r="DW209" s="173"/>
      <c r="DX209" s="158"/>
      <c r="DY209" s="172"/>
      <c r="DZ209" s="162"/>
      <c r="EA209" s="162"/>
      <c r="EB209" s="172"/>
      <c r="EC209" s="172"/>
      <c r="ED209" s="152"/>
      <c r="EE209" s="152"/>
      <c r="EF209" s="152"/>
      <c r="EG209" s="174"/>
      <c r="EH209" s="172"/>
      <c r="EI209" s="162"/>
      <c r="EJ209" s="162"/>
    </row>
    <row r="210" spans="1:140" ht="12.5">
      <c r="A210" s="168"/>
      <c r="B210" s="169"/>
      <c r="C210" s="144" t="str">
        <f t="shared" si="0"/>
        <v/>
      </c>
      <c r="D210" s="144" t="str">
        <f t="shared" si="830"/>
        <v/>
      </c>
      <c r="E210" s="144" t="str">
        <f t="shared" si="2"/>
        <v/>
      </c>
      <c r="F210" s="145" t="str">
        <f t="shared" si="831"/>
        <v/>
      </c>
      <c r="G210" s="145" t="str">
        <f t="shared" si="4"/>
        <v/>
      </c>
      <c r="H210" s="145" t="str">
        <f t="shared" si="5"/>
        <v/>
      </c>
      <c r="I210" s="146" t="str">
        <f t="shared" ref="I210:J210" si="885">IF(COUNTA($DO210:$DX210)&gt;0,$BA210,"")</f>
        <v/>
      </c>
      <c r="J210" s="146" t="str">
        <f t="shared" si="885"/>
        <v/>
      </c>
      <c r="K210" s="147" t="str">
        <f t="shared" si="43"/>
        <v/>
      </c>
      <c r="L210" s="147" t="str">
        <f t="shared" si="7"/>
        <v/>
      </c>
      <c r="M210" s="147" t="str">
        <f t="shared" si="8"/>
        <v/>
      </c>
      <c r="N210" s="147" t="str">
        <f t="shared" si="48"/>
        <v/>
      </c>
      <c r="O210" s="147" t="str">
        <f t="shared" si="9"/>
        <v/>
      </c>
      <c r="P210" s="146" t="str">
        <f t="shared" si="833"/>
        <v/>
      </c>
      <c r="Q210" s="147" t="str">
        <f t="shared" si="834"/>
        <v/>
      </c>
      <c r="R210" s="146" t="str">
        <f t="shared" si="12"/>
        <v/>
      </c>
      <c r="S210" s="146" t="str">
        <f t="shared" si="13"/>
        <v/>
      </c>
      <c r="T210" s="146" t="str">
        <f>IF(NOT(ISBLANK(DH210)),
        IF(AND(ISREF('Input Tenderers'!$J$8:$K$8),COUNTA('Input Tenderers'!$N$8)&gt;0),
                IF(COUNTA('Input Implementation Transactio'!$N210:$O210)&gt;0,"supplier;tenderer;payee","supplier;tenderer"),
                IF(COUNTA('Input Implementation Transactio'!$N210:$O210)&gt;0,"supplier;payee","supplier")
                ),
        IF(COUNTA('Input Implementation Transactio'!$N210:$O210)&gt;0, "payee", "")
        )</f>
        <v/>
      </c>
      <c r="U210" s="146" t="str">
        <f t="shared" si="14"/>
        <v/>
      </c>
      <c r="V210" s="146" t="str">
        <f t="shared" si="15"/>
        <v/>
      </c>
      <c r="W210" s="148" t="str">
        <f t="shared" si="835"/>
        <v/>
      </c>
      <c r="X210" s="175" t="str">
        <f t="shared" si="836"/>
        <v/>
      </c>
      <c r="Y210" s="170" t="str">
        <f t="shared" si="837"/>
        <v/>
      </c>
      <c r="Z210" s="150" t="str">
        <f t="shared" si="19"/>
        <v/>
      </c>
      <c r="AA210" s="146" t="str">
        <f t="shared" si="20"/>
        <v/>
      </c>
      <c r="AB210" s="146" t="str">
        <f t="shared" si="21"/>
        <v/>
      </c>
      <c r="AC210" s="146" t="str">
        <f t="shared" si="22"/>
        <v/>
      </c>
      <c r="AD210" s="148" t="str">
        <f t="shared" si="838"/>
        <v/>
      </c>
      <c r="AE210" s="148" t="str">
        <f t="shared" si="24"/>
        <v/>
      </c>
      <c r="AF210" s="175" t="str">
        <f t="shared" si="839"/>
        <v/>
      </c>
      <c r="AG210" s="170" t="str">
        <f t="shared" si="840"/>
        <v/>
      </c>
      <c r="AH210" s="148" t="str">
        <f t="shared" si="841"/>
        <v/>
      </c>
      <c r="AI210" s="146" t="str">
        <f t="shared" si="28"/>
        <v/>
      </c>
      <c r="AJ210" s="146" t="str">
        <f t="shared" si="29"/>
        <v/>
      </c>
      <c r="AK210" s="146" t="str">
        <f t="shared" si="30"/>
        <v/>
      </c>
      <c r="AL210" s="146" t="str">
        <f t="shared" si="31"/>
        <v/>
      </c>
      <c r="AM210" s="171" t="str">
        <f t="shared" si="32"/>
        <v/>
      </c>
      <c r="AN210" s="171" t="str">
        <f t="shared" si="33"/>
        <v/>
      </c>
      <c r="AO210" s="146" t="str">
        <f t="shared" si="34"/>
        <v/>
      </c>
      <c r="AP210" s="146" t="str">
        <f t="shared" si="35"/>
        <v/>
      </c>
      <c r="AQ210" s="146" t="str">
        <f t="shared" si="36"/>
        <v/>
      </c>
      <c r="AR210" s="146" t="str">
        <f t="shared" ref="AR210:AS210" si="886">IF(NOT(ISBLANK(CB210)),CONCATENATE(TEXT(CB210,"yyyy-mm-ddThh:MM:ss"),"Z"),"")</f>
        <v/>
      </c>
      <c r="AS210" s="146" t="str">
        <f t="shared" si="886"/>
        <v/>
      </c>
      <c r="AT210" s="146" t="str">
        <f t="shared" si="38"/>
        <v/>
      </c>
      <c r="AU210" s="146" t="str">
        <f t="shared" si="39"/>
        <v/>
      </c>
      <c r="AV210" s="146" t="str">
        <f t="shared" ref="AV210:AW210" si="887">IF(NOT(ISBLANK(DT210)),CONCATENATE(TEXT(DT210,"yyyy-mm-ddThh:MM:ss"),"Z"),"")</f>
        <v/>
      </c>
      <c r="AW210" s="146" t="str">
        <f t="shared" si="887"/>
        <v/>
      </c>
      <c r="AX210" s="146" t="str">
        <f t="shared" ref="AX210:AZ210" si="888">IF(NOT(ISBLANK(ED210)),CONCATENATE(TEXT(ED210,"yyyy-mm-ddThh:MM:ss"),"Z"),"")</f>
        <v/>
      </c>
      <c r="AY210" s="146" t="str">
        <f t="shared" si="888"/>
        <v/>
      </c>
      <c r="AZ210" s="146" t="str">
        <f t="shared" si="888"/>
        <v/>
      </c>
      <c r="BA210" s="176"/>
      <c r="BB210" s="152"/>
      <c r="BC210" s="177"/>
      <c r="BD210" s="154"/>
      <c r="BE210" s="155"/>
      <c r="BF210" s="154"/>
      <c r="BG210" s="155"/>
      <c r="BH210" s="169"/>
      <c r="BI210" s="162"/>
      <c r="BJ210" s="172"/>
      <c r="BK210" s="162"/>
      <c r="BL210" s="158"/>
      <c r="BM210" s="172"/>
      <c r="BN210" s="162"/>
      <c r="BO210" s="167"/>
      <c r="BP210" s="169"/>
      <c r="BQ210" s="162"/>
      <c r="BR210" s="162"/>
      <c r="BS210" s="174"/>
      <c r="BT210" s="162"/>
      <c r="BU210" s="174"/>
      <c r="BV210" s="174"/>
      <c r="BW210" s="174"/>
      <c r="BX210" s="173"/>
      <c r="BY210" s="158"/>
      <c r="BZ210" s="160"/>
      <c r="CA210" s="172"/>
      <c r="CB210" s="152"/>
      <c r="CC210" s="152"/>
      <c r="CD210" s="156"/>
      <c r="CE210" s="172"/>
      <c r="CF210" s="162"/>
      <c r="CG210" s="162"/>
      <c r="CH210" s="158"/>
      <c r="CI210" s="173"/>
      <c r="CJ210" s="178"/>
      <c r="CK210" s="173"/>
      <c r="CL210" s="165"/>
      <c r="CM210" s="172"/>
      <c r="CN210" s="162"/>
      <c r="CO210" s="162"/>
      <c r="CP210" s="162"/>
      <c r="CQ210" s="162"/>
      <c r="CR210" s="169"/>
      <c r="CS210" s="162"/>
      <c r="CT210" s="162"/>
      <c r="CU210" s="174"/>
      <c r="CV210" s="152"/>
      <c r="CW210" s="173"/>
      <c r="CX210" s="158"/>
      <c r="CY210" s="172"/>
      <c r="CZ210" s="162"/>
      <c r="DA210" s="162"/>
      <c r="DB210" s="158"/>
      <c r="DC210" s="173"/>
      <c r="DD210" s="178"/>
      <c r="DE210" s="173"/>
      <c r="DF210" s="165"/>
      <c r="DG210" s="172"/>
      <c r="DH210" s="178"/>
      <c r="DI210" s="172"/>
      <c r="DJ210" s="178"/>
      <c r="DK210" s="172"/>
      <c r="DL210" s="162"/>
      <c r="DM210" s="167"/>
      <c r="DN210" s="169"/>
      <c r="DO210" s="162"/>
      <c r="DP210" s="162"/>
      <c r="DQ210" s="174"/>
      <c r="DR210" s="152"/>
      <c r="DS210" s="172"/>
      <c r="DT210" s="152"/>
      <c r="DU210" s="152"/>
      <c r="DV210" s="156"/>
      <c r="DW210" s="173"/>
      <c r="DX210" s="158"/>
      <c r="DY210" s="172"/>
      <c r="DZ210" s="162"/>
      <c r="EA210" s="162"/>
      <c r="EB210" s="172"/>
      <c r="EC210" s="172"/>
      <c r="ED210" s="152"/>
      <c r="EE210" s="152"/>
      <c r="EF210" s="152"/>
      <c r="EG210" s="174"/>
      <c r="EH210" s="172"/>
      <c r="EI210" s="162"/>
      <c r="EJ210" s="162"/>
    </row>
    <row r="211" spans="1:140" ht="12.5">
      <c r="A211" s="168"/>
      <c r="B211" s="169"/>
      <c r="C211" s="144" t="str">
        <f t="shared" si="0"/>
        <v/>
      </c>
      <c r="D211" s="144" t="str">
        <f t="shared" si="830"/>
        <v/>
      </c>
      <c r="E211" s="144" t="str">
        <f t="shared" si="2"/>
        <v/>
      </c>
      <c r="F211" s="145" t="str">
        <f t="shared" si="831"/>
        <v/>
      </c>
      <c r="G211" s="145" t="str">
        <f t="shared" si="4"/>
        <v/>
      </c>
      <c r="H211" s="145" t="str">
        <f t="shared" si="5"/>
        <v/>
      </c>
      <c r="I211" s="146" t="str">
        <f t="shared" ref="I211:J211" si="889">IF(COUNTA($DO211:$DX211)&gt;0,$BA211,"")</f>
        <v/>
      </c>
      <c r="J211" s="146" t="str">
        <f t="shared" si="889"/>
        <v/>
      </c>
      <c r="K211" s="147" t="str">
        <f t="shared" si="43"/>
        <v/>
      </c>
      <c r="L211" s="147" t="str">
        <f t="shared" si="7"/>
        <v/>
      </c>
      <c r="M211" s="147" t="str">
        <f t="shared" si="8"/>
        <v/>
      </c>
      <c r="N211" s="147" t="str">
        <f t="shared" si="48"/>
        <v/>
      </c>
      <c r="O211" s="147" t="str">
        <f t="shared" si="9"/>
        <v/>
      </c>
      <c r="P211" s="146" t="str">
        <f t="shared" si="833"/>
        <v/>
      </c>
      <c r="Q211" s="147" t="str">
        <f t="shared" si="834"/>
        <v/>
      </c>
      <c r="R211" s="146" t="str">
        <f t="shared" si="12"/>
        <v/>
      </c>
      <c r="S211" s="146" t="str">
        <f t="shared" si="13"/>
        <v/>
      </c>
      <c r="T211" s="146" t="str">
        <f>IF(NOT(ISBLANK(DH211)),
        IF(AND(ISREF('Input Tenderers'!$J$8:$K$8),COUNTA('Input Tenderers'!$N$8)&gt;0),
                IF(COUNTA('Input Implementation Transactio'!$N211:$O211)&gt;0,"supplier;tenderer;payee","supplier;tenderer"),
                IF(COUNTA('Input Implementation Transactio'!$N211:$O211)&gt;0,"supplier;payee","supplier")
                ),
        IF(COUNTA('Input Implementation Transactio'!$N211:$O211)&gt;0, "payee", "")
        )</f>
        <v/>
      </c>
      <c r="U211" s="146" t="str">
        <f t="shared" si="14"/>
        <v/>
      </c>
      <c r="V211" s="146" t="str">
        <f t="shared" si="15"/>
        <v/>
      </c>
      <c r="W211" s="148" t="str">
        <f t="shared" si="835"/>
        <v/>
      </c>
      <c r="X211" s="175" t="str">
        <f t="shared" si="836"/>
        <v/>
      </c>
      <c r="Y211" s="170" t="str">
        <f t="shared" si="837"/>
        <v/>
      </c>
      <c r="Z211" s="150" t="str">
        <f t="shared" si="19"/>
        <v/>
      </c>
      <c r="AA211" s="146" t="str">
        <f t="shared" si="20"/>
        <v/>
      </c>
      <c r="AB211" s="146" t="str">
        <f t="shared" si="21"/>
        <v/>
      </c>
      <c r="AC211" s="146" t="str">
        <f t="shared" si="22"/>
        <v/>
      </c>
      <c r="AD211" s="148" t="str">
        <f t="shared" si="838"/>
        <v/>
      </c>
      <c r="AE211" s="148" t="str">
        <f t="shared" si="24"/>
        <v/>
      </c>
      <c r="AF211" s="175" t="str">
        <f t="shared" si="839"/>
        <v/>
      </c>
      <c r="AG211" s="170" t="str">
        <f t="shared" si="840"/>
        <v/>
      </c>
      <c r="AH211" s="148" t="str">
        <f t="shared" si="841"/>
        <v/>
      </c>
      <c r="AI211" s="146" t="str">
        <f t="shared" si="28"/>
        <v/>
      </c>
      <c r="AJ211" s="146" t="str">
        <f t="shared" si="29"/>
        <v/>
      </c>
      <c r="AK211" s="146" t="str">
        <f t="shared" si="30"/>
        <v/>
      </c>
      <c r="AL211" s="146" t="str">
        <f t="shared" si="31"/>
        <v/>
      </c>
      <c r="AM211" s="171" t="str">
        <f t="shared" si="32"/>
        <v/>
      </c>
      <c r="AN211" s="171" t="str">
        <f t="shared" si="33"/>
        <v/>
      </c>
      <c r="AO211" s="146" t="str">
        <f t="shared" si="34"/>
        <v/>
      </c>
      <c r="AP211" s="146" t="str">
        <f t="shared" si="35"/>
        <v/>
      </c>
      <c r="AQ211" s="146" t="str">
        <f t="shared" si="36"/>
        <v/>
      </c>
      <c r="AR211" s="146" t="str">
        <f t="shared" ref="AR211:AS211" si="890">IF(NOT(ISBLANK(CB211)),CONCATENATE(TEXT(CB211,"yyyy-mm-ddThh:MM:ss"),"Z"),"")</f>
        <v/>
      </c>
      <c r="AS211" s="146" t="str">
        <f t="shared" si="890"/>
        <v/>
      </c>
      <c r="AT211" s="146" t="str">
        <f t="shared" si="38"/>
        <v/>
      </c>
      <c r="AU211" s="146" t="str">
        <f t="shared" si="39"/>
        <v/>
      </c>
      <c r="AV211" s="146" t="str">
        <f t="shared" ref="AV211:AW211" si="891">IF(NOT(ISBLANK(DT211)),CONCATENATE(TEXT(DT211,"yyyy-mm-ddThh:MM:ss"),"Z"),"")</f>
        <v/>
      </c>
      <c r="AW211" s="146" t="str">
        <f t="shared" si="891"/>
        <v/>
      </c>
      <c r="AX211" s="146" t="str">
        <f t="shared" ref="AX211:AZ211" si="892">IF(NOT(ISBLANK(ED211)),CONCATENATE(TEXT(ED211,"yyyy-mm-ddThh:MM:ss"),"Z"),"")</f>
        <v/>
      </c>
      <c r="AY211" s="146" t="str">
        <f t="shared" si="892"/>
        <v/>
      </c>
      <c r="AZ211" s="146" t="str">
        <f t="shared" si="892"/>
        <v/>
      </c>
      <c r="BA211" s="176"/>
      <c r="BB211" s="152"/>
      <c r="BC211" s="177"/>
      <c r="BD211" s="154"/>
      <c r="BE211" s="155"/>
      <c r="BF211" s="154"/>
      <c r="BG211" s="155"/>
      <c r="BH211" s="169"/>
      <c r="BI211" s="162"/>
      <c r="BJ211" s="172"/>
      <c r="BK211" s="162"/>
      <c r="BL211" s="158"/>
      <c r="BM211" s="172"/>
      <c r="BN211" s="162"/>
      <c r="BO211" s="167"/>
      <c r="BP211" s="169"/>
      <c r="BQ211" s="162"/>
      <c r="BR211" s="162"/>
      <c r="BS211" s="174"/>
      <c r="BT211" s="162"/>
      <c r="BU211" s="174"/>
      <c r="BV211" s="174"/>
      <c r="BW211" s="174"/>
      <c r="BX211" s="173"/>
      <c r="BY211" s="158"/>
      <c r="BZ211" s="160"/>
      <c r="CA211" s="172"/>
      <c r="CB211" s="152"/>
      <c r="CC211" s="152"/>
      <c r="CD211" s="156"/>
      <c r="CE211" s="172"/>
      <c r="CF211" s="162"/>
      <c r="CG211" s="162"/>
      <c r="CH211" s="158"/>
      <c r="CI211" s="173"/>
      <c r="CJ211" s="178"/>
      <c r="CK211" s="173"/>
      <c r="CL211" s="165"/>
      <c r="CM211" s="172"/>
      <c r="CN211" s="162"/>
      <c r="CO211" s="162"/>
      <c r="CP211" s="162"/>
      <c r="CQ211" s="162"/>
      <c r="CR211" s="169"/>
      <c r="CS211" s="162"/>
      <c r="CT211" s="162"/>
      <c r="CU211" s="174"/>
      <c r="CV211" s="152"/>
      <c r="CW211" s="173"/>
      <c r="CX211" s="158"/>
      <c r="CY211" s="172"/>
      <c r="CZ211" s="162"/>
      <c r="DA211" s="162"/>
      <c r="DB211" s="158"/>
      <c r="DC211" s="173"/>
      <c r="DD211" s="178"/>
      <c r="DE211" s="173"/>
      <c r="DF211" s="165"/>
      <c r="DG211" s="172"/>
      <c r="DH211" s="178"/>
      <c r="DI211" s="172"/>
      <c r="DJ211" s="178"/>
      <c r="DK211" s="172"/>
      <c r="DL211" s="162"/>
      <c r="DM211" s="167"/>
      <c r="DN211" s="169"/>
      <c r="DO211" s="162"/>
      <c r="DP211" s="162"/>
      <c r="DQ211" s="174"/>
      <c r="DR211" s="152"/>
      <c r="DS211" s="172"/>
      <c r="DT211" s="152"/>
      <c r="DU211" s="152"/>
      <c r="DV211" s="156"/>
      <c r="DW211" s="173"/>
      <c r="DX211" s="158"/>
      <c r="DY211" s="172"/>
      <c r="DZ211" s="162"/>
      <c r="EA211" s="162"/>
      <c r="EB211" s="172"/>
      <c r="EC211" s="172"/>
      <c r="ED211" s="152"/>
      <c r="EE211" s="152"/>
      <c r="EF211" s="152"/>
      <c r="EG211" s="174"/>
      <c r="EH211" s="172"/>
      <c r="EI211" s="162"/>
      <c r="EJ211" s="162"/>
    </row>
    <row r="212" spans="1:140" ht="12.5">
      <c r="A212" s="168"/>
      <c r="B212" s="169"/>
      <c r="C212" s="144" t="str">
        <f t="shared" si="0"/>
        <v/>
      </c>
      <c r="D212" s="144" t="str">
        <f t="shared" si="830"/>
        <v/>
      </c>
      <c r="E212" s="144" t="str">
        <f t="shared" si="2"/>
        <v/>
      </c>
      <c r="F212" s="145" t="str">
        <f t="shared" si="831"/>
        <v/>
      </c>
      <c r="G212" s="145" t="str">
        <f t="shared" si="4"/>
        <v/>
      </c>
      <c r="H212" s="145" t="str">
        <f t="shared" si="5"/>
        <v/>
      </c>
      <c r="I212" s="146" t="str">
        <f t="shared" ref="I212:J212" si="893">IF(COUNTA($DO212:$DX212)&gt;0,$BA212,"")</f>
        <v/>
      </c>
      <c r="J212" s="146" t="str">
        <f t="shared" si="893"/>
        <v/>
      </c>
      <c r="K212" s="147" t="str">
        <f t="shared" si="43"/>
        <v/>
      </c>
      <c r="L212" s="147" t="str">
        <f t="shared" si="7"/>
        <v/>
      </c>
      <c r="M212" s="147" t="str">
        <f t="shared" si="8"/>
        <v/>
      </c>
      <c r="N212" s="147" t="str">
        <f t="shared" si="48"/>
        <v/>
      </c>
      <c r="O212" s="147" t="str">
        <f t="shared" si="9"/>
        <v/>
      </c>
      <c r="P212" s="146" t="str">
        <f t="shared" si="833"/>
        <v/>
      </c>
      <c r="Q212" s="147" t="str">
        <f t="shared" si="834"/>
        <v/>
      </c>
      <c r="R212" s="146" t="str">
        <f t="shared" si="12"/>
        <v/>
      </c>
      <c r="S212" s="146" t="str">
        <f t="shared" si="13"/>
        <v/>
      </c>
      <c r="T212" s="146" t="str">
        <f>IF(NOT(ISBLANK(DH212)),
        IF(AND(ISREF('Input Tenderers'!$J$8:$K$8),COUNTA('Input Tenderers'!$N$8)&gt;0),
                IF(COUNTA('Input Implementation Transactio'!$N212:$O212)&gt;0,"supplier;tenderer;payee","supplier;tenderer"),
                IF(COUNTA('Input Implementation Transactio'!$N212:$O212)&gt;0,"supplier;payee","supplier")
                ),
        IF(COUNTA('Input Implementation Transactio'!$N212:$O212)&gt;0, "payee", "")
        )</f>
        <v/>
      </c>
      <c r="U212" s="146" t="str">
        <f t="shared" si="14"/>
        <v/>
      </c>
      <c r="V212" s="146" t="str">
        <f t="shared" si="15"/>
        <v/>
      </c>
      <c r="W212" s="148" t="str">
        <f t="shared" si="835"/>
        <v/>
      </c>
      <c r="X212" s="175" t="str">
        <f t="shared" si="836"/>
        <v/>
      </c>
      <c r="Y212" s="170" t="str">
        <f t="shared" si="837"/>
        <v/>
      </c>
      <c r="Z212" s="150" t="str">
        <f t="shared" si="19"/>
        <v/>
      </c>
      <c r="AA212" s="146" t="str">
        <f t="shared" si="20"/>
        <v/>
      </c>
      <c r="AB212" s="146" t="str">
        <f t="shared" si="21"/>
        <v/>
      </c>
      <c r="AC212" s="146" t="str">
        <f t="shared" si="22"/>
        <v/>
      </c>
      <c r="AD212" s="148" t="str">
        <f t="shared" si="838"/>
        <v/>
      </c>
      <c r="AE212" s="148" t="str">
        <f t="shared" si="24"/>
        <v/>
      </c>
      <c r="AF212" s="175" t="str">
        <f t="shared" si="839"/>
        <v/>
      </c>
      <c r="AG212" s="170" t="str">
        <f t="shared" si="840"/>
        <v/>
      </c>
      <c r="AH212" s="148" t="str">
        <f t="shared" si="841"/>
        <v/>
      </c>
      <c r="AI212" s="146" t="str">
        <f t="shared" si="28"/>
        <v/>
      </c>
      <c r="AJ212" s="146" t="str">
        <f t="shared" si="29"/>
        <v/>
      </c>
      <c r="AK212" s="146" t="str">
        <f t="shared" si="30"/>
        <v/>
      </c>
      <c r="AL212" s="146" t="str">
        <f t="shared" si="31"/>
        <v/>
      </c>
      <c r="AM212" s="171" t="str">
        <f t="shared" si="32"/>
        <v/>
      </c>
      <c r="AN212" s="171" t="str">
        <f t="shared" si="33"/>
        <v/>
      </c>
      <c r="AO212" s="146" t="str">
        <f t="shared" si="34"/>
        <v/>
      </c>
      <c r="AP212" s="146" t="str">
        <f t="shared" si="35"/>
        <v/>
      </c>
      <c r="AQ212" s="146" t="str">
        <f t="shared" si="36"/>
        <v/>
      </c>
      <c r="AR212" s="146" t="str">
        <f t="shared" ref="AR212:AS212" si="894">IF(NOT(ISBLANK(CB212)),CONCATENATE(TEXT(CB212,"yyyy-mm-ddThh:MM:ss"),"Z"),"")</f>
        <v/>
      </c>
      <c r="AS212" s="146" t="str">
        <f t="shared" si="894"/>
        <v/>
      </c>
      <c r="AT212" s="146" t="str">
        <f t="shared" si="38"/>
        <v/>
      </c>
      <c r="AU212" s="146" t="str">
        <f t="shared" si="39"/>
        <v/>
      </c>
      <c r="AV212" s="146" t="str">
        <f t="shared" ref="AV212:AW212" si="895">IF(NOT(ISBLANK(DT212)),CONCATENATE(TEXT(DT212,"yyyy-mm-ddThh:MM:ss"),"Z"),"")</f>
        <v/>
      </c>
      <c r="AW212" s="146" t="str">
        <f t="shared" si="895"/>
        <v/>
      </c>
      <c r="AX212" s="146" t="str">
        <f t="shared" ref="AX212:AZ212" si="896">IF(NOT(ISBLANK(ED212)),CONCATENATE(TEXT(ED212,"yyyy-mm-ddThh:MM:ss"),"Z"),"")</f>
        <v/>
      </c>
      <c r="AY212" s="146" t="str">
        <f t="shared" si="896"/>
        <v/>
      </c>
      <c r="AZ212" s="146" t="str">
        <f t="shared" si="896"/>
        <v/>
      </c>
      <c r="BA212" s="176"/>
      <c r="BB212" s="152"/>
      <c r="BC212" s="177"/>
      <c r="BD212" s="154"/>
      <c r="BE212" s="155"/>
      <c r="BF212" s="154"/>
      <c r="BG212" s="155"/>
      <c r="BH212" s="169"/>
      <c r="BI212" s="162"/>
      <c r="BJ212" s="172"/>
      <c r="BK212" s="162"/>
      <c r="BL212" s="158"/>
      <c r="BM212" s="172"/>
      <c r="BN212" s="162"/>
      <c r="BO212" s="167"/>
      <c r="BP212" s="169"/>
      <c r="BQ212" s="162"/>
      <c r="BR212" s="162"/>
      <c r="BS212" s="174"/>
      <c r="BT212" s="162"/>
      <c r="BU212" s="174"/>
      <c r="BV212" s="174"/>
      <c r="BW212" s="174"/>
      <c r="BX212" s="173"/>
      <c r="BY212" s="158"/>
      <c r="BZ212" s="160"/>
      <c r="CA212" s="172"/>
      <c r="CB212" s="152"/>
      <c r="CC212" s="152"/>
      <c r="CD212" s="156"/>
      <c r="CE212" s="172"/>
      <c r="CF212" s="162"/>
      <c r="CG212" s="162"/>
      <c r="CH212" s="158"/>
      <c r="CI212" s="173"/>
      <c r="CJ212" s="178"/>
      <c r="CK212" s="173"/>
      <c r="CL212" s="165"/>
      <c r="CM212" s="172"/>
      <c r="CN212" s="162"/>
      <c r="CO212" s="162"/>
      <c r="CP212" s="162"/>
      <c r="CQ212" s="162"/>
      <c r="CR212" s="169"/>
      <c r="CS212" s="162"/>
      <c r="CT212" s="162"/>
      <c r="CU212" s="174"/>
      <c r="CV212" s="152"/>
      <c r="CW212" s="173"/>
      <c r="CX212" s="158"/>
      <c r="CY212" s="172"/>
      <c r="CZ212" s="162"/>
      <c r="DA212" s="162"/>
      <c r="DB212" s="158"/>
      <c r="DC212" s="173"/>
      <c r="DD212" s="178"/>
      <c r="DE212" s="173"/>
      <c r="DF212" s="165"/>
      <c r="DG212" s="172"/>
      <c r="DH212" s="178"/>
      <c r="DI212" s="172"/>
      <c r="DJ212" s="178"/>
      <c r="DK212" s="172"/>
      <c r="DL212" s="162"/>
      <c r="DM212" s="167"/>
      <c r="DN212" s="169"/>
      <c r="DO212" s="162"/>
      <c r="DP212" s="162"/>
      <c r="DQ212" s="174"/>
      <c r="DR212" s="152"/>
      <c r="DS212" s="172"/>
      <c r="DT212" s="152"/>
      <c r="DU212" s="152"/>
      <c r="DV212" s="156"/>
      <c r="DW212" s="173"/>
      <c r="DX212" s="158"/>
      <c r="DY212" s="172"/>
      <c r="DZ212" s="162"/>
      <c r="EA212" s="162"/>
      <c r="EB212" s="172"/>
      <c r="EC212" s="172"/>
      <c r="ED212" s="152"/>
      <c r="EE212" s="152"/>
      <c r="EF212" s="152"/>
      <c r="EG212" s="174"/>
      <c r="EH212" s="172"/>
      <c r="EI212" s="162"/>
      <c r="EJ212" s="162"/>
    </row>
    <row r="213" spans="1:140" ht="12.5">
      <c r="A213" s="168"/>
      <c r="B213" s="169"/>
      <c r="C213" s="144" t="str">
        <f t="shared" si="0"/>
        <v/>
      </c>
      <c r="D213" s="144" t="str">
        <f t="shared" si="830"/>
        <v/>
      </c>
      <c r="E213" s="144" t="str">
        <f t="shared" si="2"/>
        <v/>
      </c>
      <c r="F213" s="145" t="str">
        <f t="shared" si="831"/>
        <v/>
      </c>
      <c r="G213" s="145" t="str">
        <f t="shared" si="4"/>
        <v/>
      </c>
      <c r="H213" s="145" t="str">
        <f t="shared" si="5"/>
        <v/>
      </c>
      <c r="I213" s="146" t="str">
        <f t="shared" ref="I213:J213" si="897">IF(COUNTA($DO213:$DX213)&gt;0,$BA213,"")</f>
        <v/>
      </c>
      <c r="J213" s="146" t="str">
        <f t="shared" si="897"/>
        <v/>
      </c>
      <c r="K213" s="147" t="str">
        <f t="shared" si="43"/>
        <v/>
      </c>
      <c r="L213" s="147" t="str">
        <f t="shared" si="7"/>
        <v/>
      </c>
      <c r="M213" s="147" t="str">
        <f t="shared" si="8"/>
        <v/>
      </c>
      <c r="N213" s="147" t="str">
        <f t="shared" si="48"/>
        <v/>
      </c>
      <c r="O213" s="147" t="str">
        <f t="shared" si="9"/>
        <v/>
      </c>
      <c r="P213" s="146" t="str">
        <f t="shared" si="833"/>
        <v/>
      </c>
      <c r="Q213" s="147" t="str">
        <f t="shared" si="834"/>
        <v/>
      </c>
      <c r="R213" s="146" t="str">
        <f t="shared" si="12"/>
        <v/>
      </c>
      <c r="S213" s="146" t="str">
        <f t="shared" si="13"/>
        <v/>
      </c>
      <c r="T213" s="146" t="str">
        <f>IF(NOT(ISBLANK(DH213)),
        IF(AND(ISREF('Input Tenderers'!$J$8:$K$8),COUNTA('Input Tenderers'!$N$8)&gt;0),
                IF(COUNTA('Input Implementation Transactio'!$N213:$O213)&gt;0,"supplier;tenderer;payee","supplier;tenderer"),
                IF(COUNTA('Input Implementation Transactio'!$N213:$O213)&gt;0,"supplier;payee","supplier")
                ),
        IF(COUNTA('Input Implementation Transactio'!$N213:$O213)&gt;0, "payee", "")
        )</f>
        <v/>
      </c>
      <c r="U213" s="146" t="str">
        <f t="shared" si="14"/>
        <v/>
      </c>
      <c r="V213" s="146" t="str">
        <f t="shared" si="15"/>
        <v/>
      </c>
      <c r="W213" s="148" t="str">
        <f t="shared" si="835"/>
        <v/>
      </c>
      <c r="X213" s="175" t="str">
        <f t="shared" si="836"/>
        <v/>
      </c>
      <c r="Y213" s="170" t="str">
        <f t="shared" si="837"/>
        <v/>
      </c>
      <c r="Z213" s="150" t="str">
        <f t="shared" si="19"/>
        <v/>
      </c>
      <c r="AA213" s="146" t="str">
        <f t="shared" si="20"/>
        <v/>
      </c>
      <c r="AB213" s="146" t="str">
        <f t="shared" si="21"/>
        <v/>
      </c>
      <c r="AC213" s="146" t="str">
        <f t="shared" si="22"/>
        <v/>
      </c>
      <c r="AD213" s="148" t="str">
        <f t="shared" si="838"/>
        <v/>
      </c>
      <c r="AE213" s="148" t="str">
        <f t="shared" si="24"/>
        <v/>
      </c>
      <c r="AF213" s="175" t="str">
        <f t="shared" si="839"/>
        <v/>
      </c>
      <c r="AG213" s="170" t="str">
        <f t="shared" si="840"/>
        <v/>
      </c>
      <c r="AH213" s="148" t="str">
        <f t="shared" si="841"/>
        <v/>
      </c>
      <c r="AI213" s="146" t="str">
        <f t="shared" si="28"/>
        <v/>
      </c>
      <c r="AJ213" s="146" t="str">
        <f t="shared" si="29"/>
        <v/>
      </c>
      <c r="AK213" s="146" t="str">
        <f t="shared" si="30"/>
        <v/>
      </c>
      <c r="AL213" s="146" t="str">
        <f t="shared" si="31"/>
        <v/>
      </c>
      <c r="AM213" s="171" t="str">
        <f t="shared" si="32"/>
        <v/>
      </c>
      <c r="AN213" s="180" t="str">
        <f t="shared" si="33"/>
        <v/>
      </c>
      <c r="AO213" s="146" t="str">
        <f t="shared" si="34"/>
        <v/>
      </c>
      <c r="AP213" s="146" t="str">
        <f t="shared" si="35"/>
        <v/>
      </c>
      <c r="AQ213" s="146" t="str">
        <f t="shared" si="36"/>
        <v/>
      </c>
      <c r="AR213" s="146" t="str">
        <f t="shared" ref="AR213:AS213" si="898">IF(NOT(ISBLANK(CB213)),CONCATENATE(TEXT(CB213,"yyyy-mm-ddThh:MM:ss"),"Z"),"")</f>
        <v/>
      </c>
      <c r="AS213" s="146" t="str">
        <f t="shared" si="898"/>
        <v/>
      </c>
      <c r="AT213" s="146" t="str">
        <f t="shared" si="38"/>
        <v/>
      </c>
      <c r="AU213" s="146" t="str">
        <f t="shared" si="39"/>
        <v/>
      </c>
      <c r="AV213" s="146" t="str">
        <f t="shared" ref="AV213:AW213" si="899">IF(NOT(ISBLANK(DT213)),CONCATENATE(TEXT(DT213,"yyyy-mm-ddThh:MM:ss"),"Z"),"")</f>
        <v/>
      </c>
      <c r="AW213" s="146" t="str">
        <f t="shared" si="899"/>
        <v/>
      </c>
      <c r="AX213" s="146" t="str">
        <f t="shared" ref="AX213:AZ213" si="900">IF(NOT(ISBLANK(ED213)),CONCATENATE(TEXT(ED213,"yyyy-mm-ddThh:MM:ss"),"Z"),"")</f>
        <v/>
      </c>
      <c r="AY213" s="146" t="str">
        <f t="shared" si="900"/>
        <v/>
      </c>
      <c r="AZ213" s="146" t="str">
        <f t="shared" si="900"/>
        <v/>
      </c>
      <c r="BA213" s="176"/>
      <c r="BB213" s="152"/>
      <c r="BC213" s="177"/>
      <c r="BD213" s="154"/>
      <c r="BE213" s="155"/>
      <c r="BF213" s="154"/>
      <c r="BG213" s="155"/>
      <c r="BH213" s="169"/>
      <c r="BI213" s="162"/>
      <c r="BJ213" s="172"/>
      <c r="BK213" s="162"/>
      <c r="BL213" s="158"/>
      <c r="BM213" s="172"/>
      <c r="BN213" s="162"/>
      <c r="BO213" s="167"/>
      <c r="BP213" s="169"/>
      <c r="BQ213" s="162"/>
      <c r="BR213" s="162"/>
      <c r="BS213" s="174"/>
      <c r="BT213" s="162"/>
      <c r="BU213" s="174"/>
      <c r="BV213" s="174"/>
      <c r="BW213" s="174"/>
      <c r="BX213" s="173"/>
      <c r="BY213" s="158"/>
      <c r="BZ213" s="160"/>
      <c r="CA213" s="172"/>
      <c r="CB213" s="152"/>
      <c r="CC213" s="152"/>
      <c r="CD213" s="156"/>
      <c r="CE213" s="172"/>
      <c r="CF213" s="162"/>
      <c r="CG213" s="162"/>
      <c r="CH213" s="158"/>
      <c r="CI213" s="173"/>
      <c r="CJ213" s="178"/>
      <c r="CK213" s="173"/>
      <c r="CL213" s="165"/>
      <c r="CM213" s="172"/>
      <c r="CN213" s="162"/>
      <c r="CO213" s="162"/>
      <c r="CP213" s="162"/>
      <c r="CQ213" s="162"/>
      <c r="CR213" s="169"/>
      <c r="CS213" s="162"/>
      <c r="CT213" s="162"/>
      <c r="CU213" s="174"/>
      <c r="CV213" s="152"/>
      <c r="CW213" s="173"/>
      <c r="CX213" s="158"/>
      <c r="CY213" s="172"/>
      <c r="CZ213" s="162"/>
      <c r="DA213" s="162"/>
      <c r="DB213" s="158"/>
      <c r="DC213" s="173"/>
      <c r="DD213" s="178"/>
      <c r="DE213" s="173"/>
      <c r="DF213" s="165"/>
      <c r="DG213" s="172"/>
      <c r="DH213" s="178"/>
      <c r="DI213" s="172"/>
      <c r="DJ213" s="178"/>
      <c r="DK213" s="172"/>
      <c r="DL213" s="162"/>
      <c r="DM213" s="167"/>
      <c r="DN213" s="169"/>
      <c r="DO213" s="162"/>
      <c r="DP213" s="162"/>
      <c r="DQ213" s="174"/>
      <c r="DR213" s="152"/>
      <c r="DS213" s="172"/>
      <c r="DT213" s="152"/>
      <c r="DU213" s="152"/>
      <c r="DV213" s="156"/>
      <c r="DW213" s="173"/>
      <c r="DX213" s="158"/>
      <c r="DY213" s="172"/>
      <c r="DZ213" s="162"/>
      <c r="EA213" s="162"/>
      <c r="EB213" s="172"/>
      <c r="EC213" s="172"/>
      <c r="ED213" s="152"/>
      <c r="EE213" s="152"/>
      <c r="EF213" s="152"/>
      <c r="EG213" s="174"/>
      <c r="EH213" s="172"/>
      <c r="EI213" s="162"/>
      <c r="EJ213" s="162"/>
    </row>
    <row r="214" spans="1:140" ht="12.5">
      <c r="A214" s="168"/>
      <c r="B214" s="169"/>
      <c r="C214" s="144" t="str">
        <f t="shared" si="0"/>
        <v/>
      </c>
      <c r="D214" s="144" t="str">
        <f t="shared" si="830"/>
        <v/>
      </c>
      <c r="E214" s="144" t="str">
        <f t="shared" si="2"/>
        <v/>
      </c>
      <c r="F214" s="145" t="str">
        <f t="shared" si="831"/>
        <v/>
      </c>
      <c r="G214" s="145" t="str">
        <f t="shared" si="4"/>
        <v/>
      </c>
      <c r="H214" s="145" t="str">
        <f t="shared" si="5"/>
        <v/>
      </c>
      <c r="I214" s="146" t="str">
        <f t="shared" ref="I214:J214" si="901">IF(COUNTA($DO214:$DX214)&gt;0,$BA214,"")</f>
        <v/>
      </c>
      <c r="J214" s="146" t="str">
        <f t="shared" si="901"/>
        <v/>
      </c>
      <c r="K214" s="147" t="str">
        <f t="shared" si="43"/>
        <v/>
      </c>
      <c r="L214" s="147" t="str">
        <f t="shared" si="7"/>
        <v/>
      </c>
      <c r="M214" s="147" t="str">
        <f t="shared" si="8"/>
        <v/>
      </c>
      <c r="N214" s="147" t="str">
        <f t="shared" si="48"/>
        <v/>
      </c>
      <c r="O214" s="147" t="str">
        <f t="shared" si="9"/>
        <v/>
      </c>
      <c r="P214" s="146" t="str">
        <f t="shared" si="833"/>
        <v/>
      </c>
      <c r="Q214" s="147" t="str">
        <f t="shared" si="834"/>
        <v/>
      </c>
      <c r="R214" s="146" t="str">
        <f t="shared" si="12"/>
        <v/>
      </c>
      <c r="S214" s="146" t="str">
        <f t="shared" si="13"/>
        <v/>
      </c>
      <c r="T214" s="146" t="str">
        <f>IF(NOT(ISBLANK(DH214)),
        IF(AND(ISREF('Input Tenderers'!$J$8:$K$8),COUNTA('Input Tenderers'!$N$8)&gt;0),
                IF(COUNTA('Input Implementation Transactio'!$N214:$O214)&gt;0,"supplier;tenderer;payee","supplier;tenderer"),
                IF(COUNTA('Input Implementation Transactio'!$N214:$O214)&gt;0,"supplier;payee","supplier")
                ),
        IF(COUNTA('Input Implementation Transactio'!$N214:$O214)&gt;0, "payee", "")
        )</f>
        <v/>
      </c>
      <c r="U214" s="146" t="str">
        <f t="shared" si="14"/>
        <v/>
      </c>
      <c r="V214" s="146" t="str">
        <f t="shared" si="15"/>
        <v/>
      </c>
      <c r="W214" s="148" t="str">
        <f t="shared" si="835"/>
        <v/>
      </c>
      <c r="X214" s="175" t="str">
        <f t="shared" si="836"/>
        <v/>
      </c>
      <c r="Y214" s="170" t="str">
        <f t="shared" si="837"/>
        <v/>
      </c>
      <c r="Z214" s="150" t="str">
        <f t="shared" si="19"/>
        <v/>
      </c>
      <c r="AA214" s="146" t="str">
        <f t="shared" si="20"/>
        <v/>
      </c>
      <c r="AB214" s="146" t="str">
        <f t="shared" si="21"/>
        <v/>
      </c>
      <c r="AC214" s="146" t="str">
        <f t="shared" si="22"/>
        <v/>
      </c>
      <c r="AD214" s="148" t="str">
        <f t="shared" si="838"/>
        <v/>
      </c>
      <c r="AE214" s="148" t="str">
        <f t="shared" si="24"/>
        <v/>
      </c>
      <c r="AF214" s="175" t="str">
        <f t="shared" si="839"/>
        <v/>
      </c>
      <c r="AG214" s="170" t="str">
        <f t="shared" si="840"/>
        <v/>
      </c>
      <c r="AH214" s="148" t="str">
        <f t="shared" si="841"/>
        <v/>
      </c>
      <c r="AI214" s="146" t="str">
        <f t="shared" si="28"/>
        <v/>
      </c>
      <c r="AJ214" s="146" t="str">
        <f t="shared" si="29"/>
        <v/>
      </c>
      <c r="AK214" s="146" t="str">
        <f t="shared" si="30"/>
        <v/>
      </c>
      <c r="AL214" s="146" t="str">
        <f t="shared" si="31"/>
        <v/>
      </c>
      <c r="AM214" s="171" t="str">
        <f t="shared" si="32"/>
        <v/>
      </c>
      <c r="AN214" s="180" t="str">
        <f t="shared" si="33"/>
        <v/>
      </c>
      <c r="AO214" s="146" t="str">
        <f t="shared" si="34"/>
        <v/>
      </c>
      <c r="AP214" s="146" t="str">
        <f t="shared" si="35"/>
        <v/>
      </c>
      <c r="AQ214" s="146" t="str">
        <f t="shared" si="36"/>
        <v/>
      </c>
      <c r="AR214" s="146" t="str">
        <f t="shared" ref="AR214:AS214" si="902">IF(NOT(ISBLANK(CB214)),CONCATENATE(TEXT(CB214,"yyyy-mm-ddThh:MM:ss"),"Z"),"")</f>
        <v/>
      </c>
      <c r="AS214" s="146" t="str">
        <f t="shared" si="902"/>
        <v/>
      </c>
      <c r="AT214" s="146" t="str">
        <f t="shared" si="38"/>
        <v/>
      </c>
      <c r="AU214" s="146" t="str">
        <f t="shared" si="39"/>
        <v/>
      </c>
      <c r="AV214" s="146" t="str">
        <f t="shared" ref="AV214:AW214" si="903">IF(NOT(ISBLANK(DT214)),CONCATENATE(TEXT(DT214,"yyyy-mm-ddThh:MM:ss"),"Z"),"")</f>
        <v/>
      </c>
      <c r="AW214" s="146" t="str">
        <f t="shared" si="903"/>
        <v/>
      </c>
      <c r="AX214" s="146" t="str">
        <f t="shared" ref="AX214:AZ214" si="904">IF(NOT(ISBLANK(ED214)),CONCATENATE(TEXT(ED214,"yyyy-mm-ddThh:MM:ss"),"Z"),"")</f>
        <v/>
      </c>
      <c r="AY214" s="146" t="str">
        <f t="shared" si="904"/>
        <v/>
      </c>
      <c r="AZ214" s="146" t="str">
        <f t="shared" si="904"/>
        <v/>
      </c>
      <c r="BA214" s="176"/>
      <c r="BB214" s="152"/>
      <c r="BC214" s="177"/>
      <c r="BD214" s="154"/>
      <c r="BE214" s="155"/>
      <c r="BF214" s="154"/>
      <c r="BG214" s="155"/>
      <c r="BH214" s="169"/>
      <c r="BI214" s="162"/>
      <c r="BJ214" s="172"/>
      <c r="BK214" s="162"/>
      <c r="BL214" s="158"/>
      <c r="BM214" s="172"/>
      <c r="BN214" s="162"/>
      <c r="BO214" s="167"/>
      <c r="BP214" s="169"/>
      <c r="BQ214" s="162"/>
      <c r="BR214" s="162"/>
      <c r="BS214" s="174"/>
      <c r="BT214" s="162"/>
      <c r="BU214" s="174"/>
      <c r="BV214" s="174"/>
      <c r="BW214" s="174"/>
      <c r="BX214" s="173"/>
      <c r="BY214" s="158"/>
      <c r="BZ214" s="160"/>
      <c r="CA214" s="172"/>
      <c r="CB214" s="152"/>
      <c r="CC214" s="152"/>
      <c r="CD214" s="156"/>
      <c r="CE214" s="172"/>
      <c r="CF214" s="162"/>
      <c r="CG214" s="162"/>
      <c r="CH214" s="158"/>
      <c r="CI214" s="173"/>
      <c r="CJ214" s="178"/>
      <c r="CK214" s="173"/>
      <c r="CL214" s="165"/>
      <c r="CM214" s="172"/>
      <c r="CN214" s="162"/>
      <c r="CO214" s="162"/>
      <c r="CP214" s="162"/>
      <c r="CQ214" s="162"/>
      <c r="CR214" s="169"/>
      <c r="CS214" s="162"/>
      <c r="CT214" s="162"/>
      <c r="CU214" s="174"/>
      <c r="CV214" s="152"/>
      <c r="CW214" s="173"/>
      <c r="CX214" s="158"/>
      <c r="CY214" s="172"/>
      <c r="CZ214" s="162"/>
      <c r="DA214" s="162"/>
      <c r="DB214" s="158"/>
      <c r="DC214" s="173"/>
      <c r="DD214" s="178"/>
      <c r="DE214" s="173"/>
      <c r="DF214" s="165"/>
      <c r="DG214" s="172"/>
      <c r="DH214" s="178"/>
      <c r="DI214" s="172"/>
      <c r="DJ214" s="178"/>
      <c r="DK214" s="172"/>
      <c r="DL214" s="162"/>
      <c r="DM214" s="167"/>
      <c r="DN214" s="169"/>
      <c r="DO214" s="162"/>
      <c r="DP214" s="162"/>
      <c r="DQ214" s="174"/>
      <c r="DR214" s="152"/>
      <c r="DS214" s="172"/>
      <c r="DT214" s="152"/>
      <c r="DU214" s="152"/>
      <c r="DV214" s="156"/>
      <c r="DW214" s="173"/>
      <c r="DX214" s="158"/>
      <c r="DY214" s="172"/>
      <c r="DZ214" s="162"/>
      <c r="EA214" s="162"/>
      <c r="EB214" s="172"/>
      <c r="EC214" s="172"/>
      <c r="ED214" s="152"/>
      <c r="EE214" s="152"/>
      <c r="EF214" s="152"/>
      <c r="EG214" s="174"/>
      <c r="EH214" s="172"/>
      <c r="EI214" s="162"/>
      <c r="EJ214" s="162"/>
    </row>
    <row r="215" spans="1:140" ht="12.5">
      <c r="A215" s="168"/>
      <c r="B215" s="169"/>
      <c r="C215" s="144" t="str">
        <f t="shared" si="0"/>
        <v/>
      </c>
      <c r="D215" s="144" t="str">
        <f t="shared" si="830"/>
        <v/>
      </c>
      <c r="E215" s="144" t="str">
        <f t="shared" si="2"/>
        <v/>
      </c>
      <c r="F215" s="145" t="str">
        <f t="shared" si="831"/>
        <v/>
      </c>
      <c r="G215" s="145" t="str">
        <f t="shared" si="4"/>
        <v/>
      </c>
      <c r="H215" s="145" t="str">
        <f t="shared" si="5"/>
        <v/>
      </c>
      <c r="I215" s="146" t="str">
        <f t="shared" ref="I215:J215" si="905">IF(COUNTA($DO215:$DX215)&gt;0,$BA215,"")</f>
        <v/>
      </c>
      <c r="J215" s="146" t="str">
        <f t="shared" si="905"/>
        <v/>
      </c>
      <c r="K215" s="147" t="str">
        <f t="shared" si="43"/>
        <v/>
      </c>
      <c r="L215" s="147" t="str">
        <f t="shared" si="7"/>
        <v/>
      </c>
      <c r="M215" s="147" t="str">
        <f t="shared" si="8"/>
        <v/>
      </c>
      <c r="N215" s="147" t="str">
        <f t="shared" si="48"/>
        <v/>
      </c>
      <c r="O215" s="147" t="str">
        <f t="shared" si="9"/>
        <v/>
      </c>
      <c r="P215" s="146" t="str">
        <f t="shared" si="833"/>
        <v/>
      </c>
      <c r="Q215" s="147" t="str">
        <f t="shared" si="834"/>
        <v/>
      </c>
      <c r="R215" s="146" t="str">
        <f t="shared" si="12"/>
        <v/>
      </c>
      <c r="S215" s="146" t="str">
        <f t="shared" si="13"/>
        <v/>
      </c>
      <c r="T215" s="146" t="str">
        <f>IF(NOT(ISBLANK(DH215)),
        IF(AND(ISREF('Input Tenderers'!$J$8:$K$8),COUNTA('Input Tenderers'!$N$8)&gt;0),
                IF(COUNTA('Input Implementation Transactio'!$N215:$O215)&gt;0,"supplier;tenderer;payee","supplier;tenderer"),
                IF(COUNTA('Input Implementation Transactio'!$N215:$O215)&gt;0,"supplier;payee","supplier")
                ),
        IF(COUNTA('Input Implementation Transactio'!$N215:$O215)&gt;0, "payee", "")
        )</f>
        <v/>
      </c>
      <c r="U215" s="146" t="str">
        <f t="shared" si="14"/>
        <v/>
      </c>
      <c r="V215" s="146" t="str">
        <f t="shared" si="15"/>
        <v/>
      </c>
      <c r="W215" s="148" t="str">
        <f t="shared" si="835"/>
        <v/>
      </c>
      <c r="X215" s="175" t="str">
        <f t="shared" si="836"/>
        <v/>
      </c>
      <c r="Y215" s="170" t="str">
        <f t="shared" si="837"/>
        <v/>
      </c>
      <c r="Z215" s="150" t="str">
        <f t="shared" si="19"/>
        <v/>
      </c>
      <c r="AA215" s="146" t="str">
        <f t="shared" si="20"/>
        <v/>
      </c>
      <c r="AB215" s="146" t="str">
        <f t="shared" si="21"/>
        <v/>
      </c>
      <c r="AC215" s="146" t="str">
        <f t="shared" si="22"/>
        <v/>
      </c>
      <c r="AD215" s="148" t="str">
        <f t="shared" si="838"/>
        <v/>
      </c>
      <c r="AE215" s="148" t="str">
        <f t="shared" si="24"/>
        <v/>
      </c>
      <c r="AF215" s="175" t="str">
        <f t="shared" si="839"/>
        <v/>
      </c>
      <c r="AG215" s="170" t="str">
        <f t="shared" si="840"/>
        <v/>
      </c>
      <c r="AH215" s="148" t="str">
        <f t="shared" si="841"/>
        <v/>
      </c>
      <c r="AI215" s="146" t="str">
        <f t="shared" si="28"/>
        <v/>
      </c>
      <c r="AJ215" s="146" t="str">
        <f t="shared" si="29"/>
        <v/>
      </c>
      <c r="AK215" s="146" t="str">
        <f t="shared" si="30"/>
        <v/>
      </c>
      <c r="AL215" s="146" t="str">
        <f t="shared" si="31"/>
        <v/>
      </c>
      <c r="AM215" s="171" t="str">
        <f t="shared" si="32"/>
        <v/>
      </c>
      <c r="AN215" s="180" t="str">
        <f t="shared" si="33"/>
        <v/>
      </c>
      <c r="AO215" s="146" t="str">
        <f t="shared" si="34"/>
        <v/>
      </c>
      <c r="AP215" s="146" t="str">
        <f t="shared" si="35"/>
        <v/>
      </c>
      <c r="AQ215" s="146" t="str">
        <f t="shared" si="36"/>
        <v/>
      </c>
      <c r="AR215" s="146" t="str">
        <f t="shared" ref="AR215:AS215" si="906">IF(NOT(ISBLANK(CB215)),CONCATENATE(TEXT(CB215,"yyyy-mm-ddThh:MM:ss"),"Z"),"")</f>
        <v/>
      </c>
      <c r="AS215" s="146" t="str">
        <f t="shared" si="906"/>
        <v/>
      </c>
      <c r="AT215" s="146" t="str">
        <f t="shared" si="38"/>
        <v/>
      </c>
      <c r="AU215" s="146" t="str">
        <f t="shared" si="39"/>
        <v/>
      </c>
      <c r="AV215" s="146" t="str">
        <f t="shared" ref="AV215:AW215" si="907">IF(NOT(ISBLANK(DT215)),CONCATENATE(TEXT(DT215,"yyyy-mm-ddThh:MM:ss"),"Z"),"")</f>
        <v/>
      </c>
      <c r="AW215" s="146" t="str">
        <f t="shared" si="907"/>
        <v/>
      </c>
      <c r="AX215" s="146" t="str">
        <f t="shared" ref="AX215:AZ215" si="908">IF(NOT(ISBLANK(ED215)),CONCATENATE(TEXT(ED215,"yyyy-mm-ddThh:MM:ss"),"Z"),"")</f>
        <v/>
      </c>
      <c r="AY215" s="146" t="str">
        <f t="shared" si="908"/>
        <v/>
      </c>
      <c r="AZ215" s="146" t="str">
        <f t="shared" si="908"/>
        <v/>
      </c>
      <c r="BA215" s="176"/>
      <c r="BB215" s="152"/>
      <c r="BC215" s="177"/>
      <c r="BD215" s="154"/>
      <c r="BE215" s="155"/>
      <c r="BF215" s="154"/>
      <c r="BG215" s="155"/>
      <c r="BH215" s="169"/>
      <c r="BI215" s="162"/>
      <c r="BJ215" s="172"/>
      <c r="BK215" s="162"/>
      <c r="BL215" s="158"/>
      <c r="BM215" s="172"/>
      <c r="BN215" s="162"/>
      <c r="BO215" s="167"/>
      <c r="BP215" s="169"/>
      <c r="BQ215" s="162"/>
      <c r="BR215" s="162"/>
      <c r="BS215" s="174"/>
      <c r="BT215" s="162"/>
      <c r="BU215" s="174"/>
      <c r="BV215" s="174"/>
      <c r="BW215" s="174"/>
      <c r="BX215" s="173"/>
      <c r="BY215" s="158"/>
      <c r="BZ215" s="160"/>
      <c r="CA215" s="172"/>
      <c r="CB215" s="152"/>
      <c r="CC215" s="152"/>
      <c r="CD215" s="156"/>
      <c r="CE215" s="172"/>
      <c r="CF215" s="162"/>
      <c r="CG215" s="162"/>
      <c r="CH215" s="158"/>
      <c r="CI215" s="173"/>
      <c r="CJ215" s="178"/>
      <c r="CK215" s="173"/>
      <c r="CL215" s="165"/>
      <c r="CM215" s="172"/>
      <c r="CN215" s="162"/>
      <c r="CO215" s="162"/>
      <c r="CP215" s="162"/>
      <c r="CQ215" s="162"/>
      <c r="CR215" s="169"/>
      <c r="CS215" s="162"/>
      <c r="CT215" s="162"/>
      <c r="CU215" s="174"/>
      <c r="CV215" s="152"/>
      <c r="CW215" s="173"/>
      <c r="CX215" s="158"/>
      <c r="CY215" s="172"/>
      <c r="CZ215" s="162"/>
      <c r="DA215" s="162"/>
      <c r="DB215" s="158"/>
      <c r="DC215" s="173"/>
      <c r="DD215" s="178"/>
      <c r="DE215" s="173"/>
      <c r="DF215" s="165"/>
      <c r="DG215" s="172"/>
      <c r="DH215" s="178"/>
      <c r="DI215" s="172"/>
      <c r="DJ215" s="178"/>
      <c r="DK215" s="172"/>
      <c r="DL215" s="162"/>
      <c r="DM215" s="167"/>
      <c r="DN215" s="169"/>
      <c r="DO215" s="162"/>
      <c r="DP215" s="162"/>
      <c r="DQ215" s="174"/>
      <c r="DR215" s="152"/>
      <c r="DS215" s="172"/>
      <c r="DT215" s="152"/>
      <c r="DU215" s="152"/>
      <c r="DV215" s="156"/>
      <c r="DW215" s="173"/>
      <c r="DX215" s="158"/>
      <c r="DY215" s="172"/>
      <c r="DZ215" s="162"/>
      <c r="EA215" s="162"/>
      <c r="EB215" s="172"/>
      <c r="EC215" s="172"/>
      <c r="ED215" s="152"/>
      <c r="EE215" s="152"/>
      <c r="EF215" s="152"/>
      <c r="EG215" s="174"/>
      <c r="EH215" s="172"/>
      <c r="EI215" s="162"/>
      <c r="EJ215" s="162"/>
    </row>
    <row r="216" spans="1:140" ht="12.5">
      <c r="A216" s="168"/>
      <c r="B216" s="169"/>
      <c r="C216" s="144" t="str">
        <f t="shared" si="0"/>
        <v/>
      </c>
      <c r="D216" s="144" t="str">
        <f t="shared" si="830"/>
        <v/>
      </c>
      <c r="E216" s="144" t="str">
        <f t="shared" si="2"/>
        <v/>
      </c>
      <c r="F216" s="145" t="str">
        <f t="shared" si="831"/>
        <v/>
      </c>
      <c r="G216" s="145" t="str">
        <f t="shared" si="4"/>
        <v/>
      </c>
      <c r="H216" s="145" t="str">
        <f t="shared" si="5"/>
        <v/>
      </c>
      <c r="I216" s="146" t="str">
        <f t="shared" ref="I216:J216" si="909">IF(COUNTA($DO216:$DX216)&gt;0,$BA216,"")</f>
        <v/>
      </c>
      <c r="J216" s="146" t="str">
        <f t="shared" si="909"/>
        <v/>
      </c>
      <c r="K216" s="147" t="str">
        <f t="shared" si="43"/>
        <v/>
      </c>
      <c r="L216" s="147" t="str">
        <f t="shared" si="7"/>
        <v/>
      </c>
      <c r="M216" s="147" t="str">
        <f t="shared" si="8"/>
        <v/>
      </c>
      <c r="N216" s="147" t="str">
        <f t="shared" si="48"/>
        <v/>
      </c>
      <c r="O216" s="147" t="str">
        <f t="shared" si="9"/>
        <v/>
      </c>
      <c r="P216" s="146" t="str">
        <f t="shared" si="833"/>
        <v/>
      </c>
      <c r="Q216" s="147" t="str">
        <f t="shared" si="834"/>
        <v/>
      </c>
      <c r="R216" s="146" t="str">
        <f t="shared" si="12"/>
        <v/>
      </c>
      <c r="S216" s="146" t="str">
        <f t="shared" si="13"/>
        <v/>
      </c>
      <c r="T216" s="146" t="str">
        <f>IF(NOT(ISBLANK(DH216)),
        IF(AND(ISREF('Input Tenderers'!$J$8:$K$8),COUNTA('Input Tenderers'!$N$8)&gt;0),
                IF(COUNTA('Input Implementation Transactio'!$N216:$O216)&gt;0,"supplier;tenderer;payee","supplier;tenderer"),
                IF(COUNTA('Input Implementation Transactio'!$N216:$O216)&gt;0,"supplier;payee","supplier")
                ),
        IF(COUNTA('Input Implementation Transactio'!$N216:$O216)&gt;0, "payee", "")
        )</f>
        <v/>
      </c>
      <c r="U216" s="146" t="str">
        <f t="shared" si="14"/>
        <v/>
      </c>
      <c r="V216" s="146" t="str">
        <f t="shared" si="15"/>
        <v/>
      </c>
      <c r="W216" s="148" t="str">
        <f t="shared" si="835"/>
        <v/>
      </c>
      <c r="X216" s="175" t="str">
        <f t="shared" si="836"/>
        <v/>
      </c>
      <c r="Y216" s="170" t="str">
        <f t="shared" si="837"/>
        <v/>
      </c>
      <c r="Z216" s="150" t="str">
        <f t="shared" si="19"/>
        <v/>
      </c>
      <c r="AA216" s="146" t="str">
        <f t="shared" si="20"/>
        <v/>
      </c>
      <c r="AB216" s="146" t="str">
        <f t="shared" si="21"/>
        <v/>
      </c>
      <c r="AC216" s="146" t="str">
        <f t="shared" si="22"/>
        <v/>
      </c>
      <c r="AD216" s="148" t="str">
        <f t="shared" si="838"/>
        <v/>
      </c>
      <c r="AE216" s="148" t="str">
        <f t="shared" si="24"/>
        <v/>
      </c>
      <c r="AF216" s="175" t="str">
        <f t="shared" si="839"/>
        <v/>
      </c>
      <c r="AG216" s="170" t="str">
        <f t="shared" si="840"/>
        <v/>
      </c>
      <c r="AH216" s="148" t="str">
        <f t="shared" si="841"/>
        <v/>
      </c>
      <c r="AI216" s="146" t="str">
        <f t="shared" si="28"/>
        <v/>
      </c>
      <c r="AJ216" s="146" t="str">
        <f t="shared" si="29"/>
        <v/>
      </c>
      <c r="AK216" s="146" t="str">
        <f t="shared" si="30"/>
        <v/>
      </c>
      <c r="AL216" s="146" t="str">
        <f t="shared" si="31"/>
        <v/>
      </c>
      <c r="AM216" s="171" t="str">
        <f t="shared" si="32"/>
        <v/>
      </c>
      <c r="AN216" s="180" t="str">
        <f t="shared" si="33"/>
        <v/>
      </c>
      <c r="AO216" s="146" t="str">
        <f t="shared" si="34"/>
        <v/>
      </c>
      <c r="AP216" s="146" t="str">
        <f t="shared" si="35"/>
        <v/>
      </c>
      <c r="AQ216" s="146" t="str">
        <f t="shared" si="36"/>
        <v/>
      </c>
      <c r="AR216" s="146" t="str">
        <f t="shared" ref="AR216:AS216" si="910">IF(NOT(ISBLANK(CB216)),CONCATENATE(TEXT(CB216,"yyyy-mm-ddThh:MM:ss"),"Z"),"")</f>
        <v/>
      </c>
      <c r="AS216" s="146" t="str">
        <f t="shared" si="910"/>
        <v/>
      </c>
      <c r="AT216" s="146" t="str">
        <f t="shared" si="38"/>
        <v/>
      </c>
      <c r="AU216" s="146" t="str">
        <f t="shared" si="39"/>
        <v/>
      </c>
      <c r="AV216" s="146" t="str">
        <f t="shared" ref="AV216:AW216" si="911">IF(NOT(ISBLANK(DT216)),CONCATENATE(TEXT(DT216,"yyyy-mm-ddThh:MM:ss"),"Z"),"")</f>
        <v/>
      </c>
      <c r="AW216" s="146" t="str">
        <f t="shared" si="911"/>
        <v/>
      </c>
      <c r="AX216" s="146" t="str">
        <f t="shared" ref="AX216:AZ216" si="912">IF(NOT(ISBLANK(ED216)),CONCATENATE(TEXT(ED216,"yyyy-mm-ddThh:MM:ss"),"Z"),"")</f>
        <v/>
      </c>
      <c r="AY216" s="146" t="str">
        <f t="shared" si="912"/>
        <v/>
      </c>
      <c r="AZ216" s="146" t="str">
        <f t="shared" si="912"/>
        <v/>
      </c>
      <c r="BA216" s="176"/>
      <c r="BB216" s="152"/>
      <c r="BC216" s="177"/>
      <c r="BD216" s="154"/>
      <c r="BE216" s="155"/>
      <c r="BF216" s="154"/>
      <c r="BG216" s="155"/>
      <c r="BH216" s="169"/>
      <c r="BI216" s="162"/>
      <c r="BJ216" s="172"/>
      <c r="BK216" s="162"/>
      <c r="BL216" s="158"/>
      <c r="BM216" s="172"/>
      <c r="BN216" s="162"/>
      <c r="BO216" s="167"/>
      <c r="BP216" s="169"/>
      <c r="BQ216" s="162"/>
      <c r="BR216" s="162"/>
      <c r="BS216" s="174"/>
      <c r="BT216" s="162"/>
      <c r="BU216" s="174"/>
      <c r="BV216" s="174"/>
      <c r="BW216" s="174"/>
      <c r="BX216" s="173"/>
      <c r="BY216" s="158"/>
      <c r="BZ216" s="160"/>
      <c r="CA216" s="172"/>
      <c r="CB216" s="152"/>
      <c r="CC216" s="152"/>
      <c r="CD216" s="156"/>
      <c r="CE216" s="172"/>
      <c r="CF216" s="162"/>
      <c r="CG216" s="162"/>
      <c r="CH216" s="158"/>
      <c r="CI216" s="173"/>
      <c r="CJ216" s="178"/>
      <c r="CK216" s="173"/>
      <c r="CL216" s="165"/>
      <c r="CM216" s="172"/>
      <c r="CN216" s="162"/>
      <c r="CO216" s="162"/>
      <c r="CP216" s="162"/>
      <c r="CQ216" s="162"/>
      <c r="CR216" s="169"/>
      <c r="CS216" s="162"/>
      <c r="CT216" s="162"/>
      <c r="CU216" s="174"/>
      <c r="CV216" s="152"/>
      <c r="CW216" s="173"/>
      <c r="CX216" s="158"/>
      <c r="CY216" s="172"/>
      <c r="CZ216" s="162"/>
      <c r="DA216" s="162"/>
      <c r="DB216" s="158"/>
      <c r="DC216" s="173"/>
      <c r="DD216" s="178"/>
      <c r="DE216" s="173"/>
      <c r="DF216" s="165"/>
      <c r="DG216" s="172"/>
      <c r="DH216" s="178"/>
      <c r="DI216" s="172"/>
      <c r="DJ216" s="178"/>
      <c r="DK216" s="172"/>
      <c r="DL216" s="162"/>
      <c r="DM216" s="167"/>
      <c r="DN216" s="169"/>
      <c r="DO216" s="162"/>
      <c r="DP216" s="162"/>
      <c r="DQ216" s="174"/>
      <c r="DR216" s="152"/>
      <c r="DS216" s="172"/>
      <c r="DT216" s="152"/>
      <c r="DU216" s="152"/>
      <c r="DV216" s="156"/>
      <c r="DW216" s="173"/>
      <c r="DX216" s="158"/>
      <c r="DY216" s="172"/>
      <c r="DZ216" s="162"/>
      <c r="EA216" s="162"/>
      <c r="EB216" s="172"/>
      <c r="EC216" s="172"/>
      <c r="ED216" s="152"/>
      <c r="EE216" s="152"/>
      <c r="EF216" s="152"/>
      <c r="EG216" s="174"/>
      <c r="EH216" s="172"/>
      <c r="EI216" s="162"/>
      <c r="EJ216" s="162"/>
    </row>
    <row r="217" spans="1:140" ht="12.5">
      <c r="A217" s="168"/>
      <c r="B217" s="169"/>
      <c r="C217" s="144" t="str">
        <f t="shared" si="0"/>
        <v/>
      </c>
      <c r="D217" s="144" t="str">
        <f t="shared" si="830"/>
        <v/>
      </c>
      <c r="E217" s="144" t="str">
        <f t="shared" si="2"/>
        <v/>
      </c>
      <c r="F217" s="145" t="str">
        <f t="shared" si="831"/>
        <v/>
      </c>
      <c r="G217" s="145" t="str">
        <f t="shared" si="4"/>
        <v/>
      </c>
      <c r="H217" s="145" t="str">
        <f t="shared" si="5"/>
        <v/>
      </c>
      <c r="I217" s="146" t="str">
        <f t="shared" ref="I217:J217" si="913">IF(COUNTA($DO217:$DX217)&gt;0,$BA217,"")</f>
        <v/>
      </c>
      <c r="J217" s="146" t="str">
        <f t="shared" si="913"/>
        <v/>
      </c>
      <c r="K217" s="147" t="str">
        <f t="shared" si="43"/>
        <v/>
      </c>
      <c r="L217" s="147" t="str">
        <f t="shared" si="7"/>
        <v/>
      </c>
      <c r="M217" s="147" t="str">
        <f t="shared" si="8"/>
        <v/>
      </c>
      <c r="N217" s="147" t="str">
        <f t="shared" si="48"/>
        <v/>
      </c>
      <c r="O217" s="147" t="str">
        <f t="shared" si="9"/>
        <v/>
      </c>
      <c r="P217" s="146" t="str">
        <f t="shared" si="833"/>
        <v/>
      </c>
      <c r="Q217" s="147" t="str">
        <f t="shared" si="834"/>
        <v/>
      </c>
      <c r="R217" s="146" t="str">
        <f t="shared" si="12"/>
        <v/>
      </c>
      <c r="S217" s="146" t="str">
        <f t="shared" si="13"/>
        <v/>
      </c>
      <c r="T217" s="146" t="str">
        <f>IF(NOT(ISBLANK(DH217)),
        IF(AND(ISREF('Input Tenderers'!$J$8:$K$8),COUNTA('Input Tenderers'!$N$8)&gt;0),
                IF(COUNTA('Input Implementation Transactio'!$N217:$O217)&gt;0,"supplier;tenderer;payee","supplier;tenderer"),
                IF(COUNTA('Input Implementation Transactio'!$N217:$O217)&gt;0,"supplier;payee","supplier")
                ),
        IF(COUNTA('Input Implementation Transactio'!$N217:$O217)&gt;0, "payee", "")
        )</f>
        <v/>
      </c>
      <c r="U217" s="146" t="str">
        <f t="shared" si="14"/>
        <v/>
      </c>
      <c r="V217" s="146" t="str">
        <f t="shared" si="15"/>
        <v/>
      </c>
      <c r="W217" s="148" t="str">
        <f t="shared" si="835"/>
        <v/>
      </c>
      <c r="X217" s="175" t="str">
        <f t="shared" si="836"/>
        <v/>
      </c>
      <c r="Y217" s="170" t="str">
        <f t="shared" si="837"/>
        <v/>
      </c>
      <c r="Z217" s="150" t="str">
        <f t="shared" si="19"/>
        <v/>
      </c>
      <c r="AA217" s="146" t="str">
        <f t="shared" si="20"/>
        <v/>
      </c>
      <c r="AB217" s="146" t="str">
        <f t="shared" si="21"/>
        <v/>
      </c>
      <c r="AC217" s="146" t="str">
        <f t="shared" si="22"/>
        <v/>
      </c>
      <c r="AD217" s="148" t="str">
        <f t="shared" si="838"/>
        <v/>
      </c>
      <c r="AE217" s="148" t="str">
        <f t="shared" si="24"/>
        <v/>
      </c>
      <c r="AF217" s="175" t="str">
        <f t="shared" si="839"/>
        <v/>
      </c>
      <c r="AG217" s="170" t="str">
        <f t="shared" si="840"/>
        <v/>
      </c>
      <c r="AH217" s="148" t="str">
        <f t="shared" si="841"/>
        <v/>
      </c>
      <c r="AI217" s="146" t="str">
        <f t="shared" si="28"/>
        <v/>
      </c>
      <c r="AJ217" s="146" t="str">
        <f t="shared" si="29"/>
        <v/>
      </c>
      <c r="AK217" s="146" t="str">
        <f t="shared" si="30"/>
        <v/>
      </c>
      <c r="AL217" s="146" t="str">
        <f t="shared" si="31"/>
        <v/>
      </c>
      <c r="AM217" s="171" t="str">
        <f t="shared" si="32"/>
        <v/>
      </c>
      <c r="AN217" s="180" t="str">
        <f t="shared" si="33"/>
        <v/>
      </c>
      <c r="AO217" s="146" t="str">
        <f t="shared" si="34"/>
        <v/>
      </c>
      <c r="AP217" s="146" t="str">
        <f t="shared" si="35"/>
        <v/>
      </c>
      <c r="AQ217" s="146" t="str">
        <f t="shared" si="36"/>
        <v/>
      </c>
      <c r="AR217" s="146" t="str">
        <f t="shared" ref="AR217:AS217" si="914">IF(NOT(ISBLANK(CB217)),CONCATENATE(TEXT(CB217,"yyyy-mm-ddThh:MM:ss"),"Z"),"")</f>
        <v/>
      </c>
      <c r="AS217" s="146" t="str">
        <f t="shared" si="914"/>
        <v/>
      </c>
      <c r="AT217" s="146" t="str">
        <f t="shared" si="38"/>
        <v/>
      </c>
      <c r="AU217" s="146" t="str">
        <f t="shared" si="39"/>
        <v/>
      </c>
      <c r="AV217" s="146" t="str">
        <f t="shared" ref="AV217:AW217" si="915">IF(NOT(ISBLANK(DT217)),CONCATENATE(TEXT(DT217,"yyyy-mm-ddThh:MM:ss"),"Z"),"")</f>
        <v/>
      </c>
      <c r="AW217" s="146" t="str">
        <f t="shared" si="915"/>
        <v/>
      </c>
      <c r="AX217" s="146" t="str">
        <f t="shared" ref="AX217:AZ217" si="916">IF(NOT(ISBLANK(ED217)),CONCATENATE(TEXT(ED217,"yyyy-mm-ddThh:MM:ss"),"Z"),"")</f>
        <v/>
      </c>
      <c r="AY217" s="146" t="str">
        <f t="shared" si="916"/>
        <v/>
      </c>
      <c r="AZ217" s="146" t="str">
        <f t="shared" si="916"/>
        <v/>
      </c>
      <c r="BA217" s="176"/>
      <c r="BB217" s="152"/>
      <c r="BC217" s="177"/>
      <c r="BD217" s="154"/>
      <c r="BE217" s="155"/>
      <c r="BF217" s="154"/>
      <c r="BG217" s="155"/>
      <c r="BH217" s="169"/>
      <c r="BI217" s="162"/>
      <c r="BJ217" s="172"/>
      <c r="BK217" s="162"/>
      <c r="BL217" s="158"/>
      <c r="BM217" s="172"/>
      <c r="BN217" s="162"/>
      <c r="BO217" s="167"/>
      <c r="BP217" s="169"/>
      <c r="BQ217" s="162"/>
      <c r="BR217" s="162"/>
      <c r="BS217" s="174"/>
      <c r="BT217" s="162"/>
      <c r="BU217" s="174"/>
      <c r="BV217" s="174"/>
      <c r="BW217" s="174"/>
      <c r="BX217" s="173"/>
      <c r="BY217" s="158"/>
      <c r="BZ217" s="160"/>
      <c r="CA217" s="172"/>
      <c r="CB217" s="152"/>
      <c r="CC217" s="152"/>
      <c r="CD217" s="156"/>
      <c r="CE217" s="172"/>
      <c r="CF217" s="162"/>
      <c r="CG217" s="162"/>
      <c r="CH217" s="158"/>
      <c r="CI217" s="173"/>
      <c r="CJ217" s="178"/>
      <c r="CK217" s="173"/>
      <c r="CL217" s="165"/>
      <c r="CM217" s="172"/>
      <c r="CN217" s="162"/>
      <c r="CO217" s="162"/>
      <c r="CP217" s="162"/>
      <c r="CQ217" s="162"/>
      <c r="CR217" s="169"/>
      <c r="CS217" s="162"/>
      <c r="CT217" s="162"/>
      <c r="CU217" s="174"/>
      <c r="CV217" s="152"/>
      <c r="CW217" s="173"/>
      <c r="CX217" s="158"/>
      <c r="CY217" s="172"/>
      <c r="CZ217" s="162"/>
      <c r="DA217" s="162"/>
      <c r="DB217" s="158"/>
      <c r="DC217" s="173"/>
      <c r="DD217" s="178"/>
      <c r="DE217" s="173"/>
      <c r="DF217" s="165"/>
      <c r="DG217" s="172"/>
      <c r="DH217" s="178"/>
      <c r="DI217" s="172"/>
      <c r="DJ217" s="178"/>
      <c r="DK217" s="172"/>
      <c r="DL217" s="162"/>
      <c r="DM217" s="167"/>
      <c r="DN217" s="169"/>
      <c r="DO217" s="162"/>
      <c r="DP217" s="162"/>
      <c r="DQ217" s="174"/>
      <c r="DR217" s="152"/>
      <c r="DS217" s="172"/>
      <c r="DT217" s="152"/>
      <c r="DU217" s="152"/>
      <c r="DV217" s="156"/>
      <c r="DW217" s="173"/>
      <c r="DX217" s="158"/>
      <c r="DY217" s="172"/>
      <c r="DZ217" s="162"/>
      <c r="EA217" s="162"/>
      <c r="EB217" s="172"/>
      <c r="EC217" s="172"/>
      <c r="ED217" s="152"/>
      <c r="EE217" s="152"/>
      <c r="EF217" s="152"/>
      <c r="EG217" s="174"/>
      <c r="EH217" s="172"/>
      <c r="EI217" s="162"/>
      <c r="EJ217" s="162"/>
    </row>
    <row r="218" spans="1:140" ht="12.5">
      <c r="A218" s="168"/>
      <c r="B218" s="169"/>
      <c r="C218" s="144" t="str">
        <f t="shared" si="0"/>
        <v/>
      </c>
      <c r="D218" s="144" t="str">
        <f t="shared" si="830"/>
        <v/>
      </c>
      <c r="E218" s="144" t="str">
        <f t="shared" si="2"/>
        <v/>
      </c>
      <c r="F218" s="145" t="str">
        <f t="shared" si="831"/>
        <v/>
      </c>
      <c r="G218" s="145" t="str">
        <f t="shared" si="4"/>
        <v/>
      </c>
      <c r="H218" s="145" t="str">
        <f t="shared" si="5"/>
        <v/>
      </c>
      <c r="I218" s="146" t="str">
        <f t="shared" ref="I218:J218" si="917">IF(COUNTA($DO218:$DX218)&gt;0,$BA218,"")</f>
        <v/>
      </c>
      <c r="J218" s="146" t="str">
        <f t="shared" si="917"/>
        <v/>
      </c>
      <c r="K218" s="147" t="str">
        <f t="shared" si="43"/>
        <v/>
      </c>
      <c r="L218" s="147" t="str">
        <f t="shared" si="7"/>
        <v/>
      </c>
      <c r="M218" s="147" t="str">
        <f t="shared" si="8"/>
        <v/>
      </c>
      <c r="N218" s="147" t="str">
        <f t="shared" si="48"/>
        <v/>
      </c>
      <c r="O218" s="147" t="str">
        <f t="shared" si="9"/>
        <v/>
      </c>
      <c r="P218" s="146" t="str">
        <f t="shared" si="833"/>
        <v/>
      </c>
      <c r="Q218" s="147" t="str">
        <f t="shared" si="834"/>
        <v/>
      </c>
      <c r="R218" s="146" t="str">
        <f t="shared" si="12"/>
        <v/>
      </c>
      <c r="S218" s="146" t="str">
        <f t="shared" si="13"/>
        <v/>
      </c>
      <c r="T218" s="146" t="str">
        <f>IF(NOT(ISBLANK(DH218)),
        IF(AND(ISREF('Input Tenderers'!$J$8:$K$8),COUNTA('Input Tenderers'!$N$8)&gt;0),
                IF(COUNTA('Input Implementation Transactio'!$N218:$O218)&gt;0,"supplier;tenderer;payee","supplier;tenderer"),
                IF(COUNTA('Input Implementation Transactio'!$N218:$O218)&gt;0,"supplier;payee","supplier")
                ),
        IF(COUNTA('Input Implementation Transactio'!$N218:$O218)&gt;0, "payee", "")
        )</f>
        <v/>
      </c>
      <c r="U218" s="146" t="str">
        <f t="shared" si="14"/>
        <v/>
      </c>
      <c r="V218" s="146" t="str">
        <f t="shared" si="15"/>
        <v/>
      </c>
      <c r="W218" s="148" t="str">
        <f t="shared" si="835"/>
        <v/>
      </c>
      <c r="X218" s="175" t="str">
        <f t="shared" si="836"/>
        <v/>
      </c>
      <c r="Y218" s="170" t="str">
        <f t="shared" si="837"/>
        <v/>
      </c>
      <c r="Z218" s="150" t="str">
        <f t="shared" si="19"/>
        <v/>
      </c>
      <c r="AA218" s="146" t="str">
        <f t="shared" si="20"/>
        <v/>
      </c>
      <c r="AB218" s="146" t="str">
        <f t="shared" si="21"/>
        <v/>
      </c>
      <c r="AC218" s="146" t="str">
        <f t="shared" si="22"/>
        <v/>
      </c>
      <c r="AD218" s="148" t="str">
        <f t="shared" si="838"/>
        <v/>
      </c>
      <c r="AE218" s="148" t="str">
        <f t="shared" si="24"/>
        <v/>
      </c>
      <c r="AF218" s="175" t="str">
        <f t="shared" si="839"/>
        <v/>
      </c>
      <c r="AG218" s="170" t="str">
        <f t="shared" si="840"/>
        <v/>
      </c>
      <c r="AH218" s="148" t="str">
        <f t="shared" si="841"/>
        <v/>
      </c>
      <c r="AI218" s="146" t="str">
        <f t="shared" si="28"/>
        <v/>
      </c>
      <c r="AJ218" s="146" t="str">
        <f t="shared" si="29"/>
        <v/>
      </c>
      <c r="AK218" s="146" t="str">
        <f t="shared" si="30"/>
        <v/>
      </c>
      <c r="AL218" s="146" t="str">
        <f t="shared" si="31"/>
        <v/>
      </c>
      <c r="AM218" s="171" t="str">
        <f t="shared" si="32"/>
        <v/>
      </c>
      <c r="AN218" s="180" t="str">
        <f t="shared" si="33"/>
        <v/>
      </c>
      <c r="AO218" s="146" t="str">
        <f t="shared" si="34"/>
        <v/>
      </c>
      <c r="AP218" s="146" t="str">
        <f t="shared" si="35"/>
        <v/>
      </c>
      <c r="AQ218" s="146" t="str">
        <f t="shared" si="36"/>
        <v/>
      </c>
      <c r="AR218" s="146" t="str">
        <f t="shared" ref="AR218:AS218" si="918">IF(NOT(ISBLANK(CB218)),CONCATENATE(TEXT(CB218,"yyyy-mm-ddThh:MM:ss"),"Z"),"")</f>
        <v/>
      </c>
      <c r="AS218" s="146" t="str">
        <f t="shared" si="918"/>
        <v/>
      </c>
      <c r="AT218" s="146" t="str">
        <f t="shared" si="38"/>
        <v/>
      </c>
      <c r="AU218" s="146" t="str">
        <f t="shared" si="39"/>
        <v/>
      </c>
      <c r="AV218" s="146" t="str">
        <f t="shared" ref="AV218:AW218" si="919">IF(NOT(ISBLANK(DT218)),CONCATENATE(TEXT(DT218,"yyyy-mm-ddThh:MM:ss"),"Z"),"")</f>
        <v/>
      </c>
      <c r="AW218" s="146" t="str">
        <f t="shared" si="919"/>
        <v/>
      </c>
      <c r="AX218" s="146" t="str">
        <f t="shared" ref="AX218:AZ218" si="920">IF(NOT(ISBLANK(ED218)),CONCATENATE(TEXT(ED218,"yyyy-mm-ddThh:MM:ss"),"Z"),"")</f>
        <v/>
      </c>
      <c r="AY218" s="146" t="str">
        <f t="shared" si="920"/>
        <v/>
      </c>
      <c r="AZ218" s="146" t="str">
        <f t="shared" si="920"/>
        <v/>
      </c>
      <c r="BA218" s="176"/>
      <c r="BB218" s="152"/>
      <c r="BC218" s="177"/>
      <c r="BD218" s="154"/>
      <c r="BE218" s="155"/>
      <c r="BF218" s="154"/>
      <c r="BG218" s="155"/>
      <c r="BH218" s="169"/>
      <c r="BI218" s="162"/>
      <c r="BJ218" s="172"/>
      <c r="BK218" s="162"/>
      <c r="BL218" s="158"/>
      <c r="BM218" s="172"/>
      <c r="BN218" s="162"/>
      <c r="BO218" s="167"/>
      <c r="BP218" s="169"/>
      <c r="BQ218" s="162"/>
      <c r="BR218" s="162"/>
      <c r="BS218" s="174"/>
      <c r="BT218" s="162"/>
      <c r="BU218" s="174"/>
      <c r="BV218" s="174"/>
      <c r="BW218" s="174"/>
      <c r="BX218" s="173"/>
      <c r="BY218" s="158"/>
      <c r="BZ218" s="160"/>
      <c r="CA218" s="172"/>
      <c r="CB218" s="152"/>
      <c r="CC218" s="152"/>
      <c r="CD218" s="156"/>
      <c r="CE218" s="172"/>
      <c r="CF218" s="162"/>
      <c r="CG218" s="162"/>
      <c r="CH218" s="158"/>
      <c r="CI218" s="173"/>
      <c r="CJ218" s="178"/>
      <c r="CK218" s="173"/>
      <c r="CL218" s="165"/>
      <c r="CM218" s="172"/>
      <c r="CN218" s="162"/>
      <c r="CO218" s="162"/>
      <c r="CP218" s="162"/>
      <c r="CQ218" s="162"/>
      <c r="CR218" s="169"/>
      <c r="CS218" s="162"/>
      <c r="CT218" s="162"/>
      <c r="CU218" s="174"/>
      <c r="CV218" s="152"/>
      <c r="CW218" s="173"/>
      <c r="CX218" s="158"/>
      <c r="CY218" s="172"/>
      <c r="CZ218" s="162"/>
      <c r="DA218" s="162"/>
      <c r="DB218" s="158"/>
      <c r="DC218" s="173"/>
      <c r="DD218" s="178"/>
      <c r="DE218" s="173"/>
      <c r="DF218" s="165"/>
      <c r="DG218" s="172"/>
      <c r="DH218" s="178"/>
      <c r="DI218" s="172"/>
      <c r="DJ218" s="178"/>
      <c r="DK218" s="172"/>
      <c r="DL218" s="162"/>
      <c r="DM218" s="167"/>
      <c r="DN218" s="169"/>
      <c r="DO218" s="162"/>
      <c r="DP218" s="162"/>
      <c r="DQ218" s="174"/>
      <c r="DR218" s="152"/>
      <c r="DS218" s="172"/>
      <c r="DT218" s="152"/>
      <c r="DU218" s="152"/>
      <c r="DV218" s="156"/>
      <c r="DW218" s="173"/>
      <c r="DX218" s="158"/>
      <c r="DY218" s="172"/>
      <c r="DZ218" s="162"/>
      <c r="EA218" s="162"/>
      <c r="EB218" s="172"/>
      <c r="EC218" s="172"/>
      <c r="ED218" s="152"/>
      <c r="EE218" s="152"/>
      <c r="EF218" s="152"/>
      <c r="EG218" s="174"/>
      <c r="EH218" s="172"/>
      <c r="EI218" s="162"/>
      <c r="EJ218" s="162"/>
    </row>
    <row r="219" spans="1:140" ht="12.5">
      <c r="A219" s="168"/>
      <c r="B219" s="169"/>
      <c r="C219" s="144" t="str">
        <f t="shared" si="0"/>
        <v/>
      </c>
      <c r="D219" s="144" t="str">
        <f t="shared" si="830"/>
        <v/>
      </c>
      <c r="E219" s="144" t="str">
        <f t="shared" si="2"/>
        <v/>
      </c>
      <c r="F219" s="145" t="str">
        <f t="shared" si="831"/>
        <v/>
      </c>
      <c r="G219" s="145" t="str">
        <f t="shared" si="4"/>
        <v/>
      </c>
      <c r="H219" s="145" t="str">
        <f t="shared" si="5"/>
        <v/>
      </c>
      <c r="I219" s="146" t="str">
        <f t="shared" ref="I219:J219" si="921">IF(COUNTA($DO219:$DX219)&gt;0,$BA219,"")</f>
        <v/>
      </c>
      <c r="J219" s="146" t="str">
        <f t="shared" si="921"/>
        <v/>
      </c>
      <c r="K219" s="147" t="str">
        <f t="shared" si="43"/>
        <v/>
      </c>
      <c r="L219" s="147" t="str">
        <f t="shared" si="7"/>
        <v/>
      </c>
      <c r="M219" s="147" t="str">
        <f t="shared" si="8"/>
        <v/>
      </c>
      <c r="N219" s="147" t="str">
        <f t="shared" si="48"/>
        <v/>
      </c>
      <c r="O219" s="147" t="str">
        <f t="shared" si="9"/>
        <v/>
      </c>
      <c r="P219" s="146" t="str">
        <f t="shared" si="833"/>
        <v/>
      </c>
      <c r="Q219" s="147" t="str">
        <f t="shared" si="834"/>
        <v/>
      </c>
      <c r="R219" s="146" t="str">
        <f t="shared" si="12"/>
        <v/>
      </c>
      <c r="S219" s="146" t="str">
        <f t="shared" si="13"/>
        <v/>
      </c>
      <c r="T219" s="146" t="str">
        <f>IF(NOT(ISBLANK(DH219)),
        IF(AND(ISREF('Input Tenderers'!$J$8:$K$8),COUNTA('Input Tenderers'!$N$8)&gt;0),
                IF(COUNTA('Input Implementation Transactio'!$N219:$O219)&gt;0,"supplier;tenderer;payee","supplier;tenderer"),
                IF(COUNTA('Input Implementation Transactio'!$N219:$O219)&gt;0,"supplier;payee","supplier")
                ),
        IF(COUNTA('Input Implementation Transactio'!$N219:$O219)&gt;0, "payee", "")
        )</f>
        <v/>
      </c>
      <c r="U219" s="146" t="str">
        <f t="shared" si="14"/>
        <v/>
      </c>
      <c r="V219" s="146" t="str">
        <f t="shared" si="15"/>
        <v/>
      </c>
      <c r="W219" s="148" t="str">
        <f t="shared" si="835"/>
        <v/>
      </c>
      <c r="X219" s="175" t="str">
        <f t="shared" si="836"/>
        <v/>
      </c>
      <c r="Y219" s="170" t="str">
        <f t="shared" si="837"/>
        <v/>
      </c>
      <c r="Z219" s="150" t="str">
        <f t="shared" si="19"/>
        <v/>
      </c>
      <c r="AA219" s="146" t="str">
        <f t="shared" si="20"/>
        <v/>
      </c>
      <c r="AB219" s="146" t="str">
        <f t="shared" si="21"/>
        <v/>
      </c>
      <c r="AC219" s="146" t="str">
        <f t="shared" si="22"/>
        <v/>
      </c>
      <c r="AD219" s="148" t="str">
        <f t="shared" si="838"/>
        <v/>
      </c>
      <c r="AE219" s="148" t="str">
        <f t="shared" si="24"/>
        <v/>
      </c>
      <c r="AF219" s="175" t="str">
        <f t="shared" si="839"/>
        <v/>
      </c>
      <c r="AG219" s="170" t="str">
        <f t="shared" si="840"/>
        <v/>
      </c>
      <c r="AH219" s="148" t="str">
        <f t="shared" si="841"/>
        <v/>
      </c>
      <c r="AI219" s="146" t="str">
        <f t="shared" si="28"/>
        <v/>
      </c>
      <c r="AJ219" s="146" t="str">
        <f t="shared" si="29"/>
        <v/>
      </c>
      <c r="AK219" s="146" t="str">
        <f t="shared" si="30"/>
        <v/>
      </c>
      <c r="AL219" s="146" t="str">
        <f t="shared" si="31"/>
        <v/>
      </c>
      <c r="AM219" s="171" t="str">
        <f t="shared" si="32"/>
        <v/>
      </c>
      <c r="AN219" s="180" t="str">
        <f t="shared" si="33"/>
        <v/>
      </c>
      <c r="AO219" s="146" t="str">
        <f t="shared" si="34"/>
        <v/>
      </c>
      <c r="AP219" s="146" t="str">
        <f t="shared" si="35"/>
        <v/>
      </c>
      <c r="AQ219" s="146" t="str">
        <f t="shared" si="36"/>
        <v/>
      </c>
      <c r="AR219" s="146" t="str">
        <f t="shared" ref="AR219:AS219" si="922">IF(NOT(ISBLANK(CB219)),CONCATENATE(TEXT(CB219,"yyyy-mm-ddThh:MM:ss"),"Z"),"")</f>
        <v/>
      </c>
      <c r="AS219" s="146" t="str">
        <f t="shared" si="922"/>
        <v/>
      </c>
      <c r="AT219" s="146" t="str">
        <f t="shared" si="38"/>
        <v/>
      </c>
      <c r="AU219" s="146" t="str">
        <f t="shared" si="39"/>
        <v/>
      </c>
      <c r="AV219" s="146" t="str">
        <f t="shared" ref="AV219:AW219" si="923">IF(NOT(ISBLANK(DT219)),CONCATENATE(TEXT(DT219,"yyyy-mm-ddThh:MM:ss"),"Z"),"")</f>
        <v/>
      </c>
      <c r="AW219" s="146" t="str">
        <f t="shared" si="923"/>
        <v/>
      </c>
      <c r="AX219" s="146" t="str">
        <f t="shared" ref="AX219:AZ219" si="924">IF(NOT(ISBLANK(ED219)),CONCATENATE(TEXT(ED219,"yyyy-mm-ddThh:MM:ss"),"Z"),"")</f>
        <v/>
      </c>
      <c r="AY219" s="146" t="str">
        <f t="shared" si="924"/>
        <v/>
      </c>
      <c r="AZ219" s="146" t="str">
        <f t="shared" si="924"/>
        <v/>
      </c>
      <c r="BA219" s="176"/>
      <c r="BB219" s="152"/>
      <c r="BC219" s="177"/>
      <c r="BD219" s="154"/>
      <c r="BE219" s="155"/>
      <c r="BF219" s="154"/>
      <c r="BG219" s="155"/>
      <c r="BH219" s="169"/>
      <c r="BI219" s="162"/>
      <c r="BJ219" s="172"/>
      <c r="BK219" s="162"/>
      <c r="BL219" s="158"/>
      <c r="BM219" s="172"/>
      <c r="BN219" s="162"/>
      <c r="BO219" s="167"/>
      <c r="BP219" s="169"/>
      <c r="BQ219" s="162"/>
      <c r="BR219" s="162"/>
      <c r="BS219" s="174"/>
      <c r="BT219" s="162"/>
      <c r="BU219" s="174"/>
      <c r="BV219" s="174"/>
      <c r="BW219" s="174"/>
      <c r="BX219" s="173"/>
      <c r="BY219" s="158"/>
      <c r="BZ219" s="160"/>
      <c r="CA219" s="172"/>
      <c r="CB219" s="152"/>
      <c r="CC219" s="152"/>
      <c r="CD219" s="156"/>
      <c r="CE219" s="172"/>
      <c r="CF219" s="162"/>
      <c r="CG219" s="162"/>
      <c r="CH219" s="158"/>
      <c r="CI219" s="173"/>
      <c r="CJ219" s="178"/>
      <c r="CK219" s="173"/>
      <c r="CL219" s="165"/>
      <c r="CM219" s="172"/>
      <c r="CN219" s="162"/>
      <c r="CO219" s="162"/>
      <c r="CP219" s="162"/>
      <c r="CQ219" s="162"/>
      <c r="CR219" s="169"/>
      <c r="CS219" s="162"/>
      <c r="CT219" s="162"/>
      <c r="CU219" s="174"/>
      <c r="CV219" s="152"/>
      <c r="CW219" s="173"/>
      <c r="CX219" s="158"/>
      <c r="CY219" s="172"/>
      <c r="CZ219" s="162"/>
      <c r="DA219" s="162"/>
      <c r="DB219" s="158"/>
      <c r="DC219" s="173"/>
      <c r="DD219" s="178"/>
      <c r="DE219" s="173"/>
      <c r="DF219" s="165"/>
      <c r="DG219" s="172"/>
      <c r="DH219" s="178"/>
      <c r="DI219" s="172"/>
      <c r="DJ219" s="178"/>
      <c r="DK219" s="172"/>
      <c r="DL219" s="162"/>
      <c r="DM219" s="167"/>
      <c r="DN219" s="169"/>
      <c r="DO219" s="162"/>
      <c r="DP219" s="162"/>
      <c r="DQ219" s="174"/>
      <c r="DR219" s="152"/>
      <c r="DS219" s="172"/>
      <c r="DT219" s="152"/>
      <c r="DU219" s="152"/>
      <c r="DV219" s="156"/>
      <c r="DW219" s="173"/>
      <c r="DX219" s="158"/>
      <c r="DY219" s="172"/>
      <c r="DZ219" s="162"/>
      <c r="EA219" s="162"/>
      <c r="EB219" s="172"/>
      <c r="EC219" s="172"/>
      <c r="ED219" s="152"/>
      <c r="EE219" s="152"/>
      <c r="EF219" s="152"/>
      <c r="EG219" s="174"/>
      <c r="EH219" s="172"/>
      <c r="EI219" s="162"/>
      <c r="EJ219" s="162"/>
    </row>
    <row r="220" spans="1:140" ht="12.5">
      <c r="A220" s="168"/>
      <c r="B220" s="169"/>
      <c r="C220" s="144" t="str">
        <f t="shared" si="0"/>
        <v/>
      </c>
      <c r="D220" s="144" t="str">
        <f t="shared" si="830"/>
        <v/>
      </c>
      <c r="E220" s="144" t="str">
        <f t="shared" si="2"/>
        <v/>
      </c>
      <c r="F220" s="145" t="str">
        <f t="shared" si="831"/>
        <v/>
      </c>
      <c r="G220" s="145" t="str">
        <f t="shared" si="4"/>
        <v/>
      </c>
      <c r="H220" s="145" t="str">
        <f t="shared" si="5"/>
        <v/>
      </c>
      <c r="I220" s="146" t="str">
        <f t="shared" ref="I220:J220" si="925">IF(COUNTA($DO220:$DX220)&gt;0,$BA220,"")</f>
        <v/>
      </c>
      <c r="J220" s="146" t="str">
        <f t="shared" si="925"/>
        <v/>
      </c>
      <c r="K220" s="147" t="str">
        <f t="shared" si="43"/>
        <v/>
      </c>
      <c r="L220" s="147" t="str">
        <f t="shared" si="7"/>
        <v/>
      </c>
      <c r="M220" s="147" t="str">
        <f t="shared" si="8"/>
        <v/>
      </c>
      <c r="N220" s="147" t="str">
        <f t="shared" si="48"/>
        <v/>
      </c>
      <c r="O220" s="147" t="str">
        <f t="shared" si="9"/>
        <v/>
      </c>
      <c r="P220" s="146" t="str">
        <f t="shared" si="833"/>
        <v/>
      </c>
      <c r="Q220" s="147" t="str">
        <f t="shared" si="834"/>
        <v/>
      </c>
      <c r="R220" s="146" t="str">
        <f t="shared" si="12"/>
        <v/>
      </c>
      <c r="S220" s="146" t="str">
        <f t="shared" si="13"/>
        <v/>
      </c>
      <c r="T220" s="146" t="str">
        <f>IF(NOT(ISBLANK(DH220)),
        IF(AND(ISREF('Input Tenderers'!$J$8:$K$8),COUNTA('Input Tenderers'!$N$8)&gt;0),
                IF(COUNTA('Input Implementation Transactio'!$N220:$O220)&gt;0,"supplier;tenderer;payee","supplier;tenderer"),
                IF(COUNTA('Input Implementation Transactio'!$N220:$O220)&gt;0,"supplier;payee","supplier")
                ),
        IF(COUNTA('Input Implementation Transactio'!$N220:$O220)&gt;0, "payee", "")
        )</f>
        <v/>
      </c>
      <c r="U220" s="146" t="str">
        <f t="shared" si="14"/>
        <v/>
      </c>
      <c r="V220" s="146" t="str">
        <f t="shared" si="15"/>
        <v/>
      </c>
      <c r="W220" s="148" t="str">
        <f t="shared" si="835"/>
        <v/>
      </c>
      <c r="X220" s="175" t="str">
        <f t="shared" si="836"/>
        <v/>
      </c>
      <c r="Y220" s="170" t="str">
        <f t="shared" si="837"/>
        <v/>
      </c>
      <c r="Z220" s="150" t="str">
        <f t="shared" si="19"/>
        <v/>
      </c>
      <c r="AA220" s="146" t="str">
        <f t="shared" si="20"/>
        <v/>
      </c>
      <c r="AB220" s="146" t="str">
        <f t="shared" si="21"/>
        <v/>
      </c>
      <c r="AC220" s="146" t="str">
        <f t="shared" si="22"/>
        <v/>
      </c>
      <c r="AD220" s="148" t="str">
        <f t="shared" si="838"/>
        <v/>
      </c>
      <c r="AE220" s="148" t="str">
        <f t="shared" si="24"/>
        <v/>
      </c>
      <c r="AF220" s="175" t="str">
        <f t="shared" si="839"/>
        <v/>
      </c>
      <c r="AG220" s="170" t="str">
        <f t="shared" si="840"/>
        <v/>
      </c>
      <c r="AH220" s="148" t="str">
        <f t="shared" si="841"/>
        <v/>
      </c>
      <c r="AI220" s="146" t="str">
        <f t="shared" si="28"/>
        <v/>
      </c>
      <c r="AJ220" s="146" t="str">
        <f t="shared" si="29"/>
        <v/>
      </c>
      <c r="AK220" s="146" t="str">
        <f t="shared" si="30"/>
        <v/>
      </c>
      <c r="AL220" s="146" t="str">
        <f t="shared" si="31"/>
        <v/>
      </c>
      <c r="AM220" s="146" t="str">
        <f t="shared" si="32"/>
        <v/>
      </c>
      <c r="AN220" s="146" t="str">
        <f t="shared" si="33"/>
        <v/>
      </c>
      <c r="AO220" s="146" t="str">
        <f t="shared" si="34"/>
        <v/>
      </c>
      <c r="AP220" s="146" t="str">
        <f t="shared" si="35"/>
        <v/>
      </c>
      <c r="AQ220" s="146" t="str">
        <f t="shared" si="36"/>
        <v/>
      </c>
      <c r="AR220" s="146" t="str">
        <f t="shared" ref="AR220:AS220" si="926">IF(NOT(ISBLANK(CB220)),CONCATENATE(TEXT(CB220,"yyyy-mm-ddThh:MM:ss"),"Z"),"")</f>
        <v/>
      </c>
      <c r="AS220" s="146" t="str">
        <f t="shared" si="926"/>
        <v/>
      </c>
      <c r="AT220" s="146" t="str">
        <f t="shared" si="38"/>
        <v/>
      </c>
      <c r="AU220" s="146" t="str">
        <f t="shared" si="39"/>
        <v/>
      </c>
      <c r="AV220" s="146" t="str">
        <f t="shared" ref="AV220:AW220" si="927">IF(NOT(ISBLANK(DT220)),CONCATENATE(TEXT(DT220,"yyyy-mm-ddThh:MM:ss"),"Z"),"")</f>
        <v/>
      </c>
      <c r="AW220" s="146" t="str">
        <f t="shared" si="927"/>
        <v/>
      </c>
      <c r="AX220" s="146" t="str">
        <f t="shared" ref="AX220:AZ220" si="928">IF(NOT(ISBLANK(ED220)),CONCATENATE(TEXT(ED220,"yyyy-mm-ddThh:MM:ss"),"Z"),"")</f>
        <v/>
      </c>
      <c r="AY220" s="146" t="str">
        <f t="shared" si="928"/>
        <v/>
      </c>
      <c r="AZ220" s="146" t="str">
        <f t="shared" si="928"/>
        <v/>
      </c>
      <c r="BA220" s="176"/>
      <c r="BB220" s="152"/>
      <c r="BC220" s="177"/>
      <c r="BD220" s="154"/>
      <c r="BE220" s="155"/>
      <c r="BF220" s="154"/>
      <c r="BG220" s="155"/>
      <c r="BH220" s="169"/>
      <c r="BI220" s="162"/>
      <c r="BJ220" s="172"/>
      <c r="BK220" s="162"/>
      <c r="BL220" s="158"/>
      <c r="BM220" s="172"/>
      <c r="BN220" s="162"/>
      <c r="BO220" s="167"/>
      <c r="BP220" s="169"/>
      <c r="BQ220" s="162"/>
      <c r="BR220" s="162"/>
      <c r="BS220" s="174"/>
      <c r="BT220" s="162"/>
      <c r="BU220" s="174"/>
      <c r="BV220" s="174"/>
      <c r="BW220" s="174"/>
      <c r="BX220" s="173"/>
      <c r="BY220" s="158"/>
      <c r="BZ220" s="160"/>
      <c r="CA220" s="172"/>
      <c r="CB220" s="152"/>
      <c r="CC220" s="152"/>
      <c r="CD220" s="156"/>
      <c r="CE220" s="172"/>
      <c r="CF220" s="162"/>
      <c r="CG220" s="162"/>
      <c r="CH220" s="158"/>
      <c r="CI220" s="173"/>
      <c r="CJ220" s="178"/>
      <c r="CK220" s="173"/>
      <c r="CL220" s="165"/>
      <c r="CM220" s="172"/>
      <c r="CN220" s="162"/>
      <c r="CO220" s="162"/>
      <c r="CP220" s="162"/>
      <c r="CQ220" s="162"/>
      <c r="CR220" s="169"/>
      <c r="CS220" s="162"/>
      <c r="CT220" s="162"/>
      <c r="CU220" s="174"/>
      <c r="CV220" s="152"/>
      <c r="CW220" s="173"/>
      <c r="CX220" s="158"/>
      <c r="CY220" s="172"/>
      <c r="CZ220" s="162"/>
      <c r="DA220" s="162"/>
      <c r="DB220" s="158"/>
      <c r="DC220" s="173"/>
      <c r="DD220" s="178"/>
      <c r="DE220" s="173"/>
      <c r="DF220" s="165"/>
      <c r="DG220" s="172"/>
      <c r="DH220" s="178"/>
      <c r="DI220" s="172"/>
      <c r="DJ220" s="178"/>
      <c r="DK220" s="172"/>
      <c r="DL220" s="162"/>
      <c r="DM220" s="167"/>
      <c r="DN220" s="169"/>
      <c r="DO220" s="162"/>
      <c r="DP220" s="162"/>
      <c r="DQ220" s="174"/>
      <c r="DR220" s="152"/>
      <c r="DS220" s="172"/>
      <c r="DT220" s="152"/>
      <c r="DU220" s="152"/>
      <c r="DV220" s="156"/>
      <c r="DW220" s="173"/>
      <c r="DX220" s="158"/>
      <c r="DY220" s="172"/>
      <c r="DZ220" s="162"/>
      <c r="EA220" s="162"/>
      <c r="EB220" s="172"/>
      <c r="EC220" s="172"/>
      <c r="ED220" s="152"/>
      <c r="EE220" s="152"/>
      <c r="EF220" s="152"/>
      <c r="EG220" s="161"/>
      <c r="EH220" s="172"/>
      <c r="EI220" s="162"/>
      <c r="EJ220" s="162"/>
    </row>
    <row r="221" spans="1:140" ht="12.5">
      <c r="A221" s="168"/>
      <c r="B221" s="169"/>
      <c r="C221" s="144" t="str">
        <f t="shared" si="0"/>
        <v/>
      </c>
      <c r="D221" s="144" t="str">
        <f t="shared" si="830"/>
        <v/>
      </c>
      <c r="E221" s="144" t="str">
        <f t="shared" si="2"/>
        <v/>
      </c>
      <c r="F221" s="145" t="str">
        <f t="shared" si="831"/>
        <v/>
      </c>
      <c r="G221" s="145" t="str">
        <f t="shared" si="4"/>
        <v/>
      </c>
      <c r="H221" s="145" t="str">
        <f t="shared" si="5"/>
        <v/>
      </c>
      <c r="I221" s="146" t="str">
        <f t="shared" ref="I221:J221" si="929">IF(COUNTA($DO221:$DX221)&gt;0,$BA221,"")</f>
        <v/>
      </c>
      <c r="J221" s="146" t="str">
        <f t="shared" si="929"/>
        <v/>
      </c>
      <c r="K221" s="147" t="str">
        <f t="shared" si="43"/>
        <v/>
      </c>
      <c r="L221" s="147" t="str">
        <f t="shared" si="7"/>
        <v/>
      </c>
      <c r="M221" s="147" t="str">
        <f t="shared" si="8"/>
        <v/>
      </c>
      <c r="N221" s="147" t="str">
        <f t="shared" si="48"/>
        <v/>
      </c>
      <c r="O221" s="147" t="str">
        <f t="shared" si="9"/>
        <v/>
      </c>
      <c r="P221" s="146" t="str">
        <f t="shared" si="833"/>
        <v/>
      </c>
      <c r="Q221" s="147" t="str">
        <f t="shared" si="834"/>
        <v/>
      </c>
      <c r="R221" s="146" t="str">
        <f t="shared" si="12"/>
        <v/>
      </c>
      <c r="S221" s="146" t="str">
        <f t="shared" si="13"/>
        <v/>
      </c>
      <c r="T221" s="146" t="str">
        <f>IF(NOT(ISBLANK(DH221)),
        IF(AND(ISREF('Input Tenderers'!$J$8:$K$8),COUNTA('Input Tenderers'!$N$8)&gt;0),
                IF(COUNTA('Input Implementation Transactio'!$N221:$O221)&gt;0,"supplier;tenderer;payee","supplier;tenderer"),
                IF(COUNTA('Input Implementation Transactio'!$N221:$O221)&gt;0,"supplier;payee","supplier")
                ),
        IF(COUNTA('Input Implementation Transactio'!$N221:$O221)&gt;0, "payee", "")
        )</f>
        <v/>
      </c>
      <c r="U221" s="146" t="str">
        <f t="shared" si="14"/>
        <v/>
      </c>
      <c r="V221" s="146" t="str">
        <f t="shared" si="15"/>
        <v/>
      </c>
      <c r="W221" s="148" t="str">
        <f t="shared" si="835"/>
        <v/>
      </c>
      <c r="X221" s="175" t="str">
        <f t="shared" si="836"/>
        <v/>
      </c>
      <c r="Y221" s="170" t="str">
        <f t="shared" si="837"/>
        <v/>
      </c>
      <c r="Z221" s="150" t="str">
        <f t="shared" si="19"/>
        <v/>
      </c>
      <c r="AA221" s="146" t="str">
        <f t="shared" si="20"/>
        <v/>
      </c>
      <c r="AB221" s="146" t="str">
        <f t="shared" si="21"/>
        <v/>
      </c>
      <c r="AC221" s="146" t="str">
        <f t="shared" si="22"/>
        <v/>
      </c>
      <c r="AD221" s="148" t="str">
        <f t="shared" si="838"/>
        <v/>
      </c>
      <c r="AE221" s="148" t="str">
        <f t="shared" si="24"/>
        <v/>
      </c>
      <c r="AF221" s="175" t="str">
        <f t="shared" si="839"/>
        <v/>
      </c>
      <c r="AG221" s="170" t="str">
        <f t="shared" si="840"/>
        <v/>
      </c>
      <c r="AH221" s="148" t="str">
        <f t="shared" si="841"/>
        <v/>
      </c>
      <c r="AI221" s="146" t="str">
        <f t="shared" si="28"/>
        <v/>
      </c>
      <c r="AJ221" s="146" t="str">
        <f t="shared" si="29"/>
        <v/>
      </c>
      <c r="AK221" s="146" t="str">
        <f t="shared" si="30"/>
        <v/>
      </c>
      <c r="AL221" s="146" t="str">
        <f t="shared" si="31"/>
        <v/>
      </c>
      <c r="AM221" s="171" t="str">
        <f t="shared" si="32"/>
        <v/>
      </c>
      <c r="AN221" s="171" t="str">
        <f t="shared" si="33"/>
        <v/>
      </c>
      <c r="AO221" s="146" t="str">
        <f t="shared" si="34"/>
        <v/>
      </c>
      <c r="AP221" s="146" t="str">
        <f t="shared" si="35"/>
        <v/>
      </c>
      <c r="AQ221" s="146" t="str">
        <f t="shared" si="36"/>
        <v/>
      </c>
      <c r="AR221" s="146" t="str">
        <f t="shared" ref="AR221:AS221" si="930">IF(NOT(ISBLANK(CB221)),CONCATENATE(TEXT(CB221,"yyyy-mm-ddThh:MM:ss"),"Z"),"")</f>
        <v/>
      </c>
      <c r="AS221" s="146" t="str">
        <f t="shared" si="930"/>
        <v/>
      </c>
      <c r="AT221" s="146" t="str">
        <f t="shared" si="38"/>
        <v/>
      </c>
      <c r="AU221" s="146" t="str">
        <f t="shared" si="39"/>
        <v/>
      </c>
      <c r="AV221" s="146" t="str">
        <f t="shared" ref="AV221:AW221" si="931">IF(NOT(ISBLANK(DT221)),CONCATENATE(TEXT(DT221,"yyyy-mm-ddThh:MM:ss"),"Z"),"")</f>
        <v/>
      </c>
      <c r="AW221" s="146" t="str">
        <f t="shared" si="931"/>
        <v/>
      </c>
      <c r="AX221" s="146" t="str">
        <f t="shared" ref="AX221:AZ221" si="932">IF(NOT(ISBLANK(ED221)),CONCATENATE(TEXT(ED221,"yyyy-mm-ddThh:MM:ss"),"Z"),"")</f>
        <v/>
      </c>
      <c r="AY221" s="146" t="str">
        <f t="shared" si="932"/>
        <v/>
      </c>
      <c r="AZ221" s="146" t="str">
        <f t="shared" si="932"/>
        <v/>
      </c>
      <c r="BA221" s="176"/>
      <c r="BB221" s="152"/>
      <c r="BC221" s="177"/>
      <c r="BD221" s="154"/>
      <c r="BE221" s="155"/>
      <c r="BF221" s="154"/>
      <c r="BG221" s="155"/>
      <c r="BH221" s="169"/>
      <c r="BI221" s="162"/>
      <c r="BJ221" s="172"/>
      <c r="BK221" s="162"/>
      <c r="BL221" s="158"/>
      <c r="BM221" s="172"/>
      <c r="BN221" s="162"/>
      <c r="BO221" s="167"/>
      <c r="BP221" s="169"/>
      <c r="BQ221" s="162"/>
      <c r="BR221" s="162"/>
      <c r="BS221" s="174"/>
      <c r="BT221" s="162"/>
      <c r="BU221" s="174"/>
      <c r="BV221" s="174"/>
      <c r="BW221" s="174"/>
      <c r="BX221" s="173"/>
      <c r="BY221" s="158"/>
      <c r="BZ221" s="160"/>
      <c r="CA221" s="172"/>
      <c r="CB221" s="152"/>
      <c r="CC221" s="152"/>
      <c r="CD221" s="156"/>
      <c r="CE221" s="172"/>
      <c r="CF221" s="162"/>
      <c r="CG221" s="162"/>
      <c r="CH221" s="158"/>
      <c r="CI221" s="173"/>
      <c r="CJ221" s="178"/>
      <c r="CK221" s="173"/>
      <c r="CL221" s="165"/>
      <c r="CM221" s="172"/>
      <c r="CN221" s="162"/>
      <c r="CO221" s="162"/>
      <c r="CP221" s="162"/>
      <c r="CQ221" s="162"/>
      <c r="CR221" s="169"/>
      <c r="CS221" s="162"/>
      <c r="CT221" s="162"/>
      <c r="CU221" s="174"/>
      <c r="CV221" s="152"/>
      <c r="CW221" s="173"/>
      <c r="CX221" s="158"/>
      <c r="CY221" s="172"/>
      <c r="CZ221" s="162"/>
      <c r="DA221" s="162"/>
      <c r="DB221" s="158"/>
      <c r="DC221" s="173"/>
      <c r="DD221" s="178"/>
      <c r="DE221" s="173"/>
      <c r="DF221" s="165"/>
      <c r="DG221" s="172"/>
      <c r="DH221" s="178"/>
      <c r="DI221" s="172"/>
      <c r="DJ221" s="178"/>
      <c r="DK221" s="172"/>
      <c r="DL221" s="162"/>
      <c r="DM221" s="167"/>
      <c r="DN221" s="169"/>
      <c r="DO221" s="162"/>
      <c r="DP221" s="162"/>
      <c r="DQ221" s="174"/>
      <c r="DR221" s="152"/>
      <c r="DS221" s="172"/>
      <c r="DT221" s="152"/>
      <c r="DU221" s="152"/>
      <c r="DV221" s="156"/>
      <c r="DW221" s="173"/>
      <c r="DX221" s="158"/>
      <c r="DY221" s="172"/>
      <c r="DZ221" s="162"/>
      <c r="EA221" s="162"/>
      <c r="EB221" s="172"/>
      <c r="EC221" s="172"/>
      <c r="ED221" s="152"/>
      <c r="EE221" s="152"/>
      <c r="EF221" s="152"/>
      <c r="EG221" s="174"/>
      <c r="EH221" s="172"/>
      <c r="EI221" s="162"/>
      <c r="EJ221" s="162"/>
    </row>
    <row r="222" spans="1:140" ht="12.5">
      <c r="A222" s="168"/>
      <c r="B222" s="169"/>
      <c r="C222" s="144" t="str">
        <f t="shared" si="0"/>
        <v/>
      </c>
      <c r="D222" s="144" t="str">
        <f t="shared" si="830"/>
        <v/>
      </c>
      <c r="E222" s="144" t="str">
        <f t="shared" si="2"/>
        <v/>
      </c>
      <c r="F222" s="145" t="str">
        <f t="shared" si="831"/>
        <v/>
      </c>
      <c r="G222" s="145" t="str">
        <f t="shared" si="4"/>
        <v/>
      </c>
      <c r="H222" s="145" t="str">
        <f t="shared" si="5"/>
        <v/>
      </c>
      <c r="I222" s="146" t="str">
        <f t="shared" ref="I222:J222" si="933">IF(COUNTA($DO222:$DX222)&gt;0,$BA222,"")</f>
        <v/>
      </c>
      <c r="J222" s="146" t="str">
        <f t="shared" si="933"/>
        <v/>
      </c>
      <c r="K222" s="147" t="str">
        <f t="shared" si="43"/>
        <v/>
      </c>
      <c r="L222" s="147" t="str">
        <f t="shared" si="7"/>
        <v/>
      </c>
      <c r="M222" s="147" t="str">
        <f t="shared" si="8"/>
        <v/>
      </c>
      <c r="N222" s="147" t="str">
        <f t="shared" si="48"/>
        <v/>
      </c>
      <c r="O222" s="147" t="str">
        <f t="shared" si="9"/>
        <v/>
      </c>
      <c r="P222" s="146" t="str">
        <f t="shared" si="833"/>
        <v/>
      </c>
      <c r="Q222" s="147" t="str">
        <f t="shared" si="834"/>
        <v/>
      </c>
      <c r="R222" s="146" t="str">
        <f t="shared" si="12"/>
        <v/>
      </c>
      <c r="S222" s="146" t="str">
        <f t="shared" si="13"/>
        <v/>
      </c>
      <c r="T222" s="146" t="str">
        <f>IF(NOT(ISBLANK(DH222)),
        IF(AND(ISREF('Input Tenderers'!$J$8:$K$8),COUNTA('Input Tenderers'!$N$8)&gt;0),
                IF(COUNTA('Input Implementation Transactio'!$N222:$O222)&gt;0,"supplier;tenderer;payee","supplier;tenderer"),
                IF(COUNTA('Input Implementation Transactio'!$N222:$O222)&gt;0,"supplier;payee","supplier")
                ),
        IF(COUNTA('Input Implementation Transactio'!$N222:$O222)&gt;0, "payee", "")
        )</f>
        <v/>
      </c>
      <c r="U222" s="146" t="str">
        <f t="shared" si="14"/>
        <v/>
      </c>
      <c r="V222" s="146" t="str">
        <f t="shared" si="15"/>
        <v/>
      </c>
      <c r="W222" s="148" t="str">
        <f t="shared" si="835"/>
        <v/>
      </c>
      <c r="X222" s="175" t="str">
        <f t="shared" si="836"/>
        <v/>
      </c>
      <c r="Y222" s="170" t="str">
        <f t="shared" si="837"/>
        <v/>
      </c>
      <c r="Z222" s="150" t="str">
        <f t="shared" si="19"/>
        <v/>
      </c>
      <c r="AA222" s="146" t="str">
        <f t="shared" si="20"/>
        <v/>
      </c>
      <c r="AB222" s="146" t="str">
        <f t="shared" si="21"/>
        <v/>
      </c>
      <c r="AC222" s="146" t="str">
        <f t="shared" si="22"/>
        <v/>
      </c>
      <c r="AD222" s="148" t="str">
        <f t="shared" si="838"/>
        <v/>
      </c>
      <c r="AE222" s="148" t="str">
        <f t="shared" si="24"/>
        <v/>
      </c>
      <c r="AF222" s="175" t="str">
        <f t="shared" si="839"/>
        <v/>
      </c>
      <c r="AG222" s="170" t="str">
        <f t="shared" si="840"/>
        <v/>
      </c>
      <c r="AH222" s="148" t="str">
        <f t="shared" si="841"/>
        <v/>
      </c>
      <c r="AI222" s="146" t="str">
        <f t="shared" si="28"/>
        <v/>
      </c>
      <c r="AJ222" s="146" t="str">
        <f t="shared" si="29"/>
        <v/>
      </c>
      <c r="AK222" s="146" t="str">
        <f t="shared" si="30"/>
        <v/>
      </c>
      <c r="AL222" s="146" t="str">
        <f t="shared" si="31"/>
        <v/>
      </c>
      <c r="AM222" s="171" t="str">
        <f t="shared" si="32"/>
        <v/>
      </c>
      <c r="AN222" s="171" t="str">
        <f t="shared" si="33"/>
        <v/>
      </c>
      <c r="AO222" s="146" t="str">
        <f t="shared" si="34"/>
        <v/>
      </c>
      <c r="AP222" s="146" t="str">
        <f t="shared" si="35"/>
        <v/>
      </c>
      <c r="AQ222" s="146" t="str">
        <f t="shared" si="36"/>
        <v/>
      </c>
      <c r="AR222" s="146" t="str">
        <f t="shared" ref="AR222:AS222" si="934">IF(NOT(ISBLANK(CB222)),CONCATENATE(TEXT(CB222,"yyyy-mm-ddThh:MM:ss"),"Z"),"")</f>
        <v/>
      </c>
      <c r="AS222" s="146" t="str">
        <f t="shared" si="934"/>
        <v/>
      </c>
      <c r="AT222" s="146" t="str">
        <f t="shared" si="38"/>
        <v/>
      </c>
      <c r="AU222" s="146" t="str">
        <f t="shared" si="39"/>
        <v/>
      </c>
      <c r="AV222" s="146" t="str">
        <f t="shared" ref="AV222:AW222" si="935">IF(NOT(ISBLANK(DT222)),CONCATENATE(TEXT(DT222,"yyyy-mm-ddThh:MM:ss"),"Z"),"")</f>
        <v/>
      </c>
      <c r="AW222" s="146" t="str">
        <f t="shared" si="935"/>
        <v/>
      </c>
      <c r="AX222" s="146" t="str">
        <f t="shared" ref="AX222:AZ222" si="936">IF(NOT(ISBLANK(ED222)),CONCATENATE(TEXT(ED222,"yyyy-mm-ddThh:MM:ss"),"Z"),"")</f>
        <v/>
      </c>
      <c r="AY222" s="146" t="str">
        <f t="shared" si="936"/>
        <v/>
      </c>
      <c r="AZ222" s="146" t="str">
        <f t="shared" si="936"/>
        <v/>
      </c>
      <c r="BA222" s="176"/>
      <c r="BB222" s="152"/>
      <c r="BC222" s="177"/>
      <c r="BD222" s="154"/>
      <c r="BE222" s="155"/>
      <c r="BF222" s="154"/>
      <c r="BG222" s="155"/>
      <c r="BH222" s="169"/>
      <c r="BI222" s="162"/>
      <c r="BJ222" s="172"/>
      <c r="BK222" s="162"/>
      <c r="BL222" s="158"/>
      <c r="BM222" s="172"/>
      <c r="BN222" s="162"/>
      <c r="BO222" s="167"/>
      <c r="BP222" s="169"/>
      <c r="BQ222" s="162"/>
      <c r="BR222" s="162"/>
      <c r="BS222" s="174"/>
      <c r="BT222" s="162"/>
      <c r="BU222" s="174"/>
      <c r="BV222" s="174"/>
      <c r="BW222" s="174"/>
      <c r="BX222" s="173"/>
      <c r="BY222" s="158"/>
      <c r="BZ222" s="160"/>
      <c r="CA222" s="172"/>
      <c r="CB222" s="152"/>
      <c r="CC222" s="152"/>
      <c r="CD222" s="156"/>
      <c r="CE222" s="172"/>
      <c r="CF222" s="162"/>
      <c r="CG222" s="162"/>
      <c r="CH222" s="158"/>
      <c r="CI222" s="173"/>
      <c r="CJ222" s="178"/>
      <c r="CK222" s="173"/>
      <c r="CL222" s="165"/>
      <c r="CM222" s="172"/>
      <c r="CN222" s="162"/>
      <c r="CO222" s="162"/>
      <c r="CP222" s="162"/>
      <c r="CQ222" s="162"/>
      <c r="CR222" s="169"/>
      <c r="CS222" s="162"/>
      <c r="CT222" s="162"/>
      <c r="CU222" s="174"/>
      <c r="CV222" s="152"/>
      <c r="CW222" s="173"/>
      <c r="CX222" s="158"/>
      <c r="CY222" s="172"/>
      <c r="CZ222" s="162"/>
      <c r="DA222" s="162"/>
      <c r="DB222" s="158"/>
      <c r="DC222" s="173"/>
      <c r="DD222" s="178"/>
      <c r="DE222" s="173"/>
      <c r="DF222" s="165"/>
      <c r="DG222" s="172"/>
      <c r="DH222" s="178"/>
      <c r="DI222" s="172"/>
      <c r="DJ222" s="178"/>
      <c r="DK222" s="172"/>
      <c r="DL222" s="162"/>
      <c r="DM222" s="167"/>
      <c r="DN222" s="169"/>
      <c r="DO222" s="162"/>
      <c r="DP222" s="162"/>
      <c r="DQ222" s="174"/>
      <c r="DR222" s="152"/>
      <c r="DS222" s="172"/>
      <c r="DT222" s="152"/>
      <c r="DU222" s="152"/>
      <c r="DV222" s="156"/>
      <c r="DW222" s="173"/>
      <c r="DX222" s="158"/>
      <c r="DY222" s="172"/>
      <c r="DZ222" s="162"/>
      <c r="EA222" s="162"/>
      <c r="EB222" s="172"/>
      <c r="EC222" s="172"/>
      <c r="ED222" s="152"/>
      <c r="EE222" s="152"/>
      <c r="EF222" s="152"/>
      <c r="EG222" s="174"/>
      <c r="EH222" s="172"/>
      <c r="EI222" s="162"/>
      <c r="EJ222" s="162"/>
    </row>
    <row r="223" spans="1:140" ht="12.5">
      <c r="A223" s="168"/>
      <c r="B223" s="169"/>
      <c r="C223" s="144" t="str">
        <f t="shared" si="0"/>
        <v/>
      </c>
      <c r="D223" s="144" t="str">
        <f t="shared" si="830"/>
        <v/>
      </c>
      <c r="E223" s="144" t="str">
        <f t="shared" si="2"/>
        <v/>
      </c>
      <c r="F223" s="145" t="str">
        <f t="shared" si="831"/>
        <v/>
      </c>
      <c r="G223" s="145" t="str">
        <f t="shared" si="4"/>
        <v/>
      </c>
      <c r="H223" s="145" t="str">
        <f t="shared" si="5"/>
        <v/>
      </c>
      <c r="I223" s="146" t="str">
        <f t="shared" ref="I223:J223" si="937">IF(COUNTA($DO223:$DX223)&gt;0,$BA223,"")</f>
        <v/>
      </c>
      <c r="J223" s="146" t="str">
        <f t="shared" si="937"/>
        <v/>
      </c>
      <c r="K223" s="147" t="str">
        <f t="shared" si="43"/>
        <v/>
      </c>
      <c r="L223" s="147" t="str">
        <f t="shared" si="7"/>
        <v/>
      </c>
      <c r="M223" s="147" t="str">
        <f t="shared" si="8"/>
        <v/>
      </c>
      <c r="N223" s="147" t="str">
        <f t="shared" si="48"/>
        <v/>
      </c>
      <c r="O223" s="147" t="str">
        <f t="shared" si="9"/>
        <v/>
      </c>
      <c r="P223" s="146" t="str">
        <f t="shared" si="833"/>
        <v/>
      </c>
      <c r="Q223" s="147" t="str">
        <f t="shared" si="834"/>
        <v/>
      </c>
      <c r="R223" s="146" t="str">
        <f t="shared" si="12"/>
        <v/>
      </c>
      <c r="S223" s="146" t="str">
        <f t="shared" si="13"/>
        <v/>
      </c>
      <c r="T223" s="146" t="str">
        <f>IF(NOT(ISBLANK(DH223)),
        IF(AND(ISREF('Input Tenderers'!$J$8:$K$8),COUNTA('Input Tenderers'!$N$8)&gt;0),
                IF(COUNTA('Input Implementation Transactio'!$N223:$O223)&gt;0,"supplier;tenderer;payee","supplier;tenderer"),
                IF(COUNTA('Input Implementation Transactio'!$N223:$O223)&gt;0,"supplier;payee","supplier")
                ),
        IF(COUNTA('Input Implementation Transactio'!$N223:$O223)&gt;0, "payee", "")
        )</f>
        <v/>
      </c>
      <c r="U223" s="146" t="str">
        <f t="shared" si="14"/>
        <v/>
      </c>
      <c r="V223" s="146" t="str">
        <f t="shared" si="15"/>
        <v/>
      </c>
      <c r="W223" s="148" t="str">
        <f t="shared" si="835"/>
        <v/>
      </c>
      <c r="X223" s="175" t="str">
        <f t="shared" si="836"/>
        <v/>
      </c>
      <c r="Y223" s="170" t="str">
        <f t="shared" si="837"/>
        <v/>
      </c>
      <c r="Z223" s="150" t="str">
        <f t="shared" si="19"/>
        <v/>
      </c>
      <c r="AA223" s="146" t="str">
        <f t="shared" si="20"/>
        <v/>
      </c>
      <c r="AB223" s="146" t="str">
        <f t="shared" si="21"/>
        <v/>
      </c>
      <c r="AC223" s="146" t="str">
        <f t="shared" si="22"/>
        <v/>
      </c>
      <c r="AD223" s="148" t="str">
        <f t="shared" si="838"/>
        <v/>
      </c>
      <c r="AE223" s="148" t="str">
        <f t="shared" si="24"/>
        <v/>
      </c>
      <c r="AF223" s="175" t="str">
        <f t="shared" si="839"/>
        <v/>
      </c>
      <c r="AG223" s="170" t="str">
        <f t="shared" si="840"/>
        <v/>
      </c>
      <c r="AH223" s="148" t="str">
        <f t="shared" si="841"/>
        <v/>
      </c>
      <c r="AI223" s="146" t="str">
        <f t="shared" si="28"/>
        <v/>
      </c>
      <c r="AJ223" s="146" t="str">
        <f t="shared" si="29"/>
        <v/>
      </c>
      <c r="AK223" s="146" t="str">
        <f t="shared" si="30"/>
        <v/>
      </c>
      <c r="AL223" s="146" t="str">
        <f t="shared" si="31"/>
        <v/>
      </c>
      <c r="AM223" s="171" t="str">
        <f t="shared" si="32"/>
        <v/>
      </c>
      <c r="AN223" s="171" t="str">
        <f t="shared" si="33"/>
        <v/>
      </c>
      <c r="AO223" s="146" t="str">
        <f t="shared" si="34"/>
        <v/>
      </c>
      <c r="AP223" s="146" t="str">
        <f t="shared" si="35"/>
        <v/>
      </c>
      <c r="AQ223" s="146" t="str">
        <f t="shared" si="36"/>
        <v/>
      </c>
      <c r="AR223" s="146" t="str">
        <f t="shared" ref="AR223:AS223" si="938">IF(NOT(ISBLANK(CB223)),CONCATENATE(TEXT(CB223,"yyyy-mm-ddThh:MM:ss"),"Z"),"")</f>
        <v/>
      </c>
      <c r="AS223" s="146" t="str">
        <f t="shared" si="938"/>
        <v/>
      </c>
      <c r="AT223" s="146" t="str">
        <f t="shared" si="38"/>
        <v/>
      </c>
      <c r="AU223" s="146" t="str">
        <f t="shared" si="39"/>
        <v/>
      </c>
      <c r="AV223" s="146" t="str">
        <f t="shared" ref="AV223:AW223" si="939">IF(NOT(ISBLANK(DT223)),CONCATENATE(TEXT(DT223,"yyyy-mm-ddThh:MM:ss"),"Z"),"")</f>
        <v/>
      </c>
      <c r="AW223" s="146" t="str">
        <f t="shared" si="939"/>
        <v/>
      </c>
      <c r="AX223" s="146" t="str">
        <f t="shared" ref="AX223:AZ223" si="940">IF(NOT(ISBLANK(ED223)),CONCATENATE(TEXT(ED223,"yyyy-mm-ddThh:MM:ss"),"Z"),"")</f>
        <v/>
      </c>
      <c r="AY223" s="146" t="str">
        <f t="shared" si="940"/>
        <v/>
      </c>
      <c r="AZ223" s="146" t="str">
        <f t="shared" si="940"/>
        <v/>
      </c>
      <c r="BA223" s="176"/>
      <c r="BB223" s="152"/>
      <c r="BC223" s="177"/>
      <c r="BD223" s="154"/>
      <c r="BE223" s="155"/>
      <c r="BF223" s="154"/>
      <c r="BG223" s="155"/>
      <c r="BH223" s="169"/>
      <c r="BI223" s="162"/>
      <c r="BJ223" s="172"/>
      <c r="BK223" s="162"/>
      <c r="BL223" s="158"/>
      <c r="BM223" s="172"/>
      <c r="BN223" s="162"/>
      <c r="BO223" s="167"/>
      <c r="BP223" s="169"/>
      <c r="BQ223" s="162"/>
      <c r="BR223" s="162"/>
      <c r="BS223" s="174"/>
      <c r="BT223" s="162"/>
      <c r="BU223" s="174"/>
      <c r="BV223" s="174"/>
      <c r="BW223" s="174"/>
      <c r="BX223" s="173"/>
      <c r="BY223" s="158"/>
      <c r="BZ223" s="160"/>
      <c r="CA223" s="172"/>
      <c r="CB223" s="152"/>
      <c r="CC223" s="152"/>
      <c r="CD223" s="156"/>
      <c r="CE223" s="172"/>
      <c r="CF223" s="162"/>
      <c r="CG223" s="162"/>
      <c r="CH223" s="158"/>
      <c r="CI223" s="173"/>
      <c r="CJ223" s="178"/>
      <c r="CK223" s="173"/>
      <c r="CL223" s="165"/>
      <c r="CM223" s="172"/>
      <c r="CN223" s="162"/>
      <c r="CO223" s="162"/>
      <c r="CP223" s="162"/>
      <c r="CQ223" s="162"/>
      <c r="CR223" s="169"/>
      <c r="CS223" s="162"/>
      <c r="CT223" s="162"/>
      <c r="CU223" s="174"/>
      <c r="CV223" s="152"/>
      <c r="CW223" s="173"/>
      <c r="CX223" s="158"/>
      <c r="CY223" s="172"/>
      <c r="CZ223" s="162"/>
      <c r="DA223" s="162"/>
      <c r="DB223" s="158"/>
      <c r="DC223" s="173"/>
      <c r="DD223" s="178"/>
      <c r="DE223" s="173"/>
      <c r="DF223" s="165"/>
      <c r="DG223" s="172"/>
      <c r="DH223" s="178"/>
      <c r="DI223" s="172"/>
      <c r="DJ223" s="178"/>
      <c r="DK223" s="172"/>
      <c r="DL223" s="162"/>
      <c r="DM223" s="167"/>
      <c r="DN223" s="169"/>
      <c r="DO223" s="162"/>
      <c r="DP223" s="162"/>
      <c r="DQ223" s="174"/>
      <c r="DR223" s="152"/>
      <c r="DS223" s="172"/>
      <c r="DT223" s="152"/>
      <c r="DU223" s="152"/>
      <c r="DV223" s="156"/>
      <c r="DW223" s="173"/>
      <c r="DX223" s="158"/>
      <c r="DY223" s="172"/>
      <c r="DZ223" s="162"/>
      <c r="EA223" s="162"/>
      <c r="EB223" s="172"/>
      <c r="EC223" s="172"/>
      <c r="ED223" s="152"/>
      <c r="EE223" s="152"/>
      <c r="EF223" s="152"/>
      <c r="EG223" s="174"/>
      <c r="EH223" s="172"/>
      <c r="EI223" s="162"/>
      <c r="EJ223" s="162"/>
    </row>
    <row r="224" spans="1:140" ht="12.5">
      <c r="A224" s="168"/>
      <c r="B224" s="169"/>
      <c r="C224" s="144" t="str">
        <f t="shared" si="0"/>
        <v/>
      </c>
      <c r="D224" s="144" t="str">
        <f t="shared" si="830"/>
        <v/>
      </c>
      <c r="E224" s="144" t="str">
        <f t="shared" si="2"/>
        <v/>
      </c>
      <c r="F224" s="145" t="str">
        <f t="shared" si="831"/>
        <v/>
      </c>
      <c r="G224" s="145" t="str">
        <f t="shared" si="4"/>
        <v/>
      </c>
      <c r="H224" s="145" t="str">
        <f t="shared" si="5"/>
        <v/>
      </c>
      <c r="I224" s="146" t="str">
        <f t="shared" ref="I224:J224" si="941">IF(COUNTA($DO224:$DX224)&gt;0,$BA224,"")</f>
        <v/>
      </c>
      <c r="J224" s="146" t="str">
        <f t="shared" si="941"/>
        <v/>
      </c>
      <c r="K224" s="147" t="str">
        <f t="shared" si="43"/>
        <v/>
      </c>
      <c r="L224" s="147" t="str">
        <f t="shared" si="7"/>
        <v/>
      </c>
      <c r="M224" s="147" t="str">
        <f t="shared" si="8"/>
        <v/>
      </c>
      <c r="N224" s="147" t="str">
        <f t="shared" si="48"/>
        <v/>
      </c>
      <c r="O224" s="147" t="str">
        <f t="shared" si="9"/>
        <v/>
      </c>
      <c r="P224" s="146" t="str">
        <f t="shared" si="833"/>
        <v/>
      </c>
      <c r="Q224" s="147" t="str">
        <f t="shared" si="834"/>
        <v/>
      </c>
      <c r="R224" s="146" t="str">
        <f t="shared" si="12"/>
        <v/>
      </c>
      <c r="S224" s="146" t="str">
        <f t="shared" si="13"/>
        <v/>
      </c>
      <c r="T224" s="146" t="str">
        <f>IF(NOT(ISBLANK(DH224)),
        IF(AND(ISREF('Input Tenderers'!$J$8:$K$8),COUNTA('Input Tenderers'!$N$8)&gt;0),
                IF(COUNTA('Input Implementation Transactio'!$N224:$O224)&gt;0,"supplier;tenderer;payee","supplier;tenderer"),
                IF(COUNTA('Input Implementation Transactio'!$N224:$O224)&gt;0,"supplier;payee","supplier")
                ),
        IF(COUNTA('Input Implementation Transactio'!$N224:$O224)&gt;0, "payee", "")
        )</f>
        <v/>
      </c>
      <c r="U224" s="146" t="str">
        <f t="shared" si="14"/>
        <v/>
      </c>
      <c r="V224" s="146" t="str">
        <f t="shared" si="15"/>
        <v/>
      </c>
      <c r="W224" s="148" t="str">
        <f t="shared" si="835"/>
        <v/>
      </c>
      <c r="X224" s="175" t="str">
        <f t="shared" si="836"/>
        <v/>
      </c>
      <c r="Y224" s="170" t="str">
        <f t="shared" si="837"/>
        <v/>
      </c>
      <c r="Z224" s="150" t="str">
        <f t="shared" si="19"/>
        <v/>
      </c>
      <c r="AA224" s="146" t="str">
        <f t="shared" si="20"/>
        <v/>
      </c>
      <c r="AB224" s="146" t="str">
        <f t="shared" si="21"/>
        <v/>
      </c>
      <c r="AC224" s="146" t="str">
        <f t="shared" si="22"/>
        <v/>
      </c>
      <c r="AD224" s="148" t="str">
        <f t="shared" si="838"/>
        <v/>
      </c>
      <c r="AE224" s="148" t="str">
        <f t="shared" si="24"/>
        <v/>
      </c>
      <c r="AF224" s="175" t="str">
        <f t="shared" si="839"/>
        <v/>
      </c>
      <c r="AG224" s="170" t="str">
        <f t="shared" si="840"/>
        <v/>
      </c>
      <c r="AH224" s="148" t="str">
        <f t="shared" si="841"/>
        <v/>
      </c>
      <c r="AI224" s="146" t="str">
        <f t="shared" si="28"/>
        <v/>
      </c>
      <c r="AJ224" s="146" t="str">
        <f t="shared" si="29"/>
        <v/>
      </c>
      <c r="AK224" s="146" t="str">
        <f t="shared" si="30"/>
        <v/>
      </c>
      <c r="AL224" s="146" t="str">
        <f t="shared" si="31"/>
        <v/>
      </c>
      <c r="AM224" s="171" t="str">
        <f t="shared" si="32"/>
        <v/>
      </c>
      <c r="AN224" s="171" t="str">
        <f t="shared" si="33"/>
        <v/>
      </c>
      <c r="AO224" s="146" t="str">
        <f t="shared" si="34"/>
        <v/>
      </c>
      <c r="AP224" s="146" t="str">
        <f t="shared" si="35"/>
        <v/>
      </c>
      <c r="AQ224" s="146" t="str">
        <f t="shared" si="36"/>
        <v/>
      </c>
      <c r="AR224" s="146" t="str">
        <f t="shared" ref="AR224:AS224" si="942">IF(NOT(ISBLANK(CB224)),CONCATENATE(TEXT(CB224,"yyyy-mm-ddThh:MM:ss"),"Z"),"")</f>
        <v/>
      </c>
      <c r="AS224" s="146" t="str">
        <f t="shared" si="942"/>
        <v/>
      </c>
      <c r="AT224" s="146" t="str">
        <f t="shared" si="38"/>
        <v/>
      </c>
      <c r="AU224" s="146" t="str">
        <f t="shared" si="39"/>
        <v/>
      </c>
      <c r="AV224" s="146" t="str">
        <f t="shared" ref="AV224:AW224" si="943">IF(NOT(ISBLANK(DT224)),CONCATENATE(TEXT(DT224,"yyyy-mm-ddThh:MM:ss"),"Z"),"")</f>
        <v/>
      </c>
      <c r="AW224" s="146" t="str">
        <f t="shared" si="943"/>
        <v/>
      </c>
      <c r="AX224" s="146" t="str">
        <f t="shared" ref="AX224:AZ224" si="944">IF(NOT(ISBLANK(ED224)),CONCATENATE(TEXT(ED224,"yyyy-mm-ddThh:MM:ss"),"Z"),"")</f>
        <v/>
      </c>
      <c r="AY224" s="146" t="str">
        <f t="shared" si="944"/>
        <v/>
      </c>
      <c r="AZ224" s="146" t="str">
        <f t="shared" si="944"/>
        <v/>
      </c>
      <c r="BA224" s="176"/>
      <c r="BB224" s="152"/>
      <c r="BC224" s="177"/>
      <c r="BD224" s="154"/>
      <c r="BE224" s="155"/>
      <c r="BF224" s="154"/>
      <c r="BG224" s="155"/>
      <c r="BH224" s="169"/>
      <c r="BI224" s="162"/>
      <c r="BJ224" s="172"/>
      <c r="BK224" s="162"/>
      <c r="BL224" s="158"/>
      <c r="BM224" s="172"/>
      <c r="BN224" s="162"/>
      <c r="BO224" s="167"/>
      <c r="BP224" s="169"/>
      <c r="BQ224" s="162"/>
      <c r="BR224" s="162"/>
      <c r="BS224" s="174"/>
      <c r="BT224" s="162"/>
      <c r="BU224" s="174"/>
      <c r="BV224" s="174"/>
      <c r="BW224" s="174"/>
      <c r="BX224" s="173"/>
      <c r="BY224" s="158"/>
      <c r="BZ224" s="160"/>
      <c r="CA224" s="172"/>
      <c r="CB224" s="152"/>
      <c r="CC224" s="152"/>
      <c r="CD224" s="156"/>
      <c r="CE224" s="172"/>
      <c r="CF224" s="162"/>
      <c r="CG224" s="162"/>
      <c r="CH224" s="158"/>
      <c r="CI224" s="173"/>
      <c r="CJ224" s="178"/>
      <c r="CK224" s="173"/>
      <c r="CL224" s="165"/>
      <c r="CM224" s="172"/>
      <c r="CN224" s="162"/>
      <c r="CO224" s="162"/>
      <c r="CP224" s="162"/>
      <c r="CQ224" s="162"/>
      <c r="CR224" s="169"/>
      <c r="CS224" s="162"/>
      <c r="CT224" s="162"/>
      <c r="CU224" s="174"/>
      <c r="CV224" s="152"/>
      <c r="CW224" s="173"/>
      <c r="CX224" s="158"/>
      <c r="CY224" s="172"/>
      <c r="CZ224" s="162"/>
      <c r="DA224" s="162"/>
      <c r="DB224" s="158"/>
      <c r="DC224" s="173"/>
      <c r="DD224" s="178"/>
      <c r="DE224" s="173"/>
      <c r="DF224" s="165"/>
      <c r="DG224" s="172"/>
      <c r="DH224" s="178"/>
      <c r="DI224" s="172"/>
      <c r="DJ224" s="178"/>
      <c r="DK224" s="172"/>
      <c r="DL224" s="162"/>
      <c r="DM224" s="167"/>
      <c r="DN224" s="169"/>
      <c r="DO224" s="162"/>
      <c r="DP224" s="162"/>
      <c r="DQ224" s="174"/>
      <c r="DR224" s="152"/>
      <c r="DS224" s="172"/>
      <c r="DT224" s="152"/>
      <c r="DU224" s="152"/>
      <c r="DV224" s="156"/>
      <c r="DW224" s="173"/>
      <c r="DX224" s="158"/>
      <c r="DY224" s="172"/>
      <c r="DZ224" s="162"/>
      <c r="EA224" s="162"/>
      <c r="EB224" s="172"/>
      <c r="EC224" s="172"/>
      <c r="ED224" s="152"/>
      <c r="EE224" s="152"/>
      <c r="EF224" s="152"/>
      <c r="EG224" s="174"/>
      <c r="EH224" s="172"/>
      <c r="EI224" s="162"/>
      <c r="EJ224" s="162"/>
    </row>
    <row r="225" spans="1:140" ht="12.5">
      <c r="A225" s="168"/>
      <c r="B225" s="169"/>
      <c r="C225" s="144" t="str">
        <f t="shared" si="0"/>
        <v/>
      </c>
      <c r="D225" s="144" t="str">
        <f t="shared" si="830"/>
        <v/>
      </c>
      <c r="E225" s="144" t="str">
        <f t="shared" si="2"/>
        <v/>
      </c>
      <c r="F225" s="145" t="str">
        <f t="shared" si="831"/>
        <v/>
      </c>
      <c r="G225" s="145" t="str">
        <f t="shared" si="4"/>
        <v/>
      </c>
      <c r="H225" s="145" t="str">
        <f t="shared" si="5"/>
        <v/>
      </c>
      <c r="I225" s="146" t="str">
        <f t="shared" ref="I225:J225" si="945">IF(COUNTA($DO225:$DX225)&gt;0,$BA225,"")</f>
        <v/>
      </c>
      <c r="J225" s="146" t="str">
        <f t="shared" si="945"/>
        <v/>
      </c>
      <c r="K225" s="147" t="str">
        <f t="shared" si="43"/>
        <v/>
      </c>
      <c r="L225" s="147" t="str">
        <f t="shared" si="7"/>
        <v/>
      </c>
      <c r="M225" s="147" t="str">
        <f t="shared" si="8"/>
        <v/>
      </c>
      <c r="N225" s="147" t="str">
        <f t="shared" si="48"/>
        <v/>
      </c>
      <c r="O225" s="147" t="str">
        <f t="shared" si="9"/>
        <v/>
      </c>
      <c r="P225" s="146" t="str">
        <f t="shared" si="833"/>
        <v/>
      </c>
      <c r="Q225" s="147" t="str">
        <f t="shared" si="834"/>
        <v/>
      </c>
      <c r="R225" s="146" t="str">
        <f t="shared" si="12"/>
        <v/>
      </c>
      <c r="S225" s="146" t="str">
        <f t="shared" si="13"/>
        <v/>
      </c>
      <c r="T225" s="146" t="str">
        <f>IF(NOT(ISBLANK(DH225)),
        IF(AND(ISREF('Input Tenderers'!$J$8:$K$8),COUNTA('Input Tenderers'!$N$8)&gt;0),
                IF(COUNTA('Input Implementation Transactio'!$N225:$O225)&gt;0,"supplier;tenderer;payee","supplier;tenderer"),
                IF(COUNTA('Input Implementation Transactio'!$N225:$O225)&gt;0,"supplier;payee","supplier")
                ),
        IF(COUNTA('Input Implementation Transactio'!$N225:$O225)&gt;0, "payee", "")
        )</f>
        <v/>
      </c>
      <c r="U225" s="146" t="str">
        <f t="shared" si="14"/>
        <v/>
      </c>
      <c r="V225" s="146" t="str">
        <f t="shared" si="15"/>
        <v/>
      </c>
      <c r="W225" s="148" t="str">
        <f t="shared" si="835"/>
        <v/>
      </c>
      <c r="X225" s="175" t="str">
        <f t="shared" si="836"/>
        <v/>
      </c>
      <c r="Y225" s="170" t="str">
        <f t="shared" si="837"/>
        <v/>
      </c>
      <c r="Z225" s="150" t="str">
        <f t="shared" si="19"/>
        <v/>
      </c>
      <c r="AA225" s="146" t="str">
        <f t="shared" si="20"/>
        <v/>
      </c>
      <c r="AB225" s="146" t="str">
        <f t="shared" si="21"/>
        <v/>
      </c>
      <c r="AC225" s="146" t="str">
        <f t="shared" si="22"/>
        <v/>
      </c>
      <c r="AD225" s="148" t="str">
        <f t="shared" si="838"/>
        <v/>
      </c>
      <c r="AE225" s="148" t="str">
        <f t="shared" si="24"/>
        <v/>
      </c>
      <c r="AF225" s="175" t="str">
        <f t="shared" si="839"/>
        <v/>
      </c>
      <c r="AG225" s="170" t="str">
        <f t="shared" si="840"/>
        <v/>
      </c>
      <c r="AH225" s="148" t="str">
        <f t="shared" si="841"/>
        <v/>
      </c>
      <c r="AI225" s="146" t="str">
        <f t="shared" si="28"/>
        <v/>
      </c>
      <c r="AJ225" s="146" t="str">
        <f t="shared" si="29"/>
        <v/>
      </c>
      <c r="AK225" s="146" t="str">
        <f t="shared" si="30"/>
        <v/>
      </c>
      <c r="AL225" s="146" t="str">
        <f t="shared" si="31"/>
        <v/>
      </c>
      <c r="AM225" s="171" t="str">
        <f t="shared" si="32"/>
        <v/>
      </c>
      <c r="AN225" s="171" t="str">
        <f t="shared" si="33"/>
        <v/>
      </c>
      <c r="AO225" s="146" t="str">
        <f t="shared" si="34"/>
        <v/>
      </c>
      <c r="AP225" s="146" t="str">
        <f t="shared" si="35"/>
        <v/>
      </c>
      <c r="AQ225" s="146" t="str">
        <f t="shared" si="36"/>
        <v/>
      </c>
      <c r="AR225" s="146" t="str">
        <f t="shared" ref="AR225:AS225" si="946">IF(NOT(ISBLANK(CB225)),CONCATENATE(TEXT(CB225,"yyyy-mm-ddThh:MM:ss"),"Z"),"")</f>
        <v/>
      </c>
      <c r="AS225" s="146" t="str">
        <f t="shared" si="946"/>
        <v/>
      </c>
      <c r="AT225" s="146" t="str">
        <f t="shared" si="38"/>
        <v/>
      </c>
      <c r="AU225" s="146" t="str">
        <f t="shared" si="39"/>
        <v/>
      </c>
      <c r="AV225" s="146" t="str">
        <f t="shared" ref="AV225:AW225" si="947">IF(NOT(ISBLANK(DT225)),CONCATENATE(TEXT(DT225,"yyyy-mm-ddThh:MM:ss"),"Z"),"")</f>
        <v/>
      </c>
      <c r="AW225" s="146" t="str">
        <f t="shared" si="947"/>
        <v/>
      </c>
      <c r="AX225" s="146" t="str">
        <f t="shared" ref="AX225:AZ225" si="948">IF(NOT(ISBLANK(ED225)),CONCATENATE(TEXT(ED225,"yyyy-mm-ddThh:MM:ss"),"Z"),"")</f>
        <v/>
      </c>
      <c r="AY225" s="146" t="str">
        <f t="shared" si="948"/>
        <v/>
      </c>
      <c r="AZ225" s="146" t="str">
        <f t="shared" si="948"/>
        <v/>
      </c>
      <c r="BA225" s="176"/>
      <c r="BB225" s="152"/>
      <c r="BC225" s="177"/>
      <c r="BD225" s="154"/>
      <c r="BE225" s="155"/>
      <c r="BF225" s="154"/>
      <c r="BG225" s="155"/>
      <c r="BH225" s="169"/>
      <c r="BI225" s="162"/>
      <c r="BJ225" s="172"/>
      <c r="BK225" s="162"/>
      <c r="BL225" s="158"/>
      <c r="BM225" s="172"/>
      <c r="BN225" s="162"/>
      <c r="BO225" s="167"/>
      <c r="BP225" s="169"/>
      <c r="BQ225" s="162"/>
      <c r="BR225" s="162"/>
      <c r="BS225" s="174"/>
      <c r="BT225" s="162"/>
      <c r="BU225" s="174"/>
      <c r="BV225" s="174"/>
      <c r="BW225" s="174"/>
      <c r="BX225" s="173"/>
      <c r="BY225" s="158"/>
      <c r="BZ225" s="160"/>
      <c r="CA225" s="172"/>
      <c r="CB225" s="152"/>
      <c r="CC225" s="152"/>
      <c r="CD225" s="156"/>
      <c r="CE225" s="172"/>
      <c r="CF225" s="162"/>
      <c r="CG225" s="162"/>
      <c r="CH225" s="158"/>
      <c r="CI225" s="173"/>
      <c r="CJ225" s="178"/>
      <c r="CK225" s="173"/>
      <c r="CL225" s="165"/>
      <c r="CM225" s="172"/>
      <c r="CN225" s="162"/>
      <c r="CO225" s="162"/>
      <c r="CP225" s="162"/>
      <c r="CQ225" s="162"/>
      <c r="CR225" s="169"/>
      <c r="CS225" s="162"/>
      <c r="CT225" s="162"/>
      <c r="CU225" s="174"/>
      <c r="CV225" s="152"/>
      <c r="CW225" s="173"/>
      <c r="CX225" s="158"/>
      <c r="CY225" s="172"/>
      <c r="CZ225" s="162"/>
      <c r="DA225" s="162"/>
      <c r="DB225" s="158"/>
      <c r="DC225" s="173"/>
      <c r="DD225" s="178"/>
      <c r="DE225" s="173"/>
      <c r="DF225" s="165"/>
      <c r="DG225" s="172"/>
      <c r="DH225" s="178"/>
      <c r="DI225" s="172"/>
      <c r="DJ225" s="178"/>
      <c r="DK225" s="172"/>
      <c r="DL225" s="162"/>
      <c r="DM225" s="167"/>
      <c r="DN225" s="169"/>
      <c r="DO225" s="162"/>
      <c r="DP225" s="162"/>
      <c r="DQ225" s="174"/>
      <c r="DR225" s="152"/>
      <c r="DS225" s="172"/>
      <c r="DT225" s="152"/>
      <c r="DU225" s="152"/>
      <c r="DV225" s="156"/>
      <c r="DW225" s="173"/>
      <c r="DX225" s="158"/>
      <c r="DY225" s="172"/>
      <c r="DZ225" s="162"/>
      <c r="EA225" s="162"/>
      <c r="EB225" s="172"/>
      <c r="EC225" s="172"/>
      <c r="ED225" s="152"/>
      <c r="EE225" s="152"/>
      <c r="EF225" s="152"/>
      <c r="EG225" s="174"/>
      <c r="EH225" s="172"/>
      <c r="EI225" s="162"/>
      <c r="EJ225" s="162"/>
    </row>
    <row r="226" spans="1:140" ht="12.5">
      <c r="A226" s="168"/>
      <c r="B226" s="169"/>
      <c r="C226" s="144" t="str">
        <f t="shared" si="0"/>
        <v/>
      </c>
      <c r="D226" s="144" t="str">
        <f t="shared" si="830"/>
        <v/>
      </c>
      <c r="E226" s="144" t="str">
        <f t="shared" si="2"/>
        <v/>
      </c>
      <c r="F226" s="145" t="str">
        <f t="shared" si="831"/>
        <v/>
      </c>
      <c r="G226" s="145" t="str">
        <f t="shared" si="4"/>
        <v/>
      </c>
      <c r="H226" s="145" t="str">
        <f t="shared" si="5"/>
        <v/>
      </c>
      <c r="I226" s="146" t="str">
        <f t="shared" ref="I226:J226" si="949">IF(COUNTA($DO226:$DX226)&gt;0,$BA226,"")</f>
        <v/>
      </c>
      <c r="J226" s="146" t="str">
        <f t="shared" si="949"/>
        <v/>
      </c>
      <c r="K226" s="147" t="str">
        <f t="shared" si="43"/>
        <v/>
      </c>
      <c r="L226" s="147" t="str">
        <f t="shared" si="7"/>
        <v/>
      </c>
      <c r="M226" s="147" t="str">
        <f t="shared" si="8"/>
        <v/>
      </c>
      <c r="N226" s="147" t="str">
        <f t="shared" si="48"/>
        <v/>
      </c>
      <c r="O226" s="147" t="str">
        <f t="shared" si="9"/>
        <v/>
      </c>
      <c r="P226" s="146" t="str">
        <f t="shared" si="833"/>
        <v/>
      </c>
      <c r="Q226" s="147" t="str">
        <f t="shared" si="834"/>
        <v/>
      </c>
      <c r="R226" s="146" t="str">
        <f t="shared" si="12"/>
        <v/>
      </c>
      <c r="S226" s="146" t="str">
        <f t="shared" si="13"/>
        <v/>
      </c>
      <c r="T226" s="146" t="str">
        <f>IF(NOT(ISBLANK(DH226)),
        IF(AND(ISREF('Input Tenderers'!$J$8:$K$8),COUNTA('Input Tenderers'!$N$8)&gt;0),
                IF(COUNTA('Input Implementation Transactio'!$N226:$O226)&gt;0,"supplier;tenderer;payee","supplier;tenderer"),
                IF(COUNTA('Input Implementation Transactio'!$N226:$O226)&gt;0,"supplier;payee","supplier")
                ),
        IF(COUNTA('Input Implementation Transactio'!$N226:$O226)&gt;0, "payee", "")
        )</f>
        <v/>
      </c>
      <c r="U226" s="146" t="str">
        <f t="shared" si="14"/>
        <v/>
      </c>
      <c r="V226" s="146" t="str">
        <f t="shared" si="15"/>
        <v/>
      </c>
      <c r="W226" s="148" t="str">
        <f t="shared" si="835"/>
        <v/>
      </c>
      <c r="X226" s="175" t="str">
        <f t="shared" si="836"/>
        <v/>
      </c>
      <c r="Y226" s="170" t="str">
        <f t="shared" si="837"/>
        <v/>
      </c>
      <c r="Z226" s="150" t="str">
        <f t="shared" si="19"/>
        <v/>
      </c>
      <c r="AA226" s="146" t="str">
        <f t="shared" si="20"/>
        <v/>
      </c>
      <c r="AB226" s="146" t="str">
        <f t="shared" si="21"/>
        <v/>
      </c>
      <c r="AC226" s="146" t="str">
        <f t="shared" si="22"/>
        <v/>
      </c>
      <c r="AD226" s="148" t="str">
        <f t="shared" si="838"/>
        <v/>
      </c>
      <c r="AE226" s="148" t="str">
        <f t="shared" si="24"/>
        <v/>
      </c>
      <c r="AF226" s="175" t="str">
        <f t="shared" si="839"/>
        <v/>
      </c>
      <c r="AG226" s="170" t="str">
        <f t="shared" si="840"/>
        <v/>
      </c>
      <c r="AH226" s="148" t="str">
        <f t="shared" si="841"/>
        <v/>
      </c>
      <c r="AI226" s="146" t="str">
        <f t="shared" si="28"/>
        <v/>
      </c>
      <c r="AJ226" s="146" t="str">
        <f t="shared" si="29"/>
        <v/>
      </c>
      <c r="AK226" s="146" t="str">
        <f t="shared" si="30"/>
        <v/>
      </c>
      <c r="AL226" s="146" t="str">
        <f t="shared" si="31"/>
        <v/>
      </c>
      <c r="AM226" s="171" t="str">
        <f t="shared" si="32"/>
        <v/>
      </c>
      <c r="AN226" s="171" t="str">
        <f t="shared" si="33"/>
        <v/>
      </c>
      <c r="AO226" s="146" t="str">
        <f t="shared" si="34"/>
        <v/>
      </c>
      <c r="AP226" s="146" t="str">
        <f t="shared" si="35"/>
        <v/>
      </c>
      <c r="AQ226" s="146" t="str">
        <f t="shared" si="36"/>
        <v/>
      </c>
      <c r="AR226" s="146" t="str">
        <f t="shared" ref="AR226:AS226" si="950">IF(NOT(ISBLANK(CB226)),CONCATENATE(TEXT(CB226,"yyyy-mm-ddThh:MM:ss"),"Z"),"")</f>
        <v/>
      </c>
      <c r="AS226" s="146" t="str">
        <f t="shared" si="950"/>
        <v/>
      </c>
      <c r="AT226" s="146" t="str">
        <f t="shared" si="38"/>
        <v/>
      </c>
      <c r="AU226" s="146" t="str">
        <f t="shared" si="39"/>
        <v/>
      </c>
      <c r="AV226" s="146" t="str">
        <f t="shared" ref="AV226:AW226" si="951">IF(NOT(ISBLANK(DT226)),CONCATENATE(TEXT(DT226,"yyyy-mm-ddThh:MM:ss"),"Z"),"")</f>
        <v/>
      </c>
      <c r="AW226" s="146" t="str">
        <f t="shared" si="951"/>
        <v/>
      </c>
      <c r="AX226" s="146" t="str">
        <f t="shared" ref="AX226:AZ226" si="952">IF(NOT(ISBLANK(ED226)),CONCATENATE(TEXT(ED226,"yyyy-mm-ddThh:MM:ss"),"Z"),"")</f>
        <v/>
      </c>
      <c r="AY226" s="146" t="str">
        <f t="shared" si="952"/>
        <v/>
      </c>
      <c r="AZ226" s="146" t="str">
        <f t="shared" si="952"/>
        <v/>
      </c>
      <c r="BA226" s="176"/>
      <c r="BB226" s="152"/>
      <c r="BC226" s="177"/>
      <c r="BD226" s="154"/>
      <c r="BE226" s="155"/>
      <c r="BF226" s="154"/>
      <c r="BG226" s="155"/>
      <c r="BH226" s="169"/>
      <c r="BI226" s="162"/>
      <c r="BJ226" s="172"/>
      <c r="BK226" s="162"/>
      <c r="BL226" s="158"/>
      <c r="BM226" s="172"/>
      <c r="BN226" s="162"/>
      <c r="BO226" s="167"/>
      <c r="BP226" s="169"/>
      <c r="BQ226" s="162"/>
      <c r="BR226" s="162"/>
      <c r="BS226" s="174"/>
      <c r="BT226" s="162"/>
      <c r="BU226" s="174"/>
      <c r="BV226" s="174"/>
      <c r="BW226" s="174"/>
      <c r="BX226" s="173"/>
      <c r="BY226" s="158"/>
      <c r="BZ226" s="160"/>
      <c r="CA226" s="172"/>
      <c r="CB226" s="152"/>
      <c r="CC226" s="152"/>
      <c r="CD226" s="156"/>
      <c r="CE226" s="172"/>
      <c r="CF226" s="162"/>
      <c r="CG226" s="162"/>
      <c r="CH226" s="158"/>
      <c r="CI226" s="173"/>
      <c r="CJ226" s="178"/>
      <c r="CK226" s="173"/>
      <c r="CL226" s="165"/>
      <c r="CM226" s="172"/>
      <c r="CN226" s="162"/>
      <c r="CO226" s="162"/>
      <c r="CP226" s="162"/>
      <c r="CQ226" s="162"/>
      <c r="CR226" s="169"/>
      <c r="CS226" s="162"/>
      <c r="CT226" s="162"/>
      <c r="CU226" s="174"/>
      <c r="CV226" s="152"/>
      <c r="CW226" s="173"/>
      <c r="CX226" s="158"/>
      <c r="CY226" s="172"/>
      <c r="CZ226" s="162"/>
      <c r="DA226" s="162"/>
      <c r="DB226" s="158"/>
      <c r="DC226" s="173"/>
      <c r="DD226" s="178"/>
      <c r="DE226" s="173"/>
      <c r="DF226" s="165"/>
      <c r="DG226" s="172"/>
      <c r="DH226" s="178"/>
      <c r="DI226" s="172"/>
      <c r="DJ226" s="178"/>
      <c r="DK226" s="172"/>
      <c r="DL226" s="162"/>
      <c r="DM226" s="167"/>
      <c r="DN226" s="169"/>
      <c r="DO226" s="162"/>
      <c r="DP226" s="162"/>
      <c r="DQ226" s="174"/>
      <c r="DR226" s="152"/>
      <c r="DS226" s="172"/>
      <c r="DT226" s="152"/>
      <c r="DU226" s="152"/>
      <c r="DV226" s="156"/>
      <c r="DW226" s="173"/>
      <c r="DX226" s="158"/>
      <c r="DY226" s="172"/>
      <c r="DZ226" s="162"/>
      <c r="EA226" s="162"/>
      <c r="EB226" s="172"/>
      <c r="EC226" s="172"/>
      <c r="ED226" s="152"/>
      <c r="EE226" s="152"/>
      <c r="EF226" s="152"/>
      <c r="EG226" s="174"/>
      <c r="EH226" s="172"/>
      <c r="EI226" s="162"/>
      <c r="EJ226" s="162"/>
    </row>
    <row r="227" spans="1:140" ht="12.5">
      <c r="A227" s="168"/>
      <c r="B227" s="169"/>
      <c r="C227" s="144" t="str">
        <f t="shared" si="0"/>
        <v/>
      </c>
      <c r="D227" s="144" t="str">
        <f t="shared" si="830"/>
        <v/>
      </c>
      <c r="E227" s="144" t="str">
        <f t="shared" si="2"/>
        <v/>
      </c>
      <c r="F227" s="145" t="str">
        <f t="shared" si="831"/>
        <v/>
      </c>
      <c r="G227" s="145" t="str">
        <f t="shared" si="4"/>
        <v/>
      </c>
      <c r="H227" s="145" t="str">
        <f t="shared" si="5"/>
        <v/>
      </c>
      <c r="I227" s="146" t="str">
        <f t="shared" ref="I227:J227" si="953">IF(COUNTA($DO227:$DX227)&gt;0,$BA227,"")</f>
        <v/>
      </c>
      <c r="J227" s="146" t="str">
        <f t="shared" si="953"/>
        <v/>
      </c>
      <c r="K227" s="147" t="str">
        <f t="shared" si="43"/>
        <v/>
      </c>
      <c r="L227" s="147" t="str">
        <f t="shared" si="7"/>
        <v/>
      </c>
      <c r="M227" s="147" t="str">
        <f t="shared" si="8"/>
        <v/>
      </c>
      <c r="N227" s="147" t="str">
        <f t="shared" si="48"/>
        <v/>
      </c>
      <c r="O227" s="147" t="str">
        <f t="shared" si="9"/>
        <v/>
      </c>
      <c r="P227" s="146" t="str">
        <f t="shared" si="833"/>
        <v/>
      </c>
      <c r="Q227" s="147" t="str">
        <f t="shared" si="834"/>
        <v/>
      </c>
      <c r="R227" s="146" t="str">
        <f t="shared" si="12"/>
        <v/>
      </c>
      <c r="S227" s="146" t="str">
        <f t="shared" si="13"/>
        <v/>
      </c>
      <c r="T227" s="146" t="str">
        <f>IF(NOT(ISBLANK(DH227)),
        IF(AND(ISREF('Input Tenderers'!$J$8:$K$8),COUNTA('Input Tenderers'!$N$8)&gt;0),
                IF(COUNTA('Input Implementation Transactio'!$N227:$O227)&gt;0,"supplier;tenderer;payee","supplier;tenderer"),
                IF(COUNTA('Input Implementation Transactio'!$N227:$O227)&gt;0,"supplier;payee","supplier")
                ),
        IF(COUNTA('Input Implementation Transactio'!$N227:$O227)&gt;0, "payee", "")
        )</f>
        <v/>
      </c>
      <c r="U227" s="146" t="str">
        <f t="shared" si="14"/>
        <v/>
      </c>
      <c r="V227" s="146" t="str">
        <f t="shared" si="15"/>
        <v/>
      </c>
      <c r="W227" s="148" t="str">
        <f t="shared" si="835"/>
        <v/>
      </c>
      <c r="X227" s="175" t="str">
        <f t="shared" si="836"/>
        <v/>
      </c>
      <c r="Y227" s="170" t="str">
        <f t="shared" si="837"/>
        <v/>
      </c>
      <c r="Z227" s="150" t="str">
        <f t="shared" si="19"/>
        <v/>
      </c>
      <c r="AA227" s="146" t="str">
        <f t="shared" si="20"/>
        <v/>
      </c>
      <c r="AB227" s="146" t="str">
        <f t="shared" si="21"/>
        <v/>
      </c>
      <c r="AC227" s="146" t="str">
        <f t="shared" si="22"/>
        <v/>
      </c>
      <c r="AD227" s="148" t="str">
        <f t="shared" si="838"/>
        <v/>
      </c>
      <c r="AE227" s="148" t="str">
        <f t="shared" si="24"/>
        <v/>
      </c>
      <c r="AF227" s="175" t="str">
        <f t="shared" si="839"/>
        <v/>
      </c>
      <c r="AG227" s="170" t="str">
        <f t="shared" si="840"/>
        <v/>
      </c>
      <c r="AH227" s="148" t="str">
        <f t="shared" si="841"/>
        <v/>
      </c>
      <c r="AI227" s="146" t="str">
        <f t="shared" si="28"/>
        <v/>
      </c>
      <c r="AJ227" s="146" t="str">
        <f t="shared" si="29"/>
        <v/>
      </c>
      <c r="AK227" s="146" t="str">
        <f t="shared" si="30"/>
        <v/>
      </c>
      <c r="AL227" s="146" t="str">
        <f t="shared" si="31"/>
        <v/>
      </c>
      <c r="AM227" s="171" t="str">
        <f t="shared" si="32"/>
        <v/>
      </c>
      <c r="AN227" s="171" t="str">
        <f t="shared" si="33"/>
        <v/>
      </c>
      <c r="AO227" s="146" t="str">
        <f t="shared" si="34"/>
        <v/>
      </c>
      <c r="AP227" s="146" t="str">
        <f t="shared" si="35"/>
        <v/>
      </c>
      <c r="AQ227" s="146" t="str">
        <f t="shared" si="36"/>
        <v/>
      </c>
      <c r="AR227" s="146" t="str">
        <f t="shared" ref="AR227:AS227" si="954">IF(NOT(ISBLANK(CB227)),CONCATENATE(TEXT(CB227,"yyyy-mm-ddThh:MM:ss"),"Z"),"")</f>
        <v/>
      </c>
      <c r="AS227" s="146" t="str">
        <f t="shared" si="954"/>
        <v/>
      </c>
      <c r="AT227" s="146" t="str">
        <f t="shared" si="38"/>
        <v/>
      </c>
      <c r="AU227" s="146" t="str">
        <f t="shared" si="39"/>
        <v/>
      </c>
      <c r="AV227" s="146" t="str">
        <f t="shared" ref="AV227:AW227" si="955">IF(NOT(ISBLANK(DT227)),CONCATENATE(TEXT(DT227,"yyyy-mm-ddThh:MM:ss"),"Z"),"")</f>
        <v/>
      </c>
      <c r="AW227" s="146" t="str">
        <f t="shared" si="955"/>
        <v/>
      </c>
      <c r="AX227" s="146" t="str">
        <f t="shared" ref="AX227:AZ227" si="956">IF(NOT(ISBLANK(ED227)),CONCATENATE(TEXT(ED227,"yyyy-mm-ddThh:MM:ss"),"Z"),"")</f>
        <v/>
      </c>
      <c r="AY227" s="146" t="str">
        <f t="shared" si="956"/>
        <v/>
      </c>
      <c r="AZ227" s="146" t="str">
        <f t="shared" si="956"/>
        <v/>
      </c>
      <c r="BA227" s="176"/>
      <c r="BB227" s="152"/>
      <c r="BC227" s="177"/>
      <c r="BD227" s="154"/>
      <c r="BE227" s="155"/>
      <c r="BF227" s="154"/>
      <c r="BG227" s="155"/>
      <c r="BH227" s="169"/>
      <c r="BI227" s="162"/>
      <c r="BJ227" s="172"/>
      <c r="BK227" s="162"/>
      <c r="BL227" s="158"/>
      <c r="BM227" s="172"/>
      <c r="BN227" s="162"/>
      <c r="BO227" s="167"/>
      <c r="BP227" s="169"/>
      <c r="BQ227" s="162"/>
      <c r="BR227" s="162"/>
      <c r="BS227" s="174"/>
      <c r="BT227" s="162"/>
      <c r="BU227" s="174"/>
      <c r="BV227" s="174"/>
      <c r="BW227" s="174"/>
      <c r="BX227" s="173"/>
      <c r="BY227" s="158"/>
      <c r="BZ227" s="160"/>
      <c r="CA227" s="172"/>
      <c r="CB227" s="152"/>
      <c r="CC227" s="152"/>
      <c r="CD227" s="156"/>
      <c r="CE227" s="172"/>
      <c r="CF227" s="162"/>
      <c r="CG227" s="162"/>
      <c r="CH227" s="158"/>
      <c r="CI227" s="173"/>
      <c r="CJ227" s="178"/>
      <c r="CK227" s="173"/>
      <c r="CL227" s="165"/>
      <c r="CM227" s="172"/>
      <c r="CN227" s="162"/>
      <c r="CO227" s="162"/>
      <c r="CP227" s="162"/>
      <c r="CQ227" s="162"/>
      <c r="CR227" s="169"/>
      <c r="CS227" s="162"/>
      <c r="CT227" s="162"/>
      <c r="CU227" s="174"/>
      <c r="CV227" s="152"/>
      <c r="CW227" s="173"/>
      <c r="CX227" s="158"/>
      <c r="CY227" s="172"/>
      <c r="CZ227" s="162"/>
      <c r="DA227" s="162"/>
      <c r="DB227" s="158"/>
      <c r="DC227" s="173"/>
      <c r="DD227" s="178"/>
      <c r="DE227" s="173"/>
      <c r="DF227" s="165"/>
      <c r="DG227" s="172"/>
      <c r="DH227" s="178"/>
      <c r="DI227" s="172"/>
      <c r="DJ227" s="178"/>
      <c r="DK227" s="172"/>
      <c r="DL227" s="162"/>
      <c r="DM227" s="167"/>
      <c r="DN227" s="169"/>
      <c r="DO227" s="162"/>
      <c r="DP227" s="162"/>
      <c r="DQ227" s="174"/>
      <c r="DR227" s="152"/>
      <c r="DS227" s="172"/>
      <c r="DT227" s="152"/>
      <c r="DU227" s="152"/>
      <c r="DV227" s="156"/>
      <c r="DW227" s="173"/>
      <c r="DX227" s="158"/>
      <c r="DY227" s="172"/>
      <c r="DZ227" s="162"/>
      <c r="EA227" s="162"/>
      <c r="EB227" s="172"/>
      <c r="EC227" s="172"/>
      <c r="ED227" s="152"/>
      <c r="EE227" s="152"/>
      <c r="EF227" s="152"/>
      <c r="EG227" s="174"/>
      <c r="EH227" s="172"/>
      <c r="EI227" s="162"/>
      <c r="EJ227" s="162"/>
    </row>
    <row r="228" spans="1:140" ht="12.5">
      <c r="A228" s="168"/>
      <c r="B228" s="169"/>
      <c r="C228" s="144" t="str">
        <f t="shared" si="0"/>
        <v/>
      </c>
      <c r="D228" s="144" t="str">
        <f t="shared" si="830"/>
        <v/>
      </c>
      <c r="E228" s="144" t="str">
        <f t="shared" si="2"/>
        <v/>
      </c>
      <c r="F228" s="145" t="str">
        <f t="shared" si="831"/>
        <v/>
      </c>
      <c r="G228" s="145" t="str">
        <f t="shared" si="4"/>
        <v/>
      </c>
      <c r="H228" s="145" t="str">
        <f t="shared" si="5"/>
        <v/>
      </c>
      <c r="I228" s="146" t="str">
        <f t="shared" ref="I228:J228" si="957">IF(COUNTA($DO228:$DX228)&gt;0,$BA228,"")</f>
        <v/>
      </c>
      <c r="J228" s="146" t="str">
        <f t="shared" si="957"/>
        <v/>
      </c>
      <c r="K228" s="147" t="str">
        <f t="shared" si="43"/>
        <v/>
      </c>
      <c r="L228" s="147" t="str">
        <f t="shared" si="7"/>
        <v/>
      </c>
      <c r="M228" s="147" t="str">
        <f t="shared" si="8"/>
        <v/>
      </c>
      <c r="N228" s="147" t="str">
        <f t="shared" si="48"/>
        <v/>
      </c>
      <c r="O228" s="147" t="str">
        <f t="shared" si="9"/>
        <v/>
      </c>
      <c r="P228" s="146" t="str">
        <f t="shared" si="833"/>
        <v/>
      </c>
      <c r="Q228" s="147" t="str">
        <f t="shared" si="834"/>
        <v/>
      </c>
      <c r="R228" s="146" t="str">
        <f t="shared" si="12"/>
        <v/>
      </c>
      <c r="S228" s="146" t="str">
        <f t="shared" si="13"/>
        <v/>
      </c>
      <c r="T228" s="146" t="str">
        <f>IF(NOT(ISBLANK(DH228)),
        IF(AND(ISREF('Input Tenderers'!$J$8:$K$8),COUNTA('Input Tenderers'!$N$8)&gt;0),
                IF(COUNTA('Input Implementation Transactio'!$N228:$O228)&gt;0,"supplier;tenderer;payee","supplier;tenderer"),
                IF(COUNTA('Input Implementation Transactio'!$N228:$O228)&gt;0,"supplier;payee","supplier")
                ),
        IF(COUNTA('Input Implementation Transactio'!$N228:$O228)&gt;0, "payee", "")
        )</f>
        <v/>
      </c>
      <c r="U228" s="146" t="str">
        <f t="shared" si="14"/>
        <v/>
      </c>
      <c r="V228" s="146" t="str">
        <f t="shared" si="15"/>
        <v/>
      </c>
      <c r="W228" s="148" t="str">
        <f t="shared" si="835"/>
        <v/>
      </c>
      <c r="X228" s="175" t="str">
        <f t="shared" si="836"/>
        <v/>
      </c>
      <c r="Y228" s="170" t="str">
        <f t="shared" si="837"/>
        <v/>
      </c>
      <c r="Z228" s="150" t="str">
        <f t="shared" si="19"/>
        <v/>
      </c>
      <c r="AA228" s="146" t="str">
        <f t="shared" si="20"/>
        <v/>
      </c>
      <c r="AB228" s="146" t="str">
        <f t="shared" si="21"/>
        <v/>
      </c>
      <c r="AC228" s="146" t="str">
        <f t="shared" si="22"/>
        <v/>
      </c>
      <c r="AD228" s="148" t="str">
        <f t="shared" si="838"/>
        <v/>
      </c>
      <c r="AE228" s="148" t="str">
        <f t="shared" si="24"/>
        <v/>
      </c>
      <c r="AF228" s="175" t="str">
        <f t="shared" si="839"/>
        <v/>
      </c>
      <c r="AG228" s="170" t="str">
        <f t="shared" si="840"/>
        <v/>
      </c>
      <c r="AH228" s="148" t="str">
        <f t="shared" si="841"/>
        <v/>
      </c>
      <c r="AI228" s="146" t="str">
        <f t="shared" si="28"/>
        <v/>
      </c>
      <c r="AJ228" s="146" t="str">
        <f t="shared" si="29"/>
        <v/>
      </c>
      <c r="AK228" s="146" t="str">
        <f t="shared" si="30"/>
        <v/>
      </c>
      <c r="AL228" s="146" t="str">
        <f t="shared" si="31"/>
        <v/>
      </c>
      <c r="AM228" s="171" t="str">
        <f t="shared" si="32"/>
        <v/>
      </c>
      <c r="AN228" s="171" t="str">
        <f t="shared" si="33"/>
        <v/>
      </c>
      <c r="AO228" s="146" t="str">
        <f t="shared" si="34"/>
        <v/>
      </c>
      <c r="AP228" s="146" t="str">
        <f t="shared" si="35"/>
        <v/>
      </c>
      <c r="AQ228" s="146" t="str">
        <f t="shared" si="36"/>
        <v/>
      </c>
      <c r="AR228" s="146" t="str">
        <f t="shared" ref="AR228:AS228" si="958">IF(NOT(ISBLANK(CB228)),CONCATENATE(TEXT(CB228,"yyyy-mm-ddThh:MM:ss"),"Z"),"")</f>
        <v/>
      </c>
      <c r="AS228" s="146" t="str">
        <f t="shared" si="958"/>
        <v/>
      </c>
      <c r="AT228" s="146" t="str">
        <f t="shared" si="38"/>
        <v/>
      </c>
      <c r="AU228" s="146" t="str">
        <f t="shared" si="39"/>
        <v/>
      </c>
      <c r="AV228" s="146" t="str">
        <f t="shared" ref="AV228:AW228" si="959">IF(NOT(ISBLANK(DT228)),CONCATENATE(TEXT(DT228,"yyyy-mm-ddThh:MM:ss"),"Z"),"")</f>
        <v/>
      </c>
      <c r="AW228" s="146" t="str">
        <f t="shared" si="959"/>
        <v/>
      </c>
      <c r="AX228" s="146" t="str">
        <f t="shared" ref="AX228:AZ228" si="960">IF(NOT(ISBLANK(ED228)),CONCATENATE(TEXT(ED228,"yyyy-mm-ddThh:MM:ss"),"Z"),"")</f>
        <v/>
      </c>
      <c r="AY228" s="146" t="str">
        <f t="shared" si="960"/>
        <v/>
      </c>
      <c r="AZ228" s="146" t="str">
        <f t="shared" si="960"/>
        <v/>
      </c>
      <c r="BA228" s="176"/>
      <c r="BB228" s="152"/>
      <c r="BC228" s="177"/>
      <c r="BD228" s="154"/>
      <c r="BE228" s="155"/>
      <c r="BF228" s="154"/>
      <c r="BG228" s="155"/>
      <c r="BH228" s="169"/>
      <c r="BI228" s="162"/>
      <c r="BJ228" s="172"/>
      <c r="BK228" s="162"/>
      <c r="BL228" s="158"/>
      <c r="BM228" s="172"/>
      <c r="BN228" s="162"/>
      <c r="BO228" s="167"/>
      <c r="BP228" s="169"/>
      <c r="BQ228" s="162"/>
      <c r="BR228" s="162"/>
      <c r="BS228" s="174"/>
      <c r="BT228" s="162"/>
      <c r="BU228" s="174"/>
      <c r="BV228" s="174"/>
      <c r="BW228" s="174"/>
      <c r="BX228" s="173"/>
      <c r="BY228" s="158"/>
      <c r="BZ228" s="160"/>
      <c r="CA228" s="172"/>
      <c r="CB228" s="152"/>
      <c r="CC228" s="152"/>
      <c r="CD228" s="156"/>
      <c r="CE228" s="172"/>
      <c r="CF228" s="162"/>
      <c r="CG228" s="162"/>
      <c r="CH228" s="158"/>
      <c r="CI228" s="173"/>
      <c r="CJ228" s="178"/>
      <c r="CK228" s="173"/>
      <c r="CL228" s="165"/>
      <c r="CM228" s="172"/>
      <c r="CN228" s="162"/>
      <c r="CO228" s="162"/>
      <c r="CP228" s="162"/>
      <c r="CQ228" s="162"/>
      <c r="CR228" s="169"/>
      <c r="CS228" s="162"/>
      <c r="CT228" s="162"/>
      <c r="CU228" s="174"/>
      <c r="CV228" s="152"/>
      <c r="CW228" s="173"/>
      <c r="CX228" s="158"/>
      <c r="CY228" s="172"/>
      <c r="CZ228" s="162"/>
      <c r="DA228" s="162"/>
      <c r="DB228" s="158"/>
      <c r="DC228" s="173"/>
      <c r="DD228" s="178"/>
      <c r="DE228" s="173"/>
      <c r="DF228" s="165"/>
      <c r="DG228" s="172"/>
      <c r="DH228" s="178"/>
      <c r="DI228" s="172"/>
      <c r="DJ228" s="178"/>
      <c r="DK228" s="172"/>
      <c r="DL228" s="162"/>
      <c r="DM228" s="167"/>
      <c r="DN228" s="169"/>
      <c r="DO228" s="162"/>
      <c r="DP228" s="162"/>
      <c r="DQ228" s="174"/>
      <c r="DR228" s="152"/>
      <c r="DS228" s="172"/>
      <c r="DT228" s="152"/>
      <c r="DU228" s="152"/>
      <c r="DV228" s="156"/>
      <c r="DW228" s="173"/>
      <c r="DX228" s="158"/>
      <c r="DY228" s="172"/>
      <c r="DZ228" s="162"/>
      <c r="EA228" s="162"/>
      <c r="EB228" s="172"/>
      <c r="EC228" s="172"/>
      <c r="ED228" s="152"/>
      <c r="EE228" s="152"/>
      <c r="EF228" s="152"/>
      <c r="EG228" s="174"/>
      <c r="EH228" s="172"/>
      <c r="EI228" s="162"/>
      <c r="EJ228" s="162"/>
    </row>
    <row r="229" spans="1:140" ht="12.5">
      <c r="A229" s="168"/>
      <c r="B229" s="169"/>
      <c r="C229" s="144" t="str">
        <f t="shared" si="0"/>
        <v/>
      </c>
      <c r="D229" s="144" t="str">
        <f t="shared" si="830"/>
        <v/>
      </c>
      <c r="E229" s="144" t="str">
        <f t="shared" si="2"/>
        <v/>
      </c>
      <c r="F229" s="145" t="str">
        <f t="shared" si="831"/>
        <v/>
      </c>
      <c r="G229" s="145" t="str">
        <f t="shared" si="4"/>
        <v/>
      </c>
      <c r="H229" s="145" t="str">
        <f t="shared" si="5"/>
        <v/>
      </c>
      <c r="I229" s="146" t="str">
        <f t="shared" ref="I229:J229" si="961">IF(COUNTA($DO229:$DX229)&gt;0,$BA229,"")</f>
        <v/>
      </c>
      <c r="J229" s="146" t="str">
        <f t="shared" si="961"/>
        <v/>
      </c>
      <c r="K229" s="147" t="str">
        <f t="shared" si="43"/>
        <v/>
      </c>
      <c r="L229" s="147" t="str">
        <f t="shared" si="7"/>
        <v/>
      </c>
      <c r="M229" s="147" t="str">
        <f t="shared" si="8"/>
        <v/>
      </c>
      <c r="N229" s="147" t="str">
        <f t="shared" si="48"/>
        <v/>
      </c>
      <c r="O229" s="147" t="str">
        <f t="shared" si="9"/>
        <v/>
      </c>
      <c r="P229" s="146" t="str">
        <f t="shared" si="833"/>
        <v/>
      </c>
      <c r="Q229" s="147" t="str">
        <f t="shared" si="834"/>
        <v/>
      </c>
      <c r="R229" s="146" t="str">
        <f t="shared" si="12"/>
        <v/>
      </c>
      <c r="S229" s="146" t="str">
        <f t="shared" si="13"/>
        <v/>
      </c>
      <c r="T229" s="146" t="str">
        <f>IF(NOT(ISBLANK(DH229)),
        IF(AND(ISREF('Input Tenderers'!$J$8:$K$8),COUNTA('Input Tenderers'!$N$8)&gt;0),
                IF(COUNTA('Input Implementation Transactio'!$N229:$O229)&gt;0,"supplier;tenderer;payee","supplier;tenderer"),
                IF(COUNTA('Input Implementation Transactio'!$N229:$O229)&gt;0,"supplier;payee","supplier")
                ),
        IF(COUNTA('Input Implementation Transactio'!$N229:$O229)&gt;0, "payee", "")
        )</f>
        <v/>
      </c>
      <c r="U229" s="146" t="str">
        <f t="shared" si="14"/>
        <v/>
      </c>
      <c r="V229" s="146" t="str">
        <f t="shared" si="15"/>
        <v/>
      </c>
      <c r="W229" s="148" t="str">
        <f t="shared" si="835"/>
        <v/>
      </c>
      <c r="X229" s="175" t="str">
        <f t="shared" si="836"/>
        <v/>
      </c>
      <c r="Y229" s="170" t="str">
        <f t="shared" si="837"/>
        <v/>
      </c>
      <c r="Z229" s="150" t="str">
        <f t="shared" si="19"/>
        <v/>
      </c>
      <c r="AA229" s="146" t="str">
        <f t="shared" si="20"/>
        <v/>
      </c>
      <c r="AB229" s="146" t="str">
        <f t="shared" si="21"/>
        <v/>
      </c>
      <c r="AC229" s="146" t="str">
        <f t="shared" si="22"/>
        <v/>
      </c>
      <c r="AD229" s="148" t="str">
        <f t="shared" si="838"/>
        <v/>
      </c>
      <c r="AE229" s="148" t="str">
        <f t="shared" si="24"/>
        <v/>
      </c>
      <c r="AF229" s="175" t="str">
        <f t="shared" si="839"/>
        <v/>
      </c>
      <c r="AG229" s="170" t="str">
        <f t="shared" si="840"/>
        <v/>
      </c>
      <c r="AH229" s="148" t="str">
        <f t="shared" si="841"/>
        <v/>
      </c>
      <c r="AI229" s="146" t="str">
        <f t="shared" si="28"/>
        <v/>
      </c>
      <c r="AJ229" s="146" t="str">
        <f t="shared" si="29"/>
        <v/>
      </c>
      <c r="AK229" s="146" t="str">
        <f t="shared" si="30"/>
        <v/>
      </c>
      <c r="AL229" s="146" t="str">
        <f t="shared" si="31"/>
        <v/>
      </c>
      <c r="AM229" s="171" t="str">
        <f t="shared" si="32"/>
        <v/>
      </c>
      <c r="AN229" s="171" t="str">
        <f t="shared" si="33"/>
        <v/>
      </c>
      <c r="AO229" s="146" t="str">
        <f t="shared" si="34"/>
        <v/>
      </c>
      <c r="AP229" s="146" t="str">
        <f t="shared" si="35"/>
        <v/>
      </c>
      <c r="AQ229" s="146" t="str">
        <f t="shared" si="36"/>
        <v/>
      </c>
      <c r="AR229" s="146" t="str">
        <f t="shared" ref="AR229:AS229" si="962">IF(NOT(ISBLANK(CB229)),CONCATENATE(TEXT(CB229,"yyyy-mm-ddThh:MM:ss"),"Z"),"")</f>
        <v/>
      </c>
      <c r="AS229" s="146" t="str">
        <f t="shared" si="962"/>
        <v/>
      </c>
      <c r="AT229" s="146" t="str">
        <f t="shared" si="38"/>
        <v/>
      </c>
      <c r="AU229" s="146" t="str">
        <f t="shared" si="39"/>
        <v/>
      </c>
      <c r="AV229" s="146" t="str">
        <f t="shared" ref="AV229:AW229" si="963">IF(NOT(ISBLANK(DT229)),CONCATENATE(TEXT(DT229,"yyyy-mm-ddThh:MM:ss"),"Z"),"")</f>
        <v/>
      </c>
      <c r="AW229" s="146" t="str">
        <f t="shared" si="963"/>
        <v/>
      </c>
      <c r="AX229" s="146" t="str">
        <f t="shared" ref="AX229:AZ229" si="964">IF(NOT(ISBLANK(ED229)),CONCATENATE(TEXT(ED229,"yyyy-mm-ddThh:MM:ss"),"Z"),"")</f>
        <v/>
      </c>
      <c r="AY229" s="146" t="str">
        <f t="shared" si="964"/>
        <v/>
      </c>
      <c r="AZ229" s="146" t="str">
        <f t="shared" si="964"/>
        <v/>
      </c>
      <c r="BA229" s="176"/>
      <c r="BB229" s="152"/>
      <c r="BC229" s="177"/>
      <c r="BD229" s="154"/>
      <c r="BE229" s="155"/>
      <c r="BF229" s="154"/>
      <c r="BG229" s="155"/>
      <c r="BH229" s="169"/>
      <c r="BI229" s="162"/>
      <c r="BJ229" s="172"/>
      <c r="BK229" s="162"/>
      <c r="BL229" s="158"/>
      <c r="BM229" s="172"/>
      <c r="BN229" s="162"/>
      <c r="BO229" s="167"/>
      <c r="BP229" s="169"/>
      <c r="BQ229" s="162"/>
      <c r="BR229" s="162"/>
      <c r="BS229" s="174"/>
      <c r="BT229" s="162"/>
      <c r="BU229" s="174"/>
      <c r="BV229" s="174"/>
      <c r="BW229" s="174"/>
      <c r="BX229" s="173"/>
      <c r="BY229" s="158"/>
      <c r="BZ229" s="160"/>
      <c r="CA229" s="172"/>
      <c r="CB229" s="152"/>
      <c r="CC229" s="152"/>
      <c r="CD229" s="156"/>
      <c r="CE229" s="172"/>
      <c r="CF229" s="162"/>
      <c r="CG229" s="162"/>
      <c r="CH229" s="158"/>
      <c r="CI229" s="173"/>
      <c r="CJ229" s="178"/>
      <c r="CK229" s="173"/>
      <c r="CL229" s="165"/>
      <c r="CM229" s="172"/>
      <c r="CN229" s="162"/>
      <c r="CO229" s="162"/>
      <c r="CP229" s="162"/>
      <c r="CQ229" s="162"/>
      <c r="CR229" s="169"/>
      <c r="CS229" s="162"/>
      <c r="CT229" s="162"/>
      <c r="CU229" s="174"/>
      <c r="CV229" s="152"/>
      <c r="CW229" s="173"/>
      <c r="CX229" s="158"/>
      <c r="CY229" s="172"/>
      <c r="CZ229" s="162"/>
      <c r="DA229" s="162"/>
      <c r="DB229" s="158"/>
      <c r="DC229" s="173"/>
      <c r="DD229" s="178"/>
      <c r="DE229" s="173"/>
      <c r="DF229" s="165"/>
      <c r="DG229" s="172"/>
      <c r="DH229" s="178"/>
      <c r="DI229" s="172"/>
      <c r="DJ229" s="178"/>
      <c r="DK229" s="172"/>
      <c r="DL229" s="162"/>
      <c r="DM229" s="167"/>
      <c r="DN229" s="169"/>
      <c r="DO229" s="162"/>
      <c r="DP229" s="162"/>
      <c r="DQ229" s="174"/>
      <c r="DR229" s="152"/>
      <c r="DS229" s="172"/>
      <c r="DT229" s="152"/>
      <c r="DU229" s="152"/>
      <c r="DV229" s="156"/>
      <c r="DW229" s="173"/>
      <c r="DX229" s="158"/>
      <c r="DY229" s="172"/>
      <c r="DZ229" s="162"/>
      <c r="EA229" s="162"/>
      <c r="EB229" s="172"/>
      <c r="EC229" s="172"/>
      <c r="ED229" s="152"/>
      <c r="EE229" s="152"/>
      <c r="EF229" s="152"/>
      <c r="EG229" s="174"/>
      <c r="EH229" s="172"/>
      <c r="EI229" s="162"/>
      <c r="EJ229" s="162"/>
    </row>
    <row r="230" spans="1:140" ht="12.5">
      <c r="A230" s="168"/>
      <c r="B230" s="169"/>
      <c r="C230" s="144" t="str">
        <f t="shared" si="0"/>
        <v/>
      </c>
      <c r="D230" s="144" t="str">
        <f t="shared" si="830"/>
        <v/>
      </c>
      <c r="E230" s="144" t="str">
        <f t="shared" si="2"/>
        <v/>
      </c>
      <c r="F230" s="145" t="str">
        <f t="shared" si="831"/>
        <v/>
      </c>
      <c r="G230" s="145" t="str">
        <f t="shared" si="4"/>
        <v/>
      </c>
      <c r="H230" s="145" t="str">
        <f t="shared" si="5"/>
        <v/>
      </c>
      <c r="I230" s="146" t="str">
        <f t="shared" ref="I230:J230" si="965">IF(COUNTA($DO230:$DX230)&gt;0,$BA230,"")</f>
        <v/>
      </c>
      <c r="J230" s="146" t="str">
        <f t="shared" si="965"/>
        <v/>
      </c>
      <c r="K230" s="147" t="str">
        <f t="shared" si="43"/>
        <v/>
      </c>
      <c r="L230" s="147" t="str">
        <f t="shared" si="7"/>
        <v/>
      </c>
      <c r="M230" s="147" t="str">
        <f t="shared" si="8"/>
        <v/>
      </c>
      <c r="N230" s="147" t="str">
        <f t="shared" si="48"/>
        <v/>
      </c>
      <c r="O230" s="147" t="str">
        <f t="shared" si="9"/>
        <v/>
      </c>
      <c r="P230" s="146" t="str">
        <f t="shared" si="833"/>
        <v/>
      </c>
      <c r="Q230" s="147" t="str">
        <f t="shared" si="834"/>
        <v/>
      </c>
      <c r="R230" s="146" t="str">
        <f t="shared" si="12"/>
        <v/>
      </c>
      <c r="S230" s="146" t="str">
        <f t="shared" si="13"/>
        <v/>
      </c>
      <c r="T230" s="146" t="str">
        <f>IF(NOT(ISBLANK(DH230)),
        IF(AND(ISREF('Input Tenderers'!$J$8:$K$8),COUNTA('Input Tenderers'!$N$8)&gt;0),
                IF(COUNTA('Input Implementation Transactio'!$N230:$O230)&gt;0,"supplier;tenderer;payee","supplier;tenderer"),
                IF(COUNTA('Input Implementation Transactio'!$N230:$O230)&gt;0,"supplier;payee","supplier")
                ),
        IF(COUNTA('Input Implementation Transactio'!$N230:$O230)&gt;0, "payee", "")
        )</f>
        <v/>
      </c>
      <c r="U230" s="146" t="str">
        <f t="shared" si="14"/>
        <v/>
      </c>
      <c r="V230" s="146" t="str">
        <f t="shared" si="15"/>
        <v/>
      </c>
      <c r="W230" s="148" t="str">
        <f t="shared" si="835"/>
        <v/>
      </c>
      <c r="X230" s="175" t="str">
        <f t="shared" si="836"/>
        <v/>
      </c>
      <c r="Y230" s="170" t="str">
        <f t="shared" si="837"/>
        <v/>
      </c>
      <c r="Z230" s="150" t="str">
        <f t="shared" si="19"/>
        <v/>
      </c>
      <c r="AA230" s="146" t="str">
        <f t="shared" si="20"/>
        <v/>
      </c>
      <c r="AB230" s="146" t="str">
        <f t="shared" si="21"/>
        <v/>
      </c>
      <c r="AC230" s="146" t="str">
        <f t="shared" si="22"/>
        <v/>
      </c>
      <c r="AD230" s="148" t="str">
        <f t="shared" si="838"/>
        <v/>
      </c>
      <c r="AE230" s="148" t="str">
        <f t="shared" si="24"/>
        <v/>
      </c>
      <c r="AF230" s="175" t="str">
        <f t="shared" si="839"/>
        <v/>
      </c>
      <c r="AG230" s="170" t="str">
        <f t="shared" si="840"/>
        <v/>
      </c>
      <c r="AH230" s="148" t="str">
        <f t="shared" si="841"/>
        <v/>
      </c>
      <c r="AI230" s="146" t="str">
        <f t="shared" si="28"/>
        <v/>
      </c>
      <c r="AJ230" s="146" t="str">
        <f t="shared" si="29"/>
        <v/>
      </c>
      <c r="AK230" s="146" t="str">
        <f t="shared" si="30"/>
        <v/>
      </c>
      <c r="AL230" s="146" t="str">
        <f t="shared" si="31"/>
        <v/>
      </c>
      <c r="AM230" s="171" t="str">
        <f t="shared" si="32"/>
        <v/>
      </c>
      <c r="AN230" s="171" t="str">
        <f t="shared" si="33"/>
        <v/>
      </c>
      <c r="AO230" s="146" t="str">
        <f t="shared" si="34"/>
        <v/>
      </c>
      <c r="AP230" s="146" t="str">
        <f t="shared" si="35"/>
        <v/>
      </c>
      <c r="AQ230" s="146" t="str">
        <f t="shared" si="36"/>
        <v/>
      </c>
      <c r="AR230" s="146" t="str">
        <f t="shared" ref="AR230:AS230" si="966">IF(NOT(ISBLANK(CB230)),CONCATENATE(TEXT(CB230,"yyyy-mm-ddThh:MM:ss"),"Z"),"")</f>
        <v/>
      </c>
      <c r="AS230" s="146" t="str">
        <f t="shared" si="966"/>
        <v/>
      </c>
      <c r="AT230" s="146" t="str">
        <f t="shared" si="38"/>
        <v/>
      </c>
      <c r="AU230" s="146" t="str">
        <f t="shared" si="39"/>
        <v/>
      </c>
      <c r="AV230" s="146" t="str">
        <f t="shared" ref="AV230:AW230" si="967">IF(NOT(ISBLANK(DT230)),CONCATENATE(TEXT(DT230,"yyyy-mm-ddThh:MM:ss"),"Z"),"")</f>
        <v/>
      </c>
      <c r="AW230" s="146" t="str">
        <f t="shared" si="967"/>
        <v/>
      </c>
      <c r="AX230" s="146" t="str">
        <f t="shared" ref="AX230:AZ230" si="968">IF(NOT(ISBLANK(ED230)),CONCATENATE(TEXT(ED230,"yyyy-mm-ddThh:MM:ss"),"Z"),"")</f>
        <v/>
      </c>
      <c r="AY230" s="146" t="str">
        <f t="shared" si="968"/>
        <v/>
      </c>
      <c r="AZ230" s="146" t="str">
        <f t="shared" si="968"/>
        <v/>
      </c>
      <c r="BA230" s="176"/>
      <c r="BB230" s="152"/>
      <c r="BC230" s="177"/>
      <c r="BD230" s="154"/>
      <c r="BE230" s="155"/>
      <c r="BF230" s="154"/>
      <c r="BG230" s="155"/>
      <c r="BH230" s="169"/>
      <c r="BI230" s="162"/>
      <c r="BJ230" s="172"/>
      <c r="BK230" s="162"/>
      <c r="BL230" s="158"/>
      <c r="BM230" s="172"/>
      <c r="BN230" s="162"/>
      <c r="BO230" s="167"/>
      <c r="BP230" s="169"/>
      <c r="BQ230" s="162"/>
      <c r="BR230" s="162"/>
      <c r="BS230" s="174"/>
      <c r="BT230" s="162"/>
      <c r="BU230" s="174"/>
      <c r="BV230" s="174"/>
      <c r="BW230" s="174"/>
      <c r="BX230" s="173"/>
      <c r="BY230" s="158"/>
      <c r="BZ230" s="160"/>
      <c r="CA230" s="172"/>
      <c r="CB230" s="152"/>
      <c r="CC230" s="152"/>
      <c r="CD230" s="156"/>
      <c r="CE230" s="172"/>
      <c r="CF230" s="162"/>
      <c r="CG230" s="162"/>
      <c r="CH230" s="158"/>
      <c r="CI230" s="173"/>
      <c r="CJ230" s="178"/>
      <c r="CK230" s="173"/>
      <c r="CL230" s="165"/>
      <c r="CM230" s="172"/>
      <c r="CN230" s="162"/>
      <c r="CO230" s="162"/>
      <c r="CP230" s="162"/>
      <c r="CQ230" s="162"/>
      <c r="CR230" s="169"/>
      <c r="CS230" s="162"/>
      <c r="CT230" s="162"/>
      <c r="CU230" s="174"/>
      <c r="CV230" s="152"/>
      <c r="CW230" s="173"/>
      <c r="CX230" s="158"/>
      <c r="CY230" s="172"/>
      <c r="CZ230" s="162"/>
      <c r="DA230" s="162"/>
      <c r="DB230" s="158"/>
      <c r="DC230" s="173"/>
      <c r="DD230" s="178"/>
      <c r="DE230" s="173"/>
      <c r="DF230" s="165"/>
      <c r="DG230" s="172"/>
      <c r="DH230" s="178"/>
      <c r="DI230" s="172"/>
      <c r="DJ230" s="178"/>
      <c r="DK230" s="172"/>
      <c r="DL230" s="162"/>
      <c r="DM230" s="167"/>
      <c r="DN230" s="169"/>
      <c r="DO230" s="162"/>
      <c r="DP230" s="162"/>
      <c r="DQ230" s="174"/>
      <c r="DR230" s="152"/>
      <c r="DS230" s="172"/>
      <c r="DT230" s="152"/>
      <c r="DU230" s="152"/>
      <c r="DV230" s="156"/>
      <c r="DW230" s="173"/>
      <c r="DX230" s="158"/>
      <c r="DY230" s="172"/>
      <c r="DZ230" s="162"/>
      <c r="EA230" s="162"/>
      <c r="EB230" s="172"/>
      <c r="EC230" s="172"/>
      <c r="ED230" s="152"/>
      <c r="EE230" s="152"/>
      <c r="EF230" s="152"/>
      <c r="EG230" s="174"/>
      <c r="EH230" s="172"/>
      <c r="EI230" s="162"/>
      <c r="EJ230" s="162"/>
    </row>
    <row r="231" spans="1:140" ht="12.5">
      <c r="A231" s="168"/>
      <c r="B231" s="169"/>
      <c r="C231" s="144" t="str">
        <f t="shared" si="0"/>
        <v/>
      </c>
      <c r="D231" s="144" t="str">
        <f t="shared" si="830"/>
        <v/>
      </c>
      <c r="E231" s="144" t="str">
        <f t="shared" si="2"/>
        <v/>
      </c>
      <c r="F231" s="145" t="str">
        <f t="shared" si="831"/>
        <v/>
      </c>
      <c r="G231" s="145" t="str">
        <f t="shared" si="4"/>
        <v/>
      </c>
      <c r="H231" s="145" t="str">
        <f t="shared" si="5"/>
        <v/>
      </c>
      <c r="I231" s="146" t="str">
        <f t="shared" ref="I231:J231" si="969">IF(COUNTA($DO231:$DX231)&gt;0,$BA231,"")</f>
        <v/>
      </c>
      <c r="J231" s="146" t="str">
        <f t="shared" si="969"/>
        <v/>
      </c>
      <c r="K231" s="147" t="str">
        <f t="shared" si="43"/>
        <v/>
      </c>
      <c r="L231" s="147" t="str">
        <f t="shared" si="7"/>
        <v/>
      </c>
      <c r="M231" s="147" t="str">
        <f t="shared" si="8"/>
        <v/>
      </c>
      <c r="N231" s="147" t="str">
        <f t="shared" si="48"/>
        <v/>
      </c>
      <c r="O231" s="147" t="str">
        <f t="shared" si="9"/>
        <v/>
      </c>
      <c r="P231" s="146" t="str">
        <f t="shared" si="833"/>
        <v/>
      </c>
      <c r="Q231" s="147" t="str">
        <f t="shared" si="834"/>
        <v/>
      </c>
      <c r="R231" s="146" t="str">
        <f t="shared" si="12"/>
        <v/>
      </c>
      <c r="S231" s="146" t="str">
        <f t="shared" si="13"/>
        <v/>
      </c>
      <c r="T231" s="146" t="str">
        <f>IF(NOT(ISBLANK(DH231)),
        IF(AND(ISREF('Input Tenderers'!$J$8:$K$8),COUNTA('Input Tenderers'!$N$8)&gt;0),
                IF(COUNTA('Input Implementation Transactio'!$N231:$O231)&gt;0,"supplier;tenderer;payee","supplier;tenderer"),
                IF(COUNTA('Input Implementation Transactio'!$N231:$O231)&gt;0,"supplier;payee","supplier")
                ),
        IF(COUNTA('Input Implementation Transactio'!$N231:$O231)&gt;0, "payee", "")
        )</f>
        <v/>
      </c>
      <c r="U231" s="146" t="str">
        <f t="shared" si="14"/>
        <v/>
      </c>
      <c r="V231" s="146" t="str">
        <f t="shared" si="15"/>
        <v/>
      </c>
      <c r="W231" s="148" t="str">
        <f t="shared" si="835"/>
        <v/>
      </c>
      <c r="X231" s="175" t="str">
        <f t="shared" si="836"/>
        <v/>
      </c>
      <c r="Y231" s="170" t="str">
        <f t="shared" si="837"/>
        <v/>
      </c>
      <c r="Z231" s="150" t="str">
        <f t="shared" si="19"/>
        <v/>
      </c>
      <c r="AA231" s="146" t="str">
        <f t="shared" si="20"/>
        <v/>
      </c>
      <c r="AB231" s="146" t="str">
        <f t="shared" si="21"/>
        <v/>
      </c>
      <c r="AC231" s="146" t="str">
        <f t="shared" si="22"/>
        <v/>
      </c>
      <c r="AD231" s="148" t="str">
        <f t="shared" si="838"/>
        <v/>
      </c>
      <c r="AE231" s="148" t="str">
        <f t="shared" si="24"/>
        <v/>
      </c>
      <c r="AF231" s="175" t="str">
        <f t="shared" si="839"/>
        <v/>
      </c>
      <c r="AG231" s="170" t="str">
        <f t="shared" si="840"/>
        <v/>
      </c>
      <c r="AH231" s="148" t="str">
        <f t="shared" si="841"/>
        <v/>
      </c>
      <c r="AI231" s="146" t="str">
        <f t="shared" si="28"/>
        <v/>
      </c>
      <c r="AJ231" s="146" t="str">
        <f t="shared" si="29"/>
        <v/>
      </c>
      <c r="AK231" s="146" t="str">
        <f t="shared" si="30"/>
        <v/>
      </c>
      <c r="AL231" s="146" t="str">
        <f t="shared" si="31"/>
        <v/>
      </c>
      <c r="AM231" s="171" t="str">
        <f t="shared" si="32"/>
        <v/>
      </c>
      <c r="AN231" s="171" t="str">
        <f t="shared" si="33"/>
        <v/>
      </c>
      <c r="AO231" s="146" t="str">
        <f t="shared" si="34"/>
        <v/>
      </c>
      <c r="AP231" s="146" t="str">
        <f t="shared" si="35"/>
        <v/>
      </c>
      <c r="AQ231" s="146" t="str">
        <f t="shared" si="36"/>
        <v/>
      </c>
      <c r="AR231" s="146" t="str">
        <f t="shared" ref="AR231:AS231" si="970">IF(NOT(ISBLANK(CB231)),CONCATENATE(TEXT(CB231,"yyyy-mm-ddThh:MM:ss"),"Z"),"")</f>
        <v/>
      </c>
      <c r="AS231" s="146" t="str">
        <f t="shared" si="970"/>
        <v/>
      </c>
      <c r="AT231" s="146" t="str">
        <f t="shared" si="38"/>
        <v/>
      </c>
      <c r="AU231" s="146" t="str">
        <f t="shared" si="39"/>
        <v/>
      </c>
      <c r="AV231" s="146" t="str">
        <f t="shared" ref="AV231:AW231" si="971">IF(NOT(ISBLANK(DT231)),CONCATENATE(TEXT(DT231,"yyyy-mm-ddThh:MM:ss"),"Z"),"")</f>
        <v/>
      </c>
      <c r="AW231" s="146" t="str">
        <f t="shared" si="971"/>
        <v/>
      </c>
      <c r="AX231" s="146" t="str">
        <f t="shared" ref="AX231:AZ231" si="972">IF(NOT(ISBLANK(ED231)),CONCATENATE(TEXT(ED231,"yyyy-mm-ddThh:MM:ss"),"Z"),"")</f>
        <v/>
      </c>
      <c r="AY231" s="146" t="str">
        <f t="shared" si="972"/>
        <v/>
      </c>
      <c r="AZ231" s="146" t="str">
        <f t="shared" si="972"/>
        <v/>
      </c>
      <c r="BA231" s="176"/>
      <c r="BB231" s="152"/>
      <c r="BC231" s="177"/>
      <c r="BD231" s="154"/>
      <c r="BE231" s="155"/>
      <c r="BF231" s="154"/>
      <c r="BG231" s="155"/>
      <c r="BH231" s="169"/>
      <c r="BI231" s="162"/>
      <c r="BJ231" s="172"/>
      <c r="BK231" s="162"/>
      <c r="BL231" s="158"/>
      <c r="BM231" s="172"/>
      <c r="BN231" s="162"/>
      <c r="BO231" s="167"/>
      <c r="BP231" s="169"/>
      <c r="BQ231" s="162"/>
      <c r="BR231" s="162"/>
      <c r="BS231" s="174"/>
      <c r="BT231" s="162"/>
      <c r="BU231" s="174"/>
      <c r="BV231" s="174"/>
      <c r="BW231" s="174"/>
      <c r="BX231" s="173"/>
      <c r="BY231" s="158"/>
      <c r="BZ231" s="160"/>
      <c r="CA231" s="172"/>
      <c r="CB231" s="152"/>
      <c r="CC231" s="152"/>
      <c r="CD231" s="156"/>
      <c r="CE231" s="172"/>
      <c r="CF231" s="162"/>
      <c r="CG231" s="162"/>
      <c r="CH231" s="158"/>
      <c r="CI231" s="173"/>
      <c r="CJ231" s="178"/>
      <c r="CK231" s="173"/>
      <c r="CL231" s="165"/>
      <c r="CM231" s="172"/>
      <c r="CN231" s="162"/>
      <c r="CO231" s="162"/>
      <c r="CP231" s="162"/>
      <c r="CQ231" s="162"/>
      <c r="CR231" s="169"/>
      <c r="CS231" s="162"/>
      <c r="CT231" s="162"/>
      <c r="CU231" s="174"/>
      <c r="CV231" s="152"/>
      <c r="CW231" s="173"/>
      <c r="CX231" s="158"/>
      <c r="CY231" s="172"/>
      <c r="CZ231" s="162"/>
      <c r="DA231" s="162"/>
      <c r="DB231" s="158"/>
      <c r="DC231" s="173"/>
      <c r="DD231" s="178"/>
      <c r="DE231" s="173"/>
      <c r="DF231" s="165"/>
      <c r="DG231" s="172"/>
      <c r="DH231" s="178"/>
      <c r="DI231" s="172"/>
      <c r="DJ231" s="178"/>
      <c r="DK231" s="172"/>
      <c r="DL231" s="162"/>
      <c r="DM231" s="167"/>
      <c r="DN231" s="169"/>
      <c r="DO231" s="162"/>
      <c r="DP231" s="162"/>
      <c r="DQ231" s="174"/>
      <c r="DR231" s="152"/>
      <c r="DS231" s="172"/>
      <c r="DT231" s="152"/>
      <c r="DU231" s="152"/>
      <c r="DV231" s="156"/>
      <c r="DW231" s="173"/>
      <c r="DX231" s="158"/>
      <c r="DY231" s="172"/>
      <c r="DZ231" s="162"/>
      <c r="EA231" s="162"/>
      <c r="EB231" s="172"/>
      <c r="EC231" s="172"/>
      <c r="ED231" s="152"/>
      <c r="EE231" s="152"/>
      <c r="EF231" s="152"/>
      <c r="EG231" s="174"/>
      <c r="EH231" s="172"/>
      <c r="EI231" s="162"/>
      <c r="EJ231" s="162"/>
    </row>
    <row r="232" spans="1:140" ht="12.5">
      <c r="A232" s="168"/>
      <c r="B232" s="169"/>
      <c r="C232" s="144" t="str">
        <f t="shared" si="0"/>
        <v/>
      </c>
      <c r="D232" s="144" t="str">
        <f t="shared" si="830"/>
        <v/>
      </c>
      <c r="E232" s="144" t="str">
        <f t="shared" si="2"/>
        <v/>
      </c>
      <c r="F232" s="145" t="str">
        <f t="shared" si="831"/>
        <v/>
      </c>
      <c r="G232" s="145" t="str">
        <f t="shared" si="4"/>
        <v/>
      </c>
      <c r="H232" s="145" t="str">
        <f t="shared" si="5"/>
        <v/>
      </c>
      <c r="I232" s="146" t="str">
        <f t="shared" ref="I232:J232" si="973">IF(COUNTA($DO232:$DX232)&gt;0,$BA232,"")</f>
        <v/>
      </c>
      <c r="J232" s="146" t="str">
        <f t="shared" si="973"/>
        <v/>
      </c>
      <c r="K232" s="147" t="str">
        <f t="shared" si="43"/>
        <v/>
      </c>
      <c r="L232" s="147" t="str">
        <f t="shared" si="7"/>
        <v/>
      </c>
      <c r="M232" s="147" t="str">
        <f t="shared" si="8"/>
        <v/>
      </c>
      <c r="N232" s="147" t="str">
        <f t="shared" si="48"/>
        <v/>
      </c>
      <c r="O232" s="147" t="str">
        <f t="shared" si="9"/>
        <v/>
      </c>
      <c r="P232" s="146" t="str">
        <f t="shared" si="833"/>
        <v/>
      </c>
      <c r="Q232" s="147" t="str">
        <f t="shared" si="834"/>
        <v/>
      </c>
      <c r="R232" s="146" t="str">
        <f t="shared" si="12"/>
        <v/>
      </c>
      <c r="S232" s="146" t="str">
        <f t="shared" si="13"/>
        <v/>
      </c>
      <c r="T232" s="146" t="str">
        <f>IF(NOT(ISBLANK(DH232)),
        IF(AND(ISREF('Input Tenderers'!$J$8:$K$8),COUNTA('Input Tenderers'!$N$8)&gt;0),
                IF(COUNTA('Input Implementation Transactio'!$N232:$O232)&gt;0,"supplier;tenderer;payee","supplier;tenderer"),
                IF(COUNTA('Input Implementation Transactio'!$N232:$O232)&gt;0,"supplier;payee","supplier")
                ),
        IF(COUNTA('Input Implementation Transactio'!$N232:$O232)&gt;0, "payee", "")
        )</f>
        <v/>
      </c>
      <c r="U232" s="146" t="str">
        <f t="shared" si="14"/>
        <v/>
      </c>
      <c r="V232" s="146" t="str">
        <f t="shared" si="15"/>
        <v/>
      </c>
      <c r="W232" s="148" t="str">
        <f t="shared" si="835"/>
        <v/>
      </c>
      <c r="X232" s="175" t="str">
        <f t="shared" si="836"/>
        <v/>
      </c>
      <c r="Y232" s="170" t="str">
        <f t="shared" si="837"/>
        <v/>
      </c>
      <c r="Z232" s="150" t="str">
        <f t="shared" si="19"/>
        <v/>
      </c>
      <c r="AA232" s="146" t="str">
        <f t="shared" si="20"/>
        <v/>
      </c>
      <c r="AB232" s="146" t="str">
        <f t="shared" si="21"/>
        <v/>
      </c>
      <c r="AC232" s="146" t="str">
        <f t="shared" si="22"/>
        <v/>
      </c>
      <c r="AD232" s="148" t="str">
        <f t="shared" si="838"/>
        <v/>
      </c>
      <c r="AE232" s="148" t="str">
        <f t="shared" si="24"/>
        <v/>
      </c>
      <c r="AF232" s="175" t="str">
        <f t="shared" si="839"/>
        <v/>
      </c>
      <c r="AG232" s="170" t="str">
        <f t="shared" si="840"/>
        <v/>
      </c>
      <c r="AH232" s="148" t="str">
        <f t="shared" si="841"/>
        <v/>
      </c>
      <c r="AI232" s="146" t="str">
        <f t="shared" si="28"/>
        <v/>
      </c>
      <c r="AJ232" s="146" t="str">
        <f t="shared" si="29"/>
        <v/>
      </c>
      <c r="AK232" s="146" t="str">
        <f t="shared" si="30"/>
        <v/>
      </c>
      <c r="AL232" s="146" t="str">
        <f t="shared" si="31"/>
        <v/>
      </c>
      <c r="AM232" s="171" t="str">
        <f t="shared" si="32"/>
        <v/>
      </c>
      <c r="AN232" s="171" t="str">
        <f t="shared" si="33"/>
        <v/>
      </c>
      <c r="AO232" s="146" t="str">
        <f t="shared" si="34"/>
        <v/>
      </c>
      <c r="AP232" s="146" t="str">
        <f t="shared" si="35"/>
        <v/>
      </c>
      <c r="AQ232" s="146" t="str">
        <f t="shared" si="36"/>
        <v/>
      </c>
      <c r="AR232" s="146" t="str">
        <f t="shared" ref="AR232:AS232" si="974">IF(NOT(ISBLANK(CB232)),CONCATENATE(TEXT(CB232,"yyyy-mm-ddThh:MM:ss"),"Z"),"")</f>
        <v/>
      </c>
      <c r="AS232" s="146" t="str">
        <f t="shared" si="974"/>
        <v/>
      </c>
      <c r="AT232" s="146" t="str">
        <f t="shared" si="38"/>
        <v/>
      </c>
      <c r="AU232" s="146" t="str">
        <f t="shared" si="39"/>
        <v/>
      </c>
      <c r="AV232" s="146" t="str">
        <f t="shared" ref="AV232:AW232" si="975">IF(NOT(ISBLANK(DT232)),CONCATENATE(TEXT(DT232,"yyyy-mm-ddThh:MM:ss"),"Z"),"")</f>
        <v/>
      </c>
      <c r="AW232" s="146" t="str">
        <f t="shared" si="975"/>
        <v/>
      </c>
      <c r="AX232" s="146" t="str">
        <f t="shared" ref="AX232:AZ232" si="976">IF(NOT(ISBLANK(ED232)),CONCATENATE(TEXT(ED232,"yyyy-mm-ddThh:MM:ss"),"Z"),"")</f>
        <v/>
      </c>
      <c r="AY232" s="146" t="str">
        <f t="shared" si="976"/>
        <v/>
      </c>
      <c r="AZ232" s="146" t="str">
        <f t="shared" si="976"/>
        <v/>
      </c>
      <c r="BA232" s="176"/>
      <c r="BB232" s="152"/>
      <c r="BC232" s="177"/>
      <c r="BD232" s="154"/>
      <c r="BE232" s="155"/>
      <c r="BF232" s="154"/>
      <c r="BG232" s="155"/>
      <c r="BH232" s="169"/>
      <c r="BI232" s="162"/>
      <c r="BJ232" s="172"/>
      <c r="BK232" s="162"/>
      <c r="BL232" s="158"/>
      <c r="BM232" s="172"/>
      <c r="BN232" s="162"/>
      <c r="BO232" s="167"/>
      <c r="BP232" s="169"/>
      <c r="BQ232" s="162"/>
      <c r="BR232" s="162"/>
      <c r="BS232" s="174"/>
      <c r="BT232" s="162"/>
      <c r="BU232" s="174"/>
      <c r="BV232" s="174"/>
      <c r="BW232" s="174"/>
      <c r="BX232" s="173"/>
      <c r="BY232" s="158"/>
      <c r="BZ232" s="160"/>
      <c r="CA232" s="172"/>
      <c r="CB232" s="152"/>
      <c r="CC232" s="152"/>
      <c r="CD232" s="156"/>
      <c r="CE232" s="172"/>
      <c r="CF232" s="162"/>
      <c r="CG232" s="162"/>
      <c r="CH232" s="158"/>
      <c r="CI232" s="173"/>
      <c r="CJ232" s="178"/>
      <c r="CK232" s="173"/>
      <c r="CL232" s="165"/>
      <c r="CM232" s="172"/>
      <c r="CN232" s="162"/>
      <c r="CO232" s="162"/>
      <c r="CP232" s="162"/>
      <c r="CQ232" s="162"/>
      <c r="CR232" s="169"/>
      <c r="CS232" s="162"/>
      <c r="CT232" s="162"/>
      <c r="CU232" s="174"/>
      <c r="CV232" s="152"/>
      <c r="CW232" s="173"/>
      <c r="CX232" s="158"/>
      <c r="CY232" s="172"/>
      <c r="CZ232" s="162"/>
      <c r="DA232" s="162"/>
      <c r="DB232" s="158"/>
      <c r="DC232" s="173"/>
      <c r="DD232" s="178"/>
      <c r="DE232" s="173"/>
      <c r="DF232" s="165"/>
      <c r="DG232" s="172"/>
      <c r="DH232" s="178"/>
      <c r="DI232" s="172"/>
      <c r="DJ232" s="178"/>
      <c r="DK232" s="172"/>
      <c r="DL232" s="162"/>
      <c r="DM232" s="167"/>
      <c r="DN232" s="169"/>
      <c r="DO232" s="162"/>
      <c r="DP232" s="162"/>
      <c r="DQ232" s="174"/>
      <c r="DR232" s="152"/>
      <c r="DS232" s="172"/>
      <c r="DT232" s="152"/>
      <c r="DU232" s="152"/>
      <c r="DV232" s="156"/>
      <c r="DW232" s="173"/>
      <c r="DX232" s="158"/>
      <c r="DY232" s="172"/>
      <c r="DZ232" s="162"/>
      <c r="EA232" s="162"/>
      <c r="EB232" s="172"/>
      <c r="EC232" s="172"/>
      <c r="ED232" s="152"/>
      <c r="EE232" s="152"/>
      <c r="EF232" s="152"/>
      <c r="EG232" s="174"/>
      <c r="EH232" s="172"/>
      <c r="EI232" s="162"/>
      <c r="EJ232" s="162"/>
    </row>
    <row r="233" spans="1:140" ht="12.5">
      <c r="A233" s="168"/>
      <c r="B233" s="169"/>
      <c r="C233" s="144" t="str">
        <f t="shared" si="0"/>
        <v/>
      </c>
      <c r="D233" s="144" t="str">
        <f t="shared" si="830"/>
        <v/>
      </c>
      <c r="E233" s="144" t="str">
        <f t="shared" si="2"/>
        <v/>
      </c>
      <c r="F233" s="145" t="str">
        <f t="shared" si="831"/>
        <v/>
      </c>
      <c r="G233" s="145" t="str">
        <f t="shared" si="4"/>
        <v/>
      </c>
      <c r="H233" s="145" t="str">
        <f t="shared" si="5"/>
        <v/>
      </c>
      <c r="I233" s="146" t="str">
        <f t="shared" ref="I233:J233" si="977">IF(COUNTA($DO233:$DX233)&gt;0,$BA233,"")</f>
        <v/>
      </c>
      <c r="J233" s="146" t="str">
        <f t="shared" si="977"/>
        <v/>
      </c>
      <c r="K233" s="147" t="str">
        <f t="shared" si="43"/>
        <v/>
      </c>
      <c r="L233" s="147" t="str">
        <f t="shared" si="7"/>
        <v/>
      </c>
      <c r="M233" s="147" t="str">
        <f t="shared" si="8"/>
        <v/>
      </c>
      <c r="N233" s="147" t="str">
        <f t="shared" si="48"/>
        <v/>
      </c>
      <c r="O233" s="147" t="str">
        <f t="shared" si="9"/>
        <v/>
      </c>
      <c r="P233" s="146" t="str">
        <f t="shared" si="833"/>
        <v/>
      </c>
      <c r="Q233" s="147" t="str">
        <f t="shared" si="834"/>
        <v/>
      </c>
      <c r="R233" s="146" t="str">
        <f t="shared" si="12"/>
        <v/>
      </c>
      <c r="S233" s="146" t="str">
        <f t="shared" si="13"/>
        <v/>
      </c>
      <c r="T233" s="146" t="str">
        <f>IF(NOT(ISBLANK(DH233)),
        IF(AND(ISREF('Input Tenderers'!$J$8:$K$8),COUNTA('Input Tenderers'!$N$8)&gt;0),
                IF(COUNTA('Input Implementation Transactio'!$N233:$O233)&gt;0,"supplier;tenderer;payee","supplier;tenderer"),
                IF(COUNTA('Input Implementation Transactio'!$N233:$O233)&gt;0,"supplier;payee","supplier")
                ),
        IF(COUNTA('Input Implementation Transactio'!$N233:$O233)&gt;0, "payee", "")
        )</f>
        <v/>
      </c>
      <c r="U233" s="146" t="str">
        <f t="shared" si="14"/>
        <v/>
      </c>
      <c r="V233" s="146" t="str">
        <f t="shared" si="15"/>
        <v/>
      </c>
      <c r="W233" s="148" t="str">
        <f t="shared" si="835"/>
        <v/>
      </c>
      <c r="X233" s="175" t="str">
        <f t="shared" si="836"/>
        <v/>
      </c>
      <c r="Y233" s="170" t="str">
        <f t="shared" si="837"/>
        <v/>
      </c>
      <c r="Z233" s="150" t="str">
        <f t="shared" si="19"/>
        <v/>
      </c>
      <c r="AA233" s="146" t="str">
        <f t="shared" si="20"/>
        <v/>
      </c>
      <c r="AB233" s="146" t="str">
        <f t="shared" si="21"/>
        <v/>
      </c>
      <c r="AC233" s="146" t="str">
        <f t="shared" si="22"/>
        <v/>
      </c>
      <c r="AD233" s="148" t="str">
        <f t="shared" si="838"/>
        <v/>
      </c>
      <c r="AE233" s="148" t="str">
        <f t="shared" si="24"/>
        <v/>
      </c>
      <c r="AF233" s="175" t="str">
        <f t="shared" si="839"/>
        <v/>
      </c>
      <c r="AG233" s="170" t="str">
        <f t="shared" si="840"/>
        <v/>
      </c>
      <c r="AH233" s="148" t="str">
        <f t="shared" si="841"/>
        <v/>
      </c>
      <c r="AI233" s="146" t="str">
        <f t="shared" si="28"/>
        <v/>
      </c>
      <c r="AJ233" s="146" t="str">
        <f t="shared" si="29"/>
        <v/>
      </c>
      <c r="AK233" s="146" t="str">
        <f t="shared" si="30"/>
        <v/>
      </c>
      <c r="AL233" s="146" t="str">
        <f t="shared" si="31"/>
        <v/>
      </c>
      <c r="AM233" s="171" t="str">
        <f t="shared" si="32"/>
        <v/>
      </c>
      <c r="AN233" s="171" t="str">
        <f t="shared" si="33"/>
        <v/>
      </c>
      <c r="AO233" s="146" t="str">
        <f t="shared" si="34"/>
        <v/>
      </c>
      <c r="AP233" s="146" t="str">
        <f t="shared" si="35"/>
        <v/>
      </c>
      <c r="AQ233" s="146" t="str">
        <f t="shared" si="36"/>
        <v/>
      </c>
      <c r="AR233" s="146" t="str">
        <f t="shared" ref="AR233:AS233" si="978">IF(NOT(ISBLANK(CB233)),CONCATENATE(TEXT(CB233,"yyyy-mm-ddThh:MM:ss"),"Z"),"")</f>
        <v/>
      </c>
      <c r="AS233" s="146" t="str">
        <f t="shared" si="978"/>
        <v/>
      </c>
      <c r="AT233" s="146" t="str">
        <f t="shared" si="38"/>
        <v/>
      </c>
      <c r="AU233" s="146" t="str">
        <f t="shared" si="39"/>
        <v/>
      </c>
      <c r="AV233" s="146" t="str">
        <f t="shared" ref="AV233:AW233" si="979">IF(NOT(ISBLANK(DT233)),CONCATENATE(TEXT(DT233,"yyyy-mm-ddThh:MM:ss"),"Z"),"")</f>
        <v/>
      </c>
      <c r="AW233" s="146" t="str">
        <f t="shared" si="979"/>
        <v/>
      </c>
      <c r="AX233" s="146" t="str">
        <f t="shared" ref="AX233:AZ233" si="980">IF(NOT(ISBLANK(ED233)),CONCATENATE(TEXT(ED233,"yyyy-mm-ddThh:MM:ss"),"Z"),"")</f>
        <v/>
      </c>
      <c r="AY233" s="146" t="str">
        <f t="shared" si="980"/>
        <v/>
      </c>
      <c r="AZ233" s="146" t="str">
        <f t="shared" si="980"/>
        <v/>
      </c>
      <c r="BA233" s="176"/>
      <c r="BB233" s="152"/>
      <c r="BC233" s="177"/>
      <c r="BD233" s="154"/>
      <c r="BE233" s="155"/>
      <c r="BF233" s="154"/>
      <c r="BG233" s="155"/>
      <c r="BH233" s="169"/>
      <c r="BI233" s="162"/>
      <c r="BJ233" s="172"/>
      <c r="BK233" s="162"/>
      <c r="BL233" s="158"/>
      <c r="BM233" s="172"/>
      <c r="BN233" s="162"/>
      <c r="BO233" s="167"/>
      <c r="BP233" s="169"/>
      <c r="BQ233" s="162"/>
      <c r="BR233" s="162"/>
      <c r="BS233" s="174"/>
      <c r="BT233" s="162"/>
      <c r="BU233" s="174"/>
      <c r="BV233" s="174"/>
      <c r="BW233" s="174"/>
      <c r="BX233" s="173"/>
      <c r="BY233" s="158"/>
      <c r="BZ233" s="160"/>
      <c r="CA233" s="172"/>
      <c r="CB233" s="152"/>
      <c r="CC233" s="152"/>
      <c r="CD233" s="156"/>
      <c r="CE233" s="172"/>
      <c r="CF233" s="162"/>
      <c r="CG233" s="162"/>
      <c r="CH233" s="158"/>
      <c r="CI233" s="173"/>
      <c r="CJ233" s="178"/>
      <c r="CK233" s="173"/>
      <c r="CL233" s="165"/>
      <c r="CM233" s="172"/>
      <c r="CN233" s="162"/>
      <c r="CO233" s="162"/>
      <c r="CP233" s="162"/>
      <c r="CQ233" s="162"/>
      <c r="CR233" s="169"/>
      <c r="CS233" s="162"/>
      <c r="CT233" s="162"/>
      <c r="CU233" s="174"/>
      <c r="CV233" s="152"/>
      <c r="CW233" s="173"/>
      <c r="CX233" s="158"/>
      <c r="CY233" s="172"/>
      <c r="CZ233" s="162"/>
      <c r="DA233" s="162"/>
      <c r="DB233" s="158"/>
      <c r="DC233" s="173"/>
      <c r="DD233" s="178"/>
      <c r="DE233" s="173"/>
      <c r="DF233" s="165"/>
      <c r="DG233" s="172"/>
      <c r="DH233" s="178"/>
      <c r="DI233" s="172"/>
      <c r="DJ233" s="178"/>
      <c r="DK233" s="172"/>
      <c r="DL233" s="162"/>
      <c r="DM233" s="167"/>
      <c r="DN233" s="169"/>
      <c r="DO233" s="162"/>
      <c r="DP233" s="162"/>
      <c r="DQ233" s="174"/>
      <c r="DR233" s="152"/>
      <c r="DS233" s="172"/>
      <c r="DT233" s="152"/>
      <c r="DU233" s="152"/>
      <c r="DV233" s="156"/>
      <c r="DW233" s="173"/>
      <c r="DX233" s="158"/>
      <c r="DY233" s="172"/>
      <c r="DZ233" s="162"/>
      <c r="EA233" s="162"/>
      <c r="EB233" s="172"/>
      <c r="EC233" s="172"/>
      <c r="ED233" s="152"/>
      <c r="EE233" s="152"/>
      <c r="EF233" s="152"/>
      <c r="EG233" s="174"/>
      <c r="EH233" s="172"/>
      <c r="EI233" s="162"/>
      <c r="EJ233" s="162"/>
    </row>
    <row r="234" spans="1:140" ht="12.5">
      <c r="A234" s="168"/>
      <c r="B234" s="169"/>
      <c r="C234" s="144" t="str">
        <f t="shared" si="0"/>
        <v/>
      </c>
      <c r="D234" s="144" t="str">
        <f t="shared" si="830"/>
        <v/>
      </c>
      <c r="E234" s="144" t="str">
        <f t="shared" si="2"/>
        <v/>
      </c>
      <c r="F234" s="145" t="str">
        <f t="shared" si="831"/>
        <v/>
      </c>
      <c r="G234" s="145" t="str">
        <f t="shared" si="4"/>
        <v/>
      </c>
      <c r="H234" s="145" t="str">
        <f t="shared" si="5"/>
        <v/>
      </c>
      <c r="I234" s="146" t="str">
        <f t="shared" ref="I234:J234" si="981">IF(COUNTA($DO234:$DX234)&gt;0,$BA234,"")</f>
        <v/>
      </c>
      <c r="J234" s="146" t="str">
        <f t="shared" si="981"/>
        <v/>
      </c>
      <c r="K234" s="147" t="str">
        <f t="shared" si="43"/>
        <v/>
      </c>
      <c r="L234" s="147" t="str">
        <f t="shared" si="7"/>
        <v/>
      </c>
      <c r="M234" s="147" t="str">
        <f t="shared" si="8"/>
        <v/>
      </c>
      <c r="N234" s="147" t="str">
        <f t="shared" si="48"/>
        <v/>
      </c>
      <c r="O234" s="147" t="str">
        <f t="shared" si="9"/>
        <v/>
      </c>
      <c r="P234" s="146" t="str">
        <f t="shared" si="833"/>
        <v/>
      </c>
      <c r="Q234" s="147" t="str">
        <f t="shared" si="834"/>
        <v/>
      </c>
      <c r="R234" s="146" t="str">
        <f t="shared" si="12"/>
        <v/>
      </c>
      <c r="S234" s="146" t="str">
        <f t="shared" si="13"/>
        <v/>
      </c>
      <c r="T234" s="146" t="str">
        <f>IF(NOT(ISBLANK(DH234)),
        IF(AND(ISREF('Input Tenderers'!$J$8:$K$8),COUNTA('Input Tenderers'!$N$8)&gt;0),
                IF(COUNTA('Input Implementation Transactio'!$N234:$O234)&gt;0,"supplier;tenderer;payee","supplier;tenderer"),
                IF(COUNTA('Input Implementation Transactio'!$N234:$O234)&gt;0,"supplier;payee","supplier")
                ),
        IF(COUNTA('Input Implementation Transactio'!$N234:$O234)&gt;0, "payee", "")
        )</f>
        <v/>
      </c>
      <c r="U234" s="146" t="str">
        <f t="shared" si="14"/>
        <v/>
      </c>
      <c r="V234" s="146" t="str">
        <f t="shared" si="15"/>
        <v/>
      </c>
      <c r="W234" s="148" t="str">
        <f t="shared" si="835"/>
        <v/>
      </c>
      <c r="X234" s="175" t="str">
        <f t="shared" si="836"/>
        <v/>
      </c>
      <c r="Y234" s="170" t="str">
        <f t="shared" si="837"/>
        <v/>
      </c>
      <c r="Z234" s="150" t="str">
        <f t="shared" si="19"/>
        <v/>
      </c>
      <c r="AA234" s="146" t="str">
        <f t="shared" si="20"/>
        <v/>
      </c>
      <c r="AB234" s="146" t="str">
        <f t="shared" si="21"/>
        <v/>
      </c>
      <c r="AC234" s="146" t="str">
        <f t="shared" si="22"/>
        <v/>
      </c>
      <c r="AD234" s="148" t="str">
        <f t="shared" si="838"/>
        <v/>
      </c>
      <c r="AE234" s="148" t="str">
        <f t="shared" si="24"/>
        <v/>
      </c>
      <c r="AF234" s="175" t="str">
        <f t="shared" si="839"/>
        <v/>
      </c>
      <c r="AG234" s="170" t="str">
        <f t="shared" si="840"/>
        <v/>
      </c>
      <c r="AH234" s="148" t="str">
        <f t="shared" si="841"/>
        <v/>
      </c>
      <c r="AI234" s="146" t="str">
        <f t="shared" si="28"/>
        <v/>
      </c>
      <c r="AJ234" s="146" t="str">
        <f t="shared" si="29"/>
        <v/>
      </c>
      <c r="AK234" s="146" t="str">
        <f t="shared" si="30"/>
        <v/>
      </c>
      <c r="AL234" s="146" t="str">
        <f t="shared" si="31"/>
        <v/>
      </c>
      <c r="AM234" s="171" t="str">
        <f t="shared" si="32"/>
        <v/>
      </c>
      <c r="AN234" s="171" t="str">
        <f t="shared" si="33"/>
        <v/>
      </c>
      <c r="AO234" s="146" t="str">
        <f t="shared" si="34"/>
        <v/>
      </c>
      <c r="AP234" s="146" t="str">
        <f t="shared" si="35"/>
        <v/>
      </c>
      <c r="AQ234" s="146" t="str">
        <f t="shared" si="36"/>
        <v/>
      </c>
      <c r="AR234" s="146" t="str">
        <f t="shared" ref="AR234:AS234" si="982">IF(NOT(ISBLANK(CB234)),CONCATENATE(TEXT(CB234,"yyyy-mm-ddThh:MM:ss"),"Z"),"")</f>
        <v/>
      </c>
      <c r="AS234" s="146" t="str">
        <f t="shared" si="982"/>
        <v/>
      </c>
      <c r="AT234" s="146" t="str">
        <f t="shared" si="38"/>
        <v/>
      </c>
      <c r="AU234" s="146" t="str">
        <f t="shared" si="39"/>
        <v/>
      </c>
      <c r="AV234" s="146" t="str">
        <f t="shared" ref="AV234:AW234" si="983">IF(NOT(ISBLANK(DT234)),CONCATENATE(TEXT(DT234,"yyyy-mm-ddThh:MM:ss"),"Z"),"")</f>
        <v/>
      </c>
      <c r="AW234" s="146" t="str">
        <f t="shared" si="983"/>
        <v/>
      </c>
      <c r="AX234" s="146" t="str">
        <f t="shared" ref="AX234:AZ234" si="984">IF(NOT(ISBLANK(ED234)),CONCATENATE(TEXT(ED234,"yyyy-mm-ddThh:MM:ss"),"Z"),"")</f>
        <v/>
      </c>
      <c r="AY234" s="146" t="str">
        <f t="shared" si="984"/>
        <v/>
      </c>
      <c r="AZ234" s="146" t="str">
        <f t="shared" si="984"/>
        <v/>
      </c>
      <c r="BA234" s="176"/>
      <c r="BB234" s="152"/>
      <c r="BC234" s="177"/>
      <c r="BD234" s="154"/>
      <c r="BE234" s="155"/>
      <c r="BF234" s="154"/>
      <c r="BG234" s="155"/>
      <c r="BH234" s="169"/>
      <c r="BI234" s="162"/>
      <c r="BJ234" s="172"/>
      <c r="BK234" s="162"/>
      <c r="BL234" s="158"/>
      <c r="BM234" s="172"/>
      <c r="BN234" s="162"/>
      <c r="BO234" s="167"/>
      <c r="BP234" s="169"/>
      <c r="BQ234" s="162"/>
      <c r="BR234" s="162"/>
      <c r="BS234" s="174"/>
      <c r="BT234" s="162"/>
      <c r="BU234" s="174"/>
      <c r="BV234" s="174"/>
      <c r="BW234" s="174"/>
      <c r="BX234" s="173"/>
      <c r="BY234" s="158"/>
      <c r="BZ234" s="160"/>
      <c r="CA234" s="172"/>
      <c r="CB234" s="152"/>
      <c r="CC234" s="152"/>
      <c r="CD234" s="156"/>
      <c r="CE234" s="172"/>
      <c r="CF234" s="162"/>
      <c r="CG234" s="162"/>
      <c r="CH234" s="158"/>
      <c r="CI234" s="173"/>
      <c r="CJ234" s="178"/>
      <c r="CK234" s="173"/>
      <c r="CL234" s="165"/>
      <c r="CM234" s="172"/>
      <c r="CN234" s="162"/>
      <c r="CO234" s="162"/>
      <c r="CP234" s="162"/>
      <c r="CQ234" s="162"/>
      <c r="CR234" s="169"/>
      <c r="CS234" s="162"/>
      <c r="CT234" s="162"/>
      <c r="CU234" s="174"/>
      <c r="CV234" s="152"/>
      <c r="CW234" s="173"/>
      <c r="CX234" s="158"/>
      <c r="CY234" s="172"/>
      <c r="CZ234" s="162"/>
      <c r="DA234" s="162"/>
      <c r="DB234" s="158"/>
      <c r="DC234" s="173"/>
      <c r="DD234" s="178"/>
      <c r="DE234" s="173"/>
      <c r="DF234" s="165"/>
      <c r="DG234" s="172"/>
      <c r="DH234" s="178"/>
      <c r="DI234" s="172"/>
      <c r="DJ234" s="178"/>
      <c r="DK234" s="172"/>
      <c r="DL234" s="162"/>
      <c r="DM234" s="167"/>
      <c r="DN234" s="169"/>
      <c r="DO234" s="162"/>
      <c r="DP234" s="162"/>
      <c r="DQ234" s="174"/>
      <c r="DR234" s="152"/>
      <c r="DS234" s="172"/>
      <c r="DT234" s="152"/>
      <c r="DU234" s="152"/>
      <c r="DV234" s="156"/>
      <c r="DW234" s="173"/>
      <c r="DX234" s="158"/>
      <c r="DY234" s="172"/>
      <c r="DZ234" s="162"/>
      <c r="EA234" s="162"/>
      <c r="EB234" s="172"/>
      <c r="EC234" s="172"/>
      <c r="ED234" s="152"/>
      <c r="EE234" s="152"/>
      <c r="EF234" s="152"/>
      <c r="EG234" s="174"/>
      <c r="EH234" s="172"/>
      <c r="EI234" s="162"/>
      <c r="EJ234" s="162"/>
    </row>
    <row r="235" spans="1:140" ht="12.5">
      <c r="A235" s="168"/>
      <c r="B235" s="169"/>
      <c r="C235" s="144" t="str">
        <f t="shared" si="0"/>
        <v/>
      </c>
      <c r="D235" s="144" t="str">
        <f t="shared" si="830"/>
        <v/>
      </c>
      <c r="E235" s="144" t="str">
        <f t="shared" si="2"/>
        <v/>
      </c>
      <c r="F235" s="145" t="str">
        <f t="shared" si="831"/>
        <v/>
      </c>
      <c r="G235" s="145" t="str">
        <f t="shared" si="4"/>
        <v/>
      </c>
      <c r="H235" s="145" t="str">
        <f t="shared" si="5"/>
        <v/>
      </c>
      <c r="I235" s="146" t="str">
        <f t="shared" ref="I235:J235" si="985">IF(COUNTA($DO235:$DX235)&gt;0,$BA235,"")</f>
        <v/>
      </c>
      <c r="J235" s="146" t="str">
        <f t="shared" si="985"/>
        <v/>
      </c>
      <c r="K235" s="147" t="str">
        <f t="shared" si="43"/>
        <v/>
      </c>
      <c r="L235" s="147" t="str">
        <f t="shared" si="7"/>
        <v/>
      </c>
      <c r="M235" s="147" t="str">
        <f t="shared" si="8"/>
        <v/>
      </c>
      <c r="N235" s="147" t="str">
        <f t="shared" si="48"/>
        <v/>
      </c>
      <c r="O235" s="147" t="str">
        <f t="shared" si="9"/>
        <v/>
      </c>
      <c r="P235" s="146" t="str">
        <f t="shared" si="833"/>
        <v/>
      </c>
      <c r="Q235" s="147" t="str">
        <f t="shared" si="834"/>
        <v/>
      </c>
      <c r="R235" s="146" t="str">
        <f t="shared" si="12"/>
        <v/>
      </c>
      <c r="S235" s="146" t="str">
        <f t="shared" si="13"/>
        <v/>
      </c>
      <c r="T235" s="146" t="str">
        <f>IF(NOT(ISBLANK(DH235)),
        IF(AND(ISREF('Input Tenderers'!$J$8:$K$8),COUNTA('Input Tenderers'!$N$8)&gt;0),
                IF(COUNTA('Input Implementation Transactio'!$N235:$O235)&gt;0,"supplier;tenderer;payee","supplier;tenderer"),
                IF(COUNTA('Input Implementation Transactio'!$N235:$O235)&gt;0,"supplier;payee","supplier")
                ),
        IF(COUNTA('Input Implementation Transactio'!$N235:$O235)&gt;0, "payee", "")
        )</f>
        <v/>
      </c>
      <c r="U235" s="146" t="str">
        <f t="shared" si="14"/>
        <v/>
      </c>
      <c r="V235" s="146" t="str">
        <f t="shared" si="15"/>
        <v/>
      </c>
      <c r="W235" s="148" t="str">
        <f t="shared" si="835"/>
        <v/>
      </c>
      <c r="X235" s="175" t="str">
        <f t="shared" si="836"/>
        <v/>
      </c>
      <c r="Y235" s="170" t="str">
        <f t="shared" si="837"/>
        <v/>
      </c>
      <c r="Z235" s="150" t="str">
        <f t="shared" si="19"/>
        <v/>
      </c>
      <c r="AA235" s="146" t="str">
        <f t="shared" si="20"/>
        <v/>
      </c>
      <c r="AB235" s="146" t="str">
        <f t="shared" si="21"/>
        <v/>
      </c>
      <c r="AC235" s="146" t="str">
        <f t="shared" si="22"/>
        <v/>
      </c>
      <c r="AD235" s="148" t="str">
        <f t="shared" si="838"/>
        <v/>
      </c>
      <c r="AE235" s="148" t="str">
        <f t="shared" si="24"/>
        <v/>
      </c>
      <c r="AF235" s="175" t="str">
        <f t="shared" si="839"/>
        <v/>
      </c>
      <c r="AG235" s="170" t="str">
        <f t="shared" si="840"/>
        <v/>
      </c>
      <c r="AH235" s="148" t="str">
        <f t="shared" si="841"/>
        <v/>
      </c>
      <c r="AI235" s="146" t="str">
        <f t="shared" si="28"/>
        <v/>
      </c>
      <c r="AJ235" s="146" t="str">
        <f t="shared" si="29"/>
        <v/>
      </c>
      <c r="AK235" s="146" t="str">
        <f t="shared" si="30"/>
        <v/>
      </c>
      <c r="AL235" s="146" t="str">
        <f t="shared" si="31"/>
        <v/>
      </c>
      <c r="AM235" s="171" t="str">
        <f t="shared" si="32"/>
        <v/>
      </c>
      <c r="AN235" s="171" t="str">
        <f t="shared" si="33"/>
        <v/>
      </c>
      <c r="AO235" s="146" t="str">
        <f t="shared" si="34"/>
        <v/>
      </c>
      <c r="AP235" s="146" t="str">
        <f t="shared" si="35"/>
        <v/>
      </c>
      <c r="AQ235" s="146" t="str">
        <f t="shared" si="36"/>
        <v/>
      </c>
      <c r="AR235" s="146" t="str">
        <f t="shared" ref="AR235:AS235" si="986">IF(NOT(ISBLANK(CB235)),CONCATENATE(TEXT(CB235,"yyyy-mm-ddThh:MM:ss"),"Z"),"")</f>
        <v/>
      </c>
      <c r="AS235" s="146" t="str">
        <f t="shared" si="986"/>
        <v/>
      </c>
      <c r="AT235" s="146" t="str">
        <f t="shared" si="38"/>
        <v/>
      </c>
      <c r="AU235" s="146" t="str">
        <f t="shared" si="39"/>
        <v/>
      </c>
      <c r="AV235" s="146" t="str">
        <f t="shared" ref="AV235:AW235" si="987">IF(NOT(ISBLANK(DT235)),CONCATENATE(TEXT(DT235,"yyyy-mm-ddThh:MM:ss"),"Z"),"")</f>
        <v/>
      </c>
      <c r="AW235" s="146" t="str">
        <f t="shared" si="987"/>
        <v/>
      </c>
      <c r="AX235" s="146" t="str">
        <f t="shared" ref="AX235:AZ235" si="988">IF(NOT(ISBLANK(ED235)),CONCATENATE(TEXT(ED235,"yyyy-mm-ddThh:MM:ss"),"Z"),"")</f>
        <v/>
      </c>
      <c r="AY235" s="146" t="str">
        <f t="shared" si="988"/>
        <v/>
      </c>
      <c r="AZ235" s="146" t="str">
        <f t="shared" si="988"/>
        <v/>
      </c>
      <c r="BA235" s="176"/>
      <c r="BB235" s="152"/>
      <c r="BC235" s="177"/>
      <c r="BD235" s="154"/>
      <c r="BE235" s="155"/>
      <c r="BF235" s="154"/>
      <c r="BG235" s="155"/>
      <c r="BH235" s="169"/>
      <c r="BI235" s="162"/>
      <c r="BJ235" s="172"/>
      <c r="BK235" s="162"/>
      <c r="BL235" s="158"/>
      <c r="BM235" s="172"/>
      <c r="BN235" s="162"/>
      <c r="BO235" s="167"/>
      <c r="BP235" s="169"/>
      <c r="BQ235" s="162"/>
      <c r="BR235" s="162"/>
      <c r="BS235" s="174"/>
      <c r="BT235" s="162"/>
      <c r="BU235" s="174"/>
      <c r="BV235" s="174"/>
      <c r="BW235" s="174"/>
      <c r="BX235" s="173"/>
      <c r="BY235" s="158"/>
      <c r="BZ235" s="160"/>
      <c r="CA235" s="172"/>
      <c r="CB235" s="152"/>
      <c r="CC235" s="152"/>
      <c r="CD235" s="156"/>
      <c r="CE235" s="172"/>
      <c r="CF235" s="162"/>
      <c r="CG235" s="162"/>
      <c r="CH235" s="158"/>
      <c r="CI235" s="173"/>
      <c r="CJ235" s="178"/>
      <c r="CK235" s="173"/>
      <c r="CL235" s="165"/>
      <c r="CM235" s="172"/>
      <c r="CN235" s="162"/>
      <c r="CO235" s="162"/>
      <c r="CP235" s="162"/>
      <c r="CQ235" s="162"/>
      <c r="CR235" s="169"/>
      <c r="CS235" s="162"/>
      <c r="CT235" s="162"/>
      <c r="CU235" s="174"/>
      <c r="CV235" s="152"/>
      <c r="CW235" s="173"/>
      <c r="CX235" s="158"/>
      <c r="CY235" s="172"/>
      <c r="CZ235" s="162"/>
      <c r="DA235" s="162"/>
      <c r="DB235" s="158"/>
      <c r="DC235" s="173"/>
      <c r="DD235" s="178"/>
      <c r="DE235" s="173"/>
      <c r="DF235" s="165"/>
      <c r="DG235" s="172"/>
      <c r="DH235" s="178"/>
      <c r="DI235" s="172"/>
      <c r="DJ235" s="178"/>
      <c r="DK235" s="172"/>
      <c r="DL235" s="162"/>
      <c r="DM235" s="167"/>
      <c r="DN235" s="169"/>
      <c r="DO235" s="162"/>
      <c r="DP235" s="162"/>
      <c r="DQ235" s="174"/>
      <c r="DR235" s="152"/>
      <c r="DS235" s="172"/>
      <c r="DT235" s="152"/>
      <c r="DU235" s="152"/>
      <c r="DV235" s="156"/>
      <c r="DW235" s="173"/>
      <c r="DX235" s="158"/>
      <c r="DY235" s="172"/>
      <c r="DZ235" s="162"/>
      <c r="EA235" s="162"/>
      <c r="EB235" s="172"/>
      <c r="EC235" s="172"/>
      <c r="ED235" s="152"/>
      <c r="EE235" s="152"/>
      <c r="EF235" s="152"/>
      <c r="EG235" s="174"/>
      <c r="EH235" s="172"/>
      <c r="EI235" s="162"/>
      <c r="EJ235" s="162"/>
    </row>
    <row r="236" spans="1:140" ht="12.5">
      <c r="A236" s="168"/>
      <c r="B236" s="169"/>
      <c r="C236" s="144" t="str">
        <f t="shared" si="0"/>
        <v/>
      </c>
      <c r="D236" s="144" t="str">
        <f t="shared" si="830"/>
        <v/>
      </c>
      <c r="E236" s="144" t="str">
        <f t="shared" si="2"/>
        <v/>
      </c>
      <c r="F236" s="145" t="str">
        <f t="shared" si="831"/>
        <v/>
      </c>
      <c r="G236" s="145" t="str">
        <f t="shared" si="4"/>
        <v/>
      </c>
      <c r="H236" s="145" t="str">
        <f t="shared" si="5"/>
        <v/>
      </c>
      <c r="I236" s="146" t="str">
        <f t="shared" ref="I236:J236" si="989">IF(COUNTA($DO236:$DX236)&gt;0,$BA236,"")</f>
        <v/>
      </c>
      <c r="J236" s="146" t="str">
        <f t="shared" si="989"/>
        <v/>
      </c>
      <c r="K236" s="147" t="str">
        <f t="shared" si="43"/>
        <v/>
      </c>
      <c r="L236" s="147" t="str">
        <f t="shared" si="7"/>
        <v/>
      </c>
      <c r="M236" s="147" t="str">
        <f t="shared" si="8"/>
        <v/>
      </c>
      <c r="N236" s="147" t="str">
        <f t="shared" si="48"/>
        <v/>
      </c>
      <c r="O236" s="147" t="str">
        <f t="shared" si="9"/>
        <v/>
      </c>
      <c r="P236" s="146" t="str">
        <f t="shared" si="833"/>
        <v/>
      </c>
      <c r="Q236" s="147" t="str">
        <f t="shared" si="834"/>
        <v/>
      </c>
      <c r="R236" s="146" t="str">
        <f t="shared" si="12"/>
        <v/>
      </c>
      <c r="S236" s="146" t="str">
        <f t="shared" si="13"/>
        <v/>
      </c>
      <c r="T236" s="146" t="str">
        <f>IF(NOT(ISBLANK(DH236)),
        IF(AND(ISREF('Input Tenderers'!$J$8:$K$8),COUNTA('Input Tenderers'!$N$8)&gt;0),
                IF(COUNTA('Input Implementation Transactio'!$N236:$O236)&gt;0,"supplier;tenderer;payee","supplier;tenderer"),
                IF(COUNTA('Input Implementation Transactio'!$N236:$O236)&gt;0,"supplier;payee","supplier")
                ),
        IF(COUNTA('Input Implementation Transactio'!$N236:$O236)&gt;0, "payee", "")
        )</f>
        <v/>
      </c>
      <c r="U236" s="146" t="str">
        <f t="shared" si="14"/>
        <v/>
      </c>
      <c r="V236" s="146" t="str">
        <f t="shared" si="15"/>
        <v/>
      </c>
      <c r="W236" s="148" t="str">
        <f t="shared" si="835"/>
        <v/>
      </c>
      <c r="X236" s="175" t="str">
        <f t="shared" si="836"/>
        <v/>
      </c>
      <c r="Y236" s="170" t="str">
        <f t="shared" si="837"/>
        <v/>
      </c>
      <c r="Z236" s="150" t="str">
        <f t="shared" si="19"/>
        <v/>
      </c>
      <c r="AA236" s="146" t="str">
        <f t="shared" si="20"/>
        <v/>
      </c>
      <c r="AB236" s="146" t="str">
        <f t="shared" si="21"/>
        <v/>
      </c>
      <c r="AC236" s="146" t="str">
        <f t="shared" si="22"/>
        <v/>
      </c>
      <c r="AD236" s="148" t="str">
        <f t="shared" si="838"/>
        <v/>
      </c>
      <c r="AE236" s="148" t="str">
        <f t="shared" si="24"/>
        <v/>
      </c>
      <c r="AF236" s="175" t="str">
        <f t="shared" si="839"/>
        <v/>
      </c>
      <c r="AG236" s="170" t="str">
        <f t="shared" si="840"/>
        <v/>
      </c>
      <c r="AH236" s="148" t="str">
        <f t="shared" si="841"/>
        <v/>
      </c>
      <c r="AI236" s="146" t="str">
        <f t="shared" si="28"/>
        <v/>
      </c>
      <c r="AJ236" s="146" t="str">
        <f t="shared" si="29"/>
        <v/>
      </c>
      <c r="AK236" s="146" t="str">
        <f t="shared" si="30"/>
        <v/>
      </c>
      <c r="AL236" s="146" t="str">
        <f t="shared" si="31"/>
        <v/>
      </c>
      <c r="AM236" s="171" t="str">
        <f t="shared" si="32"/>
        <v/>
      </c>
      <c r="AN236" s="171" t="str">
        <f t="shared" si="33"/>
        <v/>
      </c>
      <c r="AO236" s="146" t="str">
        <f t="shared" si="34"/>
        <v/>
      </c>
      <c r="AP236" s="146" t="str">
        <f t="shared" si="35"/>
        <v/>
      </c>
      <c r="AQ236" s="146" t="str">
        <f t="shared" si="36"/>
        <v/>
      </c>
      <c r="AR236" s="146" t="str">
        <f t="shared" ref="AR236:AS236" si="990">IF(NOT(ISBLANK(CB236)),CONCATENATE(TEXT(CB236,"yyyy-mm-ddThh:MM:ss"),"Z"),"")</f>
        <v/>
      </c>
      <c r="AS236" s="146" t="str">
        <f t="shared" si="990"/>
        <v/>
      </c>
      <c r="AT236" s="146" t="str">
        <f t="shared" si="38"/>
        <v/>
      </c>
      <c r="AU236" s="146" t="str">
        <f t="shared" si="39"/>
        <v/>
      </c>
      <c r="AV236" s="146" t="str">
        <f t="shared" ref="AV236:AW236" si="991">IF(NOT(ISBLANK(DT236)),CONCATENATE(TEXT(DT236,"yyyy-mm-ddThh:MM:ss"),"Z"),"")</f>
        <v/>
      </c>
      <c r="AW236" s="146" t="str">
        <f t="shared" si="991"/>
        <v/>
      </c>
      <c r="AX236" s="146" t="str">
        <f t="shared" ref="AX236:AZ236" si="992">IF(NOT(ISBLANK(ED236)),CONCATENATE(TEXT(ED236,"yyyy-mm-ddThh:MM:ss"),"Z"),"")</f>
        <v/>
      </c>
      <c r="AY236" s="146" t="str">
        <f t="shared" si="992"/>
        <v/>
      </c>
      <c r="AZ236" s="146" t="str">
        <f t="shared" si="992"/>
        <v/>
      </c>
      <c r="BA236" s="176"/>
      <c r="BB236" s="152"/>
      <c r="BC236" s="177"/>
      <c r="BD236" s="154"/>
      <c r="BE236" s="155"/>
      <c r="BF236" s="154"/>
      <c r="BG236" s="155"/>
      <c r="BH236" s="169"/>
      <c r="BI236" s="162"/>
      <c r="BJ236" s="172"/>
      <c r="BK236" s="162"/>
      <c r="BL236" s="158"/>
      <c r="BM236" s="172"/>
      <c r="BN236" s="162"/>
      <c r="BO236" s="167"/>
      <c r="BP236" s="169"/>
      <c r="BQ236" s="162"/>
      <c r="BR236" s="162"/>
      <c r="BS236" s="174"/>
      <c r="BT236" s="162"/>
      <c r="BU236" s="174"/>
      <c r="BV236" s="174"/>
      <c r="BW236" s="174"/>
      <c r="BX236" s="173"/>
      <c r="BY236" s="158"/>
      <c r="BZ236" s="160"/>
      <c r="CA236" s="172"/>
      <c r="CB236" s="152"/>
      <c r="CC236" s="152"/>
      <c r="CD236" s="156"/>
      <c r="CE236" s="172"/>
      <c r="CF236" s="162"/>
      <c r="CG236" s="162"/>
      <c r="CH236" s="158"/>
      <c r="CI236" s="173"/>
      <c r="CJ236" s="178"/>
      <c r="CK236" s="173"/>
      <c r="CL236" s="165"/>
      <c r="CM236" s="172"/>
      <c r="CN236" s="162"/>
      <c r="CO236" s="162"/>
      <c r="CP236" s="162"/>
      <c r="CQ236" s="162"/>
      <c r="CR236" s="169"/>
      <c r="CS236" s="162"/>
      <c r="CT236" s="162"/>
      <c r="CU236" s="174"/>
      <c r="CV236" s="152"/>
      <c r="CW236" s="173"/>
      <c r="CX236" s="158"/>
      <c r="CY236" s="172"/>
      <c r="CZ236" s="162"/>
      <c r="DA236" s="162"/>
      <c r="DB236" s="158"/>
      <c r="DC236" s="173"/>
      <c r="DD236" s="178"/>
      <c r="DE236" s="173"/>
      <c r="DF236" s="165"/>
      <c r="DG236" s="172"/>
      <c r="DH236" s="178"/>
      <c r="DI236" s="172"/>
      <c r="DJ236" s="178"/>
      <c r="DK236" s="172"/>
      <c r="DL236" s="162"/>
      <c r="DM236" s="167"/>
      <c r="DN236" s="169"/>
      <c r="DO236" s="162"/>
      <c r="DP236" s="162"/>
      <c r="DQ236" s="174"/>
      <c r="DR236" s="152"/>
      <c r="DS236" s="172"/>
      <c r="DT236" s="152"/>
      <c r="DU236" s="152"/>
      <c r="DV236" s="156"/>
      <c r="DW236" s="173"/>
      <c r="DX236" s="158"/>
      <c r="DY236" s="172"/>
      <c r="DZ236" s="162"/>
      <c r="EA236" s="162"/>
      <c r="EB236" s="172"/>
      <c r="EC236" s="172"/>
      <c r="ED236" s="152"/>
      <c r="EE236" s="152"/>
      <c r="EF236" s="152"/>
      <c r="EG236" s="174"/>
      <c r="EH236" s="172"/>
      <c r="EI236" s="162"/>
      <c r="EJ236" s="162"/>
    </row>
    <row r="237" spans="1:140" ht="12.5">
      <c r="A237" s="168"/>
      <c r="B237" s="169"/>
      <c r="C237" s="144" t="str">
        <f t="shared" si="0"/>
        <v/>
      </c>
      <c r="D237" s="144" t="str">
        <f t="shared" si="830"/>
        <v/>
      </c>
      <c r="E237" s="144" t="str">
        <f t="shared" si="2"/>
        <v/>
      </c>
      <c r="F237" s="145" t="str">
        <f t="shared" si="831"/>
        <v/>
      </c>
      <c r="G237" s="145" t="str">
        <f t="shared" si="4"/>
        <v/>
      </c>
      <c r="H237" s="145" t="str">
        <f t="shared" si="5"/>
        <v/>
      </c>
      <c r="I237" s="146" t="str">
        <f t="shared" ref="I237:J237" si="993">IF(COUNTA($DO237:$DX237)&gt;0,$BA237,"")</f>
        <v/>
      </c>
      <c r="J237" s="146" t="str">
        <f t="shared" si="993"/>
        <v/>
      </c>
      <c r="K237" s="147" t="str">
        <f t="shared" si="43"/>
        <v/>
      </c>
      <c r="L237" s="147" t="str">
        <f t="shared" si="7"/>
        <v/>
      </c>
      <c r="M237" s="147" t="str">
        <f t="shared" si="8"/>
        <v/>
      </c>
      <c r="N237" s="147" t="str">
        <f t="shared" si="48"/>
        <v/>
      </c>
      <c r="O237" s="147" t="str">
        <f t="shared" si="9"/>
        <v/>
      </c>
      <c r="P237" s="146" t="str">
        <f t="shared" si="833"/>
        <v/>
      </c>
      <c r="Q237" s="147" t="str">
        <f t="shared" si="834"/>
        <v/>
      </c>
      <c r="R237" s="146" t="str">
        <f t="shared" si="12"/>
        <v/>
      </c>
      <c r="S237" s="146" t="str">
        <f t="shared" si="13"/>
        <v/>
      </c>
      <c r="T237" s="146" t="str">
        <f>IF(NOT(ISBLANK(DH237)),
        IF(AND(ISREF('Input Tenderers'!$J$8:$K$8),COUNTA('Input Tenderers'!$N$8)&gt;0),
                IF(COUNTA('Input Implementation Transactio'!$N237:$O237)&gt;0,"supplier;tenderer;payee","supplier;tenderer"),
                IF(COUNTA('Input Implementation Transactio'!$N237:$O237)&gt;0,"supplier;payee","supplier")
                ),
        IF(COUNTA('Input Implementation Transactio'!$N237:$O237)&gt;0, "payee", "")
        )</f>
        <v/>
      </c>
      <c r="U237" s="146" t="str">
        <f t="shared" si="14"/>
        <v/>
      </c>
      <c r="V237" s="146" t="str">
        <f t="shared" si="15"/>
        <v/>
      </c>
      <c r="W237" s="148" t="str">
        <f t="shared" si="835"/>
        <v/>
      </c>
      <c r="X237" s="175" t="str">
        <f t="shared" si="836"/>
        <v/>
      </c>
      <c r="Y237" s="170" t="str">
        <f t="shared" si="837"/>
        <v/>
      </c>
      <c r="Z237" s="150" t="str">
        <f t="shared" si="19"/>
        <v/>
      </c>
      <c r="AA237" s="146" t="str">
        <f t="shared" si="20"/>
        <v/>
      </c>
      <c r="AB237" s="146" t="str">
        <f t="shared" si="21"/>
        <v/>
      </c>
      <c r="AC237" s="146" t="str">
        <f t="shared" si="22"/>
        <v/>
      </c>
      <c r="AD237" s="148" t="str">
        <f t="shared" si="838"/>
        <v/>
      </c>
      <c r="AE237" s="148" t="str">
        <f t="shared" si="24"/>
        <v/>
      </c>
      <c r="AF237" s="175" t="str">
        <f t="shared" si="839"/>
        <v/>
      </c>
      <c r="AG237" s="170" t="str">
        <f t="shared" si="840"/>
        <v/>
      </c>
      <c r="AH237" s="148" t="str">
        <f t="shared" si="841"/>
        <v/>
      </c>
      <c r="AI237" s="146" t="str">
        <f t="shared" si="28"/>
        <v/>
      </c>
      <c r="AJ237" s="146" t="str">
        <f t="shared" si="29"/>
        <v/>
      </c>
      <c r="AK237" s="146" t="str">
        <f t="shared" si="30"/>
        <v/>
      </c>
      <c r="AL237" s="146" t="str">
        <f t="shared" si="31"/>
        <v/>
      </c>
      <c r="AM237" s="171" t="str">
        <f t="shared" si="32"/>
        <v/>
      </c>
      <c r="AN237" s="171" t="str">
        <f t="shared" si="33"/>
        <v/>
      </c>
      <c r="AO237" s="146" t="str">
        <f t="shared" si="34"/>
        <v/>
      </c>
      <c r="AP237" s="146" t="str">
        <f t="shared" si="35"/>
        <v/>
      </c>
      <c r="AQ237" s="146" t="str">
        <f t="shared" si="36"/>
        <v/>
      </c>
      <c r="AR237" s="146" t="str">
        <f t="shared" ref="AR237:AS237" si="994">IF(NOT(ISBLANK(CB237)),CONCATENATE(TEXT(CB237,"yyyy-mm-ddThh:MM:ss"),"Z"),"")</f>
        <v/>
      </c>
      <c r="AS237" s="146" t="str">
        <f t="shared" si="994"/>
        <v/>
      </c>
      <c r="AT237" s="146" t="str">
        <f t="shared" si="38"/>
        <v/>
      </c>
      <c r="AU237" s="146" t="str">
        <f t="shared" si="39"/>
        <v/>
      </c>
      <c r="AV237" s="146" t="str">
        <f t="shared" ref="AV237:AW237" si="995">IF(NOT(ISBLANK(DT237)),CONCATENATE(TEXT(DT237,"yyyy-mm-ddThh:MM:ss"),"Z"),"")</f>
        <v/>
      </c>
      <c r="AW237" s="146" t="str">
        <f t="shared" si="995"/>
        <v/>
      </c>
      <c r="AX237" s="146" t="str">
        <f t="shared" ref="AX237:AZ237" si="996">IF(NOT(ISBLANK(ED237)),CONCATENATE(TEXT(ED237,"yyyy-mm-ddThh:MM:ss"),"Z"),"")</f>
        <v/>
      </c>
      <c r="AY237" s="146" t="str">
        <f t="shared" si="996"/>
        <v/>
      </c>
      <c r="AZ237" s="146" t="str">
        <f t="shared" si="996"/>
        <v/>
      </c>
      <c r="BA237" s="176"/>
      <c r="BB237" s="152"/>
      <c r="BC237" s="177"/>
      <c r="BD237" s="154"/>
      <c r="BE237" s="155"/>
      <c r="BF237" s="154"/>
      <c r="BG237" s="155"/>
      <c r="BH237" s="169"/>
      <c r="BI237" s="162"/>
      <c r="BJ237" s="172"/>
      <c r="BK237" s="162"/>
      <c r="BL237" s="158"/>
      <c r="BM237" s="172"/>
      <c r="BN237" s="162"/>
      <c r="BO237" s="167"/>
      <c r="BP237" s="169"/>
      <c r="BQ237" s="162"/>
      <c r="BR237" s="162"/>
      <c r="BS237" s="174"/>
      <c r="BT237" s="162"/>
      <c r="BU237" s="174"/>
      <c r="BV237" s="174"/>
      <c r="BW237" s="174"/>
      <c r="BX237" s="173"/>
      <c r="BY237" s="158"/>
      <c r="BZ237" s="160"/>
      <c r="CA237" s="172"/>
      <c r="CB237" s="152"/>
      <c r="CC237" s="152"/>
      <c r="CD237" s="156"/>
      <c r="CE237" s="172"/>
      <c r="CF237" s="162"/>
      <c r="CG237" s="162"/>
      <c r="CH237" s="158"/>
      <c r="CI237" s="173"/>
      <c r="CJ237" s="178"/>
      <c r="CK237" s="173"/>
      <c r="CL237" s="165"/>
      <c r="CM237" s="172"/>
      <c r="CN237" s="162"/>
      <c r="CO237" s="162"/>
      <c r="CP237" s="162"/>
      <c r="CQ237" s="162"/>
      <c r="CR237" s="169"/>
      <c r="CS237" s="162"/>
      <c r="CT237" s="162"/>
      <c r="CU237" s="174"/>
      <c r="CV237" s="152"/>
      <c r="CW237" s="173"/>
      <c r="CX237" s="158"/>
      <c r="CY237" s="172"/>
      <c r="CZ237" s="162"/>
      <c r="DA237" s="162"/>
      <c r="DB237" s="158"/>
      <c r="DC237" s="173"/>
      <c r="DD237" s="178"/>
      <c r="DE237" s="173"/>
      <c r="DF237" s="165"/>
      <c r="DG237" s="172"/>
      <c r="DH237" s="178"/>
      <c r="DI237" s="172"/>
      <c r="DJ237" s="178"/>
      <c r="DK237" s="172"/>
      <c r="DL237" s="162"/>
      <c r="DM237" s="167"/>
      <c r="DN237" s="169"/>
      <c r="DO237" s="162"/>
      <c r="DP237" s="162"/>
      <c r="DQ237" s="174"/>
      <c r="DR237" s="152"/>
      <c r="DS237" s="172"/>
      <c r="DT237" s="152"/>
      <c r="DU237" s="152"/>
      <c r="DV237" s="156"/>
      <c r="DW237" s="173"/>
      <c r="DX237" s="158"/>
      <c r="DY237" s="172"/>
      <c r="DZ237" s="162"/>
      <c r="EA237" s="162"/>
      <c r="EB237" s="172"/>
      <c r="EC237" s="172"/>
      <c r="ED237" s="152"/>
      <c r="EE237" s="152"/>
      <c r="EF237" s="152"/>
      <c r="EG237" s="174"/>
      <c r="EH237" s="172"/>
      <c r="EI237" s="162"/>
      <c r="EJ237" s="162"/>
    </row>
    <row r="238" spans="1:140" ht="12.5">
      <c r="A238" s="168"/>
      <c r="B238" s="169"/>
      <c r="C238" s="144" t="str">
        <f t="shared" si="0"/>
        <v/>
      </c>
      <c r="D238" s="144" t="str">
        <f t="shared" si="830"/>
        <v/>
      </c>
      <c r="E238" s="144" t="str">
        <f t="shared" si="2"/>
        <v/>
      </c>
      <c r="F238" s="145" t="str">
        <f t="shared" si="831"/>
        <v/>
      </c>
      <c r="G238" s="145" t="str">
        <f t="shared" si="4"/>
        <v/>
      </c>
      <c r="H238" s="145" t="str">
        <f t="shared" si="5"/>
        <v/>
      </c>
      <c r="I238" s="146" t="str">
        <f t="shared" ref="I238:J238" si="997">IF(COUNTA($DO238:$DX238)&gt;0,$BA238,"")</f>
        <v/>
      </c>
      <c r="J238" s="146" t="str">
        <f t="shared" si="997"/>
        <v/>
      </c>
      <c r="K238" s="147" t="str">
        <f t="shared" si="43"/>
        <v/>
      </c>
      <c r="L238" s="147" t="str">
        <f t="shared" si="7"/>
        <v/>
      </c>
      <c r="M238" s="147" t="str">
        <f t="shared" si="8"/>
        <v/>
      </c>
      <c r="N238" s="147" t="str">
        <f t="shared" si="48"/>
        <v/>
      </c>
      <c r="O238" s="147" t="str">
        <f t="shared" si="9"/>
        <v/>
      </c>
      <c r="P238" s="146" t="str">
        <f t="shared" si="833"/>
        <v/>
      </c>
      <c r="Q238" s="147" t="str">
        <f t="shared" si="834"/>
        <v/>
      </c>
      <c r="R238" s="146" t="str">
        <f t="shared" si="12"/>
        <v/>
      </c>
      <c r="S238" s="146" t="str">
        <f t="shared" si="13"/>
        <v/>
      </c>
      <c r="T238" s="146" t="str">
        <f>IF(NOT(ISBLANK(DH238)),
        IF(AND(ISREF('Input Tenderers'!$J$8:$K$8),COUNTA('Input Tenderers'!$N$8)&gt;0),
                IF(COUNTA('Input Implementation Transactio'!$N238:$O238)&gt;0,"supplier;tenderer;payee","supplier;tenderer"),
                IF(COUNTA('Input Implementation Transactio'!$N238:$O238)&gt;0,"supplier;payee","supplier")
                ),
        IF(COUNTA('Input Implementation Transactio'!$N238:$O238)&gt;0, "payee", "")
        )</f>
        <v/>
      </c>
      <c r="U238" s="146" t="str">
        <f t="shared" si="14"/>
        <v/>
      </c>
      <c r="V238" s="146" t="str">
        <f t="shared" si="15"/>
        <v/>
      </c>
      <c r="W238" s="148" t="str">
        <f t="shared" si="835"/>
        <v/>
      </c>
      <c r="X238" s="175" t="str">
        <f t="shared" si="836"/>
        <v/>
      </c>
      <c r="Y238" s="170" t="str">
        <f t="shared" si="837"/>
        <v/>
      </c>
      <c r="Z238" s="150" t="str">
        <f t="shared" si="19"/>
        <v/>
      </c>
      <c r="AA238" s="146" t="str">
        <f t="shared" si="20"/>
        <v/>
      </c>
      <c r="AB238" s="146" t="str">
        <f t="shared" si="21"/>
        <v/>
      </c>
      <c r="AC238" s="146" t="str">
        <f t="shared" si="22"/>
        <v/>
      </c>
      <c r="AD238" s="148" t="str">
        <f t="shared" si="838"/>
        <v/>
      </c>
      <c r="AE238" s="148" t="str">
        <f t="shared" si="24"/>
        <v/>
      </c>
      <c r="AF238" s="175" t="str">
        <f t="shared" si="839"/>
        <v/>
      </c>
      <c r="AG238" s="170" t="str">
        <f t="shared" si="840"/>
        <v/>
      </c>
      <c r="AH238" s="148" t="str">
        <f t="shared" si="841"/>
        <v/>
      </c>
      <c r="AI238" s="146" t="str">
        <f t="shared" si="28"/>
        <v/>
      </c>
      <c r="AJ238" s="146" t="str">
        <f t="shared" si="29"/>
        <v/>
      </c>
      <c r="AK238" s="146" t="str">
        <f t="shared" si="30"/>
        <v/>
      </c>
      <c r="AL238" s="146" t="str">
        <f t="shared" si="31"/>
        <v/>
      </c>
      <c r="AM238" s="171" t="str">
        <f t="shared" si="32"/>
        <v/>
      </c>
      <c r="AN238" s="171" t="str">
        <f t="shared" si="33"/>
        <v/>
      </c>
      <c r="AO238" s="146" t="str">
        <f t="shared" si="34"/>
        <v/>
      </c>
      <c r="AP238" s="146" t="str">
        <f t="shared" si="35"/>
        <v/>
      </c>
      <c r="AQ238" s="146" t="str">
        <f t="shared" si="36"/>
        <v/>
      </c>
      <c r="AR238" s="146" t="str">
        <f t="shared" ref="AR238:AS238" si="998">IF(NOT(ISBLANK(CB238)),CONCATENATE(TEXT(CB238,"yyyy-mm-ddThh:MM:ss"),"Z"),"")</f>
        <v/>
      </c>
      <c r="AS238" s="146" t="str">
        <f t="shared" si="998"/>
        <v/>
      </c>
      <c r="AT238" s="146" t="str">
        <f t="shared" si="38"/>
        <v/>
      </c>
      <c r="AU238" s="146" t="str">
        <f t="shared" si="39"/>
        <v/>
      </c>
      <c r="AV238" s="146" t="str">
        <f t="shared" ref="AV238:AW238" si="999">IF(NOT(ISBLANK(DT238)),CONCATENATE(TEXT(DT238,"yyyy-mm-ddThh:MM:ss"),"Z"),"")</f>
        <v/>
      </c>
      <c r="AW238" s="146" t="str">
        <f t="shared" si="999"/>
        <v/>
      </c>
      <c r="AX238" s="146" t="str">
        <f t="shared" ref="AX238:AZ238" si="1000">IF(NOT(ISBLANK(ED238)),CONCATENATE(TEXT(ED238,"yyyy-mm-ddThh:MM:ss"),"Z"),"")</f>
        <v/>
      </c>
      <c r="AY238" s="146" t="str">
        <f t="shared" si="1000"/>
        <v/>
      </c>
      <c r="AZ238" s="146" t="str">
        <f t="shared" si="1000"/>
        <v/>
      </c>
      <c r="BA238" s="176"/>
      <c r="BB238" s="152"/>
      <c r="BC238" s="177"/>
      <c r="BD238" s="154"/>
      <c r="BE238" s="155"/>
      <c r="BF238" s="154"/>
      <c r="BG238" s="155"/>
      <c r="BH238" s="169"/>
      <c r="BI238" s="162"/>
      <c r="BJ238" s="172"/>
      <c r="BK238" s="162"/>
      <c r="BL238" s="158"/>
      <c r="BM238" s="172"/>
      <c r="BN238" s="162"/>
      <c r="BO238" s="167"/>
      <c r="BP238" s="169"/>
      <c r="BQ238" s="162"/>
      <c r="BR238" s="162"/>
      <c r="BS238" s="174"/>
      <c r="BT238" s="162"/>
      <c r="BU238" s="174"/>
      <c r="BV238" s="174"/>
      <c r="BW238" s="174"/>
      <c r="BX238" s="173"/>
      <c r="BY238" s="158"/>
      <c r="BZ238" s="160"/>
      <c r="CA238" s="172"/>
      <c r="CB238" s="152"/>
      <c r="CC238" s="152"/>
      <c r="CD238" s="156"/>
      <c r="CE238" s="172"/>
      <c r="CF238" s="162"/>
      <c r="CG238" s="162"/>
      <c r="CH238" s="158"/>
      <c r="CI238" s="173"/>
      <c r="CJ238" s="178"/>
      <c r="CK238" s="173"/>
      <c r="CL238" s="165"/>
      <c r="CM238" s="172"/>
      <c r="CN238" s="162"/>
      <c r="CO238" s="162"/>
      <c r="CP238" s="162"/>
      <c r="CQ238" s="162"/>
      <c r="CR238" s="169"/>
      <c r="CS238" s="162"/>
      <c r="CT238" s="162"/>
      <c r="CU238" s="174"/>
      <c r="CV238" s="152"/>
      <c r="CW238" s="173"/>
      <c r="CX238" s="158"/>
      <c r="CY238" s="172"/>
      <c r="CZ238" s="162"/>
      <c r="DA238" s="162"/>
      <c r="DB238" s="158"/>
      <c r="DC238" s="173"/>
      <c r="DD238" s="178"/>
      <c r="DE238" s="173"/>
      <c r="DF238" s="165"/>
      <c r="DG238" s="172"/>
      <c r="DH238" s="178"/>
      <c r="DI238" s="172"/>
      <c r="DJ238" s="178"/>
      <c r="DK238" s="172"/>
      <c r="DL238" s="162"/>
      <c r="DM238" s="167"/>
      <c r="DN238" s="169"/>
      <c r="DO238" s="162"/>
      <c r="DP238" s="162"/>
      <c r="DQ238" s="174"/>
      <c r="DR238" s="152"/>
      <c r="DS238" s="172"/>
      <c r="DT238" s="152"/>
      <c r="DU238" s="152"/>
      <c r="DV238" s="156"/>
      <c r="DW238" s="173"/>
      <c r="DX238" s="158"/>
      <c r="DY238" s="172"/>
      <c r="DZ238" s="162"/>
      <c r="EA238" s="162"/>
      <c r="EB238" s="172"/>
      <c r="EC238" s="172"/>
      <c r="ED238" s="152"/>
      <c r="EE238" s="152"/>
      <c r="EF238" s="152"/>
      <c r="EG238" s="174"/>
      <c r="EH238" s="172"/>
      <c r="EI238" s="162"/>
      <c r="EJ238" s="162"/>
    </row>
    <row r="239" spans="1:140" ht="12.5">
      <c r="A239" s="168"/>
      <c r="B239" s="169"/>
      <c r="C239" s="144" t="str">
        <f t="shared" si="0"/>
        <v/>
      </c>
      <c r="D239" s="144" t="str">
        <f t="shared" si="830"/>
        <v/>
      </c>
      <c r="E239" s="144" t="str">
        <f t="shared" si="2"/>
        <v/>
      </c>
      <c r="F239" s="145" t="str">
        <f t="shared" si="831"/>
        <v/>
      </c>
      <c r="G239" s="145" t="str">
        <f t="shared" si="4"/>
        <v/>
      </c>
      <c r="H239" s="145" t="str">
        <f t="shared" si="5"/>
        <v/>
      </c>
      <c r="I239" s="146" t="str">
        <f t="shared" ref="I239:J239" si="1001">IF(COUNTA($DO239:$DX239)&gt;0,$BA239,"")</f>
        <v/>
      </c>
      <c r="J239" s="146" t="str">
        <f t="shared" si="1001"/>
        <v/>
      </c>
      <c r="K239" s="147" t="str">
        <f t="shared" si="43"/>
        <v/>
      </c>
      <c r="L239" s="147" t="str">
        <f t="shared" si="7"/>
        <v/>
      </c>
      <c r="M239" s="147" t="str">
        <f t="shared" si="8"/>
        <v/>
      </c>
      <c r="N239" s="147" t="str">
        <f t="shared" si="48"/>
        <v/>
      </c>
      <c r="O239" s="147" t="str">
        <f t="shared" si="9"/>
        <v/>
      </c>
      <c r="P239" s="146" t="str">
        <f t="shared" si="833"/>
        <v/>
      </c>
      <c r="Q239" s="147" t="str">
        <f t="shared" si="834"/>
        <v/>
      </c>
      <c r="R239" s="146" t="str">
        <f t="shared" si="12"/>
        <v/>
      </c>
      <c r="S239" s="146" t="str">
        <f t="shared" si="13"/>
        <v/>
      </c>
      <c r="T239" s="146" t="str">
        <f>IF(NOT(ISBLANK(DH239)),
        IF(AND(ISREF('Input Tenderers'!$J$8:$K$8),COUNTA('Input Tenderers'!$N$8)&gt;0),
                IF(COUNTA('Input Implementation Transactio'!$N239:$O239)&gt;0,"supplier;tenderer;payee","supplier;tenderer"),
                IF(COUNTA('Input Implementation Transactio'!$N239:$O239)&gt;0,"supplier;payee","supplier")
                ),
        IF(COUNTA('Input Implementation Transactio'!$N239:$O239)&gt;0, "payee", "")
        )</f>
        <v/>
      </c>
      <c r="U239" s="146" t="str">
        <f t="shared" si="14"/>
        <v/>
      </c>
      <c r="V239" s="146" t="str">
        <f t="shared" si="15"/>
        <v/>
      </c>
      <c r="W239" s="148" t="str">
        <f t="shared" si="835"/>
        <v/>
      </c>
      <c r="X239" s="175" t="str">
        <f t="shared" si="836"/>
        <v/>
      </c>
      <c r="Y239" s="170" t="str">
        <f t="shared" si="837"/>
        <v/>
      </c>
      <c r="Z239" s="150" t="str">
        <f t="shared" si="19"/>
        <v/>
      </c>
      <c r="AA239" s="146" t="str">
        <f t="shared" si="20"/>
        <v/>
      </c>
      <c r="AB239" s="146" t="str">
        <f t="shared" si="21"/>
        <v/>
      </c>
      <c r="AC239" s="146" t="str">
        <f t="shared" si="22"/>
        <v/>
      </c>
      <c r="AD239" s="148" t="str">
        <f t="shared" si="838"/>
        <v/>
      </c>
      <c r="AE239" s="148" t="str">
        <f t="shared" si="24"/>
        <v/>
      </c>
      <c r="AF239" s="175" t="str">
        <f t="shared" si="839"/>
        <v/>
      </c>
      <c r="AG239" s="170" t="str">
        <f t="shared" si="840"/>
        <v/>
      </c>
      <c r="AH239" s="148" t="str">
        <f t="shared" si="841"/>
        <v/>
      </c>
      <c r="AI239" s="146" t="str">
        <f t="shared" si="28"/>
        <v/>
      </c>
      <c r="AJ239" s="146" t="str">
        <f t="shared" si="29"/>
        <v/>
      </c>
      <c r="AK239" s="146" t="str">
        <f t="shared" si="30"/>
        <v/>
      </c>
      <c r="AL239" s="146" t="str">
        <f t="shared" si="31"/>
        <v/>
      </c>
      <c r="AM239" s="171" t="str">
        <f t="shared" si="32"/>
        <v/>
      </c>
      <c r="AN239" s="171" t="str">
        <f t="shared" si="33"/>
        <v/>
      </c>
      <c r="AO239" s="146" t="str">
        <f t="shared" si="34"/>
        <v/>
      </c>
      <c r="AP239" s="146" t="str">
        <f t="shared" si="35"/>
        <v/>
      </c>
      <c r="AQ239" s="146" t="str">
        <f t="shared" si="36"/>
        <v/>
      </c>
      <c r="AR239" s="146" t="str">
        <f t="shared" ref="AR239:AS239" si="1002">IF(NOT(ISBLANK(CB239)),CONCATENATE(TEXT(CB239,"yyyy-mm-ddThh:MM:ss"),"Z"),"")</f>
        <v/>
      </c>
      <c r="AS239" s="146" t="str">
        <f t="shared" si="1002"/>
        <v/>
      </c>
      <c r="AT239" s="146" t="str">
        <f t="shared" si="38"/>
        <v/>
      </c>
      <c r="AU239" s="146" t="str">
        <f t="shared" si="39"/>
        <v/>
      </c>
      <c r="AV239" s="146" t="str">
        <f t="shared" ref="AV239:AW239" si="1003">IF(NOT(ISBLANK(DT239)),CONCATENATE(TEXT(DT239,"yyyy-mm-ddThh:MM:ss"),"Z"),"")</f>
        <v/>
      </c>
      <c r="AW239" s="146" t="str">
        <f t="shared" si="1003"/>
        <v/>
      </c>
      <c r="AX239" s="146" t="str">
        <f t="shared" ref="AX239:AZ239" si="1004">IF(NOT(ISBLANK(ED239)),CONCATENATE(TEXT(ED239,"yyyy-mm-ddThh:MM:ss"),"Z"),"")</f>
        <v/>
      </c>
      <c r="AY239" s="146" t="str">
        <f t="shared" si="1004"/>
        <v/>
      </c>
      <c r="AZ239" s="146" t="str">
        <f t="shared" si="1004"/>
        <v/>
      </c>
      <c r="BA239" s="176"/>
      <c r="BB239" s="152"/>
      <c r="BC239" s="177"/>
      <c r="BD239" s="154"/>
      <c r="BE239" s="155"/>
      <c r="BF239" s="154"/>
      <c r="BG239" s="155"/>
      <c r="BH239" s="169"/>
      <c r="BI239" s="162"/>
      <c r="BJ239" s="172"/>
      <c r="BK239" s="162"/>
      <c r="BL239" s="158"/>
      <c r="BM239" s="172"/>
      <c r="BN239" s="162"/>
      <c r="BO239" s="167"/>
      <c r="BP239" s="169"/>
      <c r="BQ239" s="162"/>
      <c r="BR239" s="162"/>
      <c r="BS239" s="174"/>
      <c r="BT239" s="162"/>
      <c r="BU239" s="174"/>
      <c r="BV239" s="174"/>
      <c r="BW239" s="174"/>
      <c r="BX239" s="173"/>
      <c r="BY239" s="158"/>
      <c r="BZ239" s="160"/>
      <c r="CA239" s="172"/>
      <c r="CB239" s="152"/>
      <c r="CC239" s="152"/>
      <c r="CD239" s="156"/>
      <c r="CE239" s="172"/>
      <c r="CF239" s="162"/>
      <c r="CG239" s="162"/>
      <c r="CH239" s="158"/>
      <c r="CI239" s="173"/>
      <c r="CJ239" s="178"/>
      <c r="CK239" s="173"/>
      <c r="CL239" s="165"/>
      <c r="CM239" s="172"/>
      <c r="CN239" s="162"/>
      <c r="CO239" s="162"/>
      <c r="CP239" s="162"/>
      <c r="CQ239" s="162"/>
      <c r="CR239" s="169"/>
      <c r="CS239" s="162"/>
      <c r="CT239" s="162"/>
      <c r="CU239" s="174"/>
      <c r="CV239" s="152"/>
      <c r="CW239" s="173"/>
      <c r="CX239" s="158"/>
      <c r="CY239" s="172"/>
      <c r="CZ239" s="162"/>
      <c r="DA239" s="162"/>
      <c r="DB239" s="158"/>
      <c r="DC239" s="173"/>
      <c r="DD239" s="178"/>
      <c r="DE239" s="173"/>
      <c r="DF239" s="165"/>
      <c r="DG239" s="172"/>
      <c r="DH239" s="178"/>
      <c r="DI239" s="172"/>
      <c r="DJ239" s="178"/>
      <c r="DK239" s="172"/>
      <c r="DL239" s="162"/>
      <c r="DM239" s="167"/>
      <c r="DN239" s="169"/>
      <c r="DO239" s="162"/>
      <c r="DP239" s="162"/>
      <c r="DQ239" s="174"/>
      <c r="DR239" s="152"/>
      <c r="DS239" s="172"/>
      <c r="DT239" s="152"/>
      <c r="DU239" s="152"/>
      <c r="DV239" s="156"/>
      <c r="DW239" s="173"/>
      <c r="DX239" s="158"/>
      <c r="DY239" s="172"/>
      <c r="DZ239" s="162"/>
      <c r="EA239" s="162"/>
      <c r="EB239" s="172"/>
      <c r="EC239" s="172"/>
      <c r="ED239" s="152"/>
      <c r="EE239" s="152"/>
      <c r="EF239" s="152"/>
      <c r="EG239" s="174"/>
      <c r="EH239" s="172"/>
      <c r="EI239" s="162"/>
      <c r="EJ239" s="162"/>
    </row>
    <row r="240" spans="1:140" ht="12.5">
      <c r="A240" s="168"/>
      <c r="B240" s="169"/>
      <c r="C240" s="144" t="str">
        <f t="shared" si="0"/>
        <v/>
      </c>
      <c r="D240" s="144" t="str">
        <f t="shared" si="830"/>
        <v/>
      </c>
      <c r="E240" s="144" t="str">
        <f t="shared" si="2"/>
        <v/>
      </c>
      <c r="F240" s="145" t="str">
        <f t="shared" si="831"/>
        <v/>
      </c>
      <c r="G240" s="145" t="str">
        <f t="shared" si="4"/>
        <v/>
      </c>
      <c r="H240" s="145" t="str">
        <f t="shared" si="5"/>
        <v/>
      </c>
      <c r="I240" s="146" t="str">
        <f t="shared" ref="I240:J240" si="1005">IF(COUNTA($DO240:$DX240)&gt;0,$BA240,"")</f>
        <v/>
      </c>
      <c r="J240" s="146" t="str">
        <f t="shared" si="1005"/>
        <v/>
      </c>
      <c r="K240" s="147" t="str">
        <f t="shared" si="43"/>
        <v/>
      </c>
      <c r="L240" s="147" t="str">
        <f t="shared" si="7"/>
        <v/>
      </c>
      <c r="M240" s="147" t="str">
        <f t="shared" si="8"/>
        <v/>
      </c>
      <c r="N240" s="147" t="str">
        <f t="shared" si="48"/>
        <v/>
      </c>
      <c r="O240" s="147" t="str">
        <f t="shared" si="9"/>
        <v/>
      </c>
      <c r="P240" s="146" t="str">
        <f t="shared" si="833"/>
        <v/>
      </c>
      <c r="Q240" s="147" t="str">
        <f t="shared" si="834"/>
        <v/>
      </c>
      <c r="R240" s="146" t="str">
        <f t="shared" si="12"/>
        <v/>
      </c>
      <c r="S240" s="146" t="str">
        <f t="shared" si="13"/>
        <v/>
      </c>
      <c r="T240" s="146" t="str">
        <f>IF(NOT(ISBLANK(DH240)),
        IF(AND(ISREF('Input Tenderers'!$J$8:$K$8),COUNTA('Input Tenderers'!$N$8)&gt;0),
                IF(COUNTA('Input Implementation Transactio'!$N240:$O240)&gt;0,"supplier;tenderer;payee","supplier;tenderer"),
                IF(COUNTA('Input Implementation Transactio'!$N240:$O240)&gt;0,"supplier;payee","supplier")
                ),
        IF(COUNTA('Input Implementation Transactio'!$N240:$O240)&gt;0, "payee", "")
        )</f>
        <v/>
      </c>
      <c r="U240" s="146" t="str">
        <f t="shared" si="14"/>
        <v/>
      </c>
      <c r="V240" s="146" t="str">
        <f t="shared" si="15"/>
        <v/>
      </c>
      <c r="W240" s="148" t="str">
        <f t="shared" si="835"/>
        <v/>
      </c>
      <c r="X240" s="175" t="str">
        <f t="shared" si="836"/>
        <v/>
      </c>
      <c r="Y240" s="170" t="str">
        <f t="shared" si="837"/>
        <v/>
      </c>
      <c r="Z240" s="150" t="str">
        <f t="shared" si="19"/>
        <v/>
      </c>
      <c r="AA240" s="146" t="str">
        <f t="shared" si="20"/>
        <v/>
      </c>
      <c r="AB240" s="146" t="str">
        <f t="shared" si="21"/>
        <v/>
      </c>
      <c r="AC240" s="146" t="str">
        <f t="shared" si="22"/>
        <v/>
      </c>
      <c r="AD240" s="148" t="str">
        <f t="shared" si="838"/>
        <v/>
      </c>
      <c r="AE240" s="148" t="str">
        <f t="shared" si="24"/>
        <v/>
      </c>
      <c r="AF240" s="175" t="str">
        <f t="shared" si="839"/>
        <v/>
      </c>
      <c r="AG240" s="170" t="str">
        <f t="shared" si="840"/>
        <v/>
      </c>
      <c r="AH240" s="148" t="str">
        <f t="shared" si="841"/>
        <v/>
      </c>
      <c r="AI240" s="146" t="str">
        <f t="shared" si="28"/>
        <v/>
      </c>
      <c r="AJ240" s="146" t="str">
        <f t="shared" si="29"/>
        <v/>
      </c>
      <c r="AK240" s="146" t="str">
        <f t="shared" si="30"/>
        <v/>
      </c>
      <c r="AL240" s="146" t="str">
        <f t="shared" si="31"/>
        <v/>
      </c>
      <c r="AM240" s="171" t="str">
        <f t="shared" si="32"/>
        <v/>
      </c>
      <c r="AN240" s="171" t="str">
        <f t="shared" si="33"/>
        <v/>
      </c>
      <c r="AO240" s="146" t="str">
        <f t="shared" si="34"/>
        <v/>
      </c>
      <c r="AP240" s="146" t="str">
        <f t="shared" si="35"/>
        <v/>
      </c>
      <c r="AQ240" s="146" t="str">
        <f t="shared" si="36"/>
        <v/>
      </c>
      <c r="AR240" s="146" t="str">
        <f t="shared" ref="AR240:AS240" si="1006">IF(NOT(ISBLANK(CB240)),CONCATENATE(TEXT(CB240,"yyyy-mm-ddThh:MM:ss"),"Z"),"")</f>
        <v/>
      </c>
      <c r="AS240" s="146" t="str">
        <f t="shared" si="1006"/>
        <v/>
      </c>
      <c r="AT240" s="146" t="str">
        <f t="shared" si="38"/>
        <v/>
      </c>
      <c r="AU240" s="146" t="str">
        <f t="shared" si="39"/>
        <v/>
      </c>
      <c r="AV240" s="146" t="str">
        <f t="shared" ref="AV240:AW240" si="1007">IF(NOT(ISBLANK(DT240)),CONCATENATE(TEXT(DT240,"yyyy-mm-ddThh:MM:ss"),"Z"),"")</f>
        <v/>
      </c>
      <c r="AW240" s="146" t="str">
        <f t="shared" si="1007"/>
        <v/>
      </c>
      <c r="AX240" s="146" t="str">
        <f t="shared" ref="AX240:AZ240" si="1008">IF(NOT(ISBLANK(ED240)),CONCATENATE(TEXT(ED240,"yyyy-mm-ddThh:MM:ss"),"Z"),"")</f>
        <v/>
      </c>
      <c r="AY240" s="146" t="str">
        <f t="shared" si="1008"/>
        <v/>
      </c>
      <c r="AZ240" s="146" t="str">
        <f t="shared" si="1008"/>
        <v/>
      </c>
      <c r="BA240" s="176"/>
      <c r="BB240" s="152"/>
      <c r="BC240" s="177"/>
      <c r="BD240" s="154"/>
      <c r="BE240" s="155"/>
      <c r="BF240" s="154"/>
      <c r="BG240" s="155"/>
      <c r="BH240" s="169"/>
      <c r="BI240" s="162"/>
      <c r="BJ240" s="172"/>
      <c r="BK240" s="162"/>
      <c r="BL240" s="158"/>
      <c r="BM240" s="172"/>
      <c r="BN240" s="162"/>
      <c r="BO240" s="167"/>
      <c r="BP240" s="169"/>
      <c r="BQ240" s="162"/>
      <c r="BR240" s="162"/>
      <c r="BS240" s="174"/>
      <c r="BT240" s="162"/>
      <c r="BU240" s="174"/>
      <c r="BV240" s="174"/>
      <c r="BW240" s="174"/>
      <c r="BX240" s="173"/>
      <c r="BY240" s="158"/>
      <c r="BZ240" s="160"/>
      <c r="CA240" s="172"/>
      <c r="CB240" s="152"/>
      <c r="CC240" s="152"/>
      <c r="CD240" s="156"/>
      <c r="CE240" s="172"/>
      <c r="CF240" s="162"/>
      <c r="CG240" s="162"/>
      <c r="CH240" s="158"/>
      <c r="CI240" s="173"/>
      <c r="CJ240" s="178"/>
      <c r="CK240" s="173"/>
      <c r="CL240" s="165"/>
      <c r="CM240" s="172"/>
      <c r="CN240" s="162"/>
      <c r="CO240" s="162"/>
      <c r="CP240" s="162"/>
      <c r="CQ240" s="162"/>
      <c r="CR240" s="169"/>
      <c r="CS240" s="162"/>
      <c r="CT240" s="162"/>
      <c r="CU240" s="174"/>
      <c r="CV240" s="152"/>
      <c r="CW240" s="173"/>
      <c r="CX240" s="158"/>
      <c r="CY240" s="172"/>
      <c r="CZ240" s="162"/>
      <c r="DA240" s="162"/>
      <c r="DB240" s="158"/>
      <c r="DC240" s="173"/>
      <c r="DD240" s="178"/>
      <c r="DE240" s="173"/>
      <c r="DF240" s="165"/>
      <c r="DG240" s="172"/>
      <c r="DH240" s="178"/>
      <c r="DI240" s="172"/>
      <c r="DJ240" s="178"/>
      <c r="DK240" s="172"/>
      <c r="DL240" s="162"/>
      <c r="DM240" s="167"/>
      <c r="DN240" s="169"/>
      <c r="DO240" s="162"/>
      <c r="DP240" s="162"/>
      <c r="DQ240" s="174"/>
      <c r="DR240" s="152"/>
      <c r="DS240" s="172"/>
      <c r="DT240" s="152"/>
      <c r="DU240" s="152"/>
      <c r="DV240" s="156"/>
      <c r="DW240" s="173"/>
      <c r="DX240" s="158"/>
      <c r="DY240" s="172"/>
      <c r="DZ240" s="162"/>
      <c r="EA240" s="162"/>
      <c r="EB240" s="172"/>
      <c r="EC240" s="172"/>
      <c r="ED240" s="152"/>
      <c r="EE240" s="152"/>
      <c r="EF240" s="152"/>
      <c r="EG240" s="174"/>
      <c r="EH240" s="172"/>
      <c r="EI240" s="162"/>
      <c r="EJ240" s="162"/>
    </row>
    <row r="241" spans="1:140" ht="12.5">
      <c r="A241" s="168"/>
      <c r="B241" s="169"/>
      <c r="C241" s="144" t="str">
        <f t="shared" si="0"/>
        <v/>
      </c>
      <c r="D241" s="144" t="str">
        <f t="shared" si="830"/>
        <v/>
      </c>
      <c r="E241" s="144" t="str">
        <f t="shared" si="2"/>
        <v/>
      </c>
      <c r="F241" s="145" t="str">
        <f t="shared" si="831"/>
        <v/>
      </c>
      <c r="G241" s="145" t="str">
        <f t="shared" si="4"/>
        <v/>
      </c>
      <c r="H241" s="145" t="str">
        <f t="shared" si="5"/>
        <v/>
      </c>
      <c r="I241" s="146" t="str">
        <f t="shared" ref="I241:J241" si="1009">IF(COUNTA($DO241:$DX241)&gt;0,$BA241,"")</f>
        <v/>
      </c>
      <c r="J241" s="146" t="str">
        <f t="shared" si="1009"/>
        <v/>
      </c>
      <c r="K241" s="147" t="str">
        <f t="shared" si="43"/>
        <v/>
      </c>
      <c r="L241" s="147" t="str">
        <f t="shared" si="7"/>
        <v/>
      </c>
      <c r="M241" s="147" t="str">
        <f t="shared" si="8"/>
        <v/>
      </c>
      <c r="N241" s="147" t="str">
        <f t="shared" si="48"/>
        <v/>
      </c>
      <c r="O241" s="147" t="str">
        <f t="shared" si="9"/>
        <v/>
      </c>
      <c r="P241" s="146" t="str">
        <f t="shared" si="833"/>
        <v/>
      </c>
      <c r="Q241" s="147" t="str">
        <f t="shared" si="834"/>
        <v/>
      </c>
      <c r="R241" s="146" t="str">
        <f t="shared" si="12"/>
        <v/>
      </c>
      <c r="S241" s="146" t="str">
        <f t="shared" si="13"/>
        <v/>
      </c>
      <c r="T241" s="146" t="str">
        <f>IF(NOT(ISBLANK(DH241)),
        IF(AND(ISREF('Input Tenderers'!$J$8:$K$8),COUNTA('Input Tenderers'!$N$8)&gt;0),
                IF(COUNTA('Input Implementation Transactio'!$N241:$O241)&gt;0,"supplier;tenderer;payee","supplier;tenderer"),
                IF(COUNTA('Input Implementation Transactio'!$N241:$O241)&gt;0,"supplier;payee","supplier")
                ),
        IF(COUNTA('Input Implementation Transactio'!$N241:$O241)&gt;0, "payee", "")
        )</f>
        <v/>
      </c>
      <c r="U241" s="146" t="str">
        <f t="shared" si="14"/>
        <v/>
      </c>
      <c r="V241" s="146" t="str">
        <f t="shared" si="15"/>
        <v/>
      </c>
      <c r="W241" s="148" t="str">
        <f t="shared" si="835"/>
        <v/>
      </c>
      <c r="X241" s="175" t="str">
        <f t="shared" si="836"/>
        <v/>
      </c>
      <c r="Y241" s="170" t="str">
        <f t="shared" si="837"/>
        <v/>
      </c>
      <c r="Z241" s="150" t="str">
        <f t="shared" si="19"/>
        <v/>
      </c>
      <c r="AA241" s="146" t="str">
        <f t="shared" si="20"/>
        <v/>
      </c>
      <c r="AB241" s="146" t="str">
        <f t="shared" si="21"/>
        <v/>
      </c>
      <c r="AC241" s="146" t="str">
        <f t="shared" si="22"/>
        <v/>
      </c>
      <c r="AD241" s="148" t="str">
        <f t="shared" si="838"/>
        <v/>
      </c>
      <c r="AE241" s="148" t="str">
        <f t="shared" si="24"/>
        <v/>
      </c>
      <c r="AF241" s="175" t="str">
        <f t="shared" si="839"/>
        <v/>
      </c>
      <c r="AG241" s="170" t="str">
        <f t="shared" si="840"/>
        <v/>
      </c>
      <c r="AH241" s="148" t="str">
        <f t="shared" si="841"/>
        <v/>
      </c>
      <c r="AI241" s="146" t="str">
        <f t="shared" si="28"/>
        <v/>
      </c>
      <c r="AJ241" s="146" t="str">
        <f t="shared" si="29"/>
        <v/>
      </c>
      <c r="AK241" s="146" t="str">
        <f t="shared" si="30"/>
        <v/>
      </c>
      <c r="AL241" s="146" t="str">
        <f t="shared" si="31"/>
        <v/>
      </c>
      <c r="AM241" s="171" t="str">
        <f t="shared" si="32"/>
        <v/>
      </c>
      <c r="AN241" s="171" t="str">
        <f t="shared" si="33"/>
        <v/>
      </c>
      <c r="AO241" s="146" t="str">
        <f t="shared" si="34"/>
        <v/>
      </c>
      <c r="AP241" s="146" t="str">
        <f t="shared" si="35"/>
        <v/>
      </c>
      <c r="AQ241" s="146" t="str">
        <f t="shared" si="36"/>
        <v/>
      </c>
      <c r="AR241" s="146" t="str">
        <f t="shared" ref="AR241:AS241" si="1010">IF(NOT(ISBLANK(CB241)),CONCATENATE(TEXT(CB241,"yyyy-mm-ddThh:MM:ss"),"Z"),"")</f>
        <v/>
      </c>
      <c r="AS241" s="146" t="str">
        <f t="shared" si="1010"/>
        <v/>
      </c>
      <c r="AT241" s="146" t="str">
        <f t="shared" si="38"/>
        <v/>
      </c>
      <c r="AU241" s="146" t="str">
        <f t="shared" si="39"/>
        <v/>
      </c>
      <c r="AV241" s="146" t="str">
        <f t="shared" ref="AV241:AW241" si="1011">IF(NOT(ISBLANK(DT241)),CONCATENATE(TEXT(DT241,"yyyy-mm-ddThh:MM:ss"),"Z"),"")</f>
        <v/>
      </c>
      <c r="AW241" s="146" t="str">
        <f t="shared" si="1011"/>
        <v/>
      </c>
      <c r="AX241" s="146" t="str">
        <f t="shared" ref="AX241:AZ241" si="1012">IF(NOT(ISBLANK(ED241)),CONCATENATE(TEXT(ED241,"yyyy-mm-ddThh:MM:ss"),"Z"),"")</f>
        <v/>
      </c>
      <c r="AY241" s="146" t="str">
        <f t="shared" si="1012"/>
        <v/>
      </c>
      <c r="AZ241" s="146" t="str">
        <f t="shared" si="1012"/>
        <v/>
      </c>
      <c r="BA241" s="176"/>
      <c r="BB241" s="152"/>
      <c r="BC241" s="177"/>
      <c r="BD241" s="154"/>
      <c r="BE241" s="155"/>
      <c r="BF241" s="154"/>
      <c r="BG241" s="155"/>
      <c r="BH241" s="169"/>
      <c r="BI241" s="162"/>
      <c r="BJ241" s="172"/>
      <c r="BK241" s="162"/>
      <c r="BL241" s="158"/>
      <c r="BM241" s="172"/>
      <c r="BN241" s="162"/>
      <c r="BO241" s="167"/>
      <c r="BP241" s="169"/>
      <c r="BQ241" s="162"/>
      <c r="BR241" s="162"/>
      <c r="BS241" s="174"/>
      <c r="BT241" s="162"/>
      <c r="BU241" s="174"/>
      <c r="BV241" s="174"/>
      <c r="BW241" s="174"/>
      <c r="BX241" s="173"/>
      <c r="BY241" s="158"/>
      <c r="BZ241" s="160"/>
      <c r="CA241" s="172"/>
      <c r="CB241" s="152"/>
      <c r="CC241" s="152"/>
      <c r="CD241" s="156"/>
      <c r="CE241" s="172"/>
      <c r="CF241" s="162"/>
      <c r="CG241" s="162"/>
      <c r="CH241" s="158"/>
      <c r="CI241" s="173"/>
      <c r="CJ241" s="178"/>
      <c r="CK241" s="173"/>
      <c r="CL241" s="165"/>
      <c r="CM241" s="172"/>
      <c r="CN241" s="162"/>
      <c r="CO241" s="162"/>
      <c r="CP241" s="162"/>
      <c r="CQ241" s="162"/>
      <c r="CR241" s="169"/>
      <c r="CS241" s="162"/>
      <c r="CT241" s="162"/>
      <c r="CU241" s="174"/>
      <c r="CV241" s="152"/>
      <c r="CW241" s="173"/>
      <c r="CX241" s="158"/>
      <c r="CY241" s="172"/>
      <c r="CZ241" s="162"/>
      <c r="DA241" s="162"/>
      <c r="DB241" s="158"/>
      <c r="DC241" s="173"/>
      <c r="DD241" s="178"/>
      <c r="DE241" s="173"/>
      <c r="DF241" s="165"/>
      <c r="DG241" s="172"/>
      <c r="DH241" s="178"/>
      <c r="DI241" s="172"/>
      <c r="DJ241" s="178"/>
      <c r="DK241" s="172"/>
      <c r="DL241" s="162"/>
      <c r="DM241" s="167"/>
      <c r="DN241" s="169"/>
      <c r="DO241" s="162"/>
      <c r="DP241" s="162"/>
      <c r="DQ241" s="174"/>
      <c r="DR241" s="152"/>
      <c r="DS241" s="172"/>
      <c r="DT241" s="152"/>
      <c r="DU241" s="152"/>
      <c r="DV241" s="156"/>
      <c r="DW241" s="173"/>
      <c r="DX241" s="158"/>
      <c r="DY241" s="172"/>
      <c r="DZ241" s="162"/>
      <c r="EA241" s="162"/>
      <c r="EB241" s="172"/>
      <c r="EC241" s="172"/>
      <c r="ED241" s="152"/>
      <c r="EE241" s="152"/>
      <c r="EF241" s="152"/>
      <c r="EG241" s="174"/>
      <c r="EH241" s="172"/>
      <c r="EI241" s="162"/>
      <c r="EJ241" s="162"/>
    </row>
    <row r="242" spans="1:140" ht="12.5">
      <c r="A242" s="168"/>
      <c r="B242" s="169"/>
      <c r="C242" s="144" t="str">
        <f t="shared" si="0"/>
        <v/>
      </c>
      <c r="D242" s="144" t="str">
        <f t="shared" si="830"/>
        <v/>
      </c>
      <c r="E242" s="144" t="str">
        <f t="shared" si="2"/>
        <v/>
      </c>
      <c r="F242" s="145" t="str">
        <f t="shared" si="831"/>
        <v/>
      </c>
      <c r="G242" s="145" t="str">
        <f t="shared" si="4"/>
        <v/>
      </c>
      <c r="H242" s="145" t="str">
        <f t="shared" si="5"/>
        <v/>
      </c>
      <c r="I242" s="146" t="str">
        <f t="shared" ref="I242:J242" si="1013">IF(COUNTA($DO242:$DX242)&gt;0,$BA242,"")</f>
        <v/>
      </c>
      <c r="J242" s="146" t="str">
        <f t="shared" si="1013"/>
        <v/>
      </c>
      <c r="K242" s="147" t="str">
        <f t="shared" si="43"/>
        <v/>
      </c>
      <c r="L242" s="147" t="str">
        <f t="shared" si="7"/>
        <v/>
      </c>
      <c r="M242" s="147" t="str">
        <f t="shared" si="8"/>
        <v/>
      </c>
      <c r="N242" s="147" t="str">
        <f t="shared" si="48"/>
        <v/>
      </c>
      <c r="O242" s="147" t="str">
        <f t="shared" si="9"/>
        <v/>
      </c>
      <c r="P242" s="146" t="str">
        <f t="shared" si="833"/>
        <v/>
      </c>
      <c r="Q242" s="147" t="str">
        <f t="shared" si="834"/>
        <v/>
      </c>
      <c r="R242" s="146" t="str">
        <f t="shared" si="12"/>
        <v/>
      </c>
      <c r="S242" s="146" t="str">
        <f t="shared" si="13"/>
        <v/>
      </c>
      <c r="T242" s="146" t="str">
        <f>IF(NOT(ISBLANK(DH242)),
        IF(AND(ISREF('Input Tenderers'!$J$8:$K$8),COUNTA('Input Tenderers'!$N$8)&gt;0),
                IF(COUNTA('Input Implementation Transactio'!$N242:$O242)&gt;0,"supplier;tenderer;payee","supplier;tenderer"),
                IF(COUNTA('Input Implementation Transactio'!$N242:$O242)&gt;0,"supplier;payee","supplier")
                ),
        IF(COUNTA('Input Implementation Transactio'!$N242:$O242)&gt;0, "payee", "")
        )</f>
        <v/>
      </c>
      <c r="U242" s="146" t="str">
        <f t="shared" si="14"/>
        <v/>
      </c>
      <c r="V242" s="146" t="str">
        <f t="shared" si="15"/>
        <v/>
      </c>
      <c r="W242" s="148" t="str">
        <f t="shared" si="835"/>
        <v/>
      </c>
      <c r="X242" s="175" t="str">
        <f t="shared" si="836"/>
        <v/>
      </c>
      <c r="Y242" s="170" t="str">
        <f t="shared" si="837"/>
        <v/>
      </c>
      <c r="Z242" s="150" t="str">
        <f t="shared" si="19"/>
        <v/>
      </c>
      <c r="AA242" s="146" t="str">
        <f t="shared" si="20"/>
        <v/>
      </c>
      <c r="AB242" s="146" t="str">
        <f t="shared" si="21"/>
        <v/>
      </c>
      <c r="AC242" s="146" t="str">
        <f t="shared" si="22"/>
        <v/>
      </c>
      <c r="AD242" s="148" t="str">
        <f t="shared" si="838"/>
        <v/>
      </c>
      <c r="AE242" s="148" t="str">
        <f t="shared" si="24"/>
        <v/>
      </c>
      <c r="AF242" s="175" t="str">
        <f t="shared" si="839"/>
        <v/>
      </c>
      <c r="AG242" s="170" t="str">
        <f t="shared" si="840"/>
        <v/>
      </c>
      <c r="AH242" s="148" t="str">
        <f t="shared" si="841"/>
        <v/>
      </c>
      <c r="AI242" s="146" t="str">
        <f t="shared" si="28"/>
        <v/>
      </c>
      <c r="AJ242" s="146" t="str">
        <f t="shared" si="29"/>
        <v/>
      </c>
      <c r="AK242" s="146" t="str">
        <f t="shared" si="30"/>
        <v/>
      </c>
      <c r="AL242" s="146" t="str">
        <f t="shared" si="31"/>
        <v/>
      </c>
      <c r="AM242" s="171" t="str">
        <f t="shared" si="32"/>
        <v/>
      </c>
      <c r="AN242" s="171" t="str">
        <f t="shared" si="33"/>
        <v/>
      </c>
      <c r="AO242" s="146" t="str">
        <f t="shared" si="34"/>
        <v/>
      </c>
      <c r="AP242" s="146" t="str">
        <f t="shared" si="35"/>
        <v/>
      </c>
      <c r="AQ242" s="146" t="str">
        <f t="shared" si="36"/>
        <v/>
      </c>
      <c r="AR242" s="146" t="str">
        <f t="shared" ref="AR242:AS242" si="1014">IF(NOT(ISBLANK(CB242)),CONCATENATE(TEXT(CB242,"yyyy-mm-ddThh:MM:ss"),"Z"),"")</f>
        <v/>
      </c>
      <c r="AS242" s="146" t="str">
        <f t="shared" si="1014"/>
        <v/>
      </c>
      <c r="AT242" s="146" t="str">
        <f t="shared" si="38"/>
        <v/>
      </c>
      <c r="AU242" s="146" t="str">
        <f t="shared" si="39"/>
        <v/>
      </c>
      <c r="AV242" s="146" t="str">
        <f t="shared" ref="AV242:AW242" si="1015">IF(NOT(ISBLANK(DT242)),CONCATENATE(TEXT(DT242,"yyyy-mm-ddThh:MM:ss"),"Z"),"")</f>
        <v/>
      </c>
      <c r="AW242" s="146" t="str">
        <f t="shared" si="1015"/>
        <v/>
      </c>
      <c r="AX242" s="146" t="str">
        <f t="shared" ref="AX242:AZ242" si="1016">IF(NOT(ISBLANK(ED242)),CONCATENATE(TEXT(ED242,"yyyy-mm-ddThh:MM:ss"),"Z"),"")</f>
        <v/>
      </c>
      <c r="AY242" s="146" t="str">
        <f t="shared" si="1016"/>
        <v/>
      </c>
      <c r="AZ242" s="146" t="str">
        <f t="shared" si="1016"/>
        <v/>
      </c>
      <c r="BA242" s="176"/>
      <c r="BB242" s="152"/>
      <c r="BC242" s="177"/>
      <c r="BD242" s="154"/>
      <c r="BE242" s="155"/>
      <c r="BF242" s="154"/>
      <c r="BG242" s="155"/>
      <c r="BH242" s="169"/>
      <c r="BI242" s="162"/>
      <c r="BJ242" s="172"/>
      <c r="BK242" s="162"/>
      <c r="BL242" s="158"/>
      <c r="BM242" s="172"/>
      <c r="BN242" s="162"/>
      <c r="BO242" s="167"/>
      <c r="BP242" s="169"/>
      <c r="BQ242" s="162"/>
      <c r="BR242" s="162"/>
      <c r="BS242" s="174"/>
      <c r="BT242" s="162"/>
      <c r="BU242" s="174"/>
      <c r="BV242" s="174"/>
      <c r="BW242" s="174"/>
      <c r="BX242" s="173"/>
      <c r="BY242" s="158"/>
      <c r="BZ242" s="160"/>
      <c r="CA242" s="172"/>
      <c r="CB242" s="152"/>
      <c r="CC242" s="152"/>
      <c r="CD242" s="156"/>
      <c r="CE242" s="172"/>
      <c r="CF242" s="162"/>
      <c r="CG242" s="162"/>
      <c r="CH242" s="158"/>
      <c r="CI242" s="173"/>
      <c r="CJ242" s="178"/>
      <c r="CK242" s="173"/>
      <c r="CL242" s="165"/>
      <c r="CM242" s="172"/>
      <c r="CN242" s="162"/>
      <c r="CO242" s="162"/>
      <c r="CP242" s="162"/>
      <c r="CQ242" s="162"/>
      <c r="CR242" s="169"/>
      <c r="CS242" s="162"/>
      <c r="CT242" s="162"/>
      <c r="CU242" s="174"/>
      <c r="CV242" s="152"/>
      <c r="CW242" s="173"/>
      <c r="CX242" s="158"/>
      <c r="CY242" s="172"/>
      <c r="CZ242" s="162"/>
      <c r="DA242" s="162"/>
      <c r="DB242" s="158"/>
      <c r="DC242" s="173"/>
      <c r="DD242" s="178"/>
      <c r="DE242" s="173"/>
      <c r="DF242" s="165"/>
      <c r="DG242" s="172"/>
      <c r="DH242" s="178"/>
      <c r="DI242" s="172"/>
      <c r="DJ242" s="178"/>
      <c r="DK242" s="172"/>
      <c r="DL242" s="162"/>
      <c r="DM242" s="167"/>
      <c r="DN242" s="169"/>
      <c r="DO242" s="162"/>
      <c r="DP242" s="162"/>
      <c r="DQ242" s="174"/>
      <c r="DR242" s="152"/>
      <c r="DS242" s="172"/>
      <c r="DT242" s="152"/>
      <c r="DU242" s="152"/>
      <c r="DV242" s="156"/>
      <c r="DW242" s="173"/>
      <c r="DX242" s="158"/>
      <c r="DY242" s="172"/>
      <c r="DZ242" s="162"/>
      <c r="EA242" s="162"/>
      <c r="EB242" s="172"/>
      <c r="EC242" s="172"/>
      <c r="ED242" s="152"/>
      <c r="EE242" s="152"/>
      <c r="EF242" s="152"/>
      <c r="EG242" s="174"/>
      <c r="EH242" s="172"/>
      <c r="EI242" s="162"/>
      <c r="EJ242" s="162"/>
    </row>
    <row r="243" spans="1:140" ht="12.5">
      <c r="A243" s="168"/>
      <c r="B243" s="169"/>
      <c r="C243" s="144" t="str">
        <f t="shared" si="0"/>
        <v/>
      </c>
      <c r="D243" s="144" t="str">
        <f t="shared" si="830"/>
        <v/>
      </c>
      <c r="E243" s="144" t="str">
        <f t="shared" si="2"/>
        <v/>
      </c>
      <c r="F243" s="145" t="str">
        <f t="shared" si="831"/>
        <v/>
      </c>
      <c r="G243" s="145" t="str">
        <f t="shared" si="4"/>
        <v/>
      </c>
      <c r="H243" s="145" t="str">
        <f t="shared" si="5"/>
        <v/>
      </c>
      <c r="I243" s="146" t="str">
        <f t="shared" ref="I243:J243" si="1017">IF(COUNTA($DO243:$DX243)&gt;0,$BA243,"")</f>
        <v/>
      </c>
      <c r="J243" s="146" t="str">
        <f t="shared" si="1017"/>
        <v/>
      </c>
      <c r="K243" s="147" t="str">
        <f t="shared" si="43"/>
        <v/>
      </c>
      <c r="L243" s="147" t="str">
        <f t="shared" si="7"/>
        <v/>
      </c>
      <c r="M243" s="147" t="str">
        <f t="shared" si="8"/>
        <v/>
      </c>
      <c r="N243" s="147" t="str">
        <f t="shared" si="48"/>
        <v/>
      </c>
      <c r="O243" s="147" t="str">
        <f t="shared" si="9"/>
        <v/>
      </c>
      <c r="P243" s="146" t="str">
        <f t="shared" si="833"/>
        <v/>
      </c>
      <c r="Q243" s="147" t="str">
        <f t="shared" si="834"/>
        <v/>
      </c>
      <c r="R243" s="146" t="str">
        <f t="shared" si="12"/>
        <v/>
      </c>
      <c r="S243" s="146" t="str">
        <f t="shared" si="13"/>
        <v/>
      </c>
      <c r="T243" s="146" t="str">
        <f>IF(NOT(ISBLANK(DH243)),
        IF(AND(ISREF('Input Tenderers'!$J$8:$K$8),COUNTA('Input Tenderers'!$N$8)&gt;0),
                IF(COUNTA('Input Implementation Transactio'!$N243:$O243)&gt;0,"supplier;tenderer;payee","supplier;tenderer"),
                IF(COUNTA('Input Implementation Transactio'!$N243:$O243)&gt;0,"supplier;payee","supplier")
                ),
        IF(COUNTA('Input Implementation Transactio'!$N243:$O243)&gt;0, "payee", "")
        )</f>
        <v/>
      </c>
      <c r="U243" s="146" t="str">
        <f t="shared" si="14"/>
        <v/>
      </c>
      <c r="V243" s="146" t="str">
        <f t="shared" si="15"/>
        <v/>
      </c>
      <c r="W243" s="148" t="str">
        <f t="shared" si="835"/>
        <v/>
      </c>
      <c r="X243" s="175" t="str">
        <f t="shared" si="836"/>
        <v/>
      </c>
      <c r="Y243" s="170" t="str">
        <f t="shared" si="837"/>
        <v/>
      </c>
      <c r="Z243" s="150" t="str">
        <f t="shared" si="19"/>
        <v/>
      </c>
      <c r="AA243" s="146" t="str">
        <f t="shared" si="20"/>
        <v/>
      </c>
      <c r="AB243" s="146" t="str">
        <f t="shared" si="21"/>
        <v/>
      </c>
      <c r="AC243" s="146" t="str">
        <f t="shared" si="22"/>
        <v/>
      </c>
      <c r="AD243" s="148" t="str">
        <f t="shared" si="838"/>
        <v/>
      </c>
      <c r="AE243" s="148" t="str">
        <f t="shared" si="24"/>
        <v/>
      </c>
      <c r="AF243" s="175" t="str">
        <f t="shared" si="839"/>
        <v/>
      </c>
      <c r="AG243" s="170" t="str">
        <f t="shared" si="840"/>
        <v/>
      </c>
      <c r="AH243" s="148" t="str">
        <f t="shared" si="841"/>
        <v/>
      </c>
      <c r="AI243" s="146" t="str">
        <f t="shared" si="28"/>
        <v/>
      </c>
      <c r="AJ243" s="146" t="str">
        <f t="shared" si="29"/>
        <v/>
      </c>
      <c r="AK243" s="146" t="str">
        <f t="shared" si="30"/>
        <v/>
      </c>
      <c r="AL243" s="146" t="str">
        <f t="shared" si="31"/>
        <v/>
      </c>
      <c r="AM243" s="171" t="str">
        <f t="shared" si="32"/>
        <v/>
      </c>
      <c r="AN243" s="171" t="str">
        <f t="shared" si="33"/>
        <v/>
      </c>
      <c r="AO243" s="146" t="str">
        <f t="shared" si="34"/>
        <v/>
      </c>
      <c r="AP243" s="146" t="str">
        <f t="shared" si="35"/>
        <v/>
      </c>
      <c r="AQ243" s="146" t="str">
        <f t="shared" si="36"/>
        <v/>
      </c>
      <c r="AR243" s="146" t="str">
        <f t="shared" ref="AR243:AS243" si="1018">IF(NOT(ISBLANK(CB243)),CONCATENATE(TEXT(CB243,"yyyy-mm-ddThh:MM:ss"),"Z"),"")</f>
        <v/>
      </c>
      <c r="AS243" s="146" t="str">
        <f t="shared" si="1018"/>
        <v/>
      </c>
      <c r="AT243" s="146" t="str">
        <f t="shared" si="38"/>
        <v/>
      </c>
      <c r="AU243" s="146" t="str">
        <f t="shared" si="39"/>
        <v/>
      </c>
      <c r="AV243" s="146" t="str">
        <f t="shared" ref="AV243:AW243" si="1019">IF(NOT(ISBLANK(DT243)),CONCATENATE(TEXT(DT243,"yyyy-mm-ddThh:MM:ss"),"Z"),"")</f>
        <v/>
      </c>
      <c r="AW243" s="146" t="str">
        <f t="shared" si="1019"/>
        <v/>
      </c>
      <c r="AX243" s="146" t="str">
        <f t="shared" ref="AX243:AZ243" si="1020">IF(NOT(ISBLANK(ED243)),CONCATENATE(TEXT(ED243,"yyyy-mm-ddThh:MM:ss"),"Z"),"")</f>
        <v/>
      </c>
      <c r="AY243" s="146" t="str">
        <f t="shared" si="1020"/>
        <v/>
      </c>
      <c r="AZ243" s="146" t="str">
        <f t="shared" si="1020"/>
        <v/>
      </c>
      <c r="BA243" s="176"/>
      <c r="BB243" s="152"/>
      <c r="BC243" s="177"/>
      <c r="BD243" s="154"/>
      <c r="BE243" s="155"/>
      <c r="BF243" s="154"/>
      <c r="BG243" s="155"/>
      <c r="BH243" s="169"/>
      <c r="BI243" s="162"/>
      <c r="BJ243" s="172"/>
      <c r="BK243" s="162"/>
      <c r="BL243" s="158"/>
      <c r="BM243" s="172"/>
      <c r="BN243" s="162"/>
      <c r="BO243" s="167"/>
      <c r="BP243" s="169"/>
      <c r="BQ243" s="162"/>
      <c r="BR243" s="162"/>
      <c r="BS243" s="174"/>
      <c r="BT243" s="162"/>
      <c r="BU243" s="174"/>
      <c r="BV243" s="174"/>
      <c r="BW243" s="174"/>
      <c r="BX243" s="173"/>
      <c r="BY243" s="158"/>
      <c r="BZ243" s="160"/>
      <c r="CA243" s="172"/>
      <c r="CB243" s="152"/>
      <c r="CC243" s="152"/>
      <c r="CD243" s="156"/>
      <c r="CE243" s="172"/>
      <c r="CF243" s="162"/>
      <c r="CG243" s="162"/>
      <c r="CH243" s="158"/>
      <c r="CI243" s="173"/>
      <c r="CJ243" s="178"/>
      <c r="CK243" s="173"/>
      <c r="CL243" s="165"/>
      <c r="CM243" s="172"/>
      <c r="CN243" s="162"/>
      <c r="CO243" s="162"/>
      <c r="CP243" s="162"/>
      <c r="CQ243" s="162"/>
      <c r="CR243" s="169"/>
      <c r="CS243" s="162"/>
      <c r="CT243" s="162"/>
      <c r="CU243" s="174"/>
      <c r="CV243" s="152"/>
      <c r="CW243" s="173"/>
      <c r="CX243" s="158"/>
      <c r="CY243" s="172"/>
      <c r="CZ243" s="162"/>
      <c r="DA243" s="162"/>
      <c r="DB243" s="158"/>
      <c r="DC243" s="173"/>
      <c r="DD243" s="178"/>
      <c r="DE243" s="173"/>
      <c r="DF243" s="165"/>
      <c r="DG243" s="172"/>
      <c r="DH243" s="178"/>
      <c r="DI243" s="172"/>
      <c r="DJ243" s="178"/>
      <c r="DK243" s="172"/>
      <c r="DL243" s="162"/>
      <c r="DM243" s="167"/>
      <c r="DN243" s="169"/>
      <c r="DO243" s="162"/>
      <c r="DP243" s="162"/>
      <c r="DQ243" s="174"/>
      <c r="DR243" s="152"/>
      <c r="DS243" s="172"/>
      <c r="DT243" s="152"/>
      <c r="DU243" s="152"/>
      <c r="DV243" s="156"/>
      <c r="DW243" s="173"/>
      <c r="DX243" s="158"/>
      <c r="DY243" s="172"/>
      <c r="DZ243" s="162"/>
      <c r="EA243" s="162"/>
      <c r="EB243" s="172"/>
      <c r="EC243" s="172"/>
      <c r="ED243" s="152"/>
      <c r="EE243" s="152"/>
      <c r="EF243" s="152"/>
      <c r="EG243" s="174"/>
      <c r="EH243" s="172"/>
      <c r="EI243" s="162"/>
      <c r="EJ243" s="162"/>
    </row>
    <row r="244" spans="1:140" ht="12.5">
      <c r="A244" s="168"/>
      <c r="B244" s="169"/>
      <c r="C244" s="144" t="str">
        <f t="shared" si="0"/>
        <v/>
      </c>
      <c r="D244" s="144" t="str">
        <f t="shared" si="830"/>
        <v/>
      </c>
      <c r="E244" s="144" t="str">
        <f t="shared" si="2"/>
        <v/>
      </c>
      <c r="F244" s="145" t="str">
        <f t="shared" si="831"/>
        <v/>
      </c>
      <c r="G244" s="145" t="str">
        <f t="shared" si="4"/>
        <v/>
      </c>
      <c r="H244" s="145" t="str">
        <f t="shared" si="5"/>
        <v/>
      </c>
      <c r="I244" s="146" t="str">
        <f t="shared" ref="I244:J244" si="1021">IF(COUNTA($DO244:$DX244)&gt;0,$BA244,"")</f>
        <v/>
      </c>
      <c r="J244" s="146" t="str">
        <f t="shared" si="1021"/>
        <v/>
      </c>
      <c r="K244" s="147" t="str">
        <f t="shared" si="43"/>
        <v/>
      </c>
      <c r="L244" s="147" t="str">
        <f t="shared" si="7"/>
        <v/>
      </c>
      <c r="M244" s="147" t="str">
        <f t="shared" si="8"/>
        <v/>
      </c>
      <c r="N244" s="147" t="str">
        <f t="shared" si="48"/>
        <v/>
      </c>
      <c r="O244" s="147" t="str">
        <f t="shared" si="9"/>
        <v/>
      </c>
      <c r="P244" s="146" t="str">
        <f t="shared" si="833"/>
        <v/>
      </c>
      <c r="Q244" s="147" t="str">
        <f t="shared" si="834"/>
        <v/>
      </c>
      <c r="R244" s="146" t="str">
        <f t="shared" si="12"/>
        <v/>
      </c>
      <c r="S244" s="146" t="str">
        <f t="shared" si="13"/>
        <v/>
      </c>
      <c r="T244" s="146" t="str">
        <f>IF(NOT(ISBLANK(DH244)),
        IF(AND(ISREF('Input Tenderers'!$J$8:$K$8),COUNTA('Input Tenderers'!$N$8)&gt;0),
                IF(COUNTA('Input Implementation Transactio'!$N244:$O244)&gt;0,"supplier;tenderer;payee","supplier;tenderer"),
                IF(COUNTA('Input Implementation Transactio'!$N244:$O244)&gt;0,"supplier;payee","supplier")
                ),
        IF(COUNTA('Input Implementation Transactio'!$N244:$O244)&gt;0, "payee", "")
        )</f>
        <v/>
      </c>
      <c r="U244" s="146" t="str">
        <f t="shared" si="14"/>
        <v/>
      </c>
      <c r="V244" s="146" t="str">
        <f t="shared" si="15"/>
        <v/>
      </c>
      <c r="W244" s="148" t="str">
        <f t="shared" si="835"/>
        <v/>
      </c>
      <c r="X244" s="175" t="str">
        <f t="shared" si="836"/>
        <v/>
      </c>
      <c r="Y244" s="170" t="str">
        <f t="shared" si="837"/>
        <v/>
      </c>
      <c r="Z244" s="150" t="str">
        <f t="shared" si="19"/>
        <v/>
      </c>
      <c r="AA244" s="146" t="str">
        <f t="shared" si="20"/>
        <v/>
      </c>
      <c r="AB244" s="146" t="str">
        <f t="shared" si="21"/>
        <v/>
      </c>
      <c r="AC244" s="146" t="str">
        <f t="shared" si="22"/>
        <v/>
      </c>
      <c r="AD244" s="148" t="str">
        <f t="shared" si="838"/>
        <v/>
      </c>
      <c r="AE244" s="148" t="str">
        <f t="shared" si="24"/>
        <v/>
      </c>
      <c r="AF244" s="175" t="str">
        <f t="shared" si="839"/>
        <v/>
      </c>
      <c r="AG244" s="170" t="str">
        <f t="shared" si="840"/>
        <v/>
      </c>
      <c r="AH244" s="148" t="str">
        <f t="shared" si="841"/>
        <v/>
      </c>
      <c r="AI244" s="146" t="str">
        <f t="shared" si="28"/>
        <v/>
      </c>
      <c r="AJ244" s="146" t="str">
        <f t="shared" si="29"/>
        <v/>
      </c>
      <c r="AK244" s="146" t="str">
        <f t="shared" si="30"/>
        <v/>
      </c>
      <c r="AL244" s="146" t="str">
        <f t="shared" si="31"/>
        <v/>
      </c>
      <c r="AM244" s="171" t="str">
        <f t="shared" si="32"/>
        <v/>
      </c>
      <c r="AN244" s="171" t="str">
        <f t="shared" si="33"/>
        <v/>
      </c>
      <c r="AO244" s="146" t="str">
        <f t="shared" si="34"/>
        <v/>
      </c>
      <c r="AP244" s="146" t="str">
        <f t="shared" si="35"/>
        <v/>
      </c>
      <c r="AQ244" s="146" t="str">
        <f t="shared" si="36"/>
        <v/>
      </c>
      <c r="AR244" s="146" t="str">
        <f t="shared" ref="AR244:AS244" si="1022">IF(NOT(ISBLANK(CB244)),CONCATENATE(TEXT(CB244,"yyyy-mm-ddThh:MM:ss"),"Z"),"")</f>
        <v/>
      </c>
      <c r="AS244" s="146" t="str">
        <f t="shared" si="1022"/>
        <v/>
      </c>
      <c r="AT244" s="146" t="str">
        <f t="shared" si="38"/>
        <v/>
      </c>
      <c r="AU244" s="146" t="str">
        <f t="shared" si="39"/>
        <v/>
      </c>
      <c r="AV244" s="146" t="str">
        <f t="shared" ref="AV244:AW244" si="1023">IF(NOT(ISBLANK(DT244)),CONCATENATE(TEXT(DT244,"yyyy-mm-ddThh:MM:ss"),"Z"),"")</f>
        <v/>
      </c>
      <c r="AW244" s="146" t="str">
        <f t="shared" si="1023"/>
        <v/>
      </c>
      <c r="AX244" s="146" t="str">
        <f t="shared" ref="AX244:AZ244" si="1024">IF(NOT(ISBLANK(ED244)),CONCATENATE(TEXT(ED244,"yyyy-mm-ddThh:MM:ss"),"Z"),"")</f>
        <v/>
      </c>
      <c r="AY244" s="146" t="str">
        <f t="shared" si="1024"/>
        <v/>
      </c>
      <c r="AZ244" s="146" t="str">
        <f t="shared" si="1024"/>
        <v/>
      </c>
      <c r="BA244" s="176"/>
      <c r="BB244" s="152"/>
      <c r="BC244" s="177"/>
      <c r="BD244" s="154"/>
      <c r="BE244" s="155"/>
      <c r="BF244" s="154"/>
      <c r="BG244" s="155"/>
      <c r="BH244" s="169"/>
      <c r="BI244" s="162"/>
      <c r="BJ244" s="172"/>
      <c r="BK244" s="162"/>
      <c r="BL244" s="158"/>
      <c r="BM244" s="172"/>
      <c r="BN244" s="162"/>
      <c r="BO244" s="167"/>
      <c r="BP244" s="169"/>
      <c r="BQ244" s="162"/>
      <c r="BR244" s="162"/>
      <c r="BS244" s="174"/>
      <c r="BT244" s="162"/>
      <c r="BU244" s="174"/>
      <c r="BV244" s="174"/>
      <c r="BW244" s="174"/>
      <c r="BX244" s="173"/>
      <c r="BY244" s="158"/>
      <c r="BZ244" s="160"/>
      <c r="CA244" s="172"/>
      <c r="CB244" s="152"/>
      <c r="CC244" s="152"/>
      <c r="CD244" s="156"/>
      <c r="CE244" s="172"/>
      <c r="CF244" s="162"/>
      <c r="CG244" s="162"/>
      <c r="CH244" s="158"/>
      <c r="CI244" s="173"/>
      <c r="CJ244" s="178"/>
      <c r="CK244" s="173"/>
      <c r="CL244" s="165"/>
      <c r="CM244" s="172"/>
      <c r="CN244" s="162"/>
      <c r="CO244" s="162"/>
      <c r="CP244" s="162"/>
      <c r="CQ244" s="162"/>
      <c r="CR244" s="169"/>
      <c r="CS244" s="162"/>
      <c r="CT244" s="162"/>
      <c r="CU244" s="174"/>
      <c r="CV244" s="152"/>
      <c r="CW244" s="173"/>
      <c r="CX244" s="158"/>
      <c r="CY244" s="172"/>
      <c r="CZ244" s="162"/>
      <c r="DA244" s="162"/>
      <c r="DB244" s="158"/>
      <c r="DC244" s="173"/>
      <c r="DD244" s="178"/>
      <c r="DE244" s="173"/>
      <c r="DF244" s="165"/>
      <c r="DG244" s="172"/>
      <c r="DH244" s="178"/>
      <c r="DI244" s="172"/>
      <c r="DJ244" s="178"/>
      <c r="DK244" s="172"/>
      <c r="DL244" s="162"/>
      <c r="DM244" s="167"/>
      <c r="DN244" s="169"/>
      <c r="DO244" s="162"/>
      <c r="DP244" s="162"/>
      <c r="DQ244" s="174"/>
      <c r="DR244" s="152"/>
      <c r="DS244" s="172"/>
      <c r="DT244" s="152"/>
      <c r="DU244" s="152"/>
      <c r="DV244" s="156"/>
      <c r="DW244" s="173"/>
      <c r="DX244" s="158"/>
      <c r="DY244" s="172"/>
      <c r="DZ244" s="162"/>
      <c r="EA244" s="162"/>
      <c r="EB244" s="172"/>
      <c r="EC244" s="172"/>
      <c r="ED244" s="152"/>
      <c r="EE244" s="152"/>
      <c r="EF244" s="152"/>
      <c r="EG244" s="174"/>
      <c r="EH244" s="172"/>
      <c r="EI244" s="162"/>
      <c r="EJ244" s="162"/>
    </row>
    <row r="245" spans="1:140" ht="12.5">
      <c r="A245" s="168"/>
      <c r="B245" s="169"/>
      <c r="C245" s="144" t="str">
        <f t="shared" si="0"/>
        <v/>
      </c>
      <c r="D245" s="144" t="str">
        <f t="shared" si="830"/>
        <v/>
      </c>
      <c r="E245" s="144" t="str">
        <f t="shared" si="2"/>
        <v/>
      </c>
      <c r="F245" s="145" t="str">
        <f t="shared" si="831"/>
        <v/>
      </c>
      <c r="G245" s="145" t="str">
        <f t="shared" si="4"/>
        <v/>
      </c>
      <c r="H245" s="145" t="str">
        <f t="shared" si="5"/>
        <v/>
      </c>
      <c r="I245" s="146" t="str">
        <f t="shared" ref="I245:J245" si="1025">IF(COUNTA($DO245:$DX245)&gt;0,$BA245,"")</f>
        <v/>
      </c>
      <c r="J245" s="146" t="str">
        <f t="shared" si="1025"/>
        <v/>
      </c>
      <c r="K245" s="147" t="str">
        <f t="shared" si="43"/>
        <v/>
      </c>
      <c r="L245" s="147" t="str">
        <f t="shared" si="7"/>
        <v/>
      </c>
      <c r="M245" s="147" t="str">
        <f t="shared" si="8"/>
        <v/>
      </c>
      <c r="N245" s="147" t="str">
        <f t="shared" si="48"/>
        <v/>
      </c>
      <c r="O245" s="147" t="str">
        <f t="shared" si="9"/>
        <v/>
      </c>
      <c r="P245" s="146" t="str">
        <f t="shared" si="833"/>
        <v/>
      </c>
      <c r="Q245" s="147" t="str">
        <f t="shared" si="834"/>
        <v/>
      </c>
      <c r="R245" s="146" t="str">
        <f t="shared" si="12"/>
        <v/>
      </c>
      <c r="S245" s="146" t="str">
        <f t="shared" si="13"/>
        <v/>
      </c>
      <c r="T245" s="146" t="str">
        <f>IF(NOT(ISBLANK(DH245)),
        IF(AND(ISREF('Input Tenderers'!$J$8:$K$8),COUNTA('Input Tenderers'!$N$8)&gt;0),
                IF(COUNTA('Input Implementation Transactio'!$N245:$O245)&gt;0,"supplier;tenderer;payee","supplier;tenderer"),
                IF(COUNTA('Input Implementation Transactio'!$N245:$O245)&gt;0,"supplier;payee","supplier")
                ),
        IF(COUNTA('Input Implementation Transactio'!$N245:$O245)&gt;0, "payee", "")
        )</f>
        <v/>
      </c>
      <c r="U245" s="146" t="str">
        <f t="shared" si="14"/>
        <v/>
      </c>
      <c r="V245" s="146" t="str">
        <f t="shared" si="15"/>
        <v/>
      </c>
      <c r="W245" s="148" t="str">
        <f t="shared" si="835"/>
        <v/>
      </c>
      <c r="X245" s="175" t="str">
        <f t="shared" si="836"/>
        <v/>
      </c>
      <c r="Y245" s="170" t="str">
        <f t="shared" si="837"/>
        <v/>
      </c>
      <c r="Z245" s="150" t="str">
        <f t="shared" si="19"/>
        <v/>
      </c>
      <c r="AA245" s="146" t="str">
        <f t="shared" si="20"/>
        <v/>
      </c>
      <c r="AB245" s="146" t="str">
        <f t="shared" si="21"/>
        <v/>
      </c>
      <c r="AC245" s="146" t="str">
        <f t="shared" si="22"/>
        <v/>
      </c>
      <c r="AD245" s="148" t="str">
        <f t="shared" si="838"/>
        <v/>
      </c>
      <c r="AE245" s="148" t="str">
        <f t="shared" si="24"/>
        <v/>
      </c>
      <c r="AF245" s="175" t="str">
        <f t="shared" si="839"/>
        <v/>
      </c>
      <c r="AG245" s="170" t="str">
        <f t="shared" si="840"/>
        <v/>
      </c>
      <c r="AH245" s="148" t="str">
        <f t="shared" si="841"/>
        <v/>
      </c>
      <c r="AI245" s="146" t="str">
        <f t="shared" si="28"/>
        <v/>
      </c>
      <c r="AJ245" s="146" t="str">
        <f t="shared" si="29"/>
        <v/>
      </c>
      <c r="AK245" s="146" t="str">
        <f t="shared" si="30"/>
        <v/>
      </c>
      <c r="AL245" s="146" t="str">
        <f t="shared" si="31"/>
        <v/>
      </c>
      <c r="AM245" s="171" t="str">
        <f t="shared" si="32"/>
        <v/>
      </c>
      <c r="AN245" s="171" t="str">
        <f t="shared" si="33"/>
        <v/>
      </c>
      <c r="AO245" s="146" t="str">
        <f t="shared" si="34"/>
        <v/>
      </c>
      <c r="AP245" s="146" t="str">
        <f t="shared" si="35"/>
        <v/>
      </c>
      <c r="AQ245" s="146" t="str">
        <f t="shared" si="36"/>
        <v/>
      </c>
      <c r="AR245" s="146" t="str">
        <f t="shared" ref="AR245:AS245" si="1026">IF(NOT(ISBLANK(CB245)),CONCATENATE(TEXT(CB245,"yyyy-mm-ddThh:MM:ss"),"Z"),"")</f>
        <v/>
      </c>
      <c r="AS245" s="146" t="str">
        <f t="shared" si="1026"/>
        <v/>
      </c>
      <c r="AT245" s="146" t="str">
        <f t="shared" si="38"/>
        <v/>
      </c>
      <c r="AU245" s="146" t="str">
        <f t="shared" si="39"/>
        <v/>
      </c>
      <c r="AV245" s="146" t="str">
        <f t="shared" ref="AV245:AW245" si="1027">IF(NOT(ISBLANK(DT245)),CONCATENATE(TEXT(DT245,"yyyy-mm-ddThh:MM:ss"),"Z"),"")</f>
        <v/>
      </c>
      <c r="AW245" s="146" t="str">
        <f t="shared" si="1027"/>
        <v/>
      </c>
      <c r="AX245" s="146" t="str">
        <f t="shared" ref="AX245:AZ245" si="1028">IF(NOT(ISBLANK(ED245)),CONCATENATE(TEXT(ED245,"yyyy-mm-ddThh:MM:ss"),"Z"),"")</f>
        <v/>
      </c>
      <c r="AY245" s="146" t="str">
        <f t="shared" si="1028"/>
        <v/>
      </c>
      <c r="AZ245" s="146" t="str">
        <f t="shared" si="1028"/>
        <v/>
      </c>
      <c r="BA245" s="176"/>
      <c r="BB245" s="152"/>
      <c r="BC245" s="177"/>
      <c r="BD245" s="154"/>
      <c r="BE245" s="155"/>
      <c r="BF245" s="154"/>
      <c r="BG245" s="155"/>
      <c r="BH245" s="169"/>
      <c r="BI245" s="162"/>
      <c r="BJ245" s="172"/>
      <c r="BK245" s="162"/>
      <c r="BL245" s="158"/>
      <c r="BM245" s="172"/>
      <c r="BN245" s="162"/>
      <c r="BO245" s="167"/>
      <c r="BP245" s="169"/>
      <c r="BQ245" s="162"/>
      <c r="BR245" s="162"/>
      <c r="BS245" s="174"/>
      <c r="BT245" s="162"/>
      <c r="BU245" s="174"/>
      <c r="BV245" s="174"/>
      <c r="BW245" s="174"/>
      <c r="BX245" s="173"/>
      <c r="BY245" s="158"/>
      <c r="BZ245" s="160"/>
      <c r="CA245" s="172"/>
      <c r="CB245" s="152"/>
      <c r="CC245" s="152"/>
      <c r="CD245" s="156"/>
      <c r="CE245" s="172"/>
      <c r="CF245" s="162"/>
      <c r="CG245" s="162"/>
      <c r="CH245" s="158"/>
      <c r="CI245" s="173"/>
      <c r="CJ245" s="178"/>
      <c r="CK245" s="173"/>
      <c r="CL245" s="165"/>
      <c r="CM245" s="172"/>
      <c r="CN245" s="162"/>
      <c r="CO245" s="162"/>
      <c r="CP245" s="162"/>
      <c r="CQ245" s="162"/>
      <c r="CR245" s="169"/>
      <c r="CS245" s="162"/>
      <c r="CT245" s="162"/>
      <c r="CU245" s="174"/>
      <c r="CV245" s="152"/>
      <c r="CW245" s="173"/>
      <c r="CX245" s="158"/>
      <c r="CY245" s="172"/>
      <c r="CZ245" s="162"/>
      <c r="DA245" s="162"/>
      <c r="DB245" s="158"/>
      <c r="DC245" s="173"/>
      <c r="DD245" s="178"/>
      <c r="DE245" s="173"/>
      <c r="DF245" s="165"/>
      <c r="DG245" s="172"/>
      <c r="DH245" s="178"/>
      <c r="DI245" s="172"/>
      <c r="DJ245" s="178"/>
      <c r="DK245" s="172"/>
      <c r="DL245" s="162"/>
      <c r="DM245" s="167"/>
      <c r="DN245" s="169"/>
      <c r="DO245" s="162"/>
      <c r="DP245" s="162"/>
      <c r="DQ245" s="174"/>
      <c r="DR245" s="152"/>
      <c r="DS245" s="172"/>
      <c r="DT245" s="152"/>
      <c r="DU245" s="152"/>
      <c r="DV245" s="156"/>
      <c r="DW245" s="173"/>
      <c r="DX245" s="158"/>
      <c r="DY245" s="172"/>
      <c r="DZ245" s="162"/>
      <c r="EA245" s="162"/>
      <c r="EB245" s="172"/>
      <c r="EC245" s="172"/>
      <c r="ED245" s="152"/>
      <c r="EE245" s="152"/>
      <c r="EF245" s="152"/>
      <c r="EG245" s="174"/>
      <c r="EH245" s="172"/>
      <c r="EI245" s="162"/>
      <c r="EJ245" s="162"/>
    </row>
    <row r="246" spans="1:140" ht="12.5">
      <c r="A246" s="168"/>
      <c r="B246" s="169"/>
      <c r="C246" s="144" t="str">
        <f t="shared" si="0"/>
        <v/>
      </c>
      <c r="D246" s="144" t="str">
        <f t="shared" si="830"/>
        <v/>
      </c>
      <c r="E246" s="144" t="str">
        <f t="shared" si="2"/>
        <v/>
      </c>
      <c r="F246" s="145" t="str">
        <f t="shared" si="831"/>
        <v/>
      </c>
      <c r="G246" s="145" t="str">
        <f t="shared" si="4"/>
        <v/>
      </c>
      <c r="H246" s="145" t="str">
        <f t="shared" si="5"/>
        <v/>
      </c>
      <c r="I246" s="146" t="str">
        <f t="shared" ref="I246:J246" si="1029">IF(COUNTA($DO246:$DX246)&gt;0,$BA246,"")</f>
        <v/>
      </c>
      <c r="J246" s="146" t="str">
        <f t="shared" si="1029"/>
        <v/>
      </c>
      <c r="K246" s="147" t="str">
        <f t="shared" si="43"/>
        <v/>
      </c>
      <c r="L246" s="147" t="str">
        <f t="shared" si="7"/>
        <v/>
      </c>
      <c r="M246" s="147" t="str">
        <f t="shared" si="8"/>
        <v/>
      </c>
      <c r="N246" s="147" t="str">
        <f t="shared" si="48"/>
        <v/>
      </c>
      <c r="O246" s="147" t="str">
        <f t="shared" si="9"/>
        <v/>
      </c>
      <c r="P246" s="146" t="str">
        <f t="shared" si="833"/>
        <v/>
      </c>
      <c r="Q246" s="147" t="str">
        <f t="shared" si="834"/>
        <v/>
      </c>
      <c r="R246" s="146" t="str">
        <f t="shared" si="12"/>
        <v/>
      </c>
      <c r="S246" s="146" t="str">
        <f t="shared" si="13"/>
        <v/>
      </c>
      <c r="T246" s="146" t="str">
        <f>IF(NOT(ISBLANK(DH246)),
        IF(AND(ISREF('Input Tenderers'!$J$8:$K$8),COUNTA('Input Tenderers'!$N$8)&gt;0),
                IF(COUNTA('Input Implementation Transactio'!$N246:$O246)&gt;0,"supplier;tenderer;payee","supplier;tenderer"),
                IF(COUNTA('Input Implementation Transactio'!$N246:$O246)&gt;0,"supplier;payee","supplier")
                ),
        IF(COUNTA('Input Implementation Transactio'!$N246:$O246)&gt;0, "payee", "")
        )</f>
        <v/>
      </c>
      <c r="U246" s="146" t="str">
        <f t="shared" si="14"/>
        <v/>
      </c>
      <c r="V246" s="146" t="str">
        <f t="shared" si="15"/>
        <v/>
      </c>
      <c r="W246" s="148" t="str">
        <f t="shared" si="835"/>
        <v/>
      </c>
      <c r="X246" s="175" t="str">
        <f t="shared" si="836"/>
        <v/>
      </c>
      <c r="Y246" s="170" t="str">
        <f t="shared" si="837"/>
        <v/>
      </c>
      <c r="Z246" s="150" t="str">
        <f t="shared" si="19"/>
        <v/>
      </c>
      <c r="AA246" s="146" t="str">
        <f t="shared" si="20"/>
        <v/>
      </c>
      <c r="AB246" s="146" t="str">
        <f t="shared" si="21"/>
        <v/>
      </c>
      <c r="AC246" s="146" t="str">
        <f t="shared" si="22"/>
        <v/>
      </c>
      <c r="AD246" s="148" t="str">
        <f t="shared" si="838"/>
        <v/>
      </c>
      <c r="AE246" s="148" t="str">
        <f t="shared" si="24"/>
        <v/>
      </c>
      <c r="AF246" s="175" t="str">
        <f t="shared" si="839"/>
        <v/>
      </c>
      <c r="AG246" s="170" t="str">
        <f t="shared" si="840"/>
        <v/>
      </c>
      <c r="AH246" s="148" t="str">
        <f t="shared" si="841"/>
        <v/>
      </c>
      <c r="AI246" s="146" t="str">
        <f t="shared" si="28"/>
        <v/>
      </c>
      <c r="AJ246" s="146" t="str">
        <f t="shared" si="29"/>
        <v/>
      </c>
      <c r="AK246" s="146" t="str">
        <f t="shared" si="30"/>
        <v/>
      </c>
      <c r="AL246" s="146" t="str">
        <f t="shared" si="31"/>
        <v/>
      </c>
      <c r="AM246" s="171" t="str">
        <f t="shared" si="32"/>
        <v/>
      </c>
      <c r="AN246" s="171" t="str">
        <f t="shared" si="33"/>
        <v/>
      </c>
      <c r="AO246" s="146" t="str">
        <f t="shared" si="34"/>
        <v/>
      </c>
      <c r="AP246" s="146" t="str">
        <f t="shared" si="35"/>
        <v/>
      </c>
      <c r="AQ246" s="146" t="str">
        <f t="shared" si="36"/>
        <v/>
      </c>
      <c r="AR246" s="146" t="str">
        <f t="shared" ref="AR246:AS246" si="1030">IF(NOT(ISBLANK(CB246)),CONCATENATE(TEXT(CB246,"yyyy-mm-ddThh:MM:ss"),"Z"),"")</f>
        <v/>
      </c>
      <c r="AS246" s="146" t="str">
        <f t="shared" si="1030"/>
        <v/>
      </c>
      <c r="AT246" s="146" t="str">
        <f t="shared" si="38"/>
        <v/>
      </c>
      <c r="AU246" s="146" t="str">
        <f t="shared" si="39"/>
        <v/>
      </c>
      <c r="AV246" s="146" t="str">
        <f t="shared" ref="AV246:AW246" si="1031">IF(NOT(ISBLANK(DT246)),CONCATENATE(TEXT(DT246,"yyyy-mm-ddThh:MM:ss"),"Z"),"")</f>
        <v/>
      </c>
      <c r="AW246" s="146" t="str">
        <f t="shared" si="1031"/>
        <v/>
      </c>
      <c r="AX246" s="146" t="str">
        <f t="shared" ref="AX246:AZ246" si="1032">IF(NOT(ISBLANK(ED246)),CONCATENATE(TEXT(ED246,"yyyy-mm-ddThh:MM:ss"),"Z"),"")</f>
        <v/>
      </c>
      <c r="AY246" s="146" t="str">
        <f t="shared" si="1032"/>
        <v/>
      </c>
      <c r="AZ246" s="146" t="str">
        <f t="shared" si="1032"/>
        <v/>
      </c>
      <c r="BA246" s="176"/>
      <c r="BB246" s="152"/>
      <c r="BC246" s="177"/>
      <c r="BD246" s="154"/>
      <c r="BE246" s="155"/>
      <c r="BF246" s="154"/>
      <c r="BG246" s="155"/>
      <c r="BH246" s="169"/>
      <c r="BI246" s="162"/>
      <c r="BJ246" s="172"/>
      <c r="BK246" s="162"/>
      <c r="BL246" s="158"/>
      <c r="BM246" s="172"/>
      <c r="BN246" s="162"/>
      <c r="BO246" s="167"/>
      <c r="BP246" s="169"/>
      <c r="BQ246" s="162"/>
      <c r="BR246" s="162"/>
      <c r="BS246" s="174"/>
      <c r="BT246" s="162"/>
      <c r="BU246" s="174"/>
      <c r="BV246" s="174"/>
      <c r="BW246" s="174"/>
      <c r="BX246" s="173"/>
      <c r="BY246" s="158"/>
      <c r="BZ246" s="160"/>
      <c r="CA246" s="172"/>
      <c r="CB246" s="152"/>
      <c r="CC246" s="152"/>
      <c r="CD246" s="156"/>
      <c r="CE246" s="172"/>
      <c r="CF246" s="162"/>
      <c r="CG246" s="162"/>
      <c r="CH246" s="158"/>
      <c r="CI246" s="173"/>
      <c r="CJ246" s="178"/>
      <c r="CK246" s="173"/>
      <c r="CL246" s="165"/>
      <c r="CM246" s="172"/>
      <c r="CN246" s="162"/>
      <c r="CO246" s="162"/>
      <c r="CP246" s="162"/>
      <c r="CQ246" s="162"/>
      <c r="CR246" s="169"/>
      <c r="CS246" s="162"/>
      <c r="CT246" s="162"/>
      <c r="CU246" s="174"/>
      <c r="CV246" s="152"/>
      <c r="CW246" s="173"/>
      <c r="CX246" s="158"/>
      <c r="CY246" s="172"/>
      <c r="CZ246" s="162"/>
      <c r="DA246" s="162"/>
      <c r="DB246" s="158"/>
      <c r="DC246" s="173"/>
      <c r="DD246" s="178"/>
      <c r="DE246" s="173"/>
      <c r="DF246" s="165"/>
      <c r="DG246" s="172"/>
      <c r="DH246" s="178"/>
      <c r="DI246" s="172"/>
      <c r="DJ246" s="178"/>
      <c r="DK246" s="172"/>
      <c r="DL246" s="162"/>
      <c r="DM246" s="167"/>
      <c r="DN246" s="169"/>
      <c r="DO246" s="162"/>
      <c r="DP246" s="162"/>
      <c r="DQ246" s="174"/>
      <c r="DR246" s="152"/>
      <c r="DS246" s="172"/>
      <c r="DT246" s="152"/>
      <c r="DU246" s="152"/>
      <c r="DV246" s="156"/>
      <c r="DW246" s="173"/>
      <c r="DX246" s="158"/>
      <c r="DY246" s="172"/>
      <c r="DZ246" s="162"/>
      <c r="EA246" s="162"/>
      <c r="EB246" s="172"/>
      <c r="EC246" s="172"/>
      <c r="ED246" s="152"/>
      <c r="EE246" s="152"/>
      <c r="EF246" s="152"/>
      <c r="EG246" s="174"/>
      <c r="EH246" s="172"/>
      <c r="EI246" s="162"/>
      <c r="EJ246" s="162"/>
    </row>
    <row r="247" spans="1:140" ht="12.5">
      <c r="A247" s="168"/>
      <c r="B247" s="169"/>
      <c r="C247" s="144" t="str">
        <f t="shared" si="0"/>
        <v/>
      </c>
      <c r="D247" s="144" t="str">
        <f t="shared" si="830"/>
        <v/>
      </c>
      <c r="E247" s="144" t="str">
        <f t="shared" si="2"/>
        <v/>
      </c>
      <c r="F247" s="145" t="str">
        <f t="shared" si="831"/>
        <v/>
      </c>
      <c r="G247" s="145" t="str">
        <f t="shared" si="4"/>
        <v/>
      </c>
      <c r="H247" s="145" t="str">
        <f t="shared" si="5"/>
        <v/>
      </c>
      <c r="I247" s="146" t="str">
        <f t="shared" ref="I247:J247" si="1033">IF(COUNTA($DO247:$DX247)&gt;0,$BA247,"")</f>
        <v/>
      </c>
      <c r="J247" s="146" t="str">
        <f t="shared" si="1033"/>
        <v/>
      </c>
      <c r="K247" s="147" t="str">
        <f t="shared" si="43"/>
        <v/>
      </c>
      <c r="L247" s="147" t="str">
        <f t="shared" si="7"/>
        <v/>
      </c>
      <c r="M247" s="147" t="str">
        <f t="shared" si="8"/>
        <v/>
      </c>
      <c r="N247" s="147" t="str">
        <f t="shared" si="48"/>
        <v/>
      </c>
      <c r="O247" s="147" t="str">
        <f t="shared" si="9"/>
        <v/>
      </c>
      <c r="P247" s="146" t="str">
        <f t="shared" si="833"/>
        <v/>
      </c>
      <c r="Q247" s="147" t="str">
        <f t="shared" si="834"/>
        <v/>
      </c>
      <c r="R247" s="146" t="str">
        <f t="shared" si="12"/>
        <v/>
      </c>
      <c r="S247" s="146" t="str">
        <f t="shared" si="13"/>
        <v/>
      </c>
      <c r="T247" s="146" t="str">
        <f>IF(NOT(ISBLANK(DH247)),
        IF(AND(ISREF('Input Tenderers'!$J$8:$K$8),COUNTA('Input Tenderers'!$N$8)&gt;0),
                IF(COUNTA('Input Implementation Transactio'!$N247:$O247)&gt;0,"supplier;tenderer;payee","supplier;tenderer"),
                IF(COUNTA('Input Implementation Transactio'!$N247:$O247)&gt;0,"supplier;payee","supplier")
                ),
        IF(COUNTA('Input Implementation Transactio'!$N247:$O247)&gt;0, "payee", "")
        )</f>
        <v/>
      </c>
      <c r="U247" s="146" t="str">
        <f t="shared" si="14"/>
        <v/>
      </c>
      <c r="V247" s="146" t="str">
        <f t="shared" si="15"/>
        <v/>
      </c>
      <c r="W247" s="148" t="str">
        <f t="shared" si="835"/>
        <v/>
      </c>
      <c r="X247" s="175" t="str">
        <f t="shared" si="836"/>
        <v/>
      </c>
      <c r="Y247" s="170" t="str">
        <f t="shared" si="837"/>
        <v/>
      </c>
      <c r="Z247" s="150" t="str">
        <f t="shared" si="19"/>
        <v/>
      </c>
      <c r="AA247" s="146" t="str">
        <f t="shared" si="20"/>
        <v/>
      </c>
      <c r="AB247" s="146" t="str">
        <f t="shared" si="21"/>
        <v/>
      </c>
      <c r="AC247" s="146" t="str">
        <f t="shared" si="22"/>
        <v/>
      </c>
      <c r="AD247" s="148" t="str">
        <f t="shared" si="838"/>
        <v/>
      </c>
      <c r="AE247" s="148" t="str">
        <f t="shared" si="24"/>
        <v/>
      </c>
      <c r="AF247" s="175" t="str">
        <f t="shared" si="839"/>
        <v/>
      </c>
      <c r="AG247" s="170" t="str">
        <f t="shared" si="840"/>
        <v/>
      </c>
      <c r="AH247" s="148" t="str">
        <f t="shared" si="841"/>
        <v/>
      </c>
      <c r="AI247" s="146" t="str">
        <f t="shared" si="28"/>
        <v/>
      </c>
      <c r="AJ247" s="146" t="str">
        <f t="shared" si="29"/>
        <v/>
      </c>
      <c r="AK247" s="146" t="str">
        <f t="shared" si="30"/>
        <v/>
      </c>
      <c r="AL247" s="146" t="str">
        <f t="shared" si="31"/>
        <v/>
      </c>
      <c r="AM247" s="171" t="str">
        <f t="shared" si="32"/>
        <v/>
      </c>
      <c r="AN247" s="171" t="str">
        <f t="shared" si="33"/>
        <v/>
      </c>
      <c r="AO247" s="146" t="str">
        <f t="shared" si="34"/>
        <v/>
      </c>
      <c r="AP247" s="146" t="str">
        <f t="shared" si="35"/>
        <v/>
      </c>
      <c r="AQ247" s="146" t="str">
        <f t="shared" si="36"/>
        <v/>
      </c>
      <c r="AR247" s="146" t="str">
        <f t="shared" ref="AR247:AS247" si="1034">IF(NOT(ISBLANK(CB247)),CONCATENATE(TEXT(CB247,"yyyy-mm-ddThh:MM:ss"),"Z"),"")</f>
        <v/>
      </c>
      <c r="AS247" s="146" t="str">
        <f t="shared" si="1034"/>
        <v/>
      </c>
      <c r="AT247" s="146" t="str">
        <f t="shared" si="38"/>
        <v/>
      </c>
      <c r="AU247" s="146" t="str">
        <f t="shared" si="39"/>
        <v/>
      </c>
      <c r="AV247" s="146" t="str">
        <f t="shared" ref="AV247:AW247" si="1035">IF(NOT(ISBLANK(DT247)),CONCATENATE(TEXT(DT247,"yyyy-mm-ddThh:MM:ss"),"Z"),"")</f>
        <v/>
      </c>
      <c r="AW247" s="146" t="str">
        <f t="shared" si="1035"/>
        <v/>
      </c>
      <c r="AX247" s="146" t="str">
        <f t="shared" ref="AX247:AZ247" si="1036">IF(NOT(ISBLANK(ED247)),CONCATENATE(TEXT(ED247,"yyyy-mm-ddThh:MM:ss"),"Z"),"")</f>
        <v/>
      </c>
      <c r="AY247" s="146" t="str">
        <f t="shared" si="1036"/>
        <v/>
      </c>
      <c r="AZ247" s="146" t="str">
        <f t="shared" si="1036"/>
        <v/>
      </c>
      <c r="BA247" s="176"/>
      <c r="BB247" s="152"/>
      <c r="BC247" s="177"/>
      <c r="BD247" s="154"/>
      <c r="BE247" s="155"/>
      <c r="BF247" s="154"/>
      <c r="BG247" s="155"/>
      <c r="BH247" s="169"/>
      <c r="BI247" s="162"/>
      <c r="BJ247" s="172"/>
      <c r="BK247" s="162"/>
      <c r="BL247" s="158"/>
      <c r="BM247" s="172"/>
      <c r="BN247" s="162"/>
      <c r="BO247" s="167"/>
      <c r="BP247" s="169"/>
      <c r="BQ247" s="162"/>
      <c r="BR247" s="162"/>
      <c r="BS247" s="174"/>
      <c r="BT247" s="162"/>
      <c r="BU247" s="174"/>
      <c r="BV247" s="174"/>
      <c r="BW247" s="174"/>
      <c r="BX247" s="173"/>
      <c r="BY247" s="158"/>
      <c r="BZ247" s="160"/>
      <c r="CA247" s="172"/>
      <c r="CB247" s="152"/>
      <c r="CC247" s="152"/>
      <c r="CD247" s="156"/>
      <c r="CE247" s="172"/>
      <c r="CF247" s="162"/>
      <c r="CG247" s="162"/>
      <c r="CH247" s="158"/>
      <c r="CI247" s="173"/>
      <c r="CJ247" s="178"/>
      <c r="CK247" s="173"/>
      <c r="CL247" s="165"/>
      <c r="CM247" s="172"/>
      <c r="CN247" s="162"/>
      <c r="CO247" s="162"/>
      <c r="CP247" s="162"/>
      <c r="CQ247" s="162"/>
      <c r="CR247" s="169"/>
      <c r="CS247" s="162"/>
      <c r="CT247" s="162"/>
      <c r="CU247" s="174"/>
      <c r="CV247" s="152"/>
      <c r="CW247" s="173"/>
      <c r="CX247" s="158"/>
      <c r="CY247" s="172"/>
      <c r="CZ247" s="162"/>
      <c r="DA247" s="162"/>
      <c r="DB247" s="158"/>
      <c r="DC247" s="173"/>
      <c r="DD247" s="178"/>
      <c r="DE247" s="173"/>
      <c r="DF247" s="165"/>
      <c r="DG247" s="172"/>
      <c r="DH247" s="178"/>
      <c r="DI247" s="172"/>
      <c r="DJ247" s="178"/>
      <c r="DK247" s="172"/>
      <c r="DL247" s="162"/>
      <c r="DM247" s="167"/>
      <c r="DN247" s="169"/>
      <c r="DO247" s="162"/>
      <c r="DP247" s="162"/>
      <c r="DQ247" s="174"/>
      <c r="DR247" s="152"/>
      <c r="DS247" s="172"/>
      <c r="DT247" s="152"/>
      <c r="DU247" s="152"/>
      <c r="DV247" s="156"/>
      <c r="DW247" s="173"/>
      <c r="DX247" s="158"/>
      <c r="DY247" s="172"/>
      <c r="DZ247" s="162"/>
      <c r="EA247" s="162"/>
      <c r="EB247" s="172"/>
      <c r="EC247" s="172"/>
      <c r="ED247" s="152"/>
      <c r="EE247" s="152"/>
      <c r="EF247" s="152"/>
      <c r="EG247" s="174"/>
      <c r="EH247" s="172"/>
      <c r="EI247" s="162"/>
      <c r="EJ247" s="162"/>
    </row>
    <row r="248" spans="1:140" ht="12.5">
      <c r="A248" s="168"/>
      <c r="B248" s="169"/>
      <c r="C248" s="144" t="str">
        <f t="shared" si="0"/>
        <v/>
      </c>
      <c r="D248" s="144" t="str">
        <f t="shared" si="830"/>
        <v/>
      </c>
      <c r="E248" s="144" t="str">
        <f t="shared" si="2"/>
        <v/>
      </c>
      <c r="F248" s="145" t="str">
        <f t="shared" si="831"/>
        <v/>
      </c>
      <c r="G248" s="145" t="str">
        <f t="shared" si="4"/>
        <v/>
      </c>
      <c r="H248" s="145" t="str">
        <f t="shared" si="5"/>
        <v/>
      </c>
      <c r="I248" s="146" t="str">
        <f t="shared" ref="I248:J248" si="1037">IF(COUNTA($DO248:$DX248)&gt;0,$BA248,"")</f>
        <v/>
      </c>
      <c r="J248" s="146" t="str">
        <f t="shared" si="1037"/>
        <v/>
      </c>
      <c r="K248" s="147" t="str">
        <f t="shared" si="43"/>
        <v/>
      </c>
      <c r="L248" s="147" t="str">
        <f t="shared" si="7"/>
        <v/>
      </c>
      <c r="M248" s="147" t="str">
        <f t="shared" si="8"/>
        <v/>
      </c>
      <c r="N248" s="147" t="str">
        <f t="shared" si="48"/>
        <v/>
      </c>
      <c r="O248" s="147" t="str">
        <f t="shared" si="9"/>
        <v/>
      </c>
      <c r="P248" s="146" t="str">
        <f t="shared" si="833"/>
        <v/>
      </c>
      <c r="Q248" s="147" t="str">
        <f t="shared" si="834"/>
        <v/>
      </c>
      <c r="R248" s="146" t="str">
        <f t="shared" si="12"/>
        <v/>
      </c>
      <c r="S248" s="146" t="str">
        <f t="shared" si="13"/>
        <v/>
      </c>
      <c r="T248" s="146" t="str">
        <f>IF(NOT(ISBLANK(DH248)),
        IF(AND(ISREF('Input Tenderers'!$J$8:$K$8),COUNTA('Input Tenderers'!$N$8)&gt;0),
                IF(COUNTA('Input Implementation Transactio'!$N248:$O248)&gt;0,"supplier;tenderer;payee","supplier;tenderer"),
                IF(COUNTA('Input Implementation Transactio'!$N248:$O248)&gt;0,"supplier;payee","supplier")
                ),
        IF(COUNTA('Input Implementation Transactio'!$N248:$O248)&gt;0, "payee", "")
        )</f>
        <v/>
      </c>
      <c r="U248" s="146" t="str">
        <f t="shared" si="14"/>
        <v/>
      </c>
      <c r="V248" s="146" t="str">
        <f t="shared" si="15"/>
        <v/>
      </c>
      <c r="W248" s="148" t="str">
        <f t="shared" si="835"/>
        <v/>
      </c>
      <c r="X248" s="175" t="str">
        <f t="shared" si="836"/>
        <v/>
      </c>
      <c r="Y248" s="170" t="str">
        <f t="shared" si="837"/>
        <v/>
      </c>
      <c r="Z248" s="150" t="str">
        <f t="shared" si="19"/>
        <v/>
      </c>
      <c r="AA248" s="146" t="str">
        <f t="shared" si="20"/>
        <v/>
      </c>
      <c r="AB248" s="146" t="str">
        <f t="shared" si="21"/>
        <v/>
      </c>
      <c r="AC248" s="146" t="str">
        <f t="shared" si="22"/>
        <v/>
      </c>
      <c r="AD248" s="148" t="str">
        <f t="shared" si="838"/>
        <v/>
      </c>
      <c r="AE248" s="148" t="str">
        <f t="shared" si="24"/>
        <v/>
      </c>
      <c r="AF248" s="175" t="str">
        <f t="shared" si="839"/>
        <v/>
      </c>
      <c r="AG248" s="170" t="str">
        <f t="shared" si="840"/>
        <v/>
      </c>
      <c r="AH248" s="148" t="str">
        <f t="shared" si="841"/>
        <v/>
      </c>
      <c r="AI248" s="146" t="str">
        <f t="shared" si="28"/>
        <v/>
      </c>
      <c r="AJ248" s="146" t="str">
        <f t="shared" si="29"/>
        <v/>
      </c>
      <c r="AK248" s="146" t="str">
        <f t="shared" si="30"/>
        <v/>
      </c>
      <c r="AL248" s="146" t="str">
        <f t="shared" si="31"/>
        <v/>
      </c>
      <c r="AM248" s="171" t="str">
        <f t="shared" si="32"/>
        <v/>
      </c>
      <c r="AN248" s="171" t="str">
        <f t="shared" si="33"/>
        <v/>
      </c>
      <c r="AO248" s="146" t="str">
        <f t="shared" si="34"/>
        <v/>
      </c>
      <c r="AP248" s="146" t="str">
        <f t="shared" si="35"/>
        <v/>
      </c>
      <c r="AQ248" s="146" t="str">
        <f t="shared" si="36"/>
        <v/>
      </c>
      <c r="AR248" s="146" t="str">
        <f t="shared" ref="AR248:AS248" si="1038">IF(NOT(ISBLANK(CB248)),CONCATENATE(TEXT(CB248,"yyyy-mm-ddThh:MM:ss"),"Z"),"")</f>
        <v/>
      </c>
      <c r="AS248" s="146" t="str">
        <f t="shared" si="1038"/>
        <v/>
      </c>
      <c r="AT248" s="146" t="str">
        <f t="shared" si="38"/>
        <v/>
      </c>
      <c r="AU248" s="146" t="str">
        <f t="shared" si="39"/>
        <v/>
      </c>
      <c r="AV248" s="146" t="str">
        <f t="shared" ref="AV248:AW248" si="1039">IF(NOT(ISBLANK(DT248)),CONCATENATE(TEXT(DT248,"yyyy-mm-ddThh:MM:ss"),"Z"),"")</f>
        <v/>
      </c>
      <c r="AW248" s="146" t="str">
        <f t="shared" si="1039"/>
        <v/>
      </c>
      <c r="AX248" s="146" t="str">
        <f t="shared" ref="AX248:AZ248" si="1040">IF(NOT(ISBLANK(ED248)),CONCATENATE(TEXT(ED248,"yyyy-mm-ddThh:MM:ss"),"Z"),"")</f>
        <v/>
      </c>
      <c r="AY248" s="146" t="str">
        <f t="shared" si="1040"/>
        <v/>
      </c>
      <c r="AZ248" s="146" t="str">
        <f t="shared" si="1040"/>
        <v/>
      </c>
      <c r="BA248" s="176"/>
      <c r="BB248" s="152"/>
      <c r="BC248" s="177"/>
      <c r="BD248" s="154"/>
      <c r="BE248" s="155"/>
      <c r="BF248" s="154"/>
      <c r="BG248" s="155"/>
      <c r="BH248" s="169"/>
      <c r="BI248" s="162"/>
      <c r="BJ248" s="172"/>
      <c r="BK248" s="162"/>
      <c r="BL248" s="158"/>
      <c r="BM248" s="172"/>
      <c r="BN248" s="162"/>
      <c r="BO248" s="167"/>
      <c r="BP248" s="169"/>
      <c r="BQ248" s="162"/>
      <c r="BR248" s="162"/>
      <c r="BS248" s="174"/>
      <c r="BT248" s="162"/>
      <c r="BU248" s="174"/>
      <c r="BV248" s="174"/>
      <c r="BW248" s="174"/>
      <c r="BX248" s="173"/>
      <c r="BY248" s="158"/>
      <c r="BZ248" s="160"/>
      <c r="CA248" s="172"/>
      <c r="CB248" s="152"/>
      <c r="CC248" s="152"/>
      <c r="CD248" s="156"/>
      <c r="CE248" s="172"/>
      <c r="CF248" s="162"/>
      <c r="CG248" s="162"/>
      <c r="CH248" s="158"/>
      <c r="CI248" s="173"/>
      <c r="CJ248" s="178"/>
      <c r="CK248" s="173"/>
      <c r="CL248" s="165"/>
      <c r="CM248" s="172"/>
      <c r="CN248" s="162"/>
      <c r="CO248" s="162"/>
      <c r="CP248" s="162"/>
      <c r="CQ248" s="162"/>
      <c r="CR248" s="169"/>
      <c r="CS248" s="162"/>
      <c r="CT248" s="162"/>
      <c r="CU248" s="174"/>
      <c r="CV248" s="152"/>
      <c r="CW248" s="173"/>
      <c r="CX248" s="158"/>
      <c r="CY248" s="172"/>
      <c r="CZ248" s="162"/>
      <c r="DA248" s="162"/>
      <c r="DB248" s="158"/>
      <c r="DC248" s="173"/>
      <c r="DD248" s="178"/>
      <c r="DE248" s="173"/>
      <c r="DF248" s="165"/>
      <c r="DG248" s="172"/>
      <c r="DH248" s="178"/>
      <c r="DI248" s="172"/>
      <c r="DJ248" s="178"/>
      <c r="DK248" s="172"/>
      <c r="DL248" s="162"/>
      <c r="DM248" s="167"/>
      <c r="DN248" s="169"/>
      <c r="DO248" s="162"/>
      <c r="DP248" s="162"/>
      <c r="DQ248" s="174"/>
      <c r="DR248" s="152"/>
      <c r="DS248" s="172"/>
      <c r="DT248" s="152"/>
      <c r="DU248" s="152"/>
      <c r="DV248" s="156"/>
      <c r="DW248" s="173"/>
      <c r="DX248" s="158"/>
      <c r="DY248" s="172"/>
      <c r="DZ248" s="162"/>
      <c r="EA248" s="162"/>
      <c r="EB248" s="172"/>
      <c r="EC248" s="172"/>
      <c r="ED248" s="152"/>
      <c r="EE248" s="152"/>
      <c r="EF248" s="152"/>
      <c r="EG248" s="174"/>
      <c r="EH248" s="172"/>
      <c r="EI248" s="162"/>
      <c r="EJ248" s="162"/>
    </row>
    <row r="249" spans="1:140" ht="12.5">
      <c r="A249" s="168"/>
      <c r="B249" s="169"/>
      <c r="C249" s="144" t="str">
        <f t="shared" si="0"/>
        <v/>
      </c>
      <c r="D249" s="144" t="str">
        <f t="shared" si="830"/>
        <v/>
      </c>
      <c r="E249" s="144" t="str">
        <f t="shared" si="2"/>
        <v/>
      </c>
      <c r="F249" s="145" t="str">
        <f t="shared" si="831"/>
        <v/>
      </c>
      <c r="G249" s="145" t="str">
        <f t="shared" si="4"/>
        <v/>
      </c>
      <c r="H249" s="145" t="str">
        <f t="shared" si="5"/>
        <v/>
      </c>
      <c r="I249" s="146" t="str">
        <f t="shared" ref="I249:J249" si="1041">IF(COUNTA($DO249:$DX249)&gt;0,$BA249,"")</f>
        <v/>
      </c>
      <c r="J249" s="146" t="str">
        <f t="shared" si="1041"/>
        <v/>
      </c>
      <c r="K249" s="147" t="str">
        <f t="shared" si="43"/>
        <v/>
      </c>
      <c r="L249" s="147" t="str">
        <f t="shared" si="7"/>
        <v/>
      </c>
      <c r="M249" s="147" t="str">
        <f t="shared" si="8"/>
        <v/>
      </c>
      <c r="N249" s="147" t="str">
        <f t="shared" si="48"/>
        <v/>
      </c>
      <c r="O249" s="147" t="str">
        <f t="shared" si="9"/>
        <v/>
      </c>
      <c r="P249" s="146" t="str">
        <f t="shared" si="833"/>
        <v/>
      </c>
      <c r="Q249" s="147" t="str">
        <f t="shared" si="834"/>
        <v/>
      </c>
      <c r="R249" s="146" t="str">
        <f t="shared" si="12"/>
        <v/>
      </c>
      <c r="S249" s="146" t="str">
        <f t="shared" si="13"/>
        <v/>
      </c>
      <c r="T249" s="146" t="str">
        <f>IF(NOT(ISBLANK(DH249)),
        IF(AND(ISREF('Input Tenderers'!$J$8:$K$8),COUNTA('Input Tenderers'!$N$8)&gt;0),
                IF(COUNTA('Input Implementation Transactio'!$N249:$O249)&gt;0,"supplier;tenderer;payee","supplier;tenderer"),
                IF(COUNTA('Input Implementation Transactio'!$N249:$O249)&gt;0,"supplier;payee","supplier")
                ),
        IF(COUNTA('Input Implementation Transactio'!$N249:$O249)&gt;0, "payee", "")
        )</f>
        <v/>
      </c>
      <c r="U249" s="146" t="str">
        <f t="shared" si="14"/>
        <v/>
      </c>
      <c r="V249" s="146" t="str">
        <f t="shared" si="15"/>
        <v/>
      </c>
      <c r="W249" s="148" t="str">
        <f t="shared" si="835"/>
        <v/>
      </c>
      <c r="X249" s="175" t="str">
        <f t="shared" si="836"/>
        <v/>
      </c>
      <c r="Y249" s="170" t="str">
        <f t="shared" si="837"/>
        <v/>
      </c>
      <c r="Z249" s="150" t="str">
        <f t="shared" si="19"/>
        <v/>
      </c>
      <c r="AA249" s="146" t="str">
        <f t="shared" si="20"/>
        <v/>
      </c>
      <c r="AB249" s="146" t="str">
        <f t="shared" si="21"/>
        <v/>
      </c>
      <c r="AC249" s="146" t="str">
        <f t="shared" si="22"/>
        <v/>
      </c>
      <c r="AD249" s="148" t="str">
        <f t="shared" si="838"/>
        <v/>
      </c>
      <c r="AE249" s="148" t="str">
        <f t="shared" si="24"/>
        <v/>
      </c>
      <c r="AF249" s="175" t="str">
        <f t="shared" si="839"/>
        <v/>
      </c>
      <c r="AG249" s="170" t="str">
        <f t="shared" si="840"/>
        <v/>
      </c>
      <c r="AH249" s="148" t="str">
        <f t="shared" si="841"/>
        <v/>
      </c>
      <c r="AI249" s="146" t="str">
        <f t="shared" si="28"/>
        <v/>
      </c>
      <c r="AJ249" s="146" t="str">
        <f t="shared" si="29"/>
        <v/>
      </c>
      <c r="AK249" s="146" t="str">
        <f t="shared" si="30"/>
        <v/>
      </c>
      <c r="AL249" s="146" t="str">
        <f t="shared" si="31"/>
        <v/>
      </c>
      <c r="AM249" s="171" t="str">
        <f t="shared" si="32"/>
        <v/>
      </c>
      <c r="AN249" s="171" t="str">
        <f t="shared" si="33"/>
        <v/>
      </c>
      <c r="AO249" s="146" t="str">
        <f t="shared" si="34"/>
        <v/>
      </c>
      <c r="AP249" s="146" t="str">
        <f t="shared" si="35"/>
        <v/>
      </c>
      <c r="AQ249" s="146" t="str">
        <f t="shared" si="36"/>
        <v/>
      </c>
      <c r="AR249" s="146" t="str">
        <f t="shared" ref="AR249:AS249" si="1042">IF(NOT(ISBLANK(CB249)),CONCATENATE(TEXT(CB249,"yyyy-mm-ddThh:MM:ss"),"Z"),"")</f>
        <v/>
      </c>
      <c r="AS249" s="146" t="str">
        <f t="shared" si="1042"/>
        <v/>
      </c>
      <c r="AT249" s="146" t="str">
        <f t="shared" si="38"/>
        <v/>
      </c>
      <c r="AU249" s="146" t="str">
        <f t="shared" si="39"/>
        <v/>
      </c>
      <c r="AV249" s="146" t="str">
        <f t="shared" ref="AV249:AW249" si="1043">IF(NOT(ISBLANK(DT249)),CONCATENATE(TEXT(DT249,"yyyy-mm-ddThh:MM:ss"),"Z"),"")</f>
        <v/>
      </c>
      <c r="AW249" s="146" t="str">
        <f t="shared" si="1043"/>
        <v/>
      </c>
      <c r="AX249" s="146" t="str">
        <f t="shared" ref="AX249:AZ249" si="1044">IF(NOT(ISBLANK(ED249)),CONCATENATE(TEXT(ED249,"yyyy-mm-ddThh:MM:ss"),"Z"),"")</f>
        <v/>
      </c>
      <c r="AY249" s="146" t="str">
        <f t="shared" si="1044"/>
        <v/>
      </c>
      <c r="AZ249" s="146" t="str">
        <f t="shared" si="1044"/>
        <v/>
      </c>
      <c r="BA249" s="176"/>
      <c r="BB249" s="152"/>
      <c r="BC249" s="177"/>
      <c r="BD249" s="154"/>
      <c r="BE249" s="155"/>
      <c r="BF249" s="154"/>
      <c r="BG249" s="155"/>
      <c r="BH249" s="169"/>
      <c r="BI249" s="162"/>
      <c r="BJ249" s="172"/>
      <c r="BK249" s="162"/>
      <c r="BL249" s="158"/>
      <c r="BM249" s="172"/>
      <c r="BN249" s="162"/>
      <c r="BO249" s="167"/>
      <c r="BP249" s="169"/>
      <c r="BQ249" s="162"/>
      <c r="BR249" s="162"/>
      <c r="BS249" s="174"/>
      <c r="BT249" s="162"/>
      <c r="BU249" s="174"/>
      <c r="BV249" s="174"/>
      <c r="BW249" s="174"/>
      <c r="BX249" s="173"/>
      <c r="BY249" s="158"/>
      <c r="BZ249" s="160"/>
      <c r="CA249" s="172"/>
      <c r="CB249" s="152"/>
      <c r="CC249" s="152"/>
      <c r="CD249" s="156"/>
      <c r="CE249" s="172"/>
      <c r="CF249" s="162"/>
      <c r="CG249" s="162"/>
      <c r="CH249" s="158"/>
      <c r="CI249" s="173"/>
      <c r="CJ249" s="178"/>
      <c r="CK249" s="173"/>
      <c r="CL249" s="165"/>
      <c r="CM249" s="172"/>
      <c r="CN249" s="162"/>
      <c r="CO249" s="162"/>
      <c r="CP249" s="162"/>
      <c r="CQ249" s="162"/>
      <c r="CR249" s="169"/>
      <c r="CS249" s="162"/>
      <c r="CT249" s="162"/>
      <c r="CU249" s="174"/>
      <c r="CV249" s="152"/>
      <c r="CW249" s="173"/>
      <c r="CX249" s="158"/>
      <c r="CY249" s="172"/>
      <c r="CZ249" s="162"/>
      <c r="DA249" s="162"/>
      <c r="DB249" s="158"/>
      <c r="DC249" s="173"/>
      <c r="DD249" s="178"/>
      <c r="DE249" s="173"/>
      <c r="DF249" s="165"/>
      <c r="DG249" s="172"/>
      <c r="DH249" s="178"/>
      <c r="DI249" s="172"/>
      <c r="DJ249" s="178"/>
      <c r="DK249" s="172"/>
      <c r="DL249" s="162"/>
      <c r="DM249" s="167"/>
      <c r="DN249" s="169"/>
      <c r="DO249" s="162"/>
      <c r="DP249" s="162"/>
      <c r="DQ249" s="174"/>
      <c r="DR249" s="152"/>
      <c r="DS249" s="172"/>
      <c r="DT249" s="152"/>
      <c r="DU249" s="152"/>
      <c r="DV249" s="156"/>
      <c r="DW249" s="173"/>
      <c r="DX249" s="158"/>
      <c r="DY249" s="172"/>
      <c r="DZ249" s="162"/>
      <c r="EA249" s="162"/>
      <c r="EB249" s="172"/>
      <c r="EC249" s="172"/>
      <c r="ED249" s="152"/>
      <c r="EE249" s="152"/>
      <c r="EF249" s="152"/>
      <c r="EG249" s="174"/>
      <c r="EH249" s="172"/>
      <c r="EI249" s="162"/>
      <c r="EJ249" s="162"/>
    </row>
    <row r="250" spans="1:140" ht="12.5">
      <c r="A250" s="168"/>
      <c r="B250" s="169"/>
      <c r="C250" s="144" t="str">
        <f t="shared" si="0"/>
        <v/>
      </c>
      <c r="D250" s="144" t="str">
        <f t="shared" si="830"/>
        <v/>
      </c>
      <c r="E250" s="144" t="str">
        <f t="shared" si="2"/>
        <v/>
      </c>
      <c r="F250" s="145" t="str">
        <f t="shared" si="831"/>
        <v/>
      </c>
      <c r="G250" s="145" t="str">
        <f t="shared" si="4"/>
        <v/>
      </c>
      <c r="H250" s="145" t="str">
        <f t="shared" si="5"/>
        <v/>
      </c>
      <c r="I250" s="146" t="str">
        <f t="shared" ref="I250:J250" si="1045">IF(COUNTA($DO250:$DX250)&gt;0,$BA250,"")</f>
        <v/>
      </c>
      <c r="J250" s="146" t="str">
        <f t="shared" si="1045"/>
        <v/>
      </c>
      <c r="K250" s="147" t="str">
        <f t="shared" si="43"/>
        <v/>
      </c>
      <c r="L250" s="147" t="str">
        <f t="shared" si="7"/>
        <v/>
      </c>
      <c r="M250" s="147" t="str">
        <f t="shared" si="8"/>
        <v/>
      </c>
      <c r="N250" s="147" t="str">
        <f t="shared" si="48"/>
        <v/>
      </c>
      <c r="O250" s="147" t="str">
        <f t="shared" si="9"/>
        <v/>
      </c>
      <c r="P250" s="146" t="str">
        <f t="shared" si="833"/>
        <v/>
      </c>
      <c r="Q250" s="147" t="str">
        <f t="shared" si="834"/>
        <v/>
      </c>
      <c r="R250" s="146" t="str">
        <f t="shared" si="12"/>
        <v/>
      </c>
      <c r="S250" s="146" t="str">
        <f t="shared" si="13"/>
        <v/>
      </c>
      <c r="T250" s="146" t="str">
        <f>IF(NOT(ISBLANK(DH250)),
        IF(AND(ISREF('Input Tenderers'!$J$8:$K$8),COUNTA('Input Tenderers'!$N$8)&gt;0),
                IF(COUNTA('Input Implementation Transactio'!$N250:$O250)&gt;0,"supplier;tenderer;payee","supplier;tenderer"),
                IF(COUNTA('Input Implementation Transactio'!$N250:$O250)&gt;0,"supplier;payee","supplier")
                ),
        IF(COUNTA('Input Implementation Transactio'!$N250:$O250)&gt;0, "payee", "")
        )</f>
        <v/>
      </c>
      <c r="U250" s="146" t="str">
        <f t="shared" si="14"/>
        <v/>
      </c>
      <c r="V250" s="146" t="str">
        <f t="shared" si="15"/>
        <v/>
      </c>
      <c r="W250" s="148" t="str">
        <f t="shared" si="835"/>
        <v/>
      </c>
      <c r="X250" s="175" t="str">
        <f t="shared" si="836"/>
        <v/>
      </c>
      <c r="Y250" s="170" t="str">
        <f t="shared" si="837"/>
        <v/>
      </c>
      <c r="Z250" s="150" t="str">
        <f t="shared" si="19"/>
        <v/>
      </c>
      <c r="AA250" s="146" t="str">
        <f t="shared" si="20"/>
        <v/>
      </c>
      <c r="AB250" s="146" t="str">
        <f t="shared" si="21"/>
        <v/>
      </c>
      <c r="AC250" s="146" t="str">
        <f t="shared" si="22"/>
        <v/>
      </c>
      <c r="AD250" s="148" t="str">
        <f t="shared" si="838"/>
        <v/>
      </c>
      <c r="AE250" s="148" t="str">
        <f t="shared" si="24"/>
        <v/>
      </c>
      <c r="AF250" s="175" t="str">
        <f t="shared" si="839"/>
        <v/>
      </c>
      <c r="AG250" s="170" t="str">
        <f t="shared" si="840"/>
        <v/>
      </c>
      <c r="AH250" s="148" t="str">
        <f t="shared" si="841"/>
        <v/>
      </c>
      <c r="AI250" s="146" t="str">
        <f t="shared" si="28"/>
        <v/>
      </c>
      <c r="AJ250" s="146" t="str">
        <f t="shared" si="29"/>
        <v/>
      </c>
      <c r="AK250" s="146" t="str">
        <f t="shared" si="30"/>
        <v/>
      </c>
      <c r="AL250" s="146" t="str">
        <f t="shared" si="31"/>
        <v/>
      </c>
      <c r="AM250" s="171" t="str">
        <f t="shared" si="32"/>
        <v/>
      </c>
      <c r="AN250" s="171" t="str">
        <f t="shared" si="33"/>
        <v/>
      </c>
      <c r="AO250" s="146" t="str">
        <f t="shared" si="34"/>
        <v/>
      </c>
      <c r="AP250" s="146" t="str">
        <f t="shared" si="35"/>
        <v/>
      </c>
      <c r="AQ250" s="146" t="str">
        <f t="shared" si="36"/>
        <v/>
      </c>
      <c r="AR250" s="146" t="str">
        <f t="shared" ref="AR250:AS250" si="1046">IF(NOT(ISBLANK(CB250)),CONCATENATE(TEXT(CB250,"yyyy-mm-ddThh:MM:ss"),"Z"),"")</f>
        <v/>
      </c>
      <c r="AS250" s="146" t="str">
        <f t="shared" si="1046"/>
        <v/>
      </c>
      <c r="AT250" s="146" t="str">
        <f t="shared" si="38"/>
        <v/>
      </c>
      <c r="AU250" s="146" t="str">
        <f t="shared" si="39"/>
        <v/>
      </c>
      <c r="AV250" s="146" t="str">
        <f t="shared" ref="AV250:AW250" si="1047">IF(NOT(ISBLANK(DT250)),CONCATENATE(TEXT(DT250,"yyyy-mm-ddThh:MM:ss"),"Z"),"")</f>
        <v/>
      </c>
      <c r="AW250" s="146" t="str">
        <f t="shared" si="1047"/>
        <v/>
      </c>
      <c r="AX250" s="146" t="str">
        <f t="shared" ref="AX250:AZ250" si="1048">IF(NOT(ISBLANK(ED250)),CONCATENATE(TEXT(ED250,"yyyy-mm-ddThh:MM:ss"),"Z"),"")</f>
        <v/>
      </c>
      <c r="AY250" s="146" t="str">
        <f t="shared" si="1048"/>
        <v/>
      </c>
      <c r="AZ250" s="146" t="str">
        <f t="shared" si="1048"/>
        <v/>
      </c>
      <c r="BA250" s="176"/>
      <c r="BB250" s="152"/>
      <c r="BC250" s="177"/>
      <c r="BD250" s="154"/>
      <c r="BE250" s="155"/>
      <c r="BF250" s="154"/>
      <c r="BG250" s="155"/>
      <c r="BH250" s="169"/>
      <c r="BI250" s="162"/>
      <c r="BJ250" s="172"/>
      <c r="BK250" s="162"/>
      <c r="BL250" s="158"/>
      <c r="BM250" s="172"/>
      <c r="BN250" s="162"/>
      <c r="BO250" s="167"/>
      <c r="BP250" s="169"/>
      <c r="BQ250" s="162"/>
      <c r="BR250" s="162"/>
      <c r="BS250" s="174"/>
      <c r="BT250" s="162"/>
      <c r="BU250" s="174"/>
      <c r="BV250" s="174"/>
      <c r="BW250" s="174"/>
      <c r="BX250" s="173"/>
      <c r="BY250" s="158"/>
      <c r="BZ250" s="160"/>
      <c r="CA250" s="172"/>
      <c r="CB250" s="152"/>
      <c r="CC250" s="152"/>
      <c r="CD250" s="156"/>
      <c r="CE250" s="172"/>
      <c r="CF250" s="162"/>
      <c r="CG250" s="162"/>
      <c r="CH250" s="158"/>
      <c r="CI250" s="173"/>
      <c r="CJ250" s="178"/>
      <c r="CK250" s="173"/>
      <c r="CL250" s="165"/>
      <c r="CM250" s="172"/>
      <c r="CN250" s="162"/>
      <c r="CO250" s="162"/>
      <c r="CP250" s="162"/>
      <c r="CQ250" s="162"/>
      <c r="CR250" s="169"/>
      <c r="CS250" s="162"/>
      <c r="CT250" s="162"/>
      <c r="CU250" s="174"/>
      <c r="CV250" s="152"/>
      <c r="CW250" s="173"/>
      <c r="CX250" s="158"/>
      <c r="CY250" s="172"/>
      <c r="CZ250" s="162"/>
      <c r="DA250" s="162"/>
      <c r="DB250" s="158"/>
      <c r="DC250" s="173"/>
      <c r="DD250" s="178"/>
      <c r="DE250" s="173"/>
      <c r="DF250" s="165"/>
      <c r="DG250" s="172"/>
      <c r="DH250" s="178"/>
      <c r="DI250" s="172"/>
      <c r="DJ250" s="178"/>
      <c r="DK250" s="172"/>
      <c r="DL250" s="162"/>
      <c r="DM250" s="167"/>
      <c r="DN250" s="169"/>
      <c r="DO250" s="162"/>
      <c r="DP250" s="162"/>
      <c r="DQ250" s="174"/>
      <c r="DR250" s="152"/>
      <c r="DS250" s="172"/>
      <c r="DT250" s="152"/>
      <c r="DU250" s="152"/>
      <c r="DV250" s="156"/>
      <c r="DW250" s="173"/>
      <c r="DX250" s="158"/>
      <c r="DY250" s="172"/>
      <c r="DZ250" s="162"/>
      <c r="EA250" s="162"/>
      <c r="EB250" s="172"/>
      <c r="EC250" s="172"/>
      <c r="ED250" s="152"/>
      <c r="EE250" s="152"/>
      <c r="EF250" s="152"/>
      <c r="EG250" s="174"/>
      <c r="EH250" s="172"/>
      <c r="EI250" s="162"/>
      <c r="EJ250" s="162"/>
    </row>
    <row r="251" spans="1:140" ht="12.5">
      <c r="A251" s="168"/>
      <c r="B251" s="169"/>
      <c r="C251" s="144" t="str">
        <f t="shared" si="0"/>
        <v/>
      </c>
      <c r="D251" s="144" t="str">
        <f t="shared" si="830"/>
        <v/>
      </c>
      <c r="E251" s="144" t="str">
        <f t="shared" si="2"/>
        <v/>
      </c>
      <c r="F251" s="145" t="str">
        <f t="shared" si="831"/>
        <v/>
      </c>
      <c r="G251" s="145" t="str">
        <f t="shared" si="4"/>
        <v/>
      </c>
      <c r="H251" s="145" t="str">
        <f t="shared" si="5"/>
        <v/>
      </c>
      <c r="I251" s="146" t="str">
        <f t="shared" ref="I251:J251" si="1049">IF(COUNTA($DO251:$DX251)&gt;0,$BA251,"")</f>
        <v/>
      </c>
      <c r="J251" s="146" t="str">
        <f t="shared" si="1049"/>
        <v/>
      </c>
      <c r="K251" s="147" t="str">
        <f t="shared" si="43"/>
        <v/>
      </c>
      <c r="L251" s="147" t="str">
        <f t="shared" si="7"/>
        <v/>
      </c>
      <c r="M251" s="147" t="str">
        <f t="shared" si="8"/>
        <v/>
      </c>
      <c r="N251" s="147" t="str">
        <f t="shared" si="48"/>
        <v/>
      </c>
      <c r="O251" s="147" t="str">
        <f t="shared" si="9"/>
        <v/>
      </c>
      <c r="P251" s="146" t="str">
        <f t="shared" si="833"/>
        <v/>
      </c>
      <c r="Q251" s="147" t="str">
        <f t="shared" si="834"/>
        <v/>
      </c>
      <c r="R251" s="146" t="str">
        <f t="shared" si="12"/>
        <v/>
      </c>
      <c r="S251" s="146" t="str">
        <f t="shared" si="13"/>
        <v/>
      </c>
      <c r="T251" s="146" t="str">
        <f>IF(NOT(ISBLANK(DH251)),
        IF(AND(ISREF('Input Tenderers'!$J$8:$K$8),COUNTA('Input Tenderers'!$N$8)&gt;0),
                IF(COUNTA('Input Implementation Transactio'!$N251:$O251)&gt;0,"supplier;tenderer;payee","supplier;tenderer"),
                IF(COUNTA('Input Implementation Transactio'!$N251:$O251)&gt;0,"supplier;payee","supplier")
                ),
        IF(COUNTA('Input Implementation Transactio'!$N251:$O251)&gt;0, "payee", "")
        )</f>
        <v/>
      </c>
      <c r="U251" s="146" t="str">
        <f t="shared" si="14"/>
        <v/>
      </c>
      <c r="V251" s="146" t="str">
        <f t="shared" si="15"/>
        <v/>
      </c>
      <c r="W251" s="148" t="str">
        <f t="shared" si="835"/>
        <v/>
      </c>
      <c r="X251" s="175" t="str">
        <f t="shared" si="836"/>
        <v/>
      </c>
      <c r="Y251" s="170" t="str">
        <f t="shared" si="837"/>
        <v/>
      </c>
      <c r="Z251" s="150" t="str">
        <f t="shared" si="19"/>
        <v/>
      </c>
      <c r="AA251" s="146" t="str">
        <f t="shared" si="20"/>
        <v/>
      </c>
      <c r="AB251" s="146" t="str">
        <f t="shared" si="21"/>
        <v/>
      </c>
      <c r="AC251" s="146" t="str">
        <f t="shared" si="22"/>
        <v/>
      </c>
      <c r="AD251" s="148" t="str">
        <f t="shared" si="838"/>
        <v/>
      </c>
      <c r="AE251" s="148" t="str">
        <f t="shared" si="24"/>
        <v/>
      </c>
      <c r="AF251" s="175" t="str">
        <f t="shared" si="839"/>
        <v/>
      </c>
      <c r="AG251" s="170" t="str">
        <f t="shared" si="840"/>
        <v/>
      </c>
      <c r="AH251" s="148" t="str">
        <f t="shared" si="841"/>
        <v/>
      </c>
      <c r="AI251" s="146" t="str">
        <f t="shared" si="28"/>
        <v/>
      </c>
      <c r="AJ251" s="146" t="str">
        <f t="shared" si="29"/>
        <v/>
      </c>
      <c r="AK251" s="146" t="str">
        <f t="shared" si="30"/>
        <v/>
      </c>
      <c r="AL251" s="146" t="str">
        <f t="shared" si="31"/>
        <v/>
      </c>
      <c r="AM251" s="171" t="str">
        <f t="shared" si="32"/>
        <v/>
      </c>
      <c r="AN251" s="171" t="str">
        <f t="shared" si="33"/>
        <v/>
      </c>
      <c r="AO251" s="146" t="str">
        <f t="shared" si="34"/>
        <v/>
      </c>
      <c r="AP251" s="146" t="str">
        <f t="shared" si="35"/>
        <v/>
      </c>
      <c r="AQ251" s="146" t="str">
        <f t="shared" si="36"/>
        <v/>
      </c>
      <c r="AR251" s="146" t="str">
        <f t="shared" ref="AR251:AS251" si="1050">IF(NOT(ISBLANK(CB251)),CONCATENATE(TEXT(CB251,"yyyy-mm-ddThh:MM:ss"),"Z"),"")</f>
        <v/>
      </c>
      <c r="AS251" s="146" t="str">
        <f t="shared" si="1050"/>
        <v/>
      </c>
      <c r="AT251" s="146" t="str">
        <f t="shared" si="38"/>
        <v/>
      </c>
      <c r="AU251" s="146" t="str">
        <f t="shared" si="39"/>
        <v/>
      </c>
      <c r="AV251" s="146" t="str">
        <f t="shared" ref="AV251:AW251" si="1051">IF(NOT(ISBLANK(DT251)),CONCATENATE(TEXT(DT251,"yyyy-mm-ddThh:MM:ss"),"Z"),"")</f>
        <v/>
      </c>
      <c r="AW251" s="146" t="str">
        <f t="shared" si="1051"/>
        <v/>
      </c>
      <c r="AX251" s="146" t="str">
        <f t="shared" ref="AX251:AZ251" si="1052">IF(NOT(ISBLANK(ED251)),CONCATENATE(TEXT(ED251,"yyyy-mm-ddThh:MM:ss"),"Z"),"")</f>
        <v/>
      </c>
      <c r="AY251" s="146" t="str">
        <f t="shared" si="1052"/>
        <v/>
      </c>
      <c r="AZ251" s="146" t="str">
        <f t="shared" si="1052"/>
        <v/>
      </c>
      <c r="BA251" s="176"/>
      <c r="BB251" s="152"/>
      <c r="BC251" s="177"/>
      <c r="BD251" s="154"/>
      <c r="BE251" s="155"/>
      <c r="BF251" s="154"/>
      <c r="BG251" s="155"/>
      <c r="BH251" s="169"/>
      <c r="BI251" s="162"/>
      <c r="BJ251" s="172"/>
      <c r="BK251" s="162"/>
      <c r="BL251" s="158"/>
      <c r="BM251" s="172"/>
      <c r="BN251" s="162"/>
      <c r="BO251" s="167"/>
      <c r="BP251" s="169"/>
      <c r="BQ251" s="162"/>
      <c r="BR251" s="162"/>
      <c r="BS251" s="174"/>
      <c r="BT251" s="162"/>
      <c r="BU251" s="174"/>
      <c r="BV251" s="174"/>
      <c r="BW251" s="174"/>
      <c r="BX251" s="173"/>
      <c r="BY251" s="158"/>
      <c r="BZ251" s="160"/>
      <c r="CA251" s="172"/>
      <c r="CB251" s="152"/>
      <c r="CC251" s="152"/>
      <c r="CD251" s="156"/>
      <c r="CE251" s="172"/>
      <c r="CF251" s="162"/>
      <c r="CG251" s="162"/>
      <c r="CH251" s="158"/>
      <c r="CI251" s="173"/>
      <c r="CJ251" s="178"/>
      <c r="CK251" s="173"/>
      <c r="CL251" s="165"/>
      <c r="CM251" s="172"/>
      <c r="CN251" s="162"/>
      <c r="CO251" s="162"/>
      <c r="CP251" s="162"/>
      <c r="CQ251" s="162"/>
      <c r="CR251" s="169"/>
      <c r="CS251" s="162"/>
      <c r="CT251" s="162"/>
      <c r="CU251" s="174"/>
      <c r="CV251" s="152"/>
      <c r="CW251" s="173"/>
      <c r="CX251" s="158"/>
      <c r="CY251" s="172"/>
      <c r="CZ251" s="162"/>
      <c r="DA251" s="162"/>
      <c r="DB251" s="158"/>
      <c r="DC251" s="173"/>
      <c r="DD251" s="178"/>
      <c r="DE251" s="173"/>
      <c r="DF251" s="165"/>
      <c r="DG251" s="172"/>
      <c r="DH251" s="178"/>
      <c r="DI251" s="172"/>
      <c r="DJ251" s="178"/>
      <c r="DK251" s="172"/>
      <c r="DL251" s="162"/>
      <c r="DM251" s="167"/>
      <c r="DN251" s="169"/>
      <c r="DO251" s="162"/>
      <c r="DP251" s="162"/>
      <c r="DQ251" s="174"/>
      <c r="DR251" s="152"/>
      <c r="DS251" s="172"/>
      <c r="DT251" s="152"/>
      <c r="DU251" s="152"/>
      <c r="DV251" s="156"/>
      <c r="DW251" s="173"/>
      <c r="DX251" s="158"/>
      <c r="DY251" s="172"/>
      <c r="DZ251" s="162"/>
      <c r="EA251" s="162"/>
      <c r="EB251" s="172"/>
      <c r="EC251" s="172"/>
      <c r="ED251" s="152"/>
      <c r="EE251" s="152"/>
      <c r="EF251" s="152"/>
      <c r="EG251" s="174"/>
      <c r="EH251" s="172"/>
      <c r="EI251" s="162"/>
      <c r="EJ251" s="162"/>
    </row>
    <row r="252" spans="1:140" ht="12.5">
      <c r="A252" s="168"/>
      <c r="B252" s="169"/>
      <c r="C252" s="144" t="str">
        <f t="shared" si="0"/>
        <v/>
      </c>
      <c r="D252" s="144" t="str">
        <f t="shared" si="830"/>
        <v/>
      </c>
      <c r="E252" s="144" t="str">
        <f t="shared" si="2"/>
        <v/>
      </c>
      <c r="F252" s="145" t="str">
        <f t="shared" si="831"/>
        <v/>
      </c>
      <c r="G252" s="145" t="str">
        <f t="shared" si="4"/>
        <v/>
      </c>
      <c r="H252" s="145" t="str">
        <f t="shared" si="5"/>
        <v/>
      </c>
      <c r="I252" s="146" t="str">
        <f t="shared" ref="I252:J252" si="1053">IF(COUNTA($DO252:$DX252)&gt;0,$BA252,"")</f>
        <v/>
      </c>
      <c r="J252" s="146" t="str">
        <f t="shared" si="1053"/>
        <v/>
      </c>
      <c r="K252" s="147" t="str">
        <f t="shared" si="43"/>
        <v/>
      </c>
      <c r="L252" s="147" t="str">
        <f t="shared" si="7"/>
        <v/>
      </c>
      <c r="M252" s="147" t="str">
        <f t="shared" si="8"/>
        <v/>
      </c>
      <c r="N252" s="147" t="str">
        <f t="shared" si="48"/>
        <v/>
      </c>
      <c r="O252" s="147" t="str">
        <f t="shared" si="9"/>
        <v/>
      </c>
      <c r="P252" s="146" t="str">
        <f t="shared" si="833"/>
        <v/>
      </c>
      <c r="Q252" s="147" t="str">
        <f t="shared" si="834"/>
        <v/>
      </c>
      <c r="R252" s="146" t="str">
        <f t="shared" si="12"/>
        <v/>
      </c>
      <c r="S252" s="146" t="str">
        <f t="shared" si="13"/>
        <v/>
      </c>
      <c r="T252" s="146" t="str">
        <f>IF(NOT(ISBLANK(DH252)),
        IF(AND(ISREF('Input Tenderers'!$J$8:$K$8),COUNTA('Input Tenderers'!$N$8)&gt;0),
                IF(COUNTA('Input Implementation Transactio'!$N252:$O252)&gt;0,"supplier;tenderer;payee","supplier;tenderer"),
                IF(COUNTA('Input Implementation Transactio'!$N252:$O252)&gt;0,"supplier;payee","supplier")
                ),
        IF(COUNTA('Input Implementation Transactio'!$N252:$O252)&gt;0, "payee", "")
        )</f>
        <v/>
      </c>
      <c r="U252" s="146" t="str">
        <f t="shared" si="14"/>
        <v/>
      </c>
      <c r="V252" s="146" t="str">
        <f t="shared" si="15"/>
        <v/>
      </c>
      <c r="W252" s="148" t="str">
        <f t="shared" si="835"/>
        <v/>
      </c>
      <c r="X252" s="175" t="str">
        <f t="shared" si="836"/>
        <v/>
      </c>
      <c r="Y252" s="170" t="str">
        <f t="shared" si="837"/>
        <v/>
      </c>
      <c r="Z252" s="150" t="str">
        <f t="shared" si="19"/>
        <v/>
      </c>
      <c r="AA252" s="146" t="str">
        <f t="shared" si="20"/>
        <v/>
      </c>
      <c r="AB252" s="146" t="str">
        <f t="shared" si="21"/>
        <v/>
      </c>
      <c r="AC252" s="146" t="str">
        <f t="shared" si="22"/>
        <v/>
      </c>
      <c r="AD252" s="148" t="str">
        <f t="shared" si="838"/>
        <v/>
      </c>
      <c r="AE252" s="148" t="str">
        <f t="shared" si="24"/>
        <v/>
      </c>
      <c r="AF252" s="175" t="str">
        <f t="shared" si="839"/>
        <v/>
      </c>
      <c r="AG252" s="170" t="str">
        <f t="shared" si="840"/>
        <v/>
      </c>
      <c r="AH252" s="148" t="str">
        <f t="shared" si="841"/>
        <v/>
      </c>
      <c r="AI252" s="146" t="str">
        <f t="shared" si="28"/>
        <v/>
      </c>
      <c r="AJ252" s="146" t="str">
        <f t="shared" si="29"/>
        <v/>
      </c>
      <c r="AK252" s="146" t="str">
        <f t="shared" si="30"/>
        <v/>
      </c>
      <c r="AL252" s="146" t="str">
        <f t="shared" si="31"/>
        <v/>
      </c>
      <c r="AM252" s="171" t="str">
        <f t="shared" si="32"/>
        <v/>
      </c>
      <c r="AN252" s="171" t="str">
        <f t="shared" si="33"/>
        <v/>
      </c>
      <c r="AO252" s="146" t="str">
        <f t="shared" si="34"/>
        <v/>
      </c>
      <c r="AP252" s="146" t="str">
        <f t="shared" si="35"/>
        <v/>
      </c>
      <c r="AQ252" s="146" t="str">
        <f t="shared" si="36"/>
        <v/>
      </c>
      <c r="AR252" s="146" t="str">
        <f t="shared" ref="AR252:AS252" si="1054">IF(NOT(ISBLANK(CB252)),CONCATENATE(TEXT(CB252,"yyyy-mm-ddThh:MM:ss"),"Z"),"")</f>
        <v/>
      </c>
      <c r="AS252" s="146" t="str">
        <f t="shared" si="1054"/>
        <v/>
      </c>
      <c r="AT252" s="146" t="str">
        <f t="shared" si="38"/>
        <v/>
      </c>
      <c r="AU252" s="146" t="str">
        <f t="shared" si="39"/>
        <v/>
      </c>
      <c r="AV252" s="146" t="str">
        <f t="shared" ref="AV252:AW252" si="1055">IF(NOT(ISBLANK(DT252)),CONCATENATE(TEXT(DT252,"yyyy-mm-ddThh:MM:ss"),"Z"),"")</f>
        <v/>
      </c>
      <c r="AW252" s="146" t="str">
        <f t="shared" si="1055"/>
        <v/>
      </c>
      <c r="AX252" s="146" t="str">
        <f t="shared" ref="AX252:AZ252" si="1056">IF(NOT(ISBLANK(ED252)),CONCATENATE(TEXT(ED252,"yyyy-mm-ddThh:MM:ss"),"Z"),"")</f>
        <v/>
      </c>
      <c r="AY252" s="146" t="str">
        <f t="shared" si="1056"/>
        <v/>
      </c>
      <c r="AZ252" s="146" t="str">
        <f t="shared" si="1056"/>
        <v/>
      </c>
      <c r="BA252" s="176"/>
      <c r="BB252" s="152"/>
      <c r="BC252" s="177"/>
      <c r="BD252" s="154"/>
      <c r="BE252" s="155"/>
      <c r="BF252" s="154"/>
      <c r="BG252" s="155"/>
      <c r="BH252" s="169"/>
      <c r="BI252" s="162"/>
      <c r="BJ252" s="172"/>
      <c r="BK252" s="162"/>
      <c r="BL252" s="158"/>
      <c r="BM252" s="172"/>
      <c r="BN252" s="162"/>
      <c r="BO252" s="167"/>
      <c r="BP252" s="169"/>
      <c r="BQ252" s="162"/>
      <c r="BR252" s="162"/>
      <c r="BS252" s="174"/>
      <c r="BT252" s="162"/>
      <c r="BU252" s="174"/>
      <c r="BV252" s="174"/>
      <c r="BW252" s="174"/>
      <c r="BX252" s="173"/>
      <c r="BY252" s="158"/>
      <c r="BZ252" s="160"/>
      <c r="CA252" s="172"/>
      <c r="CB252" s="152"/>
      <c r="CC252" s="152"/>
      <c r="CD252" s="156"/>
      <c r="CE252" s="172"/>
      <c r="CF252" s="162"/>
      <c r="CG252" s="162"/>
      <c r="CH252" s="158"/>
      <c r="CI252" s="173"/>
      <c r="CJ252" s="178"/>
      <c r="CK252" s="173"/>
      <c r="CL252" s="165"/>
      <c r="CM252" s="172"/>
      <c r="CN252" s="162"/>
      <c r="CO252" s="162"/>
      <c r="CP252" s="162"/>
      <c r="CQ252" s="162"/>
      <c r="CR252" s="169"/>
      <c r="CS252" s="162"/>
      <c r="CT252" s="162"/>
      <c r="CU252" s="174"/>
      <c r="CV252" s="152"/>
      <c r="CW252" s="173"/>
      <c r="CX252" s="158"/>
      <c r="CY252" s="172"/>
      <c r="CZ252" s="162"/>
      <c r="DA252" s="162"/>
      <c r="DB252" s="158"/>
      <c r="DC252" s="173"/>
      <c r="DD252" s="178"/>
      <c r="DE252" s="173"/>
      <c r="DF252" s="165"/>
      <c r="DG252" s="172"/>
      <c r="DH252" s="178"/>
      <c r="DI252" s="172"/>
      <c r="DJ252" s="178"/>
      <c r="DK252" s="172"/>
      <c r="DL252" s="162"/>
      <c r="DM252" s="167"/>
      <c r="DN252" s="169"/>
      <c r="DO252" s="162"/>
      <c r="DP252" s="162"/>
      <c r="DQ252" s="174"/>
      <c r="DR252" s="152"/>
      <c r="DS252" s="172"/>
      <c r="DT252" s="152"/>
      <c r="DU252" s="152"/>
      <c r="DV252" s="156"/>
      <c r="DW252" s="173"/>
      <c r="DX252" s="158"/>
      <c r="DY252" s="172"/>
      <c r="DZ252" s="162"/>
      <c r="EA252" s="162"/>
      <c r="EB252" s="172"/>
      <c r="EC252" s="172"/>
      <c r="ED252" s="152"/>
      <c r="EE252" s="152"/>
      <c r="EF252" s="152"/>
      <c r="EG252" s="174"/>
      <c r="EH252" s="172"/>
      <c r="EI252" s="162"/>
      <c r="EJ252" s="162"/>
    </row>
    <row r="253" spans="1:140" ht="12.5">
      <c r="A253" s="168"/>
      <c r="B253" s="169"/>
      <c r="C253" s="144" t="str">
        <f t="shared" si="0"/>
        <v/>
      </c>
      <c r="D253" s="144" t="str">
        <f t="shared" si="830"/>
        <v/>
      </c>
      <c r="E253" s="144" t="str">
        <f t="shared" si="2"/>
        <v/>
      </c>
      <c r="F253" s="145" t="str">
        <f t="shared" si="831"/>
        <v/>
      </c>
      <c r="G253" s="145" t="str">
        <f t="shared" si="4"/>
        <v/>
      </c>
      <c r="H253" s="145" t="str">
        <f t="shared" si="5"/>
        <v/>
      </c>
      <c r="I253" s="146" t="str">
        <f t="shared" ref="I253:J253" si="1057">IF(COUNTA($DO253:$DX253)&gt;0,$BA253,"")</f>
        <v/>
      </c>
      <c r="J253" s="146" t="str">
        <f t="shared" si="1057"/>
        <v/>
      </c>
      <c r="K253" s="147" t="str">
        <f t="shared" si="43"/>
        <v/>
      </c>
      <c r="L253" s="147" t="str">
        <f t="shared" si="7"/>
        <v/>
      </c>
      <c r="M253" s="147" t="str">
        <f t="shared" si="8"/>
        <v/>
      </c>
      <c r="N253" s="147" t="str">
        <f t="shared" si="48"/>
        <v/>
      </c>
      <c r="O253" s="147" t="str">
        <f t="shared" si="9"/>
        <v/>
      </c>
      <c r="P253" s="146" t="str">
        <f t="shared" si="833"/>
        <v/>
      </c>
      <c r="Q253" s="147" t="str">
        <f t="shared" si="834"/>
        <v/>
      </c>
      <c r="R253" s="146" t="str">
        <f t="shared" si="12"/>
        <v/>
      </c>
      <c r="S253" s="146" t="str">
        <f t="shared" si="13"/>
        <v/>
      </c>
      <c r="T253" s="146" t="str">
        <f>IF(NOT(ISBLANK(DH253)),
        IF(AND(ISREF('Input Tenderers'!$J$8:$K$8),COUNTA('Input Tenderers'!$N$8)&gt;0),
                IF(COUNTA('Input Implementation Transactio'!$N253:$O253)&gt;0,"supplier;tenderer;payee","supplier;tenderer"),
                IF(COUNTA('Input Implementation Transactio'!$N253:$O253)&gt;0,"supplier;payee","supplier")
                ),
        IF(COUNTA('Input Implementation Transactio'!$N253:$O253)&gt;0, "payee", "")
        )</f>
        <v/>
      </c>
      <c r="U253" s="146" t="str">
        <f t="shared" si="14"/>
        <v/>
      </c>
      <c r="V253" s="146" t="str">
        <f t="shared" si="15"/>
        <v/>
      </c>
      <c r="W253" s="148" t="str">
        <f t="shared" si="835"/>
        <v/>
      </c>
      <c r="X253" s="175" t="str">
        <f t="shared" si="836"/>
        <v/>
      </c>
      <c r="Y253" s="170" t="str">
        <f t="shared" si="837"/>
        <v/>
      </c>
      <c r="Z253" s="150" t="str">
        <f t="shared" si="19"/>
        <v/>
      </c>
      <c r="AA253" s="146" t="str">
        <f t="shared" si="20"/>
        <v/>
      </c>
      <c r="AB253" s="146" t="str">
        <f t="shared" si="21"/>
        <v/>
      </c>
      <c r="AC253" s="146" t="str">
        <f t="shared" si="22"/>
        <v/>
      </c>
      <c r="AD253" s="148" t="str">
        <f t="shared" si="838"/>
        <v/>
      </c>
      <c r="AE253" s="148" t="str">
        <f t="shared" si="24"/>
        <v/>
      </c>
      <c r="AF253" s="175" t="str">
        <f t="shared" si="839"/>
        <v/>
      </c>
      <c r="AG253" s="170" t="str">
        <f t="shared" si="840"/>
        <v/>
      </c>
      <c r="AH253" s="148" t="str">
        <f t="shared" si="841"/>
        <v/>
      </c>
      <c r="AI253" s="146" t="str">
        <f t="shared" si="28"/>
        <v/>
      </c>
      <c r="AJ253" s="146" t="str">
        <f t="shared" si="29"/>
        <v/>
      </c>
      <c r="AK253" s="146" t="str">
        <f t="shared" si="30"/>
        <v/>
      </c>
      <c r="AL253" s="146" t="str">
        <f t="shared" si="31"/>
        <v/>
      </c>
      <c r="AM253" s="171" t="str">
        <f t="shared" si="32"/>
        <v/>
      </c>
      <c r="AN253" s="171" t="str">
        <f t="shared" si="33"/>
        <v/>
      </c>
      <c r="AO253" s="146" t="str">
        <f t="shared" si="34"/>
        <v/>
      </c>
      <c r="AP253" s="146" t="str">
        <f t="shared" si="35"/>
        <v/>
      </c>
      <c r="AQ253" s="146" t="str">
        <f t="shared" si="36"/>
        <v/>
      </c>
      <c r="AR253" s="146" t="str">
        <f t="shared" ref="AR253:AS253" si="1058">IF(NOT(ISBLANK(CB253)),CONCATENATE(TEXT(CB253,"yyyy-mm-ddThh:MM:ss"),"Z"),"")</f>
        <v/>
      </c>
      <c r="AS253" s="146" t="str">
        <f t="shared" si="1058"/>
        <v/>
      </c>
      <c r="AT253" s="146" t="str">
        <f t="shared" si="38"/>
        <v/>
      </c>
      <c r="AU253" s="146" t="str">
        <f t="shared" si="39"/>
        <v/>
      </c>
      <c r="AV253" s="146" t="str">
        <f t="shared" ref="AV253:AW253" si="1059">IF(NOT(ISBLANK(DT253)),CONCATENATE(TEXT(DT253,"yyyy-mm-ddThh:MM:ss"),"Z"),"")</f>
        <v/>
      </c>
      <c r="AW253" s="146" t="str">
        <f t="shared" si="1059"/>
        <v/>
      </c>
      <c r="AX253" s="146" t="str">
        <f t="shared" ref="AX253:AZ253" si="1060">IF(NOT(ISBLANK(ED253)),CONCATENATE(TEXT(ED253,"yyyy-mm-ddThh:MM:ss"),"Z"),"")</f>
        <v/>
      </c>
      <c r="AY253" s="146" t="str">
        <f t="shared" si="1060"/>
        <v/>
      </c>
      <c r="AZ253" s="146" t="str">
        <f t="shared" si="1060"/>
        <v/>
      </c>
      <c r="BA253" s="176"/>
      <c r="BB253" s="152"/>
      <c r="BC253" s="177"/>
      <c r="BD253" s="154"/>
      <c r="BE253" s="155"/>
      <c r="BF253" s="154"/>
      <c r="BG253" s="155"/>
      <c r="BH253" s="169"/>
      <c r="BI253" s="162"/>
      <c r="BJ253" s="172"/>
      <c r="BK253" s="162"/>
      <c r="BL253" s="158"/>
      <c r="BM253" s="172"/>
      <c r="BN253" s="162"/>
      <c r="BO253" s="167"/>
      <c r="BP253" s="169"/>
      <c r="BQ253" s="162"/>
      <c r="BR253" s="162"/>
      <c r="BS253" s="174"/>
      <c r="BT253" s="162"/>
      <c r="BU253" s="174"/>
      <c r="BV253" s="174"/>
      <c r="BW253" s="174"/>
      <c r="BX253" s="173"/>
      <c r="BY253" s="158"/>
      <c r="BZ253" s="160"/>
      <c r="CA253" s="172"/>
      <c r="CB253" s="152"/>
      <c r="CC253" s="152"/>
      <c r="CD253" s="156"/>
      <c r="CE253" s="172"/>
      <c r="CF253" s="162"/>
      <c r="CG253" s="162"/>
      <c r="CH253" s="158"/>
      <c r="CI253" s="173"/>
      <c r="CJ253" s="178"/>
      <c r="CK253" s="173"/>
      <c r="CL253" s="165"/>
      <c r="CM253" s="172"/>
      <c r="CN253" s="162"/>
      <c r="CO253" s="162"/>
      <c r="CP253" s="162"/>
      <c r="CQ253" s="162"/>
      <c r="CR253" s="169"/>
      <c r="CS253" s="162"/>
      <c r="CT253" s="162"/>
      <c r="CU253" s="174"/>
      <c r="CV253" s="152"/>
      <c r="CW253" s="173"/>
      <c r="CX253" s="158"/>
      <c r="CY253" s="172"/>
      <c r="CZ253" s="162"/>
      <c r="DA253" s="162"/>
      <c r="DB253" s="158"/>
      <c r="DC253" s="173"/>
      <c r="DD253" s="178"/>
      <c r="DE253" s="173"/>
      <c r="DF253" s="165"/>
      <c r="DG253" s="172"/>
      <c r="DH253" s="178"/>
      <c r="DI253" s="172"/>
      <c r="DJ253" s="178"/>
      <c r="DK253" s="172"/>
      <c r="DL253" s="162"/>
      <c r="DM253" s="167"/>
      <c r="DN253" s="169"/>
      <c r="DO253" s="162"/>
      <c r="DP253" s="162"/>
      <c r="DQ253" s="174"/>
      <c r="DR253" s="152"/>
      <c r="DS253" s="172"/>
      <c r="DT253" s="152"/>
      <c r="DU253" s="152"/>
      <c r="DV253" s="156"/>
      <c r="DW253" s="173"/>
      <c r="DX253" s="158"/>
      <c r="DY253" s="172"/>
      <c r="DZ253" s="162"/>
      <c r="EA253" s="162"/>
      <c r="EB253" s="172"/>
      <c r="EC253" s="172"/>
      <c r="ED253" s="152"/>
      <c r="EE253" s="152"/>
      <c r="EF253" s="152"/>
      <c r="EG253" s="174"/>
      <c r="EH253" s="172"/>
      <c r="EI253" s="162"/>
      <c r="EJ253" s="162"/>
    </row>
    <row r="254" spans="1:140" ht="12.5">
      <c r="A254" s="168"/>
      <c r="B254" s="169"/>
      <c r="C254" s="144" t="str">
        <f t="shared" si="0"/>
        <v/>
      </c>
      <c r="D254" s="144" t="str">
        <f t="shared" si="830"/>
        <v/>
      </c>
      <c r="E254" s="144" t="str">
        <f t="shared" si="2"/>
        <v/>
      </c>
      <c r="F254" s="145" t="str">
        <f t="shared" si="831"/>
        <v/>
      </c>
      <c r="G254" s="145" t="str">
        <f t="shared" si="4"/>
        <v/>
      </c>
      <c r="H254" s="145" t="str">
        <f t="shared" si="5"/>
        <v/>
      </c>
      <c r="I254" s="146" t="str">
        <f t="shared" ref="I254:J254" si="1061">IF(COUNTA($DO254:$DX254)&gt;0,$BA254,"")</f>
        <v/>
      </c>
      <c r="J254" s="146" t="str">
        <f t="shared" si="1061"/>
        <v/>
      </c>
      <c r="K254" s="147" t="str">
        <f t="shared" si="43"/>
        <v/>
      </c>
      <c r="L254" s="147" t="str">
        <f t="shared" si="7"/>
        <v/>
      </c>
      <c r="M254" s="147" t="str">
        <f t="shared" si="8"/>
        <v/>
      </c>
      <c r="N254" s="147" t="str">
        <f t="shared" si="48"/>
        <v/>
      </c>
      <c r="O254" s="147" t="str">
        <f t="shared" si="9"/>
        <v/>
      </c>
      <c r="P254" s="146" t="str">
        <f t="shared" si="833"/>
        <v/>
      </c>
      <c r="Q254" s="147" t="str">
        <f t="shared" si="834"/>
        <v/>
      </c>
      <c r="R254" s="146" t="str">
        <f t="shared" si="12"/>
        <v/>
      </c>
      <c r="S254" s="146" t="str">
        <f t="shared" si="13"/>
        <v/>
      </c>
      <c r="T254" s="146" t="str">
        <f>IF(NOT(ISBLANK(DH254)),
        IF(AND(ISREF('Input Tenderers'!$J$8:$K$8),COUNTA('Input Tenderers'!$N$8)&gt;0),
                IF(COUNTA('Input Implementation Transactio'!$N254:$O254)&gt;0,"supplier;tenderer;payee","supplier;tenderer"),
                IF(COUNTA('Input Implementation Transactio'!$N254:$O254)&gt;0,"supplier;payee","supplier")
                ),
        IF(COUNTA('Input Implementation Transactio'!$N254:$O254)&gt;0, "payee", "")
        )</f>
        <v/>
      </c>
      <c r="U254" s="146" t="str">
        <f t="shared" si="14"/>
        <v/>
      </c>
      <c r="V254" s="146" t="str">
        <f t="shared" si="15"/>
        <v/>
      </c>
      <c r="W254" s="148" t="str">
        <f t="shared" si="835"/>
        <v/>
      </c>
      <c r="X254" s="175" t="str">
        <f t="shared" si="836"/>
        <v/>
      </c>
      <c r="Y254" s="170" t="str">
        <f t="shared" si="837"/>
        <v/>
      </c>
      <c r="Z254" s="150" t="str">
        <f t="shared" si="19"/>
        <v/>
      </c>
      <c r="AA254" s="146" t="str">
        <f t="shared" si="20"/>
        <v/>
      </c>
      <c r="AB254" s="146" t="str">
        <f t="shared" si="21"/>
        <v/>
      </c>
      <c r="AC254" s="146" t="str">
        <f t="shared" si="22"/>
        <v/>
      </c>
      <c r="AD254" s="148" t="str">
        <f t="shared" si="838"/>
        <v/>
      </c>
      <c r="AE254" s="148" t="str">
        <f t="shared" si="24"/>
        <v/>
      </c>
      <c r="AF254" s="175" t="str">
        <f t="shared" si="839"/>
        <v/>
      </c>
      <c r="AG254" s="170" t="str">
        <f t="shared" si="840"/>
        <v/>
      </c>
      <c r="AH254" s="148" t="str">
        <f t="shared" si="841"/>
        <v/>
      </c>
      <c r="AI254" s="146" t="str">
        <f t="shared" si="28"/>
        <v/>
      </c>
      <c r="AJ254" s="146" t="str">
        <f t="shared" si="29"/>
        <v/>
      </c>
      <c r="AK254" s="146" t="str">
        <f t="shared" si="30"/>
        <v/>
      </c>
      <c r="AL254" s="146" t="str">
        <f t="shared" si="31"/>
        <v/>
      </c>
      <c r="AM254" s="171" t="str">
        <f t="shared" si="32"/>
        <v/>
      </c>
      <c r="AN254" s="171" t="str">
        <f t="shared" si="33"/>
        <v/>
      </c>
      <c r="AO254" s="146" t="str">
        <f t="shared" si="34"/>
        <v/>
      </c>
      <c r="AP254" s="146" t="str">
        <f t="shared" si="35"/>
        <v/>
      </c>
      <c r="AQ254" s="146" t="str">
        <f t="shared" si="36"/>
        <v/>
      </c>
      <c r="AR254" s="146" t="str">
        <f t="shared" ref="AR254:AS254" si="1062">IF(NOT(ISBLANK(CB254)),CONCATENATE(TEXT(CB254,"yyyy-mm-ddThh:MM:ss"),"Z"),"")</f>
        <v/>
      </c>
      <c r="AS254" s="146" t="str">
        <f t="shared" si="1062"/>
        <v/>
      </c>
      <c r="AT254" s="146" t="str">
        <f t="shared" si="38"/>
        <v/>
      </c>
      <c r="AU254" s="146" t="str">
        <f t="shared" si="39"/>
        <v/>
      </c>
      <c r="AV254" s="146" t="str">
        <f t="shared" ref="AV254:AW254" si="1063">IF(NOT(ISBLANK(DT254)),CONCATENATE(TEXT(DT254,"yyyy-mm-ddThh:MM:ss"),"Z"),"")</f>
        <v/>
      </c>
      <c r="AW254" s="146" t="str">
        <f t="shared" si="1063"/>
        <v/>
      </c>
      <c r="AX254" s="146" t="str">
        <f t="shared" ref="AX254:AZ254" si="1064">IF(NOT(ISBLANK(ED254)),CONCATENATE(TEXT(ED254,"yyyy-mm-ddThh:MM:ss"),"Z"),"")</f>
        <v/>
      </c>
      <c r="AY254" s="146" t="str">
        <f t="shared" si="1064"/>
        <v/>
      </c>
      <c r="AZ254" s="146" t="str">
        <f t="shared" si="1064"/>
        <v/>
      </c>
      <c r="BA254" s="176"/>
      <c r="BB254" s="152"/>
      <c r="BC254" s="177"/>
      <c r="BD254" s="154"/>
      <c r="BE254" s="155"/>
      <c r="BF254" s="154"/>
      <c r="BG254" s="155"/>
      <c r="BH254" s="169"/>
      <c r="BI254" s="162"/>
      <c r="BJ254" s="172"/>
      <c r="BK254" s="162"/>
      <c r="BL254" s="158"/>
      <c r="BM254" s="172"/>
      <c r="BN254" s="162"/>
      <c r="BO254" s="167"/>
      <c r="BP254" s="169"/>
      <c r="BQ254" s="162"/>
      <c r="BR254" s="162"/>
      <c r="BS254" s="174"/>
      <c r="BT254" s="162"/>
      <c r="BU254" s="174"/>
      <c r="BV254" s="174"/>
      <c r="BW254" s="174"/>
      <c r="BX254" s="173"/>
      <c r="BY254" s="158"/>
      <c r="BZ254" s="160"/>
      <c r="CA254" s="172"/>
      <c r="CB254" s="152"/>
      <c r="CC254" s="152"/>
      <c r="CD254" s="156"/>
      <c r="CE254" s="172"/>
      <c r="CF254" s="162"/>
      <c r="CG254" s="162"/>
      <c r="CH254" s="158"/>
      <c r="CI254" s="173"/>
      <c r="CJ254" s="178"/>
      <c r="CK254" s="173"/>
      <c r="CL254" s="165"/>
      <c r="CM254" s="172"/>
      <c r="CN254" s="162"/>
      <c r="CO254" s="162"/>
      <c r="CP254" s="162"/>
      <c r="CQ254" s="162"/>
      <c r="CR254" s="169"/>
      <c r="CS254" s="162"/>
      <c r="CT254" s="162"/>
      <c r="CU254" s="174"/>
      <c r="CV254" s="152"/>
      <c r="CW254" s="173"/>
      <c r="CX254" s="158"/>
      <c r="CY254" s="172"/>
      <c r="CZ254" s="162"/>
      <c r="DA254" s="162"/>
      <c r="DB254" s="158"/>
      <c r="DC254" s="173"/>
      <c r="DD254" s="178"/>
      <c r="DE254" s="173"/>
      <c r="DF254" s="165"/>
      <c r="DG254" s="172"/>
      <c r="DH254" s="178"/>
      <c r="DI254" s="172"/>
      <c r="DJ254" s="178"/>
      <c r="DK254" s="172"/>
      <c r="DL254" s="162"/>
      <c r="DM254" s="167"/>
      <c r="DN254" s="169"/>
      <c r="DO254" s="162"/>
      <c r="DP254" s="162"/>
      <c r="DQ254" s="174"/>
      <c r="DR254" s="152"/>
      <c r="DS254" s="172"/>
      <c r="DT254" s="152"/>
      <c r="DU254" s="152"/>
      <c r="DV254" s="156"/>
      <c r="DW254" s="173"/>
      <c r="DX254" s="158"/>
      <c r="DY254" s="172"/>
      <c r="DZ254" s="162"/>
      <c r="EA254" s="162"/>
      <c r="EB254" s="172"/>
      <c r="EC254" s="172"/>
      <c r="ED254" s="152"/>
      <c r="EE254" s="152"/>
      <c r="EF254" s="152"/>
      <c r="EG254" s="174"/>
      <c r="EH254" s="172"/>
      <c r="EI254" s="162"/>
      <c r="EJ254" s="162"/>
    </row>
    <row r="255" spans="1:140" ht="12.5">
      <c r="A255" s="168"/>
      <c r="B255" s="169"/>
      <c r="C255" s="144" t="str">
        <f t="shared" si="0"/>
        <v/>
      </c>
      <c r="D255" s="144" t="str">
        <f t="shared" si="830"/>
        <v/>
      </c>
      <c r="E255" s="144" t="str">
        <f t="shared" si="2"/>
        <v/>
      </c>
      <c r="F255" s="145" t="str">
        <f t="shared" si="831"/>
        <v/>
      </c>
      <c r="G255" s="145" t="str">
        <f t="shared" si="4"/>
        <v/>
      </c>
      <c r="H255" s="145" t="str">
        <f t="shared" si="5"/>
        <v/>
      </c>
      <c r="I255" s="146" t="str">
        <f t="shared" ref="I255:J255" si="1065">IF(COUNTA($DO255:$DX255)&gt;0,$BA255,"")</f>
        <v/>
      </c>
      <c r="J255" s="146" t="str">
        <f t="shared" si="1065"/>
        <v/>
      </c>
      <c r="K255" s="147" t="str">
        <f t="shared" si="43"/>
        <v/>
      </c>
      <c r="L255" s="147" t="str">
        <f t="shared" si="7"/>
        <v/>
      </c>
      <c r="M255" s="147" t="str">
        <f t="shared" si="8"/>
        <v/>
      </c>
      <c r="N255" s="147" t="str">
        <f t="shared" si="48"/>
        <v/>
      </c>
      <c r="O255" s="147" t="str">
        <f t="shared" si="9"/>
        <v/>
      </c>
      <c r="P255" s="146" t="str">
        <f t="shared" si="833"/>
        <v/>
      </c>
      <c r="Q255" s="147" t="str">
        <f t="shared" si="834"/>
        <v/>
      </c>
      <c r="R255" s="146" t="str">
        <f t="shared" si="12"/>
        <v/>
      </c>
      <c r="S255" s="146" t="str">
        <f t="shared" si="13"/>
        <v/>
      </c>
      <c r="T255" s="146" t="str">
        <f>IF(NOT(ISBLANK(DH255)),
        IF(AND(ISREF('Input Tenderers'!$J$8:$K$8),COUNTA('Input Tenderers'!$N$8)&gt;0),
                IF(COUNTA('Input Implementation Transactio'!$N255:$O255)&gt;0,"supplier;tenderer;payee","supplier;tenderer"),
                IF(COUNTA('Input Implementation Transactio'!$N255:$O255)&gt;0,"supplier;payee","supplier")
                ),
        IF(COUNTA('Input Implementation Transactio'!$N255:$O255)&gt;0, "payee", "")
        )</f>
        <v/>
      </c>
      <c r="U255" s="146" t="str">
        <f t="shared" si="14"/>
        <v/>
      </c>
      <c r="V255" s="146" t="str">
        <f t="shared" si="15"/>
        <v/>
      </c>
      <c r="W255" s="148" t="str">
        <f t="shared" si="835"/>
        <v/>
      </c>
      <c r="X255" s="175" t="str">
        <f t="shared" si="836"/>
        <v/>
      </c>
      <c r="Y255" s="170" t="str">
        <f t="shared" si="837"/>
        <v/>
      </c>
      <c r="Z255" s="150" t="str">
        <f t="shared" si="19"/>
        <v/>
      </c>
      <c r="AA255" s="146" t="str">
        <f t="shared" si="20"/>
        <v/>
      </c>
      <c r="AB255" s="146" t="str">
        <f t="shared" si="21"/>
        <v/>
      </c>
      <c r="AC255" s="146" t="str">
        <f t="shared" si="22"/>
        <v/>
      </c>
      <c r="AD255" s="148" t="str">
        <f t="shared" si="838"/>
        <v/>
      </c>
      <c r="AE255" s="148" t="str">
        <f t="shared" si="24"/>
        <v/>
      </c>
      <c r="AF255" s="175" t="str">
        <f t="shared" si="839"/>
        <v/>
      </c>
      <c r="AG255" s="170" t="str">
        <f t="shared" si="840"/>
        <v/>
      </c>
      <c r="AH255" s="148" t="str">
        <f t="shared" si="841"/>
        <v/>
      </c>
      <c r="AI255" s="146" t="str">
        <f t="shared" si="28"/>
        <v/>
      </c>
      <c r="AJ255" s="146" t="str">
        <f t="shared" si="29"/>
        <v/>
      </c>
      <c r="AK255" s="146" t="str">
        <f t="shared" si="30"/>
        <v/>
      </c>
      <c r="AL255" s="146" t="str">
        <f t="shared" si="31"/>
        <v/>
      </c>
      <c r="AM255" s="171" t="str">
        <f t="shared" si="32"/>
        <v/>
      </c>
      <c r="AN255" s="171" t="str">
        <f t="shared" si="33"/>
        <v/>
      </c>
      <c r="AO255" s="146" t="str">
        <f t="shared" si="34"/>
        <v/>
      </c>
      <c r="AP255" s="146" t="str">
        <f t="shared" si="35"/>
        <v/>
      </c>
      <c r="AQ255" s="146" t="str">
        <f t="shared" si="36"/>
        <v/>
      </c>
      <c r="AR255" s="146" t="str">
        <f t="shared" ref="AR255:AS255" si="1066">IF(NOT(ISBLANK(CB255)),CONCATENATE(TEXT(CB255,"yyyy-mm-ddThh:MM:ss"),"Z"),"")</f>
        <v/>
      </c>
      <c r="AS255" s="146" t="str">
        <f t="shared" si="1066"/>
        <v/>
      </c>
      <c r="AT255" s="146" t="str">
        <f t="shared" si="38"/>
        <v/>
      </c>
      <c r="AU255" s="146" t="str">
        <f t="shared" si="39"/>
        <v/>
      </c>
      <c r="AV255" s="146" t="str">
        <f t="shared" ref="AV255:AW255" si="1067">IF(NOT(ISBLANK(DT255)),CONCATENATE(TEXT(DT255,"yyyy-mm-ddThh:MM:ss"),"Z"),"")</f>
        <v/>
      </c>
      <c r="AW255" s="146" t="str">
        <f t="shared" si="1067"/>
        <v/>
      </c>
      <c r="AX255" s="146" t="str">
        <f t="shared" ref="AX255:AZ255" si="1068">IF(NOT(ISBLANK(ED255)),CONCATENATE(TEXT(ED255,"yyyy-mm-ddThh:MM:ss"),"Z"),"")</f>
        <v/>
      </c>
      <c r="AY255" s="146" t="str">
        <f t="shared" si="1068"/>
        <v/>
      </c>
      <c r="AZ255" s="146" t="str">
        <f t="shared" si="1068"/>
        <v/>
      </c>
      <c r="BA255" s="176"/>
      <c r="BB255" s="152"/>
      <c r="BC255" s="177"/>
      <c r="BD255" s="154"/>
      <c r="BE255" s="155"/>
      <c r="BF255" s="154"/>
      <c r="BG255" s="155"/>
      <c r="BH255" s="169"/>
      <c r="BI255" s="162"/>
      <c r="BJ255" s="172"/>
      <c r="BK255" s="162"/>
      <c r="BL255" s="158"/>
      <c r="BM255" s="172"/>
      <c r="BN255" s="162"/>
      <c r="BO255" s="167"/>
      <c r="BP255" s="169"/>
      <c r="BQ255" s="162"/>
      <c r="BR255" s="162"/>
      <c r="BS255" s="174"/>
      <c r="BT255" s="162"/>
      <c r="BU255" s="174"/>
      <c r="BV255" s="174"/>
      <c r="BW255" s="174"/>
      <c r="BX255" s="173"/>
      <c r="BY255" s="158"/>
      <c r="BZ255" s="160"/>
      <c r="CA255" s="172"/>
      <c r="CB255" s="152"/>
      <c r="CC255" s="152"/>
      <c r="CD255" s="156"/>
      <c r="CE255" s="172"/>
      <c r="CF255" s="162"/>
      <c r="CG255" s="162"/>
      <c r="CH255" s="158"/>
      <c r="CI255" s="173"/>
      <c r="CJ255" s="178"/>
      <c r="CK255" s="173"/>
      <c r="CL255" s="165"/>
      <c r="CM255" s="172"/>
      <c r="CN255" s="162"/>
      <c r="CO255" s="162"/>
      <c r="CP255" s="162"/>
      <c r="CQ255" s="162"/>
      <c r="CR255" s="169"/>
      <c r="CS255" s="162"/>
      <c r="CT255" s="162"/>
      <c r="CU255" s="174"/>
      <c r="CV255" s="152"/>
      <c r="CW255" s="173"/>
      <c r="CX255" s="158"/>
      <c r="CY255" s="172"/>
      <c r="CZ255" s="162"/>
      <c r="DA255" s="162"/>
      <c r="DB255" s="158"/>
      <c r="DC255" s="173"/>
      <c r="DD255" s="178"/>
      <c r="DE255" s="173"/>
      <c r="DF255" s="165"/>
      <c r="DG255" s="172"/>
      <c r="DH255" s="178"/>
      <c r="DI255" s="172"/>
      <c r="DJ255" s="178"/>
      <c r="DK255" s="172"/>
      <c r="DL255" s="162"/>
      <c r="DM255" s="167"/>
      <c r="DN255" s="169"/>
      <c r="DO255" s="162"/>
      <c r="DP255" s="162"/>
      <c r="DQ255" s="174"/>
      <c r="DR255" s="152"/>
      <c r="DS255" s="172"/>
      <c r="DT255" s="152"/>
      <c r="DU255" s="152"/>
      <c r="DV255" s="156"/>
      <c r="DW255" s="173"/>
      <c r="DX255" s="158"/>
      <c r="DY255" s="172"/>
      <c r="DZ255" s="162"/>
      <c r="EA255" s="162"/>
      <c r="EB255" s="172"/>
      <c r="EC255" s="172"/>
      <c r="ED255" s="152"/>
      <c r="EE255" s="152"/>
      <c r="EF255" s="152"/>
      <c r="EG255" s="174"/>
      <c r="EH255" s="172"/>
      <c r="EI255" s="162"/>
      <c r="EJ255" s="162"/>
    </row>
    <row r="256" spans="1:140" ht="12.5">
      <c r="A256" s="168"/>
      <c r="B256" s="169"/>
      <c r="C256" s="144" t="str">
        <f t="shared" si="0"/>
        <v/>
      </c>
      <c r="D256" s="144" t="str">
        <f t="shared" si="830"/>
        <v/>
      </c>
      <c r="E256" s="144" t="str">
        <f t="shared" si="2"/>
        <v/>
      </c>
      <c r="F256" s="145" t="str">
        <f t="shared" si="831"/>
        <v/>
      </c>
      <c r="G256" s="145" t="str">
        <f t="shared" si="4"/>
        <v/>
      </c>
      <c r="H256" s="145" t="str">
        <f t="shared" si="5"/>
        <v/>
      </c>
      <c r="I256" s="146" t="str">
        <f t="shared" ref="I256:J256" si="1069">IF(COUNTA($DO256:$DX256)&gt;0,$BA256,"")</f>
        <v/>
      </c>
      <c r="J256" s="146" t="str">
        <f t="shared" si="1069"/>
        <v/>
      </c>
      <c r="K256" s="147" t="str">
        <f t="shared" si="43"/>
        <v/>
      </c>
      <c r="L256" s="147" t="str">
        <f t="shared" si="7"/>
        <v/>
      </c>
      <c r="M256" s="147" t="str">
        <f t="shared" si="8"/>
        <v/>
      </c>
      <c r="N256" s="147" t="str">
        <f t="shared" si="48"/>
        <v/>
      </c>
      <c r="O256" s="147" t="str">
        <f t="shared" si="9"/>
        <v/>
      </c>
      <c r="P256" s="146" t="str">
        <f t="shared" si="833"/>
        <v/>
      </c>
      <c r="Q256" s="147" t="str">
        <f t="shared" si="834"/>
        <v/>
      </c>
      <c r="R256" s="146" t="str">
        <f t="shared" si="12"/>
        <v/>
      </c>
      <c r="S256" s="146" t="str">
        <f t="shared" si="13"/>
        <v/>
      </c>
      <c r="T256" s="146" t="str">
        <f>IF(NOT(ISBLANK(DH256)),
        IF(AND(ISREF('Input Tenderers'!$J$8:$K$8),COUNTA('Input Tenderers'!$N$8)&gt;0),
                IF(COUNTA('Input Implementation Transactio'!$N256:$O256)&gt;0,"supplier;tenderer;payee","supplier;tenderer"),
                IF(COUNTA('Input Implementation Transactio'!$N256:$O256)&gt;0,"supplier;payee","supplier")
                ),
        IF(COUNTA('Input Implementation Transactio'!$N256:$O256)&gt;0, "payee", "")
        )</f>
        <v/>
      </c>
      <c r="U256" s="146" t="str">
        <f t="shared" si="14"/>
        <v/>
      </c>
      <c r="V256" s="146" t="str">
        <f t="shared" si="15"/>
        <v/>
      </c>
      <c r="W256" s="148" t="str">
        <f t="shared" si="835"/>
        <v/>
      </c>
      <c r="X256" s="175" t="str">
        <f t="shared" si="836"/>
        <v/>
      </c>
      <c r="Y256" s="170" t="str">
        <f t="shared" si="837"/>
        <v/>
      </c>
      <c r="Z256" s="150" t="str">
        <f t="shared" si="19"/>
        <v/>
      </c>
      <c r="AA256" s="146" t="str">
        <f t="shared" si="20"/>
        <v/>
      </c>
      <c r="AB256" s="146" t="str">
        <f t="shared" si="21"/>
        <v/>
      </c>
      <c r="AC256" s="146" t="str">
        <f t="shared" si="22"/>
        <v/>
      </c>
      <c r="AD256" s="148" t="str">
        <f t="shared" si="838"/>
        <v/>
      </c>
      <c r="AE256" s="148" t="str">
        <f t="shared" si="24"/>
        <v/>
      </c>
      <c r="AF256" s="175" t="str">
        <f t="shared" si="839"/>
        <v/>
      </c>
      <c r="AG256" s="170" t="str">
        <f t="shared" si="840"/>
        <v/>
      </c>
      <c r="AH256" s="148" t="str">
        <f t="shared" si="841"/>
        <v/>
      </c>
      <c r="AI256" s="146" t="str">
        <f t="shared" si="28"/>
        <v/>
      </c>
      <c r="AJ256" s="146" t="str">
        <f t="shared" si="29"/>
        <v/>
      </c>
      <c r="AK256" s="146" t="str">
        <f t="shared" si="30"/>
        <v/>
      </c>
      <c r="AL256" s="146" t="str">
        <f t="shared" si="31"/>
        <v/>
      </c>
      <c r="AM256" s="171" t="str">
        <f t="shared" si="32"/>
        <v/>
      </c>
      <c r="AN256" s="171" t="str">
        <f t="shared" si="33"/>
        <v/>
      </c>
      <c r="AO256" s="146" t="str">
        <f t="shared" si="34"/>
        <v/>
      </c>
      <c r="AP256" s="146" t="str">
        <f t="shared" si="35"/>
        <v/>
      </c>
      <c r="AQ256" s="146" t="str">
        <f t="shared" si="36"/>
        <v/>
      </c>
      <c r="AR256" s="146" t="str">
        <f t="shared" ref="AR256:AS256" si="1070">IF(NOT(ISBLANK(CB256)),CONCATENATE(TEXT(CB256,"yyyy-mm-ddThh:MM:ss"),"Z"),"")</f>
        <v/>
      </c>
      <c r="AS256" s="146" t="str">
        <f t="shared" si="1070"/>
        <v/>
      </c>
      <c r="AT256" s="146" t="str">
        <f t="shared" si="38"/>
        <v/>
      </c>
      <c r="AU256" s="146" t="str">
        <f t="shared" si="39"/>
        <v/>
      </c>
      <c r="AV256" s="146" t="str">
        <f t="shared" ref="AV256:AW256" si="1071">IF(NOT(ISBLANK(DT256)),CONCATENATE(TEXT(DT256,"yyyy-mm-ddThh:MM:ss"),"Z"),"")</f>
        <v/>
      </c>
      <c r="AW256" s="146" t="str">
        <f t="shared" si="1071"/>
        <v/>
      </c>
      <c r="AX256" s="146" t="str">
        <f t="shared" ref="AX256:AZ256" si="1072">IF(NOT(ISBLANK(ED256)),CONCATENATE(TEXT(ED256,"yyyy-mm-ddThh:MM:ss"),"Z"),"")</f>
        <v/>
      </c>
      <c r="AY256" s="146" t="str">
        <f t="shared" si="1072"/>
        <v/>
      </c>
      <c r="AZ256" s="146" t="str">
        <f t="shared" si="1072"/>
        <v/>
      </c>
      <c r="BA256" s="176"/>
      <c r="BB256" s="152"/>
      <c r="BC256" s="177"/>
      <c r="BD256" s="154"/>
      <c r="BE256" s="155"/>
      <c r="BF256" s="154"/>
      <c r="BG256" s="155"/>
      <c r="BH256" s="169"/>
      <c r="BI256" s="162"/>
      <c r="BJ256" s="172"/>
      <c r="BK256" s="162"/>
      <c r="BL256" s="158"/>
      <c r="BM256" s="172"/>
      <c r="BN256" s="162"/>
      <c r="BO256" s="167"/>
      <c r="BP256" s="169"/>
      <c r="BQ256" s="162"/>
      <c r="BR256" s="162"/>
      <c r="BS256" s="174"/>
      <c r="BT256" s="162"/>
      <c r="BU256" s="174"/>
      <c r="BV256" s="174"/>
      <c r="BW256" s="174"/>
      <c r="BX256" s="173"/>
      <c r="BY256" s="158"/>
      <c r="BZ256" s="160"/>
      <c r="CA256" s="172"/>
      <c r="CB256" s="152"/>
      <c r="CC256" s="152"/>
      <c r="CD256" s="156"/>
      <c r="CE256" s="172"/>
      <c r="CF256" s="162"/>
      <c r="CG256" s="162"/>
      <c r="CH256" s="158"/>
      <c r="CI256" s="173"/>
      <c r="CJ256" s="178"/>
      <c r="CK256" s="173"/>
      <c r="CL256" s="165"/>
      <c r="CM256" s="172"/>
      <c r="CN256" s="162"/>
      <c r="CO256" s="162"/>
      <c r="CP256" s="162"/>
      <c r="CQ256" s="162"/>
      <c r="CR256" s="169"/>
      <c r="CS256" s="162"/>
      <c r="CT256" s="162"/>
      <c r="CU256" s="174"/>
      <c r="CV256" s="152"/>
      <c r="CW256" s="173"/>
      <c r="CX256" s="158"/>
      <c r="CY256" s="172"/>
      <c r="CZ256" s="162"/>
      <c r="DA256" s="162"/>
      <c r="DB256" s="158"/>
      <c r="DC256" s="173"/>
      <c r="DD256" s="178"/>
      <c r="DE256" s="173"/>
      <c r="DF256" s="165"/>
      <c r="DG256" s="172"/>
      <c r="DH256" s="178"/>
      <c r="DI256" s="172"/>
      <c r="DJ256" s="178"/>
      <c r="DK256" s="172"/>
      <c r="DL256" s="162"/>
      <c r="DM256" s="167"/>
      <c r="DN256" s="169"/>
      <c r="DO256" s="162"/>
      <c r="DP256" s="162"/>
      <c r="DQ256" s="174"/>
      <c r="DR256" s="152"/>
      <c r="DS256" s="172"/>
      <c r="DT256" s="152"/>
      <c r="DU256" s="152"/>
      <c r="DV256" s="156"/>
      <c r="DW256" s="173"/>
      <c r="DX256" s="158"/>
      <c r="DY256" s="172"/>
      <c r="DZ256" s="162"/>
      <c r="EA256" s="162"/>
      <c r="EB256" s="172"/>
      <c r="EC256" s="172"/>
      <c r="ED256" s="152"/>
      <c r="EE256" s="152"/>
      <c r="EF256" s="152"/>
      <c r="EG256" s="174"/>
      <c r="EH256" s="172"/>
      <c r="EI256" s="162"/>
      <c r="EJ256" s="162"/>
    </row>
    <row r="257" spans="1:140" ht="12.5">
      <c r="A257" s="168"/>
      <c r="B257" s="169"/>
      <c r="C257" s="144" t="str">
        <f t="shared" si="0"/>
        <v/>
      </c>
      <c r="D257" s="144" t="str">
        <f t="shared" si="830"/>
        <v/>
      </c>
      <c r="E257" s="144" t="str">
        <f t="shared" si="2"/>
        <v/>
      </c>
      <c r="F257" s="145" t="str">
        <f t="shared" si="831"/>
        <v/>
      </c>
      <c r="G257" s="145" t="str">
        <f t="shared" si="4"/>
        <v/>
      </c>
      <c r="H257" s="145" t="str">
        <f t="shared" si="5"/>
        <v/>
      </c>
      <c r="I257" s="146" t="str">
        <f t="shared" ref="I257:J257" si="1073">IF(COUNTA($DO257:$DX257)&gt;0,$BA257,"")</f>
        <v/>
      </c>
      <c r="J257" s="146" t="str">
        <f t="shared" si="1073"/>
        <v/>
      </c>
      <c r="K257" s="147" t="str">
        <f t="shared" si="43"/>
        <v/>
      </c>
      <c r="L257" s="147" t="str">
        <f t="shared" si="7"/>
        <v/>
      </c>
      <c r="M257" s="147" t="str">
        <f t="shared" si="8"/>
        <v/>
      </c>
      <c r="N257" s="147" t="str">
        <f t="shared" si="48"/>
        <v/>
      </c>
      <c r="O257" s="147" t="str">
        <f t="shared" si="9"/>
        <v/>
      </c>
      <c r="P257" s="146" t="str">
        <f t="shared" si="833"/>
        <v/>
      </c>
      <c r="Q257" s="147" t="str">
        <f t="shared" si="834"/>
        <v/>
      </c>
      <c r="R257" s="146" t="str">
        <f t="shared" si="12"/>
        <v/>
      </c>
      <c r="S257" s="146" t="str">
        <f t="shared" si="13"/>
        <v/>
      </c>
      <c r="T257" s="146" t="str">
        <f>IF(NOT(ISBLANK(DH257)),
        IF(AND(ISREF('Input Tenderers'!$J$8:$K$8),COUNTA('Input Tenderers'!$N$8)&gt;0),
                IF(COUNTA('Input Implementation Transactio'!$N257:$O257)&gt;0,"supplier;tenderer;payee","supplier;tenderer"),
                IF(COUNTA('Input Implementation Transactio'!$N257:$O257)&gt;0,"supplier;payee","supplier")
                ),
        IF(COUNTA('Input Implementation Transactio'!$N257:$O257)&gt;0, "payee", "")
        )</f>
        <v/>
      </c>
      <c r="U257" s="146" t="str">
        <f t="shared" si="14"/>
        <v/>
      </c>
      <c r="V257" s="146" t="str">
        <f t="shared" si="15"/>
        <v/>
      </c>
      <c r="W257" s="148" t="str">
        <f t="shared" si="835"/>
        <v/>
      </c>
      <c r="X257" s="175" t="str">
        <f t="shared" si="836"/>
        <v/>
      </c>
      <c r="Y257" s="170" t="str">
        <f t="shared" si="837"/>
        <v/>
      </c>
      <c r="Z257" s="150" t="str">
        <f t="shared" si="19"/>
        <v/>
      </c>
      <c r="AA257" s="146" t="str">
        <f t="shared" si="20"/>
        <v/>
      </c>
      <c r="AB257" s="146" t="str">
        <f t="shared" si="21"/>
        <v/>
      </c>
      <c r="AC257" s="146" t="str">
        <f t="shared" si="22"/>
        <v/>
      </c>
      <c r="AD257" s="148" t="str">
        <f t="shared" si="838"/>
        <v/>
      </c>
      <c r="AE257" s="148" t="str">
        <f t="shared" si="24"/>
        <v/>
      </c>
      <c r="AF257" s="175" t="str">
        <f t="shared" si="839"/>
        <v/>
      </c>
      <c r="AG257" s="170" t="str">
        <f t="shared" si="840"/>
        <v/>
      </c>
      <c r="AH257" s="148" t="str">
        <f t="shared" si="841"/>
        <v/>
      </c>
      <c r="AI257" s="146" t="str">
        <f t="shared" si="28"/>
        <v/>
      </c>
      <c r="AJ257" s="146" t="str">
        <f t="shared" si="29"/>
        <v/>
      </c>
      <c r="AK257" s="146" t="str">
        <f t="shared" si="30"/>
        <v/>
      </c>
      <c r="AL257" s="146" t="str">
        <f t="shared" si="31"/>
        <v/>
      </c>
      <c r="AM257" s="171" t="str">
        <f t="shared" si="32"/>
        <v/>
      </c>
      <c r="AN257" s="171" t="str">
        <f t="shared" si="33"/>
        <v/>
      </c>
      <c r="AO257" s="146" t="str">
        <f t="shared" si="34"/>
        <v/>
      </c>
      <c r="AP257" s="146" t="str">
        <f t="shared" si="35"/>
        <v/>
      </c>
      <c r="AQ257" s="146" t="str">
        <f t="shared" si="36"/>
        <v/>
      </c>
      <c r="AR257" s="146" t="str">
        <f t="shared" ref="AR257:AS257" si="1074">IF(NOT(ISBLANK(CB257)),CONCATENATE(TEXT(CB257,"yyyy-mm-ddThh:MM:ss"),"Z"),"")</f>
        <v/>
      </c>
      <c r="AS257" s="146" t="str">
        <f t="shared" si="1074"/>
        <v/>
      </c>
      <c r="AT257" s="146" t="str">
        <f t="shared" si="38"/>
        <v/>
      </c>
      <c r="AU257" s="146" t="str">
        <f t="shared" si="39"/>
        <v/>
      </c>
      <c r="AV257" s="146" t="str">
        <f t="shared" ref="AV257:AW257" si="1075">IF(NOT(ISBLANK(DT257)),CONCATENATE(TEXT(DT257,"yyyy-mm-ddThh:MM:ss"),"Z"),"")</f>
        <v/>
      </c>
      <c r="AW257" s="146" t="str">
        <f t="shared" si="1075"/>
        <v/>
      </c>
      <c r="AX257" s="146" t="str">
        <f t="shared" ref="AX257:AZ257" si="1076">IF(NOT(ISBLANK(ED257)),CONCATENATE(TEXT(ED257,"yyyy-mm-ddThh:MM:ss"),"Z"),"")</f>
        <v/>
      </c>
      <c r="AY257" s="146" t="str">
        <f t="shared" si="1076"/>
        <v/>
      </c>
      <c r="AZ257" s="146" t="str">
        <f t="shared" si="1076"/>
        <v/>
      </c>
      <c r="BA257" s="176"/>
      <c r="BB257" s="152"/>
      <c r="BC257" s="177"/>
      <c r="BD257" s="154"/>
      <c r="BE257" s="155"/>
      <c r="BF257" s="154"/>
      <c r="BG257" s="155"/>
      <c r="BH257" s="169"/>
      <c r="BI257" s="162"/>
      <c r="BJ257" s="172"/>
      <c r="BK257" s="162"/>
      <c r="BL257" s="158"/>
      <c r="BM257" s="172"/>
      <c r="BN257" s="162"/>
      <c r="BO257" s="167"/>
      <c r="BP257" s="169"/>
      <c r="BQ257" s="162"/>
      <c r="BR257" s="162"/>
      <c r="BS257" s="174"/>
      <c r="BT257" s="162"/>
      <c r="BU257" s="174"/>
      <c r="BV257" s="174"/>
      <c r="BW257" s="174"/>
      <c r="BX257" s="173"/>
      <c r="BY257" s="158"/>
      <c r="BZ257" s="160"/>
      <c r="CA257" s="172"/>
      <c r="CB257" s="152"/>
      <c r="CC257" s="152"/>
      <c r="CD257" s="156"/>
      <c r="CE257" s="172"/>
      <c r="CF257" s="162"/>
      <c r="CG257" s="162"/>
      <c r="CH257" s="158"/>
      <c r="CI257" s="173"/>
      <c r="CJ257" s="178"/>
      <c r="CK257" s="173"/>
      <c r="CL257" s="165"/>
      <c r="CM257" s="172"/>
      <c r="CN257" s="162"/>
      <c r="CO257" s="162"/>
      <c r="CP257" s="162"/>
      <c r="CQ257" s="162"/>
      <c r="CR257" s="169"/>
      <c r="CS257" s="162"/>
      <c r="CT257" s="162"/>
      <c r="CU257" s="174"/>
      <c r="CV257" s="152"/>
      <c r="CW257" s="173"/>
      <c r="CX257" s="158"/>
      <c r="CY257" s="172"/>
      <c r="CZ257" s="162"/>
      <c r="DA257" s="162"/>
      <c r="DB257" s="158"/>
      <c r="DC257" s="173"/>
      <c r="DD257" s="178"/>
      <c r="DE257" s="173"/>
      <c r="DF257" s="165"/>
      <c r="DG257" s="172"/>
      <c r="DH257" s="178"/>
      <c r="DI257" s="172"/>
      <c r="DJ257" s="178"/>
      <c r="DK257" s="172"/>
      <c r="DL257" s="162"/>
      <c r="DM257" s="167"/>
      <c r="DN257" s="169"/>
      <c r="DO257" s="162"/>
      <c r="DP257" s="162"/>
      <c r="DQ257" s="174"/>
      <c r="DR257" s="152"/>
      <c r="DS257" s="172"/>
      <c r="DT257" s="152"/>
      <c r="DU257" s="152"/>
      <c r="DV257" s="156"/>
      <c r="DW257" s="173"/>
      <c r="DX257" s="158"/>
      <c r="DY257" s="172"/>
      <c r="DZ257" s="162"/>
      <c r="EA257" s="162"/>
      <c r="EB257" s="172"/>
      <c r="EC257" s="172"/>
      <c r="ED257" s="152"/>
      <c r="EE257" s="152"/>
      <c r="EF257" s="152"/>
      <c r="EG257" s="174"/>
      <c r="EH257" s="172"/>
      <c r="EI257" s="162"/>
      <c r="EJ257" s="162"/>
    </row>
    <row r="258" spans="1:140" ht="12.5">
      <c r="A258" s="168"/>
      <c r="B258" s="169"/>
      <c r="C258" s="144" t="str">
        <f t="shared" si="0"/>
        <v/>
      </c>
      <c r="D258" s="144" t="str">
        <f t="shared" si="830"/>
        <v/>
      </c>
      <c r="E258" s="144" t="str">
        <f t="shared" si="2"/>
        <v/>
      </c>
      <c r="F258" s="145" t="str">
        <f t="shared" si="831"/>
        <v/>
      </c>
      <c r="G258" s="145" t="str">
        <f t="shared" si="4"/>
        <v/>
      </c>
      <c r="H258" s="145" t="str">
        <f t="shared" si="5"/>
        <v/>
      </c>
      <c r="I258" s="146" t="str">
        <f t="shared" ref="I258:J258" si="1077">IF(COUNTA($DO258:$DX258)&gt;0,$BA258,"")</f>
        <v/>
      </c>
      <c r="J258" s="146" t="str">
        <f t="shared" si="1077"/>
        <v/>
      </c>
      <c r="K258" s="147" t="str">
        <f t="shared" si="43"/>
        <v/>
      </c>
      <c r="L258" s="147" t="str">
        <f t="shared" si="7"/>
        <v/>
      </c>
      <c r="M258" s="147" t="str">
        <f t="shared" si="8"/>
        <v/>
      </c>
      <c r="N258" s="147" t="str">
        <f t="shared" si="48"/>
        <v/>
      </c>
      <c r="O258" s="147" t="str">
        <f t="shared" si="9"/>
        <v/>
      </c>
      <c r="P258" s="146" t="str">
        <f t="shared" si="833"/>
        <v/>
      </c>
      <c r="Q258" s="147" t="str">
        <f t="shared" si="834"/>
        <v/>
      </c>
      <c r="R258" s="146" t="str">
        <f t="shared" si="12"/>
        <v/>
      </c>
      <c r="S258" s="146" t="str">
        <f t="shared" si="13"/>
        <v/>
      </c>
      <c r="T258" s="146" t="str">
        <f>IF(NOT(ISBLANK(DH258)),
        IF(AND(ISREF('Input Tenderers'!$J$8:$K$8),COUNTA('Input Tenderers'!$N$8)&gt;0),
                IF(COUNTA('Input Implementation Transactio'!$N258:$O258)&gt;0,"supplier;tenderer;payee","supplier;tenderer"),
                IF(COUNTA('Input Implementation Transactio'!$N258:$O258)&gt;0,"supplier;payee","supplier")
                ),
        IF(COUNTA('Input Implementation Transactio'!$N258:$O258)&gt;0, "payee", "")
        )</f>
        <v/>
      </c>
      <c r="U258" s="146" t="str">
        <f t="shared" si="14"/>
        <v/>
      </c>
      <c r="V258" s="146" t="str">
        <f t="shared" si="15"/>
        <v/>
      </c>
      <c r="W258" s="148" t="str">
        <f t="shared" si="835"/>
        <v/>
      </c>
      <c r="X258" s="175" t="str">
        <f t="shared" si="836"/>
        <v/>
      </c>
      <c r="Y258" s="170" t="str">
        <f t="shared" si="837"/>
        <v/>
      </c>
      <c r="Z258" s="150" t="str">
        <f t="shared" si="19"/>
        <v/>
      </c>
      <c r="AA258" s="146" t="str">
        <f t="shared" si="20"/>
        <v/>
      </c>
      <c r="AB258" s="146" t="str">
        <f t="shared" si="21"/>
        <v/>
      </c>
      <c r="AC258" s="146" t="str">
        <f t="shared" si="22"/>
        <v/>
      </c>
      <c r="AD258" s="148" t="str">
        <f t="shared" si="838"/>
        <v/>
      </c>
      <c r="AE258" s="148" t="str">
        <f t="shared" si="24"/>
        <v/>
      </c>
      <c r="AF258" s="175" t="str">
        <f t="shared" si="839"/>
        <v/>
      </c>
      <c r="AG258" s="170" t="str">
        <f t="shared" si="840"/>
        <v/>
      </c>
      <c r="AH258" s="148" t="str">
        <f t="shared" si="841"/>
        <v/>
      </c>
      <c r="AI258" s="146" t="str">
        <f t="shared" si="28"/>
        <v/>
      </c>
      <c r="AJ258" s="146" t="str">
        <f t="shared" si="29"/>
        <v/>
      </c>
      <c r="AK258" s="146" t="str">
        <f t="shared" si="30"/>
        <v/>
      </c>
      <c r="AL258" s="146" t="str">
        <f t="shared" si="31"/>
        <v/>
      </c>
      <c r="AM258" s="171" t="str">
        <f t="shared" si="32"/>
        <v/>
      </c>
      <c r="AN258" s="171" t="str">
        <f t="shared" si="33"/>
        <v/>
      </c>
      <c r="AO258" s="146" t="str">
        <f t="shared" si="34"/>
        <v/>
      </c>
      <c r="AP258" s="146" t="str">
        <f t="shared" si="35"/>
        <v/>
      </c>
      <c r="AQ258" s="146" t="str">
        <f t="shared" si="36"/>
        <v/>
      </c>
      <c r="AR258" s="146" t="str">
        <f t="shared" ref="AR258:AS258" si="1078">IF(NOT(ISBLANK(CB258)),CONCATENATE(TEXT(CB258,"yyyy-mm-ddThh:MM:ss"),"Z"),"")</f>
        <v/>
      </c>
      <c r="AS258" s="146" t="str">
        <f t="shared" si="1078"/>
        <v/>
      </c>
      <c r="AT258" s="146" t="str">
        <f t="shared" si="38"/>
        <v/>
      </c>
      <c r="AU258" s="146" t="str">
        <f t="shared" si="39"/>
        <v/>
      </c>
      <c r="AV258" s="146" t="str">
        <f t="shared" ref="AV258:AW258" si="1079">IF(NOT(ISBLANK(DT258)),CONCATENATE(TEXT(DT258,"yyyy-mm-ddThh:MM:ss"),"Z"),"")</f>
        <v/>
      </c>
      <c r="AW258" s="146" t="str">
        <f t="shared" si="1079"/>
        <v/>
      </c>
      <c r="AX258" s="146" t="str">
        <f t="shared" ref="AX258:AZ258" si="1080">IF(NOT(ISBLANK(ED258)),CONCATENATE(TEXT(ED258,"yyyy-mm-ddThh:MM:ss"),"Z"),"")</f>
        <v/>
      </c>
      <c r="AY258" s="146" t="str">
        <f t="shared" si="1080"/>
        <v/>
      </c>
      <c r="AZ258" s="146" t="str">
        <f t="shared" si="1080"/>
        <v/>
      </c>
      <c r="BA258" s="176"/>
      <c r="BB258" s="152"/>
      <c r="BC258" s="177"/>
      <c r="BD258" s="154"/>
      <c r="BE258" s="155"/>
      <c r="BF258" s="154"/>
      <c r="BG258" s="155"/>
      <c r="BH258" s="169"/>
      <c r="BI258" s="162"/>
      <c r="BJ258" s="172"/>
      <c r="BK258" s="162"/>
      <c r="BL258" s="158"/>
      <c r="BM258" s="172"/>
      <c r="BN258" s="162"/>
      <c r="BO258" s="167"/>
      <c r="BP258" s="169"/>
      <c r="BQ258" s="162"/>
      <c r="BR258" s="162"/>
      <c r="BS258" s="174"/>
      <c r="BT258" s="162"/>
      <c r="BU258" s="174"/>
      <c r="BV258" s="174"/>
      <c r="BW258" s="174"/>
      <c r="BX258" s="173"/>
      <c r="BY258" s="158"/>
      <c r="BZ258" s="160"/>
      <c r="CA258" s="172"/>
      <c r="CB258" s="152"/>
      <c r="CC258" s="152"/>
      <c r="CD258" s="156"/>
      <c r="CE258" s="172"/>
      <c r="CF258" s="162"/>
      <c r="CG258" s="162"/>
      <c r="CH258" s="158"/>
      <c r="CI258" s="173"/>
      <c r="CJ258" s="178"/>
      <c r="CK258" s="173"/>
      <c r="CL258" s="165"/>
      <c r="CM258" s="172"/>
      <c r="CN258" s="162"/>
      <c r="CO258" s="162"/>
      <c r="CP258" s="162"/>
      <c r="CQ258" s="162"/>
      <c r="CR258" s="169"/>
      <c r="CS258" s="162"/>
      <c r="CT258" s="162"/>
      <c r="CU258" s="174"/>
      <c r="CV258" s="152"/>
      <c r="CW258" s="173"/>
      <c r="CX258" s="158"/>
      <c r="CY258" s="172"/>
      <c r="CZ258" s="162"/>
      <c r="DA258" s="162"/>
      <c r="DB258" s="158"/>
      <c r="DC258" s="173"/>
      <c r="DD258" s="178"/>
      <c r="DE258" s="173"/>
      <c r="DF258" s="165"/>
      <c r="DG258" s="172"/>
      <c r="DH258" s="178"/>
      <c r="DI258" s="172"/>
      <c r="DJ258" s="178"/>
      <c r="DK258" s="172"/>
      <c r="DL258" s="162"/>
      <c r="DM258" s="167"/>
      <c r="DN258" s="169"/>
      <c r="DO258" s="162"/>
      <c r="DP258" s="162"/>
      <c r="DQ258" s="174"/>
      <c r="DR258" s="152"/>
      <c r="DS258" s="172"/>
      <c r="DT258" s="152"/>
      <c r="DU258" s="152"/>
      <c r="DV258" s="156"/>
      <c r="DW258" s="173"/>
      <c r="DX258" s="158"/>
      <c r="DY258" s="172"/>
      <c r="DZ258" s="162"/>
      <c r="EA258" s="162"/>
      <c r="EB258" s="172"/>
      <c r="EC258" s="172"/>
      <c r="ED258" s="152"/>
      <c r="EE258" s="152"/>
      <c r="EF258" s="152"/>
      <c r="EG258" s="174"/>
      <c r="EH258" s="172"/>
      <c r="EI258" s="162"/>
      <c r="EJ258" s="162"/>
    </row>
    <row r="259" spans="1:140" ht="12.5">
      <c r="A259" s="168"/>
      <c r="B259" s="169"/>
      <c r="C259" s="144" t="str">
        <f t="shared" si="0"/>
        <v/>
      </c>
      <c r="D259" s="144" t="str">
        <f t="shared" si="830"/>
        <v/>
      </c>
      <c r="E259" s="144" t="str">
        <f t="shared" si="2"/>
        <v/>
      </c>
      <c r="F259" s="145" t="str">
        <f t="shared" si="831"/>
        <v/>
      </c>
      <c r="G259" s="145" t="str">
        <f t="shared" si="4"/>
        <v/>
      </c>
      <c r="H259" s="145" t="str">
        <f t="shared" si="5"/>
        <v/>
      </c>
      <c r="I259" s="146" t="str">
        <f t="shared" ref="I259:J259" si="1081">IF(COUNTA($DO259:$DX259)&gt;0,$BA259,"")</f>
        <v/>
      </c>
      <c r="J259" s="146" t="str">
        <f t="shared" si="1081"/>
        <v/>
      </c>
      <c r="K259" s="147" t="str">
        <f t="shared" si="43"/>
        <v/>
      </c>
      <c r="L259" s="147" t="str">
        <f t="shared" si="7"/>
        <v/>
      </c>
      <c r="M259" s="147" t="str">
        <f t="shared" si="8"/>
        <v/>
      </c>
      <c r="N259" s="147" t="str">
        <f t="shared" si="48"/>
        <v/>
      </c>
      <c r="O259" s="147" t="str">
        <f t="shared" si="9"/>
        <v/>
      </c>
      <c r="P259" s="146" t="str">
        <f t="shared" si="833"/>
        <v/>
      </c>
      <c r="Q259" s="147" t="str">
        <f t="shared" si="834"/>
        <v/>
      </c>
      <c r="R259" s="146" t="str">
        <f t="shared" si="12"/>
        <v/>
      </c>
      <c r="S259" s="146" t="str">
        <f t="shared" si="13"/>
        <v/>
      </c>
      <c r="T259" s="146" t="str">
        <f>IF(NOT(ISBLANK(DH259)),
        IF(AND(ISREF('Input Tenderers'!$J$8:$K$8),COUNTA('Input Tenderers'!$N$8)&gt;0),
                IF(COUNTA('Input Implementation Transactio'!$N259:$O259)&gt;0,"supplier;tenderer;payee","supplier;tenderer"),
                IF(COUNTA('Input Implementation Transactio'!$N259:$O259)&gt;0,"supplier;payee","supplier")
                ),
        IF(COUNTA('Input Implementation Transactio'!$N259:$O259)&gt;0, "payee", "")
        )</f>
        <v/>
      </c>
      <c r="U259" s="146" t="str">
        <f t="shared" si="14"/>
        <v/>
      </c>
      <c r="V259" s="146" t="str">
        <f t="shared" si="15"/>
        <v/>
      </c>
      <c r="W259" s="148" t="str">
        <f t="shared" si="835"/>
        <v/>
      </c>
      <c r="X259" s="175" t="str">
        <f t="shared" si="836"/>
        <v/>
      </c>
      <c r="Y259" s="170" t="str">
        <f t="shared" si="837"/>
        <v/>
      </c>
      <c r="Z259" s="150" t="str">
        <f t="shared" si="19"/>
        <v/>
      </c>
      <c r="AA259" s="146" t="str">
        <f t="shared" si="20"/>
        <v/>
      </c>
      <c r="AB259" s="146" t="str">
        <f t="shared" si="21"/>
        <v/>
      </c>
      <c r="AC259" s="146" t="str">
        <f t="shared" si="22"/>
        <v/>
      </c>
      <c r="AD259" s="148" t="str">
        <f t="shared" si="838"/>
        <v/>
      </c>
      <c r="AE259" s="148" t="str">
        <f t="shared" si="24"/>
        <v/>
      </c>
      <c r="AF259" s="175" t="str">
        <f t="shared" si="839"/>
        <v/>
      </c>
      <c r="AG259" s="170" t="str">
        <f t="shared" si="840"/>
        <v/>
      </c>
      <c r="AH259" s="148" t="str">
        <f t="shared" si="841"/>
        <v/>
      </c>
      <c r="AI259" s="146" t="str">
        <f t="shared" si="28"/>
        <v/>
      </c>
      <c r="AJ259" s="146" t="str">
        <f t="shared" si="29"/>
        <v/>
      </c>
      <c r="AK259" s="146" t="str">
        <f t="shared" si="30"/>
        <v/>
      </c>
      <c r="AL259" s="146" t="str">
        <f t="shared" si="31"/>
        <v/>
      </c>
      <c r="AM259" s="171" t="str">
        <f t="shared" si="32"/>
        <v/>
      </c>
      <c r="AN259" s="171" t="str">
        <f t="shared" si="33"/>
        <v/>
      </c>
      <c r="AO259" s="146" t="str">
        <f t="shared" si="34"/>
        <v/>
      </c>
      <c r="AP259" s="146" t="str">
        <f t="shared" si="35"/>
        <v/>
      </c>
      <c r="AQ259" s="146" t="str">
        <f t="shared" si="36"/>
        <v/>
      </c>
      <c r="AR259" s="146" t="str">
        <f t="shared" ref="AR259:AS259" si="1082">IF(NOT(ISBLANK(CB259)),CONCATENATE(TEXT(CB259,"yyyy-mm-ddThh:MM:ss"),"Z"),"")</f>
        <v/>
      </c>
      <c r="AS259" s="146" t="str">
        <f t="shared" si="1082"/>
        <v/>
      </c>
      <c r="AT259" s="146" t="str">
        <f t="shared" si="38"/>
        <v/>
      </c>
      <c r="AU259" s="146" t="str">
        <f t="shared" si="39"/>
        <v/>
      </c>
      <c r="AV259" s="146" t="str">
        <f t="shared" ref="AV259:AW259" si="1083">IF(NOT(ISBLANK(DT259)),CONCATENATE(TEXT(DT259,"yyyy-mm-ddThh:MM:ss"),"Z"),"")</f>
        <v/>
      </c>
      <c r="AW259" s="146" t="str">
        <f t="shared" si="1083"/>
        <v/>
      </c>
      <c r="AX259" s="146" t="str">
        <f t="shared" ref="AX259:AZ259" si="1084">IF(NOT(ISBLANK(ED259)),CONCATENATE(TEXT(ED259,"yyyy-mm-ddThh:MM:ss"),"Z"),"")</f>
        <v/>
      </c>
      <c r="AY259" s="146" t="str">
        <f t="shared" si="1084"/>
        <v/>
      </c>
      <c r="AZ259" s="146" t="str">
        <f t="shared" si="1084"/>
        <v/>
      </c>
      <c r="BA259" s="176"/>
      <c r="BB259" s="152"/>
      <c r="BC259" s="177"/>
      <c r="BD259" s="154"/>
      <c r="BE259" s="155"/>
      <c r="BF259" s="154"/>
      <c r="BG259" s="155"/>
      <c r="BH259" s="169"/>
      <c r="BI259" s="162"/>
      <c r="BJ259" s="172"/>
      <c r="BK259" s="162"/>
      <c r="BL259" s="158"/>
      <c r="BM259" s="172"/>
      <c r="BN259" s="162"/>
      <c r="BO259" s="167"/>
      <c r="BP259" s="169"/>
      <c r="BQ259" s="162"/>
      <c r="BR259" s="162"/>
      <c r="BS259" s="174"/>
      <c r="BT259" s="162"/>
      <c r="BU259" s="174"/>
      <c r="BV259" s="174"/>
      <c r="BW259" s="174"/>
      <c r="BX259" s="173"/>
      <c r="BY259" s="158"/>
      <c r="BZ259" s="160"/>
      <c r="CA259" s="172"/>
      <c r="CB259" s="152"/>
      <c r="CC259" s="152"/>
      <c r="CD259" s="156"/>
      <c r="CE259" s="172"/>
      <c r="CF259" s="162"/>
      <c r="CG259" s="162"/>
      <c r="CH259" s="158"/>
      <c r="CI259" s="173"/>
      <c r="CJ259" s="178"/>
      <c r="CK259" s="173"/>
      <c r="CL259" s="165"/>
      <c r="CM259" s="172"/>
      <c r="CN259" s="162"/>
      <c r="CO259" s="162"/>
      <c r="CP259" s="162"/>
      <c r="CQ259" s="162"/>
      <c r="CR259" s="169"/>
      <c r="CS259" s="162"/>
      <c r="CT259" s="162"/>
      <c r="CU259" s="174"/>
      <c r="CV259" s="152"/>
      <c r="CW259" s="173"/>
      <c r="CX259" s="158"/>
      <c r="CY259" s="172"/>
      <c r="CZ259" s="162"/>
      <c r="DA259" s="162"/>
      <c r="DB259" s="158"/>
      <c r="DC259" s="173"/>
      <c r="DD259" s="178"/>
      <c r="DE259" s="173"/>
      <c r="DF259" s="165"/>
      <c r="DG259" s="172"/>
      <c r="DH259" s="178"/>
      <c r="DI259" s="172"/>
      <c r="DJ259" s="178"/>
      <c r="DK259" s="172"/>
      <c r="DL259" s="162"/>
      <c r="DM259" s="167"/>
      <c r="DN259" s="169"/>
      <c r="DO259" s="162"/>
      <c r="DP259" s="162"/>
      <c r="DQ259" s="174"/>
      <c r="DR259" s="152"/>
      <c r="DS259" s="172"/>
      <c r="DT259" s="152"/>
      <c r="DU259" s="152"/>
      <c r="DV259" s="156"/>
      <c r="DW259" s="173"/>
      <c r="DX259" s="158"/>
      <c r="DY259" s="172"/>
      <c r="DZ259" s="162"/>
      <c r="EA259" s="162"/>
      <c r="EB259" s="172"/>
      <c r="EC259" s="172"/>
      <c r="ED259" s="152"/>
      <c r="EE259" s="152"/>
      <c r="EF259" s="152"/>
      <c r="EG259" s="174"/>
      <c r="EH259" s="172"/>
      <c r="EI259" s="162"/>
      <c r="EJ259" s="162"/>
    </row>
    <row r="260" spans="1:140" ht="12.5">
      <c r="A260" s="168"/>
      <c r="B260" s="169"/>
      <c r="C260" s="144" t="str">
        <f t="shared" si="0"/>
        <v/>
      </c>
      <c r="D260" s="144" t="str">
        <f t="shared" si="830"/>
        <v/>
      </c>
      <c r="E260" s="144" t="str">
        <f t="shared" si="2"/>
        <v/>
      </c>
      <c r="F260" s="145" t="str">
        <f t="shared" si="831"/>
        <v/>
      </c>
      <c r="G260" s="145" t="str">
        <f t="shared" si="4"/>
        <v/>
      </c>
      <c r="H260" s="145" t="str">
        <f t="shared" si="5"/>
        <v/>
      </c>
      <c r="I260" s="146" t="str">
        <f t="shared" ref="I260:J260" si="1085">IF(COUNTA($DO260:$DX260)&gt;0,$BA260,"")</f>
        <v/>
      </c>
      <c r="J260" s="146" t="str">
        <f t="shared" si="1085"/>
        <v/>
      </c>
      <c r="K260" s="147" t="str">
        <f t="shared" si="43"/>
        <v/>
      </c>
      <c r="L260" s="147" t="str">
        <f t="shared" si="7"/>
        <v/>
      </c>
      <c r="M260" s="147" t="str">
        <f t="shared" si="8"/>
        <v/>
      </c>
      <c r="N260" s="147" t="str">
        <f t="shared" si="48"/>
        <v/>
      </c>
      <c r="O260" s="147" t="str">
        <f t="shared" si="9"/>
        <v/>
      </c>
      <c r="P260" s="146" t="str">
        <f t="shared" si="833"/>
        <v/>
      </c>
      <c r="Q260" s="147" t="str">
        <f t="shared" si="834"/>
        <v/>
      </c>
      <c r="R260" s="146" t="str">
        <f t="shared" si="12"/>
        <v/>
      </c>
      <c r="S260" s="146" t="str">
        <f t="shared" si="13"/>
        <v/>
      </c>
      <c r="T260" s="146" t="str">
        <f>IF(NOT(ISBLANK(DH260)),
        IF(AND(ISREF('Input Tenderers'!$J$8:$K$8),COUNTA('Input Tenderers'!$N$8)&gt;0),
                IF(COUNTA('Input Implementation Transactio'!$N260:$O260)&gt;0,"supplier;tenderer;payee","supplier;tenderer"),
                IF(COUNTA('Input Implementation Transactio'!$N260:$O260)&gt;0,"supplier;payee","supplier")
                ),
        IF(COUNTA('Input Implementation Transactio'!$N260:$O260)&gt;0, "payee", "")
        )</f>
        <v/>
      </c>
      <c r="U260" s="146" t="str">
        <f t="shared" si="14"/>
        <v/>
      </c>
      <c r="V260" s="146" t="str">
        <f t="shared" si="15"/>
        <v/>
      </c>
      <c r="W260" s="148" t="str">
        <f t="shared" si="835"/>
        <v/>
      </c>
      <c r="X260" s="175" t="str">
        <f t="shared" si="836"/>
        <v/>
      </c>
      <c r="Y260" s="170" t="str">
        <f t="shared" si="837"/>
        <v/>
      </c>
      <c r="Z260" s="150" t="str">
        <f t="shared" si="19"/>
        <v/>
      </c>
      <c r="AA260" s="146" t="str">
        <f t="shared" si="20"/>
        <v/>
      </c>
      <c r="AB260" s="146" t="str">
        <f t="shared" si="21"/>
        <v/>
      </c>
      <c r="AC260" s="146" t="str">
        <f t="shared" si="22"/>
        <v/>
      </c>
      <c r="AD260" s="148" t="str">
        <f t="shared" si="838"/>
        <v/>
      </c>
      <c r="AE260" s="148" t="str">
        <f t="shared" si="24"/>
        <v/>
      </c>
      <c r="AF260" s="175" t="str">
        <f t="shared" si="839"/>
        <v/>
      </c>
      <c r="AG260" s="170" t="str">
        <f t="shared" si="840"/>
        <v/>
      </c>
      <c r="AH260" s="148" t="str">
        <f t="shared" si="841"/>
        <v/>
      </c>
      <c r="AI260" s="146" t="str">
        <f t="shared" si="28"/>
        <v/>
      </c>
      <c r="AJ260" s="146" t="str">
        <f t="shared" si="29"/>
        <v/>
      </c>
      <c r="AK260" s="146" t="str">
        <f t="shared" si="30"/>
        <v/>
      </c>
      <c r="AL260" s="146" t="str">
        <f t="shared" si="31"/>
        <v/>
      </c>
      <c r="AM260" s="171" t="str">
        <f t="shared" si="32"/>
        <v/>
      </c>
      <c r="AN260" s="171" t="str">
        <f t="shared" si="33"/>
        <v/>
      </c>
      <c r="AO260" s="146" t="str">
        <f t="shared" si="34"/>
        <v/>
      </c>
      <c r="AP260" s="146" t="str">
        <f t="shared" si="35"/>
        <v/>
      </c>
      <c r="AQ260" s="146" t="str">
        <f t="shared" si="36"/>
        <v/>
      </c>
      <c r="AR260" s="146" t="str">
        <f t="shared" ref="AR260:AS260" si="1086">IF(NOT(ISBLANK(CB260)),CONCATENATE(TEXT(CB260,"yyyy-mm-ddThh:MM:ss"),"Z"),"")</f>
        <v/>
      </c>
      <c r="AS260" s="146" t="str">
        <f t="shared" si="1086"/>
        <v/>
      </c>
      <c r="AT260" s="146" t="str">
        <f t="shared" si="38"/>
        <v/>
      </c>
      <c r="AU260" s="146" t="str">
        <f t="shared" si="39"/>
        <v/>
      </c>
      <c r="AV260" s="146" t="str">
        <f t="shared" ref="AV260:AW260" si="1087">IF(NOT(ISBLANK(DT260)),CONCATENATE(TEXT(DT260,"yyyy-mm-ddThh:MM:ss"),"Z"),"")</f>
        <v/>
      </c>
      <c r="AW260" s="146" t="str">
        <f t="shared" si="1087"/>
        <v/>
      </c>
      <c r="AX260" s="146" t="str">
        <f t="shared" ref="AX260:AZ260" si="1088">IF(NOT(ISBLANK(ED260)),CONCATENATE(TEXT(ED260,"yyyy-mm-ddThh:MM:ss"),"Z"),"")</f>
        <v/>
      </c>
      <c r="AY260" s="146" t="str">
        <f t="shared" si="1088"/>
        <v/>
      </c>
      <c r="AZ260" s="146" t="str">
        <f t="shared" si="1088"/>
        <v/>
      </c>
      <c r="BA260" s="176"/>
      <c r="BB260" s="152"/>
      <c r="BC260" s="177"/>
      <c r="BD260" s="154"/>
      <c r="BE260" s="155"/>
      <c r="BF260" s="154"/>
      <c r="BG260" s="155"/>
      <c r="BH260" s="169"/>
      <c r="BI260" s="162"/>
      <c r="BJ260" s="172"/>
      <c r="BK260" s="162"/>
      <c r="BL260" s="158"/>
      <c r="BM260" s="172"/>
      <c r="BN260" s="162"/>
      <c r="BO260" s="167"/>
      <c r="BP260" s="169"/>
      <c r="BQ260" s="162"/>
      <c r="BR260" s="162"/>
      <c r="BS260" s="174"/>
      <c r="BT260" s="162"/>
      <c r="BU260" s="174"/>
      <c r="BV260" s="174"/>
      <c r="BW260" s="174"/>
      <c r="BX260" s="173"/>
      <c r="BY260" s="158"/>
      <c r="BZ260" s="160"/>
      <c r="CA260" s="172"/>
      <c r="CB260" s="152"/>
      <c r="CC260" s="152"/>
      <c r="CD260" s="156"/>
      <c r="CE260" s="172"/>
      <c r="CF260" s="162"/>
      <c r="CG260" s="162"/>
      <c r="CH260" s="158"/>
      <c r="CI260" s="173"/>
      <c r="CJ260" s="178"/>
      <c r="CK260" s="173"/>
      <c r="CL260" s="165"/>
      <c r="CM260" s="172"/>
      <c r="CN260" s="162"/>
      <c r="CO260" s="162"/>
      <c r="CP260" s="162"/>
      <c r="CQ260" s="162"/>
      <c r="CR260" s="169"/>
      <c r="CS260" s="162"/>
      <c r="CT260" s="162"/>
      <c r="CU260" s="174"/>
      <c r="CV260" s="152"/>
      <c r="CW260" s="173"/>
      <c r="CX260" s="158"/>
      <c r="CY260" s="172"/>
      <c r="CZ260" s="162"/>
      <c r="DA260" s="162"/>
      <c r="DB260" s="158"/>
      <c r="DC260" s="173"/>
      <c r="DD260" s="178"/>
      <c r="DE260" s="173"/>
      <c r="DF260" s="165"/>
      <c r="DG260" s="172"/>
      <c r="DH260" s="178"/>
      <c r="DI260" s="172"/>
      <c r="DJ260" s="178"/>
      <c r="DK260" s="172"/>
      <c r="DL260" s="162"/>
      <c r="DM260" s="167"/>
      <c r="DN260" s="169"/>
      <c r="DO260" s="162"/>
      <c r="DP260" s="162"/>
      <c r="DQ260" s="174"/>
      <c r="DR260" s="152"/>
      <c r="DS260" s="172"/>
      <c r="DT260" s="152"/>
      <c r="DU260" s="152"/>
      <c r="DV260" s="156"/>
      <c r="DW260" s="173"/>
      <c r="DX260" s="158"/>
      <c r="DY260" s="172"/>
      <c r="DZ260" s="162"/>
      <c r="EA260" s="162"/>
      <c r="EB260" s="172"/>
      <c r="EC260" s="172"/>
      <c r="ED260" s="152"/>
      <c r="EE260" s="152"/>
      <c r="EF260" s="152"/>
      <c r="EG260" s="174"/>
      <c r="EH260" s="172"/>
      <c r="EI260" s="162"/>
      <c r="EJ260" s="162"/>
    </row>
    <row r="261" spans="1:140" ht="12.5">
      <c r="A261" s="168"/>
      <c r="B261" s="169"/>
      <c r="C261" s="144" t="str">
        <f t="shared" si="0"/>
        <v/>
      </c>
      <c r="D261" s="144" t="str">
        <f t="shared" si="830"/>
        <v/>
      </c>
      <c r="E261" s="144" t="str">
        <f t="shared" si="2"/>
        <v/>
      </c>
      <c r="F261" s="145" t="str">
        <f t="shared" si="831"/>
        <v/>
      </c>
      <c r="G261" s="145" t="str">
        <f t="shared" si="4"/>
        <v/>
      </c>
      <c r="H261" s="145" t="str">
        <f t="shared" si="5"/>
        <v/>
      </c>
      <c r="I261" s="146" t="str">
        <f t="shared" ref="I261:J261" si="1089">IF(COUNTA($DO261:$DX261)&gt;0,$BA261,"")</f>
        <v/>
      </c>
      <c r="J261" s="146" t="str">
        <f t="shared" si="1089"/>
        <v/>
      </c>
      <c r="K261" s="147" t="str">
        <f t="shared" si="43"/>
        <v/>
      </c>
      <c r="L261" s="147" t="str">
        <f t="shared" si="7"/>
        <v/>
      </c>
      <c r="M261" s="147" t="str">
        <f t="shared" si="8"/>
        <v/>
      </c>
      <c r="N261" s="147" t="str">
        <f t="shared" si="48"/>
        <v/>
      </c>
      <c r="O261" s="147" t="str">
        <f t="shared" si="9"/>
        <v/>
      </c>
      <c r="P261" s="146" t="str">
        <f t="shared" si="833"/>
        <v/>
      </c>
      <c r="Q261" s="147" t="str">
        <f t="shared" si="834"/>
        <v/>
      </c>
      <c r="R261" s="146" t="str">
        <f t="shared" si="12"/>
        <v/>
      </c>
      <c r="S261" s="146" t="str">
        <f t="shared" si="13"/>
        <v/>
      </c>
      <c r="T261" s="146" t="str">
        <f>IF(NOT(ISBLANK(DH261)),
        IF(AND(ISREF('Input Tenderers'!$J$8:$K$8),COUNTA('Input Tenderers'!$N$8)&gt;0),
                IF(COUNTA('Input Implementation Transactio'!$N261:$O261)&gt;0,"supplier;tenderer;payee","supplier;tenderer"),
                IF(COUNTA('Input Implementation Transactio'!$N261:$O261)&gt;0,"supplier;payee","supplier")
                ),
        IF(COUNTA('Input Implementation Transactio'!$N261:$O261)&gt;0, "payee", "")
        )</f>
        <v/>
      </c>
      <c r="U261" s="146" t="str">
        <f t="shared" si="14"/>
        <v/>
      </c>
      <c r="V261" s="146" t="str">
        <f t="shared" si="15"/>
        <v/>
      </c>
      <c r="W261" s="148" t="str">
        <f t="shared" si="835"/>
        <v/>
      </c>
      <c r="X261" s="175" t="str">
        <f t="shared" si="836"/>
        <v/>
      </c>
      <c r="Y261" s="170" t="str">
        <f t="shared" si="837"/>
        <v/>
      </c>
      <c r="Z261" s="150" t="str">
        <f t="shared" si="19"/>
        <v/>
      </c>
      <c r="AA261" s="146" t="str">
        <f t="shared" si="20"/>
        <v/>
      </c>
      <c r="AB261" s="146" t="str">
        <f t="shared" si="21"/>
        <v/>
      </c>
      <c r="AC261" s="146" t="str">
        <f t="shared" si="22"/>
        <v/>
      </c>
      <c r="AD261" s="148" t="str">
        <f t="shared" si="838"/>
        <v/>
      </c>
      <c r="AE261" s="148" t="str">
        <f t="shared" si="24"/>
        <v/>
      </c>
      <c r="AF261" s="175" t="str">
        <f t="shared" si="839"/>
        <v/>
      </c>
      <c r="AG261" s="170" t="str">
        <f t="shared" si="840"/>
        <v/>
      </c>
      <c r="AH261" s="148" t="str">
        <f t="shared" si="841"/>
        <v/>
      </c>
      <c r="AI261" s="146" t="str">
        <f t="shared" si="28"/>
        <v/>
      </c>
      <c r="AJ261" s="146" t="str">
        <f t="shared" si="29"/>
        <v/>
      </c>
      <c r="AK261" s="146" t="str">
        <f t="shared" si="30"/>
        <v/>
      </c>
      <c r="AL261" s="146" t="str">
        <f t="shared" si="31"/>
        <v/>
      </c>
      <c r="AM261" s="171" t="str">
        <f t="shared" si="32"/>
        <v/>
      </c>
      <c r="AN261" s="171" t="str">
        <f t="shared" si="33"/>
        <v/>
      </c>
      <c r="AO261" s="146" t="str">
        <f t="shared" si="34"/>
        <v/>
      </c>
      <c r="AP261" s="146" t="str">
        <f t="shared" si="35"/>
        <v/>
      </c>
      <c r="AQ261" s="146" t="str">
        <f t="shared" si="36"/>
        <v/>
      </c>
      <c r="AR261" s="146" t="str">
        <f t="shared" ref="AR261:AS261" si="1090">IF(NOT(ISBLANK(CB261)),CONCATENATE(TEXT(CB261,"yyyy-mm-ddThh:MM:ss"),"Z"),"")</f>
        <v/>
      </c>
      <c r="AS261" s="146" t="str">
        <f t="shared" si="1090"/>
        <v/>
      </c>
      <c r="AT261" s="146" t="str">
        <f t="shared" si="38"/>
        <v/>
      </c>
      <c r="AU261" s="146" t="str">
        <f t="shared" si="39"/>
        <v/>
      </c>
      <c r="AV261" s="146" t="str">
        <f t="shared" ref="AV261:AW261" si="1091">IF(NOT(ISBLANK(DT261)),CONCATENATE(TEXT(DT261,"yyyy-mm-ddThh:MM:ss"),"Z"),"")</f>
        <v/>
      </c>
      <c r="AW261" s="146" t="str">
        <f t="shared" si="1091"/>
        <v/>
      </c>
      <c r="AX261" s="146" t="str">
        <f t="shared" ref="AX261:AZ261" si="1092">IF(NOT(ISBLANK(ED261)),CONCATENATE(TEXT(ED261,"yyyy-mm-ddThh:MM:ss"),"Z"),"")</f>
        <v/>
      </c>
      <c r="AY261" s="146" t="str">
        <f t="shared" si="1092"/>
        <v/>
      </c>
      <c r="AZ261" s="146" t="str">
        <f t="shared" si="1092"/>
        <v/>
      </c>
      <c r="BA261" s="176"/>
      <c r="BB261" s="152"/>
      <c r="BC261" s="177"/>
      <c r="BD261" s="154"/>
      <c r="BE261" s="155"/>
      <c r="BF261" s="154"/>
      <c r="BG261" s="155"/>
      <c r="BH261" s="169"/>
      <c r="BI261" s="162"/>
      <c r="BJ261" s="172"/>
      <c r="BK261" s="162"/>
      <c r="BL261" s="158"/>
      <c r="BM261" s="172"/>
      <c r="BN261" s="162"/>
      <c r="BO261" s="167"/>
      <c r="BP261" s="169"/>
      <c r="BQ261" s="162"/>
      <c r="BR261" s="162"/>
      <c r="BS261" s="174"/>
      <c r="BT261" s="162"/>
      <c r="BU261" s="174"/>
      <c r="BV261" s="174"/>
      <c r="BW261" s="174"/>
      <c r="BX261" s="173"/>
      <c r="BY261" s="158"/>
      <c r="BZ261" s="160"/>
      <c r="CA261" s="172"/>
      <c r="CB261" s="152"/>
      <c r="CC261" s="152"/>
      <c r="CD261" s="156"/>
      <c r="CE261" s="172"/>
      <c r="CF261" s="162"/>
      <c r="CG261" s="162"/>
      <c r="CH261" s="158"/>
      <c r="CI261" s="173"/>
      <c r="CJ261" s="178"/>
      <c r="CK261" s="173"/>
      <c r="CL261" s="165"/>
      <c r="CM261" s="172"/>
      <c r="CN261" s="162"/>
      <c r="CO261" s="162"/>
      <c r="CP261" s="162"/>
      <c r="CQ261" s="162"/>
      <c r="CR261" s="169"/>
      <c r="CS261" s="162"/>
      <c r="CT261" s="162"/>
      <c r="CU261" s="174"/>
      <c r="CV261" s="152"/>
      <c r="CW261" s="173"/>
      <c r="CX261" s="158"/>
      <c r="CY261" s="172"/>
      <c r="CZ261" s="162"/>
      <c r="DA261" s="162"/>
      <c r="DB261" s="158"/>
      <c r="DC261" s="173"/>
      <c r="DD261" s="178"/>
      <c r="DE261" s="173"/>
      <c r="DF261" s="165"/>
      <c r="DG261" s="172"/>
      <c r="DH261" s="178"/>
      <c r="DI261" s="172"/>
      <c r="DJ261" s="178"/>
      <c r="DK261" s="172"/>
      <c r="DL261" s="162"/>
      <c r="DM261" s="167"/>
      <c r="DN261" s="169"/>
      <c r="DO261" s="162"/>
      <c r="DP261" s="162"/>
      <c r="DQ261" s="174"/>
      <c r="DR261" s="152"/>
      <c r="DS261" s="172"/>
      <c r="DT261" s="152"/>
      <c r="DU261" s="152"/>
      <c r="DV261" s="156"/>
      <c r="DW261" s="173"/>
      <c r="DX261" s="158"/>
      <c r="DY261" s="172"/>
      <c r="DZ261" s="162"/>
      <c r="EA261" s="162"/>
      <c r="EB261" s="172"/>
      <c r="EC261" s="172"/>
      <c r="ED261" s="152"/>
      <c r="EE261" s="152"/>
      <c r="EF261" s="152"/>
      <c r="EG261" s="174"/>
      <c r="EH261" s="172"/>
      <c r="EI261" s="162"/>
      <c r="EJ261" s="162"/>
    </row>
    <row r="262" spans="1:140" ht="12.5">
      <c r="A262" s="168"/>
      <c r="B262" s="169"/>
      <c r="C262" s="144" t="str">
        <f t="shared" si="0"/>
        <v/>
      </c>
      <c r="D262" s="144" t="str">
        <f t="shared" si="830"/>
        <v/>
      </c>
      <c r="E262" s="144" t="str">
        <f t="shared" si="2"/>
        <v/>
      </c>
      <c r="F262" s="145" t="str">
        <f t="shared" si="831"/>
        <v/>
      </c>
      <c r="G262" s="145" t="str">
        <f t="shared" si="4"/>
        <v/>
      </c>
      <c r="H262" s="145" t="str">
        <f t="shared" si="5"/>
        <v/>
      </c>
      <c r="I262" s="146" t="str">
        <f t="shared" ref="I262:J262" si="1093">IF(COUNTA($DO262:$DX262)&gt;0,$BA262,"")</f>
        <v/>
      </c>
      <c r="J262" s="146" t="str">
        <f t="shared" si="1093"/>
        <v/>
      </c>
      <c r="K262" s="147" t="str">
        <f t="shared" si="43"/>
        <v/>
      </c>
      <c r="L262" s="147" t="str">
        <f t="shared" si="7"/>
        <v/>
      </c>
      <c r="M262" s="147" t="str">
        <f t="shared" si="8"/>
        <v/>
      </c>
      <c r="N262" s="147" t="str">
        <f t="shared" si="48"/>
        <v/>
      </c>
      <c r="O262" s="147" t="str">
        <f t="shared" si="9"/>
        <v/>
      </c>
      <c r="P262" s="146" t="str">
        <f t="shared" si="833"/>
        <v/>
      </c>
      <c r="Q262" s="147" t="str">
        <f t="shared" si="834"/>
        <v/>
      </c>
      <c r="R262" s="146" t="str">
        <f t="shared" si="12"/>
        <v/>
      </c>
      <c r="S262" s="146" t="str">
        <f t="shared" si="13"/>
        <v/>
      </c>
      <c r="T262" s="146" t="str">
        <f>IF(NOT(ISBLANK(DH262)),
        IF(AND(ISREF('Input Tenderers'!$J$8:$K$8),COUNTA('Input Tenderers'!$N$8)&gt;0),
                IF(COUNTA('Input Implementation Transactio'!$N262:$O262)&gt;0,"supplier;tenderer;payee","supplier;tenderer"),
                IF(COUNTA('Input Implementation Transactio'!$N262:$O262)&gt;0,"supplier;payee","supplier")
                ),
        IF(COUNTA('Input Implementation Transactio'!$N262:$O262)&gt;0, "payee", "")
        )</f>
        <v/>
      </c>
      <c r="U262" s="146" t="str">
        <f t="shared" si="14"/>
        <v/>
      </c>
      <c r="V262" s="146" t="str">
        <f t="shared" si="15"/>
        <v/>
      </c>
      <c r="W262" s="148" t="str">
        <f t="shared" si="835"/>
        <v/>
      </c>
      <c r="X262" s="175" t="str">
        <f t="shared" si="836"/>
        <v/>
      </c>
      <c r="Y262" s="170" t="str">
        <f t="shared" si="837"/>
        <v/>
      </c>
      <c r="Z262" s="150" t="str">
        <f t="shared" si="19"/>
        <v/>
      </c>
      <c r="AA262" s="146" t="str">
        <f t="shared" si="20"/>
        <v/>
      </c>
      <c r="AB262" s="146" t="str">
        <f t="shared" si="21"/>
        <v/>
      </c>
      <c r="AC262" s="146" t="str">
        <f t="shared" si="22"/>
        <v/>
      </c>
      <c r="AD262" s="148" t="str">
        <f t="shared" si="838"/>
        <v/>
      </c>
      <c r="AE262" s="148" t="str">
        <f t="shared" si="24"/>
        <v/>
      </c>
      <c r="AF262" s="175" t="str">
        <f t="shared" si="839"/>
        <v/>
      </c>
      <c r="AG262" s="170" t="str">
        <f t="shared" si="840"/>
        <v/>
      </c>
      <c r="AH262" s="148" t="str">
        <f t="shared" si="841"/>
        <v/>
      </c>
      <c r="AI262" s="146" t="str">
        <f t="shared" si="28"/>
        <v/>
      </c>
      <c r="AJ262" s="146" t="str">
        <f t="shared" si="29"/>
        <v/>
      </c>
      <c r="AK262" s="146" t="str">
        <f t="shared" si="30"/>
        <v/>
      </c>
      <c r="AL262" s="146" t="str">
        <f t="shared" si="31"/>
        <v/>
      </c>
      <c r="AM262" s="171" t="str">
        <f t="shared" si="32"/>
        <v/>
      </c>
      <c r="AN262" s="171" t="str">
        <f t="shared" si="33"/>
        <v/>
      </c>
      <c r="AO262" s="146" t="str">
        <f t="shared" si="34"/>
        <v/>
      </c>
      <c r="AP262" s="146" t="str">
        <f t="shared" si="35"/>
        <v/>
      </c>
      <c r="AQ262" s="146" t="str">
        <f t="shared" si="36"/>
        <v/>
      </c>
      <c r="AR262" s="146" t="str">
        <f t="shared" ref="AR262:AS262" si="1094">IF(NOT(ISBLANK(CB262)),CONCATENATE(TEXT(CB262,"yyyy-mm-ddThh:MM:ss"),"Z"),"")</f>
        <v/>
      </c>
      <c r="AS262" s="146" t="str">
        <f t="shared" si="1094"/>
        <v/>
      </c>
      <c r="AT262" s="146" t="str">
        <f t="shared" si="38"/>
        <v/>
      </c>
      <c r="AU262" s="146" t="str">
        <f t="shared" si="39"/>
        <v/>
      </c>
      <c r="AV262" s="146" t="str">
        <f t="shared" ref="AV262:AW262" si="1095">IF(NOT(ISBLANK(DT262)),CONCATENATE(TEXT(DT262,"yyyy-mm-ddThh:MM:ss"),"Z"),"")</f>
        <v/>
      </c>
      <c r="AW262" s="146" t="str">
        <f t="shared" si="1095"/>
        <v/>
      </c>
      <c r="AX262" s="146" t="str">
        <f t="shared" ref="AX262:AZ262" si="1096">IF(NOT(ISBLANK(ED262)),CONCATENATE(TEXT(ED262,"yyyy-mm-ddThh:MM:ss"),"Z"),"")</f>
        <v/>
      </c>
      <c r="AY262" s="146" t="str">
        <f t="shared" si="1096"/>
        <v/>
      </c>
      <c r="AZ262" s="146" t="str">
        <f t="shared" si="1096"/>
        <v/>
      </c>
      <c r="BA262" s="176"/>
      <c r="BB262" s="152"/>
      <c r="BC262" s="177"/>
      <c r="BD262" s="154"/>
      <c r="BE262" s="155"/>
      <c r="BF262" s="154"/>
      <c r="BG262" s="155"/>
      <c r="BH262" s="169"/>
      <c r="BI262" s="162"/>
      <c r="BJ262" s="172"/>
      <c r="BK262" s="162"/>
      <c r="BL262" s="158"/>
      <c r="BM262" s="172"/>
      <c r="BN262" s="162"/>
      <c r="BO262" s="167"/>
      <c r="BP262" s="169"/>
      <c r="BQ262" s="162"/>
      <c r="BR262" s="162"/>
      <c r="BS262" s="174"/>
      <c r="BT262" s="162"/>
      <c r="BU262" s="174"/>
      <c r="BV262" s="174"/>
      <c r="BW262" s="174"/>
      <c r="BX262" s="173"/>
      <c r="BY262" s="158"/>
      <c r="BZ262" s="160"/>
      <c r="CA262" s="172"/>
      <c r="CB262" s="152"/>
      <c r="CC262" s="152"/>
      <c r="CD262" s="156"/>
      <c r="CE262" s="172"/>
      <c r="CF262" s="162"/>
      <c r="CG262" s="162"/>
      <c r="CH262" s="158"/>
      <c r="CI262" s="173"/>
      <c r="CJ262" s="178"/>
      <c r="CK262" s="173"/>
      <c r="CL262" s="165"/>
      <c r="CM262" s="172"/>
      <c r="CN262" s="162"/>
      <c r="CO262" s="162"/>
      <c r="CP262" s="162"/>
      <c r="CQ262" s="162"/>
      <c r="CR262" s="169"/>
      <c r="CS262" s="162"/>
      <c r="CT262" s="162"/>
      <c r="CU262" s="174"/>
      <c r="CV262" s="152"/>
      <c r="CW262" s="173"/>
      <c r="CX262" s="158"/>
      <c r="CY262" s="172"/>
      <c r="CZ262" s="162"/>
      <c r="DA262" s="162"/>
      <c r="DB262" s="158"/>
      <c r="DC262" s="173"/>
      <c r="DD262" s="178"/>
      <c r="DE262" s="173"/>
      <c r="DF262" s="165"/>
      <c r="DG262" s="172"/>
      <c r="DH262" s="178"/>
      <c r="DI262" s="172"/>
      <c r="DJ262" s="178"/>
      <c r="DK262" s="172"/>
      <c r="DL262" s="162"/>
      <c r="DM262" s="167"/>
      <c r="DN262" s="169"/>
      <c r="DO262" s="162"/>
      <c r="DP262" s="162"/>
      <c r="DQ262" s="174"/>
      <c r="DR262" s="152"/>
      <c r="DS262" s="172"/>
      <c r="DT262" s="152"/>
      <c r="DU262" s="152"/>
      <c r="DV262" s="156"/>
      <c r="DW262" s="173"/>
      <c r="DX262" s="158"/>
      <c r="DY262" s="172"/>
      <c r="DZ262" s="162"/>
      <c r="EA262" s="162"/>
      <c r="EB262" s="172"/>
      <c r="EC262" s="172"/>
      <c r="ED262" s="152"/>
      <c r="EE262" s="152"/>
      <c r="EF262" s="152"/>
      <c r="EG262" s="174"/>
      <c r="EH262" s="172"/>
      <c r="EI262" s="162"/>
      <c r="EJ262" s="162"/>
    </row>
    <row r="263" spans="1:140" ht="12.5">
      <c r="A263" s="168"/>
      <c r="B263" s="169"/>
      <c r="C263" s="144" t="str">
        <f t="shared" si="0"/>
        <v/>
      </c>
      <c r="D263" s="144" t="str">
        <f t="shared" ref="D263:D326" si="1097">IF(NOT(ISBLANK($BA263)),language,"")</f>
        <v/>
      </c>
      <c r="E263" s="144" t="str">
        <f t="shared" si="2"/>
        <v/>
      </c>
      <c r="F263" s="145" t="str">
        <f t="shared" ref="F263:F326" si="1098">IF(NOT(ISBLANK($BL263)),currency,"")</f>
        <v/>
      </c>
      <c r="G263" s="145" t="str">
        <f t="shared" si="4"/>
        <v/>
      </c>
      <c r="H263" s="145" t="str">
        <f t="shared" si="5"/>
        <v/>
      </c>
      <c r="I263" s="146" t="str">
        <f t="shared" ref="I263:J263" si="1099">IF(COUNTA($DO263:$DX263)&gt;0,$BA263,"")</f>
        <v/>
      </c>
      <c r="J263" s="146" t="str">
        <f t="shared" si="1099"/>
        <v/>
      </c>
      <c r="K263" s="147" t="str">
        <f t="shared" si="43"/>
        <v/>
      </c>
      <c r="L263" s="147" t="str">
        <f t="shared" si="7"/>
        <v/>
      </c>
      <c r="M263" s="147" t="str">
        <f t="shared" si="8"/>
        <v/>
      </c>
      <c r="N263" s="147" t="str">
        <f t="shared" si="48"/>
        <v/>
      </c>
      <c r="O263" s="147" t="str">
        <f t="shared" si="9"/>
        <v/>
      </c>
      <c r="P263" s="146" t="str">
        <f t="shared" ref="P263:P326" si="1100">IF(NOT(ISBLANK($DJ263)),CONCATENATE(supplierOrganizationIdentifierScheme,"-",$DJ263),IF(NOT(ISBLANK($DH263)),CONCATENATE("supplier-",ROW()-7),""))</f>
        <v/>
      </c>
      <c r="Q263" s="147" t="str">
        <f t="shared" ref="Q263:Q326" si="1101">IF(NOT(ISBLANK($DJ263)),supplierOrganizationIdentifierScheme,"")</f>
        <v/>
      </c>
      <c r="R263" s="146" t="str">
        <f t="shared" si="12"/>
        <v/>
      </c>
      <c r="S263" s="146" t="str">
        <f t="shared" si="13"/>
        <v/>
      </c>
      <c r="T263" s="146" t="str">
        <f>IF(NOT(ISBLANK(DH263)),
        IF(AND(ISREF('Input Tenderers'!$J$8:$K$8),COUNTA('Input Tenderers'!$N$8)&gt;0),
                IF(COUNTA('Input Implementation Transactio'!$N263:$O263)&gt;0,"supplier;tenderer;payee","supplier;tenderer"),
                IF(COUNTA('Input Implementation Transactio'!$N263:$O263)&gt;0,"supplier;payee","supplier")
                ),
        IF(COUNTA('Input Implementation Transactio'!$N263:$O263)&gt;0, "payee", "")
        )</f>
        <v/>
      </c>
      <c r="U263" s="146" t="str">
        <f t="shared" si="14"/>
        <v/>
      </c>
      <c r="V263" s="146" t="str">
        <f t="shared" si="15"/>
        <v/>
      </c>
      <c r="W263" s="148" t="str">
        <f t="shared" ref="W263:W326" si="1102">IF(NOT(ISBLANK($BY263)),currency,"")</f>
        <v/>
      </c>
      <c r="X263" s="175" t="str">
        <f t="shared" ref="X263:X326" si="1103">IF(NOT(ISBLANK($CG263)),itemClassificationScheme,"")</f>
        <v/>
      </c>
      <c r="Y263" s="170" t="str">
        <f t="shared" ref="Y263:Y326" si="1104">IF(NOT(ISBLANK($CL263)),currency,"")</f>
        <v/>
      </c>
      <c r="Z263" s="150" t="str">
        <f t="shared" si="19"/>
        <v/>
      </c>
      <c r="AA263" s="146" t="str">
        <f t="shared" si="20"/>
        <v/>
      </c>
      <c r="AB263" s="146" t="str">
        <f t="shared" si="21"/>
        <v/>
      </c>
      <c r="AC263" s="146" t="str">
        <f t="shared" si="22"/>
        <v/>
      </c>
      <c r="AD263" s="148" t="str">
        <f t="shared" ref="AD263:AD326" si="1105">IF(NOT(ISBLANK($CX263)),currency,"")</f>
        <v/>
      </c>
      <c r="AE263" s="148" t="str">
        <f t="shared" si="24"/>
        <v/>
      </c>
      <c r="AF263" s="175" t="str">
        <f t="shared" ref="AF263:AF326" si="1106">IF(NOT(ISBLANK($DA263)),itemClassificationScheme,"")</f>
        <v/>
      </c>
      <c r="AG263" s="170" t="str">
        <f t="shared" ref="AG263:AG326" si="1107">IF(NOT(ISBLANK($DF263)),currency,"")</f>
        <v/>
      </c>
      <c r="AH263" s="148" t="str">
        <f t="shared" ref="AH263:AH326" si="1108">IF(NOT(ISBLANK($DX263)),currency,"")</f>
        <v/>
      </c>
      <c r="AI263" s="146" t="str">
        <f t="shared" si="28"/>
        <v/>
      </c>
      <c r="AJ263" s="146" t="str">
        <f t="shared" si="29"/>
        <v/>
      </c>
      <c r="AK263" s="146" t="str">
        <f t="shared" si="30"/>
        <v/>
      </c>
      <c r="AL263" s="146" t="str">
        <f t="shared" si="31"/>
        <v/>
      </c>
      <c r="AM263" s="171" t="str">
        <f t="shared" si="32"/>
        <v/>
      </c>
      <c r="AN263" s="171" t="str">
        <f t="shared" si="33"/>
        <v/>
      </c>
      <c r="AO263" s="146" t="str">
        <f t="shared" si="34"/>
        <v/>
      </c>
      <c r="AP263" s="146" t="str">
        <f t="shared" si="35"/>
        <v/>
      </c>
      <c r="AQ263" s="146" t="str">
        <f t="shared" si="36"/>
        <v/>
      </c>
      <c r="AR263" s="146" t="str">
        <f t="shared" ref="AR263:AS263" si="1109">IF(NOT(ISBLANK(CB263)),CONCATENATE(TEXT(CB263,"yyyy-mm-ddThh:MM:ss"),"Z"),"")</f>
        <v/>
      </c>
      <c r="AS263" s="146" t="str">
        <f t="shared" si="1109"/>
        <v/>
      </c>
      <c r="AT263" s="146" t="str">
        <f t="shared" si="38"/>
        <v/>
      </c>
      <c r="AU263" s="146" t="str">
        <f t="shared" si="39"/>
        <v/>
      </c>
      <c r="AV263" s="146" t="str">
        <f t="shared" ref="AV263:AW263" si="1110">IF(NOT(ISBLANK(DT263)),CONCATENATE(TEXT(DT263,"yyyy-mm-ddThh:MM:ss"),"Z"),"")</f>
        <v/>
      </c>
      <c r="AW263" s="146" t="str">
        <f t="shared" si="1110"/>
        <v/>
      </c>
      <c r="AX263" s="146" t="str">
        <f t="shared" ref="AX263:AZ263" si="1111">IF(NOT(ISBLANK(ED263)),CONCATENATE(TEXT(ED263,"yyyy-mm-ddThh:MM:ss"),"Z"),"")</f>
        <v/>
      </c>
      <c r="AY263" s="146" t="str">
        <f t="shared" si="1111"/>
        <v/>
      </c>
      <c r="AZ263" s="146" t="str">
        <f t="shared" si="1111"/>
        <v/>
      </c>
      <c r="BA263" s="176"/>
      <c r="BB263" s="152"/>
      <c r="BC263" s="177"/>
      <c r="BD263" s="154"/>
      <c r="BE263" s="155"/>
      <c r="BF263" s="154"/>
      <c r="BG263" s="155"/>
      <c r="BH263" s="169"/>
      <c r="BI263" s="162"/>
      <c r="BJ263" s="172"/>
      <c r="BK263" s="162"/>
      <c r="BL263" s="158"/>
      <c r="BM263" s="172"/>
      <c r="BN263" s="162"/>
      <c r="BO263" s="167"/>
      <c r="BP263" s="169"/>
      <c r="BQ263" s="162"/>
      <c r="BR263" s="162"/>
      <c r="BS263" s="174"/>
      <c r="BT263" s="162"/>
      <c r="BU263" s="174"/>
      <c r="BV263" s="174"/>
      <c r="BW263" s="174"/>
      <c r="BX263" s="173"/>
      <c r="BY263" s="158"/>
      <c r="BZ263" s="160"/>
      <c r="CA263" s="172"/>
      <c r="CB263" s="152"/>
      <c r="CC263" s="152"/>
      <c r="CD263" s="156"/>
      <c r="CE263" s="172"/>
      <c r="CF263" s="162"/>
      <c r="CG263" s="162"/>
      <c r="CH263" s="158"/>
      <c r="CI263" s="173"/>
      <c r="CJ263" s="178"/>
      <c r="CK263" s="173"/>
      <c r="CL263" s="165"/>
      <c r="CM263" s="172"/>
      <c r="CN263" s="162"/>
      <c r="CO263" s="162"/>
      <c r="CP263" s="162"/>
      <c r="CQ263" s="162"/>
      <c r="CR263" s="169"/>
      <c r="CS263" s="162"/>
      <c r="CT263" s="162"/>
      <c r="CU263" s="174"/>
      <c r="CV263" s="152"/>
      <c r="CW263" s="173"/>
      <c r="CX263" s="158"/>
      <c r="CY263" s="172"/>
      <c r="CZ263" s="162"/>
      <c r="DA263" s="162"/>
      <c r="DB263" s="158"/>
      <c r="DC263" s="173"/>
      <c r="DD263" s="178"/>
      <c r="DE263" s="173"/>
      <c r="DF263" s="165"/>
      <c r="DG263" s="172"/>
      <c r="DH263" s="178"/>
      <c r="DI263" s="172"/>
      <c r="DJ263" s="178"/>
      <c r="DK263" s="172"/>
      <c r="DL263" s="162"/>
      <c r="DM263" s="167"/>
      <c r="DN263" s="169"/>
      <c r="DO263" s="162"/>
      <c r="DP263" s="162"/>
      <c r="DQ263" s="174"/>
      <c r="DR263" s="152"/>
      <c r="DS263" s="172"/>
      <c r="DT263" s="152"/>
      <c r="DU263" s="152"/>
      <c r="DV263" s="156"/>
      <c r="DW263" s="173"/>
      <c r="DX263" s="158"/>
      <c r="DY263" s="172"/>
      <c r="DZ263" s="162"/>
      <c r="EA263" s="162"/>
      <c r="EB263" s="172"/>
      <c r="EC263" s="172"/>
      <c r="ED263" s="152"/>
      <c r="EE263" s="152"/>
      <c r="EF263" s="152"/>
      <c r="EG263" s="174"/>
      <c r="EH263" s="172"/>
      <c r="EI263" s="162"/>
      <c r="EJ263" s="162"/>
    </row>
    <row r="264" spans="1:140" ht="12.5">
      <c r="A264" s="168"/>
      <c r="B264" s="169"/>
      <c r="C264" s="144" t="str">
        <f t="shared" si="0"/>
        <v/>
      </c>
      <c r="D264" s="144" t="str">
        <f t="shared" si="1097"/>
        <v/>
      </c>
      <c r="E264" s="144" t="str">
        <f t="shared" si="2"/>
        <v/>
      </c>
      <c r="F264" s="145" t="str">
        <f t="shared" si="1098"/>
        <v/>
      </c>
      <c r="G264" s="145" t="str">
        <f t="shared" si="4"/>
        <v/>
      </c>
      <c r="H264" s="145" t="str">
        <f t="shared" si="5"/>
        <v/>
      </c>
      <c r="I264" s="146" t="str">
        <f t="shared" ref="I264:J264" si="1112">IF(COUNTA($DO264:$DX264)&gt;0,$BA264,"")</f>
        <v/>
      </c>
      <c r="J264" s="146" t="str">
        <f t="shared" si="1112"/>
        <v/>
      </c>
      <c r="K264" s="147" t="str">
        <f t="shared" si="43"/>
        <v/>
      </c>
      <c r="L264" s="147" t="str">
        <f t="shared" si="7"/>
        <v/>
      </c>
      <c r="M264" s="147" t="str">
        <f t="shared" si="8"/>
        <v/>
      </c>
      <c r="N264" s="147" t="str">
        <f t="shared" si="48"/>
        <v/>
      </c>
      <c r="O264" s="147" t="str">
        <f t="shared" si="9"/>
        <v/>
      </c>
      <c r="P264" s="146" t="str">
        <f t="shared" si="1100"/>
        <v/>
      </c>
      <c r="Q264" s="147" t="str">
        <f t="shared" si="1101"/>
        <v/>
      </c>
      <c r="R264" s="146" t="str">
        <f t="shared" si="12"/>
        <v/>
      </c>
      <c r="S264" s="146" t="str">
        <f t="shared" si="13"/>
        <v/>
      </c>
      <c r="T264" s="146" t="str">
        <f>IF(NOT(ISBLANK(DH264)),
        IF(AND(ISREF('Input Tenderers'!$J$8:$K$8),COUNTA('Input Tenderers'!$N$8)&gt;0),
                IF(COUNTA('Input Implementation Transactio'!$N264:$O264)&gt;0,"supplier;tenderer;payee","supplier;tenderer"),
                IF(COUNTA('Input Implementation Transactio'!$N264:$O264)&gt;0,"supplier;payee","supplier")
                ),
        IF(COUNTA('Input Implementation Transactio'!$N264:$O264)&gt;0, "payee", "")
        )</f>
        <v/>
      </c>
      <c r="U264" s="146" t="str">
        <f t="shared" si="14"/>
        <v/>
      </c>
      <c r="V264" s="146" t="str">
        <f t="shared" si="15"/>
        <v/>
      </c>
      <c r="W264" s="148" t="str">
        <f t="shared" si="1102"/>
        <v/>
      </c>
      <c r="X264" s="175" t="str">
        <f t="shared" si="1103"/>
        <v/>
      </c>
      <c r="Y264" s="170" t="str">
        <f t="shared" si="1104"/>
        <v/>
      </c>
      <c r="Z264" s="150" t="str">
        <f t="shared" si="19"/>
        <v/>
      </c>
      <c r="AA264" s="146" t="str">
        <f t="shared" si="20"/>
        <v/>
      </c>
      <c r="AB264" s="146" t="str">
        <f t="shared" si="21"/>
        <v/>
      </c>
      <c r="AC264" s="146" t="str">
        <f t="shared" si="22"/>
        <v/>
      </c>
      <c r="AD264" s="148" t="str">
        <f t="shared" si="1105"/>
        <v/>
      </c>
      <c r="AE264" s="148" t="str">
        <f t="shared" si="24"/>
        <v/>
      </c>
      <c r="AF264" s="175" t="str">
        <f t="shared" si="1106"/>
        <v/>
      </c>
      <c r="AG264" s="170" t="str">
        <f t="shared" si="1107"/>
        <v/>
      </c>
      <c r="AH264" s="148" t="str">
        <f t="shared" si="1108"/>
        <v/>
      </c>
      <c r="AI264" s="146" t="str">
        <f t="shared" si="28"/>
        <v/>
      </c>
      <c r="AJ264" s="146" t="str">
        <f t="shared" si="29"/>
        <v/>
      </c>
      <c r="AK264" s="146" t="str">
        <f t="shared" si="30"/>
        <v/>
      </c>
      <c r="AL264" s="146" t="str">
        <f t="shared" si="31"/>
        <v/>
      </c>
      <c r="AM264" s="171" t="str">
        <f t="shared" si="32"/>
        <v/>
      </c>
      <c r="AN264" s="171" t="str">
        <f t="shared" si="33"/>
        <v/>
      </c>
      <c r="AO264" s="146" t="str">
        <f t="shared" si="34"/>
        <v/>
      </c>
      <c r="AP264" s="146" t="str">
        <f t="shared" si="35"/>
        <v/>
      </c>
      <c r="AQ264" s="146" t="str">
        <f t="shared" si="36"/>
        <v/>
      </c>
      <c r="AR264" s="146" t="str">
        <f t="shared" ref="AR264:AS264" si="1113">IF(NOT(ISBLANK(CB264)),CONCATENATE(TEXT(CB264,"yyyy-mm-ddThh:MM:ss"),"Z"),"")</f>
        <v/>
      </c>
      <c r="AS264" s="146" t="str">
        <f t="shared" si="1113"/>
        <v/>
      </c>
      <c r="AT264" s="146" t="str">
        <f t="shared" si="38"/>
        <v/>
      </c>
      <c r="AU264" s="146" t="str">
        <f t="shared" si="39"/>
        <v/>
      </c>
      <c r="AV264" s="146" t="str">
        <f t="shared" ref="AV264:AW264" si="1114">IF(NOT(ISBLANK(DT264)),CONCATENATE(TEXT(DT264,"yyyy-mm-ddThh:MM:ss"),"Z"),"")</f>
        <v/>
      </c>
      <c r="AW264" s="146" t="str">
        <f t="shared" si="1114"/>
        <v/>
      </c>
      <c r="AX264" s="146" t="str">
        <f t="shared" ref="AX264:AZ264" si="1115">IF(NOT(ISBLANK(ED264)),CONCATENATE(TEXT(ED264,"yyyy-mm-ddThh:MM:ss"),"Z"),"")</f>
        <v/>
      </c>
      <c r="AY264" s="146" t="str">
        <f t="shared" si="1115"/>
        <v/>
      </c>
      <c r="AZ264" s="146" t="str">
        <f t="shared" si="1115"/>
        <v/>
      </c>
      <c r="BA264" s="176"/>
      <c r="BB264" s="152"/>
      <c r="BC264" s="177"/>
      <c r="BD264" s="154"/>
      <c r="BE264" s="155"/>
      <c r="BF264" s="154"/>
      <c r="BG264" s="155"/>
      <c r="BH264" s="169"/>
      <c r="BI264" s="162"/>
      <c r="BJ264" s="172"/>
      <c r="BK264" s="162"/>
      <c r="BL264" s="158"/>
      <c r="BM264" s="172"/>
      <c r="BN264" s="162"/>
      <c r="BO264" s="167"/>
      <c r="BP264" s="169"/>
      <c r="BQ264" s="162"/>
      <c r="BR264" s="162"/>
      <c r="BS264" s="174"/>
      <c r="BT264" s="162"/>
      <c r="BU264" s="174"/>
      <c r="BV264" s="174"/>
      <c r="BW264" s="174"/>
      <c r="BX264" s="173"/>
      <c r="BY264" s="158"/>
      <c r="BZ264" s="160"/>
      <c r="CA264" s="172"/>
      <c r="CB264" s="152"/>
      <c r="CC264" s="152"/>
      <c r="CD264" s="156"/>
      <c r="CE264" s="172"/>
      <c r="CF264" s="162"/>
      <c r="CG264" s="162"/>
      <c r="CH264" s="158"/>
      <c r="CI264" s="173"/>
      <c r="CJ264" s="178"/>
      <c r="CK264" s="173"/>
      <c r="CL264" s="165"/>
      <c r="CM264" s="172"/>
      <c r="CN264" s="162"/>
      <c r="CO264" s="162"/>
      <c r="CP264" s="162"/>
      <c r="CQ264" s="162"/>
      <c r="CR264" s="169"/>
      <c r="CS264" s="162"/>
      <c r="CT264" s="162"/>
      <c r="CU264" s="174"/>
      <c r="CV264" s="152"/>
      <c r="CW264" s="173"/>
      <c r="CX264" s="158"/>
      <c r="CY264" s="172"/>
      <c r="CZ264" s="162"/>
      <c r="DA264" s="162"/>
      <c r="DB264" s="158"/>
      <c r="DC264" s="173"/>
      <c r="DD264" s="178"/>
      <c r="DE264" s="173"/>
      <c r="DF264" s="165"/>
      <c r="DG264" s="172"/>
      <c r="DH264" s="178"/>
      <c r="DI264" s="172"/>
      <c r="DJ264" s="178"/>
      <c r="DK264" s="172"/>
      <c r="DL264" s="162"/>
      <c r="DM264" s="167"/>
      <c r="DN264" s="169"/>
      <c r="DO264" s="162"/>
      <c r="DP264" s="162"/>
      <c r="DQ264" s="174"/>
      <c r="DR264" s="152"/>
      <c r="DS264" s="172"/>
      <c r="DT264" s="152"/>
      <c r="DU264" s="152"/>
      <c r="DV264" s="156"/>
      <c r="DW264" s="173"/>
      <c r="DX264" s="158"/>
      <c r="DY264" s="172"/>
      <c r="DZ264" s="162"/>
      <c r="EA264" s="162"/>
      <c r="EB264" s="172"/>
      <c r="EC264" s="172"/>
      <c r="ED264" s="152"/>
      <c r="EE264" s="152"/>
      <c r="EF264" s="152"/>
      <c r="EG264" s="174"/>
      <c r="EH264" s="172"/>
      <c r="EI264" s="162"/>
      <c r="EJ264" s="162"/>
    </row>
    <row r="265" spans="1:140" ht="12.5">
      <c r="A265" s="168"/>
      <c r="B265" s="169"/>
      <c r="C265" s="144" t="str">
        <f t="shared" si="0"/>
        <v/>
      </c>
      <c r="D265" s="144" t="str">
        <f t="shared" si="1097"/>
        <v/>
      </c>
      <c r="E265" s="144" t="str">
        <f t="shared" si="2"/>
        <v/>
      </c>
      <c r="F265" s="145" t="str">
        <f t="shared" si="1098"/>
        <v/>
      </c>
      <c r="G265" s="145" t="str">
        <f t="shared" si="4"/>
        <v/>
      </c>
      <c r="H265" s="145" t="str">
        <f t="shared" si="5"/>
        <v/>
      </c>
      <c r="I265" s="146" t="str">
        <f t="shared" ref="I265:J265" si="1116">IF(COUNTA($DO265:$DX265)&gt;0,$BA265,"")</f>
        <v/>
      </c>
      <c r="J265" s="146" t="str">
        <f t="shared" si="1116"/>
        <v/>
      </c>
      <c r="K265" s="147" t="str">
        <f t="shared" si="43"/>
        <v/>
      </c>
      <c r="L265" s="147" t="str">
        <f t="shared" si="7"/>
        <v/>
      </c>
      <c r="M265" s="147" t="str">
        <f t="shared" si="8"/>
        <v/>
      </c>
      <c r="N265" s="147" t="str">
        <f t="shared" si="48"/>
        <v/>
      </c>
      <c r="O265" s="147" t="str">
        <f t="shared" si="9"/>
        <v/>
      </c>
      <c r="P265" s="146" t="str">
        <f t="shared" si="1100"/>
        <v/>
      </c>
      <c r="Q265" s="147" t="str">
        <f t="shared" si="1101"/>
        <v/>
      </c>
      <c r="R265" s="146" t="str">
        <f t="shared" si="12"/>
        <v/>
      </c>
      <c r="S265" s="146" t="str">
        <f t="shared" si="13"/>
        <v/>
      </c>
      <c r="T265" s="146" t="str">
        <f>IF(NOT(ISBLANK(DH265)),
        IF(AND(ISREF('Input Tenderers'!$J$8:$K$8),COUNTA('Input Tenderers'!$N$8)&gt;0),
                IF(COUNTA('Input Implementation Transactio'!$N265:$O265)&gt;0,"supplier;tenderer;payee","supplier;tenderer"),
                IF(COUNTA('Input Implementation Transactio'!$N265:$O265)&gt;0,"supplier;payee","supplier")
                ),
        IF(COUNTA('Input Implementation Transactio'!$N265:$O265)&gt;0, "payee", "")
        )</f>
        <v/>
      </c>
      <c r="U265" s="146" t="str">
        <f t="shared" si="14"/>
        <v/>
      </c>
      <c r="V265" s="146" t="str">
        <f t="shared" si="15"/>
        <v/>
      </c>
      <c r="W265" s="148" t="str">
        <f t="shared" si="1102"/>
        <v/>
      </c>
      <c r="X265" s="175" t="str">
        <f t="shared" si="1103"/>
        <v/>
      </c>
      <c r="Y265" s="170" t="str">
        <f t="shared" si="1104"/>
        <v/>
      </c>
      <c r="Z265" s="150" t="str">
        <f t="shared" si="19"/>
        <v/>
      </c>
      <c r="AA265" s="146" t="str">
        <f t="shared" si="20"/>
        <v/>
      </c>
      <c r="AB265" s="146" t="str">
        <f t="shared" si="21"/>
        <v/>
      </c>
      <c r="AC265" s="146" t="str">
        <f t="shared" si="22"/>
        <v/>
      </c>
      <c r="AD265" s="148" t="str">
        <f t="shared" si="1105"/>
        <v/>
      </c>
      <c r="AE265" s="148" t="str">
        <f t="shared" si="24"/>
        <v/>
      </c>
      <c r="AF265" s="175" t="str">
        <f t="shared" si="1106"/>
        <v/>
      </c>
      <c r="AG265" s="170" t="str">
        <f t="shared" si="1107"/>
        <v/>
      </c>
      <c r="AH265" s="148" t="str">
        <f t="shared" si="1108"/>
        <v/>
      </c>
      <c r="AI265" s="146" t="str">
        <f t="shared" si="28"/>
        <v/>
      </c>
      <c r="AJ265" s="146" t="str">
        <f t="shared" si="29"/>
        <v/>
      </c>
      <c r="AK265" s="146" t="str">
        <f t="shared" si="30"/>
        <v/>
      </c>
      <c r="AL265" s="146" t="str">
        <f t="shared" si="31"/>
        <v/>
      </c>
      <c r="AM265" s="171" t="str">
        <f t="shared" si="32"/>
        <v/>
      </c>
      <c r="AN265" s="171" t="str">
        <f t="shared" si="33"/>
        <v/>
      </c>
      <c r="AO265" s="146" t="str">
        <f t="shared" si="34"/>
        <v/>
      </c>
      <c r="AP265" s="146" t="str">
        <f t="shared" si="35"/>
        <v/>
      </c>
      <c r="AQ265" s="146" t="str">
        <f t="shared" si="36"/>
        <v/>
      </c>
      <c r="AR265" s="146" t="str">
        <f t="shared" ref="AR265:AS265" si="1117">IF(NOT(ISBLANK(CB265)),CONCATENATE(TEXT(CB265,"yyyy-mm-ddThh:MM:ss"),"Z"),"")</f>
        <v/>
      </c>
      <c r="AS265" s="146" t="str">
        <f t="shared" si="1117"/>
        <v/>
      </c>
      <c r="AT265" s="146" t="str">
        <f t="shared" si="38"/>
        <v/>
      </c>
      <c r="AU265" s="146" t="str">
        <f t="shared" si="39"/>
        <v/>
      </c>
      <c r="AV265" s="146" t="str">
        <f t="shared" ref="AV265:AW265" si="1118">IF(NOT(ISBLANK(DT265)),CONCATENATE(TEXT(DT265,"yyyy-mm-ddThh:MM:ss"),"Z"),"")</f>
        <v/>
      </c>
      <c r="AW265" s="146" t="str">
        <f t="shared" si="1118"/>
        <v/>
      </c>
      <c r="AX265" s="146" t="str">
        <f t="shared" ref="AX265:AZ265" si="1119">IF(NOT(ISBLANK(ED265)),CONCATENATE(TEXT(ED265,"yyyy-mm-ddThh:MM:ss"),"Z"),"")</f>
        <v/>
      </c>
      <c r="AY265" s="146" t="str">
        <f t="shared" si="1119"/>
        <v/>
      </c>
      <c r="AZ265" s="146" t="str">
        <f t="shared" si="1119"/>
        <v/>
      </c>
      <c r="BA265" s="176"/>
      <c r="BB265" s="152"/>
      <c r="BC265" s="177"/>
      <c r="BD265" s="154"/>
      <c r="BE265" s="155"/>
      <c r="BF265" s="154"/>
      <c r="BG265" s="155"/>
      <c r="BH265" s="169"/>
      <c r="BI265" s="162"/>
      <c r="BJ265" s="172"/>
      <c r="BK265" s="162"/>
      <c r="BL265" s="158"/>
      <c r="BM265" s="172"/>
      <c r="BN265" s="162"/>
      <c r="BO265" s="167"/>
      <c r="BP265" s="169"/>
      <c r="BQ265" s="162"/>
      <c r="BR265" s="162"/>
      <c r="BS265" s="174"/>
      <c r="BT265" s="162"/>
      <c r="BU265" s="174"/>
      <c r="BV265" s="174"/>
      <c r="BW265" s="174"/>
      <c r="BX265" s="173"/>
      <c r="BY265" s="158"/>
      <c r="BZ265" s="160"/>
      <c r="CA265" s="172"/>
      <c r="CB265" s="152"/>
      <c r="CC265" s="152"/>
      <c r="CD265" s="156"/>
      <c r="CE265" s="172"/>
      <c r="CF265" s="162"/>
      <c r="CG265" s="162"/>
      <c r="CH265" s="158"/>
      <c r="CI265" s="173"/>
      <c r="CJ265" s="178"/>
      <c r="CK265" s="173"/>
      <c r="CL265" s="165"/>
      <c r="CM265" s="172"/>
      <c r="CN265" s="162"/>
      <c r="CO265" s="162"/>
      <c r="CP265" s="162"/>
      <c r="CQ265" s="162"/>
      <c r="CR265" s="169"/>
      <c r="CS265" s="162"/>
      <c r="CT265" s="162"/>
      <c r="CU265" s="174"/>
      <c r="CV265" s="152"/>
      <c r="CW265" s="173"/>
      <c r="CX265" s="158"/>
      <c r="CY265" s="172"/>
      <c r="CZ265" s="162"/>
      <c r="DA265" s="162"/>
      <c r="DB265" s="158"/>
      <c r="DC265" s="173"/>
      <c r="DD265" s="178"/>
      <c r="DE265" s="173"/>
      <c r="DF265" s="165"/>
      <c r="DG265" s="172"/>
      <c r="DH265" s="178"/>
      <c r="DI265" s="172"/>
      <c r="DJ265" s="178"/>
      <c r="DK265" s="172"/>
      <c r="DL265" s="162"/>
      <c r="DM265" s="167"/>
      <c r="DN265" s="169"/>
      <c r="DO265" s="162"/>
      <c r="DP265" s="162"/>
      <c r="DQ265" s="174"/>
      <c r="DR265" s="152"/>
      <c r="DS265" s="172"/>
      <c r="DT265" s="152"/>
      <c r="DU265" s="152"/>
      <c r="DV265" s="156"/>
      <c r="DW265" s="173"/>
      <c r="DX265" s="158"/>
      <c r="DY265" s="172"/>
      <c r="DZ265" s="162"/>
      <c r="EA265" s="162"/>
      <c r="EB265" s="172"/>
      <c r="EC265" s="172"/>
      <c r="ED265" s="152"/>
      <c r="EE265" s="152"/>
      <c r="EF265" s="152"/>
      <c r="EG265" s="174"/>
      <c r="EH265" s="172"/>
      <c r="EI265" s="162"/>
      <c r="EJ265" s="162"/>
    </row>
    <row r="266" spans="1:140" ht="12.5">
      <c r="A266" s="168"/>
      <c r="B266" s="169"/>
      <c r="C266" s="144" t="str">
        <f t="shared" si="0"/>
        <v/>
      </c>
      <c r="D266" s="144" t="str">
        <f t="shared" si="1097"/>
        <v/>
      </c>
      <c r="E266" s="144" t="str">
        <f t="shared" si="2"/>
        <v/>
      </c>
      <c r="F266" s="145" t="str">
        <f t="shared" si="1098"/>
        <v/>
      </c>
      <c r="G266" s="145" t="str">
        <f t="shared" si="4"/>
        <v/>
      </c>
      <c r="H266" s="145" t="str">
        <f t="shared" si="5"/>
        <v/>
      </c>
      <c r="I266" s="146" t="str">
        <f t="shared" ref="I266:J266" si="1120">IF(COUNTA($DO266:$DX266)&gt;0,$BA266,"")</f>
        <v/>
      </c>
      <c r="J266" s="146" t="str">
        <f t="shared" si="1120"/>
        <v/>
      </c>
      <c r="K266" s="147" t="str">
        <f t="shared" si="43"/>
        <v/>
      </c>
      <c r="L266" s="147" t="str">
        <f t="shared" si="7"/>
        <v/>
      </c>
      <c r="M266" s="147" t="str">
        <f t="shared" si="8"/>
        <v/>
      </c>
      <c r="N266" s="147" t="str">
        <f t="shared" si="48"/>
        <v/>
      </c>
      <c r="O266" s="147" t="str">
        <f t="shared" si="9"/>
        <v/>
      </c>
      <c r="P266" s="146" t="str">
        <f t="shared" si="1100"/>
        <v/>
      </c>
      <c r="Q266" s="147" t="str">
        <f t="shared" si="1101"/>
        <v/>
      </c>
      <c r="R266" s="146" t="str">
        <f t="shared" si="12"/>
        <v/>
      </c>
      <c r="S266" s="146" t="str">
        <f t="shared" si="13"/>
        <v/>
      </c>
      <c r="T266" s="146" t="str">
        <f>IF(NOT(ISBLANK(DH266)),
        IF(AND(ISREF('Input Tenderers'!$J$8:$K$8),COUNTA('Input Tenderers'!$N$8)&gt;0),
                IF(COUNTA('Input Implementation Transactio'!$N266:$O266)&gt;0,"supplier;tenderer;payee","supplier;tenderer"),
                IF(COUNTA('Input Implementation Transactio'!$N266:$O266)&gt;0,"supplier;payee","supplier")
                ),
        IF(COUNTA('Input Implementation Transactio'!$N266:$O266)&gt;0, "payee", "")
        )</f>
        <v/>
      </c>
      <c r="U266" s="146" t="str">
        <f t="shared" si="14"/>
        <v/>
      </c>
      <c r="V266" s="146" t="str">
        <f t="shared" si="15"/>
        <v/>
      </c>
      <c r="W266" s="148" t="str">
        <f t="shared" si="1102"/>
        <v/>
      </c>
      <c r="X266" s="175" t="str">
        <f t="shared" si="1103"/>
        <v/>
      </c>
      <c r="Y266" s="170" t="str">
        <f t="shared" si="1104"/>
        <v/>
      </c>
      <c r="Z266" s="150" t="str">
        <f t="shared" si="19"/>
        <v/>
      </c>
      <c r="AA266" s="146" t="str">
        <f t="shared" si="20"/>
        <v/>
      </c>
      <c r="AB266" s="146" t="str">
        <f t="shared" si="21"/>
        <v/>
      </c>
      <c r="AC266" s="146" t="str">
        <f t="shared" si="22"/>
        <v/>
      </c>
      <c r="AD266" s="148" t="str">
        <f t="shared" si="1105"/>
        <v/>
      </c>
      <c r="AE266" s="148" t="str">
        <f t="shared" si="24"/>
        <v/>
      </c>
      <c r="AF266" s="175" t="str">
        <f t="shared" si="1106"/>
        <v/>
      </c>
      <c r="AG266" s="170" t="str">
        <f t="shared" si="1107"/>
        <v/>
      </c>
      <c r="AH266" s="148" t="str">
        <f t="shared" si="1108"/>
        <v/>
      </c>
      <c r="AI266" s="146" t="str">
        <f t="shared" si="28"/>
        <v/>
      </c>
      <c r="AJ266" s="146" t="str">
        <f t="shared" si="29"/>
        <v/>
      </c>
      <c r="AK266" s="146" t="str">
        <f t="shared" si="30"/>
        <v/>
      </c>
      <c r="AL266" s="146" t="str">
        <f t="shared" si="31"/>
        <v/>
      </c>
      <c r="AM266" s="171" t="str">
        <f t="shared" si="32"/>
        <v/>
      </c>
      <c r="AN266" s="171" t="str">
        <f t="shared" si="33"/>
        <v/>
      </c>
      <c r="AO266" s="146" t="str">
        <f t="shared" si="34"/>
        <v/>
      </c>
      <c r="AP266" s="146" t="str">
        <f t="shared" si="35"/>
        <v/>
      </c>
      <c r="AQ266" s="146" t="str">
        <f t="shared" si="36"/>
        <v/>
      </c>
      <c r="AR266" s="146" t="str">
        <f t="shared" ref="AR266:AS266" si="1121">IF(NOT(ISBLANK(CB266)),CONCATENATE(TEXT(CB266,"yyyy-mm-ddThh:MM:ss"),"Z"),"")</f>
        <v/>
      </c>
      <c r="AS266" s="146" t="str">
        <f t="shared" si="1121"/>
        <v/>
      </c>
      <c r="AT266" s="146" t="str">
        <f t="shared" si="38"/>
        <v/>
      </c>
      <c r="AU266" s="146" t="str">
        <f t="shared" si="39"/>
        <v/>
      </c>
      <c r="AV266" s="146" t="str">
        <f t="shared" ref="AV266:AW266" si="1122">IF(NOT(ISBLANK(DT266)),CONCATENATE(TEXT(DT266,"yyyy-mm-ddThh:MM:ss"),"Z"),"")</f>
        <v/>
      </c>
      <c r="AW266" s="146" t="str">
        <f t="shared" si="1122"/>
        <v/>
      </c>
      <c r="AX266" s="146" t="str">
        <f t="shared" ref="AX266:AZ266" si="1123">IF(NOT(ISBLANK(ED266)),CONCATENATE(TEXT(ED266,"yyyy-mm-ddThh:MM:ss"),"Z"),"")</f>
        <v/>
      </c>
      <c r="AY266" s="146" t="str">
        <f t="shared" si="1123"/>
        <v/>
      </c>
      <c r="AZ266" s="146" t="str">
        <f t="shared" si="1123"/>
        <v/>
      </c>
      <c r="BA266" s="176"/>
      <c r="BB266" s="152"/>
      <c r="BC266" s="177"/>
      <c r="BD266" s="154"/>
      <c r="BE266" s="155"/>
      <c r="BF266" s="154"/>
      <c r="BG266" s="155"/>
      <c r="BH266" s="169"/>
      <c r="BI266" s="162"/>
      <c r="BJ266" s="172"/>
      <c r="BK266" s="162"/>
      <c r="BL266" s="158"/>
      <c r="BM266" s="172"/>
      <c r="BN266" s="162"/>
      <c r="BO266" s="167"/>
      <c r="BP266" s="169"/>
      <c r="BQ266" s="162"/>
      <c r="BR266" s="162"/>
      <c r="BS266" s="174"/>
      <c r="BT266" s="162"/>
      <c r="BU266" s="174"/>
      <c r="BV266" s="174"/>
      <c r="BW266" s="174"/>
      <c r="BX266" s="173"/>
      <c r="BY266" s="158"/>
      <c r="BZ266" s="160"/>
      <c r="CA266" s="172"/>
      <c r="CB266" s="152"/>
      <c r="CC266" s="152"/>
      <c r="CD266" s="156"/>
      <c r="CE266" s="172"/>
      <c r="CF266" s="162"/>
      <c r="CG266" s="162"/>
      <c r="CH266" s="158"/>
      <c r="CI266" s="173"/>
      <c r="CJ266" s="178"/>
      <c r="CK266" s="173"/>
      <c r="CL266" s="165"/>
      <c r="CM266" s="172"/>
      <c r="CN266" s="162"/>
      <c r="CO266" s="162"/>
      <c r="CP266" s="162"/>
      <c r="CQ266" s="162"/>
      <c r="CR266" s="169"/>
      <c r="CS266" s="162"/>
      <c r="CT266" s="162"/>
      <c r="CU266" s="174"/>
      <c r="CV266" s="152"/>
      <c r="CW266" s="173"/>
      <c r="CX266" s="158"/>
      <c r="CY266" s="172"/>
      <c r="CZ266" s="162"/>
      <c r="DA266" s="162"/>
      <c r="DB266" s="158"/>
      <c r="DC266" s="173"/>
      <c r="DD266" s="178"/>
      <c r="DE266" s="173"/>
      <c r="DF266" s="165"/>
      <c r="DG266" s="172"/>
      <c r="DH266" s="178"/>
      <c r="DI266" s="172"/>
      <c r="DJ266" s="178"/>
      <c r="DK266" s="172"/>
      <c r="DL266" s="162"/>
      <c r="DM266" s="167"/>
      <c r="DN266" s="169"/>
      <c r="DO266" s="162"/>
      <c r="DP266" s="162"/>
      <c r="DQ266" s="174"/>
      <c r="DR266" s="152"/>
      <c r="DS266" s="172"/>
      <c r="DT266" s="152"/>
      <c r="DU266" s="152"/>
      <c r="DV266" s="156"/>
      <c r="DW266" s="173"/>
      <c r="DX266" s="158"/>
      <c r="DY266" s="172"/>
      <c r="DZ266" s="162"/>
      <c r="EA266" s="162"/>
      <c r="EB266" s="172"/>
      <c r="EC266" s="172"/>
      <c r="ED266" s="152"/>
      <c r="EE266" s="152"/>
      <c r="EF266" s="152"/>
      <c r="EG266" s="174"/>
      <c r="EH266" s="172"/>
      <c r="EI266" s="162"/>
      <c r="EJ266" s="162"/>
    </row>
    <row r="267" spans="1:140" ht="12.5">
      <c r="A267" s="168"/>
      <c r="B267" s="169"/>
      <c r="C267" s="144" t="str">
        <f t="shared" si="0"/>
        <v/>
      </c>
      <c r="D267" s="144" t="str">
        <f t="shared" si="1097"/>
        <v/>
      </c>
      <c r="E267" s="144" t="str">
        <f t="shared" si="2"/>
        <v/>
      </c>
      <c r="F267" s="145" t="str">
        <f t="shared" si="1098"/>
        <v/>
      </c>
      <c r="G267" s="145" t="str">
        <f t="shared" si="4"/>
        <v/>
      </c>
      <c r="H267" s="145" t="str">
        <f t="shared" si="5"/>
        <v/>
      </c>
      <c r="I267" s="146" t="str">
        <f t="shared" ref="I267:J267" si="1124">IF(COUNTA($DO267:$DX267)&gt;0,$BA267,"")</f>
        <v/>
      </c>
      <c r="J267" s="146" t="str">
        <f t="shared" si="1124"/>
        <v/>
      </c>
      <c r="K267" s="147" t="str">
        <f t="shared" si="43"/>
        <v/>
      </c>
      <c r="L267" s="147" t="str">
        <f t="shared" si="7"/>
        <v/>
      </c>
      <c r="M267" s="147" t="str">
        <f t="shared" si="8"/>
        <v/>
      </c>
      <c r="N267" s="147" t="str">
        <f t="shared" si="48"/>
        <v/>
      </c>
      <c r="O267" s="147" t="str">
        <f t="shared" si="9"/>
        <v/>
      </c>
      <c r="P267" s="146" t="str">
        <f t="shared" si="1100"/>
        <v/>
      </c>
      <c r="Q267" s="147" t="str">
        <f t="shared" si="1101"/>
        <v/>
      </c>
      <c r="R267" s="146" t="str">
        <f t="shared" si="12"/>
        <v/>
      </c>
      <c r="S267" s="146" t="str">
        <f t="shared" si="13"/>
        <v/>
      </c>
      <c r="T267" s="146" t="str">
        <f>IF(NOT(ISBLANK(DH267)),
        IF(AND(ISREF('Input Tenderers'!$J$8:$K$8),COUNTA('Input Tenderers'!$N$8)&gt;0),
                IF(COUNTA('Input Implementation Transactio'!$N267:$O267)&gt;0,"supplier;tenderer;payee","supplier;tenderer"),
                IF(COUNTA('Input Implementation Transactio'!$N267:$O267)&gt;0,"supplier;payee","supplier")
                ),
        IF(COUNTA('Input Implementation Transactio'!$N267:$O267)&gt;0, "payee", "")
        )</f>
        <v/>
      </c>
      <c r="U267" s="146" t="str">
        <f t="shared" si="14"/>
        <v/>
      </c>
      <c r="V267" s="146" t="str">
        <f t="shared" si="15"/>
        <v/>
      </c>
      <c r="W267" s="148" t="str">
        <f t="shared" si="1102"/>
        <v/>
      </c>
      <c r="X267" s="175" t="str">
        <f t="shared" si="1103"/>
        <v/>
      </c>
      <c r="Y267" s="170" t="str">
        <f t="shared" si="1104"/>
        <v/>
      </c>
      <c r="Z267" s="150" t="str">
        <f t="shared" si="19"/>
        <v/>
      </c>
      <c r="AA267" s="146" t="str">
        <f t="shared" si="20"/>
        <v/>
      </c>
      <c r="AB267" s="146" t="str">
        <f t="shared" si="21"/>
        <v/>
      </c>
      <c r="AC267" s="146" t="str">
        <f t="shared" si="22"/>
        <v/>
      </c>
      <c r="AD267" s="148" t="str">
        <f t="shared" si="1105"/>
        <v/>
      </c>
      <c r="AE267" s="148" t="str">
        <f t="shared" si="24"/>
        <v/>
      </c>
      <c r="AF267" s="175" t="str">
        <f t="shared" si="1106"/>
        <v/>
      </c>
      <c r="AG267" s="170" t="str">
        <f t="shared" si="1107"/>
        <v/>
      </c>
      <c r="AH267" s="148" t="str">
        <f t="shared" si="1108"/>
        <v/>
      </c>
      <c r="AI267" s="146" t="str">
        <f t="shared" si="28"/>
        <v/>
      </c>
      <c r="AJ267" s="146" t="str">
        <f t="shared" si="29"/>
        <v/>
      </c>
      <c r="AK267" s="146" t="str">
        <f t="shared" si="30"/>
        <v/>
      </c>
      <c r="AL267" s="146" t="str">
        <f t="shared" si="31"/>
        <v/>
      </c>
      <c r="AM267" s="171" t="str">
        <f t="shared" si="32"/>
        <v/>
      </c>
      <c r="AN267" s="171" t="str">
        <f t="shared" si="33"/>
        <v/>
      </c>
      <c r="AO267" s="146" t="str">
        <f t="shared" si="34"/>
        <v/>
      </c>
      <c r="AP267" s="146" t="str">
        <f t="shared" si="35"/>
        <v/>
      </c>
      <c r="AQ267" s="146" t="str">
        <f t="shared" si="36"/>
        <v/>
      </c>
      <c r="AR267" s="146" t="str">
        <f t="shared" ref="AR267:AS267" si="1125">IF(NOT(ISBLANK(CB267)),CONCATENATE(TEXT(CB267,"yyyy-mm-ddThh:MM:ss"),"Z"),"")</f>
        <v/>
      </c>
      <c r="AS267" s="146" t="str">
        <f t="shared" si="1125"/>
        <v/>
      </c>
      <c r="AT267" s="146" t="str">
        <f t="shared" si="38"/>
        <v/>
      </c>
      <c r="AU267" s="146" t="str">
        <f t="shared" si="39"/>
        <v/>
      </c>
      <c r="AV267" s="146" t="str">
        <f t="shared" ref="AV267:AW267" si="1126">IF(NOT(ISBLANK(DT267)),CONCATENATE(TEXT(DT267,"yyyy-mm-ddThh:MM:ss"),"Z"),"")</f>
        <v/>
      </c>
      <c r="AW267" s="146" t="str">
        <f t="shared" si="1126"/>
        <v/>
      </c>
      <c r="AX267" s="146" t="str">
        <f t="shared" ref="AX267:AZ267" si="1127">IF(NOT(ISBLANK(ED267)),CONCATENATE(TEXT(ED267,"yyyy-mm-ddThh:MM:ss"),"Z"),"")</f>
        <v/>
      </c>
      <c r="AY267" s="146" t="str">
        <f t="shared" si="1127"/>
        <v/>
      </c>
      <c r="AZ267" s="146" t="str">
        <f t="shared" si="1127"/>
        <v/>
      </c>
      <c r="BA267" s="176"/>
      <c r="BB267" s="152"/>
      <c r="BC267" s="177"/>
      <c r="BD267" s="154"/>
      <c r="BE267" s="155"/>
      <c r="BF267" s="154"/>
      <c r="BG267" s="155"/>
      <c r="BH267" s="169"/>
      <c r="BI267" s="162"/>
      <c r="BJ267" s="172"/>
      <c r="BK267" s="162"/>
      <c r="BL267" s="158"/>
      <c r="BM267" s="172"/>
      <c r="BN267" s="162"/>
      <c r="BO267" s="167"/>
      <c r="BP267" s="169"/>
      <c r="BQ267" s="162"/>
      <c r="BR267" s="162"/>
      <c r="BS267" s="174"/>
      <c r="BT267" s="162"/>
      <c r="BU267" s="174"/>
      <c r="BV267" s="174"/>
      <c r="BW267" s="174"/>
      <c r="BX267" s="173"/>
      <c r="BY267" s="158"/>
      <c r="BZ267" s="160"/>
      <c r="CA267" s="172"/>
      <c r="CB267" s="152"/>
      <c r="CC267" s="152"/>
      <c r="CD267" s="156"/>
      <c r="CE267" s="172"/>
      <c r="CF267" s="162"/>
      <c r="CG267" s="162"/>
      <c r="CH267" s="158"/>
      <c r="CI267" s="173"/>
      <c r="CJ267" s="178"/>
      <c r="CK267" s="173"/>
      <c r="CL267" s="165"/>
      <c r="CM267" s="172"/>
      <c r="CN267" s="162"/>
      <c r="CO267" s="162"/>
      <c r="CP267" s="162"/>
      <c r="CQ267" s="162"/>
      <c r="CR267" s="169"/>
      <c r="CS267" s="162"/>
      <c r="CT267" s="162"/>
      <c r="CU267" s="174"/>
      <c r="CV267" s="152"/>
      <c r="CW267" s="173"/>
      <c r="CX267" s="158"/>
      <c r="CY267" s="172"/>
      <c r="CZ267" s="162"/>
      <c r="DA267" s="162"/>
      <c r="DB267" s="158"/>
      <c r="DC267" s="173"/>
      <c r="DD267" s="178"/>
      <c r="DE267" s="173"/>
      <c r="DF267" s="165"/>
      <c r="DG267" s="172"/>
      <c r="DH267" s="178"/>
      <c r="DI267" s="172"/>
      <c r="DJ267" s="178"/>
      <c r="DK267" s="172"/>
      <c r="DL267" s="162"/>
      <c r="DM267" s="167"/>
      <c r="DN267" s="169"/>
      <c r="DO267" s="162"/>
      <c r="DP267" s="162"/>
      <c r="DQ267" s="174"/>
      <c r="DR267" s="152"/>
      <c r="DS267" s="172"/>
      <c r="DT267" s="152"/>
      <c r="DU267" s="152"/>
      <c r="DV267" s="156"/>
      <c r="DW267" s="173"/>
      <c r="DX267" s="158"/>
      <c r="DY267" s="172"/>
      <c r="DZ267" s="162"/>
      <c r="EA267" s="162"/>
      <c r="EB267" s="172"/>
      <c r="EC267" s="172"/>
      <c r="ED267" s="152"/>
      <c r="EE267" s="152"/>
      <c r="EF267" s="152"/>
      <c r="EG267" s="174"/>
      <c r="EH267" s="172"/>
      <c r="EI267" s="162"/>
      <c r="EJ267" s="162"/>
    </row>
    <row r="268" spans="1:140" ht="12.5">
      <c r="A268" s="168"/>
      <c r="B268" s="169"/>
      <c r="C268" s="144" t="str">
        <f t="shared" si="0"/>
        <v/>
      </c>
      <c r="D268" s="144" t="str">
        <f t="shared" si="1097"/>
        <v/>
      </c>
      <c r="E268" s="144" t="str">
        <f t="shared" si="2"/>
        <v/>
      </c>
      <c r="F268" s="145" t="str">
        <f t="shared" si="1098"/>
        <v/>
      </c>
      <c r="G268" s="145" t="str">
        <f t="shared" si="4"/>
        <v/>
      </c>
      <c r="H268" s="145" t="str">
        <f t="shared" si="5"/>
        <v/>
      </c>
      <c r="I268" s="146" t="str">
        <f t="shared" ref="I268:J268" si="1128">IF(COUNTA($DO268:$DX268)&gt;0,$BA268,"")</f>
        <v/>
      </c>
      <c r="J268" s="146" t="str">
        <f t="shared" si="1128"/>
        <v/>
      </c>
      <c r="K268" s="147" t="str">
        <f t="shared" si="43"/>
        <v/>
      </c>
      <c r="L268" s="147" t="str">
        <f t="shared" si="7"/>
        <v/>
      </c>
      <c r="M268" s="147" t="str">
        <f t="shared" si="8"/>
        <v/>
      </c>
      <c r="N268" s="147" t="str">
        <f t="shared" si="48"/>
        <v/>
      </c>
      <c r="O268" s="147" t="str">
        <f t="shared" si="9"/>
        <v/>
      </c>
      <c r="P268" s="146" t="str">
        <f t="shared" si="1100"/>
        <v/>
      </c>
      <c r="Q268" s="147" t="str">
        <f t="shared" si="1101"/>
        <v/>
      </c>
      <c r="R268" s="146" t="str">
        <f t="shared" si="12"/>
        <v/>
      </c>
      <c r="S268" s="146" t="str">
        <f t="shared" si="13"/>
        <v/>
      </c>
      <c r="T268" s="146" t="str">
        <f>IF(NOT(ISBLANK(DH268)),
        IF(AND(ISREF('Input Tenderers'!$J$8:$K$8),COUNTA('Input Tenderers'!$N$8)&gt;0),
                IF(COUNTA('Input Implementation Transactio'!$N268:$O268)&gt;0,"supplier;tenderer;payee","supplier;tenderer"),
                IF(COUNTA('Input Implementation Transactio'!$N268:$O268)&gt;0,"supplier;payee","supplier")
                ),
        IF(COUNTA('Input Implementation Transactio'!$N268:$O268)&gt;0, "payee", "")
        )</f>
        <v/>
      </c>
      <c r="U268" s="146" t="str">
        <f t="shared" si="14"/>
        <v/>
      </c>
      <c r="V268" s="146" t="str">
        <f t="shared" si="15"/>
        <v/>
      </c>
      <c r="W268" s="148" t="str">
        <f t="shared" si="1102"/>
        <v/>
      </c>
      <c r="X268" s="175" t="str">
        <f t="shared" si="1103"/>
        <v/>
      </c>
      <c r="Y268" s="170" t="str">
        <f t="shared" si="1104"/>
        <v/>
      </c>
      <c r="Z268" s="150" t="str">
        <f t="shared" si="19"/>
        <v/>
      </c>
      <c r="AA268" s="146" t="str">
        <f t="shared" si="20"/>
        <v/>
      </c>
      <c r="AB268" s="146" t="str">
        <f t="shared" si="21"/>
        <v/>
      </c>
      <c r="AC268" s="146" t="str">
        <f t="shared" si="22"/>
        <v/>
      </c>
      <c r="AD268" s="148" t="str">
        <f t="shared" si="1105"/>
        <v/>
      </c>
      <c r="AE268" s="148" t="str">
        <f t="shared" si="24"/>
        <v/>
      </c>
      <c r="AF268" s="175" t="str">
        <f t="shared" si="1106"/>
        <v/>
      </c>
      <c r="AG268" s="170" t="str">
        <f t="shared" si="1107"/>
        <v/>
      </c>
      <c r="AH268" s="148" t="str">
        <f t="shared" si="1108"/>
        <v/>
      </c>
      <c r="AI268" s="146" t="str">
        <f t="shared" si="28"/>
        <v/>
      </c>
      <c r="AJ268" s="146" t="str">
        <f t="shared" si="29"/>
        <v/>
      </c>
      <c r="AK268" s="146" t="str">
        <f t="shared" si="30"/>
        <v/>
      </c>
      <c r="AL268" s="146" t="str">
        <f t="shared" si="31"/>
        <v/>
      </c>
      <c r="AM268" s="171" t="str">
        <f t="shared" si="32"/>
        <v/>
      </c>
      <c r="AN268" s="171" t="str">
        <f t="shared" si="33"/>
        <v/>
      </c>
      <c r="AO268" s="146" t="str">
        <f t="shared" si="34"/>
        <v/>
      </c>
      <c r="AP268" s="146" t="str">
        <f t="shared" si="35"/>
        <v/>
      </c>
      <c r="AQ268" s="146" t="str">
        <f t="shared" si="36"/>
        <v/>
      </c>
      <c r="AR268" s="146" t="str">
        <f t="shared" ref="AR268:AS268" si="1129">IF(NOT(ISBLANK(CB268)),CONCATENATE(TEXT(CB268,"yyyy-mm-ddThh:MM:ss"),"Z"),"")</f>
        <v/>
      </c>
      <c r="AS268" s="146" t="str">
        <f t="shared" si="1129"/>
        <v/>
      </c>
      <c r="AT268" s="146" t="str">
        <f t="shared" si="38"/>
        <v/>
      </c>
      <c r="AU268" s="146" t="str">
        <f t="shared" si="39"/>
        <v/>
      </c>
      <c r="AV268" s="146" t="str">
        <f t="shared" ref="AV268:AW268" si="1130">IF(NOT(ISBLANK(DT268)),CONCATENATE(TEXT(DT268,"yyyy-mm-ddThh:MM:ss"),"Z"),"")</f>
        <v/>
      </c>
      <c r="AW268" s="146" t="str">
        <f t="shared" si="1130"/>
        <v/>
      </c>
      <c r="AX268" s="146" t="str">
        <f t="shared" ref="AX268:AZ268" si="1131">IF(NOT(ISBLANK(ED268)),CONCATENATE(TEXT(ED268,"yyyy-mm-ddThh:MM:ss"),"Z"),"")</f>
        <v/>
      </c>
      <c r="AY268" s="146" t="str">
        <f t="shared" si="1131"/>
        <v/>
      </c>
      <c r="AZ268" s="146" t="str">
        <f t="shared" si="1131"/>
        <v/>
      </c>
      <c r="BA268" s="176"/>
      <c r="BB268" s="152"/>
      <c r="BC268" s="177"/>
      <c r="BD268" s="154"/>
      <c r="BE268" s="155"/>
      <c r="BF268" s="154"/>
      <c r="BG268" s="155"/>
      <c r="BH268" s="169"/>
      <c r="BI268" s="162"/>
      <c r="BJ268" s="172"/>
      <c r="BK268" s="162"/>
      <c r="BL268" s="158"/>
      <c r="BM268" s="172"/>
      <c r="BN268" s="162"/>
      <c r="BO268" s="167"/>
      <c r="BP268" s="169"/>
      <c r="BQ268" s="162"/>
      <c r="BR268" s="162"/>
      <c r="BS268" s="174"/>
      <c r="BT268" s="162"/>
      <c r="BU268" s="174"/>
      <c r="BV268" s="174"/>
      <c r="BW268" s="174"/>
      <c r="BX268" s="173"/>
      <c r="BY268" s="158"/>
      <c r="BZ268" s="160"/>
      <c r="CA268" s="172"/>
      <c r="CB268" s="152"/>
      <c r="CC268" s="152"/>
      <c r="CD268" s="156"/>
      <c r="CE268" s="172"/>
      <c r="CF268" s="162"/>
      <c r="CG268" s="162"/>
      <c r="CH268" s="158"/>
      <c r="CI268" s="173"/>
      <c r="CJ268" s="178"/>
      <c r="CK268" s="173"/>
      <c r="CL268" s="165"/>
      <c r="CM268" s="172"/>
      <c r="CN268" s="162"/>
      <c r="CO268" s="162"/>
      <c r="CP268" s="162"/>
      <c r="CQ268" s="162"/>
      <c r="CR268" s="169"/>
      <c r="CS268" s="162"/>
      <c r="CT268" s="162"/>
      <c r="CU268" s="174"/>
      <c r="CV268" s="152"/>
      <c r="CW268" s="173"/>
      <c r="CX268" s="158"/>
      <c r="CY268" s="172"/>
      <c r="CZ268" s="162"/>
      <c r="DA268" s="162"/>
      <c r="DB268" s="158"/>
      <c r="DC268" s="173"/>
      <c r="DD268" s="178"/>
      <c r="DE268" s="173"/>
      <c r="DF268" s="165"/>
      <c r="DG268" s="172"/>
      <c r="DH268" s="178"/>
      <c r="DI268" s="172"/>
      <c r="DJ268" s="178"/>
      <c r="DK268" s="172"/>
      <c r="DL268" s="162"/>
      <c r="DM268" s="167"/>
      <c r="DN268" s="169"/>
      <c r="DO268" s="162"/>
      <c r="DP268" s="162"/>
      <c r="DQ268" s="174"/>
      <c r="DR268" s="152"/>
      <c r="DS268" s="172"/>
      <c r="DT268" s="152"/>
      <c r="DU268" s="152"/>
      <c r="DV268" s="156"/>
      <c r="DW268" s="173"/>
      <c r="DX268" s="158"/>
      <c r="DY268" s="172"/>
      <c r="DZ268" s="162"/>
      <c r="EA268" s="162"/>
      <c r="EB268" s="172"/>
      <c r="EC268" s="172"/>
      <c r="ED268" s="152"/>
      <c r="EE268" s="152"/>
      <c r="EF268" s="152"/>
      <c r="EG268" s="174"/>
      <c r="EH268" s="172"/>
      <c r="EI268" s="162"/>
      <c r="EJ268" s="162"/>
    </row>
    <row r="269" spans="1:140" ht="12.5">
      <c r="A269" s="168"/>
      <c r="B269" s="169"/>
      <c r="C269" s="144" t="str">
        <f t="shared" si="0"/>
        <v/>
      </c>
      <c r="D269" s="144" t="str">
        <f t="shared" si="1097"/>
        <v/>
      </c>
      <c r="E269" s="144" t="str">
        <f t="shared" si="2"/>
        <v/>
      </c>
      <c r="F269" s="145" t="str">
        <f t="shared" si="1098"/>
        <v/>
      </c>
      <c r="G269" s="145" t="str">
        <f t="shared" si="4"/>
        <v/>
      </c>
      <c r="H269" s="145" t="str">
        <f t="shared" si="5"/>
        <v/>
      </c>
      <c r="I269" s="146" t="str">
        <f t="shared" ref="I269:J269" si="1132">IF(COUNTA($DO269:$DX269)&gt;0,$BA269,"")</f>
        <v/>
      </c>
      <c r="J269" s="146" t="str">
        <f t="shared" si="1132"/>
        <v/>
      </c>
      <c r="K269" s="147" t="str">
        <f t="shared" si="43"/>
        <v/>
      </c>
      <c r="L269" s="147" t="str">
        <f t="shared" si="7"/>
        <v/>
      </c>
      <c r="M269" s="147" t="str">
        <f t="shared" si="8"/>
        <v/>
      </c>
      <c r="N269" s="147" t="str">
        <f t="shared" si="48"/>
        <v/>
      </c>
      <c r="O269" s="147" t="str">
        <f t="shared" si="9"/>
        <v/>
      </c>
      <c r="P269" s="146" t="str">
        <f t="shared" si="1100"/>
        <v/>
      </c>
      <c r="Q269" s="147" t="str">
        <f t="shared" si="1101"/>
        <v/>
      </c>
      <c r="R269" s="146" t="str">
        <f t="shared" si="12"/>
        <v/>
      </c>
      <c r="S269" s="146" t="str">
        <f t="shared" si="13"/>
        <v/>
      </c>
      <c r="T269" s="146" t="str">
        <f>IF(NOT(ISBLANK(DH269)),
        IF(AND(ISREF('Input Tenderers'!$J$8:$K$8),COUNTA('Input Tenderers'!$N$8)&gt;0),
                IF(COUNTA('Input Implementation Transactio'!$N269:$O269)&gt;0,"supplier;tenderer;payee","supplier;tenderer"),
                IF(COUNTA('Input Implementation Transactio'!$N269:$O269)&gt;0,"supplier;payee","supplier")
                ),
        IF(COUNTA('Input Implementation Transactio'!$N269:$O269)&gt;0, "payee", "")
        )</f>
        <v/>
      </c>
      <c r="U269" s="146" t="str">
        <f t="shared" si="14"/>
        <v/>
      </c>
      <c r="V269" s="146" t="str">
        <f t="shared" si="15"/>
        <v/>
      </c>
      <c r="W269" s="148" t="str">
        <f t="shared" si="1102"/>
        <v/>
      </c>
      <c r="X269" s="175" t="str">
        <f t="shared" si="1103"/>
        <v/>
      </c>
      <c r="Y269" s="170" t="str">
        <f t="shared" si="1104"/>
        <v/>
      </c>
      <c r="Z269" s="150" t="str">
        <f t="shared" si="19"/>
        <v/>
      </c>
      <c r="AA269" s="146" t="str">
        <f t="shared" si="20"/>
        <v/>
      </c>
      <c r="AB269" s="146" t="str">
        <f t="shared" si="21"/>
        <v/>
      </c>
      <c r="AC269" s="146" t="str">
        <f t="shared" si="22"/>
        <v/>
      </c>
      <c r="AD269" s="148" t="str">
        <f t="shared" si="1105"/>
        <v/>
      </c>
      <c r="AE269" s="148" t="str">
        <f t="shared" si="24"/>
        <v/>
      </c>
      <c r="AF269" s="175" t="str">
        <f t="shared" si="1106"/>
        <v/>
      </c>
      <c r="AG269" s="170" t="str">
        <f t="shared" si="1107"/>
        <v/>
      </c>
      <c r="AH269" s="148" t="str">
        <f t="shared" si="1108"/>
        <v/>
      </c>
      <c r="AI269" s="146" t="str">
        <f t="shared" si="28"/>
        <v/>
      </c>
      <c r="AJ269" s="146" t="str">
        <f t="shared" si="29"/>
        <v/>
      </c>
      <c r="AK269" s="146" t="str">
        <f t="shared" si="30"/>
        <v/>
      </c>
      <c r="AL269" s="146" t="str">
        <f t="shared" si="31"/>
        <v/>
      </c>
      <c r="AM269" s="171" t="str">
        <f t="shared" si="32"/>
        <v/>
      </c>
      <c r="AN269" s="171" t="str">
        <f t="shared" si="33"/>
        <v/>
      </c>
      <c r="AO269" s="146" t="str">
        <f t="shared" si="34"/>
        <v/>
      </c>
      <c r="AP269" s="146" t="str">
        <f t="shared" si="35"/>
        <v/>
      </c>
      <c r="AQ269" s="146" t="str">
        <f t="shared" si="36"/>
        <v/>
      </c>
      <c r="AR269" s="146" t="str">
        <f t="shared" ref="AR269:AS269" si="1133">IF(NOT(ISBLANK(CB269)),CONCATENATE(TEXT(CB269,"yyyy-mm-ddThh:MM:ss"),"Z"),"")</f>
        <v/>
      </c>
      <c r="AS269" s="146" t="str">
        <f t="shared" si="1133"/>
        <v/>
      </c>
      <c r="AT269" s="146" t="str">
        <f t="shared" si="38"/>
        <v/>
      </c>
      <c r="AU269" s="146" t="str">
        <f t="shared" si="39"/>
        <v/>
      </c>
      <c r="AV269" s="146" t="str">
        <f t="shared" ref="AV269:AW269" si="1134">IF(NOT(ISBLANK(DT269)),CONCATENATE(TEXT(DT269,"yyyy-mm-ddThh:MM:ss"),"Z"),"")</f>
        <v/>
      </c>
      <c r="AW269" s="146" t="str">
        <f t="shared" si="1134"/>
        <v/>
      </c>
      <c r="AX269" s="146" t="str">
        <f t="shared" ref="AX269:AZ269" si="1135">IF(NOT(ISBLANK(ED269)),CONCATENATE(TEXT(ED269,"yyyy-mm-ddThh:MM:ss"),"Z"),"")</f>
        <v/>
      </c>
      <c r="AY269" s="146" t="str">
        <f t="shared" si="1135"/>
        <v/>
      </c>
      <c r="AZ269" s="146" t="str">
        <f t="shared" si="1135"/>
        <v/>
      </c>
      <c r="BA269" s="176"/>
      <c r="BB269" s="152"/>
      <c r="BC269" s="177"/>
      <c r="BD269" s="154"/>
      <c r="BE269" s="155"/>
      <c r="BF269" s="154"/>
      <c r="BG269" s="155"/>
      <c r="BH269" s="169"/>
      <c r="BI269" s="162"/>
      <c r="BJ269" s="172"/>
      <c r="BK269" s="162"/>
      <c r="BL269" s="158"/>
      <c r="BM269" s="172"/>
      <c r="BN269" s="162"/>
      <c r="BO269" s="167"/>
      <c r="BP269" s="169"/>
      <c r="BQ269" s="162"/>
      <c r="BR269" s="162"/>
      <c r="BS269" s="174"/>
      <c r="BT269" s="162"/>
      <c r="BU269" s="174"/>
      <c r="BV269" s="174"/>
      <c r="BW269" s="174"/>
      <c r="BX269" s="173"/>
      <c r="BY269" s="158"/>
      <c r="BZ269" s="160"/>
      <c r="CA269" s="172"/>
      <c r="CB269" s="152"/>
      <c r="CC269" s="152"/>
      <c r="CD269" s="156"/>
      <c r="CE269" s="172"/>
      <c r="CF269" s="162"/>
      <c r="CG269" s="162"/>
      <c r="CH269" s="158"/>
      <c r="CI269" s="173"/>
      <c r="CJ269" s="178"/>
      <c r="CK269" s="173"/>
      <c r="CL269" s="165"/>
      <c r="CM269" s="172"/>
      <c r="CN269" s="162"/>
      <c r="CO269" s="162"/>
      <c r="CP269" s="162"/>
      <c r="CQ269" s="162"/>
      <c r="CR269" s="169"/>
      <c r="CS269" s="162"/>
      <c r="CT269" s="162"/>
      <c r="CU269" s="174"/>
      <c r="CV269" s="152"/>
      <c r="CW269" s="173"/>
      <c r="CX269" s="158"/>
      <c r="CY269" s="172"/>
      <c r="CZ269" s="162"/>
      <c r="DA269" s="162"/>
      <c r="DB269" s="158"/>
      <c r="DC269" s="173"/>
      <c r="DD269" s="178"/>
      <c r="DE269" s="173"/>
      <c r="DF269" s="165"/>
      <c r="DG269" s="172"/>
      <c r="DH269" s="178"/>
      <c r="DI269" s="172"/>
      <c r="DJ269" s="178"/>
      <c r="DK269" s="172"/>
      <c r="DL269" s="162"/>
      <c r="DM269" s="167"/>
      <c r="DN269" s="169"/>
      <c r="DO269" s="162"/>
      <c r="DP269" s="162"/>
      <c r="DQ269" s="174"/>
      <c r="DR269" s="152"/>
      <c r="DS269" s="172"/>
      <c r="DT269" s="152"/>
      <c r="DU269" s="152"/>
      <c r="DV269" s="156"/>
      <c r="DW269" s="173"/>
      <c r="DX269" s="158"/>
      <c r="DY269" s="172"/>
      <c r="DZ269" s="162"/>
      <c r="EA269" s="162"/>
      <c r="EB269" s="172"/>
      <c r="EC269" s="172"/>
      <c r="ED269" s="152"/>
      <c r="EE269" s="152"/>
      <c r="EF269" s="152"/>
      <c r="EG269" s="174"/>
      <c r="EH269" s="172"/>
      <c r="EI269" s="162"/>
      <c r="EJ269" s="162"/>
    </row>
    <row r="270" spans="1:140" ht="12.5">
      <c r="A270" s="168"/>
      <c r="B270" s="169"/>
      <c r="C270" s="144" t="str">
        <f t="shared" si="0"/>
        <v/>
      </c>
      <c r="D270" s="144" t="str">
        <f t="shared" si="1097"/>
        <v/>
      </c>
      <c r="E270" s="144" t="str">
        <f t="shared" si="2"/>
        <v/>
      </c>
      <c r="F270" s="145" t="str">
        <f t="shared" si="1098"/>
        <v/>
      </c>
      <c r="G270" s="145" t="str">
        <f t="shared" si="4"/>
        <v/>
      </c>
      <c r="H270" s="145" t="str">
        <f t="shared" si="5"/>
        <v/>
      </c>
      <c r="I270" s="146" t="str">
        <f t="shared" ref="I270:J270" si="1136">IF(COUNTA($DO270:$DX270)&gt;0,$BA270,"")</f>
        <v/>
      </c>
      <c r="J270" s="146" t="str">
        <f t="shared" si="1136"/>
        <v/>
      </c>
      <c r="K270" s="147" t="str">
        <f t="shared" si="43"/>
        <v/>
      </c>
      <c r="L270" s="147" t="str">
        <f t="shared" si="7"/>
        <v/>
      </c>
      <c r="M270" s="147" t="str">
        <f t="shared" si="8"/>
        <v/>
      </c>
      <c r="N270" s="147" t="str">
        <f t="shared" si="48"/>
        <v/>
      </c>
      <c r="O270" s="147" t="str">
        <f t="shared" si="9"/>
        <v/>
      </c>
      <c r="P270" s="146" t="str">
        <f t="shared" si="1100"/>
        <v/>
      </c>
      <c r="Q270" s="147" t="str">
        <f t="shared" si="1101"/>
        <v/>
      </c>
      <c r="R270" s="146" t="str">
        <f t="shared" si="12"/>
        <v/>
      </c>
      <c r="S270" s="146" t="str">
        <f t="shared" si="13"/>
        <v/>
      </c>
      <c r="T270" s="146" t="str">
        <f>IF(NOT(ISBLANK(DH270)),
        IF(AND(ISREF('Input Tenderers'!$J$8:$K$8),COUNTA('Input Tenderers'!$N$8)&gt;0),
                IF(COUNTA('Input Implementation Transactio'!$N270:$O270)&gt;0,"supplier;tenderer;payee","supplier;tenderer"),
                IF(COUNTA('Input Implementation Transactio'!$N270:$O270)&gt;0,"supplier;payee","supplier")
                ),
        IF(COUNTA('Input Implementation Transactio'!$N270:$O270)&gt;0, "payee", "")
        )</f>
        <v/>
      </c>
      <c r="U270" s="146" t="str">
        <f t="shared" si="14"/>
        <v/>
      </c>
      <c r="V270" s="146" t="str">
        <f t="shared" si="15"/>
        <v/>
      </c>
      <c r="W270" s="148" t="str">
        <f t="shared" si="1102"/>
        <v/>
      </c>
      <c r="X270" s="175" t="str">
        <f t="shared" si="1103"/>
        <v/>
      </c>
      <c r="Y270" s="170" t="str">
        <f t="shared" si="1104"/>
        <v/>
      </c>
      <c r="Z270" s="150" t="str">
        <f t="shared" si="19"/>
        <v/>
      </c>
      <c r="AA270" s="146" t="str">
        <f t="shared" si="20"/>
        <v/>
      </c>
      <c r="AB270" s="146" t="str">
        <f t="shared" si="21"/>
        <v/>
      </c>
      <c r="AC270" s="146" t="str">
        <f t="shared" si="22"/>
        <v/>
      </c>
      <c r="AD270" s="148" t="str">
        <f t="shared" si="1105"/>
        <v/>
      </c>
      <c r="AE270" s="148" t="str">
        <f t="shared" si="24"/>
        <v/>
      </c>
      <c r="AF270" s="175" t="str">
        <f t="shared" si="1106"/>
        <v/>
      </c>
      <c r="AG270" s="170" t="str">
        <f t="shared" si="1107"/>
        <v/>
      </c>
      <c r="AH270" s="148" t="str">
        <f t="shared" si="1108"/>
        <v/>
      </c>
      <c r="AI270" s="146" t="str">
        <f t="shared" si="28"/>
        <v/>
      </c>
      <c r="AJ270" s="146" t="str">
        <f t="shared" si="29"/>
        <v/>
      </c>
      <c r="AK270" s="146" t="str">
        <f t="shared" si="30"/>
        <v/>
      </c>
      <c r="AL270" s="146" t="str">
        <f t="shared" si="31"/>
        <v/>
      </c>
      <c r="AM270" s="171" t="str">
        <f t="shared" si="32"/>
        <v/>
      </c>
      <c r="AN270" s="171" t="str">
        <f t="shared" si="33"/>
        <v/>
      </c>
      <c r="AO270" s="146" t="str">
        <f t="shared" si="34"/>
        <v/>
      </c>
      <c r="AP270" s="146" t="str">
        <f t="shared" si="35"/>
        <v/>
      </c>
      <c r="AQ270" s="146" t="str">
        <f t="shared" si="36"/>
        <v/>
      </c>
      <c r="AR270" s="146" t="str">
        <f t="shared" ref="AR270:AS270" si="1137">IF(NOT(ISBLANK(CB270)),CONCATENATE(TEXT(CB270,"yyyy-mm-ddThh:MM:ss"),"Z"),"")</f>
        <v/>
      </c>
      <c r="AS270" s="146" t="str">
        <f t="shared" si="1137"/>
        <v/>
      </c>
      <c r="AT270" s="146" t="str">
        <f t="shared" si="38"/>
        <v/>
      </c>
      <c r="AU270" s="146" t="str">
        <f t="shared" si="39"/>
        <v/>
      </c>
      <c r="AV270" s="146" t="str">
        <f t="shared" ref="AV270:AW270" si="1138">IF(NOT(ISBLANK(DT270)),CONCATENATE(TEXT(DT270,"yyyy-mm-ddThh:MM:ss"),"Z"),"")</f>
        <v/>
      </c>
      <c r="AW270" s="146" t="str">
        <f t="shared" si="1138"/>
        <v/>
      </c>
      <c r="AX270" s="146" t="str">
        <f t="shared" ref="AX270:AZ270" si="1139">IF(NOT(ISBLANK(ED270)),CONCATENATE(TEXT(ED270,"yyyy-mm-ddThh:MM:ss"),"Z"),"")</f>
        <v/>
      </c>
      <c r="AY270" s="146" t="str">
        <f t="shared" si="1139"/>
        <v/>
      </c>
      <c r="AZ270" s="146" t="str">
        <f t="shared" si="1139"/>
        <v/>
      </c>
      <c r="BA270" s="176"/>
      <c r="BB270" s="152"/>
      <c r="BC270" s="177"/>
      <c r="BD270" s="154"/>
      <c r="BE270" s="155"/>
      <c r="BF270" s="154"/>
      <c r="BG270" s="155"/>
      <c r="BH270" s="169"/>
      <c r="BI270" s="162"/>
      <c r="BJ270" s="172"/>
      <c r="BK270" s="162"/>
      <c r="BL270" s="158"/>
      <c r="BM270" s="172"/>
      <c r="BN270" s="162"/>
      <c r="BO270" s="167"/>
      <c r="BP270" s="169"/>
      <c r="BQ270" s="162"/>
      <c r="BR270" s="162"/>
      <c r="BS270" s="174"/>
      <c r="BT270" s="162"/>
      <c r="BU270" s="174"/>
      <c r="BV270" s="174"/>
      <c r="BW270" s="174"/>
      <c r="BX270" s="173"/>
      <c r="BY270" s="158"/>
      <c r="BZ270" s="160"/>
      <c r="CA270" s="172"/>
      <c r="CB270" s="152"/>
      <c r="CC270" s="152"/>
      <c r="CD270" s="156"/>
      <c r="CE270" s="172"/>
      <c r="CF270" s="162"/>
      <c r="CG270" s="162"/>
      <c r="CH270" s="158"/>
      <c r="CI270" s="173"/>
      <c r="CJ270" s="178"/>
      <c r="CK270" s="173"/>
      <c r="CL270" s="165"/>
      <c r="CM270" s="172"/>
      <c r="CN270" s="162"/>
      <c r="CO270" s="162"/>
      <c r="CP270" s="162"/>
      <c r="CQ270" s="162"/>
      <c r="CR270" s="169"/>
      <c r="CS270" s="162"/>
      <c r="CT270" s="162"/>
      <c r="CU270" s="174"/>
      <c r="CV270" s="152"/>
      <c r="CW270" s="173"/>
      <c r="CX270" s="158"/>
      <c r="CY270" s="172"/>
      <c r="CZ270" s="162"/>
      <c r="DA270" s="162"/>
      <c r="DB270" s="158"/>
      <c r="DC270" s="173"/>
      <c r="DD270" s="178"/>
      <c r="DE270" s="173"/>
      <c r="DF270" s="165"/>
      <c r="DG270" s="172"/>
      <c r="DH270" s="178"/>
      <c r="DI270" s="172"/>
      <c r="DJ270" s="178"/>
      <c r="DK270" s="172"/>
      <c r="DL270" s="162"/>
      <c r="DM270" s="167"/>
      <c r="DN270" s="169"/>
      <c r="DO270" s="162"/>
      <c r="DP270" s="162"/>
      <c r="DQ270" s="174"/>
      <c r="DR270" s="152"/>
      <c r="DS270" s="172"/>
      <c r="DT270" s="152"/>
      <c r="DU270" s="152"/>
      <c r="DV270" s="156"/>
      <c r="DW270" s="173"/>
      <c r="DX270" s="158"/>
      <c r="DY270" s="172"/>
      <c r="DZ270" s="162"/>
      <c r="EA270" s="162"/>
      <c r="EB270" s="172"/>
      <c r="EC270" s="172"/>
      <c r="ED270" s="152"/>
      <c r="EE270" s="152"/>
      <c r="EF270" s="152"/>
      <c r="EG270" s="174"/>
      <c r="EH270" s="172"/>
      <c r="EI270" s="162"/>
      <c r="EJ270" s="162"/>
    </row>
    <row r="271" spans="1:140" ht="12.5">
      <c r="A271" s="168"/>
      <c r="B271" s="169"/>
      <c r="C271" s="144" t="str">
        <f t="shared" si="0"/>
        <v/>
      </c>
      <c r="D271" s="144" t="str">
        <f t="shared" si="1097"/>
        <v/>
      </c>
      <c r="E271" s="144" t="str">
        <f t="shared" si="2"/>
        <v/>
      </c>
      <c r="F271" s="145" t="str">
        <f t="shared" si="1098"/>
        <v/>
      </c>
      <c r="G271" s="145" t="str">
        <f t="shared" si="4"/>
        <v/>
      </c>
      <c r="H271" s="145" t="str">
        <f t="shared" si="5"/>
        <v/>
      </c>
      <c r="I271" s="146" t="str">
        <f t="shared" ref="I271:J271" si="1140">IF(COUNTA($DO271:$DX271)&gt;0,$BA271,"")</f>
        <v/>
      </c>
      <c r="J271" s="146" t="str">
        <f t="shared" si="1140"/>
        <v/>
      </c>
      <c r="K271" s="147" t="str">
        <f t="shared" si="43"/>
        <v/>
      </c>
      <c r="L271" s="147" t="str">
        <f t="shared" si="7"/>
        <v/>
      </c>
      <c r="M271" s="147" t="str">
        <f t="shared" si="8"/>
        <v/>
      </c>
      <c r="N271" s="147" t="str">
        <f t="shared" si="48"/>
        <v/>
      </c>
      <c r="O271" s="147" t="str">
        <f t="shared" si="9"/>
        <v/>
      </c>
      <c r="P271" s="146" t="str">
        <f t="shared" si="1100"/>
        <v/>
      </c>
      <c r="Q271" s="147" t="str">
        <f t="shared" si="1101"/>
        <v/>
      </c>
      <c r="R271" s="146" t="str">
        <f t="shared" si="12"/>
        <v/>
      </c>
      <c r="S271" s="146" t="str">
        <f t="shared" si="13"/>
        <v/>
      </c>
      <c r="T271" s="146" t="str">
        <f>IF(NOT(ISBLANK(DH271)),
        IF(AND(ISREF('Input Tenderers'!$J$8:$K$8),COUNTA('Input Tenderers'!$N$8)&gt;0),
                IF(COUNTA('Input Implementation Transactio'!$N271:$O271)&gt;0,"supplier;tenderer;payee","supplier;tenderer"),
                IF(COUNTA('Input Implementation Transactio'!$N271:$O271)&gt;0,"supplier;payee","supplier")
                ),
        IF(COUNTA('Input Implementation Transactio'!$N271:$O271)&gt;0, "payee", "")
        )</f>
        <v/>
      </c>
      <c r="U271" s="146" t="str">
        <f t="shared" si="14"/>
        <v/>
      </c>
      <c r="V271" s="146" t="str">
        <f t="shared" si="15"/>
        <v/>
      </c>
      <c r="W271" s="148" t="str">
        <f t="shared" si="1102"/>
        <v/>
      </c>
      <c r="X271" s="175" t="str">
        <f t="shared" si="1103"/>
        <v/>
      </c>
      <c r="Y271" s="170" t="str">
        <f t="shared" si="1104"/>
        <v/>
      </c>
      <c r="Z271" s="150" t="str">
        <f t="shared" si="19"/>
        <v/>
      </c>
      <c r="AA271" s="146" t="str">
        <f t="shared" si="20"/>
        <v/>
      </c>
      <c r="AB271" s="146" t="str">
        <f t="shared" si="21"/>
        <v/>
      </c>
      <c r="AC271" s="146" t="str">
        <f t="shared" si="22"/>
        <v/>
      </c>
      <c r="AD271" s="148" t="str">
        <f t="shared" si="1105"/>
        <v/>
      </c>
      <c r="AE271" s="148" t="str">
        <f t="shared" si="24"/>
        <v/>
      </c>
      <c r="AF271" s="175" t="str">
        <f t="shared" si="1106"/>
        <v/>
      </c>
      <c r="AG271" s="170" t="str">
        <f t="shared" si="1107"/>
        <v/>
      </c>
      <c r="AH271" s="148" t="str">
        <f t="shared" si="1108"/>
        <v/>
      </c>
      <c r="AI271" s="146" t="str">
        <f t="shared" si="28"/>
        <v/>
      </c>
      <c r="AJ271" s="146" t="str">
        <f t="shared" si="29"/>
        <v/>
      </c>
      <c r="AK271" s="146" t="str">
        <f t="shared" si="30"/>
        <v/>
      </c>
      <c r="AL271" s="146" t="str">
        <f t="shared" si="31"/>
        <v/>
      </c>
      <c r="AM271" s="171" t="str">
        <f t="shared" si="32"/>
        <v/>
      </c>
      <c r="AN271" s="171" t="str">
        <f t="shared" si="33"/>
        <v/>
      </c>
      <c r="AO271" s="146" t="str">
        <f t="shared" si="34"/>
        <v/>
      </c>
      <c r="AP271" s="146" t="str">
        <f t="shared" si="35"/>
        <v/>
      </c>
      <c r="AQ271" s="146" t="str">
        <f t="shared" si="36"/>
        <v/>
      </c>
      <c r="AR271" s="146" t="str">
        <f t="shared" ref="AR271:AS271" si="1141">IF(NOT(ISBLANK(CB271)),CONCATENATE(TEXT(CB271,"yyyy-mm-ddThh:MM:ss"),"Z"),"")</f>
        <v/>
      </c>
      <c r="AS271" s="146" t="str">
        <f t="shared" si="1141"/>
        <v/>
      </c>
      <c r="AT271" s="146" t="str">
        <f t="shared" si="38"/>
        <v/>
      </c>
      <c r="AU271" s="146" t="str">
        <f t="shared" si="39"/>
        <v/>
      </c>
      <c r="AV271" s="146" t="str">
        <f t="shared" ref="AV271:AW271" si="1142">IF(NOT(ISBLANK(DT271)),CONCATENATE(TEXT(DT271,"yyyy-mm-ddThh:MM:ss"),"Z"),"")</f>
        <v/>
      </c>
      <c r="AW271" s="146" t="str">
        <f t="shared" si="1142"/>
        <v/>
      </c>
      <c r="AX271" s="146" t="str">
        <f t="shared" ref="AX271:AZ271" si="1143">IF(NOT(ISBLANK(ED271)),CONCATENATE(TEXT(ED271,"yyyy-mm-ddThh:MM:ss"),"Z"),"")</f>
        <v/>
      </c>
      <c r="AY271" s="146" t="str">
        <f t="shared" si="1143"/>
        <v/>
      </c>
      <c r="AZ271" s="146" t="str">
        <f t="shared" si="1143"/>
        <v/>
      </c>
      <c r="BA271" s="176"/>
      <c r="BB271" s="152"/>
      <c r="BC271" s="177"/>
      <c r="BD271" s="154"/>
      <c r="BE271" s="155"/>
      <c r="BF271" s="154"/>
      <c r="BG271" s="155"/>
      <c r="BH271" s="169"/>
      <c r="BI271" s="162"/>
      <c r="BJ271" s="172"/>
      <c r="BK271" s="162"/>
      <c r="BL271" s="158"/>
      <c r="BM271" s="172"/>
      <c r="BN271" s="162"/>
      <c r="BO271" s="167"/>
      <c r="BP271" s="169"/>
      <c r="BQ271" s="162"/>
      <c r="BR271" s="162"/>
      <c r="BS271" s="174"/>
      <c r="BT271" s="162"/>
      <c r="BU271" s="174"/>
      <c r="BV271" s="174"/>
      <c r="BW271" s="174"/>
      <c r="BX271" s="173"/>
      <c r="BY271" s="158"/>
      <c r="BZ271" s="160"/>
      <c r="CA271" s="172"/>
      <c r="CB271" s="152"/>
      <c r="CC271" s="152"/>
      <c r="CD271" s="156"/>
      <c r="CE271" s="172"/>
      <c r="CF271" s="162"/>
      <c r="CG271" s="162"/>
      <c r="CH271" s="158"/>
      <c r="CI271" s="173"/>
      <c r="CJ271" s="178"/>
      <c r="CK271" s="173"/>
      <c r="CL271" s="165"/>
      <c r="CM271" s="172"/>
      <c r="CN271" s="162"/>
      <c r="CO271" s="162"/>
      <c r="CP271" s="162"/>
      <c r="CQ271" s="162"/>
      <c r="CR271" s="169"/>
      <c r="CS271" s="162"/>
      <c r="CT271" s="162"/>
      <c r="CU271" s="174"/>
      <c r="CV271" s="152"/>
      <c r="CW271" s="173"/>
      <c r="CX271" s="158"/>
      <c r="CY271" s="172"/>
      <c r="CZ271" s="162"/>
      <c r="DA271" s="162"/>
      <c r="DB271" s="158"/>
      <c r="DC271" s="173"/>
      <c r="DD271" s="178"/>
      <c r="DE271" s="173"/>
      <c r="DF271" s="165"/>
      <c r="DG271" s="172"/>
      <c r="DH271" s="178"/>
      <c r="DI271" s="172"/>
      <c r="DJ271" s="178"/>
      <c r="DK271" s="172"/>
      <c r="DL271" s="162"/>
      <c r="DM271" s="167"/>
      <c r="DN271" s="169"/>
      <c r="DO271" s="162"/>
      <c r="DP271" s="162"/>
      <c r="DQ271" s="174"/>
      <c r="DR271" s="152"/>
      <c r="DS271" s="172"/>
      <c r="DT271" s="152"/>
      <c r="DU271" s="152"/>
      <c r="DV271" s="156"/>
      <c r="DW271" s="173"/>
      <c r="DX271" s="158"/>
      <c r="DY271" s="172"/>
      <c r="DZ271" s="162"/>
      <c r="EA271" s="162"/>
      <c r="EB271" s="172"/>
      <c r="EC271" s="172"/>
      <c r="ED271" s="152"/>
      <c r="EE271" s="152"/>
      <c r="EF271" s="152"/>
      <c r="EG271" s="174"/>
      <c r="EH271" s="172"/>
      <c r="EI271" s="162"/>
      <c r="EJ271" s="162"/>
    </row>
    <row r="272" spans="1:140" ht="12.5">
      <c r="A272" s="168"/>
      <c r="B272" s="169"/>
      <c r="C272" s="144" t="str">
        <f t="shared" si="0"/>
        <v/>
      </c>
      <c r="D272" s="144" t="str">
        <f t="shared" si="1097"/>
        <v/>
      </c>
      <c r="E272" s="144" t="str">
        <f t="shared" si="2"/>
        <v/>
      </c>
      <c r="F272" s="145" t="str">
        <f t="shared" si="1098"/>
        <v/>
      </c>
      <c r="G272" s="145" t="str">
        <f t="shared" si="4"/>
        <v/>
      </c>
      <c r="H272" s="145" t="str">
        <f t="shared" si="5"/>
        <v/>
      </c>
      <c r="I272" s="146" t="str">
        <f t="shared" ref="I272:J272" si="1144">IF(COUNTA($DO272:$DX272)&gt;0,$BA272,"")</f>
        <v/>
      </c>
      <c r="J272" s="146" t="str">
        <f t="shared" si="1144"/>
        <v/>
      </c>
      <c r="K272" s="147" t="str">
        <f t="shared" si="43"/>
        <v/>
      </c>
      <c r="L272" s="147" t="str">
        <f t="shared" si="7"/>
        <v/>
      </c>
      <c r="M272" s="147" t="str">
        <f t="shared" si="8"/>
        <v/>
      </c>
      <c r="N272" s="147" t="str">
        <f t="shared" si="48"/>
        <v/>
      </c>
      <c r="O272" s="147" t="str">
        <f t="shared" si="9"/>
        <v/>
      </c>
      <c r="P272" s="146" t="str">
        <f t="shared" si="1100"/>
        <v/>
      </c>
      <c r="Q272" s="147" t="str">
        <f t="shared" si="1101"/>
        <v/>
      </c>
      <c r="R272" s="146" t="str">
        <f t="shared" si="12"/>
        <v/>
      </c>
      <c r="S272" s="146" t="str">
        <f t="shared" si="13"/>
        <v/>
      </c>
      <c r="T272" s="146" t="str">
        <f>IF(NOT(ISBLANK(DH272)),
        IF(AND(ISREF('Input Tenderers'!$J$8:$K$8),COUNTA('Input Tenderers'!$N$8)&gt;0),
                IF(COUNTA('Input Implementation Transactio'!$N272:$O272)&gt;0,"supplier;tenderer;payee","supplier;tenderer"),
                IF(COUNTA('Input Implementation Transactio'!$N272:$O272)&gt;0,"supplier;payee","supplier")
                ),
        IF(COUNTA('Input Implementation Transactio'!$N272:$O272)&gt;0, "payee", "")
        )</f>
        <v/>
      </c>
      <c r="U272" s="146" t="str">
        <f t="shared" si="14"/>
        <v/>
      </c>
      <c r="V272" s="146" t="str">
        <f t="shared" si="15"/>
        <v/>
      </c>
      <c r="W272" s="148" t="str">
        <f t="shared" si="1102"/>
        <v/>
      </c>
      <c r="X272" s="175" t="str">
        <f t="shared" si="1103"/>
        <v/>
      </c>
      <c r="Y272" s="170" t="str">
        <f t="shared" si="1104"/>
        <v/>
      </c>
      <c r="Z272" s="150" t="str">
        <f t="shared" si="19"/>
        <v/>
      </c>
      <c r="AA272" s="146" t="str">
        <f t="shared" si="20"/>
        <v/>
      </c>
      <c r="AB272" s="146" t="str">
        <f t="shared" si="21"/>
        <v/>
      </c>
      <c r="AC272" s="146" t="str">
        <f t="shared" si="22"/>
        <v/>
      </c>
      <c r="AD272" s="148" t="str">
        <f t="shared" si="1105"/>
        <v/>
      </c>
      <c r="AE272" s="148" t="str">
        <f t="shared" si="24"/>
        <v/>
      </c>
      <c r="AF272" s="175" t="str">
        <f t="shared" si="1106"/>
        <v/>
      </c>
      <c r="AG272" s="170" t="str">
        <f t="shared" si="1107"/>
        <v/>
      </c>
      <c r="AH272" s="148" t="str">
        <f t="shared" si="1108"/>
        <v/>
      </c>
      <c r="AI272" s="146" t="str">
        <f t="shared" si="28"/>
        <v/>
      </c>
      <c r="AJ272" s="146" t="str">
        <f t="shared" si="29"/>
        <v/>
      </c>
      <c r="AK272" s="146" t="str">
        <f t="shared" si="30"/>
        <v/>
      </c>
      <c r="AL272" s="146" t="str">
        <f t="shared" si="31"/>
        <v/>
      </c>
      <c r="AM272" s="171" t="str">
        <f t="shared" si="32"/>
        <v/>
      </c>
      <c r="AN272" s="171" t="str">
        <f t="shared" si="33"/>
        <v/>
      </c>
      <c r="AO272" s="146" t="str">
        <f t="shared" si="34"/>
        <v/>
      </c>
      <c r="AP272" s="146" t="str">
        <f t="shared" si="35"/>
        <v/>
      </c>
      <c r="AQ272" s="146" t="str">
        <f t="shared" si="36"/>
        <v/>
      </c>
      <c r="AR272" s="146" t="str">
        <f t="shared" ref="AR272:AS272" si="1145">IF(NOT(ISBLANK(CB272)),CONCATENATE(TEXT(CB272,"yyyy-mm-ddThh:MM:ss"),"Z"),"")</f>
        <v/>
      </c>
      <c r="AS272" s="146" t="str">
        <f t="shared" si="1145"/>
        <v/>
      </c>
      <c r="AT272" s="146" t="str">
        <f t="shared" si="38"/>
        <v/>
      </c>
      <c r="AU272" s="146" t="str">
        <f t="shared" si="39"/>
        <v/>
      </c>
      <c r="AV272" s="146" t="str">
        <f t="shared" ref="AV272:AW272" si="1146">IF(NOT(ISBLANK(DT272)),CONCATENATE(TEXT(DT272,"yyyy-mm-ddThh:MM:ss"),"Z"),"")</f>
        <v/>
      </c>
      <c r="AW272" s="146" t="str">
        <f t="shared" si="1146"/>
        <v/>
      </c>
      <c r="AX272" s="146" t="str">
        <f t="shared" ref="AX272:AZ272" si="1147">IF(NOT(ISBLANK(ED272)),CONCATENATE(TEXT(ED272,"yyyy-mm-ddThh:MM:ss"),"Z"),"")</f>
        <v/>
      </c>
      <c r="AY272" s="146" t="str">
        <f t="shared" si="1147"/>
        <v/>
      </c>
      <c r="AZ272" s="146" t="str">
        <f t="shared" si="1147"/>
        <v/>
      </c>
      <c r="BA272" s="176"/>
      <c r="BB272" s="152"/>
      <c r="BC272" s="177"/>
      <c r="BD272" s="154"/>
      <c r="BE272" s="155"/>
      <c r="BF272" s="154"/>
      <c r="BG272" s="155"/>
      <c r="BH272" s="169"/>
      <c r="BI272" s="162"/>
      <c r="BJ272" s="172"/>
      <c r="BK272" s="162"/>
      <c r="BL272" s="158"/>
      <c r="BM272" s="172"/>
      <c r="BN272" s="162"/>
      <c r="BO272" s="167"/>
      <c r="BP272" s="169"/>
      <c r="BQ272" s="162"/>
      <c r="BR272" s="162"/>
      <c r="BS272" s="174"/>
      <c r="BT272" s="162"/>
      <c r="BU272" s="174"/>
      <c r="BV272" s="174"/>
      <c r="BW272" s="174"/>
      <c r="BX272" s="173"/>
      <c r="BY272" s="158"/>
      <c r="BZ272" s="160"/>
      <c r="CA272" s="172"/>
      <c r="CB272" s="152"/>
      <c r="CC272" s="152"/>
      <c r="CD272" s="156"/>
      <c r="CE272" s="172"/>
      <c r="CF272" s="162"/>
      <c r="CG272" s="162"/>
      <c r="CH272" s="158"/>
      <c r="CI272" s="173"/>
      <c r="CJ272" s="178"/>
      <c r="CK272" s="173"/>
      <c r="CL272" s="165"/>
      <c r="CM272" s="172"/>
      <c r="CN272" s="162"/>
      <c r="CO272" s="162"/>
      <c r="CP272" s="162"/>
      <c r="CQ272" s="162"/>
      <c r="CR272" s="169"/>
      <c r="CS272" s="162"/>
      <c r="CT272" s="162"/>
      <c r="CU272" s="174"/>
      <c r="CV272" s="152"/>
      <c r="CW272" s="173"/>
      <c r="CX272" s="158"/>
      <c r="CY272" s="172"/>
      <c r="CZ272" s="162"/>
      <c r="DA272" s="162"/>
      <c r="DB272" s="158"/>
      <c r="DC272" s="173"/>
      <c r="DD272" s="178"/>
      <c r="DE272" s="173"/>
      <c r="DF272" s="165"/>
      <c r="DG272" s="172"/>
      <c r="DH272" s="178"/>
      <c r="DI272" s="172"/>
      <c r="DJ272" s="178"/>
      <c r="DK272" s="172"/>
      <c r="DL272" s="162"/>
      <c r="DM272" s="167"/>
      <c r="DN272" s="169"/>
      <c r="DO272" s="162"/>
      <c r="DP272" s="162"/>
      <c r="DQ272" s="174"/>
      <c r="DR272" s="152"/>
      <c r="DS272" s="172"/>
      <c r="DT272" s="152"/>
      <c r="DU272" s="152"/>
      <c r="DV272" s="156"/>
      <c r="DW272" s="173"/>
      <c r="DX272" s="158"/>
      <c r="DY272" s="172"/>
      <c r="DZ272" s="162"/>
      <c r="EA272" s="162"/>
      <c r="EB272" s="172"/>
      <c r="EC272" s="172"/>
      <c r="ED272" s="152"/>
      <c r="EE272" s="152"/>
      <c r="EF272" s="152"/>
      <c r="EG272" s="174"/>
      <c r="EH272" s="172"/>
      <c r="EI272" s="162"/>
      <c r="EJ272" s="162"/>
    </row>
    <row r="273" spans="1:140" ht="12.5">
      <c r="A273" s="168"/>
      <c r="B273" s="169"/>
      <c r="C273" s="144" t="str">
        <f t="shared" si="0"/>
        <v/>
      </c>
      <c r="D273" s="144" t="str">
        <f t="shared" si="1097"/>
        <v/>
      </c>
      <c r="E273" s="144" t="str">
        <f t="shared" si="2"/>
        <v/>
      </c>
      <c r="F273" s="145" t="str">
        <f t="shared" si="1098"/>
        <v/>
      </c>
      <c r="G273" s="145" t="str">
        <f t="shared" si="4"/>
        <v/>
      </c>
      <c r="H273" s="145" t="str">
        <f t="shared" si="5"/>
        <v/>
      </c>
      <c r="I273" s="146" t="str">
        <f t="shared" ref="I273:J273" si="1148">IF(COUNTA($DO273:$DX273)&gt;0,$BA273,"")</f>
        <v/>
      </c>
      <c r="J273" s="146" t="str">
        <f t="shared" si="1148"/>
        <v/>
      </c>
      <c r="K273" s="147" t="str">
        <f t="shared" si="43"/>
        <v/>
      </c>
      <c r="L273" s="147" t="str">
        <f t="shared" si="7"/>
        <v/>
      </c>
      <c r="M273" s="147" t="str">
        <f t="shared" si="8"/>
        <v/>
      </c>
      <c r="N273" s="147" t="str">
        <f t="shared" si="48"/>
        <v/>
      </c>
      <c r="O273" s="147" t="str">
        <f t="shared" si="9"/>
        <v/>
      </c>
      <c r="P273" s="146" t="str">
        <f t="shared" si="1100"/>
        <v/>
      </c>
      <c r="Q273" s="147" t="str">
        <f t="shared" si="1101"/>
        <v/>
      </c>
      <c r="R273" s="146" t="str">
        <f t="shared" si="12"/>
        <v/>
      </c>
      <c r="S273" s="146" t="str">
        <f t="shared" si="13"/>
        <v/>
      </c>
      <c r="T273" s="146" t="str">
        <f>IF(NOT(ISBLANK(DH273)),
        IF(AND(ISREF('Input Tenderers'!$J$8:$K$8),COUNTA('Input Tenderers'!$N$8)&gt;0),
                IF(COUNTA('Input Implementation Transactio'!$N273:$O273)&gt;0,"supplier;tenderer;payee","supplier;tenderer"),
                IF(COUNTA('Input Implementation Transactio'!$N273:$O273)&gt;0,"supplier;payee","supplier")
                ),
        IF(COUNTA('Input Implementation Transactio'!$N273:$O273)&gt;0, "payee", "")
        )</f>
        <v/>
      </c>
      <c r="U273" s="146" t="str">
        <f t="shared" si="14"/>
        <v/>
      </c>
      <c r="V273" s="146" t="str">
        <f t="shared" si="15"/>
        <v/>
      </c>
      <c r="W273" s="148" t="str">
        <f t="shared" si="1102"/>
        <v/>
      </c>
      <c r="X273" s="175" t="str">
        <f t="shared" si="1103"/>
        <v/>
      </c>
      <c r="Y273" s="170" t="str">
        <f t="shared" si="1104"/>
        <v/>
      </c>
      <c r="Z273" s="150" t="str">
        <f t="shared" si="19"/>
        <v/>
      </c>
      <c r="AA273" s="146" t="str">
        <f t="shared" si="20"/>
        <v/>
      </c>
      <c r="AB273" s="146" t="str">
        <f t="shared" si="21"/>
        <v/>
      </c>
      <c r="AC273" s="146" t="str">
        <f t="shared" si="22"/>
        <v/>
      </c>
      <c r="AD273" s="148" t="str">
        <f t="shared" si="1105"/>
        <v/>
      </c>
      <c r="AE273" s="148" t="str">
        <f t="shared" si="24"/>
        <v/>
      </c>
      <c r="AF273" s="175" t="str">
        <f t="shared" si="1106"/>
        <v/>
      </c>
      <c r="AG273" s="170" t="str">
        <f t="shared" si="1107"/>
        <v/>
      </c>
      <c r="AH273" s="148" t="str">
        <f t="shared" si="1108"/>
        <v/>
      </c>
      <c r="AI273" s="146" t="str">
        <f t="shared" si="28"/>
        <v/>
      </c>
      <c r="AJ273" s="146" t="str">
        <f t="shared" si="29"/>
        <v/>
      </c>
      <c r="AK273" s="146" t="str">
        <f t="shared" si="30"/>
        <v/>
      </c>
      <c r="AL273" s="146" t="str">
        <f t="shared" si="31"/>
        <v/>
      </c>
      <c r="AM273" s="171" t="str">
        <f t="shared" si="32"/>
        <v/>
      </c>
      <c r="AN273" s="171" t="str">
        <f t="shared" si="33"/>
        <v/>
      </c>
      <c r="AO273" s="146" t="str">
        <f t="shared" si="34"/>
        <v/>
      </c>
      <c r="AP273" s="146" t="str">
        <f t="shared" si="35"/>
        <v/>
      </c>
      <c r="AQ273" s="146" t="str">
        <f t="shared" si="36"/>
        <v/>
      </c>
      <c r="AR273" s="146" t="str">
        <f t="shared" ref="AR273:AS273" si="1149">IF(NOT(ISBLANK(CB273)),CONCATENATE(TEXT(CB273,"yyyy-mm-ddThh:MM:ss"),"Z"),"")</f>
        <v/>
      </c>
      <c r="AS273" s="146" t="str">
        <f t="shared" si="1149"/>
        <v/>
      </c>
      <c r="AT273" s="146" t="str">
        <f t="shared" si="38"/>
        <v/>
      </c>
      <c r="AU273" s="146" t="str">
        <f t="shared" si="39"/>
        <v/>
      </c>
      <c r="AV273" s="146" t="str">
        <f t="shared" ref="AV273:AW273" si="1150">IF(NOT(ISBLANK(DT273)),CONCATENATE(TEXT(DT273,"yyyy-mm-ddThh:MM:ss"),"Z"),"")</f>
        <v/>
      </c>
      <c r="AW273" s="146" t="str">
        <f t="shared" si="1150"/>
        <v/>
      </c>
      <c r="AX273" s="146" t="str">
        <f t="shared" ref="AX273:AZ273" si="1151">IF(NOT(ISBLANK(ED273)),CONCATENATE(TEXT(ED273,"yyyy-mm-ddThh:MM:ss"),"Z"),"")</f>
        <v/>
      </c>
      <c r="AY273" s="146" t="str">
        <f t="shared" si="1151"/>
        <v/>
      </c>
      <c r="AZ273" s="146" t="str">
        <f t="shared" si="1151"/>
        <v/>
      </c>
      <c r="BA273" s="176"/>
      <c r="BB273" s="152"/>
      <c r="BC273" s="177"/>
      <c r="BD273" s="154"/>
      <c r="BE273" s="155"/>
      <c r="BF273" s="154"/>
      <c r="BG273" s="155"/>
      <c r="BH273" s="169"/>
      <c r="BI273" s="162"/>
      <c r="BJ273" s="172"/>
      <c r="BK273" s="162"/>
      <c r="BL273" s="158"/>
      <c r="BM273" s="172"/>
      <c r="BN273" s="162"/>
      <c r="BO273" s="167"/>
      <c r="BP273" s="169"/>
      <c r="BQ273" s="162"/>
      <c r="BR273" s="162"/>
      <c r="BS273" s="174"/>
      <c r="BT273" s="162"/>
      <c r="BU273" s="174"/>
      <c r="BV273" s="174"/>
      <c r="BW273" s="174"/>
      <c r="BX273" s="173"/>
      <c r="BY273" s="158"/>
      <c r="BZ273" s="160"/>
      <c r="CA273" s="172"/>
      <c r="CB273" s="152"/>
      <c r="CC273" s="152"/>
      <c r="CD273" s="156"/>
      <c r="CE273" s="172"/>
      <c r="CF273" s="162"/>
      <c r="CG273" s="162"/>
      <c r="CH273" s="158"/>
      <c r="CI273" s="173"/>
      <c r="CJ273" s="178"/>
      <c r="CK273" s="173"/>
      <c r="CL273" s="165"/>
      <c r="CM273" s="172"/>
      <c r="CN273" s="162"/>
      <c r="CO273" s="162"/>
      <c r="CP273" s="162"/>
      <c r="CQ273" s="162"/>
      <c r="CR273" s="169"/>
      <c r="CS273" s="162"/>
      <c r="CT273" s="162"/>
      <c r="CU273" s="174"/>
      <c r="CV273" s="152"/>
      <c r="CW273" s="173"/>
      <c r="CX273" s="158"/>
      <c r="CY273" s="172"/>
      <c r="CZ273" s="162"/>
      <c r="DA273" s="162"/>
      <c r="DB273" s="158"/>
      <c r="DC273" s="173"/>
      <c r="DD273" s="178"/>
      <c r="DE273" s="173"/>
      <c r="DF273" s="165"/>
      <c r="DG273" s="172"/>
      <c r="DH273" s="178"/>
      <c r="DI273" s="172"/>
      <c r="DJ273" s="178"/>
      <c r="DK273" s="172"/>
      <c r="DL273" s="162"/>
      <c r="DM273" s="167"/>
      <c r="DN273" s="169"/>
      <c r="DO273" s="162"/>
      <c r="DP273" s="162"/>
      <c r="DQ273" s="174"/>
      <c r="DR273" s="152"/>
      <c r="DS273" s="172"/>
      <c r="DT273" s="152"/>
      <c r="DU273" s="152"/>
      <c r="DV273" s="156"/>
      <c r="DW273" s="173"/>
      <c r="DX273" s="158"/>
      <c r="DY273" s="172"/>
      <c r="DZ273" s="162"/>
      <c r="EA273" s="162"/>
      <c r="EB273" s="172"/>
      <c r="EC273" s="172"/>
      <c r="ED273" s="152"/>
      <c r="EE273" s="152"/>
      <c r="EF273" s="152"/>
      <c r="EG273" s="174"/>
      <c r="EH273" s="172"/>
      <c r="EI273" s="162"/>
      <c r="EJ273" s="162"/>
    </row>
    <row r="274" spans="1:140" ht="12.5">
      <c r="A274" s="168"/>
      <c r="B274" s="169"/>
      <c r="C274" s="144" t="str">
        <f t="shared" si="0"/>
        <v/>
      </c>
      <c r="D274" s="144" t="str">
        <f t="shared" si="1097"/>
        <v/>
      </c>
      <c r="E274" s="144" t="str">
        <f t="shared" si="2"/>
        <v/>
      </c>
      <c r="F274" s="145" t="str">
        <f t="shared" si="1098"/>
        <v/>
      </c>
      <c r="G274" s="145" t="str">
        <f t="shared" si="4"/>
        <v/>
      </c>
      <c r="H274" s="145" t="str">
        <f t="shared" si="5"/>
        <v/>
      </c>
      <c r="I274" s="146" t="str">
        <f t="shared" ref="I274:J274" si="1152">IF(COUNTA($DO274:$DX274)&gt;0,$BA274,"")</f>
        <v/>
      </c>
      <c r="J274" s="146" t="str">
        <f t="shared" si="1152"/>
        <v/>
      </c>
      <c r="K274" s="147" t="str">
        <f t="shared" si="43"/>
        <v/>
      </c>
      <c r="L274" s="147" t="str">
        <f t="shared" si="7"/>
        <v/>
      </c>
      <c r="M274" s="147" t="str">
        <f t="shared" si="8"/>
        <v/>
      </c>
      <c r="N274" s="147" t="str">
        <f t="shared" si="48"/>
        <v/>
      </c>
      <c r="O274" s="147" t="str">
        <f t="shared" si="9"/>
        <v/>
      </c>
      <c r="P274" s="146" t="str">
        <f t="shared" si="1100"/>
        <v/>
      </c>
      <c r="Q274" s="147" t="str">
        <f t="shared" si="1101"/>
        <v/>
      </c>
      <c r="R274" s="146" t="str">
        <f t="shared" si="12"/>
        <v/>
      </c>
      <c r="S274" s="146" t="str">
        <f t="shared" si="13"/>
        <v/>
      </c>
      <c r="T274" s="146" t="str">
        <f>IF(NOT(ISBLANK(DH274)),
        IF(AND(ISREF('Input Tenderers'!$J$8:$K$8),COUNTA('Input Tenderers'!$N$8)&gt;0),
                IF(COUNTA('Input Implementation Transactio'!$N274:$O274)&gt;0,"supplier;tenderer;payee","supplier;tenderer"),
                IF(COUNTA('Input Implementation Transactio'!$N274:$O274)&gt;0,"supplier;payee","supplier")
                ),
        IF(COUNTA('Input Implementation Transactio'!$N274:$O274)&gt;0, "payee", "")
        )</f>
        <v/>
      </c>
      <c r="U274" s="146" t="str">
        <f t="shared" si="14"/>
        <v/>
      </c>
      <c r="V274" s="146" t="str">
        <f t="shared" si="15"/>
        <v/>
      </c>
      <c r="W274" s="148" t="str">
        <f t="shared" si="1102"/>
        <v/>
      </c>
      <c r="X274" s="175" t="str">
        <f t="shared" si="1103"/>
        <v/>
      </c>
      <c r="Y274" s="170" t="str">
        <f t="shared" si="1104"/>
        <v/>
      </c>
      <c r="Z274" s="150" t="str">
        <f t="shared" si="19"/>
        <v/>
      </c>
      <c r="AA274" s="146" t="str">
        <f t="shared" si="20"/>
        <v/>
      </c>
      <c r="AB274" s="146" t="str">
        <f t="shared" si="21"/>
        <v/>
      </c>
      <c r="AC274" s="146" t="str">
        <f t="shared" si="22"/>
        <v/>
      </c>
      <c r="AD274" s="148" t="str">
        <f t="shared" si="1105"/>
        <v/>
      </c>
      <c r="AE274" s="148" t="str">
        <f t="shared" si="24"/>
        <v/>
      </c>
      <c r="AF274" s="175" t="str">
        <f t="shared" si="1106"/>
        <v/>
      </c>
      <c r="AG274" s="170" t="str">
        <f t="shared" si="1107"/>
        <v/>
      </c>
      <c r="AH274" s="148" t="str">
        <f t="shared" si="1108"/>
        <v/>
      </c>
      <c r="AI274" s="146" t="str">
        <f t="shared" si="28"/>
        <v/>
      </c>
      <c r="AJ274" s="146" t="str">
        <f t="shared" si="29"/>
        <v/>
      </c>
      <c r="AK274" s="146" t="str">
        <f t="shared" si="30"/>
        <v/>
      </c>
      <c r="AL274" s="146" t="str">
        <f t="shared" si="31"/>
        <v/>
      </c>
      <c r="AM274" s="171" t="str">
        <f t="shared" si="32"/>
        <v/>
      </c>
      <c r="AN274" s="171" t="str">
        <f t="shared" si="33"/>
        <v/>
      </c>
      <c r="AO274" s="146" t="str">
        <f t="shared" si="34"/>
        <v/>
      </c>
      <c r="AP274" s="146" t="str">
        <f t="shared" si="35"/>
        <v/>
      </c>
      <c r="AQ274" s="146" t="str">
        <f t="shared" si="36"/>
        <v/>
      </c>
      <c r="AR274" s="146" t="str">
        <f t="shared" ref="AR274:AS274" si="1153">IF(NOT(ISBLANK(CB274)),CONCATENATE(TEXT(CB274,"yyyy-mm-ddThh:MM:ss"),"Z"),"")</f>
        <v/>
      </c>
      <c r="AS274" s="146" t="str">
        <f t="shared" si="1153"/>
        <v/>
      </c>
      <c r="AT274" s="146" t="str">
        <f t="shared" si="38"/>
        <v/>
      </c>
      <c r="AU274" s="146" t="str">
        <f t="shared" si="39"/>
        <v/>
      </c>
      <c r="AV274" s="146" t="str">
        <f t="shared" ref="AV274:AW274" si="1154">IF(NOT(ISBLANK(DT274)),CONCATENATE(TEXT(DT274,"yyyy-mm-ddThh:MM:ss"),"Z"),"")</f>
        <v/>
      </c>
      <c r="AW274" s="146" t="str">
        <f t="shared" si="1154"/>
        <v/>
      </c>
      <c r="AX274" s="146" t="str">
        <f t="shared" ref="AX274:AZ274" si="1155">IF(NOT(ISBLANK(ED274)),CONCATENATE(TEXT(ED274,"yyyy-mm-ddThh:MM:ss"),"Z"),"")</f>
        <v/>
      </c>
      <c r="AY274" s="146" t="str">
        <f t="shared" si="1155"/>
        <v/>
      </c>
      <c r="AZ274" s="146" t="str">
        <f t="shared" si="1155"/>
        <v/>
      </c>
      <c r="BA274" s="176"/>
      <c r="BB274" s="152"/>
      <c r="BC274" s="177"/>
      <c r="BD274" s="154"/>
      <c r="BE274" s="155"/>
      <c r="BF274" s="154"/>
      <c r="BG274" s="155"/>
      <c r="BH274" s="169"/>
      <c r="BI274" s="162"/>
      <c r="BJ274" s="172"/>
      <c r="BK274" s="162"/>
      <c r="BL274" s="158"/>
      <c r="BM274" s="172"/>
      <c r="BN274" s="162"/>
      <c r="BO274" s="167"/>
      <c r="BP274" s="169"/>
      <c r="BQ274" s="162"/>
      <c r="BR274" s="162"/>
      <c r="BS274" s="174"/>
      <c r="BT274" s="162"/>
      <c r="BU274" s="174"/>
      <c r="BV274" s="174"/>
      <c r="BW274" s="174"/>
      <c r="BX274" s="173"/>
      <c r="BY274" s="158"/>
      <c r="BZ274" s="160"/>
      <c r="CA274" s="172"/>
      <c r="CB274" s="152"/>
      <c r="CC274" s="152"/>
      <c r="CD274" s="156"/>
      <c r="CE274" s="172"/>
      <c r="CF274" s="162"/>
      <c r="CG274" s="162"/>
      <c r="CH274" s="158"/>
      <c r="CI274" s="173"/>
      <c r="CJ274" s="178"/>
      <c r="CK274" s="173"/>
      <c r="CL274" s="165"/>
      <c r="CM274" s="172"/>
      <c r="CN274" s="162"/>
      <c r="CO274" s="162"/>
      <c r="CP274" s="162"/>
      <c r="CQ274" s="162"/>
      <c r="CR274" s="169"/>
      <c r="CS274" s="162"/>
      <c r="CT274" s="162"/>
      <c r="CU274" s="174"/>
      <c r="CV274" s="152"/>
      <c r="CW274" s="173"/>
      <c r="CX274" s="158"/>
      <c r="CY274" s="172"/>
      <c r="CZ274" s="162"/>
      <c r="DA274" s="162"/>
      <c r="DB274" s="158"/>
      <c r="DC274" s="173"/>
      <c r="DD274" s="178"/>
      <c r="DE274" s="173"/>
      <c r="DF274" s="165"/>
      <c r="DG274" s="172"/>
      <c r="DH274" s="178"/>
      <c r="DI274" s="172"/>
      <c r="DJ274" s="178"/>
      <c r="DK274" s="172"/>
      <c r="DL274" s="162"/>
      <c r="DM274" s="167"/>
      <c r="DN274" s="169"/>
      <c r="DO274" s="162"/>
      <c r="DP274" s="162"/>
      <c r="DQ274" s="174"/>
      <c r="DR274" s="152"/>
      <c r="DS274" s="172"/>
      <c r="DT274" s="152"/>
      <c r="DU274" s="152"/>
      <c r="DV274" s="156"/>
      <c r="DW274" s="173"/>
      <c r="DX274" s="158"/>
      <c r="DY274" s="172"/>
      <c r="DZ274" s="162"/>
      <c r="EA274" s="162"/>
      <c r="EB274" s="172"/>
      <c r="EC274" s="172"/>
      <c r="ED274" s="152"/>
      <c r="EE274" s="152"/>
      <c r="EF274" s="152"/>
      <c r="EG274" s="174"/>
      <c r="EH274" s="172"/>
      <c r="EI274" s="162"/>
      <c r="EJ274" s="162"/>
    </row>
    <row r="275" spans="1:140" ht="12.5">
      <c r="A275" s="168"/>
      <c r="B275" s="169"/>
      <c r="C275" s="144" t="str">
        <f t="shared" si="0"/>
        <v/>
      </c>
      <c r="D275" s="144" t="str">
        <f t="shared" si="1097"/>
        <v/>
      </c>
      <c r="E275" s="144" t="str">
        <f t="shared" si="2"/>
        <v/>
      </c>
      <c r="F275" s="145" t="str">
        <f t="shared" si="1098"/>
        <v/>
      </c>
      <c r="G275" s="145" t="str">
        <f t="shared" si="4"/>
        <v/>
      </c>
      <c r="H275" s="145" t="str">
        <f t="shared" si="5"/>
        <v/>
      </c>
      <c r="I275" s="146" t="str">
        <f t="shared" ref="I275:J275" si="1156">IF(COUNTA($DO275:$DX275)&gt;0,$BA275,"")</f>
        <v/>
      </c>
      <c r="J275" s="146" t="str">
        <f t="shared" si="1156"/>
        <v/>
      </c>
      <c r="K275" s="147" t="str">
        <f t="shared" si="43"/>
        <v/>
      </c>
      <c r="L275" s="147" t="str">
        <f t="shared" si="7"/>
        <v/>
      </c>
      <c r="M275" s="147" t="str">
        <f t="shared" si="8"/>
        <v/>
      </c>
      <c r="N275" s="147" t="str">
        <f t="shared" si="48"/>
        <v/>
      </c>
      <c r="O275" s="147" t="str">
        <f t="shared" si="9"/>
        <v/>
      </c>
      <c r="P275" s="146" t="str">
        <f t="shared" si="1100"/>
        <v/>
      </c>
      <c r="Q275" s="147" t="str">
        <f t="shared" si="1101"/>
        <v/>
      </c>
      <c r="R275" s="146" t="str">
        <f t="shared" si="12"/>
        <v/>
      </c>
      <c r="S275" s="146" t="str">
        <f t="shared" si="13"/>
        <v/>
      </c>
      <c r="T275" s="146" t="str">
        <f>IF(NOT(ISBLANK(DH275)),
        IF(AND(ISREF('Input Tenderers'!$J$8:$K$8),COUNTA('Input Tenderers'!$N$8)&gt;0),
                IF(COUNTA('Input Implementation Transactio'!$N275:$O275)&gt;0,"supplier;tenderer;payee","supplier;tenderer"),
                IF(COUNTA('Input Implementation Transactio'!$N275:$O275)&gt;0,"supplier;payee","supplier")
                ),
        IF(COUNTA('Input Implementation Transactio'!$N275:$O275)&gt;0, "payee", "")
        )</f>
        <v/>
      </c>
      <c r="U275" s="146" t="str">
        <f t="shared" si="14"/>
        <v/>
      </c>
      <c r="V275" s="146" t="str">
        <f t="shared" si="15"/>
        <v/>
      </c>
      <c r="W275" s="148" t="str">
        <f t="shared" si="1102"/>
        <v/>
      </c>
      <c r="X275" s="175" t="str">
        <f t="shared" si="1103"/>
        <v/>
      </c>
      <c r="Y275" s="170" t="str">
        <f t="shared" si="1104"/>
        <v/>
      </c>
      <c r="Z275" s="150" t="str">
        <f t="shared" si="19"/>
        <v/>
      </c>
      <c r="AA275" s="146" t="str">
        <f t="shared" si="20"/>
        <v/>
      </c>
      <c r="AB275" s="146" t="str">
        <f t="shared" si="21"/>
        <v/>
      </c>
      <c r="AC275" s="146" t="str">
        <f t="shared" si="22"/>
        <v/>
      </c>
      <c r="AD275" s="148" t="str">
        <f t="shared" si="1105"/>
        <v/>
      </c>
      <c r="AE275" s="148" t="str">
        <f t="shared" si="24"/>
        <v/>
      </c>
      <c r="AF275" s="175" t="str">
        <f t="shared" si="1106"/>
        <v/>
      </c>
      <c r="AG275" s="170" t="str">
        <f t="shared" si="1107"/>
        <v/>
      </c>
      <c r="AH275" s="148" t="str">
        <f t="shared" si="1108"/>
        <v/>
      </c>
      <c r="AI275" s="146" t="str">
        <f t="shared" si="28"/>
        <v/>
      </c>
      <c r="AJ275" s="146" t="str">
        <f t="shared" si="29"/>
        <v/>
      </c>
      <c r="AK275" s="146" t="str">
        <f t="shared" si="30"/>
        <v/>
      </c>
      <c r="AL275" s="146" t="str">
        <f t="shared" si="31"/>
        <v/>
      </c>
      <c r="AM275" s="171" t="str">
        <f t="shared" si="32"/>
        <v/>
      </c>
      <c r="AN275" s="171" t="str">
        <f t="shared" si="33"/>
        <v/>
      </c>
      <c r="AO275" s="146" t="str">
        <f t="shared" si="34"/>
        <v/>
      </c>
      <c r="AP275" s="146" t="str">
        <f t="shared" si="35"/>
        <v/>
      </c>
      <c r="AQ275" s="146" t="str">
        <f t="shared" si="36"/>
        <v/>
      </c>
      <c r="AR275" s="146" t="str">
        <f t="shared" ref="AR275:AS275" si="1157">IF(NOT(ISBLANK(CB275)),CONCATENATE(TEXT(CB275,"yyyy-mm-ddThh:MM:ss"),"Z"),"")</f>
        <v/>
      </c>
      <c r="AS275" s="146" t="str">
        <f t="shared" si="1157"/>
        <v/>
      </c>
      <c r="AT275" s="146" t="str">
        <f t="shared" si="38"/>
        <v/>
      </c>
      <c r="AU275" s="146" t="str">
        <f t="shared" si="39"/>
        <v/>
      </c>
      <c r="AV275" s="146" t="str">
        <f t="shared" ref="AV275:AW275" si="1158">IF(NOT(ISBLANK(DT275)),CONCATENATE(TEXT(DT275,"yyyy-mm-ddThh:MM:ss"),"Z"),"")</f>
        <v/>
      </c>
      <c r="AW275" s="146" t="str">
        <f t="shared" si="1158"/>
        <v/>
      </c>
      <c r="AX275" s="146" t="str">
        <f t="shared" ref="AX275:AZ275" si="1159">IF(NOT(ISBLANK(ED275)),CONCATENATE(TEXT(ED275,"yyyy-mm-ddThh:MM:ss"),"Z"),"")</f>
        <v/>
      </c>
      <c r="AY275" s="146" t="str">
        <f t="shared" si="1159"/>
        <v/>
      </c>
      <c r="AZ275" s="146" t="str">
        <f t="shared" si="1159"/>
        <v/>
      </c>
      <c r="BA275" s="176"/>
      <c r="BB275" s="152"/>
      <c r="BC275" s="177"/>
      <c r="BD275" s="154"/>
      <c r="BE275" s="155"/>
      <c r="BF275" s="154"/>
      <c r="BG275" s="155"/>
      <c r="BH275" s="169"/>
      <c r="BI275" s="162"/>
      <c r="BJ275" s="172"/>
      <c r="BK275" s="162"/>
      <c r="BL275" s="158"/>
      <c r="BM275" s="172"/>
      <c r="BN275" s="162"/>
      <c r="BO275" s="167"/>
      <c r="BP275" s="169"/>
      <c r="BQ275" s="162"/>
      <c r="BR275" s="162"/>
      <c r="BS275" s="174"/>
      <c r="BT275" s="162"/>
      <c r="BU275" s="174"/>
      <c r="BV275" s="174"/>
      <c r="BW275" s="174"/>
      <c r="BX275" s="173"/>
      <c r="BY275" s="158"/>
      <c r="BZ275" s="160"/>
      <c r="CA275" s="172"/>
      <c r="CB275" s="152"/>
      <c r="CC275" s="152"/>
      <c r="CD275" s="156"/>
      <c r="CE275" s="172"/>
      <c r="CF275" s="162"/>
      <c r="CG275" s="162"/>
      <c r="CH275" s="158"/>
      <c r="CI275" s="173"/>
      <c r="CJ275" s="178"/>
      <c r="CK275" s="173"/>
      <c r="CL275" s="165"/>
      <c r="CM275" s="172"/>
      <c r="CN275" s="162"/>
      <c r="CO275" s="162"/>
      <c r="CP275" s="162"/>
      <c r="CQ275" s="162"/>
      <c r="CR275" s="169"/>
      <c r="CS275" s="162"/>
      <c r="CT275" s="162"/>
      <c r="CU275" s="174"/>
      <c r="CV275" s="152"/>
      <c r="CW275" s="173"/>
      <c r="CX275" s="158"/>
      <c r="CY275" s="172"/>
      <c r="CZ275" s="162"/>
      <c r="DA275" s="162"/>
      <c r="DB275" s="158"/>
      <c r="DC275" s="173"/>
      <c r="DD275" s="178"/>
      <c r="DE275" s="173"/>
      <c r="DF275" s="165"/>
      <c r="DG275" s="172"/>
      <c r="DH275" s="178"/>
      <c r="DI275" s="172"/>
      <c r="DJ275" s="178"/>
      <c r="DK275" s="172"/>
      <c r="DL275" s="162"/>
      <c r="DM275" s="167"/>
      <c r="DN275" s="169"/>
      <c r="DO275" s="162"/>
      <c r="DP275" s="162"/>
      <c r="DQ275" s="174"/>
      <c r="DR275" s="152"/>
      <c r="DS275" s="172"/>
      <c r="DT275" s="152"/>
      <c r="DU275" s="152"/>
      <c r="DV275" s="156"/>
      <c r="DW275" s="173"/>
      <c r="DX275" s="158"/>
      <c r="DY275" s="172"/>
      <c r="DZ275" s="162"/>
      <c r="EA275" s="162"/>
      <c r="EB275" s="172"/>
      <c r="EC275" s="172"/>
      <c r="ED275" s="152"/>
      <c r="EE275" s="152"/>
      <c r="EF275" s="152"/>
      <c r="EG275" s="174"/>
      <c r="EH275" s="172"/>
      <c r="EI275" s="162"/>
      <c r="EJ275" s="162"/>
    </row>
    <row r="276" spans="1:140" ht="12.5">
      <c r="A276" s="168"/>
      <c r="B276" s="169"/>
      <c r="C276" s="144" t="str">
        <f t="shared" si="0"/>
        <v/>
      </c>
      <c r="D276" s="144" t="str">
        <f t="shared" si="1097"/>
        <v/>
      </c>
      <c r="E276" s="144" t="str">
        <f t="shared" si="2"/>
        <v/>
      </c>
      <c r="F276" s="145" t="str">
        <f t="shared" si="1098"/>
        <v/>
      </c>
      <c r="G276" s="145" t="str">
        <f t="shared" si="4"/>
        <v/>
      </c>
      <c r="H276" s="145" t="str">
        <f t="shared" si="5"/>
        <v/>
      </c>
      <c r="I276" s="146" t="str">
        <f t="shared" ref="I276:J276" si="1160">IF(COUNTA($DO276:$DX276)&gt;0,$BA276,"")</f>
        <v/>
      </c>
      <c r="J276" s="146" t="str">
        <f t="shared" si="1160"/>
        <v/>
      </c>
      <c r="K276" s="147" t="str">
        <f t="shared" si="43"/>
        <v/>
      </c>
      <c r="L276" s="147" t="str">
        <f t="shared" si="7"/>
        <v/>
      </c>
      <c r="M276" s="147" t="str">
        <f t="shared" si="8"/>
        <v/>
      </c>
      <c r="N276" s="147" t="str">
        <f t="shared" si="48"/>
        <v/>
      </c>
      <c r="O276" s="147" t="str">
        <f t="shared" si="9"/>
        <v/>
      </c>
      <c r="P276" s="146" t="str">
        <f t="shared" si="1100"/>
        <v/>
      </c>
      <c r="Q276" s="147" t="str">
        <f t="shared" si="1101"/>
        <v/>
      </c>
      <c r="R276" s="146" t="str">
        <f t="shared" si="12"/>
        <v/>
      </c>
      <c r="S276" s="146" t="str">
        <f t="shared" si="13"/>
        <v/>
      </c>
      <c r="T276" s="146" t="str">
        <f>IF(NOT(ISBLANK(DH276)),
        IF(AND(ISREF('Input Tenderers'!$J$8:$K$8),COUNTA('Input Tenderers'!$N$8)&gt;0),
                IF(COUNTA('Input Implementation Transactio'!$N276:$O276)&gt;0,"supplier;tenderer;payee","supplier;tenderer"),
                IF(COUNTA('Input Implementation Transactio'!$N276:$O276)&gt;0,"supplier;payee","supplier")
                ),
        IF(COUNTA('Input Implementation Transactio'!$N276:$O276)&gt;0, "payee", "")
        )</f>
        <v/>
      </c>
      <c r="U276" s="146" t="str">
        <f t="shared" si="14"/>
        <v/>
      </c>
      <c r="V276" s="146" t="str">
        <f t="shared" si="15"/>
        <v/>
      </c>
      <c r="W276" s="148" t="str">
        <f t="shared" si="1102"/>
        <v/>
      </c>
      <c r="X276" s="175" t="str">
        <f t="shared" si="1103"/>
        <v/>
      </c>
      <c r="Y276" s="170" t="str">
        <f t="shared" si="1104"/>
        <v/>
      </c>
      <c r="Z276" s="150" t="str">
        <f t="shared" si="19"/>
        <v/>
      </c>
      <c r="AA276" s="146" t="str">
        <f t="shared" si="20"/>
        <v/>
      </c>
      <c r="AB276" s="146" t="str">
        <f t="shared" si="21"/>
        <v/>
      </c>
      <c r="AC276" s="146" t="str">
        <f t="shared" si="22"/>
        <v/>
      </c>
      <c r="AD276" s="148" t="str">
        <f t="shared" si="1105"/>
        <v/>
      </c>
      <c r="AE276" s="148" t="str">
        <f t="shared" si="24"/>
        <v/>
      </c>
      <c r="AF276" s="175" t="str">
        <f t="shared" si="1106"/>
        <v/>
      </c>
      <c r="AG276" s="170" t="str">
        <f t="shared" si="1107"/>
        <v/>
      </c>
      <c r="AH276" s="148" t="str">
        <f t="shared" si="1108"/>
        <v/>
      </c>
      <c r="AI276" s="146" t="str">
        <f t="shared" si="28"/>
        <v/>
      </c>
      <c r="AJ276" s="146" t="str">
        <f t="shared" si="29"/>
        <v/>
      </c>
      <c r="AK276" s="146" t="str">
        <f t="shared" si="30"/>
        <v/>
      </c>
      <c r="AL276" s="146" t="str">
        <f t="shared" si="31"/>
        <v/>
      </c>
      <c r="AM276" s="171" t="str">
        <f t="shared" si="32"/>
        <v/>
      </c>
      <c r="AN276" s="171" t="str">
        <f t="shared" si="33"/>
        <v/>
      </c>
      <c r="AO276" s="146" t="str">
        <f t="shared" si="34"/>
        <v/>
      </c>
      <c r="AP276" s="146" t="str">
        <f t="shared" si="35"/>
        <v/>
      </c>
      <c r="AQ276" s="146" t="str">
        <f t="shared" si="36"/>
        <v/>
      </c>
      <c r="AR276" s="146" t="str">
        <f t="shared" ref="AR276:AS276" si="1161">IF(NOT(ISBLANK(CB276)),CONCATENATE(TEXT(CB276,"yyyy-mm-ddThh:MM:ss"),"Z"),"")</f>
        <v/>
      </c>
      <c r="AS276" s="146" t="str">
        <f t="shared" si="1161"/>
        <v/>
      </c>
      <c r="AT276" s="146" t="str">
        <f t="shared" si="38"/>
        <v/>
      </c>
      <c r="AU276" s="146" t="str">
        <f t="shared" si="39"/>
        <v/>
      </c>
      <c r="AV276" s="146" t="str">
        <f t="shared" ref="AV276:AW276" si="1162">IF(NOT(ISBLANK(DT276)),CONCATENATE(TEXT(DT276,"yyyy-mm-ddThh:MM:ss"),"Z"),"")</f>
        <v/>
      </c>
      <c r="AW276" s="146" t="str">
        <f t="shared" si="1162"/>
        <v/>
      </c>
      <c r="AX276" s="146" t="str">
        <f t="shared" ref="AX276:AZ276" si="1163">IF(NOT(ISBLANK(ED276)),CONCATENATE(TEXT(ED276,"yyyy-mm-ddThh:MM:ss"),"Z"),"")</f>
        <v/>
      </c>
      <c r="AY276" s="146" t="str">
        <f t="shared" si="1163"/>
        <v/>
      </c>
      <c r="AZ276" s="146" t="str">
        <f t="shared" si="1163"/>
        <v/>
      </c>
      <c r="BA276" s="176"/>
      <c r="BB276" s="152"/>
      <c r="BC276" s="177"/>
      <c r="BD276" s="154"/>
      <c r="BE276" s="155"/>
      <c r="BF276" s="154"/>
      <c r="BG276" s="155"/>
      <c r="BH276" s="169"/>
      <c r="BI276" s="162"/>
      <c r="BJ276" s="172"/>
      <c r="BK276" s="162"/>
      <c r="BL276" s="158"/>
      <c r="BM276" s="172"/>
      <c r="BN276" s="162"/>
      <c r="BO276" s="167"/>
      <c r="BP276" s="169"/>
      <c r="BQ276" s="162"/>
      <c r="BR276" s="162"/>
      <c r="BS276" s="174"/>
      <c r="BT276" s="162"/>
      <c r="BU276" s="174"/>
      <c r="BV276" s="174"/>
      <c r="BW276" s="174"/>
      <c r="BX276" s="173"/>
      <c r="BY276" s="158"/>
      <c r="BZ276" s="160"/>
      <c r="CA276" s="172"/>
      <c r="CB276" s="152"/>
      <c r="CC276" s="152"/>
      <c r="CD276" s="156"/>
      <c r="CE276" s="172"/>
      <c r="CF276" s="162"/>
      <c r="CG276" s="162"/>
      <c r="CH276" s="158"/>
      <c r="CI276" s="173"/>
      <c r="CJ276" s="178"/>
      <c r="CK276" s="173"/>
      <c r="CL276" s="165"/>
      <c r="CM276" s="172"/>
      <c r="CN276" s="162"/>
      <c r="CO276" s="162"/>
      <c r="CP276" s="162"/>
      <c r="CQ276" s="162"/>
      <c r="CR276" s="169"/>
      <c r="CS276" s="162"/>
      <c r="CT276" s="162"/>
      <c r="CU276" s="174"/>
      <c r="CV276" s="152"/>
      <c r="CW276" s="173"/>
      <c r="CX276" s="158"/>
      <c r="CY276" s="172"/>
      <c r="CZ276" s="162"/>
      <c r="DA276" s="162"/>
      <c r="DB276" s="158"/>
      <c r="DC276" s="173"/>
      <c r="DD276" s="178"/>
      <c r="DE276" s="173"/>
      <c r="DF276" s="165"/>
      <c r="DG276" s="172"/>
      <c r="DH276" s="178"/>
      <c r="DI276" s="172"/>
      <c r="DJ276" s="178"/>
      <c r="DK276" s="172"/>
      <c r="DL276" s="162"/>
      <c r="DM276" s="167"/>
      <c r="DN276" s="169"/>
      <c r="DO276" s="162"/>
      <c r="DP276" s="162"/>
      <c r="DQ276" s="174"/>
      <c r="DR276" s="152"/>
      <c r="DS276" s="172"/>
      <c r="DT276" s="152"/>
      <c r="DU276" s="152"/>
      <c r="DV276" s="156"/>
      <c r="DW276" s="173"/>
      <c r="DX276" s="158"/>
      <c r="DY276" s="172"/>
      <c r="DZ276" s="162"/>
      <c r="EA276" s="162"/>
      <c r="EB276" s="172"/>
      <c r="EC276" s="172"/>
      <c r="ED276" s="152"/>
      <c r="EE276" s="152"/>
      <c r="EF276" s="152"/>
      <c r="EG276" s="174"/>
      <c r="EH276" s="172"/>
      <c r="EI276" s="162"/>
      <c r="EJ276" s="162"/>
    </row>
    <row r="277" spans="1:140" ht="12.5">
      <c r="A277" s="168"/>
      <c r="B277" s="169"/>
      <c r="C277" s="144" t="str">
        <f t="shared" si="0"/>
        <v/>
      </c>
      <c r="D277" s="144" t="str">
        <f t="shared" si="1097"/>
        <v/>
      </c>
      <c r="E277" s="144" t="str">
        <f t="shared" si="2"/>
        <v/>
      </c>
      <c r="F277" s="145" t="str">
        <f t="shared" si="1098"/>
        <v/>
      </c>
      <c r="G277" s="145" t="str">
        <f t="shared" si="4"/>
        <v/>
      </c>
      <c r="H277" s="145" t="str">
        <f t="shared" si="5"/>
        <v/>
      </c>
      <c r="I277" s="146" t="str">
        <f t="shared" ref="I277:J277" si="1164">IF(COUNTA($DO277:$DX277)&gt;0,$BA277,"")</f>
        <v/>
      </c>
      <c r="J277" s="146" t="str">
        <f t="shared" si="1164"/>
        <v/>
      </c>
      <c r="K277" s="147" t="str">
        <f t="shared" si="43"/>
        <v/>
      </c>
      <c r="L277" s="147" t="str">
        <f t="shared" si="7"/>
        <v/>
      </c>
      <c r="M277" s="147" t="str">
        <f t="shared" si="8"/>
        <v/>
      </c>
      <c r="N277" s="147" t="str">
        <f t="shared" si="48"/>
        <v/>
      </c>
      <c r="O277" s="147" t="str">
        <f t="shared" si="9"/>
        <v/>
      </c>
      <c r="P277" s="146" t="str">
        <f t="shared" si="1100"/>
        <v/>
      </c>
      <c r="Q277" s="147" t="str">
        <f t="shared" si="1101"/>
        <v/>
      </c>
      <c r="R277" s="146" t="str">
        <f t="shared" si="12"/>
        <v/>
      </c>
      <c r="S277" s="146" t="str">
        <f t="shared" si="13"/>
        <v/>
      </c>
      <c r="T277" s="146" t="str">
        <f>IF(NOT(ISBLANK(DH277)),
        IF(AND(ISREF('Input Tenderers'!$J$8:$K$8),COUNTA('Input Tenderers'!$N$8)&gt;0),
                IF(COUNTA('Input Implementation Transactio'!$N277:$O277)&gt;0,"supplier;tenderer;payee","supplier;tenderer"),
                IF(COUNTA('Input Implementation Transactio'!$N277:$O277)&gt;0,"supplier;payee","supplier")
                ),
        IF(COUNTA('Input Implementation Transactio'!$N277:$O277)&gt;0, "payee", "")
        )</f>
        <v/>
      </c>
      <c r="U277" s="146" t="str">
        <f t="shared" si="14"/>
        <v/>
      </c>
      <c r="V277" s="146" t="str">
        <f t="shared" si="15"/>
        <v/>
      </c>
      <c r="W277" s="148" t="str">
        <f t="shared" si="1102"/>
        <v/>
      </c>
      <c r="X277" s="175" t="str">
        <f t="shared" si="1103"/>
        <v/>
      </c>
      <c r="Y277" s="170" t="str">
        <f t="shared" si="1104"/>
        <v/>
      </c>
      <c r="Z277" s="150" t="str">
        <f t="shared" si="19"/>
        <v/>
      </c>
      <c r="AA277" s="146" t="str">
        <f t="shared" si="20"/>
        <v/>
      </c>
      <c r="AB277" s="146" t="str">
        <f t="shared" si="21"/>
        <v/>
      </c>
      <c r="AC277" s="146" t="str">
        <f t="shared" si="22"/>
        <v/>
      </c>
      <c r="AD277" s="148" t="str">
        <f t="shared" si="1105"/>
        <v/>
      </c>
      <c r="AE277" s="148" t="str">
        <f t="shared" si="24"/>
        <v/>
      </c>
      <c r="AF277" s="175" t="str">
        <f t="shared" si="1106"/>
        <v/>
      </c>
      <c r="AG277" s="170" t="str">
        <f t="shared" si="1107"/>
        <v/>
      </c>
      <c r="AH277" s="148" t="str">
        <f t="shared" si="1108"/>
        <v/>
      </c>
      <c r="AI277" s="146" t="str">
        <f t="shared" si="28"/>
        <v/>
      </c>
      <c r="AJ277" s="146" t="str">
        <f t="shared" si="29"/>
        <v/>
      </c>
      <c r="AK277" s="146" t="str">
        <f t="shared" si="30"/>
        <v/>
      </c>
      <c r="AL277" s="146" t="str">
        <f t="shared" si="31"/>
        <v/>
      </c>
      <c r="AM277" s="171" t="str">
        <f t="shared" si="32"/>
        <v/>
      </c>
      <c r="AN277" s="171" t="str">
        <f t="shared" si="33"/>
        <v/>
      </c>
      <c r="AO277" s="146" t="str">
        <f t="shared" si="34"/>
        <v/>
      </c>
      <c r="AP277" s="146" t="str">
        <f t="shared" si="35"/>
        <v/>
      </c>
      <c r="AQ277" s="146" t="str">
        <f t="shared" si="36"/>
        <v/>
      </c>
      <c r="AR277" s="146" t="str">
        <f t="shared" ref="AR277:AS277" si="1165">IF(NOT(ISBLANK(CB277)),CONCATENATE(TEXT(CB277,"yyyy-mm-ddThh:MM:ss"),"Z"),"")</f>
        <v/>
      </c>
      <c r="AS277" s="146" t="str">
        <f t="shared" si="1165"/>
        <v/>
      </c>
      <c r="AT277" s="146" t="str">
        <f t="shared" si="38"/>
        <v/>
      </c>
      <c r="AU277" s="146" t="str">
        <f t="shared" si="39"/>
        <v/>
      </c>
      <c r="AV277" s="146" t="str">
        <f t="shared" ref="AV277:AW277" si="1166">IF(NOT(ISBLANK(DT277)),CONCATENATE(TEXT(DT277,"yyyy-mm-ddThh:MM:ss"),"Z"),"")</f>
        <v/>
      </c>
      <c r="AW277" s="146" t="str">
        <f t="shared" si="1166"/>
        <v/>
      </c>
      <c r="AX277" s="146" t="str">
        <f t="shared" ref="AX277:AZ277" si="1167">IF(NOT(ISBLANK(ED277)),CONCATENATE(TEXT(ED277,"yyyy-mm-ddThh:MM:ss"),"Z"),"")</f>
        <v/>
      </c>
      <c r="AY277" s="146" t="str">
        <f t="shared" si="1167"/>
        <v/>
      </c>
      <c r="AZ277" s="146" t="str">
        <f t="shared" si="1167"/>
        <v/>
      </c>
      <c r="BA277" s="176"/>
      <c r="BB277" s="152"/>
      <c r="BC277" s="177"/>
      <c r="BD277" s="154"/>
      <c r="BE277" s="155"/>
      <c r="BF277" s="154"/>
      <c r="BG277" s="155"/>
      <c r="BH277" s="169"/>
      <c r="BI277" s="162"/>
      <c r="BJ277" s="172"/>
      <c r="BK277" s="162"/>
      <c r="BL277" s="158"/>
      <c r="BM277" s="172"/>
      <c r="BN277" s="162"/>
      <c r="BO277" s="167"/>
      <c r="BP277" s="169"/>
      <c r="BQ277" s="162"/>
      <c r="BR277" s="162"/>
      <c r="BS277" s="174"/>
      <c r="BT277" s="162"/>
      <c r="BU277" s="174"/>
      <c r="BV277" s="174"/>
      <c r="BW277" s="174"/>
      <c r="BX277" s="173"/>
      <c r="BY277" s="158"/>
      <c r="BZ277" s="160"/>
      <c r="CA277" s="172"/>
      <c r="CB277" s="152"/>
      <c r="CC277" s="152"/>
      <c r="CD277" s="156"/>
      <c r="CE277" s="172"/>
      <c r="CF277" s="162"/>
      <c r="CG277" s="162"/>
      <c r="CH277" s="158"/>
      <c r="CI277" s="173"/>
      <c r="CJ277" s="178"/>
      <c r="CK277" s="173"/>
      <c r="CL277" s="165"/>
      <c r="CM277" s="172"/>
      <c r="CN277" s="162"/>
      <c r="CO277" s="162"/>
      <c r="CP277" s="162"/>
      <c r="CQ277" s="162"/>
      <c r="CR277" s="169"/>
      <c r="CS277" s="162"/>
      <c r="CT277" s="162"/>
      <c r="CU277" s="174"/>
      <c r="CV277" s="152"/>
      <c r="CW277" s="173"/>
      <c r="CX277" s="158"/>
      <c r="CY277" s="172"/>
      <c r="CZ277" s="162"/>
      <c r="DA277" s="162"/>
      <c r="DB277" s="158"/>
      <c r="DC277" s="173"/>
      <c r="DD277" s="178"/>
      <c r="DE277" s="173"/>
      <c r="DF277" s="165"/>
      <c r="DG277" s="172"/>
      <c r="DH277" s="178"/>
      <c r="DI277" s="172"/>
      <c r="DJ277" s="178"/>
      <c r="DK277" s="172"/>
      <c r="DL277" s="162"/>
      <c r="DM277" s="167"/>
      <c r="DN277" s="169"/>
      <c r="DO277" s="162"/>
      <c r="DP277" s="162"/>
      <c r="DQ277" s="174"/>
      <c r="DR277" s="152"/>
      <c r="DS277" s="172"/>
      <c r="DT277" s="152"/>
      <c r="DU277" s="152"/>
      <c r="DV277" s="156"/>
      <c r="DW277" s="173"/>
      <c r="DX277" s="158"/>
      <c r="DY277" s="172"/>
      <c r="DZ277" s="162"/>
      <c r="EA277" s="162"/>
      <c r="EB277" s="172"/>
      <c r="EC277" s="172"/>
      <c r="ED277" s="152"/>
      <c r="EE277" s="152"/>
      <c r="EF277" s="152"/>
      <c r="EG277" s="174"/>
      <c r="EH277" s="172"/>
      <c r="EI277" s="162"/>
      <c r="EJ277" s="162"/>
    </row>
    <row r="278" spans="1:140" ht="12.5">
      <c r="A278" s="168"/>
      <c r="B278" s="169"/>
      <c r="C278" s="144" t="str">
        <f t="shared" si="0"/>
        <v/>
      </c>
      <c r="D278" s="144" t="str">
        <f t="shared" si="1097"/>
        <v/>
      </c>
      <c r="E278" s="144" t="str">
        <f t="shared" si="2"/>
        <v/>
      </c>
      <c r="F278" s="145" t="str">
        <f t="shared" si="1098"/>
        <v/>
      </c>
      <c r="G278" s="145" t="str">
        <f t="shared" si="4"/>
        <v/>
      </c>
      <c r="H278" s="145" t="str">
        <f t="shared" si="5"/>
        <v/>
      </c>
      <c r="I278" s="146" t="str">
        <f t="shared" ref="I278:J278" si="1168">IF(COUNTA($DO278:$DX278)&gt;0,$BA278,"")</f>
        <v/>
      </c>
      <c r="J278" s="146" t="str">
        <f t="shared" si="1168"/>
        <v/>
      </c>
      <c r="K278" s="147" t="str">
        <f t="shared" si="43"/>
        <v/>
      </c>
      <c r="L278" s="147" t="str">
        <f t="shared" si="7"/>
        <v/>
      </c>
      <c r="M278" s="147" t="str">
        <f t="shared" si="8"/>
        <v/>
      </c>
      <c r="N278" s="147" t="str">
        <f t="shared" si="48"/>
        <v/>
      </c>
      <c r="O278" s="147" t="str">
        <f t="shared" si="9"/>
        <v/>
      </c>
      <c r="P278" s="146" t="str">
        <f t="shared" si="1100"/>
        <v/>
      </c>
      <c r="Q278" s="147" t="str">
        <f t="shared" si="1101"/>
        <v/>
      </c>
      <c r="R278" s="146" t="str">
        <f t="shared" si="12"/>
        <v/>
      </c>
      <c r="S278" s="146" t="str">
        <f t="shared" si="13"/>
        <v/>
      </c>
      <c r="T278" s="146" t="str">
        <f>IF(NOT(ISBLANK(DH278)),
        IF(AND(ISREF('Input Tenderers'!$J$8:$K$8),COUNTA('Input Tenderers'!$N$8)&gt;0),
                IF(COUNTA('Input Implementation Transactio'!$N278:$O278)&gt;0,"supplier;tenderer;payee","supplier;tenderer"),
                IF(COUNTA('Input Implementation Transactio'!$N278:$O278)&gt;0,"supplier;payee","supplier")
                ),
        IF(COUNTA('Input Implementation Transactio'!$N278:$O278)&gt;0, "payee", "")
        )</f>
        <v/>
      </c>
      <c r="U278" s="146" t="str">
        <f t="shared" si="14"/>
        <v/>
      </c>
      <c r="V278" s="146" t="str">
        <f t="shared" si="15"/>
        <v/>
      </c>
      <c r="W278" s="148" t="str">
        <f t="shared" si="1102"/>
        <v/>
      </c>
      <c r="X278" s="175" t="str">
        <f t="shared" si="1103"/>
        <v/>
      </c>
      <c r="Y278" s="170" t="str">
        <f t="shared" si="1104"/>
        <v/>
      </c>
      <c r="Z278" s="150" t="str">
        <f t="shared" si="19"/>
        <v/>
      </c>
      <c r="AA278" s="146" t="str">
        <f t="shared" si="20"/>
        <v/>
      </c>
      <c r="AB278" s="146" t="str">
        <f t="shared" si="21"/>
        <v/>
      </c>
      <c r="AC278" s="146" t="str">
        <f t="shared" si="22"/>
        <v/>
      </c>
      <c r="AD278" s="148" t="str">
        <f t="shared" si="1105"/>
        <v/>
      </c>
      <c r="AE278" s="148" t="str">
        <f t="shared" si="24"/>
        <v/>
      </c>
      <c r="AF278" s="175" t="str">
        <f t="shared" si="1106"/>
        <v/>
      </c>
      <c r="AG278" s="170" t="str">
        <f t="shared" si="1107"/>
        <v/>
      </c>
      <c r="AH278" s="148" t="str">
        <f t="shared" si="1108"/>
        <v/>
      </c>
      <c r="AI278" s="146" t="str">
        <f t="shared" si="28"/>
        <v/>
      </c>
      <c r="AJ278" s="146" t="str">
        <f t="shared" si="29"/>
        <v/>
      </c>
      <c r="AK278" s="146" t="str">
        <f t="shared" si="30"/>
        <v/>
      </c>
      <c r="AL278" s="146" t="str">
        <f t="shared" si="31"/>
        <v/>
      </c>
      <c r="AM278" s="171" t="str">
        <f t="shared" si="32"/>
        <v/>
      </c>
      <c r="AN278" s="171" t="str">
        <f t="shared" si="33"/>
        <v/>
      </c>
      <c r="AO278" s="146" t="str">
        <f t="shared" si="34"/>
        <v/>
      </c>
      <c r="AP278" s="146" t="str">
        <f t="shared" si="35"/>
        <v/>
      </c>
      <c r="AQ278" s="146" t="str">
        <f t="shared" si="36"/>
        <v/>
      </c>
      <c r="AR278" s="146" t="str">
        <f t="shared" ref="AR278:AS278" si="1169">IF(NOT(ISBLANK(CB278)),CONCATENATE(TEXT(CB278,"yyyy-mm-ddThh:MM:ss"),"Z"),"")</f>
        <v/>
      </c>
      <c r="AS278" s="146" t="str">
        <f t="shared" si="1169"/>
        <v/>
      </c>
      <c r="AT278" s="146" t="str">
        <f t="shared" si="38"/>
        <v/>
      </c>
      <c r="AU278" s="146" t="str">
        <f t="shared" si="39"/>
        <v/>
      </c>
      <c r="AV278" s="146" t="str">
        <f t="shared" ref="AV278:AW278" si="1170">IF(NOT(ISBLANK(DT278)),CONCATENATE(TEXT(DT278,"yyyy-mm-ddThh:MM:ss"),"Z"),"")</f>
        <v/>
      </c>
      <c r="AW278" s="146" t="str">
        <f t="shared" si="1170"/>
        <v/>
      </c>
      <c r="AX278" s="146" t="str">
        <f t="shared" ref="AX278:AZ278" si="1171">IF(NOT(ISBLANK(ED278)),CONCATENATE(TEXT(ED278,"yyyy-mm-ddThh:MM:ss"),"Z"),"")</f>
        <v/>
      </c>
      <c r="AY278" s="146" t="str">
        <f t="shared" si="1171"/>
        <v/>
      </c>
      <c r="AZ278" s="146" t="str">
        <f t="shared" si="1171"/>
        <v/>
      </c>
      <c r="BA278" s="176"/>
      <c r="BB278" s="152"/>
      <c r="BC278" s="177"/>
      <c r="BD278" s="154"/>
      <c r="BE278" s="155"/>
      <c r="BF278" s="154"/>
      <c r="BG278" s="155"/>
      <c r="BH278" s="169"/>
      <c r="BI278" s="162"/>
      <c r="BJ278" s="172"/>
      <c r="BK278" s="162"/>
      <c r="BL278" s="158"/>
      <c r="BM278" s="172"/>
      <c r="BN278" s="162"/>
      <c r="BO278" s="167"/>
      <c r="BP278" s="169"/>
      <c r="BQ278" s="162"/>
      <c r="BR278" s="162"/>
      <c r="BS278" s="174"/>
      <c r="BT278" s="162"/>
      <c r="BU278" s="174"/>
      <c r="BV278" s="174"/>
      <c r="BW278" s="174"/>
      <c r="BX278" s="173"/>
      <c r="BY278" s="158"/>
      <c r="BZ278" s="160"/>
      <c r="CA278" s="172"/>
      <c r="CB278" s="152"/>
      <c r="CC278" s="152"/>
      <c r="CD278" s="156"/>
      <c r="CE278" s="172"/>
      <c r="CF278" s="162"/>
      <c r="CG278" s="162"/>
      <c r="CH278" s="158"/>
      <c r="CI278" s="173"/>
      <c r="CJ278" s="178"/>
      <c r="CK278" s="173"/>
      <c r="CL278" s="165"/>
      <c r="CM278" s="172"/>
      <c r="CN278" s="162"/>
      <c r="CO278" s="162"/>
      <c r="CP278" s="162"/>
      <c r="CQ278" s="162"/>
      <c r="CR278" s="169"/>
      <c r="CS278" s="162"/>
      <c r="CT278" s="162"/>
      <c r="CU278" s="174"/>
      <c r="CV278" s="152"/>
      <c r="CW278" s="173"/>
      <c r="CX278" s="158"/>
      <c r="CY278" s="172"/>
      <c r="CZ278" s="162"/>
      <c r="DA278" s="162"/>
      <c r="DB278" s="158"/>
      <c r="DC278" s="173"/>
      <c r="DD278" s="178"/>
      <c r="DE278" s="173"/>
      <c r="DF278" s="165"/>
      <c r="DG278" s="172"/>
      <c r="DH278" s="178"/>
      <c r="DI278" s="172"/>
      <c r="DJ278" s="178"/>
      <c r="DK278" s="172"/>
      <c r="DL278" s="162"/>
      <c r="DM278" s="167"/>
      <c r="DN278" s="169"/>
      <c r="DO278" s="162"/>
      <c r="DP278" s="162"/>
      <c r="DQ278" s="174"/>
      <c r="DR278" s="152"/>
      <c r="DS278" s="172"/>
      <c r="DT278" s="152"/>
      <c r="DU278" s="152"/>
      <c r="DV278" s="156"/>
      <c r="DW278" s="173"/>
      <c r="DX278" s="158"/>
      <c r="DY278" s="172"/>
      <c r="DZ278" s="162"/>
      <c r="EA278" s="162"/>
      <c r="EB278" s="172"/>
      <c r="EC278" s="172"/>
      <c r="ED278" s="152"/>
      <c r="EE278" s="152"/>
      <c r="EF278" s="152"/>
      <c r="EG278" s="174"/>
      <c r="EH278" s="172"/>
      <c r="EI278" s="162"/>
      <c r="EJ278" s="162"/>
    </row>
    <row r="279" spans="1:140" ht="12.5">
      <c r="A279" s="168"/>
      <c r="B279" s="169"/>
      <c r="C279" s="144" t="str">
        <f t="shared" si="0"/>
        <v/>
      </c>
      <c r="D279" s="144" t="str">
        <f t="shared" si="1097"/>
        <v/>
      </c>
      <c r="E279" s="144" t="str">
        <f t="shared" si="2"/>
        <v/>
      </c>
      <c r="F279" s="145" t="str">
        <f t="shared" si="1098"/>
        <v/>
      </c>
      <c r="G279" s="145" t="str">
        <f t="shared" si="4"/>
        <v/>
      </c>
      <c r="H279" s="145" t="str">
        <f t="shared" si="5"/>
        <v/>
      </c>
      <c r="I279" s="146" t="str">
        <f t="shared" ref="I279:J279" si="1172">IF(COUNTA($DO279:$DX279)&gt;0,$BA279,"")</f>
        <v/>
      </c>
      <c r="J279" s="146" t="str">
        <f t="shared" si="1172"/>
        <v/>
      </c>
      <c r="K279" s="147" t="str">
        <f t="shared" si="43"/>
        <v/>
      </c>
      <c r="L279" s="147" t="str">
        <f t="shared" si="7"/>
        <v/>
      </c>
      <c r="M279" s="147" t="str">
        <f t="shared" si="8"/>
        <v/>
      </c>
      <c r="N279" s="147" t="str">
        <f t="shared" si="48"/>
        <v/>
      </c>
      <c r="O279" s="147" t="str">
        <f t="shared" si="9"/>
        <v/>
      </c>
      <c r="P279" s="146" t="str">
        <f t="shared" si="1100"/>
        <v/>
      </c>
      <c r="Q279" s="147" t="str">
        <f t="shared" si="1101"/>
        <v/>
      </c>
      <c r="R279" s="146" t="str">
        <f t="shared" si="12"/>
        <v/>
      </c>
      <c r="S279" s="146" t="str">
        <f t="shared" si="13"/>
        <v/>
      </c>
      <c r="T279" s="146" t="str">
        <f>IF(NOT(ISBLANK(DH279)),
        IF(AND(ISREF('Input Tenderers'!$J$8:$K$8),COUNTA('Input Tenderers'!$N$8)&gt;0),
                IF(COUNTA('Input Implementation Transactio'!$N279:$O279)&gt;0,"supplier;tenderer;payee","supplier;tenderer"),
                IF(COUNTA('Input Implementation Transactio'!$N279:$O279)&gt;0,"supplier;payee","supplier")
                ),
        IF(COUNTA('Input Implementation Transactio'!$N279:$O279)&gt;0, "payee", "")
        )</f>
        <v/>
      </c>
      <c r="U279" s="146" t="str">
        <f t="shared" si="14"/>
        <v/>
      </c>
      <c r="V279" s="146" t="str">
        <f t="shared" si="15"/>
        <v/>
      </c>
      <c r="W279" s="148" t="str">
        <f t="shared" si="1102"/>
        <v/>
      </c>
      <c r="X279" s="175" t="str">
        <f t="shared" si="1103"/>
        <v/>
      </c>
      <c r="Y279" s="170" t="str">
        <f t="shared" si="1104"/>
        <v/>
      </c>
      <c r="Z279" s="150" t="str">
        <f t="shared" si="19"/>
        <v/>
      </c>
      <c r="AA279" s="146" t="str">
        <f t="shared" si="20"/>
        <v/>
      </c>
      <c r="AB279" s="146" t="str">
        <f t="shared" si="21"/>
        <v/>
      </c>
      <c r="AC279" s="146" t="str">
        <f t="shared" si="22"/>
        <v/>
      </c>
      <c r="AD279" s="148" t="str">
        <f t="shared" si="1105"/>
        <v/>
      </c>
      <c r="AE279" s="148" t="str">
        <f t="shared" si="24"/>
        <v/>
      </c>
      <c r="AF279" s="175" t="str">
        <f t="shared" si="1106"/>
        <v/>
      </c>
      <c r="AG279" s="170" t="str">
        <f t="shared" si="1107"/>
        <v/>
      </c>
      <c r="AH279" s="148" t="str">
        <f t="shared" si="1108"/>
        <v/>
      </c>
      <c r="AI279" s="146" t="str">
        <f t="shared" si="28"/>
        <v/>
      </c>
      <c r="AJ279" s="146" t="str">
        <f t="shared" si="29"/>
        <v/>
      </c>
      <c r="AK279" s="146" t="str">
        <f t="shared" si="30"/>
        <v/>
      </c>
      <c r="AL279" s="146" t="str">
        <f t="shared" si="31"/>
        <v/>
      </c>
      <c r="AM279" s="171" t="str">
        <f t="shared" si="32"/>
        <v/>
      </c>
      <c r="AN279" s="171" t="str">
        <f t="shared" si="33"/>
        <v/>
      </c>
      <c r="AO279" s="146" t="str">
        <f t="shared" si="34"/>
        <v/>
      </c>
      <c r="AP279" s="146" t="str">
        <f t="shared" si="35"/>
        <v/>
      </c>
      <c r="AQ279" s="146" t="str">
        <f t="shared" si="36"/>
        <v/>
      </c>
      <c r="AR279" s="146" t="str">
        <f t="shared" ref="AR279:AS279" si="1173">IF(NOT(ISBLANK(CB279)),CONCATENATE(TEXT(CB279,"yyyy-mm-ddThh:MM:ss"),"Z"),"")</f>
        <v/>
      </c>
      <c r="AS279" s="146" t="str">
        <f t="shared" si="1173"/>
        <v/>
      </c>
      <c r="AT279" s="146" t="str">
        <f t="shared" si="38"/>
        <v/>
      </c>
      <c r="AU279" s="146" t="str">
        <f t="shared" si="39"/>
        <v/>
      </c>
      <c r="AV279" s="146" t="str">
        <f t="shared" ref="AV279:AW279" si="1174">IF(NOT(ISBLANK(DT279)),CONCATENATE(TEXT(DT279,"yyyy-mm-ddThh:MM:ss"),"Z"),"")</f>
        <v/>
      </c>
      <c r="AW279" s="146" t="str">
        <f t="shared" si="1174"/>
        <v/>
      </c>
      <c r="AX279" s="146" t="str">
        <f t="shared" ref="AX279:AZ279" si="1175">IF(NOT(ISBLANK(ED279)),CONCATENATE(TEXT(ED279,"yyyy-mm-ddThh:MM:ss"),"Z"),"")</f>
        <v/>
      </c>
      <c r="AY279" s="146" t="str">
        <f t="shared" si="1175"/>
        <v/>
      </c>
      <c r="AZ279" s="146" t="str">
        <f t="shared" si="1175"/>
        <v/>
      </c>
      <c r="BA279" s="176"/>
      <c r="BB279" s="152"/>
      <c r="BC279" s="177"/>
      <c r="BD279" s="154"/>
      <c r="BE279" s="155"/>
      <c r="BF279" s="154"/>
      <c r="BG279" s="155"/>
      <c r="BH279" s="169"/>
      <c r="BI279" s="162"/>
      <c r="BJ279" s="172"/>
      <c r="BK279" s="162"/>
      <c r="BL279" s="158"/>
      <c r="BM279" s="172"/>
      <c r="BN279" s="162"/>
      <c r="BO279" s="167"/>
      <c r="BP279" s="169"/>
      <c r="BQ279" s="162"/>
      <c r="BR279" s="162"/>
      <c r="BS279" s="174"/>
      <c r="BT279" s="162"/>
      <c r="BU279" s="174"/>
      <c r="BV279" s="174"/>
      <c r="BW279" s="174"/>
      <c r="BX279" s="173"/>
      <c r="BY279" s="158"/>
      <c r="BZ279" s="160"/>
      <c r="CA279" s="172"/>
      <c r="CB279" s="152"/>
      <c r="CC279" s="152"/>
      <c r="CD279" s="156"/>
      <c r="CE279" s="172"/>
      <c r="CF279" s="162"/>
      <c r="CG279" s="162"/>
      <c r="CH279" s="158"/>
      <c r="CI279" s="173"/>
      <c r="CJ279" s="178"/>
      <c r="CK279" s="173"/>
      <c r="CL279" s="165"/>
      <c r="CM279" s="172"/>
      <c r="CN279" s="162"/>
      <c r="CO279" s="162"/>
      <c r="CP279" s="162"/>
      <c r="CQ279" s="162"/>
      <c r="CR279" s="169"/>
      <c r="CS279" s="162"/>
      <c r="CT279" s="162"/>
      <c r="CU279" s="174"/>
      <c r="CV279" s="152"/>
      <c r="CW279" s="173"/>
      <c r="CX279" s="158"/>
      <c r="CY279" s="172"/>
      <c r="CZ279" s="162"/>
      <c r="DA279" s="162"/>
      <c r="DB279" s="158"/>
      <c r="DC279" s="173"/>
      <c r="DD279" s="178"/>
      <c r="DE279" s="173"/>
      <c r="DF279" s="165"/>
      <c r="DG279" s="172"/>
      <c r="DH279" s="178"/>
      <c r="DI279" s="172"/>
      <c r="DJ279" s="178"/>
      <c r="DK279" s="172"/>
      <c r="DL279" s="162"/>
      <c r="DM279" s="167"/>
      <c r="DN279" s="169"/>
      <c r="DO279" s="162"/>
      <c r="DP279" s="162"/>
      <c r="DQ279" s="174"/>
      <c r="DR279" s="152"/>
      <c r="DS279" s="172"/>
      <c r="DT279" s="152"/>
      <c r="DU279" s="152"/>
      <c r="DV279" s="156"/>
      <c r="DW279" s="173"/>
      <c r="DX279" s="158"/>
      <c r="DY279" s="172"/>
      <c r="DZ279" s="162"/>
      <c r="EA279" s="162"/>
      <c r="EB279" s="172"/>
      <c r="EC279" s="172"/>
      <c r="ED279" s="152"/>
      <c r="EE279" s="152"/>
      <c r="EF279" s="152"/>
      <c r="EG279" s="174"/>
      <c r="EH279" s="172"/>
      <c r="EI279" s="162"/>
      <c r="EJ279" s="162"/>
    </row>
    <row r="280" spans="1:140" ht="12.5">
      <c r="A280" s="168"/>
      <c r="B280" s="169"/>
      <c r="C280" s="144" t="str">
        <f t="shared" si="0"/>
        <v/>
      </c>
      <c r="D280" s="144" t="str">
        <f t="shared" si="1097"/>
        <v/>
      </c>
      <c r="E280" s="144" t="str">
        <f t="shared" si="2"/>
        <v/>
      </c>
      <c r="F280" s="145" t="str">
        <f t="shared" si="1098"/>
        <v/>
      </c>
      <c r="G280" s="145" t="str">
        <f t="shared" si="4"/>
        <v/>
      </c>
      <c r="H280" s="145" t="str">
        <f t="shared" si="5"/>
        <v/>
      </c>
      <c r="I280" s="146" t="str">
        <f t="shared" ref="I280:J280" si="1176">IF(COUNTA($DO280:$DX280)&gt;0,$BA280,"")</f>
        <v/>
      </c>
      <c r="J280" s="146" t="str">
        <f t="shared" si="1176"/>
        <v/>
      </c>
      <c r="K280" s="147" t="str">
        <f t="shared" si="43"/>
        <v/>
      </c>
      <c r="L280" s="147" t="str">
        <f t="shared" si="7"/>
        <v/>
      </c>
      <c r="M280" s="147" t="str">
        <f t="shared" si="8"/>
        <v/>
      </c>
      <c r="N280" s="147" t="str">
        <f t="shared" si="48"/>
        <v/>
      </c>
      <c r="O280" s="147" t="str">
        <f t="shared" si="9"/>
        <v/>
      </c>
      <c r="P280" s="146" t="str">
        <f t="shared" si="1100"/>
        <v/>
      </c>
      <c r="Q280" s="147" t="str">
        <f t="shared" si="1101"/>
        <v/>
      </c>
      <c r="R280" s="146" t="str">
        <f t="shared" si="12"/>
        <v/>
      </c>
      <c r="S280" s="146" t="str">
        <f t="shared" si="13"/>
        <v/>
      </c>
      <c r="T280" s="146" t="str">
        <f>IF(NOT(ISBLANK(DH280)),
        IF(AND(ISREF('Input Tenderers'!$J$8:$K$8),COUNTA('Input Tenderers'!$N$8)&gt;0),
                IF(COUNTA('Input Implementation Transactio'!$N280:$O280)&gt;0,"supplier;tenderer;payee","supplier;tenderer"),
                IF(COUNTA('Input Implementation Transactio'!$N280:$O280)&gt;0,"supplier;payee","supplier")
                ),
        IF(COUNTA('Input Implementation Transactio'!$N280:$O280)&gt;0, "payee", "")
        )</f>
        <v/>
      </c>
      <c r="U280" s="146" t="str">
        <f t="shared" si="14"/>
        <v/>
      </c>
      <c r="V280" s="146" t="str">
        <f t="shared" si="15"/>
        <v/>
      </c>
      <c r="W280" s="148" t="str">
        <f t="shared" si="1102"/>
        <v/>
      </c>
      <c r="X280" s="175" t="str">
        <f t="shared" si="1103"/>
        <v/>
      </c>
      <c r="Y280" s="170" t="str">
        <f t="shared" si="1104"/>
        <v/>
      </c>
      <c r="Z280" s="150" t="str">
        <f t="shared" si="19"/>
        <v/>
      </c>
      <c r="AA280" s="146" t="str">
        <f t="shared" si="20"/>
        <v/>
      </c>
      <c r="AB280" s="146" t="str">
        <f t="shared" si="21"/>
        <v/>
      </c>
      <c r="AC280" s="146" t="str">
        <f t="shared" si="22"/>
        <v/>
      </c>
      <c r="AD280" s="148" t="str">
        <f t="shared" si="1105"/>
        <v/>
      </c>
      <c r="AE280" s="148" t="str">
        <f t="shared" si="24"/>
        <v/>
      </c>
      <c r="AF280" s="175" t="str">
        <f t="shared" si="1106"/>
        <v/>
      </c>
      <c r="AG280" s="170" t="str">
        <f t="shared" si="1107"/>
        <v/>
      </c>
      <c r="AH280" s="148" t="str">
        <f t="shared" si="1108"/>
        <v/>
      </c>
      <c r="AI280" s="146" t="str">
        <f t="shared" si="28"/>
        <v/>
      </c>
      <c r="AJ280" s="146" t="str">
        <f t="shared" si="29"/>
        <v/>
      </c>
      <c r="AK280" s="146" t="str">
        <f t="shared" si="30"/>
        <v/>
      </c>
      <c r="AL280" s="146" t="str">
        <f t="shared" si="31"/>
        <v/>
      </c>
      <c r="AM280" s="171" t="str">
        <f t="shared" si="32"/>
        <v/>
      </c>
      <c r="AN280" s="171" t="str">
        <f t="shared" si="33"/>
        <v/>
      </c>
      <c r="AO280" s="146" t="str">
        <f t="shared" si="34"/>
        <v/>
      </c>
      <c r="AP280" s="146" t="str">
        <f t="shared" si="35"/>
        <v/>
      </c>
      <c r="AQ280" s="146" t="str">
        <f t="shared" si="36"/>
        <v/>
      </c>
      <c r="AR280" s="146" t="str">
        <f t="shared" ref="AR280:AS280" si="1177">IF(NOT(ISBLANK(CB280)),CONCATENATE(TEXT(CB280,"yyyy-mm-ddThh:MM:ss"),"Z"),"")</f>
        <v/>
      </c>
      <c r="AS280" s="146" t="str">
        <f t="shared" si="1177"/>
        <v/>
      </c>
      <c r="AT280" s="146" t="str">
        <f t="shared" si="38"/>
        <v/>
      </c>
      <c r="AU280" s="146" t="str">
        <f t="shared" si="39"/>
        <v/>
      </c>
      <c r="AV280" s="146" t="str">
        <f t="shared" ref="AV280:AW280" si="1178">IF(NOT(ISBLANK(DT280)),CONCATENATE(TEXT(DT280,"yyyy-mm-ddThh:MM:ss"),"Z"),"")</f>
        <v/>
      </c>
      <c r="AW280" s="146" t="str">
        <f t="shared" si="1178"/>
        <v/>
      </c>
      <c r="AX280" s="146" t="str">
        <f t="shared" ref="AX280:AZ280" si="1179">IF(NOT(ISBLANK(ED280)),CONCATENATE(TEXT(ED280,"yyyy-mm-ddThh:MM:ss"),"Z"),"")</f>
        <v/>
      </c>
      <c r="AY280" s="146" t="str">
        <f t="shared" si="1179"/>
        <v/>
      </c>
      <c r="AZ280" s="146" t="str">
        <f t="shared" si="1179"/>
        <v/>
      </c>
      <c r="BA280" s="176"/>
      <c r="BB280" s="152"/>
      <c r="BC280" s="177"/>
      <c r="BD280" s="154"/>
      <c r="BE280" s="155"/>
      <c r="BF280" s="154"/>
      <c r="BG280" s="155"/>
      <c r="BH280" s="169"/>
      <c r="BI280" s="162"/>
      <c r="BJ280" s="172"/>
      <c r="BK280" s="162"/>
      <c r="BL280" s="158"/>
      <c r="BM280" s="172"/>
      <c r="BN280" s="162"/>
      <c r="BO280" s="167"/>
      <c r="BP280" s="169"/>
      <c r="BQ280" s="162"/>
      <c r="BR280" s="162"/>
      <c r="BS280" s="174"/>
      <c r="BT280" s="162"/>
      <c r="BU280" s="174"/>
      <c r="BV280" s="174"/>
      <c r="BW280" s="174"/>
      <c r="BX280" s="173"/>
      <c r="BY280" s="158"/>
      <c r="BZ280" s="160"/>
      <c r="CA280" s="172"/>
      <c r="CB280" s="152"/>
      <c r="CC280" s="152"/>
      <c r="CD280" s="156"/>
      <c r="CE280" s="172"/>
      <c r="CF280" s="162"/>
      <c r="CG280" s="162"/>
      <c r="CH280" s="158"/>
      <c r="CI280" s="173"/>
      <c r="CJ280" s="178"/>
      <c r="CK280" s="173"/>
      <c r="CL280" s="165"/>
      <c r="CM280" s="172"/>
      <c r="CN280" s="162"/>
      <c r="CO280" s="162"/>
      <c r="CP280" s="162"/>
      <c r="CQ280" s="162"/>
      <c r="CR280" s="169"/>
      <c r="CS280" s="162"/>
      <c r="CT280" s="162"/>
      <c r="CU280" s="174"/>
      <c r="CV280" s="152"/>
      <c r="CW280" s="173"/>
      <c r="CX280" s="158"/>
      <c r="CY280" s="172"/>
      <c r="CZ280" s="162"/>
      <c r="DA280" s="162"/>
      <c r="DB280" s="158"/>
      <c r="DC280" s="173"/>
      <c r="DD280" s="178"/>
      <c r="DE280" s="173"/>
      <c r="DF280" s="165"/>
      <c r="DG280" s="172"/>
      <c r="DH280" s="178"/>
      <c r="DI280" s="172"/>
      <c r="DJ280" s="178"/>
      <c r="DK280" s="172"/>
      <c r="DL280" s="162"/>
      <c r="DM280" s="167"/>
      <c r="DN280" s="169"/>
      <c r="DO280" s="162"/>
      <c r="DP280" s="162"/>
      <c r="DQ280" s="174"/>
      <c r="DR280" s="152"/>
      <c r="DS280" s="172"/>
      <c r="DT280" s="152"/>
      <c r="DU280" s="152"/>
      <c r="DV280" s="156"/>
      <c r="DW280" s="173"/>
      <c r="DX280" s="158"/>
      <c r="DY280" s="172"/>
      <c r="DZ280" s="162"/>
      <c r="EA280" s="162"/>
      <c r="EB280" s="172"/>
      <c r="EC280" s="172"/>
      <c r="ED280" s="152"/>
      <c r="EE280" s="152"/>
      <c r="EF280" s="152"/>
      <c r="EG280" s="174"/>
      <c r="EH280" s="172"/>
      <c r="EI280" s="162"/>
      <c r="EJ280" s="162"/>
    </row>
    <row r="281" spans="1:140" ht="12.5">
      <c r="A281" s="168"/>
      <c r="B281" s="169"/>
      <c r="C281" s="144" t="str">
        <f t="shared" si="0"/>
        <v/>
      </c>
      <c r="D281" s="144" t="str">
        <f t="shared" si="1097"/>
        <v/>
      </c>
      <c r="E281" s="144" t="str">
        <f t="shared" si="2"/>
        <v/>
      </c>
      <c r="F281" s="145" t="str">
        <f t="shared" si="1098"/>
        <v/>
      </c>
      <c r="G281" s="145" t="str">
        <f t="shared" si="4"/>
        <v/>
      </c>
      <c r="H281" s="145" t="str">
        <f t="shared" si="5"/>
        <v/>
      </c>
      <c r="I281" s="146" t="str">
        <f t="shared" ref="I281:J281" si="1180">IF(COUNTA($DO281:$DX281)&gt;0,$BA281,"")</f>
        <v/>
      </c>
      <c r="J281" s="146" t="str">
        <f t="shared" si="1180"/>
        <v/>
      </c>
      <c r="K281" s="147" t="str">
        <f t="shared" si="43"/>
        <v/>
      </c>
      <c r="L281" s="147" t="str">
        <f t="shared" si="7"/>
        <v/>
      </c>
      <c r="M281" s="147" t="str">
        <f t="shared" si="8"/>
        <v/>
      </c>
      <c r="N281" s="147" t="str">
        <f t="shared" si="48"/>
        <v/>
      </c>
      <c r="O281" s="147" t="str">
        <f t="shared" si="9"/>
        <v/>
      </c>
      <c r="P281" s="146" t="str">
        <f t="shared" si="1100"/>
        <v/>
      </c>
      <c r="Q281" s="147" t="str">
        <f t="shared" si="1101"/>
        <v/>
      </c>
      <c r="R281" s="146" t="str">
        <f t="shared" si="12"/>
        <v/>
      </c>
      <c r="S281" s="146" t="str">
        <f t="shared" si="13"/>
        <v/>
      </c>
      <c r="T281" s="146" t="str">
        <f>IF(NOT(ISBLANK(DH281)),
        IF(AND(ISREF('Input Tenderers'!$J$8:$K$8),COUNTA('Input Tenderers'!$N$8)&gt;0),
                IF(COUNTA('Input Implementation Transactio'!$N281:$O281)&gt;0,"supplier;tenderer;payee","supplier;tenderer"),
                IF(COUNTA('Input Implementation Transactio'!$N281:$O281)&gt;0,"supplier;payee","supplier")
                ),
        IF(COUNTA('Input Implementation Transactio'!$N281:$O281)&gt;0, "payee", "")
        )</f>
        <v/>
      </c>
      <c r="U281" s="146" t="str">
        <f t="shared" si="14"/>
        <v/>
      </c>
      <c r="V281" s="146" t="str">
        <f t="shared" si="15"/>
        <v/>
      </c>
      <c r="W281" s="148" t="str">
        <f t="shared" si="1102"/>
        <v/>
      </c>
      <c r="X281" s="175" t="str">
        <f t="shared" si="1103"/>
        <v/>
      </c>
      <c r="Y281" s="170" t="str">
        <f t="shared" si="1104"/>
        <v/>
      </c>
      <c r="Z281" s="150" t="str">
        <f t="shared" si="19"/>
        <v/>
      </c>
      <c r="AA281" s="146" t="str">
        <f t="shared" si="20"/>
        <v/>
      </c>
      <c r="AB281" s="146" t="str">
        <f t="shared" si="21"/>
        <v/>
      </c>
      <c r="AC281" s="146" t="str">
        <f t="shared" si="22"/>
        <v/>
      </c>
      <c r="AD281" s="148" t="str">
        <f t="shared" si="1105"/>
        <v/>
      </c>
      <c r="AE281" s="148" t="str">
        <f t="shared" si="24"/>
        <v/>
      </c>
      <c r="AF281" s="175" t="str">
        <f t="shared" si="1106"/>
        <v/>
      </c>
      <c r="AG281" s="170" t="str">
        <f t="shared" si="1107"/>
        <v/>
      </c>
      <c r="AH281" s="148" t="str">
        <f t="shared" si="1108"/>
        <v/>
      </c>
      <c r="AI281" s="146" t="str">
        <f t="shared" si="28"/>
        <v/>
      </c>
      <c r="AJ281" s="146" t="str">
        <f t="shared" si="29"/>
        <v/>
      </c>
      <c r="AK281" s="146" t="str">
        <f t="shared" si="30"/>
        <v/>
      </c>
      <c r="AL281" s="146" t="str">
        <f t="shared" si="31"/>
        <v/>
      </c>
      <c r="AM281" s="171" t="str">
        <f t="shared" si="32"/>
        <v/>
      </c>
      <c r="AN281" s="171" t="str">
        <f t="shared" si="33"/>
        <v/>
      </c>
      <c r="AO281" s="146" t="str">
        <f t="shared" si="34"/>
        <v/>
      </c>
      <c r="AP281" s="146" t="str">
        <f t="shared" si="35"/>
        <v/>
      </c>
      <c r="AQ281" s="146" t="str">
        <f t="shared" si="36"/>
        <v/>
      </c>
      <c r="AR281" s="146" t="str">
        <f t="shared" ref="AR281:AS281" si="1181">IF(NOT(ISBLANK(CB281)),CONCATENATE(TEXT(CB281,"yyyy-mm-ddThh:MM:ss"),"Z"),"")</f>
        <v/>
      </c>
      <c r="AS281" s="146" t="str">
        <f t="shared" si="1181"/>
        <v/>
      </c>
      <c r="AT281" s="146" t="str">
        <f t="shared" si="38"/>
        <v/>
      </c>
      <c r="AU281" s="146" t="str">
        <f t="shared" si="39"/>
        <v/>
      </c>
      <c r="AV281" s="146" t="str">
        <f t="shared" ref="AV281:AW281" si="1182">IF(NOT(ISBLANK(DT281)),CONCATENATE(TEXT(DT281,"yyyy-mm-ddThh:MM:ss"),"Z"),"")</f>
        <v/>
      </c>
      <c r="AW281" s="146" t="str">
        <f t="shared" si="1182"/>
        <v/>
      </c>
      <c r="AX281" s="146" t="str">
        <f t="shared" ref="AX281:AZ281" si="1183">IF(NOT(ISBLANK(ED281)),CONCATENATE(TEXT(ED281,"yyyy-mm-ddThh:MM:ss"),"Z"),"")</f>
        <v/>
      </c>
      <c r="AY281" s="146" t="str">
        <f t="shared" si="1183"/>
        <v/>
      </c>
      <c r="AZ281" s="146" t="str">
        <f t="shared" si="1183"/>
        <v/>
      </c>
      <c r="BA281" s="176"/>
      <c r="BB281" s="152"/>
      <c r="BC281" s="177"/>
      <c r="BD281" s="154"/>
      <c r="BE281" s="155"/>
      <c r="BF281" s="154"/>
      <c r="BG281" s="155"/>
      <c r="BH281" s="169"/>
      <c r="BI281" s="162"/>
      <c r="BJ281" s="172"/>
      <c r="BK281" s="162"/>
      <c r="BL281" s="158"/>
      <c r="BM281" s="172"/>
      <c r="BN281" s="162"/>
      <c r="BO281" s="167"/>
      <c r="BP281" s="169"/>
      <c r="BQ281" s="162"/>
      <c r="BR281" s="162"/>
      <c r="BS281" s="174"/>
      <c r="BT281" s="162"/>
      <c r="BU281" s="174"/>
      <c r="BV281" s="174"/>
      <c r="BW281" s="174"/>
      <c r="BX281" s="173"/>
      <c r="BY281" s="158"/>
      <c r="BZ281" s="160"/>
      <c r="CA281" s="172"/>
      <c r="CB281" s="152"/>
      <c r="CC281" s="152"/>
      <c r="CD281" s="156"/>
      <c r="CE281" s="172"/>
      <c r="CF281" s="162"/>
      <c r="CG281" s="162"/>
      <c r="CH281" s="158"/>
      <c r="CI281" s="173"/>
      <c r="CJ281" s="178"/>
      <c r="CK281" s="173"/>
      <c r="CL281" s="165"/>
      <c r="CM281" s="172"/>
      <c r="CN281" s="162"/>
      <c r="CO281" s="162"/>
      <c r="CP281" s="162"/>
      <c r="CQ281" s="162"/>
      <c r="CR281" s="169"/>
      <c r="CS281" s="162"/>
      <c r="CT281" s="162"/>
      <c r="CU281" s="174"/>
      <c r="CV281" s="152"/>
      <c r="CW281" s="173"/>
      <c r="CX281" s="158"/>
      <c r="CY281" s="172"/>
      <c r="CZ281" s="162"/>
      <c r="DA281" s="162"/>
      <c r="DB281" s="158"/>
      <c r="DC281" s="173"/>
      <c r="DD281" s="178"/>
      <c r="DE281" s="173"/>
      <c r="DF281" s="165"/>
      <c r="DG281" s="172"/>
      <c r="DH281" s="178"/>
      <c r="DI281" s="172"/>
      <c r="DJ281" s="178"/>
      <c r="DK281" s="172"/>
      <c r="DL281" s="162"/>
      <c r="DM281" s="167"/>
      <c r="DN281" s="169"/>
      <c r="DO281" s="162"/>
      <c r="DP281" s="162"/>
      <c r="DQ281" s="174"/>
      <c r="DR281" s="152"/>
      <c r="DS281" s="172"/>
      <c r="DT281" s="152"/>
      <c r="DU281" s="152"/>
      <c r="DV281" s="156"/>
      <c r="DW281" s="173"/>
      <c r="DX281" s="158"/>
      <c r="DY281" s="172"/>
      <c r="DZ281" s="162"/>
      <c r="EA281" s="162"/>
      <c r="EB281" s="172"/>
      <c r="EC281" s="172"/>
      <c r="ED281" s="152"/>
      <c r="EE281" s="152"/>
      <c r="EF281" s="152"/>
      <c r="EG281" s="174"/>
      <c r="EH281" s="172"/>
      <c r="EI281" s="162"/>
      <c r="EJ281" s="162"/>
    </row>
    <row r="282" spans="1:140" ht="12.5">
      <c r="A282" s="168"/>
      <c r="B282" s="169"/>
      <c r="C282" s="144" t="str">
        <f t="shared" si="0"/>
        <v/>
      </c>
      <c r="D282" s="144" t="str">
        <f t="shared" si="1097"/>
        <v/>
      </c>
      <c r="E282" s="144" t="str">
        <f t="shared" si="2"/>
        <v/>
      </c>
      <c r="F282" s="145" t="str">
        <f t="shared" si="1098"/>
        <v/>
      </c>
      <c r="G282" s="145" t="str">
        <f t="shared" si="4"/>
        <v/>
      </c>
      <c r="H282" s="145" t="str">
        <f t="shared" si="5"/>
        <v/>
      </c>
      <c r="I282" s="146" t="str">
        <f t="shared" ref="I282:J282" si="1184">IF(COUNTA($DO282:$DX282)&gt;0,$BA282,"")</f>
        <v/>
      </c>
      <c r="J282" s="146" t="str">
        <f t="shared" si="1184"/>
        <v/>
      </c>
      <c r="K282" s="147" t="str">
        <f t="shared" si="43"/>
        <v/>
      </c>
      <c r="L282" s="147" t="str">
        <f t="shared" si="7"/>
        <v/>
      </c>
      <c r="M282" s="147" t="str">
        <f t="shared" si="8"/>
        <v/>
      </c>
      <c r="N282" s="147" t="str">
        <f t="shared" si="48"/>
        <v/>
      </c>
      <c r="O282" s="147" t="str">
        <f t="shared" si="9"/>
        <v/>
      </c>
      <c r="P282" s="146" t="str">
        <f t="shared" si="1100"/>
        <v/>
      </c>
      <c r="Q282" s="147" t="str">
        <f t="shared" si="1101"/>
        <v/>
      </c>
      <c r="R282" s="146" t="str">
        <f t="shared" si="12"/>
        <v/>
      </c>
      <c r="S282" s="146" t="str">
        <f t="shared" si="13"/>
        <v/>
      </c>
      <c r="T282" s="146" t="str">
        <f>IF(NOT(ISBLANK(DH282)),
        IF(AND(ISREF('Input Tenderers'!$J$8:$K$8),COUNTA('Input Tenderers'!$N$8)&gt;0),
                IF(COUNTA('Input Implementation Transactio'!$N282:$O282)&gt;0,"supplier;tenderer;payee","supplier;tenderer"),
                IF(COUNTA('Input Implementation Transactio'!$N282:$O282)&gt;0,"supplier;payee","supplier")
                ),
        IF(COUNTA('Input Implementation Transactio'!$N282:$O282)&gt;0, "payee", "")
        )</f>
        <v/>
      </c>
      <c r="U282" s="146" t="str">
        <f t="shared" si="14"/>
        <v/>
      </c>
      <c r="V282" s="146" t="str">
        <f t="shared" si="15"/>
        <v/>
      </c>
      <c r="W282" s="148" t="str">
        <f t="shared" si="1102"/>
        <v/>
      </c>
      <c r="X282" s="175" t="str">
        <f t="shared" si="1103"/>
        <v/>
      </c>
      <c r="Y282" s="170" t="str">
        <f t="shared" si="1104"/>
        <v/>
      </c>
      <c r="Z282" s="150" t="str">
        <f t="shared" si="19"/>
        <v/>
      </c>
      <c r="AA282" s="146" t="str">
        <f t="shared" si="20"/>
        <v/>
      </c>
      <c r="AB282" s="146" t="str">
        <f t="shared" si="21"/>
        <v/>
      </c>
      <c r="AC282" s="146" t="str">
        <f t="shared" si="22"/>
        <v/>
      </c>
      <c r="AD282" s="148" t="str">
        <f t="shared" si="1105"/>
        <v/>
      </c>
      <c r="AE282" s="148" t="str">
        <f t="shared" si="24"/>
        <v/>
      </c>
      <c r="AF282" s="175" t="str">
        <f t="shared" si="1106"/>
        <v/>
      </c>
      <c r="AG282" s="170" t="str">
        <f t="shared" si="1107"/>
        <v/>
      </c>
      <c r="AH282" s="148" t="str">
        <f t="shared" si="1108"/>
        <v/>
      </c>
      <c r="AI282" s="146" t="str">
        <f t="shared" si="28"/>
        <v/>
      </c>
      <c r="AJ282" s="146" t="str">
        <f t="shared" si="29"/>
        <v/>
      </c>
      <c r="AK282" s="146" t="str">
        <f t="shared" si="30"/>
        <v/>
      </c>
      <c r="AL282" s="146" t="str">
        <f t="shared" si="31"/>
        <v/>
      </c>
      <c r="AM282" s="171" t="str">
        <f t="shared" si="32"/>
        <v/>
      </c>
      <c r="AN282" s="171" t="str">
        <f t="shared" si="33"/>
        <v/>
      </c>
      <c r="AO282" s="146" t="str">
        <f t="shared" si="34"/>
        <v/>
      </c>
      <c r="AP282" s="146" t="str">
        <f t="shared" si="35"/>
        <v/>
      </c>
      <c r="AQ282" s="146" t="str">
        <f t="shared" si="36"/>
        <v/>
      </c>
      <c r="AR282" s="146" t="str">
        <f t="shared" ref="AR282:AS282" si="1185">IF(NOT(ISBLANK(CB282)),CONCATENATE(TEXT(CB282,"yyyy-mm-ddThh:MM:ss"),"Z"),"")</f>
        <v/>
      </c>
      <c r="AS282" s="146" t="str">
        <f t="shared" si="1185"/>
        <v/>
      </c>
      <c r="AT282" s="146" t="str">
        <f t="shared" si="38"/>
        <v/>
      </c>
      <c r="AU282" s="146" t="str">
        <f t="shared" si="39"/>
        <v/>
      </c>
      <c r="AV282" s="146" t="str">
        <f t="shared" ref="AV282:AW282" si="1186">IF(NOT(ISBLANK(DT282)),CONCATENATE(TEXT(DT282,"yyyy-mm-ddThh:MM:ss"),"Z"),"")</f>
        <v/>
      </c>
      <c r="AW282" s="146" t="str">
        <f t="shared" si="1186"/>
        <v/>
      </c>
      <c r="AX282" s="146" t="str">
        <f t="shared" ref="AX282:AZ282" si="1187">IF(NOT(ISBLANK(ED282)),CONCATENATE(TEXT(ED282,"yyyy-mm-ddThh:MM:ss"),"Z"),"")</f>
        <v/>
      </c>
      <c r="AY282" s="146" t="str">
        <f t="shared" si="1187"/>
        <v/>
      </c>
      <c r="AZ282" s="146" t="str">
        <f t="shared" si="1187"/>
        <v/>
      </c>
      <c r="BA282" s="176"/>
      <c r="BB282" s="152"/>
      <c r="BC282" s="177"/>
      <c r="BD282" s="154"/>
      <c r="BE282" s="155"/>
      <c r="BF282" s="154"/>
      <c r="BG282" s="155"/>
      <c r="BH282" s="169"/>
      <c r="BI282" s="162"/>
      <c r="BJ282" s="172"/>
      <c r="BK282" s="162"/>
      <c r="BL282" s="158"/>
      <c r="BM282" s="172"/>
      <c r="BN282" s="162"/>
      <c r="BO282" s="167"/>
      <c r="BP282" s="169"/>
      <c r="BQ282" s="162"/>
      <c r="BR282" s="162"/>
      <c r="BS282" s="174"/>
      <c r="BT282" s="162"/>
      <c r="BU282" s="174"/>
      <c r="BV282" s="174"/>
      <c r="BW282" s="174"/>
      <c r="BX282" s="173"/>
      <c r="BY282" s="158"/>
      <c r="BZ282" s="160"/>
      <c r="CA282" s="172"/>
      <c r="CB282" s="152"/>
      <c r="CC282" s="152"/>
      <c r="CD282" s="156"/>
      <c r="CE282" s="172"/>
      <c r="CF282" s="162"/>
      <c r="CG282" s="162"/>
      <c r="CH282" s="158"/>
      <c r="CI282" s="173"/>
      <c r="CJ282" s="178"/>
      <c r="CK282" s="173"/>
      <c r="CL282" s="165"/>
      <c r="CM282" s="172"/>
      <c r="CN282" s="162"/>
      <c r="CO282" s="162"/>
      <c r="CP282" s="162"/>
      <c r="CQ282" s="162"/>
      <c r="CR282" s="169"/>
      <c r="CS282" s="162"/>
      <c r="CT282" s="162"/>
      <c r="CU282" s="174"/>
      <c r="CV282" s="152"/>
      <c r="CW282" s="173"/>
      <c r="CX282" s="158"/>
      <c r="CY282" s="172"/>
      <c r="CZ282" s="162"/>
      <c r="DA282" s="162"/>
      <c r="DB282" s="158"/>
      <c r="DC282" s="173"/>
      <c r="DD282" s="178"/>
      <c r="DE282" s="173"/>
      <c r="DF282" s="165"/>
      <c r="DG282" s="172"/>
      <c r="DH282" s="178"/>
      <c r="DI282" s="172"/>
      <c r="DJ282" s="178"/>
      <c r="DK282" s="172"/>
      <c r="DL282" s="162"/>
      <c r="DM282" s="167"/>
      <c r="DN282" s="169"/>
      <c r="DO282" s="162"/>
      <c r="DP282" s="162"/>
      <c r="DQ282" s="174"/>
      <c r="DR282" s="152"/>
      <c r="DS282" s="172"/>
      <c r="DT282" s="152"/>
      <c r="DU282" s="152"/>
      <c r="DV282" s="156"/>
      <c r="DW282" s="173"/>
      <c r="DX282" s="158"/>
      <c r="DY282" s="172"/>
      <c r="DZ282" s="162"/>
      <c r="EA282" s="162"/>
      <c r="EB282" s="172"/>
      <c r="EC282" s="172"/>
      <c r="ED282" s="152"/>
      <c r="EE282" s="152"/>
      <c r="EF282" s="152"/>
      <c r="EG282" s="174"/>
      <c r="EH282" s="172"/>
      <c r="EI282" s="162"/>
      <c r="EJ282" s="162"/>
    </row>
    <row r="283" spans="1:140" ht="12.5">
      <c r="A283" s="168"/>
      <c r="B283" s="169"/>
      <c r="C283" s="144" t="str">
        <f t="shared" si="0"/>
        <v/>
      </c>
      <c r="D283" s="144" t="str">
        <f t="shared" si="1097"/>
        <v/>
      </c>
      <c r="E283" s="144" t="str">
        <f t="shared" si="2"/>
        <v/>
      </c>
      <c r="F283" s="145" t="str">
        <f t="shared" si="1098"/>
        <v/>
      </c>
      <c r="G283" s="145" t="str">
        <f t="shared" si="4"/>
        <v/>
      </c>
      <c r="H283" s="145" t="str">
        <f t="shared" si="5"/>
        <v/>
      </c>
      <c r="I283" s="146" t="str">
        <f t="shared" ref="I283:J283" si="1188">IF(COUNTA($DO283:$DX283)&gt;0,$BA283,"")</f>
        <v/>
      </c>
      <c r="J283" s="146" t="str">
        <f t="shared" si="1188"/>
        <v/>
      </c>
      <c r="K283" s="147" t="str">
        <f t="shared" si="43"/>
        <v/>
      </c>
      <c r="L283" s="147" t="str">
        <f t="shared" si="7"/>
        <v/>
      </c>
      <c r="M283" s="147" t="str">
        <f t="shared" si="8"/>
        <v/>
      </c>
      <c r="N283" s="147" t="str">
        <f t="shared" si="48"/>
        <v/>
      </c>
      <c r="O283" s="147" t="str">
        <f t="shared" si="9"/>
        <v/>
      </c>
      <c r="P283" s="146" t="str">
        <f t="shared" si="1100"/>
        <v/>
      </c>
      <c r="Q283" s="147" t="str">
        <f t="shared" si="1101"/>
        <v/>
      </c>
      <c r="R283" s="146" t="str">
        <f t="shared" si="12"/>
        <v/>
      </c>
      <c r="S283" s="146" t="str">
        <f t="shared" si="13"/>
        <v/>
      </c>
      <c r="T283" s="146" t="str">
        <f>IF(NOT(ISBLANK(DH283)),
        IF(AND(ISREF('Input Tenderers'!$J$8:$K$8),COUNTA('Input Tenderers'!$N$8)&gt;0),
                IF(COUNTA('Input Implementation Transactio'!$N283:$O283)&gt;0,"supplier;tenderer;payee","supplier;tenderer"),
                IF(COUNTA('Input Implementation Transactio'!$N283:$O283)&gt;0,"supplier;payee","supplier")
                ),
        IF(COUNTA('Input Implementation Transactio'!$N283:$O283)&gt;0, "payee", "")
        )</f>
        <v/>
      </c>
      <c r="U283" s="146" t="str">
        <f t="shared" si="14"/>
        <v/>
      </c>
      <c r="V283" s="146" t="str">
        <f t="shared" si="15"/>
        <v/>
      </c>
      <c r="W283" s="148" t="str">
        <f t="shared" si="1102"/>
        <v/>
      </c>
      <c r="X283" s="175" t="str">
        <f t="shared" si="1103"/>
        <v/>
      </c>
      <c r="Y283" s="170" t="str">
        <f t="shared" si="1104"/>
        <v/>
      </c>
      <c r="Z283" s="150" t="str">
        <f t="shared" si="19"/>
        <v/>
      </c>
      <c r="AA283" s="146" t="str">
        <f t="shared" si="20"/>
        <v/>
      </c>
      <c r="AB283" s="146" t="str">
        <f t="shared" si="21"/>
        <v/>
      </c>
      <c r="AC283" s="146" t="str">
        <f t="shared" si="22"/>
        <v/>
      </c>
      <c r="AD283" s="148" t="str">
        <f t="shared" si="1105"/>
        <v/>
      </c>
      <c r="AE283" s="148" t="str">
        <f t="shared" si="24"/>
        <v/>
      </c>
      <c r="AF283" s="175" t="str">
        <f t="shared" si="1106"/>
        <v/>
      </c>
      <c r="AG283" s="170" t="str">
        <f t="shared" si="1107"/>
        <v/>
      </c>
      <c r="AH283" s="148" t="str">
        <f t="shared" si="1108"/>
        <v/>
      </c>
      <c r="AI283" s="146" t="str">
        <f t="shared" si="28"/>
        <v/>
      </c>
      <c r="AJ283" s="146" t="str">
        <f t="shared" si="29"/>
        <v/>
      </c>
      <c r="AK283" s="146" t="str">
        <f t="shared" si="30"/>
        <v/>
      </c>
      <c r="AL283" s="146" t="str">
        <f t="shared" si="31"/>
        <v/>
      </c>
      <c r="AM283" s="171" t="str">
        <f t="shared" si="32"/>
        <v/>
      </c>
      <c r="AN283" s="171" t="str">
        <f t="shared" si="33"/>
        <v/>
      </c>
      <c r="AO283" s="146" t="str">
        <f t="shared" si="34"/>
        <v/>
      </c>
      <c r="AP283" s="146" t="str">
        <f t="shared" si="35"/>
        <v/>
      </c>
      <c r="AQ283" s="146" t="str">
        <f t="shared" si="36"/>
        <v/>
      </c>
      <c r="AR283" s="146" t="str">
        <f t="shared" ref="AR283:AS283" si="1189">IF(NOT(ISBLANK(CB283)),CONCATENATE(TEXT(CB283,"yyyy-mm-ddThh:MM:ss"),"Z"),"")</f>
        <v/>
      </c>
      <c r="AS283" s="146" t="str">
        <f t="shared" si="1189"/>
        <v/>
      </c>
      <c r="AT283" s="146" t="str">
        <f t="shared" si="38"/>
        <v/>
      </c>
      <c r="AU283" s="146" t="str">
        <f t="shared" si="39"/>
        <v/>
      </c>
      <c r="AV283" s="146" t="str">
        <f t="shared" ref="AV283:AW283" si="1190">IF(NOT(ISBLANK(DT283)),CONCATENATE(TEXT(DT283,"yyyy-mm-ddThh:MM:ss"),"Z"),"")</f>
        <v/>
      </c>
      <c r="AW283" s="146" t="str">
        <f t="shared" si="1190"/>
        <v/>
      </c>
      <c r="AX283" s="146" t="str">
        <f t="shared" ref="AX283:AZ283" si="1191">IF(NOT(ISBLANK(ED283)),CONCATENATE(TEXT(ED283,"yyyy-mm-ddThh:MM:ss"),"Z"),"")</f>
        <v/>
      </c>
      <c r="AY283" s="146" t="str">
        <f t="shared" si="1191"/>
        <v/>
      </c>
      <c r="AZ283" s="146" t="str">
        <f t="shared" si="1191"/>
        <v/>
      </c>
      <c r="BA283" s="176"/>
      <c r="BB283" s="152"/>
      <c r="BC283" s="177"/>
      <c r="BD283" s="154"/>
      <c r="BE283" s="155"/>
      <c r="BF283" s="154"/>
      <c r="BG283" s="155"/>
      <c r="BH283" s="169"/>
      <c r="BI283" s="162"/>
      <c r="BJ283" s="172"/>
      <c r="BK283" s="162"/>
      <c r="BL283" s="158"/>
      <c r="BM283" s="172"/>
      <c r="BN283" s="162"/>
      <c r="BO283" s="167"/>
      <c r="BP283" s="169"/>
      <c r="BQ283" s="162"/>
      <c r="BR283" s="162"/>
      <c r="BS283" s="174"/>
      <c r="BT283" s="162"/>
      <c r="BU283" s="174"/>
      <c r="BV283" s="174"/>
      <c r="BW283" s="174"/>
      <c r="BX283" s="173"/>
      <c r="BY283" s="158"/>
      <c r="BZ283" s="160"/>
      <c r="CA283" s="172"/>
      <c r="CB283" s="152"/>
      <c r="CC283" s="152"/>
      <c r="CD283" s="156"/>
      <c r="CE283" s="172"/>
      <c r="CF283" s="162"/>
      <c r="CG283" s="162"/>
      <c r="CH283" s="158"/>
      <c r="CI283" s="173"/>
      <c r="CJ283" s="178"/>
      <c r="CK283" s="173"/>
      <c r="CL283" s="165"/>
      <c r="CM283" s="172"/>
      <c r="CN283" s="162"/>
      <c r="CO283" s="162"/>
      <c r="CP283" s="162"/>
      <c r="CQ283" s="162"/>
      <c r="CR283" s="169"/>
      <c r="CS283" s="162"/>
      <c r="CT283" s="162"/>
      <c r="CU283" s="174"/>
      <c r="CV283" s="152"/>
      <c r="CW283" s="173"/>
      <c r="CX283" s="158"/>
      <c r="CY283" s="172"/>
      <c r="CZ283" s="162"/>
      <c r="DA283" s="162"/>
      <c r="DB283" s="158"/>
      <c r="DC283" s="173"/>
      <c r="DD283" s="178"/>
      <c r="DE283" s="173"/>
      <c r="DF283" s="165"/>
      <c r="DG283" s="172"/>
      <c r="DH283" s="178"/>
      <c r="DI283" s="172"/>
      <c r="DJ283" s="178"/>
      <c r="DK283" s="172"/>
      <c r="DL283" s="162"/>
      <c r="DM283" s="167"/>
      <c r="DN283" s="169"/>
      <c r="DO283" s="162"/>
      <c r="DP283" s="162"/>
      <c r="DQ283" s="174"/>
      <c r="DR283" s="152"/>
      <c r="DS283" s="172"/>
      <c r="DT283" s="152"/>
      <c r="DU283" s="152"/>
      <c r="DV283" s="156"/>
      <c r="DW283" s="173"/>
      <c r="DX283" s="158"/>
      <c r="DY283" s="172"/>
      <c r="DZ283" s="162"/>
      <c r="EA283" s="162"/>
      <c r="EB283" s="172"/>
      <c r="EC283" s="172"/>
      <c r="ED283" s="152"/>
      <c r="EE283" s="152"/>
      <c r="EF283" s="152"/>
      <c r="EG283" s="174"/>
      <c r="EH283" s="172"/>
      <c r="EI283" s="162"/>
      <c r="EJ283" s="162"/>
    </row>
    <row r="284" spans="1:140" ht="12.5">
      <c r="A284" s="168"/>
      <c r="B284" s="169"/>
      <c r="C284" s="144" t="str">
        <f t="shared" si="0"/>
        <v/>
      </c>
      <c r="D284" s="144" t="str">
        <f t="shared" si="1097"/>
        <v/>
      </c>
      <c r="E284" s="144" t="str">
        <f t="shared" si="2"/>
        <v/>
      </c>
      <c r="F284" s="145" t="str">
        <f t="shared" si="1098"/>
        <v/>
      </c>
      <c r="G284" s="145" t="str">
        <f t="shared" si="4"/>
        <v/>
      </c>
      <c r="H284" s="145" t="str">
        <f t="shared" si="5"/>
        <v/>
      </c>
      <c r="I284" s="146" t="str">
        <f t="shared" ref="I284:J284" si="1192">IF(COUNTA($DO284:$DX284)&gt;0,$BA284,"")</f>
        <v/>
      </c>
      <c r="J284" s="146" t="str">
        <f t="shared" si="1192"/>
        <v/>
      </c>
      <c r="K284" s="147" t="str">
        <f t="shared" si="43"/>
        <v/>
      </c>
      <c r="L284" s="147" t="str">
        <f t="shared" si="7"/>
        <v/>
      </c>
      <c r="M284" s="147" t="str">
        <f t="shared" si="8"/>
        <v/>
      </c>
      <c r="N284" s="147" t="str">
        <f t="shared" si="48"/>
        <v/>
      </c>
      <c r="O284" s="147" t="str">
        <f t="shared" si="9"/>
        <v/>
      </c>
      <c r="P284" s="146" t="str">
        <f t="shared" si="1100"/>
        <v/>
      </c>
      <c r="Q284" s="147" t="str">
        <f t="shared" si="1101"/>
        <v/>
      </c>
      <c r="R284" s="146" t="str">
        <f t="shared" si="12"/>
        <v/>
      </c>
      <c r="S284" s="146" t="str">
        <f t="shared" si="13"/>
        <v/>
      </c>
      <c r="T284" s="146" t="str">
        <f>IF(NOT(ISBLANK(DH284)),
        IF(AND(ISREF('Input Tenderers'!$J$8:$K$8),COUNTA('Input Tenderers'!$N$8)&gt;0),
                IF(COUNTA('Input Implementation Transactio'!$N284:$O284)&gt;0,"supplier;tenderer;payee","supplier;tenderer"),
                IF(COUNTA('Input Implementation Transactio'!$N284:$O284)&gt;0,"supplier;payee","supplier")
                ),
        IF(COUNTA('Input Implementation Transactio'!$N284:$O284)&gt;0, "payee", "")
        )</f>
        <v/>
      </c>
      <c r="U284" s="146" t="str">
        <f t="shared" si="14"/>
        <v/>
      </c>
      <c r="V284" s="146" t="str">
        <f t="shared" si="15"/>
        <v/>
      </c>
      <c r="W284" s="148" t="str">
        <f t="shared" si="1102"/>
        <v/>
      </c>
      <c r="X284" s="175" t="str">
        <f t="shared" si="1103"/>
        <v/>
      </c>
      <c r="Y284" s="170" t="str">
        <f t="shared" si="1104"/>
        <v/>
      </c>
      <c r="Z284" s="150" t="str">
        <f t="shared" si="19"/>
        <v/>
      </c>
      <c r="AA284" s="146" t="str">
        <f t="shared" si="20"/>
        <v/>
      </c>
      <c r="AB284" s="146" t="str">
        <f t="shared" si="21"/>
        <v/>
      </c>
      <c r="AC284" s="146" t="str">
        <f t="shared" si="22"/>
        <v/>
      </c>
      <c r="AD284" s="148" t="str">
        <f t="shared" si="1105"/>
        <v/>
      </c>
      <c r="AE284" s="148" t="str">
        <f t="shared" si="24"/>
        <v/>
      </c>
      <c r="AF284" s="175" t="str">
        <f t="shared" si="1106"/>
        <v/>
      </c>
      <c r="AG284" s="170" t="str">
        <f t="shared" si="1107"/>
        <v/>
      </c>
      <c r="AH284" s="148" t="str">
        <f t="shared" si="1108"/>
        <v/>
      </c>
      <c r="AI284" s="146" t="str">
        <f t="shared" si="28"/>
        <v/>
      </c>
      <c r="AJ284" s="146" t="str">
        <f t="shared" si="29"/>
        <v/>
      </c>
      <c r="AK284" s="146" t="str">
        <f t="shared" si="30"/>
        <v/>
      </c>
      <c r="AL284" s="146" t="str">
        <f t="shared" si="31"/>
        <v/>
      </c>
      <c r="AM284" s="171" t="str">
        <f t="shared" si="32"/>
        <v/>
      </c>
      <c r="AN284" s="171" t="str">
        <f t="shared" si="33"/>
        <v/>
      </c>
      <c r="AO284" s="146" t="str">
        <f t="shared" si="34"/>
        <v/>
      </c>
      <c r="AP284" s="146" t="str">
        <f t="shared" si="35"/>
        <v/>
      </c>
      <c r="AQ284" s="146" t="str">
        <f t="shared" si="36"/>
        <v/>
      </c>
      <c r="AR284" s="146" t="str">
        <f t="shared" ref="AR284:AS284" si="1193">IF(NOT(ISBLANK(CB284)),CONCATENATE(TEXT(CB284,"yyyy-mm-ddThh:MM:ss"),"Z"),"")</f>
        <v/>
      </c>
      <c r="AS284" s="146" t="str">
        <f t="shared" si="1193"/>
        <v/>
      </c>
      <c r="AT284" s="146" t="str">
        <f t="shared" si="38"/>
        <v/>
      </c>
      <c r="AU284" s="146" t="str">
        <f t="shared" si="39"/>
        <v/>
      </c>
      <c r="AV284" s="146" t="str">
        <f t="shared" ref="AV284:AW284" si="1194">IF(NOT(ISBLANK(DT284)),CONCATENATE(TEXT(DT284,"yyyy-mm-ddThh:MM:ss"),"Z"),"")</f>
        <v/>
      </c>
      <c r="AW284" s="146" t="str">
        <f t="shared" si="1194"/>
        <v/>
      </c>
      <c r="AX284" s="146" t="str">
        <f t="shared" ref="AX284:AZ284" si="1195">IF(NOT(ISBLANK(ED284)),CONCATENATE(TEXT(ED284,"yyyy-mm-ddThh:MM:ss"),"Z"),"")</f>
        <v/>
      </c>
      <c r="AY284" s="146" t="str">
        <f t="shared" si="1195"/>
        <v/>
      </c>
      <c r="AZ284" s="146" t="str">
        <f t="shared" si="1195"/>
        <v/>
      </c>
      <c r="BA284" s="176"/>
      <c r="BB284" s="152"/>
      <c r="BC284" s="177"/>
      <c r="BD284" s="154"/>
      <c r="BE284" s="155"/>
      <c r="BF284" s="154"/>
      <c r="BG284" s="155"/>
      <c r="BH284" s="169"/>
      <c r="BI284" s="162"/>
      <c r="BJ284" s="172"/>
      <c r="BK284" s="162"/>
      <c r="BL284" s="158"/>
      <c r="BM284" s="172"/>
      <c r="BN284" s="162"/>
      <c r="BO284" s="167"/>
      <c r="BP284" s="169"/>
      <c r="BQ284" s="162"/>
      <c r="BR284" s="162"/>
      <c r="BS284" s="174"/>
      <c r="BT284" s="162"/>
      <c r="BU284" s="174"/>
      <c r="BV284" s="174"/>
      <c r="BW284" s="174"/>
      <c r="BX284" s="173"/>
      <c r="BY284" s="158"/>
      <c r="BZ284" s="160"/>
      <c r="CA284" s="172"/>
      <c r="CB284" s="152"/>
      <c r="CC284" s="152"/>
      <c r="CD284" s="156"/>
      <c r="CE284" s="172"/>
      <c r="CF284" s="162"/>
      <c r="CG284" s="162"/>
      <c r="CH284" s="158"/>
      <c r="CI284" s="173"/>
      <c r="CJ284" s="178"/>
      <c r="CK284" s="173"/>
      <c r="CL284" s="165"/>
      <c r="CM284" s="172"/>
      <c r="CN284" s="162"/>
      <c r="CO284" s="162"/>
      <c r="CP284" s="162"/>
      <c r="CQ284" s="162"/>
      <c r="CR284" s="169"/>
      <c r="CS284" s="162"/>
      <c r="CT284" s="162"/>
      <c r="CU284" s="174"/>
      <c r="CV284" s="152"/>
      <c r="CW284" s="173"/>
      <c r="CX284" s="158"/>
      <c r="CY284" s="172"/>
      <c r="CZ284" s="162"/>
      <c r="DA284" s="162"/>
      <c r="DB284" s="158"/>
      <c r="DC284" s="173"/>
      <c r="DD284" s="178"/>
      <c r="DE284" s="173"/>
      <c r="DF284" s="165"/>
      <c r="DG284" s="172"/>
      <c r="DH284" s="178"/>
      <c r="DI284" s="172"/>
      <c r="DJ284" s="178"/>
      <c r="DK284" s="172"/>
      <c r="DL284" s="162"/>
      <c r="DM284" s="167"/>
      <c r="DN284" s="169"/>
      <c r="DO284" s="162"/>
      <c r="DP284" s="162"/>
      <c r="DQ284" s="174"/>
      <c r="DR284" s="152"/>
      <c r="DS284" s="172"/>
      <c r="DT284" s="152"/>
      <c r="DU284" s="152"/>
      <c r="DV284" s="156"/>
      <c r="DW284" s="173"/>
      <c r="DX284" s="158"/>
      <c r="DY284" s="172"/>
      <c r="DZ284" s="162"/>
      <c r="EA284" s="162"/>
      <c r="EB284" s="172"/>
      <c r="EC284" s="172"/>
      <c r="ED284" s="152"/>
      <c r="EE284" s="152"/>
      <c r="EF284" s="152"/>
      <c r="EG284" s="174"/>
      <c r="EH284" s="172"/>
      <c r="EI284" s="162"/>
      <c r="EJ284" s="162"/>
    </row>
    <row r="285" spans="1:140" ht="12.5">
      <c r="A285" s="168"/>
      <c r="B285" s="169"/>
      <c r="C285" s="144" t="str">
        <f t="shared" si="0"/>
        <v/>
      </c>
      <c r="D285" s="144" t="str">
        <f t="shared" si="1097"/>
        <v/>
      </c>
      <c r="E285" s="144" t="str">
        <f t="shared" si="2"/>
        <v/>
      </c>
      <c r="F285" s="145" t="str">
        <f t="shared" si="1098"/>
        <v/>
      </c>
      <c r="G285" s="145" t="str">
        <f t="shared" si="4"/>
        <v/>
      </c>
      <c r="H285" s="145" t="str">
        <f t="shared" si="5"/>
        <v/>
      </c>
      <c r="I285" s="146" t="str">
        <f t="shared" ref="I285:J285" si="1196">IF(COUNTA($DO285:$DX285)&gt;0,$BA285,"")</f>
        <v/>
      </c>
      <c r="J285" s="146" t="str">
        <f t="shared" si="1196"/>
        <v/>
      </c>
      <c r="K285" s="147" t="str">
        <f t="shared" si="43"/>
        <v/>
      </c>
      <c r="L285" s="147" t="str">
        <f t="shared" si="7"/>
        <v/>
      </c>
      <c r="M285" s="147" t="str">
        <f t="shared" si="8"/>
        <v/>
      </c>
      <c r="N285" s="147" t="str">
        <f t="shared" si="48"/>
        <v/>
      </c>
      <c r="O285" s="147" t="str">
        <f t="shared" si="9"/>
        <v/>
      </c>
      <c r="P285" s="146" t="str">
        <f t="shared" si="1100"/>
        <v/>
      </c>
      <c r="Q285" s="147" t="str">
        <f t="shared" si="1101"/>
        <v/>
      </c>
      <c r="R285" s="146" t="str">
        <f t="shared" si="12"/>
        <v/>
      </c>
      <c r="S285" s="146" t="str">
        <f t="shared" si="13"/>
        <v/>
      </c>
      <c r="T285" s="146" t="str">
        <f>IF(NOT(ISBLANK(DH285)),
        IF(AND(ISREF('Input Tenderers'!$J$8:$K$8),COUNTA('Input Tenderers'!$N$8)&gt;0),
                IF(COUNTA('Input Implementation Transactio'!$N285:$O285)&gt;0,"supplier;tenderer;payee","supplier;tenderer"),
                IF(COUNTA('Input Implementation Transactio'!$N285:$O285)&gt;0,"supplier;payee","supplier")
                ),
        IF(COUNTA('Input Implementation Transactio'!$N285:$O285)&gt;0, "payee", "")
        )</f>
        <v/>
      </c>
      <c r="U285" s="146" t="str">
        <f t="shared" si="14"/>
        <v/>
      </c>
      <c r="V285" s="146" t="str">
        <f t="shared" si="15"/>
        <v/>
      </c>
      <c r="W285" s="148" t="str">
        <f t="shared" si="1102"/>
        <v/>
      </c>
      <c r="X285" s="175" t="str">
        <f t="shared" si="1103"/>
        <v/>
      </c>
      <c r="Y285" s="170" t="str">
        <f t="shared" si="1104"/>
        <v/>
      </c>
      <c r="Z285" s="150" t="str">
        <f t="shared" si="19"/>
        <v/>
      </c>
      <c r="AA285" s="146" t="str">
        <f t="shared" si="20"/>
        <v/>
      </c>
      <c r="AB285" s="146" t="str">
        <f t="shared" si="21"/>
        <v/>
      </c>
      <c r="AC285" s="146" t="str">
        <f t="shared" si="22"/>
        <v/>
      </c>
      <c r="AD285" s="148" t="str">
        <f t="shared" si="1105"/>
        <v/>
      </c>
      <c r="AE285" s="148" t="str">
        <f t="shared" si="24"/>
        <v/>
      </c>
      <c r="AF285" s="175" t="str">
        <f t="shared" si="1106"/>
        <v/>
      </c>
      <c r="AG285" s="170" t="str">
        <f t="shared" si="1107"/>
        <v/>
      </c>
      <c r="AH285" s="148" t="str">
        <f t="shared" si="1108"/>
        <v/>
      </c>
      <c r="AI285" s="146" t="str">
        <f t="shared" si="28"/>
        <v/>
      </c>
      <c r="AJ285" s="146" t="str">
        <f t="shared" si="29"/>
        <v/>
      </c>
      <c r="AK285" s="146" t="str">
        <f t="shared" si="30"/>
        <v/>
      </c>
      <c r="AL285" s="146" t="str">
        <f t="shared" si="31"/>
        <v/>
      </c>
      <c r="AM285" s="171" t="str">
        <f t="shared" si="32"/>
        <v/>
      </c>
      <c r="AN285" s="171" t="str">
        <f t="shared" si="33"/>
        <v/>
      </c>
      <c r="AO285" s="146" t="str">
        <f t="shared" si="34"/>
        <v/>
      </c>
      <c r="AP285" s="146" t="str">
        <f t="shared" si="35"/>
        <v/>
      </c>
      <c r="AQ285" s="146" t="str">
        <f t="shared" si="36"/>
        <v/>
      </c>
      <c r="AR285" s="146" t="str">
        <f t="shared" ref="AR285:AS285" si="1197">IF(NOT(ISBLANK(CB285)),CONCATENATE(TEXT(CB285,"yyyy-mm-ddThh:MM:ss"),"Z"),"")</f>
        <v/>
      </c>
      <c r="AS285" s="146" t="str">
        <f t="shared" si="1197"/>
        <v/>
      </c>
      <c r="AT285" s="146" t="str">
        <f t="shared" si="38"/>
        <v/>
      </c>
      <c r="AU285" s="146" t="str">
        <f t="shared" si="39"/>
        <v/>
      </c>
      <c r="AV285" s="146" t="str">
        <f t="shared" ref="AV285:AW285" si="1198">IF(NOT(ISBLANK(DT285)),CONCATENATE(TEXT(DT285,"yyyy-mm-ddThh:MM:ss"),"Z"),"")</f>
        <v/>
      </c>
      <c r="AW285" s="146" t="str">
        <f t="shared" si="1198"/>
        <v/>
      </c>
      <c r="AX285" s="146" t="str">
        <f t="shared" ref="AX285:AZ285" si="1199">IF(NOT(ISBLANK(ED285)),CONCATENATE(TEXT(ED285,"yyyy-mm-ddThh:MM:ss"),"Z"),"")</f>
        <v/>
      </c>
      <c r="AY285" s="146" t="str">
        <f t="shared" si="1199"/>
        <v/>
      </c>
      <c r="AZ285" s="146" t="str">
        <f t="shared" si="1199"/>
        <v/>
      </c>
      <c r="BA285" s="176"/>
      <c r="BB285" s="152"/>
      <c r="BC285" s="177"/>
      <c r="BD285" s="154"/>
      <c r="BE285" s="155"/>
      <c r="BF285" s="154"/>
      <c r="BG285" s="155"/>
      <c r="BH285" s="169"/>
      <c r="BI285" s="162"/>
      <c r="BJ285" s="172"/>
      <c r="BK285" s="162"/>
      <c r="BL285" s="158"/>
      <c r="BM285" s="172"/>
      <c r="BN285" s="162"/>
      <c r="BO285" s="167"/>
      <c r="BP285" s="169"/>
      <c r="BQ285" s="162"/>
      <c r="BR285" s="162"/>
      <c r="BS285" s="174"/>
      <c r="BT285" s="162"/>
      <c r="BU285" s="174"/>
      <c r="BV285" s="174"/>
      <c r="BW285" s="174"/>
      <c r="BX285" s="173"/>
      <c r="BY285" s="158"/>
      <c r="BZ285" s="160"/>
      <c r="CA285" s="172"/>
      <c r="CB285" s="152"/>
      <c r="CC285" s="152"/>
      <c r="CD285" s="156"/>
      <c r="CE285" s="172"/>
      <c r="CF285" s="162"/>
      <c r="CG285" s="162"/>
      <c r="CH285" s="158"/>
      <c r="CI285" s="173"/>
      <c r="CJ285" s="178"/>
      <c r="CK285" s="173"/>
      <c r="CL285" s="165"/>
      <c r="CM285" s="172"/>
      <c r="CN285" s="162"/>
      <c r="CO285" s="162"/>
      <c r="CP285" s="162"/>
      <c r="CQ285" s="162"/>
      <c r="CR285" s="169"/>
      <c r="CS285" s="162"/>
      <c r="CT285" s="162"/>
      <c r="CU285" s="174"/>
      <c r="CV285" s="152"/>
      <c r="CW285" s="173"/>
      <c r="CX285" s="158"/>
      <c r="CY285" s="172"/>
      <c r="CZ285" s="162"/>
      <c r="DA285" s="162"/>
      <c r="DB285" s="158"/>
      <c r="DC285" s="173"/>
      <c r="DD285" s="178"/>
      <c r="DE285" s="173"/>
      <c r="DF285" s="165"/>
      <c r="DG285" s="172"/>
      <c r="DH285" s="178"/>
      <c r="DI285" s="172"/>
      <c r="DJ285" s="178"/>
      <c r="DK285" s="172"/>
      <c r="DL285" s="162"/>
      <c r="DM285" s="167"/>
      <c r="DN285" s="169"/>
      <c r="DO285" s="162"/>
      <c r="DP285" s="162"/>
      <c r="DQ285" s="174"/>
      <c r="DR285" s="152"/>
      <c r="DS285" s="172"/>
      <c r="DT285" s="152"/>
      <c r="DU285" s="152"/>
      <c r="DV285" s="156"/>
      <c r="DW285" s="173"/>
      <c r="DX285" s="158"/>
      <c r="DY285" s="172"/>
      <c r="DZ285" s="162"/>
      <c r="EA285" s="162"/>
      <c r="EB285" s="172"/>
      <c r="EC285" s="172"/>
      <c r="ED285" s="152"/>
      <c r="EE285" s="152"/>
      <c r="EF285" s="152"/>
      <c r="EG285" s="174"/>
      <c r="EH285" s="172"/>
      <c r="EI285" s="162"/>
      <c r="EJ285" s="162"/>
    </row>
    <row r="286" spans="1:140" ht="12.5">
      <c r="A286" s="168"/>
      <c r="B286" s="169"/>
      <c r="C286" s="144" t="str">
        <f t="shared" si="0"/>
        <v/>
      </c>
      <c r="D286" s="144" t="str">
        <f t="shared" si="1097"/>
        <v/>
      </c>
      <c r="E286" s="144" t="str">
        <f t="shared" si="2"/>
        <v/>
      </c>
      <c r="F286" s="145" t="str">
        <f t="shared" si="1098"/>
        <v/>
      </c>
      <c r="G286" s="145" t="str">
        <f t="shared" si="4"/>
        <v/>
      </c>
      <c r="H286" s="145" t="str">
        <f t="shared" si="5"/>
        <v/>
      </c>
      <c r="I286" s="146" t="str">
        <f t="shared" ref="I286:J286" si="1200">IF(COUNTA($DO286:$DX286)&gt;0,$BA286,"")</f>
        <v/>
      </c>
      <c r="J286" s="146" t="str">
        <f t="shared" si="1200"/>
        <v/>
      </c>
      <c r="K286" s="147" t="str">
        <f t="shared" si="43"/>
        <v/>
      </c>
      <c r="L286" s="147" t="str">
        <f t="shared" si="7"/>
        <v/>
      </c>
      <c r="M286" s="147" t="str">
        <f t="shared" si="8"/>
        <v/>
      </c>
      <c r="N286" s="147" t="str">
        <f t="shared" si="48"/>
        <v/>
      </c>
      <c r="O286" s="147" t="str">
        <f t="shared" si="9"/>
        <v/>
      </c>
      <c r="P286" s="146" t="str">
        <f t="shared" si="1100"/>
        <v/>
      </c>
      <c r="Q286" s="147" t="str">
        <f t="shared" si="1101"/>
        <v/>
      </c>
      <c r="R286" s="146" t="str">
        <f t="shared" si="12"/>
        <v/>
      </c>
      <c r="S286" s="146" t="str">
        <f t="shared" si="13"/>
        <v/>
      </c>
      <c r="T286" s="146" t="str">
        <f>IF(NOT(ISBLANK(DH286)),
        IF(AND(ISREF('Input Tenderers'!$J$8:$K$8),COUNTA('Input Tenderers'!$N$8)&gt;0),
                IF(COUNTA('Input Implementation Transactio'!$N286:$O286)&gt;0,"supplier;tenderer;payee","supplier;tenderer"),
                IF(COUNTA('Input Implementation Transactio'!$N286:$O286)&gt;0,"supplier;payee","supplier")
                ),
        IF(COUNTA('Input Implementation Transactio'!$N286:$O286)&gt;0, "payee", "")
        )</f>
        <v/>
      </c>
      <c r="U286" s="146" t="str">
        <f t="shared" si="14"/>
        <v/>
      </c>
      <c r="V286" s="146" t="str">
        <f t="shared" si="15"/>
        <v/>
      </c>
      <c r="W286" s="148" t="str">
        <f t="shared" si="1102"/>
        <v/>
      </c>
      <c r="X286" s="175" t="str">
        <f t="shared" si="1103"/>
        <v/>
      </c>
      <c r="Y286" s="170" t="str">
        <f t="shared" si="1104"/>
        <v/>
      </c>
      <c r="Z286" s="150" t="str">
        <f t="shared" si="19"/>
        <v/>
      </c>
      <c r="AA286" s="146" t="str">
        <f t="shared" si="20"/>
        <v/>
      </c>
      <c r="AB286" s="146" t="str">
        <f t="shared" si="21"/>
        <v/>
      </c>
      <c r="AC286" s="146" t="str">
        <f t="shared" si="22"/>
        <v/>
      </c>
      <c r="AD286" s="148" t="str">
        <f t="shared" si="1105"/>
        <v/>
      </c>
      <c r="AE286" s="148" t="str">
        <f t="shared" si="24"/>
        <v/>
      </c>
      <c r="AF286" s="175" t="str">
        <f t="shared" si="1106"/>
        <v/>
      </c>
      <c r="AG286" s="170" t="str">
        <f t="shared" si="1107"/>
        <v/>
      </c>
      <c r="AH286" s="148" t="str">
        <f t="shared" si="1108"/>
        <v/>
      </c>
      <c r="AI286" s="146" t="str">
        <f t="shared" si="28"/>
        <v/>
      </c>
      <c r="AJ286" s="146" t="str">
        <f t="shared" si="29"/>
        <v/>
      </c>
      <c r="AK286" s="146" t="str">
        <f t="shared" si="30"/>
        <v/>
      </c>
      <c r="AL286" s="146" t="str">
        <f t="shared" si="31"/>
        <v/>
      </c>
      <c r="AM286" s="171" t="str">
        <f t="shared" si="32"/>
        <v/>
      </c>
      <c r="AN286" s="171" t="str">
        <f t="shared" si="33"/>
        <v/>
      </c>
      <c r="AO286" s="146" t="str">
        <f t="shared" si="34"/>
        <v/>
      </c>
      <c r="AP286" s="146" t="str">
        <f t="shared" si="35"/>
        <v/>
      </c>
      <c r="AQ286" s="146" t="str">
        <f t="shared" si="36"/>
        <v/>
      </c>
      <c r="AR286" s="146" t="str">
        <f t="shared" ref="AR286:AS286" si="1201">IF(NOT(ISBLANK(CB286)),CONCATENATE(TEXT(CB286,"yyyy-mm-ddThh:MM:ss"),"Z"),"")</f>
        <v/>
      </c>
      <c r="AS286" s="146" t="str">
        <f t="shared" si="1201"/>
        <v/>
      </c>
      <c r="AT286" s="146" t="str">
        <f t="shared" si="38"/>
        <v/>
      </c>
      <c r="AU286" s="146" t="str">
        <f t="shared" si="39"/>
        <v/>
      </c>
      <c r="AV286" s="146" t="str">
        <f t="shared" ref="AV286:AW286" si="1202">IF(NOT(ISBLANK(DT286)),CONCATENATE(TEXT(DT286,"yyyy-mm-ddThh:MM:ss"),"Z"),"")</f>
        <v/>
      </c>
      <c r="AW286" s="146" t="str">
        <f t="shared" si="1202"/>
        <v/>
      </c>
      <c r="AX286" s="146" t="str">
        <f t="shared" ref="AX286:AZ286" si="1203">IF(NOT(ISBLANK(ED286)),CONCATENATE(TEXT(ED286,"yyyy-mm-ddThh:MM:ss"),"Z"),"")</f>
        <v/>
      </c>
      <c r="AY286" s="146" t="str">
        <f t="shared" si="1203"/>
        <v/>
      </c>
      <c r="AZ286" s="146" t="str">
        <f t="shared" si="1203"/>
        <v/>
      </c>
      <c r="BA286" s="176"/>
      <c r="BB286" s="152"/>
      <c r="BC286" s="177"/>
      <c r="BD286" s="154"/>
      <c r="BE286" s="155"/>
      <c r="BF286" s="154"/>
      <c r="BG286" s="155"/>
      <c r="BH286" s="169"/>
      <c r="BI286" s="162"/>
      <c r="BJ286" s="172"/>
      <c r="BK286" s="162"/>
      <c r="BL286" s="158"/>
      <c r="BM286" s="172"/>
      <c r="BN286" s="162"/>
      <c r="BO286" s="167"/>
      <c r="BP286" s="169"/>
      <c r="BQ286" s="162"/>
      <c r="BR286" s="162"/>
      <c r="BS286" s="174"/>
      <c r="BT286" s="162"/>
      <c r="BU286" s="174"/>
      <c r="BV286" s="174"/>
      <c r="BW286" s="174"/>
      <c r="BX286" s="173"/>
      <c r="BY286" s="158"/>
      <c r="BZ286" s="160"/>
      <c r="CA286" s="172"/>
      <c r="CB286" s="152"/>
      <c r="CC286" s="152"/>
      <c r="CD286" s="156"/>
      <c r="CE286" s="172"/>
      <c r="CF286" s="162"/>
      <c r="CG286" s="162"/>
      <c r="CH286" s="158"/>
      <c r="CI286" s="173"/>
      <c r="CJ286" s="178"/>
      <c r="CK286" s="173"/>
      <c r="CL286" s="165"/>
      <c r="CM286" s="172"/>
      <c r="CN286" s="162"/>
      <c r="CO286" s="162"/>
      <c r="CP286" s="162"/>
      <c r="CQ286" s="162"/>
      <c r="CR286" s="169"/>
      <c r="CS286" s="162"/>
      <c r="CT286" s="162"/>
      <c r="CU286" s="174"/>
      <c r="CV286" s="152"/>
      <c r="CW286" s="173"/>
      <c r="CX286" s="158"/>
      <c r="CY286" s="172"/>
      <c r="CZ286" s="162"/>
      <c r="DA286" s="162"/>
      <c r="DB286" s="158"/>
      <c r="DC286" s="173"/>
      <c r="DD286" s="178"/>
      <c r="DE286" s="173"/>
      <c r="DF286" s="165"/>
      <c r="DG286" s="172"/>
      <c r="DH286" s="178"/>
      <c r="DI286" s="172"/>
      <c r="DJ286" s="178"/>
      <c r="DK286" s="172"/>
      <c r="DL286" s="162"/>
      <c r="DM286" s="167"/>
      <c r="DN286" s="169"/>
      <c r="DO286" s="162"/>
      <c r="DP286" s="162"/>
      <c r="DQ286" s="174"/>
      <c r="DR286" s="152"/>
      <c r="DS286" s="172"/>
      <c r="DT286" s="152"/>
      <c r="DU286" s="152"/>
      <c r="DV286" s="156"/>
      <c r="DW286" s="173"/>
      <c r="DX286" s="158"/>
      <c r="DY286" s="172"/>
      <c r="DZ286" s="162"/>
      <c r="EA286" s="162"/>
      <c r="EB286" s="172"/>
      <c r="EC286" s="172"/>
      <c r="ED286" s="152"/>
      <c r="EE286" s="152"/>
      <c r="EF286" s="152"/>
      <c r="EG286" s="174"/>
      <c r="EH286" s="172"/>
      <c r="EI286" s="162"/>
      <c r="EJ286" s="162"/>
    </row>
    <row r="287" spans="1:140" ht="12.5">
      <c r="A287" s="168"/>
      <c r="B287" s="169"/>
      <c r="C287" s="144" t="str">
        <f t="shared" si="0"/>
        <v/>
      </c>
      <c r="D287" s="144" t="str">
        <f t="shared" si="1097"/>
        <v/>
      </c>
      <c r="E287" s="144" t="str">
        <f t="shared" si="2"/>
        <v/>
      </c>
      <c r="F287" s="145" t="str">
        <f t="shared" si="1098"/>
        <v/>
      </c>
      <c r="G287" s="145" t="str">
        <f t="shared" si="4"/>
        <v/>
      </c>
      <c r="H287" s="145" t="str">
        <f t="shared" si="5"/>
        <v/>
      </c>
      <c r="I287" s="146" t="str">
        <f t="shared" ref="I287:J287" si="1204">IF(COUNTA($DO287:$DX287)&gt;0,$BA287,"")</f>
        <v/>
      </c>
      <c r="J287" s="146" t="str">
        <f t="shared" si="1204"/>
        <v/>
      </c>
      <c r="K287" s="147" t="str">
        <f t="shared" si="43"/>
        <v/>
      </c>
      <c r="L287" s="147" t="str">
        <f t="shared" si="7"/>
        <v/>
      </c>
      <c r="M287" s="147" t="str">
        <f t="shared" si="8"/>
        <v/>
      </c>
      <c r="N287" s="147" t="str">
        <f t="shared" si="48"/>
        <v/>
      </c>
      <c r="O287" s="147" t="str">
        <f t="shared" si="9"/>
        <v/>
      </c>
      <c r="P287" s="146" t="str">
        <f t="shared" si="1100"/>
        <v/>
      </c>
      <c r="Q287" s="147" t="str">
        <f t="shared" si="1101"/>
        <v/>
      </c>
      <c r="R287" s="146" t="str">
        <f t="shared" si="12"/>
        <v/>
      </c>
      <c r="S287" s="146" t="str">
        <f t="shared" si="13"/>
        <v/>
      </c>
      <c r="T287" s="146" t="str">
        <f>IF(NOT(ISBLANK(DH287)),
        IF(AND(ISREF('Input Tenderers'!$J$8:$K$8),COUNTA('Input Tenderers'!$N$8)&gt;0),
                IF(COUNTA('Input Implementation Transactio'!$N287:$O287)&gt;0,"supplier;tenderer;payee","supplier;tenderer"),
                IF(COUNTA('Input Implementation Transactio'!$N287:$O287)&gt;0,"supplier;payee","supplier")
                ),
        IF(COUNTA('Input Implementation Transactio'!$N287:$O287)&gt;0, "payee", "")
        )</f>
        <v/>
      </c>
      <c r="U287" s="146" t="str">
        <f t="shared" si="14"/>
        <v/>
      </c>
      <c r="V287" s="146" t="str">
        <f t="shared" si="15"/>
        <v/>
      </c>
      <c r="W287" s="148" t="str">
        <f t="shared" si="1102"/>
        <v/>
      </c>
      <c r="X287" s="175" t="str">
        <f t="shared" si="1103"/>
        <v/>
      </c>
      <c r="Y287" s="170" t="str">
        <f t="shared" si="1104"/>
        <v/>
      </c>
      <c r="Z287" s="150" t="str">
        <f t="shared" si="19"/>
        <v/>
      </c>
      <c r="AA287" s="146" t="str">
        <f t="shared" si="20"/>
        <v/>
      </c>
      <c r="AB287" s="146" t="str">
        <f t="shared" si="21"/>
        <v/>
      </c>
      <c r="AC287" s="146" t="str">
        <f t="shared" si="22"/>
        <v/>
      </c>
      <c r="AD287" s="148" t="str">
        <f t="shared" si="1105"/>
        <v/>
      </c>
      <c r="AE287" s="148" t="str">
        <f t="shared" si="24"/>
        <v/>
      </c>
      <c r="AF287" s="175" t="str">
        <f t="shared" si="1106"/>
        <v/>
      </c>
      <c r="AG287" s="170" t="str">
        <f t="shared" si="1107"/>
        <v/>
      </c>
      <c r="AH287" s="148" t="str">
        <f t="shared" si="1108"/>
        <v/>
      </c>
      <c r="AI287" s="146" t="str">
        <f t="shared" si="28"/>
        <v/>
      </c>
      <c r="AJ287" s="146" t="str">
        <f t="shared" si="29"/>
        <v/>
      </c>
      <c r="AK287" s="146" t="str">
        <f t="shared" si="30"/>
        <v/>
      </c>
      <c r="AL287" s="146" t="str">
        <f t="shared" si="31"/>
        <v/>
      </c>
      <c r="AM287" s="171" t="str">
        <f t="shared" si="32"/>
        <v/>
      </c>
      <c r="AN287" s="171" t="str">
        <f t="shared" si="33"/>
        <v/>
      </c>
      <c r="AO287" s="146" t="str">
        <f t="shared" si="34"/>
        <v/>
      </c>
      <c r="AP287" s="146" t="str">
        <f t="shared" si="35"/>
        <v/>
      </c>
      <c r="AQ287" s="146" t="str">
        <f t="shared" si="36"/>
        <v/>
      </c>
      <c r="AR287" s="146" t="str">
        <f t="shared" ref="AR287:AS287" si="1205">IF(NOT(ISBLANK(CB287)),CONCATENATE(TEXT(CB287,"yyyy-mm-ddThh:MM:ss"),"Z"),"")</f>
        <v/>
      </c>
      <c r="AS287" s="146" t="str">
        <f t="shared" si="1205"/>
        <v/>
      </c>
      <c r="AT287" s="146" t="str">
        <f t="shared" si="38"/>
        <v/>
      </c>
      <c r="AU287" s="146" t="str">
        <f t="shared" si="39"/>
        <v/>
      </c>
      <c r="AV287" s="146" t="str">
        <f t="shared" ref="AV287:AW287" si="1206">IF(NOT(ISBLANK(DT287)),CONCATENATE(TEXT(DT287,"yyyy-mm-ddThh:MM:ss"),"Z"),"")</f>
        <v/>
      </c>
      <c r="AW287" s="146" t="str">
        <f t="shared" si="1206"/>
        <v/>
      </c>
      <c r="AX287" s="146" t="str">
        <f t="shared" ref="AX287:AZ287" si="1207">IF(NOT(ISBLANK(ED287)),CONCATENATE(TEXT(ED287,"yyyy-mm-ddThh:MM:ss"),"Z"),"")</f>
        <v/>
      </c>
      <c r="AY287" s="146" t="str">
        <f t="shared" si="1207"/>
        <v/>
      </c>
      <c r="AZ287" s="146" t="str">
        <f t="shared" si="1207"/>
        <v/>
      </c>
      <c r="BA287" s="176"/>
      <c r="BB287" s="152"/>
      <c r="BC287" s="177"/>
      <c r="BD287" s="154"/>
      <c r="BE287" s="155"/>
      <c r="BF287" s="154"/>
      <c r="BG287" s="155"/>
      <c r="BH287" s="169"/>
      <c r="BI287" s="162"/>
      <c r="BJ287" s="172"/>
      <c r="BK287" s="162"/>
      <c r="BL287" s="158"/>
      <c r="BM287" s="172"/>
      <c r="BN287" s="162"/>
      <c r="BO287" s="167"/>
      <c r="BP287" s="169"/>
      <c r="BQ287" s="162"/>
      <c r="BR287" s="162"/>
      <c r="BS287" s="174"/>
      <c r="BT287" s="162"/>
      <c r="BU287" s="174"/>
      <c r="BV287" s="174"/>
      <c r="BW287" s="174"/>
      <c r="BX287" s="173"/>
      <c r="BY287" s="158"/>
      <c r="BZ287" s="160"/>
      <c r="CA287" s="172"/>
      <c r="CB287" s="152"/>
      <c r="CC287" s="152"/>
      <c r="CD287" s="156"/>
      <c r="CE287" s="172"/>
      <c r="CF287" s="162"/>
      <c r="CG287" s="162"/>
      <c r="CH287" s="158"/>
      <c r="CI287" s="173"/>
      <c r="CJ287" s="178"/>
      <c r="CK287" s="173"/>
      <c r="CL287" s="165"/>
      <c r="CM287" s="172"/>
      <c r="CN287" s="162"/>
      <c r="CO287" s="162"/>
      <c r="CP287" s="162"/>
      <c r="CQ287" s="162"/>
      <c r="CR287" s="169"/>
      <c r="CS287" s="162"/>
      <c r="CT287" s="162"/>
      <c r="CU287" s="174"/>
      <c r="CV287" s="152"/>
      <c r="CW287" s="173"/>
      <c r="CX287" s="158"/>
      <c r="CY287" s="172"/>
      <c r="CZ287" s="162"/>
      <c r="DA287" s="162"/>
      <c r="DB287" s="158"/>
      <c r="DC287" s="173"/>
      <c r="DD287" s="178"/>
      <c r="DE287" s="173"/>
      <c r="DF287" s="165"/>
      <c r="DG287" s="172"/>
      <c r="DH287" s="178"/>
      <c r="DI287" s="172"/>
      <c r="DJ287" s="178"/>
      <c r="DK287" s="172"/>
      <c r="DL287" s="162"/>
      <c r="DM287" s="167"/>
      <c r="DN287" s="169"/>
      <c r="DO287" s="162"/>
      <c r="DP287" s="162"/>
      <c r="DQ287" s="174"/>
      <c r="DR287" s="152"/>
      <c r="DS287" s="172"/>
      <c r="DT287" s="152"/>
      <c r="DU287" s="152"/>
      <c r="DV287" s="156"/>
      <c r="DW287" s="173"/>
      <c r="DX287" s="158"/>
      <c r="DY287" s="172"/>
      <c r="DZ287" s="162"/>
      <c r="EA287" s="162"/>
      <c r="EB287" s="172"/>
      <c r="EC287" s="172"/>
      <c r="ED287" s="152"/>
      <c r="EE287" s="152"/>
      <c r="EF287" s="152"/>
      <c r="EG287" s="174"/>
      <c r="EH287" s="172"/>
      <c r="EI287" s="162"/>
      <c r="EJ287" s="162"/>
    </row>
    <row r="288" spans="1:140" ht="12.5">
      <c r="A288" s="168"/>
      <c r="B288" s="169"/>
      <c r="C288" s="144" t="str">
        <f t="shared" si="0"/>
        <v/>
      </c>
      <c r="D288" s="144" t="str">
        <f t="shared" si="1097"/>
        <v/>
      </c>
      <c r="E288" s="144" t="str">
        <f t="shared" si="2"/>
        <v/>
      </c>
      <c r="F288" s="145" t="str">
        <f t="shared" si="1098"/>
        <v/>
      </c>
      <c r="G288" s="145" t="str">
        <f t="shared" si="4"/>
        <v/>
      </c>
      <c r="H288" s="145" t="str">
        <f t="shared" si="5"/>
        <v/>
      </c>
      <c r="I288" s="146" t="str">
        <f t="shared" ref="I288:J288" si="1208">IF(COUNTA($DO288:$DX288)&gt;0,$BA288,"")</f>
        <v/>
      </c>
      <c r="J288" s="146" t="str">
        <f t="shared" si="1208"/>
        <v/>
      </c>
      <c r="K288" s="147" t="str">
        <f t="shared" si="43"/>
        <v/>
      </c>
      <c r="L288" s="147" t="str">
        <f t="shared" si="7"/>
        <v/>
      </c>
      <c r="M288" s="147" t="str">
        <f t="shared" si="8"/>
        <v/>
      </c>
      <c r="N288" s="147" t="str">
        <f t="shared" si="48"/>
        <v/>
      </c>
      <c r="O288" s="147" t="str">
        <f t="shared" si="9"/>
        <v/>
      </c>
      <c r="P288" s="146" t="str">
        <f t="shared" si="1100"/>
        <v/>
      </c>
      <c r="Q288" s="147" t="str">
        <f t="shared" si="1101"/>
        <v/>
      </c>
      <c r="R288" s="146" t="str">
        <f t="shared" si="12"/>
        <v/>
      </c>
      <c r="S288" s="146" t="str">
        <f t="shared" si="13"/>
        <v/>
      </c>
      <c r="T288" s="146" t="str">
        <f>IF(NOT(ISBLANK(DH288)),
        IF(AND(ISREF('Input Tenderers'!$J$8:$K$8),COUNTA('Input Tenderers'!$N$8)&gt;0),
                IF(COUNTA('Input Implementation Transactio'!$N288:$O288)&gt;0,"supplier;tenderer;payee","supplier;tenderer"),
                IF(COUNTA('Input Implementation Transactio'!$N288:$O288)&gt;0,"supplier;payee","supplier")
                ),
        IF(COUNTA('Input Implementation Transactio'!$N288:$O288)&gt;0, "payee", "")
        )</f>
        <v/>
      </c>
      <c r="U288" s="146" t="str">
        <f t="shared" si="14"/>
        <v/>
      </c>
      <c r="V288" s="146" t="str">
        <f t="shared" si="15"/>
        <v/>
      </c>
      <c r="W288" s="148" t="str">
        <f t="shared" si="1102"/>
        <v/>
      </c>
      <c r="X288" s="175" t="str">
        <f t="shared" si="1103"/>
        <v/>
      </c>
      <c r="Y288" s="170" t="str">
        <f t="shared" si="1104"/>
        <v/>
      </c>
      <c r="Z288" s="150" t="str">
        <f t="shared" si="19"/>
        <v/>
      </c>
      <c r="AA288" s="146" t="str">
        <f t="shared" si="20"/>
        <v/>
      </c>
      <c r="AB288" s="146" t="str">
        <f t="shared" si="21"/>
        <v/>
      </c>
      <c r="AC288" s="146" t="str">
        <f t="shared" si="22"/>
        <v/>
      </c>
      <c r="AD288" s="148" t="str">
        <f t="shared" si="1105"/>
        <v/>
      </c>
      <c r="AE288" s="148" t="str">
        <f t="shared" si="24"/>
        <v/>
      </c>
      <c r="AF288" s="175" t="str">
        <f t="shared" si="1106"/>
        <v/>
      </c>
      <c r="AG288" s="170" t="str">
        <f t="shared" si="1107"/>
        <v/>
      </c>
      <c r="AH288" s="148" t="str">
        <f t="shared" si="1108"/>
        <v/>
      </c>
      <c r="AI288" s="146" t="str">
        <f t="shared" si="28"/>
        <v/>
      </c>
      <c r="AJ288" s="146" t="str">
        <f t="shared" si="29"/>
        <v/>
      </c>
      <c r="AK288" s="146" t="str">
        <f t="shared" si="30"/>
        <v/>
      </c>
      <c r="AL288" s="146" t="str">
        <f t="shared" si="31"/>
        <v/>
      </c>
      <c r="AM288" s="171" t="str">
        <f t="shared" si="32"/>
        <v/>
      </c>
      <c r="AN288" s="171" t="str">
        <f t="shared" si="33"/>
        <v/>
      </c>
      <c r="AO288" s="146" t="str">
        <f t="shared" si="34"/>
        <v/>
      </c>
      <c r="AP288" s="146" t="str">
        <f t="shared" si="35"/>
        <v/>
      </c>
      <c r="AQ288" s="146" t="str">
        <f t="shared" si="36"/>
        <v/>
      </c>
      <c r="AR288" s="146" t="str">
        <f t="shared" ref="AR288:AS288" si="1209">IF(NOT(ISBLANK(CB288)),CONCATENATE(TEXT(CB288,"yyyy-mm-ddThh:MM:ss"),"Z"),"")</f>
        <v/>
      </c>
      <c r="AS288" s="146" t="str">
        <f t="shared" si="1209"/>
        <v/>
      </c>
      <c r="AT288" s="146" t="str">
        <f t="shared" si="38"/>
        <v/>
      </c>
      <c r="AU288" s="146" t="str">
        <f t="shared" si="39"/>
        <v/>
      </c>
      <c r="AV288" s="146" t="str">
        <f t="shared" ref="AV288:AW288" si="1210">IF(NOT(ISBLANK(DT288)),CONCATENATE(TEXT(DT288,"yyyy-mm-ddThh:MM:ss"),"Z"),"")</f>
        <v/>
      </c>
      <c r="AW288" s="146" t="str">
        <f t="shared" si="1210"/>
        <v/>
      </c>
      <c r="AX288" s="146" t="str">
        <f t="shared" ref="AX288:AZ288" si="1211">IF(NOT(ISBLANK(ED288)),CONCATENATE(TEXT(ED288,"yyyy-mm-ddThh:MM:ss"),"Z"),"")</f>
        <v/>
      </c>
      <c r="AY288" s="146" t="str">
        <f t="shared" si="1211"/>
        <v/>
      </c>
      <c r="AZ288" s="146" t="str">
        <f t="shared" si="1211"/>
        <v/>
      </c>
      <c r="BA288" s="176"/>
      <c r="BB288" s="152"/>
      <c r="BC288" s="177"/>
      <c r="BD288" s="154"/>
      <c r="BE288" s="155"/>
      <c r="BF288" s="154"/>
      <c r="BG288" s="155"/>
      <c r="BH288" s="169"/>
      <c r="BI288" s="162"/>
      <c r="BJ288" s="172"/>
      <c r="BK288" s="162"/>
      <c r="BL288" s="158"/>
      <c r="BM288" s="172"/>
      <c r="BN288" s="162"/>
      <c r="BO288" s="167"/>
      <c r="BP288" s="169"/>
      <c r="BQ288" s="162"/>
      <c r="BR288" s="162"/>
      <c r="BS288" s="174"/>
      <c r="BT288" s="162"/>
      <c r="BU288" s="174"/>
      <c r="BV288" s="174"/>
      <c r="BW288" s="174"/>
      <c r="BX288" s="173"/>
      <c r="BY288" s="158"/>
      <c r="BZ288" s="160"/>
      <c r="CA288" s="172"/>
      <c r="CB288" s="152"/>
      <c r="CC288" s="152"/>
      <c r="CD288" s="156"/>
      <c r="CE288" s="172"/>
      <c r="CF288" s="162"/>
      <c r="CG288" s="162"/>
      <c r="CH288" s="158"/>
      <c r="CI288" s="173"/>
      <c r="CJ288" s="178"/>
      <c r="CK288" s="173"/>
      <c r="CL288" s="165"/>
      <c r="CM288" s="172"/>
      <c r="CN288" s="162"/>
      <c r="CO288" s="162"/>
      <c r="CP288" s="162"/>
      <c r="CQ288" s="162"/>
      <c r="CR288" s="169"/>
      <c r="CS288" s="162"/>
      <c r="CT288" s="162"/>
      <c r="CU288" s="174"/>
      <c r="CV288" s="152"/>
      <c r="CW288" s="173"/>
      <c r="CX288" s="158"/>
      <c r="CY288" s="172"/>
      <c r="CZ288" s="162"/>
      <c r="DA288" s="162"/>
      <c r="DB288" s="158"/>
      <c r="DC288" s="173"/>
      <c r="DD288" s="178"/>
      <c r="DE288" s="173"/>
      <c r="DF288" s="165"/>
      <c r="DG288" s="172"/>
      <c r="DH288" s="178"/>
      <c r="DI288" s="172"/>
      <c r="DJ288" s="178"/>
      <c r="DK288" s="172"/>
      <c r="DL288" s="162"/>
      <c r="DM288" s="167"/>
      <c r="DN288" s="169"/>
      <c r="DO288" s="162"/>
      <c r="DP288" s="162"/>
      <c r="DQ288" s="174"/>
      <c r="DR288" s="152"/>
      <c r="DS288" s="172"/>
      <c r="DT288" s="152"/>
      <c r="DU288" s="152"/>
      <c r="DV288" s="156"/>
      <c r="DW288" s="173"/>
      <c r="DX288" s="158"/>
      <c r="DY288" s="172"/>
      <c r="DZ288" s="162"/>
      <c r="EA288" s="162"/>
      <c r="EB288" s="172"/>
      <c r="EC288" s="172"/>
      <c r="ED288" s="152"/>
      <c r="EE288" s="152"/>
      <c r="EF288" s="152"/>
      <c r="EG288" s="174"/>
      <c r="EH288" s="172"/>
      <c r="EI288" s="162"/>
      <c r="EJ288" s="162"/>
    </row>
    <row r="289" spans="1:140" ht="12.5">
      <c r="A289" s="168"/>
      <c r="B289" s="169"/>
      <c r="C289" s="144" t="str">
        <f t="shared" si="0"/>
        <v/>
      </c>
      <c r="D289" s="144" t="str">
        <f t="shared" si="1097"/>
        <v/>
      </c>
      <c r="E289" s="144" t="str">
        <f t="shared" si="2"/>
        <v/>
      </c>
      <c r="F289" s="145" t="str">
        <f t="shared" si="1098"/>
        <v/>
      </c>
      <c r="G289" s="145" t="str">
        <f t="shared" si="4"/>
        <v/>
      </c>
      <c r="H289" s="145" t="str">
        <f t="shared" si="5"/>
        <v/>
      </c>
      <c r="I289" s="146" t="str">
        <f t="shared" ref="I289:J289" si="1212">IF(COUNTA($DO289:$DX289)&gt;0,$BA289,"")</f>
        <v/>
      </c>
      <c r="J289" s="146" t="str">
        <f t="shared" si="1212"/>
        <v/>
      </c>
      <c r="K289" s="147" t="str">
        <f t="shared" si="43"/>
        <v/>
      </c>
      <c r="L289" s="147" t="str">
        <f t="shared" si="7"/>
        <v/>
      </c>
      <c r="M289" s="147" t="str">
        <f t="shared" si="8"/>
        <v/>
      </c>
      <c r="N289" s="147" t="str">
        <f t="shared" si="48"/>
        <v/>
      </c>
      <c r="O289" s="147" t="str">
        <f t="shared" si="9"/>
        <v/>
      </c>
      <c r="P289" s="146" t="str">
        <f t="shared" si="1100"/>
        <v/>
      </c>
      <c r="Q289" s="147" t="str">
        <f t="shared" si="1101"/>
        <v/>
      </c>
      <c r="R289" s="146" t="str">
        <f t="shared" si="12"/>
        <v/>
      </c>
      <c r="S289" s="146" t="str">
        <f t="shared" si="13"/>
        <v/>
      </c>
      <c r="T289" s="146" t="str">
        <f>IF(NOT(ISBLANK(DH289)),
        IF(AND(ISREF('Input Tenderers'!$J$8:$K$8),COUNTA('Input Tenderers'!$N$8)&gt;0),
                IF(COUNTA('Input Implementation Transactio'!$N289:$O289)&gt;0,"supplier;tenderer;payee","supplier;tenderer"),
                IF(COUNTA('Input Implementation Transactio'!$N289:$O289)&gt;0,"supplier;payee","supplier")
                ),
        IF(COUNTA('Input Implementation Transactio'!$N289:$O289)&gt;0, "payee", "")
        )</f>
        <v/>
      </c>
      <c r="U289" s="146" t="str">
        <f t="shared" si="14"/>
        <v/>
      </c>
      <c r="V289" s="146" t="str">
        <f t="shared" si="15"/>
        <v/>
      </c>
      <c r="W289" s="148" t="str">
        <f t="shared" si="1102"/>
        <v/>
      </c>
      <c r="X289" s="175" t="str">
        <f t="shared" si="1103"/>
        <v/>
      </c>
      <c r="Y289" s="170" t="str">
        <f t="shared" si="1104"/>
        <v/>
      </c>
      <c r="Z289" s="150" t="str">
        <f t="shared" si="19"/>
        <v/>
      </c>
      <c r="AA289" s="146" t="str">
        <f t="shared" si="20"/>
        <v/>
      </c>
      <c r="AB289" s="146" t="str">
        <f t="shared" si="21"/>
        <v/>
      </c>
      <c r="AC289" s="146" t="str">
        <f t="shared" si="22"/>
        <v/>
      </c>
      <c r="AD289" s="148" t="str">
        <f t="shared" si="1105"/>
        <v/>
      </c>
      <c r="AE289" s="148" t="str">
        <f t="shared" si="24"/>
        <v/>
      </c>
      <c r="AF289" s="175" t="str">
        <f t="shared" si="1106"/>
        <v/>
      </c>
      <c r="AG289" s="170" t="str">
        <f t="shared" si="1107"/>
        <v/>
      </c>
      <c r="AH289" s="148" t="str">
        <f t="shared" si="1108"/>
        <v/>
      </c>
      <c r="AI289" s="146" t="str">
        <f t="shared" si="28"/>
        <v/>
      </c>
      <c r="AJ289" s="146" t="str">
        <f t="shared" si="29"/>
        <v/>
      </c>
      <c r="AK289" s="146" t="str">
        <f t="shared" si="30"/>
        <v/>
      </c>
      <c r="AL289" s="146" t="str">
        <f t="shared" si="31"/>
        <v/>
      </c>
      <c r="AM289" s="171" t="str">
        <f t="shared" si="32"/>
        <v/>
      </c>
      <c r="AN289" s="171" t="str">
        <f t="shared" si="33"/>
        <v/>
      </c>
      <c r="AO289" s="146" t="str">
        <f t="shared" si="34"/>
        <v/>
      </c>
      <c r="AP289" s="146" t="str">
        <f t="shared" si="35"/>
        <v/>
      </c>
      <c r="AQ289" s="146" t="str">
        <f t="shared" si="36"/>
        <v/>
      </c>
      <c r="AR289" s="146" t="str">
        <f t="shared" ref="AR289:AS289" si="1213">IF(NOT(ISBLANK(CB289)),CONCATENATE(TEXT(CB289,"yyyy-mm-ddThh:MM:ss"),"Z"),"")</f>
        <v/>
      </c>
      <c r="AS289" s="146" t="str">
        <f t="shared" si="1213"/>
        <v/>
      </c>
      <c r="AT289" s="146" t="str">
        <f t="shared" si="38"/>
        <v/>
      </c>
      <c r="AU289" s="146" t="str">
        <f t="shared" si="39"/>
        <v/>
      </c>
      <c r="AV289" s="146" t="str">
        <f t="shared" ref="AV289:AW289" si="1214">IF(NOT(ISBLANK(DT289)),CONCATENATE(TEXT(DT289,"yyyy-mm-ddThh:MM:ss"),"Z"),"")</f>
        <v/>
      </c>
      <c r="AW289" s="146" t="str">
        <f t="shared" si="1214"/>
        <v/>
      </c>
      <c r="AX289" s="146" t="str">
        <f t="shared" ref="AX289:AZ289" si="1215">IF(NOT(ISBLANK(ED289)),CONCATENATE(TEXT(ED289,"yyyy-mm-ddThh:MM:ss"),"Z"),"")</f>
        <v/>
      </c>
      <c r="AY289" s="146" t="str">
        <f t="shared" si="1215"/>
        <v/>
      </c>
      <c r="AZ289" s="146" t="str">
        <f t="shared" si="1215"/>
        <v/>
      </c>
      <c r="BA289" s="176"/>
      <c r="BB289" s="152"/>
      <c r="BC289" s="177"/>
      <c r="BD289" s="154"/>
      <c r="BE289" s="155"/>
      <c r="BF289" s="154"/>
      <c r="BG289" s="155"/>
      <c r="BH289" s="169"/>
      <c r="BI289" s="162"/>
      <c r="BJ289" s="172"/>
      <c r="BK289" s="162"/>
      <c r="BL289" s="158"/>
      <c r="BM289" s="172"/>
      <c r="BN289" s="162"/>
      <c r="BO289" s="167"/>
      <c r="BP289" s="169"/>
      <c r="BQ289" s="162"/>
      <c r="BR289" s="162"/>
      <c r="BS289" s="174"/>
      <c r="BT289" s="162"/>
      <c r="BU289" s="174"/>
      <c r="BV289" s="174"/>
      <c r="BW289" s="174"/>
      <c r="BX289" s="173"/>
      <c r="BY289" s="158"/>
      <c r="BZ289" s="160"/>
      <c r="CA289" s="172"/>
      <c r="CB289" s="152"/>
      <c r="CC289" s="152"/>
      <c r="CD289" s="156"/>
      <c r="CE289" s="172"/>
      <c r="CF289" s="162"/>
      <c r="CG289" s="162"/>
      <c r="CH289" s="158"/>
      <c r="CI289" s="173"/>
      <c r="CJ289" s="178"/>
      <c r="CK289" s="173"/>
      <c r="CL289" s="165"/>
      <c r="CM289" s="172"/>
      <c r="CN289" s="162"/>
      <c r="CO289" s="162"/>
      <c r="CP289" s="162"/>
      <c r="CQ289" s="162"/>
      <c r="CR289" s="169"/>
      <c r="CS289" s="162"/>
      <c r="CT289" s="162"/>
      <c r="CU289" s="174"/>
      <c r="CV289" s="152"/>
      <c r="CW289" s="173"/>
      <c r="CX289" s="158"/>
      <c r="CY289" s="172"/>
      <c r="CZ289" s="162"/>
      <c r="DA289" s="162"/>
      <c r="DB289" s="158"/>
      <c r="DC289" s="173"/>
      <c r="DD289" s="178"/>
      <c r="DE289" s="173"/>
      <c r="DF289" s="165"/>
      <c r="DG289" s="172"/>
      <c r="DH289" s="178"/>
      <c r="DI289" s="172"/>
      <c r="DJ289" s="178"/>
      <c r="DK289" s="172"/>
      <c r="DL289" s="162"/>
      <c r="DM289" s="167"/>
      <c r="DN289" s="169"/>
      <c r="DO289" s="162"/>
      <c r="DP289" s="162"/>
      <c r="DQ289" s="174"/>
      <c r="DR289" s="152"/>
      <c r="DS289" s="172"/>
      <c r="DT289" s="152"/>
      <c r="DU289" s="152"/>
      <c r="DV289" s="156"/>
      <c r="DW289" s="173"/>
      <c r="DX289" s="158"/>
      <c r="DY289" s="172"/>
      <c r="DZ289" s="162"/>
      <c r="EA289" s="162"/>
      <c r="EB289" s="172"/>
      <c r="EC289" s="172"/>
      <c r="ED289" s="152"/>
      <c r="EE289" s="152"/>
      <c r="EF289" s="152"/>
      <c r="EG289" s="174"/>
      <c r="EH289" s="172"/>
      <c r="EI289" s="162"/>
      <c r="EJ289" s="162"/>
    </row>
    <row r="290" spans="1:140" ht="12.5">
      <c r="A290" s="168"/>
      <c r="B290" s="169"/>
      <c r="C290" s="144" t="str">
        <f t="shared" si="0"/>
        <v/>
      </c>
      <c r="D290" s="144" t="str">
        <f t="shared" si="1097"/>
        <v/>
      </c>
      <c r="E290" s="144" t="str">
        <f t="shared" si="2"/>
        <v/>
      </c>
      <c r="F290" s="145" t="str">
        <f t="shared" si="1098"/>
        <v/>
      </c>
      <c r="G290" s="145" t="str">
        <f t="shared" si="4"/>
        <v/>
      </c>
      <c r="H290" s="145" t="str">
        <f t="shared" si="5"/>
        <v/>
      </c>
      <c r="I290" s="146" t="str">
        <f t="shared" ref="I290:J290" si="1216">IF(COUNTA($DO290:$DX290)&gt;0,$BA290,"")</f>
        <v/>
      </c>
      <c r="J290" s="146" t="str">
        <f t="shared" si="1216"/>
        <v/>
      </c>
      <c r="K290" s="147" t="str">
        <f t="shared" si="43"/>
        <v/>
      </c>
      <c r="L290" s="147" t="str">
        <f t="shared" si="7"/>
        <v/>
      </c>
      <c r="M290" s="147" t="str">
        <f t="shared" si="8"/>
        <v/>
      </c>
      <c r="N290" s="147" t="str">
        <f t="shared" si="48"/>
        <v/>
      </c>
      <c r="O290" s="147" t="str">
        <f t="shared" si="9"/>
        <v/>
      </c>
      <c r="P290" s="146" t="str">
        <f t="shared" si="1100"/>
        <v/>
      </c>
      <c r="Q290" s="147" t="str">
        <f t="shared" si="1101"/>
        <v/>
      </c>
      <c r="R290" s="146" t="str">
        <f t="shared" si="12"/>
        <v/>
      </c>
      <c r="S290" s="146" t="str">
        <f t="shared" si="13"/>
        <v/>
      </c>
      <c r="T290" s="146" t="str">
        <f>IF(NOT(ISBLANK(DH290)),
        IF(AND(ISREF('Input Tenderers'!$J$8:$K$8),COUNTA('Input Tenderers'!$N$8)&gt;0),
                IF(COUNTA('Input Implementation Transactio'!$N290:$O290)&gt;0,"supplier;tenderer;payee","supplier;tenderer"),
                IF(COUNTA('Input Implementation Transactio'!$N290:$O290)&gt;0,"supplier;payee","supplier")
                ),
        IF(COUNTA('Input Implementation Transactio'!$N290:$O290)&gt;0, "payee", "")
        )</f>
        <v/>
      </c>
      <c r="U290" s="146" t="str">
        <f t="shared" si="14"/>
        <v/>
      </c>
      <c r="V290" s="146" t="str">
        <f t="shared" si="15"/>
        <v/>
      </c>
      <c r="W290" s="148" t="str">
        <f t="shared" si="1102"/>
        <v/>
      </c>
      <c r="X290" s="175" t="str">
        <f t="shared" si="1103"/>
        <v/>
      </c>
      <c r="Y290" s="170" t="str">
        <f t="shared" si="1104"/>
        <v/>
      </c>
      <c r="Z290" s="150" t="str">
        <f t="shared" si="19"/>
        <v/>
      </c>
      <c r="AA290" s="146" t="str">
        <f t="shared" si="20"/>
        <v/>
      </c>
      <c r="AB290" s="146" t="str">
        <f t="shared" si="21"/>
        <v/>
      </c>
      <c r="AC290" s="146" t="str">
        <f t="shared" si="22"/>
        <v/>
      </c>
      <c r="AD290" s="148" t="str">
        <f t="shared" si="1105"/>
        <v/>
      </c>
      <c r="AE290" s="148" t="str">
        <f t="shared" si="24"/>
        <v/>
      </c>
      <c r="AF290" s="175" t="str">
        <f t="shared" si="1106"/>
        <v/>
      </c>
      <c r="AG290" s="170" t="str">
        <f t="shared" si="1107"/>
        <v/>
      </c>
      <c r="AH290" s="148" t="str">
        <f t="shared" si="1108"/>
        <v/>
      </c>
      <c r="AI290" s="146" t="str">
        <f t="shared" si="28"/>
        <v/>
      </c>
      <c r="AJ290" s="146" t="str">
        <f t="shared" si="29"/>
        <v/>
      </c>
      <c r="AK290" s="146" t="str">
        <f t="shared" si="30"/>
        <v/>
      </c>
      <c r="AL290" s="146" t="str">
        <f t="shared" si="31"/>
        <v/>
      </c>
      <c r="AM290" s="171" t="str">
        <f t="shared" si="32"/>
        <v/>
      </c>
      <c r="AN290" s="171" t="str">
        <f t="shared" si="33"/>
        <v/>
      </c>
      <c r="AO290" s="146" t="str">
        <f t="shared" si="34"/>
        <v/>
      </c>
      <c r="AP290" s="146" t="str">
        <f t="shared" si="35"/>
        <v/>
      </c>
      <c r="AQ290" s="146" t="str">
        <f t="shared" si="36"/>
        <v/>
      </c>
      <c r="AR290" s="146" t="str">
        <f t="shared" ref="AR290:AS290" si="1217">IF(NOT(ISBLANK(CB290)),CONCATENATE(TEXT(CB290,"yyyy-mm-ddThh:MM:ss"),"Z"),"")</f>
        <v/>
      </c>
      <c r="AS290" s="146" t="str">
        <f t="shared" si="1217"/>
        <v/>
      </c>
      <c r="AT290" s="146" t="str">
        <f t="shared" si="38"/>
        <v/>
      </c>
      <c r="AU290" s="146" t="str">
        <f t="shared" si="39"/>
        <v/>
      </c>
      <c r="AV290" s="146" t="str">
        <f t="shared" ref="AV290:AW290" si="1218">IF(NOT(ISBLANK(DT290)),CONCATENATE(TEXT(DT290,"yyyy-mm-ddThh:MM:ss"),"Z"),"")</f>
        <v/>
      </c>
      <c r="AW290" s="146" t="str">
        <f t="shared" si="1218"/>
        <v/>
      </c>
      <c r="AX290" s="146" t="str">
        <f t="shared" ref="AX290:AZ290" si="1219">IF(NOT(ISBLANK(ED290)),CONCATENATE(TEXT(ED290,"yyyy-mm-ddThh:MM:ss"),"Z"),"")</f>
        <v/>
      </c>
      <c r="AY290" s="146" t="str">
        <f t="shared" si="1219"/>
        <v/>
      </c>
      <c r="AZ290" s="146" t="str">
        <f t="shared" si="1219"/>
        <v/>
      </c>
      <c r="BA290" s="176"/>
      <c r="BB290" s="152"/>
      <c r="BC290" s="177"/>
      <c r="BD290" s="154"/>
      <c r="BE290" s="155"/>
      <c r="BF290" s="154"/>
      <c r="BG290" s="155"/>
      <c r="BH290" s="169"/>
      <c r="BI290" s="162"/>
      <c r="BJ290" s="172"/>
      <c r="BK290" s="162"/>
      <c r="BL290" s="158"/>
      <c r="BM290" s="172"/>
      <c r="BN290" s="162"/>
      <c r="BO290" s="167"/>
      <c r="BP290" s="169"/>
      <c r="BQ290" s="162"/>
      <c r="BR290" s="162"/>
      <c r="BS290" s="174"/>
      <c r="BT290" s="162"/>
      <c r="BU290" s="174"/>
      <c r="BV290" s="174"/>
      <c r="BW290" s="174"/>
      <c r="BX290" s="173"/>
      <c r="BY290" s="158"/>
      <c r="BZ290" s="160"/>
      <c r="CA290" s="172"/>
      <c r="CB290" s="152"/>
      <c r="CC290" s="152"/>
      <c r="CD290" s="156"/>
      <c r="CE290" s="172"/>
      <c r="CF290" s="162"/>
      <c r="CG290" s="162"/>
      <c r="CH290" s="158"/>
      <c r="CI290" s="173"/>
      <c r="CJ290" s="178"/>
      <c r="CK290" s="173"/>
      <c r="CL290" s="165"/>
      <c r="CM290" s="172"/>
      <c r="CN290" s="162"/>
      <c r="CO290" s="162"/>
      <c r="CP290" s="162"/>
      <c r="CQ290" s="162"/>
      <c r="CR290" s="169"/>
      <c r="CS290" s="162"/>
      <c r="CT290" s="162"/>
      <c r="CU290" s="174"/>
      <c r="CV290" s="152"/>
      <c r="CW290" s="173"/>
      <c r="CX290" s="158"/>
      <c r="CY290" s="172"/>
      <c r="CZ290" s="162"/>
      <c r="DA290" s="162"/>
      <c r="DB290" s="158"/>
      <c r="DC290" s="173"/>
      <c r="DD290" s="178"/>
      <c r="DE290" s="173"/>
      <c r="DF290" s="165"/>
      <c r="DG290" s="172"/>
      <c r="DH290" s="178"/>
      <c r="DI290" s="172"/>
      <c r="DJ290" s="178"/>
      <c r="DK290" s="172"/>
      <c r="DL290" s="162"/>
      <c r="DM290" s="167"/>
      <c r="DN290" s="169"/>
      <c r="DO290" s="162"/>
      <c r="DP290" s="162"/>
      <c r="DQ290" s="174"/>
      <c r="DR290" s="152"/>
      <c r="DS290" s="172"/>
      <c r="DT290" s="152"/>
      <c r="DU290" s="152"/>
      <c r="DV290" s="156"/>
      <c r="DW290" s="173"/>
      <c r="DX290" s="158"/>
      <c r="DY290" s="172"/>
      <c r="DZ290" s="162"/>
      <c r="EA290" s="162"/>
      <c r="EB290" s="172"/>
      <c r="EC290" s="172"/>
      <c r="ED290" s="152"/>
      <c r="EE290" s="152"/>
      <c r="EF290" s="152"/>
      <c r="EG290" s="174"/>
      <c r="EH290" s="172"/>
      <c r="EI290" s="162"/>
      <c r="EJ290" s="162"/>
    </row>
    <row r="291" spans="1:140" ht="12.5">
      <c r="A291" s="168"/>
      <c r="B291" s="169"/>
      <c r="C291" s="144" t="str">
        <f t="shared" si="0"/>
        <v/>
      </c>
      <c r="D291" s="144" t="str">
        <f t="shared" si="1097"/>
        <v/>
      </c>
      <c r="E291" s="144" t="str">
        <f t="shared" si="2"/>
        <v/>
      </c>
      <c r="F291" s="145" t="str">
        <f t="shared" si="1098"/>
        <v/>
      </c>
      <c r="G291" s="145" t="str">
        <f t="shared" si="4"/>
        <v/>
      </c>
      <c r="H291" s="145" t="str">
        <f t="shared" si="5"/>
        <v/>
      </c>
      <c r="I291" s="146" t="str">
        <f t="shared" ref="I291:J291" si="1220">IF(COUNTA($DO291:$DX291)&gt;0,$BA291,"")</f>
        <v/>
      </c>
      <c r="J291" s="146" t="str">
        <f t="shared" si="1220"/>
        <v/>
      </c>
      <c r="K291" s="147" t="str">
        <f t="shared" si="43"/>
        <v/>
      </c>
      <c r="L291" s="147" t="str">
        <f t="shared" si="7"/>
        <v/>
      </c>
      <c r="M291" s="147" t="str">
        <f t="shared" si="8"/>
        <v/>
      </c>
      <c r="N291" s="147" t="str">
        <f t="shared" si="48"/>
        <v/>
      </c>
      <c r="O291" s="147" t="str">
        <f t="shared" si="9"/>
        <v/>
      </c>
      <c r="P291" s="146" t="str">
        <f t="shared" si="1100"/>
        <v/>
      </c>
      <c r="Q291" s="147" t="str">
        <f t="shared" si="1101"/>
        <v/>
      </c>
      <c r="R291" s="146" t="str">
        <f t="shared" si="12"/>
        <v/>
      </c>
      <c r="S291" s="146" t="str">
        <f t="shared" si="13"/>
        <v/>
      </c>
      <c r="T291" s="146" t="str">
        <f>IF(NOT(ISBLANK(DH291)),
        IF(AND(ISREF('Input Tenderers'!$J$8:$K$8),COUNTA('Input Tenderers'!$N$8)&gt;0),
                IF(COUNTA('Input Implementation Transactio'!$N291:$O291)&gt;0,"supplier;tenderer;payee","supplier;tenderer"),
                IF(COUNTA('Input Implementation Transactio'!$N291:$O291)&gt;0,"supplier;payee","supplier")
                ),
        IF(COUNTA('Input Implementation Transactio'!$N291:$O291)&gt;0, "payee", "")
        )</f>
        <v/>
      </c>
      <c r="U291" s="146" t="str">
        <f t="shared" si="14"/>
        <v/>
      </c>
      <c r="V291" s="146" t="str">
        <f t="shared" si="15"/>
        <v/>
      </c>
      <c r="W291" s="148" t="str">
        <f t="shared" si="1102"/>
        <v/>
      </c>
      <c r="X291" s="175" t="str">
        <f t="shared" si="1103"/>
        <v/>
      </c>
      <c r="Y291" s="170" t="str">
        <f t="shared" si="1104"/>
        <v/>
      </c>
      <c r="Z291" s="150" t="str">
        <f t="shared" si="19"/>
        <v/>
      </c>
      <c r="AA291" s="146" t="str">
        <f t="shared" si="20"/>
        <v/>
      </c>
      <c r="AB291" s="146" t="str">
        <f t="shared" si="21"/>
        <v/>
      </c>
      <c r="AC291" s="146" t="str">
        <f t="shared" si="22"/>
        <v/>
      </c>
      <c r="AD291" s="148" t="str">
        <f t="shared" si="1105"/>
        <v/>
      </c>
      <c r="AE291" s="148" t="str">
        <f t="shared" si="24"/>
        <v/>
      </c>
      <c r="AF291" s="175" t="str">
        <f t="shared" si="1106"/>
        <v/>
      </c>
      <c r="AG291" s="170" t="str">
        <f t="shared" si="1107"/>
        <v/>
      </c>
      <c r="AH291" s="148" t="str">
        <f t="shared" si="1108"/>
        <v/>
      </c>
      <c r="AI291" s="146" t="str">
        <f t="shared" si="28"/>
        <v/>
      </c>
      <c r="AJ291" s="146" t="str">
        <f t="shared" si="29"/>
        <v/>
      </c>
      <c r="AK291" s="146" t="str">
        <f t="shared" si="30"/>
        <v/>
      </c>
      <c r="AL291" s="146" t="str">
        <f t="shared" si="31"/>
        <v/>
      </c>
      <c r="AM291" s="171" t="str">
        <f t="shared" si="32"/>
        <v/>
      </c>
      <c r="AN291" s="171" t="str">
        <f t="shared" si="33"/>
        <v/>
      </c>
      <c r="AO291" s="146" t="str">
        <f t="shared" si="34"/>
        <v/>
      </c>
      <c r="AP291" s="146" t="str">
        <f t="shared" si="35"/>
        <v/>
      </c>
      <c r="AQ291" s="146" t="str">
        <f t="shared" si="36"/>
        <v/>
      </c>
      <c r="AR291" s="146" t="str">
        <f t="shared" ref="AR291:AS291" si="1221">IF(NOT(ISBLANK(CB291)),CONCATENATE(TEXT(CB291,"yyyy-mm-ddThh:MM:ss"),"Z"),"")</f>
        <v/>
      </c>
      <c r="AS291" s="146" t="str">
        <f t="shared" si="1221"/>
        <v/>
      </c>
      <c r="AT291" s="146" t="str">
        <f t="shared" si="38"/>
        <v/>
      </c>
      <c r="AU291" s="146" t="str">
        <f t="shared" si="39"/>
        <v/>
      </c>
      <c r="AV291" s="146" t="str">
        <f t="shared" ref="AV291:AW291" si="1222">IF(NOT(ISBLANK(DT291)),CONCATENATE(TEXT(DT291,"yyyy-mm-ddThh:MM:ss"),"Z"),"")</f>
        <v/>
      </c>
      <c r="AW291" s="146" t="str">
        <f t="shared" si="1222"/>
        <v/>
      </c>
      <c r="AX291" s="146" t="str">
        <f t="shared" ref="AX291:AZ291" si="1223">IF(NOT(ISBLANK(ED291)),CONCATENATE(TEXT(ED291,"yyyy-mm-ddThh:MM:ss"),"Z"),"")</f>
        <v/>
      </c>
      <c r="AY291" s="146" t="str">
        <f t="shared" si="1223"/>
        <v/>
      </c>
      <c r="AZ291" s="146" t="str">
        <f t="shared" si="1223"/>
        <v/>
      </c>
      <c r="BA291" s="176"/>
      <c r="BB291" s="152"/>
      <c r="BC291" s="177"/>
      <c r="BD291" s="154"/>
      <c r="BE291" s="155"/>
      <c r="BF291" s="154"/>
      <c r="BG291" s="155"/>
      <c r="BH291" s="169"/>
      <c r="BI291" s="162"/>
      <c r="BJ291" s="172"/>
      <c r="BK291" s="162"/>
      <c r="BL291" s="158"/>
      <c r="BM291" s="172"/>
      <c r="BN291" s="162"/>
      <c r="BO291" s="167"/>
      <c r="BP291" s="169"/>
      <c r="BQ291" s="162"/>
      <c r="BR291" s="162"/>
      <c r="BS291" s="174"/>
      <c r="BT291" s="162"/>
      <c r="BU291" s="174"/>
      <c r="BV291" s="174"/>
      <c r="BW291" s="174"/>
      <c r="BX291" s="173"/>
      <c r="BY291" s="158"/>
      <c r="BZ291" s="160"/>
      <c r="CA291" s="172"/>
      <c r="CB291" s="152"/>
      <c r="CC291" s="152"/>
      <c r="CD291" s="156"/>
      <c r="CE291" s="172"/>
      <c r="CF291" s="162"/>
      <c r="CG291" s="162"/>
      <c r="CH291" s="158"/>
      <c r="CI291" s="173"/>
      <c r="CJ291" s="178"/>
      <c r="CK291" s="173"/>
      <c r="CL291" s="165"/>
      <c r="CM291" s="172"/>
      <c r="CN291" s="162"/>
      <c r="CO291" s="162"/>
      <c r="CP291" s="162"/>
      <c r="CQ291" s="162"/>
      <c r="CR291" s="169"/>
      <c r="CS291" s="162"/>
      <c r="CT291" s="162"/>
      <c r="CU291" s="174"/>
      <c r="CV291" s="152"/>
      <c r="CW291" s="173"/>
      <c r="CX291" s="158"/>
      <c r="CY291" s="172"/>
      <c r="CZ291" s="162"/>
      <c r="DA291" s="162"/>
      <c r="DB291" s="158"/>
      <c r="DC291" s="173"/>
      <c r="DD291" s="178"/>
      <c r="DE291" s="173"/>
      <c r="DF291" s="165"/>
      <c r="DG291" s="172"/>
      <c r="DH291" s="178"/>
      <c r="DI291" s="172"/>
      <c r="DJ291" s="178"/>
      <c r="DK291" s="172"/>
      <c r="DL291" s="162"/>
      <c r="DM291" s="167"/>
      <c r="DN291" s="169"/>
      <c r="DO291" s="162"/>
      <c r="DP291" s="162"/>
      <c r="DQ291" s="174"/>
      <c r="DR291" s="152"/>
      <c r="DS291" s="172"/>
      <c r="DT291" s="152"/>
      <c r="DU291" s="152"/>
      <c r="DV291" s="156"/>
      <c r="DW291" s="173"/>
      <c r="DX291" s="158"/>
      <c r="DY291" s="172"/>
      <c r="DZ291" s="162"/>
      <c r="EA291" s="162"/>
      <c r="EB291" s="172"/>
      <c r="EC291" s="172"/>
      <c r="ED291" s="152"/>
      <c r="EE291" s="152"/>
      <c r="EF291" s="152"/>
      <c r="EG291" s="174"/>
      <c r="EH291" s="172"/>
      <c r="EI291" s="162"/>
      <c r="EJ291" s="162"/>
    </row>
    <row r="292" spans="1:140" ht="12.5">
      <c r="A292" s="168"/>
      <c r="B292" s="169"/>
      <c r="C292" s="144" t="str">
        <f t="shared" si="0"/>
        <v/>
      </c>
      <c r="D292" s="144" t="str">
        <f t="shared" si="1097"/>
        <v/>
      </c>
      <c r="E292" s="144" t="str">
        <f t="shared" si="2"/>
        <v/>
      </c>
      <c r="F292" s="145" t="str">
        <f t="shared" si="1098"/>
        <v/>
      </c>
      <c r="G292" s="145" t="str">
        <f t="shared" si="4"/>
        <v/>
      </c>
      <c r="H292" s="145" t="str">
        <f t="shared" si="5"/>
        <v/>
      </c>
      <c r="I292" s="146" t="str">
        <f t="shared" ref="I292:J292" si="1224">IF(COUNTA($DO292:$DX292)&gt;0,$BA292,"")</f>
        <v/>
      </c>
      <c r="J292" s="146" t="str">
        <f t="shared" si="1224"/>
        <v/>
      </c>
      <c r="K292" s="147" t="str">
        <f t="shared" si="43"/>
        <v/>
      </c>
      <c r="L292" s="147" t="str">
        <f t="shared" si="7"/>
        <v/>
      </c>
      <c r="M292" s="147" t="str">
        <f t="shared" si="8"/>
        <v/>
      </c>
      <c r="N292" s="147" t="str">
        <f t="shared" si="48"/>
        <v/>
      </c>
      <c r="O292" s="147" t="str">
        <f t="shared" si="9"/>
        <v/>
      </c>
      <c r="P292" s="146" t="str">
        <f t="shared" si="1100"/>
        <v/>
      </c>
      <c r="Q292" s="147" t="str">
        <f t="shared" si="1101"/>
        <v/>
      </c>
      <c r="R292" s="146" t="str">
        <f t="shared" si="12"/>
        <v/>
      </c>
      <c r="S292" s="146" t="str">
        <f t="shared" si="13"/>
        <v/>
      </c>
      <c r="T292" s="146" t="str">
        <f>IF(NOT(ISBLANK(DH292)),
        IF(AND(ISREF('Input Tenderers'!$J$8:$K$8),COUNTA('Input Tenderers'!$N$8)&gt;0),
                IF(COUNTA('Input Implementation Transactio'!$N292:$O292)&gt;0,"supplier;tenderer;payee","supplier;tenderer"),
                IF(COUNTA('Input Implementation Transactio'!$N292:$O292)&gt;0,"supplier;payee","supplier")
                ),
        IF(COUNTA('Input Implementation Transactio'!$N292:$O292)&gt;0, "payee", "")
        )</f>
        <v/>
      </c>
      <c r="U292" s="146" t="str">
        <f t="shared" si="14"/>
        <v/>
      </c>
      <c r="V292" s="146" t="str">
        <f t="shared" si="15"/>
        <v/>
      </c>
      <c r="W292" s="148" t="str">
        <f t="shared" si="1102"/>
        <v/>
      </c>
      <c r="X292" s="175" t="str">
        <f t="shared" si="1103"/>
        <v/>
      </c>
      <c r="Y292" s="170" t="str">
        <f t="shared" si="1104"/>
        <v/>
      </c>
      <c r="Z292" s="150" t="str">
        <f t="shared" si="19"/>
        <v/>
      </c>
      <c r="AA292" s="146" t="str">
        <f t="shared" si="20"/>
        <v/>
      </c>
      <c r="AB292" s="146" t="str">
        <f t="shared" si="21"/>
        <v/>
      </c>
      <c r="AC292" s="146" t="str">
        <f t="shared" si="22"/>
        <v/>
      </c>
      <c r="AD292" s="148" t="str">
        <f t="shared" si="1105"/>
        <v/>
      </c>
      <c r="AE292" s="148" t="str">
        <f t="shared" si="24"/>
        <v/>
      </c>
      <c r="AF292" s="175" t="str">
        <f t="shared" si="1106"/>
        <v/>
      </c>
      <c r="AG292" s="170" t="str">
        <f t="shared" si="1107"/>
        <v/>
      </c>
      <c r="AH292" s="148" t="str">
        <f t="shared" si="1108"/>
        <v/>
      </c>
      <c r="AI292" s="146" t="str">
        <f t="shared" si="28"/>
        <v/>
      </c>
      <c r="AJ292" s="146" t="str">
        <f t="shared" si="29"/>
        <v/>
      </c>
      <c r="AK292" s="146" t="str">
        <f t="shared" si="30"/>
        <v/>
      </c>
      <c r="AL292" s="146" t="str">
        <f t="shared" si="31"/>
        <v/>
      </c>
      <c r="AM292" s="171" t="str">
        <f t="shared" si="32"/>
        <v/>
      </c>
      <c r="AN292" s="171" t="str">
        <f t="shared" si="33"/>
        <v/>
      </c>
      <c r="AO292" s="146" t="str">
        <f t="shared" si="34"/>
        <v/>
      </c>
      <c r="AP292" s="146" t="str">
        <f t="shared" si="35"/>
        <v/>
      </c>
      <c r="AQ292" s="146" t="str">
        <f t="shared" si="36"/>
        <v/>
      </c>
      <c r="AR292" s="146" t="str">
        <f t="shared" ref="AR292:AS292" si="1225">IF(NOT(ISBLANK(CB292)),CONCATENATE(TEXT(CB292,"yyyy-mm-ddThh:MM:ss"),"Z"),"")</f>
        <v/>
      </c>
      <c r="AS292" s="146" t="str">
        <f t="shared" si="1225"/>
        <v/>
      </c>
      <c r="AT292" s="146" t="str">
        <f t="shared" si="38"/>
        <v/>
      </c>
      <c r="AU292" s="146" t="str">
        <f t="shared" si="39"/>
        <v/>
      </c>
      <c r="AV292" s="146" t="str">
        <f t="shared" ref="AV292:AW292" si="1226">IF(NOT(ISBLANK(DT292)),CONCATENATE(TEXT(DT292,"yyyy-mm-ddThh:MM:ss"),"Z"),"")</f>
        <v/>
      </c>
      <c r="AW292" s="146" t="str">
        <f t="shared" si="1226"/>
        <v/>
      </c>
      <c r="AX292" s="146" t="str">
        <f t="shared" ref="AX292:AZ292" si="1227">IF(NOT(ISBLANK(ED292)),CONCATENATE(TEXT(ED292,"yyyy-mm-ddThh:MM:ss"),"Z"),"")</f>
        <v/>
      </c>
      <c r="AY292" s="146" t="str">
        <f t="shared" si="1227"/>
        <v/>
      </c>
      <c r="AZ292" s="146" t="str">
        <f t="shared" si="1227"/>
        <v/>
      </c>
      <c r="BA292" s="176"/>
      <c r="BB292" s="152"/>
      <c r="BC292" s="177"/>
      <c r="BD292" s="154"/>
      <c r="BE292" s="155"/>
      <c r="BF292" s="154"/>
      <c r="BG292" s="155"/>
      <c r="BH292" s="169"/>
      <c r="BI292" s="162"/>
      <c r="BJ292" s="172"/>
      <c r="BK292" s="162"/>
      <c r="BL292" s="158"/>
      <c r="BM292" s="172"/>
      <c r="BN292" s="162"/>
      <c r="BO292" s="167"/>
      <c r="BP292" s="169"/>
      <c r="BQ292" s="162"/>
      <c r="BR292" s="162"/>
      <c r="BS292" s="174"/>
      <c r="BT292" s="162"/>
      <c r="BU292" s="174"/>
      <c r="BV292" s="174"/>
      <c r="BW292" s="174"/>
      <c r="BX292" s="173"/>
      <c r="BY292" s="158"/>
      <c r="BZ292" s="160"/>
      <c r="CA292" s="172"/>
      <c r="CB292" s="152"/>
      <c r="CC292" s="152"/>
      <c r="CD292" s="156"/>
      <c r="CE292" s="172"/>
      <c r="CF292" s="162"/>
      <c r="CG292" s="162"/>
      <c r="CH292" s="158"/>
      <c r="CI292" s="173"/>
      <c r="CJ292" s="178"/>
      <c r="CK292" s="173"/>
      <c r="CL292" s="165"/>
      <c r="CM292" s="172"/>
      <c r="CN292" s="162"/>
      <c r="CO292" s="162"/>
      <c r="CP292" s="162"/>
      <c r="CQ292" s="162"/>
      <c r="CR292" s="169"/>
      <c r="CS292" s="162"/>
      <c r="CT292" s="162"/>
      <c r="CU292" s="174"/>
      <c r="CV292" s="152"/>
      <c r="CW292" s="173"/>
      <c r="CX292" s="158"/>
      <c r="CY292" s="172"/>
      <c r="CZ292" s="162"/>
      <c r="DA292" s="162"/>
      <c r="DB292" s="158"/>
      <c r="DC292" s="173"/>
      <c r="DD292" s="178"/>
      <c r="DE292" s="173"/>
      <c r="DF292" s="165"/>
      <c r="DG292" s="172"/>
      <c r="DH292" s="178"/>
      <c r="DI292" s="172"/>
      <c r="DJ292" s="178"/>
      <c r="DK292" s="172"/>
      <c r="DL292" s="162"/>
      <c r="DM292" s="167"/>
      <c r="DN292" s="169"/>
      <c r="DO292" s="162"/>
      <c r="DP292" s="162"/>
      <c r="DQ292" s="174"/>
      <c r="DR292" s="152"/>
      <c r="DS292" s="172"/>
      <c r="DT292" s="152"/>
      <c r="DU292" s="152"/>
      <c r="DV292" s="156"/>
      <c r="DW292" s="173"/>
      <c r="DX292" s="158"/>
      <c r="DY292" s="172"/>
      <c r="DZ292" s="162"/>
      <c r="EA292" s="162"/>
      <c r="EB292" s="172"/>
      <c r="EC292" s="172"/>
      <c r="ED292" s="152"/>
      <c r="EE292" s="152"/>
      <c r="EF292" s="152"/>
      <c r="EG292" s="174"/>
      <c r="EH292" s="172"/>
      <c r="EI292" s="162"/>
      <c r="EJ292" s="162"/>
    </row>
    <row r="293" spans="1:140" ht="12.5">
      <c r="A293" s="168"/>
      <c r="B293" s="169"/>
      <c r="C293" s="144" t="str">
        <f t="shared" si="0"/>
        <v/>
      </c>
      <c r="D293" s="144" t="str">
        <f t="shared" si="1097"/>
        <v/>
      </c>
      <c r="E293" s="144" t="str">
        <f t="shared" si="2"/>
        <v/>
      </c>
      <c r="F293" s="145" t="str">
        <f t="shared" si="1098"/>
        <v/>
      </c>
      <c r="G293" s="145" t="str">
        <f t="shared" si="4"/>
        <v/>
      </c>
      <c r="H293" s="145" t="str">
        <f t="shared" si="5"/>
        <v/>
      </c>
      <c r="I293" s="146" t="str">
        <f t="shared" ref="I293:J293" si="1228">IF(COUNTA($DO293:$DX293)&gt;0,$BA293,"")</f>
        <v/>
      </c>
      <c r="J293" s="146" t="str">
        <f t="shared" si="1228"/>
        <v/>
      </c>
      <c r="K293" s="147" t="str">
        <f t="shared" si="43"/>
        <v/>
      </c>
      <c r="L293" s="147" t="str">
        <f t="shared" si="7"/>
        <v/>
      </c>
      <c r="M293" s="147" t="str">
        <f t="shared" si="8"/>
        <v/>
      </c>
      <c r="N293" s="147" t="str">
        <f t="shared" si="48"/>
        <v/>
      </c>
      <c r="O293" s="147" t="str">
        <f t="shared" si="9"/>
        <v/>
      </c>
      <c r="P293" s="146" t="str">
        <f t="shared" si="1100"/>
        <v/>
      </c>
      <c r="Q293" s="147" t="str">
        <f t="shared" si="1101"/>
        <v/>
      </c>
      <c r="R293" s="146" t="str">
        <f t="shared" si="12"/>
        <v/>
      </c>
      <c r="S293" s="146" t="str">
        <f t="shared" si="13"/>
        <v/>
      </c>
      <c r="T293" s="146" t="str">
        <f>IF(NOT(ISBLANK(DH293)),
        IF(AND(ISREF('Input Tenderers'!$J$8:$K$8),COUNTA('Input Tenderers'!$N$8)&gt;0),
                IF(COUNTA('Input Implementation Transactio'!$N293:$O293)&gt;0,"supplier;tenderer;payee","supplier;tenderer"),
                IF(COUNTA('Input Implementation Transactio'!$N293:$O293)&gt;0,"supplier;payee","supplier")
                ),
        IF(COUNTA('Input Implementation Transactio'!$N293:$O293)&gt;0, "payee", "")
        )</f>
        <v/>
      </c>
      <c r="U293" s="146" t="str">
        <f t="shared" si="14"/>
        <v/>
      </c>
      <c r="V293" s="146" t="str">
        <f t="shared" si="15"/>
        <v/>
      </c>
      <c r="W293" s="148" t="str">
        <f t="shared" si="1102"/>
        <v/>
      </c>
      <c r="X293" s="175" t="str">
        <f t="shared" si="1103"/>
        <v/>
      </c>
      <c r="Y293" s="170" t="str">
        <f t="shared" si="1104"/>
        <v/>
      </c>
      <c r="Z293" s="150" t="str">
        <f t="shared" si="19"/>
        <v/>
      </c>
      <c r="AA293" s="146" t="str">
        <f t="shared" si="20"/>
        <v/>
      </c>
      <c r="AB293" s="146" t="str">
        <f t="shared" si="21"/>
        <v/>
      </c>
      <c r="AC293" s="146" t="str">
        <f t="shared" si="22"/>
        <v/>
      </c>
      <c r="AD293" s="148" t="str">
        <f t="shared" si="1105"/>
        <v/>
      </c>
      <c r="AE293" s="148" t="str">
        <f t="shared" si="24"/>
        <v/>
      </c>
      <c r="AF293" s="175" t="str">
        <f t="shared" si="1106"/>
        <v/>
      </c>
      <c r="AG293" s="170" t="str">
        <f t="shared" si="1107"/>
        <v/>
      </c>
      <c r="AH293" s="148" t="str">
        <f t="shared" si="1108"/>
        <v/>
      </c>
      <c r="AI293" s="146" t="str">
        <f t="shared" si="28"/>
        <v/>
      </c>
      <c r="AJ293" s="146" t="str">
        <f t="shared" si="29"/>
        <v/>
      </c>
      <c r="AK293" s="146" t="str">
        <f t="shared" si="30"/>
        <v/>
      </c>
      <c r="AL293" s="146" t="str">
        <f t="shared" si="31"/>
        <v/>
      </c>
      <c r="AM293" s="171" t="str">
        <f t="shared" si="32"/>
        <v/>
      </c>
      <c r="AN293" s="171" t="str">
        <f t="shared" si="33"/>
        <v/>
      </c>
      <c r="AO293" s="146" t="str">
        <f t="shared" si="34"/>
        <v/>
      </c>
      <c r="AP293" s="146" t="str">
        <f t="shared" si="35"/>
        <v/>
      </c>
      <c r="AQ293" s="146" t="str">
        <f t="shared" si="36"/>
        <v/>
      </c>
      <c r="AR293" s="146" t="str">
        <f t="shared" ref="AR293:AS293" si="1229">IF(NOT(ISBLANK(CB293)),CONCATENATE(TEXT(CB293,"yyyy-mm-ddThh:MM:ss"),"Z"),"")</f>
        <v/>
      </c>
      <c r="AS293" s="146" t="str">
        <f t="shared" si="1229"/>
        <v/>
      </c>
      <c r="AT293" s="146" t="str">
        <f t="shared" si="38"/>
        <v/>
      </c>
      <c r="AU293" s="146" t="str">
        <f t="shared" si="39"/>
        <v/>
      </c>
      <c r="AV293" s="146" t="str">
        <f t="shared" ref="AV293:AW293" si="1230">IF(NOT(ISBLANK(DT293)),CONCATENATE(TEXT(DT293,"yyyy-mm-ddThh:MM:ss"),"Z"),"")</f>
        <v/>
      </c>
      <c r="AW293" s="146" t="str">
        <f t="shared" si="1230"/>
        <v/>
      </c>
      <c r="AX293" s="146" t="str">
        <f t="shared" ref="AX293:AZ293" si="1231">IF(NOT(ISBLANK(ED293)),CONCATENATE(TEXT(ED293,"yyyy-mm-ddThh:MM:ss"),"Z"),"")</f>
        <v/>
      </c>
      <c r="AY293" s="146" t="str">
        <f t="shared" si="1231"/>
        <v/>
      </c>
      <c r="AZ293" s="146" t="str">
        <f t="shared" si="1231"/>
        <v/>
      </c>
      <c r="BA293" s="176"/>
      <c r="BB293" s="152"/>
      <c r="BC293" s="177"/>
      <c r="BD293" s="154"/>
      <c r="BE293" s="155"/>
      <c r="BF293" s="154"/>
      <c r="BG293" s="155"/>
      <c r="BH293" s="169"/>
      <c r="BI293" s="162"/>
      <c r="BJ293" s="172"/>
      <c r="BK293" s="162"/>
      <c r="BL293" s="158"/>
      <c r="BM293" s="172"/>
      <c r="BN293" s="162"/>
      <c r="BO293" s="167"/>
      <c r="BP293" s="169"/>
      <c r="BQ293" s="162"/>
      <c r="BR293" s="162"/>
      <c r="BS293" s="174"/>
      <c r="BT293" s="162"/>
      <c r="BU293" s="174"/>
      <c r="BV293" s="174"/>
      <c r="BW293" s="174"/>
      <c r="BX293" s="173"/>
      <c r="BY293" s="158"/>
      <c r="BZ293" s="160"/>
      <c r="CA293" s="172"/>
      <c r="CB293" s="152"/>
      <c r="CC293" s="152"/>
      <c r="CD293" s="156"/>
      <c r="CE293" s="172"/>
      <c r="CF293" s="162"/>
      <c r="CG293" s="162"/>
      <c r="CH293" s="158"/>
      <c r="CI293" s="173"/>
      <c r="CJ293" s="178"/>
      <c r="CK293" s="173"/>
      <c r="CL293" s="165"/>
      <c r="CM293" s="172"/>
      <c r="CN293" s="162"/>
      <c r="CO293" s="162"/>
      <c r="CP293" s="162"/>
      <c r="CQ293" s="162"/>
      <c r="CR293" s="169"/>
      <c r="CS293" s="162"/>
      <c r="CT293" s="162"/>
      <c r="CU293" s="174"/>
      <c r="CV293" s="152"/>
      <c r="CW293" s="173"/>
      <c r="CX293" s="158"/>
      <c r="CY293" s="172"/>
      <c r="CZ293" s="162"/>
      <c r="DA293" s="162"/>
      <c r="DB293" s="158"/>
      <c r="DC293" s="173"/>
      <c r="DD293" s="178"/>
      <c r="DE293" s="173"/>
      <c r="DF293" s="165"/>
      <c r="DG293" s="172"/>
      <c r="DH293" s="178"/>
      <c r="DI293" s="172"/>
      <c r="DJ293" s="178"/>
      <c r="DK293" s="172"/>
      <c r="DL293" s="162"/>
      <c r="DM293" s="167"/>
      <c r="DN293" s="169"/>
      <c r="DO293" s="162"/>
      <c r="DP293" s="162"/>
      <c r="DQ293" s="174"/>
      <c r="DR293" s="152"/>
      <c r="DS293" s="172"/>
      <c r="DT293" s="152"/>
      <c r="DU293" s="152"/>
      <c r="DV293" s="156"/>
      <c r="DW293" s="173"/>
      <c r="DX293" s="158"/>
      <c r="DY293" s="172"/>
      <c r="DZ293" s="162"/>
      <c r="EA293" s="162"/>
      <c r="EB293" s="172"/>
      <c r="EC293" s="172"/>
      <c r="ED293" s="152"/>
      <c r="EE293" s="152"/>
      <c r="EF293" s="152"/>
      <c r="EG293" s="174"/>
      <c r="EH293" s="172"/>
      <c r="EI293" s="162"/>
      <c r="EJ293" s="162"/>
    </row>
    <row r="294" spans="1:140" ht="12.5">
      <c r="A294" s="168"/>
      <c r="B294" s="169"/>
      <c r="C294" s="144" t="str">
        <f t="shared" si="0"/>
        <v/>
      </c>
      <c r="D294" s="144" t="str">
        <f t="shared" si="1097"/>
        <v/>
      </c>
      <c r="E294" s="144" t="str">
        <f t="shared" si="2"/>
        <v/>
      </c>
      <c r="F294" s="145" t="str">
        <f t="shared" si="1098"/>
        <v/>
      </c>
      <c r="G294" s="145" t="str">
        <f t="shared" si="4"/>
        <v/>
      </c>
      <c r="H294" s="145" t="str">
        <f t="shared" si="5"/>
        <v/>
      </c>
      <c r="I294" s="146" t="str">
        <f t="shared" ref="I294:J294" si="1232">IF(COUNTA($DO294:$DX294)&gt;0,$BA294,"")</f>
        <v/>
      </c>
      <c r="J294" s="146" t="str">
        <f t="shared" si="1232"/>
        <v/>
      </c>
      <c r="K294" s="147" t="str">
        <f t="shared" si="43"/>
        <v/>
      </c>
      <c r="L294" s="147" t="str">
        <f t="shared" si="7"/>
        <v/>
      </c>
      <c r="M294" s="147" t="str">
        <f t="shared" si="8"/>
        <v/>
      </c>
      <c r="N294" s="147" t="str">
        <f t="shared" si="48"/>
        <v/>
      </c>
      <c r="O294" s="147" t="str">
        <f t="shared" si="9"/>
        <v/>
      </c>
      <c r="P294" s="146" t="str">
        <f t="shared" si="1100"/>
        <v/>
      </c>
      <c r="Q294" s="147" t="str">
        <f t="shared" si="1101"/>
        <v/>
      </c>
      <c r="R294" s="146" t="str">
        <f t="shared" si="12"/>
        <v/>
      </c>
      <c r="S294" s="146" t="str">
        <f t="shared" si="13"/>
        <v/>
      </c>
      <c r="T294" s="146" t="str">
        <f>IF(NOT(ISBLANK(DH294)),
        IF(AND(ISREF('Input Tenderers'!$J$8:$K$8),COUNTA('Input Tenderers'!$N$8)&gt;0),
                IF(COUNTA('Input Implementation Transactio'!$N294:$O294)&gt;0,"supplier;tenderer;payee","supplier;tenderer"),
                IF(COUNTA('Input Implementation Transactio'!$N294:$O294)&gt;0,"supplier;payee","supplier")
                ),
        IF(COUNTA('Input Implementation Transactio'!$N294:$O294)&gt;0, "payee", "")
        )</f>
        <v/>
      </c>
      <c r="U294" s="146" t="str">
        <f t="shared" si="14"/>
        <v/>
      </c>
      <c r="V294" s="146" t="str">
        <f t="shared" si="15"/>
        <v/>
      </c>
      <c r="W294" s="148" t="str">
        <f t="shared" si="1102"/>
        <v/>
      </c>
      <c r="X294" s="175" t="str">
        <f t="shared" si="1103"/>
        <v/>
      </c>
      <c r="Y294" s="170" t="str">
        <f t="shared" si="1104"/>
        <v/>
      </c>
      <c r="Z294" s="150" t="str">
        <f t="shared" si="19"/>
        <v/>
      </c>
      <c r="AA294" s="146" t="str">
        <f t="shared" si="20"/>
        <v/>
      </c>
      <c r="AB294" s="146" t="str">
        <f t="shared" si="21"/>
        <v/>
      </c>
      <c r="AC294" s="146" t="str">
        <f t="shared" si="22"/>
        <v/>
      </c>
      <c r="AD294" s="148" t="str">
        <f t="shared" si="1105"/>
        <v/>
      </c>
      <c r="AE294" s="148" t="str">
        <f t="shared" si="24"/>
        <v/>
      </c>
      <c r="AF294" s="175" t="str">
        <f t="shared" si="1106"/>
        <v/>
      </c>
      <c r="AG294" s="170" t="str">
        <f t="shared" si="1107"/>
        <v/>
      </c>
      <c r="AH294" s="148" t="str">
        <f t="shared" si="1108"/>
        <v/>
      </c>
      <c r="AI294" s="146" t="str">
        <f t="shared" si="28"/>
        <v/>
      </c>
      <c r="AJ294" s="146" t="str">
        <f t="shared" si="29"/>
        <v/>
      </c>
      <c r="AK294" s="146" t="str">
        <f t="shared" si="30"/>
        <v/>
      </c>
      <c r="AL294" s="146" t="str">
        <f t="shared" si="31"/>
        <v/>
      </c>
      <c r="AM294" s="171" t="str">
        <f t="shared" si="32"/>
        <v/>
      </c>
      <c r="AN294" s="171" t="str">
        <f t="shared" si="33"/>
        <v/>
      </c>
      <c r="AO294" s="146" t="str">
        <f t="shared" si="34"/>
        <v/>
      </c>
      <c r="AP294" s="146" t="str">
        <f t="shared" si="35"/>
        <v/>
      </c>
      <c r="AQ294" s="146" t="str">
        <f t="shared" si="36"/>
        <v/>
      </c>
      <c r="AR294" s="146" t="str">
        <f t="shared" ref="AR294:AS294" si="1233">IF(NOT(ISBLANK(CB294)),CONCATENATE(TEXT(CB294,"yyyy-mm-ddThh:MM:ss"),"Z"),"")</f>
        <v/>
      </c>
      <c r="AS294" s="146" t="str">
        <f t="shared" si="1233"/>
        <v/>
      </c>
      <c r="AT294" s="146" t="str">
        <f t="shared" si="38"/>
        <v/>
      </c>
      <c r="AU294" s="146" t="str">
        <f t="shared" si="39"/>
        <v/>
      </c>
      <c r="AV294" s="146" t="str">
        <f t="shared" ref="AV294:AW294" si="1234">IF(NOT(ISBLANK(DT294)),CONCATENATE(TEXT(DT294,"yyyy-mm-ddThh:MM:ss"),"Z"),"")</f>
        <v/>
      </c>
      <c r="AW294" s="146" t="str">
        <f t="shared" si="1234"/>
        <v/>
      </c>
      <c r="AX294" s="146" t="str">
        <f t="shared" ref="AX294:AZ294" si="1235">IF(NOT(ISBLANK(ED294)),CONCATENATE(TEXT(ED294,"yyyy-mm-ddThh:MM:ss"),"Z"),"")</f>
        <v/>
      </c>
      <c r="AY294" s="146" t="str">
        <f t="shared" si="1235"/>
        <v/>
      </c>
      <c r="AZ294" s="146" t="str">
        <f t="shared" si="1235"/>
        <v/>
      </c>
      <c r="BA294" s="176"/>
      <c r="BB294" s="152"/>
      <c r="BC294" s="177"/>
      <c r="BD294" s="154"/>
      <c r="BE294" s="155"/>
      <c r="BF294" s="154"/>
      <c r="BG294" s="155"/>
      <c r="BH294" s="169"/>
      <c r="BI294" s="162"/>
      <c r="BJ294" s="172"/>
      <c r="BK294" s="162"/>
      <c r="BL294" s="158"/>
      <c r="BM294" s="172"/>
      <c r="BN294" s="162"/>
      <c r="BO294" s="167"/>
      <c r="BP294" s="169"/>
      <c r="BQ294" s="162"/>
      <c r="BR294" s="162"/>
      <c r="BS294" s="174"/>
      <c r="BT294" s="162"/>
      <c r="BU294" s="174"/>
      <c r="BV294" s="174"/>
      <c r="BW294" s="174"/>
      <c r="BX294" s="173"/>
      <c r="BY294" s="158"/>
      <c r="BZ294" s="160"/>
      <c r="CA294" s="172"/>
      <c r="CB294" s="152"/>
      <c r="CC294" s="152"/>
      <c r="CD294" s="156"/>
      <c r="CE294" s="172"/>
      <c r="CF294" s="162"/>
      <c r="CG294" s="162"/>
      <c r="CH294" s="158"/>
      <c r="CI294" s="173"/>
      <c r="CJ294" s="178"/>
      <c r="CK294" s="173"/>
      <c r="CL294" s="165"/>
      <c r="CM294" s="172"/>
      <c r="CN294" s="162"/>
      <c r="CO294" s="162"/>
      <c r="CP294" s="162"/>
      <c r="CQ294" s="162"/>
      <c r="CR294" s="169"/>
      <c r="CS294" s="162"/>
      <c r="CT294" s="162"/>
      <c r="CU294" s="174"/>
      <c r="CV294" s="152"/>
      <c r="CW294" s="173"/>
      <c r="CX294" s="158"/>
      <c r="CY294" s="172"/>
      <c r="CZ294" s="162"/>
      <c r="DA294" s="162"/>
      <c r="DB294" s="158"/>
      <c r="DC294" s="173"/>
      <c r="DD294" s="178"/>
      <c r="DE294" s="173"/>
      <c r="DF294" s="165"/>
      <c r="DG294" s="172"/>
      <c r="DH294" s="178"/>
      <c r="DI294" s="172"/>
      <c r="DJ294" s="178"/>
      <c r="DK294" s="172"/>
      <c r="DL294" s="162"/>
      <c r="DM294" s="167"/>
      <c r="DN294" s="169"/>
      <c r="DO294" s="162"/>
      <c r="DP294" s="162"/>
      <c r="DQ294" s="174"/>
      <c r="DR294" s="152"/>
      <c r="DS294" s="172"/>
      <c r="DT294" s="152"/>
      <c r="DU294" s="152"/>
      <c r="DV294" s="156"/>
      <c r="DW294" s="173"/>
      <c r="DX294" s="158"/>
      <c r="DY294" s="172"/>
      <c r="DZ294" s="162"/>
      <c r="EA294" s="162"/>
      <c r="EB294" s="172"/>
      <c r="EC294" s="172"/>
      <c r="ED294" s="152"/>
      <c r="EE294" s="152"/>
      <c r="EF294" s="152"/>
      <c r="EG294" s="174"/>
      <c r="EH294" s="172"/>
      <c r="EI294" s="162"/>
      <c r="EJ294" s="162"/>
    </row>
    <row r="295" spans="1:140" ht="12.5">
      <c r="A295" s="168"/>
      <c r="B295" s="169"/>
      <c r="C295" s="144" t="str">
        <f t="shared" si="0"/>
        <v/>
      </c>
      <c r="D295" s="144" t="str">
        <f t="shared" si="1097"/>
        <v/>
      </c>
      <c r="E295" s="144" t="str">
        <f t="shared" si="2"/>
        <v/>
      </c>
      <c r="F295" s="145" t="str">
        <f t="shared" si="1098"/>
        <v/>
      </c>
      <c r="G295" s="145" t="str">
        <f t="shared" si="4"/>
        <v/>
      </c>
      <c r="H295" s="145" t="str">
        <f t="shared" si="5"/>
        <v/>
      </c>
      <c r="I295" s="146" t="str">
        <f t="shared" ref="I295:J295" si="1236">IF(COUNTA($DO295:$DX295)&gt;0,$BA295,"")</f>
        <v/>
      </c>
      <c r="J295" s="146" t="str">
        <f t="shared" si="1236"/>
        <v/>
      </c>
      <c r="K295" s="147" t="str">
        <f t="shared" si="43"/>
        <v/>
      </c>
      <c r="L295" s="147" t="str">
        <f t="shared" si="7"/>
        <v/>
      </c>
      <c r="M295" s="147" t="str">
        <f t="shared" si="8"/>
        <v/>
      </c>
      <c r="N295" s="147" t="str">
        <f t="shared" si="48"/>
        <v/>
      </c>
      <c r="O295" s="147" t="str">
        <f t="shared" si="9"/>
        <v/>
      </c>
      <c r="P295" s="146" t="str">
        <f t="shared" si="1100"/>
        <v/>
      </c>
      <c r="Q295" s="147" t="str">
        <f t="shared" si="1101"/>
        <v/>
      </c>
      <c r="R295" s="146" t="str">
        <f t="shared" si="12"/>
        <v/>
      </c>
      <c r="S295" s="146" t="str">
        <f t="shared" si="13"/>
        <v/>
      </c>
      <c r="T295" s="146" t="str">
        <f>IF(NOT(ISBLANK(DH295)),
        IF(AND(ISREF('Input Tenderers'!$J$8:$K$8),COUNTA('Input Tenderers'!$N$8)&gt;0),
                IF(COUNTA('Input Implementation Transactio'!$N295:$O295)&gt;0,"supplier;tenderer;payee","supplier;tenderer"),
                IF(COUNTA('Input Implementation Transactio'!$N295:$O295)&gt;0,"supplier;payee","supplier")
                ),
        IF(COUNTA('Input Implementation Transactio'!$N295:$O295)&gt;0, "payee", "")
        )</f>
        <v/>
      </c>
      <c r="U295" s="146" t="str">
        <f t="shared" si="14"/>
        <v/>
      </c>
      <c r="V295" s="146" t="str">
        <f t="shared" si="15"/>
        <v/>
      </c>
      <c r="W295" s="148" t="str">
        <f t="shared" si="1102"/>
        <v/>
      </c>
      <c r="X295" s="175" t="str">
        <f t="shared" si="1103"/>
        <v/>
      </c>
      <c r="Y295" s="170" t="str">
        <f t="shared" si="1104"/>
        <v/>
      </c>
      <c r="Z295" s="150" t="str">
        <f t="shared" si="19"/>
        <v/>
      </c>
      <c r="AA295" s="146" t="str">
        <f t="shared" si="20"/>
        <v/>
      </c>
      <c r="AB295" s="146" t="str">
        <f t="shared" si="21"/>
        <v/>
      </c>
      <c r="AC295" s="146" t="str">
        <f t="shared" si="22"/>
        <v/>
      </c>
      <c r="AD295" s="148" t="str">
        <f t="shared" si="1105"/>
        <v/>
      </c>
      <c r="AE295" s="148" t="str">
        <f t="shared" si="24"/>
        <v/>
      </c>
      <c r="AF295" s="175" t="str">
        <f t="shared" si="1106"/>
        <v/>
      </c>
      <c r="AG295" s="170" t="str">
        <f t="shared" si="1107"/>
        <v/>
      </c>
      <c r="AH295" s="148" t="str">
        <f t="shared" si="1108"/>
        <v/>
      </c>
      <c r="AI295" s="146" t="str">
        <f t="shared" si="28"/>
        <v/>
      </c>
      <c r="AJ295" s="146" t="str">
        <f t="shared" si="29"/>
        <v/>
      </c>
      <c r="AK295" s="146" t="str">
        <f t="shared" si="30"/>
        <v/>
      </c>
      <c r="AL295" s="146" t="str">
        <f t="shared" si="31"/>
        <v/>
      </c>
      <c r="AM295" s="171" t="str">
        <f t="shared" si="32"/>
        <v/>
      </c>
      <c r="AN295" s="171" t="str">
        <f t="shared" si="33"/>
        <v/>
      </c>
      <c r="AO295" s="146" t="str">
        <f t="shared" si="34"/>
        <v/>
      </c>
      <c r="AP295" s="146" t="str">
        <f t="shared" si="35"/>
        <v/>
      </c>
      <c r="AQ295" s="146" t="str">
        <f t="shared" si="36"/>
        <v/>
      </c>
      <c r="AR295" s="146" t="str">
        <f t="shared" ref="AR295:AS295" si="1237">IF(NOT(ISBLANK(CB295)),CONCATENATE(TEXT(CB295,"yyyy-mm-ddThh:MM:ss"),"Z"),"")</f>
        <v/>
      </c>
      <c r="AS295" s="146" t="str">
        <f t="shared" si="1237"/>
        <v/>
      </c>
      <c r="AT295" s="146" t="str">
        <f t="shared" si="38"/>
        <v/>
      </c>
      <c r="AU295" s="146" t="str">
        <f t="shared" si="39"/>
        <v/>
      </c>
      <c r="AV295" s="146" t="str">
        <f t="shared" ref="AV295:AW295" si="1238">IF(NOT(ISBLANK(DT295)),CONCATENATE(TEXT(DT295,"yyyy-mm-ddThh:MM:ss"),"Z"),"")</f>
        <v/>
      </c>
      <c r="AW295" s="146" t="str">
        <f t="shared" si="1238"/>
        <v/>
      </c>
      <c r="AX295" s="146" t="str">
        <f t="shared" ref="AX295:AZ295" si="1239">IF(NOT(ISBLANK(ED295)),CONCATENATE(TEXT(ED295,"yyyy-mm-ddThh:MM:ss"),"Z"),"")</f>
        <v/>
      </c>
      <c r="AY295" s="146" t="str">
        <f t="shared" si="1239"/>
        <v/>
      </c>
      <c r="AZ295" s="146" t="str">
        <f t="shared" si="1239"/>
        <v/>
      </c>
      <c r="BA295" s="176"/>
      <c r="BB295" s="152"/>
      <c r="BC295" s="177"/>
      <c r="BD295" s="154"/>
      <c r="BE295" s="155"/>
      <c r="BF295" s="154"/>
      <c r="BG295" s="155"/>
      <c r="BH295" s="169"/>
      <c r="BI295" s="162"/>
      <c r="BJ295" s="172"/>
      <c r="BK295" s="162"/>
      <c r="BL295" s="158"/>
      <c r="BM295" s="172"/>
      <c r="BN295" s="162"/>
      <c r="BO295" s="167"/>
      <c r="BP295" s="169"/>
      <c r="BQ295" s="162"/>
      <c r="BR295" s="162"/>
      <c r="BS295" s="174"/>
      <c r="BT295" s="162"/>
      <c r="BU295" s="174"/>
      <c r="BV295" s="174"/>
      <c r="BW295" s="174"/>
      <c r="BX295" s="173"/>
      <c r="BY295" s="158"/>
      <c r="BZ295" s="160"/>
      <c r="CA295" s="172"/>
      <c r="CB295" s="152"/>
      <c r="CC295" s="152"/>
      <c r="CD295" s="156"/>
      <c r="CE295" s="172"/>
      <c r="CF295" s="162"/>
      <c r="CG295" s="162"/>
      <c r="CH295" s="158"/>
      <c r="CI295" s="173"/>
      <c r="CJ295" s="178"/>
      <c r="CK295" s="173"/>
      <c r="CL295" s="165"/>
      <c r="CM295" s="172"/>
      <c r="CN295" s="162"/>
      <c r="CO295" s="162"/>
      <c r="CP295" s="162"/>
      <c r="CQ295" s="162"/>
      <c r="CR295" s="169"/>
      <c r="CS295" s="162"/>
      <c r="CT295" s="162"/>
      <c r="CU295" s="174"/>
      <c r="CV295" s="152"/>
      <c r="CW295" s="173"/>
      <c r="CX295" s="158"/>
      <c r="CY295" s="172"/>
      <c r="CZ295" s="162"/>
      <c r="DA295" s="162"/>
      <c r="DB295" s="158"/>
      <c r="DC295" s="173"/>
      <c r="DD295" s="178"/>
      <c r="DE295" s="173"/>
      <c r="DF295" s="165"/>
      <c r="DG295" s="172"/>
      <c r="DH295" s="178"/>
      <c r="DI295" s="172"/>
      <c r="DJ295" s="178"/>
      <c r="DK295" s="172"/>
      <c r="DL295" s="162"/>
      <c r="DM295" s="167"/>
      <c r="DN295" s="169"/>
      <c r="DO295" s="162"/>
      <c r="DP295" s="162"/>
      <c r="DQ295" s="174"/>
      <c r="DR295" s="152"/>
      <c r="DS295" s="172"/>
      <c r="DT295" s="152"/>
      <c r="DU295" s="152"/>
      <c r="DV295" s="156"/>
      <c r="DW295" s="173"/>
      <c r="DX295" s="158"/>
      <c r="DY295" s="172"/>
      <c r="DZ295" s="162"/>
      <c r="EA295" s="162"/>
      <c r="EB295" s="172"/>
      <c r="EC295" s="172"/>
      <c r="ED295" s="152"/>
      <c r="EE295" s="152"/>
      <c r="EF295" s="152"/>
      <c r="EG295" s="174"/>
      <c r="EH295" s="172"/>
      <c r="EI295" s="162"/>
      <c r="EJ295" s="162"/>
    </row>
    <row r="296" spans="1:140" ht="12.5">
      <c r="A296" s="168"/>
      <c r="B296" s="169"/>
      <c r="C296" s="144" t="str">
        <f t="shared" si="0"/>
        <v/>
      </c>
      <c r="D296" s="144" t="str">
        <f t="shared" si="1097"/>
        <v/>
      </c>
      <c r="E296" s="144" t="str">
        <f t="shared" si="2"/>
        <v/>
      </c>
      <c r="F296" s="145" t="str">
        <f t="shared" si="1098"/>
        <v/>
      </c>
      <c r="G296" s="145" t="str">
        <f t="shared" si="4"/>
        <v/>
      </c>
      <c r="H296" s="145" t="str">
        <f t="shared" si="5"/>
        <v/>
      </c>
      <c r="I296" s="146" t="str">
        <f t="shared" ref="I296:J296" si="1240">IF(COUNTA($DO296:$DX296)&gt;0,$BA296,"")</f>
        <v/>
      </c>
      <c r="J296" s="146" t="str">
        <f t="shared" si="1240"/>
        <v/>
      </c>
      <c r="K296" s="147" t="str">
        <f t="shared" si="43"/>
        <v/>
      </c>
      <c r="L296" s="147" t="str">
        <f t="shared" si="7"/>
        <v/>
      </c>
      <c r="M296" s="147" t="str">
        <f t="shared" si="8"/>
        <v/>
      </c>
      <c r="N296" s="147" t="str">
        <f t="shared" si="48"/>
        <v/>
      </c>
      <c r="O296" s="147" t="str">
        <f t="shared" si="9"/>
        <v/>
      </c>
      <c r="P296" s="146" t="str">
        <f t="shared" si="1100"/>
        <v/>
      </c>
      <c r="Q296" s="147" t="str">
        <f t="shared" si="1101"/>
        <v/>
      </c>
      <c r="R296" s="146" t="str">
        <f t="shared" si="12"/>
        <v/>
      </c>
      <c r="S296" s="146" t="str">
        <f t="shared" si="13"/>
        <v/>
      </c>
      <c r="T296" s="146" t="str">
        <f>IF(NOT(ISBLANK(DH296)),
        IF(AND(ISREF('Input Tenderers'!$J$8:$K$8),COUNTA('Input Tenderers'!$N$8)&gt;0),
                IF(COUNTA('Input Implementation Transactio'!$N296:$O296)&gt;0,"supplier;tenderer;payee","supplier;tenderer"),
                IF(COUNTA('Input Implementation Transactio'!$N296:$O296)&gt;0,"supplier;payee","supplier")
                ),
        IF(COUNTA('Input Implementation Transactio'!$N296:$O296)&gt;0, "payee", "")
        )</f>
        <v/>
      </c>
      <c r="U296" s="146" t="str">
        <f t="shared" si="14"/>
        <v/>
      </c>
      <c r="V296" s="146" t="str">
        <f t="shared" si="15"/>
        <v/>
      </c>
      <c r="W296" s="148" t="str">
        <f t="shared" si="1102"/>
        <v/>
      </c>
      <c r="X296" s="175" t="str">
        <f t="shared" si="1103"/>
        <v/>
      </c>
      <c r="Y296" s="170" t="str">
        <f t="shared" si="1104"/>
        <v/>
      </c>
      <c r="Z296" s="150" t="str">
        <f t="shared" si="19"/>
        <v/>
      </c>
      <c r="AA296" s="146" t="str">
        <f t="shared" si="20"/>
        <v/>
      </c>
      <c r="AB296" s="146" t="str">
        <f t="shared" si="21"/>
        <v/>
      </c>
      <c r="AC296" s="146" t="str">
        <f t="shared" si="22"/>
        <v/>
      </c>
      <c r="AD296" s="148" t="str">
        <f t="shared" si="1105"/>
        <v/>
      </c>
      <c r="AE296" s="148" t="str">
        <f t="shared" si="24"/>
        <v/>
      </c>
      <c r="AF296" s="175" t="str">
        <f t="shared" si="1106"/>
        <v/>
      </c>
      <c r="AG296" s="170" t="str">
        <f t="shared" si="1107"/>
        <v/>
      </c>
      <c r="AH296" s="148" t="str">
        <f t="shared" si="1108"/>
        <v/>
      </c>
      <c r="AI296" s="146" t="str">
        <f t="shared" si="28"/>
        <v/>
      </c>
      <c r="AJ296" s="146" t="str">
        <f t="shared" si="29"/>
        <v/>
      </c>
      <c r="AK296" s="146" t="str">
        <f t="shared" si="30"/>
        <v/>
      </c>
      <c r="AL296" s="146" t="str">
        <f t="shared" si="31"/>
        <v/>
      </c>
      <c r="AM296" s="171" t="str">
        <f t="shared" si="32"/>
        <v/>
      </c>
      <c r="AN296" s="171" t="str">
        <f t="shared" si="33"/>
        <v/>
      </c>
      <c r="AO296" s="146" t="str">
        <f t="shared" si="34"/>
        <v/>
      </c>
      <c r="AP296" s="146" t="str">
        <f t="shared" si="35"/>
        <v/>
      </c>
      <c r="AQ296" s="146" t="str">
        <f t="shared" si="36"/>
        <v/>
      </c>
      <c r="AR296" s="146" t="str">
        <f t="shared" ref="AR296:AS296" si="1241">IF(NOT(ISBLANK(CB296)),CONCATENATE(TEXT(CB296,"yyyy-mm-ddThh:MM:ss"),"Z"),"")</f>
        <v/>
      </c>
      <c r="AS296" s="146" t="str">
        <f t="shared" si="1241"/>
        <v/>
      </c>
      <c r="AT296" s="146" t="str">
        <f t="shared" si="38"/>
        <v/>
      </c>
      <c r="AU296" s="146" t="str">
        <f t="shared" si="39"/>
        <v/>
      </c>
      <c r="AV296" s="146" t="str">
        <f t="shared" ref="AV296:AW296" si="1242">IF(NOT(ISBLANK(DT296)),CONCATENATE(TEXT(DT296,"yyyy-mm-ddThh:MM:ss"),"Z"),"")</f>
        <v/>
      </c>
      <c r="AW296" s="146" t="str">
        <f t="shared" si="1242"/>
        <v/>
      </c>
      <c r="AX296" s="146" t="str">
        <f t="shared" ref="AX296:AZ296" si="1243">IF(NOT(ISBLANK(ED296)),CONCATENATE(TEXT(ED296,"yyyy-mm-ddThh:MM:ss"),"Z"),"")</f>
        <v/>
      </c>
      <c r="AY296" s="146" t="str">
        <f t="shared" si="1243"/>
        <v/>
      </c>
      <c r="AZ296" s="146" t="str">
        <f t="shared" si="1243"/>
        <v/>
      </c>
      <c r="BA296" s="176"/>
      <c r="BB296" s="152"/>
      <c r="BC296" s="177"/>
      <c r="BD296" s="154"/>
      <c r="BE296" s="155"/>
      <c r="BF296" s="154"/>
      <c r="BG296" s="155"/>
      <c r="BH296" s="169"/>
      <c r="BI296" s="162"/>
      <c r="BJ296" s="172"/>
      <c r="BK296" s="162"/>
      <c r="BL296" s="158"/>
      <c r="BM296" s="172"/>
      <c r="BN296" s="162"/>
      <c r="BO296" s="167"/>
      <c r="BP296" s="169"/>
      <c r="BQ296" s="162"/>
      <c r="BR296" s="162"/>
      <c r="BS296" s="174"/>
      <c r="BT296" s="162"/>
      <c r="BU296" s="174"/>
      <c r="BV296" s="174"/>
      <c r="BW296" s="174"/>
      <c r="BX296" s="173"/>
      <c r="BY296" s="158"/>
      <c r="BZ296" s="160"/>
      <c r="CA296" s="172"/>
      <c r="CB296" s="152"/>
      <c r="CC296" s="152"/>
      <c r="CD296" s="156"/>
      <c r="CE296" s="172"/>
      <c r="CF296" s="162"/>
      <c r="CG296" s="162"/>
      <c r="CH296" s="158"/>
      <c r="CI296" s="173"/>
      <c r="CJ296" s="178"/>
      <c r="CK296" s="173"/>
      <c r="CL296" s="165"/>
      <c r="CM296" s="172"/>
      <c r="CN296" s="162"/>
      <c r="CO296" s="162"/>
      <c r="CP296" s="162"/>
      <c r="CQ296" s="162"/>
      <c r="CR296" s="169"/>
      <c r="CS296" s="162"/>
      <c r="CT296" s="162"/>
      <c r="CU296" s="174"/>
      <c r="CV296" s="152"/>
      <c r="CW296" s="173"/>
      <c r="CX296" s="158"/>
      <c r="CY296" s="172"/>
      <c r="CZ296" s="162"/>
      <c r="DA296" s="162"/>
      <c r="DB296" s="158"/>
      <c r="DC296" s="173"/>
      <c r="DD296" s="178"/>
      <c r="DE296" s="173"/>
      <c r="DF296" s="165"/>
      <c r="DG296" s="172"/>
      <c r="DH296" s="178"/>
      <c r="DI296" s="172"/>
      <c r="DJ296" s="178"/>
      <c r="DK296" s="172"/>
      <c r="DL296" s="162"/>
      <c r="DM296" s="167"/>
      <c r="DN296" s="169"/>
      <c r="DO296" s="162"/>
      <c r="DP296" s="162"/>
      <c r="DQ296" s="174"/>
      <c r="DR296" s="152"/>
      <c r="DS296" s="172"/>
      <c r="DT296" s="152"/>
      <c r="DU296" s="152"/>
      <c r="DV296" s="156"/>
      <c r="DW296" s="173"/>
      <c r="DX296" s="158"/>
      <c r="DY296" s="172"/>
      <c r="DZ296" s="162"/>
      <c r="EA296" s="162"/>
      <c r="EB296" s="172"/>
      <c r="EC296" s="172"/>
      <c r="ED296" s="152"/>
      <c r="EE296" s="152"/>
      <c r="EF296" s="152"/>
      <c r="EG296" s="174"/>
      <c r="EH296" s="172"/>
      <c r="EI296" s="162"/>
      <c r="EJ296" s="162"/>
    </row>
    <row r="297" spans="1:140" ht="12.5">
      <c r="A297" s="168"/>
      <c r="B297" s="169"/>
      <c r="C297" s="144" t="str">
        <f t="shared" si="0"/>
        <v/>
      </c>
      <c r="D297" s="144" t="str">
        <f t="shared" si="1097"/>
        <v/>
      </c>
      <c r="E297" s="144" t="str">
        <f t="shared" si="2"/>
        <v/>
      </c>
      <c r="F297" s="145" t="str">
        <f t="shared" si="1098"/>
        <v/>
      </c>
      <c r="G297" s="145" t="str">
        <f t="shared" si="4"/>
        <v/>
      </c>
      <c r="H297" s="145" t="str">
        <f t="shared" si="5"/>
        <v/>
      </c>
      <c r="I297" s="146" t="str">
        <f t="shared" ref="I297:J297" si="1244">IF(COUNTA($DO297:$DX297)&gt;0,$BA297,"")</f>
        <v/>
      </c>
      <c r="J297" s="146" t="str">
        <f t="shared" si="1244"/>
        <v/>
      </c>
      <c r="K297" s="147" t="str">
        <f t="shared" si="43"/>
        <v/>
      </c>
      <c r="L297" s="147" t="str">
        <f t="shared" si="7"/>
        <v/>
      </c>
      <c r="M297" s="147" t="str">
        <f t="shared" si="8"/>
        <v/>
      </c>
      <c r="N297" s="147" t="str">
        <f t="shared" si="48"/>
        <v/>
      </c>
      <c r="O297" s="147" t="str">
        <f t="shared" si="9"/>
        <v/>
      </c>
      <c r="P297" s="146" t="str">
        <f t="shared" si="1100"/>
        <v/>
      </c>
      <c r="Q297" s="147" t="str">
        <f t="shared" si="1101"/>
        <v/>
      </c>
      <c r="R297" s="146" t="str">
        <f t="shared" si="12"/>
        <v/>
      </c>
      <c r="S297" s="146" t="str">
        <f t="shared" si="13"/>
        <v/>
      </c>
      <c r="T297" s="146" t="str">
        <f>IF(NOT(ISBLANK(DH297)),
        IF(AND(ISREF('Input Tenderers'!$J$8:$K$8),COUNTA('Input Tenderers'!$N$8)&gt;0),
                IF(COUNTA('Input Implementation Transactio'!$N297:$O297)&gt;0,"supplier;tenderer;payee","supplier;tenderer"),
                IF(COUNTA('Input Implementation Transactio'!$N297:$O297)&gt;0,"supplier;payee","supplier")
                ),
        IF(COUNTA('Input Implementation Transactio'!$N297:$O297)&gt;0, "payee", "")
        )</f>
        <v/>
      </c>
      <c r="U297" s="146" t="str">
        <f t="shared" si="14"/>
        <v/>
      </c>
      <c r="V297" s="146" t="str">
        <f t="shared" si="15"/>
        <v/>
      </c>
      <c r="W297" s="148" t="str">
        <f t="shared" si="1102"/>
        <v/>
      </c>
      <c r="X297" s="175" t="str">
        <f t="shared" si="1103"/>
        <v/>
      </c>
      <c r="Y297" s="170" t="str">
        <f t="shared" si="1104"/>
        <v/>
      </c>
      <c r="Z297" s="150" t="str">
        <f t="shared" si="19"/>
        <v/>
      </c>
      <c r="AA297" s="146" t="str">
        <f t="shared" si="20"/>
        <v/>
      </c>
      <c r="AB297" s="146" t="str">
        <f t="shared" si="21"/>
        <v/>
      </c>
      <c r="AC297" s="146" t="str">
        <f t="shared" si="22"/>
        <v/>
      </c>
      <c r="AD297" s="148" t="str">
        <f t="shared" si="1105"/>
        <v/>
      </c>
      <c r="AE297" s="148" t="str">
        <f t="shared" si="24"/>
        <v/>
      </c>
      <c r="AF297" s="175" t="str">
        <f t="shared" si="1106"/>
        <v/>
      </c>
      <c r="AG297" s="170" t="str">
        <f t="shared" si="1107"/>
        <v/>
      </c>
      <c r="AH297" s="148" t="str">
        <f t="shared" si="1108"/>
        <v/>
      </c>
      <c r="AI297" s="146" t="str">
        <f t="shared" si="28"/>
        <v/>
      </c>
      <c r="AJ297" s="146" t="str">
        <f t="shared" si="29"/>
        <v/>
      </c>
      <c r="AK297" s="146" t="str">
        <f t="shared" si="30"/>
        <v/>
      </c>
      <c r="AL297" s="146" t="str">
        <f t="shared" si="31"/>
        <v/>
      </c>
      <c r="AM297" s="171" t="str">
        <f t="shared" si="32"/>
        <v/>
      </c>
      <c r="AN297" s="171" t="str">
        <f t="shared" si="33"/>
        <v/>
      </c>
      <c r="AO297" s="146" t="str">
        <f t="shared" si="34"/>
        <v/>
      </c>
      <c r="AP297" s="146" t="str">
        <f t="shared" si="35"/>
        <v/>
      </c>
      <c r="AQ297" s="146" t="str">
        <f t="shared" si="36"/>
        <v/>
      </c>
      <c r="AR297" s="146" t="str">
        <f t="shared" ref="AR297:AS297" si="1245">IF(NOT(ISBLANK(CB297)),CONCATENATE(TEXT(CB297,"yyyy-mm-ddThh:MM:ss"),"Z"),"")</f>
        <v/>
      </c>
      <c r="AS297" s="146" t="str">
        <f t="shared" si="1245"/>
        <v/>
      </c>
      <c r="AT297" s="146" t="str">
        <f t="shared" si="38"/>
        <v/>
      </c>
      <c r="AU297" s="146" t="str">
        <f t="shared" si="39"/>
        <v/>
      </c>
      <c r="AV297" s="146" t="str">
        <f t="shared" ref="AV297:AW297" si="1246">IF(NOT(ISBLANK(DT297)),CONCATENATE(TEXT(DT297,"yyyy-mm-ddThh:MM:ss"),"Z"),"")</f>
        <v/>
      </c>
      <c r="AW297" s="146" t="str">
        <f t="shared" si="1246"/>
        <v/>
      </c>
      <c r="AX297" s="146" t="str">
        <f t="shared" ref="AX297:AZ297" si="1247">IF(NOT(ISBLANK(ED297)),CONCATENATE(TEXT(ED297,"yyyy-mm-ddThh:MM:ss"),"Z"),"")</f>
        <v/>
      </c>
      <c r="AY297" s="146" t="str">
        <f t="shared" si="1247"/>
        <v/>
      </c>
      <c r="AZ297" s="146" t="str">
        <f t="shared" si="1247"/>
        <v/>
      </c>
      <c r="BA297" s="176"/>
      <c r="BB297" s="152"/>
      <c r="BC297" s="177"/>
      <c r="BD297" s="154"/>
      <c r="BE297" s="155"/>
      <c r="BF297" s="154"/>
      <c r="BG297" s="155"/>
      <c r="BH297" s="169"/>
      <c r="BI297" s="162"/>
      <c r="BJ297" s="172"/>
      <c r="BK297" s="162"/>
      <c r="BL297" s="158"/>
      <c r="BM297" s="172"/>
      <c r="BN297" s="162"/>
      <c r="BO297" s="167"/>
      <c r="BP297" s="169"/>
      <c r="BQ297" s="162"/>
      <c r="BR297" s="162"/>
      <c r="BS297" s="174"/>
      <c r="BT297" s="162"/>
      <c r="BU297" s="174"/>
      <c r="BV297" s="174"/>
      <c r="BW297" s="174"/>
      <c r="BX297" s="173"/>
      <c r="BY297" s="158"/>
      <c r="BZ297" s="160"/>
      <c r="CA297" s="172"/>
      <c r="CB297" s="152"/>
      <c r="CC297" s="152"/>
      <c r="CD297" s="156"/>
      <c r="CE297" s="172"/>
      <c r="CF297" s="162"/>
      <c r="CG297" s="162"/>
      <c r="CH297" s="158"/>
      <c r="CI297" s="173"/>
      <c r="CJ297" s="178"/>
      <c r="CK297" s="173"/>
      <c r="CL297" s="165"/>
      <c r="CM297" s="172"/>
      <c r="CN297" s="162"/>
      <c r="CO297" s="162"/>
      <c r="CP297" s="162"/>
      <c r="CQ297" s="162"/>
      <c r="CR297" s="169"/>
      <c r="CS297" s="162"/>
      <c r="CT297" s="162"/>
      <c r="CU297" s="174"/>
      <c r="CV297" s="152"/>
      <c r="CW297" s="173"/>
      <c r="CX297" s="158"/>
      <c r="CY297" s="172"/>
      <c r="CZ297" s="162"/>
      <c r="DA297" s="162"/>
      <c r="DB297" s="158"/>
      <c r="DC297" s="173"/>
      <c r="DD297" s="178"/>
      <c r="DE297" s="173"/>
      <c r="DF297" s="165"/>
      <c r="DG297" s="172"/>
      <c r="DH297" s="178"/>
      <c r="DI297" s="172"/>
      <c r="DJ297" s="178"/>
      <c r="DK297" s="172"/>
      <c r="DL297" s="162"/>
      <c r="DM297" s="167"/>
      <c r="DN297" s="169"/>
      <c r="DO297" s="162"/>
      <c r="DP297" s="162"/>
      <c r="DQ297" s="174"/>
      <c r="DR297" s="152"/>
      <c r="DS297" s="172"/>
      <c r="DT297" s="152"/>
      <c r="DU297" s="152"/>
      <c r="DV297" s="156"/>
      <c r="DW297" s="173"/>
      <c r="DX297" s="158"/>
      <c r="DY297" s="172"/>
      <c r="DZ297" s="162"/>
      <c r="EA297" s="162"/>
      <c r="EB297" s="172"/>
      <c r="EC297" s="172"/>
      <c r="ED297" s="152"/>
      <c r="EE297" s="152"/>
      <c r="EF297" s="152"/>
      <c r="EG297" s="174"/>
      <c r="EH297" s="172"/>
      <c r="EI297" s="162"/>
      <c r="EJ297" s="162"/>
    </row>
    <row r="298" spans="1:140" ht="12.5">
      <c r="A298" s="168"/>
      <c r="B298" s="169"/>
      <c r="C298" s="144" t="str">
        <f t="shared" si="0"/>
        <v/>
      </c>
      <c r="D298" s="144" t="str">
        <f t="shared" si="1097"/>
        <v/>
      </c>
      <c r="E298" s="144" t="str">
        <f t="shared" si="2"/>
        <v/>
      </c>
      <c r="F298" s="145" t="str">
        <f t="shared" si="1098"/>
        <v/>
      </c>
      <c r="G298" s="145" t="str">
        <f t="shared" si="4"/>
        <v/>
      </c>
      <c r="H298" s="145" t="str">
        <f t="shared" si="5"/>
        <v/>
      </c>
      <c r="I298" s="146" t="str">
        <f t="shared" ref="I298:J298" si="1248">IF(COUNTA($DO298:$DX298)&gt;0,$BA298,"")</f>
        <v/>
      </c>
      <c r="J298" s="146" t="str">
        <f t="shared" si="1248"/>
        <v/>
      </c>
      <c r="K298" s="147" t="str">
        <f t="shared" si="43"/>
        <v/>
      </c>
      <c r="L298" s="147" t="str">
        <f t="shared" si="7"/>
        <v/>
      </c>
      <c r="M298" s="147" t="str">
        <f t="shared" si="8"/>
        <v/>
      </c>
      <c r="N298" s="147" t="str">
        <f t="shared" si="48"/>
        <v/>
      </c>
      <c r="O298" s="147" t="str">
        <f t="shared" si="9"/>
        <v/>
      </c>
      <c r="P298" s="146" t="str">
        <f t="shared" si="1100"/>
        <v/>
      </c>
      <c r="Q298" s="147" t="str">
        <f t="shared" si="1101"/>
        <v/>
      </c>
      <c r="R298" s="146" t="str">
        <f t="shared" si="12"/>
        <v/>
      </c>
      <c r="S298" s="146" t="str">
        <f t="shared" si="13"/>
        <v/>
      </c>
      <c r="T298" s="146" t="str">
        <f>IF(NOT(ISBLANK(DH298)),
        IF(AND(ISREF('Input Tenderers'!$J$8:$K$8),COUNTA('Input Tenderers'!$N$8)&gt;0),
                IF(COUNTA('Input Implementation Transactio'!$N298:$O298)&gt;0,"supplier;tenderer;payee","supplier;tenderer"),
                IF(COUNTA('Input Implementation Transactio'!$N298:$O298)&gt;0,"supplier;payee","supplier")
                ),
        IF(COUNTA('Input Implementation Transactio'!$N298:$O298)&gt;0, "payee", "")
        )</f>
        <v/>
      </c>
      <c r="U298" s="146" t="str">
        <f t="shared" si="14"/>
        <v/>
      </c>
      <c r="V298" s="146" t="str">
        <f t="shared" si="15"/>
        <v/>
      </c>
      <c r="W298" s="148" t="str">
        <f t="shared" si="1102"/>
        <v/>
      </c>
      <c r="X298" s="175" t="str">
        <f t="shared" si="1103"/>
        <v/>
      </c>
      <c r="Y298" s="170" t="str">
        <f t="shared" si="1104"/>
        <v/>
      </c>
      <c r="Z298" s="150" t="str">
        <f t="shared" si="19"/>
        <v/>
      </c>
      <c r="AA298" s="146" t="str">
        <f t="shared" si="20"/>
        <v/>
      </c>
      <c r="AB298" s="146" t="str">
        <f t="shared" si="21"/>
        <v/>
      </c>
      <c r="AC298" s="146" t="str">
        <f t="shared" si="22"/>
        <v/>
      </c>
      <c r="AD298" s="148" t="str">
        <f t="shared" si="1105"/>
        <v/>
      </c>
      <c r="AE298" s="148" t="str">
        <f t="shared" si="24"/>
        <v/>
      </c>
      <c r="AF298" s="175" t="str">
        <f t="shared" si="1106"/>
        <v/>
      </c>
      <c r="AG298" s="170" t="str">
        <f t="shared" si="1107"/>
        <v/>
      </c>
      <c r="AH298" s="148" t="str">
        <f t="shared" si="1108"/>
        <v/>
      </c>
      <c r="AI298" s="146" t="str">
        <f t="shared" si="28"/>
        <v/>
      </c>
      <c r="AJ298" s="146" t="str">
        <f t="shared" si="29"/>
        <v/>
      </c>
      <c r="AK298" s="146" t="str">
        <f t="shared" si="30"/>
        <v/>
      </c>
      <c r="AL298" s="146" t="str">
        <f t="shared" si="31"/>
        <v/>
      </c>
      <c r="AM298" s="171" t="str">
        <f t="shared" si="32"/>
        <v/>
      </c>
      <c r="AN298" s="171" t="str">
        <f t="shared" si="33"/>
        <v/>
      </c>
      <c r="AO298" s="146" t="str">
        <f t="shared" si="34"/>
        <v/>
      </c>
      <c r="AP298" s="146" t="str">
        <f t="shared" si="35"/>
        <v/>
      </c>
      <c r="AQ298" s="146" t="str">
        <f t="shared" si="36"/>
        <v/>
      </c>
      <c r="AR298" s="146" t="str">
        <f t="shared" ref="AR298:AS298" si="1249">IF(NOT(ISBLANK(CB298)),CONCATENATE(TEXT(CB298,"yyyy-mm-ddThh:MM:ss"),"Z"),"")</f>
        <v/>
      </c>
      <c r="AS298" s="146" t="str">
        <f t="shared" si="1249"/>
        <v/>
      </c>
      <c r="AT298" s="146" t="str">
        <f t="shared" si="38"/>
        <v/>
      </c>
      <c r="AU298" s="146" t="str">
        <f t="shared" si="39"/>
        <v/>
      </c>
      <c r="AV298" s="146" t="str">
        <f t="shared" ref="AV298:AW298" si="1250">IF(NOT(ISBLANK(DT298)),CONCATENATE(TEXT(DT298,"yyyy-mm-ddThh:MM:ss"),"Z"),"")</f>
        <v/>
      </c>
      <c r="AW298" s="146" t="str">
        <f t="shared" si="1250"/>
        <v/>
      </c>
      <c r="AX298" s="146" t="str">
        <f t="shared" ref="AX298:AZ298" si="1251">IF(NOT(ISBLANK(ED298)),CONCATENATE(TEXT(ED298,"yyyy-mm-ddThh:MM:ss"),"Z"),"")</f>
        <v/>
      </c>
      <c r="AY298" s="146" t="str">
        <f t="shared" si="1251"/>
        <v/>
      </c>
      <c r="AZ298" s="146" t="str">
        <f t="shared" si="1251"/>
        <v/>
      </c>
      <c r="BA298" s="176"/>
      <c r="BB298" s="152"/>
      <c r="BC298" s="177"/>
      <c r="BD298" s="154"/>
      <c r="BE298" s="155"/>
      <c r="BF298" s="154"/>
      <c r="BG298" s="155"/>
      <c r="BH298" s="169"/>
      <c r="BI298" s="162"/>
      <c r="BJ298" s="172"/>
      <c r="BK298" s="162"/>
      <c r="BL298" s="158"/>
      <c r="BM298" s="172"/>
      <c r="BN298" s="162"/>
      <c r="BO298" s="167"/>
      <c r="BP298" s="169"/>
      <c r="BQ298" s="162"/>
      <c r="BR298" s="162"/>
      <c r="BS298" s="174"/>
      <c r="BT298" s="162"/>
      <c r="BU298" s="174"/>
      <c r="BV298" s="174"/>
      <c r="BW298" s="174"/>
      <c r="BX298" s="173"/>
      <c r="BY298" s="158"/>
      <c r="BZ298" s="160"/>
      <c r="CA298" s="172"/>
      <c r="CB298" s="152"/>
      <c r="CC298" s="152"/>
      <c r="CD298" s="156"/>
      <c r="CE298" s="172"/>
      <c r="CF298" s="162"/>
      <c r="CG298" s="162"/>
      <c r="CH298" s="158"/>
      <c r="CI298" s="173"/>
      <c r="CJ298" s="178"/>
      <c r="CK298" s="173"/>
      <c r="CL298" s="165"/>
      <c r="CM298" s="172"/>
      <c r="CN298" s="162"/>
      <c r="CO298" s="162"/>
      <c r="CP298" s="162"/>
      <c r="CQ298" s="162"/>
      <c r="CR298" s="169"/>
      <c r="CS298" s="162"/>
      <c r="CT298" s="162"/>
      <c r="CU298" s="174"/>
      <c r="CV298" s="152"/>
      <c r="CW298" s="173"/>
      <c r="CX298" s="158"/>
      <c r="CY298" s="172"/>
      <c r="CZ298" s="162"/>
      <c r="DA298" s="162"/>
      <c r="DB298" s="158"/>
      <c r="DC298" s="173"/>
      <c r="DD298" s="178"/>
      <c r="DE298" s="173"/>
      <c r="DF298" s="165"/>
      <c r="DG298" s="172"/>
      <c r="DH298" s="178"/>
      <c r="DI298" s="172"/>
      <c r="DJ298" s="178"/>
      <c r="DK298" s="172"/>
      <c r="DL298" s="162"/>
      <c r="DM298" s="167"/>
      <c r="DN298" s="169"/>
      <c r="DO298" s="162"/>
      <c r="DP298" s="162"/>
      <c r="DQ298" s="174"/>
      <c r="DR298" s="152"/>
      <c r="DS298" s="172"/>
      <c r="DT298" s="152"/>
      <c r="DU298" s="152"/>
      <c r="DV298" s="156"/>
      <c r="DW298" s="173"/>
      <c r="DX298" s="158"/>
      <c r="DY298" s="172"/>
      <c r="DZ298" s="162"/>
      <c r="EA298" s="162"/>
      <c r="EB298" s="172"/>
      <c r="EC298" s="172"/>
      <c r="ED298" s="152"/>
      <c r="EE298" s="152"/>
      <c r="EF298" s="152"/>
      <c r="EG298" s="174"/>
      <c r="EH298" s="172"/>
      <c r="EI298" s="162"/>
      <c r="EJ298" s="162"/>
    </row>
    <row r="299" spans="1:140" ht="12.5">
      <c r="A299" s="168"/>
      <c r="B299" s="169"/>
      <c r="C299" s="144" t="str">
        <f t="shared" si="0"/>
        <v/>
      </c>
      <c r="D299" s="144" t="str">
        <f t="shared" si="1097"/>
        <v/>
      </c>
      <c r="E299" s="144" t="str">
        <f t="shared" si="2"/>
        <v/>
      </c>
      <c r="F299" s="145" t="str">
        <f t="shared" si="1098"/>
        <v/>
      </c>
      <c r="G299" s="145" t="str">
        <f t="shared" si="4"/>
        <v/>
      </c>
      <c r="H299" s="145" t="str">
        <f t="shared" si="5"/>
        <v/>
      </c>
      <c r="I299" s="146" t="str">
        <f t="shared" ref="I299:J299" si="1252">IF(COUNTA($DO299:$DX299)&gt;0,$BA299,"")</f>
        <v/>
      </c>
      <c r="J299" s="146" t="str">
        <f t="shared" si="1252"/>
        <v/>
      </c>
      <c r="K299" s="147" t="str">
        <f t="shared" si="43"/>
        <v/>
      </c>
      <c r="L299" s="147" t="str">
        <f t="shared" si="7"/>
        <v/>
      </c>
      <c r="M299" s="147" t="str">
        <f t="shared" si="8"/>
        <v/>
      </c>
      <c r="N299" s="147" t="str">
        <f t="shared" si="48"/>
        <v/>
      </c>
      <c r="O299" s="147" t="str">
        <f t="shared" si="9"/>
        <v/>
      </c>
      <c r="P299" s="146" t="str">
        <f t="shared" si="1100"/>
        <v/>
      </c>
      <c r="Q299" s="147" t="str">
        <f t="shared" si="1101"/>
        <v/>
      </c>
      <c r="R299" s="146" t="str">
        <f t="shared" si="12"/>
        <v/>
      </c>
      <c r="S299" s="146" t="str">
        <f t="shared" si="13"/>
        <v/>
      </c>
      <c r="T299" s="146" t="str">
        <f>IF(NOT(ISBLANK(DH299)),
        IF(AND(ISREF('Input Tenderers'!$J$8:$K$8),COUNTA('Input Tenderers'!$N$8)&gt;0),
                IF(COUNTA('Input Implementation Transactio'!$N299:$O299)&gt;0,"supplier;tenderer;payee","supplier;tenderer"),
                IF(COUNTA('Input Implementation Transactio'!$N299:$O299)&gt;0,"supplier;payee","supplier")
                ),
        IF(COUNTA('Input Implementation Transactio'!$N299:$O299)&gt;0, "payee", "")
        )</f>
        <v/>
      </c>
      <c r="U299" s="146" t="str">
        <f t="shared" si="14"/>
        <v/>
      </c>
      <c r="V299" s="146" t="str">
        <f t="shared" si="15"/>
        <v/>
      </c>
      <c r="W299" s="148" t="str">
        <f t="shared" si="1102"/>
        <v/>
      </c>
      <c r="X299" s="175" t="str">
        <f t="shared" si="1103"/>
        <v/>
      </c>
      <c r="Y299" s="170" t="str">
        <f t="shared" si="1104"/>
        <v/>
      </c>
      <c r="Z299" s="150" t="str">
        <f t="shared" si="19"/>
        <v/>
      </c>
      <c r="AA299" s="146" t="str">
        <f t="shared" si="20"/>
        <v/>
      </c>
      <c r="AB299" s="146" t="str">
        <f t="shared" si="21"/>
        <v/>
      </c>
      <c r="AC299" s="146" t="str">
        <f t="shared" si="22"/>
        <v/>
      </c>
      <c r="AD299" s="148" t="str">
        <f t="shared" si="1105"/>
        <v/>
      </c>
      <c r="AE299" s="148" t="str">
        <f t="shared" si="24"/>
        <v/>
      </c>
      <c r="AF299" s="175" t="str">
        <f t="shared" si="1106"/>
        <v/>
      </c>
      <c r="AG299" s="170" t="str">
        <f t="shared" si="1107"/>
        <v/>
      </c>
      <c r="AH299" s="148" t="str">
        <f t="shared" si="1108"/>
        <v/>
      </c>
      <c r="AI299" s="146" t="str">
        <f t="shared" si="28"/>
        <v/>
      </c>
      <c r="AJ299" s="146" t="str">
        <f t="shared" si="29"/>
        <v/>
      </c>
      <c r="AK299" s="146" t="str">
        <f t="shared" si="30"/>
        <v/>
      </c>
      <c r="AL299" s="146" t="str">
        <f t="shared" si="31"/>
        <v/>
      </c>
      <c r="AM299" s="171" t="str">
        <f t="shared" si="32"/>
        <v/>
      </c>
      <c r="AN299" s="171" t="str">
        <f t="shared" si="33"/>
        <v/>
      </c>
      <c r="AO299" s="146" t="str">
        <f t="shared" si="34"/>
        <v/>
      </c>
      <c r="AP299" s="146" t="str">
        <f t="shared" si="35"/>
        <v/>
      </c>
      <c r="AQ299" s="146" t="str">
        <f t="shared" si="36"/>
        <v/>
      </c>
      <c r="AR299" s="146" t="str">
        <f t="shared" ref="AR299:AS299" si="1253">IF(NOT(ISBLANK(CB299)),CONCATENATE(TEXT(CB299,"yyyy-mm-ddThh:MM:ss"),"Z"),"")</f>
        <v/>
      </c>
      <c r="AS299" s="146" t="str">
        <f t="shared" si="1253"/>
        <v/>
      </c>
      <c r="AT299" s="146" t="str">
        <f t="shared" si="38"/>
        <v/>
      </c>
      <c r="AU299" s="146" t="str">
        <f t="shared" si="39"/>
        <v/>
      </c>
      <c r="AV299" s="146" t="str">
        <f t="shared" ref="AV299:AW299" si="1254">IF(NOT(ISBLANK(DT299)),CONCATENATE(TEXT(DT299,"yyyy-mm-ddThh:MM:ss"),"Z"),"")</f>
        <v/>
      </c>
      <c r="AW299" s="146" t="str">
        <f t="shared" si="1254"/>
        <v/>
      </c>
      <c r="AX299" s="146" t="str">
        <f t="shared" ref="AX299:AZ299" si="1255">IF(NOT(ISBLANK(ED299)),CONCATENATE(TEXT(ED299,"yyyy-mm-ddThh:MM:ss"),"Z"),"")</f>
        <v/>
      </c>
      <c r="AY299" s="146" t="str">
        <f t="shared" si="1255"/>
        <v/>
      </c>
      <c r="AZ299" s="146" t="str">
        <f t="shared" si="1255"/>
        <v/>
      </c>
      <c r="BA299" s="176"/>
      <c r="BB299" s="152"/>
      <c r="BC299" s="177"/>
      <c r="BD299" s="154"/>
      <c r="BE299" s="155"/>
      <c r="BF299" s="154"/>
      <c r="BG299" s="155"/>
      <c r="BH299" s="169"/>
      <c r="BI299" s="162"/>
      <c r="BJ299" s="172"/>
      <c r="BK299" s="162"/>
      <c r="BL299" s="158"/>
      <c r="BM299" s="172"/>
      <c r="BN299" s="162"/>
      <c r="BO299" s="167"/>
      <c r="BP299" s="169"/>
      <c r="BQ299" s="162"/>
      <c r="BR299" s="162"/>
      <c r="BS299" s="174"/>
      <c r="BT299" s="162"/>
      <c r="BU299" s="174"/>
      <c r="BV299" s="174"/>
      <c r="BW299" s="174"/>
      <c r="BX299" s="173"/>
      <c r="BY299" s="158"/>
      <c r="BZ299" s="160"/>
      <c r="CA299" s="172"/>
      <c r="CB299" s="152"/>
      <c r="CC299" s="152"/>
      <c r="CD299" s="156"/>
      <c r="CE299" s="172"/>
      <c r="CF299" s="162"/>
      <c r="CG299" s="162"/>
      <c r="CH299" s="158"/>
      <c r="CI299" s="173"/>
      <c r="CJ299" s="178"/>
      <c r="CK299" s="173"/>
      <c r="CL299" s="165"/>
      <c r="CM299" s="172"/>
      <c r="CN299" s="162"/>
      <c r="CO299" s="162"/>
      <c r="CP299" s="162"/>
      <c r="CQ299" s="162"/>
      <c r="CR299" s="169"/>
      <c r="CS299" s="162"/>
      <c r="CT299" s="162"/>
      <c r="CU299" s="174"/>
      <c r="CV299" s="152"/>
      <c r="CW299" s="173"/>
      <c r="CX299" s="158"/>
      <c r="CY299" s="172"/>
      <c r="CZ299" s="162"/>
      <c r="DA299" s="162"/>
      <c r="DB299" s="158"/>
      <c r="DC299" s="173"/>
      <c r="DD299" s="178"/>
      <c r="DE299" s="173"/>
      <c r="DF299" s="165"/>
      <c r="DG299" s="172"/>
      <c r="DH299" s="178"/>
      <c r="DI299" s="172"/>
      <c r="DJ299" s="178"/>
      <c r="DK299" s="172"/>
      <c r="DL299" s="162"/>
      <c r="DM299" s="167"/>
      <c r="DN299" s="169"/>
      <c r="DO299" s="162"/>
      <c r="DP299" s="162"/>
      <c r="DQ299" s="174"/>
      <c r="DR299" s="152"/>
      <c r="DS299" s="172"/>
      <c r="DT299" s="152"/>
      <c r="DU299" s="152"/>
      <c r="DV299" s="156"/>
      <c r="DW299" s="173"/>
      <c r="DX299" s="158"/>
      <c r="DY299" s="172"/>
      <c r="DZ299" s="162"/>
      <c r="EA299" s="162"/>
      <c r="EB299" s="172"/>
      <c r="EC299" s="172"/>
      <c r="ED299" s="152"/>
      <c r="EE299" s="152"/>
      <c r="EF299" s="152"/>
      <c r="EG299" s="174"/>
      <c r="EH299" s="172"/>
      <c r="EI299" s="162"/>
      <c r="EJ299" s="162"/>
    </row>
    <row r="300" spans="1:140" ht="12.5">
      <c r="A300" s="168"/>
      <c r="B300" s="169"/>
      <c r="C300" s="144" t="str">
        <f t="shared" si="0"/>
        <v/>
      </c>
      <c r="D300" s="144" t="str">
        <f t="shared" si="1097"/>
        <v/>
      </c>
      <c r="E300" s="144" t="str">
        <f t="shared" si="2"/>
        <v/>
      </c>
      <c r="F300" s="145" t="str">
        <f t="shared" si="1098"/>
        <v/>
      </c>
      <c r="G300" s="145" t="str">
        <f t="shared" si="4"/>
        <v/>
      </c>
      <c r="H300" s="145" t="str">
        <f t="shared" si="5"/>
        <v/>
      </c>
      <c r="I300" s="146" t="str">
        <f t="shared" ref="I300:J300" si="1256">IF(COUNTA($DO300:$DX300)&gt;0,$BA300,"")</f>
        <v/>
      </c>
      <c r="J300" s="146" t="str">
        <f t="shared" si="1256"/>
        <v/>
      </c>
      <c r="K300" s="147" t="str">
        <f t="shared" si="43"/>
        <v/>
      </c>
      <c r="L300" s="147" t="str">
        <f t="shared" si="7"/>
        <v/>
      </c>
      <c r="M300" s="147" t="str">
        <f t="shared" si="8"/>
        <v/>
      </c>
      <c r="N300" s="147" t="str">
        <f t="shared" si="48"/>
        <v/>
      </c>
      <c r="O300" s="147" t="str">
        <f t="shared" si="9"/>
        <v/>
      </c>
      <c r="P300" s="146" t="str">
        <f t="shared" si="1100"/>
        <v/>
      </c>
      <c r="Q300" s="147" t="str">
        <f t="shared" si="1101"/>
        <v/>
      </c>
      <c r="R300" s="146" t="str">
        <f t="shared" si="12"/>
        <v/>
      </c>
      <c r="S300" s="146" t="str">
        <f t="shared" si="13"/>
        <v/>
      </c>
      <c r="T300" s="146" t="str">
        <f>IF(NOT(ISBLANK(DH300)),
        IF(AND(ISREF('Input Tenderers'!$J$8:$K$8),COUNTA('Input Tenderers'!$N$8)&gt;0),
                IF(COUNTA('Input Implementation Transactio'!$N300:$O300)&gt;0,"supplier;tenderer;payee","supplier;tenderer"),
                IF(COUNTA('Input Implementation Transactio'!$N300:$O300)&gt;0,"supplier;payee","supplier")
                ),
        IF(COUNTA('Input Implementation Transactio'!$N300:$O300)&gt;0, "payee", "")
        )</f>
        <v/>
      </c>
      <c r="U300" s="146" t="str">
        <f t="shared" si="14"/>
        <v/>
      </c>
      <c r="V300" s="146" t="str">
        <f t="shared" si="15"/>
        <v/>
      </c>
      <c r="W300" s="148" t="str">
        <f t="shared" si="1102"/>
        <v/>
      </c>
      <c r="X300" s="175" t="str">
        <f t="shared" si="1103"/>
        <v/>
      </c>
      <c r="Y300" s="170" t="str">
        <f t="shared" si="1104"/>
        <v/>
      </c>
      <c r="Z300" s="150" t="str">
        <f t="shared" si="19"/>
        <v/>
      </c>
      <c r="AA300" s="146" t="str">
        <f t="shared" si="20"/>
        <v/>
      </c>
      <c r="AB300" s="146" t="str">
        <f t="shared" si="21"/>
        <v/>
      </c>
      <c r="AC300" s="146" t="str">
        <f t="shared" si="22"/>
        <v/>
      </c>
      <c r="AD300" s="148" t="str">
        <f t="shared" si="1105"/>
        <v/>
      </c>
      <c r="AE300" s="148" t="str">
        <f t="shared" si="24"/>
        <v/>
      </c>
      <c r="AF300" s="175" t="str">
        <f t="shared" si="1106"/>
        <v/>
      </c>
      <c r="AG300" s="170" t="str">
        <f t="shared" si="1107"/>
        <v/>
      </c>
      <c r="AH300" s="148" t="str">
        <f t="shared" si="1108"/>
        <v/>
      </c>
      <c r="AI300" s="146" t="str">
        <f t="shared" si="28"/>
        <v/>
      </c>
      <c r="AJ300" s="146" t="str">
        <f t="shared" si="29"/>
        <v/>
      </c>
      <c r="AK300" s="146" t="str">
        <f t="shared" si="30"/>
        <v/>
      </c>
      <c r="AL300" s="146" t="str">
        <f t="shared" si="31"/>
        <v/>
      </c>
      <c r="AM300" s="171" t="str">
        <f t="shared" si="32"/>
        <v/>
      </c>
      <c r="AN300" s="171" t="str">
        <f t="shared" si="33"/>
        <v/>
      </c>
      <c r="AO300" s="146" t="str">
        <f t="shared" si="34"/>
        <v/>
      </c>
      <c r="AP300" s="146" t="str">
        <f t="shared" si="35"/>
        <v/>
      </c>
      <c r="AQ300" s="146" t="str">
        <f t="shared" si="36"/>
        <v/>
      </c>
      <c r="AR300" s="146" t="str">
        <f t="shared" ref="AR300:AS300" si="1257">IF(NOT(ISBLANK(CB300)),CONCATENATE(TEXT(CB300,"yyyy-mm-ddThh:MM:ss"),"Z"),"")</f>
        <v/>
      </c>
      <c r="AS300" s="146" t="str">
        <f t="shared" si="1257"/>
        <v/>
      </c>
      <c r="AT300" s="146" t="str">
        <f t="shared" si="38"/>
        <v/>
      </c>
      <c r="AU300" s="146" t="str">
        <f t="shared" si="39"/>
        <v/>
      </c>
      <c r="AV300" s="146" t="str">
        <f t="shared" ref="AV300:AW300" si="1258">IF(NOT(ISBLANK(DT300)),CONCATENATE(TEXT(DT300,"yyyy-mm-ddThh:MM:ss"),"Z"),"")</f>
        <v/>
      </c>
      <c r="AW300" s="146" t="str">
        <f t="shared" si="1258"/>
        <v/>
      </c>
      <c r="AX300" s="146" t="str">
        <f t="shared" ref="AX300:AZ300" si="1259">IF(NOT(ISBLANK(ED300)),CONCATENATE(TEXT(ED300,"yyyy-mm-ddThh:MM:ss"),"Z"),"")</f>
        <v/>
      </c>
      <c r="AY300" s="146" t="str">
        <f t="shared" si="1259"/>
        <v/>
      </c>
      <c r="AZ300" s="146" t="str">
        <f t="shared" si="1259"/>
        <v/>
      </c>
      <c r="BA300" s="176"/>
      <c r="BB300" s="152"/>
      <c r="BC300" s="177"/>
      <c r="BD300" s="154"/>
      <c r="BE300" s="155"/>
      <c r="BF300" s="154"/>
      <c r="BG300" s="155"/>
      <c r="BH300" s="169"/>
      <c r="BI300" s="162"/>
      <c r="BJ300" s="172"/>
      <c r="BK300" s="162"/>
      <c r="BL300" s="158"/>
      <c r="BM300" s="172"/>
      <c r="BN300" s="162"/>
      <c r="BO300" s="167"/>
      <c r="BP300" s="169"/>
      <c r="BQ300" s="162"/>
      <c r="BR300" s="162"/>
      <c r="BS300" s="174"/>
      <c r="BT300" s="162"/>
      <c r="BU300" s="174"/>
      <c r="BV300" s="174"/>
      <c r="BW300" s="174"/>
      <c r="BX300" s="173"/>
      <c r="BY300" s="158"/>
      <c r="BZ300" s="160"/>
      <c r="CA300" s="172"/>
      <c r="CB300" s="152"/>
      <c r="CC300" s="152"/>
      <c r="CD300" s="156"/>
      <c r="CE300" s="172"/>
      <c r="CF300" s="162"/>
      <c r="CG300" s="162"/>
      <c r="CH300" s="158"/>
      <c r="CI300" s="173"/>
      <c r="CJ300" s="178"/>
      <c r="CK300" s="173"/>
      <c r="CL300" s="165"/>
      <c r="CM300" s="172"/>
      <c r="CN300" s="162"/>
      <c r="CO300" s="162"/>
      <c r="CP300" s="162"/>
      <c r="CQ300" s="162"/>
      <c r="CR300" s="169"/>
      <c r="CS300" s="162"/>
      <c r="CT300" s="162"/>
      <c r="CU300" s="174"/>
      <c r="CV300" s="152"/>
      <c r="CW300" s="173"/>
      <c r="CX300" s="158"/>
      <c r="CY300" s="172"/>
      <c r="CZ300" s="162"/>
      <c r="DA300" s="162"/>
      <c r="DB300" s="158"/>
      <c r="DC300" s="173"/>
      <c r="DD300" s="178"/>
      <c r="DE300" s="173"/>
      <c r="DF300" s="165"/>
      <c r="DG300" s="172"/>
      <c r="DH300" s="178"/>
      <c r="DI300" s="172"/>
      <c r="DJ300" s="178"/>
      <c r="DK300" s="172"/>
      <c r="DL300" s="162"/>
      <c r="DM300" s="167"/>
      <c r="DN300" s="169"/>
      <c r="DO300" s="162"/>
      <c r="DP300" s="162"/>
      <c r="DQ300" s="174"/>
      <c r="DR300" s="152"/>
      <c r="DS300" s="172"/>
      <c r="DT300" s="152"/>
      <c r="DU300" s="152"/>
      <c r="DV300" s="156"/>
      <c r="DW300" s="173"/>
      <c r="DX300" s="158"/>
      <c r="DY300" s="172"/>
      <c r="DZ300" s="162"/>
      <c r="EA300" s="162"/>
      <c r="EB300" s="172"/>
      <c r="EC300" s="172"/>
      <c r="ED300" s="152"/>
      <c r="EE300" s="152"/>
      <c r="EF300" s="152"/>
      <c r="EG300" s="174"/>
      <c r="EH300" s="172"/>
      <c r="EI300" s="162"/>
      <c r="EJ300" s="162"/>
    </row>
    <row r="301" spans="1:140" ht="12.5">
      <c r="A301" s="168"/>
      <c r="B301" s="169"/>
      <c r="C301" s="144" t="str">
        <f t="shared" si="0"/>
        <v/>
      </c>
      <c r="D301" s="144" t="str">
        <f t="shared" si="1097"/>
        <v/>
      </c>
      <c r="E301" s="144" t="str">
        <f t="shared" si="2"/>
        <v/>
      </c>
      <c r="F301" s="145" t="str">
        <f t="shared" si="1098"/>
        <v/>
      </c>
      <c r="G301" s="145" t="str">
        <f t="shared" si="4"/>
        <v/>
      </c>
      <c r="H301" s="145" t="str">
        <f t="shared" si="5"/>
        <v/>
      </c>
      <c r="I301" s="146" t="str">
        <f t="shared" ref="I301:J301" si="1260">IF(COUNTA($DO301:$DX301)&gt;0,$BA301,"")</f>
        <v/>
      </c>
      <c r="J301" s="146" t="str">
        <f t="shared" si="1260"/>
        <v/>
      </c>
      <c r="K301" s="147" t="str">
        <f t="shared" si="43"/>
        <v/>
      </c>
      <c r="L301" s="147" t="str">
        <f t="shared" si="7"/>
        <v/>
      </c>
      <c r="M301" s="147" t="str">
        <f t="shared" si="8"/>
        <v/>
      </c>
      <c r="N301" s="147" t="str">
        <f t="shared" si="48"/>
        <v/>
      </c>
      <c r="O301" s="147" t="str">
        <f t="shared" si="9"/>
        <v/>
      </c>
      <c r="P301" s="146" t="str">
        <f t="shared" si="1100"/>
        <v/>
      </c>
      <c r="Q301" s="147" t="str">
        <f t="shared" si="1101"/>
        <v/>
      </c>
      <c r="R301" s="146" t="str">
        <f t="shared" si="12"/>
        <v/>
      </c>
      <c r="S301" s="146" t="str">
        <f t="shared" si="13"/>
        <v/>
      </c>
      <c r="T301" s="146" t="str">
        <f>IF(NOT(ISBLANK(DH301)),
        IF(AND(ISREF('Input Tenderers'!$J$8:$K$8),COUNTA('Input Tenderers'!$N$8)&gt;0),
                IF(COUNTA('Input Implementation Transactio'!$N301:$O301)&gt;0,"supplier;tenderer;payee","supplier;tenderer"),
                IF(COUNTA('Input Implementation Transactio'!$N301:$O301)&gt;0,"supplier;payee","supplier")
                ),
        IF(COUNTA('Input Implementation Transactio'!$N301:$O301)&gt;0, "payee", "")
        )</f>
        <v/>
      </c>
      <c r="U301" s="146" t="str">
        <f t="shared" si="14"/>
        <v/>
      </c>
      <c r="V301" s="146" t="str">
        <f t="shared" si="15"/>
        <v/>
      </c>
      <c r="W301" s="148" t="str">
        <f t="shared" si="1102"/>
        <v/>
      </c>
      <c r="X301" s="175" t="str">
        <f t="shared" si="1103"/>
        <v/>
      </c>
      <c r="Y301" s="170" t="str">
        <f t="shared" si="1104"/>
        <v/>
      </c>
      <c r="Z301" s="150" t="str">
        <f t="shared" si="19"/>
        <v/>
      </c>
      <c r="AA301" s="146" t="str">
        <f t="shared" si="20"/>
        <v/>
      </c>
      <c r="AB301" s="146" t="str">
        <f t="shared" si="21"/>
        <v/>
      </c>
      <c r="AC301" s="146" t="str">
        <f t="shared" si="22"/>
        <v/>
      </c>
      <c r="AD301" s="148" t="str">
        <f t="shared" si="1105"/>
        <v/>
      </c>
      <c r="AE301" s="148" t="str">
        <f t="shared" si="24"/>
        <v/>
      </c>
      <c r="AF301" s="175" t="str">
        <f t="shared" si="1106"/>
        <v/>
      </c>
      <c r="AG301" s="170" t="str">
        <f t="shared" si="1107"/>
        <v/>
      </c>
      <c r="AH301" s="148" t="str">
        <f t="shared" si="1108"/>
        <v/>
      </c>
      <c r="AI301" s="146" t="str">
        <f t="shared" si="28"/>
        <v/>
      </c>
      <c r="AJ301" s="146" t="str">
        <f t="shared" si="29"/>
        <v/>
      </c>
      <c r="AK301" s="146" t="str">
        <f t="shared" si="30"/>
        <v/>
      </c>
      <c r="AL301" s="146" t="str">
        <f t="shared" si="31"/>
        <v/>
      </c>
      <c r="AM301" s="171" t="str">
        <f t="shared" si="32"/>
        <v/>
      </c>
      <c r="AN301" s="171" t="str">
        <f t="shared" si="33"/>
        <v/>
      </c>
      <c r="AO301" s="146" t="str">
        <f t="shared" si="34"/>
        <v/>
      </c>
      <c r="AP301" s="146" t="str">
        <f t="shared" si="35"/>
        <v/>
      </c>
      <c r="AQ301" s="146" t="str">
        <f t="shared" si="36"/>
        <v/>
      </c>
      <c r="AR301" s="146" t="str">
        <f t="shared" ref="AR301:AS301" si="1261">IF(NOT(ISBLANK(CB301)),CONCATENATE(TEXT(CB301,"yyyy-mm-ddThh:MM:ss"),"Z"),"")</f>
        <v/>
      </c>
      <c r="AS301" s="146" t="str">
        <f t="shared" si="1261"/>
        <v/>
      </c>
      <c r="AT301" s="146" t="str">
        <f t="shared" si="38"/>
        <v/>
      </c>
      <c r="AU301" s="146" t="str">
        <f t="shared" si="39"/>
        <v/>
      </c>
      <c r="AV301" s="146" t="str">
        <f t="shared" ref="AV301:AW301" si="1262">IF(NOT(ISBLANK(DT301)),CONCATENATE(TEXT(DT301,"yyyy-mm-ddThh:MM:ss"),"Z"),"")</f>
        <v/>
      </c>
      <c r="AW301" s="146" t="str">
        <f t="shared" si="1262"/>
        <v/>
      </c>
      <c r="AX301" s="146" t="str">
        <f t="shared" ref="AX301:AZ301" si="1263">IF(NOT(ISBLANK(ED301)),CONCATENATE(TEXT(ED301,"yyyy-mm-ddThh:MM:ss"),"Z"),"")</f>
        <v/>
      </c>
      <c r="AY301" s="146" t="str">
        <f t="shared" si="1263"/>
        <v/>
      </c>
      <c r="AZ301" s="146" t="str">
        <f t="shared" si="1263"/>
        <v/>
      </c>
      <c r="BA301" s="176"/>
      <c r="BB301" s="152"/>
      <c r="BC301" s="177"/>
      <c r="BD301" s="154"/>
      <c r="BE301" s="155"/>
      <c r="BF301" s="154"/>
      <c r="BG301" s="155"/>
      <c r="BH301" s="169"/>
      <c r="BI301" s="162"/>
      <c r="BJ301" s="172"/>
      <c r="BK301" s="162"/>
      <c r="BL301" s="158"/>
      <c r="BM301" s="172"/>
      <c r="BN301" s="162"/>
      <c r="BO301" s="167"/>
      <c r="BP301" s="169"/>
      <c r="BQ301" s="162"/>
      <c r="BR301" s="162"/>
      <c r="BS301" s="174"/>
      <c r="BT301" s="162"/>
      <c r="BU301" s="174"/>
      <c r="BV301" s="174"/>
      <c r="BW301" s="174"/>
      <c r="BX301" s="173"/>
      <c r="BY301" s="158"/>
      <c r="BZ301" s="160"/>
      <c r="CA301" s="172"/>
      <c r="CB301" s="152"/>
      <c r="CC301" s="152"/>
      <c r="CD301" s="156"/>
      <c r="CE301" s="172"/>
      <c r="CF301" s="162"/>
      <c r="CG301" s="162"/>
      <c r="CH301" s="158"/>
      <c r="CI301" s="173"/>
      <c r="CJ301" s="178"/>
      <c r="CK301" s="173"/>
      <c r="CL301" s="165"/>
      <c r="CM301" s="172"/>
      <c r="CN301" s="162"/>
      <c r="CO301" s="162"/>
      <c r="CP301" s="162"/>
      <c r="CQ301" s="162"/>
      <c r="CR301" s="169"/>
      <c r="CS301" s="162"/>
      <c r="CT301" s="162"/>
      <c r="CU301" s="174"/>
      <c r="CV301" s="152"/>
      <c r="CW301" s="173"/>
      <c r="CX301" s="158"/>
      <c r="CY301" s="172"/>
      <c r="CZ301" s="162"/>
      <c r="DA301" s="162"/>
      <c r="DB301" s="158"/>
      <c r="DC301" s="173"/>
      <c r="DD301" s="178"/>
      <c r="DE301" s="173"/>
      <c r="DF301" s="165"/>
      <c r="DG301" s="172"/>
      <c r="DH301" s="178"/>
      <c r="DI301" s="172"/>
      <c r="DJ301" s="178"/>
      <c r="DK301" s="172"/>
      <c r="DL301" s="162"/>
      <c r="DM301" s="167"/>
      <c r="DN301" s="169"/>
      <c r="DO301" s="162"/>
      <c r="DP301" s="162"/>
      <c r="DQ301" s="174"/>
      <c r="DR301" s="152"/>
      <c r="DS301" s="172"/>
      <c r="DT301" s="152"/>
      <c r="DU301" s="152"/>
      <c r="DV301" s="156"/>
      <c r="DW301" s="173"/>
      <c r="DX301" s="158"/>
      <c r="DY301" s="172"/>
      <c r="DZ301" s="162"/>
      <c r="EA301" s="162"/>
      <c r="EB301" s="172"/>
      <c r="EC301" s="172"/>
      <c r="ED301" s="152"/>
      <c r="EE301" s="152"/>
      <c r="EF301" s="152"/>
      <c r="EG301" s="174"/>
      <c r="EH301" s="172"/>
      <c r="EI301" s="162"/>
      <c r="EJ301" s="162"/>
    </row>
    <row r="302" spans="1:140" ht="12.5">
      <c r="A302" s="168"/>
      <c r="B302" s="169"/>
      <c r="C302" s="144" t="str">
        <f t="shared" si="0"/>
        <v/>
      </c>
      <c r="D302" s="144" t="str">
        <f t="shared" si="1097"/>
        <v/>
      </c>
      <c r="E302" s="144" t="str">
        <f t="shared" si="2"/>
        <v/>
      </c>
      <c r="F302" s="145" t="str">
        <f t="shared" si="1098"/>
        <v/>
      </c>
      <c r="G302" s="145" t="str">
        <f t="shared" si="4"/>
        <v/>
      </c>
      <c r="H302" s="145" t="str">
        <f t="shared" si="5"/>
        <v/>
      </c>
      <c r="I302" s="146" t="str">
        <f t="shared" ref="I302:J302" si="1264">IF(COUNTA($DO302:$DX302)&gt;0,$BA302,"")</f>
        <v/>
      </c>
      <c r="J302" s="146" t="str">
        <f t="shared" si="1264"/>
        <v/>
      </c>
      <c r="K302" s="147" t="str">
        <f t="shared" si="43"/>
        <v/>
      </c>
      <c r="L302" s="147" t="str">
        <f t="shared" si="7"/>
        <v/>
      </c>
      <c r="M302" s="147" t="str">
        <f t="shared" si="8"/>
        <v/>
      </c>
      <c r="N302" s="147" t="str">
        <f t="shared" si="48"/>
        <v/>
      </c>
      <c r="O302" s="147" t="str">
        <f t="shared" si="9"/>
        <v/>
      </c>
      <c r="P302" s="146" t="str">
        <f t="shared" si="1100"/>
        <v/>
      </c>
      <c r="Q302" s="147" t="str">
        <f t="shared" si="1101"/>
        <v/>
      </c>
      <c r="R302" s="146" t="str">
        <f t="shared" si="12"/>
        <v/>
      </c>
      <c r="S302" s="146" t="str">
        <f t="shared" si="13"/>
        <v/>
      </c>
      <c r="T302" s="146" t="str">
        <f>IF(NOT(ISBLANK(DH302)),
        IF(AND(ISREF('Input Tenderers'!$J$8:$K$8),COUNTA('Input Tenderers'!$N$8)&gt;0),
                IF(COUNTA('Input Implementation Transactio'!$N302:$O302)&gt;0,"supplier;tenderer;payee","supplier;tenderer"),
                IF(COUNTA('Input Implementation Transactio'!$N302:$O302)&gt;0,"supplier;payee","supplier")
                ),
        IF(COUNTA('Input Implementation Transactio'!$N302:$O302)&gt;0, "payee", "")
        )</f>
        <v/>
      </c>
      <c r="U302" s="146" t="str">
        <f t="shared" si="14"/>
        <v/>
      </c>
      <c r="V302" s="146" t="str">
        <f t="shared" si="15"/>
        <v/>
      </c>
      <c r="W302" s="148" t="str">
        <f t="shared" si="1102"/>
        <v/>
      </c>
      <c r="X302" s="175" t="str">
        <f t="shared" si="1103"/>
        <v/>
      </c>
      <c r="Y302" s="170" t="str">
        <f t="shared" si="1104"/>
        <v/>
      </c>
      <c r="Z302" s="150" t="str">
        <f t="shared" si="19"/>
        <v/>
      </c>
      <c r="AA302" s="146" t="str">
        <f t="shared" si="20"/>
        <v/>
      </c>
      <c r="AB302" s="146" t="str">
        <f t="shared" si="21"/>
        <v/>
      </c>
      <c r="AC302" s="146" t="str">
        <f t="shared" si="22"/>
        <v/>
      </c>
      <c r="AD302" s="148" t="str">
        <f t="shared" si="1105"/>
        <v/>
      </c>
      <c r="AE302" s="148" t="str">
        <f t="shared" si="24"/>
        <v/>
      </c>
      <c r="AF302" s="175" t="str">
        <f t="shared" si="1106"/>
        <v/>
      </c>
      <c r="AG302" s="170" t="str">
        <f t="shared" si="1107"/>
        <v/>
      </c>
      <c r="AH302" s="148" t="str">
        <f t="shared" si="1108"/>
        <v/>
      </c>
      <c r="AI302" s="146" t="str">
        <f t="shared" si="28"/>
        <v/>
      </c>
      <c r="AJ302" s="146" t="str">
        <f t="shared" si="29"/>
        <v/>
      </c>
      <c r="AK302" s="146" t="str">
        <f t="shared" si="30"/>
        <v/>
      </c>
      <c r="AL302" s="146" t="str">
        <f t="shared" si="31"/>
        <v/>
      </c>
      <c r="AM302" s="171" t="str">
        <f t="shared" si="32"/>
        <v/>
      </c>
      <c r="AN302" s="171" t="str">
        <f t="shared" si="33"/>
        <v/>
      </c>
      <c r="AO302" s="146" t="str">
        <f t="shared" si="34"/>
        <v/>
      </c>
      <c r="AP302" s="146" t="str">
        <f t="shared" si="35"/>
        <v/>
      </c>
      <c r="AQ302" s="146" t="str">
        <f t="shared" si="36"/>
        <v/>
      </c>
      <c r="AR302" s="146" t="str">
        <f t="shared" ref="AR302:AS302" si="1265">IF(NOT(ISBLANK(CB302)),CONCATENATE(TEXT(CB302,"yyyy-mm-ddThh:MM:ss"),"Z"),"")</f>
        <v/>
      </c>
      <c r="AS302" s="146" t="str">
        <f t="shared" si="1265"/>
        <v/>
      </c>
      <c r="AT302" s="146" t="str">
        <f t="shared" si="38"/>
        <v/>
      </c>
      <c r="AU302" s="146" t="str">
        <f t="shared" si="39"/>
        <v/>
      </c>
      <c r="AV302" s="146" t="str">
        <f t="shared" ref="AV302:AW302" si="1266">IF(NOT(ISBLANK(DT302)),CONCATENATE(TEXT(DT302,"yyyy-mm-ddThh:MM:ss"),"Z"),"")</f>
        <v/>
      </c>
      <c r="AW302" s="146" t="str">
        <f t="shared" si="1266"/>
        <v/>
      </c>
      <c r="AX302" s="146" t="str">
        <f t="shared" ref="AX302:AZ302" si="1267">IF(NOT(ISBLANK(ED302)),CONCATENATE(TEXT(ED302,"yyyy-mm-ddThh:MM:ss"),"Z"),"")</f>
        <v/>
      </c>
      <c r="AY302" s="146" t="str">
        <f t="shared" si="1267"/>
        <v/>
      </c>
      <c r="AZ302" s="146" t="str">
        <f t="shared" si="1267"/>
        <v/>
      </c>
      <c r="BA302" s="176"/>
      <c r="BB302" s="152"/>
      <c r="BC302" s="177"/>
      <c r="BD302" s="154"/>
      <c r="BE302" s="155"/>
      <c r="BF302" s="154"/>
      <c r="BG302" s="155"/>
      <c r="BH302" s="169"/>
      <c r="BI302" s="162"/>
      <c r="BJ302" s="172"/>
      <c r="BK302" s="162"/>
      <c r="BL302" s="158"/>
      <c r="BM302" s="172"/>
      <c r="BN302" s="162"/>
      <c r="BO302" s="167"/>
      <c r="BP302" s="169"/>
      <c r="BQ302" s="162"/>
      <c r="BR302" s="162"/>
      <c r="BS302" s="174"/>
      <c r="BT302" s="162"/>
      <c r="BU302" s="174"/>
      <c r="BV302" s="174"/>
      <c r="BW302" s="174"/>
      <c r="BX302" s="173"/>
      <c r="BY302" s="158"/>
      <c r="BZ302" s="160"/>
      <c r="CA302" s="172"/>
      <c r="CB302" s="152"/>
      <c r="CC302" s="152"/>
      <c r="CD302" s="156"/>
      <c r="CE302" s="172"/>
      <c r="CF302" s="162"/>
      <c r="CG302" s="162"/>
      <c r="CH302" s="158"/>
      <c r="CI302" s="173"/>
      <c r="CJ302" s="178"/>
      <c r="CK302" s="173"/>
      <c r="CL302" s="165"/>
      <c r="CM302" s="172"/>
      <c r="CN302" s="162"/>
      <c r="CO302" s="162"/>
      <c r="CP302" s="162"/>
      <c r="CQ302" s="162"/>
      <c r="CR302" s="169"/>
      <c r="CS302" s="162"/>
      <c r="CT302" s="162"/>
      <c r="CU302" s="174"/>
      <c r="CV302" s="152"/>
      <c r="CW302" s="173"/>
      <c r="CX302" s="158"/>
      <c r="CY302" s="172"/>
      <c r="CZ302" s="162"/>
      <c r="DA302" s="162"/>
      <c r="DB302" s="158"/>
      <c r="DC302" s="173"/>
      <c r="DD302" s="178"/>
      <c r="DE302" s="173"/>
      <c r="DF302" s="165"/>
      <c r="DG302" s="172"/>
      <c r="DH302" s="178"/>
      <c r="DI302" s="172"/>
      <c r="DJ302" s="178"/>
      <c r="DK302" s="172"/>
      <c r="DL302" s="162"/>
      <c r="DM302" s="167"/>
      <c r="DN302" s="169"/>
      <c r="DO302" s="162"/>
      <c r="DP302" s="162"/>
      <c r="DQ302" s="174"/>
      <c r="DR302" s="152"/>
      <c r="DS302" s="172"/>
      <c r="DT302" s="152"/>
      <c r="DU302" s="152"/>
      <c r="DV302" s="156"/>
      <c r="DW302" s="173"/>
      <c r="DX302" s="158"/>
      <c r="DY302" s="172"/>
      <c r="DZ302" s="162"/>
      <c r="EA302" s="162"/>
      <c r="EB302" s="172"/>
      <c r="EC302" s="172"/>
      <c r="ED302" s="152"/>
      <c r="EE302" s="152"/>
      <c r="EF302" s="152"/>
      <c r="EG302" s="174"/>
      <c r="EH302" s="172"/>
      <c r="EI302" s="162"/>
      <c r="EJ302" s="162"/>
    </row>
    <row r="303" spans="1:140" ht="12.5">
      <c r="A303" s="168"/>
      <c r="B303" s="169"/>
      <c r="C303" s="144" t="str">
        <f t="shared" si="0"/>
        <v/>
      </c>
      <c r="D303" s="144" t="str">
        <f t="shared" si="1097"/>
        <v/>
      </c>
      <c r="E303" s="144" t="str">
        <f t="shared" si="2"/>
        <v/>
      </c>
      <c r="F303" s="145" t="str">
        <f t="shared" si="1098"/>
        <v/>
      </c>
      <c r="G303" s="145" t="str">
        <f t="shared" si="4"/>
        <v/>
      </c>
      <c r="H303" s="145" t="str">
        <f t="shared" si="5"/>
        <v/>
      </c>
      <c r="I303" s="146" t="str">
        <f t="shared" ref="I303:J303" si="1268">IF(COUNTA($DO303:$DX303)&gt;0,$BA303,"")</f>
        <v/>
      </c>
      <c r="J303" s="146" t="str">
        <f t="shared" si="1268"/>
        <v/>
      </c>
      <c r="K303" s="147" t="str">
        <f t="shared" si="43"/>
        <v/>
      </c>
      <c r="L303" s="147" t="str">
        <f t="shared" si="7"/>
        <v/>
      </c>
      <c r="M303" s="147" t="str">
        <f t="shared" si="8"/>
        <v/>
      </c>
      <c r="N303" s="147" t="str">
        <f t="shared" si="48"/>
        <v/>
      </c>
      <c r="O303" s="147" t="str">
        <f t="shared" si="9"/>
        <v/>
      </c>
      <c r="P303" s="146" t="str">
        <f t="shared" si="1100"/>
        <v/>
      </c>
      <c r="Q303" s="147" t="str">
        <f t="shared" si="1101"/>
        <v/>
      </c>
      <c r="R303" s="146" t="str">
        <f t="shared" si="12"/>
        <v/>
      </c>
      <c r="S303" s="146" t="str">
        <f t="shared" si="13"/>
        <v/>
      </c>
      <c r="T303" s="146" t="str">
        <f>IF(NOT(ISBLANK(DH303)),
        IF(AND(ISREF('Input Tenderers'!$J$8:$K$8),COUNTA('Input Tenderers'!$N$8)&gt;0),
                IF(COUNTA('Input Implementation Transactio'!$N303:$O303)&gt;0,"supplier;tenderer;payee","supplier;tenderer"),
                IF(COUNTA('Input Implementation Transactio'!$N303:$O303)&gt;0,"supplier;payee","supplier")
                ),
        IF(COUNTA('Input Implementation Transactio'!$N303:$O303)&gt;0, "payee", "")
        )</f>
        <v/>
      </c>
      <c r="U303" s="146" t="str">
        <f t="shared" si="14"/>
        <v/>
      </c>
      <c r="V303" s="146" t="str">
        <f t="shared" si="15"/>
        <v/>
      </c>
      <c r="W303" s="148" t="str">
        <f t="shared" si="1102"/>
        <v/>
      </c>
      <c r="X303" s="175" t="str">
        <f t="shared" si="1103"/>
        <v/>
      </c>
      <c r="Y303" s="170" t="str">
        <f t="shared" si="1104"/>
        <v/>
      </c>
      <c r="Z303" s="150" t="str">
        <f t="shared" si="19"/>
        <v/>
      </c>
      <c r="AA303" s="146" t="str">
        <f t="shared" si="20"/>
        <v/>
      </c>
      <c r="AB303" s="146" t="str">
        <f t="shared" si="21"/>
        <v/>
      </c>
      <c r="AC303" s="146" t="str">
        <f t="shared" si="22"/>
        <v/>
      </c>
      <c r="AD303" s="148" t="str">
        <f t="shared" si="1105"/>
        <v/>
      </c>
      <c r="AE303" s="148" t="str">
        <f t="shared" si="24"/>
        <v/>
      </c>
      <c r="AF303" s="175" t="str">
        <f t="shared" si="1106"/>
        <v/>
      </c>
      <c r="AG303" s="170" t="str">
        <f t="shared" si="1107"/>
        <v/>
      </c>
      <c r="AH303" s="148" t="str">
        <f t="shared" si="1108"/>
        <v/>
      </c>
      <c r="AI303" s="146" t="str">
        <f t="shared" si="28"/>
        <v/>
      </c>
      <c r="AJ303" s="146" t="str">
        <f t="shared" si="29"/>
        <v/>
      </c>
      <c r="AK303" s="146" t="str">
        <f t="shared" si="30"/>
        <v/>
      </c>
      <c r="AL303" s="146" t="str">
        <f t="shared" si="31"/>
        <v/>
      </c>
      <c r="AM303" s="171" t="str">
        <f t="shared" si="32"/>
        <v/>
      </c>
      <c r="AN303" s="171" t="str">
        <f t="shared" si="33"/>
        <v/>
      </c>
      <c r="AO303" s="146" t="str">
        <f t="shared" si="34"/>
        <v/>
      </c>
      <c r="AP303" s="146" t="str">
        <f t="shared" si="35"/>
        <v/>
      </c>
      <c r="AQ303" s="146" t="str">
        <f t="shared" si="36"/>
        <v/>
      </c>
      <c r="AR303" s="146" t="str">
        <f t="shared" ref="AR303:AS303" si="1269">IF(NOT(ISBLANK(CB303)),CONCATENATE(TEXT(CB303,"yyyy-mm-ddThh:MM:ss"),"Z"),"")</f>
        <v/>
      </c>
      <c r="AS303" s="146" t="str">
        <f t="shared" si="1269"/>
        <v/>
      </c>
      <c r="AT303" s="146" t="str">
        <f t="shared" si="38"/>
        <v/>
      </c>
      <c r="AU303" s="146" t="str">
        <f t="shared" si="39"/>
        <v/>
      </c>
      <c r="AV303" s="146" t="str">
        <f t="shared" ref="AV303:AW303" si="1270">IF(NOT(ISBLANK(DT303)),CONCATENATE(TEXT(DT303,"yyyy-mm-ddThh:MM:ss"),"Z"),"")</f>
        <v/>
      </c>
      <c r="AW303" s="146" t="str">
        <f t="shared" si="1270"/>
        <v/>
      </c>
      <c r="AX303" s="146" t="str">
        <f t="shared" ref="AX303:AZ303" si="1271">IF(NOT(ISBLANK(ED303)),CONCATENATE(TEXT(ED303,"yyyy-mm-ddThh:MM:ss"),"Z"),"")</f>
        <v/>
      </c>
      <c r="AY303" s="146" t="str">
        <f t="shared" si="1271"/>
        <v/>
      </c>
      <c r="AZ303" s="146" t="str">
        <f t="shared" si="1271"/>
        <v/>
      </c>
      <c r="BA303" s="176"/>
      <c r="BB303" s="152"/>
      <c r="BC303" s="177"/>
      <c r="BD303" s="154"/>
      <c r="BE303" s="155"/>
      <c r="BF303" s="154"/>
      <c r="BG303" s="155"/>
      <c r="BH303" s="169"/>
      <c r="BI303" s="162"/>
      <c r="BJ303" s="172"/>
      <c r="BK303" s="162"/>
      <c r="BL303" s="158"/>
      <c r="BM303" s="172"/>
      <c r="BN303" s="162"/>
      <c r="BO303" s="167"/>
      <c r="BP303" s="169"/>
      <c r="BQ303" s="162"/>
      <c r="BR303" s="162"/>
      <c r="BS303" s="174"/>
      <c r="BT303" s="162"/>
      <c r="BU303" s="174"/>
      <c r="BV303" s="174"/>
      <c r="BW303" s="174"/>
      <c r="BX303" s="173"/>
      <c r="BY303" s="158"/>
      <c r="BZ303" s="160"/>
      <c r="CA303" s="172"/>
      <c r="CB303" s="152"/>
      <c r="CC303" s="152"/>
      <c r="CD303" s="156"/>
      <c r="CE303" s="172"/>
      <c r="CF303" s="162"/>
      <c r="CG303" s="162"/>
      <c r="CH303" s="158"/>
      <c r="CI303" s="173"/>
      <c r="CJ303" s="178"/>
      <c r="CK303" s="173"/>
      <c r="CL303" s="165"/>
      <c r="CM303" s="172"/>
      <c r="CN303" s="162"/>
      <c r="CO303" s="162"/>
      <c r="CP303" s="162"/>
      <c r="CQ303" s="162"/>
      <c r="CR303" s="169"/>
      <c r="CS303" s="162"/>
      <c r="CT303" s="162"/>
      <c r="CU303" s="174"/>
      <c r="CV303" s="152"/>
      <c r="CW303" s="173"/>
      <c r="CX303" s="158"/>
      <c r="CY303" s="172"/>
      <c r="CZ303" s="162"/>
      <c r="DA303" s="162"/>
      <c r="DB303" s="158"/>
      <c r="DC303" s="173"/>
      <c r="DD303" s="178"/>
      <c r="DE303" s="173"/>
      <c r="DF303" s="165"/>
      <c r="DG303" s="172"/>
      <c r="DH303" s="178"/>
      <c r="DI303" s="172"/>
      <c r="DJ303" s="178"/>
      <c r="DK303" s="172"/>
      <c r="DL303" s="162"/>
      <c r="DM303" s="167"/>
      <c r="DN303" s="169"/>
      <c r="DO303" s="162"/>
      <c r="DP303" s="162"/>
      <c r="DQ303" s="174"/>
      <c r="DR303" s="152"/>
      <c r="DS303" s="172"/>
      <c r="DT303" s="152"/>
      <c r="DU303" s="152"/>
      <c r="DV303" s="156"/>
      <c r="DW303" s="173"/>
      <c r="DX303" s="158"/>
      <c r="DY303" s="172"/>
      <c r="DZ303" s="162"/>
      <c r="EA303" s="162"/>
      <c r="EB303" s="172"/>
      <c r="EC303" s="172"/>
      <c r="ED303" s="152"/>
      <c r="EE303" s="152"/>
      <c r="EF303" s="152"/>
      <c r="EG303" s="174"/>
      <c r="EH303" s="172"/>
      <c r="EI303" s="162"/>
      <c r="EJ303" s="162"/>
    </row>
    <row r="304" spans="1:140" ht="12.5">
      <c r="A304" s="168"/>
      <c r="B304" s="169"/>
      <c r="C304" s="144" t="str">
        <f t="shared" si="0"/>
        <v/>
      </c>
      <c r="D304" s="144" t="str">
        <f t="shared" si="1097"/>
        <v/>
      </c>
      <c r="E304" s="144" t="str">
        <f t="shared" si="2"/>
        <v/>
      </c>
      <c r="F304" s="145" t="str">
        <f t="shared" si="1098"/>
        <v/>
      </c>
      <c r="G304" s="145" t="str">
        <f t="shared" si="4"/>
        <v/>
      </c>
      <c r="H304" s="145" t="str">
        <f t="shared" si="5"/>
        <v/>
      </c>
      <c r="I304" s="146" t="str">
        <f t="shared" ref="I304:J304" si="1272">IF(COUNTA($DO304:$DX304)&gt;0,$BA304,"")</f>
        <v/>
      </c>
      <c r="J304" s="146" t="str">
        <f t="shared" si="1272"/>
        <v/>
      </c>
      <c r="K304" s="147" t="str">
        <f t="shared" si="43"/>
        <v/>
      </c>
      <c r="L304" s="147" t="str">
        <f t="shared" si="7"/>
        <v/>
      </c>
      <c r="M304" s="147" t="str">
        <f t="shared" si="8"/>
        <v/>
      </c>
      <c r="N304" s="147" t="str">
        <f t="shared" si="48"/>
        <v/>
      </c>
      <c r="O304" s="147" t="str">
        <f t="shared" si="9"/>
        <v/>
      </c>
      <c r="P304" s="146" t="str">
        <f t="shared" si="1100"/>
        <v/>
      </c>
      <c r="Q304" s="147" t="str">
        <f t="shared" si="1101"/>
        <v/>
      </c>
      <c r="R304" s="146" t="str">
        <f t="shared" si="12"/>
        <v/>
      </c>
      <c r="S304" s="146" t="str">
        <f t="shared" si="13"/>
        <v/>
      </c>
      <c r="T304" s="146" t="str">
        <f>IF(NOT(ISBLANK(DH304)),
        IF(AND(ISREF('Input Tenderers'!$J$8:$K$8),COUNTA('Input Tenderers'!$N$8)&gt;0),
                IF(COUNTA('Input Implementation Transactio'!$N304:$O304)&gt;0,"supplier;tenderer;payee","supplier;tenderer"),
                IF(COUNTA('Input Implementation Transactio'!$N304:$O304)&gt;0,"supplier;payee","supplier")
                ),
        IF(COUNTA('Input Implementation Transactio'!$N304:$O304)&gt;0, "payee", "")
        )</f>
        <v/>
      </c>
      <c r="U304" s="146" t="str">
        <f t="shared" si="14"/>
        <v/>
      </c>
      <c r="V304" s="146" t="str">
        <f t="shared" si="15"/>
        <v/>
      </c>
      <c r="W304" s="148" t="str">
        <f t="shared" si="1102"/>
        <v/>
      </c>
      <c r="X304" s="175" t="str">
        <f t="shared" si="1103"/>
        <v/>
      </c>
      <c r="Y304" s="170" t="str">
        <f t="shared" si="1104"/>
        <v/>
      </c>
      <c r="Z304" s="150" t="str">
        <f t="shared" si="19"/>
        <v/>
      </c>
      <c r="AA304" s="146" t="str">
        <f t="shared" si="20"/>
        <v/>
      </c>
      <c r="AB304" s="146" t="str">
        <f t="shared" si="21"/>
        <v/>
      </c>
      <c r="AC304" s="146" t="str">
        <f t="shared" si="22"/>
        <v/>
      </c>
      <c r="AD304" s="148" t="str">
        <f t="shared" si="1105"/>
        <v/>
      </c>
      <c r="AE304" s="148" t="str">
        <f t="shared" si="24"/>
        <v/>
      </c>
      <c r="AF304" s="175" t="str">
        <f t="shared" si="1106"/>
        <v/>
      </c>
      <c r="AG304" s="170" t="str">
        <f t="shared" si="1107"/>
        <v/>
      </c>
      <c r="AH304" s="148" t="str">
        <f t="shared" si="1108"/>
        <v/>
      </c>
      <c r="AI304" s="146" t="str">
        <f t="shared" si="28"/>
        <v/>
      </c>
      <c r="AJ304" s="146" t="str">
        <f t="shared" si="29"/>
        <v/>
      </c>
      <c r="AK304" s="146" t="str">
        <f t="shared" si="30"/>
        <v/>
      </c>
      <c r="AL304" s="146" t="str">
        <f t="shared" si="31"/>
        <v/>
      </c>
      <c r="AM304" s="171" t="str">
        <f t="shared" si="32"/>
        <v/>
      </c>
      <c r="AN304" s="171" t="str">
        <f t="shared" si="33"/>
        <v/>
      </c>
      <c r="AO304" s="146" t="str">
        <f t="shared" si="34"/>
        <v/>
      </c>
      <c r="AP304" s="146" t="str">
        <f t="shared" si="35"/>
        <v/>
      </c>
      <c r="AQ304" s="146" t="str">
        <f t="shared" si="36"/>
        <v/>
      </c>
      <c r="AR304" s="146" t="str">
        <f t="shared" ref="AR304:AS304" si="1273">IF(NOT(ISBLANK(CB304)),CONCATENATE(TEXT(CB304,"yyyy-mm-ddThh:MM:ss"),"Z"),"")</f>
        <v/>
      </c>
      <c r="AS304" s="146" t="str">
        <f t="shared" si="1273"/>
        <v/>
      </c>
      <c r="AT304" s="146" t="str">
        <f t="shared" si="38"/>
        <v/>
      </c>
      <c r="AU304" s="146" t="str">
        <f t="shared" si="39"/>
        <v/>
      </c>
      <c r="AV304" s="146" t="str">
        <f t="shared" ref="AV304:AW304" si="1274">IF(NOT(ISBLANK(DT304)),CONCATENATE(TEXT(DT304,"yyyy-mm-ddThh:MM:ss"),"Z"),"")</f>
        <v/>
      </c>
      <c r="AW304" s="146" t="str">
        <f t="shared" si="1274"/>
        <v/>
      </c>
      <c r="AX304" s="146" t="str">
        <f t="shared" ref="AX304:AZ304" si="1275">IF(NOT(ISBLANK(ED304)),CONCATENATE(TEXT(ED304,"yyyy-mm-ddThh:MM:ss"),"Z"),"")</f>
        <v/>
      </c>
      <c r="AY304" s="146" t="str">
        <f t="shared" si="1275"/>
        <v/>
      </c>
      <c r="AZ304" s="146" t="str">
        <f t="shared" si="1275"/>
        <v/>
      </c>
      <c r="BA304" s="176"/>
      <c r="BB304" s="152"/>
      <c r="BC304" s="177"/>
      <c r="BD304" s="154"/>
      <c r="BE304" s="155"/>
      <c r="BF304" s="154"/>
      <c r="BG304" s="155"/>
      <c r="BH304" s="169"/>
      <c r="BI304" s="162"/>
      <c r="BJ304" s="172"/>
      <c r="BK304" s="162"/>
      <c r="BL304" s="158"/>
      <c r="BM304" s="172"/>
      <c r="BN304" s="162"/>
      <c r="BO304" s="167"/>
      <c r="BP304" s="169"/>
      <c r="BQ304" s="162"/>
      <c r="BR304" s="162"/>
      <c r="BS304" s="174"/>
      <c r="BT304" s="162"/>
      <c r="BU304" s="174"/>
      <c r="BV304" s="174"/>
      <c r="BW304" s="174"/>
      <c r="BX304" s="173"/>
      <c r="BY304" s="158"/>
      <c r="BZ304" s="160"/>
      <c r="CA304" s="172"/>
      <c r="CB304" s="152"/>
      <c r="CC304" s="152"/>
      <c r="CD304" s="156"/>
      <c r="CE304" s="172"/>
      <c r="CF304" s="162"/>
      <c r="CG304" s="162"/>
      <c r="CH304" s="158"/>
      <c r="CI304" s="173"/>
      <c r="CJ304" s="178"/>
      <c r="CK304" s="173"/>
      <c r="CL304" s="165"/>
      <c r="CM304" s="172"/>
      <c r="CN304" s="162"/>
      <c r="CO304" s="162"/>
      <c r="CP304" s="162"/>
      <c r="CQ304" s="162"/>
      <c r="CR304" s="169"/>
      <c r="CS304" s="162"/>
      <c r="CT304" s="162"/>
      <c r="CU304" s="174"/>
      <c r="CV304" s="152"/>
      <c r="CW304" s="173"/>
      <c r="CX304" s="158"/>
      <c r="CY304" s="172"/>
      <c r="CZ304" s="162"/>
      <c r="DA304" s="162"/>
      <c r="DB304" s="158"/>
      <c r="DC304" s="173"/>
      <c r="DD304" s="178"/>
      <c r="DE304" s="173"/>
      <c r="DF304" s="165"/>
      <c r="DG304" s="172"/>
      <c r="DH304" s="178"/>
      <c r="DI304" s="172"/>
      <c r="DJ304" s="178"/>
      <c r="DK304" s="172"/>
      <c r="DL304" s="162"/>
      <c r="DM304" s="167"/>
      <c r="DN304" s="169"/>
      <c r="DO304" s="162"/>
      <c r="DP304" s="162"/>
      <c r="DQ304" s="174"/>
      <c r="DR304" s="152"/>
      <c r="DS304" s="172"/>
      <c r="DT304" s="152"/>
      <c r="DU304" s="152"/>
      <c r="DV304" s="156"/>
      <c r="DW304" s="173"/>
      <c r="DX304" s="158"/>
      <c r="DY304" s="172"/>
      <c r="DZ304" s="162"/>
      <c r="EA304" s="162"/>
      <c r="EB304" s="172"/>
      <c r="EC304" s="172"/>
      <c r="ED304" s="152"/>
      <c r="EE304" s="152"/>
      <c r="EF304" s="152"/>
      <c r="EG304" s="174"/>
      <c r="EH304" s="172"/>
      <c r="EI304" s="162"/>
      <c r="EJ304" s="162"/>
    </row>
    <row r="305" spans="1:140" ht="12.5">
      <c r="A305" s="168"/>
      <c r="B305" s="169"/>
      <c r="C305" s="144" t="str">
        <f t="shared" si="0"/>
        <v/>
      </c>
      <c r="D305" s="144" t="str">
        <f t="shared" si="1097"/>
        <v/>
      </c>
      <c r="E305" s="144" t="str">
        <f t="shared" si="2"/>
        <v/>
      </c>
      <c r="F305" s="145" t="str">
        <f t="shared" si="1098"/>
        <v/>
      </c>
      <c r="G305" s="145" t="str">
        <f t="shared" si="4"/>
        <v/>
      </c>
      <c r="H305" s="145" t="str">
        <f t="shared" si="5"/>
        <v/>
      </c>
      <c r="I305" s="146" t="str">
        <f t="shared" ref="I305:J305" si="1276">IF(COUNTA($DO305:$DX305)&gt;0,$BA305,"")</f>
        <v/>
      </c>
      <c r="J305" s="146" t="str">
        <f t="shared" si="1276"/>
        <v/>
      </c>
      <c r="K305" s="147" t="str">
        <f t="shared" si="43"/>
        <v/>
      </c>
      <c r="L305" s="147" t="str">
        <f t="shared" si="7"/>
        <v/>
      </c>
      <c r="M305" s="147" t="str">
        <f t="shared" si="8"/>
        <v/>
      </c>
      <c r="N305" s="147" t="str">
        <f t="shared" si="48"/>
        <v/>
      </c>
      <c r="O305" s="147" t="str">
        <f t="shared" si="9"/>
        <v/>
      </c>
      <c r="P305" s="146" t="str">
        <f t="shared" si="1100"/>
        <v/>
      </c>
      <c r="Q305" s="147" t="str">
        <f t="shared" si="1101"/>
        <v/>
      </c>
      <c r="R305" s="146" t="str">
        <f t="shared" si="12"/>
        <v/>
      </c>
      <c r="S305" s="146" t="str">
        <f t="shared" si="13"/>
        <v/>
      </c>
      <c r="T305" s="146" t="str">
        <f>IF(NOT(ISBLANK(DH305)),
        IF(AND(ISREF('Input Tenderers'!$J$8:$K$8),COUNTA('Input Tenderers'!$N$8)&gt;0),
                IF(COUNTA('Input Implementation Transactio'!$N305:$O305)&gt;0,"supplier;tenderer;payee","supplier;tenderer"),
                IF(COUNTA('Input Implementation Transactio'!$N305:$O305)&gt;0,"supplier;payee","supplier")
                ),
        IF(COUNTA('Input Implementation Transactio'!$N305:$O305)&gt;0, "payee", "")
        )</f>
        <v/>
      </c>
      <c r="U305" s="146" t="str">
        <f t="shared" si="14"/>
        <v/>
      </c>
      <c r="V305" s="146" t="str">
        <f t="shared" si="15"/>
        <v/>
      </c>
      <c r="W305" s="148" t="str">
        <f t="shared" si="1102"/>
        <v/>
      </c>
      <c r="X305" s="175" t="str">
        <f t="shared" si="1103"/>
        <v/>
      </c>
      <c r="Y305" s="170" t="str">
        <f t="shared" si="1104"/>
        <v/>
      </c>
      <c r="Z305" s="150" t="str">
        <f t="shared" si="19"/>
        <v/>
      </c>
      <c r="AA305" s="146" t="str">
        <f t="shared" si="20"/>
        <v/>
      </c>
      <c r="AB305" s="146" t="str">
        <f t="shared" si="21"/>
        <v/>
      </c>
      <c r="AC305" s="146" t="str">
        <f t="shared" si="22"/>
        <v/>
      </c>
      <c r="AD305" s="148" t="str">
        <f t="shared" si="1105"/>
        <v/>
      </c>
      <c r="AE305" s="148" t="str">
        <f t="shared" si="24"/>
        <v/>
      </c>
      <c r="AF305" s="175" t="str">
        <f t="shared" si="1106"/>
        <v/>
      </c>
      <c r="AG305" s="170" t="str">
        <f t="shared" si="1107"/>
        <v/>
      </c>
      <c r="AH305" s="148" t="str">
        <f t="shared" si="1108"/>
        <v/>
      </c>
      <c r="AI305" s="146" t="str">
        <f t="shared" si="28"/>
        <v/>
      </c>
      <c r="AJ305" s="146" t="str">
        <f t="shared" si="29"/>
        <v/>
      </c>
      <c r="AK305" s="146" t="str">
        <f t="shared" si="30"/>
        <v/>
      </c>
      <c r="AL305" s="146" t="str">
        <f t="shared" si="31"/>
        <v/>
      </c>
      <c r="AM305" s="171" t="str">
        <f t="shared" si="32"/>
        <v/>
      </c>
      <c r="AN305" s="171" t="str">
        <f t="shared" si="33"/>
        <v/>
      </c>
      <c r="AO305" s="146" t="str">
        <f t="shared" si="34"/>
        <v/>
      </c>
      <c r="AP305" s="146" t="str">
        <f t="shared" si="35"/>
        <v/>
      </c>
      <c r="AQ305" s="146" t="str">
        <f t="shared" si="36"/>
        <v/>
      </c>
      <c r="AR305" s="146" t="str">
        <f t="shared" ref="AR305:AS305" si="1277">IF(NOT(ISBLANK(CB305)),CONCATENATE(TEXT(CB305,"yyyy-mm-ddThh:MM:ss"),"Z"),"")</f>
        <v/>
      </c>
      <c r="AS305" s="146" t="str">
        <f t="shared" si="1277"/>
        <v/>
      </c>
      <c r="AT305" s="146" t="str">
        <f t="shared" si="38"/>
        <v/>
      </c>
      <c r="AU305" s="146" t="str">
        <f t="shared" si="39"/>
        <v/>
      </c>
      <c r="AV305" s="146" t="str">
        <f t="shared" ref="AV305:AW305" si="1278">IF(NOT(ISBLANK(DT305)),CONCATENATE(TEXT(DT305,"yyyy-mm-ddThh:MM:ss"),"Z"),"")</f>
        <v/>
      </c>
      <c r="AW305" s="146" t="str">
        <f t="shared" si="1278"/>
        <v/>
      </c>
      <c r="AX305" s="146" t="str">
        <f t="shared" ref="AX305:AZ305" si="1279">IF(NOT(ISBLANK(ED305)),CONCATENATE(TEXT(ED305,"yyyy-mm-ddThh:MM:ss"),"Z"),"")</f>
        <v/>
      </c>
      <c r="AY305" s="146" t="str">
        <f t="shared" si="1279"/>
        <v/>
      </c>
      <c r="AZ305" s="146" t="str">
        <f t="shared" si="1279"/>
        <v/>
      </c>
      <c r="BA305" s="176"/>
      <c r="BB305" s="152"/>
      <c r="BC305" s="177"/>
      <c r="BD305" s="154"/>
      <c r="BE305" s="155"/>
      <c r="BF305" s="154"/>
      <c r="BG305" s="155"/>
      <c r="BH305" s="169"/>
      <c r="BI305" s="162"/>
      <c r="BJ305" s="172"/>
      <c r="BK305" s="162"/>
      <c r="BL305" s="158"/>
      <c r="BM305" s="172"/>
      <c r="BN305" s="162"/>
      <c r="BO305" s="167"/>
      <c r="BP305" s="169"/>
      <c r="BQ305" s="162"/>
      <c r="BR305" s="162"/>
      <c r="BS305" s="174"/>
      <c r="BT305" s="162"/>
      <c r="BU305" s="174"/>
      <c r="BV305" s="174"/>
      <c r="BW305" s="174"/>
      <c r="BX305" s="173"/>
      <c r="BY305" s="158"/>
      <c r="BZ305" s="160"/>
      <c r="CA305" s="172"/>
      <c r="CB305" s="152"/>
      <c r="CC305" s="152"/>
      <c r="CD305" s="156"/>
      <c r="CE305" s="172"/>
      <c r="CF305" s="162"/>
      <c r="CG305" s="162"/>
      <c r="CH305" s="158"/>
      <c r="CI305" s="173"/>
      <c r="CJ305" s="178"/>
      <c r="CK305" s="173"/>
      <c r="CL305" s="165"/>
      <c r="CM305" s="172"/>
      <c r="CN305" s="162"/>
      <c r="CO305" s="162"/>
      <c r="CP305" s="162"/>
      <c r="CQ305" s="162"/>
      <c r="CR305" s="169"/>
      <c r="CS305" s="162"/>
      <c r="CT305" s="162"/>
      <c r="CU305" s="174"/>
      <c r="CV305" s="152"/>
      <c r="CW305" s="173"/>
      <c r="CX305" s="158"/>
      <c r="CY305" s="172"/>
      <c r="CZ305" s="162"/>
      <c r="DA305" s="162"/>
      <c r="DB305" s="158"/>
      <c r="DC305" s="173"/>
      <c r="DD305" s="178"/>
      <c r="DE305" s="173"/>
      <c r="DF305" s="165"/>
      <c r="DG305" s="172"/>
      <c r="DH305" s="178"/>
      <c r="DI305" s="172"/>
      <c r="DJ305" s="178"/>
      <c r="DK305" s="172"/>
      <c r="DL305" s="162"/>
      <c r="DM305" s="167"/>
      <c r="DN305" s="169"/>
      <c r="DO305" s="162"/>
      <c r="DP305" s="162"/>
      <c r="DQ305" s="174"/>
      <c r="DR305" s="152"/>
      <c r="DS305" s="172"/>
      <c r="DT305" s="152"/>
      <c r="DU305" s="152"/>
      <c r="DV305" s="156"/>
      <c r="DW305" s="173"/>
      <c r="DX305" s="158"/>
      <c r="DY305" s="172"/>
      <c r="DZ305" s="162"/>
      <c r="EA305" s="162"/>
      <c r="EB305" s="172"/>
      <c r="EC305" s="172"/>
      <c r="ED305" s="152"/>
      <c r="EE305" s="152"/>
      <c r="EF305" s="152"/>
      <c r="EG305" s="174"/>
      <c r="EH305" s="172"/>
      <c r="EI305" s="162"/>
      <c r="EJ305" s="162"/>
    </row>
    <row r="306" spans="1:140" ht="12.5">
      <c r="A306" s="168"/>
      <c r="B306" s="169"/>
      <c r="C306" s="144" t="str">
        <f t="shared" si="0"/>
        <v/>
      </c>
      <c r="D306" s="144" t="str">
        <f t="shared" si="1097"/>
        <v/>
      </c>
      <c r="E306" s="144" t="str">
        <f t="shared" si="2"/>
        <v/>
      </c>
      <c r="F306" s="145" t="str">
        <f t="shared" si="1098"/>
        <v/>
      </c>
      <c r="G306" s="145" t="str">
        <f t="shared" si="4"/>
        <v/>
      </c>
      <c r="H306" s="145" t="str">
        <f t="shared" si="5"/>
        <v/>
      </c>
      <c r="I306" s="146" t="str">
        <f t="shared" ref="I306:J306" si="1280">IF(COUNTA($DO306:$DX306)&gt;0,$BA306,"")</f>
        <v/>
      </c>
      <c r="J306" s="146" t="str">
        <f t="shared" si="1280"/>
        <v/>
      </c>
      <c r="K306" s="147" t="str">
        <f t="shared" si="43"/>
        <v/>
      </c>
      <c r="L306" s="147" t="str">
        <f t="shared" si="7"/>
        <v/>
      </c>
      <c r="M306" s="147" t="str">
        <f t="shared" si="8"/>
        <v/>
      </c>
      <c r="N306" s="147" t="str">
        <f t="shared" si="48"/>
        <v/>
      </c>
      <c r="O306" s="147" t="str">
        <f t="shared" si="9"/>
        <v/>
      </c>
      <c r="P306" s="146" t="str">
        <f t="shared" si="1100"/>
        <v/>
      </c>
      <c r="Q306" s="147" t="str">
        <f t="shared" si="1101"/>
        <v/>
      </c>
      <c r="R306" s="146" t="str">
        <f t="shared" si="12"/>
        <v/>
      </c>
      <c r="S306" s="146" t="str">
        <f t="shared" si="13"/>
        <v/>
      </c>
      <c r="T306" s="146" t="str">
        <f>IF(NOT(ISBLANK(DH306)),
        IF(AND(ISREF('Input Tenderers'!$J$8:$K$8),COUNTA('Input Tenderers'!$N$8)&gt;0),
                IF(COUNTA('Input Implementation Transactio'!$N306:$O306)&gt;0,"supplier;tenderer;payee","supplier;tenderer"),
                IF(COUNTA('Input Implementation Transactio'!$N306:$O306)&gt;0,"supplier;payee","supplier")
                ),
        IF(COUNTA('Input Implementation Transactio'!$N306:$O306)&gt;0, "payee", "")
        )</f>
        <v/>
      </c>
      <c r="U306" s="146" t="str">
        <f t="shared" si="14"/>
        <v/>
      </c>
      <c r="V306" s="146" t="str">
        <f t="shared" si="15"/>
        <v/>
      </c>
      <c r="W306" s="148" t="str">
        <f t="shared" si="1102"/>
        <v/>
      </c>
      <c r="X306" s="175" t="str">
        <f t="shared" si="1103"/>
        <v/>
      </c>
      <c r="Y306" s="170" t="str">
        <f t="shared" si="1104"/>
        <v/>
      </c>
      <c r="Z306" s="150" t="str">
        <f t="shared" si="19"/>
        <v/>
      </c>
      <c r="AA306" s="146" t="str">
        <f t="shared" si="20"/>
        <v/>
      </c>
      <c r="AB306" s="146" t="str">
        <f t="shared" si="21"/>
        <v/>
      </c>
      <c r="AC306" s="146" t="str">
        <f t="shared" si="22"/>
        <v/>
      </c>
      <c r="AD306" s="148" t="str">
        <f t="shared" si="1105"/>
        <v/>
      </c>
      <c r="AE306" s="148" t="str">
        <f t="shared" si="24"/>
        <v/>
      </c>
      <c r="AF306" s="175" t="str">
        <f t="shared" si="1106"/>
        <v/>
      </c>
      <c r="AG306" s="170" t="str">
        <f t="shared" si="1107"/>
        <v/>
      </c>
      <c r="AH306" s="148" t="str">
        <f t="shared" si="1108"/>
        <v/>
      </c>
      <c r="AI306" s="146" t="str">
        <f t="shared" si="28"/>
        <v/>
      </c>
      <c r="AJ306" s="146" t="str">
        <f t="shared" si="29"/>
        <v/>
      </c>
      <c r="AK306" s="146" t="str">
        <f t="shared" si="30"/>
        <v/>
      </c>
      <c r="AL306" s="146" t="str">
        <f t="shared" si="31"/>
        <v/>
      </c>
      <c r="AM306" s="171" t="str">
        <f t="shared" si="32"/>
        <v/>
      </c>
      <c r="AN306" s="171" t="str">
        <f t="shared" si="33"/>
        <v/>
      </c>
      <c r="AO306" s="146" t="str">
        <f t="shared" si="34"/>
        <v/>
      </c>
      <c r="AP306" s="146" t="str">
        <f t="shared" si="35"/>
        <v/>
      </c>
      <c r="AQ306" s="146" t="str">
        <f t="shared" si="36"/>
        <v/>
      </c>
      <c r="AR306" s="146" t="str">
        <f t="shared" ref="AR306:AS306" si="1281">IF(NOT(ISBLANK(CB306)),CONCATENATE(TEXT(CB306,"yyyy-mm-ddThh:MM:ss"),"Z"),"")</f>
        <v/>
      </c>
      <c r="AS306" s="146" t="str">
        <f t="shared" si="1281"/>
        <v/>
      </c>
      <c r="AT306" s="146" t="str">
        <f t="shared" si="38"/>
        <v/>
      </c>
      <c r="AU306" s="146" t="str">
        <f t="shared" si="39"/>
        <v/>
      </c>
      <c r="AV306" s="146" t="str">
        <f t="shared" ref="AV306:AW306" si="1282">IF(NOT(ISBLANK(DT306)),CONCATENATE(TEXT(DT306,"yyyy-mm-ddThh:MM:ss"),"Z"),"")</f>
        <v/>
      </c>
      <c r="AW306" s="146" t="str">
        <f t="shared" si="1282"/>
        <v/>
      </c>
      <c r="AX306" s="146" t="str">
        <f t="shared" ref="AX306:AZ306" si="1283">IF(NOT(ISBLANK(ED306)),CONCATENATE(TEXT(ED306,"yyyy-mm-ddThh:MM:ss"),"Z"),"")</f>
        <v/>
      </c>
      <c r="AY306" s="146" t="str">
        <f t="shared" si="1283"/>
        <v/>
      </c>
      <c r="AZ306" s="146" t="str">
        <f t="shared" si="1283"/>
        <v/>
      </c>
      <c r="BA306" s="176"/>
      <c r="BB306" s="152"/>
      <c r="BC306" s="177"/>
      <c r="BD306" s="154"/>
      <c r="BE306" s="155"/>
      <c r="BF306" s="154"/>
      <c r="BG306" s="155"/>
      <c r="BH306" s="169"/>
      <c r="BI306" s="162"/>
      <c r="BJ306" s="172"/>
      <c r="BK306" s="162"/>
      <c r="BL306" s="158"/>
      <c r="BM306" s="172"/>
      <c r="BN306" s="162"/>
      <c r="BO306" s="167"/>
      <c r="BP306" s="169"/>
      <c r="BQ306" s="162"/>
      <c r="BR306" s="162"/>
      <c r="BS306" s="174"/>
      <c r="BT306" s="162"/>
      <c r="BU306" s="174"/>
      <c r="BV306" s="174"/>
      <c r="BW306" s="174"/>
      <c r="BX306" s="173"/>
      <c r="BY306" s="158"/>
      <c r="BZ306" s="160"/>
      <c r="CA306" s="172"/>
      <c r="CB306" s="152"/>
      <c r="CC306" s="152"/>
      <c r="CD306" s="156"/>
      <c r="CE306" s="172"/>
      <c r="CF306" s="162"/>
      <c r="CG306" s="162"/>
      <c r="CH306" s="158"/>
      <c r="CI306" s="173"/>
      <c r="CJ306" s="178"/>
      <c r="CK306" s="173"/>
      <c r="CL306" s="165"/>
      <c r="CM306" s="172"/>
      <c r="CN306" s="162"/>
      <c r="CO306" s="162"/>
      <c r="CP306" s="162"/>
      <c r="CQ306" s="162"/>
      <c r="CR306" s="169"/>
      <c r="CS306" s="162"/>
      <c r="CT306" s="162"/>
      <c r="CU306" s="174"/>
      <c r="CV306" s="152"/>
      <c r="CW306" s="173"/>
      <c r="CX306" s="158"/>
      <c r="CY306" s="172"/>
      <c r="CZ306" s="162"/>
      <c r="DA306" s="162"/>
      <c r="DB306" s="158"/>
      <c r="DC306" s="173"/>
      <c r="DD306" s="178"/>
      <c r="DE306" s="173"/>
      <c r="DF306" s="165"/>
      <c r="DG306" s="172"/>
      <c r="DH306" s="178"/>
      <c r="DI306" s="172"/>
      <c r="DJ306" s="178"/>
      <c r="DK306" s="172"/>
      <c r="DL306" s="162"/>
      <c r="DM306" s="167"/>
      <c r="DN306" s="169"/>
      <c r="DO306" s="162"/>
      <c r="DP306" s="162"/>
      <c r="DQ306" s="174"/>
      <c r="DR306" s="152"/>
      <c r="DS306" s="172"/>
      <c r="DT306" s="152"/>
      <c r="DU306" s="152"/>
      <c r="DV306" s="156"/>
      <c r="DW306" s="173"/>
      <c r="DX306" s="158"/>
      <c r="DY306" s="172"/>
      <c r="DZ306" s="162"/>
      <c r="EA306" s="162"/>
      <c r="EB306" s="172"/>
      <c r="EC306" s="172"/>
      <c r="ED306" s="152"/>
      <c r="EE306" s="152"/>
      <c r="EF306" s="152"/>
      <c r="EG306" s="174"/>
      <c r="EH306" s="172"/>
      <c r="EI306" s="162"/>
      <c r="EJ306" s="162"/>
    </row>
    <row r="307" spans="1:140" ht="12.5">
      <c r="A307" s="168"/>
      <c r="B307" s="169"/>
      <c r="C307" s="144" t="str">
        <f t="shared" si="0"/>
        <v/>
      </c>
      <c r="D307" s="144" t="str">
        <f t="shared" si="1097"/>
        <v/>
      </c>
      <c r="E307" s="144" t="str">
        <f t="shared" si="2"/>
        <v/>
      </c>
      <c r="F307" s="145" t="str">
        <f t="shared" si="1098"/>
        <v/>
      </c>
      <c r="G307" s="145" t="str">
        <f t="shared" si="4"/>
        <v/>
      </c>
      <c r="H307" s="145" t="str">
        <f t="shared" si="5"/>
        <v/>
      </c>
      <c r="I307" s="146" t="str">
        <f t="shared" ref="I307:J307" si="1284">IF(COUNTA($DO307:$DX307)&gt;0,$BA307,"")</f>
        <v/>
      </c>
      <c r="J307" s="146" t="str">
        <f t="shared" si="1284"/>
        <v/>
      </c>
      <c r="K307" s="147" t="str">
        <f t="shared" si="43"/>
        <v/>
      </c>
      <c r="L307" s="147" t="str">
        <f t="shared" si="7"/>
        <v/>
      </c>
      <c r="M307" s="147" t="str">
        <f t="shared" si="8"/>
        <v/>
      </c>
      <c r="N307" s="147" t="str">
        <f t="shared" si="48"/>
        <v/>
      </c>
      <c r="O307" s="147" t="str">
        <f t="shared" si="9"/>
        <v/>
      </c>
      <c r="P307" s="146" t="str">
        <f t="shared" si="1100"/>
        <v/>
      </c>
      <c r="Q307" s="147" t="str">
        <f t="shared" si="1101"/>
        <v/>
      </c>
      <c r="R307" s="146" t="str">
        <f t="shared" si="12"/>
        <v/>
      </c>
      <c r="S307" s="146" t="str">
        <f t="shared" si="13"/>
        <v/>
      </c>
      <c r="T307" s="146" t="str">
        <f>IF(NOT(ISBLANK(DH307)),
        IF(AND(ISREF('Input Tenderers'!$J$8:$K$8),COUNTA('Input Tenderers'!$N$8)&gt;0),
                IF(COUNTA('Input Implementation Transactio'!$N307:$O307)&gt;0,"supplier;tenderer;payee","supplier;tenderer"),
                IF(COUNTA('Input Implementation Transactio'!$N307:$O307)&gt;0,"supplier;payee","supplier")
                ),
        IF(COUNTA('Input Implementation Transactio'!$N307:$O307)&gt;0, "payee", "")
        )</f>
        <v/>
      </c>
      <c r="U307" s="146" t="str">
        <f t="shared" si="14"/>
        <v/>
      </c>
      <c r="V307" s="146" t="str">
        <f t="shared" si="15"/>
        <v/>
      </c>
      <c r="W307" s="148" t="str">
        <f t="shared" si="1102"/>
        <v/>
      </c>
      <c r="X307" s="175" t="str">
        <f t="shared" si="1103"/>
        <v/>
      </c>
      <c r="Y307" s="170" t="str">
        <f t="shared" si="1104"/>
        <v/>
      </c>
      <c r="Z307" s="150" t="str">
        <f t="shared" si="19"/>
        <v/>
      </c>
      <c r="AA307" s="146" t="str">
        <f t="shared" si="20"/>
        <v/>
      </c>
      <c r="AB307" s="146" t="str">
        <f t="shared" si="21"/>
        <v/>
      </c>
      <c r="AC307" s="146" t="str">
        <f t="shared" si="22"/>
        <v/>
      </c>
      <c r="AD307" s="148" t="str">
        <f t="shared" si="1105"/>
        <v/>
      </c>
      <c r="AE307" s="148" t="str">
        <f t="shared" si="24"/>
        <v/>
      </c>
      <c r="AF307" s="175" t="str">
        <f t="shared" si="1106"/>
        <v/>
      </c>
      <c r="AG307" s="170" t="str">
        <f t="shared" si="1107"/>
        <v/>
      </c>
      <c r="AH307" s="148" t="str">
        <f t="shared" si="1108"/>
        <v/>
      </c>
      <c r="AI307" s="146" t="str">
        <f t="shared" si="28"/>
        <v/>
      </c>
      <c r="AJ307" s="146" t="str">
        <f t="shared" si="29"/>
        <v/>
      </c>
      <c r="AK307" s="146" t="str">
        <f t="shared" si="30"/>
        <v/>
      </c>
      <c r="AL307" s="146" t="str">
        <f t="shared" si="31"/>
        <v/>
      </c>
      <c r="AM307" s="171" t="str">
        <f t="shared" si="32"/>
        <v/>
      </c>
      <c r="AN307" s="171" t="str">
        <f t="shared" si="33"/>
        <v/>
      </c>
      <c r="AO307" s="146" t="str">
        <f t="shared" si="34"/>
        <v/>
      </c>
      <c r="AP307" s="146" t="str">
        <f t="shared" si="35"/>
        <v/>
      </c>
      <c r="AQ307" s="146" t="str">
        <f t="shared" si="36"/>
        <v/>
      </c>
      <c r="AR307" s="146" t="str">
        <f t="shared" ref="AR307:AS307" si="1285">IF(NOT(ISBLANK(CB307)),CONCATENATE(TEXT(CB307,"yyyy-mm-ddThh:MM:ss"),"Z"),"")</f>
        <v/>
      </c>
      <c r="AS307" s="146" t="str">
        <f t="shared" si="1285"/>
        <v/>
      </c>
      <c r="AT307" s="146" t="str">
        <f t="shared" si="38"/>
        <v/>
      </c>
      <c r="AU307" s="146" t="str">
        <f t="shared" si="39"/>
        <v/>
      </c>
      <c r="AV307" s="146" t="str">
        <f t="shared" ref="AV307:AW307" si="1286">IF(NOT(ISBLANK(DT307)),CONCATENATE(TEXT(DT307,"yyyy-mm-ddThh:MM:ss"),"Z"),"")</f>
        <v/>
      </c>
      <c r="AW307" s="146" t="str">
        <f t="shared" si="1286"/>
        <v/>
      </c>
      <c r="AX307" s="146" t="str">
        <f t="shared" ref="AX307:AZ307" si="1287">IF(NOT(ISBLANK(ED307)),CONCATENATE(TEXT(ED307,"yyyy-mm-ddThh:MM:ss"),"Z"),"")</f>
        <v/>
      </c>
      <c r="AY307" s="146" t="str">
        <f t="shared" si="1287"/>
        <v/>
      </c>
      <c r="AZ307" s="146" t="str">
        <f t="shared" si="1287"/>
        <v/>
      </c>
      <c r="BA307" s="176"/>
      <c r="BB307" s="152"/>
      <c r="BC307" s="177"/>
      <c r="BD307" s="154"/>
      <c r="BE307" s="155"/>
      <c r="BF307" s="154"/>
      <c r="BG307" s="155"/>
      <c r="BH307" s="169"/>
      <c r="BI307" s="162"/>
      <c r="BJ307" s="172"/>
      <c r="BK307" s="162"/>
      <c r="BL307" s="158"/>
      <c r="BM307" s="172"/>
      <c r="BN307" s="162"/>
      <c r="BO307" s="167"/>
      <c r="BP307" s="169"/>
      <c r="BQ307" s="162"/>
      <c r="BR307" s="162"/>
      <c r="BS307" s="174"/>
      <c r="BT307" s="162"/>
      <c r="BU307" s="174"/>
      <c r="BV307" s="174"/>
      <c r="BW307" s="174"/>
      <c r="BX307" s="173"/>
      <c r="BY307" s="158"/>
      <c r="BZ307" s="160"/>
      <c r="CA307" s="172"/>
      <c r="CB307" s="152"/>
      <c r="CC307" s="152"/>
      <c r="CD307" s="156"/>
      <c r="CE307" s="172"/>
      <c r="CF307" s="162"/>
      <c r="CG307" s="162"/>
      <c r="CH307" s="158"/>
      <c r="CI307" s="173"/>
      <c r="CJ307" s="178"/>
      <c r="CK307" s="173"/>
      <c r="CL307" s="165"/>
      <c r="CM307" s="172"/>
      <c r="CN307" s="162"/>
      <c r="CO307" s="162"/>
      <c r="CP307" s="162"/>
      <c r="CQ307" s="162"/>
      <c r="CR307" s="169"/>
      <c r="CS307" s="162"/>
      <c r="CT307" s="162"/>
      <c r="CU307" s="174"/>
      <c r="CV307" s="152"/>
      <c r="CW307" s="173"/>
      <c r="CX307" s="158"/>
      <c r="CY307" s="172"/>
      <c r="CZ307" s="162"/>
      <c r="DA307" s="162"/>
      <c r="DB307" s="158"/>
      <c r="DC307" s="173"/>
      <c r="DD307" s="178"/>
      <c r="DE307" s="173"/>
      <c r="DF307" s="165"/>
      <c r="DG307" s="172"/>
      <c r="DH307" s="178"/>
      <c r="DI307" s="172"/>
      <c r="DJ307" s="178"/>
      <c r="DK307" s="172"/>
      <c r="DL307" s="162"/>
      <c r="DM307" s="167"/>
      <c r="DN307" s="169"/>
      <c r="DO307" s="162"/>
      <c r="DP307" s="162"/>
      <c r="DQ307" s="174"/>
      <c r="DR307" s="152"/>
      <c r="DS307" s="172"/>
      <c r="DT307" s="152"/>
      <c r="DU307" s="152"/>
      <c r="DV307" s="156"/>
      <c r="DW307" s="173"/>
      <c r="DX307" s="158"/>
      <c r="DY307" s="172"/>
      <c r="DZ307" s="162"/>
      <c r="EA307" s="162"/>
      <c r="EB307" s="172"/>
      <c r="EC307" s="172"/>
      <c r="ED307" s="152"/>
      <c r="EE307" s="152"/>
      <c r="EF307" s="152"/>
      <c r="EG307" s="174"/>
      <c r="EH307" s="172"/>
      <c r="EI307" s="162"/>
      <c r="EJ307" s="162"/>
    </row>
    <row r="308" spans="1:140" ht="12.5">
      <c r="A308" s="168"/>
      <c r="B308" s="169"/>
      <c r="C308" s="144" t="str">
        <f t="shared" si="0"/>
        <v/>
      </c>
      <c r="D308" s="144" t="str">
        <f t="shared" si="1097"/>
        <v/>
      </c>
      <c r="E308" s="144" t="str">
        <f t="shared" si="2"/>
        <v/>
      </c>
      <c r="F308" s="145" t="str">
        <f t="shared" si="1098"/>
        <v/>
      </c>
      <c r="G308" s="145" t="str">
        <f t="shared" si="4"/>
        <v/>
      </c>
      <c r="H308" s="145" t="str">
        <f t="shared" si="5"/>
        <v/>
      </c>
      <c r="I308" s="146" t="str">
        <f t="shared" ref="I308:J308" si="1288">IF(COUNTA($DO308:$DX308)&gt;0,$BA308,"")</f>
        <v/>
      </c>
      <c r="J308" s="146" t="str">
        <f t="shared" si="1288"/>
        <v/>
      </c>
      <c r="K308" s="147" t="str">
        <f t="shared" si="43"/>
        <v/>
      </c>
      <c r="L308" s="147" t="str">
        <f t="shared" si="7"/>
        <v/>
      </c>
      <c r="M308" s="147" t="str">
        <f t="shared" si="8"/>
        <v/>
      </c>
      <c r="N308" s="147" t="str">
        <f t="shared" si="48"/>
        <v/>
      </c>
      <c r="O308" s="147" t="str">
        <f t="shared" si="9"/>
        <v/>
      </c>
      <c r="P308" s="146" t="str">
        <f t="shared" si="1100"/>
        <v/>
      </c>
      <c r="Q308" s="147" t="str">
        <f t="shared" si="1101"/>
        <v/>
      </c>
      <c r="R308" s="146" t="str">
        <f t="shared" si="12"/>
        <v/>
      </c>
      <c r="S308" s="146" t="str">
        <f t="shared" si="13"/>
        <v/>
      </c>
      <c r="T308" s="146" t="str">
        <f>IF(NOT(ISBLANK(DH308)),
        IF(AND(ISREF('Input Tenderers'!$J$8:$K$8),COUNTA('Input Tenderers'!$N$8)&gt;0),
                IF(COUNTA('Input Implementation Transactio'!$N308:$O308)&gt;0,"supplier;tenderer;payee","supplier;tenderer"),
                IF(COUNTA('Input Implementation Transactio'!$N308:$O308)&gt;0,"supplier;payee","supplier")
                ),
        IF(COUNTA('Input Implementation Transactio'!$N308:$O308)&gt;0, "payee", "")
        )</f>
        <v/>
      </c>
      <c r="U308" s="146" t="str">
        <f t="shared" si="14"/>
        <v/>
      </c>
      <c r="V308" s="146" t="str">
        <f t="shared" si="15"/>
        <v/>
      </c>
      <c r="W308" s="148" t="str">
        <f t="shared" si="1102"/>
        <v/>
      </c>
      <c r="X308" s="175" t="str">
        <f t="shared" si="1103"/>
        <v/>
      </c>
      <c r="Y308" s="170" t="str">
        <f t="shared" si="1104"/>
        <v/>
      </c>
      <c r="Z308" s="150" t="str">
        <f t="shared" si="19"/>
        <v/>
      </c>
      <c r="AA308" s="146" t="str">
        <f t="shared" si="20"/>
        <v/>
      </c>
      <c r="AB308" s="146" t="str">
        <f t="shared" si="21"/>
        <v/>
      </c>
      <c r="AC308" s="146" t="str">
        <f t="shared" si="22"/>
        <v/>
      </c>
      <c r="AD308" s="148" t="str">
        <f t="shared" si="1105"/>
        <v/>
      </c>
      <c r="AE308" s="148" t="str">
        <f t="shared" si="24"/>
        <v/>
      </c>
      <c r="AF308" s="175" t="str">
        <f t="shared" si="1106"/>
        <v/>
      </c>
      <c r="AG308" s="170" t="str">
        <f t="shared" si="1107"/>
        <v/>
      </c>
      <c r="AH308" s="148" t="str">
        <f t="shared" si="1108"/>
        <v/>
      </c>
      <c r="AI308" s="146" t="str">
        <f t="shared" si="28"/>
        <v/>
      </c>
      <c r="AJ308" s="146" t="str">
        <f t="shared" si="29"/>
        <v/>
      </c>
      <c r="AK308" s="146" t="str">
        <f t="shared" si="30"/>
        <v/>
      </c>
      <c r="AL308" s="146" t="str">
        <f t="shared" si="31"/>
        <v/>
      </c>
      <c r="AM308" s="171" t="str">
        <f t="shared" si="32"/>
        <v/>
      </c>
      <c r="AN308" s="171" t="str">
        <f t="shared" si="33"/>
        <v/>
      </c>
      <c r="AO308" s="146" t="str">
        <f t="shared" si="34"/>
        <v/>
      </c>
      <c r="AP308" s="146" t="str">
        <f t="shared" si="35"/>
        <v/>
      </c>
      <c r="AQ308" s="146" t="str">
        <f t="shared" si="36"/>
        <v/>
      </c>
      <c r="AR308" s="146" t="str">
        <f t="shared" ref="AR308:AS308" si="1289">IF(NOT(ISBLANK(CB308)),CONCATENATE(TEXT(CB308,"yyyy-mm-ddThh:MM:ss"),"Z"),"")</f>
        <v/>
      </c>
      <c r="AS308" s="146" t="str">
        <f t="shared" si="1289"/>
        <v/>
      </c>
      <c r="AT308" s="146" t="str">
        <f t="shared" si="38"/>
        <v/>
      </c>
      <c r="AU308" s="146" t="str">
        <f t="shared" si="39"/>
        <v/>
      </c>
      <c r="AV308" s="146" t="str">
        <f t="shared" ref="AV308:AW308" si="1290">IF(NOT(ISBLANK(DT308)),CONCATENATE(TEXT(DT308,"yyyy-mm-ddThh:MM:ss"),"Z"),"")</f>
        <v/>
      </c>
      <c r="AW308" s="146" t="str">
        <f t="shared" si="1290"/>
        <v/>
      </c>
      <c r="AX308" s="146" t="str">
        <f t="shared" ref="AX308:AZ308" si="1291">IF(NOT(ISBLANK(ED308)),CONCATENATE(TEXT(ED308,"yyyy-mm-ddThh:MM:ss"),"Z"),"")</f>
        <v/>
      </c>
      <c r="AY308" s="146" t="str">
        <f t="shared" si="1291"/>
        <v/>
      </c>
      <c r="AZ308" s="146" t="str">
        <f t="shared" si="1291"/>
        <v/>
      </c>
      <c r="BA308" s="176"/>
      <c r="BB308" s="152"/>
      <c r="BC308" s="177"/>
      <c r="BD308" s="154"/>
      <c r="BE308" s="155"/>
      <c r="BF308" s="154"/>
      <c r="BG308" s="155"/>
      <c r="BH308" s="169"/>
      <c r="BI308" s="162"/>
      <c r="BJ308" s="172"/>
      <c r="BK308" s="162"/>
      <c r="BL308" s="158"/>
      <c r="BM308" s="172"/>
      <c r="BN308" s="162"/>
      <c r="BO308" s="167"/>
      <c r="BP308" s="169"/>
      <c r="BQ308" s="162"/>
      <c r="BR308" s="162"/>
      <c r="BS308" s="174"/>
      <c r="BT308" s="162"/>
      <c r="BU308" s="174"/>
      <c r="BV308" s="174"/>
      <c r="BW308" s="174"/>
      <c r="BX308" s="173"/>
      <c r="BY308" s="158"/>
      <c r="BZ308" s="160"/>
      <c r="CA308" s="172"/>
      <c r="CB308" s="152"/>
      <c r="CC308" s="152"/>
      <c r="CD308" s="156"/>
      <c r="CE308" s="172"/>
      <c r="CF308" s="162"/>
      <c r="CG308" s="162"/>
      <c r="CH308" s="158"/>
      <c r="CI308" s="173"/>
      <c r="CJ308" s="178"/>
      <c r="CK308" s="173"/>
      <c r="CL308" s="165"/>
      <c r="CM308" s="172"/>
      <c r="CN308" s="162"/>
      <c r="CO308" s="162"/>
      <c r="CP308" s="162"/>
      <c r="CQ308" s="162"/>
      <c r="CR308" s="169"/>
      <c r="CS308" s="162"/>
      <c r="CT308" s="162"/>
      <c r="CU308" s="174"/>
      <c r="CV308" s="152"/>
      <c r="CW308" s="173"/>
      <c r="CX308" s="158"/>
      <c r="CY308" s="172"/>
      <c r="CZ308" s="162"/>
      <c r="DA308" s="162"/>
      <c r="DB308" s="158"/>
      <c r="DC308" s="173"/>
      <c r="DD308" s="178"/>
      <c r="DE308" s="173"/>
      <c r="DF308" s="165"/>
      <c r="DG308" s="172"/>
      <c r="DH308" s="178"/>
      <c r="DI308" s="172"/>
      <c r="DJ308" s="178"/>
      <c r="DK308" s="172"/>
      <c r="DL308" s="162"/>
      <c r="DM308" s="167"/>
      <c r="DN308" s="169"/>
      <c r="DO308" s="162"/>
      <c r="DP308" s="162"/>
      <c r="DQ308" s="174"/>
      <c r="DR308" s="152"/>
      <c r="DS308" s="172"/>
      <c r="DT308" s="152"/>
      <c r="DU308" s="152"/>
      <c r="DV308" s="156"/>
      <c r="DW308" s="173"/>
      <c r="DX308" s="158"/>
      <c r="DY308" s="172"/>
      <c r="DZ308" s="162"/>
      <c r="EA308" s="162"/>
      <c r="EB308" s="172"/>
      <c r="EC308" s="172"/>
      <c r="ED308" s="152"/>
      <c r="EE308" s="152"/>
      <c r="EF308" s="152"/>
      <c r="EG308" s="174"/>
      <c r="EH308" s="172"/>
      <c r="EI308" s="162"/>
      <c r="EJ308" s="162"/>
    </row>
    <row r="309" spans="1:140" ht="12.5">
      <c r="A309" s="168"/>
      <c r="B309" s="169"/>
      <c r="C309" s="144" t="str">
        <f t="shared" si="0"/>
        <v/>
      </c>
      <c r="D309" s="144" t="str">
        <f t="shared" si="1097"/>
        <v/>
      </c>
      <c r="E309" s="144" t="str">
        <f t="shared" si="2"/>
        <v/>
      </c>
      <c r="F309" s="145" t="str">
        <f t="shared" si="1098"/>
        <v/>
      </c>
      <c r="G309" s="145" t="str">
        <f t="shared" si="4"/>
        <v/>
      </c>
      <c r="H309" s="145" t="str">
        <f t="shared" si="5"/>
        <v/>
      </c>
      <c r="I309" s="146" t="str">
        <f t="shared" ref="I309:J309" si="1292">IF(COUNTA($DO309:$DX309)&gt;0,$BA309,"")</f>
        <v/>
      </c>
      <c r="J309" s="146" t="str">
        <f t="shared" si="1292"/>
        <v/>
      </c>
      <c r="K309" s="147" t="str">
        <f t="shared" si="43"/>
        <v/>
      </c>
      <c r="L309" s="147" t="str">
        <f t="shared" si="7"/>
        <v/>
      </c>
      <c r="M309" s="147" t="str">
        <f t="shared" si="8"/>
        <v/>
      </c>
      <c r="N309" s="147" t="str">
        <f t="shared" si="48"/>
        <v/>
      </c>
      <c r="O309" s="147" t="str">
        <f t="shared" si="9"/>
        <v/>
      </c>
      <c r="P309" s="146" t="str">
        <f t="shared" si="1100"/>
        <v/>
      </c>
      <c r="Q309" s="147" t="str">
        <f t="shared" si="1101"/>
        <v/>
      </c>
      <c r="R309" s="146" t="str">
        <f t="shared" si="12"/>
        <v/>
      </c>
      <c r="S309" s="146" t="str">
        <f t="shared" si="13"/>
        <v/>
      </c>
      <c r="T309" s="146" t="str">
        <f>IF(NOT(ISBLANK(DH309)),
        IF(AND(ISREF('Input Tenderers'!$J$8:$K$8),COUNTA('Input Tenderers'!$N$8)&gt;0),
                IF(COUNTA('Input Implementation Transactio'!$N309:$O309)&gt;0,"supplier;tenderer;payee","supplier;tenderer"),
                IF(COUNTA('Input Implementation Transactio'!$N309:$O309)&gt;0,"supplier;payee","supplier")
                ),
        IF(COUNTA('Input Implementation Transactio'!$N309:$O309)&gt;0, "payee", "")
        )</f>
        <v/>
      </c>
      <c r="U309" s="146" t="str">
        <f t="shared" si="14"/>
        <v/>
      </c>
      <c r="V309" s="146" t="str">
        <f t="shared" si="15"/>
        <v/>
      </c>
      <c r="W309" s="148" t="str">
        <f t="shared" si="1102"/>
        <v/>
      </c>
      <c r="X309" s="175" t="str">
        <f t="shared" si="1103"/>
        <v/>
      </c>
      <c r="Y309" s="170" t="str">
        <f t="shared" si="1104"/>
        <v/>
      </c>
      <c r="Z309" s="150" t="str">
        <f t="shared" si="19"/>
        <v/>
      </c>
      <c r="AA309" s="146" t="str">
        <f t="shared" si="20"/>
        <v/>
      </c>
      <c r="AB309" s="146" t="str">
        <f t="shared" si="21"/>
        <v/>
      </c>
      <c r="AC309" s="146" t="str">
        <f t="shared" si="22"/>
        <v/>
      </c>
      <c r="AD309" s="148" t="str">
        <f t="shared" si="1105"/>
        <v/>
      </c>
      <c r="AE309" s="148" t="str">
        <f t="shared" si="24"/>
        <v/>
      </c>
      <c r="AF309" s="175" t="str">
        <f t="shared" si="1106"/>
        <v/>
      </c>
      <c r="AG309" s="170" t="str">
        <f t="shared" si="1107"/>
        <v/>
      </c>
      <c r="AH309" s="148" t="str">
        <f t="shared" si="1108"/>
        <v/>
      </c>
      <c r="AI309" s="146" t="str">
        <f t="shared" si="28"/>
        <v/>
      </c>
      <c r="AJ309" s="146" t="str">
        <f t="shared" si="29"/>
        <v/>
      </c>
      <c r="AK309" s="146" t="str">
        <f t="shared" si="30"/>
        <v/>
      </c>
      <c r="AL309" s="146" t="str">
        <f t="shared" si="31"/>
        <v/>
      </c>
      <c r="AM309" s="171" t="str">
        <f t="shared" si="32"/>
        <v/>
      </c>
      <c r="AN309" s="171" t="str">
        <f t="shared" si="33"/>
        <v/>
      </c>
      <c r="AO309" s="146" t="str">
        <f t="shared" si="34"/>
        <v/>
      </c>
      <c r="AP309" s="146" t="str">
        <f t="shared" si="35"/>
        <v/>
      </c>
      <c r="AQ309" s="146" t="str">
        <f t="shared" si="36"/>
        <v/>
      </c>
      <c r="AR309" s="146" t="str">
        <f t="shared" ref="AR309:AS309" si="1293">IF(NOT(ISBLANK(CB309)),CONCATENATE(TEXT(CB309,"yyyy-mm-ddThh:MM:ss"),"Z"),"")</f>
        <v/>
      </c>
      <c r="AS309" s="146" t="str">
        <f t="shared" si="1293"/>
        <v/>
      </c>
      <c r="AT309" s="146" t="str">
        <f t="shared" si="38"/>
        <v/>
      </c>
      <c r="AU309" s="146" t="str">
        <f t="shared" si="39"/>
        <v/>
      </c>
      <c r="AV309" s="146" t="str">
        <f t="shared" ref="AV309:AW309" si="1294">IF(NOT(ISBLANK(DT309)),CONCATENATE(TEXT(DT309,"yyyy-mm-ddThh:MM:ss"),"Z"),"")</f>
        <v/>
      </c>
      <c r="AW309" s="146" t="str">
        <f t="shared" si="1294"/>
        <v/>
      </c>
      <c r="AX309" s="146" t="str">
        <f t="shared" ref="AX309:AZ309" si="1295">IF(NOT(ISBLANK(ED309)),CONCATENATE(TEXT(ED309,"yyyy-mm-ddThh:MM:ss"),"Z"),"")</f>
        <v/>
      </c>
      <c r="AY309" s="146" t="str">
        <f t="shared" si="1295"/>
        <v/>
      </c>
      <c r="AZ309" s="146" t="str">
        <f t="shared" si="1295"/>
        <v/>
      </c>
      <c r="BA309" s="176"/>
      <c r="BB309" s="152"/>
      <c r="BC309" s="177"/>
      <c r="BD309" s="154"/>
      <c r="BE309" s="155"/>
      <c r="BF309" s="154"/>
      <c r="BG309" s="155"/>
      <c r="BH309" s="169"/>
      <c r="BI309" s="162"/>
      <c r="BJ309" s="172"/>
      <c r="BK309" s="162"/>
      <c r="BL309" s="158"/>
      <c r="BM309" s="172"/>
      <c r="BN309" s="162"/>
      <c r="BO309" s="167"/>
      <c r="BP309" s="169"/>
      <c r="BQ309" s="162"/>
      <c r="BR309" s="162"/>
      <c r="BS309" s="174"/>
      <c r="BT309" s="162"/>
      <c r="BU309" s="174"/>
      <c r="BV309" s="174"/>
      <c r="BW309" s="174"/>
      <c r="BX309" s="173"/>
      <c r="BY309" s="158"/>
      <c r="BZ309" s="160"/>
      <c r="CA309" s="172"/>
      <c r="CB309" s="152"/>
      <c r="CC309" s="152"/>
      <c r="CD309" s="156"/>
      <c r="CE309" s="172"/>
      <c r="CF309" s="162"/>
      <c r="CG309" s="162"/>
      <c r="CH309" s="158"/>
      <c r="CI309" s="173"/>
      <c r="CJ309" s="178"/>
      <c r="CK309" s="173"/>
      <c r="CL309" s="165"/>
      <c r="CM309" s="172"/>
      <c r="CN309" s="162"/>
      <c r="CO309" s="162"/>
      <c r="CP309" s="162"/>
      <c r="CQ309" s="162"/>
      <c r="CR309" s="169"/>
      <c r="CS309" s="162"/>
      <c r="CT309" s="162"/>
      <c r="CU309" s="174"/>
      <c r="CV309" s="152"/>
      <c r="CW309" s="173"/>
      <c r="CX309" s="158"/>
      <c r="CY309" s="172"/>
      <c r="CZ309" s="162"/>
      <c r="DA309" s="162"/>
      <c r="DB309" s="158"/>
      <c r="DC309" s="173"/>
      <c r="DD309" s="178"/>
      <c r="DE309" s="173"/>
      <c r="DF309" s="165"/>
      <c r="DG309" s="172"/>
      <c r="DH309" s="178"/>
      <c r="DI309" s="172"/>
      <c r="DJ309" s="178"/>
      <c r="DK309" s="172"/>
      <c r="DL309" s="162"/>
      <c r="DM309" s="167"/>
      <c r="DN309" s="169"/>
      <c r="DO309" s="162"/>
      <c r="DP309" s="162"/>
      <c r="DQ309" s="174"/>
      <c r="DR309" s="152"/>
      <c r="DS309" s="172"/>
      <c r="DT309" s="152"/>
      <c r="DU309" s="152"/>
      <c r="DV309" s="156"/>
      <c r="DW309" s="173"/>
      <c r="DX309" s="158"/>
      <c r="DY309" s="172"/>
      <c r="DZ309" s="162"/>
      <c r="EA309" s="162"/>
      <c r="EB309" s="172"/>
      <c r="EC309" s="172"/>
      <c r="ED309" s="152"/>
      <c r="EE309" s="152"/>
      <c r="EF309" s="152"/>
      <c r="EG309" s="174"/>
      <c r="EH309" s="172"/>
      <c r="EI309" s="162"/>
      <c r="EJ309" s="162"/>
    </row>
    <row r="310" spans="1:140" ht="12.5">
      <c r="A310" s="168"/>
      <c r="B310" s="169"/>
      <c r="C310" s="144" t="str">
        <f t="shared" si="0"/>
        <v/>
      </c>
      <c r="D310" s="144" t="str">
        <f t="shared" si="1097"/>
        <v/>
      </c>
      <c r="E310" s="144" t="str">
        <f t="shared" si="2"/>
        <v/>
      </c>
      <c r="F310" s="145" t="str">
        <f t="shared" si="1098"/>
        <v/>
      </c>
      <c r="G310" s="145" t="str">
        <f t="shared" si="4"/>
        <v/>
      </c>
      <c r="H310" s="145" t="str">
        <f t="shared" si="5"/>
        <v/>
      </c>
      <c r="I310" s="146" t="str">
        <f t="shared" ref="I310:J310" si="1296">IF(COUNTA($DO310:$DX310)&gt;0,$BA310,"")</f>
        <v/>
      </c>
      <c r="J310" s="146" t="str">
        <f t="shared" si="1296"/>
        <v/>
      </c>
      <c r="K310" s="147" t="str">
        <f t="shared" si="43"/>
        <v/>
      </c>
      <c r="L310" s="147" t="str">
        <f t="shared" si="7"/>
        <v/>
      </c>
      <c r="M310" s="147" t="str">
        <f t="shared" si="8"/>
        <v/>
      </c>
      <c r="N310" s="147" t="str">
        <f t="shared" si="48"/>
        <v/>
      </c>
      <c r="O310" s="147" t="str">
        <f t="shared" si="9"/>
        <v/>
      </c>
      <c r="P310" s="146" t="str">
        <f t="shared" si="1100"/>
        <v/>
      </c>
      <c r="Q310" s="147" t="str">
        <f t="shared" si="1101"/>
        <v/>
      </c>
      <c r="R310" s="146" t="str">
        <f t="shared" si="12"/>
        <v/>
      </c>
      <c r="S310" s="146" t="str">
        <f t="shared" si="13"/>
        <v/>
      </c>
      <c r="T310" s="146" t="str">
        <f>IF(NOT(ISBLANK(DH310)),
        IF(AND(ISREF('Input Tenderers'!$J$8:$K$8),COUNTA('Input Tenderers'!$N$8)&gt;0),
                IF(COUNTA('Input Implementation Transactio'!$N310:$O310)&gt;0,"supplier;tenderer;payee","supplier;tenderer"),
                IF(COUNTA('Input Implementation Transactio'!$N310:$O310)&gt;0,"supplier;payee","supplier")
                ),
        IF(COUNTA('Input Implementation Transactio'!$N310:$O310)&gt;0, "payee", "")
        )</f>
        <v/>
      </c>
      <c r="U310" s="146" t="str">
        <f t="shared" si="14"/>
        <v/>
      </c>
      <c r="V310" s="146" t="str">
        <f t="shared" si="15"/>
        <v/>
      </c>
      <c r="W310" s="148" t="str">
        <f t="shared" si="1102"/>
        <v/>
      </c>
      <c r="X310" s="175" t="str">
        <f t="shared" si="1103"/>
        <v/>
      </c>
      <c r="Y310" s="170" t="str">
        <f t="shared" si="1104"/>
        <v/>
      </c>
      <c r="Z310" s="150" t="str">
        <f t="shared" si="19"/>
        <v/>
      </c>
      <c r="AA310" s="146" t="str">
        <f t="shared" si="20"/>
        <v/>
      </c>
      <c r="AB310" s="146" t="str">
        <f t="shared" si="21"/>
        <v/>
      </c>
      <c r="AC310" s="146" t="str">
        <f t="shared" si="22"/>
        <v/>
      </c>
      <c r="AD310" s="148" t="str">
        <f t="shared" si="1105"/>
        <v/>
      </c>
      <c r="AE310" s="148" t="str">
        <f t="shared" si="24"/>
        <v/>
      </c>
      <c r="AF310" s="175" t="str">
        <f t="shared" si="1106"/>
        <v/>
      </c>
      <c r="AG310" s="170" t="str">
        <f t="shared" si="1107"/>
        <v/>
      </c>
      <c r="AH310" s="148" t="str">
        <f t="shared" si="1108"/>
        <v/>
      </c>
      <c r="AI310" s="146" t="str">
        <f t="shared" si="28"/>
        <v/>
      </c>
      <c r="AJ310" s="146" t="str">
        <f t="shared" si="29"/>
        <v/>
      </c>
      <c r="AK310" s="146" t="str">
        <f t="shared" si="30"/>
        <v/>
      </c>
      <c r="AL310" s="146" t="str">
        <f t="shared" si="31"/>
        <v/>
      </c>
      <c r="AM310" s="171" t="str">
        <f t="shared" si="32"/>
        <v/>
      </c>
      <c r="AN310" s="171" t="str">
        <f t="shared" si="33"/>
        <v/>
      </c>
      <c r="AO310" s="146" t="str">
        <f t="shared" si="34"/>
        <v/>
      </c>
      <c r="AP310" s="146" t="str">
        <f t="shared" si="35"/>
        <v/>
      </c>
      <c r="AQ310" s="146" t="str">
        <f t="shared" si="36"/>
        <v/>
      </c>
      <c r="AR310" s="146" t="str">
        <f t="shared" ref="AR310:AS310" si="1297">IF(NOT(ISBLANK(CB310)),CONCATENATE(TEXT(CB310,"yyyy-mm-ddThh:MM:ss"),"Z"),"")</f>
        <v/>
      </c>
      <c r="AS310" s="146" t="str">
        <f t="shared" si="1297"/>
        <v/>
      </c>
      <c r="AT310" s="146" t="str">
        <f t="shared" si="38"/>
        <v/>
      </c>
      <c r="AU310" s="146" t="str">
        <f t="shared" si="39"/>
        <v/>
      </c>
      <c r="AV310" s="146" t="str">
        <f t="shared" ref="AV310:AW310" si="1298">IF(NOT(ISBLANK(DT310)),CONCATENATE(TEXT(DT310,"yyyy-mm-ddThh:MM:ss"),"Z"),"")</f>
        <v/>
      </c>
      <c r="AW310" s="146" t="str">
        <f t="shared" si="1298"/>
        <v/>
      </c>
      <c r="AX310" s="146" t="str">
        <f t="shared" ref="AX310:AZ310" si="1299">IF(NOT(ISBLANK(ED310)),CONCATENATE(TEXT(ED310,"yyyy-mm-ddThh:MM:ss"),"Z"),"")</f>
        <v/>
      </c>
      <c r="AY310" s="146" t="str">
        <f t="shared" si="1299"/>
        <v/>
      </c>
      <c r="AZ310" s="146" t="str">
        <f t="shared" si="1299"/>
        <v/>
      </c>
      <c r="BA310" s="176"/>
      <c r="BB310" s="152"/>
      <c r="BC310" s="177"/>
      <c r="BD310" s="154"/>
      <c r="BE310" s="155"/>
      <c r="BF310" s="154"/>
      <c r="BG310" s="155"/>
      <c r="BH310" s="169"/>
      <c r="BI310" s="162"/>
      <c r="BJ310" s="172"/>
      <c r="BK310" s="162"/>
      <c r="BL310" s="158"/>
      <c r="BM310" s="172"/>
      <c r="BN310" s="162"/>
      <c r="BO310" s="167"/>
      <c r="BP310" s="169"/>
      <c r="BQ310" s="162"/>
      <c r="BR310" s="162"/>
      <c r="BS310" s="174"/>
      <c r="BT310" s="162"/>
      <c r="BU310" s="174"/>
      <c r="BV310" s="174"/>
      <c r="BW310" s="174"/>
      <c r="BX310" s="173"/>
      <c r="BY310" s="158"/>
      <c r="BZ310" s="160"/>
      <c r="CA310" s="172"/>
      <c r="CB310" s="152"/>
      <c r="CC310" s="152"/>
      <c r="CD310" s="156"/>
      <c r="CE310" s="172"/>
      <c r="CF310" s="162"/>
      <c r="CG310" s="162"/>
      <c r="CH310" s="158"/>
      <c r="CI310" s="173"/>
      <c r="CJ310" s="178"/>
      <c r="CK310" s="173"/>
      <c r="CL310" s="165"/>
      <c r="CM310" s="172"/>
      <c r="CN310" s="162"/>
      <c r="CO310" s="162"/>
      <c r="CP310" s="162"/>
      <c r="CQ310" s="162"/>
      <c r="CR310" s="169"/>
      <c r="CS310" s="162"/>
      <c r="CT310" s="162"/>
      <c r="CU310" s="174"/>
      <c r="CV310" s="152"/>
      <c r="CW310" s="173"/>
      <c r="CX310" s="158"/>
      <c r="CY310" s="172"/>
      <c r="CZ310" s="162"/>
      <c r="DA310" s="162"/>
      <c r="DB310" s="158"/>
      <c r="DC310" s="173"/>
      <c r="DD310" s="178"/>
      <c r="DE310" s="173"/>
      <c r="DF310" s="165"/>
      <c r="DG310" s="172"/>
      <c r="DH310" s="178"/>
      <c r="DI310" s="172"/>
      <c r="DJ310" s="178"/>
      <c r="DK310" s="172"/>
      <c r="DL310" s="162"/>
      <c r="DM310" s="167"/>
      <c r="DN310" s="169"/>
      <c r="DO310" s="162"/>
      <c r="DP310" s="162"/>
      <c r="DQ310" s="174"/>
      <c r="DR310" s="152"/>
      <c r="DS310" s="172"/>
      <c r="DT310" s="152"/>
      <c r="DU310" s="152"/>
      <c r="DV310" s="156"/>
      <c r="DW310" s="173"/>
      <c r="DX310" s="158"/>
      <c r="DY310" s="172"/>
      <c r="DZ310" s="162"/>
      <c r="EA310" s="162"/>
      <c r="EB310" s="172"/>
      <c r="EC310" s="172"/>
      <c r="ED310" s="152"/>
      <c r="EE310" s="152"/>
      <c r="EF310" s="152"/>
      <c r="EG310" s="174"/>
      <c r="EH310" s="172"/>
      <c r="EI310" s="162"/>
      <c r="EJ310" s="162"/>
    </row>
    <row r="311" spans="1:140" ht="12.5">
      <c r="A311" s="168"/>
      <c r="B311" s="169"/>
      <c r="C311" s="144" t="str">
        <f t="shared" si="0"/>
        <v/>
      </c>
      <c r="D311" s="144" t="str">
        <f t="shared" si="1097"/>
        <v/>
      </c>
      <c r="E311" s="144" t="str">
        <f t="shared" si="2"/>
        <v/>
      </c>
      <c r="F311" s="145" t="str">
        <f t="shared" si="1098"/>
        <v/>
      </c>
      <c r="G311" s="145" t="str">
        <f t="shared" si="4"/>
        <v/>
      </c>
      <c r="H311" s="145" t="str">
        <f t="shared" si="5"/>
        <v/>
      </c>
      <c r="I311" s="146" t="str">
        <f t="shared" ref="I311:J311" si="1300">IF(COUNTA($DO311:$DX311)&gt;0,$BA311,"")</f>
        <v/>
      </c>
      <c r="J311" s="146" t="str">
        <f t="shared" si="1300"/>
        <v/>
      </c>
      <c r="K311" s="147" t="str">
        <f t="shared" si="43"/>
        <v/>
      </c>
      <c r="L311" s="147" t="str">
        <f t="shared" si="7"/>
        <v/>
      </c>
      <c r="M311" s="147" t="str">
        <f t="shared" si="8"/>
        <v/>
      </c>
      <c r="N311" s="147" t="str">
        <f t="shared" si="48"/>
        <v/>
      </c>
      <c r="O311" s="147" t="str">
        <f t="shared" si="9"/>
        <v/>
      </c>
      <c r="P311" s="146" t="str">
        <f t="shared" si="1100"/>
        <v/>
      </c>
      <c r="Q311" s="147" t="str">
        <f t="shared" si="1101"/>
        <v/>
      </c>
      <c r="R311" s="146" t="str">
        <f t="shared" si="12"/>
        <v/>
      </c>
      <c r="S311" s="146" t="str">
        <f t="shared" si="13"/>
        <v/>
      </c>
      <c r="T311" s="146" t="str">
        <f>IF(NOT(ISBLANK(DH311)),
        IF(AND(ISREF('Input Tenderers'!$J$8:$K$8),COUNTA('Input Tenderers'!$N$8)&gt;0),
                IF(COUNTA('Input Implementation Transactio'!$N311:$O311)&gt;0,"supplier;tenderer;payee","supplier;tenderer"),
                IF(COUNTA('Input Implementation Transactio'!$N311:$O311)&gt;0,"supplier;payee","supplier")
                ),
        IF(COUNTA('Input Implementation Transactio'!$N311:$O311)&gt;0, "payee", "")
        )</f>
        <v/>
      </c>
      <c r="U311" s="146" t="str">
        <f t="shared" si="14"/>
        <v/>
      </c>
      <c r="V311" s="146" t="str">
        <f t="shared" si="15"/>
        <v/>
      </c>
      <c r="W311" s="148" t="str">
        <f t="shared" si="1102"/>
        <v/>
      </c>
      <c r="X311" s="175" t="str">
        <f t="shared" si="1103"/>
        <v/>
      </c>
      <c r="Y311" s="170" t="str">
        <f t="shared" si="1104"/>
        <v/>
      </c>
      <c r="Z311" s="150" t="str">
        <f t="shared" si="19"/>
        <v/>
      </c>
      <c r="AA311" s="146" t="str">
        <f t="shared" si="20"/>
        <v/>
      </c>
      <c r="AB311" s="146" t="str">
        <f t="shared" si="21"/>
        <v/>
      </c>
      <c r="AC311" s="146" t="str">
        <f t="shared" si="22"/>
        <v/>
      </c>
      <c r="AD311" s="148" t="str">
        <f t="shared" si="1105"/>
        <v/>
      </c>
      <c r="AE311" s="148" t="str">
        <f t="shared" si="24"/>
        <v/>
      </c>
      <c r="AF311" s="175" t="str">
        <f t="shared" si="1106"/>
        <v/>
      </c>
      <c r="AG311" s="170" t="str">
        <f t="shared" si="1107"/>
        <v/>
      </c>
      <c r="AH311" s="148" t="str">
        <f t="shared" si="1108"/>
        <v/>
      </c>
      <c r="AI311" s="146" t="str">
        <f t="shared" si="28"/>
        <v/>
      </c>
      <c r="AJ311" s="146" t="str">
        <f t="shared" si="29"/>
        <v/>
      </c>
      <c r="AK311" s="146" t="str">
        <f t="shared" si="30"/>
        <v/>
      </c>
      <c r="AL311" s="146" t="str">
        <f t="shared" si="31"/>
        <v/>
      </c>
      <c r="AM311" s="171" t="str">
        <f t="shared" si="32"/>
        <v/>
      </c>
      <c r="AN311" s="171" t="str">
        <f t="shared" si="33"/>
        <v/>
      </c>
      <c r="AO311" s="146" t="str">
        <f t="shared" si="34"/>
        <v/>
      </c>
      <c r="AP311" s="146" t="str">
        <f t="shared" si="35"/>
        <v/>
      </c>
      <c r="AQ311" s="146" t="str">
        <f t="shared" si="36"/>
        <v/>
      </c>
      <c r="AR311" s="146" t="str">
        <f t="shared" ref="AR311:AS311" si="1301">IF(NOT(ISBLANK(CB311)),CONCATENATE(TEXT(CB311,"yyyy-mm-ddThh:MM:ss"),"Z"),"")</f>
        <v/>
      </c>
      <c r="AS311" s="146" t="str">
        <f t="shared" si="1301"/>
        <v/>
      </c>
      <c r="AT311" s="146" t="str">
        <f t="shared" si="38"/>
        <v/>
      </c>
      <c r="AU311" s="146" t="str">
        <f t="shared" si="39"/>
        <v/>
      </c>
      <c r="AV311" s="146" t="str">
        <f t="shared" ref="AV311:AW311" si="1302">IF(NOT(ISBLANK(DT311)),CONCATENATE(TEXT(DT311,"yyyy-mm-ddThh:MM:ss"),"Z"),"")</f>
        <v/>
      </c>
      <c r="AW311" s="146" t="str">
        <f t="shared" si="1302"/>
        <v/>
      </c>
      <c r="AX311" s="146" t="str">
        <f t="shared" ref="AX311:AZ311" si="1303">IF(NOT(ISBLANK(ED311)),CONCATENATE(TEXT(ED311,"yyyy-mm-ddThh:MM:ss"),"Z"),"")</f>
        <v/>
      </c>
      <c r="AY311" s="146" t="str">
        <f t="shared" si="1303"/>
        <v/>
      </c>
      <c r="AZ311" s="146" t="str">
        <f t="shared" si="1303"/>
        <v/>
      </c>
      <c r="BA311" s="176"/>
      <c r="BB311" s="152"/>
      <c r="BC311" s="177"/>
      <c r="BD311" s="154"/>
      <c r="BE311" s="155"/>
      <c r="BF311" s="154"/>
      <c r="BG311" s="155"/>
      <c r="BH311" s="169"/>
      <c r="BI311" s="162"/>
      <c r="BJ311" s="172"/>
      <c r="BK311" s="162"/>
      <c r="BL311" s="158"/>
      <c r="BM311" s="172"/>
      <c r="BN311" s="162"/>
      <c r="BO311" s="167"/>
      <c r="BP311" s="169"/>
      <c r="BQ311" s="162"/>
      <c r="BR311" s="162"/>
      <c r="BS311" s="174"/>
      <c r="BT311" s="162"/>
      <c r="BU311" s="174"/>
      <c r="BV311" s="174"/>
      <c r="BW311" s="174"/>
      <c r="BX311" s="173"/>
      <c r="BY311" s="158"/>
      <c r="BZ311" s="160"/>
      <c r="CA311" s="172"/>
      <c r="CB311" s="152"/>
      <c r="CC311" s="152"/>
      <c r="CD311" s="156"/>
      <c r="CE311" s="172"/>
      <c r="CF311" s="162"/>
      <c r="CG311" s="162"/>
      <c r="CH311" s="158"/>
      <c r="CI311" s="173"/>
      <c r="CJ311" s="178"/>
      <c r="CK311" s="173"/>
      <c r="CL311" s="165"/>
      <c r="CM311" s="172"/>
      <c r="CN311" s="162"/>
      <c r="CO311" s="162"/>
      <c r="CP311" s="162"/>
      <c r="CQ311" s="162"/>
      <c r="CR311" s="169"/>
      <c r="CS311" s="162"/>
      <c r="CT311" s="162"/>
      <c r="CU311" s="174"/>
      <c r="CV311" s="152"/>
      <c r="CW311" s="173"/>
      <c r="CX311" s="158"/>
      <c r="CY311" s="172"/>
      <c r="CZ311" s="162"/>
      <c r="DA311" s="162"/>
      <c r="DB311" s="158"/>
      <c r="DC311" s="173"/>
      <c r="DD311" s="178"/>
      <c r="DE311" s="173"/>
      <c r="DF311" s="165"/>
      <c r="DG311" s="172"/>
      <c r="DH311" s="178"/>
      <c r="DI311" s="172"/>
      <c r="DJ311" s="178"/>
      <c r="DK311" s="172"/>
      <c r="DL311" s="162"/>
      <c r="DM311" s="167"/>
      <c r="DN311" s="169"/>
      <c r="DO311" s="162"/>
      <c r="DP311" s="162"/>
      <c r="DQ311" s="174"/>
      <c r="DR311" s="152"/>
      <c r="DS311" s="172"/>
      <c r="DT311" s="152"/>
      <c r="DU311" s="152"/>
      <c r="DV311" s="156"/>
      <c r="DW311" s="173"/>
      <c r="DX311" s="158"/>
      <c r="DY311" s="172"/>
      <c r="DZ311" s="162"/>
      <c r="EA311" s="162"/>
      <c r="EB311" s="172"/>
      <c r="EC311" s="172"/>
      <c r="ED311" s="152"/>
      <c r="EE311" s="152"/>
      <c r="EF311" s="152"/>
      <c r="EG311" s="174"/>
      <c r="EH311" s="172"/>
      <c r="EI311" s="162"/>
      <c r="EJ311" s="162"/>
    </row>
    <row r="312" spans="1:140" ht="12.5">
      <c r="A312" s="168"/>
      <c r="B312" s="169"/>
      <c r="C312" s="144" t="str">
        <f t="shared" si="0"/>
        <v/>
      </c>
      <c r="D312" s="144" t="str">
        <f t="shared" si="1097"/>
        <v/>
      </c>
      <c r="E312" s="144" t="str">
        <f t="shared" si="2"/>
        <v/>
      </c>
      <c r="F312" s="145" t="str">
        <f t="shared" si="1098"/>
        <v/>
      </c>
      <c r="G312" s="145" t="str">
        <f t="shared" si="4"/>
        <v/>
      </c>
      <c r="H312" s="145" t="str">
        <f t="shared" si="5"/>
        <v/>
      </c>
      <c r="I312" s="146" t="str">
        <f t="shared" ref="I312:J312" si="1304">IF(COUNTA($DO312:$DX312)&gt;0,$BA312,"")</f>
        <v/>
      </c>
      <c r="J312" s="146" t="str">
        <f t="shared" si="1304"/>
        <v/>
      </c>
      <c r="K312" s="147" t="str">
        <f t="shared" si="43"/>
        <v/>
      </c>
      <c r="L312" s="147" t="str">
        <f t="shared" si="7"/>
        <v/>
      </c>
      <c r="M312" s="147" t="str">
        <f t="shared" si="8"/>
        <v/>
      </c>
      <c r="N312" s="147" t="str">
        <f t="shared" si="48"/>
        <v/>
      </c>
      <c r="O312" s="147" t="str">
        <f t="shared" si="9"/>
        <v/>
      </c>
      <c r="P312" s="146" t="str">
        <f t="shared" si="1100"/>
        <v/>
      </c>
      <c r="Q312" s="147" t="str">
        <f t="shared" si="1101"/>
        <v/>
      </c>
      <c r="R312" s="146" t="str">
        <f t="shared" si="12"/>
        <v/>
      </c>
      <c r="S312" s="146" t="str">
        <f t="shared" si="13"/>
        <v/>
      </c>
      <c r="T312" s="146" t="str">
        <f>IF(NOT(ISBLANK(DH312)),
        IF(AND(ISREF('Input Tenderers'!$J$8:$K$8),COUNTA('Input Tenderers'!$N$8)&gt;0),
                IF(COUNTA('Input Implementation Transactio'!$N312:$O312)&gt;0,"supplier;tenderer;payee","supplier;tenderer"),
                IF(COUNTA('Input Implementation Transactio'!$N312:$O312)&gt;0,"supplier;payee","supplier")
                ),
        IF(COUNTA('Input Implementation Transactio'!$N312:$O312)&gt;0, "payee", "")
        )</f>
        <v/>
      </c>
      <c r="U312" s="146" t="str">
        <f t="shared" si="14"/>
        <v/>
      </c>
      <c r="V312" s="146" t="str">
        <f t="shared" si="15"/>
        <v/>
      </c>
      <c r="W312" s="148" t="str">
        <f t="shared" si="1102"/>
        <v/>
      </c>
      <c r="X312" s="175" t="str">
        <f t="shared" si="1103"/>
        <v/>
      </c>
      <c r="Y312" s="170" t="str">
        <f t="shared" si="1104"/>
        <v/>
      </c>
      <c r="Z312" s="150" t="str">
        <f t="shared" si="19"/>
        <v/>
      </c>
      <c r="AA312" s="146" t="str">
        <f t="shared" si="20"/>
        <v/>
      </c>
      <c r="AB312" s="146" t="str">
        <f t="shared" si="21"/>
        <v/>
      </c>
      <c r="AC312" s="146" t="str">
        <f t="shared" si="22"/>
        <v/>
      </c>
      <c r="AD312" s="148" t="str">
        <f t="shared" si="1105"/>
        <v/>
      </c>
      <c r="AE312" s="148" t="str">
        <f t="shared" si="24"/>
        <v/>
      </c>
      <c r="AF312" s="175" t="str">
        <f t="shared" si="1106"/>
        <v/>
      </c>
      <c r="AG312" s="170" t="str">
        <f t="shared" si="1107"/>
        <v/>
      </c>
      <c r="AH312" s="148" t="str">
        <f t="shared" si="1108"/>
        <v/>
      </c>
      <c r="AI312" s="146" t="str">
        <f t="shared" si="28"/>
        <v/>
      </c>
      <c r="AJ312" s="146" t="str">
        <f t="shared" si="29"/>
        <v/>
      </c>
      <c r="AK312" s="146" t="str">
        <f t="shared" si="30"/>
        <v/>
      </c>
      <c r="AL312" s="146" t="str">
        <f t="shared" si="31"/>
        <v/>
      </c>
      <c r="AM312" s="171" t="str">
        <f t="shared" si="32"/>
        <v/>
      </c>
      <c r="AN312" s="171" t="str">
        <f t="shared" si="33"/>
        <v/>
      </c>
      <c r="AO312" s="146" t="str">
        <f t="shared" si="34"/>
        <v/>
      </c>
      <c r="AP312" s="146" t="str">
        <f t="shared" si="35"/>
        <v/>
      </c>
      <c r="AQ312" s="146" t="str">
        <f t="shared" si="36"/>
        <v/>
      </c>
      <c r="AR312" s="146" t="str">
        <f t="shared" ref="AR312:AS312" si="1305">IF(NOT(ISBLANK(CB312)),CONCATENATE(TEXT(CB312,"yyyy-mm-ddThh:MM:ss"),"Z"),"")</f>
        <v/>
      </c>
      <c r="AS312" s="146" t="str">
        <f t="shared" si="1305"/>
        <v/>
      </c>
      <c r="AT312" s="146" t="str">
        <f t="shared" si="38"/>
        <v/>
      </c>
      <c r="AU312" s="146" t="str">
        <f t="shared" si="39"/>
        <v/>
      </c>
      <c r="AV312" s="146" t="str">
        <f t="shared" ref="AV312:AW312" si="1306">IF(NOT(ISBLANK(DT312)),CONCATENATE(TEXT(DT312,"yyyy-mm-ddThh:MM:ss"),"Z"),"")</f>
        <v/>
      </c>
      <c r="AW312" s="146" t="str">
        <f t="shared" si="1306"/>
        <v/>
      </c>
      <c r="AX312" s="146" t="str">
        <f t="shared" ref="AX312:AZ312" si="1307">IF(NOT(ISBLANK(ED312)),CONCATENATE(TEXT(ED312,"yyyy-mm-ddThh:MM:ss"),"Z"),"")</f>
        <v/>
      </c>
      <c r="AY312" s="146" t="str">
        <f t="shared" si="1307"/>
        <v/>
      </c>
      <c r="AZ312" s="146" t="str">
        <f t="shared" si="1307"/>
        <v/>
      </c>
      <c r="BA312" s="176"/>
      <c r="BB312" s="152"/>
      <c r="BC312" s="177"/>
      <c r="BD312" s="154"/>
      <c r="BE312" s="155"/>
      <c r="BF312" s="154"/>
      <c r="BG312" s="155"/>
      <c r="BH312" s="169"/>
      <c r="BI312" s="162"/>
      <c r="BJ312" s="172"/>
      <c r="BK312" s="162"/>
      <c r="BL312" s="158"/>
      <c r="BM312" s="172"/>
      <c r="BN312" s="162"/>
      <c r="BO312" s="167"/>
      <c r="BP312" s="169"/>
      <c r="BQ312" s="162"/>
      <c r="BR312" s="162"/>
      <c r="BS312" s="174"/>
      <c r="BT312" s="162"/>
      <c r="BU312" s="174"/>
      <c r="BV312" s="174"/>
      <c r="BW312" s="174"/>
      <c r="BX312" s="173"/>
      <c r="BY312" s="158"/>
      <c r="BZ312" s="160"/>
      <c r="CA312" s="172"/>
      <c r="CB312" s="152"/>
      <c r="CC312" s="152"/>
      <c r="CD312" s="156"/>
      <c r="CE312" s="172"/>
      <c r="CF312" s="162"/>
      <c r="CG312" s="162"/>
      <c r="CH312" s="158"/>
      <c r="CI312" s="173"/>
      <c r="CJ312" s="178"/>
      <c r="CK312" s="173"/>
      <c r="CL312" s="165"/>
      <c r="CM312" s="172"/>
      <c r="CN312" s="162"/>
      <c r="CO312" s="162"/>
      <c r="CP312" s="162"/>
      <c r="CQ312" s="162"/>
      <c r="CR312" s="169"/>
      <c r="CS312" s="162"/>
      <c r="CT312" s="162"/>
      <c r="CU312" s="174"/>
      <c r="CV312" s="152"/>
      <c r="CW312" s="173"/>
      <c r="CX312" s="158"/>
      <c r="CY312" s="172"/>
      <c r="CZ312" s="162"/>
      <c r="DA312" s="162"/>
      <c r="DB312" s="158"/>
      <c r="DC312" s="173"/>
      <c r="DD312" s="178"/>
      <c r="DE312" s="173"/>
      <c r="DF312" s="165"/>
      <c r="DG312" s="172"/>
      <c r="DH312" s="178"/>
      <c r="DI312" s="172"/>
      <c r="DJ312" s="178"/>
      <c r="DK312" s="172"/>
      <c r="DL312" s="162"/>
      <c r="DM312" s="167"/>
      <c r="DN312" s="169"/>
      <c r="DO312" s="162"/>
      <c r="DP312" s="162"/>
      <c r="DQ312" s="174"/>
      <c r="DR312" s="152"/>
      <c r="DS312" s="172"/>
      <c r="DT312" s="152"/>
      <c r="DU312" s="152"/>
      <c r="DV312" s="156"/>
      <c r="DW312" s="173"/>
      <c r="DX312" s="158"/>
      <c r="DY312" s="172"/>
      <c r="DZ312" s="162"/>
      <c r="EA312" s="162"/>
      <c r="EB312" s="172"/>
      <c r="EC312" s="172"/>
      <c r="ED312" s="152"/>
      <c r="EE312" s="152"/>
      <c r="EF312" s="152"/>
      <c r="EG312" s="174"/>
      <c r="EH312" s="172"/>
      <c r="EI312" s="162"/>
      <c r="EJ312" s="162"/>
    </row>
    <row r="313" spans="1:140" ht="12.5">
      <c r="A313" s="168"/>
      <c r="B313" s="169"/>
      <c r="C313" s="144" t="str">
        <f t="shared" si="0"/>
        <v/>
      </c>
      <c r="D313" s="144" t="str">
        <f t="shared" si="1097"/>
        <v/>
      </c>
      <c r="E313" s="144" t="str">
        <f t="shared" si="2"/>
        <v/>
      </c>
      <c r="F313" s="145" t="str">
        <f t="shared" si="1098"/>
        <v/>
      </c>
      <c r="G313" s="145" t="str">
        <f t="shared" si="4"/>
        <v/>
      </c>
      <c r="H313" s="145" t="str">
        <f t="shared" si="5"/>
        <v/>
      </c>
      <c r="I313" s="146" t="str">
        <f t="shared" ref="I313:J313" si="1308">IF(COUNTA($DO313:$DX313)&gt;0,$BA313,"")</f>
        <v/>
      </c>
      <c r="J313" s="146" t="str">
        <f t="shared" si="1308"/>
        <v/>
      </c>
      <c r="K313" s="147" t="str">
        <f t="shared" si="43"/>
        <v/>
      </c>
      <c r="L313" s="147" t="str">
        <f t="shared" si="7"/>
        <v/>
      </c>
      <c r="M313" s="147" t="str">
        <f t="shared" si="8"/>
        <v/>
      </c>
      <c r="N313" s="147" t="str">
        <f t="shared" si="48"/>
        <v/>
      </c>
      <c r="O313" s="147" t="str">
        <f t="shared" si="9"/>
        <v/>
      </c>
      <c r="P313" s="146" t="str">
        <f t="shared" si="1100"/>
        <v/>
      </c>
      <c r="Q313" s="147" t="str">
        <f t="shared" si="1101"/>
        <v/>
      </c>
      <c r="R313" s="146" t="str">
        <f t="shared" si="12"/>
        <v/>
      </c>
      <c r="S313" s="146" t="str">
        <f t="shared" si="13"/>
        <v/>
      </c>
      <c r="T313" s="146" t="str">
        <f>IF(NOT(ISBLANK(DH313)),
        IF(AND(ISREF('Input Tenderers'!$J$8:$K$8),COUNTA('Input Tenderers'!$N$8)&gt;0),
                IF(COUNTA('Input Implementation Transactio'!$N313:$O313)&gt;0,"supplier;tenderer;payee","supplier;tenderer"),
                IF(COUNTA('Input Implementation Transactio'!$N313:$O313)&gt;0,"supplier;payee","supplier")
                ),
        IF(COUNTA('Input Implementation Transactio'!$N313:$O313)&gt;0, "payee", "")
        )</f>
        <v/>
      </c>
      <c r="U313" s="146" t="str">
        <f t="shared" si="14"/>
        <v/>
      </c>
      <c r="V313" s="146" t="str">
        <f t="shared" si="15"/>
        <v/>
      </c>
      <c r="W313" s="148" t="str">
        <f t="shared" si="1102"/>
        <v/>
      </c>
      <c r="X313" s="175" t="str">
        <f t="shared" si="1103"/>
        <v/>
      </c>
      <c r="Y313" s="170" t="str">
        <f t="shared" si="1104"/>
        <v/>
      </c>
      <c r="Z313" s="150" t="str">
        <f t="shared" si="19"/>
        <v/>
      </c>
      <c r="AA313" s="146" t="str">
        <f t="shared" si="20"/>
        <v/>
      </c>
      <c r="AB313" s="146" t="str">
        <f t="shared" si="21"/>
        <v/>
      </c>
      <c r="AC313" s="146" t="str">
        <f t="shared" si="22"/>
        <v/>
      </c>
      <c r="AD313" s="148" t="str">
        <f t="shared" si="1105"/>
        <v/>
      </c>
      <c r="AE313" s="148" t="str">
        <f t="shared" si="24"/>
        <v/>
      </c>
      <c r="AF313" s="175" t="str">
        <f t="shared" si="1106"/>
        <v/>
      </c>
      <c r="AG313" s="170" t="str">
        <f t="shared" si="1107"/>
        <v/>
      </c>
      <c r="AH313" s="148" t="str">
        <f t="shared" si="1108"/>
        <v/>
      </c>
      <c r="AI313" s="146" t="str">
        <f t="shared" si="28"/>
        <v/>
      </c>
      <c r="AJ313" s="146" t="str">
        <f t="shared" si="29"/>
        <v/>
      </c>
      <c r="AK313" s="146" t="str">
        <f t="shared" si="30"/>
        <v/>
      </c>
      <c r="AL313" s="146" t="str">
        <f t="shared" si="31"/>
        <v/>
      </c>
      <c r="AM313" s="171" t="str">
        <f t="shared" si="32"/>
        <v/>
      </c>
      <c r="AN313" s="171" t="str">
        <f t="shared" si="33"/>
        <v/>
      </c>
      <c r="AO313" s="146" t="str">
        <f t="shared" si="34"/>
        <v/>
      </c>
      <c r="AP313" s="146" t="str">
        <f t="shared" si="35"/>
        <v/>
      </c>
      <c r="AQ313" s="146" t="str">
        <f t="shared" si="36"/>
        <v/>
      </c>
      <c r="AR313" s="146" t="str">
        <f t="shared" ref="AR313:AS313" si="1309">IF(NOT(ISBLANK(CB313)),CONCATENATE(TEXT(CB313,"yyyy-mm-ddThh:MM:ss"),"Z"),"")</f>
        <v/>
      </c>
      <c r="AS313" s="146" t="str">
        <f t="shared" si="1309"/>
        <v/>
      </c>
      <c r="AT313" s="146" t="str">
        <f t="shared" si="38"/>
        <v/>
      </c>
      <c r="AU313" s="146" t="str">
        <f t="shared" si="39"/>
        <v/>
      </c>
      <c r="AV313" s="146" t="str">
        <f t="shared" ref="AV313:AW313" si="1310">IF(NOT(ISBLANK(DT313)),CONCATENATE(TEXT(DT313,"yyyy-mm-ddThh:MM:ss"),"Z"),"")</f>
        <v/>
      </c>
      <c r="AW313" s="146" t="str">
        <f t="shared" si="1310"/>
        <v/>
      </c>
      <c r="AX313" s="146" t="str">
        <f t="shared" ref="AX313:AZ313" si="1311">IF(NOT(ISBLANK(ED313)),CONCATENATE(TEXT(ED313,"yyyy-mm-ddThh:MM:ss"),"Z"),"")</f>
        <v/>
      </c>
      <c r="AY313" s="146" t="str">
        <f t="shared" si="1311"/>
        <v/>
      </c>
      <c r="AZ313" s="146" t="str">
        <f t="shared" si="1311"/>
        <v/>
      </c>
      <c r="BA313" s="176"/>
      <c r="BB313" s="152"/>
      <c r="BC313" s="177"/>
      <c r="BD313" s="154"/>
      <c r="BE313" s="155"/>
      <c r="BF313" s="154"/>
      <c r="BG313" s="155"/>
      <c r="BH313" s="169"/>
      <c r="BI313" s="162"/>
      <c r="BJ313" s="172"/>
      <c r="BK313" s="162"/>
      <c r="BL313" s="158"/>
      <c r="BM313" s="172"/>
      <c r="BN313" s="162"/>
      <c r="BO313" s="167"/>
      <c r="BP313" s="169"/>
      <c r="BQ313" s="162"/>
      <c r="BR313" s="162"/>
      <c r="BS313" s="174"/>
      <c r="BT313" s="162"/>
      <c r="BU313" s="174"/>
      <c r="BV313" s="174"/>
      <c r="BW313" s="174"/>
      <c r="BX313" s="173"/>
      <c r="BY313" s="158"/>
      <c r="BZ313" s="160"/>
      <c r="CA313" s="172"/>
      <c r="CB313" s="152"/>
      <c r="CC313" s="152"/>
      <c r="CD313" s="156"/>
      <c r="CE313" s="172"/>
      <c r="CF313" s="162"/>
      <c r="CG313" s="162"/>
      <c r="CH313" s="158"/>
      <c r="CI313" s="173"/>
      <c r="CJ313" s="178"/>
      <c r="CK313" s="173"/>
      <c r="CL313" s="165"/>
      <c r="CM313" s="172"/>
      <c r="CN313" s="162"/>
      <c r="CO313" s="162"/>
      <c r="CP313" s="162"/>
      <c r="CQ313" s="162"/>
      <c r="CR313" s="169"/>
      <c r="CS313" s="162"/>
      <c r="CT313" s="162"/>
      <c r="CU313" s="174"/>
      <c r="CV313" s="152"/>
      <c r="CW313" s="173"/>
      <c r="CX313" s="158"/>
      <c r="CY313" s="172"/>
      <c r="CZ313" s="162"/>
      <c r="DA313" s="162"/>
      <c r="DB313" s="158"/>
      <c r="DC313" s="173"/>
      <c r="DD313" s="178"/>
      <c r="DE313" s="173"/>
      <c r="DF313" s="165"/>
      <c r="DG313" s="172"/>
      <c r="DH313" s="178"/>
      <c r="DI313" s="172"/>
      <c r="DJ313" s="178"/>
      <c r="DK313" s="172"/>
      <c r="DL313" s="162"/>
      <c r="DM313" s="167"/>
      <c r="DN313" s="169"/>
      <c r="DO313" s="162"/>
      <c r="DP313" s="162"/>
      <c r="DQ313" s="174"/>
      <c r="DR313" s="152"/>
      <c r="DS313" s="172"/>
      <c r="DT313" s="152"/>
      <c r="DU313" s="152"/>
      <c r="DV313" s="156"/>
      <c r="DW313" s="173"/>
      <c r="DX313" s="158"/>
      <c r="DY313" s="172"/>
      <c r="DZ313" s="162"/>
      <c r="EA313" s="162"/>
      <c r="EB313" s="172"/>
      <c r="EC313" s="172"/>
      <c r="ED313" s="152"/>
      <c r="EE313" s="152"/>
      <c r="EF313" s="152"/>
      <c r="EG313" s="174"/>
      <c r="EH313" s="172"/>
      <c r="EI313" s="162"/>
      <c r="EJ313" s="162"/>
    </row>
    <row r="314" spans="1:140" ht="12.5">
      <c r="A314" s="168"/>
      <c r="B314" s="169"/>
      <c r="C314" s="144" t="str">
        <f t="shared" si="0"/>
        <v/>
      </c>
      <c r="D314" s="144" t="str">
        <f t="shared" si="1097"/>
        <v/>
      </c>
      <c r="E314" s="144" t="str">
        <f t="shared" si="2"/>
        <v/>
      </c>
      <c r="F314" s="145" t="str">
        <f t="shared" si="1098"/>
        <v/>
      </c>
      <c r="G314" s="145" t="str">
        <f t="shared" si="4"/>
        <v/>
      </c>
      <c r="H314" s="145" t="str">
        <f t="shared" si="5"/>
        <v/>
      </c>
      <c r="I314" s="146" t="str">
        <f t="shared" ref="I314:J314" si="1312">IF(COUNTA($DO314:$DX314)&gt;0,$BA314,"")</f>
        <v/>
      </c>
      <c r="J314" s="146" t="str">
        <f t="shared" si="1312"/>
        <v/>
      </c>
      <c r="K314" s="147" t="str">
        <f t="shared" si="43"/>
        <v/>
      </c>
      <c r="L314" s="147" t="str">
        <f t="shared" si="7"/>
        <v/>
      </c>
      <c r="M314" s="147" t="str">
        <f t="shared" si="8"/>
        <v/>
      </c>
      <c r="N314" s="147" t="str">
        <f t="shared" si="48"/>
        <v/>
      </c>
      <c r="O314" s="147" t="str">
        <f t="shared" si="9"/>
        <v/>
      </c>
      <c r="P314" s="146" t="str">
        <f t="shared" si="1100"/>
        <v/>
      </c>
      <c r="Q314" s="147" t="str">
        <f t="shared" si="1101"/>
        <v/>
      </c>
      <c r="R314" s="146" t="str">
        <f t="shared" si="12"/>
        <v/>
      </c>
      <c r="S314" s="146" t="str">
        <f t="shared" si="13"/>
        <v/>
      </c>
      <c r="T314" s="146" t="str">
        <f>IF(NOT(ISBLANK(DH314)),
        IF(AND(ISREF('Input Tenderers'!$J$8:$K$8),COUNTA('Input Tenderers'!$N$8)&gt;0),
                IF(COUNTA('Input Implementation Transactio'!$N314:$O314)&gt;0,"supplier;tenderer;payee","supplier;tenderer"),
                IF(COUNTA('Input Implementation Transactio'!$N314:$O314)&gt;0,"supplier;payee","supplier")
                ),
        IF(COUNTA('Input Implementation Transactio'!$N314:$O314)&gt;0, "payee", "")
        )</f>
        <v/>
      </c>
      <c r="U314" s="146" t="str">
        <f t="shared" si="14"/>
        <v/>
      </c>
      <c r="V314" s="146" t="str">
        <f t="shared" si="15"/>
        <v/>
      </c>
      <c r="W314" s="148" t="str">
        <f t="shared" si="1102"/>
        <v/>
      </c>
      <c r="X314" s="175" t="str">
        <f t="shared" si="1103"/>
        <v/>
      </c>
      <c r="Y314" s="170" t="str">
        <f t="shared" si="1104"/>
        <v/>
      </c>
      <c r="Z314" s="150" t="str">
        <f t="shared" si="19"/>
        <v/>
      </c>
      <c r="AA314" s="146" t="str">
        <f t="shared" si="20"/>
        <v/>
      </c>
      <c r="AB314" s="146" t="str">
        <f t="shared" si="21"/>
        <v/>
      </c>
      <c r="AC314" s="146" t="str">
        <f t="shared" si="22"/>
        <v/>
      </c>
      <c r="AD314" s="148" t="str">
        <f t="shared" si="1105"/>
        <v/>
      </c>
      <c r="AE314" s="148" t="str">
        <f t="shared" si="24"/>
        <v/>
      </c>
      <c r="AF314" s="175" t="str">
        <f t="shared" si="1106"/>
        <v/>
      </c>
      <c r="AG314" s="170" t="str">
        <f t="shared" si="1107"/>
        <v/>
      </c>
      <c r="AH314" s="148" t="str">
        <f t="shared" si="1108"/>
        <v/>
      </c>
      <c r="AI314" s="146" t="str">
        <f t="shared" si="28"/>
        <v/>
      </c>
      <c r="AJ314" s="146" t="str">
        <f t="shared" si="29"/>
        <v/>
      </c>
      <c r="AK314" s="146" t="str">
        <f t="shared" si="30"/>
        <v/>
      </c>
      <c r="AL314" s="146" t="str">
        <f t="shared" si="31"/>
        <v/>
      </c>
      <c r="AM314" s="171" t="str">
        <f t="shared" si="32"/>
        <v/>
      </c>
      <c r="AN314" s="171" t="str">
        <f t="shared" si="33"/>
        <v/>
      </c>
      <c r="AO314" s="146" t="str">
        <f t="shared" si="34"/>
        <v/>
      </c>
      <c r="AP314" s="146" t="str">
        <f t="shared" si="35"/>
        <v/>
      </c>
      <c r="AQ314" s="146" t="str">
        <f t="shared" si="36"/>
        <v/>
      </c>
      <c r="AR314" s="146" t="str">
        <f t="shared" ref="AR314:AS314" si="1313">IF(NOT(ISBLANK(CB314)),CONCATENATE(TEXT(CB314,"yyyy-mm-ddThh:MM:ss"),"Z"),"")</f>
        <v/>
      </c>
      <c r="AS314" s="146" t="str">
        <f t="shared" si="1313"/>
        <v/>
      </c>
      <c r="AT314" s="146" t="str">
        <f t="shared" si="38"/>
        <v/>
      </c>
      <c r="AU314" s="146" t="str">
        <f t="shared" si="39"/>
        <v/>
      </c>
      <c r="AV314" s="146" t="str">
        <f t="shared" ref="AV314:AW314" si="1314">IF(NOT(ISBLANK(DT314)),CONCATENATE(TEXT(DT314,"yyyy-mm-ddThh:MM:ss"),"Z"),"")</f>
        <v/>
      </c>
      <c r="AW314" s="146" t="str">
        <f t="shared" si="1314"/>
        <v/>
      </c>
      <c r="AX314" s="146" t="str">
        <f t="shared" ref="AX314:AZ314" si="1315">IF(NOT(ISBLANK(ED314)),CONCATENATE(TEXT(ED314,"yyyy-mm-ddThh:MM:ss"),"Z"),"")</f>
        <v/>
      </c>
      <c r="AY314" s="146" t="str">
        <f t="shared" si="1315"/>
        <v/>
      </c>
      <c r="AZ314" s="146" t="str">
        <f t="shared" si="1315"/>
        <v/>
      </c>
      <c r="BA314" s="176"/>
      <c r="BB314" s="152"/>
      <c r="BC314" s="177"/>
      <c r="BD314" s="154"/>
      <c r="BE314" s="155"/>
      <c r="BF314" s="154"/>
      <c r="BG314" s="155"/>
      <c r="BH314" s="169"/>
      <c r="BI314" s="162"/>
      <c r="BJ314" s="172"/>
      <c r="BK314" s="162"/>
      <c r="BL314" s="158"/>
      <c r="BM314" s="172"/>
      <c r="BN314" s="162"/>
      <c r="BO314" s="167"/>
      <c r="BP314" s="169"/>
      <c r="BQ314" s="162"/>
      <c r="BR314" s="162"/>
      <c r="BS314" s="174"/>
      <c r="BT314" s="162"/>
      <c r="BU314" s="174"/>
      <c r="BV314" s="174"/>
      <c r="BW314" s="174"/>
      <c r="BX314" s="173"/>
      <c r="BY314" s="158"/>
      <c r="BZ314" s="160"/>
      <c r="CA314" s="172"/>
      <c r="CB314" s="152"/>
      <c r="CC314" s="152"/>
      <c r="CD314" s="156"/>
      <c r="CE314" s="172"/>
      <c r="CF314" s="162"/>
      <c r="CG314" s="162"/>
      <c r="CH314" s="158"/>
      <c r="CI314" s="173"/>
      <c r="CJ314" s="178"/>
      <c r="CK314" s="173"/>
      <c r="CL314" s="165"/>
      <c r="CM314" s="172"/>
      <c r="CN314" s="162"/>
      <c r="CO314" s="162"/>
      <c r="CP314" s="162"/>
      <c r="CQ314" s="162"/>
      <c r="CR314" s="169"/>
      <c r="CS314" s="162"/>
      <c r="CT314" s="162"/>
      <c r="CU314" s="174"/>
      <c r="CV314" s="152"/>
      <c r="CW314" s="173"/>
      <c r="CX314" s="158"/>
      <c r="CY314" s="172"/>
      <c r="CZ314" s="162"/>
      <c r="DA314" s="162"/>
      <c r="DB314" s="158"/>
      <c r="DC314" s="173"/>
      <c r="DD314" s="178"/>
      <c r="DE314" s="173"/>
      <c r="DF314" s="165"/>
      <c r="DG314" s="172"/>
      <c r="DH314" s="178"/>
      <c r="DI314" s="172"/>
      <c r="DJ314" s="178"/>
      <c r="DK314" s="172"/>
      <c r="DL314" s="162"/>
      <c r="DM314" s="167"/>
      <c r="DN314" s="169"/>
      <c r="DO314" s="162"/>
      <c r="DP314" s="162"/>
      <c r="DQ314" s="174"/>
      <c r="DR314" s="152"/>
      <c r="DS314" s="172"/>
      <c r="DT314" s="152"/>
      <c r="DU314" s="152"/>
      <c r="DV314" s="156"/>
      <c r="DW314" s="173"/>
      <c r="DX314" s="158"/>
      <c r="DY314" s="172"/>
      <c r="DZ314" s="162"/>
      <c r="EA314" s="162"/>
      <c r="EB314" s="172"/>
      <c r="EC314" s="172"/>
      <c r="ED314" s="152"/>
      <c r="EE314" s="152"/>
      <c r="EF314" s="152"/>
      <c r="EG314" s="174"/>
      <c r="EH314" s="172"/>
      <c r="EI314" s="162"/>
      <c r="EJ314" s="162"/>
    </row>
    <row r="315" spans="1:140" ht="12.5">
      <c r="A315" s="168"/>
      <c r="B315" s="169"/>
      <c r="C315" s="144" t="str">
        <f t="shared" si="0"/>
        <v/>
      </c>
      <c r="D315" s="144" t="str">
        <f t="shared" si="1097"/>
        <v/>
      </c>
      <c r="E315" s="144" t="str">
        <f t="shared" si="2"/>
        <v/>
      </c>
      <c r="F315" s="145" t="str">
        <f t="shared" si="1098"/>
        <v/>
      </c>
      <c r="G315" s="145" t="str">
        <f t="shared" si="4"/>
        <v/>
      </c>
      <c r="H315" s="145" t="str">
        <f t="shared" si="5"/>
        <v/>
      </c>
      <c r="I315" s="146" t="str">
        <f t="shared" ref="I315:J315" si="1316">IF(COUNTA($DO315:$DX315)&gt;0,$BA315,"")</f>
        <v/>
      </c>
      <c r="J315" s="146" t="str">
        <f t="shared" si="1316"/>
        <v/>
      </c>
      <c r="K315" s="147" t="str">
        <f t="shared" si="43"/>
        <v/>
      </c>
      <c r="L315" s="147" t="str">
        <f t="shared" si="7"/>
        <v/>
      </c>
      <c r="M315" s="147" t="str">
        <f t="shared" si="8"/>
        <v/>
      </c>
      <c r="N315" s="147" t="str">
        <f t="shared" si="48"/>
        <v/>
      </c>
      <c r="O315" s="147" t="str">
        <f t="shared" si="9"/>
        <v/>
      </c>
      <c r="P315" s="146" t="str">
        <f t="shared" si="1100"/>
        <v/>
      </c>
      <c r="Q315" s="147" t="str">
        <f t="shared" si="1101"/>
        <v/>
      </c>
      <c r="R315" s="146" t="str">
        <f t="shared" si="12"/>
        <v/>
      </c>
      <c r="S315" s="146" t="str">
        <f t="shared" si="13"/>
        <v/>
      </c>
      <c r="T315" s="146" t="str">
        <f>IF(NOT(ISBLANK(DH315)),
        IF(AND(ISREF('Input Tenderers'!$J$8:$K$8),COUNTA('Input Tenderers'!$N$8)&gt;0),
                IF(COUNTA('Input Implementation Transactio'!$N315:$O315)&gt;0,"supplier;tenderer;payee","supplier;tenderer"),
                IF(COUNTA('Input Implementation Transactio'!$N315:$O315)&gt;0,"supplier;payee","supplier")
                ),
        IF(COUNTA('Input Implementation Transactio'!$N315:$O315)&gt;0, "payee", "")
        )</f>
        <v/>
      </c>
      <c r="U315" s="146" t="str">
        <f t="shared" si="14"/>
        <v/>
      </c>
      <c r="V315" s="146" t="str">
        <f t="shared" si="15"/>
        <v/>
      </c>
      <c r="W315" s="148" t="str">
        <f t="shared" si="1102"/>
        <v/>
      </c>
      <c r="X315" s="175" t="str">
        <f t="shared" si="1103"/>
        <v/>
      </c>
      <c r="Y315" s="170" t="str">
        <f t="shared" si="1104"/>
        <v/>
      </c>
      <c r="Z315" s="150" t="str">
        <f t="shared" si="19"/>
        <v/>
      </c>
      <c r="AA315" s="146" t="str">
        <f t="shared" si="20"/>
        <v/>
      </c>
      <c r="AB315" s="146" t="str">
        <f t="shared" si="21"/>
        <v/>
      </c>
      <c r="AC315" s="146" t="str">
        <f t="shared" si="22"/>
        <v/>
      </c>
      <c r="AD315" s="148" t="str">
        <f t="shared" si="1105"/>
        <v/>
      </c>
      <c r="AE315" s="148" t="str">
        <f t="shared" si="24"/>
        <v/>
      </c>
      <c r="AF315" s="175" t="str">
        <f t="shared" si="1106"/>
        <v/>
      </c>
      <c r="AG315" s="170" t="str">
        <f t="shared" si="1107"/>
        <v/>
      </c>
      <c r="AH315" s="148" t="str">
        <f t="shared" si="1108"/>
        <v/>
      </c>
      <c r="AI315" s="146" t="str">
        <f t="shared" si="28"/>
        <v/>
      </c>
      <c r="AJ315" s="146" t="str">
        <f t="shared" si="29"/>
        <v/>
      </c>
      <c r="AK315" s="146" t="str">
        <f t="shared" si="30"/>
        <v/>
      </c>
      <c r="AL315" s="146" t="str">
        <f t="shared" si="31"/>
        <v/>
      </c>
      <c r="AM315" s="171" t="str">
        <f t="shared" si="32"/>
        <v/>
      </c>
      <c r="AN315" s="171" t="str">
        <f t="shared" si="33"/>
        <v/>
      </c>
      <c r="AO315" s="146" t="str">
        <f t="shared" si="34"/>
        <v/>
      </c>
      <c r="AP315" s="146" t="str">
        <f t="shared" si="35"/>
        <v/>
      </c>
      <c r="AQ315" s="146" t="str">
        <f t="shared" si="36"/>
        <v/>
      </c>
      <c r="AR315" s="146" t="str">
        <f t="shared" ref="AR315:AS315" si="1317">IF(NOT(ISBLANK(CB315)),CONCATENATE(TEXT(CB315,"yyyy-mm-ddThh:MM:ss"),"Z"),"")</f>
        <v/>
      </c>
      <c r="AS315" s="146" t="str">
        <f t="shared" si="1317"/>
        <v/>
      </c>
      <c r="AT315" s="146" t="str">
        <f t="shared" si="38"/>
        <v/>
      </c>
      <c r="AU315" s="146" t="str">
        <f t="shared" si="39"/>
        <v/>
      </c>
      <c r="AV315" s="146" t="str">
        <f t="shared" ref="AV315:AW315" si="1318">IF(NOT(ISBLANK(DT315)),CONCATENATE(TEXT(DT315,"yyyy-mm-ddThh:MM:ss"),"Z"),"")</f>
        <v/>
      </c>
      <c r="AW315" s="146" t="str">
        <f t="shared" si="1318"/>
        <v/>
      </c>
      <c r="AX315" s="146" t="str">
        <f t="shared" ref="AX315:AZ315" si="1319">IF(NOT(ISBLANK(ED315)),CONCATENATE(TEXT(ED315,"yyyy-mm-ddThh:MM:ss"),"Z"),"")</f>
        <v/>
      </c>
      <c r="AY315" s="146" t="str">
        <f t="shared" si="1319"/>
        <v/>
      </c>
      <c r="AZ315" s="146" t="str">
        <f t="shared" si="1319"/>
        <v/>
      </c>
      <c r="BA315" s="176"/>
      <c r="BB315" s="152"/>
      <c r="BC315" s="177"/>
      <c r="BD315" s="154"/>
      <c r="BE315" s="155"/>
      <c r="BF315" s="154"/>
      <c r="BG315" s="155"/>
      <c r="BH315" s="169"/>
      <c r="BI315" s="162"/>
      <c r="BJ315" s="172"/>
      <c r="BK315" s="162"/>
      <c r="BL315" s="158"/>
      <c r="BM315" s="172"/>
      <c r="BN315" s="162"/>
      <c r="BO315" s="167"/>
      <c r="BP315" s="169"/>
      <c r="BQ315" s="162"/>
      <c r="BR315" s="162"/>
      <c r="BS315" s="174"/>
      <c r="BT315" s="162"/>
      <c r="BU315" s="174"/>
      <c r="BV315" s="174"/>
      <c r="BW315" s="174"/>
      <c r="BX315" s="173"/>
      <c r="BY315" s="158"/>
      <c r="BZ315" s="160"/>
      <c r="CA315" s="172"/>
      <c r="CB315" s="152"/>
      <c r="CC315" s="152"/>
      <c r="CD315" s="156"/>
      <c r="CE315" s="172"/>
      <c r="CF315" s="162"/>
      <c r="CG315" s="162"/>
      <c r="CH315" s="158"/>
      <c r="CI315" s="173"/>
      <c r="CJ315" s="178"/>
      <c r="CK315" s="173"/>
      <c r="CL315" s="165"/>
      <c r="CM315" s="172"/>
      <c r="CN315" s="162"/>
      <c r="CO315" s="162"/>
      <c r="CP315" s="162"/>
      <c r="CQ315" s="162"/>
      <c r="CR315" s="169"/>
      <c r="CS315" s="162"/>
      <c r="CT315" s="162"/>
      <c r="CU315" s="174"/>
      <c r="CV315" s="152"/>
      <c r="CW315" s="173"/>
      <c r="CX315" s="158"/>
      <c r="CY315" s="172"/>
      <c r="CZ315" s="162"/>
      <c r="DA315" s="162"/>
      <c r="DB315" s="158"/>
      <c r="DC315" s="173"/>
      <c r="DD315" s="178"/>
      <c r="DE315" s="173"/>
      <c r="DF315" s="165"/>
      <c r="DG315" s="172"/>
      <c r="DH315" s="178"/>
      <c r="DI315" s="172"/>
      <c r="DJ315" s="178"/>
      <c r="DK315" s="172"/>
      <c r="DL315" s="162"/>
      <c r="DM315" s="167"/>
      <c r="DN315" s="169"/>
      <c r="DO315" s="162"/>
      <c r="DP315" s="162"/>
      <c r="DQ315" s="174"/>
      <c r="DR315" s="152"/>
      <c r="DS315" s="172"/>
      <c r="DT315" s="152"/>
      <c r="DU315" s="152"/>
      <c r="DV315" s="156"/>
      <c r="DW315" s="173"/>
      <c r="DX315" s="158"/>
      <c r="DY315" s="172"/>
      <c r="DZ315" s="162"/>
      <c r="EA315" s="162"/>
      <c r="EB315" s="172"/>
      <c r="EC315" s="172"/>
      <c r="ED315" s="152"/>
      <c r="EE315" s="152"/>
      <c r="EF315" s="152"/>
      <c r="EG315" s="174"/>
      <c r="EH315" s="172"/>
      <c r="EI315" s="162"/>
      <c r="EJ315" s="162"/>
    </row>
    <row r="316" spans="1:140" ht="12.5">
      <c r="A316" s="168"/>
      <c r="B316" s="169"/>
      <c r="C316" s="144" t="str">
        <f t="shared" si="0"/>
        <v/>
      </c>
      <c r="D316" s="144" t="str">
        <f t="shared" si="1097"/>
        <v/>
      </c>
      <c r="E316" s="144" t="str">
        <f t="shared" si="2"/>
        <v/>
      </c>
      <c r="F316" s="145" t="str">
        <f t="shared" si="1098"/>
        <v/>
      </c>
      <c r="G316" s="145" t="str">
        <f t="shared" si="4"/>
        <v/>
      </c>
      <c r="H316" s="145" t="str">
        <f t="shared" si="5"/>
        <v/>
      </c>
      <c r="I316" s="146" t="str">
        <f t="shared" ref="I316:J316" si="1320">IF(COUNTA($DO316:$DX316)&gt;0,$BA316,"")</f>
        <v/>
      </c>
      <c r="J316" s="146" t="str">
        <f t="shared" si="1320"/>
        <v/>
      </c>
      <c r="K316" s="147" t="str">
        <f t="shared" si="43"/>
        <v/>
      </c>
      <c r="L316" s="147" t="str">
        <f t="shared" si="7"/>
        <v/>
      </c>
      <c r="M316" s="147" t="str">
        <f t="shared" si="8"/>
        <v/>
      </c>
      <c r="N316" s="147" t="str">
        <f t="shared" si="48"/>
        <v/>
      </c>
      <c r="O316" s="147" t="str">
        <f t="shared" si="9"/>
        <v/>
      </c>
      <c r="P316" s="146" t="str">
        <f t="shared" si="1100"/>
        <v/>
      </c>
      <c r="Q316" s="147" t="str">
        <f t="shared" si="1101"/>
        <v/>
      </c>
      <c r="R316" s="146" t="str">
        <f t="shared" si="12"/>
        <v/>
      </c>
      <c r="S316" s="146" t="str">
        <f t="shared" si="13"/>
        <v/>
      </c>
      <c r="T316" s="146" t="str">
        <f>IF(NOT(ISBLANK(DH316)),
        IF(AND(ISREF('Input Tenderers'!$J$8:$K$8),COUNTA('Input Tenderers'!$N$8)&gt;0),
                IF(COUNTA('Input Implementation Transactio'!$N316:$O316)&gt;0,"supplier;tenderer;payee","supplier;tenderer"),
                IF(COUNTA('Input Implementation Transactio'!$N316:$O316)&gt;0,"supplier;payee","supplier")
                ),
        IF(COUNTA('Input Implementation Transactio'!$N316:$O316)&gt;0, "payee", "")
        )</f>
        <v/>
      </c>
      <c r="U316" s="146" t="str">
        <f t="shared" si="14"/>
        <v/>
      </c>
      <c r="V316" s="146" t="str">
        <f t="shared" si="15"/>
        <v/>
      </c>
      <c r="W316" s="148" t="str">
        <f t="shared" si="1102"/>
        <v/>
      </c>
      <c r="X316" s="175" t="str">
        <f t="shared" si="1103"/>
        <v/>
      </c>
      <c r="Y316" s="170" t="str">
        <f t="shared" si="1104"/>
        <v/>
      </c>
      <c r="Z316" s="150" t="str">
        <f t="shared" si="19"/>
        <v/>
      </c>
      <c r="AA316" s="146" t="str">
        <f t="shared" si="20"/>
        <v/>
      </c>
      <c r="AB316" s="146" t="str">
        <f t="shared" si="21"/>
        <v/>
      </c>
      <c r="AC316" s="146" t="str">
        <f t="shared" si="22"/>
        <v/>
      </c>
      <c r="AD316" s="148" t="str">
        <f t="shared" si="1105"/>
        <v/>
      </c>
      <c r="AE316" s="148" t="str">
        <f t="shared" si="24"/>
        <v/>
      </c>
      <c r="AF316" s="175" t="str">
        <f t="shared" si="1106"/>
        <v/>
      </c>
      <c r="AG316" s="170" t="str">
        <f t="shared" si="1107"/>
        <v/>
      </c>
      <c r="AH316" s="148" t="str">
        <f t="shared" si="1108"/>
        <v/>
      </c>
      <c r="AI316" s="146" t="str">
        <f t="shared" si="28"/>
        <v/>
      </c>
      <c r="AJ316" s="146" t="str">
        <f t="shared" si="29"/>
        <v/>
      </c>
      <c r="AK316" s="146" t="str">
        <f t="shared" si="30"/>
        <v/>
      </c>
      <c r="AL316" s="146" t="str">
        <f t="shared" si="31"/>
        <v/>
      </c>
      <c r="AM316" s="171" t="str">
        <f t="shared" si="32"/>
        <v/>
      </c>
      <c r="AN316" s="171" t="str">
        <f t="shared" si="33"/>
        <v/>
      </c>
      <c r="AO316" s="146" t="str">
        <f t="shared" si="34"/>
        <v/>
      </c>
      <c r="AP316" s="146" t="str">
        <f t="shared" si="35"/>
        <v/>
      </c>
      <c r="AQ316" s="146" t="str">
        <f t="shared" si="36"/>
        <v/>
      </c>
      <c r="AR316" s="146" t="str">
        <f t="shared" ref="AR316:AS316" si="1321">IF(NOT(ISBLANK(CB316)),CONCATENATE(TEXT(CB316,"yyyy-mm-ddThh:MM:ss"),"Z"),"")</f>
        <v/>
      </c>
      <c r="AS316" s="146" t="str">
        <f t="shared" si="1321"/>
        <v/>
      </c>
      <c r="AT316" s="146" t="str">
        <f t="shared" si="38"/>
        <v/>
      </c>
      <c r="AU316" s="146" t="str">
        <f t="shared" si="39"/>
        <v/>
      </c>
      <c r="AV316" s="146" t="str">
        <f t="shared" ref="AV316:AW316" si="1322">IF(NOT(ISBLANK(DT316)),CONCATENATE(TEXT(DT316,"yyyy-mm-ddThh:MM:ss"),"Z"),"")</f>
        <v/>
      </c>
      <c r="AW316" s="146" t="str">
        <f t="shared" si="1322"/>
        <v/>
      </c>
      <c r="AX316" s="146" t="str">
        <f t="shared" ref="AX316:AZ316" si="1323">IF(NOT(ISBLANK(ED316)),CONCATENATE(TEXT(ED316,"yyyy-mm-ddThh:MM:ss"),"Z"),"")</f>
        <v/>
      </c>
      <c r="AY316" s="146" t="str">
        <f t="shared" si="1323"/>
        <v/>
      </c>
      <c r="AZ316" s="146" t="str">
        <f t="shared" si="1323"/>
        <v/>
      </c>
      <c r="BA316" s="176"/>
      <c r="BB316" s="152"/>
      <c r="BC316" s="177"/>
      <c r="BD316" s="154"/>
      <c r="BE316" s="155"/>
      <c r="BF316" s="154"/>
      <c r="BG316" s="155"/>
      <c r="BH316" s="169"/>
      <c r="BI316" s="162"/>
      <c r="BJ316" s="172"/>
      <c r="BK316" s="162"/>
      <c r="BL316" s="158"/>
      <c r="BM316" s="172"/>
      <c r="BN316" s="162"/>
      <c r="BO316" s="167"/>
      <c r="BP316" s="169"/>
      <c r="BQ316" s="162"/>
      <c r="BR316" s="162"/>
      <c r="BS316" s="174"/>
      <c r="BT316" s="162"/>
      <c r="BU316" s="174"/>
      <c r="BV316" s="174"/>
      <c r="BW316" s="174"/>
      <c r="BX316" s="173"/>
      <c r="BY316" s="158"/>
      <c r="BZ316" s="160"/>
      <c r="CA316" s="172"/>
      <c r="CB316" s="152"/>
      <c r="CC316" s="152"/>
      <c r="CD316" s="156"/>
      <c r="CE316" s="172"/>
      <c r="CF316" s="162"/>
      <c r="CG316" s="162"/>
      <c r="CH316" s="158"/>
      <c r="CI316" s="173"/>
      <c r="CJ316" s="178"/>
      <c r="CK316" s="173"/>
      <c r="CL316" s="165"/>
      <c r="CM316" s="172"/>
      <c r="CN316" s="162"/>
      <c r="CO316" s="162"/>
      <c r="CP316" s="162"/>
      <c r="CQ316" s="162"/>
      <c r="CR316" s="169"/>
      <c r="CS316" s="162"/>
      <c r="CT316" s="162"/>
      <c r="CU316" s="174"/>
      <c r="CV316" s="152"/>
      <c r="CW316" s="173"/>
      <c r="CX316" s="158"/>
      <c r="CY316" s="172"/>
      <c r="CZ316" s="162"/>
      <c r="DA316" s="162"/>
      <c r="DB316" s="158"/>
      <c r="DC316" s="173"/>
      <c r="DD316" s="178"/>
      <c r="DE316" s="173"/>
      <c r="DF316" s="165"/>
      <c r="DG316" s="172"/>
      <c r="DH316" s="178"/>
      <c r="DI316" s="172"/>
      <c r="DJ316" s="178"/>
      <c r="DK316" s="172"/>
      <c r="DL316" s="162"/>
      <c r="DM316" s="167"/>
      <c r="DN316" s="169"/>
      <c r="DO316" s="162"/>
      <c r="DP316" s="162"/>
      <c r="DQ316" s="174"/>
      <c r="DR316" s="152"/>
      <c r="DS316" s="172"/>
      <c r="DT316" s="152"/>
      <c r="DU316" s="152"/>
      <c r="DV316" s="156"/>
      <c r="DW316" s="173"/>
      <c r="DX316" s="158"/>
      <c r="DY316" s="172"/>
      <c r="DZ316" s="162"/>
      <c r="EA316" s="162"/>
      <c r="EB316" s="172"/>
      <c r="EC316" s="172"/>
      <c r="ED316" s="152"/>
      <c r="EE316" s="152"/>
      <c r="EF316" s="152"/>
      <c r="EG316" s="174"/>
      <c r="EH316" s="172"/>
      <c r="EI316" s="162"/>
      <c r="EJ316" s="162"/>
    </row>
    <row r="317" spans="1:140" ht="12.5">
      <c r="A317" s="168"/>
      <c r="B317" s="169"/>
      <c r="C317" s="144" t="str">
        <f t="shared" si="0"/>
        <v/>
      </c>
      <c r="D317" s="144" t="str">
        <f t="shared" si="1097"/>
        <v/>
      </c>
      <c r="E317" s="144" t="str">
        <f t="shared" si="2"/>
        <v/>
      </c>
      <c r="F317" s="145" t="str">
        <f t="shared" si="1098"/>
        <v/>
      </c>
      <c r="G317" s="145" t="str">
        <f t="shared" si="4"/>
        <v/>
      </c>
      <c r="H317" s="145" t="str">
        <f t="shared" si="5"/>
        <v/>
      </c>
      <c r="I317" s="146" t="str">
        <f t="shared" ref="I317:J317" si="1324">IF(COUNTA($DO317:$DX317)&gt;0,$BA317,"")</f>
        <v/>
      </c>
      <c r="J317" s="146" t="str">
        <f t="shared" si="1324"/>
        <v/>
      </c>
      <c r="K317" s="147" t="str">
        <f t="shared" si="43"/>
        <v/>
      </c>
      <c r="L317" s="147" t="str">
        <f t="shared" si="7"/>
        <v/>
      </c>
      <c r="M317" s="147" t="str">
        <f t="shared" si="8"/>
        <v/>
      </c>
      <c r="N317" s="147" t="str">
        <f t="shared" si="48"/>
        <v/>
      </c>
      <c r="O317" s="147" t="str">
        <f t="shared" si="9"/>
        <v/>
      </c>
      <c r="P317" s="146" t="str">
        <f t="shared" si="1100"/>
        <v/>
      </c>
      <c r="Q317" s="147" t="str">
        <f t="shared" si="1101"/>
        <v/>
      </c>
      <c r="R317" s="146" t="str">
        <f t="shared" si="12"/>
        <v/>
      </c>
      <c r="S317" s="146" t="str">
        <f t="shared" si="13"/>
        <v/>
      </c>
      <c r="T317" s="146" t="str">
        <f>IF(NOT(ISBLANK(DH317)),
        IF(AND(ISREF('Input Tenderers'!$J$8:$K$8),COUNTA('Input Tenderers'!$N$8)&gt;0),
                IF(COUNTA('Input Implementation Transactio'!$N317:$O317)&gt;0,"supplier;tenderer;payee","supplier;tenderer"),
                IF(COUNTA('Input Implementation Transactio'!$N317:$O317)&gt;0,"supplier;payee","supplier")
                ),
        IF(COUNTA('Input Implementation Transactio'!$N317:$O317)&gt;0, "payee", "")
        )</f>
        <v/>
      </c>
      <c r="U317" s="146" t="str">
        <f t="shared" si="14"/>
        <v/>
      </c>
      <c r="V317" s="146" t="str">
        <f t="shared" si="15"/>
        <v/>
      </c>
      <c r="W317" s="148" t="str">
        <f t="shared" si="1102"/>
        <v/>
      </c>
      <c r="X317" s="175" t="str">
        <f t="shared" si="1103"/>
        <v/>
      </c>
      <c r="Y317" s="170" t="str">
        <f t="shared" si="1104"/>
        <v/>
      </c>
      <c r="Z317" s="150" t="str">
        <f t="shared" si="19"/>
        <v/>
      </c>
      <c r="AA317" s="146" t="str">
        <f t="shared" si="20"/>
        <v/>
      </c>
      <c r="AB317" s="146" t="str">
        <f t="shared" si="21"/>
        <v/>
      </c>
      <c r="AC317" s="146" t="str">
        <f t="shared" si="22"/>
        <v/>
      </c>
      <c r="AD317" s="148" t="str">
        <f t="shared" si="1105"/>
        <v/>
      </c>
      <c r="AE317" s="148" t="str">
        <f t="shared" si="24"/>
        <v/>
      </c>
      <c r="AF317" s="175" t="str">
        <f t="shared" si="1106"/>
        <v/>
      </c>
      <c r="AG317" s="170" t="str">
        <f t="shared" si="1107"/>
        <v/>
      </c>
      <c r="AH317" s="148" t="str">
        <f t="shared" si="1108"/>
        <v/>
      </c>
      <c r="AI317" s="146" t="str">
        <f t="shared" si="28"/>
        <v/>
      </c>
      <c r="AJ317" s="146" t="str">
        <f t="shared" si="29"/>
        <v/>
      </c>
      <c r="AK317" s="146" t="str">
        <f t="shared" si="30"/>
        <v/>
      </c>
      <c r="AL317" s="146" t="str">
        <f t="shared" si="31"/>
        <v/>
      </c>
      <c r="AM317" s="171" t="str">
        <f t="shared" si="32"/>
        <v/>
      </c>
      <c r="AN317" s="171" t="str">
        <f t="shared" si="33"/>
        <v/>
      </c>
      <c r="AO317" s="146" t="str">
        <f t="shared" si="34"/>
        <v/>
      </c>
      <c r="AP317" s="146" t="str">
        <f t="shared" si="35"/>
        <v/>
      </c>
      <c r="AQ317" s="146" t="str">
        <f t="shared" si="36"/>
        <v/>
      </c>
      <c r="AR317" s="146" t="str">
        <f t="shared" ref="AR317:AS317" si="1325">IF(NOT(ISBLANK(CB317)),CONCATENATE(TEXT(CB317,"yyyy-mm-ddThh:MM:ss"),"Z"),"")</f>
        <v/>
      </c>
      <c r="AS317" s="146" t="str">
        <f t="shared" si="1325"/>
        <v/>
      </c>
      <c r="AT317" s="146" t="str">
        <f t="shared" si="38"/>
        <v/>
      </c>
      <c r="AU317" s="146" t="str">
        <f t="shared" si="39"/>
        <v/>
      </c>
      <c r="AV317" s="146" t="str">
        <f t="shared" ref="AV317:AW317" si="1326">IF(NOT(ISBLANK(DT317)),CONCATENATE(TEXT(DT317,"yyyy-mm-ddThh:MM:ss"),"Z"),"")</f>
        <v/>
      </c>
      <c r="AW317" s="146" t="str">
        <f t="shared" si="1326"/>
        <v/>
      </c>
      <c r="AX317" s="146" t="str">
        <f t="shared" ref="AX317:AZ317" si="1327">IF(NOT(ISBLANK(ED317)),CONCATENATE(TEXT(ED317,"yyyy-mm-ddThh:MM:ss"),"Z"),"")</f>
        <v/>
      </c>
      <c r="AY317" s="146" t="str">
        <f t="shared" si="1327"/>
        <v/>
      </c>
      <c r="AZ317" s="146" t="str">
        <f t="shared" si="1327"/>
        <v/>
      </c>
      <c r="BA317" s="176"/>
      <c r="BB317" s="152"/>
      <c r="BC317" s="177"/>
      <c r="BD317" s="154"/>
      <c r="BE317" s="155"/>
      <c r="BF317" s="154"/>
      <c r="BG317" s="155"/>
      <c r="BH317" s="169"/>
      <c r="BI317" s="162"/>
      <c r="BJ317" s="172"/>
      <c r="BK317" s="162"/>
      <c r="BL317" s="158"/>
      <c r="BM317" s="172"/>
      <c r="BN317" s="162"/>
      <c r="BO317" s="167"/>
      <c r="BP317" s="169"/>
      <c r="BQ317" s="162"/>
      <c r="BR317" s="162"/>
      <c r="BS317" s="174"/>
      <c r="BT317" s="162"/>
      <c r="BU317" s="174"/>
      <c r="BV317" s="174"/>
      <c r="BW317" s="174"/>
      <c r="BX317" s="173"/>
      <c r="BY317" s="158"/>
      <c r="BZ317" s="160"/>
      <c r="CA317" s="172"/>
      <c r="CB317" s="152"/>
      <c r="CC317" s="152"/>
      <c r="CD317" s="156"/>
      <c r="CE317" s="172"/>
      <c r="CF317" s="162"/>
      <c r="CG317" s="162"/>
      <c r="CH317" s="158"/>
      <c r="CI317" s="173"/>
      <c r="CJ317" s="178"/>
      <c r="CK317" s="173"/>
      <c r="CL317" s="165"/>
      <c r="CM317" s="172"/>
      <c r="CN317" s="162"/>
      <c r="CO317" s="162"/>
      <c r="CP317" s="162"/>
      <c r="CQ317" s="162"/>
      <c r="CR317" s="169"/>
      <c r="CS317" s="162"/>
      <c r="CT317" s="162"/>
      <c r="CU317" s="174"/>
      <c r="CV317" s="152"/>
      <c r="CW317" s="173"/>
      <c r="CX317" s="158"/>
      <c r="CY317" s="172"/>
      <c r="CZ317" s="162"/>
      <c r="DA317" s="162"/>
      <c r="DB317" s="158"/>
      <c r="DC317" s="173"/>
      <c r="DD317" s="178"/>
      <c r="DE317" s="173"/>
      <c r="DF317" s="165"/>
      <c r="DG317" s="172"/>
      <c r="DH317" s="178"/>
      <c r="DI317" s="172"/>
      <c r="DJ317" s="178"/>
      <c r="DK317" s="172"/>
      <c r="DL317" s="162"/>
      <c r="DM317" s="167"/>
      <c r="DN317" s="169"/>
      <c r="DO317" s="162"/>
      <c r="DP317" s="162"/>
      <c r="DQ317" s="174"/>
      <c r="DR317" s="152"/>
      <c r="DS317" s="172"/>
      <c r="DT317" s="152"/>
      <c r="DU317" s="152"/>
      <c r="DV317" s="156"/>
      <c r="DW317" s="173"/>
      <c r="DX317" s="158"/>
      <c r="DY317" s="172"/>
      <c r="DZ317" s="162"/>
      <c r="EA317" s="162"/>
      <c r="EB317" s="172"/>
      <c r="EC317" s="172"/>
      <c r="ED317" s="152"/>
      <c r="EE317" s="152"/>
      <c r="EF317" s="152"/>
      <c r="EG317" s="174"/>
      <c r="EH317" s="172"/>
      <c r="EI317" s="162"/>
      <c r="EJ317" s="162"/>
    </row>
    <row r="318" spans="1:140" ht="12.5">
      <c r="A318" s="168"/>
      <c r="B318" s="169"/>
      <c r="C318" s="144" t="str">
        <f t="shared" si="0"/>
        <v/>
      </c>
      <c r="D318" s="144" t="str">
        <f t="shared" si="1097"/>
        <v/>
      </c>
      <c r="E318" s="144" t="str">
        <f t="shared" si="2"/>
        <v/>
      </c>
      <c r="F318" s="145" t="str">
        <f t="shared" si="1098"/>
        <v/>
      </c>
      <c r="G318" s="145" t="str">
        <f t="shared" si="4"/>
        <v/>
      </c>
      <c r="H318" s="145" t="str">
        <f t="shared" si="5"/>
        <v/>
      </c>
      <c r="I318" s="146" t="str">
        <f t="shared" ref="I318:J318" si="1328">IF(COUNTA($DO318:$DX318)&gt;0,$BA318,"")</f>
        <v/>
      </c>
      <c r="J318" s="146" t="str">
        <f t="shared" si="1328"/>
        <v/>
      </c>
      <c r="K318" s="147" t="str">
        <f t="shared" si="43"/>
        <v/>
      </c>
      <c r="L318" s="147" t="str">
        <f t="shared" si="7"/>
        <v/>
      </c>
      <c r="M318" s="147" t="str">
        <f t="shared" si="8"/>
        <v/>
      </c>
      <c r="N318" s="147" t="str">
        <f t="shared" si="48"/>
        <v/>
      </c>
      <c r="O318" s="147" t="str">
        <f t="shared" si="9"/>
        <v/>
      </c>
      <c r="P318" s="146" t="str">
        <f t="shared" si="1100"/>
        <v/>
      </c>
      <c r="Q318" s="147" t="str">
        <f t="shared" si="1101"/>
        <v/>
      </c>
      <c r="R318" s="146" t="str">
        <f t="shared" si="12"/>
        <v/>
      </c>
      <c r="S318" s="146" t="str">
        <f t="shared" si="13"/>
        <v/>
      </c>
      <c r="T318" s="146" t="str">
        <f>IF(NOT(ISBLANK(DH318)),
        IF(AND(ISREF('Input Tenderers'!$J$8:$K$8),COUNTA('Input Tenderers'!$N$8)&gt;0),
                IF(COUNTA('Input Implementation Transactio'!$N318:$O318)&gt;0,"supplier;tenderer;payee","supplier;tenderer"),
                IF(COUNTA('Input Implementation Transactio'!$N318:$O318)&gt;0,"supplier;payee","supplier")
                ),
        IF(COUNTA('Input Implementation Transactio'!$N318:$O318)&gt;0, "payee", "")
        )</f>
        <v/>
      </c>
      <c r="U318" s="146" t="str">
        <f t="shared" si="14"/>
        <v/>
      </c>
      <c r="V318" s="146" t="str">
        <f t="shared" si="15"/>
        <v/>
      </c>
      <c r="W318" s="148" t="str">
        <f t="shared" si="1102"/>
        <v/>
      </c>
      <c r="X318" s="175" t="str">
        <f t="shared" si="1103"/>
        <v/>
      </c>
      <c r="Y318" s="170" t="str">
        <f t="shared" si="1104"/>
        <v/>
      </c>
      <c r="Z318" s="150" t="str">
        <f t="shared" si="19"/>
        <v/>
      </c>
      <c r="AA318" s="146" t="str">
        <f t="shared" si="20"/>
        <v/>
      </c>
      <c r="AB318" s="146" t="str">
        <f t="shared" si="21"/>
        <v/>
      </c>
      <c r="AC318" s="146" t="str">
        <f t="shared" si="22"/>
        <v/>
      </c>
      <c r="AD318" s="148" t="str">
        <f t="shared" si="1105"/>
        <v/>
      </c>
      <c r="AE318" s="148" t="str">
        <f t="shared" si="24"/>
        <v/>
      </c>
      <c r="AF318" s="175" t="str">
        <f t="shared" si="1106"/>
        <v/>
      </c>
      <c r="AG318" s="170" t="str">
        <f t="shared" si="1107"/>
        <v/>
      </c>
      <c r="AH318" s="148" t="str">
        <f t="shared" si="1108"/>
        <v/>
      </c>
      <c r="AI318" s="146" t="str">
        <f t="shared" si="28"/>
        <v/>
      </c>
      <c r="AJ318" s="146" t="str">
        <f t="shared" si="29"/>
        <v/>
      </c>
      <c r="AK318" s="146" t="str">
        <f t="shared" si="30"/>
        <v/>
      </c>
      <c r="AL318" s="146" t="str">
        <f t="shared" si="31"/>
        <v/>
      </c>
      <c r="AM318" s="171" t="str">
        <f t="shared" si="32"/>
        <v/>
      </c>
      <c r="AN318" s="171" t="str">
        <f t="shared" si="33"/>
        <v/>
      </c>
      <c r="AO318" s="146" t="str">
        <f t="shared" si="34"/>
        <v/>
      </c>
      <c r="AP318" s="146" t="str">
        <f t="shared" si="35"/>
        <v/>
      </c>
      <c r="AQ318" s="146" t="str">
        <f t="shared" si="36"/>
        <v/>
      </c>
      <c r="AR318" s="146" t="str">
        <f t="shared" ref="AR318:AS318" si="1329">IF(NOT(ISBLANK(CB318)),CONCATENATE(TEXT(CB318,"yyyy-mm-ddThh:MM:ss"),"Z"),"")</f>
        <v/>
      </c>
      <c r="AS318" s="146" t="str">
        <f t="shared" si="1329"/>
        <v/>
      </c>
      <c r="AT318" s="146" t="str">
        <f t="shared" si="38"/>
        <v/>
      </c>
      <c r="AU318" s="146" t="str">
        <f t="shared" si="39"/>
        <v/>
      </c>
      <c r="AV318" s="146" t="str">
        <f t="shared" ref="AV318:AW318" si="1330">IF(NOT(ISBLANK(DT318)),CONCATENATE(TEXT(DT318,"yyyy-mm-ddThh:MM:ss"),"Z"),"")</f>
        <v/>
      </c>
      <c r="AW318" s="146" t="str">
        <f t="shared" si="1330"/>
        <v/>
      </c>
      <c r="AX318" s="146" t="str">
        <f t="shared" ref="AX318:AZ318" si="1331">IF(NOT(ISBLANK(ED318)),CONCATENATE(TEXT(ED318,"yyyy-mm-ddThh:MM:ss"),"Z"),"")</f>
        <v/>
      </c>
      <c r="AY318" s="146" t="str">
        <f t="shared" si="1331"/>
        <v/>
      </c>
      <c r="AZ318" s="146" t="str">
        <f t="shared" si="1331"/>
        <v/>
      </c>
      <c r="BA318" s="176"/>
      <c r="BB318" s="152"/>
      <c r="BC318" s="177"/>
      <c r="BD318" s="154"/>
      <c r="BE318" s="155"/>
      <c r="BF318" s="154"/>
      <c r="BG318" s="155"/>
      <c r="BH318" s="169"/>
      <c r="BI318" s="162"/>
      <c r="BJ318" s="172"/>
      <c r="BK318" s="162"/>
      <c r="BL318" s="158"/>
      <c r="BM318" s="172"/>
      <c r="BN318" s="162"/>
      <c r="BO318" s="167"/>
      <c r="BP318" s="169"/>
      <c r="BQ318" s="162"/>
      <c r="BR318" s="162"/>
      <c r="BS318" s="174"/>
      <c r="BT318" s="162"/>
      <c r="BU318" s="174"/>
      <c r="BV318" s="174"/>
      <c r="BW318" s="174"/>
      <c r="BX318" s="173"/>
      <c r="BY318" s="158"/>
      <c r="BZ318" s="160"/>
      <c r="CA318" s="172"/>
      <c r="CB318" s="152"/>
      <c r="CC318" s="152"/>
      <c r="CD318" s="156"/>
      <c r="CE318" s="172"/>
      <c r="CF318" s="162"/>
      <c r="CG318" s="162"/>
      <c r="CH318" s="158"/>
      <c r="CI318" s="173"/>
      <c r="CJ318" s="178"/>
      <c r="CK318" s="173"/>
      <c r="CL318" s="165"/>
      <c r="CM318" s="172"/>
      <c r="CN318" s="162"/>
      <c r="CO318" s="162"/>
      <c r="CP318" s="162"/>
      <c r="CQ318" s="162"/>
      <c r="CR318" s="169"/>
      <c r="CS318" s="162"/>
      <c r="CT318" s="162"/>
      <c r="CU318" s="174"/>
      <c r="CV318" s="152"/>
      <c r="CW318" s="173"/>
      <c r="CX318" s="158"/>
      <c r="CY318" s="172"/>
      <c r="CZ318" s="162"/>
      <c r="DA318" s="162"/>
      <c r="DB318" s="158"/>
      <c r="DC318" s="173"/>
      <c r="DD318" s="178"/>
      <c r="DE318" s="173"/>
      <c r="DF318" s="165"/>
      <c r="DG318" s="172"/>
      <c r="DH318" s="178"/>
      <c r="DI318" s="172"/>
      <c r="DJ318" s="178"/>
      <c r="DK318" s="172"/>
      <c r="DL318" s="162"/>
      <c r="DM318" s="167"/>
      <c r="DN318" s="169"/>
      <c r="DO318" s="162"/>
      <c r="DP318" s="162"/>
      <c r="DQ318" s="174"/>
      <c r="DR318" s="152"/>
      <c r="DS318" s="172"/>
      <c r="DT318" s="152"/>
      <c r="DU318" s="152"/>
      <c r="DV318" s="156"/>
      <c r="DW318" s="173"/>
      <c r="DX318" s="158"/>
      <c r="DY318" s="172"/>
      <c r="DZ318" s="162"/>
      <c r="EA318" s="162"/>
      <c r="EB318" s="172"/>
      <c r="EC318" s="172"/>
      <c r="ED318" s="152"/>
      <c r="EE318" s="152"/>
      <c r="EF318" s="152"/>
      <c r="EG318" s="174"/>
      <c r="EH318" s="172"/>
      <c r="EI318" s="162"/>
      <c r="EJ318" s="162"/>
    </row>
    <row r="319" spans="1:140" ht="13">
      <c r="A319" s="168"/>
      <c r="B319" s="169"/>
      <c r="C319" s="144" t="str">
        <f t="shared" si="0"/>
        <v/>
      </c>
      <c r="D319" s="144" t="str">
        <f t="shared" si="1097"/>
        <v/>
      </c>
      <c r="E319" s="144" t="str">
        <f t="shared" si="2"/>
        <v/>
      </c>
      <c r="F319" s="145" t="str">
        <f t="shared" si="1098"/>
        <v/>
      </c>
      <c r="G319" s="145" t="str">
        <f t="shared" si="4"/>
        <v/>
      </c>
      <c r="H319" s="145" t="str">
        <f t="shared" si="5"/>
        <v/>
      </c>
      <c r="I319" s="146" t="str">
        <f t="shared" ref="I319:J319" si="1332">IF(COUNTA($DO319:$DX319)&gt;0,$BA319,"")</f>
        <v/>
      </c>
      <c r="J319" s="146" t="str">
        <f t="shared" si="1332"/>
        <v/>
      </c>
      <c r="K319" s="147" t="str">
        <f t="shared" si="43"/>
        <v/>
      </c>
      <c r="L319" s="147" t="str">
        <f t="shared" si="7"/>
        <v/>
      </c>
      <c r="M319" s="147" t="str">
        <f t="shared" si="8"/>
        <v/>
      </c>
      <c r="N319" s="147" t="str">
        <f t="shared" si="48"/>
        <v/>
      </c>
      <c r="O319" s="147" t="str">
        <f t="shared" si="9"/>
        <v/>
      </c>
      <c r="P319" s="146" t="str">
        <f t="shared" si="1100"/>
        <v/>
      </c>
      <c r="Q319" s="147" t="str">
        <f t="shared" si="1101"/>
        <v/>
      </c>
      <c r="R319" s="146" t="str">
        <f t="shared" si="12"/>
        <v/>
      </c>
      <c r="S319" s="146" t="str">
        <f t="shared" si="13"/>
        <v/>
      </c>
      <c r="T319" s="146" t="str">
        <f>IF(NOT(ISBLANK(DH319)),
        IF(AND(ISREF('Input Tenderers'!$J$8:$K$8),COUNTA('Input Tenderers'!$N$8)&gt;0),
                IF(COUNTA('Input Implementation Transactio'!$N319:$O319)&gt;0,"supplier;tenderer;payee","supplier;tenderer"),
                IF(COUNTA('Input Implementation Transactio'!$N319:$O319)&gt;0,"supplier;payee","supplier")
                ),
        IF(COUNTA('Input Implementation Transactio'!$N319:$O319)&gt;0, "payee", "")
        )</f>
        <v/>
      </c>
      <c r="U319" s="146" t="str">
        <f t="shared" si="14"/>
        <v/>
      </c>
      <c r="V319" s="146" t="str">
        <f t="shared" si="15"/>
        <v/>
      </c>
      <c r="W319" s="148" t="str">
        <f t="shared" si="1102"/>
        <v/>
      </c>
      <c r="X319" s="175" t="str">
        <f t="shared" si="1103"/>
        <v/>
      </c>
      <c r="Y319" s="170" t="str">
        <f t="shared" si="1104"/>
        <v/>
      </c>
      <c r="Z319" s="150" t="str">
        <f t="shared" si="19"/>
        <v/>
      </c>
      <c r="AA319" s="146" t="str">
        <f t="shared" si="20"/>
        <v/>
      </c>
      <c r="AB319" s="146" t="str">
        <f t="shared" si="21"/>
        <v/>
      </c>
      <c r="AC319" s="146" t="str">
        <f t="shared" si="22"/>
        <v/>
      </c>
      <c r="AD319" s="148" t="str">
        <f t="shared" si="1105"/>
        <v/>
      </c>
      <c r="AE319" s="148" t="str">
        <f t="shared" si="24"/>
        <v/>
      </c>
      <c r="AF319" s="175" t="str">
        <f t="shared" si="1106"/>
        <v/>
      </c>
      <c r="AG319" s="170" t="str">
        <f t="shared" si="1107"/>
        <v/>
      </c>
      <c r="AH319" s="148" t="str">
        <f t="shared" si="1108"/>
        <v/>
      </c>
      <c r="AI319" s="146" t="str">
        <f t="shared" si="28"/>
        <v/>
      </c>
      <c r="AJ319" s="146" t="str">
        <f t="shared" si="29"/>
        <v/>
      </c>
      <c r="AK319" s="146" t="str">
        <f t="shared" si="30"/>
        <v/>
      </c>
      <c r="AL319" s="146" t="str">
        <f t="shared" si="31"/>
        <v/>
      </c>
      <c r="AM319" s="181" t="str">
        <f t="shared" si="32"/>
        <v/>
      </c>
      <c r="AN319" s="171" t="str">
        <f t="shared" si="33"/>
        <v/>
      </c>
      <c r="AO319" s="146" t="str">
        <f t="shared" si="34"/>
        <v/>
      </c>
      <c r="AP319" s="146" t="str">
        <f t="shared" si="35"/>
        <v/>
      </c>
      <c r="AQ319" s="146" t="str">
        <f t="shared" si="36"/>
        <v/>
      </c>
      <c r="AR319" s="146" t="str">
        <f t="shared" ref="AR319:AS319" si="1333">IF(NOT(ISBLANK(CB319)),CONCATENATE(TEXT(CB319,"yyyy-mm-ddThh:MM:ss"),"Z"),"")</f>
        <v/>
      </c>
      <c r="AS319" s="146" t="str">
        <f t="shared" si="1333"/>
        <v/>
      </c>
      <c r="AT319" s="146" t="str">
        <f t="shared" si="38"/>
        <v/>
      </c>
      <c r="AU319" s="146" t="str">
        <f t="shared" si="39"/>
        <v/>
      </c>
      <c r="AV319" s="146" t="str">
        <f t="shared" ref="AV319:AW319" si="1334">IF(NOT(ISBLANK(DT319)),CONCATENATE(TEXT(DT319,"yyyy-mm-ddThh:MM:ss"),"Z"),"")</f>
        <v/>
      </c>
      <c r="AW319" s="146" t="str">
        <f t="shared" si="1334"/>
        <v/>
      </c>
      <c r="AX319" s="146" t="str">
        <f t="shared" ref="AX319:AZ319" si="1335">IF(NOT(ISBLANK(ED319)),CONCATENATE(TEXT(ED319,"yyyy-mm-ddThh:MM:ss"),"Z"),"")</f>
        <v/>
      </c>
      <c r="AY319" s="146" t="str">
        <f t="shared" si="1335"/>
        <v/>
      </c>
      <c r="AZ319" s="146" t="str">
        <f t="shared" si="1335"/>
        <v/>
      </c>
      <c r="BA319" s="176"/>
      <c r="BB319" s="152"/>
      <c r="BC319" s="177"/>
      <c r="BD319" s="154"/>
      <c r="BE319" s="155"/>
      <c r="BF319" s="154"/>
      <c r="BG319" s="155"/>
      <c r="BH319" s="169"/>
      <c r="BI319" s="162"/>
      <c r="BJ319" s="172"/>
      <c r="BK319" s="162"/>
      <c r="BL319" s="158"/>
      <c r="BM319" s="172"/>
      <c r="BN319" s="162"/>
      <c r="BO319" s="167"/>
      <c r="BP319" s="169"/>
      <c r="BQ319" s="162"/>
      <c r="BR319" s="162"/>
      <c r="BS319" s="174"/>
      <c r="BT319" s="162"/>
      <c r="BU319" s="174"/>
      <c r="BV319" s="174"/>
      <c r="BW319" s="174"/>
      <c r="BX319" s="173"/>
      <c r="BY319" s="158"/>
      <c r="BZ319" s="160"/>
      <c r="CA319" s="172"/>
      <c r="CB319" s="152"/>
      <c r="CC319" s="152"/>
      <c r="CD319" s="156"/>
      <c r="CE319" s="172"/>
      <c r="CF319" s="162"/>
      <c r="CG319" s="162"/>
      <c r="CH319" s="158"/>
      <c r="CI319" s="173"/>
      <c r="CJ319" s="178"/>
      <c r="CK319" s="173"/>
      <c r="CL319" s="165"/>
      <c r="CM319" s="172"/>
      <c r="CN319" s="162"/>
      <c r="CO319" s="162"/>
      <c r="CP319" s="162"/>
      <c r="CQ319" s="162"/>
      <c r="CR319" s="169"/>
      <c r="CS319" s="162"/>
      <c r="CT319" s="162"/>
      <c r="CU319" s="174"/>
      <c r="CV319" s="152"/>
      <c r="CW319" s="173"/>
      <c r="CX319" s="158"/>
      <c r="CY319" s="172"/>
      <c r="CZ319" s="162"/>
      <c r="DA319" s="162"/>
      <c r="DB319" s="158"/>
      <c r="DC319" s="173"/>
      <c r="DD319" s="178"/>
      <c r="DE319" s="173"/>
      <c r="DF319" s="165"/>
      <c r="DG319" s="172"/>
      <c r="DH319" s="178"/>
      <c r="DI319" s="172"/>
      <c r="DJ319" s="178"/>
      <c r="DK319" s="172"/>
      <c r="DL319" s="162"/>
      <c r="DM319" s="167"/>
      <c r="DN319" s="169"/>
      <c r="DO319" s="162"/>
      <c r="DP319" s="162"/>
      <c r="DQ319" s="174"/>
      <c r="DR319" s="152"/>
      <c r="DS319" s="172"/>
      <c r="DT319" s="152"/>
      <c r="DU319" s="152"/>
      <c r="DV319" s="156"/>
      <c r="DW319" s="173"/>
      <c r="DX319" s="158"/>
      <c r="DY319" s="172"/>
      <c r="DZ319" s="162"/>
      <c r="EA319" s="162"/>
      <c r="EB319" s="172"/>
      <c r="EC319" s="172"/>
      <c r="ED319" s="179"/>
      <c r="EE319" s="179"/>
      <c r="EF319" s="179"/>
      <c r="EG319" s="174"/>
      <c r="EH319" s="172"/>
      <c r="EI319" s="162"/>
      <c r="EJ319" s="162"/>
    </row>
    <row r="320" spans="1:140" ht="13">
      <c r="A320" s="168"/>
      <c r="B320" s="169"/>
      <c r="C320" s="144" t="str">
        <f t="shared" si="0"/>
        <v/>
      </c>
      <c r="D320" s="144" t="str">
        <f t="shared" si="1097"/>
        <v/>
      </c>
      <c r="E320" s="144" t="str">
        <f t="shared" si="2"/>
        <v/>
      </c>
      <c r="F320" s="145" t="str">
        <f t="shared" si="1098"/>
        <v/>
      </c>
      <c r="G320" s="145" t="str">
        <f t="shared" si="4"/>
        <v/>
      </c>
      <c r="H320" s="145" t="str">
        <f t="shared" si="5"/>
        <v/>
      </c>
      <c r="I320" s="146" t="str">
        <f t="shared" ref="I320:J320" si="1336">IF(COUNTA($DO320:$DX320)&gt;0,$BA320,"")</f>
        <v/>
      </c>
      <c r="J320" s="146" t="str">
        <f t="shared" si="1336"/>
        <v/>
      </c>
      <c r="K320" s="147" t="str">
        <f t="shared" si="43"/>
        <v/>
      </c>
      <c r="L320" s="147" t="str">
        <f t="shared" si="7"/>
        <v/>
      </c>
      <c r="M320" s="147" t="str">
        <f t="shared" si="8"/>
        <v/>
      </c>
      <c r="N320" s="147" t="str">
        <f t="shared" si="48"/>
        <v/>
      </c>
      <c r="O320" s="147" t="str">
        <f t="shared" si="9"/>
        <v/>
      </c>
      <c r="P320" s="146" t="str">
        <f t="shared" si="1100"/>
        <v/>
      </c>
      <c r="Q320" s="147" t="str">
        <f t="shared" si="1101"/>
        <v/>
      </c>
      <c r="R320" s="146" t="str">
        <f t="shared" si="12"/>
        <v/>
      </c>
      <c r="S320" s="146" t="str">
        <f t="shared" si="13"/>
        <v/>
      </c>
      <c r="T320" s="146" t="str">
        <f>IF(NOT(ISBLANK(DH320)),
        IF(AND(ISREF('Input Tenderers'!$J$8:$K$8),COUNTA('Input Tenderers'!$N$8)&gt;0),
                IF(COUNTA('Input Implementation Transactio'!$N320:$O320)&gt;0,"supplier;tenderer;payee","supplier;tenderer"),
                IF(COUNTA('Input Implementation Transactio'!$N320:$O320)&gt;0,"supplier;payee","supplier")
                ),
        IF(COUNTA('Input Implementation Transactio'!$N320:$O320)&gt;0, "payee", "")
        )</f>
        <v/>
      </c>
      <c r="U320" s="146" t="str">
        <f t="shared" si="14"/>
        <v/>
      </c>
      <c r="V320" s="146" t="str">
        <f t="shared" si="15"/>
        <v/>
      </c>
      <c r="W320" s="148" t="str">
        <f t="shared" si="1102"/>
        <v/>
      </c>
      <c r="X320" s="175" t="str">
        <f t="shared" si="1103"/>
        <v/>
      </c>
      <c r="Y320" s="170" t="str">
        <f t="shared" si="1104"/>
        <v/>
      </c>
      <c r="Z320" s="150" t="str">
        <f t="shared" si="19"/>
        <v/>
      </c>
      <c r="AA320" s="146" t="str">
        <f t="shared" si="20"/>
        <v/>
      </c>
      <c r="AB320" s="146" t="str">
        <f t="shared" si="21"/>
        <v/>
      </c>
      <c r="AC320" s="146" t="str">
        <f t="shared" si="22"/>
        <v/>
      </c>
      <c r="AD320" s="148" t="str">
        <f t="shared" si="1105"/>
        <v/>
      </c>
      <c r="AE320" s="148" t="str">
        <f t="shared" si="24"/>
        <v/>
      </c>
      <c r="AF320" s="175" t="str">
        <f t="shared" si="1106"/>
        <v/>
      </c>
      <c r="AG320" s="170" t="str">
        <f t="shared" si="1107"/>
        <v/>
      </c>
      <c r="AH320" s="148" t="str">
        <f t="shared" si="1108"/>
        <v/>
      </c>
      <c r="AI320" s="146" t="str">
        <f t="shared" si="28"/>
        <v/>
      </c>
      <c r="AJ320" s="146" t="str">
        <f t="shared" si="29"/>
        <v/>
      </c>
      <c r="AK320" s="146" t="str">
        <f t="shared" si="30"/>
        <v/>
      </c>
      <c r="AL320" s="146" t="str">
        <f t="shared" si="31"/>
        <v/>
      </c>
      <c r="AM320" s="182" t="str">
        <f t="shared" si="32"/>
        <v/>
      </c>
      <c r="AN320" s="171" t="str">
        <f t="shared" si="33"/>
        <v/>
      </c>
      <c r="AO320" s="146" t="str">
        <f t="shared" si="34"/>
        <v/>
      </c>
      <c r="AP320" s="146" t="str">
        <f t="shared" si="35"/>
        <v/>
      </c>
      <c r="AQ320" s="146" t="str">
        <f t="shared" si="36"/>
        <v/>
      </c>
      <c r="AR320" s="146" t="str">
        <f t="shared" ref="AR320:AS320" si="1337">IF(NOT(ISBLANK(CB320)),CONCATENATE(TEXT(CB320,"yyyy-mm-ddThh:MM:ss"),"Z"),"")</f>
        <v/>
      </c>
      <c r="AS320" s="146" t="str">
        <f t="shared" si="1337"/>
        <v/>
      </c>
      <c r="AT320" s="146" t="str">
        <f t="shared" si="38"/>
        <v/>
      </c>
      <c r="AU320" s="146" t="str">
        <f t="shared" si="39"/>
        <v/>
      </c>
      <c r="AV320" s="146" t="str">
        <f t="shared" ref="AV320:AW320" si="1338">IF(NOT(ISBLANK(DT320)),CONCATENATE(TEXT(DT320,"yyyy-mm-ddThh:MM:ss"),"Z"),"")</f>
        <v/>
      </c>
      <c r="AW320" s="146" t="str">
        <f t="shared" si="1338"/>
        <v/>
      </c>
      <c r="AX320" s="146" t="str">
        <f t="shared" ref="AX320:AZ320" si="1339">IF(NOT(ISBLANK(ED320)),CONCATENATE(TEXT(ED320,"yyyy-mm-ddThh:MM:ss"),"Z"),"")</f>
        <v/>
      </c>
      <c r="AY320" s="146" t="str">
        <f t="shared" si="1339"/>
        <v/>
      </c>
      <c r="AZ320" s="146" t="str">
        <f t="shared" si="1339"/>
        <v/>
      </c>
      <c r="BA320" s="176"/>
      <c r="BB320" s="152"/>
      <c r="BC320" s="177"/>
      <c r="BD320" s="154"/>
      <c r="BE320" s="155"/>
      <c r="BF320" s="154"/>
      <c r="BG320" s="155"/>
      <c r="BH320" s="169"/>
      <c r="BI320" s="162"/>
      <c r="BJ320" s="172"/>
      <c r="BK320" s="162"/>
      <c r="BL320" s="158"/>
      <c r="BM320" s="172"/>
      <c r="BN320" s="162"/>
      <c r="BO320" s="167"/>
      <c r="BP320" s="169"/>
      <c r="BQ320" s="162"/>
      <c r="BR320" s="162"/>
      <c r="BS320" s="174"/>
      <c r="BT320" s="162"/>
      <c r="BU320" s="174"/>
      <c r="BV320" s="174"/>
      <c r="BW320" s="174"/>
      <c r="BX320" s="173"/>
      <c r="BY320" s="158"/>
      <c r="BZ320" s="160"/>
      <c r="CA320" s="172"/>
      <c r="CB320" s="152"/>
      <c r="CC320" s="152"/>
      <c r="CD320" s="156"/>
      <c r="CE320" s="172"/>
      <c r="CF320" s="162"/>
      <c r="CG320" s="162"/>
      <c r="CH320" s="158"/>
      <c r="CI320" s="173"/>
      <c r="CJ320" s="178"/>
      <c r="CK320" s="173"/>
      <c r="CL320" s="165"/>
      <c r="CM320" s="172"/>
      <c r="CN320" s="162"/>
      <c r="CO320" s="162"/>
      <c r="CP320" s="162"/>
      <c r="CQ320" s="162"/>
      <c r="CR320" s="169"/>
      <c r="CS320" s="162"/>
      <c r="CT320" s="162"/>
      <c r="CU320" s="174"/>
      <c r="CV320" s="152"/>
      <c r="CW320" s="173"/>
      <c r="CX320" s="158"/>
      <c r="CY320" s="172"/>
      <c r="CZ320" s="162"/>
      <c r="DA320" s="162"/>
      <c r="DB320" s="158"/>
      <c r="DC320" s="173"/>
      <c r="DD320" s="178"/>
      <c r="DE320" s="173"/>
      <c r="DF320" s="165"/>
      <c r="DG320" s="172"/>
      <c r="DH320" s="178"/>
      <c r="DI320" s="172"/>
      <c r="DJ320" s="178"/>
      <c r="DK320" s="172"/>
      <c r="DL320" s="162"/>
      <c r="DM320" s="167"/>
      <c r="DN320" s="169"/>
      <c r="DO320" s="162"/>
      <c r="DP320" s="162"/>
      <c r="DQ320" s="174"/>
      <c r="DR320" s="152"/>
      <c r="DS320" s="172"/>
      <c r="DT320" s="152"/>
      <c r="DU320" s="152"/>
      <c r="DV320" s="156"/>
      <c r="DW320" s="173"/>
      <c r="DX320" s="158"/>
      <c r="DY320" s="172"/>
      <c r="DZ320" s="162"/>
      <c r="EA320" s="162"/>
      <c r="EB320" s="172"/>
      <c r="EC320" s="172"/>
      <c r="ED320" s="179"/>
      <c r="EE320" s="179"/>
      <c r="EF320" s="179"/>
      <c r="EG320" s="174"/>
      <c r="EH320" s="172"/>
      <c r="EI320" s="162"/>
      <c r="EJ320" s="162"/>
    </row>
    <row r="321" spans="1:140" ht="12.5">
      <c r="A321" s="168"/>
      <c r="B321" s="169"/>
      <c r="C321" s="144" t="str">
        <f t="shared" si="0"/>
        <v/>
      </c>
      <c r="D321" s="144" t="str">
        <f t="shared" si="1097"/>
        <v/>
      </c>
      <c r="E321" s="144" t="str">
        <f t="shared" si="2"/>
        <v/>
      </c>
      <c r="F321" s="145" t="str">
        <f t="shared" si="1098"/>
        <v/>
      </c>
      <c r="G321" s="145" t="str">
        <f t="shared" si="4"/>
        <v/>
      </c>
      <c r="H321" s="145" t="str">
        <f t="shared" si="5"/>
        <v/>
      </c>
      <c r="I321" s="146" t="str">
        <f t="shared" ref="I321:J321" si="1340">IF(COUNTA($DO321:$DX321)&gt;0,$BA321,"")</f>
        <v/>
      </c>
      <c r="J321" s="146" t="str">
        <f t="shared" si="1340"/>
        <v/>
      </c>
      <c r="K321" s="147" t="str">
        <f t="shared" si="43"/>
        <v/>
      </c>
      <c r="L321" s="147" t="str">
        <f t="shared" si="7"/>
        <v/>
      </c>
      <c r="M321" s="147" t="str">
        <f t="shared" si="8"/>
        <v/>
      </c>
      <c r="N321" s="147" t="str">
        <f t="shared" si="48"/>
        <v/>
      </c>
      <c r="O321" s="147" t="str">
        <f t="shared" si="9"/>
        <v/>
      </c>
      <c r="P321" s="146" t="str">
        <f t="shared" si="1100"/>
        <v/>
      </c>
      <c r="Q321" s="147" t="str">
        <f t="shared" si="1101"/>
        <v/>
      </c>
      <c r="R321" s="146" t="str">
        <f t="shared" si="12"/>
        <v/>
      </c>
      <c r="S321" s="146" t="str">
        <f t="shared" si="13"/>
        <v/>
      </c>
      <c r="T321" s="146" t="str">
        <f>IF(NOT(ISBLANK(DH321)),
        IF(AND(ISREF('Input Tenderers'!$J$8:$K$8),COUNTA('Input Tenderers'!$N$8)&gt;0),
                IF(COUNTA('Input Implementation Transactio'!$N321:$O321)&gt;0,"supplier;tenderer;payee","supplier;tenderer"),
                IF(COUNTA('Input Implementation Transactio'!$N321:$O321)&gt;0,"supplier;payee","supplier")
                ),
        IF(COUNTA('Input Implementation Transactio'!$N321:$O321)&gt;0, "payee", "")
        )</f>
        <v/>
      </c>
      <c r="U321" s="146" t="str">
        <f t="shared" si="14"/>
        <v/>
      </c>
      <c r="V321" s="146" t="str">
        <f t="shared" si="15"/>
        <v/>
      </c>
      <c r="W321" s="148" t="str">
        <f t="shared" si="1102"/>
        <v/>
      </c>
      <c r="X321" s="175" t="str">
        <f t="shared" si="1103"/>
        <v/>
      </c>
      <c r="Y321" s="170" t="str">
        <f t="shared" si="1104"/>
        <v/>
      </c>
      <c r="Z321" s="150" t="str">
        <f t="shared" si="19"/>
        <v/>
      </c>
      <c r="AA321" s="146" t="str">
        <f t="shared" si="20"/>
        <v/>
      </c>
      <c r="AB321" s="146" t="str">
        <f t="shared" si="21"/>
        <v/>
      </c>
      <c r="AC321" s="146" t="str">
        <f t="shared" si="22"/>
        <v/>
      </c>
      <c r="AD321" s="148" t="str">
        <f t="shared" si="1105"/>
        <v/>
      </c>
      <c r="AE321" s="148" t="str">
        <f t="shared" si="24"/>
        <v/>
      </c>
      <c r="AF321" s="175" t="str">
        <f t="shared" si="1106"/>
        <v/>
      </c>
      <c r="AG321" s="170" t="str">
        <f t="shared" si="1107"/>
        <v/>
      </c>
      <c r="AH321" s="148" t="str">
        <f t="shared" si="1108"/>
        <v/>
      </c>
      <c r="AI321" s="146" t="str">
        <f t="shared" si="28"/>
        <v/>
      </c>
      <c r="AJ321" s="146" t="str">
        <f t="shared" si="29"/>
        <v/>
      </c>
      <c r="AK321" s="146" t="str">
        <f t="shared" si="30"/>
        <v/>
      </c>
      <c r="AL321" s="146" t="str">
        <f t="shared" si="31"/>
        <v/>
      </c>
      <c r="AM321" s="183" t="str">
        <f t="shared" si="32"/>
        <v/>
      </c>
      <c r="AN321" s="171" t="str">
        <f t="shared" si="33"/>
        <v/>
      </c>
      <c r="AO321" s="146" t="str">
        <f t="shared" si="34"/>
        <v/>
      </c>
      <c r="AP321" s="146" t="str">
        <f t="shared" si="35"/>
        <v/>
      </c>
      <c r="AQ321" s="146" t="str">
        <f t="shared" si="36"/>
        <v/>
      </c>
      <c r="AR321" s="146" t="str">
        <f t="shared" ref="AR321:AS321" si="1341">IF(NOT(ISBLANK(CB321)),CONCATENATE(TEXT(CB321,"yyyy-mm-ddThh:MM:ss"),"Z"),"")</f>
        <v/>
      </c>
      <c r="AS321" s="146" t="str">
        <f t="shared" si="1341"/>
        <v/>
      </c>
      <c r="AT321" s="146" t="str">
        <f t="shared" si="38"/>
        <v/>
      </c>
      <c r="AU321" s="146" t="str">
        <f t="shared" si="39"/>
        <v/>
      </c>
      <c r="AV321" s="146" t="str">
        <f t="shared" ref="AV321:AW321" si="1342">IF(NOT(ISBLANK(DT321)),CONCATENATE(TEXT(DT321,"yyyy-mm-ddThh:MM:ss"),"Z"),"")</f>
        <v/>
      </c>
      <c r="AW321" s="146" t="str">
        <f t="shared" si="1342"/>
        <v/>
      </c>
      <c r="AX321" s="146" t="str">
        <f t="shared" ref="AX321:AZ321" si="1343">IF(NOT(ISBLANK(ED321)),CONCATENATE(TEXT(ED321,"yyyy-mm-ddThh:MM:ss"),"Z"),"")</f>
        <v/>
      </c>
      <c r="AY321" s="146" t="str">
        <f t="shared" si="1343"/>
        <v/>
      </c>
      <c r="AZ321" s="146" t="str">
        <f t="shared" si="1343"/>
        <v/>
      </c>
      <c r="BA321" s="176"/>
      <c r="BB321" s="152"/>
      <c r="BC321" s="177"/>
      <c r="BD321" s="154"/>
      <c r="BE321" s="155"/>
      <c r="BF321" s="154"/>
      <c r="BG321" s="155"/>
      <c r="BH321" s="169"/>
      <c r="BI321" s="162"/>
      <c r="BJ321" s="172"/>
      <c r="BK321" s="162"/>
      <c r="BL321" s="158"/>
      <c r="BM321" s="172"/>
      <c r="BN321" s="162"/>
      <c r="BO321" s="167"/>
      <c r="BP321" s="169"/>
      <c r="BQ321" s="162"/>
      <c r="BR321" s="162"/>
      <c r="BS321" s="174"/>
      <c r="BT321" s="162"/>
      <c r="BU321" s="174"/>
      <c r="BV321" s="174"/>
      <c r="BW321" s="174"/>
      <c r="BX321" s="173"/>
      <c r="BY321" s="158"/>
      <c r="BZ321" s="160"/>
      <c r="CA321" s="172"/>
      <c r="CB321" s="152"/>
      <c r="CC321" s="152"/>
      <c r="CD321" s="156"/>
      <c r="CE321" s="172"/>
      <c r="CF321" s="162"/>
      <c r="CG321" s="162"/>
      <c r="CH321" s="158"/>
      <c r="CI321" s="173"/>
      <c r="CJ321" s="178"/>
      <c r="CK321" s="173"/>
      <c r="CL321" s="165"/>
      <c r="CM321" s="172"/>
      <c r="CN321" s="162"/>
      <c r="CO321" s="162"/>
      <c r="CP321" s="162"/>
      <c r="CQ321" s="162"/>
      <c r="CR321" s="169"/>
      <c r="CS321" s="162"/>
      <c r="CT321" s="162"/>
      <c r="CU321" s="174"/>
      <c r="CV321" s="152"/>
      <c r="CW321" s="173"/>
      <c r="CX321" s="158"/>
      <c r="CY321" s="172"/>
      <c r="CZ321" s="162"/>
      <c r="DA321" s="162"/>
      <c r="DB321" s="158"/>
      <c r="DC321" s="173"/>
      <c r="DD321" s="178"/>
      <c r="DE321" s="173"/>
      <c r="DF321" s="165"/>
      <c r="DG321" s="172"/>
      <c r="DH321" s="178"/>
      <c r="DI321" s="172"/>
      <c r="DJ321" s="178"/>
      <c r="DK321" s="172"/>
      <c r="DL321" s="162"/>
      <c r="DM321" s="167"/>
      <c r="DN321" s="169"/>
      <c r="DO321" s="162"/>
      <c r="DP321" s="162"/>
      <c r="DQ321" s="174"/>
      <c r="DR321" s="152"/>
      <c r="DS321" s="172"/>
      <c r="DT321" s="152"/>
      <c r="DU321" s="152"/>
      <c r="DV321" s="156"/>
      <c r="DW321" s="173"/>
      <c r="DX321" s="158"/>
      <c r="DY321" s="172"/>
      <c r="DZ321" s="162"/>
      <c r="EA321" s="162"/>
      <c r="EB321" s="172"/>
      <c r="EC321" s="172"/>
      <c r="ED321" s="179"/>
      <c r="EE321" s="179"/>
      <c r="EF321" s="179"/>
      <c r="EG321" s="174"/>
      <c r="EH321" s="172"/>
      <c r="EI321" s="162"/>
      <c r="EJ321" s="162"/>
    </row>
    <row r="322" spans="1:140" ht="12.5">
      <c r="A322" s="168"/>
      <c r="B322" s="169"/>
      <c r="C322" s="144" t="str">
        <f t="shared" si="0"/>
        <v/>
      </c>
      <c r="D322" s="144" t="str">
        <f t="shared" si="1097"/>
        <v/>
      </c>
      <c r="E322" s="144" t="str">
        <f t="shared" si="2"/>
        <v/>
      </c>
      <c r="F322" s="145" t="str">
        <f t="shared" si="1098"/>
        <v/>
      </c>
      <c r="G322" s="145" t="str">
        <f t="shared" si="4"/>
        <v/>
      </c>
      <c r="H322" s="145" t="str">
        <f t="shared" si="5"/>
        <v/>
      </c>
      <c r="I322" s="146" t="str">
        <f t="shared" ref="I322:J322" si="1344">IF(COUNTA($DO322:$DX322)&gt;0,$BA322,"")</f>
        <v/>
      </c>
      <c r="J322" s="146" t="str">
        <f t="shared" si="1344"/>
        <v/>
      </c>
      <c r="K322" s="147" t="str">
        <f t="shared" si="43"/>
        <v/>
      </c>
      <c r="L322" s="147" t="str">
        <f t="shared" si="7"/>
        <v/>
      </c>
      <c r="M322" s="147" t="str">
        <f t="shared" si="8"/>
        <v/>
      </c>
      <c r="N322" s="147" t="str">
        <f t="shared" si="48"/>
        <v/>
      </c>
      <c r="O322" s="147" t="str">
        <f t="shared" si="9"/>
        <v/>
      </c>
      <c r="P322" s="146" t="str">
        <f t="shared" si="1100"/>
        <v/>
      </c>
      <c r="Q322" s="147" t="str">
        <f t="shared" si="1101"/>
        <v/>
      </c>
      <c r="R322" s="146" t="str">
        <f t="shared" si="12"/>
        <v/>
      </c>
      <c r="S322" s="146" t="str">
        <f t="shared" si="13"/>
        <v/>
      </c>
      <c r="T322" s="146" t="str">
        <f>IF(NOT(ISBLANK(DH322)),
        IF(AND(ISREF('Input Tenderers'!$J$8:$K$8),COUNTA('Input Tenderers'!$N$8)&gt;0),
                IF(COUNTA('Input Implementation Transactio'!$N322:$O322)&gt;0,"supplier;tenderer;payee","supplier;tenderer"),
                IF(COUNTA('Input Implementation Transactio'!$N322:$O322)&gt;0,"supplier;payee","supplier")
                ),
        IF(COUNTA('Input Implementation Transactio'!$N322:$O322)&gt;0, "payee", "")
        )</f>
        <v/>
      </c>
      <c r="U322" s="146" t="str">
        <f t="shared" si="14"/>
        <v/>
      </c>
      <c r="V322" s="146" t="str">
        <f t="shared" si="15"/>
        <v/>
      </c>
      <c r="W322" s="148" t="str">
        <f t="shared" si="1102"/>
        <v/>
      </c>
      <c r="X322" s="175" t="str">
        <f t="shared" si="1103"/>
        <v/>
      </c>
      <c r="Y322" s="170" t="str">
        <f t="shared" si="1104"/>
        <v/>
      </c>
      <c r="Z322" s="150" t="str">
        <f t="shared" si="19"/>
        <v/>
      </c>
      <c r="AA322" s="146" t="str">
        <f t="shared" si="20"/>
        <v/>
      </c>
      <c r="AB322" s="146" t="str">
        <f t="shared" si="21"/>
        <v/>
      </c>
      <c r="AC322" s="146" t="str">
        <f t="shared" si="22"/>
        <v/>
      </c>
      <c r="AD322" s="148" t="str">
        <f t="shared" si="1105"/>
        <v/>
      </c>
      <c r="AE322" s="148" t="str">
        <f t="shared" si="24"/>
        <v/>
      </c>
      <c r="AF322" s="175" t="str">
        <f t="shared" si="1106"/>
        <v/>
      </c>
      <c r="AG322" s="170" t="str">
        <f t="shared" si="1107"/>
        <v/>
      </c>
      <c r="AH322" s="148" t="str">
        <f t="shared" si="1108"/>
        <v/>
      </c>
      <c r="AI322" s="146" t="str">
        <f t="shared" si="28"/>
        <v/>
      </c>
      <c r="AJ322" s="146" t="str">
        <f t="shared" si="29"/>
        <v/>
      </c>
      <c r="AK322" s="146" t="str">
        <f t="shared" si="30"/>
        <v/>
      </c>
      <c r="AL322" s="146" t="str">
        <f t="shared" si="31"/>
        <v/>
      </c>
      <c r="AM322" s="175" t="str">
        <f t="shared" si="32"/>
        <v/>
      </c>
      <c r="AN322" s="171" t="str">
        <f t="shared" si="33"/>
        <v/>
      </c>
      <c r="AO322" s="146" t="str">
        <f t="shared" si="34"/>
        <v/>
      </c>
      <c r="AP322" s="146" t="str">
        <f t="shared" si="35"/>
        <v/>
      </c>
      <c r="AQ322" s="146" t="str">
        <f t="shared" si="36"/>
        <v/>
      </c>
      <c r="AR322" s="146" t="str">
        <f t="shared" ref="AR322:AS322" si="1345">IF(NOT(ISBLANK(CB322)),CONCATENATE(TEXT(CB322,"yyyy-mm-ddThh:MM:ss"),"Z"),"")</f>
        <v/>
      </c>
      <c r="AS322" s="146" t="str">
        <f t="shared" si="1345"/>
        <v/>
      </c>
      <c r="AT322" s="146" t="str">
        <f t="shared" si="38"/>
        <v/>
      </c>
      <c r="AU322" s="146" t="str">
        <f t="shared" si="39"/>
        <v/>
      </c>
      <c r="AV322" s="146" t="str">
        <f t="shared" ref="AV322:AW322" si="1346">IF(NOT(ISBLANK(DT322)),CONCATENATE(TEXT(DT322,"yyyy-mm-ddThh:MM:ss"),"Z"),"")</f>
        <v/>
      </c>
      <c r="AW322" s="146" t="str">
        <f t="shared" si="1346"/>
        <v/>
      </c>
      <c r="AX322" s="146" t="str">
        <f t="shared" ref="AX322:AZ322" si="1347">IF(NOT(ISBLANK(ED322)),CONCATENATE(TEXT(ED322,"yyyy-mm-ddThh:MM:ss"),"Z"),"")</f>
        <v/>
      </c>
      <c r="AY322" s="146" t="str">
        <f t="shared" si="1347"/>
        <v/>
      </c>
      <c r="AZ322" s="146" t="str">
        <f t="shared" si="1347"/>
        <v/>
      </c>
      <c r="BA322" s="176"/>
      <c r="BB322" s="152"/>
      <c r="BC322" s="177"/>
      <c r="BD322" s="154"/>
      <c r="BE322" s="155"/>
      <c r="BF322" s="154"/>
      <c r="BG322" s="155"/>
      <c r="BH322" s="169"/>
      <c r="BI322" s="162"/>
      <c r="BJ322" s="172"/>
      <c r="BK322" s="162"/>
      <c r="BL322" s="158"/>
      <c r="BM322" s="172"/>
      <c r="BN322" s="162"/>
      <c r="BO322" s="167"/>
      <c r="BP322" s="169"/>
      <c r="BQ322" s="162"/>
      <c r="BR322" s="162"/>
      <c r="BS322" s="174"/>
      <c r="BT322" s="162"/>
      <c r="BU322" s="174"/>
      <c r="BV322" s="174"/>
      <c r="BW322" s="174"/>
      <c r="BX322" s="173"/>
      <c r="BY322" s="158"/>
      <c r="BZ322" s="160"/>
      <c r="CA322" s="172"/>
      <c r="CB322" s="152"/>
      <c r="CC322" s="152"/>
      <c r="CD322" s="156"/>
      <c r="CE322" s="172"/>
      <c r="CF322" s="162"/>
      <c r="CG322" s="162"/>
      <c r="CH322" s="158"/>
      <c r="CI322" s="173"/>
      <c r="CJ322" s="178"/>
      <c r="CK322" s="173"/>
      <c r="CL322" s="165"/>
      <c r="CM322" s="172"/>
      <c r="CN322" s="162"/>
      <c r="CO322" s="162"/>
      <c r="CP322" s="162"/>
      <c r="CQ322" s="162"/>
      <c r="CR322" s="169"/>
      <c r="CS322" s="162"/>
      <c r="CT322" s="162"/>
      <c r="CU322" s="174"/>
      <c r="CV322" s="152"/>
      <c r="CW322" s="173"/>
      <c r="CX322" s="158"/>
      <c r="CY322" s="172"/>
      <c r="CZ322" s="162"/>
      <c r="DA322" s="162"/>
      <c r="DB322" s="158"/>
      <c r="DC322" s="173"/>
      <c r="DD322" s="178"/>
      <c r="DE322" s="173"/>
      <c r="DF322" s="165"/>
      <c r="DG322" s="172"/>
      <c r="DH322" s="178"/>
      <c r="DI322" s="172"/>
      <c r="DJ322" s="178"/>
      <c r="DK322" s="172"/>
      <c r="DL322" s="162"/>
      <c r="DM322" s="167"/>
      <c r="DN322" s="169"/>
      <c r="DO322" s="162"/>
      <c r="DP322" s="162"/>
      <c r="DQ322" s="174"/>
      <c r="DR322" s="152"/>
      <c r="DS322" s="172"/>
      <c r="DT322" s="152"/>
      <c r="DU322" s="152"/>
      <c r="DV322" s="156"/>
      <c r="DW322" s="173"/>
      <c r="DX322" s="158"/>
      <c r="DY322" s="172"/>
      <c r="DZ322" s="162"/>
      <c r="EA322" s="162"/>
      <c r="EB322" s="172"/>
      <c r="EC322" s="172"/>
      <c r="ED322" s="179"/>
      <c r="EE322" s="179"/>
      <c r="EF322" s="179"/>
      <c r="EG322" s="174"/>
      <c r="EH322" s="172"/>
      <c r="EI322" s="162"/>
      <c r="EJ322" s="162"/>
    </row>
    <row r="323" spans="1:140" ht="12.5">
      <c r="A323" s="168"/>
      <c r="B323" s="169"/>
      <c r="C323" s="144" t="str">
        <f t="shared" si="0"/>
        <v/>
      </c>
      <c r="D323" s="144" t="str">
        <f t="shared" si="1097"/>
        <v/>
      </c>
      <c r="E323" s="144" t="str">
        <f t="shared" si="2"/>
        <v/>
      </c>
      <c r="F323" s="145" t="str">
        <f t="shared" si="1098"/>
        <v/>
      </c>
      <c r="G323" s="145" t="str">
        <f t="shared" si="4"/>
        <v/>
      </c>
      <c r="H323" s="145" t="str">
        <f t="shared" si="5"/>
        <v/>
      </c>
      <c r="I323" s="146" t="str">
        <f t="shared" ref="I323:J323" si="1348">IF(COUNTA($DO323:$DX323)&gt;0,$BA323,"")</f>
        <v/>
      </c>
      <c r="J323" s="146" t="str">
        <f t="shared" si="1348"/>
        <v/>
      </c>
      <c r="K323" s="147" t="str">
        <f t="shared" si="43"/>
        <v/>
      </c>
      <c r="L323" s="147" t="str">
        <f t="shared" si="7"/>
        <v/>
      </c>
      <c r="M323" s="147" t="str">
        <f t="shared" si="8"/>
        <v/>
      </c>
      <c r="N323" s="147" t="str">
        <f t="shared" si="48"/>
        <v/>
      </c>
      <c r="O323" s="147" t="str">
        <f t="shared" si="9"/>
        <v/>
      </c>
      <c r="P323" s="146" t="str">
        <f t="shared" si="1100"/>
        <v/>
      </c>
      <c r="Q323" s="147" t="str">
        <f t="shared" si="1101"/>
        <v/>
      </c>
      <c r="R323" s="146" t="str">
        <f t="shared" si="12"/>
        <v/>
      </c>
      <c r="S323" s="146" t="str">
        <f t="shared" si="13"/>
        <v/>
      </c>
      <c r="T323" s="146" t="str">
        <f>IF(NOT(ISBLANK(DH323)),
        IF(AND(ISREF('Input Tenderers'!$J$8:$K$8),COUNTA('Input Tenderers'!$N$8)&gt;0),
                IF(COUNTA('Input Implementation Transactio'!$N323:$O323)&gt;0,"supplier;tenderer;payee","supplier;tenderer"),
                IF(COUNTA('Input Implementation Transactio'!$N323:$O323)&gt;0,"supplier;payee","supplier")
                ),
        IF(COUNTA('Input Implementation Transactio'!$N323:$O323)&gt;0, "payee", "")
        )</f>
        <v/>
      </c>
      <c r="U323" s="146" t="str">
        <f t="shared" si="14"/>
        <v/>
      </c>
      <c r="V323" s="146" t="str">
        <f t="shared" si="15"/>
        <v/>
      </c>
      <c r="W323" s="148" t="str">
        <f t="shared" si="1102"/>
        <v/>
      </c>
      <c r="X323" s="175" t="str">
        <f t="shared" si="1103"/>
        <v/>
      </c>
      <c r="Y323" s="170" t="str">
        <f t="shared" si="1104"/>
        <v/>
      </c>
      <c r="Z323" s="150" t="str">
        <f t="shared" si="19"/>
        <v/>
      </c>
      <c r="AA323" s="146" t="str">
        <f t="shared" si="20"/>
        <v/>
      </c>
      <c r="AB323" s="146" t="str">
        <f t="shared" si="21"/>
        <v/>
      </c>
      <c r="AC323" s="146" t="str">
        <f t="shared" si="22"/>
        <v/>
      </c>
      <c r="AD323" s="148" t="str">
        <f t="shared" si="1105"/>
        <v/>
      </c>
      <c r="AE323" s="148" t="str">
        <f t="shared" si="24"/>
        <v/>
      </c>
      <c r="AF323" s="175" t="str">
        <f t="shared" si="1106"/>
        <v/>
      </c>
      <c r="AG323" s="170" t="str">
        <f t="shared" si="1107"/>
        <v/>
      </c>
      <c r="AH323" s="148" t="str">
        <f t="shared" si="1108"/>
        <v/>
      </c>
      <c r="AI323" s="146" t="str">
        <f t="shared" si="28"/>
        <v/>
      </c>
      <c r="AJ323" s="146" t="str">
        <f t="shared" si="29"/>
        <v/>
      </c>
      <c r="AK323" s="146" t="str">
        <f t="shared" si="30"/>
        <v/>
      </c>
      <c r="AL323" s="146" t="str">
        <f t="shared" si="31"/>
        <v/>
      </c>
      <c r="AM323" s="184" t="str">
        <f t="shared" si="32"/>
        <v/>
      </c>
      <c r="AN323" s="171" t="str">
        <f t="shared" si="33"/>
        <v/>
      </c>
      <c r="AO323" s="146" t="str">
        <f t="shared" si="34"/>
        <v/>
      </c>
      <c r="AP323" s="146" t="str">
        <f t="shared" si="35"/>
        <v/>
      </c>
      <c r="AQ323" s="146" t="str">
        <f t="shared" si="36"/>
        <v/>
      </c>
      <c r="AR323" s="146" t="str">
        <f t="shared" ref="AR323:AS323" si="1349">IF(NOT(ISBLANK(CB323)),CONCATENATE(TEXT(CB323,"yyyy-mm-ddThh:MM:ss"),"Z"),"")</f>
        <v/>
      </c>
      <c r="AS323" s="146" t="str">
        <f t="shared" si="1349"/>
        <v/>
      </c>
      <c r="AT323" s="146" t="str">
        <f t="shared" si="38"/>
        <v/>
      </c>
      <c r="AU323" s="146" t="str">
        <f t="shared" si="39"/>
        <v/>
      </c>
      <c r="AV323" s="146" t="str">
        <f t="shared" ref="AV323:AW323" si="1350">IF(NOT(ISBLANK(DT323)),CONCATENATE(TEXT(DT323,"yyyy-mm-ddThh:MM:ss"),"Z"),"")</f>
        <v/>
      </c>
      <c r="AW323" s="146" t="str">
        <f t="shared" si="1350"/>
        <v/>
      </c>
      <c r="AX323" s="146" t="str">
        <f t="shared" ref="AX323:AZ323" si="1351">IF(NOT(ISBLANK(ED323)),CONCATENATE(TEXT(ED323,"yyyy-mm-ddThh:MM:ss"),"Z"),"")</f>
        <v/>
      </c>
      <c r="AY323" s="146" t="str">
        <f t="shared" si="1351"/>
        <v/>
      </c>
      <c r="AZ323" s="146" t="str">
        <f t="shared" si="1351"/>
        <v/>
      </c>
      <c r="BA323" s="176"/>
      <c r="BB323" s="152"/>
      <c r="BC323" s="177"/>
      <c r="BD323" s="154"/>
      <c r="BE323" s="155"/>
      <c r="BF323" s="154"/>
      <c r="BG323" s="155"/>
      <c r="BH323" s="169"/>
      <c r="BI323" s="162"/>
      <c r="BJ323" s="172"/>
      <c r="BK323" s="162"/>
      <c r="BL323" s="158"/>
      <c r="BM323" s="172"/>
      <c r="BN323" s="162"/>
      <c r="BO323" s="167"/>
      <c r="BP323" s="169"/>
      <c r="BQ323" s="162"/>
      <c r="BR323" s="162"/>
      <c r="BS323" s="174"/>
      <c r="BT323" s="162"/>
      <c r="BU323" s="174"/>
      <c r="BV323" s="174"/>
      <c r="BW323" s="174"/>
      <c r="BX323" s="173"/>
      <c r="BY323" s="158"/>
      <c r="BZ323" s="160"/>
      <c r="CA323" s="172"/>
      <c r="CB323" s="152"/>
      <c r="CC323" s="152"/>
      <c r="CD323" s="156"/>
      <c r="CE323" s="172"/>
      <c r="CF323" s="162"/>
      <c r="CG323" s="162"/>
      <c r="CH323" s="158"/>
      <c r="CI323" s="173"/>
      <c r="CJ323" s="178"/>
      <c r="CK323" s="173"/>
      <c r="CL323" s="165"/>
      <c r="CM323" s="172"/>
      <c r="CN323" s="162"/>
      <c r="CO323" s="162"/>
      <c r="CP323" s="162"/>
      <c r="CQ323" s="162"/>
      <c r="CR323" s="169"/>
      <c r="CS323" s="162"/>
      <c r="CT323" s="162"/>
      <c r="CU323" s="174"/>
      <c r="CV323" s="152"/>
      <c r="CW323" s="173"/>
      <c r="CX323" s="158"/>
      <c r="CY323" s="172"/>
      <c r="CZ323" s="162"/>
      <c r="DA323" s="162"/>
      <c r="DB323" s="158"/>
      <c r="DC323" s="173"/>
      <c r="DD323" s="178"/>
      <c r="DE323" s="173"/>
      <c r="DF323" s="165"/>
      <c r="DG323" s="172"/>
      <c r="DH323" s="178"/>
      <c r="DI323" s="172"/>
      <c r="DJ323" s="178"/>
      <c r="DK323" s="172"/>
      <c r="DL323" s="162"/>
      <c r="DM323" s="167"/>
      <c r="DN323" s="169"/>
      <c r="DO323" s="162"/>
      <c r="DP323" s="162"/>
      <c r="DQ323" s="174"/>
      <c r="DR323" s="152"/>
      <c r="DS323" s="172"/>
      <c r="DT323" s="152"/>
      <c r="DU323" s="152"/>
      <c r="DV323" s="156"/>
      <c r="DW323" s="173"/>
      <c r="DX323" s="158"/>
      <c r="DY323" s="172"/>
      <c r="DZ323" s="162"/>
      <c r="EA323" s="162"/>
      <c r="EB323" s="172"/>
      <c r="EC323" s="172"/>
      <c r="ED323" s="179"/>
      <c r="EE323" s="179"/>
      <c r="EF323" s="179"/>
      <c r="EG323" s="174"/>
      <c r="EH323" s="172"/>
      <c r="EI323" s="162"/>
      <c r="EJ323" s="162"/>
    </row>
    <row r="324" spans="1:140" ht="12.5">
      <c r="A324" s="168"/>
      <c r="B324" s="169"/>
      <c r="C324" s="144" t="str">
        <f t="shared" si="0"/>
        <v/>
      </c>
      <c r="D324" s="144" t="str">
        <f t="shared" si="1097"/>
        <v/>
      </c>
      <c r="E324" s="144" t="str">
        <f t="shared" si="2"/>
        <v/>
      </c>
      <c r="F324" s="145" t="str">
        <f t="shared" si="1098"/>
        <v/>
      </c>
      <c r="G324" s="145" t="str">
        <f t="shared" si="4"/>
        <v/>
      </c>
      <c r="H324" s="145" t="str">
        <f t="shared" si="5"/>
        <v/>
      </c>
      <c r="I324" s="146" t="str">
        <f t="shared" ref="I324:J324" si="1352">IF(COUNTA($DO324:$DX324)&gt;0,$BA324,"")</f>
        <v/>
      </c>
      <c r="J324" s="146" t="str">
        <f t="shared" si="1352"/>
        <v/>
      </c>
      <c r="K324" s="147" t="str">
        <f t="shared" si="43"/>
        <v/>
      </c>
      <c r="L324" s="147" t="str">
        <f t="shared" si="7"/>
        <v/>
      </c>
      <c r="M324" s="147" t="str">
        <f t="shared" si="8"/>
        <v/>
      </c>
      <c r="N324" s="147" t="str">
        <f t="shared" si="48"/>
        <v/>
      </c>
      <c r="O324" s="147" t="str">
        <f t="shared" si="9"/>
        <v/>
      </c>
      <c r="P324" s="146" t="str">
        <f t="shared" si="1100"/>
        <v/>
      </c>
      <c r="Q324" s="147" t="str">
        <f t="shared" si="1101"/>
        <v/>
      </c>
      <c r="R324" s="146" t="str">
        <f t="shared" si="12"/>
        <v/>
      </c>
      <c r="S324" s="146" t="str">
        <f t="shared" si="13"/>
        <v/>
      </c>
      <c r="T324" s="146" t="str">
        <f>IF(NOT(ISBLANK(DH324)),
        IF(AND(ISREF('Input Tenderers'!$J$8:$K$8),COUNTA('Input Tenderers'!$N$8)&gt;0),
                IF(COUNTA('Input Implementation Transactio'!$N324:$O324)&gt;0,"supplier;tenderer;payee","supplier;tenderer"),
                IF(COUNTA('Input Implementation Transactio'!$N324:$O324)&gt;0,"supplier;payee","supplier")
                ),
        IF(COUNTA('Input Implementation Transactio'!$N324:$O324)&gt;0, "payee", "")
        )</f>
        <v/>
      </c>
      <c r="U324" s="146" t="str">
        <f t="shared" si="14"/>
        <v/>
      </c>
      <c r="V324" s="146" t="str">
        <f t="shared" si="15"/>
        <v/>
      </c>
      <c r="W324" s="148" t="str">
        <f t="shared" si="1102"/>
        <v/>
      </c>
      <c r="X324" s="175" t="str">
        <f t="shared" si="1103"/>
        <v/>
      </c>
      <c r="Y324" s="170" t="str">
        <f t="shared" si="1104"/>
        <v/>
      </c>
      <c r="Z324" s="150" t="str">
        <f t="shared" si="19"/>
        <v/>
      </c>
      <c r="AA324" s="146" t="str">
        <f t="shared" si="20"/>
        <v/>
      </c>
      <c r="AB324" s="146" t="str">
        <f t="shared" si="21"/>
        <v/>
      </c>
      <c r="AC324" s="146" t="str">
        <f t="shared" si="22"/>
        <v/>
      </c>
      <c r="AD324" s="148" t="str">
        <f t="shared" si="1105"/>
        <v/>
      </c>
      <c r="AE324" s="148" t="str">
        <f t="shared" si="24"/>
        <v/>
      </c>
      <c r="AF324" s="175" t="str">
        <f t="shared" si="1106"/>
        <v/>
      </c>
      <c r="AG324" s="170" t="str">
        <f t="shared" si="1107"/>
        <v/>
      </c>
      <c r="AH324" s="148" t="str">
        <f t="shared" si="1108"/>
        <v/>
      </c>
      <c r="AI324" s="146" t="str">
        <f t="shared" si="28"/>
        <v/>
      </c>
      <c r="AJ324" s="146" t="str">
        <f t="shared" si="29"/>
        <v/>
      </c>
      <c r="AK324" s="146" t="str">
        <f t="shared" si="30"/>
        <v/>
      </c>
      <c r="AL324" s="146" t="str">
        <f t="shared" si="31"/>
        <v/>
      </c>
      <c r="AM324" s="185" t="str">
        <f t="shared" si="32"/>
        <v/>
      </c>
      <c r="AN324" s="171" t="str">
        <f t="shared" si="33"/>
        <v/>
      </c>
      <c r="AO324" s="146" t="str">
        <f t="shared" si="34"/>
        <v/>
      </c>
      <c r="AP324" s="146" t="str">
        <f t="shared" si="35"/>
        <v/>
      </c>
      <c r="AQ324" s="146" t="str">
        <f t="shared" si="36"/>
        <v/>
      </c>
      <c r="AR324" s="146" t="str">
        <f t="shared" ref="AR324:AS324" si="1353">IF(NOT(ISBLANK(CB324)),CONCATENATE(TEXT(CB324,"yyyy-mm-ddThh:MM:ss"),"Z"),"")</f>
        <v/>
      </c>
      <c r="AS324" s="146" t="str">
        <f t="shared" si="1353"/>
        <v/>
      </c>
      <c r="AT324" s="146" t="str">
        <f t="shared" si="38"/>
        <v/>
      </c>
      <c r="AU324" s="146" t="str">
        <f t="shared" si="39"/>
        <v/>
      </c>
      <c r="AV324" s="146" t="str">
        <f t="shared" ref="AV324:AW324" si="1354">IF(NOT(ISBLANK(DT324)),CONCATENATE(TEXT(DT324,"yyyy-mm-ddThh:MM:ss"),"Z"),"")</f>
        <v/>
      </c>
      <c r="AW324" s="146" t="str">
        <f t="shared" si="1354"/>
        <v/>
      </c>
      <c r="AX324" s="146" t="str">
        <f t="shared" ref="AX324:AZ324" si="1355">IF(NOT(ISBLANK(ED324)),CONCATENATE(TEXT(ED324,"yyyy-mm-ddThh:MM:ss"),"Z"),"")</f>
        <v/>
      </c>
      <c r="AY324" s="146" t="str">
        <f t="shared" si="1355"/>
        <v/>
      </c>
      <c r="AZ324" s="146" t="str">
        <f t="shared" si="1355"/>
        <v/>
      </c>
      <c r="BA324" s="176"/>
      <c r="BB324" s="152"/>
      <c r="BC324" s="177"/>
      <c r="BD324" s="154"/>
      <c r="BE324" s="155"/>
      <c r="BF324" s="154"/>
      <c r="BG324" s="155"/>
      <c r="BH324" s="169"/>
      <c r="BI324" s="162"/>
      <c r="BJ324" s="172"/>
      <c r="BK324" s="162"/>
      <c r="BL324" s="158"/>
      <c r="BM324" s="172"/>
      <c r="BN324" s="162"/>
      <c r="BO324" s="167"/>
      <c r="BP324" s="169"/>
      <c r="BQ324" s="162"/>
      <c r="BR324" s="162"/>
      <c r="BS324" s="174"/>
      <c r="BT324" s="162"/>
      <c r="BU324" s="174"/>
      <c r="BV324" s="174"/>
      <c r="BW324" s="174"/>
      <c r="BX324" s="173"/>
      <c r="BY324" s="158"/>
      <c r="BZ324" s="160"/>
      <c r="CA324" s="172"/>
      <c r="CB324" s="152"/>
      <c r="CC324" s="152"/>
      <c r="CD324" s="156"/>
      <c r="CE324" s="172"/>
      <c r="CF324" s="162"/>
      <c r="CG324" s="162"/>
      <c r="CH324" s="158"/>
      <c r="CI324" s="173"/>
      <c r="CJ324" s="178"/>
      <c r="CK324" s="173"/>
      <c r="CL324" s="165"/>
      <c r="CM324" s="172"/>
      <c r="CN324" s="162"/>
      <c r="CO324" s="162"/>
      <c r="CP324" s="162"/>
      <c r="CQ324" s="162"/>
      <c r="CR324" s="169"/>
      <c r="CS324" s="162"/>
      <c r="CT324" s="162"/>
      <c r="CU324" s="174"/>
      <c r="CV324" s="152"/>
      <c r="CW324" s="173"/>
      <c r="CX324" s="158"/>
      <c r="CY324" s="172"/>
      <c r="CZ324" s="162"/>
      <c r="DA324" s="162"/>
      <c r="DB324" s="158"/>
      <c r="DC324" s="173"/>
      <c r="DD324" s="178"/>
      <c r="DE324" s="173"/>
      <c r="DF324" s="165"/>
      <c r="DG324" s="172"/>
      <c r="DH324" s="178"/>
      <c r="DI324" s="172"/>
      <c r="DJ324" s="178"/>
      <c r="DK324" s="172"/>
      <c r="DL324" s="162"/>
      <c r="DM324" s="167"/>
      <c r="DN324" s="169"/>
      <c r="DO324" s="162"/>
      <c r="DP324" s="162"/>
      <c r="DQ324" s="174"/>
      <c r="DR324" s="152"/>
      <c r="DS324" s="172"/>
      <c r="DT324" s="152"/>
      <c r="DU324" s="152"/>
      <c r="DV324" s="156"/>
      <c r="DW324" s="173"/>
      <c r="DX324" s="158"/>
      <c r="DY324" s="172"/>
      <c r="DZ324" s="162"/>
      <c r="EA324" s="162"/>
      <c r="EB324" s="172"/>
      <c r="EC324" s="172"/>
      <c r="ED324" s="179"/>
      <c r="EE324" s="179"/>
      <c r="EF324" s="179"/>
      <c r="EG324" s="174"/>
      <c r="EH324" s="172"/>
      <c r="EI324" s="162"/>
      <c r="EJ324" s="162"/>
    </row>
    <row r="325" spans="1:140" ht="13">
      <c r="A325" s="168"/>
      <c r="B325" s="169"/>
      <c r="C325" s="144" t="str">
        <f t="shared" si="0"/>
        <v/>
      </c>
      <c r="D325" s="144" t="str">
        <f t="shared" si="1097"/>
        <v/>
      </c>
      <c r="E325" s="144" t="str">
        <f t="shared" si="2"/>
        <v/>
      </c>
      <c r="F325" s="145" t="str">
        <f t="shared" si="1098"/>
        <v/>
      </c>
      <c r="G325" s="145" t="str">
        <f t="shared" si="4"/>
        <v/>
      </c>
      <c r="H325" s="145" t="str">
        <f t="shared" si="5"/>
        <v/>
      </c>
      <c r="I325" s="146" t="str">
        <f t="shared" ref="I325:J325" si="1356">IF(COUNTA($DO325:$DX325)&gt;0,$BA325,"")</f>
        <v/>
      </c>
      <c r="J325" s="146" t="str">
        <f t="shared" si="1356"/>
        <v/>
      </c>
      <c r="K325" s="147" t="str">
        <f t="shared" si="43"/>
        <v/>
      </c>
      <c r="L325" s="147" t="str">
        <f t="shared" si="7"/>
        <v/>
      </c>
      <c r="M325" s="147" t="str">
        <f t="shared" si="8"/>
        <v/>
      </c>
      <c r="N325" s="147" t="str">
        <f t="shared" si="48"/>
        <v/>
      </c>
      <c r="O325" s="147" t="str">
        <f t="shared" si="9"/>
        <v/>
      </c>
      <c r="P325" s="146" t="str">
        <f t="shared" si="1100"/>
        <v/>
      </c>
      <c r="Q325" s="147" t="str">
        <f t="shared" si="1101"/>
        <v/>
      </c>
      <c r="R325" s="146" t="str">
        <f t="shared" si="12"/>
        <v/>
      </c>
      <c r="S325" s="146" t="str">
        <f t="shared" si="13"/>
        <v/>
      </c>
      <c r="T325" s="146" t="str">
        <f>IF(NOT(ISBLANK(DH325)),
        IF(AND(ISREF('Input Tenderers'!$J$8:$K$8),COUNTA('Input Tenderers'!$N$8)&gt;0),
                IF(COUNTA('Input Implementation Transactio'!$N325:$O325)&gt;0,"supplier;tenderer;payee","supplier;tenderer"),
                IF(COUNTA('Input Implementation Transactio'!$N325:$O325)&gt;0,"supplier;payee","supplier")
                ),
        IF(COUNTA('Input Implementation Transactio'!$N325:$O325)&gt;0, "payee", "")
        )</f>
        <v/>
      </c>
      <c r="U325" s="146" t="str">
        <f t="shared" si="14"/>
        <v/>
      </c>
      <c r="V325" s="146" t="str">
        <f t="shared" si="15"/>
        <v/>
      </c>
      <c r="W325" s="148" t="str">
        <f t="shared" si="1102"/>
        <v/>
      </c>
      <c r="X325" s="175" t="str">
        <f t="shared" si="1103"/>
        <v/>
      </c>
      <c r="Y325" s="170" t="str">
        <f t="shared" si="1104"/>
        <v/>
      </c>
      <c r="Z325" s="150" t="str">
        <f t="shared" si="19"/>
        <v/>
      </c>
      <c r="AA325" s="146" t="str">
        <f t="shared" si="20"/>
        <v/>
      </c>
      <c r="AB325" s="146" t="str">
        <f t="shared" si="21"/>
        <v/>
      </c>
      <c r="AC325" s="146" t="str">
        <f t="shared" si="22"/>
        <v/>
      </c>
      <c r="AD325" s="148" t="str">
        <f t="shared" si="1105"/>
        <v/>
      </c>
      <c r="AE325" s="148" t="str">
        <f t="shared" si="24"/>
        <v/>
      </c>
      <c r="AF325" s="175" t="str">
        <f t="shared" si="1106"/>
        <v/>
      </c>
      <c r="AG325" s="170" t="str">
        <f t="shared" si="1107"/>
        <v/>
      </c>
      <c r="AH325" s="148" t="str">
        <f t="shared" si="1108"/>
        <v/>
      </c>
      <c r="AI325" s="146" t="str">
        <f t="shared" si="28"/>
        <v/>
      </c>
      <c r="AJ325" s="146" t="str">
        <f t="shared" si="29"/>
        <v/>
      </c>
      <c r="AK325" s="146" t="str">
        <f t="shared" si="30"/>
        <v/>
      </c>
      <c r="AL325" s="146" t="str">
        <f t="shared" si="31"/>
        <v/>
      </c>
      <c r="AM325" s="186" t="str">
        <f t="shared" si="32"/>
        <v/>
      </c>
      <c r="AN325" s="171" t="str">
        <f t="shared" si="33"/>
        <v/>
      </c>
      <c r="AO325" s="146" t="str">
        <f t="shared" si="34"/>
        <v/>
      </c>
      <c r="AP325" s="146" t="str">
        <f t="shared" si="35"/>
        <v/>
      </c>
      <c r="AQ325" s="146" t="str">
        <f t="shared" si="36"/>
        <v/>
      </c>
      <c r="AR325" s="146" t="str">
        <f t="shared" ref="AR325:AS325" si="1357">IF(NOT(ISBLANK(CB325)),CONCATENATE(TEXT(CB325,"yyyy-mm-ddThh:MM:ss"),"Z"),"")</f>
        <v/>
      </c>
      <c r="AS325" s="146" t="str">
        <f t="shared" si="1357"/>
        <v/>
      </c>
      <c r="AT325" s="146" t="str">
        <f t="shared" si="38"/>
        <v/>
      </c>
      <c r="AU325" s="146" t="str">
        <f t="shared" si="39"/>
        <v/>
      </c>
      <c r="AV325" s="146" t="str">
        <f t="shared" ref="AV325:AW325" si="1358">IF(NOT(ISBLANK(DT325)),CONCATENATE(TEXT(DT325,"yyyy-mm-ddThh:MM:ss"),"Z"),"")</f>
        <v/>
      </c>
      <c r="AW325" s="146" t="str">
        <f t="shared" si="1358"/>
        <v/>
      </c>
      <c r="AX325" s="146" t="str">
        <f t="shared" ref="AX325:AZ325" si="1359">IF(NOT(ISBLANK(ED325)),CONCATENATE(TEXT(ED325,"yyyy-mm-ddThh:MM:ss"),"Z"),"")</f>
        <v/>
      </c>
      <c r="AY325" s="146" t="str">
        <f t="shared" si="1359"/>
        <v/>
      </c>
      <c r="AZ325" s="146" t="str">
        <f t="shared" si="1359"/>
        <v/>
      </c>
      <c r="BA325" s="176"/>
      <c r="BB325" s="152"/>
      <c r="BC325" s="177"/>
      <c r="BD325" s="154"/>
      <c r="BE325" s="155"/>
      <c r="BF325" s="154"/>
      <c r="BG325" s="155"/>
      <c r="BH325" s="169"/>
      <c r="BI325" s="162"/>
      <c r="BJ325" s="172"/>
      <c r="BK325" s="162"/>
      <c r="BL325" s="158"/>
      <c r="BM325" s="172"/>
      <c r="BN325" s="162"/>
      <c r="BO325" s="167"/>
      <c r="BP325" s="169"/>
      <c r="BQ325" s="162"/>
      <c r="BR325" s="162"/>
      <c r="BS325" s="174"/>
      <c r="BT325" s="162"/>
      <c r="BU325" s="174"/>
      <c r="BV325" s="174"/>
      <c r="BW325" s="174"/>
      <c r="BX325" s="173"/>
      <c r="BY325" s="158"/>
      <c r="BZ325" s="160"/>
      <c r="CA325" s="172"/>
      <c r="CB325" s="152"/>
      <c r="CC325" s="152"/>
      <c r="CD325" s="156"/>
      <c r="CE325" s="172"/>
      <c r="CF325" s="162"/>
      <c r="CG325" s="162"/>
      <c r="CH325" s="158"/>
      <c r="CI325" s="173"/>
      <c r="CJ325" s="178"/>
      <c r="CK325" s="173"/>
      <c r="CL325" s="165"/>
      <c r="CM325" s="172"/>
      <c r="CN325" s="162"/>
      <c r="CO325" s="162"/>
      <c r="CP325" s="162"/>
      <c r="CQ325" s="162"/>
      <c r="CR325" s="169"/>
      <c r="CS325" s="162"/>
      <c r="CT325" s="162"/>
      <c r="CU325" s="174"/>
      <c r="CV325" s="152"/>
      <c r="CW325" s="173"/>
      <c r="CX325" s="158"/>
      <c r="CY325" s="172"/>
      <c r="CZ325" s="162"/>
      <c r="DA325" s="162"/>
      <c r="DB325" s="158"/>
      <c r="DC325" s="173"/>
      <c r="DD325" s="178"/>
      <c r="DE325" s="173"/>
      <c r="DF325" s="165"/>
      <c r="DG325" s="172"/>
      <c r="DH325" s="178"/>
      <c r="DI325" s="172"/>
      <c r="DJ325" s="178"/>
      <c r="DK325" s="172"/>
      <c r="DL325" s="162"/>
      <c r="DM325" s="167"/>
      <c r="DN325" s="169"/>
      <c r="DO325" s="162"/>
      <c r="DP325" s="162"/>
      <c r="DQ325" s="174"/>
      <c r="DR325" s="152"/>
      <c r="DS325" s="172"/>
      <c r="DT325" s="152"/>
      <c r="DU325" s="152"/>
      <c r="DV325" s="156"/>
      <c r="DW325" s="173"/>
      <c r="DX325" s="158"/>
      <c r="DY325" s="172"/>
      <c r="DZ325" s="162"/>
      <c r="EA325" s="162"/>
      <c r="EB325" s="172"/>
      <c r="EC325" s="172"/>
      <c r="ED325" s="179"/>
      <c r="EE325" s="179"/>
      <c r="EF325" s="179"/>
      <c r="EG325" s="174"/>
      <c r="EH325" s="172"/>
      <c r="EI325" s="162"/>
      <c r="EJ325" s="162"/>
    </row>
    <row r="326" spans="1:140" ht="12.5">
      <c r="A326" s="168"/>
      <c r="B326" s="169"/>
      <c r="C326" s="144" t="str">
        <f t="shared" si="0"/>
        <v/>
      </c>
      <c r="D326" s="144" t="str">
        <f t="shared" si="1097"/>
        <v/>
      </c>
      <c r="E326" s="144" t="str">
        <f t="shared" si="2"/>
        <v/>
      </c>
      <c r="F326" s="145" t="str">
        <f t="shared" si="1098"/>
        <v/>
      </c>
      <c r="G326" s="145" t="str">
        <f t="shared" si="4"/>
        <v/>
      </c>
      <c r="H326" s="145" t="str">
        <f t="shared" si="5"/>
        <v/>
      </c>
      <c r="I326" s="146" t="str">
        <f t="shared" ref="I326:J326" si="1360">IF(COUNTA($DO326:$DX326)&gt;0,$BA326,"")</f>
        <v/>
      </c>
      <c r="J326" s="146" t="str">
        <f t="shared" si="1360"/>
        <v/>
      </c>
      <c r="K326" s="147" t="str">
        <f t="shared" si="43"/>
        <v/>
      </c>
      <c r="L326" s="147" t="str">
        <f t="shared" si="7"/>
        <v/>
      </c>
      <c r="M326" s="147" t="str">
        <f t="shared" si="8"/>
        <v/>
      </c>
      <c r="N326" s="147" t="str">
        <f t="shared" si="48"/>
        <v/>
      </c>
      <c r="O326" s="147" t="str">
        <f t="shared" si="9"/>
        <v/>
      </c>
      <c r="P326" s="146" t="str">
        <f t="shared" si="1100"/>
        <v/>
      </c>
      <c r="Q326" s="147" t="str">
        <f t="shared" si="1101"/>
        <v/>
      </c>
      <c r="R326" s="146" t="str">
        <f t="shared" si="12"/>
        <v/>
      </c>
      <c r="S326" s="146" t="str">
        <f t="shared" si="13"/>
        <v/>
      </c>
      <c r="T326" s="146" t="str">
        <f>IF(NOT(ISBLANK(DH326)),
        IF(AND(ISREF('Input Tenderers'!$J$8:$K$8),COUNTA('Input Tenderers'!$N$8)&gt;0),
                IF(COUNTA('Input Implementation Transactio'!$N326:$O326)&gt;0,"supplier;tenderer;payee","supplier;tenderer"),
                IF(COUNTA('Input Implementation Transactio'!$N326:$O326)&gt;0,"supplier;payee","supplier")
                ),
        IF(COUNTA('Input Implementation Transactio'!$N326:$O326)&gt;0, "payee", "")
        )</f>
        <v/>
      </c>
      <c r="U326" s="146" t="str">
        <f t="shared" si="14"/>
        <v/>
      </c>
      <c r="V326" s="146" t="str">
        <f t="shared" si="15"/>
        <v/>
      </c>
      <c r="W326" s="148" t="str">
        <f t="shared" si="1102"/>
        <v/>
      </c>
      <c r="X326" s="175" t="str">
        <f t="shared" si="1103"/>
        <v/>
      </c>
      <c r="Y326" s="170" t="str">
        <f t="shared" si="1104"/>
        <v/>
      </c>
      <c r="Z326" s="150" t="str">
        <f t="shared" si="19"/>
        <v/>
      </c>
      <c r="AA326" s="146" t="str">
        <f t="shared" si="20"/>
        <v/>
      </c>
      <c r="AB326" s="146" t="str">
        <f t="shared" si="21"/>
        <v/>
      </c>
      <c r="AC326" s="146" t="str">
        <f t="shared" si="22"/>
        <v/>
      </c>
      <c r="AD326" s="148" t="str">
        <f t="shared" si="1105"/>
        <v/>
      </c>
      <c r="AE326" s="148" t="str">
        <f t="shared" si="24"/>
        <v/>
      </c>
      <c r="AF326" s="175" t="str">
        <f t="shared" si="1106"/>
        <v/>
      </c>
      <c r="AG326" s="170" t="str">
        <f t="shared" si="1107"/>
        <v/>
      </c>
      <c r="AH326" s="148" t="str">
        <f t="shared" si="1108"/>
        <v/>
      </c>
      <c r="AI326" s="146" t="str">
        <f t="shared" si="28"/>
        <v/>
      </c>
      <c r="AJ326" s="146" t="str">
        <f t="shared" si="29"/>
        <v/>
      </c>
      <c r="AK326" s="146" t="str">
        <f t="shared" si="30"/>
        <v/>
      </c>
      <c r="AL326" s="146" t="str">
        <f t="shared" si="31"/>
        <v/>
      </c>
      <c r="AM326" s="146" t="str">
        <f t="shared" si="32"/>
        <v/>
      </c>
      <c r="AN326" s="146" t="str">
        <f t="shared" si="33"/>
        <v/>
      </c>
      <c r="AO326" s="146" t="str">
        <f t="shared" si="34"/>
        <v/>
      </c>
      <c r="AP326" s="146" t="str">
        <f t="shared" si="35"/>
        <v/>
      </c>
      <c r="AQ326" s="146" t="str">
        <f t="shared" si="36"/>
        <v/>
      </c>
      <c r="AR326" s="146" t="str">
        <f t="shared" ref="AR326:AS326" si="1361">IF(NOT(ISBLANK(CB326)),CONCATENATE(TEXT(CB326,"yyyy-mm-ddThh:MM:ss"),"Z"),"")</f>
        <v/>
      </c>
      <c r="AS326" s="146" t="str">
        <f t="shared" si="1361"/>
        <v/>
      </c>
      <c r="AT326" s="146" t="str">
        <f t="shared" si="38"/>
        <v/>
      </c>
      <c r="AU326" s="146" t="str">
        <f t="shared" si="39"/>
        <v/>
      </c>
      <c r="AV326" s="146" t="str">
        <f t="shared" ref="AV326:AW326" si="1362">IF(NOT(ISBLANK(DT326)),CONCATENATE(TEXT(DT326,"yyyy-mm-ddThh:MM:ss"),"Z"),"")</f>
        <v/>
      </c>
      <c r="AW326" s="146" t="str">
        <f t="shared" si="1362"/>
        <v/>
      </c>
      <c r="AX326" s="146" t="str">
        <f t="shared" ref="AX326:AZ326" si="1363">IF(NOT(ISBLANK(ED326)),CONCATENATE(TEXT(ED326,"yyyy-mm-ddThh:MM:ss"),"Z"),"")</f>
        <v/>
      </c>
      <c r="AY326" s="146" t="str">
        <f t="shared" si="1363"/>
        <v/>
      </c>
      <c r="AZ326" s="146" t="str">
        <f t="shared" si="1363"/>
        <v/>
      </c>
      <c r="BA326" s="176"/>
      <c r="BB326" s="152"/>
      <c r="BC326" s="177"/>
      <c r="BD326" s="154"/>
      <c r="BE326" s="155"/>
      <c r="BF326" s="154"/>
      <c r="BG326" s="155"/>
      <c r="BH326" s="169"/>
      <c r="BI326" s="162"/>
      <c r="BJ326" s="172"/>
      <c r="BK326" s="162"/>
      <c r="BL326" s="158"/>
      <c r="BM326" s="172"/>
      <c r="BN326" s="162"/>
      <c r="BO326" s="167"/>
      <c r="BP326" s="169"/>
      <c r="BQ326" s="162"/>
      <c r="BR326" s="162"/>
      <c r="BS326" s="174"/>
      <c r="BT326" s="162"/>
      <c r="BU326" s="174"/>
      <c r="BV326" s="174"/>
      <c r="BW326" s="174"/>
      <c r="BX326" s="173"/>
      <c r="BY326" s="158"/>
      <c r="BZ326" s="160"/>
      <c r="CA326" s="172"/>
      <c r="CB326" s="152"/>
      <c r="CC326" s="152"/>
      <c r="CD326" s="156"/>
      <c r="CE326" s="172"/>
      <c r="CF326" s="162"/>
      <c r="CG326" s="162"/>
      <c r="CH326" s="158"/>
      <c r="CI326" s="173"/>
      <c r="CJ326" s="178"/>
      <c r="CK326" s="173"/>
      <c r="CL326" s="165"/>
      <c r="CM326" s="172"/>
      <c r="CN326" s="162"/>
      <c r="CO326" s="162"/>
      <c r="CP326" s="162"/>
      <c r="CQ326" s="162"/>
      <c r="CR326" s="169"/>
      <c r="CS326" s="162"/>
      <c r="CT326" s="162"/>
      <c r="CU326" s="174"/>
      <c r="CV326" s="152"/>
      <c r="CW326" s="173"/>
      <c r="CX326" s="158"/>
      <c r="CY326" s="172"/>
      <c r="CZ326" s="162"/>
      <c r="DA326" s="162"/>
      <c r="DB326" s="158"/>
      <c r="DC326" s="173"/>
      <c r="DD326" s="178"/>
      <c r="DE326" s="173"/>
      <c r="DF326" s="165"/>
      <c r="DG326" s="172"/>
      <c r="DH326" s="178"/>
      <c r="DI326" s="172"/>
      <c r="DJ326" s="178"/>
      <c r="DK326" s="172"/>
      <c r="DL326" s="162"/>
      <c r="DM326" s="167"/>
      <c r="DN326" s="169"/>
      <c r="DO326" s="162"/>
      <c r="DP326" s="162"/>
      <c r="DQ326" s="174"/>
      <c r="DR326" s="152"/>
      <c r="DS326" s="172"/>
      <c r="DT326" s="152"/>
      <c r="DU326" s="152"/>
      <c r="DV326" s="156"/>
      <c r="DW326" s="173"/>
      <c r="DX326" s="158"/>
      <c r="DY326" s="172"/>
      <c r="DZ326" s="162"/>
      <c r="EA326" s="162"/>
      <c r="EB326" s="172"/>
      <c r="EC326" s="172"/>
      <c r="ED326" s="152"/>
      <c r="EE326" s="152"/>
      <c r="EF326" s="152"/>
      <c r="EG326" s="161"/>
      <c r="EH326" s="172"/>
      <c r="EI326" s="162"/>
      <c r="EJ326" s="162"/>
    </row>
    <row r="327" spans="1:140" ht="12.5">
      <c r="A327" s="168"/>
      <c r="B327" s="169"/>
      <c r="C327" s="144" t="str">
        <f t="shared" si="0"/>
        <v/>
      </c>
      <c r="D327" s="144" t="str">
        <f t="shared" ref="D327:D390" si="1364">IF(NOT(ISBLANK($BA327)),language,"")</f>
        <v/>
      </c>
      <c r="E327" s="144" t="str">
        <f t="shared" si="2"/>
        <v/>
      </c>
      <c r="F327" s="145" t="str">
        <f t="shared" ref="F327:F390" si="1365">IF(NOT(ISBLANK($BL327)),currency,"")</f>
        <v/>
      </c>
      <c r="G327" s="145" t="str">
        <f t="shared" si="4"/>
        <v/>
      </c>
      <c r="H327" s="145" t="str">
        <f t="shared" si="5"/>
        <v/>
      </c>
      <c r="I327" s="146" t="str">
        <f t="shared" ref="I327:J327" si="1366">IF(COUNTA($DO327:$DX327)&gt;0,$BA327,"")</f>
        <v/>
      </c>
      <c r="J327" s="146" t="str">
        <f t="shared" si="1366"/>
        <v/>
      </c>
      <c r="K327" s="147" t="str">
        <f t="shared" si="43"/>
        <v/>
      </c>
      <c r="L327" s="147" t="str">
        <f t="shared" si="7"/>
        <v/>
      </c>
      <c r="M327" s="147" t="str">
        <f t="shared" si="8"/>
        <v/>
      </c>
      <c r="N327" s="147" t="str">
        <f t="shared" si="48"/>
        <v/>
      </c>
      <c r="O327" s="147" t="str">
        <f t="shared" si="9"/>
        <v/>
      </c>
      <c r="P327" s="146" t="str">
        <f t="shared" ref="P327:P390" si="1367">IF(NOT(ISBLANK($DJ327)),CONCATENATE(supplierOrganizationIdentifierScheme,"-",$DJ327),IF(NOT(ISBLANK($DH327)),CONCATENATE("supplier-",ROW()-7),""))</f>
        <v/>
      </c>
      <c r="Q327" s="147" t="str">
        <f t="shared" ref="Q327:Q390" si="1368">IF(NOT(ISBLANK($DJ327)),supplierOrganizationIdentifierScheme,"")</f>
        <v/>
      </c>
      <c r="R327" s="146" t="str">
        <f t="shared" si="12"/>
        <v/>
      </c>
      <c r="S327" s="146" t="str">
        <f t="shared" si="13"/>
        <v/>
      </c>
      <c r="T327" s="146" t="str">
        <f>IF(NOT(ISBLANK(DH327)),
        IF(AND(ISREF('Input Tenderers'!$J$8:$K$8),COUNTA('Input Tenderers'!$N$8)&gt;0),
                IF(COUNTA('Input Implementation Transactio'!$N327:$O327)&gt;0,"supplier;tenderer;payee","supplier;tenderer"),
                IF(COUNTA('Input Implementation Transactio'!$N327:$O327)&gt;0,"supplier;payee","supplier")
                ),
        IF(COUNTA('Input Implementation Transactio'!$N327:$O327)&gt;0, "payee", "")
        )</f>
        <v/>
      </c>
      <c r="U327" s="146" t="str">
        <f t="shared" si="14"/>
        <v/>
      </c>
      <c r="V327" s="146" t="str">
        <f t="shared" si="15"/>
        <v/>
      </c>
      <c r="W327" s="148" t="str">
        <f t="shared" ref="W327:W390" si="1369">IF(NOT(ISBLANK($BY327)),currency,"")</f>
        <v/>
      </c>
      <c r="X327" s="175" t="str">
        <f t="shared" ref="X327:X390" si="1370">IF(NOT(ISBLANK($CG327)),itemClassificationScheme,"")</f>
        <v/>
      </c>
      <c r="Y327" s="170" t="str">
        <f t="shared" ref="Y327:Y390" si="1371">IF(NOT(ISBLANK($CL327)),currency,"")</f>
        <v/>
      </c>
      <c r="Z327" s="150" t="str">
        <f t="shared" si="19"/>
        <v/>
      </c>
      <c r="AA327" s="146" t="str">
        <f t="shared" si="20"/>
        <v/>
      </c>
      <c r="AB327" s="146" t="str">
        <f t="shared" si="21"/>
        <v/>
      </c>
      <c r="AC327" s="146" t="str">
        <f t="shared" si="22"/>
        <v/>
      </c>
      <c r="AD327" s="148" t="str">
        <f t="shared" ref="AD327:AD390" si="1372">IF(NOT(ISBLANK($CX327)),currency,"")</f>
        <v/>
      </c>
      <c r="AE327" s="148" t="str">
        <f t="shared" si="24"/>
        <v/>
      </c>
      <c r="AF327" s="175" t="str">
        <f t="shared" ref="AF327:AF390" si="1373">IF(NOT(ISBLANK($DA327)),itemClassificationScheme,"")</f>
        <v/>
      </c>
      <c r="AG327" s="170" t="str">
        <f t="shared" ref="AG327:AG390" si="1374">IF(NOT(ISBLANK($DF327)),currency,"")</f>
        <v/>
      </c>
      <c r="AH327" s="148" t="str">
        <f t="shared" ref="AH327:AH390" si="1375">IF(NOT(ISBLANK($DX327)),currency,"")</f>
        <v/>
      </c>
      <c r="AI327" s="146" t="str">
        <f t="shared" si="28"/>
        <v/>
      </c>
      <c r="AJ327" s="146" t="str">
        <f t="shared" si="29"/>
        <v/>
      </c>
      <c r="AK327" s="146" t="str">
        <f t="shared" si="30"/>
        <v/>
      </c>
      <c r="AL327" s="146" t="str">
        <f t="shared" si="31"/>
        <v/>
      </c>
      <c r="AM327" s="171" t="str">
        <f t="shared" si="32"/>
        <v/>
      </c>
      <c r="AN327" s="171" t="str">
        <f t="shared" si="33"/>
        <v/>
      </c>
      <c r="AO327" s="146" t="str">
        <f t="shared" si="34"/>
        <v/>
      </c>
      <c r="AP327" s="146" t="str">
        <f t="shared" si="35"/>
        <v/>
      </c>
      <c r="AQ327" s="146" t="str">
        <f t="shared" si="36"/>
        <v/>
      </c>
      <c r="AR327" s="146" t="str">
        <f t="shared" ref="AR327:AS327" si="1376">IF(NOT(ISBLANK(CB327)),CONCATENATE(TEXT(CB327,"yyyy-mm-ddThh:MM:ss"),"Z"),"")</f>
        <v/>
      </c>
      <c r="AS327" s="146" t="str">
        <f t="shared" si="1376"/>
        <v/>
      </c>
      <c r="AT327" s="146" t="str">
        <f t="shared" si="38"/>
        <v/>
      </c>
      <c r="AU327" s="146" t="str">
        <f t="shared" si="39"/>
        <v/>
      </c>
      <c r="AV327" s="146" t="str">
        <f t="shared" ref="AV327:AW327" si="1377">IF(NOT(ISBLANK(DT327)),CONCATENATE(TEXT(DT327,"yyyy-mm-ddThh:MM:ss"),"Z"),"")</f>
        <v/>
      </c>
      <c r="AW327" s="146" t="str">
        <f t="shared" si="1377"/>
        <v/>
      </c>
      <c r="AX327" s="146" t="str">
        <f t="shared" ref="AX327:AZ327" si="1378">IF(NOT(ISBLANK(ED327)),CONCATENATE(TEXT(ED327,"yyyy-mm-ddThh:MM:ss"),"Z"),"")</f>
        <v/>
      </c>
      <c r="AY327" s="146" t="str">
        <f t="shared" si="1378"/>
        <v/>
      </c>
      <c r="AZ327" s="146" t="str">
        <f t="shared" si="1378"/>
        <v/>
      </c>
      <c r="BA327" s="176"/>
      <c r="BB327" s="152"/>
      <c r="BC327" s="177"/>
      <c r="BD327" s="154"/>
      <c r="BE327" s="155"/>
      <c r="BF327" s="154"/>
      <c r="BG327" s="155"/>
      <c r="BH327" s="169"/>
      <c r="BI327" s="162"/>
      <c r="BJ327" s="172"/>
      <c r="BK327" s="162"/>
      <c r="BL327" s="158"/>
      <c r="BM327" s="172"/>
      <c r="BN327" s="162"/>
      <c r="BO327" s="167"/>
      <c r="BP327" s="169"/>
      <c r="BQ327" s="162"/>
      <c r="BR327" s="162"/>
      <c r="BS327" s="174"/>
      <c r="BT327" s="162"/>
      <c r="BU327" s="174"/>
      <c r="BV327" s="174"/>
      <c r="BW327" s="174"/>
      <c r="BX327" s="173"/>
      <c r="BY327" s="158"/>
      <c r="BZ327" s="160"/>
      <c r="CA327" s="172"/>
      <c r="CB327" s="152"/>
      <c r="CC327" s="152"/>
      <c r="CD327" s="156"/>
      <c r="CE327" s="172"/>
      <c r="CF327" s="162"/>
      <c r="CG327" s="162"/>
      <c r="CH327" s="158"/>
      <c r="CI327" s="173"/>
      <c r="CJ327" s="178"/>
      <c r="CK327" s="173"/>
      <c r="CL327" s="165"/>
      <c r="CM327" s="172"/>
      <c r="CN327" s="162"/>
      <c r="CO327" s="162"/>
      <c r="CP327" s="162"/>
      <c r="CQ327" s="162"/>
      <c r="CR327" s="169"/>
      <c r="CS327" s="162"/>
      <c r="CT327" s="162"/>
      <c r="CU327" s="174"/>
      <c r="CV327" s="152"/>
      <c r="CW327" s="173"/>
      <c r="CX327" s="158"/>
      <c r="CY327" s="172"/>
      <c r="CZ327" s="162"/>
      <c r="DA327" s="162"/>
      <c r="DB327" s="158"/>
      <c r="DC327" s="173"/>
      <c r="DD327" s="178"/>
      <c r="DE327" s="173"/>
      <c r="DF327" s="165"/>
      <c r="DG327" s="172"/>
      <c r="DH327" s="178"/>
      <c r="DI327" s="172"/>
      <c r="DJ327" s="178"/>
      <c r="DK327" s="172"/>
      <c r="DL327" s="162"/>
      <c r="DM327" s="167"/>
      <c r="DN327" s="169"/>
      <c r="DO327" s="162"/>
      <c r="DP327" s="162"/>
      <c r="DQ327" s="174"/>
      <c r="DR327" s="152"/>
      <c r="DS327" s="172"/>
      <c r="DT327" s="152"/>
      <c r="DU327" s="152"/>
      <c r="DV327" s="156"/>
      <c r="DW327" s="173"/>
      <c r="DX327" s="158"/>
      <c r="DY327" s="172"/>
      <c r="DZ327" s="162"/>
      <c r="EA327" s="162"/>
      <c r="EB327" s="172"/>
      <c r="EC327" s="172"/>
      <c r="ED327" s="152"/>
      <c r="EE327" s="152"/>
      <c r="EF327" s="152"/>
      <c r="EG327" s="174"/>
      <c r="EH327" s="172"/>
      <c r="EI327" s="162"/>
      <c r="EJ327" s="162"/>
    </row>
    <row r="328" spans="1:140" ht="12.5">
      <c r="A328" s="168"/>
      <c r="B328" s="169"/>
      <c r="C328" s="144" t="str">
        <f t="shared" si="0"/>
        <v/>
      </c>
      <c r="D328" s="144" t="str">
        <f t="shared" si="1364"/>
        <v/>
      </c>
      <c r="E328" s="144" t="str">
        <f t="shared" si="2"/>
        <v/>
      </c>
      <c r="F328" s="145" t="str">
        <f t="shared" si="1365"/>
        <v/>
      </c>
      <c r="G328" s="145" t="str">
        <f t="shared" si="4"/>
        <v/>
      </c>
      <c r="H328" s="145" t="str">
        <f t="shared" si="5"/>
        <v/>
      </c>
      <c r="I328" s="146" t="str">
        <f t="shared" ref="I328:J328" si="1379">IF(COUNTA($DO328:$DX328)&gt;0,$BA328,"")</f>
        <v/>
      </c>
      <c r="J328" s="146" t="str">
        <f t="shared" si="1379"/>
        <v/>
      </c>
      <c r="K328" s="147" t="str">
        <f t="shared" si="43"/>
        <v/>
      </c>
      <c r="L328" s="147" t="str">
        <f t="shared" si="7"/>
        <v/>
      </c>
      <c r="M328" s="147" t="str">
        <f t="shared" si="8"/>
        <v/>
      </c>
      <c r="N328" s="147" t="str">
        <f t="shared" si="48"/>
        <v/>
      </c>
      <c r="O328" s="147" t="str">
        <f t="shared" si="9"/>
        <v/>
      </c>
      <c r="P328" s="146" t="str">
        <f t="shared" si="1367"/>
        <v/>
      </c>
      <c r="Q328" s="147" t="str">
        <f t="shared" si="1368"/>
        <v/>
      </c>
      <c r="R328" s="146" t="str">
        <f t="shared" si="12"/>
        <v/>
      </c>
      <c r="S328" s="146" t="str">
        <f t="shared" si="13"/>
        <v/>
      </c>
      <c r="T328" s="146" t="str">
        <f>IF(NOT(ISBLANK(DH328)),
        IF(AND(ISREF('Input Tenderers'!$J$8:$K$8),COUNTA('Input Tenderers'!$N$8)&gt;0),
                IF(COUNTA('Input Implementation Transactio'!$N328:$O328)&gt;0,"supplier;tenderer;payee","supplier;tenderer"),
                IF(COUNTA('Input Implementation Transactio'!$N328:$O328)&gt;0,"supplier;payee","supplier")
                ),
        IF(COUNTA('Input Implementation Transactio'!$N328:$O328)&gt;0, "payee", "")
        )</f>
        <v/>
      </c>
      <c r="U328" s="146" t="str">
        <f t="shared" si="14"/>
        <v/>
      </c>
      <c r="V328" s="146" t="str">
        <f t="shared" si="15"/>
        <v/>
      </c>
      <c r="W328" s="148" t="str">
        <f t="shared" si="1369"/>
        <v/>
      </c>
      <c r="X328" s="175" t="str">
        <f t="shared" si="1370"/>
        <v/>
      </c>
      <c r="Y328" s="170" t="str">
        <f t="shared" si="1371"/>
        <v/>
      </c>
      <c r="Z328" s="150" t="str">
        <f t="shared" si="19"/>
        <v/>
      </c>
      <c r="AA328" s="146" t="str">
        <f t="shared" si="20"/>
        <v/>
      </c>
      <c r="AB328" s="146" t="str">
        <f t="shared" si="21"/>
        <v/>
      </c>
      <c r="AC328" s="146" t="str">
        <f t="shared" si="22"/>
        <v/>
      </c>
      <c r="AD328" s="148" t="str">
        <f t="shared" si="1372"/>
        <v/>
      </c>
      <c r="AE328" s="148" t="str">
        <f t="shared" si="24"/>
        <v/>
      </c>
      <c r="AF328" s="175" t="str">
        <f t="shared" si="1373"/>
        <v/>
      </c>
      <c r="AG328" s="170" t="str">
        <f t="shared" si="1374"/>
        <v/>
      </c>
      <c r="AH328" s="148" t="str">
        <f t="shared" si="1375"/>
        <v/>
      </c>
      <c r="AI328" s="146" t="str">
        <f t="shared" si="28"/>
        <v/>
      </c>
      <c r="AJ328" s="146" t="str">
        <f t="shared" si="29"/>
        <v/>
      </c>
      <c r="AK328" s="146" t="str">
        <f t="shared" si="30"/>
        <v/>
      </c>
      <c r="AL328" s="146" t="str">
        <f t="shared" si="31"/>
        <v/>
      </c>
      <c r="AM328" s="171" t="str">
        <f t="shared" si="32"/>
        <v/>
      </c>
      <c r="AN328" s="171" t="str">
        <f t="shared" si="33"/>
        <v/>
      </c>
      <c r="AO328" s="146" t="str">
        <f t="shared" si="34"/>
        <v/>
      </c>
      <c r="AP328" s="146" t="str">
        <f t="shared" si="35"/>
        <v/>
      </c>
      <c r="AQ328" s="146" t="str">
        <f t="shared" si="36"/>
        <v/>
      </c>
      <c r="AR328" s="146" t="str">
        <f t="shared" ref="AR328:AS328" si="1380">IF(NOT(ISBLANK(CB328)),CONCATENATE(TEXT(CB328,"yyyy-mm-ddThh:MM:ss"),"Z"),"")</f>
        <v/>
      </c>
      <c r="AS328" s="146" t="str">
        <f t="shared" si="1380"/>
        <v/>
      </c>
      <c r="AT328" s="146" t="str">
        <f t="shared" si="38"/>
        <v/>
      </c>
      <c r="AU328" s="146" t="str">
        <f t="shared" si="39"/>
        <v/>
      </c>
      <c r="AV328" s="146" t="str">
        <f t="shared" ref="AV328:AW328" si="1381">IF(NOT(ISBLANK(DT328)),CONCATENATE(TEXT(DT328,"yyyy-mm-ddThh:MM:ss"),"Z"),"")</f>
        <v/>
      </c>
      <c r="AW328" s="146" t="str">
        <f t="shared" si="1381"/>
        <v/>
      </c>
      <c r="AX328" s="146" t="str">
        <f t="shared" ref="AX328:AZ328" si="1382">IF(NOT(ISBLANK(ED328)),CONCATENATE(TEXT(ED328,"yyyy-mm-ddThh:MM:ss"),"Z"),"")</f>
        <v/>
      </c>
      <c r="AY328" s="146" t="str">
        <f t="shared" si="1382"/>
        <v/>
      </c>
      <c r="AZ328" s="146" t="str">
        <f t="shared" si="1382"/>
        <v/>
      </c>
      <c r="BA328" s="176"/>
      <c r="BB328" s="152"/>
      <c r="BC328" s="177"/>
      <c r="BD328" s="154"/>
      <c r="BE328" s="155"/>
      <c r="BF328" s="154"/>
      <c r="BG328" s="155"/>
      <c r="BH328" s="169"/>
      <c r="BI328" s="162"/>
      <c r="BJ328" s="172"/>
      <c r="BK328" s="162"/>
      <c r="BL328" s="158"/>
      <c r="BM328" s="172"/>
      <c r="BN328" s="162"/>
      <c r="BO328" s="167"/>
      <c r="BP328" s="169"/>
      <c r="BQ328" s="162"/>
      <c r="BR328" s="162"/>
      <c r="BS328" s="174"/>
      <c r="BT328" s="162"/>
      <c r="BU328" s="174"/>
      <c r="BV328" s="174"/>
      <c r="BW328" s="174"/>
      <c r="BX328" s="173"/>
      <c r="BY328" s="158"/>
      <c r="BZ328" s="160"/>
      <c r="CA328" s="172"/>
      <c r="CB328" s="152"/>
      <c r="CC328" s="152"/>
      <c r="CD328" s="156"/>
      <c r="CE328" s="172"/>
      <c r="CF328" s="162"/>
      <c r="CG328" s="162"/>
      <c r="CH328" s="158"/>
      <c r="CI328" s="173"/>
      <c r="CJ328" s="178"/>
      <c r="CK328" s="173"/>
      <c r="CL328" s="165"/>
      <c r="CM328" s="172"/>
      <c r="CN328" s="162"/>
      <c r="CO328" s="162"/>
      <c r="CP328" s="162"/>
      <c r="CQ328" s="162"/>
      <c r="CR328" s="169"/>
      <c r="CS328" s="162"/>
      <c r="CT328" s="162"/>
      <c r="CU328" s="174"/>
      <c r="CV328" s="152"/>
      <c r="CW328" s="173"/>
      <c r="CX328" s="158"/>
      <c r="CY328" s="172"/>
      <c r="CZ328" s="162"/>
      <c r="DA328" s="162"/>
      <c r="DB328" s="158"/>
      <c r="DC328" s="173"/>
      <c r="DD328" s="178"/>
      <c r="DE328" s="173"/>
      <c r="DF328" s="165"/>
      <c r="DG328" s="172"/>
      <c r="DH328" s="178"/>
      <c r="DI328" s="172"/>
      <c r="DJ328" s="178"/>
      <c r="DK328" s="172"/>
      <c r="DL328" s="162"/>
      <c r="DM328" s="167"/>
      <c r="DN328" s="169"/>
      <c r="DO328" s="162"/>
      <c r="DP328" s="162"/>
      <c r="DQ328" s="174"/>
      <c r="DR328" s="152"/>
      <c r="DS328" s="172"/>
      <c r="DT328" s="152"/>
      <c r="DU328" s="152"/>
      <c r="DV328" s="156"/>
      <c r="DW328" s="173"/>
      <c r="DX328" s="158"/>
      <c r="DY328" s="172"/>
      <c r="DZ328" s="162"/>
      <c r="EA328" s="162"/>
      <c r="EB328" s="172"/>
      <c r="EC328" s="172"/>
      <c r="ED328" s="152"/>
      <c r="EE328" s="152"/>
      <c r="EF328" s="152"/>
      <c r="EG328" s="174"/>
      <c r="EH328" s="172"/>
      <c r="EI328" s="162"/>
      <c r="EJ328" s="162"/>
    </row>
    <row r="329" spans="1:140" ht="12.5">
      <c r="A329" s="168"/>
      <c r="B329" s="169"/>
      <c r="C329" s="144" t="str">
        <f t="shared" si="0"/>
        <v/>
      </c>
      <c r="D329" s="144" t="str">
        <f t="shared" si="1364"/>
        <v/>
      </c>
      <c r="E329" s="144" t="str">
        <f t="shared" si="2"/>
        <v/>
      </c>
      <c r="F329" s="145" t="str">
        <f t="shared" si="1365"/>
        <v/>
      </c>
      <c r="G329" s="145" t="str">
        <f t="shared" si="4"/>
        <v/>
      </c>
      <c r="H329" s="145" t="str">
        <f t="shared" si="5"/>
        <v/>
      </c>
      <c r="I329" s="146" t="str">
        <f t="shared" ref="I329:J329" si="1383">IF(COUNTA($DO329:$DX329)&gt;0,$BA329,"")</f>
        <v/>
      </c>
      <c r="J329" s="146" t="str">
        <f t="shared" si="1383"/>
        <v/>
      </c>
      <c r="K329" s="147" t="str">
        <f t="shared" si="43"/>
        <v/>
      </c>
      <c r="L329" s="147" t="str">
        <f t="shared" si="7"/>
        <v/>
      </c>
      <c r="M329" s="147" t="str">
        <f t="shared" si="8"/>
        <v/>
      </c>
      <c r="N329" s="147" t="str">
        <f t="shared" si="48"/>
        <v/>
      </c>
      <c r="O329" s="147" t="str">
        <f t="shared" si="9"/>
        <v/>
      </c>
      <c r="P329" s="146" t="str">
        <f t="shared" si="1367"/>
        <v/>
      </c>
      <c r="Q329" s="147" t="str">
        <f t="shared" si="1368"/>
        <v/>
      </c>
      <c r="R329" s="146" t="str">
        <f t="shared" si="12"/>
        <v/>
      </c>
      <c r="S329" s="146" t="str">
        <f t="shared" si="13"/>
        <v/>
      </c>
      <c r="T329" s="146" t="str">
        <f>IF(NOT(ISBLANK(DH329)),
        IF(AND(ISREF('Input Tenderers'!$J$8:$K$8),COUNTA('Input Tenderers'!$N$8)&gt;0),
                IF(COUNTA('Input Implementation Transactio'!$N329:$O329)&gt;0,"supplier;tenderer;payee","supplier;tenderer"),
                IF(COUNTA('Input Implementation Transactio'!$N329:$O329)&gt;0,"supplier;payee","supplier")
                ),
        IF(COUNTA('Input Implementation Transactio'!$N329:$O329)&gt;0, "payee", "")
        )</f>
        <v/>
      </c>
      <c r="U329" s="146" t="str">
        <f t="shared" si="14"/>
        <v/>
      </c>
      <c r="V329" s="146" t="str">
        <f t="shared" si="15"/>
        <v/>
      </c>
      <c r="W329" s="148" t="str">
        <f t="shared" si="1369"/>
        <v/>
      </c>
      <c r="X329" s="175" t="str">
        <f t="shared" si="1370"/>
        <v/>
      </c>
      <c r="Y329" s="170" t="str">
        <f t="shared" si="1371"/>
        <v/>
      </c>
      <c r="Z329" s="150" t="str">
        <f t="shared" si="19"/>
        <v/>
      </c>
      <c r="AA329" s="146" t="str">
        <f t="shared" si="20"/>
        <v/>
      </c>
      <c r="AB329" s="146" t="str">
        <f t="shared" si="21"/>
        <v/>
      </c>
      <c r="AC329" s="146" t="str">
        <f t="shared" si="22"/>
        <v/>
      </c>
      <c r="AD329" s="148" t="str">
        <f t="shared" si="1372"/>
        <v/>
      </c>
      <c r="AE329" s="148" t="str">
        <f t="shared" si="24"/>
        <v/>
      </c>
      <c r="AF329" s="175" t="str">
        <f t="shared" si="1373"/>
        <v/>
      </c>
      <c r="AG329" s="170" t="str">
        <f t="shared" si="1374"/>
        <v/>
      </c>
      <c r="AH329" s="148" t="str">
        <f t="shared" si="1375"/>
        <v/>
      </c>
      <c r="AI329" s="146" t="str">
        <f t="shared" si="28"/>
        <v/>
      </c>
      <c r="AJ329" s="146" t="str">
        <f t="shared" si="29"/>
        <v/>
      </c>
      <c r="AK329" s="146" t="str">
        <f t="shared" si="30"/>
        <v/>
      </c>
      <c r="AL329" s="146" t="str">
        <f t="shared" si="31"/>
        <v/>
      </c>
      <c r="AM329" s="171" t="str">
        <f t="shared" si="32"/>
        <v/>
      </c>
      <c r="AN329" s="171" t="str">
        <f t="shared" si="33"/>
        <v/>
      </c>
      <c r="AO329" s="146" t="str">
        <f t="shared" si="34"/>
        <v/>
      </c>
      <c r="AP329" s="146" t="str">
        <f t="shared" si="35"/>
        <v/>
      </c>
      <c r="AQ329" s="146" t="str">
        <f t="shared" si="36"/>
        <v/>
      </c>
      <c r="AR329" s="146" t="str">
        <f t="shared" ref="AR329:AS329" si="1384">IF(NOT(ISBLANK(CB329)),CONCATENATE(TEXT(CB329,"yyyy-mm-ddThh:MM:ss"),"Z"),"")</f>
        <v/>
      </c>
      <c r="AS329" s="146" t="str">
        <f t="shared" si="1384"/>
        <v/>
      </c>
      <c r="AT329" s="146" t="str">
        <f t="shared" si="38"/>
        <v/>
      </c>
      <c r="AU329" s="146" t="str">
        <f t="shared" si="39"/>
        <v/>
      </c>
      <c r="AV329" s="146" t="str">
        <f t="shared" ref="AV329:AW329" si="1385">IF(NOT(ISBLANK(DT329)),CONCATENATE(TEXT(DT329,"yyyy-mm-ddThh:MM:ss"),"Z"),"")</f>
        <v/>
      </c>
      <c r="AW329" s="146" t="str">
        <f t="shared" si="1385"/>
        <v/>
      </c>
      <c r="AX329" s="146" t="str">
        <f t="shared" ref="AX329:AZ329" si="1386">IF(NOT(ISBLANK(ED329)),CONCATENATE(TEXT(ED329,"yyyy-mm-ddThh:MM:ss"),"Z"),"")</f>
        <v/>
      </c>
      <c r="AY329" s="146" t="str">
        <f t="shared" si="1386"/>
        <v/>
      </c>
      <c r="AZ329" s="146" t="str">
        <f t="shared" si="1386"/>
        <v/>
      </c>
      <c r="BA329" s="176"/>
      <c r="BB329" s="152"/>
      <c r="BC329" s="177"/>
      <c r="BD329" s="154"/>
      <c r="BE329" s="155"/>
      <c r="BF329" s="154"/>
      <c r="BG329" s="155"/>
      <c r="BH329" s="169"/>
      <c r="BI329" s="162"/>
      <c r="BJ329" s="172"/>
      <c r="BK329" s="162"/>
      <c r="BL329" s="158"/>
      <c r="BM329" s="172"/>
      <c r="BN329" s="162"/>
      <c r="BO329" s="167"/>
      <c r="BP329" s="169"/>
      <c r="BQ329" s="162"/>
      <c r="BR329" s="162"/>
      <c r="BS329" s="174"/>
      <c r="BT329" s="162"/>
      <c r="BU329" s="174"/>
      <c r="BV329" s="174"/>
      <c r="BW329" s="174"/>
      <c r="BX329" s="173"/>
      <c r="BY329" s="158"/>
      <c r="BZ329" s="160"/>
      <c r="CA329" s="172"/>
      <c r="CB329" s="152"/>
      <c r="CC329" s="152"/>
      <c r="CD329" s="156"/>
      <c r="CE329" s="172"/>
      <c r="CF329" s="162"/>
      <c r="CG329" s="162"/>
      <c r="CH329" s="158"/>
      <c r="CI329" s="173"/>
      <c r="CJ329" s="178"/>
      <c r="CK329" s="173"/>
      <c r="CL329" s="165"/>
      <c r="CM329" s="172"/>
      <c r="CN329" s="162"/>
      <c r="CO329" s="162"/>
      <c r="CP329" s="162"/>
      <c r="CQ329" s="162"/>
      <c r="CR329" s="169"/>
      <c r="CS329" s="162"/>
      <c r="CT329" s="162"/>
      <c r="CU329" s="174"/>
      <c r="CV329" s="152"/>
      <c r="CW329" s="173"/>
      <c r="CX329" s="158"/>
      <c r="CY329" s="172"/>
      <c r="CZ329" s="162"/>
      <c r="DA329" s="162"/>
      <c r="DB329" s="158"/>
      <c r="DC329" s="173"/>
      <c r="DD329" s="178"/>
      <c r="DE329" s="173"/>
      <c r="DF329" s="165"/>
      <c r="DG329" s="172"/>
      <c r="DH329" s="178"/>
      <c r="DI329" s="172"/>
      <c r="DJ329" s="178"/>
      <c r="DK329" s="172"/>
      <c r="DL329" s="162"/>
      <c r="DM329" s="167"/>
      <c r="DN329" s="169"/>
      <c r="DO329" s="162"/>
      <c r="DP329" s="162"/>
      <c r="DQ329" s="174"/>
      <c r="DR329" s="152"/>
      <c r="DS329" s="172"/>
      <c r="DT329" s="152"/>
      <c r="DU329" s="152"/>
      <c r="DV329" s="156"/>
      <c r="DW329" s="173"/>
      <c r="DX329" s="158"/>
      <c r="DY329" s="172"/>
      <c r="DZ329" s="162"/>
      <c r="EA329" s="162"/>
      <c r="EB329" s="172"/>
      <c r="EC329" s="172"/>
      <c r="ED329" s="152"/>
      <c r="EE329" s="152"/>
      <c r="EF329" s="152"/>
      <c r="EG329" s="174"/>
      <c r="EH329" s="172"/>
      <c r="EI329" s="162"/>
      <c r="EJ329" s="162"/>
    </row>
    <row r="330" spans="1:140" ht="12.5">
      <c r="A330" s="168"/>
      <c r="B330" s="169"/>
      <c r="C330" s="144" t="str">
        <f t="shared" si="0"/>
        <v/>
      </c>
      <c r="D330" s="144" t="str">
        <f t="shared" si="1364"/>
        <v/>
      </c>
      <c r="E330" s="144" t="str">
        <f t="shared" si="2"/>
        <v/>
      </c>
      <c r="F330" s="145" t="str">
        <f t="shared" si="1365"/>
        <v/>
      </c>
      <c r="G330" s="145" t="str">
        <f t="shared" si="4"/>
        <v/>
      </c>
      <c r="H330" s="145" t="str">
        <f t="shared" si="5"/>
        <v/>
      </c>
      <c r="I330" s="146" t="str">
        <f t="shared" ref="I330:J330" si="1387">IF(COUNTA($DO330:$DX330)&gt;0,$BA330,"")</f>
        <v/>
      </c>
      <c r="J330" s="146" t="str">
        <f t="shared" si="1387"/>
        <v/>
      </c>
      <c r="K330" s="147" t="str">
        <f t="shared" si="43"/>
        <v/>
      </c>
      <c r="L330" s="147" t="str">
        <f t="shared" si="7"/>
        <v/>
      </c>
      <c r="M330" s="147" t="str">
        <f t="shared" si="8"/>
        <v/>
      </c>
      <c r="N330" s="147" t="str">
        <f t="shared" si="48"/>
        <v/>
      </c>
      <c r="O330" s="147" t="str">
        <f t="shared" si="9"/>
        <v/>
      </c>
      <c r="P330" s="146" t="str">
        <f t="shared" si="1367"/>
        <v/>
      </c>
      <c r="Q330" s="147" t="str">
        <f t="shared" si="1368"/>
        <v/>
      </c>
      <c r="R330" s="146" t="str">
        <f t="shared" si="12"/>
        <v/>
      </c>
      <c r="S330" s="146" t="str">
        <f t="shared" si="13"/>
        <v/>
      </c>
      <c r="T330" s="146" t="str">
        <f>IF(NOT(ISBLANK(DH330)),
        IF(AND(ISREF('Input Tenderers'!$J$8:$K$8),COUNTA('Input Tenderers'!$N$8)&gt;0),
                IF(COUNTA('Input Implementation Transactio'!$N330:$O330)&gt;0,"supplier;tenderer;payee","supplier;tenderer"),
                IF(COUNTA('Input Implementation Transactio'!$N330:$O330)&gt;0,"supplier;payee","supplier")
                ),
        IF(COUNTA('Input Implementation Transactio'!$N330:$O330)&gt;0, "payee", "")
        )</f>
        <v/>
      </c>
      <c r="U330" s="146" t="str">
        <f t="shared" si="14"/>
        <v/>
      </c>
      <c r="V330" s="146" t="str">
        <f t="shared" si="15"/>
        <v/>
      </c>
      <c r="W330" s="148" t="str">
        <f t="shared" si="1369"/>
        <v/>
      </c>
      <c r="X330" s="175" t="str">
        <f t="shared" si="1370"/>
        <v/>
      </c>
      <c r="Y330" s="170" t="str">
        <f t="shared" si="1371"/>
        <v/>
      </c>
      <c r="Z330" s="150" t="str">
        <f t="shared" si="19"/>
        <v/>
      </c>
      <c r="AA330" s="146" t="str">
        <f t="shared" si="20"/>
        <v/>
      </c>
      <c r="AB330" s="146" t="str">
        <f t="shared" si="21"/>
        <v/>
      </c>
      <c r="AC330" s="146" t="str">
        <f t="shared" si="22"/>
        <v/>
      </c>
      <c r="AD330" s="148" t="str">
        <f t="shared" si="1372"/>
        <v/>
      </c>
      <c r="AE330" s="148" t="str">
        <f t="shared" si="24"/>
        <v/>
      </c>
      <c r="AF330" s="175" t="str">
        <f t="shared" si="1373"/>
        <v/>
      </c>
      <c r="AG330" s="170" t="str">
        <f t="shared" si="1374"/>
        <v/>
      </c>
      <c r="AH330" s="148" t="str">
        <f t="shared" si="1375"/>
        <v/>
      </c>
      <c r="AI330" s="146" t="str">
        <f t="shared" si="28"/>
        <v/>
      </c>
      <c r="AJ330" s="146" t="str">
        <f t="shared" si="29"/>
        <v/>
      </c>
      <c r="AK330" s="146" t="str">
        <f t="shared" si="30"/>
        <v/>
      </c>
      <c r="AL330" s="146" t="str">
        <f t="shared" si="31"/>
        <v/>
      </c>
      <c r="AM330" s="171" t="str">
        <f t="shared" si="32"/>
        <v/>
      </c>
      <c r="AN330" s="171" t="str">
        <f t="shared" si="33"/>
        <v/>
      </c>
      <c r="AO330" s="146" t="str">
        <f t="shared" si="34"/>
        <v/>
      </c>
      <c r="AP330" s="146" t="str">
        <f t="shared" si="35"/>
        <v/>
      </c>
      <c r="AQ330" s="146" t="str">
        <f t="shared" si="36"/>
        <v/>
      </c>
      <c r="AR330" s="146" t="str">
        <f t="shared" ref="AR330:AS330" si="1388">IF(NOT(ISBLANK(CB330)),CONCATENATE(TEXT(CB330,"yyyy-mm-ddThh:MM:ss"),"Z"),"")</f>
        <v/>
      </c>
      <c r="AS330" s="146" t="str">
        <f t="shared" si="1388"/>
        <v/>
      </c>
      <c r="AT330" s="146" t="str">
        <f t="shared" si="38"/>
        <v/>
      </c>
      <c r="AU330" s="146" t="str">
        <f t="shared" si="39"/>
        <v/>
      </c>
      <c r="AV330" s="146" t="str">
        <f t="shared" ref="AV330:AW330" si="1389">IF(NOT(ISBLANK(DT330)),CONCATENATE(TEXT(DT330,"yyyy-mm-ddThh:MM:ss"),"Z"),"")</f>
        <v/>
      </c>
      <c r="AW330" s="146" t="str">
        <f t="shared" si="1389"/>
        <v/>
      </c>
      <c r="AX330" s="146" t="str">
        <f t="shared" ref="AX330:AZ330" si="1390">IF(NOT(ISBLANK(ED330)),CONCATENATE(TEXT(ED330,"yyyy-mm-ddThh:MM:ss"),"Z"),"")</f>
        <v/>
      </c>
      <c r="AY330" s="146" t="str">
        <f t="shared" si="1390"/>
        <v/>
      </c>
      <c r="AZ330" s="146" t="str">
        <f t="shared" si="1390"/>
        <v/>
      </c>
      <c r="BA330" s="176"/>
      <c r="BB330" s="152"/>
      <c r="BC330" s="177"/>
      <c r="BD330" s="154"/>
      <c r="BE330" s="155"/>
      <c r="BF330" s="154"/>
      <c r="BG330" s="155"/>
      <c r="BH330" s="169"/>
      <c r="BI330" s="162"/>
      <c r="BJ330" s="172"/>
      <c r="BK330" s="162"/>
      <c r="BL330" s="158"/>
      <c r="BM330" s="172"/>
      <c r="BN330" s="162"/>
      <c r="BO330" s="167"/>
      <c r="BP330" s="169"/>
      <c r="BQ330" s="162"/>
      <c r="BR330" s="162"/>
      <c r="BS330" s="174"/>
      <c r="BT330" s="162"/>
      <c r="BU330" s="174"/>
      <c r="BV330" s="174"/>
      <c r="BW330" s="174"/>
      <c r="BX330" s="173"/>
      <c r="BY330" s="158"/>
      <c r="BZ330" s="160"/>
      <c r="CA330" s="172"/>
      <c r="CB330" s="152"/>
      <c r="CC330" s="152"/>
      <c r="CD330" s="156"/>
      <c r="CE330" s="172"/>
      <c r="CF330" s="162"/>
      <c r="CG330" s="162"/>
      <c r="CH330" s="158"/>
      <c r="CI330" s="173"/>
      <c r="CJ330" s="178"/>
      <c r="CK330" s="173"/>
      <c r="CL330" s="165"/>
      <c r="CM330" s="172"/>
      <c r="CN330" s="162"/>
      <c r="CO330" s="162"/>
      <c r="CP330" s="162"/>
      <c r="CQ330" s="162"/>
      <c r="CR330" s="169"/>
      <c r="CS330" s="162"/>
      <c r="CT330" s="162"/>
      <c r="CU330" s="174"/>
      <c r="CV330" s="152"/>
      <c r="CW330" s="173"/>
      <c r="CX330" s="158"/>
      <c r="CY330" s="172"/>
      <c r="CZ330" s="162"/>
      <c r="DA330" s="162"/>
      <c r="DB330" s="158"/>
      <c r="DC330" s="173"/>
      <c r="DD330" s="178"/>
      <c r="DE330" s="173"/>
      <c r="DF330" s="165"/>
      <c r="DG330" s="172"/>
      <c r="DH330" s="178"/>
      <c r="DI330" s="172"/>
      <c r="DJ330" s="178"/>
      <c r="DK330" s="172"/>
      <c r="DL330" s="162"/>
      <c r="DM330" s="167"/>
      <c r="DN330" s="169"/>
      <c r="DO330" s="162"/>
      <c r="DP330" s="162"/>
      <c r="DQ330" s="174"/>
      <c r="DR330" s="152"/>
      <c r="DS330" s="172"/>
      <c r="DT330" s="152"/>
      <c r="DU330" s="152"/>
      <c r="DV330" s="156"/>
      <c r="DW330" s="173"/>
      <c r="DX330" s="158"/>
      <c r="DY330" s="172"/>
      <c r="DZ330" s="162"/>
      <c r="EA330" s="162"/>
      <c r="EB330" s="172"/>
      <c r="EC330" s="172"/>
      <c r="ED330" s="152"/>
      <c r="EE330" s="152"/>
      <c r="EF330" s="152"/>
      <c r="EG330" s="174"/>
      <c r="EH330" s="172"/>
      <c r="EI330" s="162"/>
      <c r="EJ330" s="162"/>
    </row>
    <row r="331" spans="1:140" ht="12.5">
      <c r="A331" s="168"/>
      <c r="B331" s="169"/>
      <c r="C331" s="144" t="str">
        <f t="shared" si="0"/>
        <v/>
      </c>
      <c r="D331" s="144" t="str">
        <f t="shared" si="1364"/>
        <v/>
      </c>
      <c r="E331" s="144" t="str">
        <f t="shared" si="2"/>
        <v/>
      </c>
      <c r="F331" s="145" t="str">
        <f t="shared" si="1365"/>
        <v/>
      </c>
      <c r="G331" s="145" t="str">
        <f t="shared" si="4"/>
        <v/>
      </c>
      <c r="H331" s="145" t="str">
        <f t="shared" si="5"/>
        <v/>
      </c>
      <c r="I331" s="146" t="str">
        <f t="shared" ref="I331:J331" si="1391">IF(COUNTA($DO331:$DX331)&gt;0,$BA331,"")</f>
        <v/>
      </c>
      <c r="J331" s="146" t="str">
        <f t="shared" si="1391"/>
        <v/>
      </c>
      <c r="K331" s="147" t="str">
        <f t="shared" si="43"/>
        <v/>
      </c>
      <c r="L331" s="147" t="str">
        <f t="shared" si="7"/>
        <v/>
      </c>
      <c r="M331" s="147" t="str">
        <f t="shared" si="8"/>
        <v/>
      </c>
      <c r="N331" s="147" t="str">
        <f t="shared" si="48"/>
        <v/>
      </c>
      <c r="O331" s="147" t="str">
        <f t="shared" si="9"/>
        <v/>
      </c>
      <c r="P331" s="146" t="str">
        <f t="shared" si="1367"/>
        <v/>
      </c>
      <c r="Q331" s="147" t="str">
        <f t="shared" si="1368"/>
        <v/>
      </c>
      <c r="R331" s="146" t="str">
        <f t="shared" si="12"/>
        <v/>
      </c>
      <c r="S331" s="146" t="str">
        <f t="shared" si="13"/>
        <v/>
      </c>
      <c r="T331" s="146" t="str">
        <f>IF(NOT(ISBLANK(DH331)),
        IF(AND(ISREF('Input Tenderers'!$J$8:$K$8),COUNTA('Input Tenderers'!$N$8)&gt;0),
                IF(COUNTA('Input Implementation Transactio'!$N331:$O331)&gt;0,"supplier;tenderer;payee","supplier;tenderer"),
                IF(COUNTA('Input Implementation Transactio'!$N331:$O331)&gt;0,"supplier;payee","supplier")
                ),
        IF(COUNTA('Input Implementation Transactio'!$N331:$O331)&gt;0, "payee", "")
        )</f>
        <v/>
      </c>
      <c r="U331" s="146" t="str">
        <f t="shared" si="14"/>
        <v/>
      </c>
      <c r="V331" s="146" t="str">
        <f t="shared" si="15"/>
        <v/>
      </c>
      <c r="W331" s="148" t="str">
        <f t="shared" si="1369"/>
        <v/>
      </c>
      <c r="X331" s="175" t="str">
        <f t="shared" si="1370"/>
        <v/>
      </c>
      <c r="Y331" s="170" t="str">
        <f t="shared" si="1371"/>
        <v/>
      </c>
      <c r="Z331" s="150" t="str">
        <f t="shared" si="19"/>
        <v/>
      </c>
      <c r="AA331" s="146" t="str">
        <f t="shared" si="20"/>
        <v/>
      </c>
      <c r="AB331" s="146" t="str">
        <f t="shared" si="21"/>
        <v/>
      </c>
      <c r="AC331" s="146" t="str">
        <f t="shared" si="22"/>
        <v/>
      </c>
      <c r="AD331" s="148" t="str">
        <f t="shared" si="1372"/>
        <v/>
      </c>
      <c r="AE331" s="148" t="str">
        <f t="shared" si="24"/>
        <v/>
      </c>
      <c r="AF331" s="175" t="str">
        <f t="shared" si="1373"/>
        <v/>
      </c>
      <c r="AG331" s="170" t="str">
        <f t="shared" si="1374"/>
        <v/>
      </c>
      <c r="AH331" s="148" t="str">
        <f t="shared" si="1375"/>
        <v/>
      </c>
      <c r="AI331" s="146" t="str">
        <f t="shared" si="28"/>
        <v/>
      </c>
      <c r="AJ331" s="146" t="str">
        <f t="shared" si="29"/>
        <v/>
      </c>
      <c r="AK331" s="146" t="str">
        <f t="shared" si="30"/>
        <v/>
      </c>
      <c r="AL331" s="146" t="str">
        <f t="shared" si="31"/>
        <v/>
      </c>
      <c r="AM331" s="171" t="str">
        <f t="shared" si="32"/>
        <v/>
      </c>
      <c r="AN331" s="171" t="str">
        <f t="shared" si="33"/>
        <v/>
      </c>
      <c r="AO331" s="146" t="str">
        <f t="shared" si="34"/>
        <v/>
      </c>
      <c r="AP331" s="146" t="str">
        <f t="shared" si="35"/>
        <v/>
      </c>
      <c r="AQ331" s="146" t="str">
        <f t="shared" si="36"/>
        <v/>
      </c>
      <c r="AR331" s="146" t="str">
        <f t="shared" ref="AR331:AS331" si="1392">IF(NOT(ISBLANK(CB331)),CONCATENATE(TEXT(CB331,"yyyy-mm-ddThh:MM:ss"),"Z"),"")</f>
        <v/>
      </c>
      <c r="AS331" s="146" t="str">
        <f t="shared" si="1392"/>
        <v/>
      </c>
      <c r="AT331" s="146" t="str">
        <f t="shared" si="38"/>
        <v/>
      </c>
      <c r="AU331" s="146" t="str">
        <f t="shared" si="39"/>
        <v/>
      </c>
      <c r="AV331" s="146" t="str">
        <f t="shared" ref="AV331:AW331" si="1393">IF(NOT(ISBLANK(DT331)),CONCATENATE(TEXT(DT331,"yyyy-mm-ddThh:MM:ss"),"Z"),"")</f>
        <v/>
      </c>
      <c r="AW331" s="146" t="str">
        <f t="shared" si="1393"/>
        <v/>
      </c>
      <c r="AX331" s="146" t="str">
        <f t="shared" ref="AX331:AZ331" si="1394">IF(NOT(ISBLANK(ED331)),CONCATENATE(TEXT(ED331,"yyyy-mm-ddThh:MM:ss"),"Z"),"")</f>
        <v/>
      </c>
      <c r="AY331" s="146" t="str">
        <f t="shared" si="1394"/>
        <v/>
      </c>
      <c r="AZ331" s="146" t="str">
        <f t="shared" si="1394"/>
        <v/>
      </c>
      <c r="BA331" s="176"/>
      <c r="BB331" s="152"/>
      <c r="BC331" s="177"/>
      <c r="BD331" s="154"/>
      <c r="BE331" s="155"/>
      <c r="BF331" s="154"/>
      <c r="BG331" s="155"/>
      <c r="BH331" s="169"/>
      <c r="BI331" s="162"/>
      <c r="BJ331" s="172"/>
      <c r="BK331" s="162"/>
      <c r="BL331" s="158"/>
      <c r="BM331" s="172"/>
      <c r="BN331" s="162"/>
      <c r="BO331" s="167"/>
      <c r="BP331" s="169"/>
      <c r="BQ331" s="162"/>
      <c r="BR331" s="162"/>
      <c r="BS331" s="174"/>
      <c r="BT331" s="162"/>
      <c r="BU331" s="174"/>
      <c r="BV331" s="174"/>
      <c r="BW331" s="174"/>
      <c r="BX331" s="173"/>
      <c r="BY331" s="158"/>
      <c r="BZ331" s="160"/>
      <c r="CA331" s="172"/>
      <c r="CB331" s="152"/>
      <c r="CC331" s="152"/>
      <c r="CD331" s="156"/>
      <c r="CE331" s="172"/>
      <c r="CF331" s="162"/>
      <c r="CG331" s="162"/>
      <c r="CH331" s="158"/>
      <c r="CI331" s="173"/>
      <c r="CJ331" s="178"/>
      <c r="CK331" s="173"/>
      <c r="CL331" s="165"/>
      <c r="CM331" s="172"/>
      <c r="CN331" s="162"/>
      <c r="CO331" s="162"/>
      <c r="CP331" s="162"/>
      <c r="CQ331" s="162"/>
      <c r="CR331" s="169"/>
      <c r="CS331" s="162"/>
      <c r="CT331" s="162"/>
      <c r="CU331" s="174"/>
      <c r="CV331" s="152"/>
      <c r="CW331" s="173"/>
      <c r="CX331" s="158"/>
      <c r="CY331" s="172"/>
      <c r="CZ331" s="162"/>
      <c r="DA331" s="162"/>
      <c r="DB331" s="158"/>
      <c r="DC331" s="173"/>
      <c r="DD331" s="178"/>
      <c r="DE331" s="173"/>
      <c r="DF331" s="165"/>
      <c r="DG331" s="172"/>
      <c r="DH331" s="178"/>
      <c r="DI331" s="172"/>
      <c r="DJ331" s="178"/>
      <c r="DK331" s="172"/>
      <c r="DL331" s="162"/>
      <c r="DM331" s="167"/>
      <c r="DN331" s="169"/>
      <c r="DO331" s="162"/>
      <c r="DP331" s="162"/>
      <c r="DQ331" s="174"/>
      <c r="DR331" s="152"/>
      <c r="DS331" s="172"/>
      <c r="DT331" s="152"/>
      <c r="DU331" s="152"/>
      <c r="DV331" s="156"/>
      <c r="DW331" s="173"/>
      <c r="DX331" s="158"/>
      <c r="DY331" s="172"/>
      <c r="DZ331" s="162"/>
      <c r="EA331" s="162"/>
      <c r="EB331" s="172"/>
      <c r="EC331" s="172"/>
      <c r="ED331" s="152"/>
      <c r="EE331" s="152"/>
      <c r="EF331" s="152"/>
      <c r="EG331" s="174"/>
      <c r="EH331" s="172"/>
      <c r="EI331" s="162"/>
      <c r="EJ331" s="162"/>
    </row>
    <row r="332" spans="1:140" ht="12.5">
      <c r="A332" s="168"/>
      <c r="B332" s="169"/>
      <c r="C332" s="144" t="str">
        <f t="shared" si="0"/>
        <v/>
      </c>
      <c r="D332" s="144" t="str">
        <f t="shared" si="1364"/>
        <v/>
      </c>
      <c r="E332" s="144" t="str">
        <f t="shared" si="2"/>
        <v/>
      </c>
      <c r="F332" s="145" t="str">
        <f t="shared" si="1365"/>
        <v/>
      </c>
      <c r="G332" s="145" t="str">
        <f t="shared" si="4"/>
        <v/>
      </c>
      <c r="H332" s="145" t="str">
        <f t="shared" si="5"/>
        <v/>
      </c>
      <c r="I332" s="146" t="str">
        <f t="shared" ref="I332:J332" si="1395">IF(COUNTA($DO332:$DX332)&gt;0,$BA332,"")</f>
        <v/>
      </c>
      <c r="J332" s="146" t="str">
        <f t="shared" si="1395"/>
        <v/>
      </c>
      <c r="K332" s="147" t="str">
        <f t="shared" si="43"/>
        <v/>
      </c>
      <c r="L332" s="147" t="str">
        <f t="shared" si="7"/>
        <v/>
      </c>
      <c r="M332" s="147" t="str">
        <f t="shared" si="8"/>
        <v/>
      </c>
      <c r="N332" s="147" t="str">
        <f t="shared" si="48"/>
        <v/>
      </c>
      <c r="O332" s="147" t="str">
        <f t="shared" si="9"/>
        <v/>
      </c>
      <c r="P332" s="146" t="str">
        <f t="shared" si="1367"/>
        <v/>
      </c>
      <c r="Q332" s="147" t="str">
        <f t="shared" si="1368"/>
        <v/>
      </c>
      <c r="R332" s="146" t="str">
        <f t="shared" si="12"/>
        <v/>
      </c>
      <c r="S332" s="146" t="str">
        <f t="shared" si="13"/>
        <v/>
      </c>
      <c r="T332" s="146" t="str">
        <f>IF(NOT(ISBLANK(DH332)),
        IF(AND(ISREF('Input Tenderers'!$J$8:$K$8),COUNTA('Input Tenderers'!$N$8)&gt;0),
                IF(COUNTA('Input Implementation Transactio'!$N332:$O332)&gt;0,"supplier;tenderer;payee","supplier;tenderer"),
                IF(COUNTA('Input Implementation Transactio'!$N332:$O332)&gt;0,"supplier;payee","supplier")
                ),
        IF(COUNTA('Input Implementation Transactio'!$N332:$O332)&gt;0, "payee", "")
        )</f>
        <v/>
      </c>
      <c r="U332" s="146" t="str">
        <f t="shared" si="14"/>
        <v/>
      </c>
      <c r="V332" s="146" t="str">
        <f t="shared" si="15"/>
        <v/>
      </c>
      <c r="W332" s="148" t="str">
        <f t="shared" si="1369"/>
        <v/>
      </c>
      <c r="X332" s="175" t="str">
        <f t="shared" si="1370"/>
        <v/>
      </c>
      <c r="Y332" s="170" t="str">
        <f t="shared" si="1371"/>
        <v/>
      </c>
      <c r="Z332" s="150" t="str">
        <f t="shared" si="19"/>
        <v/>
      </c>
      <c r="AA332" s="146" t="str">
        <f t="shared" si="20"/>
        <v/>
      </c>
      <c r="AB332" s="146" t="str">
        <f t="shared" si="21"/>
        <v/>
      </c>
      <c r="AC332" s="146" t="str">
        <f t="shared" si="22"/>
        <v/>
      </c>
      <c r="AD332" s="148" t="str">
        <f t="shared" si="1372"/>
        <v/>
      </c>
      <c r="AE332" s="148" t="str">
        <f t="shared" si="24"/>
        <v/>
      </c>
      <c r="AF332" s="175" t="str">
        <f t="shared" si="1373"/>
        <v/>
      </c>
      <c r="AG332" s="170" t="str">
        <f t="shared" si="1374"/>
        <v/>
      </c>
      <c r="AH332" s="148" t="str">
        <f t="shared" si="1375"/>
        <v/>
      </c>
      <c r="AI332" s="146" t="str">
        <f t="shared" si="28"/>
        <v/>
      </c>
      <c r="AJ332" s="146" t="str">
        <f t="shared" si="29"/>
        <v/>
      </c>
      <c r="AK332" s="146" t="str">
        <f t="shared" si="30"/>
        <v/>
      </c>
      <c r="AL332" s="146" t="str">
        <f t="shared" si="31"/>
        <v/>
      </c>
      <c r="AM332" s="171" t="str">
        <f t="shared" si="32"/>
        <v/>
      </c>
      <c r="AN332" s="171" t="str">
        <f t="shared" si="33"/>
        <v/>
      </c>
      <c r="AO332" s="146" t="str">
        <f t="shared" si="34"/>
        <v/>
      </c>
      <c r="AP332" s="146" t="str">
        <f t="shared" si="35"/>
        <v/>
      </c>
      <c r="AQ332" s="146" t="str">
        <f t="shared" si="36"/>
        <v/>
      </c>
      <c r="AR332" s="146" t="str">
        <f t="shared" ref="AR332:AS332" si="1396">IF(NOT(ISBLANK(CB332)),CONCATENATE(TEXT(CB332,"yyyy-mm-ddThh:MM:ss"),"Z"),"")</f>
        <v/>
      </c>
      <c r="AS332" s="146" t="str">
        <f t="shared" si="1396"/>
        <v/>
      </c>
      <c r="AT332" s="146" t="str">
        <f t="shared" si="38"/>
        <v/>
      </c>
      <c r="AU332" s="146" t="str">
        <f t="shared" si="39"/>
        <v/>
      </c>
      <c r="AV332" s="146" t="str">
        <f t="shared" ref="AV332:AW332" si="1397">IF(NOT(ISBLANK(DT332)),CONCATENATE(TEXT(DT332,"yyyy-mm-ddThh:MM:ss"),"Z"),"")</f>
        <v/>
      </c>
      <c r="AW332" s="146" t="str">
        <f t="shared" si="1397"/>
        <v/>
      </c>
      <c r="AX332" s="146" t="str">
        <f t="shared" ref="AX332:AZ332" si="1398">IF(NOT(ISBLANK(ED332)),CONCATENATE(TEXT(ED332,"yyyy-mm-ddThh:MM:ss"),"Z"),"")</f>
        <v/>
      </c>
      <c r="AY332" s="146" t="str">
        <f t="shared" si="1398"/>
        <v/>
      </c>
      <c r="AZ332" s="146" t="str">
        <f t="shared" si="1398"/>
        <v/>
      </c>
      <c r="BA332" s="176"/>
      <c r="BB332" s="152"/>
      <c r="BC332" s="177"/>
      <c r="BD332" s="154"/>
      <c r="BE332" s="155"/>
      <c r="BF332" s="154"/>
      <c r="BG332" s="155"/>
      <c r="BH332" s="169"/>
      <c r="BI332" s="162"/>
      <c r="BJ332" s="172"/>
      <c r="BK332" s="162"/>
      <c r="BL332" s="158"/>
      <c r="BM332" s="172"/>
      <c r="BN332" s="162"/>
      <c r="BO332" s="167"/>
      <c r="BP332" s="169"/>
      <c r="BQ332" s="162"/>
      <c r="BR332" s="162"/>
      <c r="BS332" s="174"/>
      <c r="BT332" s="162"/>
      <c r="BU332" s="174"/>
      <c r="BV332" s="174"/>
      <c r="BW332" s="174"/>
      <c r="BX332" s="173"/>
      <c r="BY332" s="158"/>
      <c r="BZ332" s="160"/>
      <c r="CA332" s="172"/>
      <c r="CB332" s="152"/>
      <c r="CC332" s="152"/>
      <c r="CD332" s="156"/>
      <c r="CE332" s="172"/>
      <c r="CF332" s="162"/>
      <c r="CG332" s="162"/>
      <c r="CH332" s="158"/>
      <c r="CI332" s="173"/>
      <c r="CJ332" s="178"/>
      <c r="CK332" s="173"/>
      <c r="CL332" s="165"/>
      <c r="CM332" s="172"/>
      <c r="CN332" s="162"/>
      <c r="CO332" s="162"/>
      <c r="CP332" s="162"/>
      <c r="CQ332" s="162"/>
      <c r="CR332" s="169"/>
      <c r="CS332" s="162"/>
      <c r="CT332" s="162"/>
      <c r="CU332" s="174"/>
      <c r="CV332" s="152"/>
      <c r="CW332" s="173"/>
      <c r="CX332" s="158"/>
      <c r="CY332" s="172"/>
      <c r="CZ332" s="162"/>
      <c r="DA332" s="162"/>
      <c r="DB332" s="158"/>
      <c r="DC332" s="173"/>
      <c r="DD332" s="178"/>
      <c r="DE332" s="173"/>
      <c r="DF332" s="165"/>
      <c r="DG332" s="172"/>
      <c r="DH332" s="178"/>
      <c r="DI332" s="172"/>
      <c r="DJ332" s="178"/>
      <c r="DK332" s="172"/>
      <c r="DL332" s="162"/>
      <c r="DM332" s="167"/>
      <c r="DN332" s="169"/>
      <c r="DO332" s="162"/>
      <c r="DP332" s="162"/>
      <c r="DQ332" s="174"/>
      <c r="DR332" s="152"/>
      <c r="DS332" s="172"/>
      <c r="DT332" s="152"/>
      <c r="DU332" s="152"/>
      <c r="DV332" s="156"/>
      <c r="DW332" s="173"/>
      <c r="DX332" s="158"/>
      <c r="DY332" s="172"/>
      <c r="DZ332" s="162"/>
      <c r="EA332" s="162"/>
      <c r="EB332" s="172"/>
      <c r="EC332" s="172"/>
      <c r="ED332" s="152"/>
      <c r="EE332" s="152"/>
      <c r="EF332" s="152"/>
      <c r="EG332" s="174"/>
      <c r="EH332" s="172"/>
      <c r="EI332" s="162"/>
      <c r="EJ332" s="162"/>
    </row>
    <row r="333" spans="1:140" ht="12.5">
      <c r="A333" s="168"/>
      <c r="B333" s="169"/>
      <c r="C333" s="144" t="str">
        <f t="shared" si="0"/>
        <v/>
      </c>
      <c r="D333" s="144" t="str">
        <f t="shared" si="1364"/>
        <v/>
      </c>
      <c r="E333" s="144" t="str">
        <f t="shared" si="2"/>
        <v/>
      </c>
      <c r="F333" s="145" t="str">
        <f t="shared" si="1365"/>
        <v/>
      </c>
      <c r="G333" s="145" t="str">
        <f t="shared" si="4"/>
        <v/>
      </c>
      <c r="H333" s="145" t="str">
        <f t="shared" si="5"/>
        <v/>
      </c>
      <c r="I333" s="146" t="str">
        <f t="shared" ref="I333:J333" si="1399">IF(COUNTA($DO333:$DX333)&gt;0,$BA333,"")</f>
        <v/>
      </c>
      <c r="J333" s="146" t="str">
        <f t="shared" si="1399"/>
        <v/>
      </c>
      <c r="K333" s="147" t="str">
        <f t="shared" si="43"/>
        <v/>
      </c>
      <c r="L333" s="147" t="str">
        <f t="shared" si="7"/>
        <v/>
      </c>
      <c r="M333" s="147" t="str">
        <f t="shared" si="8"/>
        <v/>
      </c>
      <c r="N333" s="147" t="str">
        <f t="shared" si="48"/>
        <v/>
      </c>
      <c r="O333" s="147" t="str">
        <f t="shared" si="9"/>
        <v/>
      </c>
      <c r="P333" s="146" t="str">
        <f t="shared" si="1367"/>
        <v/>
      </c>
      <c r="Q333" s="147" t="str">
        <f t="shared" si="1368"/>
        <v/>
      </c>
      <c r="R333" s="146" t="str">
        <f t="shared" si="12"/>
        <v/>
      </c>
      <c r="S333" s="146" t="str">
        <f t="shared" si="13"/>
        <v/>
      </c>
      <c r="T333" s="146" t="str">
        <f>IF(NOT(ISBLANK(DH333)),
        IF(AND(ISREF('Input Tenderers'!$J$8:$K$8),COUNTA('Input Tenderers'!$N$8)&gt;0),
                IF(COUNTA('Input Implementation Transactio'!$N333:$O333)&gt;0,"supplier;tenderer;payee","supplier;tenderer"),
                IF(COUNTA('Input Implementation Transactio'!$N333:$O333)&gt;0,"supplier;payee","supplier")
                ),
        IF(COUNTA('Input Implementation Transactio'!$N333:$O333)&gt;0, "payee", "")
        )</f>
        <v/>
      </c>
      <c r="U333" s="146" t="str">
        <f t="shared" si="14"/>
        <v/>
      </c>
      <c r="V333" s="146" t="str">
        <f t="shared" si="15"/>
        <v/>
      </c>
      <c r="W333" s="148" t="str">
        <f t="shared" si="1369"/>
        <v/>
      </c>
      <c r="X333" s="175" t="str">
        <f t="shared" si="1370"/>
        <v/>
      </c>
      <c r="Y333" s="170" t="str">
        <f t="shared" si="1371"/>
        <v/>
      </c>
      <c r="Z333" s="150" t="str">
        <f t="shared" si="19"/>
        <v/>
      </c>
      <c r="AA333" s="146" t="str">
        <f t="shared" si="20"/>
        <v/>
      </c>
      <c r="AB333" s="146" t="str">
        <f t="shared" si="21"/>
        <v/>
      </c>
      <c r="AC333" s="146" t="str">
        <f t="shared" si="22"/>
        <v/>
      </c>
      <c r="AD333" s="148" t="str">
        <f t="shared" si="1372"/>
        <v/>
      </c>
      <c r="AE333" s="148" t="str">
        <f t="shared" si="24"/>
        <v/>
      </c>
      <c r="AF333" s="175" t="str">
        <f t="shared" si="1373"/>
        <v/>
      </c>
      <c r="AG333" s="170" t="str">
        <f t="shared" si="1374"/>
        <v/>
      </c>
      <c r="AH333" s="148" t="str">
        <f t="shared" si="1375"/>
        <v/>
      </c>
      <c r="AI333" s="146" t="str">
        <f t="shared" si="28"/>
        <v/>
      </c>
      <c r="AJ333" s="146" t="str">
        <f t="shared" si="29"/>
        <v/>
      </c>
      <c r="AK333" s="146" t="str">
        <f t="shared" si="30"/>
        <v/>
      </c>
      <c r="AL333" s="146" t="str">
        <f t="shared" si="31"/>
        <v/>
      </c>
      <c r="AM333" s="171" t="str">
        <f t="shared" si="32"/>
        <v/>
      </c>
      <c r="AN333" s="171" t="str">
        <f t="shared" si="33"/>
        <v/>
      </c>
      <c r="AO333" s="146" t="str">
        <f t="shared" si="34"/>
        <v/>
      </c>
      <c r="AP333" s="146" t="str">
        <f t="shared" si="35"/>
        <v/>
      </c>
      <c r="AQ333" s="146" t="str">
        <f t="shared" si="36"/>
        <v/>
      </c>
      <c r="AR333" s="146" t="str">
        <f t="shared" ref="AR333:AS333" si="1400">IF(NOT(ISBLANK(CB333)),CONCATENATE(TEXT(CB333,"yyyy-mm-ddThh:MM:ss"),"Z"),"")</f>
        <v/>
      </c>
      <c r="AS333" s="146" t="str">
        <f t="shared" si="1400"/>
        <v/>
      </c>
      <c r="AT333" s="146" t="str">
        <f t="shared" si="38"/>
        <v/>
      </c>
      <c r="AU333" s="146" t="str">
        <f t="shared" si="39"/>
        <v/>
      </c>
      <c r="AV333" s="146" t="str">
        <f t="shared" ref="AV333:AW333" si="1401">IF(NOT(ISBLANK(DT333)),CONCATENATE(TEXT(DT333,"yyyy-mm-ddThh:MM:ss"),"Z"),"")</f>
        <v/>
      </c>
      <c r="AW333" s="146" t="str">
        <f t="shared" si="1401"/>
        <v/>
      </c>
      <c r="AX333" s="146" t="str">
        <f t="shared" ref="AX333:AZ333" si="1402">IF(NOT(ISBLANK(ED333)),CONCATENATE(TEXT(ED333,"yyyy-mm-ddThh:MM:ss"),"Z"),"")</f>
        <v/>
      </c>
      <c r="AY333" s="146" t="str">
        <f t="shared" si="1402"/>
        <v/>
      </c>
      <c r="AZ333" s="146" t="str">
        <f t="shared" si="1402"/>
        <v/>
      </c>
      <c r="BA333" s="176"/>
      <c r="BB333" s="152"/>
      <c r="BC333" s="177"/>
      <c r="BD333" s="154"/>
      <c r="BE333" s="155"/>
      <c r="BF333" s="154"/>
      <c r="BG333" s="155"/>
      <c r="BH333" s="169"/>
      <c r="BI333" s="162"/>
      <c r="BJ333" s="172"/>
      <c r="BK333" s="162"/>
      <c r="BL333" s="158"/>
      <c r="BM333" s="172"/>
      <c r="BN333" s="162"/>
      <c r="BO333" s="167"/>
      <c r="BP333" s="169"/>
      <c r="BQ333" s="162"/>
      <c r="BR333" s="162"/>
      <c r="BS333" s="174"/>
      <c r="BT333" s="162"/>
      <c r="BU333" s="174"/>
      <c r="BV333" s="174"/>
      <c r="BW333" s="174"/>
      <c r="BX333" s="173"/>
      <c r="BY333" s="158"/>
      <c r="BZ333" s="160"/>
      <c r="CA333" s="172"/>
      <c r="CB333" s="152"/>
      <c r="CC333" s="152"/>
      <c r="CD333" s="156"/>
      <c r="CE333" s="172"/>
      <c r="CF333" s="162"/>
      <c r="CG333" s="162"/>
      <c r="CH333" s="158"/>
      <c r="CI333" s="173"/>
      <c r="CJ333" s="178"/>
      <c r="CK333" s="173"/>
      <c r="CL333" s="165"/>
      <c r="CM333" s="172"/>
      <c r="CN333" s="162"/>
      <c r="CO333" s="162"/>
      <c r="CP333" s="162"/>
      <c r="CQ333" s="162"/>
      <c r="CR333" s="169"/>
      <c r="CS333" s="162"/>
      <c r="CT333" s="162"/>
      <c r="CU333" s="174"/>
      <c r="CV333" s="152"/>
      <c r="CW333" s="173"/>
      <c r="CX333" s="158"/>
      <c r="CY333" s="172"/>
      <c r="CZ333" s="162"/>
      <c r="DA333" s="162"/>
      <c r="DB333" s="158"/>
      <c r="DC333" s="173"/>
      <c r="DD333" s="178"/>
      <c r="DE333" s="173"/>
      <c r="DF333" s="165"/>
      <c r="DG333" s="172"/>
      <c r="DH333" s="178"/>
      <c r="DI333" s="172"/>
      <c r="DJ333" s="178"/>
      <c r="DK333" s="172"/>
      <c r="DL333" s="162"/>
      <c r="DM333" s="167"/>
      <c r="DN333" s="169"/>
      <c r="DO333" s="162"/>
      <c r="DP333" s="162"/>
      <c r="DQ333" s="174"/>
      <c r="DR333" s="152"/>
      <c r="DS333" s="172"/>
      <c r="DT333" s="152"/>
      <c r="DU333" s="152"/>
      <c r="DV333" s="156"/>
      <c r="DW333" s="173"/>
      <c r="DX333" s="158"/>
      <c r="DY333" s="172"/>
      <c r="DZ333" s="162"/>
      <c r="EA333" s="162"/>
      <c r="EB333" s="172"/>
      <c r="EC333" s="172"/>
      <c r="ED333" s="152"/>
      <c r="EE333" s="152"/>
      <c r="EF333" s="152"/>
      <c r="EG333" s="174"/>
      <c r="EH333" s="172"/>
      <c r="EI333" s="162"/>
      <c r="EJ333" s="162"/>
    </row>
    <row r="334" spans="1:140" ht="12.5">
      <c r="A334" s="168"/>
      <c r="B334" s="169"/>
      <c r="C334" s="144" t="str">
        <f t="shared" si="0"/>
        <v/>
      </c>
      <c r="D334" s="144" t="str">
        <f t="shared" si="1364"/>
        <v/>
      </c>
      <c r="E334" s="144" t="str">
        <f t="shared" si="2"/>
        <v/>
      </c>
      <c r="F334" s="145" t="str">
        <f t="shared" si="1365"/>
        <v/>
      </c>
      <c r="G334" s="145" t="str">
        <f t="shared" si="4"/>
        <v/>
      </c>
      <c r="H334" s="145" t="str">
        <f t="shared" si="5"/>
        <v/>
      </c>
      <c r="I334" s="146" t="str">
        <f t="shared" ref="I334:J334" si="1403">IF(COUNTA($DO334:$DX334)&gt;0,$BA334,"")</f>
        <v/>
      </c>
      <c r="J334" s="146" t="str">
        <f t="shared" si="1403"/>
        <v/>
      </c>
      <c r="K334" s="147" t="str">
        <f t="shared" si="43"/>
        <v/>
      </c>
      <c r="L334" s="147" t="str">
        <f t="shared" si="7"/>
        <v/>
      </c>
      <c r="M334" s="147" t="str">
        <f t="shared" si="8"/>
        <v/>
      </c>
      <c r="N334" s="147" t="str">
        <f t="shared" si="48"/>
        <v/>
      </c>
      <c r="O334" s="147" t="str">
        <f t="shared" si="9"/>
        <v/>
      </c>
      <c r="P334" s="146" t="str">
        <f t="shared" si="1367"/>
        <v/>
      </c>
      <c r="Q334" s="147" t="str">
        <f t="shared" si="1368"/>
        <v/>
      </c>
      <c r="R334" s="146" t="str">
        <f t="shared" si="12"/>
        <v/>
      </c>
      <c r="S334" s="146" t="str">
        <f t="shared" si="13"/>
        <v/>
      </c>
      <c r="T334" s="146" t="str">
        <f>IF(NOT(ISBLANK(DH334)),
        IF(AND(ISREF('Input Tenderers'!$J$8:$K$8),COUNTA('Input Tenderers'!$N$8)&gt;0),
                IF(COUNTA('Input Implementation Transactio'!$N334:$O334)&gt;0,"supplier;tenderer;payee","supplier;tenderer"),
                IF(COUNTA('Input Implementation Transactio'!$N334:$O334)&gt;0,"supplier;payee","supplier")
                ),
        IF(COUNTA('Input Implementation Transactio'!$N334:$O334)&gt;0, "payee", "")
        )</f>
        <v/>
      </c>
      <c r="U334" s="146" t="str">
        <f t="shared" si="14"/>
        <v/>
      </c>
      <c r="V334" s="146" t="str">
        <f t="shared" si="15"/>
        <v/>
      </c>
      <c r="W334" s="148" t="str">
        <f t="shared" si="1369"/>
        <v/>
      </c>
      <c r="X334" s="175" t="str">
        <f t="shared" si="1370"/>
        <v/>
      </c>
      <c r="Y334" s="170" t="str">
        <f t="shared" si="1371"/>
        <v/>
      </c>
      <c r="Z334" s="150" t="str">
        <f t="shared" si="19"/>
        <v/>
      </c>
      <c r="AA334" s="146" t="str">
        <f t="shared" si="20"/>
        <v/>
      </c>
      <c r="AB334" s="146" t="str">
        <f t="shared" si="21"/>
        <v/>
      </c>
      <c r="AC334" s="146" t="str">
        <f t="shared" si="22"/>
        <v/>
      </c>
      <c r="AD334" s="148" t="str">
        <f t="shared" si="1372"/>
        <v/>
      </c>
      <c r="AE334" s="148" t="str">
        <f t="shared" si="24"/>
        <v/>
      </c>
      <c r="AF334" s="175" t="str">
        <f t="shared" si="1373"/>
        <v/>
      </c>
      <c r="AG334" s="170" t="str">
        <f t="shared" si="1374"/>
        <v/>
      </c>
      <c r="AH334" s="148" t="str">
        <f t="shared" si="1375"/>
        <v/>
      </c>
      <c r="AI334" s="146" t="str">
        <f t="shared" si="28"/>
        <v/>
      </c>
      <c r="AJ334" s="146" t="str">
        <f t="shared" si="29"/>
        <v/>
      </c>
      <c r="AK334" s="146" t="str">
        <f t="shared" si="30"/>
        <v/>
      </c>
      <c r="AL334" s="146" t="str">
        <f t="shared" si="31"/>
        <v/>
      </c>
      <c r="AM334" s="171" t="str">
        <f t="shared" si="32"/>
        <v/>
      </c>
      <c r="AN334" s="171" t="str">
        <f t="shared" si="33"/>
        <v/>
      </c>
      <c r="AO334" s="146" t="str">
        <f t="shared" si="34"/>
        <v/>
      </c>
      <c r="AP334" s="146" t="str">
        <f t="shared" si="35"/>
        <v/>
      </c>
      <c r="AQ334" s="146" t="str">
        <f t="shared" si="36"/>
        <v/>
      </c>
      <c r="AR334" s="146" t="str">
        <f t="shared" ref="AR334:AS334" si="1404">IF(NOT(ISBLANK(CB334)),CONCATENATE(TEXT(CB334,"yyyy-mm-ddThh:MM:ss"),"Z"),"")</f>
        <v/>
      </c>
      <c r="AS334" s="146" t="str">
        <f t="shared" si="1404"/>
        <v/>
      </c>
      <c r="AT334" s="146" t="str">
        <f t="shared" si="38"/>
        <v/>
      </c>
      <c r="AU334" s="146" t="str">
        <f t="shared" si="39"/>
        <v/>
      </c>
      <c r="AV334" s="146" t="str">
        <f t="shared" ref="AV334:AW334" si="1405">IF(NOT(ISBLANK(DT334)),CONCATENATE(TEXT(DT334,"yyyy-mm-ddThh:MM:ss"),"Z"),"")</f>
        <v/>
      </c>
      <c r="AW334" s="146" t="str">
        <f t="shared" si="1405"/>
        <v/>
      </c>
      <c r="AX334" s="146" t="str">
        <f t="shared" ref="AX334:AZ334" si="1406">IF(NOT(ISBLANK(ED334)),CONCATENATE(TEXT(ED334,"yyyy-mm-ddThh:MM:ss"),"Z"),"")</f>
        <v/>
      </c>
      <c r="AY334" s="146" t="str">
        <f t="shared" si="1406"/>
        <v/>
      </c>
      <c r="AZ334" s="146" t="str">
        <f t="shared" si="1406"/>
        <v/>
      </c>
      <c r="BA334" s="176"/>
      <c r="BB334" s="152"/>
      <c r="BC334" s="177"/>
      <c r="BD334" s="154"/>
      <c r="BE334" s="155"/>
      <c r="BF334" s="154"/>
      <c r="BG334" s="155"/>
      <c r="BH334" s="169"/>
      <c r="BI334" s="162"/>
      <c r="BJ334" s="172"/>
      <c r="BK334" s="162"/>
      <c r="BL334" s="158"/>
      <c r="BM334" s="172"/>
      <c r="BN334" s="162"/>
      <c r="BO334" s="167"/>
      <c r="BP334" s="169"/>
      <c r="BQ334" s="162"/>
      <c r="BR334" s="162"/>
      <c r="BS334" s="174"/>
      <c r="BT334" s="162"/>
      <c r="BU334" s="174"/>
      <c r="BV334" s="174"/>
      <c r="BW334" s="174"/>
      <c r="BX334" s="173"/>
      <c r="BY334" s="158"/>
      <c r="BZ334" s="160"/>
      <c r="CA334" s="172"/>
      <c r="CB334" s="152"/>
      <c r="CC334" s="152"/>
      <c r="CD334" s="156"/>
      <c r="CE334" s="172"/>
      <c r="CF334" s="162"/>
      <c r="CG334" s="162"/>
      <c r="CH334" s="158"/>
      <c r="CI334" s="173"/>
      <c r="CJ334" s="178"/>
      <c r="CK334" s="173"/>
      <c r="CL334" s="165"/>
      <c r="CM334" s="172"/>
      <c r="CN334" s="162"/>
      <c r="CO334" s="162"/>
      <c r="CP334" s="162"/>
      <c r="CQ334" s="162"/>
      <c r="CR334" s="169"/>
      <c r="CS334" s="162"/>
      <c r="CT334" s="162"/>
      <c r="CU334" s="174"/>
      <c r="CV334" s="152"/>
      <c r="CW334" s="173"/>
      <c r="CX334" s="158"/>
      <c r="CY334" s="172"/>
      <c r="CZ334" s="162"/>
      <c r="DA334" s="162"/>
      <c r="DB334" s="158"/>
      <c r="DC334" s="173"/>
      <c r="DD334" s="178"/>
      <c r="DE334" s="173"/>
      <c r="DF334" s="165"/>
      <c r="DG334" s="172"/>
      <c r="DH334" s="178"/>
      <c r="DI334" s="172"/>
      <c r="DJ334" s="178"/>
      <c r="DK334" s="172"/>
      <c r="DL334" s="162"/>
      <c r="DM334" s="167"/>
      <c r="DN334" s="169"/>
      <c r="DO334" s="162"/>
      <c r="DP334" s="162"/>
      <c r="DQ334" s="174"/>
      <c r="DR334" s="152"/>
      <c r="DS334" s="172"/>
      <c r="DT334" s="152"/>
      <c r="DU334" s="152"/>
      <c r="DV334" s="156"/>
      <c r="DW334" s="173"/>
      <c r="DX334" s="158"/>
      <c r="DY334" s="172"/>
      <c r="DZ334" s="162"/>
      <c r="EA334" s="162"/>
      <c r="EB334" s="172"/>
      <c r="EC334" s="172"/>
      <c r="ED334" s="152"/>
      <c r="EE334" s="152"/>
      <c r="EF334" s="152"/>
      <c r="EG334" s="174"/>
      <c r="EH334" s="172"/>
      <c r="EI334" s="162"/>
      <c r="EJ334" s="162"/>
    </row>
    <row r="335" spans="1:140" ht="12.5">
      <c r="A335" s="168"/>
      <c r="B335" s="169"/>
      <c r="C335" s="144" t="str">
        <f t="shared" si="0"/>
        <v/>
      </c>
      <c r="D335" s="144" t="str">
        <f t="shared" si="1364"/>
        <v/>
      </c>
      <c r="E335" s="144" t="str">
        <f t="shared" si="2"/>
        <v/>
      </c>
      <c r="F335" s="145" t="str">
        <f t="shared" si="1365"/>
        <v/>
      </c>
      <c r="G335" s="145" t="str">
        <f t="shared" si="4"/>
        <v/>
      </c>
      <c r="H335" s="145" t="str">
        <f t="shared" si="5"/>
        <v/>
      </c>
      <c r="I335" s="146" t="str">
        <f t="shared" ref="I335:J335" si="1407">IF(COUNTA($DO335:$DX335)&gt;0,$BA335,"")</f>
        <v/>
      </c>
      <c r="J335" s="146" t="str">
        <f t="shared" si="1407"/>
        <v/>
      </c>
      <c r="K335" s="147" t="str">
        <f t="shared" si="43"/>
        <v/>
      </c>
      <c r="L335" s="147" t="str">
        <f t="shared" si="7"/>
        <v/>
      </c>
      <c r="M335" s="147" t="str">
        <f t="shared" si="8"/>
        <v/>
      </c>
      <c r="N335" s="147" t="str">
        <f t="shared" si="48"/>
        <v/>
      </c>
      <c r="O335" s="147" t="str">
        <f t="shared" si="9"/>
        <v/>
      </c>
      <c r="P335" s="146" t="str">
        <f t="shared" si="1367"/>
        <v/>
      </c>
      <c r="Q335" s="147" t="str">
        <f t="shared" si="1368"/>
        <v/>
      </c>
      <c r="R335" s="146" t="str">
        <f t="shared" si="12"/>
        <v/>
      </c>
      <c r="S335" s="146" t="str">
        <f t="shared" si="13"/>
        <v/>
      </c>
      <c r="T335" s="146" t="str">
        <f>IF(NOT(ISBLANK(DH335)),
        IF(AND(ISREF('Input Tenderers'!$J$8:$K$8),COUNTA('Input Tenderers'!$N$8)&gt;0),
                IF(COUNTA('Input Implementation Transactio'!$N335:$O335)&gt;0,"supplier;tenderer;payee","supplier;tenderer"),
                IF(COUNTA('Input Implementation Transactio'!$N335:$O335)&gt;0,"supplier;payee","supplier")
                ),
        IF(COUNTA('Input Implementation Transactio'!$N335:$O335)&gt;0, "payee", "")
        )</f>
        <v/>
      </c>
      <c r="U335" s="146" t="str">
        <f t="shared" si="14"/>
        <v/>
      </c>
      <c r="V335" s="146" t="str">
        <f t="shared" si="15"/>
        <v/>
      </c>
      <c r="W335" s="148" t="str">
        <f t="shared" si="1369"/>
        <v/>
      </c>
      <c r="X335" s="175" t="str">
        <f t="shared" si="1370"/>
        <v/>
      </c>
      <c r="Y335" s="170" t="str">
        <f t="shared" si="1371"/>
        <v/>
      </c>
      <c r="Z335" s="150" t="str">
        <f t="shared" si="19"/>
        <v/>
      </c>
      <c r="AA335" s="146" t="str">
        <f t="shared" si="20"/>
        <v/>
      </c>
      <c r="AB335" s="146" t="str">
        <f t="shared" si="21"/>
        <v/>
      </c>
      <c r="AC335" s="146" t="str">
        <f t="shared" si="22"/>
        <v/>
      </c>
      <c r="AD335" s="148" t="str">
        <f t="shared" si="1372"/>
        <v/>
      </c>
      <c r="AE335" s="148" t="str">
        <f t="shared" si="24"/>
        <v/>
      </c>
      <c r="AF335" s="175" t="str">
        <f t="shared" si="1373"/>
        <v/>
      </c>
      <c r="AG335" s="170" t="str">
        <f t="shared" si="1374"/>
        <v/>
      </c>
      <c r="AH335" s="148" t="str">
        <f t="shared" si="1375"/>
        <v/>
      </c>
      <c r="AI335" s="146" t="str">
        <f t="shared" si="28"/>
        <v/>
      </c>
      <c r="AJ335" s="146" t="str">
        <f t="shared" si="29"/>
        <v/>
      </c>
      <c r="AK335" s="146" t="str">
        <f t="shared" si="30"/>
        <v/>
      </c>
      <c r="AL335" s="146" t="str">
        <f t="shared" si="31"/>
        <v/>
      </c>
      <c r="AM335" s="171" t="str">
        <f t="shared" si="32"/>
        <v/>
      </c>
      <c r="AN335" s="171" t="str">
        <f t="shared" si="33"/>
        <v/>
      </c>
      <c r="AO335" s="146" t="str">
        <f t="shared" si="34"/>
        <v/>
      </c>
      <c r="AP335" s="146" t="str">
        <f t="shared" si="35"/>
        <v/>
      </c>
      <c r="AQ335" s="146" t="str">
        <f t="shared" si="36"/>
        <v/>
      </c>
      <c r="AR335" s="146" t="str">
        <f t="shared" ref="AR335:AS335" si="1408">IF(NOT(ISBLANK(CB335)),CONCATENATE(TEXT(CB335,"yyyy-mm-ddThh:MM:ss"),"Z"),"")</f>
        <v/>
      </c>
      <c r="AS335" s="146" t="str">
        <f t="shared" si="1408"/>
        <v/>
      </c>
      <c r="AT335" s="146" t="str">
        <f t="shared" si="38"/>
        <v/>
      </c>
      <c r="AU335" s="146" t="str">
        <f t="shared" si="39"/>
        <v/>
      </c>
      <c r="AV335" s="146" t="str">
        <f t="shared" ref="AV335:AW335" si="1409">IF(NOT(ISBLANK(DT335)),CONCATENATE(TEXT(DT335,"yyyy-mm-ddThh:MM:ss"),"Z"),"")</f>
        <v/>
      </c>
      <c r="AW335" s="146" t="str">
        <f t="shared" si="1409"/>
        <v/>
      </c>
      <c r="AX335" s="146" t="str">
        <f t="shared" ref="AX335:AZ335" si="1410">IF(NOT(ISBLANK(ED335)),CONCATENATE(TEXT(ED335,"yyyy-mm-ddThh:MM:ss"),"Z"),"")</f>
        <v/>
      </c>
      <c r="AY335" s="146" t="str">
        <f t="shared" si="1410"/>
        <v/>
      </c>
      <c r="AZ335" s="146" t="str">
        <f t="shared" si="1410"/>
        <v/>
      </c>
      <c r="BA335" s="176"/>
      <c r="BB335" s="152"/>
      <c r="BC335" s="177"/>
      <c r="BD335" s="154"/>
      <c r="BE335" s="155"/>
      <c r="BF335" s="154"/>
      <c r="BG335" s="155"/>
      <c r="BH335" s="169"/>
      <c r="BI335" s="162"/>
      <c r="BJ335" s="172"/>
      <c r="BK335" s="162"/>
      <c r="BL335" s="158"/>
      <c r="BM335" s="172"/>
      <c r="BN335" s="162"/>
      <c r="BO335" s="167"/>
      <c r="BP335" s="169"/>
      <c r="BQ335" s="162"/>
      <c r="BR335" s="162"/>
      <c r="BS335" s="174"/>
      <c r="BT335" s="162"/>
      <c r="BU335" s="174"/>
      <c r="BV335" s="174"/>
      <c r="BW335" s="174"/>
      <c r="BX335" s="173"/>
      <c r="BY335" s="158"/>
      <c r="BZ335" s="160"/>
      <c r="CA335" s="172"/>
      <c r="CB335" s="152"/>
      <c r="CC335" s="152"/>
      <c r="CD335" s="156"/>
      <c r="CE335" s="172"/>
      <c r="CF335" s="162"/>
      <c r="CG335" s="162"/>
      <c r="CH335" s="158"/>
      <c r="CI335" s="173"/>
      <c r="CJ335" s="178"/>
      <c r="CK335" s="173"/>
      <c r="CL335" s="165"/>
      <c r="CM335" s="172"/>
      <c r="CN335" s="162"/>
      <c r="CO335" s="162"/>
      <c r="CP335" s="162"/>
      <c r="CQ335" s="162"/>
      <c r="CR335" s="169"/>
      <c r="CS335" s="162"/>
      <c r="CT335" s="162"/>
      <c r="CU335" s="174"/>
      <c r="CV335" s="152"/>
      <c r="CW335" s="173"/>
      <c r="CX335" s="158"/>
      <c r="CY335" s="172"/>
      <c r="CZ335" s="162"/>
      <c r="DA335" s="162"/>
      <c r="DB335" s="158"/>
      <c r="DC335" s="173"/>
      <c r="DD335" s="178"/>
      <c r="DE335" s="173"/>
      <c r="DF335" s="165"/>
      <c r="DG335" s="172"/>
      <c r="DH335" s="178"/>
      <c r="DI335" s="172"/>
      <c r="DJ335" s="178"/>
      <c r="DK335" s="172"/>
      <c r="DL335" s="162"/>
      <c r="DM335" s="167"/>
      <c r="DN335" s="169"/>
      <c r="DO335" s="162"/>
      <c r="DP335" s="162"/>
      <c r="DQ335" s="174"/>
      <c r="DR335" s="152"/>
      <c r="DS335" s="172"/>
      <c r="DT335" s="152"/>
      <c r="DU335" s="152"/>
      <c r="DV335" s="156"/>
      <c r="DW335" s="173"/>
      <c r="DX335" s="158"/>
      <c r="DY335" s="172"/>
      <c r="DZ335" s="162"/>
      <c r="EA335" s="162"/>
      <c r="EB335" s="172"/>
      <c r="EC335" s="172"/>
      <c r="ED335" s="152"/>
      <c r="EE335" s="152"/>
      <c r="EF335" s="152"/>
      <c r="EG335" s="174"/>
      <c r="EH335" s="172"/>
      <c r="EI335" s="162"/>
      <c r="EJ335" s="162"/>
    </row>
    <row r="336" spans="1:140" ht="12.5">
      <c r="A336" s="168"/>
      <c r="B336" s="169"/>
      <c r="C336" s="144" t="str">
        <f t="shared" si="0"/>
        <v/>
      </c>
      <c r="D336" s="144" t="str">
        <f t="shared" si="1364"/>
        <v/>
      </c>
      <c r="E336" s="144" t="str">
        <f t="shared" si="2"/>
        <v/>
      </c>
      <c r="F336" s="145" t="str">
        <f t="shared" si="1365"/>
        <v/>
      </c>
      <c r="G336" s="145" t="str">
        <f t="shared" si="4"/>
        <v/>
      </c>
      <c r="H336" s="145" t="str">
        <f t="shared" si="5"/>
        <v/>
      </c>
      <c r="I336" s="146" t="str">
        <f t="shared" ref="I336:J336" si="1411">IF(COUNTA($DO336:$DX336)&gt;0,$BA336,"")</f>
        <v/>
      </c>
      <c r="J336" s="146" t="str">
        <f t="shared" si="1411"/>
        <v/>
      </c>
      <c r="K336" s="147" t="str">
        <f t="shared" si="43"/>
        <v/>
      </c>
      <c r="L336" s="147" t="str">
        <f t="shared" si="7"/>
        <v/>
      </c>
      <c r="M336" s="147" t="str">
        <f t="shared" si="8"/>
        <v/>
      </c>
      <c r="N336" s="147" t="str">
        <f t="shared" si="48"/>
        <v/>
      </c>
      <c r="O336" s="147" t="str">
        <f t="shared" si="9"/>
        <v/>
      </c>
      <c r="P336" s="146" t="str">
        <f t="shared" si="1367"/>
        <v/>
      </c>
      <c r="Q336" s="147" t="str">
        <f t="shared" si="1368"/>
        <v/>
      </c>
      <c r="R336" s="146" t="str">
        <f t="shared" si="12"/>
        <v/>
      </c>
      <c r="S336" s="146" t="str">
        <f t="shared" si="13"/>
        <v/>
      </c>
      <c r="T336" s="146" t="str">
        <f>IF(NOT(ISBLANK(DH336)),
        IF(AND(ISREF('Input Tenderers'!$J$8:$K$8),COUNTA('Input Tenderers'!$N$8)&gt;0),
                IF(COUNTA('Input Implementation Transactio'!$N336:$O336)&gt;0,"supplier;tenderer;payee","supplier;tenderer"),
                IF(COUNTA('Input Implementation Transactio'!$N336:$O336)&gt;0,"supplier;payee","supplier")
                ),
        IF(COUNTA('Input Implementation Transactio'!$N336:$O336)&gt;0, "payee", "")
        )</f>
        <v/>
      </c>
      <c r="U336" s="146" t="str">
        <f t="shared" si="14"/>
        <v/>
      </c>
      <c r="V336" s="146" t="str">
        <f t="shared" si="15"/>
        <v/>
      </c>
      <c r="W336" s="148" t="str">
        <f t="shared" si="1369"/>
        <v/>
      </c>
      <c r="X336" s="175" t="str">
        <f t="shared" si="1370"/>
        <v/>
      </c>
      <c r="Y336" s="170" t="str">
        <f t="shared" si="1371"/>
        <v/>
      </c>
      <c r="Z336" s="150" t="str">
        <f t="shared" si="19"/>
        <v/>
      </c>
      <c r="AA336" s="146" t="str">
        <f t="shared" si="20"/>
        <v/>
      </c>
      <c r="AB336" s="146" t="str">
        <f t="shared" si="21"/>
        <v/>
      </c>
      <c r="AC336" s="146" t="str">
        <f t="shared" si="22"/>
        <v/>
      </c>
      <c r="AD336" s="148" t="str">
        <f t="shared" si="1372"/>
        <v/>
      </c>
      <c r="AE336" s="148" t="str">
        <f t="shared" si="24"/>
        <v/>
      </c>
      <c r="AF336" s="175" t="str">
        <f t="shared" si="1373"/>
        <v/>
      </c>
      <c r="AG336" s="170" t="str">
        <f t="shared" si="1374"/>
        <v/>
      </c>
      <c r="AH336" s="148" t="str">
        <f t="shared" si="1375"/>
        <v/>
      </c>
      <c r="AI336" s="146" t="str">
        <f t="shared" si="28"/>
        <v/>
      </c>
      <c r="AJ336" s="146" t="str">
        <f t="shared" si="29"/>
        <v/>
      </c>
      <c r="AK336" s="146" t="str">
        <f t="shared" si="30"/>
        <v/>
      </c>
      <c r="AL336" s="146" t="str">
        <f t="shared" si="31"/>
        <v/>
      </c>
      <c r="AM336" s="171" t="str">
        <f t="shared" si="32"/>
        <v/>
      </c>
      <c r="AN336" s="171" t="str">
        <f t="shared" si="33"/>
        <v/>
      </c>
      <c r="AO336" s="146" t="str">
        <f t="shared" si="34"/>
        <v/>
      </c>
      <c r="AP336" s="146" t="str">
        <f t="shared" si="35"/>
        <v/>
      </c>
      <c r="AQ336" s="146" t="str">
        <f t="shared" si="36"/>
        <v/>
      </c>
      <c r="AR336" s="146" t="str">
        <f t="shared" ref="AR336:AS336" si="1412">IF(NOT(ISBLANK(CB336)),CONCATENATE(TEXT(CB336,"yyyy-mm-ddThh:MM:ss"),"Z"),"")</f>
        <v/>
      </c>
      <c r="AS336" s="146" t="str">
        <f t="shared" si="1412"/>
        <v/>
      </c>
      <c r="AT336" s="146" t="str">
        <f t="shared" si="38"/>
        <v/>
      </c>
      <c r="AU336" s="146" t="str">
        <f t="shared" si="39"/>
        <v/>
      </c>
      <c r="AV336" s="146" t="str">
        <f t="shared" ref="AV336:AW336" si="1413">IF(NOT(ISBLANK(DT336)),CONCATENATE(TEXT(DT336,"yyyy-mm-ddThh:MM:ss"),"Z"),"")</f>
        <v/>
      </c>
      <c r="AW336" s="146" t="str">
        <f t="shared" si="1413"/>
        <v/>
      </c>
      <c r="AX336" s="146" t="str">
        <f t="shared" ref="AX336:AZ336" si="1414">IF(NOT(ISBLANK(ED336)),CONCATENATE(TEXT(ED336,"yyyy-mm-ddThh:MM:ss"),"Z"),"")</f>
        <v/>
      </c>
      <c r="AY336" s="146" t="str">
        <f t="shared" si="1414"/>
        <v/>
      </c>
      <c r="AZ336" s="146" t="str">
        <f t="shared" si="1414"/>
        <v/>
      </c>
      <c r="BA336" s="176"/>
      <c r="BB336" s="152"/>
      <c r="BC336" s="177"/>
      <c r="BD336" s="154"/>
      <c r="BE336" s="155"/>
      <c r="BF336" s="154"/>
      <c r="BG336" s="155"/>
      <c r="BH336" s="169"/>
      <c r="BI336" s="162"/>
      <c r="BJ336" s="172"/>
      <c r="BK336" s="162"/>
      <c r="BL336" s="158"/>
      <c r="BM336" s="172"/>
      <c r="BN336" s="162"/>
      <c r="BO336" s="167"/>
      <c r="BP336" s="169"/>
      <c r="BQ336" s="162"/>
      <c r="BR336" s="162"/>
      <c r="BS336" s="174"/>
      <c r="BT336" s="162"/>
      <c r="BU336" s="174"/>
      <c r="BV336" s="174"/>
      <c r="BW336" s="174"/>
      <c r="BX336" s="173"/>
      <c r="BY336" s="158"/>
      <c r="BZ336" s="160"/>
      <c r="CA336" s="172"/>
      <c r="CB336" s="152"/>
      <c r="CC336" s="152"/>
      <c r="CD336" s="156"/>
      <c r="CE336" s="172"/>
      <c r="CF336" s="162"/>
      <c r="CG336" s="162"/>
      <c r="CH336" s="158"/>
      <c r="CI336" s="173"/>
      <c r="CJ336" s="178"/>
      <c r="CK336" s="173"/>
      <c r="CL336" s="165"/>
      <c r="CM336" s="172"/>
      <c r="CN336" s="162"/>
      <c r="CO336" s="162"/>
      <c r="CP336" s="162"/>
      <c r="CQ336" s="162"/>
      <c r="CR336" s="169"/>
      <c r="CS336" s="162"/>
      <c r="CT336" s="162"/>
      <c r="CU336" s="174"/>
      <c r="CV336" s="152"/>
      <c r="CW336" s="173"/>
      <c r="CX336" s="158"/>
      <c r="CY336" s="172"/>
      <c r="CZ336" s="162"/>
      <c r="DA336" s="162"/>
      <c r="DB336" s="158"/>
      <c r="DC336" s="173"/>
      <c r="DD336" s="178"/>
      <c r="DE336" s="173"/>
      <c r="DF336" s="165"/>
      <c r="DG336" s="172"/>
      <c r="DH336" s="178"/>
      <c r="DI336" s="172"/>
      <c r="DJ336" s="178"/>
      <c r="DK336" s="172"/>
      <c r="DL336" s="162"/>
      <c r="DM336" s="167"/>
      <c r="DN336" s="169"/>
      <c r="DO336" s="162"/>
      <c r="DP336" s="162"/>
      <c r="DQ336" s="174"/>
      <c r="DR336" s="152"/>
      <c r="DS336" s="172"/>
      <c r="DT336" s="152"/>
      <c r="DU336" s="152"/>
      <c r="DV336" s="156"/>
      <c r="DW336" s="173"/>
      <c r="DX336" s="158"/>
      <c r="DY336" s="172"/>
      <c r="DZ336" s="162"/>
      <c r="EA336" s="162"/>
      <c r="EB336" s="172"/>
      <c r="EC336" s="172"/>
      <c r="ED336" s="152"/>
      <c r="EE336" s="152"/>
      <c r="EF336" s="152"/>
      <c r="EG336" s="174"/>
      <c r="EH336" s="172"/>
      <c r="EI336" s="162"/>
      <c r="EJ336" s="162"/>
    </row>
    <row r="337" spans="1:140" ht="12.5">
      <c r="A337" s="168"/>
      <c r="B337" s="169"/>
      <c r="C337" s="144" t="str">
        <f t="shared" si="0"/>
        <v/>
      </c>
      <c r="D337" s="144" t="str">
        <f t="shared" si="1364"/>
        <v/>
      </c>
      <c r="E337" s="144" t="str">
        <f t="shared" si="2"/>
        <v/>
      </c>
      <c r="F337" s="145" t="str">
        <f t="shared" si="1365"/>
        <v/>
      </c>
      <c r="G337" s="145" t="str">
        <f t="shared" si="4"/>
        <v/>
      </c>
      <c r="H337" s="145" t="str">
        <f t="shared" si="5"/>
        <v/>
      </c>
      <c r="I337" s="146" t="str">
        <f t="shared" ref="I337:J337" si="1415">IF(COUNTA($DO337:$DX337)&gt;0,$BA337,"")</f>
        <v/>
      </c>
      <c r="J337" s="146" t="str">
        <f t="shared" si="1415"/>
        <v/>
      </c>
      <c r="K337" s="147" t="str">
        <f t="shared" si="43"/>
        <v/>
      </c>
      <c r="L337" s="147" t="str">
        <f t="shared" si="7"/>
        <v/>
      </c>
      <c r="M337" s="147" t="str">
        <f t="shared" si="8"/>
        <v/>
      </c>
      <c r="N337" s="147" t="str">
        <f t="shared" si="48"/>
        <v/>
      </c>
      <c r="O337" s="147" t="str">
        <f t="shared" si="9"/>
        <v/>
      </c>
      <c r="P337" s="146" t="str">
        <f t="shared" si="1367"/>
        <v/>
      </c>
      <c r="Q337" s="147" t="str">
        <f t="shared" si="1368"/>
        <v/>
      </c>
      <c r="R337" s="146" t="str">
        <f t="shared" si="12"/>
        <v/>
      </c>
      <c r="S337" s="146" t="str">
        <f t="shared" si="13"/>
        <v/>
      </c>
      <c r="T337" s="146" t="str">
        <f>IF(NOT(ISBLANK(DH337)),
        IF(AND(ISREF('Input Tenderers'!$J$8:$K$8),COUNTA('Input Tenderers'!$N$8)&gt;0),
                IF(COUNTA('Input Implementation Transactio'!$N337:$O337)&gt;0,"supplier;tenderer;payee","supplier;tenderer"),
                IF(COUNTA('Input Implementation Transactio'!$N337:$O337)&gt;0,"supplier;payee","supplier")
                ),
        IF(COUNTA('Input Implementation Transactio'!$N337:$O337)&gt;0, "payee", "")
        )</f>
        <v/>
      </c>
      <c r="U337" s="146" t="str">
        <f t="shared" si="14"/>
        <v/>
      </c>
      <c r="V337" s="146" t="str">
        <f t="shared" si="15"/>
        <v/>
      </c>
      <c r="W337" s="148" t="str">
        <f t="shared" si="1369"/>
        <v/>
      </c>
      <c r="X337" s="175" t="str">
        <f t="shared" si="1370"/>
        <v/>
      </c>
      <c r="Y337" s="170" t="str">
        <f t="shared" si="1371"/>
        <v/>
      </c>
      <c r="Z337" s="150" t="str">
        <f t="shared" si="19"/>
        <v/>
      </c>
      <c r="AA337" s="146" t="str">
        <f t="shared" si="20"/>
        <v/>
      </c>
      <c r="AB337" s="146" t="str">
        <f t="shared" si="21"/>
        <v/>
      </c>
      <c r="AC337" s="146" t="str">
        <f t="shared" si="22"/>
        <v/>
      </c>
      <c r="AD337" s="148" t="str">
        <f t="shared" si="1372"/>
        <v/>
      </c>
      <c r="AE337" s="148" t="str">
        <f t="shared" si="24"/>
        <v/>
      </c>
      <c r="AF337" s="175" t="str">
        <f t="shared" si="1373"/>
        <v/>
      </c>
      <c r="AG337" s="170" t="str">
        <f t="shared" si="1374"/>
        <v/>
      </c>
      <c r="AH337" s="148" t="str">
        <f t="shared" si="1375"/>
        <v/>
      </c>
      <c r="AI337" s="146" t="str">
        <f t="shared" si="28"/>
        <v/>
      </c>
      <c r="AJ337" s="146" t="str">
        <f t="shared" si="29"/>
        <v/>
      </c>
      <c r="AK337" s="146" t="str">
        <f t="shared" si="30"/>
        <v/>
      </c>
      <c r="AL337" s="146" t="str">
        <f t="shared" si="31"/>
        <v/>
      </c>
      <c r="AM337" s="171" t="str">
        <f t="shared" si="32"/>
        <v/>
      </c>
      <c r="AN337" s="171" t="str">
        <f t="shared" si="33"/>
        <v/>
      </c>
      <c r="AO337" s="146" t="str">
        <f t="shared" si="34"/>
        <v/>
      </c>
      <c r="AP337" s="146" t="str">
        <f t="shared" si="35"/>
        <v/>
      </c>
      <c r="AQ337" s="146" t="str">
        <f t="shared" si="36"/>
        <v/>
      </c>
      <c r="AR337" s="146" t="str">
        <f t="shared" ref="AR337:AS337" si="1416">IF(NOT(ISBLANK(CB337)),CONCATENATE(TEXT(CB337,"yyyy-mm-ddThh:MM:ss"),"Z"),"")</f>
        <v/>
      </c>
      <c r="AS337" s="146" t="str">
        <f t="shared" si="1416"/>
        <v/>
      </c>
      <c r="AT337" s="146" t="str">
        <f t="shared" si="38"/>
        <v/>
      </c>
      <c r="AU337" s="146" t="str">
        <f t="shared" si="39"/>
        <v/>
      </c>
      <c r="AV337" s="146" t="str">
        <f t="shared" ref="AV337:AW337" si="1417">IF(NOT(ISBLANK(DT337)),CONCATENATE(TEXT(DT337,"yyyy-mm-ddThh:MM:ss"),"Z"),"")</f>
        <v/>
      </c>
      <c r="AW337" s="146" t="str">
        <f t="shared" si="1417"/>
        <v/>
      </c>
      <c r="AX337" s="146" t="str">
        <f t="shared" ref="AX337:AZ337" si="1418">IF(NOT(ISBLANK(ED337)),CONCATENATE(TEXT(ED337,"yyyy-mm-ddThh:MM:ss"),"Z"),"")</f>
        <v/>
      </c>
      <c r="AY337" s="146" t="str">
        <f t="shared" si="1418"/>
        <v/>
      </c>
      <c r="AZ337" s="146" t="str">
        <f t="shared" si="1418"/>
        <v/>
      </c>
      <c r="BA337" s="176"/>
      <c r="BB337" s="152"/>
      <c r="BC337" s="177"/>
      <c r="BD337" s="154"/>
      <c r="BE337" s="155"/>
      <c r="BF337" s="154"/>
      <c r="BG337" s="155"/>
      <c r="BH337" s="169"/>
      <c r="BI337" s="162"/>
      <c r="BJ337" s="172"/>
      <c r="BK337" s="162"/>
      <c r="BL337" s="158"/>
      <c r="BM337" s="172"/>
      <c r="BN337" s="162"/>
      <c r="BO337" s="167"/>
      <c r="BP337" s="169"/>
      <c r="BQ337" s="162"/>
      <c r="BR337" s="162"/>
      <c r="BS337" s="174"/>
      <c r="BT337" s="162"/>
      <c r="BU337" s="174"/>
      <c r="BV337" s="174"/>
      <c r="BW337" s="174"/>
      <c r="BX337" s="173"/>
      <c r="BY337" s="158"/>
      <c r="BZ337" s="160"/>
      <c r="CA337" s="172"/>
      <c r="CB337" s="152"/>
      <c r="CC337" s="152"/>
      <c r="CD337" s="156"/>
      <c r="CE337" s="172"/>
      <c r="CF337" s="162"/>
      <c r="CG337" s="162"/>
      <c r="CH337" s="158"/>
      <c r="CI337" s="173"/>
      <c r="CJ337" s="178"/>
      <c r="CK337" s="173"/>
      <c r="CL337" s="165"/>
      <c r="CM337" s="172"/>
      <c r="CN337" s="162"/>
      <c r="CO337" s="162"/>
      <c r="CP337" s="162"/>
      <c r="CQ337" s="162"/>
      <c r="CR337" s="169"/>
      <c r="CS337" s="162"/>
      <c r="CT337" s="162"/>
      <c r="CU337" s="174"/>
      <c r="CV337" s="152"/>
      <c r="CW337" s="173"/>
      <c r="CX337" s="158"/>
      <c r="CY337" s="172"/>
      <c r="CZ337" s="162"/>
      <c r="DA337" s="162"/>
      <c r="DB337" s="158"/>
      <c r="DC337" s="173"/>
      <c r="DD337" s="178"/>
      <c r="DE337" s="173"/>
      <c r="DF337" s="165"/>
      <c r="DG337" s="172"/>
      <c r="DH337" s="178"/>
      <c r="DI337" s="172"/>
      <c r="DJ337" s="178"/>
      <c r="DK337" s="172"/>
      <c r="DL337" s="162"/>
      <c r="DM337" s="167"/>
      <c r="DN337" s="169"/>
      <c r="DO337" s="162"/>
      <c r="DP337" s="162"/>
      <c r="DQ337" s="174"/>
      <c r="DR337" s="152"/>
      <c r="DS337" s="172"/>
      <c r="DT337" s="152"/>
      <c r="DU337" s="152"/>
      <c r="DV337" s="156"/>
      <c r="DW337" s="173"/>
      <c r="DX337" s="158"/>
      <c r="DY337" s="172"/>
      <c r="DZ337" s="162"/>
      <c r="EA337" s="162"/>
      <c r="EB337" s="172"/>
      <c r="EC337" s="172"/>
      <c r="ED337" s="152"/>
      <c r="EE337" s="152"/>
      <c r="EF337" s="152"/>
      <c r="EG337" s="174"/>
      <c r="EH337" s="172"/>
      <c r="EI337" s="162"/>
      <c r="EJ337" s="162"/>
    </row>
    <row r="338" spans="1:140" ht="12.5">
      <c r="A338" s="168"/>
      <c r="B338" s="169"/>
      <c r="C338" s="144" t="str">
        <f t="shared" si="0"/>
        <v/>
      </c>
      <c r="D338" s="144" t="str">
        <f t="shared" si="1364"/>
        <v/>
      </c>
      <c r="E338" s="144" t="str">
        <f t="shared" si="2"/>
        <v/>
      </c>
      <c r="F338" s="145" t="str">
        <f t="shared" si="1365"/>
        <v/>
      </c>
      <c r="G338" s="145" t="str">
        <f t="shared" si="4"/>
        <v/>
      </c>
      <c r="H338" s="145" t="str">
        <f t="shared" si="5"/>
        <v/>
      </c>
      <c r="I338" s="146" t="str">
        <f t="shared" ref="I338:J338" si="1419">IF(COUNTA($DO338:$DX338)&gt;0,$BA338,"")</f>
        <v/>
      </c>
      <c r="J338" s="146" t="str">
        <f t="shared" si="1419"/>
        <v/>
      </c>
      <c r="K338" s="147" t="str">
        <f t="shared" si="43"/>
        <v/>
      </c>
      <c r="L338" s="147" t="str">
        <f t="shared" si="7"/>
        <v/>
      </c>
      <c r="M338" s="147" t="str">
        <f t="shared" si="8"/>
        <v/>
      </c>
      <c r="N338" s="147" t="str">
        <f t="shared" si="48"/>
        <v/>
      </c>
      <c r="O338" s="147" t="str">
        <f t="shared" si="9"/>
        <v/>
      </c>
      <c r="P338" s="146" t="str">
        <f t="shared" si="1367"/>
        <v/>
      </c>
      <c r="Q338" s="147" t="str">
        <f t="shared" si="1368"/>
        <v/>
      </c>
      <c r="R338" s="146" t="str">
        <f t="shared" si="12"/>
        <v/>
      </c>
      <c r="S338" s="146" t="str">
        <f t="shared" si="13"/>
        <v/>
      </c>
      <c r="T338" s="146" t="str">
        <f>IF(NOT(ISBLANK(DH338)),
        IF(AND(ISREF('Input Tenderers'!$J$8:$K$8),COUNTA('Input Tenderers'!$N$8)&gt;0),
                IF(COUNTA('Input Implementation Transactio'!$N338:$O338)&gt;0,"supplier;tenderer;payee","supplier;tenderer"),
                IF(COUNTA('Input Implementation Transactio'!$N338:$O338)&gt;0,"supplier;payee","supplier")
                ),
        IF(COUNTA('Input Implementation Transactio'!$N338:$O338)&gt;0, "payee", "")
        )</f>
        <v/>
      </c>
      <c r="U338" s="146" t="str">
        <f t="shared" si="14"/>
        <v/>
      </c>
      <c r="V338" s="146" t="str">
        <f t="shared" si="15"/>
        <v/>
      </c>
      <c r="W338" s="148" t="str">
        <f t="shared" si="1369"/>
        <v/>
      </c>
      <c r="X338" s="175" t="str">
        <f t="shared" si="1370"/>
        <v/>
      </c>
      <c r="Y338" s="170" t="str">
        <f t="shared" si="1371"/>
        <v/>
      </c>
      <c r="Z338" s="150" t="str">
        <f t="shared" si="19"/>
        <v/>
      </c>
      <c r="AA338" s="146" t="str">
        <f t="shared" si="20"/>
        <v/>
      </c>
      <c r="AB338" s="146" t="str">
        <f t="shared" si="21"/>
        <v/>
      </c>
      <c r="AC338" s="146" t="str">
        <f t="shared" si="22"/>
        <v/>
      </c>
      <c r="AD338" s="148" t="str">
        <f t="shared" si="1372"/>
        <v/>
      </c>
      <c r="AE338" s="148" t="str">
        <f t="shared" si="24"/>
        <v/>
      </c>
      <c r="AF338" s="175" t="str">
        <f t="shared" si="1373"/>
        <v/>
      </c>
      <c r="AG338" s="170" t="str">
        <f t="shared" si="1374"/>
        <v/>
      </c>
      <c r="AH338" s="148" t="str">
        <f t="shared" si="1375"/>
        <v/>
      </c>
      <c r="AI338" s="146" t="str">
        <f t="shared" si="28"/>
        <v/>
      </c>
      <c r="AJ338" s="146" t="str">
        <f t="shared" si="29"/>
        <v/>
      </c>
      <c r="AK338" s="146" t="str">
        <f t="shared" si="30"/>
        <v/>
      </c>
      <c r="AL338" s="146" t="str">
        <f t="shared" si="31"/>
        <v/>
      </c>
      <c r="AM338" s="171" t="str">
        <f t="shared" si="32"/>
        <v/>
      </c>
      <c r="AN338" s="171" t="str">
        <f t="shared" si="33"/>
        <v/>
      </c>
      <c r="AO338" s="146" t="str">
        <f t="shared" si="34"/>
        <v/>
      </c>
      <c r="AP338" s="146" t="str">
        <f t="shared" si="35"/>
        <v/>
      </c>
      <c r="AQ338" s="146" t="str">
        <f t="shared" si="36"/>
        <v/>
      </c>
      <c r="AR338" s="146" t="str">
        <f t="shared" ref="AR338:AS338" si="1420">IF(NOT(ISBLANK(CB338)),CONCATENATE(TEXT(CB338,"yyyy-mm-ddThh:MM:ss"),"Z"),"")</f>
        <v/>
      </c>
      <c r="AS338" s="146" t="str">
        <f t="shared" si="1420"/>
        <v/>
      </c>
      <c r="AT338" s="146" t="str">
        <f t="shared" si="38"/>
        <v/>
      </c>
      <c r="AU338" s="146" t="str">
        <f t="shared" si="39"/>
        <v/>
      </c>
      <c r="AV338" s="146" t="str">
        <f t="shared" ref="AV338:AW338" si="1421">IF(NOT(ISBLANK(DT338)),CONCATENATE(TEXT(DT338,"yyyy-mm-ddThh:MM:ss"),"Z"),"")</f>
        <v/>
      </c>
      <c r="AW338" s="146" t="str">
        <f t="shared" si="1421"/>
        <v/>
      </c>
      <c r="AX338" s="146" t="str">
        <f t="shared" ref="AX338:AZ338" si="1422">IF(NOT(ISBLANK(ED338)),CONCATENATE(TEXT(ED338,"yyyy-mm-ddThh:MM:ss"),"Z"),"")</f>
        <v/>
      </c>
      <c r="AY338" s="146" t="str">
        <f t="shared" si="1422"/>
        <v/>
      </c>
      <c r="AZ338" s="146" t="str">
        <f t="shared" si="1422"/>
        <v/>
      </c>
      <c r="BA338" s="176"/>
      <c r="BB338" s="152"/>
      <c r="BC338" s="177"/>
      <c r="BD338" s="154"/>
      <c r="BE338" s="155"/>
      <c r="BF338" s="154"/>
      <c r="BG338" s="155"/>
      <c r="BH338" s="169"/>
      <c r="BI338" s="162"/>
      <c r="BJ338" s="172"/>
      <c r="BK338" s="162"/>
      <c r="BL338" s="158"/>
      <c r="BM338" s="172"/>
      <c r="BN338" s="162"/>
      <c r="BO338" s="167"/>
      <c r="BP338" s="169"/>
      <c r="BQ338" s="162"/>
      <c r="BR338" s="162"/>
      <c r="BS338" s="174"/>
      <c r="BT338" s="162"/>
      <c r="BU338" s="174"/>
      <c r="BV338" s="174"/>
      <c r="BW338" s="174"/>
      <c r="BX338" s="173"/>
      <c r="BY338" s="158"/>
      <c r="BZ338" s="160"/>
      <c r="CA338" s="172"/>
      <c r="CB338" s="152"/>
      <c r="CC338" s="152"/>
      <c r="CD338" s="156"/>
      <c r="CE338" s="172"/>
      <c r="CF338" s="162"/>
      <c r="CG338" s="162"/>
      <c r="CH338" s="158"/>
      <c r="CI338" s="173"/>
      <c r="CJ338" s="178"/>
      <c r="CK338" s="173"/>
      <c r="CL338" s="165"/>
      <c r="CM338" s="172"/>
      <c r="CN338" s="162"/>
      <c r="CO338" s="162"/>
      <c r="CP338" s="162"/>
      <c r="CQ338" s="162"/>
      <c r="CR338" s="169"/>
      <c r="CS338" s="162"/>
      <c r="CT338" s="162"/>
      <c r="CU338" s="174"/>
      <c r="CV338" s="152"/>
      <c r="CW338" s="173"/>
      <c r="CX338" s="158"/>
      <c r="CY338" s="172"/>
      <c r="CZ338" s="162"/>
      <c r="DA338" s="162"/>
      <c r="DB338" s="158"/>
      <c r="DC338" s="173"/>
      <c r="DD338" s="178"/>
      <c r="DE338" s="173"/>
      <c r="DF338" s="165"/>
      <c r="DG338" s="172"/>
      <c r="DH338" s="178"/>
      <c r="DI338" s="172"/>
      <c r="DJ338" s="178"/>
      <c r="DK338" s="172"/>
      <c r="DL338" s="162"/>
      <c r="DM338" s="167"/>
      <c r="DN338" s="169"/>
      <c r="DO338" s="162"/>
      <c r="DP338" s="162"/>
      <c r="DQ338" s="174"/>
      <c r="DR338" s="152"/>
      <c r="DS338" s="172"/>
      <c r="DT338" s="152"/>
      <c r="DU338" s="152"/>
      <c r="DV338" s="156"/>
      <c r="DW338" s="173"/>
      <c r="DX338" s="158"/>
      <c r="DY338" s="172"/>
      <c r="DZ338" s="162"/>
      <c r="EA338" s="162"/>
      <c r="EB338" s="172"/>
      <c r="EC338" s="172"/>
      <c r="ED338" s="152"/>
      <c r="EE338" s="152"/>
      <c r="EF338" s="152"/>
      <c r="EG338" s="174"/>
      <c r="EH338" s="172"/>
      <c r="EI338" s="162"/>
      <c r="EJ338" s="162"/>
    </row>
    <row r="339" spans="1:140" ht="12.5">
      <c r="A339" s="168"/>
      <c r="B339" s="169"/>
      <c r="C339" s="144" t="str">
        <f t="shared" si="0"/>
        <v/>
      </c>
      <c r="D339" s="144" t="str">
        <f t="shared" si="1364"/>
        <v/>
      </c>
      <c r="E339" s="144" t="str">
        <f t="shared" si="2"/>
        <v/>
      </c>
      <c r="F339" s="145" t="str">
        <f t="shared" si="1365"/>
        <v/>
      </c>
      <c r="G339" s="145" t="str">
        <f t="shared" si="4"/>
        <v/>
      </c>
      <c r="H339" s="145" t="str">
        <f t="shared" si="5"/>
        <v/>
      </c>
      <c r="I339" s="146" t="str">
        <f t="shared" ref="I339:J339" si="1423">IF(COUNTA($DO339:$DX339)&gt;0,$BA339,"")</f>
        <v/>
      </c>
      <c r="J339" s="146" t="str">
        <f t="shared" si="1423"/>
        <v/>
      </c>
      <c r="K339" s="147" t="str">
        <f t="shared" si="43"/>
        <v/>
      </c>
      <c r="L339" s="147" t="str">
        <f t="shared" si="7"/>
        <v/>
      </c>
      <c r="M339" s="147" t="str">
        <f t="shared" si="8"/>
        <v/>
      </c>
      <c r="N339" s="147" t="str">
        <f t="shared" si="48"/>
        <v/>
      </c>
      <c r="O339" s="147" t="str">
        <f t="shared" si="9"/>
        <v/>
      </c>
      <c r="P339" s="146" t="str">
        <f t="shared" si="1367"/>
        <v/>
      </c>
      <c r="Q339" s="147" t="str">
        <f t="shared" si="1368"/>
        <v/>
      </c>
      <c r="R339" s="146" t="str">
        <f t="shared" si="12"/>
        <v/>
      </c>
      <c r="S339" s="146" t="str">
        <f t="shared" si="13"/>
        <v/>
      </c>
      <c r="T339" s="146" t="str">
        <f>IF(NOT(ISBLANK(DH339)),
        IF(AND(ISREF('Input Tenderers'!$J$8:$K$8),COUNTA('Input Tenderers'!$N$8)&gt;0),
                IF(COUNTA('Input Implementation Transactio'!$N339:$O339)&gt;0,"supplier;tenderer;payee","supplier;tenderer"),
                IF(COUNTA('Input Implementation Transactio'!$N339:$O339)&gt;0,"supplier;payee","supplier")
                ),
        IF(COUNTA('Input Implementation Transactio'!$N339:$O339)&gt;0, "payee", "")
        )</f>
        <v/>
      </c>
      <c r="U339" s="146" t="str">
        <f t="shared" si="14"/>
        <v/>
      </c>
      <c r="V339" s="146" t="str">
        <f t="shared" si="15"/>
        <v/>
      </c>
      <c r="W339" s="148" t="str">
        <f t="shared" si="1369"/>
        <v/>
      </c>
      <c r="X339" s="175" t="str">
        <f t="shared" si="1370"/>
        <v/>
      </c>
      <c r="Y339" s="170" t="str">
        <f t="shared" si="1371"/>
        <v/>
      </c>
      <c r="Z339" s="150" t="str">
        <f t="shared" si="19"/>
        <v/>
      </c>
      <c r="AA339" s="146" t="str">
        <f t="shared" si="20"/>
        <v/>
      </c>
      <c r="AB339" s="146" t="str">
        <f t="shared" si="21"/>
        <v/>
      </c>
      <c r="AC339" s="146" t="str">
        <f t="shared" si="22"/>
        <v/>
      </c>
      <c r="AD339" s="148" t="str">
        <f t="shared" si="1372"/>
        <v/>
      </c>
      <c r="AE339" s="148" t="str">
        <f t="shared" si="24"/>
        <v/>
      </c>
      <c r="AF339" s="175" t="str">
        <f t="shared" si="1373"/>
        <v/>
      </c>
      <c r="AG339" s="170" t="str">
        <f t="shared" si="1374"/>
        <v/>
      </c>
      <c r="AH339" s="148" t="str">
        <f t="shared" si="1375"/>
        <v/>
      </c>
      <c r="AI339" s="146" t="str">
        <f t="shared" si="28"/>
        <v/>
      </c>
      <c r="AJ339" s="146" t="str">
        <f t="shared" si="29"/>
        <v/>
      </c>
      <c r="AK339" s="146" t="str">
        <f t="shared" si="30"/>
        <v/>
      </c>
      <c r="AL339" s="146" t="str">
        <f t="shared" si="31"/>
        <v/>
      </c>
      <c r="AM339" s="171" t="str">
        <f t="shared" si="32"/>
        <v/>
      </c>
      <c r="AN339" s="171" t="str">
        <f t="shared" si="33"/>
        <v/>
      </c>
      <c r="AO339" s="146" t="str">
        <f t="shared" si="34"/>
        <v/>
      </c>
      <c r="AP339" s="146" t="str">
        <f t="shared" si="35"/>
        <v/>
      </c>
      <c r="AQ339" s="146" t="str">
        <f t="shared" si="36"/>
        <v/>
      </c>
      <c r="AR339" s="146" t="str">
        <f t="shared" ref="AR339:AS339" si="1424">IF(NOT(ISBLANK(CB339)),CONCATENATE(TEXT(CB339,"yyyy-mm-ddThh:MM:ss"),"Z"),"")</f>
        <v/>
      </c>
      <c r="AS339" s="146" t="str">
        <f t="shared" si="1424"/>
        <v/>
      </c>
      <c r="AT339" s="146" t="str">
        <f t="shared" si="38"/>
        <v/>
      </c>
      <c r="AU339" s="146" t="str">
        <f t="shared" si="39"/>
        <v/>
      </c>
      <c r="AV339" s="146" t="str">
        <f t="shared" ref="AV339:AW339" si="1425">IF(NOT(ISBLANK(DT339)),CONCATENATE(TEXT(DT339,"yyyy-mm-ddThh:MM:ss"),"Z"),"")</f>
        <v/>
      </c>
      <c r="AW339" s="146" t="str">
        <f t="shared" si="1425"/>
        <v/>
      </c>
      <c r="AX339" s="146" t="str">
        <f t="shared" ref="AX339:AZ339" si="1426">IF(NOT(ISBLANK(ED339)),CONCATENATE(TEXT(ED339,"yyyy-mm-ddThh:MM:ss"),"Z"),"")</f>
        <v/>
      </c>
      <c r="AY339" s="146" t="str">
        <f t="shared" si="1426"/>
        <v/>
      </c>
      <c r="AZ339" s="146" t="str">
        <f t="shared" si="1426"/>
        <v/>
      </c>
      <c r="BA339" s="176"/>
      <c r="BB339" s="152"/>
      <c r="BC339" s="177"/>
      <c r="BD339" s="154"/>
      <c r="BE339" s="155"/>
      <c r="BF339" s="154"/>
      <c r="BG339" s="155"/>
      <c r="BH339" s="169"/>
      <c r="BI339" s="162"/>
      <c r="BJ339" s="172"/>
      <c r="BK339" s="162"/>
      <c r="BL339" s="158"/>
      <c r="BM339" s="172"/>
      <c r="BN339" s="162"/>
      <c r="BO339" s="167"/>
      <c r="BP339" s="169"/>
      <c r="BQ339" s="162"/>
      <c r="BR339" s="162"/>
      <c r="BS339" s="174"/>
      <c r="BT339" s="162"/>
      <c r="BU339" s="174"/>
      <c r="BV339" s="174"/>
      <c r="BW339" s="174"/>
      <c r="BX339" s="173"/>
      <c r="BY339" s="158"/>
      <c r="BZ339" s="160"/>
      <c r="CA339" s="172"/>
      <c r="CB339" s="152"/>
      <c r="CC339" s="152"/>
      <c r="CD339" s="156"/>
      <c r="CE339" s="172"/>
      <c r="CF339" s="162"/>
      <c r="CG339" s="162"/>
      <c r="CH339" s="158"/>
      <c r="CI339" s="173"/>
      <c r="CJ339" s="178"/>
      <c r="CK339" s="173"/>
      <c r="CL339" s="165"/>
      <c r="CM339" s="172"/>
      <c r="CN339" s="162"/>
      <c r="CO339" s="162"/>
      <c r="CP339" s="162"/>
      <c r="CQ339" s="162"/>
      <c r="CR339" s="169"/>
      <c r="CS339" s="162"/>
      <c r="CT339" s="162"/>
      <c r="CU339" s="174"/>
      <c r="CV339" s="152"/>
      <c r="CW339" s="173"/>
      <c r="CX339" s="158"/>
      <c r="CY339" s="172"/>
      <c r="CZ339" s="162"/>
      <c r="DA339" s="162"/>
      <c r="DB339" s="158"/>
      <c r="DC339" s="173"/>
      <c r="DD339" s="178"/>
      <c r="DE339" s="173"/>
      <c r="DF339" s="165"/>
      <c r="DG339" s="172"/>
      <c r="DH339" s="178"/>
      <c r="DI339" s="172"/>
      <c r="DJ339" s="178"/>
      <c r="DK339" s="172"/>
      <c r="DL339" s="162"/>
      <c r="DM339" s="167"/>
      <c r="DN339" s="169"/>
      <c r="DO339" s="162"/>
      <c r="DP339" s="162"/>
      <c r="DQ339" s="174"/>
      <c r="DR339" s="152"/>
      <c r="DS339" s="172"/>
      <c r="DT339" s="152"/>
      <c r="DU339" s="152"/>
      <c r="DV339" s="156"/>
      <c r="DW339" s="173"/>
      <c r="DX339" s="158"/>
      <c r="DY339" s="172"/>
      <c r="DZ339" s="162"/>
      <c r="EA339" s="162"/>
      <c r="EB339" s="172"/>
      <c r="EC339" s="172"/>
      <c r="ED339" s="152"/>
      <c r="EE339" s="152"/>
      <c r="EF339" s="152"/>
      <c r="EG339" s="174"/>
      <c r="EH339" s="172"/>
      <c r="EI339" s="162"/>
      <c r="EJ339" s="162"/>
    </row>
    <row r="340" spans="1:140" ht="12.5">
      <c r="A340" s="168"/>
      <c r="B340" s="169"/>
      <c r="C340" s="144" t="str">
        <f t="shared" si="0"/>
        <v/>
      </c>
      <c r="D340" s="144" t="str">
        <f t="shared" si="1364"/>
        <v/>
      </c>
      <c r="E340" s="144" t="str">
        <f t="shared" si="2"/>
        <v/>
      </c>
      <c r="F340" s="145" t="str">
        <f t="shared" si="1365"/>
        <v/>
      </c>
      <c r="G340" s="145" t="str">
        <f t="shared" si="4"/>
        <v/>
      </c>
      <c r="H340" s="145" t="str">
        <f t="shared" si="5"/>
        <v/>
      </c>
      <c r="I340" s="146" t="str">
        <f t="shared" ref="I340:J340" si="1427">IF(COUNTA($DO340:$DX340)&gt;0,$BA340,"")</f>
        <v/>
      </c>
      <c r="J340" s="146" t="str">
        <f t="shared" si="1427"/>
        <v/>
      </c>
      <c r="K340" s="147" t="str">
        <f t="shared" si="43"/>
        <v/>
      </c>
      <c r="L340" s="147" t="str">
        <f t="shared" si="7"/>
        <v/>
      </c>
      <c r="M340" s="147" t="str">
        <f t="shared" si="8"/>
        <v/>
      </c>
      <c r="N340" s="147" t="str">
        <f t="shared" si="48"/>
        <v/>
      </c>
      <c r="O340" s="147" t="str">
        <f t="shared" si="9"/>
        <v/>
      </c>
      <c r="P340" s="146" t="str">
        <f t="shared" si="1367"/>
        <v/>
      </c>
      <c r="Q340" s="147" t="str">
        <f t="shared" si="1368"/>
        <v/>
      </c>
      <c r="R340" s="146" t="str">
        <f t="shared" si="12"/>
        <v/>
      </c>
      <c r="S340" s="146" t="str">
        <f t="shared" si="13"/>
        <v/>
      </c>
      <c r="T340" s="146" t="str">
        <f>IF(NOT(ISBLANK(DH340)),
        IF(AND(ISREF('Input Tenderers'!$J$8:$K$8),COUNTA('Input Tenderers'!$N$8)&gt;0),
                IF(COUNTA('Input Implementation Transactio'!$N340:$O340)&gt;0,"supplier;tenderer;payee","supplier;tenderer"),
                IF(COUNTA('Input Implementation Transactio'!$N340:$O340)&gt;0,"supplier;payee","supplier")
                ),
        IF(COUNTA('Input Implementation Transactio'!$N340:$O340)&gt;0, "payee", "")
        )</f>
        <v/>
      </c>
      <c r="U340" s="146" t="str">
        <f t="shared" si="14"/>
        <v/>
      </c>
      <c r="V340" s="146" t="str">
        <f t="shared" si="15"/>
        <v/>
      </c>
      <c r="W340" s="148" t="str">
        <f t="shared" si="1369"/>
        <v/>
      </c>
      <c r="X340" s="175" t="str">
        <f t="shared" si="1370"/>
        <v/>
      </c>
      <c r="Y340" s="170" t="str">
        <f t="shared" si="1371"/>
        <v/>
      </c>
      <c r="Z340" s="150" t="str">
        <f t="shared" si="19"/>
        <v/>
      </c>
      <c r="AA340" s="146" t="str">
        <f t="shared" si="20"/>
        <v/>
      </c>
      <c r="AB340" s="146" t="str">
        <f t="shared" si="21"/>
        <v/>
      </c>
      <c r="AC340" s="146" t="str">
        <f t="shared" si="22"/>
        <v/>
      </c>
      <c r="AD340" s="148" t="str">
        <f t="shared" si="1372"/>
        <v/>
      </c>
      <c r="AE340" s="148" t="str">
        <f t="shared" si="24"/>
        <v/>
      </c>
      <c r="AF340" s="175" t="str">
        <f t="shared" si="1373"/>
        <v/>
      </c>
      <c r="AG340" s="170" t="str">
        <f t="shared" si="1374"/>
        <v/>
      </c>
      <c r="AH340" s="148" t="str">
        <f t="shared" si="1375"/>
        <v/>
      </c>
      <c r="AI340" s="146" t="str">
        <f t="shared" si="28"/>
        <v/>
      </c>
      <c r="AJ340" s="146" t="str">
        <f t="shared" si="29"/>
        <v/>
      </c>
      <c r="AK340" s="146" t="str">
        <f t="shared" si="30"/>
        <v/>
      </c>
      <c r="AL340" s="146" t="str">
        <f t="shared" si="31"/>
        <v/>
      </c>
      <c r="AM340" s="171" t="str">
        <f t="shared" si="32"/>
        <v/>
      </c>
      <c r="AN340" s="171" t="str">
        <f t="shared" si="33"/>
        <v/>
      </c>
      <c r="AO340" s="146" t="str">
        <f t="shared" si="34"/>
        <v/>
      </c>
      <c r="AP340" s="146" t="str">
        <f t="shared" si="35"/>
        <v/>
      </c>
      <c r="AQ340" s="146" t="str">
        <f t="shared" si="36"/>
        <v/>
      </c>
      <c r="AR340" s="146" t="str">
        <f t="shared" ref="AR340:AS340" si="1428">IF(NOT(ISBLANK(CB340)),CONCATENATE(TEXT(CB340,"yyyy-mm-ddThh:MM:ss"),"Z"),"")</f>
        <v/>
      </c>
      <c r="AS340" s="146" t="str">
        <f t="shared" si="1428"/>
        <v/>
      </c>
      <c r="AT340" s="146" t="str">
        <f t="shared" si="38"/>
        <v/>
      </c>
      <c r="AU340" s="146" t="str">
        <f t="shared" si="39"/>
        <v/>
      </c>
      <c r="AV340" s="146" t="str">
        <f t="shared" ref="AV340:AW340" si="1429">IF(NOT(ISBLANK(DT340)),CONCATENATE(TEXT(DT340,"yyyy-mm-ddThh:MM:ss"),"Z"),"")</f>
        <v/>
      </c>
      <c r="AW340" s="146" t="str">
        <f t="shared" si="1429"/>
        <v/>
      </c>
      <c r="AX340" s="146" t="str">
        <f t="shared" ref="AX340:AZ340" si="1430">IF(NOT(ISBLANK(ED340)),CONCATENATE(TEXT(ED340,"yyyy-mm-ddThh:MM:ss"),"Z"),"")</f>
        <v/>
      </c>
      <c r="AY340" s="146" t="str">
        <f t="shared" si="1430"/>
        <v/>
      </c>
      <c r="AZ340" s="146" t="str">
        <f t="shared" si="1430"/>
        <v/>
      </c>
      <c r="BA340" s="176"/>
      <c r="BB340" s="152"/>
      <c r="BC340" s="177"/>
      <c r="BD340" s="154"/>
      <c r="BE340" s="155"/>
      <c r="BF340" s="154"/>
      <c r="BG340" s="155"/>
      <c r="BH340" s="169"/>
      <c r="BI340" s="162"/>
      <c r="BJ340" s="172"/>
      <c r="BK340" s="162"/>
      <c r="BL340" s="158"/>
      <c r="BM340" s="172"/>
      <c r="BN340" s="162"/>
      <c r="BO340" s="167"/>
      <c r="BP340" s="169"/>
      <c r="BQ340" s="162"/>
      <c r="BR340" s="162"/>
      <c r="BS340" s="174"/>
      <c r="BT340" s="162"/>
      <c r="BU340" s="174"/>
      <c r="BV340" s="174"/>
      <c r="BW340" s="174"/>
      <c r="BX340" s="173"/>
      <c r="BY340" s="158"/>
      <c r="BZ340" s="160"/>
      <c r="CA340" s="172"/>
      <c r="CB340" s="152"/>
      <c r="CC340" s="152"/>
      <c r="CD340" s="156"/>
      <c r="CE340" s="172"/>
      <c r="CF340" s="162"/>
      <c r="CG340" s="162"/>
      <c r="CH340" s="158"/>
      <c r="CI340" s="173"/>
      <c r="CJ340" s="178"/>
      <c r="CK340" s="173"/>
      <c r="CL340" s="165"/>
      <c r="CM340" s="172"/>
      <c r="CN340" s="162"/>
      <c r="CO340" s="162"/>
      <c r="CP340" s="162"/>
      <c r="CQ340" s="162"/>
      <c r="CR340" s="169"/>
      <c r="CS340" s="162"/>
      <c r="CT340" s="162"/>
      <c r="CU340" s="174"/>
      <c r="CV340" s="152"/>
      <c r="CW340" s="173"/>
      <c r="CX340" s="158"/>
      <c r="CY340" s="172"/>
      <c r="CZ340" s="162"/>
      <c r="DA340" s="162"/>
      <c r="DB340" s="158"/>
      <c r="DC340" s="173"/>
      <c r="DD340" s="178"/>
      <c r="DE340" s="173"/>
      <c r="DF340" s="165"/>
      <c r="DG340" s="172"/>
      <c r="DH340" s="178"/>
      <c r="DI340" s="172"/>
      <c r="DJ340" s="178"/>
      <c r="DK340" s="172"/>
      <c r="DL340" s="162"/>
      <c r="DM340" s="167"/>
      <c r="DN340" s="169"/>
      <c r="DO340" s="162"/>
      <c r="DP340" s="162"/>
      <c r="DQ340" s="174"/>
      <c r="DR340" s="152"/>
      <c r="DS340" s="172"/>
      <c r="DT340" s="152"/>
      <c r="DU340" s="152"/>
      <c r="DV340" s="156"/>
      <c r="DW340" s="173"/>
      <c r="DX340" s="158"/>
      <c r="DY340" s="172"/>
      <c r="DZ340" s="162"/>
      <c r="EA340" s="162"/>
      <c r="EB340" s="172"/>
      <c r="EC340" s="172"/>
      <c r="ED340" s="152"/>
      <c r="EE340" s="152"/>
      <c r="EF340" s="152"/>
      <c r="EG340" s="174"/>
      <c r="EH340" s="172"/>
      <c r="EI340" s="162"/>
      <c r="EJ340" s="162"/>
    </row>
    <row r="341" spans="1:140" ht="12.5">
      <c r="A341" s="168"/>
      <c r="B341" s="169"/>
      <c r="C341" s="144" t="str">
        <f t="shared" si="0"/>
        <v/>
      </c>
      <c r="D341" s="144" t="str">
        <f t="shared" si="1364"/>
        <v/>
      </c>
      <c r="E341" s="144" t="str">
        <f t="shared" si="2"/>
        <v/>
      </c>
      <c r="F341" s="145" t="str">
        <f t="shared" si="1365"/>
        <v/>
      </c>
      <c r="G341" s="145" t="str">
        <f t="shared" si="4"/>
        <v/>
      </c>
      <c r="H341" s="145" t="str">
        <f t="shared" si="5"/>
        <v/>
      </c>
      <c r="I341" s="146" t="str">
        <f t="shared" ref="I341:J341" si="1431">IF(COUNTA($DO341:$DX341)&gt;0,$BA341,"")</f>
        <v/>
      </c>
      <c r="J341" s="146" t="str">
        <f t="shared" si="1431"/>
        <v/>
      </c>
      <c r="K341" s="147" t="str">
        <f t="shared" si="43"/>
        <v/>
      </c>
      <c r="L341" s="147" t="str">
        <f t="shared" si="7"/>
        <v/>
      </c>
      <c r="M341" s="147" t="str">
        <f t="shared" si="8"/>
        <v/>
      </c>
      <c r="N341" s="147" t="str">
        <f t="shared" si="48"/>
        <v/>
      </c>
      <c r="O341" s="147" t="str">
        <f t="shared" si="9"/>
        <v/>
      </c>
      <c r="P341" s="146" t="str">
        <f t="shared" si="1367"/>
        <v/>
      </c>
      <c r="Q341" s="147" t="str">
        <f t="shared" si="1368"/>
        <v/>
      </c>
      <c r="R341" s="146" t="str">
        <f t="shared" si="12"/>
        <v/>
      </c>
      <c r="S341" s="146" t="str">
        <f t="shared" si="13"/>
        <v/>
      </c>
      <c r="T341" s="146" t="str">
        <f>IF(NOT(ISBLANK(DH341)),
        IF(AND(ISREF('Input Tenderers'!$J$8:$K$8),COUNTA('Input Tenderers'!$N$8)&gt;0),
                IF(COUNTA('Input Implementation Transactio'!$N341:$O341)&gt;0,"supplier;tenderer;payee","supplier;tenderer"),
                IF(COUNTA('Input Implementation Transactio'!$N341:$O341)&gt;0,"supplier;payee","supplier")
                ),
        IF(COUNTA('Input Implementation Transactio'!$N341:$O341)&gt;0, "payee", "")
        )</f>
        <v/>
      </c>
      <c r="U341" s="146" t="str">
        <f t="shared" si="14"/>
        <v/>
      </c>
      <c r="V341" s="146" t="str">
        <f t="shared" si="15"/>
        <v/>
      </c>
      <c r="W341" s="148" t="str">
        <f t="shared" si="1369"/>
        <v/>
      </c>
      <c r="X341" s="175" t="str">
        <f t="shared" si="1370"/>
        <v/>
      </c>
      <c r="Y341" s="170" t="str">
        <f t="shared" si="1371"/>
        <v/>
      </c>
      <c r="Z341" s="150" t="str">
        <f t="shared" si="19"/>
        <v/>
      </c>
      <c r="AA341" s="146" t="str">
        <f t="shared" si="20"/>
        <v/>
      </c>
      <c r="AB341" s="146" t="str">
        <f t="shared" si="21"/>
        <v/>
      </c>
      <c r="AC341" s="146" t="str">
        <f t="shared" si="22"/>
        <v/>
      </c>
      <c r="AD341" s="148" t="str">
        <f t="shared" si="1372"/>
        <v/>
      </c>
      <c r="AE341" s="148" t="str">
        <f t="shared" si="24"/>
        <v/>
      </c>
      <c r="AF341" s="175" t="str">
        <f t="shared" si="1373"/>
        <v/>
      </c>
      <c r="AG341" s="170" t="str">
        <f t="shared" si="1374"/>
        <v/>
      </c>
      <c r="AH341" s="148" t="str">
        <f t="shared" si="1375"/>
        <v/>
      </c>
      <c r="AI341" s="146" t="str">
        <f t="shared" si="28"/>
        <v/>
      </c>
      <c r="AJ341" s="146" t="str">
        <f t="shared" si="29"/>
        <v/>
      </c>
      <c r="AK341" s="146" t="str">
        <f t="shared" si="30"/>
        <v/>
      </c>
      <c r="AL341" s="146" t="str">
        <f t="shared" si="31"/>
        <v/>
      </c>
      <c r="AM341" s="171" t="str">
        <f t="shared" si="32"/>
        <v/>
      </c>
      <c r="AN341" s="171" t="str">
        <f t="shared" si="33"/>
        <v/>
      </c>
      <c r="AO341" s="146" t="str">
        <f t="shared" si="34"/>
        <v/>
      </c>
      <c r="AP341" s="146" t="str">
        <f t="shared" si="35"/>
        <v/>
      </c>
      <c r="AQ341" s="146" t="str">
        <f t="shared" si="36"/>
        <v/>
      </c>
      <c r="AR341" s="146" t="str">
        <f t="shared" ref="AR341:AS341" si="1432">IF(NOT(ISBLANK(CB341)),CONCATENATE(TEXT(CB341,"yyyy-mm-ddThh:MM:ss"),"Z"),"")</f>
        <v/>
      </c>
      <c r="AS341" s="146" t="str">
        <f t="shared" si="1432"/>
        <v/>
      </c>
      <c r="AT341" s="146" t="str">
        <f t="shared" si="38"/>
        <v/>
      </c>
      <c r="AU341" s="146" t="str">
        <f t="shared" si="39"/>
        <v/>
      </c>
      <c r="AV341" s="146" t="str">
        <f t="shared" ref="AV341:AW341" si="1433">IF(NOT(ISBLANK(DT341)),CONCATENATE(TEXT(DT341,"yyyy-mm-ddThh:MM:ss"),"Z"),"")</f>
        <v/>
      </c>
      <c r="AW341" s="146" t="str">
        <f t="shared" si="1433"/>
        <v/>
      </c>
      <c r="AX341" s="146" t="str">
        <f t="shared" ref="AX341:AZ341" si="1434">IF(NOT(ISBLANK(ED341)),CONCATENATE(TEXT(ED341,"yyyy-mm-ddThh:MM:ss"),"Z"),"")</f>
        <v/>
      </c>
      <c r="AY341" s="146" t="str">
        <f t="shared" si="1434"/>
        <v/>
      </c>
      <c r="AZ341" s="146" t="str">
        <f t="shared" si="1434"/>
        <v/>
      </c>
      <c r="BA341" s="176"/>
      <c r="BB341" s="152"/>
      <c r="BC341" s="177"/>
      <c r="BD341" s="154"/>
      <c r="BE341" s="155"/>
      <c r="BF341" s="154"/>
      <c r="BG341" s="155"/>
      <c r="BH341" s="169"/>
      <c r="BI341" s="162"/>
      <c r="BJ341" s="172"/>
      <c r="BK341" s="162"/>
      <c r="BL341" s="158"/>
      <c r="BM341" s="172"/>
      <c r="BN341" s="162"/>
      <c r="BO341" s="167"/>
      <c r="BP341" s="169"/>
      <c r="BQ341" s="162"/>
      <c r="BR341" s="162"/>
      <c r="BS341" s="174"/>
      <c r="BT341" s="162"/>
      <c r="BU341" s="174"/>
      <c r="BV341" s="174"/>
      <c r="BW341" s="174"/>
      <c r="BX341" s="173"/>
      <c r="BY341" s="158"/>
      <c r="BZ341" s="160"/>
      <c r="CA341" s="172"/>
      <c r="CB341" s="152"/>
      <c r="CC341" s="152"/>
      <c r="CD341" s="156"/>
      <c r="CE341" s="172"/>
      <c r="CF341" s="162"/>
      <c r="CG341" s="162"/>
      <c r="CH341" s="158"/>
      <c r="CI341" s="173"/>
      <c r="CJ341" s="178"/>
      <c r="CK341" s="173"/>
      <c r="CL341" s="165"/>
      <c r="CM341" s="172"/>
      <c r="CN341" s="162"/>
      <c r="CO341" s="162"/>
      <c r="CP341" s="162"/>
      <c r="CQ341" s="162"/>
      <c r="CR341" s="169"/>
      <c r="CS341" s="162"/>
      <c r="CT341" s="162"/>
      <c r="CU341" s="174"/>
      <c r="CV341" s="152"/>
      <c r="CW341" s="173"/>
      <c r="CX341" s="158"/>
      <c r="CY341" s="172"/>
      <c r="CZ341" s="162"/>
      <c r="DA341" s="162"/>
      <c r="DB341" s="158"/>
      <c r="DC341" s="173"/>
      <c r="DD341" s="178"/>
      <c r="DE341" s="173"/>
      <c r="DF341" s="165"/>
      <c r="DG341" s="172"/>
      <c r="DH341" s="178"/>
      <c r="DI341" s="172"/>
      <c r="DJ341" s="178"/>
      <c r="DK341" s="172"/>
      <c r="DL341" s="162"/>
      <c r="DM341" s="167"/>
      <c r="DN341" s="169"/>
      <c r="DO341" s="162"/>
      <c r="DP341" s="162"/>
      <c r="DQ341" s="174"/>
      <c r="DR341" s="152"/>
      <c r="DS341" s="172"/>
      <c r="DT341" s="152"/>
      <c r="DU341" s="152"/>
      <c r="DV341" s="156"/>
      <c r="DW341" s="173"/>
      <c r="DX341" s="158"/>
      <c r="DY341" s="172"/>
      <c r="DZ341" s="162"/>
      <c r="EA341" s="162"/>
      <c r="EB341" s="172"/>
      <c r="EC341" s="172"/>
      <c r="ED341" s="152"/>
      <c r="EE341" s="152"/>
      <c r="EF341" s="152"/>
      <c r="EG341" s="174"/>
      <c r="EH341" s="172"/>
      <c r="EI341" s="162"/>
      <c r="EJ341" s="162"/>
    </row>
    <row r="342" spans="1:140" ht="12.5">
      <c r="A342" s="168"/>
      <c r="B342" s="169"/>
      <c r="C342" s="144" t="str">
        <f t="shared" si="0"/>
        <v/>
      </c>
      <c r="D342" s="144" t="str">
        <f t="shared" si="1364"/>
        <v/>
      </c>
      <c r="E342" s="144" t="str">
        <f t="shared" si="2"/>
        <v/>
      </c>
      <c r="F342" s="145" t="str">
        <f t="shared" si="1365"/>
        <v/>
      </c>
      <c r="G342" s="145" t="str">
        <f t="shared" si="4"/>
        <v/>
      </c>
      <c r="H342" s="145" t="str">
        <f t="shared" si="5"/>
        <v/>
      </c>
      <c r="I342" s="146" t="str">
        <f t="shared" ref="I342:J342" si="1435">IF(COUNTA($DO342:$DX342)&gt;0,$BA342,"")</f>
        <v/>
      </c>
      <c r="J342" s="146" t="str">
        <f t="shared" si="1435"/>
        <v/>
      </c>
      <c r="K342" s="147" t="str">
        <f t="shared" si="43"/>
        <v/>
      </c>
      <c r="L342" s="147" t="str">
        <f t="shared" si="7"/>
        <v/>
      </c>
      <c r="M342" s="147" t="str">
        <f t="shared" si="8"/>
        <v/>
      </c>
      <c r="N342" s="147" t="str">
        <f t="shared" si="48"/>
        <v/>
      </c>
      <c r="O342" s="147" t="str">
        <f t="shared" si="9"/>
        <v/>
      </c>
      <c r="P342" s="146" t="str">
        <f t="shared" si="1367"/>
        <v/>
      </c>
      <c r="Q342" s="147" t="str">
        <f t="shared" si="1368"/>
        <v/>
      </c>
      <c r="R342" s="146" t="str">
        <f t="shared" si="12"/>
        <v/>
      </c>
      <c r="S342" s="146" t="str">
        <f t="shared" si="13"/>
        <v/>
      </c>
      <c r="T342" s="146" t="str">
        <f>IF(NOT(ISBLANK(DH342)),
        IF(AND(ISREF('Input Tenderers'!$J$8:$K$8),COUNTA('Input Tenderers'!$N$8)&gt;0),
                IF(COUNTA('Input Implementation Transactio'!$N342:$O342)&gt;0,"supplier;tenderer;payee","supplier;tenderer"),
                IF(COUNTA('Input Implementation Transactio'!$N342:$O342)&gt;0,"supplier;payee","supplier")
                ),
        IF(COUNTA('Input Implementation Transactio'!$N342:$O342)&gt;0, "payee", "")
        )</f>
        <v/>
      </c>
      <c r="U342" s="146" t="str">
        <f t="shared" si="14"/>
        <v/>
      </c>
      <c r="V342" s="146" t="str">
        <f t="shared" si="15"/>
        <v/>
      </c>
      <c r="W342" s="148" t="str">
        <f t="shared" si="1369"/>
        <v/>
      </c>
      <c r="X342" s="175" t="str">
        <f t="shared" si="1370"/>
        <v/>
      </c>
      <c r="Y342" s="170" t="str">
        <f t="shared" si="1371"/>
        <v/>
      </c>
      <c r="Z342" s="150" t="str">
        <f t="shared" si="19"/>
        <v/>
      </c>
      <c r="AA342" s="146" t="str">
        <f t="shared" si="20"/>
        <v/>
      </c>
      <c r="AB342" s="146" t="str">
        <f t="shared" si="21"/>
        <v/>
      </c>
      <c r="AC342" s="146" t="str">
        <f t="shared" si="22"/>
        <v/>
      </c>
      <c r="AD342" s="148" t="str">
        <f t="shared" si="1372"/>
        <v/>
      </c>
      <c r="AE342" s="148" t="str">
        <f t="shared" si="24"/>
        <v/>
      </c>
      <c r="AF342" s="175" t="str">
        <f t="shared" si="1373"/>
        <v/>
      </c>
      <c r="AG342" s="170" t="str">
        <f t="shared" si="1374"/>
        <v/>
      </c>
      <c r="AH342" s="148" t="str">
        <f t="shared" si="1375"/>
        <v/>
      </c>
      <c r="AI342" s="146" t="str">
        <f t="shared" si="28"/>
        <v/>
      </c>
      <c r="AJ342" s="146" t="str">
        <f t="shared" si="29"/>
        <v/>
      </c>
      <c r="AK342" s="146" t="str">
        <f t="shared" si="30"/>
        <v/>
      </c>
      <c r="AL342" s="146" t="str">
        <f t="shared" si="31"/>
        <v/>
      </c>
      <c r="AM342" s="171" t="str">
        <f t="shared" si="32"/>
        <v/>
      </c>
      <c r="AN342" s="171" t="str">
        <f t="shared" si="33"/>
        <v/>
      </c>
      <c r="AO342" s="146" t="str">
        <f t="shared" si="34"/>
        <v/>
      </c>
      <c r="AP342" s="146" t="str">
        <f t="shared" si="35"/>
        <v/>
      </c>
      <c r="AQ342" s="146" t="str">
        <f t="shared" si="36"/>
        <v/>
      </c>
      <c r="AR342" s="146" t="str">
        <f t="shared" ref="AR342:AS342" si="1436">IF(NOT(ISBLANK(CB342)),CONCATENATE(TEXT(CB342,"yyyy-mm-ddThh:MM:ss"),"Z"),"")</f>
        <v/>
      </c>
      <c r="AS342" s="146" t="str">
        <f t="shared" si="1436"/>
        <v/>
      </c>
      <c r="AT342" s="146" t="str">
        <f t="shared" si="38"/>
        <v/>
      </c>
      <c r="AU342" s="146" t="str">
        <f t="shared" si="39"/>
        <v/>
      </c>
      <c r="AV342" s="146" t="str">
        <f t="shared" ref="AV342:AW342" si="1437">IF(NOT(ISBLANK(DT342)),CONCATENATE(TEXT(DT342,"yyyy-mm-ddThh:MM:ss"),"Z"),"")</f>
        <v/>
      </c>
      <c r="AW342" s="146" t="str">
        <f t="shared" si="1437"/>
        <v/>
      </c>
      <c r="AX342" s="146" t="str">
        <f t="shared" ref="AX342:AZ342" si="1438">IF(NOT(ISBLANK(ED342)),CONCATENATE(TEXT(ED342,"yyyy-mm-ddThh:MM:ss"),"Z"),"")</f>
        <v/>
      </c>
      <c r="AY342" s="146" t="str">
        <f t="shared" si="1438"/>
        <v/>
      </c>
      <c r="AZ342" s="146" t="str">
        <f t="shared" si="1438"/>
        <v/>
      </c>
      <c r="BA342" s="176"/>
      <c r="BB342" s="152"/>
      <c r="BC342" s="177"/>
      <c r="BD342" s="154"/>
      <c r="BE342" s="155"/>
      <c r="BF342" s="154"/>
      <c r="BG342" s="155"/>
      <c r="BH342" s="169"/>
      <c r="BI342" s="162"/>
      <c r="BJ342" s="172"/>
      <c r="BK342" s="162"/>
      <c r="BL342" s="158"/>
      <c r="BM342" s="172"/>
      <c r="BN342" s="162"/>
      <c r="BO342" s="167"/>
      <c r="BP342" s="169"/>
      <c r="BQ342" s="162"/>
      <c r="BR342" s="162"/>
      <c r="BS342" s="174"/>
      <c r="BT342" s="162"/>
      <c r="BU342" s="174"/>
      <c r="BV342" s="174"/>
      <c r="BW342" s="174"/>
      <c r="BX342" s="173"/>
      <c r="BY342" s="158"/>
      <c r="BZ342" s="160"/>
      <c r="CA342" s="172"/>
      <c r="CB342" s="152"/>
      <c r="CC342" s="152"/>
      <c r="CD342" s="156"/>
      <c r="CE342" s="172"/>
      <c r="CF342" s="162"/>
      <c r="CG342" s="162"/>
      <c r="CH342" s="158"/>
      <c r="CI342" s="173"/>
      <c r="CJ342" s="178"/>
      <c r="CK342" s="173"/>
      <c r="CL342" s="165"/>
      <c r="CM342" s="172"/>
      <c r="CN342" s="162"/>
      <c r="CO342" s="162"/>
      <c r="CP342" s="162"/>
      <c r="CQ342" s="162"/>
      <c r="CR342" s="169"/>
      <c r="CS342" s="162"/>
      <c r="CT342" s="162"/>
      <c r="CU342" s="174"/>
      <c r="CV342" s="152"/>
      <c r="CW342" s="173"/>
      <c r="CX342" s="158"/>
      <c r="CY342" s="172"/>
      <c r="CZ342" s="162"/>
      <c r="DA342" s="162"/>
      <c r="DB342" s="158"/>
      <c r="DC342" s="173"/>
      <c r="DD342" s="178"/>
      <c r="DE342" s="173"/>
      <c r="DF342" s="165"/>
      <c r="DG342" s="172"/>
      <c r="DH342" s="178"/>
      <c r="DI342" s="172"/>
      <c r="DJ342" s="178"/>
      <c r="DK342" s="172"/>
      <c r="DL342" s="162"/>
      <c r="DM342" s="167"/>
      <c r="DN342" s="169"/>
      <c r="DO342" s="162"/>
      <c r="DP342" s="162"/>
      <c r="DQ342" s="174"/>
      <c r="DR342" s="152"/>
      <c r="DS342" s="172"/>
      <c r="DT342" s="152"/>
      <c r="DU342" s="152"/>
      <c r="DV342" s="156"/>
      <c r="DW342" s="173"/>
      <c r="DX342" s="158"/>
      <c r="DY342" s="172"/>
      <c r="DZ342" s="162"/>
      <c r="EA342" s="162"/>
      <c r="EB342" s="172"/>
      <c r="EC342" s="172"/>
      <c r="ED342" s="152"/>
      <c r="EE342" s="152"/>
      <c r="EF342" s="152"/>
      <c r="EG342" s="174"/>
      <c r="EH342" s="172"/>
      <c r="EI342" s="162"/>
      <c r="EJ342" s="162"/>
    </row>
    <row r="343" spans="1:140" ht="12.5">
      <c r="A343" s="168"/>
      <c r="B343" s="169"/>
      <c r="C343" s="144" t="str">
        <f t="shared" si="0"/>
        <v/>
      </c>
      <c r="D343" s="144" t="str">
        <f t="shared" si="1364"/>
        <v/>
      </c>
      <c r="E343" s="144" t="str">
        <f t="shared" si="2"/>
        <v/>
      </c>
      <c r="F343" s="145" t="str">
        <f t="shared" si="1365"/>
        <v/>
      </c>
      <c r="G343" s="145" t="str">
        <f t="shared" si="4"/>
        <v/>
      </c>
      <c r="H343" s="145" t="str">
        <f t="shared" si="5"/>
        <v/>
      </c>
      <c r="I343" s="146" t="str">
        <f t="shared" ref="I343:J343" si="1439">IF(COUNTA($DO343:$DX343)&gt;0,$BA343,"")</f>
        <v/>
      </c>
      <c r="J343" s="146" t="str">
        <f t="shared" si="1439"/>
        <v/>
      </c>
      <c r="K343" s="147" t="str">
        <f t="shared" si="43"/>
        <v/>
      </c>
      <c r="L343" s="147" t="str">
        <f t="shared" si="7"/>
        <v/>
      </c>
      <c r="M343" s="147" t="str">
        <f t="shared" si="8"/>
        <v/>
      </c>
      <c r="N343" s="147" t="str">
        <f t="shared" si="48"/>
        <v/>
      </c>
      <c r="O343" s="147" t="str">
        <f t="shared" si="9"/>
        <v/>
      </c>
      <c r="P343" s="146" t="str">
        <f t="shared" si="1367"/>
        <v/>
      </c>
      <c r="Q343" s="147" t="str">
        <f t="shared" si="1368"/>
        <v/>
      </c>
      <c r="R343" s="146" t="str">
        <f t="shared" si="12"/>
        <v/>
      </c>
      <c r="S343" s="146" t="str">
        <f t="shared" si="13"/>
        <v/>
      </c>
      <c r="T343" s="146" t="str">
        <f>IF(NOT(ISBLANK(DH343)),
        IF(AND(ISREF('Input Tenderers'!$J$8:$K$8),COUNTA('Input Tenderers'!$N$8)&gt;0),
                IF(COUNTA('Input Implementation Transactio'!$N343:$O343)&gt;0,"supplier;tenderer;payee","supplier;tenderer"),
                IF(COUNTA('Input Implementation Transactio'!$N343:$O343)&gt;0,"supplier;payee","supplier")
                ),
        IF(COUNTA('Input Implementation Transactio'!$N343:$O343)&gt;0, "payee", "")
        )</f>
        <v/>
      </c>
      <c r="U343" s="146" t="str">
        <f t="shared" si="14"/>
        <v/>
      </c>
      <c r="V343" s="146" t="str">
        <f t="shared" si="15"/>
        <v/>
      </c>
      <c r="W343" s="148" t="str">
        <f t="shared" si="1369"/>
        <v/>
      </c>
      <c r="X343" s="175" t="str">
        <f t="shared" si="1370"/>
        <v/>
      </c>
      <c r="Y343" s="170" t="str">
        <f t="shared" si="1371"/>
        <v/>
      </c>
      <c r="Z343" s="150" t="str">
        <f t="shared" si="19"/>
        <v/>
      </c>
      <c r="AA343" s="146" t="str">
        <f t="shared" si="20"/>
        <v/>
      </c>
      <c r="AB343" s="146" t="str">
        <f t="shared" si="21"/>
        <v/>
      </c>
      <c r="AC343" s="146" t="str">
        <f t="shared" si="22"/>
        <v/>
      </c>
      <c r="AD343" s="148" t="str">
        <f t="shared" si="1372"/>
        <v/>
      </c>
      <c r="AE343" s="148" t="str">
        <f t="shared" si="24"/>
        <v/>
      </c>
      <c r="AF343" s="175" t="str">
        <f t="shared" si="1373"/>
        <v/>
      </c>
      <c r="AG343" s="170" t="str">
        <f t="shared" si="1374"/>
        <v/>
      </c>
      <c r="AH343" s="148" t="str">
        <f t="shared" si="1375"/>
        <v/>
      </c>
      <c r="AI343" s="146" t="str">
        <f t="shared" si="28"/>
        <v/>
      </c>
      <c r="AJ343" s="146" t="str">
        <f t="shared" si="29"/>
        <v/>
      </c>
      <c r="AK343" s="146" t="str">
        <f t="shared" si="30"/>
        <v/>
      </c>
      <c r="AL343" s="146" t="str">
        <f t="shared" si="31"/>
        <v/>
      </c>
      <c r="AM343" s="171" t="str">
        <f t="shared" si="32"/>
        <v/>
      </c>
      <c r="AN343" s="171" t="str">
        <f t="shared" si="33"/>
        <v/>
      </c>
      <c r="AO343" s="146" t="str">
        <f t="shared" si="34"/>
        <v/>
      </c>
      <c r="AP343" s="146" t="str">
        <f t="shared" si="35"/>
        <v/>
      </c>
      <c r="AQ343" s="146" t="str">
        <f t="shared" si="36"/>
        <v/>
      </c>
      <c r="AR343" s="146" t="str">
        <f t="shared" ref="AR343:AS343" si="1440">IF(NOT(ISBLANK(CB343)),CONCATENATE(TEXT(CB343,"yyyy-mm-ddThh:MM:ss"),"Z"),"")</f>
        <v/>
      </c>
      <c r="AS343" s="146" t="str">
        <f t="shared" si="1440"/>
        <v/>
      </c>
      <c r="AT343" s="146" t="str">
        <f t="shared" si="38"/>
        <v/>
      </c>
      <c r="AU343" s="146" t="str">
        <f t="shared" si="39"/>
        <v/>
      </c>
      <c r="AV343" s="146" t="str">
        <f t="shared" ref="AV343:AW343" si="1441">IF(NOT(ISBLANK(DT343)),CONCATENATE(TEXT(DT343,"yyyy-mm-ddThh:MM:ss"),"Z"),"")</f>
        <v/>
      </c>
      <c r="AW343" s="146" t="str">
        <f t="shared" si="1441"/>
        <v/>
      </c>
      <c r="AX343" s="146" t="str">
        <f t="shared" ref="AX343:AZ343" si="1442">IF(NOT(ISBLANK(ED343)),CONCATENATE(TEXT(ED343,"yyyy-mm-ddThh:MM:ss"),"Z"),"")</f>
        <v/>
      </c>
      <c r="AY343" s="146" t="str">
        <f t="shared" si="1442"/>
        <v/>
      </c>
      <c r="AZ343" s="146" t="str">
        <f t="shared" si="1442"/>
        <v/>
      </c>
      <c r="BA343" s="176"/>
      <c r="BB343" s="152"/>
      <c r="BC343" s="177"/>
      <c r="BD343" s="154"/>
      <c r="BE343" s="155"/>
      <c r="BF343" s="154"/>
      <c r="BG343" s="155"/>
      <c r="BH343" s="169"/>
      <c r="BI343" s="162"/>
      <c r="BJ343" s="172"/>
      <c r="BK343" s="162"/>
      <c r="BL343" s="158"/>
      <c r="BM343" s="172"/>
      <c r="BN343" s="162"/>
      <c r="BO343" s="167"/>
      <c r="BP343" s="169"/>
      <c r="BQ343" s="162"/>
      <c r="BR343" s="162"/>
      <c r="BS343" s="174"/>
      <c r="BT343" s="162"/>
      <c r="BU343" s="174"/>
      <c r="BV343" s="174"/>
      <c r="BW343" s="174"/>
      <c r="BX343" s="173"/>
      <c r="BY343" s="158"/>
      <c r="BZ343" s="160"/>
      <c r="CA343" s="172"/>
      <c r="CB343" s="152"/>
      <c r="CC343" s="152"/>
      <c r="CD343" s="156"/>
      <c r="CE343" s="172"/>
      <c r="CF343" s="162"/>
      <c r="CG343" s="162"/>
      <c r="CH343" s="158"/>
      <c r="CI343" s="173"/>
      <c r="CJ343" s="178"/>
      <c r="CK343" s="173"/>
      <c r="CL343" s="165"/>
      <c r="CM343" s="172"/>
      <c r="CN343" s="162"/>
      <c r="CO343" s="162"/>
      <c r="CP343" s="162"/>
      <c r="CQ343" s="162"/>
      <c r="CR343" s="169"/>
      <c r="CS343" s="162"/>
      <c r="CT343" s="162"/>
      <c r="CU343" s="174"/>
      <c r="CV343" s="152"/>
      <c r="CW343" s="173"/>
      <c r="CX343" s="158"/>
      <c r="CY343" s="172"/>
      <c r="CZ343" s="162"/>
      <c r="DA343" s="162"/>
      <c r="DB343" s="158"/>
      <c r="DC343" s="173"/>
      <c r="DD343" s="178"/>
      <c r="DE343" s="173"/>
      <c r="DF343" s="165"/>
      <c r="DG343" s="172"/>
      <c r="DH343" s="178"/>
      <c r="DI343" s="172"/>
      <c r="DJ343" s="178"/>
      <c r="DK343" s="172"/>
      <c r="DL343" s="162"/>
      <c r="DM343" s="167"/>
      <c r="DN343" s="169"/>
      <c r="DO343" s="162"/>
      <c r="DP343" s="162"/>
      <c r="DQ343" s="174"/>
      <c r="DR343" s="152"/>
      <c r="DS343" s="172"/>
      <c r="DT343" s="152"/>
      <c r="DU343" s="152"/>
      <c r="DV343" s="156"/>
      <c r="DW343" s="173"/>
      <c r="DX343" s="158"/>
      <c r="DY343" s="172"/>
      <c r="DZ343" s="162"/>
      <c r="EA343" s="162"/>
      <c r="EB343" s="172"/>
      <c r="EC343" s="172"/>
      <c r="ED343" s="152"/>
      <c r="EE343" s="152"/>
      <c r="EF343" s="152"/>
      <c r="EG343" s="174"/>
      <c r="EH343" s="172"/>
      <c r="EI343" s="162"/>
      <c r="EJ343" s="162"/>
    </row>
    <row r="344" spans="1:140" ht="12.5">
      <c r="A344" s="168"/>
      <c r="B344" s="169"/>
      <c r="C344" s="144" t="str">
        <f t="shared" si="0"/>
        <v/>
      </c>
      <c r="D344" s="144" t="str">
        <f t="shared" si="1364"/>
        <v/>
      </c>
      <c r="E344" s="144" t="str">
        <f t="shared" si="2"/>
        <v/>
      </c>
      <c r="F344" s="145" t="str">
        <f t="shared" si="1365"/>
        <v/>
      </c>
      <c r="G344" s="145" t="str">
        <f t="shared" si="4"/>
        <v/>
      </c>
      <c r="H344" s="145" t="str">
        <f t="shared" si="5"/>
        <v/>
      </c>
      <c r="I344" s="146" t="str">
        <f t="shared" ref="I344:J344" si="1443">IF(COUNTA($DO344:$DX344)&gt;0,$BA344,"")</f>
        <v/>
      </c>
      <c r="J344" s="146" t="str">
        <f t="shared" si="1443"/>
        <v/>
      </c>
      <c r="K344" s="147" t="str">
        <f t="shared" si="43"/>
        <v/>
      </c>
      <c r="L344" s="147" t="str">
        <f t="shared" si="7"/>
        <v/>
      </c>
      <c r="M344" s="147" t="str">
        <f t="shared" si="8"/>
        <v/>
      </c>
      <c r="N344" s="147" t="str">
        <f t="shared" si="48"/>
        <v/>
      </c>
      <c r="O344" s="147" t="str">
        <f t="shared" si="9"/>
        <v/>
      </c>
      <c r="P344" s="146" t="str">
        <f t="shared" si="1367"/>
        <v/>
      </c>
      <c r="Q344" s="147" t="str">
        <f t="shared" si="1368"/>
        <v/>
      </c>
      <c r="R344" s="146" t="str">
        <f t="shared" si="12"/>
        <v/>
      </c>
      <c r="S344" s="146" t="str">
        <f t="shared" si="13"/>
        <v/>
      </c>
      <c r="T344" s="146" t="str">
        <f>IF(NOT(ISBLANK(DH344)),
        IF(AND(ISREF('Input Tenderers'!$J$8:$K$8),COUNTA('Input Tenderers'!$N$8)&gt;0),
                IF(COUNTA('Input Implementation Transactio'!$N344:$O344)&gt;0,"supplier;tenderer;payee","supplier;tenderer"),
                IF(COUNTA('Input Implementation Transactio'!$N344:$O344)&gt;0,"supplier;payee","supplier")
                ),
        IF(COUNTA('Input Implementation Transactio'!$N344:$O344)&gt;0, "payee", "")
        )</f>
        <v/>
      </c>
      <c r="U344" s="146" t="str">
        <f t="shared" si="14"/>
        <v/>
      </c>
      <c r="V344" s="146" t="str">
        <f t="shared" si="15"/>
        <v/>
      </c>
      <c r="W344" s="148" t="str">
        <f t="shared" si="1369"/>
        <v/>
      </c>
      <c r="X344" s="175" t="str">
        <f t="shared" si="1370"/>
        <v/>
      </c>
      <c r="Y344" s="170" t="str">
        <f t="shared" si="1371"/>
        <v/>
      </c>
      <c r="Z344" s="150" t="str">
        <f t="shared" si="19"/>
        <v/>
      </c>
      <c r="AA344" s="146" t="str">
        <f t="shared" si="20"/>
        <v/>
      </c>
      <c r="AB344" s="146" t="str">
        <f t="shared" si="21"/>
        <v/>
      </c>
      <c r="AC344" s="146" t="str">
        <f t="shared" si="22"/>
        <v/>
      </c>
      <c r="AD344" s="148" t="str">
        <f t="shared" si="1372"/>
        <v/>
      </c>
      <c r="AE344" s="148" t="str">
        <f t="shared" si="24"/>
        <v/>
      </c>
      <c r="AF344" s="175" t="str">
        <f t="shared" si="1373"/>
        <v/>
      </c>
      <c r="AG344" s="170" t="str">
        <f t="shared" si="1374"/>
        <v/>
      </c>
      <c r="AH344" s="148" t="str">
        <f t="shared" si="1375"/>
        <v/>
      </c>
      <c r="AI344" s="146" t="str">
        <f t="shared" si="28"/>
        <v/>
      </c>
      <c r="AJ344" s="146" t="str">
        <f t="shared" si="29"/>
        <v/>
      </c>
      <c r="AK344" s="146" t="str">
        <f t="shared" si="30"/>
        <v/>
      </c>
      <c r="AL344" s="146" t="str">
        <f t="shared" si="31"/>
        <v/>
      </c>
      <c r="AM344" s="171" t="str">
        <f t="shared" si="32"/>
        <v/>
      </c>
      <c r="AN344" s="171" t="str">
        <f t="shared" si="33"/>
        <v/>
      </c>
      <c r="AO344" s="146" t="str">
        <f t="shared" si="34"/>
        <v/>
      </c>
      <c r="AP344" s="146" t="str">
        <f t="shared" si="35"/>
        <v/>
      </c>
      <c r="AQ344" s="146" t="str">
        <f t="shared" si="36"/>
        <v/>
      </c>
      <c r="AR344" s="146" t="str">
        <f t="shared" ref="AR344:AS344" si="1444">IF(NOT(ISBLANK(CB344)),CONCATENATE(TEXT(CB344,"yyyy-mm-ddThh:MM:ss"),"Z"),"")</f>
        <v/>
      </c>
      <c r="AS344" s="146" t="str">
        <f t="shared" si="1444"/>
        <v/>
      </c>
      <c r="AT344" s="146" t="str">
        <f t="shared" si="38"/>
        <v/>
      </c>
      <c r="AU344" s="146" t="str">
        <f t="shared" si="39"/>
        <v/>
      </c>
      <c r="AV344" s="146" t="str">
        <f t="shared" ref="AV344:AW344" si="1445">IF(NOT(ISBLANK(DT344)),CONCATENATE(TEXT(DT344,"yyyy-mm-ddThh:MM:ss"),"Z"),"")</f>
        <v/>
      </c>
      <c r="AW344" s="146" t="str">
        <f t="shared" si="1445"/>
        <v/>
      </c>
      <c r="AX344" s="146" t="str">
        <f t="shared" ref="AX344:AZ344" si="1446">IF(NOT(ISBLANK(ED344)),CONCATENATE(TEXT(ED344,"yyyy-mm-ddThh:MM:ss"),"Z"),"")</f>
        <v/>
      </c>
      <c r="AY344" s="146" t="str">
        <f t="shared" si="1446"/>
        <v/>
      </c>
      <c r="AZ344" s="146" t="str">
        <f t="shared" si="1446"/>
        <v/>
      </c>
      <c r="BA344" s="176"/>
      <c r="BB344" s="152"/>
      <c r="BC344" s="177"/>
      <c r="BD344" s="154"/>
      <c r="BE344" s="155"/>
      <c r="BF344" s="154"/>
      <c r="BG344" s="155"/>
      <c r="BH344" s="169"/>
      <c r="BI344" s="162"/>
      <c r="BJ344" s="172"/>
      <c r="BK344" s="162"/>
      <c r="BL344" s="158"/>
      <c r="BM344" s="172"/>
      <c r="BN344" s="162"/>
      <c r="BO344" s="167"/>
      <c r="BP344" s="169"/>
      <c r="BQ344" s="162"/>
      <c r="BR344" s="162"/>
      <c r="BS344" s="174"/>
      <c r="BT344" s="162"/>
      <c r="BU344" s="174"/>
      <c r="BV344" s="174"/>
      <c r="BW344" s="174"/>
      <c r="BX344" s="173"/>
      <c r="BY344" s="158"/>
      <c r="BZ344" s="160"/>
      <c r="CA344" s="172"/>
      <c r="CB344" s="152"/>
      <c r="CC344" s="152"/>
      <c r="CD344" s="156"/>
      <c r="CE344" s="172"/>
      <c r="CF344" s="162"/>
      <c r="CG344" s="162"/>
      <c r="CH344" s="158"/>
      <c r="CI344" s="173"/>
      <c r="CJ344" s="178"/>
      <c r="CK344" s="173"/>
      <c r="CL344" s="165"/>
      <c r="CM344" s="172"/>
      <c r="CN344" s="162"/>
      <c r="CO344" s="162"/>
      <c r="CP344" s="162"/>
      <c r="CQ344" s="162"/>
      <c r="CR344" s="169"/>
      <c r="CS344" s="162"/>
      <c r="CT344" s="162"/>
      <c r="CU344" s="174"/>
      <c r="CV344" s="152"/>
      <c r="CW344" s="173"/>
      <c r="CX344" s="158"/>
      <c r="CY344" s="172"/>
      <c r="CZ344" s="162"/>
      <c r="DA344" s="162"/>
      <c r="DB344" s="158"/>
      <c r="DC344" s="173"/>
      <c r="DD344" s="178"/>
      <c r="DE344" s="173"/>
      <c r="DF344" s="165"/>
      <c r="DG344" s="172"/>
      <c r="DH344" s="178"/>
      <c r="DI344" s="172"/>
      <c r="DJ344" s="178"/>
      <c r="DK344" s="172"/>
      <c r="DL344" s="162"/>
      <c r="DM344" s="167"/>
      <c r="DN344" s="169"/>
      <c r="DO344" s="162"/>
      <c r="DP344" s="162"/>
      <c r="DQ344" s="174"/>
      <c r="DR344" s="152"/>
      <c r="DS344" s="172"/>
      <c r="DT344" s="152"/>
      <c r="DU344" s="152"/>
      <c r="DV344" s="156"/>
      <c r="DW344" s="173"/>
      <c r="DX344" s="158"/>
      <c r="DY344" s="172"/>
      <c r="DZ344" s="162"/>
      <c r="EA344" s="162"/>
      <c r="EB344" s="172"/>
      <c r="EC344" s="172"/>
      <c r="ED344" s="152"/>
      <c r="EE344" s="152"/>
      <c r="EF344" s="152"/>
      <c r="EG344" s="174"/>
      <c r="EH344" s="172"/>
      <c r="EI344" s="162"/>
      <c r="EJ344" s="162"/>
    </row>
    <row r="345" spans="1:140" ht="12.5">
      <c r="A345" s="168"/>
      <c r="B345" s="169"/>
      <c r="C345" s="144" t="str">
        <f t="shared" si="0"/>
        <v/>
      </c>
      <c r="D345" s="144" t="str">
        <f t="shared" si="1364"/>
        <v/>
      </c>
      <c r="E345" s="144" t="str">
        <f t="shared" si="2"/>
        <v/>
      </c>
      <c r="F345" s="145" t="str">
        <f t="shared" si="1365"/>
        <v/>
      </c>
      <c r="G345" s="145" t="str">
        <f t="shared" si="4"/>
        <v/>
      </c>
      <c r="H345" s="145" t="str">
        <f t="shared" si="5"/>
        <v/>
      </c>
      <c r="I345" s="146" t="str">
        <f t="shared" ref="I345:J345" si="1447">IF(COUNTA($DO345:$DX345)&gt;0,$BA345,"")</f>
        <v/>
      </c>
      <c r="J345" s="146" t="str">
        <f t="shared" si="1447"/>
        <v/>
      </c>
      <c r="K345" s="147" t="str">
        <f t="shared" si="43"/>
        <v/>
      </c>
      <c r="L345" s="147" t="str">
        <f t="shared" si="7"/>
        <v/>
      </c>
      <c r="M345" s="147" t="str">
        <f t="shared" si="8"/>
        <v/>
      </c>
      <c r="N345" s="147" t="str">
        <f t="shared" si="48"/>
        <v/>
      </c>
      <c r="O345" s="147" t="str">
        <f t="shared" si="9"/>
        <v/>
      </c>
      <c r="P345" s="146" t="str">
        <f t="shared" si="1367"/>
        <v/>
      </c>
      <c r="Q345" s="147" t="str">
        <f t="shared" si="1368"/>
        <v/>
      </c>
      <c r="R345" s="146" t="str">
        <f t="shared" si="12"/>
        <v/>
      </c>
      <c r="S345" s="146" t="str">
        <f t="shared" si="13"/>
        <v/>
      </c>
      <c r="T345" s="146" t="str">
        <f>IF(NOT(ISBLANK(DH345)),
        IF(AND(ISREF('Input Tenderers'!$J$8:$K$8),COUNTA('Input Tenderers'!$N$8)&gt;0),
                IF(COUNTA('Input Implementation Transactio'!$N345:$O345)&gt;0,"supplier;tenderer;payee","supplier;tenderer"),
                IF(COUNTA('Input Implementation Transactio'!$N345:$O345)&gt;0,"supplier;payee","supplier")
                ),
        IF(COUNTA('Input Implementation Transactio'!$N345:$O345)&gt;0, "payee", "")
        )</f>
        <v/>
      </c>
      <c r="U345" s="146" t="str">
        <f t="shared" si="14"/>
        <v/>
      </c>
      <c r="V345" s="146" t="str">
        <f t="shared" si="15"/>
        <v/>
      </c>
      <c r="W345" s="148" t="str">
        <f t="shared" si="1369"/>
        <v/>
      </c>
      <c r="X345" s="175" t="str">
        <f t="shared" si="1370"/>
        <v/>
      </c>
      <c r="Y345" s="170" t="str">
        <f t="shared" si="1371"/>
        <v/>
      </c>
      <c r="Z345" s="150" t="str">
        <f t="shared" si="19"/>
        <v/>
      </c>
      <c r="AA345" s="146" t="str">
        <f t="shared" si="20"/>
        <v/>
      </c>
      <c r="AB345" s="146" t="str">
        <f t="shared" si="21"/>
        <v/>
      </c>
      <c r="AC345" s="146" t="str">
        <f t="shared" si="22"/>
        <v/>
      </c>
      <c r="AD345" s="148" t="str">
        <f t="shared" si="1372"/>
        <v/>
      </c>
      <c r="AE345" s="148" t="str">
        <f t="shared" si="24"/>
        <v/>
      </c>
      <c r="AF345" s="175" t="str">
        <f t="shared" si="1373"/>
        <v/>
      </c>
      <c r="AG345" s="170" t="str">
        <f t="shared" si="1374"/>
        <v/>
      </c>
      <c r="AH345" s="148" t="str">
        <f t="shared" si="1375"/>
        <v/>
      </c>
      <c r="AI345" s="146" t="str">
        <f t="shared" si="28"/>
        <v/>
      </c>
      <c r="AJ345" s="146" t="str">
        <f t="shared" si="29"/>
        <v/>
      </c>
      <c r="AK345" s="146" t="str">
        <f t="shared" si="30"/>
        <v/>
      </c>
      <c r="AL345" s="146" t="str">
        <f t="shared" si="31"/>
        <v/>
      </c>
      <c r="AM345" s="171" t="str">
        <f t="shared" si="32"/>
        <v/>
      </c>
      <c r="AN345" s="171" t="str">
        <f t="shared" si="33"/>
        <v/>
      </c>
      <c r="AO345" s="146" t="str">
        <f t="shared" si="34"/>
        <v/>
      </c>
      <c r="AP345" s="146" t="str">
        <f t="shared" si="35"/>
        <v/>
      </c>
      <c r="AQ345" s="146" t="str">
        <f t="shared" si="36"/>
        <v/>
      </c>
      <c r="AR345" s="146" t="str">
        <f t="shared" ref="AR345:AS345" si="1448">IF(NOT(ISBLANK(CB345)),CONCATENATE(TEXT(CB345,"yyyy-mm-ddThh:MM:ss"),"Z"),"")</f>
        <v/>
      </c>
      <c r="AS345" s="146" t="str">
        <f t="shared" si="1448"/>
        <v/>
      </c>
      <c r="AT345" s="146" t="str">
        <f t="shared" si="38"/>
        <v/>
      </c>
      <c r="AU345" s="146" t="str">
        <f t="shared" si="39"/>
        <v/>
      </c>
      <c r="AV345" s="146" t="str">
        <f t="shared" ref="AV345:AW345" si="1449">IF(NOT(ISBLANK(DT345)),CONCATENATE(TEXT(DT345,"yyyy-mm-ddThh:MM:ss"),"Z"),"")</f>
        <v/>
      </c>
      <c r="AW345" s="146" t="str">
        <f t="shared" si="1449"/>
        <v/>
      </c>
      <c r="AX345" s="146" t="str">
        <f t="shared" ref="AX345:AZ345" si="1450">IF(NOT(ISBLANK(ED345)),CONCATENATE(TEXT(ED345,"yyyy-mm-ddThh:MM:ss"),"Z"),"")</f>
        <v/>
      </c>
      <c r="AY345" s="146" t="str">
        <f t="shared" si="1450"/>
        <v/>
      </c>
      <c r="AZ345" s="146" t="str">
        <f t="shared" si="1450"/>
        <v/>
      </c>
      <c r="BA345" s="176"/>
      <c r="BB345" s="152"/>
      <c r="BC345" s="177"/>
      <c r="BD345" s="154"/>
      <c r="BE345" s="155"/>
      <c r="BF345" s="154"/>
      <c r="BG345" s="155"/>
      <c r="BH345" s="169"/>
      <c r="BI345" s="162"/>
      <c r="BJ345" s="172"/>
      <c r="BK345" s="162"/>
      <c r="BL345" s="158"/>
      <c r="BM345" s="172"/>
      <c r="BN345" s="162"/>
      <c r="BO345" s="167"/>
      <c r="BP345" s="169"/>
      <c r="BQ345" s="162"/>
      <c r="BR345" s="162"/>
      <c r="BS345" s="174"/>
      <c r="BT345" s="162"/>
      <c r="BU345" s="174"/>
      <c r="BV345" s="174"/>
      <c r="BW345" s="174"/>
      <c r="BX345" s="173"/>
      <c r="BY345" s="158"/>
      <c r="BZ345" s="160"/>
      <c r="CA345" s="172"/>
      <c r="CB345" s="152"/>
      <c r="CC345" s="152"/>
      <c r="CD345" s="156"/>
      <c r="CE345" s="172"/>
      <c r="CF345" s="162"/>
      <c r="CG345" s="162"/>
      <c r="CH345" s="158"/>
      <c r="CI345" s="173"/>
      <c r="CJ345" s="178"/>
      <c r="CK345" s="173"/>
      <c r="CL345" s="165"/>
      <c r="CM345" s="172"/>
      <c r="CN345" s="162"/>
      <c r="CO345" s="162"/>
      <c r="CP345" s="162"/>
      <c r="CQ345" s="162"/>
      <c r="CR345" s="169"/>
      <c r="CS345" s="162"/>
      <c r="CT345" s="162"/>
      <c r="CU345" s="174"/>
      <c r="CV345" s="152"/>
      <c r="CW345" s="173"/>
      <c r="CX345" s="158"/>
      <c r="CY345" s="172"/>
      <c r="CZ345" s="162"/>
      <c r="DA345" s="162"/>
      <c r="DB345" s="158"/>
      <c r="DC345" s="173"/>
      <c r="DD345" s="178"/>
      <c r="DE345" s="173"/>
      <c r="DF345" s="165"/>
      <c r="DG345" s="172"/>
      <c r="DH345" s="178"/>
      <c r="DI345" s="172"/>
      <c r="DJ345" s="178"/>
      <c r="DK345" s="172"/>
      <c r="DL345" s="162"/>
      <c r="DM345" s="167"/>
      <c r="DN345" s="169"/>
      <c r="DO345" s="162"/>
      <c r="DP345" s="162"/>
      <c r="DQ345" s="174"/>
      <c r="DR345" s="152"/>
      <c r="DS345" s="172"/>
      <c r="DT345" s="152"/>
      <c r="DU345" s="152"/>
      <c r="DV345" s="156"/>
      <c r="DW345" s="173"/>
      <c r="DX345" s="158"/>
      <c r="DY345" s="172"/>
      <c r="DZ345" s="162"/>
      <c r="EA345" s="162"/>
      <c r="EB345" s="172"/>
      <c r="EC345" s="172"/>
      <c r="ED345" s="152"/>
      <c r="EE345" s="152"/>
      <c r="EF345" s="152"/>
      <c r="EG345" s="174"/>
      <c r="EH345" s="172"/>
      <c r="EI345" s="162"/>
      <c r="EJ345" s="162"/>
    </row>
    <row r="346" spans="1:140" ht="12.5">
      <c r="A346" s="168"/>
      <c r="B346" s="169"/>
      <c r="C346" s="144" t="str">
        <f t="shared" si="0"/>
        <v/>
      </c>
      <c r="D346" s="144" t="str">
        <f t="shared" si="1364"/>
        <v/>
      </c>
      <c r="E346" s="144" t="str">
        <f t="shared" si="2"/>
        <v/>
      </c>
      <c r="F346" s="145" t="str">
        <f t="shared" si="1365"/>
        <v/>
      </c>
      <c r="G346" s="145" t="str">
        <f t="shared" si="4"/>
        <v/>
      </c>
      <c r="H346" s="145" t="str">
        <f t="shared" si="5"/>
        <v/>
      </c>
      <c r="I346" s="146" t="str">
        <f t="shared" ref="I346:J346" si="1451">IF(COUNTA($DO346:$DX346)&gt;0,$BA346,"")</f>
        <v/>
      </c>
      <c r="J346" s="146" t="str">
        <f t="shared" si="1451"/>
        <v/>
      </c>
      <c r="K346" s="147" t="str">
        <f t="shared" si="43"/>
        <v/>
      </c>
      <c r="L346" s="147" t="str">
        <f t="shared" si="7"/>
        <v/>
      </c>
      <c r="M346" s="147" t="str">
        <f t="shared" si="8"/>
        <v/>
      </c>
      <c r="N346" s="147" t="str">
        <f t="shared" si="48"/>
        <v/>
      </c>
      <c r="O346" s="147" t="str">
        <f t="shared" si="9"/>
        <v/>
      </c>
      <c r="P346" s="146" t="str">
        <f t="shared" si="1367"/>
        <v/>
      </c>
      <c r="Q346" s="147" t="str">
        <f t="shared" si="1368"/>
        <v/>
      </c>
      <c r="R346" s="146" t="str">
        <f t="shared" si="12"/>
        <v/>
      </c>
      <c r="S346" s="146" t="str">
        <f t="shared" si="13"/>
        <v/>
      </c>
      <c r="T346" s="146" t="str">
        <f>IF(NOT(ISBLANK(DH346)),
        IF(AND(ISREF('Input Tenderers'!$J$8:$K$8),COUNTA('Input Tenderers'!$N$8)&gt;0),
                IF(COUNTA('Input Implementation Transactio'!$N346:$O346)&gt;0,"supplier;tenderer;payee","supplier;tenderer"),
                IF(COUNTA('Input Implementation Transactio'!$N346:$O346)&gt;0,"supplier;payee","supplier")
                ),
        IF(COUNTA('Input Implementation Transactio'!$N346:$O346)&gt;0, "payee", "")
        )</f>
        <v/>
      </c>
      <c r="U346" s="146" t="str">
        <f t="shared" si="14"/>
        <v/>
      </c>
      <c r="V346" s="146" t="str">
        <f t="shared" si="15"/>
        <v/>
      </c>
      <c r="W346" s="148" t="str">
        <f t="shared" si="1369"/>
        <v/>
      </c>
      <c r="X346" s="175" t="str">
        <f t="shared" si="1370"/>
        <v/>
      </c>
      <c r="Y346" s="170" t="str">
        <f t="shared" si="1371"/>
        <v/>
      </c>
      <c r="Z346" s="150" t="str">
        <f t="shared" si="19"/>
        <v/>
      </c>
      <c r="AA346" s="146" t="str">
        <f t="shared" si="20"/>
        <v/>
      </c>
      <c r="AB346" s="146" t="str">
        <f t="shared" si="21"/>
        <v/>
      </c>
      <c r="AC346" s="146" t="str">
        <f t="shared" si="22"/>
        <v/>
      </c>
      <c r="AD346" s="148" t="str">
        <f t="shared" si="1372"/>
        <v/>
      </c>
      <c r="AE346" s="148" t="str">
        <f t="shared" si="24"/>
        <v/>
      </c>
      <c r="AF346" s="175" t="str">
        <f t="shared" si="1373"/>
        <v/>
      </c>
      <c r="AG346" s="170" t="str">
        <f t="shared" si="1374"/>
        <v/>
      </c>
      <c r="AH346" s="148" t="str">
        <f t="shared" si="1375"/>
        <v/>
      </c>
      <c r="AI346" s="146" t="str">
        <f t="shared" si="28"/>
        <v/>
      </c>
      <c r="AJ346" s="146" t="str">
        <f t="shared" si="29"/>
        <v/>
      </c>
      <c r="AK346" s="146" t="str">
        <f t="shared" si="30"/>
        <v/>
      </c>
      <c r="AL346" s="146" t="str">
        <f t="shared" si="31"/>
        <v/>
      </c>
      <c r="AM346" s="171" t="str">
        <f t="shared" si="32"/>
        <v/>
      </c>
      <c r="AN346" s="171" t="str">
        <f t="shared" si="33"/>
        <v/>
      </c>
      <c r="AO346" s="146" t="str">
        <f t="shared" si="34"/>
        <v/>
      </c>
      <c r="AP346" s="146" t="str">
        <f t="shared" si="35"/>
        <v/>
      </c>
      <c r="AQ346" s="146" t="str">
        <f t="shared" si="36"/>
        <v/>
      </c>
      <c r="AR346" s="146" t="str">
        <f t="shared" ref="AR346:AS346" si="1452">IF(NOT(ISBLANK(CB346)),CONCATENATE(TEXT(CB346,"yyyy-mm-ddThh:MM:ss"),"Z"),"")</f>
        <v/>
      </c>
      <c r="AS346" s="146" t="str">
        <f t="shared" si="1452"/>
        <v/>
      </c>
      <c r="AT346" s="146" t="str">
        <f t="shared" si="38"/>
        <v/>
      </c>
      <c r="AU346" s="146" t="str">
        <f t="shared" si="39"/>
        <v/>
      </c>
      <c r="AV346" s="146" t="str">
        <f t="shared" ref="AV346:AW346" si="1453">IF(NOT(ISBLANK(DT346)),CONCATENATE(TEXT(DT346,"yyyy-mm-ddThh:MM:ss"),"Z"),"")</f>
        <v/>
      </c>
      <c r="AW346" s="146" t="str">
        <f t="shared" si="1453"/>
        <v/>
      </c>
      <c r="AX346" s="146" t="str">
        <f t="shared" ref="AX346:AZ346" si="1454">IF(NOT(ISBLANK(ED346)),CONCATENATE(TEXT(ED346,"yyyy-mm-ddThh:MM:ss"),"Z"),"")</f>
        <v/>
      </c>
      <c r="AY346" s="146" t="str">
        <f t="shared" si="1454"/>
        <v/>
      </c>
      <c r="AZ346" s="146" t="str">
        <f t="shared" si="1454"/>
        <v/>
      </c>
      <c r="BA346" s="176"/>
      <c r="BB346" s="152"/>
      <c r="BC346" s="177"/>
      <c r="BD346" s="154"/>
      <c r="BE346" s="155"/>
      <c r="BF346" s="154"/>
      <c r="BG346" s="155"/>
      <c r="BH346" s="169"/>
      <c r="BI346" s="162"/>
      <c r="BJ346" s="172"/>
      <c r="BK346" s="162"/>
      <c r="BL346" s="158"/>
      <c r="BM346" s="172"/>
      <c r="BN346" s="162"/>
      <c r="BO346" s="167"/>
      <c r="BP346" s="169"/>
      <c r="BQ346" s="162"/>
      <c r="BR346" s="162"/>
      <c r="BS346" s="174"/>
      <c r="BT346" s="162"/>
      <c r="BU346" s="174"/>
      <c r="BV346" s="174"/>
      <c r="BW346" s="174"/>
      <c r="BX346" s="173"/>
      <c r="BY346" s="158"/>
      <c r="BZ346" s="160"/>
      <c r="CA346" s="172"/>
      <c r="CB346" s="152"/>
      <c r="CC346" s="152"/>
      <c r="CD346" s="156"/>
      <c r="CE346" s="172"/>
      <c r="CF346" s="162"/>
      <c r="CG346" s="162"/>
      <c r="CH346" s="158"/>
      <c r="CI346" s="173"/>
      <c r="CJ346" s="178"/>
      <c r="CK346" s="173"/>
      <c r="CL346" s="165"/>
      <c r="CM346" s="172"/>
      <c r="CN346" s="162"/>
      <c r="CO346" s="162"/>
      <c r="CP346" s="162"/>
      <c r="CQ346" s="162"/>
      <c r="CR346" s="169"/>
      <c r="CS346" s="162"/>
      <c r="CT346" s="162"/>
      <c r="CU346" s="174"/>
      <c r="CV346" s="152"/>
      <c r="CW346" s="173"/>
      <c r="CX346" s="158"/>
      <c r="CY346" s="172"/>
      <c r="CZ346" s="162"/>
      <c r="DA346" s="162"/>
      <c r="DB346" s="158"/>
      <c r="DC346" s="173"/>
      <c r="DD346" s="178"/>
      <c r="DE346" s="173"/>
      <c r="DF346" s="165"/>
      <c r="DG346" s="172"/>
      <c r="DH346" s="178"/>
      <c r="DI346" s="172"/>
      <c r="DJ346" s="178"/>
      <c r="DK346" s="172"/>
      <c r="DL346" s="162"/>
      <c r="DM346" s="167"/>
      <c r="DN346" s="169"/>
      <c r="DO346" s="162"/>
      <c r="DP346" s="162"/>
      <c r="DQ346" s="174"/>
      <c r="DR346" s="152"/>
      <c r="DS346" s="172"/>
      <c r="DT346" s="152"/>
      <c r="DU346" s="152"/>
      <c r="DV346" s="156"/>
      <c r="DW346" s="173"/>
      <c r="DX346" s="158"/>
      <c r="DY346" s="172"/>
      <c r="DZ346" s="162"/>
      <c r="EA346" s="162"/>
      <c r="EB346" s="172"/>
      <c r="EC346" s="172"/>
      <c r="ED346" s="152"/>
      <c r="EE346" s="152"/>
      <c r="EF346" s="152"/>
      <c r="EG346" s="174"/>
      <c r="EH346" s="172"/>
      <c r="EI346" s="162"/>
      <c r="EJ346" s="162"/>
    </row>
    <row r="347" spans="1:140" ht="12.5">
      <c r="A347" s="168"/>
      <c r="B347" s="169"/>
      <c r="C347" s="144" t="str">
        <f t="shared" si="0"/>
        <v/>
      </c>
      <c r="D347" s="144" t="str">
        <f t="shared" si="1364"/>
        <v/>
      </c>
      <c r="E347" s="144" t="str">
        <f t="shared" si="2"/>
        <v/>
      </c>
      <c r="F347" s="145" t="str">
        <f t="shared" si="1365"/>
        <v/>
      </c>
      <c r="G347" s="145" t="str">
        <f t="shared" si="4"/>
        <v/>
      </c>
      <c r="H347" s="145" t="str">
        <f t="shared" si="5"/>
        <v/>
      </c>
      <c r="I347" s="146" t="str">
        <f t="shared" ref="I347:J347" si="1455">IF(COUNTA($DO347:$DX347)&gt;0,$BA347,"")</f>
        <v/>
      </c>
      <c r="J347" s="146" t="str">
        <f t="shared" si="1455"/>
        <v/>
      </c>
      <c r="K347" s="147" t="str">
        <f t="shared" si="43"/>
        <v/>
      </c>
      <c r="L347" s="147" t="str">
        <f t="shared" si="7"/>
        <v/>
      </c>
      <c r="M347" s="147" t="str">
        <f t="shared" si="8"/>
        <v/>
      </c>
      <c r="N347" s="147" t="str">
        <f t="shared" si="48"/>
        <v/>
      </c>
      <c r="O347" s="147" t="str">
        <f t="shared" si="9"/>
        <v/>
      </c>
      <c r="P347" s="146" t="str">
        <f t="shared" si="1367"/>
        <v/>
      </c>
      <c r="Q347" s="147" t="str">
        <f t="shared" si="1368"/>
        <v/>
      </c>
      <c r="R347" s="146" t="str">
        <f t="shared" si="12"/>
        <v/>
      </c>
      <c r="S347" s="146" t="str">
        <f t="shared" si="13"/>
        <v/>
      </c>
      <c r="T347" s="146" t="str">
        <f>IF(NOT(ISBLANK(DH347)),
        IF(AND(ISREF('Input Tenderers'!$J$8:$K$8),COUNTA('Input Tenderers'!$N$8)&gt;0),
                IF(COUNTA('Input Implementation Transactio'!$N347:$O347)&gt;0,"supplier;tenderer;payee","supplier;tenderer"),
                IF(COUNTA('Input Implementation Transactio'!$N347:$O347)&gt;0,"supplier;payee","supplier")
                ),
        IF(COUNTA('Input Implementation Transactio'!$N347:$O347)&gt;0, "payee", "")
        )</f>
        <v/>
      </c>
      <c r="U347" s="146" t="str">
        <f t="shared" si="14"/>
        <v/>
      </c>
      <c r="V347" s="146" t="str">
        <f t="shared" si="15"/>
        <v/>
      </c>
      <c r="W347" s="148" t="str">
        <f t="shared" si="1369"/>
        <v/>
      </c>
      <c r="X347" s="175" t="str">
        <f t="shared" si="1370"/>
        <v/>
      </c>
      <c r="Y347" s="170" t="str">
        <f t="shared" si="1371"/>
        <v/>
      </c>
      <c r="Z347" s="150" t="str">
        <f t="shared" si="19"/>
        <v/>
      </c>
      <c r="AA347" s="146" t="str">
        <f t="shared" si="20"/>
        <v/>
      </c>
      <c r="AB347" s="146" t="str">
        <f t="shared" si="21"/>
        <v/>
      </c>
      <c r="AC347" s="146" t="str">
        <f t="shared" si="22"/>
        <v/>
      </c>
      <c r="AD347" s="148" t="str">
        <f t="shared" si="1372"/>
        <v/>
      </c>
      <c r="AE347" s="148" t="str">
        <f t="shared" si="24"/>
        <v/>
      </c>
      <c r="AF347" s="175" t="str">
        <f t="shared" si="1373"/>
        <v/>
      </c>
      <c r="AG347" s="170" t="str">
        <f t="shared" si="1374"/>
        <v/>
      </c>
      <c r="AH347" s="148" t="str">
        <f t="shared" si="1375"/>
        <v/>
      </c>
      <c r="AI347" s="146" t="str">
        <f t="shared" si="28"/>
        <v/>
      </c>
      <c r="AJ347" s="146" t="str">
        <f t="shared" si="29"/>
        <v/>
      </c>
      <c r="AK347" s="146" t="str">
        <f t="shared" si="30"/>
        <v/>
      </c>
      <c r="AL347" s="146" t="str">
        <f t="shared" si="31"/>
        <v/>
      </c>
      <c r="AM347" s="171" t="str">
        <f t="shared" si="32"/>
        <v/>
      </c>
      <c r="AN347" s="171" t="str">
        <f t="shared" si="33"/>
        <v/>
      </c>
      <c r="AO347" s="146" t="str">
        <f t="shared" si="34"/>
        <v/>
      </c>
      <c r="AP347" s="146" t="str">
        <f t="shared" si="35"/>
        <v/>
      </c>
      <c r="AQ347" s="146" t="str">
        <f t="shared" si="36"/>
        <v/>
      </c>
      <c r="AR347" s="146" t="str">
        <f t="shared" ref="AR347:AS347" si="1456">IF(NOT(ISBLANK(CB347)),CONCATENATE(TEXT(CB347,"yyyy-mm-ddThh:MM:ss"),"Z"),"")</f>
        <v/>
      </c>
      <c r="AS347" s="146" t="str">
        <f t="shared" si="1456"/>
        <v/>
      </c>
      <c r="AT347" s="146" t="str">
        <f t="shared" si="38"/>
        <v/>
      </c>
      <c r="AU347" s="146" t="str">
        <f t="shared" si="39"/>
        <v/>
      </c>
      <c r="AV347" s="146" t="str">
        <f t="shared" ref="AV347:AW347" si="1457">IF(NOT(ISBLANK(DT347)),CONCATENATE(TEXT(DT347,"yyyy-mm-ddThh:MM:ss"),"Z"),"")</f>
        <v/>
      </c>
      <c r="AW347" s="146" t="str">
        <f t="shared" si="1457"/>
        <v/>
      </c>
      <c r="AX347" s="146" t="str">
        <f t="shared" ref="AX347:AZ347" si="1458">IF(NOT(ISBLANK(ED347)),CONCATENATE(TEXT(ED347,"yyyy-mm-ddThh:MM:ss"),"Z"),"")</f>
        <v/>
      </c>
      <c r="AY347" s="146" t="str">
        <f t="shared" si="1458"/>
        <v/>
      </c>
      <c r="AZ347" s="146" t="str">
        <f t="shared" si="1458"/>
        <v/>
      </c>
      <c r="BA347" s="176"/>
      <c r="BB347" s="152"/>
      <c r="BC347" s="177"/>
      <c r="BD347" s="154"/>
      <c r="BE347" s="155"/>
      <c r="BF347" s="154"/>
      <c r="BG347" s="155"/>
      <c r="BH347" s="169"/>
      <c r="BI347" s="162"/>
      <c r="BJ347" s="172"/>
      <c r="BK347" s="162"/>
      <c r="BL347" s="158"/>
      <c r="BM347" s="172"/>
      <c r="BN347" s="162"/>
      <c r="BO347" s="167"/>
      <c r="BP347" s="169"/>
      <c r="BQ347" s="162"/>
      <c r="BR347" s="162"/>
      <c r="BS347" s="174"/>
      <c r="BT347" s="162"/>
      <c r="BU347" s="174"/>
      <c r="BV347" s="174"/>
      <c r="BW347" s="174"/>
      <c r="BX347" s="173"/>
      <c r="BY347" s="158"/>
      <c r="BZ347" s="160"/>
      <c r="CA347" s="172"/>
      <c r="CB347" s="152"/>
      <c r="CC347" s="152"/>
      <c r="CD347" s="156"/>
      <c r="CE347" s="172"/>
      <c r="CF347" s="162"/>
      <c r="CG347" s="162"/>
      <c r="CH347" s="158"/>
      <c r="CI347" s="173"/>
      <c r="CJ347" s="178"/>
      <c r="CK347" s="173"/>
      <c r="CL347" s="165"/>
      <c r="CM347" s="172"/>
      <c r="CN347" s="162"/>
      <c r="CO347" s="162"/>
      <c r="CP347" s="162"/>
      <c r="CQ347" s="162"/>
      <c r="CR347" s="169"/>
      <c r="CS347" s="162"/>
      <c r="CT347" s="162"/>
      <c r="CU347" s="174"/>
      <c r="CV347" s="152"/>
      <c r="CW347" s="173"/>
      <c r="CX347" s="158"/>
      <c r="CY347" s="172"/>
      <c r="CZ347" s="162"/>
      <c r="DA347" s="162"/>
      <c r="DB347" s="158"/>
      <c r="DC347" s="173"/>
      <c r="DD347" s="178"/>
      <c r="DE347" s="173"/>
      <c r="DF347" s="165"/>
      <c r="DG347" s="172"/>
      <c r="DH347" s="178"/>
      <c r="DI347" s="172"/>
      <c r="DJ347" s="178"/>
      <c r="DK347" s="172"/>
      <c r="DL347" s="162"/>
      <c r="DM347" s="167"/>
      <c r="DN347" s="169"/>
      <c r="DO347" s="162"/>
      <c r="DP347" s="162"/>
      <c r="DQ347" s="174"/>
      <c r="DR347" s="152"/>
      <c r="DS347" s="172"/>
      <c r="DT347" s="152"/>
      <c r="DU347" s="152"/>
      <c r="DV347" s="156"/>
      <c r="DW347" s="173"/>
      <c r="DX347" s="158"/>
      <c r="DY347" s="172"/>
      <c r="DZ347" s="162"/>
      <c r="EA347" s="162"/>
      <c r="EB347" s="172"/>
      <c r="EC347" s="172"/>
      <c r="ED347" s="152"/>
      <c r="EE347" s="152"/>
      <c r="EF347" s="152"/>
      <c r="EG347" s="174"/>
      <c r="EH347" s="172"/>
      <c r="EI347" s="162"/>
      <c r="EJ347" s="162"/>
    </row>
    <row r="348" spans="1:140" ht="12.5">
      <c r="A348" s="168"/>
      <c r="B348" s="169"/>
      <c r="C348" s="144" t="str">
        <f t="shared" si="0"/>
        <v/>
      </c>
      <c r="D348" s="144" t="str">
        <f t="shared" si="1364"/>
        <v/>
      </c>
      <c r="E348" s="144" t="str">
        <f t="shared" si="2"/>
        <v/>
      </c>
      <c r="F348" s="145" t="str">
        <f t="shared" si="1365"/>
        <v/>
      </c>
      <c r="G348" s="145" t="str">
        <f t="shared" si="4"/>
        <v/>
      </c>
      <c r="H348" s="145" t="str">
        <f t="shared" si="5"/>
        <v/>
      </c>
      <c r="I348" s="146" t="str">
        <f t="shared" ref="I348:J348" si="1459">IF(COUNTA($DO348:$DX348)&gt;0,$BA348,"")</f>
        <v/>
      </c>
      <c r="J348" s="146" t="str">
        <f t="shared" si="1459"/>
        <v/>
      </c>
      <c r="K348" s="147" t="str">
        <f t="shared" si="43"/>
        <v/>
      </c>
      <c r="L348" s="147" t="str">
        <f t="shared" si="7"/>
        <v/>
      </c>
      <c r="M348" s="147" t="str">
        <f t="shared" si="8"/>
        <v/>
      </c>
      <c r="N348" s="147" t="str">
        <f t="shared" si="48"/>
        <v/>
      </c>
      <c r="O348" s="147" t="str">
        <f t="shared" si="9"/>
        <v/>
      </c>
      <c r="P348" s="146" t="str">
        <f t="shared" si="1367"/>
        <v/>
      </c>
      <c r="Q348" s="147" t="str">
        <f t="shared" si="1368"/>
        <v/>
      </c>
      <c r="R348" s="146" t="str">
        <f t="shared" si="12"/>
        <v/>
      </c>
      <c r="S348" s="146" t="str">
        <f t="shared" si="13"/>
        <v/>
      </c>
      <c r="T348" s="146" t="str">
        <f>IF(NOT(ISBLANK(DH348)),
        IF(AND(ISREF('Input Tenderers'!$J$8:$K$8),COUNTA('Input Tenderers'!$N$8)&gt;0),
                IF(COUNTA('Input Implementation Transactio'!$N348:$O348)&gt;0,"supplier;tenderer;payee","supplier;tenderer"),
                IF(COUNTA('Input Implementation Transactio'!$N348:$O348)&gt;0,"supplier;payee","supplier")
                ),
        IF(COUNTA('Input Implementation Transactio'!$N348:$O348)&gt;0, "payee", "")
        )</f>
        <v/>
      </c>
      <c r="U348" s="146" t="str">
        <f t="shared" si="14"/>
        <v/>
      </c>
      <c r="V348" s="146" t="str">
        <f t="shared" si="15"/>
        <v/>
      </c>
      <c r="W348" s="148" t="str">
        <f t="shared" si="1369"/>
        <v/>
      </c>
      <c r="X348" s="175" t="str">
        <f t="shared" si="1370"/>
        <v/>
      </c>
      <c r="Y348" s="170" t="str">
        <f t="shared" si="1371"/>
        <v/>
      </c>
      <c r="Z348" s="150" t="str">
        <f t="shared" si="19"/>
        <v/>
      </c>
      <c r="AA348" s="146" t="str">
        <f t="shared" si="20"/>
        <v/>
      </c>
      <c r="AB348" s="146" t="str">
        <f t="shared" si="21"/>
        <v/>
      </c>
      <c r="AC348" s="146" t="str">
        <f t="shared" si="22"/>
        <v/>
      </c>
      <c r="AD348" s="148" t="str">
        <f t="shared" si="1372"/>
        <v/>
      </c>
      <c r="AE348" s="148" t="str">
        <f t="shared" si="24"/>
        <v/>
      </c>
      <c r="AF348" s="175" t="str">
        <f t="shared" si="1373"/>
        <v/>
      </c>
      <c r="AG348" s="170" t="str">
        <f t="shared" si="1374"/>
        <v/>
      </c>
      <c r="AH348" s="148" t="str">
        <f t="shared" si="1375"/>
        <v/>
      </c>
      <c r="AI348" s="146" t="str">
        <f t="shared" si="28"/>
        <v/>
      </c>
      <c r="AJ348" s="146" t="str">
        <f t="shared" si="29"/>
        <v/>
      </c>
      <c r="AK348" s="146" t="str">
        <f t="shared" si="30"/>
        <v/>
      </c>
      <c r="AL348" s="146" t="str">
        <f t="shared" si="31"/>
        <v/>
      </c>
      <c r="AM348" s="171" t="str">
        <f t="shared" si="32"/>
        <v/>
      </c>
      <c r="AN348" s="171" t="str">
        <f t="shared" si="33"/>
        <v/>
      </c>
      <c r="AO348" s="146" t="str">
        <f t="shared" si="34"/>
        <v/>
      </c>
      <c r="AP348" s="146" t="str">
        <f t="shared" si="35"/>
        <v/>
      </c>
      <c r="AQ348" s="146" t="str">
        <f t="shared" si="36"/>
        <v/>
      </c>
      <c r="AR348" s="146" t="str">
        <f t="shared" ref="AR348:AS348" si="1460">IF(NOT(ISBLANK(CB348)),CONCATENATE(TEXT(CB348,"yyyy-mm-ddThh:MM:ss"),"Z"),"")</f>
        <v/>
      </c>
      <c r="AS348" s="146" t="str">
        <f t="shared" si="1460"/>
        <v/>
      </c>
      <c r="AT348" s="146" t="str">
        <f t="shared" si="38"/>
        <v/>
      </c>
      <c r="AU348" s="146" t="str">
        <f t="shared" si="39"/>
        <v/>
      </c>
      <c r="AV348" s="146" t="str">
        <f t="shared" ref="AV348:AW348" si="1461">IF(NOT(ISBLANK(DT348)),CONCATENATE(TEXT(DT348,"yyyy-mm-ddThh:MM:ss"),"Z"),"")</f>
        <v/>
      </c>
      <c r="AW348" s="146" t="str">
        <f t="shared" si="1461"/>
        <v/>
      </c>
      <c r="AX348" s="146" t="str">
        <f t="shared" ref="AX348:AZ348" si="1462">IF(NOT(ISBLANK(ED348)),CONCATENATE(TEXT(ED348,"yyyy-mm-ddThh:MM:ss"),"Z"),"")</f>
        <v/>
      </c>
      <c r="AY348" s="146" t="str">
        <f t="shared" si="1462"/>
        <v/>
      </c>
      <c r="AZ348" s="146" t="str">
        <f t="shared" si="1462"/>
        <v/>
      </c>
      <c r="BA348" s="176"/>
      <c r="BB348" s="152"/>
      <c r="BC348" s="177"/>
      <c r="BD348" s="154"/>
      <c r="BE348" s="155"/>
      <c r="BF348" s="154"/>
      <c r="BG348" s="155"/>
      <c r="BH348" s="169"/>
      <c r="BI348" s="162"/>
      <c r="BJ348" s="172"/>
      <c r="BK348" s="162"/>
      <c r="BL348" s="158"/>
      <c r="BM348" s="172"/>
      <c r="BN348" s="162"/>
      <c r="BO348" s="167"/>
      <c r="BP348" s="169"/>
      <c r="BQ348" s="162"/>
      <c r="BR348" s="162"/>
      <c r="BS348" s="174"/>
      <c r="BT348" s="162"/>
      <c r="BU348" s="174"/>
      <c r="BV348" s="174"/>
      <c r="BW348" s="174"/>
      <c r="BX348" s="173"/>
      <c r="BY348" s="158"/>
      <c r="BZ348" s="160"/>
      <c r="CA348" s="172"/>
      <c r="CB348" s="152"/>
      <c r="CC348" s="152"/>
      <c r="CD348" s="156"/>
      <c r="CE348" s="172"/>
      <c r="CF348" s="162"/>
      <c r="CG348" s="162"/>
      <c r="CH348" s="158"/>
      <c r="CI348" s="173"/>
      <c r="CJ348" s="178"/>
      <c r="CK348" s="173"/>
      <c r="CL348" s="165"/>
      <c r="CM348" s="172"/>
      <c r="CN348" s="162"/>
      <c r="CO348" s="162"/>
      <c r="CP348" s="162"/>
      <c r="CQ348" s="162"/>
      <c r="CR348" s="169"/>
      <c r="CS348" s="162"/>
      <c r="CT348" s="162"/>
      <c r="CU348" s="174"/>
      <c r="CV348" s="152"/>
      <c r="CW348" s="173"/>
      <c r="CX348" s="158"/>
      <c r="CY348" s="172"/>
      <c r="CZ348" s="162"/>
      <c r="DA348" s="162"/>
      <c r="DB348" s="158"/>
      <c r="DC348" s="173"/>
      <c r="DD348" s="178"/>
      <c r="DE348" s="173"/>
      <c r="DF348" s="165"/>
      <c r="DG348" s="172"/>
      <c r="DH348" s="178"/>
      <c r="DI348" s="172"/>
      <c r="DJ348" s="178"/>
      <c r="DK348" s="172"/>
      <c r="DL348" s="162"/>
      <c r="DM348" s="167"/>
      <c r="DN348" s="169"/>
      <c r="DO348" s="162"/>
      <c r="DP348" s="162"/>
      <c r="DQ348" s="174"/>
      <c r="DR348" s="152"/>
      <c r="DS348" s="172"/>
      <c r="DT348" s="152"/>
      <c r="DU348" s="152"/>
      <c r="DV348" s="156"/>
      <c r="DW348" s="173"/>
      <c r="DX348" s="158"/>
      <c r="DY348" s="172"/>
      <c r="DZ348" s="162"/>
      <c r="EA348" s="162"/>
      <c r="EB348" s="172"/>
      <c r="EC348" s="172"/>
      <c r="ED348" s="152"/>
      <c r="EE348" s="152"/>
      <c r="EF348" s="152"/>
      <c r="EG348" s="174"/>
      <c r="EH348" s="172"/>
      <c r="EI348" s="162"/>
      <c r="EJ348" s="162"/>
    </row>
    <row r="349" spans="1:140" ht="12.5">
      <c r="A349" s="168"/>
      <c r="B349" s="169"/>
      <c r="C349" s="144" t="str">
        <f t="shared" si="0"/>
        <v/>
      </c>
      <c r="D349" s="144" t="str">
        <f t="shared" si="1364"/>
        <v/>
      </c>
      <c r="E349" s="144" t="str">
        <f t="shared" si="2"/>
        <v/>
      </c>
      <c r="F349" s="145" t="str">
        <f t="shared" si="1365"/>
        <v/>
      </c>
      <c r="G349" s="145" t="str">
        <f t="shared" si="4"/>
        <v/>
      </c>
      <c r="H349" s="145" t="str">
        <f t="shared" si="5"/>
        <v/>
      </c>
      <c r="I349" s="146" t="str">
        <f t="shared" ref="I349:J349" si="1463">IF(COUNTA($DO349:$DX349)&gt;0,$BA349,"")</f>
        <v/>
      </c>
      <c r="J349" s="146" t="str">
        <f t="shared" si="1463"/>
        <v/>
      </c>
      <c r="K349" s="147" t="str">
        <f t="shared" si="43"/>
        <v/>
      </c>
      <c r="L349" s="147" t="str">
        <f t="shared" si="7"/>
        <v/>
      </c>
      <c r="M349" s="147" t="str">
        <f t="shared" si="8"/>
        <v/>
      </c>
      <c r="N349" s="147" t="str">
        <f t="shared" si="48"/>
        <v/>
      </c>
      <c r="O349" s="147" t="str">
        <f t="shared" si="9"/>
        <v/>
      </c>
      <c r="P349" s="146" t="str">
        <f t="shared" si="1367"/>
        <v/>
      </c>
      <c r="Q349" s="147" t="str">
        <f t="shared" si="1368"/>
        <v/>
      </c>
      <c r="R349" s="146" t="str">
        <f t="shared" si="12"/>
        <v/>
      </c>
      <c r="S349" s="146" t="str">
        <f t="shared" si="13"/>
        <v/>
      </c>
      <c r="T349" s="146" t="str">
        <f>IF(NOT(ISBLANK(DH349)),
        IF(AND(ISREF('Input Tenderers'!$J$8:$K$8),COUNTA('Input Tenderers'!$N$8)&gt;0),
                IF(COUNTA('Input Implementation Transactio'!$N349:$O349)&gt;0,"supplier;tenderer;payee","supplier;tenderer"),
                IF(COUNTA('Input Implementation Transactio'!$N349:$O349)&gt;0,"supplier;payee","supplier")
                ),
        IF(COUNTA('Input Implementation Transactio'!$N349:$O349)&gt;0, "payee", "")
        )</f>
        <v/>
      </c>
      <c r="U349" s="146" t="str">
        <f t="shared" si="14"/>
        <v/>
      </c>
      <c r="V349" s="146" t="str">
        <f t="shared" si="15"/>
        <v/>
      </c>
      <c r="W349" s="148" t="str">
        <f t="shared" si="1369"/>
        <v/>
      </c>
      <c r="X349" s="175" t="str">
        <f t="shared" si="1370"/>
        <v/>
      </c>
      <c r="Y349" s="170" t="str">
        <f t="shared" si="1371"/>
        <v/>
      </c>
      <c r="Z349" s="150" t="str">
        <f t="shared" si="19"/>
        <v/>
      </c>
      <c r="AA349" s="146" t="str">
        <f t="shared" si="20"/>
        <v/>
      </c>
      <c r="AB349" s="146" t="str">
        <f t="shared" si="21"/>
        <v/>
      </c>
      <c r="AC349" s="146" t="str">
        <f t="shared" si="22"/>
        <v/>
      </c>
      <c r="AD349" s="148" t="str">
        <f t="shared" si="1372"/>
        <v/>
      </c>
      <c r="AE349" s="148" t="str">
        <f t="shared" si="24"/>
        <v/>
      </c>
      <c r="AF349" s="175" t="str">
        <f t="shared" si="1373"/>
        <v/>
      </c>
      <c r="AG349" s="170" t="str">
        <f t="shared" si="1374"/>
        <v/>
      </c>
      <c r="AH349" s="148" t="str">
        <f t="shared" si="1375"/>
        <v/>
      </c>
      <c r="AI349" s="146" t="str">
        <f t="shared" si="28"/>
        <v/>
      </c>
      <c r="AJ349" s="146" t="str">
        <f t="shared" si="29"/>
        <v/>
      </c>
      <c r="AK349" s="146" t="str">
        <f t="shared" si="30"/>
        <v/>
      </c>
      <c r="AL349" s="146" t="str">
        <f t="shared" si="31"/>
        <v/>
      </c>
      <c r="AM349" s="171" t="str">
        <f t="shared" si="32"/>
        <v/>
      </c>
      <c r="AN349" s="171" t="str">
        <f t="shared" si="33"/>
        <v/>
      </c>
      <c r="AO349" s="146" t="str">
        <f t="shared" si="34"/>
        <v/>
      </c>
      <c r="AP349" s="146" t="str">
        <f t="shared" si="35"/>
        <v/>
      </c>
      <c r="AQ349" s="146" t="str">
        <f t="shared" si="36"/>
        <v/>
      </c>
      <c r="AR349" s="146" t="str">
        <f t="shared" ref="AR349:AS349" si="1464">IF(NOT(ISBLANK(CB349)),CONCATENATE(TEXT(CB349,"yyyy-mm-ddThh:MM:ss"),"Z"),"")</f>
        <v/>
      </c>
      <c r="AS349" s="146" t="str">
        <f t="shared" si="1464"/>
        <v/>
      </c>
      <c r="AT349" s="146" t="str">
        <f t="shared" si="38"/>
        <v/>
      </c>
      <c r="AU349" s="146" t="str">
        <f t="shared" si="39"/>
        <v/>
      </c>
      <c r="AV349" s="146" t="str">
        <f t="shared" ref="AV349:AW349" si="1465">IF(NOT(ISBLANK(DT349)),CONCATENATE(TEXT(DT349,"yyyy-mm-ddThh:MM:ss"),"Z"),"")</f>
        <v/>
      </c>
      <c r="AW349" s="146" t="str">
        <f t="shared" si="1465"/>
        <v/>
      </c>
      <c r="AX349" s="146" t="str">
        <f t="shared" ref="AX349:AZ349" si="1466">IF(NOT(ISBLANK(ED349)),CONCATENATE(TEXT(ED349,"yyyy-mm-ddThh:MM:ss"),"Z"),"")</f>
        <v/>
      </c>
      <c r="AY349" s="146" t="str">
        <f t="shared" si="1466"/>
        <v/>
      </c>
      <c r="AZ349" s="146" t="str">
        <f t="shared" si="1466"/>
        <v/>
      </c>
      <c r="BA349" s="176"/>
      <c r="BB349" s="152"/>
      <c r="BC349" s="177"/>
      <c r="BD349" s="154"/>
      <c r="BE349" s="155"/>
      <c r="BF349" s="154"/>
      <c r="BG349" s="155"/>
      <c r="BH349" s="169"/>
      <c r="BI349" s="162"/>
      <c r="BJ349" s="172"/>
      <c r="BK349" s="162"/>
      <c r="BL349" s="158"/>
      <c r="BM349" s="172"/>
      <c r="BN349" s="162"/>
      <c r="BO349" s="167"/>
      <c r="BP349" s="169"/>
      <c r="BQ349" s="162"/>
      <c r="BR349" s="162"/>
      <c r="BS349" s="174"/>
      <c r="BT349" s="162"/>
      <c r="BU349" s="174"/>
      <c r="BV349" s="174"/>
      <c r="BW349" s="174"/>
      <c r="BX349" s="173"/>
      <c r="BY349" s="158"/>
      <c r="BZ349" s="160"/>
      <c r="CA349" s="172"/>
      <c r="CB349" s="152"/>
      <c r="CC349" s="152"/>
      <c r="CD349" s="156"/>
      <c r="CE349" s="172"/>
      <c r="CF349" s="162"/>
      <c r="CG349" s="162"/>
      <c r="CH349" s="158"/>
      <c r="CI349" s="173"/>
      <c r="CJ349" s="178"/>
      <c r="CK349" s="173"/>
      <c r="CL349" s="165"/>
      <c r="CM349" s="172"/>
      <c r="CN349" s="162"/>
      <c r="CO349" s="162"/>
      <c r="CP349" s="162"/>
      <c r="CQ349" s="162"/>
      <c r="CR349" s="169"/>
      <c r="CS349" s="162"/>
      <c r="CT349" s="162"/>
      <c r="CU349" s="174"/>
      <c r="CV349" s="152"/>
      <c r="CW349" s="173"/>
      <c r="CX349" s="158"/>
      <c r="CY349" s="172"/>
      <c r="CZ349" s="162"/>
      <c r="DA349" s="162"/>
      <c r="DB349" s="158"/>
      <c r="DC349" s="173"/>
      <c r="DD349" s="178"/>
      <c r="DE349" s="173"/>
      <c r="DF349" s="165"/>
      <c r="DG349" s="172"/>
      <c r="DH349" s="178"/>
      <c r="DI349" s="172"/>
      <c r="DJ349" s="178"/>
      <c r="DK349" s="172"/>
      <c r="DL349" s="162"/>
      <c r="DM349" s="167"/>
      <c r="DN349" s="169"/>
      <c r="DO349" s="162"/>
      <c r="DP349" s="162"/>
      <c r="DQ349" s="174"/>
      <c r="DR349" s="152"/>
      <c r="DS349" s="172"/>
      <c r="DT349" s="152"/>
      <c r="DU349" s="152"/>
      <c r="DV349" s="156"/>
      <c r="DW349" s="173"/>
      <c r="DX349" s="158"/>
      <c r="DY349" s="172"/>
      <c r="DZ349" s="162"/>
      <c r="EA349" s="162"/>
      <c r="EB349" s="172"/>
      <c r="EC349" s="172"/>
      <c r="ED349" s="152"/>
      <c r="EE349" s="152"/>
      <c r="EF349" s="152"/>
      <c r="EG349" s="174"/>
      <c r="EH349" s="172"/>
      <c r="EI349" s="162"/>
      <c r="EJ349" s="162"/>
    </row>
    <row r="350" spans="1:140" ht="12.5">
      <c r="A350" s="168"/>
      <c r="B350" s="169"/>
      <c r="C350" s="144" t="str">
        <f t="shared" si="0"/>
        <v/>
      </c>
      <c r="D350" s="144" t="str">
        <f t="shared" si="1364"/>
        <v/>
      </c>
      <c r="E350" s="144" t="str">
        <f t="shared" si="2"/>
        <v/>
      </c>
      <c r="F350" s="145" t="str">
        <f t="shared" si="1365"/>
        <v/>
      </c>
      <c r="G350" s="145" t="str">
        <f t="shared" si="4"/>
        <v/>
      </c>
      <c r="H350" s="145" t="str">
        <f t="shared" si="5"/>
        <v/>
      </c>
      <c r="I350" s="146" t="str">
        <f t="shared" ref="I350:J350" si="1467">IF(COUNTA($DO350:$DX350)&gt;0,$BA350,"")</f>
        <v/>
      </c>
      <c r="J350" s="146" t="str">
        <f t="shared" si="1467"/>
        <v/>
      </c>
      <c r="K350" s="147" t="str">
        <f t="shared" si="43"/>
        <v/>
      </c>
      <c r="L350" s="147" t="str">
        <f t="shared" si="7"/>
        <v/>
      </c>
      <c r="M350" s="147" t="str">
        <f t="shared" si="8"/>
        <v/>
      </c>
      <c r="N350" s="147" t="str">
        <f t="shared" si="48"/>
        <v/>
      </c>
      <c r="O350" s="147" t="str">
        <f t="shared" si="9"/>
        <v/>
      </c>
      <c r="P350" s="146" t="str">
        <f t="shared" si="1367"/>
        <v/>
      </c>
      <c r="Q350" s="147" t="str">
        <f t="shared" si="1368"/>
        <v/>
      </c>
      <c r="R350" s="146" t="str">
        <f t="shared" si="12"/>
        <v/>
      </c>
      <c r="S350" s="146" t="str">
        <f t="shared" si="13"/>
        <v/>
      </c>
      <c r="T350" s="146" t="str">
        <f>IF(NOT(ISBLANK(DH350)),
        IF(AND(ISREF('Input Tenderers'!$J$8:$K$8),COUNTA('Input Tenderers'!$N$8)&gt;0),
                IF(COUNTA('Input Implementation Transactio'!$N350:$O350)&gt;0,"supplier;tenderer;payee","supplier;tenderer"),
                IF(COUNTA('Input Implementation Transactio'!$N350:$O350)&gt;0,"supplier;payee","supplier")
                ),
        IF(COUNTA('Input Implementation Transactio'!$N350:$O350)&gt;0, "payee", "")
        )</f>
        <v/>
      </c>
      <c r="U350" s="146" t="str">
        <f t="shared" si="14"/>
        <v/>
      </c>
      <c r="V350" s="146" t="str">
        <f t="shared" si="15"/>
        <v/>
      </c>
      <c r="W350" s="148" t="str">
        <f t="shared" si="1369"/>
        <v/>
      </c>
      <c r="X350" s="175" t="str">
        <f t="shared" si="1370"/>
        <v/>
      </c>
      <c r="Y350" s="170" t="str">
        <f t="shared" si="1371"/>
        <v/>
      </c>
      <c r="Z350" s="150" t="str">
        <f t="shared" si="19"/>
        <v/>
      </c>
      <c r="AA350" s="146" t="str">
        <f t="shared" si="20"/>
        <v/>
      </c>
      <c r="AB350" s="146" t="str">
        <f t="shared" si="21"/>
        <v/>
      </c>
      <c r="AC350" s="146" t="str">
        <f t="shared" si="22"/>
        <v/>
      </c>
      <c r="AD350" s="148" t="str">
        <f t="shared" si="1372"/>
        <v/>
      </c>
      <c r="AE350" s="148" t="str">
        <f t="shared" si="24"/>
        <v/>
      </c>
      <c r="AF350" s="175" t="str">
        <f t="shared" si="1373"/>
        <v/>
      </c>
      <c r="AG350" s="170" t="str">
        <f t="shared" si="1374"/>
        <v/>
      </c>
      <c r="AH350" s="148" t="str">
        <f t="shared" si="1375"/>
        <v/>
      </c>
      <c r="AI350" s="146" t="str">
        <f t="shared" si="28"/>
        <v/>
      </c>
      <c r="AJ350" s="146" t="str">
        <f t="shared" si="29"/>
        <v/>
      </c>
      <c r="AK350" s="146" t="str">
        <f t="shared" si="30"/>
        <v/>
      </c>
      <c r="AL350" s="146" t="str">
        <f t="shared" si="31"/>
        <v/>
      </c>
      <c r="AM350" s="171" t="str">
        <f t="shared" si="32"/>
        <v/>
      </c>
      <c r="AN350" s="171" t="str">
        <f t="shared" si="33"/>
        <v/>
      </c>
      <c r="AO350" s="146" t="str">
        <f t="shared" si="34"/>
        <v/>
      </c>
      <c r="AP350" s="146" t="str">
        <f t="shared" si="35"/>
        <v/>
      </c>
      <c r="AQ350" s="146" t="str">
        <f t="shared" si="36"/>
        <v/>
      </c>
      <c r="AR350" s="146" t="str">
        <f t="shared" ref="AR350:AS350" si="1468">IF(NOT(ISBLANK(CB350)),CONCATENATE(TEXT(CB350,"yyyy-mm-ddThh:MM:ss"),"Z"),"")</f>
        <v/>
      </c>
      <c r="AS350" s="146" t="str">
        <f t="shared" si="1468"/>
        <v/>
      </c>
      <c r="AT350" s="146" t="str">
        <f t="shared" si="38"/>
        <v/>
      </c>
      <c r="AU350" s="146" t="str">
        <f t="shared" si="39"/>
        <v/>
      </c>
      <c r="AV350" s="146" t="str">
        <f t="shared" ref="AV350:AW350" si="1469">IF(NOT(ISBLANK(DT350)),CONCATENATE(TEXT(DT350,"yyyy-mm-ddThh:MM:ss"),"Z"),"")</f>
        <v/>
      </c>
      <c r="AW350" s="146" t="str">
        <f t="shared" si="1469"/>
        <v/>
      </c>
      <c r="AX350" s="146" t="str">
        <f t="shared" ref="AX350:AZ350" si="1470">IF(NOT(ISBLANK(ED350)),CONCATENATE(TEXT(ED350,"yyyy-mm-ddThh:MM:ss"),"Z"),"")</f>
        <v/>
      </c>
      <c r="AY350" s="146" t="str">
        <f t="shared" si="1470"/>
        <v/>
      </c>
      <c r="AZ350" s="146" t="str">
        <f t="shared" si="1470"/>
        <v/>
      </c>
      <c r="BA350" s="176"/>
      <c r="BB350" s="152"/>
      <c r="BC350" s="177"/>
      <c r="BD350" s="154"/>
      <c r="BE350" s="155"/>
      <c r="BF350" s="154"/>
      <c r="BG350" s="155"/>
      <c r="BH350" s="169"/>
      <c r="BI350" s="162"/>
      <c r="BJ350" s="172"/>
      <c r="BK350" s="162"/>
      <c r="BL350" s="158"/>
      <c r="BM350" s="172"/>
      <c r="BN350" s="162"/>
      <c r="BO350" s="167"/>
      <c r="BP350" s="169"/>
      <c r="BQ350" s="162"/>
      <c r="BR350" s="162"/>
      <c r="BS350" s="174"/>
      <c r="BT350" s="162"/>
      <c r="BU350" s="174"/>
      <c r="BV350" s="174"/>
      <c r="BW350" s="174"/>
      <c r="BX350" s="173"/>
      <c r="BY350" s="158"/>
      <c r="BZ350" s="160"/>
      <c r="CA350" s="172"/>
      <c r="CB350" s="152"/>
      <c r="CC350" s="152"/>
      <c r="CD350" s="156"/>
      <c r="CE350" s="172"/>
      <c r="CF350" s="162"/>
      <c r="CG350" s="162"/>
      <c r="CH350" s="158"/>
      <c r="CI350" s="173"/>
      <c r="CJ350" s="178"/>
      <c r="CK350" s="173"/>
      <c r="CL350" s="165"/>
      <c r="CM350" s="172"/>
      <c r="CN350" s="162"/>
      <c r="CO350" s="162"/>
      <c r="CP350" s="162"/>
      <c r="CQ350" s="162"/>
      <c r="CR350" s="169"/>
      <c r="CS350" s="162"/>
      <c r="CT350" s="162"/>
      <c r="CU350" s="174"/>
      <c r="CV350" s="152"/>
      <c r="CW350" s="173"/>
      <c r="CX350" s="158"/>
      <c r="CY350" s="172"/>
      <c r="CZ350" s="162"/>
      <c r="DA350" s="162"/>
      <c r="DB350" s="158"/>
      <c r="DC350" s="173"/>
      <c r="DD350" s="178"/>
      <c r="DE350" s="173"/>
      <c r="DF350" s="165"/>
      <c r="DG350" s="172"/>
      <c r="DH350" s="178"/>
      <c r="DI350" s="172"/>
      <c r="DJ350" s="178"/>
      <c r="DK350" s="172"/>
      <c r="DL350" s="162"/>
      <c r="DM350" s="167"/>
      <c r="DN350" s="169"/>
      <c r="DO350" s="162"/>
      <c r="DP350" s="162"/>
      <c r="DQ350" s="174"/>
      <c r="DR350" s="152"/>
      <c r="DS350" s="172"/>
      <c r="DT350" s="152"/>
      <c r="DU350" s="152"/>
      <c r="DV350" s="156"/>
      <c r="DW350" s="173"/>
      <c r="DX350" s="158"/>
      <c r="DY350" s="172"/>
      <c r="DZ350" s="162"/>
      <c r="EA350" s="162"/>
      <c r="EB350" s="172"/>
      <c r="EC350" s="172"/>
      <c r="ED350" s="152"/>
      <c r="EE350" s="152"/>
      <c r="EF350" s="152"/>
      <c r="EG350" s="174"/>
      <c r="EH350" s="172"/>
      <c r="EI350" s="162"/>
      <c r="EJ350" s="162"/>
    </row>
    <row r="351" spans="1:140" ht="12.5">
      <c r="A351" s="168"/>
      <c r="B351" s="169"/>
      <c r="C351" s="144" t="str">
        <f t="shared" si="0"/>
        <v/>
      </c>
      <c r="D351" s="144" t="str">
        <f t="shared" si="1364"/>
        <v/>
      </c>
      <c r="E351" s="144" t="str">
        <f t="shared" si="2"/>
        <v/>
      </c>
      <c r="F351" s="145" t="str">
        <f t="shared" si="1365"/>
        <v/>
      </c>
      <c r="G351" s="145" t="str">
        <f t="shared" si="4"/>
        <v/>
      </c>
      <c r="H351" s="145" t="str">
        <f t="shared" si="5"/>
        <v/>
      </c>
      <c r="I351" s="146" t="str">
        <f t="shared" ref="I351:J351" si="1471">IF(COUNTA($DO351:$DX351)&gt;0,$BA351,"")</f>
        <v/>
      </c>
      <c r="J351" s="146" t="str">
        <f t="shared" si="1471"/>
        <v/>
      </c>
      <c r="K351" s="147" t="str">
        <f t="shared" si="43"/>
        <v/>
      </c>
      <c r="L351" s="147" t="str">
        <f t="shared" si="7"/>
        <v/>
      </c>
      <c r="M351" s="147" t="str">
        <f t="shared" si="8"/>
        <v/>
      </c>
      <c r="N351" s="147" t="str">
        <f t="shared" si="48"/>
        <v/>
      </c>
      <c r="O351" s="147" t="str">
        <f t="shared" si="9"/>
        <v/>
      </c>
      <c r="P351" s="146" t="str">
        <f t="shared" si="1367"/>
        <v/>
      </c>
      <c r="Q351" s="147" t="str">
        <f t="shared" si="1368"/>
        <v/>
      </c>
      <c r="R351" s="146" t="str">
        <f t="shared" si="12"/>
        <v/>
      </c>
      <c r="S351" s="146" t="str">
        <f t="shared" si="13"/>
        <v/>
      </c>
      <c r="T351" s="146" t="str">
        <f>IF(NOT(ISBLANK(DH351)),
        IF(AND(ISREF('Input Tenderers'!$J$8:$K$8),COUNTA('Input Tenderers'!$N$8)&gt;0),
                IF(COUNTA('Input Implementation Transactio'!$N351:$O351)&gt;0,"supplier;tenderer;payee","supplier;tenderer"),
                IF(COUNTA('Input Implementation Transactio'!$N351:$O351)&gt;0,"supplier;payee","supplier")
                ),
        IF(COUNTA('Input Implementation Transactio'!$N351:$O351)&gt;0, "payee", "")
        )</f>
        <v/>
      </c>
      <c r="U351" s="146" t="str">
        <f t="shared" si="14"/>
        <v/>
      </c>
      <c r="V351" s="146" t="str">
        <f t="shared" si="15"/>
        <v/>
      </c>
      <c r="W351" s="148" t="str">
        <f t="shared" si="1369"/>
        <v/>
      </c>
      <c r="X351" s="175" t="str">
        <f t="shared" si="1370"/>
        <v/>
      </c>
      <c r="Y351" s="170" t="str">
        <f t="shared" si="1371"/>
        <v/>
      </c>
      <c r="Z351" s="150" t="str">
        <f t="shared" si="19"/>
        <v/>
      </c>
      <c r="AA351" s="146" t="str">
        <f t="shared" si="20"/>
        <v/>
      </c>
      <c r="AB351" s="146" t="str">
        <f t="shared" si="21"/>
        <v/>
      </c>
      <c r="AC351" s="146" t="str">
        <f t="shared" si="22"/>
        <v/>
      </c>
      <c r="AD351" s="148" t="str">
        <f t="shared" si="1372"/>
        <v/>
      </c>
      <c r="AE351" s="148" t="str">
        <f t="shared" si="24"/>
        <v/>
      </c>
      <c r="AF351" s="175" t="str">
        <f t="shared" si="1373"/>
        <v/>
      </c>
      <c r="AG351" s="170" t="str">
        <f t="shared" si="1374"/>
        <v/>
      </c>
      <c r="AH351" s="148" t="str">
        <f t="shared" si="1375"/>
        <v/>
      </c>
      <c r="AI351" s="146" t="str">
        <f t="shared" si="28"/>
        <v/>
      </c>
      <c r="AJ351" s="146" t="str">
        <f t="shared" si="29"/>
        <v/>
      </c>
      <c r="AK351" s="146" t="str">
        <f t="shared" si="30"/>
        <v/>
      </c>
      <c r="AL351" s="146" t="str">
        <f t="shared" si="31"/>
        <v/>
      </c>
      <c r="AM351" s="171" t="str">
        <f t="shared" si="32"/>
        <v/>
      </c>
      <c r="AN351" s="171" t="str">
        <f t="shared" si="33"/>
        <v/>
      </c>
      <c r="AO351" s="146" t="str">
        <f t="shared" si="34"/>
        <v/>
      </c>
      <c r="AP351" s="146" t="str">
        <f t="shared" si="35"/>
        <v/>
      </c>
      <c r="AQ351" s="146" t="str">
        <f t="shared" si="36"/>
        <v/>
      </c>
      <c r="AR351" s="146" t="str">
        <f t="shared" ref="AR351:AS351" si="1472">IF(NOT(ISBLANK(CB351)),CONCATENATE(TEXT(CB351,"yyyy-mm-ddThh:MM:ss"),"Z"),"")</f>
        <v/>
      </c>
      <c r="AS351" s="146" t="str">
        <f t="shared" si="1472"/>
        <v/>
      </c>
      <c r="AT351" s="146" t="str">
        <f t="shared" si="38"/>
        <v/>
      </c>
      <c r="AU351" s="146" t="str">
        <f t="shared" si="39"/>
        <v/>
      </c>
      <c r="AV351" s="146" t="str">
        <f t="shared" ref="AV351:AW351" si="1473">IF(NOT(ISBLANK(DT351)),CONCATENATE(TEXT(DT351,"yyyy-mm-ddThh:MM:ss"),"Z"),"")</f>
        <v/>
      </c>
      <c r="AW351" s="146" t="str">
        <f t="shared" si="1473"/>
        <v/>
      </c>
      <c r="AX351" s="146" t="str">
        <f t="shared" ref="AX351:AZ351" si="1474">IF(NOT(ISBLANK(ED351)),CONCATENATE(TEXT(ED351,"yyyy-mm-ddThh:MM:ss"),"Z"),"")</f>
        <v/>
      </c>
      <c r="AY351" s="146" t="str">
        <f t="shared" si="1474"/>
        <v/>
      </c>
      <c r="AZ351" s="146" t="str">
        <f t="shared" si="1474"/>
        <v/>
      </c>
      <c r="BA351" s="176"/>
      <c r="BB351" s="152"/>
      <c r="BC351" s="177"/>
      <c r="BD351" s="154"/>
      <c r="BE351" s="155"/>
      <c r="BF351" s="154"/>
      <c r="BG351" s="155"/>
      <c r="BH351" s="169"/>
      <c r="BI351" s="162"/>
      <c r="BJ351" s="172"/>
      <c r="BK351" s="162"/>
      <c r="BL351" s="158"/>
      <c r="BM351" s="172"/>
      <c r="BN351" s="162"/>
      <c r="BO351" s="167"/>
      <c r="BP351" s="169"/>
      <c r="BQ351" s="162"/>
      <c r="BR351" s="162"/>
      <c r="BS351" s="174"/>
      <c r="BT351" s="162"/>
      <c r="BU351" s="174"/>
      <c r="BV351" s="174"/>
      <c r="BW351" s="174"/>
      <c r="BX351" s="173"/>
      <c r="BY351" s="158"/>
      <c r="BZ351" s="160"/>
      <c r="CA351" s="172"/>
      <c r="CB351" s="152"/>
      <c r="CC351" s="152"/>
      <c r="CD351" s="156"/>
      <c r="CE351" s="172"/>
      <c r="CF351" s="162"/>
      <c r="CG351" s="162"/>
      <c r="CH351" s="158"/>
      <c r="CI351" s="173"/>
      <c r="CJ351" s="178"/>
      <c r="CK351" s="173"/>
      <c r="CL351" s="165"/>
      <c r="CM351" s="172"/>
      <c r="CN351" s="162"/>
      <c r="CO351" s="162"/>
      <c r="CP351" s="162"/>
      <c r="CQ351" s="162"/>
      <c r="CR351" s="169"/>
      <c r="CS351" s="162"/>
      <c r="CT351" s="162"/>
      <c r="CU351" s="174"/>
      <c r="CV351" s="152"/>
      <c r="CW351" s="173"/>
      <c r="CX351" s="158"/>
      <c r="CY351" s="172"/>
      <c r="CZ351" s="162"/>
      <c r="DA351" s="162"/>
      <c r="DB351" s="158"/>
      <c r="DC351" s="173"/>
      <c r="DD351" s="178"/>
      <c r="DE351" s="173"/>
      <c r="DF351" s="165"/>
      <c r="DG351" s="172"/>
      <c r="DH351" s="178"/>
      <c r="DI351" s="172"/>
      <c r="DJ351" s="178"/>
      <c r="DK351" s="172"/>
      <c r="DL351" s="162"/>
      <c r="DM351" s="167"/>
      <c r="DN351" s="169"/>
      <c r="DO351" s="162"/>
      <c r="DP351" s="162"/>
      <c r="DQ351" s="174"/>
      <c r="DR351" s="152"/>
      <c r="DS351" s="172"/>
      <c r="DT351" s="152"/>
      <c r="DU351" s="152"/>
      <c r="DV351" s="156"/>
      <c r="DW351" s="173"/>
      <c r="DX351" s="158"/>
      <c r="DY351" s="172"/>
      <c r="DZ351" s="162"/>
      <c r="EA351" s="162"/>
      <c r="EB351" s="172"/>
      <c r="EC351" s="172"/>
      <c r="ED351" s="152"/>
      <c r="EE351" s="152"/>
      <c r="EF351" s="152"/>
      <c r="EG351" s="174"/>
      <c r="EH351" s="172"/>
      <c r="EI351" s="162"/>
      <c r="EJ351" s="162"/>
    </row>
    <row r="352" spans="1:140" ht="12.5">
      <c r="A352" s="168"/>
      <c r="B352" s="169"/>
      <c r="C352" s="144" t="str">
        <f t="shared" si="0"/>
        <v/>
      </c>
      <c r="D352" s="144" t="str">
        <f t="shared" si="1364"/>
        <v/>
      </c>
      <c r="E352" s="144" t="str">
        <f t="shared" si="2"/>
        <v/>
      </c>
      <c r="F352" s="145" t="str">
        <f t="shared" si="1365"/>
        <v/>
      </c>
      <c r="G352" s="145" t="str">
        <f t="shared" si="4"/>
        <v/>
      </c>
      <c r="H352" s="145" t="str">
        <f t="shared" si="5"/>
        <v/>
      </c>
      <c r="I352" s="146" t="str">
        <f t="shared" ref="I352:J352" si="1475">IF(COUNTA($DO352:$DX352)&gt;0,$BA352,"")</f>
        <v/>
      </c>
      <c r="J352" s="146" t="str">
        <f t="shared" si="1475"/>
        <v/>
      </c>
      <c r="K352" s="147" t="str">
        <f t="shared" si="43"/>
        <v/>
      </c>
      <c r="L352" s="147" t="str">
        <f t="shared" si="7"/>
        <v/>
      </c>
      <c r="M352" s="147" t="str">
        <f t="shared" si="8"/>
        <v/>
      </c>
      <c r="N352" s="147" t="str">
        <f t="shared" si="48"/>
        <v/>
      </c>
      <c r="O352" s="147" t="str">
        <f t="shared" si="9"/>
        <v/>
      </c>
      <c r="P352" s="146" t="str">
        <f t="shared" si="1367"/>
        <v/>
      </c>
      <c r="Q352" s="147" t="str">
        <f t="shared" si="1368"/>
        <v/>
      </c>
      <c r="R352" s="146" t="str">
        <f t="shared" si="12"/>
        <v/>
      </c>
      <c r="S352" s="146" t="str">
        <f t="shared" si="13"/>
        <v/>
      </c>
      <c r="T352" s="146" t="str">
        <f>IF(NOT(ISBLANK(DH352)),
        IF(AND(ISREF('Input Tenderers'!$J$8:$K$8),COUNTA('Input Tenderers'!$N$8)&gt;0),
                IF(COUNTA('Input Implementation Transactio'!$N352:$O352)&gt;0,"supplier;tenderer;payee","supplier;tenderer"),
                IF(COUNTA('Input Implementation Transactio'!$N352:$O352)&gt;0,"supplier;payee","supplier")
                ),
        IF(COUNTA('Input Implementation Transactio'!$N352:$O352)&gt;0, "payee", "")
        )</f>
        <v/>
      </c>
      <c r="U352" s="146" t="str">
        <f t="shared" si="14"/>
        <v/>
      </c>
      <c r="V352" s="146" t="str">
        <f t="shared" si="15"/>
        <v/>
      </c>
      <c r="W352" s="148" t="str">
        <f t="shared" si="1369"/>
        <v/>
      </c>
      <c r="X352" s="175" t="str">
        <f t="shared" si="1370"/>
        <v/>
      </c>
      <c r="Y352" s="170" t="str">
        <f t="shared" si="1371"/>
        <v/>
      </c>
      <c r="Z352" s="150" t="str">
        <f t="shared" si="19"/>
        <v/>
      </c>
      <c r="AA352" s="146" t="str">
        <f t="shared" si="20"/>
        <v/>
      </c>
      <c r="AB352" s="146" t="str">
        <f t="shared" si="21"/>
        <v/>
      </c>
      <c r="AC352" s="146" t="str">
        <f t="shared" si="22"/>
        <v/>
      </c>
      <c r="AD352" s="148" t="str">
        <f t="shared" si="1372"/>
        <v/>
      </c>
      <c r="AE352" s="148" t="str">
        <f t="shared" si="24"/>
        <v/>
      </c>
      <c r="AF352" s="175" t="str">
        <f t="shared" si="1373"/>
        <v/>
      </c>
      <c r="AG352" s="170" t="str">
        <f t="shared" si="1374"/>
        <v/>
      </c>
      <c r="AH352" s="148" t="str">
        <f t="shared" si="1375"/>
        <v/>
      </c>
      <c r="AI352" s="146" t="str">
        <f t="shared" si="28"/>
        <v/>
      </c>
      <c r="AJ352" s="146" t="str">
        <f t="shared" si="29"/>
        <v/>
      </c>
      <c r="AK352" s="146" t="str">
        <f t="shared" si="30"/>
        <v/>
      </c>
      <c r="AL352" s="146" t="str">
        <f t="shared" si="31"/>
        <v/>
      </c>
      <c r="AM352" s="171" t="str">
        <f t="shared" si="32"/>
        <v/>
      </c>
      <c r="AN352" s="171" t="str">
        <f t="shared" si="33"/>
        <v/>
      </c>
      <c r="AO352" s="146" t="str">
        <f t="shared" si="34"/>
        <v/>
      </c>
      <c r="AP352" s="146" t="str">
        <f t="shared" si="35"/>
        <v/>
      </c>
      <c r="AQ352" s="146" t="str">
        <f t="shared" si="36"/>
        <v/>
      </c>
      <c r="AR352" s="146" t="str">
        <f t="shared" ref="AR352:AS352" si="1476">IF(NOT(ISBLANK(CB352)),CONCATENATE(TEXT(CB352,"yyyy-mm-ddThh:MM:ss"),"Z"),"")</f>
        <v/>
      </c>
      <c r="AS352" s="146" t="str">
        <f t="shared" si="1476"/>
        <v/>
      </c>
      <c r="AT352" s="146" t="str">
        <f t="shared" si="38"/>
        <v/>
      </c>
      <c r="AU352" s="146" t="str">
        <f t="shared" si="39"/>
        <v/>
      </c>
      <c r="AV352" s="146" t="str">
        <f t="shared" ref="AV352:AW352" si="1477">IF(NOT(ISBLANK(DT352)),CONCATENATE(TEXT(DT352,"yyyy-mm-ddThh:MM:ss"),"Z"),"")</f>
        <v/>
      </c>
      <c r="AW352" s="146" t="str">
        <f t="shared" si="1477"/>
        <v/>
      </c>
      <c r="AX352" s="146" t="str">
        <f t="shared" ref="AX352:AZ352" si="1478">IF(NOT(ISBLANK(ED352)),CONCATENATE(TEXT(ED352,"yyyy-mm-ddThh:MM:ss"),"Z"),"")</f>
        <v/>
      </c>
      <c r="AY352" s="146" t="str">
        <f t="shared" si="1478"/>
        <v/>
      </c>
      <c r="AZ352" s="146" t="str">
        <f t="shared" si="1478"/>
        <v/>
      </c>
      <c r="BA352" s="176"/>
      <c r="BB352" s="152"/>
      <c r="BC352" s="177"/>
      <c r="BD352" s="154"/>
      <c r="BE352" s="155"/>
      <c r="BF352" s="154"/>
      <c r="BG352" s="155"/>
      <c r="BH352" s="169"/>
      <c r="BI352" s="162"/>
      <c r="BJ352" s="172"/>
      <c r="BK352" s="162"/>
      <c r="BL352" s="158"/>
      <c r="BM352" s="172"/>
      <c r="BN352" s="162"/>
      <c r="BO352" s="167"/>
      <c r="BP352" s="169"/>
      <c r="BQ352" s="162"/>
      <c r="BR352" s="162"/>
      <c r="BS352" s="174"/>
      <c r="BT352" s="162"/>
      <c r="BU352" s="174"/>
      <c r="BV352" s="174"/>
      <c r="BW352" s="174"/>
      <c r="BX352" s="173"/>
      <c r="BY352" s="158"/>
      <c r="BZ352" s="160"/>
      <c r="CA352" s="172"/>
      <c r="CB352" s="152"/>
      <c r="CC352" s="152"/>
      <c r="CD352" s="156"/>
      <c r="CE352" s="172"/>
      <c r="CF352" s="162"/>
      <c r="CG352" s="162"/>
      <c r="CH352" s="158"/>
      <c r="CI352" s="173"/>
      <c r="CJ352" s="178"/>
      <c r="CK352" s="173"/>
      <c r="CL352" s="165"/>
      <c r="CM352" s="172"/>
      <c r="CN352" s="162"/>
      <c r="CO352" s="162"/>
      <c r="CP352" s="162"/>
      <c r="CQ352" s="162"/>
      <c r="CR352" s="169"/>
      <c r="CS352" s="162"/>
      <c r="CT352" s="162"/>
      <c r="CU352" s="174"/>
      <c r="CV352" s="152"/>
      <c r="CW352" s="173"/>
      <c r="CX352" s="158"/>
      <c r="CY352" s="172"/>
      <c r="CZ352" s="162"/>
      <c r="DA352" s="162"/>
      <c r="DB352" s="158"/>
      <c r="DC352" s="173"/>
      <c r="DD352" s="178"/>
      <c r="DE352" s="173"/>
      <c r="DF352" s="165"/>
      <c r="DG352" s="172"/>
      <c r="DH352" s="178"/>
      <c r="DI352" s="172"/>
      <c r="DJ352" s="178"/>
      <c r="DK352" s="172"/>
      <c r="DL352" s="162"/>
      <c r="DM352" s="167"/>
      <c r="DN352" s="169"/>
      <c r="DO352" s="162"/>
      <c r="DP352" s="162"/>
      <c r="DQ352" s="174"/>
      <c r="DR352" s="152"/>
      <c r="DS352" s="172"/>
      <c r="DT352" s="152"/>
      <c r="DU352" s="152"/>
      <c r="DV352" s="156"/>
      <c r="DW352" s="173"/>
      <c r="DX352" s="158"/>
      <c r="DY352" s="172"/>
      <c r="DZ352" s="162"/>
      <c r="EA352" s="162"/>
      <c r="EB352" s="172"/>
      <c r="EC352" s="172"/>
      <c r="ED352" s="152"/>
      <c r="EE352" s="152"/>
      <c r="EF352" s="152"/>
      <c r="EG352" s="174"/>
      <c r="EH352" s="172"/>
      <c r="EI352" s="162"/>
      <c r="EJ352" s="162"/>
    </row>
    <row r="353" spans="1:140" ht="12.5">
      <c r="A353" s="168"/>
      <c r="B353" s="169"/>
      <c r="C353" s="144" t="str">
        <f t="shared" si="0"/>
        <v/>
      </c>
      <c r="D353" s="144" t="str">
        <f t="shared" si="1364"/>
        <v/>
      </c>
      <c r="E353" s="144" t="str">
        <f t="shared" si="2"/>
        <v/>
      </c>
      <c r="F353" s="145" t="str">
        <f t="shared" si="1365"/>
        <v/>
      </c>
      <c r="G353" s="145" t="str">
        <f t="shared" si="4"/>
        <v/>
      </c>
      <c r="H353" s="145" t="str">
        <f t="shared" si="5"/>
        <v/>
      </c>
      <c r="I353" s="146" t="str">
        <f t="shared" ref="I353:J353" si="1479">IF(COUNTA($DO353:$DX353)&gt;0,$BA353,"")</f>
        <v/>
      </c>
      <c r="J353" s="146" t="str">
        <f t="shared" si="1479"/>
        <v/>
      </c>
      <c r="K353" s="147" t="str">
        <f t="shared" si="43"/>
        <v/>
      </c>
      <c r="L353" s="147" t="str">
        <f t="shared" si="7"/>
        <v/>
      </c>
      <c r="M353" s="147" t="str">
        <f t="shared" si="8"/>
        <v/>
      </c>
      <c r="N353" s="147" t="str">
        <f t="shared" si="48"/>
        <v/>
      </c>
      <c r="O353" s="147" t="str">
        <f t="shared" si="9"/>
        <v/>
      </c>
      <c r="P353" s="146" t="str">
        <f t="shared" si="1367"/>
        <v/>
      </c>
      <c r="Q353" s="147" t="str">
        <f t="shared" si="1368"/>
        <v/>
      </c>
      <c r="R353" s="146" t="str">
        <f t="shared" si="12"/>
        <v/>
      </c>
      <c r="S353" s="146" t="str">
        <f t="shared" si="13"/>
        <v/>
      </c>
      <c r="T353" s="146" t="str">
        <f>IF(NOT(ISBLANK(DH353)),
        IF(AND(ISREF('Input Tenderers'!$J$8:$K$8),COUNTA('Input Tenderers'!$N$8)&gt;0),
                IF(COUNTA('Input Implementation Transactio'!$N353:$O353)&gt;0,"supplier;tenderer;payee","supplier;tenderer"),
                IF(COUNTA('Input Implementation Transactio'!$N353:$O353)&gt;0,"supplier;payee","supplier")
                ),
        IF(COUNTA('Input Implementation Transactio'!$N353:$O353)&gt;0, "payee", "")
        )</f>
        <v/>
      </c>
      <c r="U353" s="146" t="str">
        <f t="shared" si="14"/>
        <v/>
      </c>
      <c r="V353" s="146" t="str">
        <f t="shared" si="15"/>
        <v/>
      </c>
      <c r="W353" s="148" t="str">
        <f t="shared" si="1369"/>
        <v/>
      </c>
      <c r="X353" s="175" t="str">
        <f t="shared" si="1370"/>
        <v/>
      </c>
      <c r="Y353" s="170" t="str">
        <f t="shared" si="1371"/>
        <v/>
      </c>
      <c r="Z353" s="150" t="str">
        <f t="shared" si="19"/>
        <v/>
      </c>
      <c r="AA353" s="146" t="str">
        <f t="shared" si="20"/>
        <v/>
      </c>
      <c r="AB353" s="146" t="str">
        <f t="shared" si="21"/>
        <v/>
      </c>
      <c r="AC353" s="146" t="str">
        <f t="shared" si="22"/>
        <v/>
      </c>
      <c r="AD353" s="148" t="str">
        <f t="shared" si="1372"/>
        <v/>
      </c>
      <c r="AE353" s="148" t="str">
        <f t="shared" si="24"/>
        <v/>
      </c>
      <c r="AF353" s="175" t="str">
        <f t="shared" si="1373"/>
        <v/>
      </c>
      <c r="AG353" s="170" t="str">
        <f t="shared" si="1374"/>
        <v/>
      </c>
      <c r="AH353" s="148" t="str">
        <f t="shared" si="1375"/>
        <v/>
      </c>
      <c r="AI353" s="146" t="str">
        <f t="shared" si="28"/>
        <v/>
      </c>
      <c r="AJ353" s="146" t="str">
        <f t="shared" si="29"/>
        <v/>
      </c>
      <c r="AK353" s="146" t="str">
        <f t="shared" si="30"/>
        <v/>
      </c>
      <c r="AL353" s="146" t="str">
        <f t="shared" si="31"/>
        <v/>
      </c>
      <c r="AM353" s="171" t="str">
        <f t="shared" si="32"/>
        <v/>
      </c>
      <c r="AN353" s="171" t="str">
        <f t="shared" si="33"/>
        <v/>
      </c>
      <c r="AO353" s="146" t="str">
        <f t="shared" si="34"/>
        <v/>
      </c>
      <c r="AP353" s="146" t="str">
        <f t="shared" si="35"/>
        <v/>
      </c>
      <c r="AQ353" s="146" t="str">
        <f t="shared" si="36"/>
        <v/>
      </c>
      <c r="AR353" s="146" t="str">
        <f t="shared" ref="AR353:AS353" si="1480">IF(NOT(ISBLANK(CB353)),CONCATENATE(TEXT(CB353,"yyyy-mm-ddThh:MM:ss"),"Z"),"")</f>
        <v/>
      </c>
      <c r="AS353" s="146" t="str">
        <f t="shared" si="1480"/>
        <v/>
      </c>
      <c r="AT353" s="146" t="str">
        <f t="shared" si="38"/>
        <v/>
      </c>
      <c r="AU353" s="146" t="str">
        <f t="shared" si="39"/>
        <v/>
      </c>
      <c r="AV353" s="146" t="str">
        <f t="shared" ref="AV353:AW353" si="1481">IF(NOT(ISBLANK(DT353)),CONCATENATE(TEXT(DT353,"yyyy-mm-ddThh:MM:ss"),"Z"),"")</f>
        <v/>
      </c>
      <c r="AW353" s="146" t="str">
        <f t="shared" si="1481"/>
        <v/>
      </c>
      <c r="AX353" s="146" t="str">
        <f t="shared" ref="AX353:AZ353" si="1482">IF(NOT(ISBLANK(ED353)),CONCATENATE(TEXT(ED353,"yyyy-mm-ddThh:MM:ss"),"Z"),"")</f>
        <v/>
      </c>
      <c r="AY353" s="146" t="str">
        <f t="shared" si="1482"/>
        <v/>
      </c>
      <c r="AZ353" s="146" t="str">
        <f t="shared" si="1482"/>
        <v/>
      </c>
      <c r="BA353" s="176"/>
      <c r="BB353" s="152"/>
      <c r="BC353" s="177"/>
      <c r="BD353" s="154"/>
      <c r="BE353" s="155"/>
      <c r="BF353" s="154"/>
      <c r="BG353" s="155"/>
      <c r="BH353" s="169"/>
      <c r="BI353" s="162"/>
      <c r="BJ353" s="172"/>
      <c r="BK353" s="162"/>
      <c r="BL353" s="158"/>
      <c r="BM353" s="172"/>
      <c r="BN353" s="162"/>
      <c r="BO353" s="167"/>
      <c r="BP353" s="169"/>
      <c r="BQ353" s="162"/>
      <c r="BR353" s="162"/>
      <c r="BS353" s="174"/>
      <c r="BT353" s="162"/>
      <c r="BU353" s="174"/>
      <c r="BV353" s="174"/>
      <c r="BW353" s="174"/>
      <c r="BX353" s="173"/>
      <c r="BY353" s="158"/>
      <c r="BZ353" s="160"/>
      <c r="CA353" s="172"/>
      <c r="CB353" s="152"/>
      <c r="CC353" s="152"/>
      <c r="CD353" s="156"/>
      <c r="CE353" s="172"/>
      <c r="CF353" s="162"/>
      <c r="CG353" s="162"/>
      <c r="CH353" s="158"/>
      <c r="CI353" s="173"/>
      <c r="CJ353" s="178"/>
      <c r="CK353" s="173"/>
      <c r="CL353" s="165"/>
      <c r="CM353" s="172"/>
      <c r="CN353" s="162"/>
      <c r="CO353" s="162"/>
      <c r="CP353" s="162"/>
      <c r="CQ353" s="162"/>
      <c r="CR353" s="169"/>
      <c r="CS353" s="162"/>
      <c r="CT353" s="162"/>
      <c r="CU353" s="174"/>
      <c r="CV353" s="152"/>
      <c r="CW353" s="173"/>
      <c r="CX353" s="158"/>
      <c r="CY353" s="172"/>
      <c r="CZ353" s="162"/>
      <c r="DA353" s="162"/>
      <c r="DB353" s="158"/>
      <c r="DC353" s="173"/>
      <c r="DD353" s="178"/>
      <c r="DE353" s="173"/>
      <c r="DF353" s="165"/>
      <c r="DG353" s="172"/>
      <c r="DH353" s="178"/>
      <c r="DI353" s="172"/>
      <c r="DJ353" s="178"/>
      <c r="DK353" s="172"/>
      <c r="DL353" s="162"/>
      <c r="DM353" s="167"/>
      <c r="DN353" s="169"/>
      <c r="DO353" s="162"/>
      <c r="DP353" s="162"/>
      <c r="DQ353" s="174"/>
      <c r="DR353" s="152"/>
      <c r="DS353" s="172"/>
      <c r="DT353" s="152"/>
      <c r="DU353" s="152"/>
      <c r="DV353" s="156"/>
      <c r="DW353" s="173"/>
      <c r="DX353" s="158"/>
      <c r="DY353" s="172"/>
      <c r="DZ353" s="162"/>
      <c r="EA353" s="162"/>
      <c r="EB353" s="172"/>
      <c r="EC353" s="172"/>
      <c r="ED353" s="152"/>
      <c r="EE353" s="152"/>
      <c r="EF353" s="152"/>
      <c r="EG353" s="174"/>
      <c r="EH353" s="172"/>
      <c r="EI353" s="162"/>
      <c r="EJ353" s="162"/>
    </row>
    <row r="354" spans="1:140" ht="12.5">
      <c r="A354" s="168"/>
      <c r="B354" s="169"/>
      <c r="C354" s="144" t="str">
        <f t="shared" si="0"/>
        <v/>
      </c>
      <c r="D354" s="144" t="str">
        <f t="shared" si="1364"/>
        <v/>
      </c>
      <c r="E354" s="144" t="str">
        <f t="shared" si="2"/>
        <v/>
      </c>
      <c r="F354" s="145" t="str">
        <f t="shared" si="1365"/>
        <v/>
      </c>
      <c r="G354" s="145" t="str">
        <f t="shared" si="4"/>
        <v/>
      </c>
      <c r="H354" s="145" t="str">
        <f t="shared" si="5"/>
        <v/>
      </c>
      <c r="I354" s="146" t="str">
        <f t="shared" ref="I354:J354" si="1483">IF(COUNTA($DO354:$DX354)&gt;0,$BA354,"")</f>
        <v/>
      </c>
      <c r="J354" s="146" t="str">
        <f t="shared" si="1483"/>
        <v/>
      </c>
      <c r="K354" s="147" t="str">
        <f t="shared" si="43"/>
        <v/>
      </c>
      <c r="L354" s="147" t="str">
        <f t="shared" si="7"/>
        <v/>
      </c>
      <c r="M354" s="147" t="str">
        <f t="shared" si="8"/>
        <v/>
      </c>
      <c r="N354" s="147" t="str">
        <f t="shared" si="48"/>
        <v/>
      </c>
      <c r="O354" s="147" t="str">
        <f t="shared" si="9"/>
        <v/>
      </c>
      <c r="P354" s="146" t="str">
        <f t="shared" si="1367"/>
        <v/>
      </c>
      <c r="Q354" s="147" t="str">
        <f t="shared" si="1368"/>
        <v/>
      </c>
      <c r="R354" s="146" t="str">
        <f t="shared" si="12"/>
        <v/>
      </c>
      <c r="S354" s="146" t="str">
        <f t="shared" si="13"/>
        <v/>
      </c>
      <c r="T354" s="146" t="str">
        <f>IF(NOT(ISBLANK(DH354)),
        IF(AND(ISREF('Input Tenderers'!$J$8:$K$8),COUNTA('Input Tenderers'!$N$8)&gt;0),
                IF(COUNTA('Input Implementation Transactio'!$N354:$O354)&gt;0,"supplier;tenderer;payee","supplier;tenderer"),
                IF(COUNTA('Input Implementation Transactio'!$N354:$O354)&gt;0,"supplier;payee","supplier")
                ),
        IF(COUNTA('Input Implementation Transactio'!$N354:$O354)&gt;0, "payee", "")
        )</f>
        <v/>
      </c>
      <c r="U354" s="146" t="str">
        <f t="shared" si="14"/>
        <v/>
      </c>
      <c r="V354" s="146" t="str">
        <f t="shared" si="15"/>
        <v/>
      </c>
      <c r="W354" s="148" t="str">
        <f t="shared" si="1369"/>
        <v/>
      </c>
      <c r="X354" s="175" t="str">
        <f t="shared" si="1370"/>
        <v/>
      </c>
      <c r="Y354" s="170" t="str">
        <f t="shared" si="1371"/>
        <v/>
      </c>
      <c r="Z354" s="150" t="str">
        <f t="shared" si="19"/>
        <v/>
      </c>
      <c r="AA354" s="146" t="str">
        <f t="shared" si="20"/>
        <v/>
      </c>
      <c r="AB354" s="146" t="str">
        <f t="shared" si="21"/>
        <v/>
      </c>
      <c r="AC354" s="146" t="str">
        <f t="shared" si="22"/>
        <v/>
      </c>
      <c r="AD354" s="148" t="str">
        <f t="shared" si="1372"/>
        <v/>
      </c>
      <c r="AE354" s="148" t="str">
        <f t="shared" si="24"/>
        <v/>
      </c>
      <c r="AF354" s="175" t="str">
        <f t="shared" si="1373"/>
        <v/>
      </c>
      <c r="AG354" s="170" t="str">
        <f t="shared" si="1374"/>
        <v/>
      </c>
      <c r="AH354" s="148" t="str">
        <f t="shared" si="1375"/>
        <v/>
      </c>
      <c r="AI354" s="146" t="str">
        <f t="shared" si="28"/>
        <v/>
      </c>
      <c r="AJ354" s="146" t="str">
        <f t="shared" si="29"/>
        <v/>
      </c>
      <c r="AK354" s="146" t="str">
        <f t="shared" si="30"/>
        <v/>
      </c>
      <c r="AL354" s="146" t="str">
        <f t="shared" si="31"/>
        <v/>
      </c>
      <c r="AM354" s="171" t="str">
        <f t="shared" si="32"/>
        <v/>
      </c>
      <c r="AN354" s="171" t="str">
        <f t="shared" si="33"/>
        <v/>
      </c>
      <c r="AO354" s="146" t="str">
        <f t="shared" si="34"/>
        <v/>
      </c>
      <c r="AP354" s="146" t="str">
        <f t="shared" si="35"/>
        <v/>
      </c>
      <c r="AQ354" s="146" t="str">
        <f t="shared" si="36"/>
        <v/>
      </c>
      <c r="AR354" s="146" t="str">
        <f t="shared" ref="AR354:AS354" si="1484">IF(NOT(ISBLANK(CB354)),CONCATENATE(TEXT(CB354,"yyyy-mm-ddThh:MM:ss"),"Z"),"")</f>
        <v/>
      </c>
      <c r="AS354" s="146" t="str">
        <f t="shared" si="1484"/>
        <v/>
      </c>
      <c r="AT354" s="146" t="str">
        <f t="shared" si="38"/>
        <v/>
      </c>
      <c r="AU354" s="146" t="str">
        <f t="shared" si="39"/>
        <v/>
      </c>
      <c r="AV354" s="146" t="str">
        <f t="shared" ref="AV354:AW354" si="1485">IF(NOT(ISBLANK(DT354)),CONCATENATE(TEXT(DT354,"yyyy-mm-ddThh:MM:ss"),"Z"),"")</f>
        <v/>
      </c>
      <c r="AW354" s="146" t="str">
        <f t="shared" si="1485"/>
        <v/>
      </c>
      <c r="AX354" s="146" t="str">
        <f t="shared" ref="AX354:AZ354" si="1486">IF(NOT(ISBLANK(ED354)),CONCATENATE(TEXT(ED354,"yyyy-mm-ddThh:MM:ss"),"Z"),"")</f>
        <v/>
      </c>
      <c r="AY354" s="146" t="str">
        <f t="shared" si="1486"/>
        <v/>
      </c>
      <c r="AZ354" s="146" t="str">
        <f t="shared" si="1486"/>
        <v/>
      </c>
      <c r="BA354" s="176"/>
      <c r="BB354" s="152"/>
      <c r="BC354" s="177"/>
      <c r="BD354" s="154"/>
      <c r="BE354" s="155"/>
      <c r="BF354" s="154"/>
      <c r="BG354" s="155"/>
      <c r="BH354" s="169"/>
      <c r="BI354" s="162"/>
      <c r="BJ354" s="172"/>
      <c r="BK354" s="162"/>
      <c r="BL354" s="158"/>
      <c r="BM354" s="172"/>
      <c r="BN354" s="162"/>
      <c r="BO354" s="167"/>
      <c r="BP354" s="169"/>
      <c r="BQ354" s="162"/>
      <c r="BR354" s="162"/>
      <c r="BS354" s="174"/>
      <c r="BT354" s="162"/>
      <c r="BU354" s="174"/>
      <c r="BV354" s="174"/>
      <c r="BW354" s="174"/>
      <c r="BX354" s="173"/>
      <c r="BY354" s="158"/>
      <c r="BZ354" s="160"/>
      <c r="CA354" s="172"/>
      <c r="CB354" s="152"/>
      <c r="CC354" s="152"/>
      <c r="CD354" s="156"/>
      <c r="CE354" s="172"/>
      <c r="CF354" s="162"/>
      <c r="CG354" s="162"/>
      <c r="CH354" s="158"/>
      <c r="CI354" s="173"/>
      <c r="CJ354" s="178"/>
      <c r="CK354" s="173"/>
      <c r="CL354" s="165"/>
      <c r="CM354" s="172"/>
      <c r="CN354" s="162"/>
      <c r="CO354" s="162"/>
      <c r="CP354" s="162"/>
      <c r="CQ354" s="162"/>
      <c r="CR354" s="169"/>
      <c r="CS354" s="162"/>
      <c r="CT354" s="162"/>
      <c r="CU354" s="174"/>
      <c r="CV354" s="152"/>
      <c r="CW354" s="173"/>
      <c r="CX354" s="158"/>
      <c r="CY354" s="172"/>
      <c r="CZ354" s="162"/>
      <c r="DA354" s="162"/>
      <c r="DB354" s="158"/>
      <c r="DC354" s="173"/>
      <c r="DD354" s="178"/>
      <c r="DE354" s="173"/>
      <c r="DF354" s="165"/>
      <c r="DG354" s="172"/>
      <c r="DH354" s="178"/>
      <c r="DI354" s="172"/>
      <c r="DJ354" s="178"/>
      <c r="DK354" s="172"/>
      <c r="DL354" s="162"/>
      <c r="DM354" s="167"/>
      <c r="DN354" s="169"/>
      <c r="DO354" s="162"/>
      <c r="DP354" s="162"/>
      <c r="DQ354" s="174"/>
      <c r="DR354" s="152"/>
      <c r="DS354" s="172"/>
      <c r="DT354" s="152"/>
      <c r="DU354" s="152"/>
      <c r="DV354" s="156"/>
      <c r="DW354" s="173"/>
      <c r="DX354" s="158"/>
      <c r="DY354" s="172"/>
      <c r="DZ354" s="162"/>
      <c r="EA354" s="162"/>
      <c r="EB354" s="172"/>
      <c r="EC354" s="172"/>
      <c r="ED354" s="152"/>
      <c r="EE354" s="152"/>
      <c r="EF354" s="152"/>
      <c r="EG354" s="174"/>
      <c r="EH354" s="172"/>
      <c r="EI354" s="162"/>
      <c r="EJ354" s="162"/>
    </row>
    <row r="355" spans="1:140" ht="12.5">
      <c r="A355" s="168"/>
      <c r="B355" s="169"/>
      <c r="C355" s="144" t="str">
        <f t="shared" si="0"/>
        <v/>
      </c>
      <c r="D355" s="144" t="str">
        <f t="shared" si="1364"/>
        <v/>
      </c>
      <c r="E355" s="144" t="str">
        <f t="shared" si="2"/>
        <v/>
      </c>
      <c r="F355" s="145" t="str">
        <f t="shared" si="1365"/>
        <v/>
      </c>
      <c r="G355" s="145" t="str">
        <f t="shared" si="4"/>
        <v/>
      </c>
      <c r="H355" s="145" t="str">
        <f t="shared" si="5"/>
        <v/>
      </c>
      <c r="I355" s="146" t="str">
        <f t="shared" ref="I355:J355" si="1487">IF(COUNTA($DO355:$DX355)&gt;0,$BA355,"")</f>
        <v/>
      </c>
      <c r="J355" s="146" t="str">
        <f t="shared" si="1487"/>
        <v/>
      </c>
      <c r="K355" s="147" t="str">
        <f t="shared" si="43"/>
        <v/>
      </c>
      <c r="L355" s="147" t="str">
        <f t="shared" si="7"/>
        <v/>
      </c>
      <c r="M355" s="147" t="str">
        <f t="shared" si="8"/>
        <v/>
      </c>
      <c r="N355" s="147" t="str">
        <f t="shared" si="48"/>
        <v/>
      </c>
      <c r="O355" s="147" t="str">
        <f t="shared" si="9"/>
        <v/>
      </c>
      <c r="P355" s="146" t="str">
        <f t="shared" si="1367"/>
        <v/>
      </c>
      <c r="Q355" s="147" t="str">
        <f t="shared" si="1368"/>
        <v/>
      </c>
      <c r="R355" s="146" t="str">
        <f t="shared" si="12"/>
        <v/>
      </c>
      <c r="S355" s="146" t="str">
        <f t="shared" si="13"/>
        <v/>
      </c>
      <c r="T355" s="146" t="str">
        <f>IF(NOT(ISBLANK(DH355)),
        IF(AND(ISREF('Input Tenderers'!$J$8:$K$8),COUNTA('Input Tenderers'!$N$8)&gt;0),
                IF(COUNTA('Input Implementation Transactio'!$N355:$O355)&gt;0,"supplier;tenderer;payee","supplier;tenderer"),
                IF(COUNTA('Input Implementation Transactio'!$N355:$O355)&gt;0,"supplier;payee","supplier")
                ),
        IF(COUNTA('Input Implementation Transactio'!$N355:$O355)&gt;0, "payee", "")
        )</f>
        <v/>
      </c>
      <c r="U355" s="146" t="str">
        <f t="shared" si="14"/>
        <v/>
      </c>
      <c r="V355" s="146" t="str">
        <f t="shared" si="15"/>
        <v/>
      </c>
      <c r="W355" s="148" t="str">
        <f t="shared" si="1369"/>
        <v/>
      </c>
      <c r="X355" s="175" t="str">
        <f t="shared" si="1370"/>
        <v/>
      </c>
      <c r="Y355" s="170" t="str">
        <f t="shared" si="1371"/>
        <v/>
      </c>
      <c r="Z355" s="150" t="str">
        <f t="shared" si="19"/>
        <v/>
      </c>
      <c r="AA355" s="146" t="str">
        <f t="shared" si="20"/>
        <v/>
      </c>
      <c r="AB355" s="146" t="str">
        <f t="shared" si="21"/>
        <v/>
      </c>
      <c r="AC355" s="146" t="str">
        <f t="shared" si="22"/>
        <v/>
      </c>
      <c r="AD355" s="148" t="str">
        <f t="shared" si="1372"/>
        <v/>
      </c>
      <c r="AE355" s="148" t="str">
        <f t="shared" si="24"/>
        <v/>
      </c>
      <c r="AF355" s="175" t="str">
        <f t="shared" si="1373"/>
        <v/>
      </c>
      <c r="AG355" s="170" t="str">
        <f t="shared" si="1374"/>
        <v/>
      </c>
      <c r="AH355" s="148" t="str">
        <f t="shared" si="1375"/>
        <v/>
      </c>
      <c r="AI355" s="146" t="str">
        <f t="shared" si="28"/>
        <v/>
      </c>
      <c r="AJ355" s="146" t="str">
        <f t="shared" si="29"/>
        <v/>
      </c>
      <c r="AK355" s="146" t="str">
        <f t="shared" si="30"/>
        <v/>
      </c>
      <c r="AL355" s="146" t="str">
        <f t="shared" si="31"/>
        <v/>
      </c>
      <c r="AM355" s="171" t="str">
        <f t="shared" si="32"/>
        <v/>
      </c>
      <c r="AN355" s="171" t="str">
        <f t="shared" si="33"/>
        <v/>
      </c>
      <c r="AO355" s="146" t="str">
        <f t="shared" si="34"/>
        <v/>
      </c>
      <c r="AP355" s="146" t="str">
        <f t="shared" si="35"/>
        <v/>
      </c>
      <c r="AQ355" s="146" t="str">
        <f t="shared" si="36"/>
        <v/>
      </c>
      <c r="AR355" s="146" t="str">
        <f t="shared" ref="AR355:AS355" si="1488">IF(NOT(ISBLANK(CB355)),CONCATENATE(TEXT(CB355,"yyyy-mm-ddThh:MM:ss"),"Z"),"")</f>
        <v/>
      </c>
      <c r="AS355" s="146" t="str">
        <f t="shared" si="1488"/>
        <v/>
      </c>
      <c r="AT355" s="146" t="str">
        <f t="shared" si="38"/>
        <v/>
      </c>
      <c r="AU355" s="146" t="str">
        <f t="shared" si="39"/>
        <v/>
      </c>
      <c r="AV355" s="146" t="str">
        <f t="shared" ref="AV355:AW355" si="1489">IF(NOT(ISBLANK(DT355)),CONCATENATE(TEXT(DT355,"yyyy-mm-ddThh:MM:ss"),"Z"),"")</f>
        <v/>
      </c>
      <c r="AW355" s="146" t="str">
        <f t="shared" si="1489"/>
        <v/>
      </c>
      <c r="AX355" s="146" t="str">
        <f t="shared" ref="AX355:AZ355" si="1490">IF(NOT(ISBLANK(ED355)),CONCATENATE(TEXT(ED355,"yyyy-mm-ddThh:MM:ss"),"Z"),"")</f>
        <v/>
      </c>
      <c r="AY355" s="146" t="str">
        <f t="shared" si="1490"/>
        <v/>
      </c>
      <c r="AZ355" s="146" t="str">
        <f t="shared" si="1490"/>
        <v/>
      </c>
      <c r="BA355" s="176"/>
      <c r="BB355" s="152"/>
      <c r="BC355" s="177"/>
      <c r="BD355" s="154"/>
      <c r="BE355" s="155"/>
      <c r="BF355" s="154"/>
      <c r="BG355" s="155"/>
      <c r="BH355" s="169"/>
      <c r="BI355" s="162"/>
      <c r="BJ355" s="172"/>
      <c r="BK355" s="162"/>
      <c r="BL355" s="158"/>
      <c r="BM355" s="172"/>
      <c r="BN355" s="162"/>
      <c r="BO355" s="167"/>
      <c r="BP355" s="169"/>
      <c r="BQ355" s="162"/>
      <c r="BR355" s="162"/>
      <c r="BS355" s="174"/>
      <c r="BT355" s="162"/>
      <c r="BU355" s="174"/>
      <c r="BV355" s="174"/>
      <c r="BW355" s="174"/>
      <c r="BX355" s="173"/>
      <c r="BY355" s="158"/>
      <c r="BZ355" s="160"/>
      <c r="CA355" s="172"/>
      <c r="CB355" s="152"/>
      <c r="CC355" s="152"/>
      <c r="CD355" s="156"/>
      <c r="CE355" s="172"/>
      <c r="CF355" s="162"/>
      <c r="CG355" s="162"/>
      <c r="CH355" s="158"/>
      <c r="CI355" s="173"/>
      <c r="CJ355" s="178"/>
      <c r="CK355" s="173"/>
      <c r="CL355" s="165"/>
      <c r="CM355" s="172"/>
      <c r="CN355" s="162"/>
      <c r="CO355" s="162"/>
      <c r="CP355" s="162"/>
      <c r="CQ355" s="162"/>
      <c r="CR355" s="169"/>
      <c r="CS355" s="162"/>
      <c r="CT355" s="162"/>
      <c r="CU355" s="174"/>
      <c r="CV355" s="152"/>
      <c r="CW355" s="173"/>
      <c r="CX355" s="158"/>
      <c r="CY355" s="172"/>
      <c r="CZ355" s="162"/>
      <c r="DA355" s="162"/>
      <c r="DB355" s="158"/>
      <c r="DC355" s="173"/>
      <c r="DD355" s="178"/>
      <c r="DE355" s="173"/>
      <c r="DF355" s="165"/>
      <c r="DG355" s="172"/>
      <c r="DH355" s="178"/>
      <c r="DI355" s="172"/>
      <c r="DJ355" s="178"/>
      <c r="DK355" s="172"/>
      <c r="DL355" s="162"/>
      <c r="DM355" s="167"/>
      <c r="DN355" s="169"/>
      <c r="DO355" s="162"/>
      <c r="DP355" s="162"/>
      <c r="DQ355" s="174"/>
      <c r="DR355" s="152"/>
      <c r="DS355" s="172"/>
      <c r="DT355" s="152"/>
      <c r="DU355" s="152"/>
      <c r="DV355" s="156"/>
      <c r="DW355" s="173"/>
      <c r="DX355" s="158"/>
      <c r="DY355" s="172"/>
      <c r="DZ355" s="162"/>
      <c r="EA355" s="162"/>
      <c r="EB355" s="172"/>
      <c r="EC355" s="172"/>
      <c r="ED355" s="152"/>
      <c r="EE355" s="152"/>
      <c r="EF355" s="152"/>
      <c r="EG355" s="174"/>
      <c r="EH355" s="172"/>
      <c r="EI355" s="162"/>
      <c r="EJ355" s="162"/>
    </row>
    <row r="356" spans="1:140" ht="12.5">
      <c r="A356" s="168"/>
      <c r="B356" s="169"/>
      <c r="C356" s="144" t="str">
        <f t="shared" si="0"/>
        <v/>
      </c>
      <c r="D356" s="144" t="str">
        <f t="shared" si="1364"/>
        <v/>
      </c>
      <c r="E356" s="144" t="str">
        <f t="shared" si="2"/>
        <v/>
      </c>
      <c r="F356" s="145" t="str">
        <f t="shared" si="1365"/>
        <v/>
      </c>
      <c r="G356" s="145" t="str">
        <f t="shared" si="4"/>
        <v/>
      </c>
      <c r="H356" s="145" t="str">
        <f t="shared" si="5"/>
        <v/>
      </c>
      <c r="I356" s="146" t="str">
        <f t="shared" ref="I356:J356" si="1491">IF(COUNTA($DO356:$DX356)&gt;0,$BA356,"")</f>
        <v/>
      </c>
      <c r="J356" s="146" t="str">
        <f t="shared" si="1491"/>
        <v/>
      </c>
      <c r="K356" s="147" t="str">
        <f t="shared" si="43"/>
        <v/>
      </c>
      <c r="L356" s="147" t="str">
        <f t="shared" si="7"/>
        <v/>
      </c>
      <c r="M356" s="147" t="str">
        <f t="shared" si="8"/>
        <v/>
      </c>
      <c r="N356" s="147" t="str">
        <f t="shared" si="48"/>
        <v/>
      </c>
      <c r="O356" s="147" t="str">
        <f t="shared" si="9"/>
        <v/>
      </c>
      <c r="P356" s="146" t="str">
        <f t="shared" si="1367"/>
        <v/>
      </c>
      <c r="Q356" s="147" t="str">
        <f t="shared" si="1368"/>
        <v/>
      </c>
      <c r="R356" s="146" t="str">
        <f t="shared" si="12"/>
        <v/>
      </c>
      <c r="S356" s="146" t="str">
        <f t="shared" si="13"/>
        <v/>
      </c>
      <c r="T356" s="146" t="str">
        <f>IF(NOT(ISBLANK(DH356)),
        IF(AND(ISREF('Input Tenderers'!$J$8:$K$8),COUNTA('Input Tenderers'!$N$8)&gt;0),
                IF(COUNTA('Input Implementation Transactio'!$N356:$O356)&gt;0,"supplier;tenderer;payee","supplier;tenderer"),
                IF(COUNTA('Input Implementation Transactio'!$N356:$O356)&gt;0,"supplier;payee","supplier")
                ),
        IF(COUNTA('Input Implementation Transactio'!$N356:$O356)&gt;0, "payee", "")
        )</f>
        <v/>
      </c>
      <c r="U356" s="146" t="str">
        <f t="shared" si="14"/>
        <v/>
      </c>
      <c r="V356" s="146" t="str">
        <f t="shared" si="15"/>
        <v/>
      </c>
      <c r="W356" s="148" t="str">
        <f t="shared" si="1369"/>
        <v/>
      </c>
      <c r="X356" s="175" t="str">
        <f t="shared" si="1370"/>
        <v/>
      </c>
      <c r="Y356" s="170" t="str">
        <f t="shared" si="1371"/>
        <v/>
      </c>
      <c r="Z356" s="150" t="str">
        <f t="shared" si="19"/>
        <v/>
      </c>
      <c r="AA356" s="146" t="str">
        <f t="shared" si="20"/>
        <v/>
      </c>
      <c r="AB356" s="146" t="str">
        <f t="shared" si="21"/>
        <v/>
      </c>
      <c r="AC356" s="146" t="str">
        <f t="shared" si="22"/>
        <v/>
      </c>
      <c r="AD356" s="148" t="str">
        <f t="shared" si="1372"/>
        <v/>
      </c>
      <c r="AE356" s="148" t="str">
        <f t="shared" si="24"/>
        <v/>
      </c>
      <c r="AF356" s="175" t="str">
        <f t="shared" si="1373"/>
        <v/>
      </c>
      <c r="AG356" s="170" t="str">
        <f t="shared" si="1374"/>
        <v/>
      </c>
      <c r="AH356" s="148" t="str">
        <f t="shared" si="1375"/>
        <v/>
      </c>
      <c r="AI356" s="146" t="str">
        <f t="shared" si="28"/>
        <v/>
      </c>
      <c r="AJ356" s="146" t="str">
        <f t="shared" si="29"/>
        <v/>
      </c>
      <c r="AK356" s="146" t="str">
        <f t="shared" si="30"/>
        <v/>
      </c>
      <c r="AL356" s="146" t="str">
        <f t="shared" si="31"/>
        <v/>
      </c>
      <c r="AM356" s="171" t="str">
        <f t="shared" si="32"/>
        <v/>
      </c>
      <c r="AN356" s="171" t="str">
        <f t="shared" si="33"/>
        <v/>
      </c>
      <c r="AO356" s="146" t="str">
        <f t="shared" si="34"/>
        <v/>
      </c>
      <c r="AP356" s="146" t="str">
        <f t="shared" si="35"/>
        <v/>
      </c>
      <c r="AQ356" s="146" t="str">
        <f t="shared" si="36"/>
        <v/>
      </c>
      <c r="AR356" s="146" t="str">
        <f t="shared" ref="AR356:AS356" si="1492">IF(NOT(ISBLANK(CB356)),CONCATENATE(TEXT(CB356,"yyyy-mm-ddThh:MM:ss"),"Z"),"")</f>
        <v/>
      </c>
      <c r="AS356" s="146" t="str">
        <f t="shared" si="1492"/>
        <v/>
      </c>
      <c r="AT356" s="146" t="str">
        <f t="shared" si="38"/>
        <v/>
      </c>
      <c r="AU356" s="146" t="str">
        <f t="shared" si="39"/>
        <v/>
      </c>
      <c r="AV356" s="146" t="str">
        <f t="shared" ref="AV356:AW356" si="1493">IF(NOT(ISBLANK(DT356)),CONCATENATE(TEXT(DT356,"yyyy-mm-ddThh:MM:ss"),"Z"),"")</f>
        <v/>
      </c>
      <c r="AW356" s="146" t="str">
        <f t="shared" si="1493"/>
        <v/>
      </c>
      <c r="AX356" s="146" t="str">
        <f t="shared" ref="AX356:AZ356" si="1494">IF(NOT(ISBLANK(ED356)),CONCATENATE(TEXT(ED356,"yyyy-mm-ddThh:MM:ss"),"Z"),"")</f>
        <v/>
      </c>
      <c r="AY356" s="146" t="str">
        <f t="shared" si="1494"/>
        <v/>
      </c>
      <c r="AZ356" s="146" t="str">
        <f t="shared" si="1494"/>
        <v/>
      </c>
      <c r="BA356" s="176"/>
      <c r="BB356" s="152"/>
      <c r="BC356" s="177"/>
      <c r="BD356" s="154"/>
      <c r="BE356" s="155"/>
      <c r="BF356" s="154"/>
      <c r="BG356" s="155"/>
      <c r="BH356" s="169"/>
      <c r="BI356" s="162"/>
      <c r="BJ356" s="172"/>
      <c r="BK356" s="162"/>
      <c r="BL356" s="158"/>
      <c r="BM356" s="172"/>
      <c r="BN356" s="162"/>
      <c r="BO356" s="167"/>
      <c r="BP356" s="169"/>
      <c r="BQ356" s="162"/>
      <c r="BR356" s="162"/>
      <c r="BS356" s="174"/>
      <c r="BT356" s="162"/>
      <c r="BU356" s="174"/>
      <c r="BV356" s="174"/>
      <c r="BW356" s="174"/>
      <c r="BX356" s="173"/>
      <c r="BY356" s="158"/>
      <c r="BZ356" s="160"/>
      <c r="CA356" s="172"/>
      <c r="CB356" s="152"/>
      <c r="CC356" s="152"/>
      <c r="CD356" s="156"/>
      <c r="CE356" s="172"/>
      <c r="CF356" s="162"/>
      <c r="CG356" s="162"/>
      <c r="CH356" s="158"/>
      <c r="CI356" s="173"/>
      <c r="CJ356" s="178"/>
      <c r="CK356" s="173"/>
      <c r="CL356" s="165"/>
      <c r="CM356" s="172"/>
      <c r="CN356" s="162"/>
      <c r="CO356" s="162"/>
      <c r="CP356" s="162"/>
      <c r="CQ356" s="162"/>
      <c r="CR356" s="169"/>
      <c r="CS356" s="162"/>
      <c r="CT356" s="162"/>
      <c r="CU356" s="174"/>
      <c r="CV356" s="152"/>
      <c r="CW356" s="173"/>
      <c r="CX356" s="158"/>
      <c r="CY356" s="172"/>
      <c r="CZ356" s="162"/>
      <c r="DA356" s="162"/>
      <c r="DB356" s="158"/>
      <c r="DC356" s="173"/>
      <c r="DD356" s="178"/>
      <c r="DE356" s="173"/>
      <c r="DF356" s="165"/>
      <c r="DG356" s="172"/>
      <c r="DH356" s="178"/>
      <c r="DI356" s="172"/>
      <c r="DJ356" s="178"/>
      <c r="DK356" s="172"/>
      <c r="DL356" s="162"/>
      <c r="DM356" s="167"/>
      <c r="DN356" s="169"/>
      <c r="DO356" s="162"/>
      <c r="DP356" s="162"/>
      <c r="DQ356" s="174"/>
      <c r="DR356" s="152"/>
      <c r="DS356" s="172"/>
      <c r="DT356" s="152"/>
      <c r="DU356" s="152"/>
      <c r="DV356" s="156"/>
      <c r="DW356" s="173"/>
      <c r="DX356" s="158"/>
      <c r="DY356" s="172"/>
      <c r="DZ356" s="162"/>
      <c r="EA356" s="162"/>
      <c r="EB356" s="172"/>
      <c r="EC356" s="172"/>
      <c r="ED356" s="152"/>
      <c r="EE356" s="152"/>
      <c r="EF356" s="152"/>
      <c r="EG356" s="174"/>
      <c r="EH356" s="172"/>
      <c r="EI356" s="162"/>
      <c r="EJ356" s="162"/>
    </row>
    <row r="357" spans="1:140" ht="12.5">
      <c r="A357" s="168"/>
      <c r="B357" s="169"/>
      <c r="C357" s="144" t="str">
        <f t="shared" si="0"/>
        <v/>
      </c>
      <c r="D357" s="144" t="str">
        <f t="shared" si="1364"/>
        <v/>
      </c>
      <c r="E357" s="144" t="str">
        <f t="shared" si="2"/>
        <v/>
      </c>
      <c r="F357" s="145" t="str">
        <f t="shared" si="1365"/>
        <v/>
      </c>
      <c r="G357" s="145" t="str">
        <f t="shared" si="4"/>
        <v/>
      </c>
      <c r="H357" s="145" t="str">
        <f t="shared" si="5"/>
        <v/>
      </c>
      <c r="I357" s="146" t="str">
        <f t="shared" ref="I357:J357" si="1495">IF(COUNTA($DO357:$DX357)&gt;0,$BA357,"")</f>
        <v/>
      </c>
      <c r="J357" s="146" t="str">
        <f t="shared" si="1495"/>
        <v/>
      </c>
      <c r="K357" s="147" t="str">
        <f t="shared" si="43"/>
        <v/>
      </c>
      <c r="L357" s="147" t="str">
        <f t="shared" si="7"/>
        <v/>
      </c>
      <c r="M357" s="147" t="str">
        <f t="shared" si="8"/>
        <v/>
      </c>
      <c r="N357" s="147" t="str">
        <f t="shared" si="48"/>
        <v/>
      </c>
      <c r="O357" s="147" t="str">
        <f t="shared" si="9"/>
        <v/>
      </c>
      <c r="P357" s="146" t="str">
        <f t="shared" si="1367"/>
        <v/>
      </c>
      <c r="Q357" s="147" t="str">
        <f t="shared" si="1368"/>
        <v/>
      </c>
      <c r="R357" s="146" t="str">
        <f t="shared" si="12"/>
        <v/>
      </c>
      <c r="S357" s="146" t="str">
        <f t="shared" si="13"/>
        <v/>
      </c>
      <c r="T357" s="146" t="str">
        <f>IF(NOT(ISBLANK(DH357)),
        IF(AND(ISREF('Input Tenderers'!$J$8:$K$8),COUNTA('Input Tenderers'!$N$8)&gt;0),
                IF(COUNTA('Input Implementation Transactio'!$N357:$O357)&gt;0,"supplier;tenderer;payee","supplier;tenderer"),
                IF(COUNTA('Input Implementation Transactio'!$N357:$O357)&gt;0,"supplier;payee","supplier")
                ),
        IF(COUNTA('Input Implementation Transactio'!$N357:$O357)&gt;0, "payee", "")
        )</f>
        <v/>
      </c>
      <c r="U357" s="146" t="str">
        <f t="shared" si="14"/>
        <v/>
      </c>
      <c r="V357" s="146" t="str">
        <f t="shared" si="15"/>
        <v/>
      </c>
      <c r="W357" s="148" t="str">
        <f t="shared" si="1369"/>
        <v/>
      </c>
      <c r="X357" s="175" t="str">
        <f t="shared" si="1370"/>
        <v/>
      </c>
      <c r="Y357" s="170" t="str">
        <f t="shared" si="1371"/>
        <v/>
      </c>
      <c r="Z357" s="150" t="str">
        <f t="shared" si="19"/>
        <v/>
      </c>
      <c r="AA357" s="146" t="str">
        <f t="shared" si="20"/>
        <v/>
      </c>
      <c r="AB357" s="146" t="str">
        <f t="shared" si="21"/>
        <v/>
      </c>
      <c r="AC357" s="146" t="str">
        <f t="shared" si="22"/>
        <v/>
      </c>
      <c r="AD357" s="148" t="str">
        <f t="shared" si="1372"/>
        <v/>
      </c>
      <c r="AE357" s="148" t="str">
        <f t="shared" si="24"/>
        <v/>
      </c>
      <c r="AF357" s="175" t="str">
        <f t="shared" si="1373"/>
        <v/>
      </c>
      <c r="AG357" s="170" t="str">
        <f t="shared" si="1374"/>
        <v/>
      </c>
      <c r="AH357" s="148" t="str">
        <f t="shared" si="1375"/>
        <v/>
      </c>
      <c r="AI357" s="146" t="str">
        <f t="shared" si="28"/>
        <v/>
      </c>
      <c r="AJ357" s="146" t="str">
        <f t="shared" si="29"/>
        <v/>
      </c>
      <c r="AK357" s="146" t="str">
        <f t="shared" si="30"/>
        <v/>
      </c>
      <c r="AL357" s="146" t="str">
        <f t="shared" si="31"/>
        <v/>
      </c>
      <c r="AM357" s="171" t="str">
        <f t="shared" si="32"/>
        <v/>
      </c>
      <c r="AN357" s="171" t="str">
        <f t="shared" si="33"/>
        <v/>
      </c>
      <c r="AO357" s="146" t="str">
        <f t="shared" si="34"/>
        <v/>
      </c>
      <c r="AP357" s="146" t="str">
        <f t="shared" si="35"/>
        <v/>
      </c>
      <c r="AQ357" s="146" t="str">
        <f t="shared" si="36"/>
        <v/>
      </c>
      <c r="AR357" s="146" t="str">
        <f t="shared" ref="AR357:AS357" si="1496">IF(NOT(ISBLANK(CB357)),CONCATENATE(TEXT(CB357,"yyyy-mm-ddThh:MM:ss"),"Z"),"")</f>
        <v/>
      </c>
      <c r="AS357" s="146" t="str">
        <f t="shared" si="1496"/>
        <v/>
      </c>
      <c r="AT357" s="146" t="str">
        <f t="shared" si="38"/>
        <v/>
      </c>
      <c r="AU357" s="146" t="str">
        <f t="shared" si="39"/>
        <v/>
      </c>
      <c r="AV357" s="146" t="str">
        <f t="shared" ref="AV357:AW357" si="1497">IF(NOT(ISBLANK(DT357)),CONCATENATE(TEXT(DT357,"yyyy-mm-ddThh:MM:ss"),"Z"),"")</f>
        <v/>
      </c>
      <c r="AW357" s="146" t="str">
        <f t="shared" si="1497"/>
        <v/>
      </c>
      <c r="AX357" s="146" t="str">
        <f t="shared" ref="AX357:AZ357" si="1498">IF(NOT(ISBLANK(ED357)),CONCATENATE(TEXT(ED357,"yyyy-mm-ddThh:MM:ss"),"Z"),"")</f>
        <v/>
      </c>
      <c r="AY357" s="146" t="str">
        <f t="shared" si="1498"/>
        <v/>
      </c>
      <c r="AZ357" s="146" t="str">
        <f t="shared" si="1498"/>
        <v/>
      </c>
      <c r="BA357" s="176"/>
      <c r="BB357" s="152"/>
      <c r="BC357" s="177"/>
      <c r="BD357" s="154"/>
      <c r="BE357" s="155"/>
      <c r="BF357" s="154"/>
      <c r="BG357" s="155"/>
      <c r="BH357" s="169"/>
      <c r="BI357" s="162"/>
      <c r="BJ357" s="172"/>
      <c r="BK357" s="162"/>
      <c r="BL357" s="158"/>
      <c r="BM357" s="172"/>
      <c r="BN357" s="162"/>
      <c r="BO357" s="167"/>
      <c r="BP357" s="169"/>
      <c r="BQ357" s="162"/>
      <c r="BR357" s="162"/>
      <c r="BS357" s="174"/>
      <c r="BT357" s="162"/>
      <c r="BU357" s="174"/>
      <c r="BV357" s="174"/>
      <c r="BW357" s="174"/>
      <c r="BX357" s="173"/>
      <c r="BY357" s="158"/>
      <c r="BZ357" s="160"/>
      <c r="CA357" s="172"/>
      <c r="CB357" s="152"/>
      <c r="CC357" s="152"/>
      <c r="CD357" s="156"/>
      <c r="CE357" s="172"/>
      <c r="CF357" s="162"/>
      <c r="CG357" s="162"/>
      <c r="CH357" s="158"/>
      <c r="CI357" s="173"/>
      <c r="CJ357" s="178"/>
      <c r="CK357" s="173"/>
      <c r="CL357" s="165"/>
      <c r="CM357" s="172"/>
      <c r="CN357" s="162"/>
      <c r="CO357" s="162"/>
      <c r="CP357" s="162"/>
      <c r="CQ357" s="162"/>
      <c r="CR357" s="169"/>
      <c r="CS357" s="162"/>
      <c r="CT357" s="162"/>
      <c r="CU357" s="174"/>
      <c r="CV357" s="152"/>
      <c r="CW357" s="173"/>
      <c r="CX357" s="158"/>
      <c r="CY357" s="172"/>
      <c r="CZ357" s="162"/>
      <c r="DA357" s="162"/>
      <c r="DB357" s="158"/>
      <c r="DC357" s="173"/>
      <c r="DD357" s="178"/>
      <c r="DE357" s="173"/>
      <c r="DF357" s="165"/>
      <c r="DG357" s="172"/>
      <c r="DH357" s="178"/>
      <c r="DI357" s="172"/>
      <c r="DJ357" s="178"/>
      <c r="DK357" s="172"/>
      <c r="DL357" s="162"/>
      <c r="DM357" s="167"/>
      <c r="DN357" s="169"/>
      <c r="DO357" s="162"/>
      <c r="DP357" s="162"/>
      <c r="DQ357" s="174"/>
      <c r="DR357" s="152"/>
      <c r="DS357" s="172"/>
      <c r="DT357" s="152"/>
      <c r="DU357" s="152"/>
      <c r="DV357" s="156"/>
      <c r="DW357" s="173"/>
      <c r="DX357" s="158"/>
      <c r="DY357" s="172"/>
      <c r="DZ357" s="162"/>
      <c r="EA357" s="162"/>
      <c r="EB357" s="172"/>
      <c r="EC357" s="172"/>
      <c r="ED357" s="152"/>
      <c r="EE357" s="152"/>
      <c r="EF357" s="152"/>
      <c r="EG357" s="174"/>
      <c r="EH357" s="172"/>
      <c r="EI357" s="162"/>
      <c r="EJ357" s="162"/>
    </row>
    <row r="358" spans="1:140" ht="12.5">
      <c r="A358" s="168"/>
      <c r="B358" s="169"/>
      <c r="C358" s="144" t="str">
        <f t="shared" si="0"/>
        <v/>
      </c>
      <c r="D358" s="144" t="str">
        <f t="shared" si="1364"/>
        <v/>
      </c>
      <c r="E358" s="144" t="str">
        <f t="shared" si="2"/>
        <v/>
      </c>
      <c r="F358" s="145" t="str">
        <f t="shared" si="1365"/>
        <v/>
      </c>
      <c r="G358" s="145" t="str">
        <f t="shared" si="4"/>
        <v/>
      </c>
      <c r="H358" s="145" t="str">
        <f t="shared" si="5"/>
        <v/>
      </c>
      <c r="I358" s="146" t="str">
        <f t="shared" ref="I358:J358" si="1499">IF(COUNTA($DO358:$DX358)&gt;0,$BA358,"")</f>
        <v/>
      </c>
      <c r="J358" s="146" t="str">
        <f t="shared" si="1499"/>
        <v/>
      </c>
      <c r="K358" s="147" t="str">
        <f t="shared" si="43"/>
        <v/>
      </c>
      <c r="L358" s="147" t="str">
        <f t="shared" si="7"/>
        <v/>
      </c>
      <c r="M358" s="147" t="str">
        <f t="shared" si="8"/>
        <v/>
      </c>
      <c r="N358" s="147" t="str">
        <f t="shared" si="48"/>
        <v/>
      </c>
      <c r="O358" s="147" t="str">
        <f t="shared" si="9"/>
        <v/>
      </c>
      <c r="P358" s="146" t="str">
        <f t="shared" si="1367"/>
        <v/>
      </c>
      <c r="Q358" s="147" t="str">
        <f t="shared" si="1368"/>
        <v/>
      </c>
      <c r="R358" s="146" t="str">
        <f t="shared" si="12"/>
        <v/>
      </c>
      <c r="S358" s="146" t="str">
        <f t="shared" si="13"/>
        <v/>
      </c>
      <c r="T358" s="146" t="str">
        <f>IF(NOT(ISBLANK(DH358)),
        IF(AND(ISREF('Input Tenderers'!$J$8:$K$8),COUNTA('Input Tenderers'!$N$8)&gt;0),
                IF(COUNTA('Input Implementation Transactio'!$N358:$O358)&gt;0,"supplier;tenderer;payee","supplier;tenderer"),
                IF(COUNTA('Input Implementation Transactio'!$N358:$O358)&gt;0,"supplier;payee","supplier")
                ),
        IF(COUNTA('Input Implementation Transactio'!$N358:$O358)&gt;0, "payee", "")
        )</f>
        <v/>
      </c>
      <c r="U358" s="146" t="str">
        <f t="shared" si="14"/>
        <v/>
      </c>
      <c r="V358" s="146" t="str">
        <f t="shared" si="15"/>
        <v/>
      </c>
      <c r="W358" s="148" t="str">
        <f t="shared" si="1369"/>
        <v/>
      </c>
      <c r="X358" s="175" t="str">
        <f t="shared" si="1370"/>
        <v/>
      </c>
      <c r="Y358" s="170" t="str">
        <f t="shared" si="1371"/>
        <v/>
      </c>
      <c r="Z358" s="150" t="str">
        <f t="shared" si="19"/>
        <v/>
      </c>
      <c r="AA358" s="146" t="str">
        <f t="shared" si="20"/>
        <v/>
      </c>
      <c r="AB358" s="146" t="str">
        <f t="shared" si="21"/>
        <v/>
      </c>
      <c r="AC358" s="146" t="str">
        <f t="shared" si="22"/>
        <v/>
      </c>
      <c r="AD358" s="148" t="str">
        <f t="shared" si="1372"/>
        <v/>
      </c>
      <c r="AE358" s="148" t="str">
        <f t="shared" si="24"/>
        <v/>
      </c>
      <c r="AF358" s="175" t="str">
        <f t="shared" si="1373"/>
        <v/>
      </c>
      <c r="AG358" s="170" t="str">
        <f t="shared" si="1374"/>
        <v/>
      </c>
      <c r="AH358" s="148" t="str">
        <f t="shared" si="1375"/>
        <v/>
      </c>
      <c r="AI358" s="146" t="str">
        <f t="shared" si="28"/>
        <v/>
      </c>
      <c r="AJ358" s="146" t="str">
        <f t="shared" si="29"/>
        <v/>
      </c>
      <c r="AK358" s="146" t="str">
        <f t="shared" si="30"/>
        <v/>
      </c>
      <c r="AL358" s="146" t="str">
        <f t="shared" si="31"/>
        <v/>
      </c>
      <c r="AM358" s="171" t="str">
        <f t="shared" si="32"/>
        <v/>
      </c>
      <c r="AN358" s="171" t="str">
        <f t="shared" si="33"/>
        <v/>
      </c>
      <c r="AO358" s="146" t="str">
        <f t="shared" si="34"/>
        <v/>
      </c>
      <c r="AP358" s="146" t="str">
        <f t="shared" si="35"/>
        <v/>
      </c>
      <c r="AQ358" s="146" t="str">
        <f t="shared" si="36"/>
        <v/>
      </c>
      <c r="AR358" s="146" t="str">
        <f t="shared" ref="AR358:AS358" si="1500">IF(NOT(ISBLANK(CB358)),CONCATENATE(TEXT(CB358,"yyyy-mm-ddThh:MM:ss"),"Z"),"")</f>
        <v/>
      </c>
      <c r="AS358" s="146" t="str">
        <f t="shared" si="1500"/>
        <v/>
      </c>
      <c r="AT358" s="146" t="str">
        <f t="shared" si="38"/>
        <v/>
      </c>
      <c r="AU358" s="146" t="str">
        <f t="shared" si="39"/>
        <v/>
      </c>
      <c r="AV358" s="146" t="str">
        <f t="shared" ref="AV358:AW358" si="1501">IF(NOT(ISBLANK(DT358)),CONCATENATE(TEXT(DT358,"yyyy-mm-ddThh:MM:ss"),"Z"),"")</f>
        <v/>
      </c>
      <c r="AW358" s="146" t="str">
        <f t="shared" si="1501"/>
        <v/>
      </c>
      <c r="AX358" s="146" t="str">
        <f t="shared" ref="AX358:AZ358" si="1502">IF(NOT(ISBLANK(ED358)),CONCATENATE(TEXT(ED358,"yyyy-mm-ddThh:MM:ss"),"Z"),"")</f>
        <v/>
      </c>
      <c r="AY358" s="146" t="str">
        <f t="shared" si="1502"/>
        <v/>
      </c>
      <c r="AZ358" s="146" t="str">
        <f t="shared" si="1502"/>
        <v/>
      </c>
      <c r="BA358" s="176"/>
      <c r="BB358" s="152"/>
      <c r="BC358" s="177"/>
      <c r="BD358" s="154"/>
      <c r="BE358" s="155"/>
      <c r="BF358" s="154"/>
      <c r="BG358" s="155"/>
      <c r="BH358" s="169"/>
      <c r="BI358" s="162"/>
      <c r="BJ358" s="172"/>
      <c r="BK358" s="162"/>
      <c r="BL358" s="158"/>
      <c r="BM358" s="172"/>
      <c r="BN358" s="162"/>
      <c r="BO358" s="167"/>
      <c r="BP358" s="169"/>
      <c r="BQ358" s="162"/>
      <c r="BR358" s="162"/>
      <c r="BS358" s="174"/>
      <c r="BT358" s="162"/>
      <c r="BU358" s="174"/>
      <c r="BV358" s="174"/>
      <c r="BW358" s="174"/>
      <c r="BX358" s="173"/>
      <c r="BY358" s="158"/>
      <c r="BZ358" s="160"/>
      <c r="CA358" s="172"/>
      <c r="CB358" s="152"/>
      <c r="CC358" s="152"/>
      <c r="CD358" s="156"/>
      <c r="CE358" s="172"/>
      <c r="CF358" s="162"/>
      <c r="CG358" s="162"/>
      <c r="CH358" s="158"/>
      <c r="CI358" s="173"/>
      <c r="CJ358" s="178"/>
      <c r="CK358" s="173"/>
      <c r="CL358" s="165"/>
      <c r="CM358" s="172"/>
      <c r="CN358" s="162"/>
      <c r="CO358" s="162"/>
      <c r="CP358" s="162"/>
      <c r="CQ358" s="162"/>
      <c r="CR358" s="169"/>
      <c r="CS358" s="162"/>
      <c r="CT358" s="162"/>
      <c r="CU358" s="174"/>
      <c r="CV358" s="152"/>
      <c r="CW358" s="173"/>
      <c r="CX358" s="158"/>
      <c r="CY358" s="172"/>
      <c r="CZ358" s="162"/>
      <c r="DA358" s="162"/>
      <c r="DB358" s="158"/>
      <c r="DC358" s="173"/>
      <c r="DD358" s="178"/>
      <c r="DE358" s="173"/>
      <c r="DF358" s="165"/>
      <c r="DG358" s="172"/>
      <c r="DH358" s="178"/>
      <c r="DI358" s="172"/>
      <c r="DJ358" s="178"/>
      <c r="DK358" s="172"/>
      <c r="DL358" s="162"/>
      <c r="DM358" s="167"/>
      <c r="DN358" s="169"/>
      <c r="DO358" s="162"/>
      <c r="DP358" s="162"/>
      <c r="DQ358" s="174"/>
      <c r="DR358" s="152"/>
      <c r="DS358" s="172"/>
      <c r="DT358" s="152"/>
      <c r="DU358" s="152"/>
      <c r="DV358" s="156"/>
      <c r="DW358" s="173"/>
      <c r="DX358" s="158"/>
      <c r="DY358" s="172"/>
      <c r="DZ358" s="162"/>
      <c r="EA358" s="162"/>
      <c r="EB358" s="172"/>
      <c r="EC358" s="172"/>
      <c r="ED358" s="152"/>
      <c r="EE358" s="152"/>
      <c r="EF358" s="152"/>
      <c r="EG358" s="174"/>
      <c r="EH358" s="172"/>
      <c r="EI358" s="162"/>
      <c r="EJ358" s="162"/>
    </row>
    <row r="359" spans="1:140" ht="12.5">
      <c r="A359" s="168"/>
      <c r="B359" s="169"/>
      <c r="C359" s="144" t="str">
        <f t="shared" si="0"/>
        <v/>
      </c>
      <c r="D359" s="144" t="str">
        <f t="shared" si="1364"/>
        <v/>
      </c>
      <c r="E359" s="144" t="str">
        <f t="shared" si="2"/>
        <v/>
      </c>
      <c r="F359" s="145" t="str">
        <f t="shared" si="1365"/>
        <v/>
      </c>
      <c r="G359" s="145" t="str">
        <f t="shared" si="4"/>
        <v/>
      </c>
      <c r="H359" s="145" t="str">
        <f t="shared" si="5"/>
        <v/>
      </c>
      <c r="I359" s="146" t="str">
        <f t="shared" ref="I359:J359" si="1503">IF(COUNTA($DO359:$DX359)&gt;0,$BA359,"")</f>
        <v/>
      </c>
      <c r="J359" s="146" t="str">
        <f t="shared" si="1503"/>
        <v/>
      </c>
      <c r="K359" s="147" t="str">
        <f t="shared" si="43"/>
        <v/>
      </c>
      <c r="L359" s="147" t="str">
        <f t="shared" si="7"/>
        <v/>
      </c>
      <c r="M359" s="147" t="str">
        <f t="shared" si="8"/>
        <v/>
      </c>
      <c r="N359" s="147" t="str">
        <f t="shared" si="48"/>
        <v/>
      </c>
      <c r="O359" s="147" t="str">
        <f t="shared" si="9"/>
        <v/>
      </c>
      <c r="P359" s="146" t="str">
        <f t="shared" si="1367"/>
        <v/>
      </c>
      <c r="Q359" s="147" t="str">
        <f t="shared" si="1368"/>
        <v/>
      </c>
      <c r="R359" s="146" t="str">
        <f t="shared" si="12"/>
        <v/>
      </c>
      <c r="S359" s="146" t="str">
        <f t="shared" si="13"/>
        <v/>
      </c>
      <c r="T359" s="146" t="str">
        <f>IF(NOT(ISBLANK(DH359)),
        IF(AND(ISREF('Input Tenderers'!$J$8:$K$8),COUNTA('Input Tenderers'!$N$8)&gt;0),
                IF(COUNTA('Input Implementation Transactio'!$N359:$O359)&gt;0,"supplier;tenderer;payee","supplier;tenderer"),
                IF(COUNTA('Input Implementation Transactio'!$N359:$O359)&gt;0,"supplier;payee","supplier")
                ),
        IF(COUNTA('Input Implementation Transactio'!$N359:$O359)&gt;0, "payee", "")
        )</f>
        <v/>
      </c>
      <c r="U359" s="146" t="str">
        <f t="shared" si="14"/>
        <v/>
      </c>
      <c r="V359" s="146" t="str">
        <f t="shared" si="15"/>
        <v/>
      </c>
      <c r="W359" s="148" t="str">
        <f t="shared" si="1369"/>
        <v/>
      </c>
      <c r="X359" s="175" t="str">
        <f t="shared" si="1370"/>
        <v/>
      </c>
      <c r="Y359" s="170" t="str">
        <f t="shared" si="1371"/>
        <v/>
      </c>
      <c r="Z359" s="150" t="str">
        <f t="shared" si="19"/>
        <v/>
      </c>
      <c r="AA359" s="146" t="str">
        <f t="shared" si="20"/>
        <v/>
      </c>
      <c r="AB359" s="146" t="str">
        <f t="shared" si="21"/>
        <v/>
      </c>
      <c r="AC359" s="146" t="str">
        <f t="shared" si="22"/>
        <v/>
      </c>
      <c r="AD359" s="148" t="str">
        <f t="shared" si="1372"/>
        <v/>
      </c>
      <c r="AE359" s="148" t="str">
        <f t="shared" si="24"/>
        <v/>
      </c>
      <c r="AF359" s="175" t="str">
        <f t="shared" si="1373"/>
        <v/>
      </c>
      <c r="AG359" s="170" t="str">
        <f t="shared" si="1374"/>
        <v/>
      </c>
      <c r="AH359" s="148" t="str">
        <f t="shared" si="1375"/>
        <v/>
      </c>
      <c r="AI359" s="146" t="str">
        <f t="shared" si="28"/>
        <v/>
      </c>
      <c r="AJ359" s="146" t="str">
        <f t="shared" si="29"/>
        <v/>
      </c>
      <c r="AK359" s="146" t="str">
        <f t="shared" si="30"/>
        <v/>
      </c>
      <c r="AL359" s="146" t="str">
        <f t="shared" si="31"/>
        <v/>
      </c>
      <c r="AM359" s="171" t="str">
        <f t="shared" si="32"/>
        <v/>
      </c>
      <c r="AN359" s="171" t="str">
        <f t="shared" si="33"/>
        <v/>
      </c>
      <c r="AO359" s="146" t="str">
        <f t="shared" si="34"/>
        <v/>
      </c>
      <c r="AP359" s="146" t="str">
        <f t="shared" si="35"/>
        <v/>
      </c>
      <c r="AQ359" s="146" t="str">
        <f t="shared" si="36"/>
        <v/>
      </c>
      <c r="AR359" s="146" t="str">
        <f t="shared" ref="AR359:AS359" si="1504">IF(NOT(ISBLANK(CB359)),CONCATENATE(TEXT(CB359,"yyyy-mm-ddThh:MM:ss"),"Z"),"")</f>
        <v/>
      </c>
      <c r="AS359" s="146" t="str">
        <f t="shared" si="1504"/>
        <v/>
      </c>
      <c r="AT359" s="146" t="str">
        <f t="shared" si="38"/>
        <v/>
      </c>
      <c r="AU359" s="146" t="str">
        <f t="shared" si="39"/>
        <v/>
      </c>
      <c r="AV359" s="146" t="str">
        <f t="shared" ref="AV359:AW359" si="1505">IF(NOT(ISBLANK(DT359)),CONCATENATE(TEXT(DT359,"yyyy-mm-ddThh:MM:ss"),"Z"),"")</f>
        <v/>
      </c>
      <c r="AW359" s="146" t="str">
        <f t="shared" si="1505"/>
        <v/>
      </c>
      <c r="AX359" s="146" t="str">
        <f t="shared" ref="AX359:AZ359" si="1506">IF(NOT(ISBLANK(ED359)),CONCATENATE(TEXT(ED359,"yyyy-mm-ddThh:MM:ss"),"Z"),"")</f>
        <v/>
      </c>
      <c r="AY359" s="146" t="str">
        <f t="shared" si="1506"/>
        <v/>
      </c>
      <c r="AZ359" s="146" t="str">
        <f t="shared" si="1506"/>
        <v/>
      </c>
      <c r="BA359" s="176"/>
      <c r="BB359" s="152"/>
      <c r="BC359" s="177"/>
      <c r="BD359" s="154"/>
      <c r="BE359" s="155"/>
      <c r="BF359" s="154"/>
      <c r="BG359" s="155"/>
      <c r="BH359" s="169"/>
      <c r="BI359" s="162"/>
      <c r="BJ359" s="172"/>
      <c r="BK359" s="162"/>
      <c r="BL359" s="158"/>
      <c r="BM359" s="172"/>
      <c r="BN359" s="162"/>
      <c r="BO359" s="167"/>
      <c r="BP359" s="169"/>
      <c r="BQ359" s="162"/>
      <c r="BR359" s="162"/>
      <c r="BS359" s="174"/>
      <c r="BT359" s="162"/>
      <c r="BU359" s="174"/>
      <c r="BV359" s="174"/>
      <c r="BW359" s="174"/>
      <c r="BX359" s="173"/>
      <c r="BY359" s="158"/>
      <c r="BZ359" s="160"/>
      <c r="CA359" s="172"/>
      <c r="CB359" s="152"/>
      <c r="CC359" s="152"/>
      <c r="CD359" s="156"/>
      <c r="CE359" s="172"/>
      <c r="CF359" s="162"/>
      <c r="CG359" s="162"/>
      <c r="CH359" s="158"/>
      <c r="CI359" s="173"/>
      <c r="CJ359" s="178"/>
      <c r="CK359" s="173"/>
      <c r="CL359" s="165"/>
      <c r="CM359" s="172"/>
      <c r="CN359" s="162"/>
      <c r="CO359" s="162"/>
      <c r="CP359" s="162"/>
      <c r="CQ359" s="162"/>
      <c r="CR359" s="169"/>
      <c r="CS359" s="162"/>
      <c r="CT359" s="162"/>
      <c r="CU359" s="174"/>
      <c r="CV359" s="152"/>
      <c r="CW359" s="173"/>
      <c r="CX359" s="158"/>
      <c r="CY359" s="172"/>
      <c r="CZ359" s="162"/>
      <c r="DA359" s="162"/>
      <c r="DB359" s="158"/>
      <c r="DC359" s="173"/>
      <c r="DD359" s="178"/>
      <c r="DE359" s="173"/>
      <c r="DF359" s="165"/>
      <c r="DG359" s="172"/>
      <c r="DH359" s="178"/>
      <c r="DI359" s="172"/>
      <c r="DJ359" s="178"/>
      <c r="DK359" s="172"/>
      <c r="DL359" s="162"/>
      <c r="DM359" s="167"/>
      <c r="DN359" s="169"/>
      <c r="DO359" s="162"/>
      <c r="DP359" s="162"/>
      <c r="DQ359" s="174"/>
      <c r="DR359" s="152"/>
      <c r="DS359" s="172"/>
      <c r="DT359" s="152"/>
      <c r="DU359" s="152"/>
      <c r="DV359" s="156"/>
      <c r="DW359" s="173"/>
      <c r="DX359" s="158"/>
      <c r="DY359" s="172"/>
      <c r="DZ359" s="162"/>
      <c r="EA359" s="162"/>
      <c r="EB359" s="172"/>
      <c r="EC359" s="172"/>
      <c r="ED359" s="152"/>
      <c r="EE359" s="152"/>
      <c r="EF359" s="152"/>
      <c r="EG359" s="174"/>
      <c r="EH359" s="172"/>
      <c r="EI359" s="162"/>
      <c r="EJ359" s="162"/>
    </row>
    <row r="360" spans="1:140" ht="12.5">
      <c r="A360" s="168"/>
      <c r="B360" s="169"/>
      <c r="C360" s="144" t="str">
        <f t="shared" si="0"/>
        <v/>
      </c>
      <c r="D360" s="144" t="str">
        <f t="shared" si="1364"/>
        <v/>
      </c>
      <c r="E360" s="144" t="str">
        <f t="shared" si="2"/>
        <v/>
      </c>
      <c r="F360" s="145" t="str">
        <f t="shared" si="1365"/>
        <v/>
      </c>
      <c r="G360" s="145" t="str">
        <f t="shared" si="4"/>
        <v/>
      </c>
      <c r="H360" s="145" t="str">
        <f t="shared" si="5"/>
        <v/>
      </c>
      <c r="I360" s="146" t="str">
        <f t="shared" ref="I360:J360" si="1507">IF(COUNTA($DO360:$DX360)&gt;0,$BA360,"")</f>
        <v/>
      </c>
      <c r="J360" s="146" t="str">
        <f t="shared" si="1507"/>
        <v/>
      </c>
      <c r="K360" s="147" t="str">
        <f t="shared" si="43"/>
        <v/>
      </c>
      <c r="L360" s="147" t="str">
        <f t="shared" si="7"/>
        <v/>
      </c>
      <c r="M360" s="147" t="str">
        <f t="shared" si="8"/>
        <v/>
      </c>
      <c r="N360" s="147" t="str">
        <f t="shared" si="48"/>
        <v/>
      </c>
      <c r="O360" s="147" t="str">
        <f t="shared" si="9"/>
        <v/>
      </c>
      <c r="P360" s="146" t="str">
        <f t="shared" si="1367"/>
        <v/>
      </c>
      <c r="Q360" s="147" t="str">
        <f t="shared" si="1368"/>
        <v/>
      </c>
      <c r="R360" s="146" t="str">
        <f t="shared" si="12"/>
        <v/>
      </c>
      <c r="S360" s="146" t="str">
        <f t="shared" si="13"/>
        <v/>
      </c>
      <c r="T360" s="146" t="str">
        <f>IF(NOT(ISBLANK(DH360)),
        IF(AND(ISREF('Input Tenderers'!$J$8:$K$8),COUNTA('Input Tenderers'!$N$8)&gt;0),
                IF(COUNTA('Input Implementation Transactio'!$N360:$O360)&gt;0,"supplier;tenderer;payee","supplier;tenderer"),
                IF(COUNTA('Input Implementation Transactio'!$N360:$O360)&gt;0,"supplier;payee","supplier")
                ),
        IF(COUNTA('Input Implementation Transactio'!$N360:$O360)&gt;0, "payee", "")
        )</f>
        <v/>
      </c>
      <c r="U360" s="146" t="str">
        <f t="shared" si="14"/>
        <v/>
      </c>
      <c r="V360" s="146" t="str">
        <f t="shared" si="15"/>
        <v/>
      </c>
      <c r="W360" s="148" t="str">
        <f t="shared" si="1369"/>
        <v/>
      </c>
      <c r="X360" s="175" t="str">
        <f t="shared" si="1370"/>
        <v/>
      </c>
      <c r="Y360" s="170" t="str">
        <f t="shared" si="1371"/>
        <v/>
      </c>
      <c r="Z360" s="150" t="str">
        <f t="shared" si="19"/>
        <v/>
      </c>
      <c r="AA360" s="146" t="str">
        <f t="shared" si="20"/>
        <v/>
      </c>
      <c r="AB360" s="146" t="str">
        <f t="shared" si="21"/>
        <v/>
      </c>
      <c r="AC360" s="146" t="str">
        <f t="shared" si="22"/>
        <v/>
      </c>
      <c r="AD360" s="148" t="str">
        <f t="shared" si="1372"/>
        <v/>
      </c>
      <c r="AE360" s="148" t="str">
        <f t="shared" si="24"/>
        <v/>
      </c>
      <c r="AF360" s="175" t="str">
        <f t="shared" si="1373"/>
        <v/>
      </c>
      <c r="AG360" s="170" t="str">
        <f t="shared" si="1374"/>
        <v/>
      </c>
      <c r="AH360" s="148" t="str">
        <f t="shared" si="1375"/>
        <v/>
      </c>
      <c r="AI360" s="146" t="str">
        <f t="shared" si="28"/>
        <v/>
      </c>
      <c r="AJ360" s="146" t="str">
        <f t="shared" si="29"/>
        <v/>
      </c>
      <c r="AK360" s="146" t="str">
        <f t="shared" si="30"/>
        <v/>
      </c>
      <c r="AL360" s="146" t="str">
        <f t="shared" si="31"/>
        <v/>
      </c>
      <c r="AM360" s="171" t="str">
        <f t="shared" si="32"/>
        <v/>
      </c>
      <c r="AN360" s="171" t="str">
        <f t="shared" si="33"/>
        <v/>
      </c>
      <c r="AO360" s="146" t="str">
        <f t="shared" si="34"/>
        <v/>
      </c>
      <c r="AP360" s="146" t="str">
        <f t="shared" si="35"/>
        <v/>
      </c>
      <c r="AQ360" s="146" t="str">
        <f t="shared" si="36"/>
        <v/>
      </c>
      <c r="AR360" s="146" t="str">
        <f t="shared" ref="AR360:AS360" si="1508">IF(NOT(ISBLANK(CB360)),CONCATENATE(TEXT(CB360,"yyyy-mm-ddThh:MM:ss"),"Z"),"")</f>
        <v/>
      </c>
      <c r="AS360" s="146" t="str">
        <f t="shared" si="1508"/>
        <v/>
      </c>
      <c r="AT360" s="146" t="str">
        <f t="shared" si="38"/>
        <v/>
      </c>
      <c r="AU360" s="146" t="str">
        <f t="shared" si="39"/>
        <v/>
      </c>
      <c r="AV360" s="146" t="str">
        <f t="shared" ref="AV360:AW360" si="1509">IF(NOT(ISBLANK(DT360)),CONCATENATE(TEXT(DT360,"yyyy-mm-ddThh:MM:ss"),"Z"),"")</f>
        <v/>
      </c>
      <c r="AW360" s="146" t="str">
        <f t="shared" si="1509"/>
        <v/>
      </c>
      <c r="AX360" s="146" t="str">
        <f t="shared" ref="AX360:AZ360" si="1510">IF(NOT(ISBLANK(ED360)),CONCATENATE(TEXT(ED360,"yyyy-mm-ddThh:MM:ss"),"Z"),"")</f>
        <v/>
      </c>
      <c r="AY360" s="146" t="str">
        <f t="shared" si="1510"/>
        <v/>
      </c>
      <c r="AZ360" s="146" t="str">
        <f t="shared" si="1510"/>
        <v/>
      </c>
      <c r="BA360" s="176"/>
      <c r="BB360" s="152"/>
      <c r="BC360" s="177"/>
      <c r="BD360" s="154"/>
      <c r="BE360" s="155"/>
      <c r="BF360" s="154"/>
      <c r="BG360" s="155"/>
      <c r="BH360" s="169"/>
      <c r="BI360" s="162"/>
      <c r="BJ360" s="172"/>
      <c r="BK360" s="162"/>
      <c r="BL360" s="158"/>
      <c r="BM360" s="172"/>
      <c r="BN360" s="162"/>
      <c r="BO360" s="167"/>
      <c r="BP360" s="169"/>
      <c r="BQ360" s="162"/>
      <c r="BR360" s="162"/>
      <c r="BS360" s="174"/>
      <c r="BT360" s="162"/>
      <c r="BU360" s="174"/>
      <c r="BV360" s="174"/>
      <c r="BW360" s="174"/>
      <c r="BX360" s="173"/>
      <c r="BY360" s="158"/>
      <c r="BZ360" s="160"/>
      <c r="CA360" s="172"/>
      <c r="CB360" s="152"/>
      <c r="CC360" s="152"/>
      <c r="CD360" s="156"/>
      <c r="CE360" s="172"/>
      <c r="CF360" s="162"/>
      <c r="CG360" s="162"/>
      <c r="CH360" s="158"/>
      <c r="CI360" s="173"/>
      <c r="CJ360" s="178"/>
      <c r="CK360" s="173"/>
      <c r="CL360" s="165"/>
      <c r="CM360" s="172"/>
      <c r="CN360" s="162"/>
      <c r="CO360" s="162"/>
      <c r="CP360" s="162"/>
      <c r="CQ360" s="162"/>
      <c r="CR360" s="169"/>
      <c r="CS360" s="162"/>
      <c r="CT360" s="162"/>
      <c r="CU360" s="174"/>
      <c r="CV360" s="152"/>
      <c r="CW360" s="173"/>
      <c r="CX360" s="158"/>
      <c r="CY360" s="172"/>
      <c r="CZ360" s="162"/>
      <c r="DA360" s="162"/>
      <c r="DB360" s="158"/>
      <c r="DC360" s="173"/>
      <c r="DD360" s="178"/>
      <c r="DE360" s="173"/>
      <c r="DF360" s="165"/>
      <c r="DG360" s="172"/>
      <c r="DH360" s="178"/>
      <c r="DI360" s="172"/>
      <c r="DJ360" s="178"/>
      <c r="DK360" s="172"/>
      <c r="DL360" s="162"/>
      <c r="DM360" s="167"/>
      <c r="DN360" s="169"/>
      <c r="DO360" s="162"/>
      <c r="DP360" s="162"/>
      <c r="DQ360" s="174"/>
      <c r="DR360" s="152"/>
      <c r="DS360" s="172"/>
      <c r="DT360" s="152"/>
      <c r="DU360" s="152"/>
      <c r="DV360" s="156"/>
      <c r="DW360" s="173"/>
      <c r="DX360" s="158"/>
      <c r="DY360" s="172"/>
      <c r="DZ360" s="162"/>
      <c r="EA360" s="162"/>
      <c r="EB360" s="172"/>
      <c r="EC360" s="172"/>
      <c r="ED360" s="152"/>
      <c r="EE360" s="152"/>
      <c r="EF360" s="152"/>
      <c r="EG360" s="174"/>
      <c r="EH360" s="172"/>
      <c r="EI360" s="162"/>
      <c r="EJ360" s="162"/>
    </row>
    <row r="361" spans="1:140" ht="12.5">
      <c r="A361" s="168"/>
      <c r="B361" s="169"/>
      <c r="C361" s="144" t="str">
        <f t="shared" si="0"/>
        <v/>
      </c>
      <c r="D361" s="144" t="str">
        <f t="shared" si="1364"/>
        <v/>
      </c>
      <c r="E361" s="144" t="str">
        <f t="shared" si="2"/>
        <v/>
      </c>
      <c r="F361" s="145" t="str">
        <f t="shared" si="1365"/>
        <v/>
      </c>
      <c r="G361" s="145" t="str">
        <f t="shared" si="4"/>
        <v/>
      </c>
      <c r="H361" s="145" t="str">
        <f t="shared" si="5"/>
        <v/>
      </c>
      <c r="I361" s="146" t="str">
        <f t="shared" ref="I361:J361" si="1511">IF(COUNTA($DO361:$DX361)&gt;0,$BA361,"")</f>
        <v/>
      </c>
      <c r="J361" s="146" t="str">
        <f t="shared" si="1511"/>
        <v/>
      </c>
      <c r="K361" s="147" t="str">
        <f t="shared" si="43"/>
        <v/>
      </c>
      <c r="L361" s="147" t="str">
        <f t="shared" si="7"/>
        <v/>
      </c>
      <c r="M361" s="147" t="str">
        <f t="shared" si="8"/>
        <v/>
      </c>
      <c r="N361" s="147" t="str">
        <f t="shared" si="48"/>
        <v/>
      </c>
      <c r="O361" s="147" t="str">
        <f t="shared" si="9"/>
        <v/>
      </c>
      <c r="P361" s="146" t="str">
        <f t="shared" si="1367"/>
        <v/>
      </c>
      <c r="Q361" s="147" t="str">
        <f t="shared" si="1368"/>
        <v/>
      </c>
      <c r="R361" s="146" t="str">
        <f t="shared" si="12"/>
        <v/>
      </c>
      <c r="S361" s="146" t="str">
        <f t="shared" si="13"/>
        <v/>
      </c>
      <c r="T361" s="146" t="str">
        <f>IF(NOT(ISBLANK(DH361)),
        IF(AND(ISREF('Input Tenderers'!$J$8:$K$8),COUNTA('Input Tenderers'!$N$8)&gt;0),
                IF(COUNTA('Input Implementation Transactio'!$N361:$O361)&gt;0,"supplier;tenderer;payee","supplier;tenderer"),
                IF(COUNTA('Input Implementation Transactio'!$N361:$O361)&gt;0,"supplier;payee","supplier")
                ),
        IF(COUNTA('Input Implementation Transactio'!$N361:$O361)&gt;0, "payee", "")
        )</f>
        <v/>
      </c>
      <c r="U361" s="146" t="str">
        <f t="shared" si="14"/>
        <v/>
      </c>
      <c r="V361" s="146" t="str">
        <f t="shared" si="15"/>
        <v/>
      </c>
      <c r="W361" s="148" t="str">
        <f t="shared" si="1369"/>
        <v/>
      </c>
      <c r="X361" s="175" t="str">
        <f t="shared" si="1370"/>
        <v/>
      </c>
      <c r="Y361" s="170" t="str">
        <f t="shared" si="1371"/>
        <v/>
      </c>
      <c r="Z361" s="150" t="str">
        <f t="shared" si="19"/>
        <v/>
      </c>
      <c r="AA361" s="146" t="str">
        <f t="shared" si="20"/>
        <v/>
      </c>
      <c r="AB361" s="146" t="str">
        <f t="shared" si="21"/>
        <v/>
      </c>
      <c r="AC361" s="146" t="str">
        <f t="shared" si="22"/>
        <v/>
      </c>
      <c r="AD361" s="148" t="str">
        <f t="shared" si="1372"/>
        <v/>
      </c>
      <c r="AE361" s="148" t="str">
        <f t="shared" si="24"/>
        <v/>
      </c>
      <c r="AF361" s="175" t="str">
        <f t="shared" si="1373"/>
        <v/>
      </c>
      <c r="AG361" s="170" t="str">
        <f t="shared" si="1374"/>
        <v/>
      </c>
      <c r="AH361" s="148" t="str">
        <f t="shared" si="1375"/>
        <v/>
      </c>
      <c r="AI361" s="146" t="str">
        <f t="shared" si="28"/>
        <v/>
      </c>
      <c r="AJ361" s="146" t="str">
        <f t="shared" si="29"/>
        <v/>
      </c>
      <c r="AK361" s="146" t="str">
        <f t="shared" si="30"/>
        <v/>
      </c>
      <c r="AL361" s="146" t="str">
        <f t="shared" si="31"/>
        <v/>
      </c>
      <c r="AM361" s="171" t="str">
        <f t="shared" si="32"/>
        <v/>
      </c>
      <c r="AN361" s="171" t="str">
        <f t="shared" si="33"/>
        <v/>
      </c>
      <c r="AO361" s="146" t="str">
        <f t="shared" si="34"/>
        <v/>
      </c>
      <c r="AP361" s="146" t="str">
        <f t="shared" si="35"/>
        <v/>
      </c>
      <c r="AQ361" s="146" t="str">
        <f t="shared" si="36"/>
        <v/>
      </c>
      <c r="AR361" s="146" t="str">
        <f t="shared" ref="AR361:AS361" si="1512">IF(NOT(ISBLANK(CB361)),CONCATENATE(TEXT(CB361,"yyyy-mm-ddThh:MM:ss"),"Z"),"")</f>
        <v/>
      </c>
      <c r="AS361" s="146" t="str">
        <f t="shared" si="1512"/>
        <v/>
      </c>
      <c r="AT361" s="146" t="str">
        <f t="shared" si="38"/>
        <v/>
      </c>
      <c r="AU361" s="146" t="str">
        <f t="shared" si="39"/>
        <v/>
      </c>
      <c r="AV361" s="146" t="str">
        <f t="shared" ref="AV361:AW361" si="1513">IF(NOT(ISBLANK(DT361)),CONCATENATE(TEXT(DT361,"yyyy-mm-ddThh:MM:ss"),"Z"),"")</f>
        <v/>
      </c>
      <c r="AW361" s="146" t="str">
        <f t="shared" si="1513"/>
        <v/>
      </c>
      <c r="AX361" s="146" t="str">
        <f t="shared" ref="AX361:AZ361" si="1514">IF(NOT(ISBLANK(ED361)),CONCATENATE(TEXT(ED361,"yyyy-mm-ddThh:MM:ss"),"Z"),"")</f>
        <v/>
      </c>
      <c r="AY361" s="146" t="str">
        <f t="shared" si="1514"/>
        <v/>
      </c>
      <c r="AZ361" s="146" t="str">
        <f t="shared" si="1514"/>
        <v/>
      </c>
      <c r="BA361" s="176"/>
      <c r="BB361" s="152"/>
      <c r="BC361" s="177"/>
      <c r="BD361" s="154"/>
      <c r="BE361" s="155"/>
      <c r="BF361" s="154"/>
      <c r="BG361" s="155"/>
      <c r="BH361" s="169"/>
      <c r="BI361" s="162"/>
      <c r="BJ361" s="172"/>
      <c r="BK361" s="162"/>
      <c r="BL361" s="158"/>
      <c r="BM361" s="172"/>
      <c r="BN361" s="162"/>
      <c r="BO361" s="167"/>
      <c r="BP361" s="169"/>
      <c r="BQ361" s="162"/>
      <c r="BR361" s="162"/>
      <c r="BS361" s="174"/>
      <c r="BT361" s="162"/>
      <c r="BU361" s="174"/>
      <c r="BV361" s="174"/>
      <c r="BW361" s="174"/>
      <c r="BX361" s="173"/>
      <c r="BY361" s="158"/>
      <c r="BZ361" s="160"/>
      <c r="CA361" s="172"/>
      <c r="CB361" s="152"/>
      <c r="CC361" s="152"/>
      <c r="CD361" s="156"/>
      <c r="CE361" s="172"/>
      <c r="CF361" s="162"/>
      <c r="CG361" s="162"/>
      <c r="CH361" s="158"/>
      <c r="CI361" s="173"/>
      <c r="CJ361" s="178"/>
      <c r="CK361" s="173"/>
      <c r="CL361" s="165"/>
      <c r="CM361" s="172"/>
      <c r="CN361" s="162"/>
      <c r="CO361" s="162"/>
      <c r="CP361" s="162"/>
      <c r="CQ361" s="162"/>
      <c r="CR361" s="169"/>
      <c r="CS361" s="162"/>
      <c r="CT361" s="162"/>
      <c r="CU361" s="174"/>
      <c r="CV361" s="152"/>
      <c r="CW361" s="173"/>
      <c r="CX361" s="158"/>
      <c r="CY361" s="172"/>
      <c r="CZ361" s="162"/>
      <c r="DA361" s="162"/>
      <c r="DB361" s="158"/>
      <c r="DC361" s="173"/>
      <c r="DD361" s="178"/>
      <c r="DE361" s="173"/>
      <c r="DF361" s="165"/>
      <c r="DG361" s="172"/>
      <c r="DH361" s="178"/>
      <c r="DI361" s="172"/>
      <c r="DJ361" s="178"/>
      <c r="DK361" s="172"/>
      <c r="DL361" s="162"/>
      <c r="DM361" s="167"/>
      <c r="DN361" s="169"/>
      <c r="DO361" s="162"/>
      <c r="DP361" s="162"/>
      <c r="DQ361" s="174"/>
      <c r="DR361" s="152"/>
      <c r="DS361" s="172"/>
      <c r="DT361" s="152"/>
      <c r="DU361" s="152"/>
      <c r="DV361" s="156"/>
      <c r="DW361" s="173"/>
      <c r="DX361" s="158"/>
      <c r="DY361" s="172"/>
      <c r="DZ361" s="162"/>
      <c r="EA361" s="162"/>
      <c r="EB361" s="172"/>
      <c r="EC361" s="172"/>
      <c r="ED361" s="152"/>
      <c r="EE361" s="152"/>
      <c r="EF361" s="152"/>
      <c r="EG361" s="174"/>
      <c r="EH361" s="172"/>
      <c r="EI361" s="162"/>
      <c r="EJ361" s="162"/>
    </row>
    <row r="362" spans="1:140" ht="12.5">
      <c r="A362" s="168"/>
      <c r="B362" s="169"/>
      <c r="C362" s="144" t="str">
        <f t="shared" si="0"/>
        <v/>
      </c>
      <c r="D362" s="144" t="str">
        <f t="shared" si="1364"/>
        <v/>
      </c>
      <c r="E362" s="144" t="str">
        <f t="shared" si="2"/>
        <v/>
      </c>
      <c r="F362" s="145" t="str">
        <f t="shared" si="1365"/>
        <v/>
      </c>
      <c r="G362" s="145" t="str">
        <f t="shared" si="4"/>
        <v/>
      </c>
      <c r="H362" s="145" t="str">
        <f t="shared" si="5"/>
        <v/>
      </c>
      <c r="I362" s="146" t="str">
        <f t="shared" ref="I362:J362" si="1515">IF(COUNTA($DO362:$DX362)&gt;0,$BA362,"")</f>
        <v/>
      </c>
      <c r="J362" s="146" t="str">
        <f t="shared" si="1515"/>
        <v/>
      </c>
      <c r="K362" s="147" t="str">
        <f t="shared" si="43"/>
        <v/>
      </c>
      <c r="L362" s="147" t="str">
        <f t="shared" si="7"/>
        <v/>
      </c>
      <c r="M362" s="147" t="str">
        <f t="shared" si="8"/>
        <v/>
      </c>
      <c r="N362" s="147" t="str">
        <f t="shared" si="48"/>
        <v/>
      </c>
      <c r="O362" s="147" t="str">
        <f t="shared" si="9"/>
        <v/>
      </c>
      <c r="P362" s="146" t="str">
        <f t="shared" si="1367"/>
        <v/>
      </c>
      <c r="Q362" s="147" t="str">
        <f t="shared" si="1368"/>
        <v/>
      </c>
      <c r="R362" s="146" t="str">
        <f t="shared" si="12"/>
        <v/>
      </c>
      <c r="S362" s="146" t="str">
        <f t="shared" si="13"/>
        <v/>
      </c>
      <c r="T362" s="146" t="str">
        <f>IF(NOT(ISBLANK(DH362)),
        IF(AND(ISREF('Input Tenderers'!$J$8:$K$8),COUNTA('Input Tenderers'!$N$8)&gt;0),
                IF(COUNTA('Input Implementation Transactio'!$N362:$O362)&gt;0,"supplier;tenderer;payee","supplier;tenderer"),
                IF(COUNTA('Input Implementation Transactio'!$N362:$O362)&gt;0,"supplier;payee","supplier")
                ),
        IF(COUNTA('Input Implementation Transactio'!$N362:$O362)&gt;0, "payee", "")
        )</f>
        <v/>
      </c>
      <c r="U362" s="146" t="str">
        <f t="shared" si="14"/>
        <v/>
      </c>
      <c r="V362" s="146" t="str">
        <f t="shared" si="15"/>
        <v/>
      </c>
      <c r="W362" s="148" t="str">
        <f t="shared" si="1369"/>
        <v/>
      </c>
      <c r="X362" s="175" t="str">
        <f t="shared" si="1370"/>
        <v/>
      </c>
      <c r="Y362" s="170" t="str">
        <f t="shared" si="1371"/>
        <v/>
      </c>
      <c r="Z362" s="150" t="str">
        <f t="shared" si="19"/>
        <v/>
      </c>
      <c r="AA362" s="146" t="str">
        <f t="shared" si="20"/>
        <v/>
      </c>
      <c r="AB362" s="146" t="str">
        <f t="shared" si="21"/>
        <v/>
      </c>
      <c r="AC362" s="146" t="str">
        <f t="shared" si="22"/>
        <v/>
      </c>
      <c r="AD362" s="148" t="str">
        <f t="shared" si="1372"/>
        <v/>
      </c>
      <c r="AE362" s="148" t="str">
        <f t="shared" si="24"/>
        <v/>
      </c>
      <c r="AF362" s="175" t="str">
        <f t="shared" si="1373"/>
        <v/>
      </c>
      <c r="AG362" s="170" t="str">
        <f t="shared" si="1374"/>
        <v/>
      </c>
      <c r="AH362" s="148" t="str">
        <f t="shared" si="1375"/>
        <v/>
      </c>
      <c r="AI362" s="146" t="str">
        <f t="shared" si="28"/>
        <v/>
      </c>
      <c r="AJ362" s="146" t="str">
        <f t="shared" si="29"/>
        <v/>
      </c>
      <c r="AK362" s="146" t="str">
        <f t="shared" si="30"/>
        <v/>
      </c>
      <c r="AL362" s="146" t="str">
        <f t="shared" si="31"/>
        <v/>
      </c>
      <c r="AM362" s="171" t="str">
        <f t="shared" si="32"/>
        <v/>
      </c>
      <c r="AN362" s="171" t="str">
        <f t="shared" si="33"/>
        <v/>
      </c>
      <c r="AO362" s="146" t="str">
        <f t="shared" si="34"/>
        <v/>
      </c>
      <c r="AP362" s="146" t="str">
        <f t="shared" si="35"/>
        <v/>
      </c>
      <c r="AQ362" s="146" t="str">
        <f t="shared" si="36"/>
        <v/>
      </c>
      <c r="AR362" s="146" t="str">
        <f t="shared" ref="AR362:AS362" si="1516">IF(NOT(ISBLANK(CB362)),CONCATENATE(TEXT(CB362,"yyyy-mm-ddThh:MM:ss"),"Z"),"")</f>
        <v/>
      </c>
      <c r="AS362" s="146" t="str">
        <f t="shared" si="1516"/>
        <v/>
      </c>
      <c r="AT362" s="146" t="str">
        <f t="shared" si="38"/>
        <v/>
      </c>
      <c r="AU362" s="146" t="str">
        <f t="shared" si="39"/>
        <v/>
      </c>
      <c r="AV362" s="146" t="str">
        <f t="shared" ref="AV362:AW362" si="1517">IF(NOT(ISBLANK(DT362)),CONCATENATE(TEXT(DT362,"yyyy-mm-ddThh:MM:ss"),"Z"),"")</f>
        <v/>
      </c>
      <c r="AW362" s="146" t="str">
        <f t="shared" si="1517"/>
        <v/>
      </c>
      <c r="AX362" s="146" t="str">
        <f t="shared" ref="AX362:AZ362" si="1518">IF(NOT(ISBLANK(ED362)),CONCATENATE(TEXT(ED362,"yyyy-mm-ddThh:MM:ss"),"Z"),"")</f>
        <v/>
      </c>
      <c r="AY362" s="146" t="str">
        <f t="shared" si="1518"/>
        <v/>
      </c>
      <c r="AZ362" s="146" t="str">
        <f t="shared" si="1518"/>
        <v/>
      </c>
      <c r="BA362" s="176"/>
      <c r="BB362" s="152"/>
      <c r="BC362" s="177"/>
      <c r="BD362" s="154"/>
      <c r="BE362" s="155"/>
      <c r="BF362" s="154"/>
      <c r="BG362" s="155"/>
      <c r="BH362" s="169"/>
      <c r="BI362" s="162"/>
      <c r="BJ362" s="172"/>
      <c r="BK362" s="162"/>
      <c r="BL362" s="158"/>
      <c r="BM362" s="172"/>
      <c r="BN362" s="162"/>
      <c r="BO362" s="167"/>
      <c r="BP362" s="169"/>
      <c r="BQ362" s="162"/>
      <c r="BR362" s="162"/>
      <c r="BS362" s="174"/>
      <c r="BT362" s="162"/>
      <c r="BU362" s="174"/>
      <c r="BV362" s="174"/>
      <c r="BW362" s="174"/>
      <c r="BX362" s="173"/>
      <c r="BY362" s="158"/>
      <c r="BZ362" s="160"/>
      <c r="CA362" s="172"/>
      <c r="CB362" s="152"/>
      <c r="CC362" s="152"/>
      <c r="CD362" s="156"/>
      <c r="CE362" s="172"/>
      <c r="CF362" s="162"/>
      <c r="CG362" s="162"/>
      <c r="CH362" s="158"/>
      <c r="CI362" s="173"/>
      <c r="CJ362" s="178"/>
      <c r="CK362" s="173"/>
      <c r="CL362" s="165"/>
      <c r="CM362" s="172"/>
      <c r="CN362" s="162"/>
      <c r="CO362" s="162"/>
      <c r="CP362" s="162"/>
      <c r="CQ362" s="162"/>
      <c r="CR362" s="169"/>
      <c r="CS362" s="162"/>
      <c r="CT362" s="162"/>
      <c r="CU362" s="174"/>
      <c r="CV362" s="152"/>
      <c r="CW362" s="173"/>
      <c r="CX362" s="158"/>
      <c r="CY362" s="172"/>
      <c r="CZ362" s="162"/>
      <c r="DA362" s="162"/>
      <c r="DB362" s="158"/>
      <c r="DC362" s="173"/>
      <c r="DD362" s="178"/>
      <c r="DE362" s="173"/>
      <c r="DF362" s="165"/>
      <c r="DG362" s="172"/>
      <c r="DH362" s="178"/>
      <c r="DI362" s="172"/>
      <c r="DJ362" s="178"/>
      <c r="DK362" s="172"/>
      <c r="DL362" s="162"/>
      <c r="DM362" s="167"/>
      <c r="DN362" s="169"/>
      <c r="DO362" s="162"/>
      <c r="DP362" s="162"/>
      <c r="DQ362" s="174"/>
      <c r="DR362" s="152"/>
      <c r="DS362" s="172"/>
      <c r="DT362" s="152"/>
      <c r="DU362" s="152"/>
      <c r="DV362" s="156"/>
      <c r="DW362" s="173"/>
      <c r="DX362" s="158"/>
      <c r="DY362" s="172"/>
      <c r="DZ362" s="162"/>
      <c r="EA362" s="162"/>
      <c r="EB362" s="172"/>
      <c r="EC362" s="172"/>
      <c r="ED362" s="152"/>
      <c r="EE362" s="152"/>
      <c r="EF362" s="152"/>
      <c r="EG362" s="174"/>
      <c r="EH362" s="172"/>
      <c r="EI362" s="162"/>
      <c r="EJ362" s="162"/>
    </row>
    <row r="363" spans="1:140" ht="12.5">
      <c r="A363" s="168"/>
      <c r="B363" s="169"/>
      <c r="C363" s="144" t="str">
        <f t="shared" si="0"/>
        <v/>
      </c>
      <c r="D363" s="144" t="str">
        <f t="shared" si="1364"/>
        <v/>
      </c>
      <c r="E363" s="144" t="str">
        <f t="shared" si="2"/>
        <v/>
      </c>
      <c r="F363" s="145" t="str">
        <f t="shared" si="1365"/>
        <v/>
      </c>
      <c r="G363" s="145" t="str">
        <f t="shared" si="4"/>
        <v/>
      </c>
      <c r="H363" s="145" t="str">
        <f t="shared" si="5"/>
        <v/>
      </c>
      <c r="I363" s="146" t="str">
        <f t="shared" ref="I363:J363" si="1519">IF(COUNTA($DO363:$DX363)&gt;0,$BA363,"")</f>
        <v/>
      </c>
      <c r="J363" s="146" t="str">
        <f t="shared" si="1519"/>
        <v/>
      </c>
      <c r="K363" s="147" t="str">
        <f t="shared" si="43"/>
        <v/>
      </c>
      <c r="L363" s="147" t="str">
        <f t="shared" si="7"/>
        <v/>
      </c>
      <c r="M363" s="147" t="str">
        <f t="shared" si="8"/>
        <v/>
      </c>
      <c r="N363" s="147" t="str">
        <f t="shared" si="48"/>
        <v/>
      </c>
      <c r="O363" s="147" t="str">
        <f t="shared" si="9"/>
        <v/>
      </c>
      <c r="P363" s="146" t="str">
        <f t="shared" si="1367"/>
        <v/>
      </c>
      <c r="Q363" s="147" t="str">
        <f t="shared" si="1368"/>
        <v/>
      </c>
      <c r="R363" s="146" t="str">
        <f t="shared" si="12"/>
        <v/>
      </c>
      <c r="S363" s="146" t="str">
        <f t="shared" si="13"/>
        <v/>
      </c>
      <c r="T363" s="146" t="str">
        <f>IF(NOT(ISBLANK(DH363)),
        IF(AND(ISREF('Input Tenderers'!$J$8:$K$8),COUNTA('Input Tenderers'!$N$8)&gt;0),
                IF(COUNTA('Input Implementation Transactio'!$N363:$O363)&gt;0,"supplier;tenderer;payee","supplier;tenderer"),
                IF(COUNTA('Input Implementation Transactio'!$N363:$O363)&gt;0,"supplier;payee","supplier")
                ),
        IF(COUNTA('Input Implementation Transactio'!$N363:$O363)&gt;0, "payee", "")
        )</f>
        <v/>
      </c>
      <c r="U363" s="146" t="str">
        <f t="shared" si="14"/>
        <v/>
      </c>
      <c r="V363" s="146" t="str">
        <f t="shared" si="15"/>
        <v/>
      </c>
      <c r="W363" s="148" t="str">
        <f t="shared" si="1369"/>
        <v/>
      </c>
      <c r="X363" s="175" t="str">
        <f t="shared" si="1370"/>
        <v/>
      </c>
      <c r="Y363" s="170" t="str">
        <f t="shared" si="1371"/>
        <v/>
      </c>
      <c r="Z363" s="150" t="str">
        <f t="shared" si="19"/>
        <v/>
      </c>
      <c r="AA363" s="146" t="str">
        <f t="shared" si="20"/>
        <v/>
      </c>
      <c r="AB363" s="146" t="str">
        <f t="shared" si="21"/>
        <v/>
      </c>
      <c r="AC363" s="146" t="str">
        <f t="shared" si="22"/>
        <v/>
      </c>
      <c r="AD363" s="148" t="str">
        <f t="shared" si="1372"/>
        <v/>
      </c>
      <c r="AE363" s="148" t="str">
        <f t="shared" si="24"/>
        <v/>
      </c>
      <c r="AF363" s="175" t="str">
        <f t="shared" si="1373"/>
        <v/>
      </c>
      <c r="AG363" s="170" t="str">
        <f t="shared" si="1374"/>
        <v/>
      </c>
      <c r="AH363" s="148" t="str">
        <f t="shared" si="1375"/>
        <v/>
      </c>
      <c r="AI363" s="146" t="str">
        <f t="shared" si="28"/>
        <v/>
      </c>
      <c r="AJ363" s="146" t="str">
        <f t="shared" si="29"/>
        <v/>
      </c>
      <c r="AK363" s="146" t="str">
        <f t="shared" si="30"/>
        <v/>
      </c>
      <c r="AL363" s="146" t="str">
        <f t="shared" si="31"/>
        <v/>
      </c>
      <c r="AM363" s="171" t="str">
        <f t="shared" si="32"/>
        <v/>
      </c>
      <c r="AN363" s="171" t="str">
        <f t="shared" si="33"/>
        <v/>
      </c>
      <c r="AO363" s="146" t="str">
        <f t="shared" si="34"/>
        <v/>
      </c>
      <c r="AP363" s="146" t="str">
        <f t="shared" si="35"/>
        <v/>
      </c>
      <c r="AQ363" s="146" t="str">
        <f t="shared" si="36"/>
        <v/>
      </c>
      <c r="AR363" s="146" t="str">
        <f t="shared" ref="AR363:AS363" si="1520">IF(NOT(ISBLANK(CB363)),CONCATENATE(TEXT(CB363,"yyyy-mm-ddThh:MM:ss"),"Z"),"")</f>
        <v/>
      </c>
      <c r="AS363" s="146" t="str">
        <f t="shared" si="1520"/>
        <v/>
      </c>
      <c r="AT363" s="146" t="str">
        <f t="shared" si="38"/>
        <v/>
      </c>
      <c r="AU363" s="146" t="str">
        <f t="shared" si="39"/>
        <v/>
      </c>
      <c r="AV363" s="146" t="str">
        <f t="shared" ref="AV363:AW363" si="1521">IF(NOT(ISBLANK(DT363)),CONCATENATE(TEXT(DT363,"yyyy-mm-ddThh:MM:ss"),"Z"),"")</f>
        <v/>
      </c>
      <c r="AW363" s="146" t="str">
        <f t="shared" si="1521"/>
        <v/>
      </c>
      <c r="AX363" s="146" t="str">
        <f t="shared" ref="AX363:AZ363" si="1522">IF(NOT(ISBLANK(ED363)),CONCATENATE(TEXT(ED363,"yyyy-mm-ddThh:MM:ss"),"Z"),"")</f>
        <v/>
      </c>
      <c r="AY363" s="146" t="str">
        <f t="shared" si="1522"/>
        <v/>
      </c>
      <c r="AZ363" s="146" t="str">
        <f t="shared" si="1522"/>
        <v/>
      </c>
      <c r="BA363" s="176"/>
      <c r="BB363" s="152"/>
      <c r="BC363" s="177"/>
      <c r="BD363" s="154"/>
      <c r="BE363" s="155"/>
      <c r="BF363" s="154"/>
      <c r="BG363" s="155"/>
      <c r="BH363" s="169"/>
      <c r="BI363" s="162"/>
      <c r="BJ363" s="172"/>
      <c r="BK363" s="162"/>
      <c r="BL363" s="158"/>
      <c r="BM363" s="172"/>
      <c r="BN363" s="162"/>
      <c r="BO363" s="167"/>
      <c r="BP363" s="169"/>
      <c r="BQ363" s="162"/>
      <c r="BR363" s="162"/>
      <c r="BS363" s="174"/>
      <c r="BT363" s="162"/>
      <c r="BU363" s="174"/>
      <c r="BV363" s="174"/>
      <c r="BW363" s="174"/>
      <c r="BX363" s="173"/>
      <c r="BY363" s="158"/>
      <c r="BZ363" s="160"/>
      <c r="CA363" s="172"/>
      <c r="CB363" s="152"/>
      <c r="CC363" s="152"/>
      <c r="CD363" s="156"/>
      <c r="CE363" s="172"/>
      <c r="CF363" s="162"/>
      <c r="CG363" s="162"/>
      <c r="CH363" s="158"/>
      <c r="CI363" s="173"/>
      <c r="CJ363" s="178"/>
      <c r="CK363" s="173"/>
      <c r="CL363" s="165"/>
      <c r="CM363" s="172"/>
      <c r="CN363" s="162"/>
      <c r="CO363" s="162"/>
      <c r="CP363" s="162"/>
      <c r="CQ363" s="162"/>
      <c r="CR363" s="169"/>
      <c r="CS363" s="162"/>
      <c r="CT363" s="162"/>
      <c r="CU363" s="174"/>
      <c r="CV363" s="152"/>
      <c r="CW363" s="173"/>
      <c r="CX363" s="158"/>
      <c r="CY363" s="172"/>
      <c r="CZ363" s="162"/>
      <c r="DA363" s="162"/>
      <c r="DB363" s="158"/>
      <c r="DC363" s="173"/>
      <c r="DD363" s="178"/>
      <c r="DE363" s="173"/>
      <c r="DF363" s="165"/>
      <c r="DG363" s="172"/>
      <c r="DH363" s="178"/>
      <c r="DI363" s="172"/>
      <c r="DJ363" s="178"/>
      <c r="DK363" s="172"/>
      <c r="DL363" s="162"/>
      <c r="DM363" s="167"/>
      <c r="DN363" s="169"/>
      <c r="DO363" s="162"/>
      <c r="DP363" s="162"/>
      <c r="DQ363" s="174"/>
      <c r="DR363" s="152"/>
      <c r="DS363" s="172"/>
      <c r="DT363" s="152"/>
      <c r="DU363" s="152"/>
      <c r="DV363" s="156"/>
      <c r="DW363" s="173"/>
      <c r="DX363" s="158"/>
      <c r="DY363" s="172"/>
      <c r="DZ363" s="162"/>
      <c r="EA363" s="162"/>
      <c r="EB363" s="172"/>
      <c r="EC363" s="172"/>
      <c r="ED363" s="152"/>
      <c r="EE363" s="152"/>
      <c r="EF363" s="152"/>
      <c r="EG363" s="174"/>
      <c r="EH363" s="172"/>
      <c r="EI363" s="162"/>
      <c r="EJ363" s="162"/>
    </row>
    <row r="364" spans="1:140" ht="12.5">
      <c r="A364" s="168"/>
      <c r="B364" s="169"/>
      <c r="C364" s="144" t="str">
        <f t="shared" si="0"/>
        <v/>
      </c>
      <c r="D364" s="144" t="str">
        <f t="shared" si="1364"/>
        <v/>
      </c>
      <c r="E364" s="144" t="str">
        <f t="shared" si="2"/>
        <v/>
      </c>
      <c r="F364" s="145" t="str">
        <f t="shared" si="1365"/>
        <v/>
      </c>
      <c r="G364" s="145" t="str">
        <f t="shared" si="4"/>
        <v/>
      </c>
      <c r="H364" s="145" t="str">
        <f t="shared" si="5"/>
        <v/>
      </c>
      <c r="I364" s="146" t="str">
        <f t="shared" ref="I364:J364" si="1523">IF(COUNTA($DO364:$DX364)&gt;0,$BA364,"")</f>
        <v/>
      </c>
      <c r="J364" s="146" t="str">
        <f t="shared" si="1523"/>
        <v/>
      </c>
      <c r="K364" s="147" t="str">
        <f t="shared" si="43"/>
        <v/>
      </c>
      <c r="L364" s="147" t="str">
        <f t="shared" si="7"/>
        <v/>
      </c>
      <c r="M364" s="147" t="str">
        <f t="shared" si="8"/>
        <v/>
      </c>
      <c r="N364" s="147" t="str">
        <f t="shared" si="48"/>
        <v/>
      </c>
      <c r="O364" s="147" t="str">
        <f t="shared" si="9"/>
        <v/>
      </c>
      <c r="P364" s="146" t="str">
        <f t="shared" si="1367"/>
        <v/>
      </c>
      <c r="Q364" s="147" t="str">
        <f t="shared" si="1368"/>
        <v/>
      </c>
      <c r="R364" s="146" t="str">
        <f t="shared" si="12"/>
        <v/>
      </c>
      <c r="S364" s="146" t="str">
        <f t="shared" si="13"/>
        <v/>
      </c>
      <c r="T364" s="146" t="str">
        <f>IF(NOT(ISBLANK(DH364)),
        IF(AND(ISREF('Input Tenderers'!$J$8:$K$8),COUNTA('Input Tenderers'!$N$8)&gt;0),
                IF(COUNTA('Input Implementation Transactio'!$N364:$O364)&gt;0,"supplier;tenderer;payee","supplier;tenderer"),
                IF(COUNTA('Input Implementation Transactio'!$N364:$O364)&gt;0,"supplier;payee","supplier")
                ),
        IF(COUNTA('Input Implementation Transactio'!$N364:$O364)&gt;0, "payee", "")
        )</f>
        <v/>
      </c>
      <c r="U364" s="146" t="str">
        <f t="shared" si="14"/>
        <v/>
      </c>
      <c r="V364" s="146" t="str">
        <f t="shared" si="15"/>
        <v/>
      </c>
      <c r="W364" s="148" t="str">
        <f t="shared" si="1369"/>
        <v/>
      </c>
      <c r="X364" s="175" t="str">
        <f t="shared" si="1370"/>
        <v/>
      </c>
      <c r="Y364" s="170" t="str">
        <f t="shared" si="1371"/>
        <v/>
      </c>
      <c r="Z364" s="150" t="str">
        <f t="shared" si="19"/>
        <v/>
      </c>
      <c r="AA364" s="146" t="str">
        <f t="shared" si="20"/>
        <v/>
      </c>
      <c r="AB364" s="146" t="str">
        <f t="shared" si="21"/>
        <v/>
      </c>
      <c r="AC364" s="146" t="str">
        <f t="shared" si="22"/>
        <v/>
      </c>
      <c r="AD364" s="148" t="str">
        <f t="shared" si="1372"/>
        <v/>
      </c>
      <c r="AE364" s="148" t="str">
        <f t="shared" si="24"/>
        <v/>
      </c>
      <c r="AF364" s="175" t="str">
        <f t="shared" si="1373"/>
        <v/>
      </c>
      <c r="AG364" s="170" t="str">
        <f t="shared" si="1374"/>
        <v/>
      </c>
      <c r="AH364" s="148" t="str">
        <f t="shared" si="1375"/>
        <v/>
      </c>
      <c r="AI364" s="146" t="str">
        <f t="shared" si="28"/>
        <v/>
      </c>
      <c r="AJ364" s="146" t="str">
        <f t="shared" si="29"/>
        <v/>
      </c>
      <c r="AK364" s="146" t="str">
        <f t="shared" si="30"/>
        <v/>
      </c>
      <c r="AL364" s="146" t="str">
        <f t="shared" si="31"/>
        <v/>
      </c>
      <c r="AM364" s="171" t="str">
        <f t="shared" si="32"/>
        <v/>
      </c>
      <c r="AN364" s="171" t="str">
        <f t="shared" si="33"/>
        <v/>
      </c>
      <c r="AO364" s="146" t="str">
        <f t="shared" si="34"/>
        <v/>
      </c>
      <c r="AP364" s="146" t="str">
        <f t="shared" si="35"/>
        <v/>
      </c>
      <c r="AQ364" s="146" t="str">
        <f t="shared" si="36"/>
        <v/>
      </c>
      <c r="AR364" s="146" t="str">
        <f t="shared" ref="AR364:AS364" si="1524">IF(NOT(ISBLANK(CB364)),CONCATENATE(TEXT(CB364,"yyyy-mm-ddThh:MM:ss"),"Z"),"")</f>
        <v/>
      </c>
      <c r="AS364" s="146" t="str">
        <f t="shared" si="1524"/>
        <v/>
      </c>
      <c r="AT364" s="146" t="str">
        <f t="shared" si="38"/>
        <v/>
      </c>
      <c r="AU364" s="146" t="str">
        <f t="shared" si="39"/>
        <v/>
      </c>
      <c r="AV364" s="146" t="str">
        <f t="shared" ref="AV364:AW364" si="1525">IF(NOT(ISBLANK(DT364)),CONCATENATE(TEXT(DT364,"yyyy-mm-ddThh:MM:ss"),"Z"),"")</f>
        <v/>
      </c>
      <c r="AW364" s="146" t="str">
        <f t="shared" si="1525"/>
        <v/>
      </c>
      <c r="AX364" s="146" t="str">
        <f t="shared" ref="AX364:AZ364" si="1526">IF(NOT(ISBLANK(ED364)),CONCATENATE(TEXT(ED364,"yyyy-mm-ddThh:MM:ss"),"Z"),"")</f>
        <v/>
      </c>
      <c r="AY364" s="146" t="str">
        <f t="shared" si="1526"/>
        <v/>
      </c>
      <c r="AZ364" s="146" t="str">
        <f t="shared" si="1526"/>
        <v/>
      </c>
      <c r="BA364" s="176"/>
      <c r="BB364" s="152"/>
      <c r="BC364" s="177"/>
      <c r="BD364" s="154"/>
      <c r="BE364" s="155"/>
      <c r="BF364" s="154"/>
      <c r="BG364" s="155"/>
      <c r="BH364" s="169"/>
      <c r="BI364" s="162"/>
      <c r="BJ364" s="172"/>
      <c r="BK364" s="162"/>
      <c r="BL364" s="158"/>
      <c r="BM364" s="172"/>
      <c r="BN364" s="162"/>
      <c r="BO364" s="167"/>
      <c r="BP364" s="169"/>
      <c r="BQ364" s="162"/>
      <c r="BR364" s="162"/>
      <c r="BS364" s="174"/>
      <c r="BT364" s="162"/>
      <c r="BU364" s="174"/>
      <c r="BV364" s="174"/>
      <c r="BW364" s="174"/>
      <c r="BX364" s="173"/>
      <c r="BY364" s="158"/>
      <c r="BZ364" s="160"/>
      <c r="CA364" s="172"/>
      <c r="CB364" s="152"/>
      <c r="CC364" s="152"/>
      <c r="CD364" s="156"/>
      <c r="CE364" s="172"/>
      <c r="CF364" s="162"/>
      <c r="CG364" s="162"/>
      <c r="CH364" s="158"/>
      <c r="CI364" s="173"/>
      <c r="CJ364" s="178"/>
      <c r="CK364" s="173"/>
      <c r="CL364" s="165"/>
      <c r="CM364" s="172"/>
      <c r="CN364" s="162"/>
      <c r="CO364" s="162"/>
      <c r="CP364" s="162"/>
      <c r="CQ364" s="162"/>
      <c r="CR364" s="169"/>
      <c r="CS364" s="162"/>
      <c r="CT364" s="162"/>
      <c r="CU364" s="174"/>
      <c r="CV364" s="152"/>
      <c r="CW364" s="173"/>
      <c r="CX364" s="158"/>
      <c r="CY364" s="172"/>
      <c r="CZ364" s="162"/>
      <c r="DA364" s="162"/>
      <c r="DB364" s="158"/>
      <c r="DC364" s="173"/>
      <c r="DD364" s="178"/>
      <c r="DE364" s="173"/>
      <c r="DF364" s="165"/>
      <c r="DG364" s="172"/>
      <c r="DH364" s="178"/>
      <c r="DI364" s="172"/>
      <c r="DJ364" s="178"/>
      <c r="DK364" s="172"/>
      <c r="DL364" s="162"/>
      <c r="DM364" s="167"/>
      <c r="DN364" s="169"/>
      <c r="DO364" s="162"/>
      <c r="DP364" s="162"/>
      <c r="DQ364" s="174"/>
      <c r="DR364" s="152"/>
      <c r="DS364" s="172"/>
      <c r="DT364" s="152"/>
      <c r="DU364" s="152"/>
      <c r="DV364" s="156"/>
      <c r="DW364" s="173"/>
      <c r="DX364" s="158"/>
      <c r="DY364" s="172"/>
      <c r="DZ364" s="162"/>
      <c r="EA364" s="162"/>
      <c r="EB364" s="172"/>
      <c r="EC364" s="172"/>
      <c r="ED364" s="152"/>
      <c r="EE364" s="152"/>
      <c r="EF364" s="152"/>
      <c r="EG364" s="174"/>
      <c r="EH364" s="172"/>
      <c r="EI364" s="162"/>
      <c r="EJ364" s="162"/>
    </row>
    <row r="365" spans="1:140" ht="12.5">
      <c r="A365" s="168"/>
      <c r="B365" s="169"/>
      <c r="C365" s="144" t="str">
        <f t="shared" si="0"/>
        <v/>
      </c>
      <c r="D365" s="144" t="str">
        <f t="shared" si="1364"/>
        <v/>
      </c>
      <c r="E365" s="144" t="str">
        <f t="shared" si="2"/>
        <v/>
      </c>
      <c r="F365" s="145" t="str">
        <f t="shared" si="1365"/>
        <v/>
      </c>
      <c r="G365" s="145" t="str">
        <f t="shared" si="4"/>
        <v/>
      </c>
      <c r="H365" s="145" t="str">
        <f t="shared" si="5"/>
        <v/>
      </c>
      <c r="I365" s="146" t="str">
        <f t="shared" ref="I365:J365" si="1527">IF(COUNTA($DO365:$DX365)&gt;0,$BA365,"")</f>
        <v/>
      </c>
      <c r="J365" s="146" t="str">
        <f t="shared" si="1527"/>
        <v/>
      </c>
      <c r="K365" s="147" t="str">
        <f t="shared" si="43"/>
        <v/>
      </c>
      <c r="L365" s="147" t="str">
        <f t="shared" si="7"/>
        <v/>
      </c>
      <c r="M365" s="147" t="str">
        <f t="shared" si="8"/>
        <v/>
      </c>
      <c r="N365" s="147" t="str">
        <f t="shared" si="48"/>
        <v/>
      </c>
      <c r="O365" s="147" t="str">
        <f t="shared" si="9"/>
        <v/>
      </c>
      <c r="P365" s="146" t="str">
        <f t="shared" si="1367"/>
        <v/>
      </c>
      <c r="Q365" s="147" t="str">
        <f t="shared" si="1368"/>
        <v/>
      </c>
      <c r="R365" s="146" t="str">
        <f t="shared" si="12"/>
        <v/>
      </c>
      <c r="S365" s="146" t="str">
        <f t="shared" si="13"/>
        <v/>
      </c>
      <c r="T365" s="146" t="str">
        <f>IF(NOT(ISBLANK(DH365)),
        IF(AND(ISREF('Input Tenderers'!$J$8:$K$8),COUNTA('Input Tenderers'!$N$8)&gt;0),
                IF(COUNTA('Input Implementation Transactio'!$N365:$O365)&gt;0,"supplier;tenderer;payee","supplier;tenderer"),
                IF(COUNTA('Input Implementation Transactio'!$N365:$O365)&gt;0,"supplier;payee","supplier")
                ),
        IF(COUNTA('Input Implementation Transactio'!$N365:$O365)&gt;0, "payee", "")
        )</f>
        <v/>
      </c>
      <c r="U365" s="146" t="str">
        <f t="shared" si="14"/>
        <v/>
      </c>
      <c r="V365" s="146" t="str">
        <f t="shared" si="15"/>
        <v/>
      </c>
      <c r="W365" s="148" t="str">
        <f t="shared" si="1369"/>
        <v/>
      </c>
      <c r="X365" s="175" t="str">
        <f t="shared" si="1370"/>
        <v/>
      </c>
      <c r="Y365" s="170" t="str">
        <f t="shared" si="1371"/>
        <v/>
      </c>
      <c r="Z365" s="150" t="str">
        <f t="shared" si="19"/>
        <v/>
      </c>
      <c r="AA365" s="146" t="str">
        <f t="shared" si="20"/>
        <v/>
      </c>
      <c r="AB365" s="146" t="str">
        <f t="shared" si="21"/>
        <v/>
      </c>
      <c r="AC365" s="146" t="str">
        <f t="shared" si="22"/>
        <v/>
      </c>
      <c r="AD365" s="148" t="str">
        <f t="shared" si="1372"/>
        <v/>
      </c>
      <c r="AE365" s="148" t="str">
        <f t="shared" si="24"/>
        <v/>
      </c>
      <c r="AF365" s="175" t="str">
        <f t="shared" si="1373"/>
        <v/>
      </c>
      <c r="AG365" s="170" t="str">
        <f t="shared" si="1374"/>
        <v/>
      </c>
      <c r="AH365" s="148" t="str">
        <f t="shared" si="1375"/>
        <v/>
      </c>
      <c r="AI365" s="146" t="str">
        <f t="shared" si="28"/>
        <v/>
      </c>
      <c r="AJ365" s="146" t="str">
        <f t="shared" si="29"/>
        <v/>
      </c>
      <c r="AK365" s="146" t="str">
        <f t="shared" si="30"/>
        <v/>
      </c>
      <c r="AL365" s="146" t="str">
        <f t="shared" si="31"/>
        <v/>
      </c>
      <c r="AM365" s="171" t="str">
        <f t="shared" si="32"/>
        <v/>
      </c>
      <c r="AN365" s="171" t="str">
        <f t="shared" si="33"/>
        <v/>
      </c>
      <c r="AO365" s="146" t="str">
        <f t="shared" si="34"/>
        <v/>
      </c>
      <c r="AP365" s="146" t="str">
        <f t="shared" si="35"/>
        <v/>
      </c>
      <c r="AQ365" s="146" t="str">
        <f t="shared" si="36"/>
        <v/>
      </c>
      <c r="AR365" s="146" t="str">
        <f t="shared" ref="AR365:AS365" si="1528">IF(NOT(ISBLANK(CB365)),CONCATENATE(TEXT(CB365,"yyyy-mm-ddThh:MM:ss"),"Z"),"")</f>
        <v/>
      </c>
      <c r="AS365" s="146" t="str">
        <f t="shared" si="1528"/>
        <v/>
      </c>
      <c r="AT365" s="146" t="str">
        <f t="shared" si="38"/>
        <v/>
      </c>
      <c r="AU365" s="146" t="str">
        <f t="shared" si="39"/>
        <v/>
      </c>
      <c r="AV365" s="146" t="str">
        <f t="shared" ref="AV365:AW365" si="1529">IF(NOT(ISBLANK(DT365)),CONCATENATE(TEXT(DT365,"yyyy-mm-ddThh:MM:ss"),"Z"),"")</f>
        <v/>
      </c>
      <c r="AW365" s="146" t="str">
        <f t="shared" si="1529"/>
        <v/>
      </c>
      <c r="AX365" s="146" t="str">
        <f t="shared" ref="AX365:AZ365" si="1530">IF(NOT(ISBLANK(ED365)),CONCATENATE(TEXT(ED365,"yyyy-mm-ddThh:MM:ss"),"Z"),"")</f>
        <v/>
      </c>
      <c r="AY365" s="146" t="str">
        <f t="shared" si="1530"/>
        <v/>
      </c>
      <c r="AZ365" s="146" t="str">
        <f t="shared" si="1530"/>
        <v/>
      </c>
      <c r="BA365" s="176"/>
      <c r="BB365" s="152"/>
      <c r="BC365" s="177"/>
      <c r="BD365" s="154"/>
      <c r="BE365" s="155"/>
      <c r="BF365" s="154"/>
      <c r="BG365" s="155"/>
      <c r="BH365" s="169"/>
      <c r="BI365" s="162"/>
      <c r="BJ365" s="172"/>
      <c r="BK365" s="162"/>
      <c r="BL365" s="158"/>
      <c r="BM365" s="172"/>
      <c r="BN365" s="162"/>
      <c r="BO365" s="167"/>
      <c r="BP365" s="169"/>
      <c r="BQ365" s="162"/>
      <c r="BR365" s="162"/>
      <c r="BS365" s="174"/>
      <c r="BT365" s="162"/>
      <c r="BU365" s="174"/>
      <c r="BV365" s="174"/>
      <c r="BW365" s="174"/>
      <c r="BX365" s="173"/>
      <c r="BY365" s="158"/>
      <c r="BZ365" s="160"/>
      <c r="CA365" s="172"/>
      <c r="CB365" s="152"/>
      <c r="CC365" s="152"/>
      <c r="CD365" s="156"/>
      <c r="CE365" s="172"/>
      <c r="CF365" s="162"/>
      <c r="CG365" s="162"/>
      <c r="CH365" s="158"/>
      <c r="CI365" s="173"/>
      <c r="CJ365" s="178"/>
      <c r="CK365" s="173"/>
      <c r="CL365" s="165"/>
      <c r="CM365" s="172"/>
      <c r="CN365" s="162"/>
      <c r="CO365" s="162"/>
      <c r="CP365" s="162"/>
      <c r="CQ365" s="162"/>
      <c r="CR365" s="169"/>
      <c r="CS365" s="162"/>
      <c r="CT365" s="162"/>
      <c r="CU365" s="174"/>
      <c r="CV365" s="152"/>
      <c r="CW365" s="173"/>
      <c r="CX365" s="158"/>
      <c r="CY365" s="172"/>
      <c r="CZ365" s="162"/>
      <c r="DA365" s="162"/>
      <c r="DB365" s="158"/>
      <c r="DC365" s="173"/>
      <c r="DD365" s="178"/>
      <c r="DE365" s="173"/>
      <c r="DF365" s="165"/>
      <c r="DG365" s="172"/>
      <c r="DH365" s="178"/>
      <c r="DI365" s="172"/>
      <c r="DJ365" s="178"/>
      <c r="DK365" s="172"/>
      <c r="DL365" s="162"/>
      <c r="DM365" s="167"/>
      <c r="DN365" s="169"/>
      <c r="DO365" s="162"/>
      <c r="DP365" s="162"/>
      <c r="DQ365" s="174"/>
      <c r="DR365" s="152"/>
      <c r="DS365" s="172"/>
      <c r="DT365" s="152"/>
      <c r="DU365" s="152"/>
      <c r="DV365" s="156"/>
      <c r="DW365" s="173"/>
      <c r="DX365" s="158"/>
      <c r="DY365" s="172"/>
      <c r="DZ365" s="162"/>
      <c r="EA365" s="162"/>
      <c r="EB365" s="172"/>
      <c r="EC365" s="172"/>
      <c r="ED365" s="152"/>
      <c r="EE365" s="152"/>
      <c r="EF365" s="152"/>
      <c r="EG365" s="174"/>
      <c r="EH365" s="172"/>
      <c r="EI365" s="162"/>
      <c r="EJ365" s="162"/>
    </row>
    <row r="366" spans="1:140" ht="12.5">
      <c r="A366" s="168"/>
      <c r="B366" s="169"/>
      <c r="C366" s="144" t="str">
        <f t="shared" si="0"/>
        <v/>
      </c>
      <c r="D366" s="144" t="str">
        <f t="shared" si="1364"/>
        <v/>
      </c>
      <c r="E366" s="144" t="str">
        <f t="shared" si="2"/>
        <v/>
      </c>
      <c r="F366" s="145" t="str">
        <f t="shared" si="1365"/>
        <v/>
      </c>
      <c r="G366" s="145" t="str">
        <f t="shared" si="4"/>
        <v/>
      </c>
      <c r="H366" s="145" t="str">
        <f t="shared" si="5"/>
        <v/>
      </c>
      <c r="I366" s="146" t="str">
        <f t="shared" ref="I366:J366" si="1531">IF(COUNTA($DO366:$DX366)&gt;0,$BA366,"")</f>
        <v/>
      </c>
      <c r="J366" s="146" t="str">
        <f t="shared" si="1531"/>
        <v/>
      </c>
      <c r="K366" s="147" t="str">
        <f t="shared" si="43"/>
        <v/>
      </c>
      <c r="L366" s="147" t="str">
        <f t="shared" si="7"/>
        <v/>
      </c>
      <c r="M366" s="147" t="str">
        <f t="shared" si="8"/>
        <v/>
      </c>
      <c r="N366" s="147" t="str">
        <f t="shared" si="48"/>
        <v/>
      </c>
      <c r="O366" s="147" t="str">
        <f t="shared" si="9"/>
        <v/>
      </c>
      <c r="P366" s="146" t="str">
        <f t="shared" si="1367"/>
        <v/>
      </c>
      <c r="Q366" s="147" t="str">
        <f t="shared" si="1368"/>
        <v/>
      </c>
      <c r="R366" s="146" t="str">
        <f t="shared" si="12"/>
        <v/>
      </c>
      <c r="S366" s="146" t="str">
        <f t="shared" si="13"/>
        <v/>
      </c>
      <c r="T366" s="146" t="str">
        <f>IF(NOT(ISBLANK(DH366)),
        IF(AND(ISREF('Input Tenderers'!$J$8:$K$8),COUNTA('Input Tenderers'!$N$8)&gt;0),
                IF(COUNTA('Input Implementation Transactio'!$N366:$O366)&gt;0,"supplier;tenderer;payee","supplier;tenderer"),
                IF(COUNTA('Input Implementation Transactio'!$N366:$O366)&gt;0,"supplier;payee","supplier")
                ),
        IF(COUNTA('Input Implementation Transactio'!$N366:$O366)&gt;0, "payee", "")
        )</f>
        <v/>
      </c>
      <c r="U366" s="146" t="str">
        <f t="shared" si="14"/>
        <v/>
      </c>
      <c r="V366" s="146" t="str">
        <f t="shared" si="15"/>
        <v/>
      </c>
      <c r="W366" s="148" t="str">
        <f t="shared" si="1369"/>
        <v/>
      </c>
      <c r="X366" s="175" t="str">
        <f t="shared" si="1370"/>
        <v/>
      </c>
      <c r="Y366" s="170" t="str">
        <f t="shared" si="1371"/>
        <v/>
      </c>
      <c r="Z366" s="150" t="str">
        <f t="shared" si="19"/>
        <v/>
      </c>
      <c r="AA366" s="146" t="str">
        <f t="shared" si="20"/>
        <v/>
      </c>
      <c r="AB366" s="146" t="str">
        <f t="shared" si="21"/>
        <v/>
      </c>
      <c r="AC366" s="146" t="str">
        <f t="shared" si="22"/>
        <v/>
      </c>
      <c r="AD366" s="148" t="str">
        <f t="shared" si="1372"/>
        <v/>
      </c>
      <c r="AE366" s="148" t="str">
        <f t="shared" si="24"/>
        <v/>
      </c>
      <c r="AF366" s="175" t="str">
        <f t="shared" si="1373"/>
        <v/>
      </c>
      <c r="AG366" s="170" t="str">
        <f t="shared" si="1374"/>
        <v/>
      </c>
      <c r="AH366" s="148" t="str">
        <f t="shared" si="1375"/>
        <v/>
      </c>
      <c r="AI366" s="146" t="str">
        <f t="shared" si="28"/>
        <v/>
      </c>
      <c r="AJ366" s="146" t="str">
        <f t="shared" si="29"/>
        <v/>
      </c>
      <c r="AK366" s="146" t="str">
        <f t="shared" si="30"/>
        <v/>
      </c>
      <c r="AL366" s="146" t="str">
        <f t="shared" si="31"/>
        <v/>
      </c>
      <c r="AM366" s="171" t="str">
        <f t="shared" si="32"/>
        <v/>
      </c>
      <c r="AN366" s="171" t="str">
        <f t="shared" si="33"/>
        <v/>
      </c>
      <c r="AO366" s="146" t="str">
        <f t="shared" si="34"/>
        <v/>
      </c>
      <c r="AP366" s="146" t="str">
        <f t="shared" si="35"/>
        <v/>
      </c>
      <c r="AQ366" s="146" t="str">
        <f t="shared" si="36"/>
        <v/>
      </c>
      <c r="AR366" s="146" t="str">
        <f t="shared" ref="AR366:AS366" si="1532">IF(NOT(ISBLANK(CB366)),CONCATENATE(TEXT(CB366,"yyyy-mm-ddThh:MM:ss"),"Z"),"")</f>
        <v/>
      </c>
      <c r="AS366" s="146" t="str">
        <f t="shared" si="1532"/>
        <v/>
      </c>
      <c r="AT366" s="146" t="str">
        <f t="shared" si="38"/>
        <v/>
      </c>
      <c r="AU366" s="146" t="str">
        <f t="shared" si="39"/>
        <v/>
      </c>
      <c r="AV366" s="146" t="str">
        <f t="shared" ref="AV366:AW366" si="1533">IF(NOT(ISBLANK(DT366)),CONCATENATE(TEXT(DT366,"yyyy-mm-ddThh:MM:ss"),"Z"),"")</f>
        <v/>
      </c>
      <c r="AW366" s="146" t="str">
        <f t="shared" si="1533"/>
        <v/>
      </c>
      <c r="AX366" s="146" t="str">
        <f t="shared" ref="AX366:AZ366" si="1534">IF(NOT(ISBLANK(ED366)),CONCATENATE(TEXT(ED366,"yyyy-mm-ddThh:MM:ss"),"Z"),"")</f>
        <v/>
      </c>
      <c r="AY366" s="146" t="str">
        <f t="shared" si="1534"/>
        <v/>
      </c>
      <c r="AZ366" s="146" t="str">
        <f t="shared" si="1534"/>
        <v/>
      </c>
      <c r="BA366" s="176"/>
      <c r="BB366" s="152"/>
      <c r="BC366" s="177"/>
      <c r="BD366" s="154"/>
      <c r="BE366" s="155"/>
      <c r="BF366" s="154"/>
      <c r="BG366" s="155"/>
      <c r="BH366" s="169"/>
      <c r="BI366" s="162"/>
      <c r="BJ366" s="172"/>
      <c r="BK366" s="162"/>
      <c r="BL366" s="158"/>
      <c r="BM366" s="172"/>
      <c r="BN366" s="162"/>
      <c r="BO366" s="167"/>
      <c r="BP366" s="169"/>
      <c r="BQ366" s="162"/>
      <c r="BR366" s="162"/>
      <c r="BS366" s="174"/>
      <c r="BT366" s="162"/>
      <c r="BU366" s="174"/>
      <c r="BV366" s="174"/>
      <c r="BW366" s="174"/>
      <c r="BX366" s="173"/>
      <c r="BY366" s="158"/>
      <c r="BZ366" s="160"/>
      <c r="CA366" s="172"/>
      <c r="CB366" s="152"/>
      <c r="CC366" s="152"/>
      <c r="CD366" s="156"/>
      <c r="CE366" s="172"/>
      <c r="CF366" s="162"/>
      <c r="CG366" s="162"/>
      <c r="CH366" s="158"/>
      <c r="CI366" s="173"/>
      <c r="CJ366" s="178"/>
      <c r="CK366" s="173"/>
      <c r="CL366" s="165"/>
      <c r="CM366" s="172"/>
      <c r="CN366" s="162"/>
      <c r="CO366" s="162"/>
      <c r="CP366" s="162"/>
      <c r="CQ366" s="162"/>
      <c r="CR366" s="169"/>
      <c r="CS366" s="162"/>
      <c r="CT366" s="162"/>
      <c r="CU366" s="174"/>
      <c r="CV366" s="152"/>
      <c r="CW366" s="173"/>
      <c r="CX366" s="158"/>
      <c r="CY366" s="172"/>
      <c r="CZ366" s="162"/>
      <c r="DA366" s="162"/>
      <c r="DB366" s="158"/>
      <c r="DC366" s="173"/>
      <c r="DD366" s="178"/>
      <c r="DE366" s="173"/>
      <c r="DF366" s="165"/>
      <c r="DG366" s="172"/>
      <c r="DH366" s="178"/>
      <c r="DI366" s="172"/>
      <c r="DJ366" s="178"/>
      <c r="DK366" s="172"/>
      <c r="DL366" s="162"/>
      <c r="DM366" s="167"/>
      <c r="DN366" s="169"/>
      <c r="DO366" s="162"/>
      <c r="DP366" s="162"/>
      <c r="DQ366" s="174"/>
      <c r="DR366" s="152"/>
      <c r="DS366" s="172"/>
      <c r="DT366" s="152"/>
      <c r="DU366" s="152"/>
      <c r="DV366" s="156"/>
      <c r="DW366" s="173"/>
      <c r="DX366" s="158"/>
      <c r="DY366" s="172"/>
      <c r="DZ366" s="162"/>
      <c r="EA366" s="162"/>
      <c r="EB366" s="172"/>
      <c r="EC366" s="172"/>
      <c r="ED366" s="152"/>
      <c r="EE366" s="152"/>
      <c r="EF366" s="152"/>
      <c r="EG366" s="174"/>
      <c r="EH366" s="172"/>
      <c r="EI366" s="162"/>
      <c r="EJ366" s="162"/>
    </row>
    <row r="367" spans="1:140" ht="12.5">
      <c r="A367" s="168"/>
      <c r="B367" s="169"/>
      <c r="C367" s="144" t="str">
        <f t="shared" si="0"/>
        <v/>
      </c>
      <c r="D367" s="144" t="str">
        <f t="shared" si="1364"/>
        <v/>
      </c>
      <c r="E367" s="144" t="str">
        <f t="shared" si="2"/>
        <v/>
      </c>
      <c r="F367" s="145" t="str">
        <f t="shared" si="1365"/>
        <v/>
      </c>
      <c r="G367" s="145" t="str">
        <f t="shared" si="4"/>
        <v/>
      </c>
      <c r="H367" s="145" t="str">
        <f t="shared" si="5"/>
        <v/>
      </c>
      <c r="I367" s="146" t="str">
        <f t="shared" ref="I367:J367" si="1535">IF(COUNTA($DO367:$DX367)&gt;0,$BA367,"")</f>
        <v/>
      </c>
      <c r="J367" s="146" t="str">
        <f t="shared" si="1535"/>
        <v/>
      </c>
      <c r="K367" s="147" t="str">
        <f t="shared" si="43"/>
        <v/>
      </c>
      <c r="L367" s="147" t="str">
        <f t="shared" si="7"/>
        <v/>
      </c>
      <c r="M367" s="147" t="str">
        <f t="shared" si="8"/>
        <v/>
      </c>
      <c r="N367" s="147" t="str">
        <f t="shared" si="48"/>
        <v/>
      </c>
      <c r="O367" s="147" t="str">
        <f t="shared" si="9"/>
        <v/>
      </c>
      <c r="P367" s="146" t="str">
        <f t="shared" si="1367"/>
        <v/>
      </c>
      <c r="Q367" s="147" t="str">
        <f t="shared" si="1368"/>
        <v/>
      </c>
      <c r="R367" s="146" t="str">
        <f t="shared" si="12"/>
        <v/>
      </c>
      <c r="S367" s="146" t="str">
        <f t="shared" si="13"/>
        <v/>
      </c>
      <c r="T367" s="146" t="str">
        <f>IF(NOT(ISBLANK(DH367)),
        IF(AND(ISREF('Input Tenderers'!$J$8:$K$8),COUNTA('Input Tenderers'!$N$8)&gt;0),
                IF(COUNTA('Input Implementation Transactio'!$N367:$O367)&gt;0,"supplier;tenderer;payee","supplier;tenderer"),
                IF(COUNTA('Input Implementation Transactio'!$N367:$O367)&gt;0,"supplier;payee","supplier")
                ),
        IF(COUNTA('Input Implementation Transactio'!$N367:$O367)&gt;0, "payee", "")
        )</f>
        <v/>
      </c>
      <c r="U367" s="146" t="str">
        <f t="shared" si="14"/>
        <v/>
      </c>
      <c r="V367" s="146" t="str">
        <f t="shared" si="15"/>
        <v/>
      </c>
      <c r="W367" s="148" t="str">
        <f t="shared" si="1369"/>
        <v/>
      </c>
      <c r="X367" s="175" t="str">
        <f t="shared" si="1370"/>
        <v/>
      </c>
      <c r="Y367" s="170" t="str">
        <f t="shared" si="1371"/>
        <v/>
      </c>
      <c r="Z367" s="150" t="str">
        <f t="shared" si="19"/>
        <v/>
      </c>
      <c r="AA367" s="146" t="str">
        <f t="shared" si="20"/>
        <v/>
      </c>
      <c r="AB367" s="146" t="str">
        <f t="shared" si="21"/>
        <v/>
      </c>
      <c r="AC367" s="146" t="str">
        <f t="shared" si="22"/>
        <v/>
      </c>
      <c r="AD367" s="148" t="str">
        <f t="shared" si="1372"/>
        <v/>
      </c>
      <c r="AE367" s="148" t="str">
        <f t="shared" si="24"/>
        <v/>
      </c>
      <c r="AF367" s="175" t="str">
        <f t="shared" si="1373"/>
        <v/>
      </c>
      <c r="AG367" s="170" t="str">
        <f t="shared" si="1374"/>
        <v/>
      </c>
      <c r="AH367" s="148" t="str">
        <f t="shared" si="1375"/>
        <v/>
      </c>
      <c r="AI367" s="146" t="str">
        <f t="shared" si="28"/>
        <v/>
      </c>
      <c r="AJ367" s="146" t="str">
        <f t="shared" si="29"/>
        <v/>
      </c>
      <c r="AK367" s="146" t="str">
        <f t="shared" si="30"/>
        <v/>
      </c>
      <c r="AL367" s="146" t="str">
        <f t="shared" si="31"/>
        <v/>
      </c>
      <c r="AM367" s="171" t="str">
        <f t="shared" si="32"/>
        <v/>
      </c>
      <c r="AN367" s="171" t="str">
        <f t="shared" si="33"/>
        <v/>
      </c>
      <c r="AO367" s="146" t="str">
        <f t="shared" si="34"/>
        <v/>
      </c>
      <c r="AP367" s="146" t="str">
        <f t="shared" si="35"/>
        <v/>
      </c>
      <c r="AQ367" s="146" t="str">
        <f t="shared" si="36"/>
        <v/>
      </c>
      <c r="AR367" s="146" t="str">
        <f t="shared" ref="AR367:AS367" si="1536">IF(NOT(ISBLANK(CB367)),CONCATENATE(TEXT(CB367,"yyyy-mm-ddThh:MM:ss"),"Z"),"")</f>
        <v/>
      </c>
      <c r="AS367" s="146" t="str">
        <f t="shared" si="1536"/>
        <v/>
      </c>
      <c r="AT367" s="146" t="str">
        <f t="shared" si="38"/>
        <v/>
      </c>
      <c r="AU367" s="146" t="str">
        <f t="shared" si="39"/>
        <v/>
      </c>
      <c r="AV367" s="146" t="str">
        <f t="shared" ref="AV367:AW367" si="1537">IF(NOT(ISBLANK(DT367)),CONCATENATE(TEXT(DT367,"yyyy-mm-ddThh:MM:ss"),"Z"),"")</f>
        <v/>
      </c>
      <c r="AW367" s="146" t="str">
        <f t="shared" si="1537"/>
        <v/>
      </c>
      <c r="AX367" s="146" t="str">
        <f t="shared" ref="AX367:AZ367" si="1538">IF(NOT(ISBLANK(ED367)),CONCATENATE(TEXT(ED367,"yyyy-mm-ddThh:MM:ss"),"Z"),"")</f>
        <v/>
      </c>
      <c r="AY367" s="146" t="str">
        <f t="shared" si="1538"/>
        <v/>
      </c>
      <c r="AZ367" s="146" t="str">
        <f t="shared" si="1538"/>
        <v/>
      </c>
      <c r="BA367" s="176"/>
      <c r="BB367" s="152"/>
      <c r="BC367" s="177"/>
      <c r="BD367" s="154"/>
      <c r="BE367" s="155"/>
      <c r="BF367" s="154"/>
      <c r="BG367" s="155"/>
      <c r="BH367" s="169"/>
      <c r="BI367" s="162"/>
      <c r="BJ367" s="172"/>
      <c r="BK367" s="162"/>
      <c r="BL367" s="158"/>
      <c r="BM367" s="172"/>
      <c r="BN367" s="162"/>
      <c r="BO367" s="167"/>
      <c r="BP367" s="169"/>
      <c r="BQ367" s="162"/>
      <c r="BR367" s="162"/>
      <c r="BS367" s="174"/>
      <c r="BT367" s="162"/>
      <c r="BU367" s="174"/>
      <c r="BV367" s="174"/>
      <c r="BW367" s="174"/>
      <c r="BX367" s="173"/>
      <c r="BY367" s="158"/>
      <c r="BZ367" s="160"/>
      <c r="CA367" s="172"/>
      <c r="CB367" s="152"/>
      <c r="CC367" s="152"/>
      <c r="CD367" s="156"/>
      <c r="CE367" s="172"/>
      <c r="CF367" s="162"/>
      <c r="CG367" s="162"/>
      <c r="CH367" s="158"/>
      <c r="CI367" s="173"/>
      <c r="CJ367" s="178"/>
      <c r="CK367" s="173"/>
      <c r="CL367" s="165"/>
      <c r="CM367" s="172"/>
      <c r="CN367" s="162"/>
      <c r="CO367" s="162"/>
      <c r="CP367" s="162"/>
      <c r="CQ367" s="162"/>
      <c r="CR367" s="169"/>
      <c r="CS367" s="162"/>
      <c r="CT367" s="162"/>
      <c r="CU367" s="174"/>
      <c r="CV367" s="152"/>
      <c r="CW367" s="173"/>
      <c r="CX367" s="158"/>
      <c r="CY367" s="172"/>
      <c r="CZ367" s="162"/>
      <c r="DA367" s="162"/>
      <c r="DB367" s="158"/>
      <c r="DC367" s="173"/>
      <c r="DD367" s="178"/>
      <c r="DE367" s="173"/>
      <c r="DF367" s="165"/>
      <c r="DG367" s="172"/>
      <c r="DH367" s="178"/>
      <c r="DI367" s="172"/>
      <c r="DJ367" s="178"/>
      <c r="DK367" s="172"/>
      <c r="DL367" s="162"/>
      <c r="DM367" s="167"/>
      <c r="DN367" s="169"/>
      <c r="DO367" s="162"/>
      <c r="DP367" s="162"/>
      <c r="DQ367" s="174"/>
      <c r="DR367" s="152"/>
      <c r="DS367" s="172"/>
      <c r="DT367" s="152"/>
      <c r="DU367" s="152"/>
      <c r="DV367" s="156"/>
      <c r="DW367" s="173"/>
      <c r="DX367" s="158"/>
      <c r="DY367" s="172"/>
      <c r="DZ367" s="162"/>
      <c r="EA367" s="162"/>
      <c r="EB367" s="172"/>
      <c r="EC367" s="172"/>
      <c r="ED367" s="152"/>
      <c r="EE367" s="152"/>
      <c r="EF367" s="152"/>
      <c r="EG367" s="174"/>
      <c r="EH367" s="172"/>
      <c r="EI367" s="162"/>
      <c r="EJ367" s="162"/>
    </row>
    <row r="368" spans="1:140" ht="12.5">
      <c r="A368" s="168"/>
      <c r="B368" s="169"/>
      <c r="C368" s="144" t="str">
        <f t="shared" si="0"/>
        <v/>
      </c>
      <c r="D368" s="144" t="str">
        <f t="shared" si="1364"/>
        <v/>
      </c>
      <c r="E368" s="144" t="str">
        <f t="shared" si="2"/>
        <v/>
      </c>
      <c r="F368" s="145" t="str">
        <f t="shared" si="1365"/>
        <v/>
      </c>
      <c r="G368" s="145" t="str">
        <f t="shared" si="4"/>
        <v/>
      </c>
      <c r="H368" s="145" t="str">
        <f t="shared" si="5"/>
        <v/>
      </c>
      <c r="I368" s="146" t="str">
        <f t="shared" ref="I368:J368" si="1539">IF(COUNTA($DO368:$DX368)&gt;0,$BA368,"")</f>
        <v/>
      </c>
      <c r="J368" s="146" t="str">
        <f t="shared" si="1539"/>
        <v/>
      </c>
      <c r="K368" s="147" t="str">
        <f t="shared" si="43"/>
        <v/>
      </c>
      <c r="L368" s="147" t="str">
        <f t="shared" si="7"/>
        <v/>
      </c>
      <c r="M368" s="147" t="str">
        <f t="shared" si="8"/>
        <v/>
      </c>
      <c r="N368" s="147" t="str">
        <f t="shared" si="48"/>
        <v/>
      </c>
      <c r="O368" s="147" t="str">
        <f t="shared" si="9"/>
        <v/>
      </c>
      <c r="P368" s="146" t="str">
        <f t="shared" si="1367"/>
        <v/>
      </c>
      <c r="Q368" s="147" t="str">
        <f t="shared" si="1368"/>
        <v/>
      </c>
      <c r="R368" s="146" t="str">
        <f t="shared" si="12"/>
        <v/>
      </c>
      <c r="S368" s="146" t="str">
        <f t="shared" si="13"/>
        <v/>
      </c>
      <c r="T368" s="146" t="str">
        <f>IF(NOT(ISBLANK(DH368)),
        IF(AND(ISREF('Input Tenderers'!$J$8:$K$8),COUNTA('Input Tenderers'!$N$8)&gt;0),
                IF(COUNTA('Input Implementation Transactio'!$N368:$O368)&gt;0,"supplier;tenderer;payee","supplier;tenderer"),
                IF(COUNTA('Input Implementation Transactio'!$N368:$O368)&gt;0,"supplier;payee","supplier")
                ),
        IF(COUNTA('Input Implementation Transactio'!$N368:$O368)&gt;0, "payee", "")
        )</f>
        <v/>
      </c>
      <c r="U368" s="146" t="str">
        <f t="shared" si="14"/>
        <v/>
      </c>
      <c r="V368" s="146" t="str">
        <f t="shared" si="15"/>
        <v/>
      </c>
      <c r="W368" s="148" t="str">
        <f t="shared" si="1369"/>
        <v/>
      </c>
      <c r="X368" s="175" t="str">
        <f t="shared" si="1370"/>
        <v/>
      </c>
      <c r="Y368" s="170" t="str">
        <f t="shared" si="1371"/>
        <v/>
      </c>
      <c r="Z368" s="150" t="str">
        <f t="shared" si="19"/>
        <v/>
      </c>
      <c r="AA368" s="146" t="str">
        <f t="shared" si="20"/>
        <v/>
      </c>
      <c r="AB368" s="146" t="str">
        <f t="shared" si="21"/>
        <v/>
      </c>
      <c r="AC368" s="146" t="str">
        <f t="shared" si="22"/>
        <v/>
      </c>
      <c r="AD368" s="148" t="str">
        <f t="shared" si="1372"/>
        <v/>
      </c>
      <c r="AE368" s="148" t="str">
        <f t="shared" si="24"/>
        <v/>
      </c>
      <c r="AF368" s="175" t="str">
        <f t="shared" si="1373"/>
        <v/>
      </c>
      <c r="AG368" s="170" t="str">
        <f t="shared" si="1374"/>
        <v/>
      </c>
      <c r="AH368" s="148" t="str">
        <f t="shared" si="1375"/>
        <v/>
      </c>
      <c r="AI368" s="146" t="str">
        <f t="shared" si="28"/>
        <v/>
      </c>
      <c r="AJ368" s="146" t="str">
        <f t="shared" si="29"/>
        <v/>
      </c>
      <c r="AK368" s="146" t="str">
        <f t="shared" si="30"/>
        <v/>
      </c>
      <c r="AL368" s="146" t="str">
        <f t="shared" si="31"/>
        <v/>
      </c>
      <c r="AM368" s="171" t="str">
        <f t="shared" si="32"/>
        <v/>
      </c>
      <c r="AN368" s="171" t="str">
        <f t="shared" si="33"/>
        <v/>
      </c>
      <c r="AO368" s="146" t="str">
        <f t="shared" si="34"/>
        <v/>
      </c>
      <c r="AP368" s="146" t="str">
        <f t="shared" si="35"/>
        <v/>
      </c>
      <c r="AQ368" s="146" t="str">
        <f t="shared" si="36"/>
        <v/>
      </c>
      <c r="AR368" s="146" t="str">
        <f t="shared" ref="AR368:AS368" si="1540">IF(NOT(ISBLANK(CB368)),CONCATENATE(TEXT(CB368,"yyyy-mm-ddThh:MM:ss"),"Z"),"")</f>
        <v/>
      </c>
      <c r="AS368" s="146" t="str">
        <f t="shared" si="1540"/>
        <v/>
      </c>
      <c r="AT368" s="146" t="str">
        <f t="shared" si="38"/>
        <v/>
      </c>
      <c r="AU368" s="146" t="str">
        <f t="shared" si="39"/>
        <v/>
      </c>
      <c r="AV368" s="146" t="str">
        <f t="shared" ref="AV368:AW368" si="1541">IF(NOT(ISBLANK(DT368)),CONCATENATE(TEXT(DT368,"yyyy-mm-ddThh:MM:ss"),"Z"),"")</f>
        <v/>
      </c>
      <c r="AW368" s="146" t="str">
        <f t="shared" si="1541"/>
        <v/>
      </c>
      <c r="AX368" s="146" t="str">
        <f t="shared" ref="AX368:AZ368" si="1542">IF(NOT(ISBLANK(ED368)),CONCATENATE(TEXT(ED368,"yyyy-mm-ddThh:MM:ss"),"Z"),"")</f>
        <v/>
      </c>
      <c r="AY368" s="146" t="str">
        <f t="shared" si="1542"/>
        <v/>
      </c>
      <c r="AZ368" s="146" t="str">
        <f t="shared" si="1542"/>
        <v/>
      </c>
      <c r="BA368" s="176"/>
      <c r="BB368" s="152"/>
      <c r="BC368" s="177"/>
      <c r="BD368" s="154"/>
      <c r="BE368" s="155"/>
      <c r="BF368" s="154"/>
      <c r="BG368" s="155"/>
      <c r="BH368" s="169"/>
      <c r="BI368" s="162"/>
      <c r="BJ368" s="172"/>
      <c r="BK368" s="162"/>
      <c r="BL368" s="158"/>
      <c r="BM368" s="172"/>
      <c r="BN368" s="162"/>
      <c r="BO368" s="167"/>
      <c r="BP368" s="169"/>
      <c r="BQ368" s="162"/>
      <c r="BR368" s="162"/>
      <c r="BS368" s="174"/>
      <c r="BT368" s="162"/>
      <c r="BU368" s="174"/>
      <c r="BV368" s="174"/>
      <c r="BW368" s="174"/>
      <c r="BX368" s="173"/>
      <c r="BY368" s="158"/>
      <c r="BZ368" s="160"/>
      <c r="CA368" s="172"/>
      <c r="CB368" s="152"/>
      <c r="CC368" s="152"/>
      <c r="CD368" s="156"/>
      <c r="CE368" s="172"/>
      <c r="CF368" s="162"/>
      <c r="CG368" s="162"/>
      <c r="CH368" s="158"/>
      <c r="CI368" s="173"/>
      <c r="CJ368" s="178"/>
      <c r="CK368" s="173"/>
      <c r="CL368" s="165"/>
      <c r="CM368" s="172"/>
      <c r="CN368" s="162"/>
      <c r="CO368" s="162"/>
      <c r="CP368" s="162"/>
      <c r="CQ368" s="162"/>
      <c r="CR368" s="169"/>
      <c r="CS368" s="162"/>
      <c r="CT368" s="162"/>
      <c r="CU368" s="174"/>
      <c r="CV368" s="152"/>
      <c r="CW368" s="173"/>
      <c r="CX368" s="158"/>
      <c r="CY368" s="172"/>
      <c r="CZ368" s="162"/>
      <c r="DA368" s="162"/>
      <c r="DB368" s="158"/>
      <c r="DC368" s="173"/>
      <c r="DD368" s="178"/>
      <c r="DE368" s="173"/>
      <c r="DF368" s="165"/>
      <c r="DG368" s="172"/>
      <c r="DH368" s="178"/>
      <c r="DI368" s="172"/>
      <c r="DJ368" s="178"/>
      <c r="DK368" s="172"/>
      <c r="DL368" s="162"/>
      <c r="DM368" s="167"/>
      <c r="DN368" s="169"/>
      <c r="DO368" s="162"/>
      <c r="DP368" s="162"/>
      <c r="DQ368" s="174"/>
      <c r="DR368" s="152"/>
      <c r="DS368" s="172"/>
      <c r="DT368" s="152"/>
      <c r="DU368" s="152"/>
      <c r="DV368" s="156"/>
      <c r="DW368" s="173"/>
      <c r="DX368" s="158"/>
      <c r="DY368" s="172"/>
      <c r="DZ368" s="162"/>
      <c r="EA368" s="162"/>
      <c r="EB368" s="172"/>
      <c r="EC368" s="172"/>
      <c r="ED368" s="152"/>
      <c r="EE368" s="152"/>
      <c r="EF368" s="152"/>
      <c r="EG368" s="174"/>
      <c r="EH368" s="172"/>
      <c r="EI368" s="162"/>
      <c r="EJ368" s="162"/>
    </row>
    <row r="369" spans="1:140" ht="12.5">
      <c r="A369" s="168"/>
      <c r="B369" s="169"/>
      <c r="C369" s="144" t="str">
        <f t="shared" si="0"/>
        <v/>
      </c>
      <c r="D369" s="144" t="str">
        <f t="shared" si="1364"/>
        <v/>
      </c>
      <c r="E369" s="144" t="str">
        <f t="shared" si="2"/>
        <v/>
      </c>
      <c r="F369" s="145" t="str">
        <f t="shared" si="1365"/>
        <v/>
      </c>
      <c r="G369" s="145" t="str">
        <f t="shared" si="4"/>
        <v/>
      </c>
      <c r="H369" s="145" t="str">
        <f t="shared" si="5"/>
        <v/>
      </c>
      <c r="I369" s="146" t="str">
        <f t="shared" ref="I369:J369" si="1543">IF(COUNTA($DO369:$DX369)&gt;0,$BA369,"")</f>
        <v/>
      </c>
      <c r="J369" s="146" t="str">
        <f t="shared" si="1543"/>
        <v/>
      </c>
      <c r="K369" s="147" t="str">
        <f t="shared" si="43"/>
        <v/>
      </c>
      <c r="L369" s="147" t="str">
        <f t="shared" si="7"/>
        <v/>
      </c>
      <c r="M369" s="147" t="str">
        <f t="shared" si="8"/>
        <v/>
      </c>
      <c r="N369" s="147" t="str">
        <f t="shared" si="48"/>
        <v/>
      </c>
      <c r="O369" s="147" t="str">
        <f t="shared" si="9"/>
        <v/>
      </c>
      <c r="P369" s="146" t="str">
        <f t="shared" si="1367"/>
        <v/>
      </c>
      <c r="Q369" s="147" t="str">
        <f t="shared" si="1368"/>
        <v/>
      </c>
      <c r="R369" s="146" t="str">
        <f t="shared" si="12"/>
        <v/>
      </c>
      <c r="S369" s="146" t="str">
        <f t="shared" si="13"/>
        <v/>
      </c>
      <c r="T369" s="146" t="str">
        <f>IF(NOT(ISBLANK(DH369)),
        IF(AND(ISREF('Input Tenderers'!$J$8:$K$8),COUNTA('Input Tenderers'!$N$8)&gt;0),
                IF(COUNTA('Input Implementation Transactio'!$N369:$O369)&gt;0,"supplier;tenderer;payee","supplier;tenderer"),
                IF(COUNTA('Input Implementation Transactio'!$N369:$O369)&gt;0,"supplier;payee","supplier")
                ),
        IF(COUNTA('Input Implementation Transactio'!$N369:$O369)&gt;0, "payee", "")
        )</f>
        <v/>
      </c>
      <c r="U369" s="146" t="str">
        <f t="shared" si="14"/>
        <v/>
      </c>
      <c r="V369" s="146" t="str">
        <f t="shared" si="15"/>
        <v/>
      </c>
      <c r="W369" s="148" t="str">
        <f t="shared" si="1369"/>
        <v/>
      </c>
      <c r="X369" s="175" t="str">
        <f t="shared" si="1370"/>
        <v/>
      </c>
      <c r="Y369" s="170" t="str">
        <f t="shared" si="1371"/>
        <v/>
      </c>
      <c r="Z369" s="150" t="str">
        <f t="shared" si="19"/>
        <v/>
      </c>
      <c r="AA369" s="146" t="str">
        <f t="shared" si="20"/>
        <v/>
      </c>
      <c r="AB369" s="146" t="str">
        <f t="shared" si="21"/>
        <v/>
      </c>
      <c r="AC369" s="146" t="str">
        <f t="shared" si="22"/>
        <v/>
      </c>
      <c r="AD369" s="148" t="str">
        <f t="shared" si="1372"/>
        <v/>
      </c>
      <c r="AE369" s="148" t="str">
        <f t="shared" si="24"/>
        <v/>
      </c>
      <c r="AF369" s="175" t="str">
        <f t="shared" si="1373"/>
        <v/>
      </c>
      <c r="AG369" s="170" t="str">
        <f t="shared" si="1374"/>
        <v/>
      </c>
      <c r="AH369" s="148" t="str">
        <f t="shared" si="1375"/>
        <v/>
      </c>
      <c r="AI369" s="146" t="str">
        <f t="shared" si="28"/>
        <v/>
      </c>
      <c r="AJ369" s="146" t="str">
        <f t="shared" si="29"/>
        <v/>
      </c>
      <c r="AK369" s="146" t="str">
        <f t="shared" si="30"/>
        <v/>
      </c>
      <c r="AL369" s="146" t="str">
        <f t="shared" si="31"/>
        <v/>
      </c>
      <c r="AM369" s="171" t="str">
        <f t="shared" si="32"/>
        <v/>
      </c>
      <c r="AN369" s="171" t="str">
        <f t="shared" si="33"/>
        <v/>
      </c>
      <c r="AO369" s="146" t="str">
        <f t="shared" si="34"/>
        <v/>
      </c>
      <c r="AP369" s="146" t="str">
        <f t="shared" si="35"/>
        <v/>
      </c>
      <c r="AQ369" s="146" t="str">
        <f t="shared" si="36"/>
        <v/>
      </c>
      <c r="AR369" s="146" t="str">
        <f t="shared" ref="AR369:AS369" si="1544">IF(NOT(ISBLANK(CB369)),CONCATENATE(TEXT(CB369,"yyyy-mm-ddThh:MM:ss"),"Z"),"")</f>
        <v/>
      </c>
      <c r="AS369" s="146" t="str">
        <f t="shared" si="1544"/>
        <v/>
      </c>
      <c r="AT369" s="146" t="str">
        <f t="shared" si="38"/>
        <v/>
      </c>
      <c r="AU369" s="146" t="str">
        <f t="shared" si="39"/>
        <v/>
      </c>
      <c r="AV369" s="146" t="str">
        <f t="shared" ref="AV369:AW369" si="1545">IF(NOT(ISBLANK(DT369)),CONCATENATE(TEXT(DT369,"yyyy-mm-ddThh:MM:ss"),"Z"),"")</f>
        <v/>
      </c>
      <c r="AW369" s="146" t="str">
        <f t="shared" si="1545"/>
        <v/>
      </c>
      <c r="AX369" s="146" t="str">
        <f t="shared" ref="AX369:AZ369" si="1546">IF(NOT(ISBLANK(ED369)),CONCATENATE(TEXT(ED369,"yyyy-mm-ddThh:MM:ss"),"Z"),"")</f>
        <v/>
      </c>
      <c r="AY369" s="146" t="str">
        <f t="shared" si="1546"/>
        <v/>
      </c>
      <c r="AZ369" s="146" t="str">
        <f t="shared" si="1546"/>
        <v/>
      </c>
      <c r="BA369" s="176"/>
      <c r="BB369" s="152"/>
      <c r="BC369" s="177"/>
      <c r="BD369" s="154"/>
      <c r="BE369" s="155"/>
      <c r="BF369" s="154"/>
      <c r="BG369" s="155"/>
      <c r="BH369" s="169"/>
      <c r="BI369" s="162"/>
      <c r="BJ369" s="172"/>
      <c r="BK369" s="162"/>
      <c r="BL369" s="158"/>
      <c r="BM369" s="172"/>
      <c r="BN369" s="162"/>
      <c r="BO369" s="167"/>
      <c r="BP369" s="169"/>
      <c r="BQ369" s="162"/>
      <c r="BR369" s="162"/>
      <c r="BS369" s="174"/>
      <c r="BT369" s="162"/>
      <c r="BU369" s="174"/>
      <c r="BV369" s="174"/>
      <c r="BW369" s="174"/>
      <c r="BX369" s="173"/>
      <c r="BY369" s="158"/>
      <c r="BZ369" s="160"/>
      <c r="CA369" s="172"/>
      <c r="CB369" s="152"/>
      <c r="CC369" s="152"/>
      <c r="CD369" s="156"/>
      <c r="CE369" s="172"/>
      <c r="CF369" s="162"/>
      <c r="CG369" s="162"/>
      <c r="CH369" s="158"/>
      <c r="CI369" s="173"/>
      <c r="CJ369" s="178"/>
      <c r="CK369" s="173"/>
      <c r="CL369" s="165"/>
      <c r="CM369" s="172"/>
      <c r="CN369" s="162"/>
      <c r="CO369" s="162"/>
      <c r="CP369" s="162"/>
      <c r="CQ369" s="162"/>
      <c r="CR369" s="169"/>
      <c r="CS369" s="162"/>
      <c r="CT369" s="162"/>
      <c r="CU369" s="174"/>
      <c r="CV369" s="152"/>
      <c r="CW369" s="173"/>
      <c r="CX369" s="158"/>
      <c r="CY369" s="172"/>
      <c r="CZ369" s="162"/>
      <c r="DA369" s="162"/>
      <c r="DB369" s="158"/>
      <c r="DC369" s="173"/>
      <c r="DD369" s="178"/>
      <c r="DE369" s="173"/>
      <c r="DF369" s="165"/>
      <c r="DG369" s="172"/>
      <c r="DH369" s="178"/>
      <c r="DI369" s="172"/>
      <c r="DJ369" s="178"/>
      <c r="DK369" s="172"/>
      <c r="DL369" s="162"/>
      <c r="DM369" s="167"/>
      <c r="DN369" s="169"/>
      <c r="DO369" s="162"/>
      <c r="DP369" s="162"/>
      <c r="DQ369" s="174"/>
      <c r="DR369" s="152"/>
      <c r="DS369" s="172"/>
      <c r="DT369" s="152"/>
      <c r="DU369" s="152"/>
      <c r="DV369" s="156"/>
      <c r="DW369" s="173"/>
      <c r="DX369" s="158"/>
      <c r="DY369" s="172"/>
      <c r="DZ369" s="162"/>
      <c r="EA369" s="162"/>
      <c r="EB369" s="172"/>
      <c r="EC369" s="172"/>
      <c r="ED369" s="152"/>
      <c r="EE369" s="152"/>
      <c r="EF369" s="152"/>
      <c r="EG369" s="174"/>
      <c r="EH369" s="172"/>
      <c r="EI369" s="162"/>
      <c r="EJ369" s="162"/>
    </row>
    <row r="370" spans="1:140" ht="12.5">
      <c r="A370" s="168"/>
      <c r="B370" s="169"/>
      <c r="C370" s="144" t="str">
        <f t="shared" si="0"/>
        <v/>
      </c>
      <c r="D370" s="144" t="str">
        <f t="shared" si="1364"/>
        <v/>
      </c>
      <c r="E370" s="144" t="str">
        <f t="shared" si="2"/>
        <v/>
      </c>
      <c r="F370" s="145" t="str">
        <f t="shared" si="1365"/>
        <v/>
      </c>
      <c r="G370" s="145" t="str">
        <f t="shared" si="4"/>
        <v/>
      </c>
      <c r="H370" s="145" t="str">
        <f t="shared" si="5"/>
        <v/>
      </c>
      <c r="I370" s="146" t="str">
        <f t="shared" ref="I370:J370" si="1547">IF(COUNTA($DO370:$DX370)&gt;0,$BA370,"")</f>
        <v/>
      </c>
      <c r="J370" s="146" t="str">
        <f t="shared" si="1547"/>
        <v/>
      </c>
      <c r="K370" s="147" t="str">
        <f t="shared" si="43"/>
        <v/>
      </c>
      <c r="L370" s="147" t="str">
        <f t="shared" si="7"/>
        <v/>
      </c>
      <c r="M370" s="147" t="str">
        <f t="shared" si="8"/>
        <v/>
      </c>
      <c r="N370" s="147" t="str">
        <f t="shared" si="48"/>
        <v/>
      </c>
      <c r="O370" s="147" t="str">
        <f t="shared" si="9"/>
        <v/>
      </c>
      <c r="P370" s="146" t="str">
        <f t="shared" si="1367"/>
        <v/>
      </c>
      <c r="Q370" s="147" t="str">
        <f t="shared" si="1368"/>
        <v/>
      </c>
      <c r="R370" s="146" t="str">
        <f t="shared" si="12"/>
        <v/>
      </c>
      <c r="S370" s="146" t="str">
        <f t="shared" si="13"/>
        <v/>
      </c>
      <c r="T370" s="146" t="str">
        <f>IF(NOT(ISBLANK(DH370)),
        IF(AND(ISREF('Input Tenderers'!$J$8:$K$8),COUNTA('Input Tenderers'!$N$8)&gt;0),
                IF(COUNTA('Input Implementation Transactio'!$N370:$O370)&gt;0,"supplier;tenderer;payee","supplier;tenderer"),
                IF(COUNTA('Input Implementation Transactio'!$N370:$O370)&gt;0,"supplier;payee","supplier")
                ),
        IF(COUNTA('Input Implementation Transactio'!$N370:$O370)&gt;0, "payee", "")
        )</f>
        <v/>
      </c>
      <c r="U370" s="146" t="str">
        <f t="shared" si="14"/>
        <v/>
      </c>
      <c r="V370" s="146" t="str">
        <f t="shared" si="15"/>
        <v/>
      </c>
      <c r="W370" s="148" t="str">
        <f t="shared" si="1369"/>
        <v/>
      </c>
      <c r="X370" s="175" t="str">
        <f t="shared" si="1370"/>
        <v/>
      </c>
      <c r="Y370" s="170" t="str">
        <f t="shared" si="1371"/>
        <v/>
      </c>
      <c r="Z370" s="150" t="str">
        <f t="shared" si="19"/>
        <v/>
      </c>
      <c r="AA370" s="146" t="str">
        <f t="shared" si="20"/>
        <v/>
      </c>
      <c r="AB370" s="146" t="str">
        <f t="shared" si="21"/>
        <v/>
      </c>
      <c r="AC370" s="146" t="str">
        <f t="shared" si="22"/>
        <v/>
      </c>
      <c r="AD370" s="148" t="str">
        <f t="shared" si="1372"/>
        <v/>
      </c>
      <c r="AE370" s="148" t="str">
        <f t="shared" si="24"/>
        <v/>
      </c>
      <c r="AF370" s="175" t="str">
        <f t="shared" si="1373"/>
        <v/>
      </c>
      <c r="AG370" s="170" t="str">
        <f t="shared" si="1374"/>
        <v/>
      </c>
      <c r="AH370" s="148" t="str">
        <f t="shared" si="1375"/>
        <v/>
      </c>
      <c r="AI370" s="146" t="str">
        <f t="shared" si="28"/>
        <v/>
      </c>
      <c r="AJ370" s="146" t="str">
        <f t="shared" si="29"/>
        <v/>
      </c>
      <c r="AK370" s="146" t="str">
        <f t="shared" si="30"/>
        <v/>
      </c>
      <c r="AL370" s="146" t="str">
        <f t="shared" si="31"/>
        <v/>
      </c>
      <c r="AM370" s="171" t="str">
        <f t="shared" si="32"/>
        <v/>
      </c>
      <c r="AN370" s="171" t="str">
        <f t="shared" si="33"/>
        <v/>
      </c>
      <c r="AO370" s="146" t="str">
        <f t="shared" si="34"/>
        <v/>
      </c>
      <c r="AP370" s="146" t="str">
        <f t="shared" si="35"/>
        <v/>
      </c>
      <c r="AQ370" s="146" t="str">
        <f t="shared" si="36"/>
        <v/>
      </c>
      <c r="AR370" s="146" t="str">
        <f t="shared" ref="AR370:AS370" si="1548">IF(NOT(ISBLANK(CB370)),CONCATENATE(TEXT(CB370,"yyyy-mm-ddThh:MM:ss"),"Z"),"")</f>
        <v/>
      </c>
      <c r="AS370" s="146" t="str">
        <f t="shared" si="1548"/>
        <v/>
      </c>
      <c r="AT370" s="146" t="str">
        <f t="shared" si="38"/>
        <v/>
      </c>
      <c r="AU370" s="146" t="str">
        <f t="shared" si="39"/>
        <v/>
      </c>
      <c r="AV370" s="146" t="str">
        <f t="shared" ref="AV370:AW370" si="1549">IF(NOT(ISBLANK(DT370)),CONCATENATE(TEXT(DT370,"yyyy-mm-ddThh:MM:ss"),"Z"),"")</f>
        <v/>
      </c>
      <c r="AW370" s="146" t="str">
        <f t="shared" si="1549"/>
        <v/>
      </c>
      <c r="AX370" s="146" t="str">
        <f t="shared" ref="AX370:AZ370" si="1550">IF(NOT(ISBLANK(ED370)),CONCATENATE(TEXT(ED370,"yyyy-mm-ddThh:MM:ss"),"Z"),"")</f>
        <v/>
      </c>
      <c r="AY370" s="146" t="str">
        <f t="shared" si="1550"/>
        <v/>
      </c>
      <c r="AZ370" s="146" t="str">
        <f t="shared" si="1550"/>
        <v/>
      </c>
      <c r="BA370" s="176"/>
      <c r="BB370" s="152"/>
      <c r="BC370" s="177"/>
      <c r="BD370" s="154"/>
      <c r="BE370" s="155"/>
      <c r="BF370" s="154"/>
      <c r="BG370" s="155"/>
      <c r="BH370" s="169"/>
      <c r="BI370" s="162"/>
      <c r="BJ370" s="172"/>
      <c r="BK370" s="162"/>
      <c r="BL370" s="158"/>
      <c r="BM370" s="172"/>
      <c r="BN370" s="162"/>
      <c r="BO370" s="167"/>
      <c r="BP370" s="169"/>
      <c r="BQ370" s="162"/>
      <c r="BR370" s="162"/>
      <c r="BS370" s="174"/>
      <c r="BT370" s="162"/>
      <c r="BU370" s="174"/>
      <c r="BV370" s="174"/>
      <c r="BW370" s="174"/>
      <c r="BX370" s="173"/>
      <c r="BY370" s="158"/>
      <c r="BZ370" s="160"/>
      <c r="CA370" s="172"/>
      <c r="CB370" s="152"/>
      <c r="CC370" s="152"/>
      <c r="CD370" s="156"/>
      <c r="CE370" s="172"/>
      <c r="CF370" s="162"/>
      <c r="CG370" s="162"/>
      <c r="CH370" s="158"/>
      <c r="CI370" s="173"/>
      <c r="CJ370" s="178"/>
      <c r="CK370" s="173"/>
      <c r="CL370" s="165"/>
      <c r="CM370" s="172"/>
      <c r="CN370" s="162"/>
      <c r="CO370" s="162"/>
      <c r="CP370" s="162"/>
      <c r="CQ370" s="162"/>
      <c r="CR370" s="169"/>
      <c r="CS370" s="162"/>
      <c r="CT370" s="162"/>
      <c r="CU370" s="174"/>
      <c r="CV370" s="152"/>
      <c r="CW370" s="173"/>
      <c r="CX370" s="158"/>
      <c r="CY370" s="172"/>
      <c r="CZ370" s="162"/>
      <c r="DA370" s="162"/>
      <c r="DB370" s="158"/>
      <c r="DC370" s="173"/>
      <c r="DD370" s="178"/>
      <c r="DE370" s="173"/>
      <c r="DF370" s="165"/>
      <c r="DG370" s="172"/>
      <c r="DH370" s="178"/>
      <c r="DI370" s="172"/>
      <c r="DJ370" s="178"/>
      <c r="DK370" s="172"/>
      <c r="DL370" s="162"/>
      <c r="DM370" s="167"/>
      <c r="DN370" s="169"/>
      <c r="DO370" s="162"/>
      <c r="DP370" s="162"/>
      <c r="DQ370" s="174"/>
      <c r="DR370" s="152"/>
      <c r="DS370" s="172"/>
      <c r="DT370" s="152"/>
      <c r="DU370" s="152"/>
      <c r="DV370" s="156"/>
      <c r="DW370" s="173"/>
      <c r="DX370" s="158"/>
      <c r="DY370" s="172"/>
      <c r="DZ370" s="162"/>
      <c r="EA370" s="162"/>
      <c r="EB370" s="172"/>
      <c r="EC370" s="172"/>
      <c r="ED370" s="152"/>
      <c r="EE370" s="152"/>
      <c r="EF370" s="152"/>
      <c r="EG370" s="174"/>
      <c r="EH370" s="172"/>
      <c r="EI370" s="162"/>
      <c r="EJ370" s="162"/>
    </row>
    <row r="371" spans="1:140" ht="12.5">
      <c r="A371" s="168"/>
      <c r="B371" s="169"/>
      <c r="C371" s="144" t="str">
        <f t="shared" si="0"/>
        <v/>
      </c>
      <c r="D371" s="144" t="str">
        <f t="shared" si="1364"/>
        <v/>
      </c>
      <c r="E371" s="144" t="str">
        <f t="shared" si="2"/>
        <v/>
      </c>
      <c r="F371" s="145" t="str">
        <f t="shared" si="1365"/>
        <v/>
      </c>
      <c r="G371" s="145" t="str">
        <f t="shared" si="4"/>
        <v/>
      </c>
      <c r="H371" s="145" t="str">
        <f t="shared" si="5"/>
        <v/>
      </c>
      <c r="I371" s="146" t="str">
        <f t="shared" ref="I371:J371" si="1551">IF(COUNTA($DO371:$DX371)&gt;0,$BA371,"")</f>
        <v/>
      </c>
      <c r="J371" s="146" t="str">
        <f t="shared" si="1551"/>
        <v/>
      </c>
      <c r="K371" s="147" t="str">
        <f t="shared" si="43"/>
        <v/>
      </c>
      <c r="L371" s="147" t="str">
        <f t="shared" si="7"/>
        <v/>
      </c>
      <c r="M371" s="147" t="str">
        <f t="shared" si="8"/>
        <v/>
      </c>
      <c r="N371" s="147" t="str">
        <f t="shared" si="48"/>
        <v/>
      </c>
      <c r="O371" s="147" t="str">
        <f t="shared" si="9"/>
        <v/>
      </c>
      <c r="P371" s="146" t="str">
        <f t="shared" si="1367"/>
        <v/>
      </c>
      <c r="Q371" s="147" t="str">
        <f t="shared" si="1368"/>
        <v/>
      </c>
      <c r="R371" s="146" t="str">
        <f t="shared" si="12"/>
        <v/>
      </c>
      <c r="S371" s="146" t="str">
        <f t="shared" si="13"/>
        <v/>
      </c>
      <c r="T371" s="146" t="str">
        <f>IF(NOT(ISBLANK(DH371)),
        IF(AND(ISREF('Input Tenderers'!$J$8:$K$8),COUNTA('Input Tenderers'!$N$8)&gt;0),
                IF(COUNTA('Input Implementation Transactio'!$N371:$O371)&gt;0,"supplier;tenderer;payee","supplier;tenderer"),
                IF(COUNTA('Input Implementation Transactio'!$N371:$O371)&gt;0,"supplier;payee","supplier")
                ),
        IF(COUNTA('Input Implementation Transactio'!$N371:$O371)&gt;0, "payee", "")
        )</f>
        <v/>
      </c>
      <c r="U371" s="146" t="str">
        <f t="shared" si="14"/>
        <v/>
      </c>
      <c r="V371" s="146" t="str">
        <f t="shared" si="15"/>
        <v/>
      </c>
      <c r="W371" s="148" t="str">
        <f t="shared" si="1369"/>
        <v/>
      </c>
      <c r="X371" s="175" t="str">
        <f t="shared" si="1370"/>
        <v/>
      </c>
      <c r="Y371" s="170" t="str">
        <f t="shared" si="1371"/>
        <v/>
      </c>
      <c r="Z371" s="150" t="str">
        <f t="shared" si="19"/>
        <v/>
      </c>
      <c r="AA371" s="146" t="str">
        <f t="shared" si="20"/>
        <v/>
      </c>
      <c r="AB371" s="146" t="str">
        <f t="shared" si="21"/>
        <v/>
      </c>
      <c r="AC371" s="146" t="str">
        <f t="shared" si="22"/>
        <v/>
      </c>
      <c r="AD371" s="148" t="str">
        <f t="shared" si="1372"/>
        <v/>
      </c>
      <c r="AE371" s="148" t="str">
        <f t="shared" si="24"/>
        <v/>
      </c>
      <c r="AF371" s="175" t="str">
        <f t="shared" si="1373"/>
        <v/>
      </c>
      <c r="AG371" s="170" t="str">
        <f t="shared" si="1374"/>
        <v/>
      </c>
      <c r="AH371" s="148" t="str">
        <f t="shared" si="1375"/>
        <v/>
      </c>
      <c r="AI371" s="146" t="str">
        <f t="shared" si="28"/>
        <v/>
      </c>
      <c r="AJ371" s="146" t="str">
        <f t="shared" si="29"/>
        <v/>
      </c>
      <c r="AK371" s="146" t="str">
        <f t="shared" si="30"/>
        <v/>
      </c>
      <c r="AL371" s="146" t="str">
        <f t="shared" si="31"/>
        <v/>
      </c>
      <c r="AM371" s="171" t="str">
        <f t="shared" si="32"/>
        <v/>
      </c>
      <c r="AN371" s="171" t="str">
        <f t="shared" si="33"/>
        <v/>
      </c>
      <c r="AO371" s="146" t="str">
        <f t="shared" si="34"/>
        <v/>
      </c>
      <c r="AP371" s="146" t="str">
        <f t="shared" si="35"/>
        <v/>
      </c>
      <c r="AQ371" s="146" t="str">
        <f t="shared" si="36"/>
        <v/>
      </c>
      <c r="AR371" s="146" t="str">
        <f t="shared" ref="AR371:AS371" si="1552">IF(NOT(ISBLANK(CB371)),CONCATENATE(TEXT(CB371,"yyyy-mm-ddThh:MM:ss"),"Z"),"")</f>
        <v/>
      </c>
      <c r="AS371" s="146" t="str">
        <f t="shared" si="1552"/>
        <v/>
      </c>
      <c r="AT371" s="146" t="str">
        <f t="shared" si="38"/>
        <v/>
      </c>
      <c r="AU371" s="146" t="str">
        <f t="shared" si="39"/>
        <v/>
      </c>
      <c r="AV371" s="146" t="str">
        <f t="shared" ref="AV371:AW371" si="1553">IF(NOT(ISBLANK(DT371)),CONCATENATE(TEXT(DT371,"yyyy-mm-ddThh:MM:ss"),"Z"),"")</f>
        <v/>
      </c>
      <c r="AW371" s="146" t="str">
        <f t="shared" si="1553"/>
        <v/>
      </c>
      <c r="AX371" s="146" t="str">
        <f t="shared" ref="AX371:AZ371" si="1554">IF(NOT(ISBLANK(ED371)),CONCATENATE(TEXT(ED371,"yyyy-mm-ddThh:MM:ss"),"Z"),"")</f>
        <v/>
      </c>
      <c r="AY371" s="146" t="str">
        <f t="shared" si="1554"/>
        <v/>
      </c>
      <c r="AZ371" s="146" t="str">
        <f t="shared" si="1554"/>
        <v/>
      </c>
      <c r="BA371" s="176"/>
      <c r="BB371" s="152"/>
      <c r="BC371" s="177"/>
      <c r="BD371" s="154"/>
      <c r="BE371" s="155"/>
      <c r="BF371" s="154"/>
      <c r="BG371" s="155"/>
      <c r="BH371" s="169"/>
      <c r="BI371" s="162"/>
      <c r="BJ371" s="172"/>
      <c r="BK371" s="162"/>
      <c r="BL371" s="158"/>
      <c r="BM371" s="172"/>
      <c r="BN371" s="162"/>
      <c r="BO371" s="167"/>
      <c r="BP371" s="169"/>
      <c r="BQ371" s="162"/>
      <c r="BR371" s="162"/>
      <c r="BS371" s="174"/>
      <c r="BT371" s="162"/>
      <c r="BU371" s="174"/>
      <c r="BV371" s="174"/>
      <c r="BW371" s="174"/>
      <c r="BX371" s="173"/>
      <c r="BY371" s="158"/>
      <c r="BZ371" s="160"/>
      <c r="CA371" s="172"/>
      <c r="CB371" s="152"/>
      <c r="CC371" s="152"/>
      <c r="CD371" s="156"/>
      <c r="CE371" s="172"/>
      <c r="CF371" s="162"/>
      <c r="CG371" s="162"/>
      <c r="CH371" s="158"/>
      <c r="CI371" s="173"/>
      <c r="CJ371" s="178"/>
      <c r="CK371" s="173"/>
      <c r="CL371" s="165"/>
      <c r="CM371" s="172"/>
      <c r="CN371" s="162"/>
      <c r="CO371" s="162"/>
      <c r="CP371" s="162"/>
      <c r="CQ371" s="162"/>
      <c r="CR371" s="169"/>
      <c r="CS371" s="162"/>
      <c r="CT371" s="162"/>
      <c r="CU371" s="174"/>
      <c r="CV371" s="152"/>
      <c r="CW371" s="173"/>
      <c r="CX371" s="158"/>
      <c r="CY371" s="172"/>
      <c r="CZ371" s="162"/>
      <c r="DA371" s="162"/>
      <c r="DB371" s="158"/>
      <c r="DC371" s="173"/>
      <c r="DD371" s="178"/>
      <c r="DE371" s="173"/>
      <c r="DF371" s="165"/>
      <c r="DG371" s="172"/>
      <c r="DH371" s="178"/>
      <c r="DI371" s="172"/>
      <c r="DJ371" s="178"/>
      <c r="DK371" s="172"/>
      <c r="DL371" s="162"/>
      <c r="DM371" s="167"/>
      <c r="DN371" s="169"/>
      <c r="DO371" s="162"/>
      <c r="DP371" s="162"/>
      <c r="DQ371" s="174"/>
      <c r="DR371" s="152"/>
      <c r="DS371" s="172"/>
      <c r="DT371" s="152"/>
      <c r="DU371" s="152"/>
      <c r="DV371" s="156"/>
      <c r="DW371" s="173"/>
      <c r="DX371" s="158"/>
      <c r="DY371" s="172"/>
      <c r="DZ371" s="162"/>
      <c r="EA371" s="162"/>
      <c r="EB371" s="172"/>
      <c r="EC371" s="172"/>
      <c r="ED371" s="152"/>
      <c r="EE371" s="152"/>
      <c r="EF371" s="152"/>
      <c r="EG371" s="174"/>
      <c r="EH371" s="172"/>
      <c r="EI371" s="162"/>
      <c r="EJ371" s="162"/>
    </row>
    <row r="372" spans="1:140" ht="12.5">
      <c r="A372" s="168"/>
      <c r="B372" s="169"/>
      <c r="C372" s="144" t="str">
        <f t="shared" si="0"/>
        <v/>
      </c>
      <c r="D372" s="144" t="str">
        <f t="shared" si="1364"/>
        <v/>
      </c>
      <c r="E372" s="144" t="str">
        <f t="shared" si="2"/>
        <v/>
      </c>
      <c r="F372" s="145" t="str">
        <f t="shared" si="1365"/>
        <v/>
      </c>
      <c r="G372" s="145" t="str">
        <f t="shared" si="4"/>
        <v/>
      </c>
      <c r="H372" s="145" t="str">
        <f t="shared" si="5"/>
        <v/>
      </c>
      <c r="I372" s="146" t="str">
        <f t="shared" ref="I372:J372" si="1555">IF(COUNTA($DO372:$DX372)&gt;0,$BA372,"")</f>
        <v/>
      </c>
      <c r="J372" s="146" t="str">
        <f t="shared" si="1555"/>
        <v/>
      </c>
      <c r="K372" s="147" t="str">
        <f t="shared" si="43"/>
        <v/>
      </c>
      <c r="L372" s="147" t="str">
        <f t="shared" si="7"/>
        <v/>
      </c>
      <c r="M372" s="147" t="str">
        <f t="shared" si="8"/>
        <v/>
      </c>
      <c r="N372" s="147" t="str">
        <f t="shared" si="48"/>
        <v/>
      </c>
      <c r="O372" s="147" t="str">
        <f t="shared" si="9"/>
        <v/>
      </c>
      <c r="P372" s="146" t="str">
        <f t="shared" si="1367"/>
        <v/>
      </c>
      <c r="Q372" s="147" t="str">
        <f t="shared" si="1368"/>
        <v/>
      </c>
      <c r="R372" s="146" t="str">
        <f t="shared" si="12"/>
        <v/>
      </c>
      <c r="S372" s="146" t="str">
        <f t="shared" si="13"/>
        <v/>
      </c>
      <c r="T372" s="146" t="str">
        <f>IF(NOT(ISBLANK(DH372)),
        IF(AND(ISREF('Input Tenderers'!$J$8:$K$8),COUNTA('Input Tenderers'!$N$8)&gt;0),
                IF(COUNTA('Input Implementation Transactio'!$N372:$O372)&gt;0,"supplier;tenderer;payee","supplier;tenderer"),
                IF(COUNTA('Input Implementation Transactio'!$N372:$O372)&gt;0,"supplier;payee","supplier")
                ),
        IF(COUNTA('Input Implementation Transactio'!$N372:$O372)&gt;0, "payee", "")
        )</f>
        <v/>
      </c>
      <c r="U372" s="146" t="str">
        <f t="shared" si="14"/>
        <v/>
      </c>
      <c r="V372" s="146" t="str">
        <f t="shared" si="15"/>
        <v/>
      </c>
      <c r="W372" s="148" t="str">
        <f t="shared" si="1369"/>
        <v/>
      </c>
      <c r="X372" s="175" t="str">
        <f t="shared" si="1370"/>
        <v/>
      </c>
      <c r="Y372" s="170" t="str">
        <f t="shared" si="1371"/>
        <v/>
      </c>
      <c r="Z372" s="150" t="str">
        <f t="shared" si="19"/>
        <v/>
      </c>
      <c r="AA372" s="146" t="str">
        <f t="shared" si="20"/>
        <v/>
      </c>
      <c r="AB372" s="146" t="str">
        <f t="shared" si="21"/>
        <v/>
      </c>
      <c r="AC372" s="146" t="str">
        <f t="shared" si="22"/>
        <v/>
      </c>
      <c r="AD372" s="148" t="str">
        <f t="shared" si="1372"/>
        <v/>
      </c>
      <c r="AE372" s="148" t="str">
        <f t="shared" si="24"/>
        <v/>
      </c>
      <c r="AF372" s="175" t="str">
        <f t="shared" si="1373"/>
        <v/>
      </c>
      <c r="AG372" s="170" t="str">
        <f t="shared" si="1374"/>
        <v/>
      </c>
      <c r="AH372" s="148" t="str">
        <f t="shared" si="1375"/>
        <v/>
      </c>
      <c r="AI372" s="146" t="str">
        <f t="shared" si="28"/>
        <v/>
      </c>
      <c r="AJ372" s="146" t="str">
        <f t="shared" si="29"/>
        <v/>
      </c>
      <c r="AK372" s="146" t="str">
        <f t="shared" si="30"/>
        <v/>
      </c>
      <c r="AL372" s="146" t="str">
        <f t="shared" si="31"/>
        <v/>
      </c>
      <c r="AM372" s="171" t="str">
        <f t="shared" si="32"/>
        <v/>
      </c>
      <c r="AN372" s="171" t="str">
        <f t="shared" si="33"/>
        <v/>
      </c>
      <c r="AO372" s="146" t="str">
        <f t="shared" si="34"/>
        <v/>
      </c>
      <c r="AP372" s="146" t="str">
        <f t="shared" si="35"/>
        <v/>
      </c>
      <c r="AQ372" s="146" t="str">
        <f t="shared" si="36"/>
        <v/>
      </c>
      <c r="AR372" s="146" t="str">
        <f t="shared" ref="AR372:AS372" si="1556">IF(NOT(ISBLANK(CB372)),CONCATENATE(TEXT(CB372,"yyyy-mm-ddThh:MM:ss"),"Z"),"")</f>
        <v/>
      </c>
      <c r="AS372" s="146" t="str">
        <f t="shared" si="1556"/>
        <v/>
      </c>
      <c r="AT372" s="146" t="str">
        <f t="shared" si="38"/>
        <v/>
      </c>
      <c r="AU372" s="146" t="str">
        <f t="shared" si="39"/>
        <v/>
      </c>
      <c r="AV372" s="146" t="str">
        <f t="shared" ref="AV372:AW372" si="1557">IF(NOT(ISBLANK(DT372)),CONCATENATE(TEXT(DT372,"yyyy-mm-ddThh:MM:ss"),"Z"),"")</f>
        <v/>
      </c>
      <c r="AW372" s="146" t="str">
        <f t="shared" si="1557"/>
        <v/>
      </c>
      <c r="AX372" s="146" t="str">
        <f t="shared" ref="AX372:AZ372" si="1558">IF(NOT(ISBLANK(ED372)),CONCATENATE(TEXT(ED372,"yyyy-mm-ddThh:MM:ss"),"Z"),"")</f>
        <v/>
      </c>
      <c r="AY372" s="146" t="str">
        <f t="shared" si="1558"/>
        <v/>
      </c>
      <c r="AZ372" s="146" t="str">
        <f t="shared" si="1558"/>
        <v/>
      </c>
      <c r="BA372" s="176"/>
      <c r="BB372" s="152"/>
      <c r="BC372" s="177"/>
      <c r="BD372" s="154"/>
      <c r="BE372" s="155"/>
      <c r="BF372" s="154"/>
      <c r="BG372" s="155"/>
      <c r="BH372" s="169"/>
      <c r="BI372" s="162"/>
      <c r="BJ372" s="172"/>
      <c r="BK372" s="162"/>
      <c r="BL372" s="158"/>
      <c r="BM372" s="172"/>
      <c r="BN372" s="162"/>
      <c r="BO372" s="167"/>
      <c r="BP372" s="169"/>
      <c r="BQ372" s="162"/>
      <c r="BR372" s="162"/>
      <c r="BS372" s="174"/>
      <c r="BT372" s="162"/>
      <c r="BU372" s="174"/>
      <c r="BV372" s="174"/>
      <c r="BW372" s="174"/>
      <c r="BX372" s="173"/>
      <c r="BY372" s="158"/>
      <c r="BZ372" s="160"/>
      <c r="CA372" s="172"/>
      <c r="CB372" s="152"/>
      <c r="CC372" s="152"/>
      <c r="CD372" s="156"/>
      <c r="CE372" s="172"/>
      <c r="CF372" s="162"/>
      <c r="CG372" s="162"/>
      <c r="CH372" s="158"/>
      <c r="CI372" s="173"/>
      <c r="CJ372" s="178"/>
      <c r="CK372" s="173"/>
      <c r="CL372" s="165"/>
      <c r="CM372" s="172"/>
      <c r="CN372" s="162"/>
      <c r="CO372" s="162"/>
      <c r="CP372" s="162"/>
      <c r="CQ372" s="162"/>
      <c r="CR372" s="169"/>
      <c r="CS372" s="162"/>
      <c r="CT372" s="162"/>
      <c r="CU372" s="174"/>
      <c r="CV372" s="152"/>
      <c r="CW372" s="173"/>
      <c r="CX372" s="158"/>
      <c r="CY372" s="172"/>
      <c r="CZ372" s="162"/>
      <c r="DA372" s="162"/>
      <c r="DB372" s="158"/>
      <c r="DC372" s="173"/>
      <c r="DD372" s="178"/>
      <c r="DE372" s="173"/>
      <c r="DF372" s="165"/>
      <c r="DG372" s="172"/>
      <c r="DH372" s="178"/>
      <c r="DI372" s="172"/>
      <c r="DJ372" s="178"/>
      <c r="DK372" s="172"/>
      <c r="DL372" s="162"/>
      <c r="DM372" s="167"/>
      <c r="DN372" s="169"/>
      <c r="DO372" s="162"/>
      <c r="DP372" s="162"/>
      <c r="DQ372" s="174"/>
      <c r="DR372" s="152"/>
      <c r="DS372" s="172"/>
      <c r="DT372" s="152"/>
      <c r="DU372" s="152"/>
      <c r="DV372" s="156"/>
      <c r="DW372" s="173"/>
      <c r="DX372" s="158"/>
      <c r="DY372" s="172"/>
      <c r="DZ372" s="162"/>
      <c r="EA372" s="162"/>
      <c r="EB372" s="172"/>
      <c r="EC372" s="172"/>
      <c r="ED372" s="152"/>
      <c r="EE372" s="152"/>
      <c r="EF372" s="152"/>
      <c r="EG372" s="174"/>
      <c r="EH372" s="172"/>
      <c r="EI372" s="162"/>
      <c r="EJ372" s="162"/>
    </row>
    <row r="373" spans="1:140" ht="12.5">
      <c r="A373" s="168"/>
      <c r="B373" s="169"/>
      <c r="C373" s="144" t="str">
        <f t="shared" si="0"/>
        <v/>
      </c>
      <c r="D373" s="144" t="str">
        <f t="shared" si="1364"/>
        <v/>
      </c>
      <c r="E373" s="144" t="str">
        <f t="shared" si="2"/>
        <v/>
      </c>
      <c r="F373" s="145" t="str">
        <f t="shared" si="1365"/>
        <v/>
      </c>
      <c r="G373" s="145" t="str">
        <f t="shared" si="4"/>
        <v/>
      </c>
      <c r="H373" s="145" t="str">
        <f t="shared" si="5"/>
        <v/>
      </c>
      <c r="I373" s="146" t="str">
        <f t="shared" ref="I373:J373" si="1559">IF(COUNTA($DO373:$DX373)&gt;0,$BA373,"")</f>
        <v/>
      </c>
      <c r="J373" s="146" t="str">
        <f t="shared" si="1559"/>
        <v/>
      </c>
      <c r="K373" s="147" t="str">
        <f t="shared" si="43"/>
        <v/>
      </c>
      <c r="L373" s="147" t="str">
        <f t="shared" si="7"/>
        <v/>
      </c>
      <c r="M373" s="147" t="str">
        <f t="shared" si="8"/>
        <v/>
      </c>
      <c r="N373" s="147" t="str">
        <f t="shared" si="48"/>
        <v/>
      </c>
      <c r="O373" s="147" t="str">
        <f t="shared" si="9"/>
        <v/>
      </c>
      <c r="P373" s="146" t="str">
        <f t="shared" si="1367"/>
        <v/>
      </c>
      <c r="Q373" s="147" t="str">
        <f t="shared" si="1368"/>
        <v/>
      </c>
      <c r="R373" s="146" t="str">
        <f t="shared" si="12"/>
        <v/>
      </c>
      <c r="S373" s="146" t="str">
        <f t="shared" si="13"/>
        <v/>
      </c>
      <c r="T373" s="146" t="str">
        <f>IF(NOT(ISBLANK(DH373)),
        IF(AND(ISREF('Input Tenderers'!$J$8:$K$8),COUNTA('Input Tenderers'!$N$8)&gt;0),
                IF(COUNTA('Input Implementation Transactio'!$N373:$O373)&gt;0,"supplier;tenderer;payee","supplier;tenderer"),
                IF(COUNTA('Input Implementation Transactio'!$N373:$O373)&gt;0,"supplier;payee","supplier")
                ),
        IF(COUNTA('Input Implementation Transactio'!$N373:$O373)&gt;0, "payee", "")
        )</f>
        <v/>
      </c>
      <c r="U373" s="146" t="str">
        <f t="shared" si="14"/>
        <v/>
      </c>
      <c r="V373" s="146" t="str">
        <f t="shared" si="15"/>
        <v/>
      </c>
      <c r="W373" s="148" t="str">
        <f t="shared" si="1369"/>
        <v/>
      </c>
      <c r="X373" s="175" t="str">
        <f t="shared" si="1370"/>
        <v/>
      </c>
      <c r="Y373" s="170" t="str">
        <f t="shared" si="1371"/>
        <v/>
      </c>
      <c r="Z373" s="150" t="str">
        <f t="shared" si="19"/>
        <v/>
      </c>
      <c r="AA373" s="146" t="str">
        <f t="shared" si="20"/>
        <v/>
      </c>
      <c r="AB373" s="146" t="str">
        <f t="shared" si="21"/>
        <v/>
      </c>
      <c r="AC373" s="146" t="str">
        <f t="shared" si="22"/>
        <v/>
      </c>
      <c r="AD373" s="148" t="str">
        <f t="shared" si="1372"/>
        <v/>
      </c>
      <c r="AE373" s="148" t="str">
        <f t="shared" si="24"/>
        <v/>
      </c>
      <c r="AF373" s="175" t="str">
        <f t="shared" si="1373"/>
        <v/>
      </c>
      <c r="AG373" s="170" t="str">
        <f t="shared" si="1374"/>
        <v/>
      </c>
      <c r="AH373" s="148" t="str">
        <f t="shared" si="1375"/>
        <v/>
      </c>
      <c r="AI373" s="146" t="str">
        <f t="shared" si="28"/>
        <v/>
      </c>
      <c r="AJ373" s="146" t="str">
        <f t="shared" si="29"/>
        <v/>
      </c>
      <c r="AK373" s="146" t="str">
        <f t="shared" si="30"/>
        <v/>
      </c>
      <c r="AL373" s="146" t="str">
        <f t="shared" si="31"/>
        <v/>
      </c>
      <c r="AM373" s="171" t="str">
        <f t="shared" si="32"/>
        <v/>
      </c>
      <c r="AN373" s="171" t="str">
        <f t="shared" si="33"/>
        <v/>
      </c>
      <c r="AO373" s="146" t="str">
        <f t="shared" si="34"/>
        <v/>
      </c>
      <c r="AP373" s="146" t="str">
        <f t="shared" si="35"/>
        <v/>
      </c>
      <c r="AQ373" s="146" t="str">
        <f t="shared" si="36"/>
        <v/>
      </c>
      <c r="AR373" s="146" t="str">
        <f t="shared" ref="AR373:AS373" si="1560">IF(NOT(ISBLANK(CB373)),CONCATENATE(TEXT(CB373,"yyyy-mm-ddThh:MM:ss"),"Z"),"")</f>
        <v/>
      </c>
      <c r="AS373" s="146" t="str">
        <f t="shared" si="1560"/>
        <v/>
      </c>
      <c r="AT373" s="146" t="str">
        <f t="shared" si="38"/>
        <v/>
      </c>
      <c r="AU373" s="146" t="str">
        <f t="shared" si="39"/>
        <v/>
      </c>
      <c r="AV373" s="146" t="str">
        <f t="shared" ref="AV373:AW373" si="1561">IF(NOT(ISBLANK(DT373)),CONCATENATE(TEXT(DT373,"yyyy-mm-ddThh:MM:ss"),"Z"),"")</f>
        <v/>
      </c>
      <c r="AW373" s="146" t="str">
        <f t="shared" si="1561"/>
        <v/>
      </c>
      <c r="AX373" s="146" t="str">
        <f t="shared" ref="AX373:AZ373" si="1562">IF(NOT(ISBLANK(ED373)),CONCATENATE(TEXT(ED373,"yyyy-mm-ddThh:MM:ss"),"Z"),"")</f>
        <v/>
      </c>
      <c r="AY373" s="146" t="str">
        <f t="shared" si="1562"/>
        <v/>
      </c>
      <c r="AZ373" s="146" t="str">
        <f t="shared" si="1562"/>
        <v/>
      </c>
      <c r="BA373" s="176"/>
      <c r="BB373" s="152"/>
      <c r="BC373" s="177"/>
      <c r="BD373" s="154"/>
      <c r="BE373" s="155"/>
      <c r="BF373" s="154"/>
      <c r="BG373" s="155"/>
      <c r="BH373" s="169"/>
      <c r="BI373" s="162"/>
      <c r="BJ373" s="172"/>
      <c r="BK373" s="162"/>
      <c r="BL373" s="158"/>
      <c r="BM373" s="172"/>
      <c r="BN373" s="162"/>
      <c r="BO373" s="167"/>
      <c r="BP373" s="169"/>
      <c r="BQ373" s="162"/>
      <c r="BR373" s="162"/>
      <c r="BS373" s="174"/>
      <c r="BT373" s="162"/>
      <c r="BU373" s="174"/>
      <c r="BV373" s="174"/>
      <c r="BW373" s="174"/>
      <c r="BX373" s="173"/>
      <c r="BY373" s="158"/>
      <c r="BZ373" s="160"/>
      <c r="CA373" s="172"/>
      <c r="CB373" s="152"/>
      <c r="CC373" s="152"/>
      <c r="CD373" s="156"/>
      <c r="CE373" s="172"/>
      <c r="CF373" s="162"/>
      <c r="CG373" s="162"/>
      <c r="CH373" s="158"/>
      <c r="CI373" s="173"/>
      <c r="CJ373" s="178"/>
      <c r="CK373" s="173"/>
      <c r="CL373" s="165"/>
      <c r="CM373" s="172"/>
      <c r="CN373" s="162"/>
      <c r="CO373" s="162"/>
      <c r="CP373" s="162"/>
      <c r="CQ373" s="162"/>
      <c r="CR373" s="169"/>
      <c r="CS373" s="162"/>
      <c r="CT373" s="162"/>
      <c r="CU373" s="174"/>
      <c r="CV373" s="152"/>
      <c r="CW373" s="173"/>
      <c r="CX373" s="158"/>
      <c r="CY373" s="172"/>
      <c r="CZ373" s="162"/>
      <c r="DA373" s="162"/>
      <c r="DB373" s="158"/>
      <c r="DC373" s="173"/>
      <c r="DD373" s="178"/>
      <c r="DE373" s="173"/>
      <c r="DF373" s="165"/>
      <c r="DG373" s="172"/>
      <c r="DH373" s="178"/>
      <c r="DI373" s="172"/>
      <c r="DJ373" s="178"/>
      <c r="DK373" s="172"/>
      <c r="DL373" s="162"/>
      <c r="DM373" s="167"/>
      <c r="DN373" s="169"/>
      <c r="DO373" s="162"/>
      <c r="DP373" s="162"/>
      <c r="DQ373" s="174"/>
      <c r="DR373" s="152"/>
      <c r="DS373" s="172"/>
      <c r="DT373" s="152"/>
      <c r="DU373" s="152"/>
      <c r="DV373" s="156"/>
      <c r="DW373" s="173"/>
      <c r="DX373" s="158"/>
      <c r="DY373" s="172"/>
      <c r="DZ373" s="162"/>
      <c r="EA373" s="162"/>
      <c r="EB373" s="172"/>
      <c r="EC373" s="172"/>
      <c r="ED373" s="152"/>
      <c r="EE373" s="152"/>
      <c r="EF373" s="152"/>
      <c r="EG373" s="174"/>
      <c r="EH373" s="172"/>
      <c r="EI373" s="162"/>
      <c r="EJ373" s="162"/>
    </row>
    <row r="374" spans="1:140" ht="12.5">
      <c r="A374" s="168"/>
      <c r="B374" s="169"/>
      <c r="C374" s="144" t="str">
        <f t="shared" si="0"/>
        <v/>
      </c>
      <c r="D374" s="144" t="str">
        <f t="shared" si="1364"/>
        <v/>
      </c>
      <c r="E374" s="144" t="str">
        <f t="shared" si="2"/>
        <v/>
      </c>
      <c r="F374" s="145" t="str">
        <f t="shared" si="1365"/>
        <v/>
      </c>
      <c r="G374" s="145" t="str">
        <f t="shared" si="4"/>
        <v/>
      </c>
      <c r="H374" s="145" t="str">
        <f t="shared" si="5"/>
        <v/>
      </c>
      <c r="I374" s="146" t="str">
        <f t="shared" ref="I374:J374" si="1563">IF(COUNTA($DO374:$DX374)&gt;0,$BA374,"")</f>
        <v/>
      </c>
      <c r="J374" s="146" t="str">
        <f t="shared" si="1563"/>
        <v/>
      </c>
      <c r="K374" s="147" t="str">
        <f t="shared" si="43"/>
        <v/>
      </c>
      <c r="L374" s="147" t="str">
        <f t="shared" si="7"/>
        <v/>
      </c>
      <c r="M374" s="147" t="str">
        <f t="shared" si="8"/>
        <v/>
      </c>
      <c r="N374" s="147" t="str">
        <f t="shared" si="48"/>
        <v/>
      </c>
      <c r="O374" s="147" t="str">
        <f t="shared" si="9"/>
        <v/>
      </c>
      <c r="P374" s="146" t="str">
        <f t="shared" si="1367"/>
        <v/>
      </c>
      <c r="Q374" s="147" t="str">
        <f t="shared" si="1368"/>
        <v/>
      </c>
      <c r="R374" s="146" t="str">
        <f t="shared" si="12"/>
        <v/>
      </c>
      <c r="S374" s="146" t="str">
        <f t="shared" si="13"/>
        <v/>
      </c>
      <c r="T374" s="146" t="str">
        <f>IF(NOT(ISBLANK(DH374)),
        IF(AND(ISREF('Input Tenderers'!$J$8:$K$8),COUNTA('Input Tenderers'!$N$8)&gt;0),
                IF(COUNTA('Input Implementation Transactio'!$N374:$O374)&gt;0,"supplier;tenderer;payee","supplier;tenderer"),
                IF(COUNTA('Input Implementation Transactio'!$N374:$O374)&gt;0,"supplier;payee","supplier")
                ),
        IF(COUNTA('Input Implementation Transactio'!$N374:$O374)&gt;0, "payee", "")
        )</f>
        <v/>
      </c>
      <c r="U374" s="146" t="str">
        <f t="shared" si="14"/>
        <v/>
      </c>
      <c r="V374" s="146" t="str">
        <f t="shared" si="15"/>
        <v/>
      </c>
      <c r="W374" s="148" t="str">
        <f t="shared" si="1369"/>
        <v/>
      </c>
      <c r="X374" s="175" t="str">
        <f t="shared" si="1370"/>
        <v/>
      </c>
      <c r="Y374" s="170" t="str">
        <f t="shared" si="1371"/>
        <v/>
      </c>
      <c r="Z374" s="150" t="str">
        <f t="shared" si="19"/>
        <v/>
      </c>
      <c r="AA374" s="146" t="str">
        <f t="shared" si="20"/>
        <v/>
      </c>
      <c r="AB374" s="146" t="str">
        <f t="shared" si="21"/>
        <v/>
      </c>
      <c r="AC374" s="146" t="str">
        <f t="shared" si="22"/>
        <v/>
      </c>
      <c r="AD374" s="148" t="str">
        <f t="shared" si="1372"/>
        <v/>
      </c>
      <c r="AE374" s="148" t="str">
        <f t="shared" si="24"/>
        <v/>
      </c>
      <c r="AF374" s="175" t="str">
        <f t="shared" si="1373"/>
        <v/>
      </c>
      <c r="AG374" s="170" t="str">
        <f t="shared" si="1374"/>
        <v/>
      </c>
      <c r="AH374" s="148" t="str">
        <f t="shared" si="1375"/>
        <v/>
      </c>
      <c r="AI374" s="146" t="str">
        <f t="shared" si="28"/>
        <v/>
      </c>
      <c r="AJ374" s="146" t="str">
        <f t="shared" si="29"/>
        <v/>
      </c>
      <c r="AK374" s="146" t="str">
        <f t="shared" si="30"/>
        <v/>
      </c>
      <c r="AL374" s="146" t="str">
        <f t="shared" si="31"/>
        <v/>
      </c>
      <c r="AM374" s="171" t="str">
        <f t="shared" si="32"/>
        <v/>
      </c>
      <c r="AN374" s="171" t="str">
        <f t="shared" si="33"/>
        <v/>
      </c>
      <c r="AO374" s="146" t="str">
        <f t="shared" si="34"/>
        <v/>
      </c>
      <c r="AP374" s="146" t="str">
        <f t="shared" si="35"/>
        <v/>
      </c>
      <c r="AQ374" s="146" t="str">
        <f t="shared" si="36"/>
        <v/>
      </c>
      <c r="AR374" s="146" t="str">
        <f t="shared" ref="AR374:AS374" si="1564">IF(NOT(ISBLANK(CB374)),CONCATENATE(TEXT(CB374,"yyyy-mm-ddThh:MM:ss"),"Z"),"")</f>
        <v/>
      </c>
      <c r="AS374" s="146" t="str">
        <f t="shared" si="1564"/>
        <v/>
      </c>
      <c r="AT374" s="146" t="str">
        <f t="shared" si="38"/>
        <v/>
      </c>
      <c r="AU374" s="146" t="str">
        <f t="shared" si="39"/>
        <v/>
      </c>
      <c r="AV374" s="146" t="str">
        <f t="shared" ref="AV374:AW374" si="1565">IF(NOT(ISBLANK(DT374)),CONCATENATE(TEXT(DT374,"yyyy-mm-ddThh:MM:ss"),"Z"),"")</f>
        <v/>
      </c>
      <c r="AW374" s="146" t="str">
        <f t="shared" si="1565"/>
        <v/>
      </c>
      <c r="AX374" s="146" t="str">
        <f t="shared" ref="AX374:AZ374" si="1566">IF(NOT(ISBLANK(ED374)),CONCATENATE(TEXT(ED374,"yyyy-mm-ddThh:MM:ss"),"Z"),"")</f>
        <v/>
      </c>
      <c r="AY374" s="146" t="str">
        <f t="shared" si="1566"/>
        <v/>
      </c>
      <c r="AZ374" s="146" t="str">
        <f t="shared" si="1566"/>
        <v/>
      </c>
      <c r="BA374" s="176"/>
      <c r="BB374" s="152"/>
      <c r="BC374" s="177"/>
      <c r="BD374" s="154"/>
      <c r="BE374" s="155"/>
      <c r="BF374" s="154"/>
      <c r="BG374" s="155"/>
      <c r="BH374" s="169"/>
      <c r="BI374" s="162"/>
      <c r="BJ374" s="172"/>
      <c r="BK374" s="162"/>
      <c r="BL374" s="158"/>
      <c r="BM374" s="172"/>
      <c r="BN374" s="162"/>
      <c r="BO374" s="167"/>
      <c r="BP374" s="169"/>
      <c r="BQ374" s="162"/>
      <c r="BR374" s="162"/>
      <c r="BS374" s="174"/>
      <c r="BT374" s="162"/>
      <c r="BU374" s="174"/>
      <c r="BV374" s="174"/>
      <c r="BW374" s="174"/>
      <c r="BX374" s="173"/>
      <c r="BY374" s="158"/>
      <c r="BZ374" s="160"/>
      <c r="CA374" s="172"/>
      <c r="CB374" s="152"/>
      <c r="CC374" s="152"/>
      <c r="CD374" s="156"/>
      <c r="CE374" s="172"/>
      <c r="CF374" s="162"/>
      <c r="CG374" s="162"/>
      <c r="CH374" s="158"/>
      <c r="CI374" s="173"/>
      <c r="CJ374" s="178"/>
      <c r="CK374" s="173"/>
      <c r="CL374" s="165"/>
      <c r="CM374" s="172"/>
      <c r="CN374" s="162"/>
      <c r="CO374" s="162"/>
      <c r="CP374" s="162"/>
      <c r="CQ374" s="162"/>
      <c r="CR374" s="169"/>
      <c r="CS374" s="162"/>
      <c r="CT374" s="162"/>
      <c r="CU374" s="174"/>
      <c r="CV374" s="152"/>
      <c r="CW374" s="173"/>
      <c r="CX374" s="158"/>
      <c r="CY374" s="172"/>
      <c r="CZ374" s="162"/>
      <c r="DA374" s="162"/>
      <c r="DB374" s="158"/>
      <c r="DC374" s="173"/>
      <c r="DD374" s="178"/>
      <c r="DE374" s="173"/>
      <c r="DF374" s="165"/>
      <c r="DG374" s="172"/>
      <c r="DH374" s="178"/>
      <c r="DI374" s="172"/>
      <c r="DJ374" s="178"/>
      <c r="DK374" s="172"/>
      <c r="DL374" s="162"/>
      <c r="DM374" s="167"/>
      <c r="DN374" s="169"/>
      <c r="DO374" s="162"/>
      <c r="DP374" s="162"/>
      <c r="DQ374" s="174"/>
      <c r="DR374" s="152"/>
      <c r="DS374" s="172"/>
      <c r="DT374" s="152"/>
      <c r="DU374" s="152"/>
      <c r="DV374" s="156"/>
      <c r="DW374" s="173"/>
      <c r="DX374" s="158"/>
      <c r="DY374" s="172"/>
      <c r="DZ374" s="162"/>
      <c r="EA374" s="162"/>
      <c r="EB374" s="172"/>
      <c r="EC374" s="172"/>
      <c r="ED374" s="152"/>
      <c r="EE374" s="152"/>
      <c r="EF374" s="152"/>
      <c r="EG374" s="174"/>
      <c r="EH374" s="172"/>
      <c r="EI374" s="162"/>
      <c r="EJ374" s="162"/>
    </row>
    <row r="375" spans="1:140" ht="12.5">
      <c r="A375" s="168"/>
      <c r="B375" s="169"/>
      <c r="C375" s="144" t="str">
        <f t="shared" si="0"/>
        <v/>
      </c>
      <c r="D375" s="144" t="str">
        <f t="shared" si="1364"/>
        <v/>
      </c>
      <c r="E375" s="144" t="str">
        <f t="shared" si="2"/>
        <v/>
      </c>
      <c r="F375" s="145" t="str">
        <f t="shared" si="1365"/>
        <v/>
      </c>
      <c r="G375" s="145" t="str">
        <f t="shared" si="4"/>
        <v/>
      </c>
      <c r="H375" s="145" t="str">
        <f t="shared" si="5"/>
        <v/>
      </c>
      <c r="I375" s="146" t="str">
        <f t="shared" ref="I375:J375" si="1567">IF(COUNTA($DO375:$DX375)&gt;0,$BA375,"")</f>
        <v/>
      </c>
      <c r="J375" s="146" t="str">
        <f t="shared" si="1567"/>
        <v/>
      </c>
      <c r="K375" s="147" t="str">
        <f t="shared" si="43"/>
        <v/>
      </c>
      <c r="L375" s="147" t="str">
        <f t="shared" si="7"/>
        <v/>
      </c>
      <c r="M375" s="147" t="str">
        <f t="shared" si="8"/>
        <v/>
      </c>
      <c r="N375" s="147" t="str">
        <f t="shared" si="48"/>
        <v/>
      </c>
      <c r="O375" s="147" t="str">
        <f t="shared" si="9"/>
        <v/>
      </c>
      <c r="P375" s="146" t="str">
        <f t="shared" si="1367"/>
        <v/>
      </c>
      <c r="Q375" s="147" t="str">
        <f t="shared" si="1368"/>
        <v/>
      </c>
      <c r="R375" s="146" t="str">
        <f t="shared" si="12"/>
        <v/>
      </c>
      <c r="S375" s="146" t="str">
        <f t="shared" si="13"/>
        <v/>
      </c>
      <c r="T375" s="146" t="str">
        <f>IF(NOT(ISBLANK(DH375)),
        IF(AND(ISREF('Input Tenderers'!$J$8:$K$8),COUNTA('Input Tenderers'!$N$8)&gt;0),
                IF(COUNTA('Input Implementation Transactio'!$N375:$O375)&gt;0,"supplier;tenderer;payee","supplier;tenderer"),
                IF(COUNTA('Input Implementation Transactio'!$N375:$O375)&gt;0,"supplier;payee","supplier")
                ),
        IF(COUNTA('Input Implementation Transactio'!$N375:$O375)&gt;0, "payee", "")
        )</f>
        <v/>
      </c>
      <c r="U375" s="146" t="str">
        <f t="shared" si="14"/>
        <v/>
      </c>
      <c r="V375" s="146" t="str">
        <f t="shared" si="15"/>
        <v/>
      </c>
      <c r="W375" s="148" t="str">
        <f t="shared" si="1369"/>
        <v/>
      </c>
      <c r="X375" s="175" t="str">
        <f t="shared" si="1370"/>
        <v/>
      </c>
      <c r="Y375" s="170" t="str">
        <f t="shared" si="1371"/>
        <v/>
      </c>
      <c r="Z375" s="150" t="str">
        <f t="shared" si="19"/>
        <v/>
      </c>
      <c r="AA375" s="146" t="str">
        <f t="shared" si="20"/>
        <v/>
      </c>
      <c r="AB375" s="146" t="str">
        <f t="shared" si="21"/>
        <v/>
      </c>
      <c r="AC375" s="146" t="str">
        <f t="shared" si="22"/>
        <v/>
      </c>
      <c r="AD375" s="148" t="str">
        <f t="shared" si="1372"/>
        <v/>
      </c>
      <c r="AE375" s="148" t="str">
        <f t="shared" si="24"/>
        <v/>
      </c>
      <c r="AF375" s="175" t="str">
        <f t="shared" si="1373"/>
        <v/>
      </c>
      <c r="AG375" s="170" t="str">
        <f t="shared" si="1374"/>
        <v/>
      </c>
      <c r="AH375" s="148" t="str">
        <f t="shared" si="1375"/>
        <v/>
      </c>
      <c r="AI375" s="146" t="str">
        <f t="shared" si="28"/>
        <v/>
      </c>
      <c r="AJ375" s="146" t="str">
        <f t="shared" si="29"/>
        <v/>
      </c>
      <c r="AK375" s="146" t="str">
        <f t="shared" si="30"/>
        <v/>
      </c>
      <c r="AL375" s="146" t="str">
        <f t="shared" si="31"/>
        <v/>
      </c>
      <c r="AM375" s="171" t="str">
        <f t="shared" si="32"/>
        <v/>
      </c>
      <c r="AN375" s="171" t="str">
        <f t="shared" si="33"/>
        <v/>
      </c>
      <c r="AO375" s="146" t="str">
        <f t="shared" si="34"/>
        <v/>
      </c>
      <c r="AP375" s="146" t="str">
        <f t="shared" si="35"/>
        <v/>
      </c>
      <c r="AQ375" s="146" t="str">
        <f t="shared" si="36"/>
        <v/>
      </c>
      <c r="AR375" s="146" t="str">
        <f t="shared" ref="AR375:AS375" si="1568">IF(NOT(ISBLANK(CB375)),CONCATENATE(TEXT(CB375,"yyyy-mm-ddThh:MM:ss"),"Z"),"")</f>
        <v/>
      </c>
      <c r="AS375" s="146" t="str">
        <f t="shared" si="1568"/>
        <v/>
      </c>
      <c r="AT375" s="146" t="str">
        <f t="shared" si="38"/>
        <v/>
      </c>
      <c r="AU375" s="146" t="str">
        <f t="shared" si="39"/>
        <v/>
      </c>
      <c r="AV375" s="146" t="str">
        <f t="shared" ref="AV375:AW375" si="1569">IF(NOT(ISBLANK(DT375)),CONCATENATE(TEXT(DT375,"yyyy-mm-ddThh:MM:ss"),"Z"),"")</f>
        <v/>
      </c>
      <c r="AW375" s="146" t="str">
        <f t="shared" si="1569"/>
        <v/>
      </c>
      <c r="AX375" s="146" t="str">
        <f t="shared" ref="AX375:AZ375" si="1570">IF(NOT(ISBLANK(ED375)),CONCATENATE(TEXT(ED375,"yyyy-mm-ddThh:MM:ss"),"Z"),"")</f>
        <v/>
      </c>
      <c r="AY375" s="146" t="str">
        <f t="shared" si="1570"/>
        <v/>
      </c>
      <c r="AZ375" s="146" t="str">
        <f t="shared" si="1570"/>
        <v/>
      </c>
      <c r="BA375" s="176"/>
      <c r="BB375" s="152"/>
      <c r="BC375" s="177"/>
      <c r="BD375" s="154"/>
      <c r="BE375" s="155"/>
      <c r="BF375" s="154"/>
      <c r="BG375" s="155"/>
      <c r="BH375" s="169"/>
      <c r="BI375" s="162"/>
      <c r="BJ375" s="172"/>
      <c r="BK375" s="162"/>
      <c r="BL375" s="158"/>
      <c r="BM375" s="172"/>
      <c r="BN375" s="162"/>
      <c r="BO375" s="167"/>
      <c r="BP375" s="169"/>
      <c r="BQ375" s="162"/>
      <c r="BR375" s="162"/>
      <c r="BS375" s="174"/>
      <c r="BT375" s="162"/>
      <c r="BU375" s="174"/>
      <c r="BV375" s="174"/>
      <c r="BW375" s="174"/>
      <c r="BX375" s="173"/>
      <c r="BY375" s="158"/>
      <c r="BZ375" s="160"/>
      <c r="CA375" s="172"/>
      <c r="CB375" s="152"/>
      <c r="CC375" s="152"/>
      <c r="CD375" s="156"/>
      <c r="CE375" s="172"/>
      <c r="CF375" s="162"/>
      <c r="CG375" s="162"/>
      <c r="CH375" s="158"/>
      <c r="CI375" s="173"/>
      <c r="CJ375" s="178"/>
      <c r="CK375" s="173"/>
      <c r="CL375" s="165"/>
      <c r="CM375" s="172"/>
      <c r="CN375" s="162"/>
      <c r="CO375" s="162"/>
      <c r="CP375" s="162"/>
      <c r="CQ375" s="162"/>
      <c r="CR375" s="169"/>
      <c r="CS375" s="162"/>
      <c r="CT375" s="162"/>
      <c r="CU375" s="174"/>
      <c r="CV375" s="152"/>
      <c r="CW375" s="173"/>
      <c r="CX375" s="158"/>
      <c r="CY375" s="172"/>
      <c r="CZ375" s="162"/>
      <c r="DA375" s="162"/>
      <c r="DB375" s="158"/>
      <c r="DC375" s="173"/>
      <c r="DD375" s="178"/>
      <c r="DE375" s="173"/>
      <c r="DF375" s="165"/>
      <c r="DG375" s="172"/>
      <c r="DH375" s="178"/>
      <c r="DI375" s="172"/>
      <c r="DJ375" s="178"/>
      <c r="DK375" s="172"/>
      <c r="DL375" s="162"/>
      <c r="DM375" s="167"/>
      <c r="DN375" s="169"/>
      <c r="DO375" s="162"/>
      <c r="DP375" s="162"/>
      <c r="DQ375" s="174"/>
      <c r="DR375" s="152"/>
      <c r="DS375" s="172"/>
      <c r="DT375" s="152"/>
      <c r="DU375" s="152"/>
      <c r="DV375" s="156"/>
      <c r="DW375" s="173"/>
      <c r="DX375" s="158"/>
      <c r="DY375" s="172"/>
      <c r="DZ375" s="162"/>
      <c r="EA375" s="162"/>
      <c r="EB375" s="172"/>
      <c r="EC375" s="172"/>
      <c r="ED375" s="152"/>
      <c r="EE375" s="152"/>
      <c r="EF375" s="152"/>
      <c r="EG375" s="174"/>
      <c r="EH375" s="172"/>
      <c r="EI375" s="162"/>
      <c r="EJ375" s="162"/>
    </row>
    <row r="376" spans="1:140" ht="12.5">
      <c r="A376" s="168"/>
      <c r="B376" s="169"/>
      <c r="C376" s="144" t="str">
        <f t="shared" si="0"/>
        <v/>
      </c>
      <c r="D376" s="144" t="str">
        <f t="shared" si="1364"/>
        <v/>
      </c>
      <c r="E376" s="144" t="str">
        <f t="shared" si="2"/>
        <v/>
      </c>
      <c r="F376" s="145" t="str">
        <f t="shared" si="1365"/>
        <v/>
      </c>
      <c r="G376" s="145" t="str">
        <f t="shared" si="4"/>
        <v/>
      </c>
      <c r="H376" s="145" t="str">
        <f t="shared" si="5"/>
        <v/>
      </c>
      <c r="I376" s="146" t="str">
        <f t="shared" ref="I376:J376" si="1571">IF(COUNTA($DO376:$DX376)&gt;0,$BA376,"")</f>
        <v/>
      </c>
      <c r="J376" s="146" t="str">
        <f t="shared" si="1571"/>
        <v/>
      </c>
      <c r="K376" s="147" t="str">
        <f t="shared" si="43"/>
        <v/>
      </c>
      <c r="L376" s="147" t="str">
        <f t="shared" si="7"/>
        <v/>
      </c>
      <c r="M376" s="147" t="str">
        <f t="shared" si="8"/>
        <v/>
      </c>
      <c r="N376" s="147" t="str">
        <f t="shared" si="48"/>
        <v/>
      </c>
      <c r="O376" s="147" t="str">
        <f t="shared" si="9"/>
        <v/>
      </c>
      <c r="P376" s="146" t="str">
        <f t="shared" si="1367"/>
        <v/>
      </c>
      <c r="Q376" s="147" t="str">
        <f t="shared" si="1368"/>
        <v/>
      </c>
      <c r="R376" s="146" t="str">
        <f t="shared" si="12"/>
        <v/>
      </c>
      <c r="S376" s="146" t="str">
        <f t="shared" si="13"/>
        <v/>
      </c>
      <c r="T376" s="146" t="str">
        <f>IF(NOT(ISBLANK(DH376)),
        IF(AND(ISREF('Input Tenderers'!$J$8:$K$8),COUNTA('Input Tenderers'!$N$8)&gt;0),
                IF(COUNTA('Input Implementation Transactio'!$N376:$O376)&gt;0,"supplier;tenderer;payee","supplier;tenderer"),
                IF(COUNTA('Input Implementation Transactio'!$N376:$O376)&gt;0,"supplier;payee","supplier")
                ),
        IF(COUNTA('Input Implementation Transactio'!$N376:$O376)&gt;0, "payee", "")
        )</f>
        <v/>
      </c>
      <c r="U376" s="146" t="str">
        <f t="shared" si="14"/>
        <v/>
      </c>
      <c r="V376" s="146" t="str">
        <f t="shared" si="15"/>
        <v/>
      </c>
      <c r="W376" s="148" t="str">
        <f t="shared" si="1369"/>
        <v/>
      </c>
      <c r="X376" s="175" t="str">
        <f t="shared" si="1370"/>
        <v/>
      </c>
      <c r="Y376" s="170" t="str">
        <f t="shared" si="1371"/>
        <v/>
      </c>
      <c r="Z376" s="150" t="str">
        <f t="shared" si="19"/>
        <v/>
      </c>
      <c r="AA376" s="146" t="str">
        <f t="shared" si="20"/>
        <v/>
      </c>
      <c r="AB376" s="146" t="str">
        <f t="shared" si="21"/>
        <v/>
      </c>
      <c r="AC376" s="146" t="str">
        <f t="shared" si="22"/>
        <v/>
      </c>
      <c r="AD376" s="148" t="str">
        <f t="shared" si="1372"/>
        <v/>
      </c>
      <c r="AE376" s="148" t="str">
        <f t="shared" si="24"/>
        <v/>
      </c>
      <c r="AF376" s="175" t="str">
        <f t="shared" si="1373"/>
        <v/>
      </c>
      <c r="AG376" s="170" t="str">
        <f t="shared" si="1374"/>
        <v/>
      </c>
      <c r="AH376" s="148" t="str">
        <f t="shared" si="1375"/>
        <v/>
      </c>
      <c r="AI376" s="146" t="str">
        <f t="shared" si="28"/>
        <v/>
      </c>
      <c r="AJ376" s="146" t="str">
        <f t="shared" si="29"/>
        <v/>
      </c>
      <c r="AK376" s="146" t="str">
        <f t="shared" si="30"/>
        <v/>
      </c>
      <c r="AL376" s="146" t="str">
        <f t="shared" si="31"/>
        <v/>
      </c>
      <c r="AM376" s="171" t="str">
        <f t="shared" si="32"/>
        <v/>
      </c>
      <c r="AN376" s="171" t="str">
        <f t="shared" si="33"/>
        <v/>
      </c>
      <c r="AO376" s="146" t="str">
        <f t="shared" si="34"/>
        <v/>
      </c>
      <c r="AP376" s="146" t="str">
        <f t="shared" si="35"/>
        <v/>
      </c>
      <c r="AQ376" s="146" t="str">
        <f t="shared" si="36"/>
        <v/>
      </c>
      <c r="AR376" s="146" t="str">
        <f t="shared" ref="AR376:AS376" si="1572">IF(NOT(ISBLANK(CB376)),CONCATENATE(TEXT(CB376,"yyyy-mm-ddThh:MM:ss"),"Z"),"")</f>
        <v/>
      </c>
      <c r="AS376" s="146" t="str">
        <f t="shared" si="1572"/>
        <v/>
      </c>
      <c r="AT376" s="146" t="str">
        <f t="shared" si="38"/>
        <v/>
      </c>
      <c r="AU376" s="146" t="str">
        <f t="shared" si="39"/>
        <v/>
      </c>
      <c r="AV376" s="146" t="str">
        <f t="shared" ref="AV376:AW376" si="1573">IF(NOT(ISBLANK(DT376)),CONCATENATE(TEXT(DT376,"yyyy-mm-ddThh:MM:ss"),"Z"),"")</f>
        <v/>
      </c>
      <c r="AW376" s="146" t="str">
        <f t="shared" si="1573"/>
        <v/>
      </c>
      <c r="AX376" s="146" t="str">
        <f t="shared" ref="AX376:AZ376" si="1574">IF(NOT(ISBLANK(ED376)),CONCATENATE(TEXT(ED376,"yyyy-mm-ddThh:MM:ss"),"Z"),"")</f>
        <v/>
      </c>
      <c r="AY376" s="146" t="str">
        <f t="shared" si="1574"/>
        <v/>
      </c>
      <c r="AZ376" s="146" t="str">
        <f t="shared" si="1574"/>
        <v/>
      </c>
      <c r="BA376" s="176"/>
      <c r="BB376" s="152"/>
      <c r="BC376" s="177"/>
      <c r="BD376" s="154"/>
      <c r="BE376" s="155"/>
      <c r="BF376" s="154"/>
      <c r="BG376" s="155"/>
      <c r="BH376" s="169"/>
      <c r="BI376" s="162"/>
      <c r="BJ376" s="172"/>
      <c r="BK376" s="162"/>
      <c r="BL376" s="158"/>
      <c r="BM376" s="172"/>
      <c r="BN376" s="162"/>
      <c r="BO376" s="167"/>
      <c r="BP376" s="169"/>
      <c r="BQ376" s="162"/>
      <c r="BR376" s="162"/>
      <c r="BS376" s="174"/>
      <c r="BT376" s="162"/>
      <c r="BU376" s="174"/>
      <c r="BV376" s="174"/>
      <c r="BW376" s="174"/>
      <c r="BX376" s="173"/>
      <c r="BY376" s="158"/>
      <c r="BZ376" s="160"/>
      <c r="CA376" s="172"/>
      <c r="CB376" s="152"/>
      <c r="CC376" s="152"/>
      <c r="CD376" s="156"/>
      <c r="CE376" s="172"/>
      <c r="CF376" s="162"/>
      <c r="CG376" s="162"/>
      <c r="CH376" s="158"/>
      <c r="CI376" s="173"/>
      <c r="CJ376" s="178"/>
      <c r="CK376" s="173"/>
      <c r="CL376" s="165"/>
      <c r="CM376" s="172"/>
      <c r="CN376" s="162"/>
      <c r="CO376" s="162"/>
      <c r="CP376" s="162"/>
      <c r="CQ376" s="162"/>
      <c r="CR376" s="169"/>
      <c r="CS376" s="162"/>
      <c r="CT376" s="162"/>
      <c r="CU376" s="174"/>
      <c r="CV376" s="152"/>
      <c r="CW376" s="173"/>
      <c r="CX376" s="158"/>
      <c r="CY376" s="172"/>
      <c r="CZ376" s="162"/>
      <c r="DA376" s="162"/>
      <c r="DB376" s="158"/>
      <c r="DC376" s="173"/>
      <c r="DD376" s="178"/>
      <c r="DE376" s="173"/>
      <c r="DF376" s="165"/>
      <c r="DG376" s="172"/>
      <c r="DH376" s="178"/>
      <c r="DI376" s="172"/>
      <c r="DJ376" s="178"/>
      <c r="DK376" s="172"/>
      <c r="DL376" s="162"/>
      <c r="DM376" s="167"/>
      <c r="DN376" s="169"/>
      <c r="DO376" s="162"/>
      <c r="DP376" s="162"/>
      <c r="DQ376" s="174"/>
      <c r="DR376" s="152"/>
      <c r="DS376" s="172"/>
      <c r="DT376" s="152"/>
      <c r="DU376" s="152"/>
      <c r="DV376" s="156"/>
      <c r="DW376" s="173"/>
      <c r="DX376" s="158"/>
      <c r="DY376" s="172"/>
      <c r="DZ376" s="162"/>
      <c r="EA376" s="162"/>
      <c r="EB376" s="172"/>
      <c r="EC376" s="172"/>
      <c r="ED376" s="152"/>
      <c r="EE376" s="152"/>
      <c r="EF376" s="152"/>
      <c r="EG376" s="174"/>
      <c r="EH376" s="172"/>
      <c r="EI376" s="162"/>
      <c r="EJ376" s="162"/>
    </row>
    <row r="377" spans="1:140" ht="12.5">
      <c r="A377" s="168"/>
      <c r="B377" s="169"/>
      <c r="C377" s="144" t="str">
        <f t="shared" si="0"/>
        <v/>
      </c>
      <c r="D377" s="144" t="str">
        <f t="shared" si="1364"/>
        <v/>
      </c>
      <c r="E377" s="144" t="str">
        <f t="shared" si="2"/>
        <v/>
      </c>
      <c r="F377" s="145" t="str">
        <f t="shared" si="1365"/>
        <v/>
      </c>
      <c r="G377" s="145" t="str">
        <f t="shared" si="4"/>
        <v/>
      </c>
      <c r="H377" s="145" t="str">
        <f t="shared" si="5"/>
        <v/>
      </c>
      <c r="I377" s="146" t="str">
        <f t="shared" ref="I377:J377" si="1575">IF(COUNTA($DO377:$DX377)&gt;0,$BA377,"")</f>
        <v/>
      </c>
      <c r="J377" s="146" t="str">
        <f t="shared" si="1575"/>
        <v/>
      </c>
      <c r="K377" s="147" t="str">
        <f t="shared" si="43"/>
        <v/>
      </c>
      <c r="L377" s="147" t="str">
        <f t="shared" si="7"/>
        <v/>
      </c>
      <c r="M377" s="147" t="str">
        <f t="shared" si="8"/>
        <v/>
      </c>
      <c r="N377" s="147" t="str">
        <f t="shared" si="48"/>
        <v/>
      </c>
      <c r="O377" s="147" t="str">
        <f t="shared" si="9"/>
        <v/>
      </c>
      <c r="P377" s="146" t="str">
        <f t="shared" si="1367"/>
        <v/>
      </c>
      <c r="Q377" s="147" t="str">
        <f t="shared" si="1368"/>
        <v/>
      </c>
      <c r="R377" s="146" t="str">
        <f t="shared" si="12"/>
        <v/>
      </c>
      <c r="S377" s="146" t="str">
        <f t="shared" si="13"/>
        <v/>
      </c>
      <c r="T377" s="146" t="str">
        <f>IF(NOT(ISBLANK(DH377)),
        IF(AND(ISREF('Input Tenderers'!$J$8:$K$8),COUNTA('Input Tenderers'!$N$8)&gt;0),
                IF(COUNTA('Input Implementation Transactio'!$N377:$O377)&gt;0,"supplier;tenderer;payee","supplier;tenderer"),
                IF(COUNTA('Input Implementation Transactio'!$N377:$O377)&gt;0,"supplier;payee","supplier")
                ),
        IF(COUNTA('Input Implementation Transactio'!$N377:$O377)&gt;0, "payee", "")
        )</f>
        <v/>
      </c>
      <c r="U377" s="146" t="str">
        <f t="shared" si="14"/>
        <v/>
      </c>
      <c r="V377" s="146" t="str">
        <f t="shared" si="15"/>
        <v/>
      </c>
      <c r="W377" s="148" t="str">
        <f t="shared" si="1369"/>
        <v/>
      </c>
      <c r="X377" s="175" t="str">
        <f t="shared" si="1370"/>
        <v/>
      </c>
      <c r="Y377" s="170" t="str">
        <f t="shared" si="1371"/>
        <v/>
      </c>
      <c r="Z377" s="150" t="str">
        <f t="shared" si="19"/>
        <v/>
      </c>
      <c r="AA377" s="146" t="str">
        <f t="shared" si="20"/>
        <v/>
      </c>
      <c r="AB377" s="146" t="str">
        <f t="shared" si="21"/>
        <v/>
      </c>
      <c r="AC377" s="146" t="str">
        <f t="shared" si="22"/>
        <v/>
      </c>
      <c r="AD377" s="148" t="str">
        <f t="shared" si="1372"/>
        <v/>
      </c>
      <c r="AE377" s="148" t="str">
        <f t="shared" si="24"/>
        <v/>
      </c>
      <c r="AF377" s="175" t="str">
        <f t="shared" si="1373"/>
        <v/>
      </c>
      <c r="AG377" s="170" t="str">
        <f t="shared" si="1374"/>
        <v/>
      </c>
      <c r="AH377" s="148" t="str">
        <f t="shared" si="1375"/>
        <v/>
      </c>
      <c r="AI377" s="146" t="str">
        <f t="shared" si="28"/>
        <v/>
      </c>
      <c r="AJ377" s="146" t="str">
        <f t="shared" si="29"/>
        <v/>
      </c>
      <c r="AK377" s="146" t="str">
        <f t="shared" si="30"/>
        <v/>
      </c>
      <c r="AL377" s="146" t="str">
        <f t="shared" si="31"/>
        <v/>
      </c>
      <c r="AM377" s="171" t="str">
        <f t="shared" si="32"/>
        <v/>
      </c>
      <c r="AN377" s="171" t="str">
        <f t="shared" si="33"/>
        <v/>
      </c>
      <c r="AO377" s="146" t="str">
        <f t="shared" si="34"/>
        <v/>
      </c>
      <c r="AP377" s="146" t="str">
        <f t="shared" si="35"/>
        <v/>
      </c>
      <c r="AQ377" s="146" t="str">
        <f t="shared" si="36"/>
        <v/>
      </c>
      <c r="AR377" s="146" t="str">
        <f t="shared" ref="AR377:AS377" si="1576">IF(NOT(ISBLANK(CB377)),CONCATENATE(TEXT(CB377,"yyyy-mm-ddThh:MM:ss"),"Z"),"")</f>
        <v/>
      </c>
      <c r="AS377" s="146" t="str">
        <f t="shared" si="1576"/>
        <v/>
      </c>
      <c r="AT377" s="146" t="str">
        <f t="shared" si="38"/>
        <v/>
      </c>
      <c r="AU377" s="146" t="str">
        <f t="shared" si="39"/>
        <v/>
      </c>
      <c r="AV377" s="146" t="str">
        <f t="shared" ref="AV377:AW377" si="1577">IF(NOT(ISBLANK(DT377)),CONCATENATE(TEXT(DT377,"yyyy-mm-ddThh:MM:ss"),"Z"),"")</f>
        <v/>
      </c>
      <c r="AW377" s="146" t="str">
        <f t="shared" si="1577"/>
        <v/>
      </c>
      <c r="AX377" s="146" t="str">
        <f t="shared" ref="AX377:AZ377" si="1578">IF(NOT(ISBLANK(ED377)),CONCATENATE(TEXT(ED377,"yyyy-mm-ddThh:MM:ss"),"Z"),"")</f>
        <v/>
      </c>
      <c r="AY377" s="146" t="str">
        <f t="shared" si="1578"/>
        <v/>
      </c>
      <c r="AZ377" s="146" t="str">
        <f t="shared" si="1578"/>
        <v/>
      </c>
      <c r="BA377" s="176"/>
      <c r="BB377" s="152"/>
      <c r="BC377" s="177"/>
      <c r="BD377" s="154"/>
      <c r="BE377" s="155"/>
      <c r="BF377" s="154"/>
      <c r="BG377" s="155"/>
      <c r="BH377" s="169"/>
      <c r="BI377" s="162"/>
      <c r="BJ377" s="172"/>
      <c r="BK377" s="162"/>
      <c r="BL377" s="158"/>
      <c r="BM377" s="172"/>
      <c r="BN377" s="162"/>
      <c r="BO377" s="167"/>
      <c r="BP377" s="169"/>
      <c r="BQ377" s="162"/>
      <c r="BR377" s="162"/>
      <c r="BS377" s="174"/>
      <c r="BT377" s="162"/>
      <c r="BU377" s="174"/>
      <c r="BV377" s="174"/>
      <c r="BW377" s="174"/>
      <c r="BX377" s="173"/>
      <c r="BY377" s="158"/>
      <c r="BZ377" s="160"/>
      <c r="CA377" s="172"/>
      <c r="CB377" s="152"/>
      <c r="CC377" s="152"/>
      <c r="CD377" s="156"/>
      <c r="CE377" s="172"/>
      <c r="CF377" s="162"/>
      <c r="CG377" s="162"/>
      <c r="CH377" s="158"/>
      <c r="CI377" s="173"/>
      <c r="CJ377" s="178"/>
      <c r="CK377" s="173"/>
      <c r="CL377" s="165"/>
      <c r="CM377" s="172"/>
      <c r="CN377" s="162"/>
      <c r="CO377" s="162"/>
      <c r="CP377" s="162"/>
      <c r="CQ377" s="162"/>
      <c r="CR377" s="169"/>
      <c r="CS377" s="162"/>
      <c r="CT377" s="162"/>
      <c r="CU377" s="174"/>
      <c r="CV377" s="152"/>
      <c r="CW377" s="173"/>
      <c r="CX377" s="158"/>
      <c r="CY377" s="172"/>
      <c r="CZ377" s="162"/>
      <c r="DA377" s="162"/>
      <c r="DB377" s="158"/>
      <c r="DC377" s="173"/>
      <c r="DD377" s="178"/>
      <c r="DE377" s="173"/>
      <c r="DF377" s="165"/>
      <c r="DG377" s="172"/>
      <c r="DH377" s="178"/>
      <c r="DI377" s="172"/>
      <c r="DJ377" s="178"/>
      <c r="DK377" s="172"/>
      <c r="DL377" s="162"/>
      <c r="DM377" s="167"/>
      <c r="DN377" s="169"/>
      <c r="DO377" s="162"/>
      <c r="DP377" s="162"/>
      <c r="DQ377" s="174"/>
      <c r="DR377" s="152"/>
      <c r="DS377" s="172"/>
      <c r="DT377" s="152"/>
      <c r="DU377" s="152"/>
      <c r="DV377" s="156"/>
      <c r="DW377" s="173"/>
      <c r="DX377" s="158"/>
      <c r="DY377" s="172"/>
      <c r="DZ377" s="162"/>
      <c r="EA377" s="162"/>
      <c r="EB377" s="172"/>
      <c r="EC377" s="172"/>
      <c r="ED377" s="152"/>
      <c r="EE377" s="152"/>
      <c r="EF377" s="152"/>
      <c r="EG377" s="174"/>
      <c r="EH377" s="172"/>
      <c r="EI377" s="162"/>
      <c r="EJ377" s="162"/>
    </row>
    <row r="378" spans="1:140" ht="12.5">
      <c r="A378" s="168"/>
      <c r="B378" s="169"/>
      <c r="C378" s="144" t="str">
        <f t="shared" si="0"/>
        <v/>
      </c>
      <c r="D378" s="144" t="str">
        <f t="shared" si="1364"/>
        <v/>
      </c>
      <c r="E378" s="144" t="str">
        <f t="shared" si="2"/>
        <v/>
      </c>
      <c r="F378" s="145" t="str">
        <f t="shared" si="1365"/>
        <v/>
      </c>
      <c r="G378" s="145" t="str">
        <f t="shared" si="4"/>
        <v/>
      </c>
      <c r="H378" s="145" t="str">
        <f t="shared" si="5"/>
        <v/>
      </c>
      <c r="I378" s="146" t="str">
        <f t="shared" ref="I378:J378" si="1579">IF(COUNTA($DO378:$DX378)&gt;0,$BA378,"")</f>
        <v/>
      </c>
      <c r="J378" s="146" t="str">
        <f t="shared" si="1579"/>
        <v/>
      </c>
      <c r="K378" s="147" t="str">
        <f t="shared" si="43"/>
        <v/>
      </c>
      <c r="L378" s="147" t="str">
        <f t="shared" si="7"/>
        <v/>
      </c>
      <c r="M378" s="147" t="str">
        <f t="shared" si="8"/>
        <v/>
      </c>
      <c r="N378" s="147" t="str">
        <f t="shared" si="48"/>
        <v/>
      </c>
      <c r="O378" s="147" t="str">
        <f t="shared" si="9"/>
        <v/>
      </c>
      <c r="P378" s="146" t="str">
        <f t="shared" si="1367"/>
        <v/>
      </c>
      <c r="Q378" s="147" t="str">
        <f t="shared" si="1368"/>
        <v/>
      </c>
      <c r="R378" s="146" t="str">
        <f t="shared" si="12"/>
        <v/>
      </c>
      <c r="S378" s="146" t="str">
        <f t="shared" si="13"/>
        <v/>
      </c>
      <c r="T378" s="146" t="str">
        <f>IF(NOT(ISBLANK(DH378)),
        IF(AND(ISREF('Input Tenderers'!$J$8:$K$8),COUNTA('Input Tenderers'!$N$8)&gt;0),
                IF(COUNTA('Input Implementation Transactio'!$N378:$O378)&gt;0,"supplier;tenderer;payee","supplier;tenderer"),
                IF(COUNTA('Input Implementation Transactio'!$N378:$O378)&gt;0,"supplier;payee","supplier")
                ),
        IF(COUNTA('Input Implementation Transactio'!$N378:$O378)&gt;0, "payee", "")
        )</f>
        <v/>
      </c>
      <c r="U378" s="146" t="str">
        <f t="shared" si="14"/>
        <v/>
      </c>
      <c r="V378" s="146" t="str">
        <f t="shared" si="15"/>
        <v/>
      </c>
      <c r="W378" s="148" t="str">
        <f t="shared" si="1369"/>
        <v/>
      </c>
      <c r="X378" s="175" t="str">
        <f t="shared" si="1370"/>
        <v/>
      </c>
      <c r="Y378" s="170" t="str">
        <f t="shared" si="1371"/>
        <v/>
      </c>
      <c r="Z378" s="150" t="str">
        <f t="shared" si="19"/>
        <v/>
      </c>
      <c r="AA378" s="146" t="str">
        <f t="shared" si="20"/>
        <v/>
      </c>
      <c r="AB378" s="146" t="str">
        <f t="shared" si="21"/>
        <v/>
      </c>
      <c r="AC378" s="146" t="str">
        <f t="shared" si="22"/>
        <v/>
      </c>
      <c r="AD378" s="148" t="str">
        <f t="shared" si="1372"/>
        <v/>
      </c>
      <c r="AE378" s="148" t="str">
        <f t="shared" si="24"/>
        <v/>
      </c>
      <c r="AF378" s="175" t="str">
        <f t="shared" si="1373"/>
        <v/>
      </c>
      <c r="AG378" s="170" t="str">
        <f t="shared" si="1374"/>
        <v/>
      </c>
      <c r="AH378" s="148" t="str">
        <f t="shared" si="1375"/>
        <v/>
      </c>
      <c r="AI378" s="146" t="str">
        <f t="shared" si="28"/>
        <v/>
      </c>
      <c r="AJ378" s="146" t="str">
        <f t="shared" si="29"/>
        <v/>
      </c>
      <c r="AK378" s="146" t="str">
        <f t="shared" si="30"/>
        <v/>
      </c>
      <c r="AL378" s="146" t="str">
        <f t="shared" si="31"/>
        <v/>
      </c>
      <c r="AM378" s="171" t="str">
        <f t="shared" si="32"/>
        <v/>
      </c>
      <c r="AN378" s="171" t="str">
        <f t="shared" si="33"/>
        <v/>
      </c>
      <c r="AO378" s="146" t="str">
        <f t="shared" si="34"/>
        <v/>
      </c>
      <c r="AP378" s="146" t="str">
        <f t="shared" si="35"/>
        <v/>
      </c>
      <c r="AQ378" s="146" t="str">
        <f t="shared" si="36"/>
        <v/>
      </c>
      <c r="AR378" s="146" t="str">
        <f t="shared" ref="AR378:AS378" si="1580">IF(NOT(ISBLANK(CB378)),CONCATENATE(TEXT(CB378,"yyyy-mm-ddThh:MM:ss"),"Z"),"")</f>
        <v/>
      </c>
      <c r="AS378" s="146" t="str">
        <f t="shared" si="1580"/>
        <v/>
      </c>
      <c r="AT378" s="146" t="str">
        <f t="shared" si="38"/>
        <v/>
      </c>
      <c r="AU378" s="146" t="str">
        <f t="shared" si="39"/>
        <v/>
      </c>
      <c r="AV378" s="146" t="str">
        <f t="shared" ref="AV378:AW378" si="1581">IF(NOT(ISBLANK(DT378)),CONCATENATE(TEXT(DT378,"yyyy-mm-ddThh:MM:ss"),"Z"),"")</f>
        <v/>
      </c>
      <c r="AW378" s="146" t="str">
        <f t="shared" si="1581"/>
        <v/>
      </c>
      <c r="AX378" s="146" t="str">
        <f t="shared" ref="AX378:AZ378" si="1582">IF(NOT(ISBLANK(ED378)),CONCATENATE(TEXT(ED378,"yyyy-mm-ddThh:MM:ss"),"Z"),"")</f>
        <v/>
      </c>
      <c r="AY378" s="146" t="str">
        <f t="shared" si="1582"/>
        <v/>
      </c>
      <c r="AZ378" s="146" t="str">
        <f t="shared" si="1582"/>
        <v/>
      </c>
      <c r="BA378" s="176"/>
      <c r="BB378" s="152"/>
      <c r="BC378" s="177"/>
      <c r="BD378" s="154"/>
      <c r="BE378" s="155"/>
      <c r="BF378" s="154"/>
      <c r="BG378" s="155"/>
      <c r="BH378" s="169"/>
      <c r="BI378" s="162"/>
      <c r="BJ378" s="172"/>
      <c r="BK378" s="162"/>
      <c r="BL378" s="158"/>
      <c r="BM378" s="172"/>
      <c r="BN378" s="162"/>
      <c r="BO378" s="167"/>
      <c r="BP378" s="169"/>
      <c r="BQ378" s="162"/>
      <c r="BR378" s="162"/>
      <c r="BS378" s="174"/>
      <c r="BT378" s="162"/>
      <c r="BU378" s="174"/>
      <c r="BV378" s="174"/>
      <c r="BW378" s="174"/>
      <c r="BX378" s="173"/>
      <c r="BY378" s="158"/>
      <c r="BZ378" s="160"/>
      <c r="CA378" s="172"/>
      <c r="CB378" s="152"/>
      <c r="CC378" s="152"/>
      <c r="CD378" s="156"/>
      <c r="CE378" s="172"/>
      <c r="CF378" s="162"/>
      <c r="CG378" s="162"/>
      <c r="CH378" s="158"/>
      <c r="CI378" s="173"/>
      <c r="CJ378" s="178"/>
      <c r="CK378" s="173"/>
      <c r="CL378" s="165"/>
      <c r="CM378" s="172"/>
      <c r="CN378" s="162"/>
      <c r="CO378" s="162"/>
      <c r="CP378" s="162"/>
      <c r="CQ378" s="162"/>
      <c r="CR378" s="169"/>
      <c r="CS378" s="162"/>
      <c r="CT378" s="162"/>
      <c r="CU378" s="174"/>
      <c r="CV378" s="152"/>
      <c r="CW378" s="173"/>
      <c r="CX378" s="158"/>
      <c r="CY378" s="172"/>
      <c r="CZ378" s="162"/>
      <c r="DA378" s="162"/>
      <c r="DB378" s="158"/>
      <c r="DC378" s="173"/>
      <c r="DD378" s="178"/>
      <c r="DE378" s="173"/>
      <c r="DF378" s="165"/>
      <c r="DG378" s="172"/>
      <c r="DH378" s="178"/>
      <c r="DI378" s="172"/>
      <c r="DJ378" s="178"/>
      <c r="DK378" s="172"/>
      <c r="DL378" s="162"/>
      <c r="DM378" s="167"/>
      <c r="DN378" s="169"/>
      <c r="DO378" s="162"/>
      <c r="DP378" s="162"/>
      <c r="DQ378" s="174"/>
      <c r="DR378" s="152"/>
      <c r="DS378" s="172"/>
      <c r="DT378" s="152"/>
      <c r="DU378" s="152"/>
      <c r="DV378" s="156"/>
      <c r="DW378" s="173"/>
      <c r="DX378" s="158"/>
      <c r="DY378" s="172"/>
      <c r="DZ378" s="162"/>
      <c r="EA378" s="162"/>
      <c r="EB378" s="172"/>
      <c r="EC378" s="172"/>
      <c r="ED378" s="152"/>
      <c r="EE378" s="152"/>
      <c r="EF378" s="152"/>
      <c r="EG378" s="174"/>
      <c r="EH378" s="172"/>
      <c r="EI378" s="162"/>
      <c r="EJ378" s="162"/>
    </row>
    <row r="379" spans="1:140" ht="12.5">
      <c r="A379" s="168"/>
      <c r="B379" s="169"/>
      <c r="C379" s="144" t="str">
        <f t="shared" si="0"/>
        <v/>
      </c>
      <c r="D379" s="144" t="str">
        <f t="shared" si="1364"/>
        <v/>
      </c>
      <c r="E379" s="144" t="str">
        <f t="shared" si="2"/>
        <v/>
      </c>
      <c r="F379" s="145" t="str">
        <f t="shared" si="1365"/>
        <v/>
      </c>
      <c r="G379" s="145" t="str">
        <f t="shared" si="4"/>
        <v/>
      </c>
      <c r="H379" s="145" t="str">
        <f t="shared" si="5"/>
        <v/>
      </c>
      <c r="I379" s="146" t="str">
        <f t="shared" ref="I379:J379" si="1583">IF(COUNTA($DO379:$DX379)&gt;0,$BA379,"")</f>
        <v/>
      </c>
      <c r="J379" s="146" t="str">
        <f t="shared" si="1583"/>
        <v/>
      </c>
      <c r="K379" s="147" t="str">
        <f t="shared" si="43"/>
        <v/>
      </c>
      <c r="L379" s="147" t="str">
        <f t="shared" si="7"/>
        <v/>
      </c>
      <c r="M379" s="147" t="str">
        <f t="shared" si="8"/>
        <v/>
      </c>
      <c r="N379" s="147" t="str">
        <f t="shared" si="48"/>
        <v/>
      </c>
      <c r="O379" s="147" t="str">
        <f t="shared" si="9"/>
        <v/>
      </c>
      <c r="P379" s="146" t="str">
        <f t="shared" si="1367"/>
        <v/>
      </c>
      <c r="Q379" s="147" t="str">
        <f t="shared" si="1368"/>
        <v/>
      </c>
      <c r="R379" s="146" t="str">
        <f t="shared" si="12"/>
        <v/>
      </c>
      <c r="S379" s="146" t="str">
        <f t="shared" si="13"/>
        <v/>
      </c>
      <c r="T379" s="146" t="str">
        <f>IF(NOT(ISBLANK(DH379)),
        IF(AND(ISREF('Input Tenderers'!$J$8:$K$8),COUNTA('Input Tenderers'!$N$8)&gt;0),
                IF(COUNTA('Input Implementation Transactio'!$N379:$O379)&gt;0,"supplier;tenderer;payee","supplier;tenderer"),
                IF(COUNTA('Input Implementation Transactio'!$N379:$O379)&gt;0,"supplier;payee","supplier")
                ),
        IF(COUNTA('Input Implementation Transactio'!$N379:$O379)&gt;0, "payee", "")
        )</f>
        <v/>
      </c>
      <c r="U379" s="146" t="str">
        <f t="shared" si="14"/>
        <v/>
      </c>
      <c r="V379" s="146" t="str">
        <f t="shared" si="15"/>
        <v/>
      </c>
      <c r="W379" s="148" t="str">
        <f t="shared" si="1369"/>
        <v/>
      </c>
      <c r="X379" s="175" t="str">
        <f t="shared" si="1370"/>
        <v/>
      </c>
      <c r="Y379" s="170" t="str">
        <f t="shared" si="1371"/>
        <v/>
      </c>
      <c r="Z379" s="150" t="str">
        <f t="shared" si="19"/>
        <v/>
      </c>
      <c r="AA379" s="146" t="str">
        <f t="shared" si="20"/>
        <v/>
      </c>
      <c r="AB379" s="146" t="str">
        <f t="shared" si="21"/>
        <v/>
      </c>
      <c r="AC379" s="146" t="str">
        <f t="shared" si="22"/>
        <v/>
      </c>
      <c r="AD379" s="148" t="str">
        <f t="shared" si="1372"/>
        <v/>
      </c>
      <c r="AE379" s="148" t="str">
        <f t="shared" si="24"/>
        <v/>
      </c>
      <c r="AF379" s="175" t="str">
        <f t="shared" si="1373"/>
        <v/>
      </c>
      <c r="AG379" s="170" t="str">
        <f t="shared" si="1374"/>
        <v/>
      </c>
      <c r="AH379" s="148" t="str">
        <f t="shared" si="1375"/>
        <v/>
      </c>
      <c r="AI379" s="146" t="str">
        <f t="shared" si="28"/>
        <v/>
      </c>
      <c r="AJ379" s="146" t="str">
        <f t="shared" si="29"/>
        <v/>
      </c>
      <c r="AK379" s="146" t="str">
        <f t="shared" si="30"/>
        <v/>
      </c>
      <c r="AL379" s="146" t="str">
        <f t="shared" si="31"/>
        <v/>
      </c>
      <c r="AM379" s="171" t="str">
        <f t="shared" si="32"/>
        <v/>
      </c>
      <c r="AN379" s="171" t="str">
        <f t="shared" si="33"/>
        <v/>
      </c>
      <c r="AO379" s="146" t="str">
        <f t="shared" si="34"/>
        <v/>
      </c>
      <c r="AP379" s="146" t="str">
        <f t="shared" si="35"/>
        <v/>
      </c>
      <c r="AQ379" s="146" t="str">
        <f t="shared" si="36"/>
        <v/>
      </c>
      <c r="AR379" s="146" t="str">
        <f t="shared" ref="AR379:AS379" si="1584">IF(NOT(ISBLANK(CB379)),CONCATENATE(TEXT(CB379,"yyyy-mm-ddThh:MM:ss"),"Z"),"")</f>
        <v/>
      </c>
      <c r="AS379" s="146" t="str">
        <f t="shared" si="1584"/>
        <v/>
      </c>
      <c r="AT379" s="146" t="str">
        <f t="shared" si="38"/>
        <v/>
      </c>
      <c r="AU379" s="146" t="str">
        <f t="shared" si="39"/>
        <v/>
      </c>
      <c r="AV379" s="146" t="str">
        <f t="shared" ref="AV379:AW379" si="1585">IF(NOT(ISBLANK(DT379)),CONCATENATE(TEXT(DT379,"yyyy-mm-ddThh:MM:ss"),"Z"),"")</f>
        <v/>
      </c>
      <c r="AW379" s="146" t="str">
        <f t="shared" si="1585"/>
        <v/>
      </c>
      <c r="AX379" s="146" t="str">
        <f t="shared" ref="AX379:AZ379" si="1586">IF(NOT(ISBLANK(ED379)),CONCATENATE(TEXT(ED379,"yyyy-mm-ddThh:MM:ss"),"Z"),"")</f>
        <v/>
      </c>
      <c r="AY379" s="146" t="str">
        <f t="shared" si="1586"/>
        <v/>
      </c>
      <c r="AZ379" s="146" t="str">
        <f t="shared" si="1586"/>
        <v/>
      </c>
      <c r="BA379" s="176"/>
      <c r="BB379" s="152"/>
      <c r="BC379" s="177"/>
      <c r="BD379" s="154"/>
      <c r="BE379" s="155"/>
      <c r="BF379" s="154"/>
      <c r="BG379" s="155"/>
      <c r="BH379" s="169"/>
      <c r="BI379" s="162"/>
      <c r="BJ379" s="172"/>
      <c r="BK379" s="162"/>
      <c r="BL379" s="158"/>
      <c r="BM379" s="172"/>
      <c r="BN379" s="162"/>
      <c r="BO379" s="167"/>
      <c r="BP379" s="169"/>
      <c r="BQ379" s="162"/>
      <c r="BR379" s="162"/>
      <c r="BS379" s="174"/>
      <c r="BT379" s="162"/>
      <c r="BU379" s="174"/>
      <c r="BV379" s="174"/>
      <c r="BW379" s="174"/>
      <c r="BX379" s="173"/>
      <c r="BY379" s="158"/>
      <c r="BZ379" s="160"/>
      <c r="CA379" s="172"/>
      <c r="CB379" s="152"/>
      <c r="CC379" s="152"/>
      <c r="CD379" s="156"/>
      <c r="CE379" s="172"/>
      <c r="CF379" s="162"/>
      <c r="CG379" s="162"/>
      <c r="CH379" s="158"/>
      <c r="CI379" s="173"/>
      <c r="CJ379" s="178"/>
      <c r="CK379" s="173"/>
      <c r="CL379" s="165"/>
      <c r="CM379" s="172"/>
      <c r="CN379" s="162"/>
      <c r="CO379" s="162"/>
      <c r="CP379" s="162"/>
      <c r="CQ379" s="162"/>
      <c r="CR379" s="169"/>
      <c r="CS379" s="162"/>
      <c r="CT379" s="162"/>
      <c r="CU379" s="174"/>
      <c r="CV379" s="152"/>
      <c r="CW379" s="173"/>
      <c r="CX379" s="158"/>
      <c r="CY379" s="172"/>
      <c r="CZ379" s="162"/>
      <c r="DA379" s="162"/>
      <c r="DB379" s="158"/>
      <c r="DC379" s="173"/>
      <c r="DD379" s="178"/>
      <c r="DE379" s="173"/>
      <c r="DF379" s="165"/>
      <c r="DG379" s="172"/>
      <c r="DH379" s="178"/>
      <c r="DI379" s="172"/>
      <c r="DJ379" s="178"/>
      <c r="DK379" s="172"/>
      <c r="DL379" s="162"/>
      <c r="DM379" s="167"/>
      <c r="DN379" s="169"/>
      <c r="DO379" s="162"/>
      <c r="DP379" s="162"/>
      <c r="DQ379" s="174"/>
      <c r="DR379" s="152"/>
      <c r="DS379" s="172"/>
      <c r="DT379" s="152"/>
      <c r="DU379" s="152"/>
      <c r="DV379" s="156"/>
      <c r="DW379" s="173"/>
      <c r="DX379" s="158"/>
      <c r="DY379" s="172"/>
      <c r="DZ379" s="162"/>
      <c r="EA379" s="162"/>
      <c r="EB379" s="172"/>
      <c r="EC379" s="172"/>
      <c r="ED379" s="152"/>
      <c r="EE379" s="152"/>
      <c r="EF379" s="152"/>
      <c r="EG379" s="174"/>
      <c r="EH379" s="172"/>
      <c r="EI379" s="162"/>
      <c r="EJ379" s="162"/>
    </row>
    <row r="380" spans="1:140" ht="12.5">
      <c r="A380" s="168"/>
      <c r="B380" s="169"/>
      <c r="C380" s="144" t="str">
        <f t="shared" si="0"/>
        <v/>
      </c>
      <c r="D380" s="144" t="str">
        <f t="shared" si="1364"/>
        <v/>
      </c>
      <c r="E380" s="144" t="str">
        <f t="shared" si="2"/>
        <v/>
      </c>
      <c r="F380" s="145" t="str">
        <f t="shared" si="1365"/>
        <v/>
      </c>
      <c r="G380" s="145" t="str">
        <f t="shared" si="4"/>
        <v/>
      </c>
      <c r="H380" s="145" t="str">
        <f t="shared" si="5"/>
        <v/>
      </c>
      <c r="I380" s="146" t="str">
        <f t="shared" ref="I380:J380" si="1587">IF(COUNTA($DO380:$DX380)&gt;0,$BA380,"")</f>
        <v/>
      </c>
      <c r="J380" s="146" t="str">
        <f t="shared" si="1587"/>
        <v/>
      </c>
      <c r="K380" s="147" t="str">
        <f t="shared" si="43"/>
        <v/>
      </c>
      <c r="L380" s="147" t="str">
        <f t="shared" si="7"/>
        <v/>
      </c>
      <c r="M380" s="147" t="str">
        <f t="shared" si="8"/>
        <v/>
      </c>
      <c r="N380" s="147" t="str">
        <f t="shared" si="48"/>
        <v/>
      </c>
      <c r="O380" s="147" t="str">
        <f t="shared" si="9"/>
        <v/>
      </c>
      <c r="P380" s="146" t="str">
        <f t="shared" si="1367"/>
        <v/>
      </c>
      <c r="Q380" s="147" t="str">
        <f t="shared" si="1368"/>
        <v/>
      </c>
      <c r="R380" s="146" t="str">
        <f t="shared" si="12"/>
        <v/>
      </c>
      <c r="S380" s="146" t="str">
        <f t="shared" si="13"/>
        <v/>
      </c>
      <c r="T380" s="146" t="str">
        <f>IF(NOT(ISBLANK(DH380)),
        IF(AND(ISREF('Input Tenderers'!$J$8:$K$8),COUNTA('Input Tenderers'!$N$8)&gt;0),
                IF(COUNTA('Input Implementation Transactio'!$N380:$O380)&gt;0,"supplier;tenderer;payee","supplier;tenderer"),
                IF(COUNTA('Input Implementation Transactio'!$N380:$O380)&gt;0,"supplier;payee","supplier")
                ),
        IF(COUNTA('Input Implementation Transactio'!$N380:$O380)&gt;0, "payee", "")
        )</f>
        <v/>
      </c>
      <c r="U380" s="146" t="str">
        <f t="shared" si="14"/>
        <v/>
      </c>
      <c r="V380" s="146" t="str">
        <f t="shared" si="15"/>
        <v/>
      </c>
      <c r="W380" s="148" t="str">
        <f t="shared" si="1369"/>
        <v/>
      </c>
      <c r="X380" s="175" t="str">
        <f t="shared" si="1370"/>
        <v/>
      </c>
      <c r="Y380" s="170" t="str">
        <f t="shared" si="1371"/>
        <v/>
      </c>
      <c r="Z380" s="150" t="str">
        <f t="shared" si="19"/>
        <v/>
      </c>
      <c r="AA380" s="146" t="str">
        <f t="shared" si="20"/>
        <v/>
      </c>
      <c r="AB380" s="146" t="str">
        <f t="shared" si="21"/>
        <v/>
      </c>
      <c r="AC380" s="146" t="str">
        <f t="shared" si="22"/>
        <v/>
      </c>
      <c r="AD380" s="148" t="str">
        <f t="shared" si="1372"/>
        <v/>
      </c>
      <c r="AE380" s="148" t="str">
        <f t="shared" si="24"/>
        <v/>
      </c>
      <c r="AF380" s="175" t="str">
        <f t="shared" si="1373"/>
        <v/>
      </c>
      <c r="AG380" s="170" t="str">
        <f t="shared" si="1374"/>
        <v/>
      </c>
      <c r="AH380" s="148" t="str">
        <f t="shared" si="1375"/>
        <v/>
      </c>
      <c r="AI380" s="146" t="str">
        <f t="shared" si="28"/>
        <v/>
      </c>
      <c r="AJ380" s="146" t="str">
        <f t="shared" si="29"/>
        <v/>
      </c>
      <c r="AK380" s="146" t="str">
        <f t="shared" si="30"/>
        <v/>
      </c>
      <c r="AL380" s="146" t="str">
        <f t="shared" si="31"/>
        <v/>
      </c>
      <c r="AM380" s="171" t="str">
        <f t="shared" si="32"/>
        <v/>
      </c>
      <c r="AN380" s="171" t="str">
        <f t="shared" si="33"/>
        <v/>
      </c>
      <c r="AO380" s="146" t="str">
        <f t="shared" si="34"/>
        <v/>
      </c>
      <c r="AP380" s="146" t="str">
        <f t="shared" si="35"/>
        <v/>
      </c>
      <c r="AQ380" s="146" t="str">
        <f t="shared" si="36"/>
        <v/>
      </c>
      <c r="AR380" s="146" t="str">
        <f t="shared" ref="AR380:AS380" si="1588">IF(NOT(ISBLANK(CB380)),CONCATENATE(TEXT(CB380,"yyyy-mm-ddThh:MM:ss"),"Z"),"")</f>
        <v/>
      </c>
      <c r="AS380" s="146" t="str">
        <f t="shared" si="1588"/>
        <v/>
      </c>
      <c r="AT380" s="146" t="str">
        <f t="shared" si="38"/>
        <v/>
      </c>
      <c r="AU380" s="146" t="str">
        <f t="shared" si="39"/>
        <v/>
      </c>
      <c r="AV380" s="146" t="str">
        <f t="shared" ref="AV380:AW380" si="1589">IF(NOT(ISBLANK(DT380)),CONCATENATE(TEXT(DT380,"yyyy-mm-ddThh:MM:ss"),"Z"),"")</f>
        <v/>
      </c>
      <c r="AW380" s="146" t="str">
        <f t="shared" si="1589"/>
        <v/>
      </c>
      <c r="AX380" s="146" t="str">
        <f t="shared" ref="AX380:AZ380" si="1590">IF(NOT(ISBLANK(ED380)),CONCATENATE(TEXT(ED380,"yyyy-mm-ddThh:MM:ss"),"Z"),"")</f>
        <v/>
      </c>
      <c r="AY380" s="146" t="str">
        <f t="shared" si="1590"/>
        <v/>
      </c>
      <c r="AZ380" s="146" t="str">
        <f t="shared" si="1590"/>
        <v/>
      </c>
      <c r="BA380" s="176"/>
      <c r="BB380" s="152"/>
      <c r="BC380" s="177"/>
      <c r="BD380" s="154"/>
      <c r="BE380" s="155"/>
      <c r="BF380" s="154"/>
      <c r="BG380" s="155"/>
      <c r="BH380" s="169"/>
      <c r="BI380" s="162"/>
      <c r="BJ380" s="172"/>
      <c r="BK380" s="162"/>
      <c r="BL380" s="158"/>
      <c r="BM380" s="172"/>
      <c r="BN380" s="162"/>
      <c r="BO380" s="167"/>
      <c r="BP380" s="169"/>
      <c r="BQ380" s="162"/>
      <c r="BR380" s="162"/>
      <c r="BS380" s="174"/>
      <c r="BT380" s="162"/>
      <c r="BU380" s="174"/>
      <c r="BV380" s="174"/>
      <c r="BW380" s="174"/>
      <c r="BX380" s="173"/>
      <c r="BY380" s="158"/>
      <c r="BZ380" s="160"/>
      <c r="CA380" s="172"/>
      <c r="CB380" s="152"/>
      <c r="CC380" s="152"/>
      <c r="CD380" s="156"/>
      <c r="CE380" s="172"/>
      <c r="CF380" s="162"/>
      <c r="CG380" s="162"/>
      <c r="CH380" s="158"/>
      <c r="CI380" s="173"/>
      <c r="CJ380" s="178"/>
      <c r="CK380" s="173"/>
      <c r="CL380" s="165"/>
      <c r="CM380" s="172"/>
      <c r="CN380" s="162"/>
      <c r="CO380" s="162"/>
      <c r="CP380" s="162"/>
      <c r="CQ380" s="162"/>
      <c r="CR380" s="169"/>
      <c r="CS380" s="162"/>
      <c r="CT380" s="162"/>
      <c r="CU380" s="174"/>
      <c r="CV380" s="152"/>
      <c r="CW380" s="173"/>
      <c r="CX380" s="158"/>
      <c r="CY380" s="172"/>
      <c r="CZ380" s="162"/>
      <c r="DA380" s="162"/>
      <c r="DB380" s="158"/>
      <c r="DC380" s="173"/>
      <c r="DD380" s="178"/>
      <c r="DE380" s="173"/>
      <c r="DF380" s="165"/>
      <c r="DG380" s="172"/>
      <c r="DH380" s="178"/>
      <c r="DI380" s="172"/>
      <c r="DJ380" s="178"/>
      <c r="DK380" s="172"/>
      <c r="DL380" s="162"/>
      <c r="DM380" s="167"/>
      <c r="DN380" s="169"/>
      <c r="DO380" s="162"/>
      <c r="DP380" s="162"/>
      <c r="DQ380" s="174"/>
      <c r="DR380" s="152"/>
      <c r="DS380" s="172"/>
      <c r="DT380" s="152"/>
      <c r="DU380" s="152"/>
      <c r="DV380" s="156"/>
      <c r="DW380" s="173"/>
      <c r="DX380" s="158"/>
      <c r="DY380" s="172"/>
      <c r="DZ380" s="162"/>
      <c r="EA380" s="162"/>
      <c r="EB380" s="172"/>
      <c r="EC380" s="172"/>
      <c r="ED380" s="152"/>
      <c r="EE380" s="152"/>
      <c r="EF380" s="152"/>
      <c r="EG380" s="174"/>
      <c r="EH380" s="172"/>
      <c r="EI380" s="162"/>
      <c r="EJ380" s="162"/>
    </row>
    <row r="381" spans="1:140" ht="12.5">
      <c r="A381" s="168"/>
      <c r="B381" s="169"/>
      <c r="C381" s="144" t="str">
        <f t="shared" si="0"/>
        <v/>
      </c>
      <c r="D381" s="144" t="str">
        <f t="shared" si="1364"/>
        <v/>
      </c>
      <c r="E381" s="144" t="str">
        <f t="shared" si="2"/>
        <v/>
      </c>
      <c r="F381" s="145" t="str">
        <f t="shared" si="1365"/>
        <v/>
      </c>
      <c r="G381" s="145" t="str">
        <f t="shared" si="4"/>
        <v/>
      </c>
      <c r="H381" s="145" t="str">
        <f t="shared" si="5"/>
        <v/>
      </c>
      <c r="I381" s="146" t="str">
        <f t="shared" ref="I381:J381" si="1591">IF(COUNTA($DO381:$DX381)&gt;0,$BA381,"")</f>
        <v/>
      </c>
      <c r="J381" s="146" t="str">
        <f t="shared" si="1591"/>
        <v/>
      </c>
      <c r="K381" s="147" t="str">
        <f t="shared" si="43"/>
        <v/>
      </c>
      <c r="L381" s="147" t="str">
        <f t="shared" si="7"/>
        <v/>
      </c>
      <c r="M381" s="147" t="str">
        <f t="shared" si="8"/>
        <v/>
      </c>
      <c r="N381" s="147" t="str">
        <f t="shared" si="48"/>
        <v/>
      </c>
      <c r="O381" s="147" t="str">
        <f t="shared" si="9"/>
        <v/>
      </c>
      <c r="P381" s="146" t="str">
        <f t="shared" si="1367"/>
        <v/>
      </c>
      <c r="Q381" s="147" t="str">
        <f t="shared" si="1368"/>
        <v/>
      </c>
      <c r="R381" s="146" t="str">
        <f t="shared" si="12"/>
        <v/>
      </c>
      <c r="S381" s="146" t="str">
        <f t="shared" si="13"/>
        <v/>
      </c>
      <c r="T381" s="146" t="str">
        <f>IF(NOT(ISBLANK(DH381)),
        IF(AND(ISREF('Input Tenderers'!$J$8:$K$8),COUNTA('Input Tenderers'!$N$8)&gt;0),
                IF(COUNTA('Input Implementation Transactio'!$N381:$O381)&gt;0,"supplier;tenderer;payee","supplier;tenderer"),
                IF(COUNTA('Input Implementation Transactio'!$N381:$O381)&gt;0,"supplier;payee","supplier")
                ),
        IF(COUNTA('Input Implementation Transactio'!$N381:$O381)&gt;0, "payee", "")
        )</f>
        <v/>
      </c>
      <c r="U381" s="146" t="str">
        <f t="shared" si="14"/>
        <v/>
      </c>
      <c r="V381" s="146" t="str">
        <f t="shared" si="15"/>
        <v/>
      </c>
      <c r="W381" s="148" t="str">
        <f t="shared" si="1369"/>
        <v/>
      </c>
      <c r="X381" s="175" t="str">
        <f t="shared" si="1370"/>
        <v/>
      </c>
      <c r="Y381" s="170" t="str">
        <f t="shared" si="1371"/>
        <v/>
      </c>
      <c r="Z381" s="150" t="str">
        <f t="shared" si="19"/>
        <v/>
      </c>
      <c r="AA381" s="146" t="str">
        <f t="shared" si="20"/>
        <v/>
      </c>
      <c r="AB381" s="146" t="str">
        <f t="shared" si="21"/>
        <v/>
      </c>
      <c r="AC381" s="146" t="str">
        <f t="shared" si="22"/>
        <v/>
      </c>
      <c r="AD381" s="148" t="str">
        <f t="shared" si="1372"/>
        <v/>
      </c>
      <c r="AE381" s="148" t="str">
        <f t="shared" si="24"/>
        <v/>
      </c>
      <c r="AF381" s="175" t="str">
        <f t="shared" si="1373"/>
        <v/>
      </c>
      <c r="AG381" s="170" t="str">
        <f t="shared" si="1374"/>
        <v/>
      </c>
      <c r="AH381" s="148" t="str">
        <f t="shared" si="1375"/>
        <v/>
      </c>
      <c r="AI381" s="146" t="str">
        <f t="shared" si="28"/>
        <v/>
      </c>
      <c r="AJ381" s="146" t="str">
        <f t="shared" si="29"/>
        <v/>
      </c>
      <c r="AK381" s="146" t="str">
        <f t="shared" si="30"/>
        <v/>
      </c>
      <c r="AL381" s="146" t="str">
        <f t="shared" si="31"/>
        <v/>
      </c>
      <c r="AM381" s="171" t="str">
        <f t="shared" si="32"/>
        <v/>
      </c>
      <c r="AN381" s="171" t="str">
        <f t="shared" si="33"/>
        <v/>
      </c>
      <c r="AO381" s="146" t="str">
        <f t="shared" si="34"/>
        <v/>
      </c>
      <c r="AP381" s="146" t="str">
        <f t="shared" si="35"/>
        <v/>
      </c>
      <c r="AQ381" s="146" t="str">
        <f t="shared" si="36"/>
        <v/>
      </c>
      <c r="AR381" s="146" t="str">
        <f t="shared" ref="AR381:AS381" si="1592">IF(NOT(ISBLANK(CB381)),CONCATENATE(TEXT(CB381,"yyyy-mm-ddThh:MM:ss"),"Z"),"")</f>
        <v/>
      </c>
      <c r="AS381" s="146" t="str">
        <f t="shared" si="1592"/>
        <v/>
      </c>
      <c r="AT381" s="146" t="str">
        <f t="shared" si="38"/>
        <v/>
      </c>
      <c r="AU381" s="146" t="str">
        <f t="shared" si="39"/>
        <v/>
      </c>
      <c r="AV381" s="146" t="str">
        <f t="shared" ref="AV381:AW381" si="1593">IF(NOT(ISBLANK(DT381)),CONCATENATE(TEXT(DT381,"yyyy-mm-ddThh:MM:ss"),"Z"),"")</f>
        <v/>
      </c>
      <c r="AW381" s="146" t="str">
        <f t="shared" si="1593"/>
        <v/>
      </c>
      <c r="AX381" s="146" t="str">
        <f t="shared" ref="AX381:AZ381" si="1594">IF(NOT(ISBLANK(ED381)),CONCATENATE(TEXT(ED381,"yyyy-mm-ddThh:MM:ss"),"Z"),"")</f>
        <v/>
      </c>
      <c r="AY381" s="146" t="str">
        <f t="shared" si="1594"/>
        <v/>
      </c>
      <c r="AZ381" s="146" t="str">
        <f t="shared" si="1594"/>
        <v/>
      </c>
      <c r="BA381" s="176"/>
      <c r="BB381" s="152"/>
      <c r="BC381" s="177"/>
      <c r="BD381" s="154"/>
      <c r="BE381" s="155"/>
      <c r="BF381" s="154"/>
      <c r="BG381" s="155"/>
      <c r="BH381" s="169"/>
      <c r="BI381" s="162"/>
      <c r="BJ381" s="172"/>
      <c r="BK381" s="162"/>
      <c r="BL381" s="158"/>
      <c r="BM381" s="172"/>
      <c r="BN381" s="162"/>
      <c r="BO381" s="167"/>
      <c r="BP381" s="169"/>
      <c r="BQ381" s="162"/>
      <c r="BR381" s="162"/>
      <c r="BS381" s="174"/>
      <c r="BT381" s="162"/>
      <c r="BU381" s="174"/>
      <c r="BV381" s="174"/>
      <c r="BW381" s="174"/>
      <c r="BX381" s="173"/>
      <c r="BY381" s="158"/>
      <c r="BZ381" s="160"/>
      <c r="CA381" s="172"/>
      <c r="CB381" s="152"/>
      <c r="CC381" s="152"/>
      <c r="CD381" s="156"/>
      <c r="CE381" s="172"/>
      <c r="CF381" s="162"/>
      <c r="CG381" s="162"/>
      <c r="CH381" s="158"/>
      <c r="CI381" s="173"/>
      <c r="CJ381" s="178"/>
      <c r="CK381" s="173"/>
      <c r="CL381" s="165"/>
      <c r="CM381" s="172"/>
      <c r="CN381" s="162"/>
      <c r="CO381" s="162"/>
      <c r="CP381" s="162"/>
      <c r="CQ381" s="162"/>
      <c r="CR381" s="169"/>
      <c r="CS381" s="162"/>
      <c r="CT381" s="162"/>
      <c r="CU381" s="174"/>
      <c r="CV381" s="152"/>
      <c r="CW381" s="173"/>
      <c r="CX381" s="158"/>
      <c r="CY381" s="172"/>
      <c r="CZ381" s="162"/>
      <c r="DA381" s="162"/>
      <c r="DB381" s="158"/>
      <c r="DC381" s="173"/>
      <c r="DD381" s="178"/>
      <c r="DE381" s="173"/>
      <c r="DF381" s="165"/>
      <c r="DG381" s="172"/>
      <c r="DH381" s="178"/>
      <c r="DI381" s="172"/>
      <c r="DJ381" s="178"/>
      <c r="DK381" s="172"/>
      <c r="DL381" s="162"/>
      <c r="DM381" s="167"/>
      <c r="DN381" s="169"/>
      <c r="DO381" s="162"/>
      <c r="DP381" s="162"/>
      <c r="DQ381" s="174"/>
      <c r="DR381" s="152"/>
      <c r="DS381" s="172"/>
      <c r="DT381" s="152"/>
      <c r="DU381" s="152"/>
      <c r="DV381" s="156"/>
      <c r="DW381" s="173"/>
      <c r="DX381" s="158"/>
      <c r="DY381" s="172"/>
      <c r="DZ381" s="162"/>
      <c r="EA381" s="162"/>
      <c r="EB381" s="172"/>
      <c r="EC381" s="172"/>
      <c r="ED381" s="152"/>
      <c r="EE381" s="152"/>
      <c r="EF381" s="152"/>
      <c r="EG381" s="174"/>
      <c r="EH381" s="172"/>
      <c r="EI381" s="162"/>
      <c r="EJ381" s="162"/>
    </row>
    <row r="382" spans="1:140" ht="12.5">
      <c r="A382" s="168"/>
      <c r="B382" s="169"/>
      <c r="C382" s="144" t="str">
        <f t="shared" si="0"/>
        <v/>
      </c>
      <c r="D382" s="144" t="str">
        <f t="shared" si="1364"/>
        <v/>
      </c>
      <c r="E382" s="144" t="str">
        <f t="shared" si="2"/>
        <v/>
      </c>
      <c r="F382" s="145" t="str">
        <f t="shared" si="1365"/>
        <v/>
      </c>
      <c r="G382" s="145" t="str">
        <f t="shared" si="4"/>
        <v/>
      </c>
      <c r="H382" s="145" t="str">
        <f t="shared" si="5"/>
        <v/>
      </c>
      <c r="I382" s="146" t="str">
        <f t="shared" ref="I382:J382" si="1595">IF(COUNTA($DO382:$DX382)&gt;0,$BA382,"")</f>
        <v/>
      </c>
      <c r="J382" s="146" t="str">
        <f t="shared" si="1595"/>
        <v/>
      </c>
      <c r="K382" s="147" t="str">
        <f t="shared" si="43"/>
        <v/>
      </c>
      <c r="L382" s="147" t="str">
        <f t="shared" si="7"/>
        <v/>
      </c>
      <c r="M382" s="147" t="str">
        <f t="shared" si="8"/>
        <v/>
      </c>
      <c r="N382" s="147" t="str">
        <f t="shared" si="48"/>
        <v/>
      </c>
      <c r="O382" s="147" t="str">
        <f t="shared" si="9"/>
        <v/>
      </c>
      <c r="P382" s="146" t="str">
        <f t="shared" si="1367"/>
        <v/>
      </c>
      <c r="Q382" s="147" t="str">
        <f t="shared" si="1368"/>
        <v/>
      </c>
      <c r="R382" s="146" t="str">
        <f t="shared" si="12"/>
        <v/>
      </c>
      <c r="S382" s="146" t="str">
        <f t="shared" si="13"/>
        <v/>
      </c>
      <c r="T382" s="146" t="str">
        <f>IF(NOT(ISBLANK(DH382)),
        IF(AND(ISREF('Input Tenderers'!$J$8:$K$8),COUNTA('Input Tenderers'!$N$8)&gt;0),
                IF(COUNTA('Input Implementation Transactio'!$N382:$O382)&gt;0,"supplier;tenderer;payee","supplier;tenderer"),
                IF(COUNTA('Input Implementation Transactio'!$N382:$O382)&gt;0,"supplier;payee","supplier")
                ),
        IF(COUNTA('Input Implementation Transactio'!$N382:$O382)&gt;0, "payee", "")
        )</f>
        <v/>
      </c>
      <c r="U382" s="146" t="str">
        <f t="shared" si="14"/>
        <v/>
      </c>
      <c r="V382" s="146" t="str">
        <f t="shared" si="15"/>
        <v/>
      </c>
      <c r="W382" s="148" t="str">
        <f t="shared" si="1369"/>
        <v/>
      </c>
      <c r="X382" s="175" t="str">
        <f t="shared" si="1370"/>
        <v/>
      </c>
      <c r="Y382" s="170" t="str">
        <f t="shared" si="1371"/>
        <v/>
      </c>
      <c r="Z382" s="150" t="str">
        <f t="shared" si="19"/>
        <v/>
      </c>
      <c r="AA382" s="146" t="str">
        <f t="shared" si="20"/>
        <v/>
      </c>
      <c r="AB382" s="146" t="str">
        <f t="shared" si="21"/>
        <v/>
      </c>
      <c r="AC382" s="146" t="str">
        <f t="shared" si="22"/>
        <v/>
      </c>
      <c r="AD382" s="148" t="str">
        <f t="shared" si="1372"/>
        <v/>
      </c>
      <c r="AE382" s="148" t="str">
        <f t="shared" si="24"/>
        <v/>
      </c>
      <c r="AF382" s="175" t="str">
        <f t="shared" si="1373"/>
        <v/>
      </c>
      <c r="AG382" s="170" t="str">
        <f t="shared" si="1374"/>
        <v/>
      </c>
      <c r="AH382" s="148" t="str">
        <f t="shared" si="1375"/>
        <v/>
      </c>
      <c r="AI382" s="146" t="str">
        <f t="shared" si="28"/>
        <v/>
      </c>
      <c r="AJ382" s="146" t="str">
        <f t="shared" si="29"/>
        <v/>
      </c>
      <c r="AK382" s="146" t="str">
        <f t="shared" si="30"/>
        <v/>
      </c>
      <c r="AL382" s="146" t="str">
        <f t="shared" si="31"/>
        <v/>
      </c>
      <c r="AM382" s="171" t="str">
        <f t="shared" si="32"/>
        <v/>
      </c>
      <c r="AN382" s="171" t="str">
        <f t="shared" si="33"/>
        <v/>
      </c>
      <c r="AO382" s="146" t="str">
        <f t="shared" si="34"/>
        <v/>
      </c>
      <c r="AP382" s="146" t="str">
        <f t="shared" si="35"/>
        <v/>
      </c>
      <c r="AQ382" s="146" t="str">
        <f t="shared" si="36"/>
        <v/>
      </c>
      <c r="AR382" s="146" t="str">
        <f t="shared" ref="AR382:AS382" si="1596">IF(NOT(ISBLANK(CB382)),CONCATENATE(TEXT(CB382,"yyyy-mm-ddThh:MM:ss"),"Z"),"")</f>
        <v/>
      </c>
      <c r="AS382" s="146" t="str">
        <f t="shared" si="1596"/>
        <v/>
      </c>
      <c r="AT382" s="146" t="str">
        <f t="shared" si="38"/>
        <v/>
      </c>
      <c r="AU382" s="146" t="str">
        <f t="shared" si="39"/>
        <v/>
      </c>
      <c r="AV382" s="146" t="str">
        <f t="shared" ref="AV382:AW382" si="1597">IF(NOT(ISBLANK(DT382)),CONCATENATE(TEXT(DT382,"yyyy-mm-ddThh:MM:ss"),"Z"),"")</f>
        <v/>
      </c>
      <c r="AW382" s="146" t="str">
        <f t="shared" si="1597"/>
        <v/>
      </c>
      <c r="AX382" s="146" t="str">
        <f t="shared" ref="AX382:AZ382" si="1598">IF(NOT(ISBLANK(ED382)),CONCATENATE(TEXT(ED382,"yyyy-mm-ddThh:MM:ss"),"Z"),"")</f>
        <v/>
      </c>
      <c r="AY382" s="146" t="str">
        <f t="shared" si="1598"/>
        <v/>
      </c>
      <c r="AZ382" s="146" t="str">
        <f t="shared" si="1598"/>
        <v/>
      </c>
      <c r="BA382" s="176"/>
      <c r="BB382" s="152"/>
      <c r="BC382" s="177"/>
      <c r="BD382" s="154"/>
      <c r="BE382" s="155"/>
      <c r="BF382" s="154"/>
      <c r="BG382" s="155"/>
      <c r="BH382" s="169"/>
      <c r="BI382" s="162"/>
      <c r="BJ382" s="172"/>
      <c r="BK382" s="162"/>
      <c r="BL382" s="158"/>
      <c r="BM382" s="172"/>
      <c r="BN382" s="162"/>
      <c r="BO382" s="167"/>
      <c r="BP382" s="169"/>
      <c r="BQ382" s="162"/>
      <c r="BR382" s="162"/>
      <c r="BS382" s="174"/>
      <c r="BT382" s="162"/>
      <c r="BU382" s="174"/>
      <c r="BV382" s="174"/>
      <c r="BW382" s="174"/>
      <c r="BX382" s="173"/>
      <c r="BY382" s="158"/>
      <c r="BZ382" s="160"/>
      <c r="CA382" s="172"/>
      <c r="CB382" s="152"/>
      <c r="CC382" s="152"/>
      <c r="CD382" s="156"/>
      <c r="CE382" s="172"/>
      <c r="CF382" s="162"/>
      <c r="CG382" s="162"/>
      <c r="CH382" s="158"/>
      <c r="CI382" s="173"/>
      <c r="CJ382" s="178"/>
      <c r="CK382" s="173"/>
      <c r="CL382" s="165"/>
      <c r="CM382" s="172"/>
      <c r="CN382" s="162"/>
      <c r="CO382" s="162"/>
      <c r="CP382" s="162"/>
      <c r="CQ382" s="162"/>
      <c r="CR382" s="169"/>
      <c r="CS382" s="162"/>
      <c r="CT382" s="162"/>
      <c r="CU382" s="174"/>
      <c r="CV382" s="152"/>
      <c r="CW382" s="173"/>
      <c r="CX382" s="158"/>
      <c r="CY382" s="172"/>
      <c r="CZ382" s="162"/>
      <c r="DA382" s="162"/>
      <c r="DB382" s="158"/>
      <c r="DC382" s="173"/>
      <c r="DD382" s="178"/>
      <c r="DE382" s="173"/>
      <c r="DF382" s="165"/>
      <c r="DG382" s="172"/>
      <c r="DH382" s="178"/>
      <c r="DI382" s="172"/>
      <c r="DJ382" s="178"/>
      <c r="DK382" s="172"/>
      <c r="DL382" s="162"/>
      <c r="DM382" s="167"/>
      <c r="DN382" s="169"/>
      <c r="DO382" s="162"/>
      <c r="DP382" s="162"/>
      <c r="DQ382" s="174"/>
      <c r="DR382" s="152"/>
      <c r="DS382" s="172"/>
      <c r="DT382" s="152"/>
      <c r="DU382" s="152"/>
      <c r="DV382" s="156"/>
      <c r="DW382" s="173"/>
      <c r="DX382" s="158"/>
      <c r="DY382" s="172"/>
      <c r="DZ382" s="162"/>
      <c r="EA382" s="162"/>
      <c r="EB382" s="172"/>
      <c r="EC382" s="172"/>
      <c r="ED382" s="152"/>
      <c r="EE382" s="152"/>
      <c r="EF382" s="152"/>
      <c r="EG382" s="174"/>
      <c r="EH382" s="172"/>
      <c r="EI382" s="162"/>
      <c r="EJ382" s="162"/>
    </row>
    <row r="383" spans="1:140" ht="12.5">
      <c r="A383" s="168"/>
      <c r="B383" s="169"/>
      <c r="C383" s="144" t="str">
        <f t="shared" si="0"/>
        <v/>
      </c>
      <c r="D383" s="144" t="str">
        <f t="shared" si="1364"/>
        <v/>
      </c>
      <c r="E383" s="144" t="str">
        <f t="shared" si="2"/>
        <v/>
      </c>
      <c r="F383" s="145" t="str">
        <f t="shared" si="1365"/>
        <v/>
      </c>
      <c r="G383" s="145" t="str">
        <f t="shared" si="4"/>
        <v/>
      </c>
      <c r="H383" s="145" t="str">
        <f t="shared" si="5"/>
        <v/>
      </c>
      <c r="I383" s="146" t="str">
        <f t="shared" ref="I383:J383" si="1599">IF(COUNTA($DO383:$DX383)&gt;0,$BA383,"")</f>
        <v/>
      </c>
      <c r="J383" s="146" t="str">
        <f t="shared" si="1599"/>
        <v/>
      </c>
      <c r="K383" s="147" t="str">
        <f t="shared" si="43"/>
        <v/>
      </c>
      <c r="L383" s="147" t="str">
        <f t="shared" si="7"/>
        <v/>
      </c>
      <c r="M383" s="147" t="str">
        <f t="shared" si="8"/>
        <v/>
      </c>
      <c r="N383" s="147" t="str">
        <f t="shared" si="48"/>
        <v/>
      </c>
      <c r="O383" s="147" t="str">
        <f t="shared" si="9"/>
        <v/>
      </c>
      <c r="P383" s="146" t="str">
        <f t="shared" si="1367"/>
        <v/>
      </c>
      <c r="Q383" s="147" t="str">
        <f t="shared" si="1368"/>
        <v/>
      </c>
      <c r="R383" s="146" t="str">
        <f t="shared" si="12"/>
        <v/>
      </c>
      <c r="S383" s="146" t="str">
        <f t="shared" si="13"/>
        <v/>
      </c>
      <c r="T383" s="146" t="str">
        <f>IF(NOT(ISBLANK(DH383)),
        IF(AND(ISREF('Input Tenderers'!$J$8:$K$8),COUNTA('Input Tenderers'!$N$8)&gt;0),
                IF(COUNTA('Input Implementation Transactio'!$N383:$O383)&gt;0,"supplier;tenderer;payee","supplier;tenderer"),
                IF(COUNTA('Input Implementation Transactio'!$N383:$O383)&gt;0,"supplier;payee","supplier")
                ),
        IF(COUNTA('Input Implementation Transactio'!$N383:$O383)&gt;0, "payee", "")
        )</f>
        <v/>
      </c>
      <c r="U383" s="146" t="str">
        <f t="shared" si="14"/>
        <v/>
      </c>
      <c r="V383" s="146" t="str">
        <f t="shared" si="15"/>
        <v/>
      </c>
      <c r="W383" s="148" t="str">
        <f t="shared" si="1369"/>
        <v/>
      </c>
      <c r="X383" s="175" t="str">
        <f t="shared" si="1370"/>
        <v/>
      </c>
      <c r="Y383" s="170" t="str">
        <f t="shared" si="1371"/>
        <v/>
      </c>
      <c r="Z383" s="150" t="str">
        <f t="shared" si="19"/>
        <v/>
      </c>
      <c r="AA383" s="146" t="str">
        <f t="shared" si="20"/>
        <v/>
      </c>
      <c r="AB383" s="146" t="str">
        <f t="shared" si="21"/>
        <v/>
      </c>
      <c r="AC383" s="146" t="str">
        <f t="shared" si="22"/>
        <v/>
      </c>
      <c r="AD383" s="148" t="str">
        <f t="shared" si="1372"/>
        <v/>
      </c>
      <c r="AE383" s="148" t="str">
        <f t="shared" si="24"/>
        <v/>
      </c>
      <c r="AF383" s="175" t="str">
        <f t="shared" si="1373"/>
        <v/>
      </c>
      <c r="AG383" s="170" t="str">
        <f t="shared" si="1374"/>
        <v/>
      </c>
      <c r="AH383" s="148" t="str">
        <f t="shared" si="1375"/>
        <v/>
      </c>
      <c r="AI383" s="146" t="str">
        <f t="shared" si="28"/>
        <v/>
      </c>
      <c r="AJ383" s="146" t="str">
        <f t="shared" si="29"/>
        <v/>
      </c>
      <c r="AK383" s="146" t="str">
        <f t="shared" si="30"/>
        <v/>
      </c>
      <c r="AL383" s="146" t="str">
        <f t="shared" si="31"/>
        <v/>
      </c>
      <c r="AM383" s="171" t="str">
        <f t="shared" si="32"/>
        <v/>
      </c>
      <c r="AN383" s="171" t="str">
        <f t="shared" si="33"/>
        <v/>
      </c>
      <c r="AO383" s="146" t="str">
        <f t="shared" si="34"/>
        <v/>
      </c>
      <c r="AP383" s="146" t="str">
        <f t="shared" si="35"/>
        <v/>
      </c>
      <c r="AQ383" s="146" t="str">
        <f t="shared" si="36"/>
        <v/>
      </c>
      <c r="AR383" s="146" t="str">
        <f t="shared" ref="AR383:AS383" si="1600">IF(NOT(ISBLANK(CB383)),CONCATENATE(TEXT(CB383,"yyyy-mm-ddThh:MM:ss"),"Z"),"")</f>
        <v/>
      </c>
      <c r="AS383" s="146" t="str">
        <f t="shared" si="1600"/>
        <v/>
      </c>
      <c r="AT383" s="146" t="str">
        <f t="shared" si="38"/>
        <v/>
      </c>
      <c r="AU383" s="146" t="str">
        <f t="shared" si="39"/>
        <v/>
      </c>
      <c r="AV383" s="146" t="str">
        <f t="shared" ref="AV383:AW383" si="1601">IF(NOT(ISBLANK(DT383)),CONCATENATE(TEXT(DT383,"yyyy-mm-ddThh:MM:ss"),"Z"),"")</f>
        <v/>
      </c>
      <c r="AW383" s="146" t="str">
        <f t="shared" si="1601"/>
        <v/>
      </c>
      <c r="AX383" s="146" t="str">
        <f t="shared" ref="AX383:AZ383" si="1602">IF(NOT(ISBLANK(ED383)),CONCATENATE(TEXT(ED383,"yyyy-mm-ddThh:MM:ss"),"Z"),"")</f>
        <v/>
      </c>
      <c r="AY383" s="146" t="str">
        <f t="shared" si="1602"/>
        <v/>
      </c>
      <c r="AZ383" s="146" t="str">
        <f t="shared" si="1602"/>
        <v/>
      </c>
      <c r="BA383" s="176"/>
      <c r="BB383" s="152"/>
      <c r="BC383" s="177"/>
      <c r="BD383" s="154"/>
      <c r="BE383" s="155"/>
      <c r="BF383" s="154"/>
      <c r="BG383" s="155"/>
      <c r="BH383" s="169"/>
      <c r="BI383" s="162"/>
      <c r="BJ383" s="172"/>
      <c r="BK383" s="162"/>
      <c r="BL383" s="158"/>
      <c r="BM383" s="172"/>
      <c r="BN383" s="162"/>
      <c r="BO383" s="167"/>
      <c r="BP383" s="169"/>
      <c r="BQ383" s="162"/>
      <c r="BR383" s="162"/>
      <c r="BS383" s="174"/>
      <c r="BT383" s="162"/>
      <c r="BU383" s="174"/>
      <c r="BV383" s="174"/>
      <c r="BW383" s="174"/>
      <c r="BX383" s="173"/>
      <c r="BY383" s="158"/>
      <c r="BZ383" s="160"/>
      <c r="CA383" s="172"/>
      <c r="CB383" s="152"/>
      <c r="CC383" s="152"/>
      <c r="CD383" s="156"/>
      <c r="CE383" s="172"/>
      <c r="CF383" s="162"/>
      <c r="CG383" s="162"/>
      <c r="CH383" s="158"/>
      <c r="CI383" s="173"/>
      <c r="CJ383" s="178"/>
      <c r="CK383" s="173"/>
      <c r="CL383" s="165"/>
      <c r="CM383" s="172"/>
      <c r="CN383" s="162"/>
      <c r="CO383" s="162"/>
      <c r="CP383" s="162"/>
      <c r="CQ383" s="162"/>
      <c r="CR383" s="169"/>
      <c r="CS383" s="162"/>
      <c r="CT383" s="162"/>
      <c r="CU383" s="174"/>
      <c r="CV383" s="152"/>
      <c r="CW383" s="173"/>
      <c r="CX383" s="158"/>
      <c r="CY383" s="172"/>
      <c r="CZ383" s="162"/>
      <c r="DA383" s="162"/>
      <c r="DB383" s="158"/>
      <c r="DC383" s="173"/>
      <c r="DD383" s="178"/>
      <c r="DE383" s="173"/>
      <c r="DF383" s="165"/>
      <c r="DG383" s="172"/>
      <c r="DH383" s="178"/>
      <c r="DI383" s="172"/>
      <c r="DJ383" s="178"/>
      <c r="DK383" s="172"/>
      <c r="DL383" s="162"/>
      <c r="DM383" s="167"/>
      <c r="DN383" s="169"/>
      <c r="DO383" s="162"/>
      <c r="DP383" s="162"/>
      <c r="DQ383" s="174"/>
      <c r="DR383" s="152"/>
      <c r="DS383" s="172"/>
      <c r="DT383" s="152"/>
      <c r="DU383" s="152"/>
      <c r="DV383" s="156"/>
      <c r="DW383" s="173"/>
      <c r="DX383" s="158"/>
      <c r="DY383" s="172"/>
      <c r="DZ383" s="162"/>
      <c r="EA383" s="162"/>
      <c r="EB383" s="172"/>
      <c r="EC383" s="172"/>
      <c r="ED383" s="152"/>
      <c r="EE383" s="152"/>
      <c r="EF383" s="152"/>
      <c r="EG383" s="174"/>
      <c r="EH383" s="172"/>
      <c r="EI383" s="162"/>
      <c r="EJ383" s="162"/>
    </row>
    <row r="384" spans="1:140" ht="12.5">
      <c r="A384" s="168"/>
      <c r="B384" s="169"/>
      <c r="C384" s="144" t="str">
        <f t="shared" si="0"/>
        <v/>
      </c>
      <c r="D384" s="144" t="str">
        <f t="shared" si="1364"/>
        <v/>
      </c>
      <c r="E384" s="144" t="str">
        <f t="shared" si="2"/>
        <v/>
      </c>
      <c r="F384" s="145" t="str">
        <f t="shared" si="1365"/>
        <v/>
      </c>
      <c r="G384" s="145" t="str">
        <f t="shared" si="4"/>
        <v/>
      </c>
      <c r="H384" s="145" t="str">
        <f t="shared" si="5"/>
        <v/>
      </c>
      <c r="I384" s="146" t="str">
        <f t="shared" ref="I384:J384" si="1603">IF(COUNTA($DO384:$DX384)&gt;0,$BA384,"")</f>
        <v/>
      </c>
      <c r="J384" s="146" t="str">
        <f t="shared" si="1603"/>
        <v/>
      </c>
      <c r="K384" s="147" t="str">
        <f t="shared" si="43"/>
        <v/>
      </c>
      <c r="L384" s="147" t="str">
        <f t="shared" si="7"/>
        <v/>
      </c>
      <c r="M384" s="147" t="str">
        <f t="shared" si="8"/>
        <v/>
      </c>
      <c r="N384" s="147" t="str">
        <f t="shared" si="48"/>
        <v/>
      </c>
      <c r="O384" s="147" t="str">
        <f t="shared" si="9"/>
        <v/>
      </c>
      <c r="P384" s="146" t="str">
        <f t="shared" si="1367"/>
        <v/>
      </c>
      <c r="Q384" s="147" t="str">
        <f t="shared" si="1368"/>
        <v/>
      </c>
      <c r="R384" s="146" t="str">
        <f t="shared" si="12"/>
        <v/>
      </c>
      <c r="S384" s="146" t="str">
        <f t="shared" si="13"/>
        <v/>
      </c>
      <c r="T384" s="146" t="str">
        <f>IF(NOT(ISBLANK(DH384)),
        IF(AND(ISREF('Input Tenderers'!$J$8:$K$8),COUNTA('Input Tenderers'!$N$8)&gt;0),
                IF(COUNTA('Input Implementation Transactio'!$N384:$O384)&gt;0,"supplier;tenderer;payee","supplier;tenderer"),
                IF(COUNTA('Input Implementation Transactio'!$N384:$O384)&gt;0,"supplier;payee","supplier")
                ),
        IF(COUNTA('Input Implementation Transactio'!$N384:$O384)&gt;0, "payee", "")
        )</f>
        <v/>
      </c>
      <c r="U384" s="146" t="str">
        <f t="shared" si="14"/>
        <v/>
      </c>
      <c r="V384" s="146" t="str">
        <f t="shared" si="15"/>
        <v/>
      </c>
      <c r="W384" s="148" t="str">
        <f t="shared" si="1369"/>
        <v/>
      </c>
      <c r="X384" s="175" t="str">
        <f t="shared" si="1370"/>
        <v/>
      </c>
      <c r="Y384" s="170" t="str">
        <f t="shared" si="1371"/>
        <v/>
      </c>
      <c r="Z384" s="150" t="str">
        <f t="shared" si="19"/>
        <v/>
      </c>
      <c r="AA384" s="146" t="str">
        <f t="shared" si="20"/>
        <v/>
      </c>
      <c r="AB384" s="146" t="str">
        <f t="shared" si="21"/>
        <v/>
      </c>
      <c r="AC384" s="146" t="str">
        <f t="shared" si="22"/>
        <v/>
      </c>
      <c r="AD384" s="148" t="str">
        <f t="shared" si="1372"/>
        <v/>
      </c>
      <c r="AE384" s="148" t="str">
        <f t="shared" si="24"/>
        <v/>
      </c>
      <c r="AF384" s="175" t="str">
        <f t="shared" si="1373"/>
        <v/>
      </c>
      <c r="AG384" s="170" t="str">
        <f t="shared" si="1374"/>
        <v/>
      </c>
      <c r="AH384" s="148" t="str">
        <f t="shared" si="1375"/>
        <v/>
      </c>
      <c r="AI384" s="146" t="str">
        <f t="shared" si="28"/>
        <v/>
      </c>
      <c r="AJ384" s="146" t="str">
        <f t="shared" si="29"/>
        <v/>
      </c>
      <c r="AK384" s="146" t="str">
        <f t="shared" si="30"/>
        <v/>
      </c>
      <c r="AL384" s="146" t="str">
        <f t="shared" si="31"/>
        <v/>
      </c>
      <c r="AM384" s="171" t="str">
        <f t="shared" si="32"/>
        <v/>
      </c>
      <c r="AN384" s="171" t="str">
        <f t="shared" si="33"/>
        <v/>
      </c>
      <c r="AO384" s="146" t="str">
        <f t="shared" si="34"/>
        <v/>
      </c>
      <c r="AP384" s="146" t="str">
        <f t="shared" si="35"/>
        <v/>
      </c>
      <c r="AQ384" s="146" t="str">
        <f t="shared" si="36"/>
        <v/>
      </c>
      <c r="AR384" s="146" t="str">
        <f t="shared" ref="AR384:AS384" si="1604">IF(NOT(ISBLANK(CB384)),CONCATENATE(TEXT(CB384,"yyyy-mm-ddThh:MM:ss"),"Z"),"")</f>
        <v/>
      </c>
      <c r="AS384" s="146" t="str">
        <f t="shared" si="1604"/>
        <v/>
      </c>
      <c r="AT384" s="146" t="str">
        <f t="shared" si="38"/>
        <v/>
      </c>
      <c r="AU384" s="146" t="str">
        <f t="shared" si="39"/>
        <v/>
      </c>
      <c r="AV384" s="146" t="str">
        <f t="shared" ref="AV384:AW384" si="1605">IF(NOT(ISBLANK(DT384)),CONCATENATE(TEXT(DT384,"yyyy-mm-ddThh:MM:ss"),"Z"),"")</f>
        <v/>
      </c>
      <c r="AW384" s="146" t="str">
        <f t="shared" si="1605"/>
        <v/>
      </c>
      <c r="AX384" s="146" t="str">
        <f t="shared" ref="AX384:AZ384" si="1606">IF(NOT(ISBLANK(ED384)),CONCATENATE(TEXT(ED384,"yyyy-mm-ddThh:MM:ss"),"Z"),"")</f>
        <v/>
      </c>
      <c r="AY384" s="146" t="str">
        <f t="shared" si="1606"/>
        <v/>
      </c>
      <c r="AZ384" s="146" t="str">
        <f t="shared" si="1606"/>
        <v/>
      </c>
      <c r="BA384" s="176"/>
      <c r="BB384" s="152"/>
      <c r="BC384" s="177"/>
      <c r="BD384" s="154"/>
      <c r="BE384" s="155"/>
      <c r="BF384" s="154"/>
      <c r="BG384" s="155"/>
      <c r="BH384" s="169"/>
      <c r="BI384" s="162"/>
      <c r="BJ384" s="172"/>
      <c r="BK384" s="162"/>
      <c r="BL384" s="158"/>
      <c r="BM384" s="172"/>
      <c r="BN384" s="162"/>
      <c r="BO384" s="167"/>
      <c r="BP384" s="169"/>
      <c r="BQ384" s="162"/>
      <c r="BR384" s="162"/>
      <c r="BS384" s="174"/>
      <c r="BT384" s="162"/>
      <c r="BU384" s="174"/>
      <c r="BV384" s="174"/>
      <c r="BW384" s="174"/>
      <c r="BX384" s="173"/>
      <c r="BY384" s="158"/>
      <c r="BZ384" s="160"/>
      <c r="CA384" s="172"/>
      <c r="CB384" s="152"/>
      <c r="CC384" s="152"/>
      <c r="CD384" s="156"/>
      <c r="CE384" s="172"/>
      <c r="CF384" s="162"/>
      <c r="CG384" s="162"/>
      <c r="CH384" s="158"/>
      <c r="CI384" s="173"/>
      <c r="CJ384" s="178"/>
      <c r="CK384" s="173"/>
      <c r="CL384" s="165"/>
      <c r="CM384" s="172"/>
      <c r="CN384" s="162"/>
      <c r="CO384" s="162"/>
      <c r="CP384" s="162"/>
      <c r="CQ384" s="162"/>
      <c r="CR384" s="169"/>
      <c r="CS384" s="162"/>
      <c r="CT384" s="162"/>
      <c r="CU384" s="174"/>
      <c r="CV384" s="152"/>
      <c r="CW384" s="173"/>
      <c r="CX384" s="158"/>
      <c r="CY384" s="172"/>
      <c r="CZ384" s="162"/>
      <c r="DA384" s="162"/>
      <c r="DB384" s="158"/>
      <c r="DC384" s="173"/>
      <c r="DD384" s="178"/>
      <c r="DE384" s="173"/>
      <c r="DF384" s="165"/>
      <c r="DG384" s="172"/>
      <c r="DH384" s="178"/>
      <c r="DI384" s="172"/>
      <c r="DJ384" s="178"/>
      <c r="DK384" s="172"/>
      <c r="DL384" s="162"/>
      <c r="DM384" s="167"/>
      <c r="DN384" s="169"/>
      <c r="DO384" s="162"/>
      <c r="DP384" s="162"/>
      <c r="DQ384" s="174"/>
      <c r="DR384" s="152"/>
      <c r="DS384" s="172"/>
      <c r="DT384" s="152"/>
      <c r="DU384" s="152"/>
      <c r="DV384" s="156"/>
      <c r="DW384" s="173"/>
      <c r="DX384" s="158"/>
      <c r="DY384" s="172"/>
      <c r="DZ384" s="162"/>
      <c r="EA384" s="162"/>
      <c r="EB384" s="172"/>
      <c r="EC384" s="172"/>
      <c r="ED384" s="152"/>
      <c r="EE384" s="152"/>
      <c r="EF384" s="152"/>
      <c r="EG384" s="174"/>
      <c r="EH384" s="172"/>
      <c r="EI384" s="162"/>
      <c r="EJ384" s="162"/>
    </row>
    <row r="385" spans="1:140" ht="12.5">
      <c r="A385" s="168"/>
      <c r="B385" s="169"/>
      <c r="C385" s="144" t="str">
        <f t="shared" si="0"/>
        <v/>
      </c>
      <c r="D385" s="144" t="str">
        <f t="shared" si="1364"/>
        <v/>
      </c>
      <c r="E385" s="144" t="str">
        <f t="shared" si="2"/>
        <v/>
      </c>
      <c r="F385" s="145" t="str">
        <f t="shared" si="1365"/>
        <v/>
      </c>
      <c r="G385" s="145" t="str">
        <f t="shared" si="4"/>
        <v/>
      </c>
      <c r="H385" s="145" t="str">
        <f t="shared" si="5"/>
        <v/>
      </c>
      <c r="I385" s="146" t="str">
        <f t="shared" ref="I385:J385" si="1607">IF(COUNTA($DO385:$DX385)&gt;0,$BA385,"")</f>
        <v/>
      </c>
      <c r="J385" s="146" t="str">
        <f t="shared" si="1607"/>
        <v/>
      </c>
      <c r="K385" s="147" t="str">
        <f t="shared" si="43"/>
        <v/>
      </c>
      <c r="L385" s="147" t="str">
        <f t="shared" si="7"/>
        <v/>
      </c>
      <c r="M385" s="147" t="str">
        <f t="shared" si="8"/>
        <v/>
      </c>
      <c r="N385" s="147" t="str">
        <f t="shared" si="48"/>
        <v/>
      </c>
      <c r="O385" s="147" t="str">
        <f t="shared" si="9"/>
        <v/>
      </c>
      <c r="P385" s="146" t="str">
        <f t="shared" si="1367"/>
        <v/>
      </c>
      <c r="Q385" s="147" t="str">
        <f t="shared" si="1368"/>
        <v/>
      </c>
      <c r="R385" s="146" t="str">
        <f t="shared" si="12"/>
        <v/>
      </c>
      <c r="S385" s="146" t="str">
        <f t="shared" si="13"/>
        <v/>
      </c>
      <c r="T385" s="146" t="str">
        <f>IF(NOT(ISBLANK(DH385)),
        IF(AND(ISREF('Input Tenderers'!$J$8:$K$8),COUNTA('Input Tenderers'!$N$8)&gt;0),
                IF(COUNTA('Input Implementation Transactio'!$N385:$O385)&gt;0,"supplier;tenderer;payee","supplier;tenderer"),
                IF(COUNTA('Input Implementation Transactio'!$N385:$O385)&gt;0,"supplier;payee","supplier")
                ),
        IF(COUNTA('Input Implementation Transactio'!$N385:$O385)&gt;0, "payee", "")
        )</f>
        <v/>
      </c>
      <c r="U385" s="146" t="str">
        <f t="shared" si="14"/>
        <v/>
      </c>
      <c r="V385" s="146" t="str">
        <f t="shared" si="15"/>
        <v/>
      </c>
      <c r="W385" s="148" t="str">
        <f t="shared" si="1369"/>
        <v/>
      </c>
      <c r="X385" s="175" t="str">
        <f t="shared" si="1370"/>
        <v/>
      </c>
      <c r="Y385" s="170" t="str">
        <f t="shared" si="1371"/>
        <v/>
      </c>
      <c r="Z385" s="150" t="str">
        <f t="shared" si="19"/>
        <v/>
      </c>
      <c r="AA385" s="146" t="str">
        <f t="shared" si="20"/>
        <v/>
      </c>
      <c r="AB385" s="146" t="str">
        <f t="shared" si="21"/>
        <v/>
      </c>
      <c r="AC385" s="146" t="str">
        <f t="shared" si="22"/>
        <v/>
      </c>
      <c r="AD385" s="148" t="str">
        <f t="shared" si="1372"/>
        <v/>
      </c>
      <c r="AE385" s="148" t="str">
        <f t="shared" si="24"/>
        <v/>
      </c>
      <c r="AF385" s="175" t="str">
        <f t="shared" si="1373"/>
        <v/>
      </c>
      <c r="AG385" s="170" t="str">
        <f t="shared" si="1374"/>
        <v/>
      </c>
      <c r="AH385" s="148" t="str">
        <f t="shared" si="1375"/>
        <v/>
      </c>
      <c r="AI385" s="146" t="str">
        <f t="shared" si="28"/>
        <v/>
      </c>
      <c r="AJ385" s="146" t="str">
        <f t="shared" si="29"/>
        <v/>
      </c>
      <c r="AK385" s="146" t="str">
        <f t="shared" si="30"/>
        <v/>
      </c>
      <c r="AL385" s="146" t="str">
        <f t="shared" si="31"/>
        <v/>
      </c>
      <c r="AM385" s="171" t="str">
        <f t="shared" si="32"/>
        <v/>
      </c>
      <c r="AN385" s="171" t="str">
        <f t="shared" si="33"/>
        <v/>
      </c>
      <c r="AO385" s="146" t="str">
        <f t="shared" si="34"/>
        <v/>
      </c>
      <c r="AP385" s="146" t="str">
        <f t="shared" si="35"/>
        <v/>
      </c>
      <c r="AQ385" s="146" t="str">
        <f t="shared" si="36"/>
        <v/>
      </c>
      <c r="AR385" s="146" t="str">
        <f t="shared" ref="AR385:AS385" si="1608">IF(NOT(ISBLANK(CB385)),CONCATENATE(TEXT(CB385,"yyyy-mm-ddThh:MM:ss"),"Z"),"")</f>
        <v/>
      </c>
      <c r="AS385" s="146" t="str">
        <f t="shared" si="1608"/>
        <v/>
      </c>
      <c r="AT385" s="146" t="str">
        <f t="shared" si="38"/>
        <v/>
      </c>
      <c r="AU385" s="146" t="str">
        <f t="shared" si="39"/>
        <v/>
      </c>
      <c r="AV385" s="146" t="str">
        <f t="shared" ref="AV385:AW385" si="1609">IF(NOT(ISBLANK(DT385)),CONCATENATE(TEXT(DT385,"yyyy-mm-ddThh:MM:ss"),"Z"),"")</f>
        <v/>
      </c>
      <c r="AW385" s="146" t="str">
        <f t="shared" si="1609"/>
        <v/>
      </c>
      <c r="AX385" s="146" t="str">
        <f t="shared" ref="AX385:AZ385" si="1610">IF(NOT(ISBLANK(ED385)),CONCATENATE(TEXT(ED385,"yyyy-mm-ddThh:MM:ss"),"Z"),"")</f>
        <v/>
      </c>
      <c r="AY385" s="146" t="str">
        <f t="shared" si="1610"/>
        <v/>
      </c>
      <c r="AZ385" s="146" t="str">
        <f t="shared" si="1610"/>
        <v/>
      </c>
      <c r="BA385" s="176"/>
      <c r="BB385" s="152"/>
      <c r="BC385" s="177"/>
      <c r="BD385" s="154"/>
      <c r="BE385" s="155"/>
      <c r="BF385" s="154"/>
      <c r="BG385" s="155"/>
      <c r="BH385" s="169"/>
      <c r="BI385" s="162"/>
      <c r="BJ385" s="172"/>
      <c r="BK385" s="162"/>
      <c r="BL385" s="158"/>
      <c r="BM385" s="172"/>
      <c r="BN385" s="162"/>
      <c r="BO385" s="167"/>
      <c r="BP385" s="169"/>
      <c r="BQ385" s="162"/>
      <c r="BR385" s="162"/>
      <c r="BS385" s="174"/>
      <c r="BT385" s="162"/>
      <c r="BU385" s="174"/>
      <c r="BV385" s="174"/>
      <c r="BW385" s="174"/>
      <c r="BX385" s="173"/>
      <c r="BY385" s="158"/>
      <c r="BZ385" s="160"/>
      <c r="CA385" s="172"/>
      <c r="CB385" s="152"/>
      <c r="CC385" s="152"/>
      <c r="CD385" s="156"/>
      <c r="CE385" s="172"/>
      <c r="CF385" s="162"/>
      <c r="CG385" s="162"/>
      <c r="CH385" s="158"/>
      <c r="CI385" s="173"/>
      <c r="CJ385" s="178"/>
      <c r="CK385" s="173"/>
      <c r="CL385" s="165"/>
      <c r="CM385" s="172"/>
      <c r="CN385" s="162"/>
      <c r="CO385" s="162"/>
      <c r="CP385" s="162"/>
      <c r="CQ385" s="162"/>
      <c r="CR385" s="169"/>
      <c r="CS385" s="162"/>
      <c r="CT385" s="162"/>
      <c r="CU385" s="174"/>
      <c r="CV385" s="152"/>
      <c r="CW385" s="173"/>
      <c r="CX385" s="158"/>
      <c r="CY385" s="172"/>
      <c r="CZ385" s="162"/>
      <c r="DA385" s="162"/>
      <c r="DB385" s="158"/>
      <c r="DC385" s="173"/>
      <c r="DD385" s="178"/>
      <c r="DE385" s="173"/>
      <c r="DF385" s="165"/>
      <c r="DG385" s="172"/>
      <c r="DH385" s="178"/>
      <c r="DI385" s="172"/>
      <c r="DJ385" s="178"/>
      <c r="DK385" s="172"/>
      <c r="DL385" s="162"/>
      <c r="DM385" s="167"/>
      <c r="DN385" s="169"/>
      <c r="DO385" s="162"/>
      <c r="DP385" s="162"/>
      <c r="DQ385" s="174"/>
      <c r="DR385" s="152"/>
      <c r="DS385" s="172"/>
      <c r="DT385" s="152"/>
      <c r="DU385" s="152"/>
      <c r="DV385" s="156"/>
      <c r="DW385" s="173"/>
      <c r="DX385" s="158"/>
      <c r="DY385" s="172"/>
      <c r="DZ385" s="162"/>
      <c r="EA385" s="162"/>
      <c r="EB385" s="172"/>
      <c r="EC385" s="172"/>
      <c r="ED385" s="152"/>
      <c r="EE385" s="152"/>
      <c r="EF385" s="152"/>
      <c r="EG385" s="174"/>
      <c r="EH385" s="172"/>
      <c r="EI385" s="162"/>
      <c r="EJ385" s="162"/>
    </row>
    <row r="386" spans="1:140" ht="12.5">
      <c r="A386" s="168"/>
      <c r="B386" s="169"/>
      <c r="C386" s="144" t="str">
        <f t="shared" si="0"/>
        <v/>
      </c>
      <c r="D386" s="144" t="str">
        <f t="shared" si="1364"/>
        <v/>
      </c>
      <c r="E386" s="144" t="str">
        <f t="shared" si="2"/>
        <v/>
      </c>
      <c r="F386" s="145" t="str">
        <f t="shared" si="1365"/>
        <v/>
      </c>
      <c r="G386" s="145" t="str">
        <f t="shared" si="4"/>
        <v/>
      </c>
      <c r="H386" s="145" t="str">
        <f t="shared" si="5"/>
        <v/>
      </c>
      <c r="I386" s="146" t="str">
        <f t="shared" ref="I386:J386" si="1611">IF(COUNTA($DO386:$DX386)&gt;0,$BA386,"")</f>
        <v/>
      </c>
      <c r="J386" s="146" t="str">
        <f t="shared" si="1611"/>
        <v/>
      </c>
      <c r="K386" s="147" t="str">
        <f t="shared" si="43"/>
        <v/>
      </c>
      <c r="L386" s="147" t="str">
        <f t="shared" si="7"/>
        <v/>
      </c>
      <c r="M386" s="147" t="str">
        <f t="shared" si="8"/>
        <v/>
      </c>
      <c r="N386" s="147" t="str">
        <f t="shared" si="48"/>
        <v/>
      </c>
      <c r="O386" s="147" t="str">
        <f t="shared" si="9"/>
        <v/>
      </c>
      <c r="P386" s="146" t="str">
        <f t="shared" si="1367"/>
        <v/>
      </c>
      <c r="Q386" s="147" t="str">
        <f t="shared" si="1368"/>
        <v/>
      </c>
      <c r="R386" s="146" t="str">
        <f t="shared" si="12"/>
        <v/>
      </c>
      <c r="S386" s="146" t="str">
        <f t="shared" si="13"/>
        <v/>
      </c>
      <c r="T386" s="146" t="str">
        <f>IF(NOT(ISBLANK(DH386)),
        IF(AND(ISREF('Input Tenderers'!$J$8:$K$8),COUNTA('Input Tenderers'!$N$8)&gt;0),
                IF(COUNTA('Input Implementation Transactio'!$N386:$O386)&gt;0,"supplier;tenderer;payee","supplier;tenderer"),
                IF(COUNTA('Input Implementation Transactio'!$N386:$O386)&gt;0,"supplier;payee","supplier")
                ),
        IF(COUNTA('Input Implementation Transactio'!$N386:$O386)&gt;0, "payee", "")
        )</f>
        <v/>
      </c>
      <c r="U386" s="146" t="str">
        <f t="shared" si="14"/>
        <v/>
      </c>
      <c r="V386" s="146" t="str">
        <f t="shared" si="15"/>
        <v/>
      </c>
      <c r="W386" s="148" t="str">
        <f t="shared" si="1369"/>
        <v/>
      </c>
      <c r="X386" s="175" t="str">
        <f t="shared" si="1370"/>
        <v/>
      </c>
      <c r="Y386" s="170" t="str">
        <f t="shared" si="1371"/>
        <v/>
      </c>
      <c r="Z386" s="150" t="str">
        <f t="shared" si="19"/>
        <v/>
      </c>
      <c r="AA386" s="146" t="str">
        <f t="shared" si="20"/>
        <v/>
      </c>
      <c r="AB386" s="146" t="str">
        <f t="shared" si="21"/>
        <v/>
      </c>
      <c r="AC386" s="146" t="str">
        <f t="shared" si="22"/>
        <v/>
      </c>
      <c r="AD386" s="148" t="str">
        <f t="shared" si="1372"/>
        <v/>
      </c>
      <c r="AE386" s="148" t="str">
        <f t="shared" si="24"/>
        <v/>
      </c>
      <c r="AF386" s="175" t="str">
        <f t="shared" si="1373"/>
        <v/>
      </c>
      <c r="AG386" s="170" t="str">
        <f t="shared" si="1374"/>
        <v/>
      </c>
      <c r="AH386" s="148" t="str">
        <f t="shared" si="1375"/>
        <v/>
      </c>
      <c r="AI386" s="146" t="str">
        <f t="shared" si="28"/>
        <v/>
      </c>
      <c r="AJ386" s="146" t="str">
        <f t="shared" si="29"/>
        <v/>
      </c>
      <c r="AK386" s="146" t="str">
        <f t="shared" si="30"/>
        <v/>
      </c>
      <c r="AL386" s="146" t="str">
        <f t="shared" si="31"/>
        <v/>
      </c>
      <c r="AM386" s="171" t="str">
        <f t="shared" si="32"/>
        <v/>
      </c>
      <c r="AN386" s="171" t="str">
        <f t="shared" si="33"/>
        <v/>
      </c>
      <c r="AO386" s="146" t="str">
        <f t="shared" si="34"/>
        <v/>
      </c>
      <c r="AP386" s="146" t="str">
        <f t="shared" si="35"/>
        <v/>
      </c>
      <c r="AQ386" s="146" t="str">
        <f t="shared" si="36"/>
        <v/>
      </c>
      <c r="AR386" s="146" t="str">
        <f t="shared" ref="AR386:AS386" si="1612">IF(NOT(ISBLANK(CB386)),CONCATENATE(TEXT(CB386,"yyyy-mm-ddThh:MM:ss"),"Z"),"")</f>
        <v/>
      </c>
      <c r="AS386" s="146" t="str">
        <f t="shared" si="1612"/>
        <v/>
      </c>
      <c r="AT386" s="146" t="str">
        <f t="shared" si="38"/>
        <v/>
      </c>
      <c r="AU386" s="146" t="str">
        <f t="shared" si="39"/>
        <v/>
      </c>
      <c r="AV386" s="146" t="str">
        <f t="shared" ref="AV386:AW386" si="1613">IF(NOT(ISBLANK(DT386)),CONCATENATE(TEXT(DT386,"yyyy-mm-ddThh:MM:ss"),"Z"),"")</f>
        <v/>
      </c>
      <c r="AW386" s="146" t="str">
        <f t="shared" si="1613"/>
        <v/>
      </c>
      <c r="AX386" s="146" t="str">
        <f t="shared" ref="AX386:AZ386" si="1614">IF(NOT(ISBLANK(ED386)),CONCATENATE(TEXT(ED386,"yyyy-mm-ddThh:MM:ss"),"Z"),"")</f>
        <v/>
      </c>
      <c r="AY386" s="146" t="str">
        <f t="shared" si="1614"/>
        <v/>
      </c>
      <c r="AZ386" s="146" t="str">
        <f t="shared" si="1614"/>
        <v/>
      </c>
      <c r="BA386" s="176"/>
      <c r="BB386" s="152"/>
      <c r="BC386" s="177"/>
      <c r="BD386" s="154"/>
      <c r="BE386" s="155"/>
      <c r="BF386" s="154"/>
      <c r="BG386" s="155"/>
      <c r="BH386" s="169"/>
      <c r="BI386" s="162"/>
      <c r="BJ386" s="172"/>
      <c r="BK386" s="162"/>
      <c r="BL386" s="158"/>
      <c r="BM386" s="172"/>
      <c r="BN386" s="162"/>
      <c r="BO386" s="167"/>
      <c r="BP386" s="169"/>
      <c r="BQ386" s="162"/>
      <c r="BR386" s="162"/>
      <c r="BS386" s="174"/>
      <c r="BT386" s="162"/>
      <c r="BU386" s="174"/>
      <c r="BV386" s="174"/>
      <c r="BW386" s="174"/>
      <c r="BX386" s="173"/>
      <c r="BY386" s="158"/>
      <c r="BZ386" s="160"/>
      <c r="CA386" s="172"/>
      <c r="CB386" s="152"/>
      <c r="CC386" s="152"/>
      <c r="CD386" s="156"/>
      <c r="CE386" s="172"/>
      <c r="CF386" s="162"/>
      <c r="CG386" s="162"/>
      <c r="CH386" s="158"/>
      <c r="CI386" s="173"/>
      <c r="CJ386" s="178"/>
      <c r="CK386" s="173"/>
      <c r="CL386" s="165"/>
      <c r="CM386" s="172"/>
      <c r="CN386" s="162"/>
      <c r="CO386" s="162"/>
      <c r="CP386" s="162"/>
      <c r="CQ386" s="162"/>
      <c r="CR386" s="169"/>
      <c r="CS386" s="162"/>
      <c r="CT386" s="162"/>
      <c r="CU386" s="174"/>
      <c r="CV386" s="152"/>
      <c r="CW386" s="173"/>
      <c r="CX386" s="158"/>
      <c r="CY386" s="172"/>
      <c r="CZ386" s="162"/>
      <c r="DA386" s="162"/>
      <c r="DB386" s="158"/>
      <c r="DC386" s="173"/>
      <c r="DD386" s="178"/>
      <c r="DE386" s="173"/>
      <c r="DF386" s="165"/>
      <c r="DG386" s="172"/>
      <c r="DH386" s="178"/>
      <c r="DI386" s="172"/>
      <c r="DJ386" s="178"/>
      <c r="DK386" s="172"/>
      <c r="DL386" s="162"/>
      <c r="DM386" s="167"/>
      <c r="DN386" s="169"/>
      <c r="DO386" s="162"/>
      <c r="DP386" s="162"/>
      <c r="DQ386" s="174"/>
      <c r="DR386" s="152"/>
      <c r="DS386" s="172"/>
      <c r="DT386" s="152"/>
      <c r="DU386" s="152"/>
      <c r="DV386" s="156"/>
      <c r="DW386" s="173"/>
      <c r="DX386" s="158"/>
      <c r="DY386" s="172"/>
      <c r="DZ386" s="162"/>
      <c r="EA386" s="162"/>
      <c r="EB386" s="172"/>
      <c r="EC386" s="172"/>
      <c r="ED386" s="152"/>
      <c r="EE386" s="152"/>
      <c r="EF386" s="152"/>
      <c r="EG386" s="174"/>
      <c r="EH386" s="172"/>
      <c r="EI386" s="162"/>
      <c r="EJ386" s="162"/>
    </row>
    <row r="387" spans="1:140" ht="12.5">
      <c r="A387" s="168"/>
      <c r="B387" s="169"/>
      <c r="C387" s="144" t="str">
        <f t="shared" si="0"/>
        <v/>
      </c>
      <c r="D387" s="144" t="str">
        <f t="shared" si="1364"/>
        <v/>
      </c>
      <c r="E387" s="144" t="str">
        <f t="shared" si="2"/>
        <v/>
      </c>
      <c r="F387" s="145" t="str">
        <f t="shared" si="1365"/>
        <v/>
      </c>
      <c r="G387" s="145" t="str">
        <f t="shared" si="4"/>
        <v/>
      </c>
      <c r="H387" s="145" t="str">
        <f t="shared" si="5"/>
        <v/>
      </c>
      <c r="I387" s="146" t="str">
        <f t="shared" ref="I387:J387" si="1615">IF(COUNTA($DO387:$DX387)&gt;0,$BA387,"")</f>
        <v/>
      </c>
      <c r="J387" s="146" t="str">
        <f t="shared" si="1615"/>
        <v/>
      </c>
      <c r="K387" s="147" t="str">
        <f t="shared" si="43"/>
        <v/>
      </c>
      <c r="L387" s="147" t="str">
        <f t="shared" si="7"/>
        <v/>
      </c>
      <c r="M387" s="147" t="str">
        <f t="shared" si="8"/>
        <v/>
      </c>
      <c r="N387" s="147" t="str">
        <f t="shared" si="48"/>
        <v/>
      </c>
      <c r="O387" s="147" t="str">
        <f t="shared" si="9"/>
        <v/>
      </c>
      <c r="P387" s="146" t="str">
        <f t="shared" si="1367"/>
        <v/>
      </c>
      <c r="Q387" s="147" t="str">
        <f t="shared" si="1368"/>
        <v/>
      </c>
      <c r="R387" s="146" t="str">
        <f t="shared" si="12"/>
        <v/>
      </c>
      <c r="S387" s="146" t="str">
        <f t="shared" si="13"/>
        <v/>
      </c>
      <c r="T387" s="146" t="str">
        <f>IF(NOT(ISBLANK(DH387)),
        IF(AND(ISREF('Input Tenderers'!$J$8:$K$8),COUNTA('Input Tenderers'!$N$8)&gt;0),
                IF(COUNTA('Input Implementation Transactio'!$N387:$O387)&gt;0,"supplier;tenderer;payee","supplier;tenderer"),
                IF(COUNTA('Input Implementation Transactio'!$N387:$O387)&gt;0,"supplier;payee","supplier")
                ),
        IF(COUNTA('Input Implementation Transactio'!$N387:$O387)&gt;0, "payee", "")
        )</f>
        <v/>
      </c>
      <c r="U387" s="146" t="str">
        <f t="shared" si="14"/>
        <v/>
      </c>
      <c r="V387" s="146" t="str">
        <f t="shared" si="15"/>
        <v/>
      </c>
      <c r="W387" s="148" t="str">
        <f t="shared" si="1369"/>
        <v/>
      </c>
      <c r="X387" s="175" t="str">
        <f t="shared" si="1370"/>
        <v/>
      </c>
      <c r="Y387" s="170" t="str">
        <f t="shared" si="1371"/>
        <v/>
      </c>
      <c r="Z387" s="150" t="str">
        <f t="shared" si="19"/>
        <v/>
      </c>
      <c r="AA387" s="146" t="str">
        <f t="shared" si="20"/>
        <v/>
      </c>
      <c r="AB387" s="146" t="str">
        <f t="shared" si="21"/>
        <v/>
      </c>
      <c r="AC387" s="146" t="str">
        <f t="shared" si="22"/>
        <v/>
      </c>
      <c r="AD387" s="148" t="str">
        <f t="shared" si="1372"/>
        <v/>
      </c>
      <c r="AE387" s="148" t="str">
        <f t="shared" si="24"/>
        <v/>
      </c>
      <c r="AF387" s="175" t="str">
        <f t="shared" si="1373"/>
        <v/>
      </c>
      <c r="AG387" s="170" t="str">
        <f t="shared" si="1374"/>
        <v/>
      </c>
      <c r="AH387" s="148" t="str">
        <f t="shared" si="1375"/>
        <v/>
      </c>
      <c r="AI387" s="146" t="str">
        <f t="shared" si="28"/>
        <v/>
      </c>
      <c r="AJ387" s="146" t="str">
        <f t="shared" si="29"/>
        <v/>
      </c>
      <c r="AK387" s="146" t="str">
        <f t="shared" si="30"/>
        <v/>
      </c>
      <c r="AL387" s="146" t="str">
        <f t="shared" si="31"/>
        <v/>
      </c>
      <c r="AM387" s="171" t="str">
        <f t="shared" si="32"/>
        <v/>
      </c>
      <c r="AN387" s="171" t="str">
        <f t="shared" si="33"/>
        <v/>
      </c>
      <c r="AO387" s="146" t="str">
        <f t="shared" si="34"/>
        <v/>
      </c>
      <c r="AP387" s="146" t="str">
        <f t="shared" si="35"/>
        <v/>
      </c>
      <c r="AQ387" s="146" t="str">
        <f t="shared" si="36"/>
        <v/>
      </c>
      <c r="AR387" s="146" t="str">
        <f t="shared" ref="AR387:AS387" si="1616">IF(NOT(ISBLANK(CB387)),CONCATENATE(TEXT(CB387,"yyyy-mm-ddThh:MM:ss"),"Z"),"")</f>
        <v/>
      </c>
      <c r="AS387" s="146" t="str">
        <f t="shared" si="1616"/>
        <v/>
      </c>
      <c r="AT387" s="146" t="str">
        <f t="shared" si="38"/>
        <v/>
      </c>
      <c r="AU387" s="146" t="str">
        <f t="shared" si="39"/>
        <v/>
      </c>
      <c r="AV387" s="146" t="str">
        <f t="shared" ref="AV387:AW387" si="1617">IF(NOT(ISBLANK(DT387)),CONCATENATE(TEXT(DT387,"yyyy-mm-ddThh:MM:ss"),"Z"),"")</f>
        <v/>
      </c>
      <c r="AW387" s="146" t="str">
        <f t="shared" si="1617"/>
        <v/>
      </c>
      <c r="AX387" s="146" t="str">
        <f t="shared" ref="AX387:AZ387" si="1618">IF(NOT(ISBLANK(ED387)),CONCATENATE(TEXT(ED387,"yyyy-mm-ddThh:MM:ss"),"Z"),"")</f>
        <v/>
      </c>
      <c r="AY387" s="146" t="str">
        <f t="shared" si="1618"/>
        <v/>
      </c>
      <c r="AZ387" s="146" t="str">
        <f t="shared" si="1618"/>
        <v/>
      </c>
      <c r="BA387" s="176"/>
      <c r="BB387" s="152"/>
      <c r="BC387" s="177"/>
      <c r="BD387" s="154"/>
      <c r="BE387" s="155"/>
      <c r="BF387" s="154"/>
      <c r="BG387" s="155"/>
      <c r="BH387" s="169"/>
      <c r="BI387" s="162"/>
      <c r="BJ387" s="172"/>
      <c r="BK387" s="162"/>
      <c r="BL387" s="158"/>
      <c r="BM387" s="172"/>
      <c r="BN387" s="162"/>
      <c r="BO387" s="167"/>
      <c r="BP387" s="169"/>
      <c r="BQ387" s="162"/>
      <c r="BR387" s="162"/>
      <c r="BS387" s="174"/>
      <c r="BT387" s="162"/>
      <c r="BU387" s="174"/>
      <c r="BV387" s="174"/>
      <c r="BW387" s="174"/>
      <c r="BX387" s="173"/>
      <c r="BY387" s="158"/>
      <c r="BZ387" s="160"/>
      <c r="CA387" s="172"/>
      <c r="CB387" s="152"/>
      <c r="CC387" s="152"/>
      <c r="CD387" s="156"/>
      <c r="CE387" s="172"/>
      <c r="CF387" s="162"/>
      <c r="CG387" s="162"/>
      <c r="CH387" s="158"/>
      <c r="CI387" s="173"/>
      <c r="CJ387" s="178"/>
      <c r="CK387" s="173"/>
      <c r="CL387" s="165"/>
      <c r="CM387" s="172"/>
      <c r="CN387" s="162"/>
      <c r="CO387" s="162"/>
      <c r="CP387" s="162"/>
      <c r="CQ387" s="162"/>
      <c r="CR387" s="169"/>
      <c r="CS387" s="162"/>
      <c r="CT387" s="162"/>
      <c r="CU387" s="174"/>
      <c r="CV387" s="152"/>
      <c r="CW387" s="173"/>
      <c r="CX387" s="158"/>
      <c r="CY387" s="172"/>
      <c r="CZ387" s="162"/>
      <c r="DA387" s="162"/>
      <c r="DB387" s="158"/>
      <c r="DC387" s="173"/>
      <c r="DD387" s="178"/>
      <c r="DE387" s="173"/>
      <c r="DF387" s="165"/>
      <c r="DG387" s="172"/>
      <c r="DH387" s="178"/>
      <c r="DI387" s="172"/>
      <c r="DJ387" s="178"/>
      <c r="DK387" s="172"/>
      <c r="DL387" s="162"/>
      <c r="DM387" s="167"/>
      <c r="DN387" s="169"/>
      <c r="DO387" s="162"/>
      <c r="DP387" s="162"/>
      <c r="DQ387" s="174"/>
      <c r="DR387" s="152"/>
      <c r="DS387" s="172"/>
      <c r="DT387" s="152"/>
      <c r="DU387" s="152"/>
      <c r="DV387" s="156"/>
      <c r="DW387" s="173"/>
      <c r="DX387" s="158"/>
      <c r="DY387" s="172"/>
      <c r="DZ387" s="162"/>
      <c r="EA387" s="162"/>
      <c r="EB387" s="172"/>
      <c r="EC387" s="172"/>
      <c r="ED387" s="152"/>
      <c r="EE387" s="152"/>
      <c r="EF387" s="152"/>
      <c r="EG387" s="174"/>
      <c r="EH387" s="172"/>
      <c r="EI387" s="162"/>
      <c r="EJ387" s="162"/>
    </row>
    <row r="388" spans="1:140" ht="12.5">
      <c r="A388" s="168"/>
      <c r="B388" s="169"/>
      <c r="C388" s="144" t="str">
        <f t="shared" si="0"/>
        <v/>
      </c>
      <c r="D388" s="144" t="str">
        <f t="shared" si="1364"/>
        <v/>
      </c>
      <c r="E388" s="144" t="str">
        <f t="shared" si="2"/>
        <v/>
      </c>
      <c r="F388" s="145" t="str">
        <f t="shared" si="1365"/>
        <v/>
      </c>
      <c r="G388" s="145" t="str">
        <f t="shared" si="4"/>
        <v/>
      </c>
      <c r="H388" s="145" t="str">
        <f t="shared" si="5"/>
        <v/>
      </c>
      <c r="I388" s="146" t="str">
        <f t="shared" ref="I388:J388" si="1619">IF(COUNTA($DO388:$DX388)&gt;0,$BA388,"")</f>
        <v/>
      </c>
      <c r="J388" s="146" t="str">
        <f t="shared" si="1619"/>
        <v/>
      </c>
      <c r="K388" s="147" t="str">
        <f t="shared" si="43"/>
        <v/>
      </c>
      <c r="L388" s="147" t="str">
        <f t="shared" si="7"/>
        <v/>
      </c>
      <c r="M388" s="147" t="str">
        <f t="shared" si="8"/>
        <v/>
      </c>
      <c r="N388" s="147" t="str">
        <f t="shared" si="48"/>
        <v/>
      </c>
      <c r="O388" s="147" t="str">
        <f t="shared" si="9"/>
        <v/>
      </c>
      <c r="P388" s="146" t="str">
        <f t="shared" si="1367"/>
        <v/>
      </c>
      <c r="Q388" s="147" t="str">
        <f t="shared" si="1368"/>
        <v/>
      </c>
      <c r="R388" s="146" t="str">
        <f t="shared" si="12"/>
        <v/>
      </c>
      <c r="S388" s="146" t="str">
        <f t="shared" si="13"/>
        <v/>
      </c>
      <c r="T388" s="146" t="str">
        <f>IF(NOT(ISBLANK(DH388)),
        IF(AND(ISREF('Input Tenderers'!$J$8:$K$8),COUNTA('Input Tenderers'!$N$8)&gt;0),
                IF(COUNTA('Input Implementation Transactio'!$N388:$O388)&gt;0,"supplier;tenderer;payee","supplier;tenderer"),
                IF(COUNTA('Input Implementation Transactio'!$N388:$O388)&gt;0,"supplier;payee","supplier")
                ),
        IF(COUNTA('Input Implementation Transactio'!$N388:$O388)&gt;0, "payee", "")
        )</f>
        <v/>
      </c>
      <c r="U388" s="146" t="str">
        <f t="shared" si="14"/>
        <v/>
      </c>
      <c r="V388" s="146" t="str">
        <f t="shared" si="15"/>
        <v/>
      </c>
      <c r="W388" s="148" t="str">
        <f t="shared" si="1369"/>
        <v/>
      </c>
      <c r="X388" s="175" t="str">
        <f t="shared" si="1370"/>
        <v/>
      </c>
      <c r="Y388" s="170" t="str">
        <f t="shared" si="1371"/>
        <v/>
      </c>
      <c r="Z388" s="150" t="str">
        <f t="shared" si="19"/>
        <v/>
      </c>
      <c r="AA388" s="146" t="str">
        <f t="shared" si="20"/>
        <v/>
      </c>
      <c r="AB388" s="146" t="str">
        <f t="shared" si="21"/>
        <v/>
      </c>
      <c r="AC388" s="146" t="str">
        <f t="shared" si="22"/>
        <v/>
      </c>
      <c r="AD388" s="148" t="str">
        <f t="shared" si="1372"/>
        <v/>
      </c>
      <c r="AE388" s="148" t="str">
        <f t="shared" si="24"/>
        <v/>
      </c>
      <c r="AF388" s="175" t="str">
        <f t="shared" si="1373"/>
        <v/>
      </c>
      <c r="AG388" s="170" t="str">
        <f t="shared" si="1374"/>
        <v/>
      </c>
      <c r="AH388" s="148" t="str">
        <f t="shared" si="1375"/>
        <v/>
      </c>
      <c r="AI388" s="146" t="str">
        <f t="shared" si="28"/>
        <v/>
      </c>
      <c r="AJ388" s="146" t="str">
        <f t="shared" si="29"/>
        <v/>
      </c>
      <c r="AK388" s="146" t="str">
        <f t="shared" si="30"/>
        <v/>
      </c>
      <c r="AL388" s="146" t="str">
        <f t="shared" si="31"/>
        <v/>
      </c>
      <c r="AM388" s="171" t="str">
        <f t="shared" si="32"/>
        <v/>
      </c>
      <c r="AN388" s="171" t="str">
        <f t="shared" si="33"/>
        <v/>
      </c>
      <c r="AO388" s="146" t="str">
        <f t="shared" si="34"/>
        <v/>
      </c>
      <c r="AP388" s="146" t="str">
        <f t="shared" si="35"/>
        <v/>
      </c>
      <c r="AQ388" s="146" t="str">
        <f t="shared" si="36"/>
        <v/>
      </c>
      <c r="AR388" s="146" t="str">
        <f t="shared" ref="AR388:AS388" si="1620">IF(NOT(ISBLANK(CB388)),CONCATENATE(TEXT(CB388,"yyyy-mm-ddThh:MM:ss"),"Z"),"")</f>
        <v/>
      </c>
      <c r="AS388" s="146" t="str">
        <f t="shared" si="1620"/>
        <v/>
      </c>
      <c r="AT388" s="146" t="str">
        <f t="shared" si="38"/>
        <v/>
      </c>
      <c r="AU388" s="146" t="str">
        <f t="shared" si="39"/>
        <v/>
      </c>
      <c r="AV388" s="146" t="str">
        <f t="shared" ref="AV388:AW388" si="1621">IF(NOT(ISBLANK(DT388)),CONCATENATE(TEXT(DT388,"yyyy-mm-ddThh:MM:ss"),"Z"),"")</f>
        <v/>
      </c>
      <c r="AW388" s="146" t="str">
        <f t="shared" si="1621"/>
        <v/>
      </c>
      <c r="AX388" s="146" t="str">
        <f t="shared" ref="AX388:AZ388" si="1622">IF(NOT(ISBLANK(ED388)),CONCATENATE(TEXT(ED388,"yyyy-mm-ddThh:MM:ss"),"Z"),"")</f>
        <v/>
      </c>
      <c r="AY388" s="146" t="str">
        <f t="shared" si="1622"/>
        <v/>
      </c>
      <c r="AZ388" s="146" t="str">
        <f t="shared" si="1622"/>
        <v/>
      </c>
      <c r="BA388" s="176"/>
      <c r="BB388" s="152"/>
      <c r="BC388" s="177"/>
      <c r="BD388" s="154"/>
      <c r="BE388" s="155"/>
      <c r="BF388" s="154"/>
      <c r="BG388" s="155"/>
      <c r="BH388" s="169"/>
      <c r="BI388" s="162"/>
      <c r="BJ388" s="172"/>
      <c r="BK388" s="162"/>
      <c r="BL388" s="158"/>
      <c r="BM388" s="172"/>
      <c r="BN388" s="162"/>
      <c r="BO388" s="167"/>
      <c r="BP388" s="169"/>
      <c r="BQ388" s="162"/>
      <c r="BR388" s="162"/>
      <c r="BS388" s="174"/>
      <c r="BT388" s="162"/>
      <c r="BU388" s="174"/>
      <c r="BV388" s="174"/>
      <c r="BW388" s="174"/>
      <c r="BX388" s="173"/>
      <c r="BY388" s="158"/>
      <c r="BZ388" s="160"/>
      <c r="CA388" s="172"/>
      <c r="CB388" s="152"/>
      <c r="CC388" s="152"/>
      <c r="CD388" s="156"/>
      <c r="CE388" s="172"/>
      <c r="CF388" s="162"/>
      <c r="CG388" s="162"/>
      <c r="CH388" s="158"/>
      <c r="CI388" s="173"/>
      <c r="CJ388" s="178"/>
      <c r="CK388" s="173"/>
      <c r="CL388" s="165"/>
      <c r="CM388" s="172"/>
      <c r="CN388" s="162"/>
      <c r="CO388" s="162"/>
      <c r="CP388" s="162"/>
      <c r="CQ388" s="162"/>
      <c r="CR388" s="169"/>
      <c r="CS388" s="162"/>
      <c r="CT388" s="162"/>
      <c r="CU388" s="174"/>
      <c r="CV388" s="152"/>
      <c r="CW388" s="173"/>
      <c r="CX388" s="158"/>
      <c r="CY388" s="172"/>
      <c r="CZ388" s="162"/>
      <c r="DA388" s="162"/>
      <c r="DB388" s="158"/>
      <c r="DC388" s="173"/>
      <c r="DD388" s="178"/>
      <c r="DE388" s="173"/>
      <c r="DF388" s="165"/>
      <c r="DG388" s="172"/>
      <c r="DH388" s="178"/>
      <c r="DI388" s="172"/>
      <c r="DJ388" s="178"/>
      <c r="DK388" s="172"/>
      <c r="DL388" s="162"/>
      <c r="DM388" s="167"/>
      <c r="DN388" s="169"/>
      <c r="DO388" s="162"/>
      <c r="DP388" s="162"/>
      <c r="DQ388" s="174"/>
      <c r="DR388" s="152"/>
      <c r="DS388" s="172"/>
      <c r="DT388" s="152"/>
      <c r="DU388" s="152"/>
      <c r="DV388" s="156"/>
      <c r="DW388" s="173"/>
      <c r="DX388" s="158"/>
      <c r="DY388" s="172"/>
      <c r="DZ388" s="162"/>
      <c r="EA388" s="162"/>
      <c r="EB388" s="172"/>
      <c r="EC388" s="172"/>
      <c r="ED388" s="152"/>
      <c r="EE388" s="152"/>
      <c r="EF388" s="152"/>
      <c r="EG388" s="174"/>
      <c r="EH388" s="172"/>
      <c r="EI388" s="162"/>
      <c r="EJ388" s="162"/>
    </row>
    <row r="389" spans="1:140" ht="12.5">
      <c r="A389" s="168"/>
      <c r="B389" s="169"/>
      <c r="C389" s="144" t="str">
        <f t="shared" si="0"/>
        <v/>
      </c>
      <c r="D389" s="144" t="str">
        <f t="shared" si="1364"/>
        <v/>
      </c>
      <c r="E389" s="144" t="str">
        <f t="shared" si="2"/>
        <v/>
      </c>
      <c r="F389" s="145" t="str">
        <f t="shared" si="1365"/>
        <v/>
      </c>
      <c r="G389" s="145" t="str">
        <f t="shared" si="4"/>
        <v/>
      </c>
      <c r="H389" s="145" t="str">
        <f t="shared" si="5"/>
        <v/>
      </c>
      <c r="I389" s="146" t="str">
        <f t="shared" ref="I389:J389" si="1623">IF(COUNTA($DO389:$DX389)&gt;0,$BA389,"")</f>
        <v/>
      </c>
      <c r="J389" s="146" t="str">
        <f t="shared" si="1623"/>
        <v/>
      </c>
      <c r="K389" s="147" t="str">
        <f t="shared" si="43"/>
        <v/>
      </c>
      <c r="L389" s="147" t="str">
        <f t="shared" si="7"/>
        <v/>
      </c>
      <c r="M389" s="147" t="str">
        <f t="shared" si="8"/>
        <v/>
      </c>
      <c r="N389" s="147" t="str">
        <f t="shared" si="48"/>
        <v/>
      </c>
      <c r="O389" s="147" t="str">
        <f t="shared" si="9"/>
        <v/>
      </c>
      <c r="P389" s="146" t="str">
        <f t="shared" si="1367"/>
        <v/>
      </c>
      <c r="Q389" s="147" t="str">
        <f t="shared" si="1368"/>
        <v/>
      </c>
      <c r="R389" s="146" t="str">
        <f t="shared" si="12"/>
        <v/>
      </c>
      <c r="S389" s="146" t="str">
        <f t="shared" si="13"/>
        <v/>
      </c>
      <c r="T389" s="146" t="str">
        <f>IF(NOT(ISBLANK(DH389)),
        IF(AND(ISREF('Input Tenderers'!$J$8:$K$8),COUNTA('Input Tenderers'!$N$8)&gt;0),
                IF(COUNTA('Input Implementation Transactio'!$N389:$O389)&gt;0,"supplier;tenderer;payee","supplier;tenderer"),
                IF(COUNTA('Input Implementation Transactio'!$N389:$O389)&gt;0,"supplier;payee","supplier")
                ),
        IF(COUNTA('Input Implementation Transactio'!$N389:$O389)&gt;0, "payee", "")
        )</f>
        <v/>
      </c>
      <c r="U389" s="146" t="str">
        <f t="shared" si="14"/>
        <v/>
      </c>
      <c r="V389" s="146" t="str">
        <f t="shared" si="15"/>
        <v/>
      </c>
      <c r="W389" s="148" t="str">
        <f t="shared" si="1369"/>
        <v/>
      </c>
      <c r="X389" s="175" t="str">
        <f t="shared" si="1370"/>
        <v/>
      </c>
      <c r="Y389" s="170" t="str">
        <f t="shared" si="1371"/>
        <v/>
      </c>
      <c r="Z389" s="150" t="str">
        <f t="shared" si="19"/>
        <v/>
      </c>
      <c r="AA389" s="146" t="str">
        <f t="shared" si="20"/>
        <v/>
      </c>
      <c r="AB389" s="146" t="str">
        <f t="shared" si="21"/>
        <v/>
      </c>
      <c r="AC389" s="146" t="str">
        <f t="shared" si="22"/>
        <v/>
      </c>
      <c r="AD389" s="148" t="str">
        <f t="shared" si="1372"/>
        <v/>
      </c>
      <c r="AE389" s="148" t="str">
        <f t="shared" si="24"/>
        <v/>
      </c>
      <c r="AF389" s="175" t="str">
        <f t="shared" si="1373"/>
        <v/>
      </c>
      <c r="AG389" s="170" t="str">
        <f t="shared" si="1374"/>
        <v/>
      </c>
      <c r="AH389" s="148" t="str">
        <f t="shared" si="1375"/>
        <v/>
      </c>
      <c r="AI389" s="146" t="str">
        <f t="shared" si="28"/>
        <v/>
      </c>
      <c r="AJ389" s="146" t="str">
        <f t="shared" si="29"/>
        <v/>
      </c>
      <c r="AK389" s="146" t="str">
        <f t="shared" si="30"/>
        <v/>
      </c>
      <c r="AL389" s="146" t="str">
        <f t="shared" si="31"/>
        <v/>
      </c>
      <c r="AM389" s="171" t="str">
        <f t="shared" si="32"/>
        <v/>
      </c>
      <c r="AN389" s="171" t="str">
        <f t="shared" si="33"/>
        <v/>
      </c>
      <c r="AO389" s="146" t="str">
        <f t="shared" si="34"/>
        <v/>
      </c>
      <c r="AP389" s="146" t="str">
        <f t="shared" si="35"/>
        <v/>
      </c>
      <c r="AQ389" s="146" t="str">
        <f t="shared" si="36"/>
        <v/>
      </c>
      <c r="AR389" s="146" t="str">
        <f t="shared" ref="AR389:AS389" si="1624">IF(NOT(ISBLANK(CB389)),CONCATENATE(TEXT(CB389,"yyyy-mm-ddThh:MM:ss"),"Z"),"")</f>
        <v/>
      </c>
      <c r="AS389" s="146" t="str">
        <f t="shared" si="1624"/>
        <v/>
      </c>
      <c r="AT389" s="146" t="str">
        <f t="shared" si="38"/>
        <v/>
      </c>
      <c r="AU389" s="146" t="str">
        <f t="shared" si="39"/>
        <v/>
      </c>
      <c r="AV389" s="146" t="str">
        <f t="shared" ref="AV389:AW389" si="1625">IF(NOT(ISBLANK(DT389)),CONCATENATE(TEXT(DT389,"yyyy-mm-ddThh:MM:ss"),"Z"),"")</f>
        <v/>
      </c>
      <c r="AW389" s="146" t="str">
        <f t="shared" si="1625"/>
        <v/>
      </c>
      <c r="AX389" s="146" t="str">
        <f t="shared" ref="AX389:AZ389" si="1626">IF(NOT(ISBLANK(ED389)),CONCATENATE(TEXT(ED389,"yyyy-mm-ddThh:MM:ss"),"Z"),"")</f>
        <v/>
      </c>
      <c r="AY389" s="146" t="str">
        <f t="shared" si="1626"/>
        <v/>
      </c>
      <c r="AZ389" s="146" t="str">
        <f t="shared" si="1626"/>
        <v/>
      </c>
      <c r="BA389" s="176"/>
      <c r="BB389" s="152"/>
      <c r="BC389" s="177"/>
      <c r="BD389" s="154"/>
      <c r="BE389" s="155"/>
      <c r="BF389" s="154"/>
      <c r="BG389" s="155"/>
      <c r="BH389" s="169"/>
      <c r="BI389" s="162"/>
      <c r="BJ389" s="172"/>
      <c r="BK389" s="162"/>
      <c r="BL389" s="158"/>
      <c r="BM389" s="172"/>
      <c r="BN389" s="162"/>
      <c r="BO389" s="167"/>
      <c r="BP389" s="169"/>
      <c r="BQ389" s="162"/>
      <c r="BR389" s="162"/>
      <c r="BS389" s="174"/>
      <c r="BT389" s="162"/>
      <c r="BU389" s="174"/>
      <c r="BV389" s="174"/>
      <c r="BW389" s="174"/>
      <c r="BX389" s="173"/>
      <c r="BY389" s="158"/>
      <c r="BZ389" s="160"/>
      <c r="CA389" s="172"/>
      <c r="CB389" s="152"/>
      <c r="CC389" s="152"/>
      <c r="CD389" s="156"/>
      <c r="CE389" s="172"/>
      <c r="CF389" s="162"/>
      <c r="CG389" s="162"/>
      <c r="CH389" s="158"/>
      <c r="CI389" s="173"/>
      <c r="CJ389" s="178"/>
      <c r="CK389" s="173"/>
      <c r="CL389" s="165"/>
      <c r="CM389" s="172"/>
      <c r="CN389" s="162"/>
      <c r="CO389" s="162"/>
      <c r="CP389" s="162"/>
      <c r="CQ389" s="162"/>
      <c r="CR389" s="169"/>
      <c r="CS389" s="162"/>
      <c r="CT389" s="162"/>
      <c r="CU389" s="174"/>
      <c r="CV389" s="152"/>
      <c r="CW389" s="173"/>
      <c r="CX389" s="158"/>
      <c r="CY389" s="172"/>
      <c r="CZ389" s="162"/>
      <c r="DA389" s="162"/>
      <c r="DB389" s="158"/>
      <c r="DC389" s="173"/>
      <c r="DD389" s="178"/>
      <c r="DE389" s="173"/>
      <c r="DF389" s="165"/>
      <c r="DG389" s="172"/>
      <c r="DH389" s="178"/>
      <c r="DI389" s="172"/>
      <c r="DJ389" s="178"/>
      <c r="DK389" s="172"/>
      <c r="DL389" s="162"/>
      <c r="DM389" s="167"/>
      <c r="DN389" s="169"/>
      <c r="DO389" s="162"/>
      <c r="DP389" s="162"/>
      <c r="DQ389" s="174"/>
      <c r="DR389" s="152"/>
      <c r="DS389" s="172"/>
      <c r="DT389" s="152"/>
      <c r="DU389" s="152"/>
      <c r="DV389" s="156"/>
      <c r="DW389" s="173"/>
      <c r="DX389" s="158"/>
      <c r="DY389" s="172"/>
      <c r="DZ389" s="162"/>
      <c r="EA389" s="162"/>
      <c r="EB389" s="172"/>
      <c r="EC389" s="172"/>
      <c r="ED389" s="152"/>
      <c r="EE389" s="152"/>
      <c r="EF389" s="152"/>
      <c r="EG389" s="174"/>
      <c r="EH389" s="172"/>
      <c r="EI389" s="162"/>
      <c r="EJ389" s="162"/>
    </row>
    <row r="390" spans="1:140" ht="12.5">
      <c r="A390" s="168"/>
      <c r="B390" s="169"/>
      <c r="C390" s="144" t="str">
        <f t="shared" si="0"/>
        <v/>
      </c>
      <c r="D390" s="144" t="str">
        <f t="shared" si="1364"/>
        <v/>
      </c>
      <c r="E390" s="144" t="str">
        <f t="shared" si="2"/>
        <v/>
      </c>
      <c r="F390" s="145" t="str">
        <f t="shared" si="1365"/>
        <v/>
      </c>
      <c r="G390" s="145" t="str">
        <f t="shared" si="4"/>
        <v/>
      </c>
      <c r="H390" s="145" t="str">
        <f t="shared" si="5"/>
        <v/>
      </c>
      <c r="I390" s="146" t="str">
        <f t="shared" ref="I390:J390" si="1627">IF(COUNTA($DO390:$DX390)&gt;0,$BA390,"")</f>
        <v/>
      </c>
      <c r="J390" s="146" t="str">
        <f t="shared" si="1627"/>
        <v/>
      </c>
      <c r="K390" s="147" t="str">
        <f t="shared" si="43"/>
        <v/>
      </c>
      <c r="L390" s="147" t="str">
        <f t="shared" si="7"/>
        <v/>
      </c>
      <c r="M390" s="147" t="str">
        <f t="shared" si="8"/>
        <v/>
      </c>
      <c r="N390" s="147" t="str">
        <f t="shared" si="48"/>
        <v/>
      </c>
      <c r="O390" s="147" t="str">
        <f t="shared" si="9"/>
        <v/>
      </c>
      <c r="P390" s="146" t="str">
        <f t="shared" si="1367"/>
        <v/>
      </c>
      <c r="Q390" s="147" t="str">
        <f t="shared" si="1368"/>
        <v/>
      </c>
      <c r="R390" s="146" t="str">
        <f t="shared" si="12"/>
        <v/>
      </c>
      <c r="S390" s="146" t="str">
        <f t="shared" si="13"/>
        <v/>
      </c>
      <c r="T390" s="146" t="str">
        <f>IF(NOT(ISBLANK(DH390)),
        IF(AND(ISREF('Input Tenderers'!$J$8:$K$8),COUNTA('Input Tenderers'!$N$8)&gt;0),
                IF(COUNTA('Input Implementation Transactio'!$N390:$O390)&gt;0,"supplier;tenderer;payee","supplier;tenderer"),
                IF(COUNTA('Input Implementation Transactio'!$N390:$O390)&gt;0,"supplier;payee","supplier")
                ),
        IF(COUNTA('Input Implementation Transactio'!$N390:$O390)&gt;0, "payee", "")
        )</f>
        <v/>
      </c>
      <c r="U390" s="146" t="str">
        <f t="shared" si="14"/>
        <v/>
      </c>
      <c r="V390" s="146" t="str">
        <f t="shared" si="15"/>
        <v/>
      </c>
      <c r="W390" s="148" t="str">
        <f t="shared" si="1369"/>
        <v/>
      </c>
      <c r="X390" s="175" t="str">
        <f t="shared" si="1370"/>
        <v/>
      </c>
      <c r="Y390" s="170" t="str">
        <f t="shared" si="1371"/>
        <v/>
      </c>
      <c r="Z390" s="150" t="str">
        <f t="shared" si="19"/>
        <v/>
      </c>
      <c r="AA390" s="146" t="str">
        <f t="shared" si="20"/>
        <v/>
      </c>
      <c r="AB390" s="146" t="str">
        <f t="shared" si="21"/>
        <v/>
      </c>
      <c r="AC390" s="146" t="str">
        <f t="shared" si="22"/>
        <v/>
      </c>
      <c r="AD390" s="148" t="str">
        <f t="shared" si="1372"/>
        <v/>
      </c>
      <c r="AE390" s="148" t="str">
        <f t="shared" si="24"/>
        <v/>
      </c>
      <c r="AF390" s="175" t="str">
        <f t="shared" si="1373"/>
        <v/>
      </c>
      <c r="AG390" s="170" t="str">
        <f t="shared" si="1374"/>
        <v/>
      </c>
      <c r="AH390" s="148" t="str">
        <f t="shared" si="1375"/>
        <v/>
      </c>
      <c r="AI390" s="146" t="str">
        <f t="shared" si="28"/>
        <v/>
      </c>
      <c r="AJ390" s="146" t="str">
        <f t="shared" si="29"/>
        <v/>
      </c>
      <c r="AK390" s="146" t="str">
        <f t="shared" si="30"/>
        <v/>
      </c>
      <c r="AL390" s="146" t="str">
        <f t="shared" si="31"/>
        <v/>
      </c>
      <c r="AM390" s="171" t="str">
        <f t="shared" si="32"/>
        <v/>
      </c>
      <c r="AN390" s="171" t="str">
        <f t="shared" si="33"/>
        <v/>
      </c>
      <c r="AO390" s="146" t="str">
        <f t="shared" si="34"/>
        <v/>
      </c>
      <c r="AP390" s="146" t="str">
        <f t="shared" si="35"/>
        <v/>
      </c>
      <c r="AQ390" s="146" t="str">
        <f t="shared" si="36"/>
        <v/>
      </c>
      <c r="AR390" s="146" t="str">
        <f t="shared" ref="AR390:AS390" si="1628">IF(NOT(ISBLANK(CB390)),CONCATENATE(TEXT(CB390,"yyyy-mm-ddThh:MM:ss"),"Z"),"")</f>
        <v/>
      </c>
      <c r="AS390" s="146" t="str">
        <f t="shared" si="1628"/>
        <v/>
      </c>
      <c r="AT390" s="146" t="str">
        <f t="shared" si="38"/>
        <v/>
      </c>
      <c r="AU390" s="146" t="str">
        <f t="shared" si="39"/>
        <v/>
      </c>
      <c r="AV390" s="146" t="str">
        <f t="shared" ref="AV390:AW390" si="1629">IF(NOT(ISBLANK(DT390)),CONCATENATE(TEXT(DT390,"yyyy-mm-ddThh:MM:ss"),"Z"),"")</f>
        <v/>
      </c>
      <c r="AW390" s="146" t="str">
        <f t="shared" si="1629"/>
        <v/>
      </c>
      <c r="AX390" s="146" t="str">
        <f t="shared" ref="AX390:AZ390" si="1630">IF(NOT(ISBLANK(ED390)),CONCATENATE(TEXT(ED390,"yyyy-mm-ddThh:MM:ss"),"Z"),"")</f>
        <v/>
      </c>
      <c r="AY390" s="146" t="str">
        <f t="shared" si="1630"/>
        <v/>
      </c>
      <c r="AZ390" s="146" t="str">
        <f t="shared" si="1630"/>
        <v/>
      </c>
      <c r="BA390" s="176"/>
      <c r="BB390" s="152"/>
      <c r="BC390" s="177"/>
      <c r="BD390" s="154"/>
      <c r="BE390" s="155"/>
      <c r="BF390" s="154"/>
      <c r="BG390" s="155"/>
      <c r="BH390" s="169"/>
      <c r="BI390" s="162"/>
      <c r="BJ390" s="172"/>
      <c r="BK390" s="162"/>
      <c r="BL390" s="158"/>
      <c r="BM390" s="172"/>
      <c r="BN390" s="162"/>
      <c r="BO390" s="167"/>
      <c r="BP390" s="169"/>
      <c r="BQ390" s="162"/>
      <c r="BR390" s="162"/>
      <c r="BS390" s="174"/>
      <c r="BT390" s="162"/>
      <c r="BU390" s="174"/>
      <c r="BV390" s="174"/>
      <c r="BW390" s="174"/>
      <c r="BX390" s="173"/>
      <c r="BY390" s="158"/>
      <c r="BZ390" s="160"/>
      <c r="CA390" s="172"/>
      <c r="CB390" s="152"/>
      <c r="CC390" s="152"/>
      <c r="CD390" s="156"/>
      <c r="CE390" s="172"/>
      <c r="CF390" s="162"/>
      <c r="CG390" s="162"/>
      <c r="CH390" s="158"/>
      <c r="CI390" s="173"/>
      <c r="CJ390" s="178"/>
      <c r="CK390" s="173"/>
      <c r="CL390" s="165"/>
      <c r="CM390" s="172"/>
      <c r="CN390" s="162"/>
      <c r="CO390" s="162"/>
      <c r="CP390" s="162"/>
      <c r="CQ390" s="162"/>
      <c r="CR390" s="169"/>
      <c r="CS390" s="162"/>
      <c r="CT390" s="162"/>
      <c r="CU390" s="174"/>
      <c r="CV390" s="152"/>
      <c r="CW390" s="173"/>
      <c r="CX390" s="158"/>
      <c r="CY390" s="172"/>
      <c r="CZ390" s="162"/>
      <c r="DA390" s="162"/>
      <c r="DB390" s="158"/>
      <c r="DC390" s="173"/>
      <c r="DD390" s="178"/>
      <c r="DE390" s="173"/>
      <c r="DF390" s="165"/>
      <c r="DG390" s="172"/>
      <c r="DH390" s="178"/>
      <c r="DI390" s="172"/>
      <c r="DJ390" s="178"/>
      <c r="DK390" s="172"/>
      <c r="DL390" s="162"/>
      <c r="DM390" s="167"/>
      <c r="DN390" s="169"/>
      <c r="DO390" s="162"/>
      <c r="DP390" s="162"/>
      <c r="DQ390" s="174"/>
      <c r="DR390" s="152"/>
      <c r="DS390" s="172"/>
      <c r="DT390" s="152"/>
      <c r="DU390" s="152"/>
      <c r="DV390" s="156"/>
      <c r="DW390" s="173"/>
      <c r="DX390" s="158"/>
      <c r="DY390" s="172"/>
      <c r="DZ390" s="162"/>
      <c r="EA390" s="162"/>
      <c r="EB390" s="172"/>
      <c r="EC390" s="172"/>
      <c r="ED390" s="152"/>
      <c r="EE390" s="152"/>
      <c r="EF390" s="152"/>
      <c r="EG390" s="174"/>
      <c r="EH390" s="172"/>
      <c r="EI390" s="162"/>
      <c r="EJ390" s="162"/>
    </row>
    <row r="391" spans="1:140" ht="12.5">
      <c r="A391" s="168"/>
      <c r="B391" s="169"/>
      <c r="C391" s="144" t="str">
        <f t="shared" si="0"/>
        <v/>
      </c>
      <c r="D391" s="144" t="str">
        <f t="shared" ref="D391:D454" si="1631">IF(NOT(ISBLANK($BA391)),language,"")</f>
        <v/>
      </c>
      <c r="E391" s="144" t="str">
        <f t="shared" si="2"/>
        <v/>
      </c>
      <c r="F391" s="145" t="str">
        <f t="shared" ref="F391:F454" si="1632">IF(NOT(ISBLANK($BL391)),currency,"")</f>
        <v/>
      </c>
      <c r="G391" s="145" t="str">
        <f t="shared" si="4"/>
        <v/>
      </c>
      <c r="H391" s="145" t="str">
        <f t="shared" si="5"/>
        <v/>
      </c>
      <c r="I391" s="146" t="str">
        <f t="shared" ref="I391:J391" si="1633">IF(COUNTA($DO391:$DX391)&gt;0,$BA391,"")</f>
        <v/>
      </c>
      <c r="J391" s="146" t="str">
        <f t="shared" si="1633"/>
        <v/>
      </c>
      <c r="K391" s="147" t="str">
        <f t="shared" si="43"/>
        <v/>
      </c>
      <c r="L391" s="147" t="str">
        <f t="shared" si="7"/>
        <v/>
      </c>
      <c r="M391" s="147" t="str">
        <f t="shared" si="8"/>
        <v/>
      </c>
      <c r="N391" s="147" t="str">
        <f t="shared" si="48"/>
        <v/>
      </c>
      <c r="O391" s="147" t="str">
        <f t="shared" si="9"/>
        <v/>
      </c>
      <c r="P391" s="146" t="str">
        <f t="shared" ref="P391:P454" si="1634">IF(NOT(ISBLANK($DJ391)),CONCATENATE(supplierOrganizationIdentifierScheme,"-",$DJ391),IF(NOT(ISBLANK($DH391)),CONCATENATE("supplier-",ROW()-7),""))</f>
        <v/>
      </c>
      <c r="Q391" s="147" t="str">
        <f t="shared" ref="Q391:Q454" si="1635">IF(NOT(ISBLANK($DJ391)),supplierOrganizationIdentifierScheme,"")</f>
        <v/>
      </c>
      <c r="R391" s="146" t="str">
        <f t="shared" si="12"/>
        <v/>
      </c>
      <c r="S391" s="146" t="str">
        <f t="shared" si="13"/>
        <v/>
      </c>
      <c r="T391" s="146" t="str">
        <f>IF(NOT(ISBLANK(DH391)),
        IF(AND(ISREF('Input Tenderers'!$J$8:$K$8),COUNTA('Input Tenderers'!$N$8)&gt;0),
                IF(COUNTA('Input Implementation Transactio'!$N391:$O391)&gt;0,"supplier;tenderer;payee","supplier;tenderer"),
                IF(COUNTA('Input Implementation Transactio'!$N391:$O391)&gt;0,"supplier;payee","supplier")
                ),
        IF(COUNTA('Input Implementation Transactio'!$N391:$O391)&gt;0, "payee", "")
        )</f>
        <v/>
      </c>
      <c r="U391" s="146" t="str">
        <f t="shared" si="14"/>
        <v/>
      </c>
      <c r="V391" s="146" t="str">
        <f t="shared" si="15"/>
        <v/>
      </c>
      <c r="W391" s="148" t="str">
        <f t="shared" ref="W391:W454" si="1636">IF(NOT(ISBLANK($BY391)),currency,"")</f>
        <v/>
      </c>
      <c r="X391" s="175" t="str">
        <f t="shared" ref="X391:X454" si="1637">IF(NOT(ISBLANK($CG391)),itemClassificationScheme,"")</f>
        <v/>
      </c>
      <c r="Y391" s="170" t="str">
        <f t="shared" ref="Y391:Y454" si="1638">IF(NOT(ISBLANK($CL391)),currency,"")</f>
        <v/>
      </c>
      <c r="Z391" s="150" t="str">
        <f t="shared" si="19"/>
        <v/>
      </c>
      <c r="AA391" s="146" t="str">
        <f t="shared" si="20"/>
        <v/>
      </c>
      <c r="AB391" s="146" t="str">
        <f t="shared" si="21"/>
        <v/>
      </c>
      <c r="AC391" s="146" t="str">
        <f t="shared" si="22"/>
        <v/>
      </c>
      <c r="AD391" s="148" t="str">
        <f t="shared" ref="AD391:AD454" si="1639">IF(NOT(ISBLANK($CX391)),currency,"")</f>
        <v/>
      </c>
      <c r="AE391" s="148" t="str">
        <f t="shared" si="24"/>
        <v/>
      </c>
      <c r="AF391" s="175" t="str">
        <f t="shared" ref="AF391:AF454" si="1640">IF(NOT(ISBLANK($DA391)),itemClassificationScheme,"")</f>
        <v/>
      </c>
      <c r="AG391" s="170" t="str">
        <f t="shared" ref="AG391:AG454" si="1641">IF(NOT(ISBLANK($DF391)),currency,"")</f>
        <v/>
      </c>
      <c r="AH391" s="148" t="str">
        <f t="shared" ref="AH391:AH454" si="1642">IF(NOT(ISBLANK($DX391)),currency,"")</f>
        <v/>
      </c>
      <c r="AI391" s="146" t="str">
        <f t="shared" si="28"/>
        <v/>
      </c>
      <c r="AJ391" s="146" t="str">
        <f t="shared" si="29"/>
        <v/>
      </c>
      <c r="AK391" s="146" t="str">
        <f t="shared" si="30"/>
        <v/>
      </c>
      <c r="AL391" s="146" t="str">
        <f t="shared" si="31"/>
        <v/>
      </c>
      <c r="AM391" s="171" t="str">
        <f t="shared" si="32"/>
        <v/>
      </c>
      <c r="AN391" s="171" t="str">
        <f t="shared" si="33"/>
        <v/>
      </c>
      <c r="AO391" s="146" t="str">
        <f t="shared" si="34"/>
        <v/>
      </c>
      <c r="AP391" s="146" t="str">
        <f t="shared" si="35"/>
        <v/>
      </c>
      <c r="AQ391" s="146" t="str">
        <f t="shared" si="36"/>
        <v/>
      </c>
      <c r="AR391" s="146" t="str">
        <f t="shared" ref="AR391:AS391" si="1643">IF(NOT(ISBLANK(CB391)),CONCATENATE(TEXT(CB391,"yyyy-mm-ddThh:MM:ss"),"Z"),"")</f>
        <v/>
      </c>
      <c r="AS391" s="146" t="str">
        <f t="shared" si="1643"/>
        <v/>
      </c>
      <c r="AT391" s="146" t="str">
        <f t="shared" si="38"/>
        <v/>
      </c>
      <c r="AU391" s="146" t="str">
        <f t="shared" si="39"/>
        <v/>
      </c>
      <c r="AV391" s="146" t="str">
        <f t="shared" ref="AV391:AW391" si="1644">IF(NOT(ISBLANK(DT391)),CONCATENATE(TEXT(DT391,"yyyy-mm-ddThh:MM:ss"),"Z"),"")</f>
        <v/>
      </c>
      <c r="AW391" s="146" t="str">
        <f t="shared" si="1644"/>
        <v/>
      </c>
      <c r="AX391" s="146" t="str">
        <f t="shared" ref="AX391:AZ391" si="1645">IF(NOT(ISBLANK(ED391)),CONCATENATE(TEXT(ED391,"yyyy-mm-ddThh:MM:ss"),"Z"),"")</f>
        <v/>
      </c>
      <c r="AY391" s="146" t="str">
        <f t="shared" si="1645"/>
        <v/>
      </c>
      <c r="AZ391" s="146" t="str">
        <f t="shared" si="1645"/>
        <v/>
      </c>
      <c r="BA391" s="176"/>
      <c r="BB391" s="152"/>
      <c r="BC391" s="177"/>
      <c r="BD391" s="154"/>
      <c r="BE391" s="155"/>
      <c r="BF391" s="154"/>
      <c r="BG391" s="155"/>
      <c r="BH391" s="169"/>
      <c r="BI391" s="162"/>
      <c r="BJ391" s="172"/>
      <c r="BK391" s="162"/>
      <c r="BL391" s="158"/>
      <c r="BM391" s="172"/>
      <c r="BN391" s="162"/>
      <c r="BO391" s="167"/>
      <c r="BP391" s="169"/>
      <c r="BQ391" s="162"/>
      <c r="BR391" s="162"/>
      <c r="BS391" s="174"/>
      <c r="BT391" s="162"/>
      <c r="BU391" s="174"/>
      <c r="BV391" s="174"/>
      <c r="BW391" s="174"/>
      <c r="BX391" s="173"/>
      <c r="BY391" s="158"/>
      <c r="BZ391" s="160"/>
      <c r="CA391" s="172"/>
      <c r="CB391" s="152"/>
      <c r="CC391" s="152"/>
      <c r="CD391" s="156"/>
      <c r="CE391" s="172"/>
      <c r="CF391" s="162"/>
      <c r="CG391" s="162"/>
      <c r="CH391" s="158"/>
      <c r="CI391" s="173"/>
      <c r="CJ391" s="178"/>
      <c r="CK391" s="173"/>
      <c r="CL391" s="165"/>
      <c r="CM391" s="172"/>
      <c r="CN391" s="162"/>
      <c r="CO391" s="162"/>
      <c r="CP391" s="162"/>
      <c r="CQ391" s="162"/>
      <c r="CR391" s="169"/>
      <c r="CS391" s="162"/>
      <c r="CT391" s="162"/>
      <c r="CU391" s="174"/>
      <c r="CV391" s="152"/>
      <c r="CW391" s="173"/>
      <c r="CX391" s="158"/>
      <c r="CY391" s="172"/>
      <c r="CZ391" s="162"/>
      <c r="DA391" s="162"/>
      <c r="DB391" s="158"/>
      <c r="DC391" s="173"/>
      <c r="DD391" s="178"/>
      <c r="DE391" s="173"/>
      <c r="DF391" s="165"/>
      <c r="DG391" s="172"/>
      <c r="DH391" s="178"/>
      <c r="DI391" s="172"/>
      <c r="DJ391" s="178"/>
      <c r="DK391" s="172"/>
      <c r="DL391" s="162"/>
      <c r="DM391" s="167"/>
      <c r="DN391" s="169"/>
      <c r="DO391" s="162"/>
      <c r="DP391" s="162"/>
      <c r="DQ391" s="174"/>
      <c r="DR391" s="152"/>
      <c r="DS391" s="172"/>
      <c r="DT391" s="152"/>
      <c r="DU391" s="152"/>
      <c r="DV391" s="156"/>
      <c r="DW391" s="173"/>
      <c r="DX391" s="158"/>
      <c r="DY391" s="172"/>
      <c r="DZ391" s="162"/>
      <c r="EA391" s="162"/>
      <c r="EB391" s="172"/>
      <c r="EC391" s="172"/>
      <c r="ED391" s="152"/>
      <c r="EE391" s="152"/>
      <c r="EF391" s="152"/>
      <c r="EG391" s="174"/>
      <c r="EH391" s="172"/>
      <c r="EI391" s="162"/>
      <c r="EJ391" s="162"/>
    </row>
    <row r="392" spans="1:140" ht="12.5">
      <c r="A392" s="168"/>
      <c r="B392" s="169"/>
      <c r="C392" s="144" t="str">
        <f t="shared" si="0"/>
        <v/>
      </c>
      <c r="D392" s="144" t="str">
        <f t="shared" si="1631"/>
        <v/>
      </c>
      <c r="E392" s="144" t="str">
        <f t="shared" si="2"/>
        <v/>
      </c>
      <c r="F392" s="145" t="str">
        <f t="shared" si="1632"/>
        <v/>
      </c>
      <c r="G392" s="145" t="str">
        <f t="shared" si="4"/>
        <v/>
      </c>
      <c r="H392" s="145" t="str">
        <f t="shared" si="5"/>
        <v/>
      </c>
      <c r="I392" s="146" t="str">
        <f t="shared" ref="I392:J392" si="1646">IF(COUNTA($DO392:$DX392)&gt;0,$BA392,"")</f>
        <v/>
      </c>
      <c r="J392" s="146" t="str">
        <f t="shared" si="1646"/>
        <v/>
      </c>
      <c r="K392" s="147" t="str">
        <f t="shared" si="43"/>
        <v/>
      </c>
      <c r="L392" s="147" t="str">
        <f t="shared" si="7"/>
        <v/>
      </c>
      <c r="M392" s="147" t="str">
        <f t="shared" si="8"/>
        <v/>
      </c>
      <c r="N392" s="147" t="str">
        <f t="shared" si="48"/>
        <v/>
      </c>
      <c r="O392" s="147" t="str">
        <f t="shared" si="9"/>
        <v/>
      </c>
      <c r="P392" s="146" t="str">
        <f t="shared" si="1634"/>
        <v/>
      </c>
      <c r="Q392" s="147" t="str">
        <f t="shared" si="1635"/>
        <v/>
      </c>
      <c r="R392" s="146" t="str">
        <f t="shared" si="12"/>
        <v/>
      </c>
      <c r="S392" s="146" t="str">
        <f t="shared" si="13"/>
        <v/>
      </c>
      <c r="T392" s="146" t="str">
        <f>IF(NOT(ISBLANK(DH392)),
        IF(AND(ISREF('Input Tenderers'!$J$8:$K$8),COUNTA('Input Tenderers'!$N$8)&gt;0),
                IF(COUNTA('Input Implementation Transactio'!$N392:$O392)&gt;0,"supplier;tenderer;payee","supplier;tenderer"),
                IF(COUNTA('Input Implementation Transactio'!$N392:$O392)&gt;0,"supplier;payee","supplier")
                ),
        IF(COUNTA('Input Implementation Transactio'!$N392:$O392)&gt;0, "payee", "")
        )</f>
        <v/>
      </c>
      <c r="U392" s="146" t="str">
        <f t="shared" si="14"/>
        <v/>
      </c>
      <c r="V392" s="146" t="str">
        <f t="shared" si="15"/>
        <v/>
      </c>
      <c r="W392" s="148" t="str">
        <f t="shared" si="1636"/>
        <v/>
      </c>
      <c r="X392" s="175" t="str">
        <f t="shared" si="1637"/>
        <v/>
      </c>
      <c r="Y392" s="170" t="str">
        <f t="shared" si="1638"/>
        <v/>
      </c>
      <c r="Z392" s="150" t="str">
        <f t="shared" si="19"/>
        <v/>
      </c>
      <c r="AA392" s="146" t="str">
        <f t="shared" si="20"/>
        <v/>
      </c>
      <c r="AB392" s="146" t="str">
        <f t="shared" si="21"/>
        <v/>
      </c>
      <c r="AC392" s="146" t="str">
        <f t="shared" si="22"/>
        <v/>
      </c>
      <c r="AD392" s="148" t="str">
        <f t="shared" si="1639"/>
        <v/>
      </c>
      <c r="AE392" s="148" t="str">
        <f t="shared" si="24"/>
        <v/>
      </c>
      <c r="AF392" s="175" t="str">
        <f t="shared" si="1640"/>
        <v/>
      </c>
      <c r="AG392" s="170" t="str">
        <f t="shared" si="1641"/>
        <v/>
      </c>
      <c r="AH392" s="148" t="str">
        <f t="shared" si="1642"/>
        <v/>
      </c>
      <c r="AI392" s="146" t="str">
        <f t="shared" si="28"/>
        <v/>
      </c>
      <c r="AJ392" s="146" t="str">
        <f t="shared" si="29"/>
        <v/>
      </c>
      <c r="AK392" s="146" t="str">
        <f t="shared" si="30"/>
        <v/>
      </c>
      <c r="AL392" s="146" t="str">
        <f t="shared" si="31"/>
        <v/>
      </c>
      <c r="AM392" s="171" t="str">
        <f t="shared" si="32"/>
        <v/>
      </c>
      <c r="AN392" s="171" t="str">
        <f t="shared" si="33"/>
        <v/>
      </c>
      <c r="AO392" s="146" t="str">
        <f t="shared" si="34"/>
        <v/>
      </c>
      <c r="AP392" s="146" t="str">
        <f t="shared" si="35"/>
        <v/>
      </c>
      <c r="AQ392" s="146" t="str">
        <f t="shared" si="36"/>
        <v/>
      </c>
      <c r="AR392" s="146" t="str">
        <f t="shared" ref="AR392:AS392" si="1647">IF(NOT(ISBLANK(CB392)),CONCATENATE(TEXT(CB392,"yyyy-mm-ddThh:MM:ss"),"Z"),"")</f>
        <v/>
      </c>
      <c r="AS392" s="146" t="str">
        <f t="shared" si="1647"/>
        <v/>
      </c>
      <c r="AT392" s="146" t="str">
        <f t="shared" si="38"/>
        <v/>
      </c>
      <c r="AU392" s="146" t="str">
        <f t="shared" si="39"/>
        <v/>
      </c>
      <c r="AV392" s="146" t="str">
        <f t="shared" ref="AV392:AW392" si="1648">IF(NOT(ISBLANK(DT392)),CONCATENATE(TEXT(DT392,"yyyy-mm-ddThh:MM:ss"),"Z"),"")</f>
        <v/>
      </c>
      <c r="AW392" s="146" t="str">
        <f t="shared" si="1648"/>
        <v/>
      </c>
      <c r="AX392" s="146" t="str">
        <f t="shared" ref="AX392:AZ392" si="1649">IF(NOT(ISBLANK(ED392)),CONCATENATE(TEXT(ED392,"yyyy-mm-ddThh:MM:ss"),"Z"),"")</f>
        <v/>
      </c>
      <c r="AY392" s="146" t="str">
        <f t="shared" si="1649"/>
        <v/>
      </c>
      <c r="AZ392" s="146" t="str">
        <f t="shared" si="1649"/>
        <v/>
      </c>
      <c r="BA392" s="176"/>
      <c r="BB392" s="152"/>
      <c r="BC392" s="177"/>
      <c r="BD392" s="154"/>
      <c r="BE392" s="155"/>
      <c r="BF392" s="154"/>
      <c r="BG392" s="155"/>
      <c r="BH392" s="169"/>
      <c r="BI392" s="162"/>
      <c r="BJ392" s="172"/>
      <c r="BK392" s="162"/>
      <c r="BL392" s="158"/>
      <c r="BM392" s="172"/>
      <c r="BN392" s="162"/>
      <c r="BO392" s="167"/>
      <c r="BP392" s="169"/>
      <c r="BQ392" s="162"/>
      <c r="BR392" s="162"/>
      <c r="BS392" s="174"/>
      <c r="BT392" s="162"/>
      <c r="BU392" s="174"/>
      <c r="BV392" s="174"/>
      <c r="BW392" s="174"/>
      <c r="BX392" s="173"/>
      <c r="BY392" s="158"/>
      <c r="BZ392" s="160"/>
      <c r="CA392" s="172"/>
      <c r="CB392" s="152"/>
      <c r="CC392" s="152"/>
      <c r="CD392" s="156"/>
      <c r="CE392" s="172"/>
      <c r="CF392" s="162"/>
      <c r="CG392" s="162"/>
      <c r="CH392" s="158"/>
      <c r="CI392" s="173"/>
      <c r="CJ392" s="178"/>
      <c r="CK392" s="173"/>
      <c r="CL392" s="165"/>
      <c r="CM392" s="172"/>
      <c r="CN392" s="162"/>
      <c r="CO392" s="162"/>
      <c r="CP392" s="162"/>
      <c r="CQ392" s="162"/>
      <c r="CR392" s="169"/>
      <c r="CS392" s="162"/>
      <c r="CT392" s="162"/>
      <c r="CU392" s="174"/>
      <c r="CV392" s="152"/>
      <c r="CW392" s="173"/>
      <c r="CX392" s="158"/>
      <c r="CY392" s="172"/>
      <c r="CZ392" s="162"/>
      <c r="DA392" s="162"/>
      <c r="DB392" s="158"/>
      <c r="DC392" s="173"/>
      <c r="DD392" s="178"/>
      <c r="DE392" s="173"/>
      <c r="DF392" s="165"/>
      <c r="DG392" s="172"/>
      <c r="DH392" s="178"/>
      <c r="DI392" s="172"/>
      <c r="DJ392" s="178"/>
      <c r="DK392" s="172"/>
      <c r="DL392" s="162"/>
      <c r="DM392" s="167"/>
      <c r="DN392" s="169"/>
      <c r="DO392" s="162"/>
      <c r="DP392" s="162"/>
      <c r="DQ392" s="174"/>
      <c r="DR392" s="152"/>
      <c r="DS392" s="172"/>
      <c r="DT392" s="152"/>
      <c r="DU392" s="152"/>
      <c r="DV392" s="156"/>
      <c r="DW392" s="173"/>
      <c r="DX392" s="158"/>
      <c r="DY392" s="172"/>
      <c r="DZ392" s="162"/>
      <c r="EA392" s="162"/>
      <c r="EB392" s="172"/>
      <c r="EC392" s="172"/>
      <c r="ED392" s="152"/>
      <c r="EE392" s="152"/>
      <c r="EF392" s="152"/>
      <c r="EG392" s="174"/>
      <c r="EH392" s="172"/>
      <c r="EI392" s="162"/>
      <c r="EJ392" s="162"/>
    </row>
    <row r="393" spans="1:140" ht="12.5">
      <c r="A393" s="168"/>
      <c r="B393" s="169"/>
      <c r="C393" s="144" t="str">
        <f t="shared" si="0"/>
        <v/>
      </c>
      <c r="D393" s="144" t="str">
        <f t="shared" si="1631"/>
        <v/>
      </c>
      <c r="E393" s="144" t="str">
        <f t="shared" si="2"/>
        <v/>
      </c>
      <c r="F393" s="145" t="str">
        <f t="shared" si="1632"/>
        <v/>
      </c>
      <c r="G393" s="145" t="str">
        <f t="shared" si="4"/>
        <v/>
      </c>
      <c r="H393" s="145" t="str">
        <f t="shared" si="5"/>
        <v/>
      </c>
      <c r="I393" s="146" t="str">
        <f t="shared" ref="I393:J393" si="1650">IF(COUNTA($DO393:$DX393)&gt;0,$BA393,"")</f>
        <v/>
      </c>
      <c r="J393" s="146" t="str">
        <f t="shared" si="1650"/>
        <v/>
      </c>
      <c r="K393" s="147" t="str">
        <f t="shared" si="43"/>
        <v/>
      </c>
      <c r="L393" s="147" t="str">
        <f t="shared" si="7"/>
        <v/>
      </c>
      <c r="M393" s="147" t="str">
        <f t="shared" si="8"/>
        <v/>
      </c>
      <c r="N393" s="147" t="str">
        <f t="shared" si="48"/>
        <v/>
      </c>
      <c r="O393" s="147" t="str">
        <f t="shared" si="9"/>
        <v/>
      </c>
      <c r="P393" s="146" t="str">
        <f t="shared" si="1634"/>
        <v/>
      </c>
      <c r="Q393" s="147" t="str">
        <f t="shared" si="1635"/>
        <v/>
      </c>
      <c r="R393" s="146" t="str">
        <f t="shared" si="12"/>
        <v/>
      </c>
      <c r="S393" s="146" t="str">
        <f t="shared" si="13"/>
        <v/>
      </c>
      <c r="T393" s="146" t="str">
        <f>IF(NOT(ISBLANK(DH393)),
        IF(AND(ISREF('Input Tenderers'!$J$8:$K$8),COUNTA('Input Tenderers'!$N$8)&gt;0),
                IF(COUNTA('Input Implementation Transactio'!$N393:$O393)&gt;0,"supplier;tenderer;payee","supplier;tenderer"),
                IF(COUNTA('Input Implementation Transactio'!$N393:$O393)&gt;0,"supplier;payee","supplier")
                ),
        IF(COUNTA('Input Implementation Transactio'!$N393:$O393)&gt;0, "payee", "")
        )</f>
        <v/>
      </c>
      <c r="U393" s="146" t="str">
        <f t="shared" si="14"/>
        <v/>
      </c>
      <c r="V393" s="146" t="str">
        <f t="shared" si="15"/>
        <v/>
      </c>
      <c r="W393" s="148" t="str">
        <f t="shared" si="1636"/>
        <v/>
      </c>
      <c r="X393" s="175" t="str">
        <f t="shared" si="1637"/>
        <v/>
      </c>
      <c r="Y393" s="170" t="str">
        <f t="shared" si="1638"/>
        <v/>
      </c>
      <c r="Z393" s="150" t="str">
        <f t="shared" si="19"/>
        <v/>
      </c>
      <c r="AA393" s="146" t="str">
        <f t="shared" si="20"/>
        <v/>
      </c>
      <c r="AB393" s="146" t="str">
        <f t="shared" si="21"/>
        <v/>
      </c>
      <c r="AC393" s="146" t="str">
        <f t="shared" si="22"/>
        <v/>
      </c>
      <c r="AD393" s="148" t="str">
        <f t="shared" si="1639"/>
        <v/>
      </c>
      <c r="AE393" s="148" t="str">
        <f t="shared" si="24"/>
        <v/>
      </c>
      <c r="AF393" s="175" t="str">
        <f t="shared" si="1640"/>
        <v/>
      </c>
      <c r="AG393" s="170" t="str">
        <f t="shared" si="1641"/>
        <v/>
      </c>
      <c r="AH393" s="148" t="str">
        <f t="shared" si="1642"/>
        <v/>
      </c>
      <c r="AI393" s="146" t="str">
        <f t="shared" si="28"/>
        <v/>
      </c>
      <c r="AJ393" s="146" t="str">
        <f t="shared" si="29"/>
        <v/>
      </c>
      <c r="AK393" s="146" t="str">
        <f t="shared" si="30"/>
        <v/>
      </c>
      <c r="AL393" s="146" t="str">
        <f t="shared" si="31"/>
        <v/>
      </c>
      <c r="AM393" s="171" t="str">
        <f t="shared" si="32"/>
        <v/>
      </c>
      <c r="AN393" s="171" t="str">
        <f t="shared" si="33"/>
        <v/>
      </c>
      <c r="AO393" s="146" t="str">
        <f t="shared" si="34"/>
        <v/>
      </c>
      <c r="AP393" s="146" t="str">
        <f t="shared" si="35"/>
        <v/>
      </c>
      <c r="AQ393" s="146" t="str">
        <f t="shared" si="36"/>
        <v/>
      </c>
      <c r="AR393" s="146" t="str">
        <f t="shared" ref="AR393:AS393" si="1651">IF(NOT(ISBLANK(CB393)),CONCATENATE(TEXT(CB393,"yyyy-mm-ddThh:MM:ss"),"Z"),"")</f>
        <v/>
      </c>
      <c r="AS393" s="146" t="str">
        <f t="shared" si="1651"/>
        <v/>
      </c>
      <c r="AT393" s="146" t="str">
        <f t="shared" si="38"/>
        <v/>
      </c>
      <c r="AU393" s="146" t="str">
        <f t="shared" si="39"/>
        <v/>
      </c>
      <c r="AV393" s="146" t="str">
        <f t="shared" ref="AV393:AW393" si="1652">IF(NOT(ISBLANK(DT393)),CONCATENATE(TEXT(DT393,"yyyy-mm-ddThh:MM:ss"),"Z"),"")</f>
        <v/>
      </c>
      <c r="AW393" s="146" t="str">
        <f t="shared" si="1652"/>
        <v/>
      </c>
      <c r="AX393" s="146" t="str">
        <f t="shared" ref="AX393:AZ393" si="1653">IF(NOT(ISBLANK(ED393)),CONCATENATE(TEXT(ED393,"yyyy-mm-ddThh:MM:ss"),"Z"),"")</f>
        <v/>
      </c>
      <c r="AY393" s="146" t="str">
        <f t="shared" si="1653"/>
        <v/>
      </c>
      <c r="AZ393" s="146" t="str">
        <f t="shared" si="1653"/>
        <v/>
      </c>
      <c r="BA393" s="176"/>
      <c r="BB393" s="152"/>
      <c r="BC393" s="177"/>
      <c r="BD393" s="154"/>
      <c r="BE393" s="155"/>
      <c r="BF393" s="154"/>
      <c r="BG393" s="155"/>
      <c r="BH393" s="169"/>
      <c r="BI393" s="162"/>
      <c r="BJ393" s="172"/>
      <c r="BK393" s="162"/>
      <c r="BL393" s="158"/>
      <c r="BM393" s="172"/>
      <c r="BN393" s="162"/>
      <c r="BO393" s="167"/>
      <c r="BP393" s="169"/>
      <c r="BQ393" s="162"/>
      <c r="BR393" s="162"/>
      <c r="BS393" s="174"/>
      <c r="BT393" s="162"/>
      <c r="BU393" s="174"/>
      <c r="BV393" s="174"/>
      <c r="BW393" s="174"/>
      <c r="BX393" s="173"/>
      <c r="BY393" s="158"/>
      <c r="BZ393" s="160"/>
      <c r="CA393" s="172"/>
      <c r="CB393" s="152"/>
      <c r="CC393" s="152"/>
      <c r="CD393" s="156"/>
      <c r="CE393" s="172"/>
      <c r="CF393" s="162"/>
      <c r="CG393" s="162"/>
      <c r="CH393" s="158"/>
      <c r="CI393" s="173"/>
      <c r="CJ393" s="178"/>
      <c r="CK393" s="173"/>
      <c r="CL393" s="165"/>
      <c r="CM393" s="172"/>
      <c r="CN393" s="162"/>
      <c r="CO393" s="162"/>
      <c r="CP393" s="162"/>
      <c r="CQ393" s="162"/>
      <c r="CR393" s="169"/>
      <c r="CS393" s="162"/>
      <c r="CT393" s="162"/>
      <c r="CU393" s="174"/>
      <c r="CV393" s="152"/>
      <c r="CW393" s="173"/>
      <c r="CX393" s="158"/>
      <c r="CY393" s="172"/>
      <c r="CZ393" s="162"/>
      <c r="DA393" s="162"/>
      <c r="DB393" s="158"/>
      <c r="DC393" s="173"/>
      <c r="DD393" s="178"/>
      <c r="DE393" s="173"/>
      <c r="DF393" s="165"/>
      <c r="DG393" s="172"/>
      <c r="DH393" s="178"/>
      <c r="DI393" s="172"/>
      <c r="DJ393" s="178"/>
      <c r="DK393" s="172"/>
      <c r="DL393" s="162"/>
      <c r="DM393" s="167"/>
      <c r="DN393" s="169"/>
      <c r="DO393" s="162"/>
      <c r="DP393" s="162"/>
      <c r="DQ393" s="174"/>
      <c r="DR393" s="152"/>
      <c r="DS393" s="172"/>
      <c r="DT393" s="152"/>
      <c r="DU393" s="152"/>
      <c r="DV393" s="156"/>
      <c r="DW393" s="173"/>
      <c r="DX393" s="158"/>
      <c r="DY393" s="172"/>
      <c r="DZ393" s="162"/>
      <c r="EA393" s="162"/>
      <c r="EB393" s="172"/>
      <c r="EC393" s="172"/>
      <c r="ED393" s="152"/>
      <c r="EE393" s="152"/>
      <c r="EF393" s="152"/>
      <c r="EG393" s="174"/>
      <c r="EH393" s="172"/>
      <c r="EI393" s="162"/>
      <c r="EJ393" s="162"/>
    </row>
    <row r="394" spans="1:140" ht="12.5">
      <c r="A394" s="168"/>
      <c r="B394" s="169"/>
      <c r="C394" s="144" t="str">
        <f t="shared" si="0"/>
        <v/>
      </c>
      <c r="D394" s="144" t="str">
        <f t="shared" si="1631"/>
        <v/>
      </c>
      <c r="E394" s="144" t="str">
        <f t="shared" si="2"/>
        <v/>
      </c>
      <c r="F394" s="145" t="str">
        <f t="shared" si="1632"/>
        <v/>
      </c>
      <c r="G394" s="145" t="str">
        <f t="shared" si="4"/>
        <v/>
      </c>
      <c r="H394" s="145" t="str">
        <f t="shared" si="5"/>
        <v/>
      </c>
      <c r="I394" s="146" t="str">
        <f t="shared" ref="I394:J394" si="1654">IF(COUNTA($DO394:$DX394)&gt;0,$BA394,"")</f>
        <v/>
      </c>
      <c r="J394" s="146" t="str">
        <f t="shared" si="1654"/>
        <v/>
      </c>
      <c r="K394" s="147" t="str">
        <f t="shared" si="43"/>
        <v/>
      </c>
      <c r="L394" s="147" t="str">
        <f t="shared" si="7"/>
        <v/>
      </c>
      <c r="M394" s="147" t="str">
        <f t="shared" si="8"/>
        <v/>
      </c>
      <c r="N394" s="147" t="str">
        <f t="shared" si="48"/>
        <v/>
      </c>
      <c r="O394" s="147" t="str">
        <f t="shared" si="9"/>
        <v/>
      </c>
      <c r="P394" s="146" t="str">
        <f t="shared" si="1634"/>
        <v/>
      </c>
      <c r="Q394" s="147" t="str">
        <f t="shared" si="1635"/>
        <v/>
      </c>
      <c r="R394" s="146" t="str">
        <f t="shared" si="12"/>
        <v/>
      </c>
      <c r="S394" s="146" t="str">
        <f t="shared" si="13"/>
        <v/>
      </c>
      <c r="T394" s="146" t="str">
        <f>IF(NOT(ISBLANK(DH394)),
        IF(AND(ISREF('Input Tenderers'!$J$8:$K$8),COUNTA('Input Tenderers'!$N$8)&gt;0),
                IF(COUNTA('Input Implementation Transactio'!$N394:$O394)&gt;0,"supplier;tenderer;payee","supplier;tenderer"),
                IF(COUNTA('Input Implementation Transactio'!$N394:$O394)&gt;0,"supplier;payee","supplier")
                ),
        IF(COUNTA('Input Implementation Transactio'!$N394:$O394)&gt;0, "payee", "")
        )</f>
        <v/>
      </c>
      <c r="U394" s="146" t="str">
        <f t="shared" si="14"/>
        <v/>
      </c>
      <c r="V394" s="146" t="str">
        <f t="shared" si="15"/>
        <v/>
      </c>
      <c r="W394" s="148" t="str">
        <f t="shared" si="1636"/>
        <v/>
      </c>
      <c r="X394" s="175" t="str">
        <f t="shared" si="1637"/>
        <v/>
      </c>
      <c r="Y394" s="170" t="str">
        <f t="shared" si="1638"/>
        <v/>
      </c>
      <c r="Z394" s="150" t="str">
        <f t="shared" si="19"/>
        <v/>
      </c>
      <c r="AA394" s="146" t="str">
        <f t="shared" si="20"/>
        <v/>
      </c>
      <c r="AB394" s="146" t="str">
        <f t="shared" si="21"/>
        <v/>
      </c>
      <c r="AC394" s="146" t="str">
        <f t="shared" si="22"/>
        <v/>
      </c>
      <c r="AD394" s="148" t="str">
        <f t="shared" si="1639"/>
        <v/>
      </c>
      <c r="AE394" s="148" t="str">
        <f t="shared" si="24"/>
        <v/>
      </c>
      <c r="AF394" s="175" t="str">
        <f t="shared" si="1640"/>
        <v/>
      </c>
      <c r="AG394" s="170" t="str">
        <f t="shared" si="1641"/>
        <v/>
      </c>
      <c r="AH394" s="148" t="str">
        <f t="shared" si="1642"/>
        <v/>
      </c>
      <c r="AI394" s="146" t="str">
        <f t="shared" si="28"/>
        <v/>
      </c>
      <c r="AJ394" s="146" t="str">
        <f t="shared" si="29"/>
        <v/>
      </c>
      <c r="AK394" s="146" t="str">
        <f t="shared" si="30"/>
        <v/>
      </c>
      <c r="AL394" s="146" t="str">
        <f t="shared" si="31"/>
        <v/>
      </c>
      <c r="AM394" s="171" t="str">
        <f t="shared" si="32"/>
        <v/>
      </c>
      <c r="AN394" s="171" t="str">
        <f t="shared" si="33"/>
        <v/>
      </c>
      <c r="AO394" s="146" t="str">
        <f t="shared" si="34"/>
        <v/>
      </c>
      <c r="AP394" s="146" t="str">
        <f t="shared" si="35"/>
        <v/>
      </c>
      <c r="AQ394" s="146" t="str">
        <f t="shared" si="36"/>
        <v/>
      </c>
      <c r="AR394" s="146" t="str">
        <f t="shared" ref="AR394:AS394" si="1655">IF(NOT(ISBLANK(CB394)),CONCATENATE(TEXT(CB394,"yyyy-mm-ddThh:MM:ss"),"Z"),"")</f>
        <v/>
      </c>
      <c r="AS394" s="146" t="str">
        <f t="shared" si="1655"/>
        <v/>
      </c>
      <c r="AT394" s="146" t="str">
        <f t="shared" si="38"/>
        <v/>
      </c>
      <c r="AU394" s="146" t="str">
        <f t="shared" si="39"/>
        <v/>
      </c>
      <c r="AV394" s="146" t="str">
        <f t="shared" ref="AV394:AW394" si="1656">IF(NOT(ISBLANK(DT394)),CONCATENATE(TEXT(DT394,"yyyy-mm-ddThh:MM:ss"),"Z"),"")</f>
        <v/>
      </c>
      <c r="AW394" s="146" t="str">
        <f t="shared" si="1656"/>
        <v/>
      </c>
      <c r="AX394" s="146" t="str">
        <f t="shared" ref="AX394:AZ394" si="1657">IF(NOT(ISBLANK(ED394)),CONCATENATE(TEXT(ED394,"yyyy-mm-ddThh:MM:ss"),"Z"),"")</f>
        <v/>
      </c>
      <c r="AY394" s="146" t="str">
        <f t="shared" si="1657"/>
        <v/>
      </c>
      <c r="AZ394" s="146" t="str">
        <f t="shared" si="1657"/>
        <v/>
      </c>
      <c r="BA394" s="176"/>
      <c r="BB394" s="152"/>
      <c r="BC394" s="177"/>
      <c r="BD394" s="154"/>
      <c r="BE394" s="155"/>
      <c r="BF394" s="154"/>
      <c r="BG394" s="155"/>
      <c r="BH394" s="169"/>
      <c r="BI394" s="162"/>
      <c r="BJ394" s="172"/>
      <c r="BK394" s="162"/>
      <c r="BL394" s="158"/>
      <c r="BM394" s="172"/>
      <c r="BN394" s="162"/>
      <c r="BO394" s="167"/>
      <c r="BP394" s="169"/>
      <c r="BQ394" s="162"/>
      <c r="BR394" s="162"/>
      <c r="BS394" s="174"/>
      <c r="BT394" s="162"/>
      <c r="BU394" s="174"/>
      <c r="BV394" s="174"/>
      <c r="BW394" s="174"/>
      <c r="BX394" s="173"/>
      <c r="BY394" s="158"/>
      <c r="BZ394" s="160"/>
      <c r="CA394" s="172"/>
      <c r="CB394" s="152"/>
      <c r="CC394" s="152"/>
      <c r="CD394" s="156"/>
      <c r="CE394" s="172"/>
      <c r="CF394" s="162"/>
      <c r="CG394" s="162"/>
      <c r="CH394" s="158"/>
      <c r="CI394" s="173"/>
      <c r="CJ394" s="178"/>
      <c r="CK394" s="173"/>
      <c r="CL394" s="165"/>
      <c r="CM394" s="172"/>
      <c r="CN394" s="162"/>
      <c r="CO394" s="162"/>
      <c r="CP394" s="162"/>
      <c r="CQ394" s="162"/>
      <c r="CR394" s="169"/>
      <c r="CS394" s="162"/>
      <c r="CT394" s="162"/>
      <c r="CU394" s="174"/>
      <c r="CV394" s="152"/>
      <c r="CW394" s="173"/>
      <c r="CX394" s="158"/>
      <c r="CY394" s="172"/>
      <c r="CZ394" s="162"/>
      <c r="DA394" s="162"/>
      <c r="DB394" s="158"/>
      <c r="DC394" s="173"/>
      <c r="DD394" s="178"/>
      <c r="DE394" s="173"/>
      <c r="DF394" s="165"/>
      <c r="DG394" s="172"/>
      <c r="DH394" s="178"/>
      <c r="DI394" s="172"/>
      <c r="DJ394" s="178"/>
      <c r="DK394" s="172"/>
      <c r="DL394" s="162"/>
      <c r="DM394" s="167"/>
      <c r="DN394" s="169"/>
      <c r="DO394" s="162"/>
      <c r="DP394" s="162"/>
      <c r="DQ394" s="174"/>
      <c r="DR394" s="152"/>
      <c r="DS394" s="172"/>
      <c r="DT394" s="152"/>
      <c r="DU394" s="152"/>
      <c r="DV394" s="156"/>
      <c r="DW394" s="173"/>
      <c r="DX394" s="158"/>
      <c r="DY394" s="172"/>
      <c r="DZ394" s="162"/>
      <c r="EA394" s="162"/>
      <c r="EB394" s="172"/>
      <c r="EC394" s="172"/>
      <c r="ED394" s="152"/>
      <c r="EE394" s="152"/>
      <c r="EF394" s="152"/>
      <c r="EG394" s="174"/>
      <c r="EH394" s="172"/>
      <c r="EI394" s="162"/>
      <c r="EJ394" s="162"/>
    </row>
    <row r="395" spans="1:140" ht="12.5">
      <c r="A395" s="168"/>
      <c r="B395" s="169"/>
      <c r="C395" s="144" t="str">
        <f t="shared" si="0"/>
        <v/>
      </c>
      <c r="D395" s="144" t="str">
        <f t="shared" si="1631"/>
        <v/>
      </c>
      <c r="E395" s="144" t="str">
        <f t="shared" si="2"/>
        <v/>
      </c>
      <c r="F395" s="145" t="str">
        <f t="shared" si="1632"/>
        <v/>
      </c>
      <c r="G395" s="145" t="str">
        <f t="shared" si="4"/>
        <v/>
      </c>
      <c r="H395" s="145" t="str">
        <f t="shared" si="5"/>
        <v/>
      </c>
      <c r="I395" s="146" t="str">
        <f t="shared" ref="I395:J395" si="1658">IF(COUNTA($DO395:$DX395)&gt;0,$BA395,"")</f>
        <v/>
      </c>
      <c r="J395" s="146" t="str">
        <f t="shared" si="1658"/>
        <v/>
      </c>
      <c r="K395" s="147" t="str">
        <f t="shared" si="43"/>
        <v/>
      </c>
      <c r="L395" s="147" t="str">
        <f t="shared" si="7"/>
        <v/>
      </c>
      <c r="M395" s="147" t="str">
        <f t="shared" si="8"/>
        <v/>
      </c>
      <c r="N395" s="147" t="str">
        <f t="shared" si="48"/>
        <v/>
      </c>
      <c r="O395" s="147" t="str">
        <f t="shared" si="9"/>
        <v/>
      </c>
      <c r="P395" s="146" t="str">
        <f t="shared" si="1634"/>
        <v/>
      </c>
      <c r="Q395" s="147" t="str">
        <f t="shared" si="1635"/>
        <v/>
      </c>
      <c r="R395" s="146" t="str">
        <f t="shared" si="12"/>
        <v/>
      </c>
      <c r="S395" s="146" t="str">
        <f t="shared" si="13"/>
        <v/>
      </c>
      <c r="T395" s="146" t="str">
        <f>IF(NOT(ISBLANK(DH395)),
        IF(AND(ISREF('Input Tenderers'!$J$8:$K$8),COUNTA('Input Tenderers'!$N$8)&gt;0),
                IF(COUNTA('Input Implementation Transactio'!$N395:$O395)&gt;0,"supplier;tenderer;payee","supplier;tenderer"),
                IF(COUNTA('Input Implementation Transactio'!$N395:$O395)&gt;0,"supplier;payee","supplier")
                ),
        IF(COUNTA('Input Implementation Transactio'!$N395:$O395)&gt;0, "payee", "")
        )</f>
        <v/>
      </c>
      <c r="U395" s="146" t="str">
        <f t="shared" si="14"/>
        <v/>
      </c>
      <c r="V395" s="146" t="str">
        <f t="shared" si="15"/>
        <v/>
      </c>
      <c r="W395" s="148" t="str">
        <f t="shared" si="1636"/>
        <v/>
      </c>
      <c r="X395" s="175" t="str">
        <f t="shared" si="1637"/>
        <v/>
      </c>
      <c r="Y395" s="170" t="str">
        <f t="shared" si="1638"/>
        <v/>
      </c>
      <c r="Z395" s="150" t="str">
        <f t="shared" si="19"/>
        <v/>
      </c>
      <c r="AA395" s="146" t="str">
        <f t="shared" si="20"/>
        <v/>
      </c>
      <c r="AB395" s="146" t="str">
        <f t="shared" si="21"/>
        <v/>
      </c>
      <c r="AC395" s="146" t="str">
        <f t="shared" si="22"/>
        <v/>
      </c>
      <c r="AD395" s="148" t="str">
        <f t="shared" si="1639"/>
        <v/>
      </c>
      <c r="AE395" s="148" t="str">
        <f t="shared" si="24"/>
        <v/>
      </c>
      <c r="AF395" s="175" t="str">
        <f t="shared" si="1640"/>
        <v/>
      </c>
      <c r="AG395" s="170" t="str">
        <f t="shared" si="1641"/>
        <v/>
      </c>
      <c r="AH395" s="148" t="str">
        <f t="shared" si="1642"/>
        <v/>
      </c>
      <c r="AI395" s="146" t="str">
        <f t="shared" si="28"/>
        <v/>
      </c>
      <c r="AJ395" s="146" t="str">
        <f t="shared" si="29"/>
        <v/>
      </c>
      <c r="AK395" s="146" t="str">
        <f t="shared" si="30"/>
        <v/>
      </c>
      <c r="AL395" s="146" t="str">
        <f t="shared" si="31"/>
        <v/>
      </c>
      <c r="AM395" s="171" t="str">
        <f t="shared" si="32"/>
        <v/>
      </c>
      <c r="AN395" s="171" t="str">
        <f t="shared" si="33"/>
        <v/>
      </c>
      <c r="AO395" s="146" t="str">
        <f t="shared" si="34"/>
        <v/>
      </c>
      <c r="AP395" s="146" t="str">
        <f t="shared" si="35"/>
        <v/>
      </c>
      <c r="AQ395" s="146" t="str">
        <f t="shared" si="36"/>
        <v/>
      </c>
      <c r="AR395" s="146" t="str">
        <f t="shared" ref="AR395:AS395" si="1659">IF(NOT(ISBLANK(CB395)),CONCATENATE(TEXT(CB395,"yyyy-mm-ddThh:MM:ss"),"Z"),"")</f>
        <v/>
      </c>
      <c r="AS395" s="146" t="str">
        <f t="shared" si="1659"/>
        <v/>
      </c>
      <c r="AT395" s="146" t="str">
        <f t="shared" si="38"/>
        <v/>
      </c>
      <c r="AU395" s="146" t="str">
        <f t="shared" si="39"/>
        <v/>
      </c>
      <c r="AV395" s="146" t="str">
        <f t="shared" ref="AV395:AW395" si="1660">IF(NOT(ISBLANK(DT395)),CONCATENATE(TEXT(DT395,"yyyy-mm-ddThh:MM:ss"),"Z"),"")</f>
        <v/>
      </c>
      <c r="AW395" s="146" t="str">
        <f t="shared" si="1660"/>
        <v/>
      </c>
      <c r="AX395" s="146" t="str">
        <f t="shared" ref="AX395:AZ395" si="1661">IF(NOT(ISBLANK(ED395)),CONCATENATE(TEXT(ED395,"yyyy-mm-ddThh:MM:ss"),"Z"),"")</f>
        <v/>
      </c>
      <c r="AY395" s="146" t="str">
        <f t="shared" si="1661"/>
        <v/>
      </c>
      <c r="AZ395" s="146" t="str">
        <f t="shared" si="1661"/>
        <v/>
      </c>
      <c r="BA395" s="176"/>
      <c r="BB395" s="152"/>
      <c r="BC395" s="177"/>
      <c r="BD395" s="154"/>
      <c r="BE395" s="155"/>
      <c r="BF395" s="154"/>
      <c r="BG395" s="155"/>
      <c r="BH395" s="169"/>
      <c r="BI395" s="162"/>
      <c r="BJ395" s="172"/>
      <c r="BK395" s="162"/>
      <c r="BL395" s="158"/>
      <c r="BM395" s="172"/>
      <c r="BN395" s="162"/>
      <c r="BO395" s="167"/>
      <c r="BP395" s="169"/>
      <c r="BQ395" s="162"/>
      <c r="BR395" s="162"/>
      <c r="BS395" s="174"/>
      <c r="BT395" s="162"/>
      <c r="BU395" s="174"/>
      <c r="BV395" s="174"/>
      <c r="BW395" s="174"/>
      <c r="BX395" s="173"/>
      <c r="BY395" s="158"/>
      <c r="BZ395" s="160"/>
      <c r="CA395" s="172"/>
      <c r="CB395" s="152"/>
      <c r="CC395" s="152"/>
      <c r="CD395" s="156"/>
      <c r="CE395" s="172"/>
      <c r="CF395" s="162"/>
      <c r="CG395" s="162"/>
      <c r="CH395" s="158"/>
      <c r="CI395" s="173"/>
      <c r="CJ395" s="178"/>
      <c r="CK395" s="173"/>
      <c r="CL395" s="165"/>
      <c r="CM395" s="172"/>
      <c r="CN395" s="162"/>
      <c r="CO395" s="162"/>
      <c r="CP395" s="162"/>
      <c r="CQ395" s="162"/>
      <c r="CR395" s="169"/>
      <c r="CS395" s="162"/>
      <c r="CT395" s="162"/>
      <c r="CU395" s="174"/>
      <c r="CV395" s="152"/>
      <c r="CW395" s="173"/>
      <c r="CX395" s="158"/>
      <c r="CY395" s="172"/>
      <c r="CZ395" s="162"/>
      <c r="DA395" s="162"/>
      <c r="DB395" s="158"/>
      <c r="DC395" s="173"/>
      <c r="DD395" s="178"/>
      <c r="DE395" s="173"/>
      <c r="DF395" s="165"/>
      <c r="DG395" s="172"/>
      <c r="DH395" s="178"/>
      <c r="DI395" s="172"/>
      <c r="DJ395" s="178"/>
      <c r="DK395" s="172"/>
      <c r="DL395" s="162"/>
      <c r="DM395" s="167"/>
      <c r="DN395" s="169"/>
      <c r="DO395" s="162"/>
      <c r="DP395" s="162"/>
      <c r="DQ395" s="174"/>
      <c r="DR395" s="152"/>
      <c r="DS395" s="172"/>
      <c r="DT395" s="152"/>
      <c r="DU395" s="152"/>
      <c r="DV395" s="156"/>
      <c r="DW395" s="173"/>
      <c r="DX395" s="158"/>
      <c r="DY395" s="172"/>
      <c r="DZ395" s="162"/>
      <c r="EA395" s="162"/>
      <c r="EB395" s="172"/>
      <c r="EC395" s="172"/>
      <c r="ED395" s="152"/>
      <c r="EE395" s="152"/>
      <c r="EF395" s="152"/>
      <c r="EG395" s="174"/>
      <c r="EH395" s="172"/>
      <c r="EI395" s="162"/>
      <c r="EJ395" s="162"/>
    </row>
    <row r="396" spans="1:140" ht="12.5">
      <c r="A396" s="168"/>
      <c r="B396" s="169"/>
      <c r="C396" s="144" t="str">
        <f t="shared" si="0"/>
        <v/>
      </c>
      <c r="D396" s="144" t="str">
        <f t="shared" si="1631"/>
        <v/>
      </c>
      <c r="E396" s="144" t="str">
        <f t="shared" si="2"/>
        <v/>
      </c>
      <c r="F396" s="145" t="str">
        <f t="shared" si="1632"/>
        <v/>
      </c>
      <c r="G396" s="145" t="str">
        <f t="shared" si="4"/>
        <v/>
      </c>
      <c r="H396" s="145" t="str">
        <f t="shared" si="5"/>
        <v/>
      </c>
      <c r="I396" s="146" t="str">
        <f t="shared" ref="I396:J396" si="1662">IF(COUNTA($DO396:$DX396)&gt;0,$BA396,"")</f>
        <v/>
      </c>
      <c r="J396" s="146" t="str">
        <f t="shared" si="1662"/>
        <v/>
      </c>
      <c r="K396" s="147" t="str">
        <f t="shared" si="43"/>
        <v/>
      </c>
      <c r="L396" s="147" t="str">
        <f t="shared" si="7"/>
        <v/>
      </c>
      <c r="M396" s="147" t="str">
        <f t="shared" si="8"/>
        <v/>
      </c>
      <c r="N396" s="147" t="str">
        <f t="shared" si="48"/>
        <v/>
      </c>
      <c r="O396" s="147" t="str">
        <f t="shared" si="9"/>
        <v/>
      </c>
      <c r="P396" s="146" t="str">
        <f t="shared" si="1634"/>
        <v/>
      </c>
      <c r="Q396" s="147" t="str">
        <f t="shared" si="1635"/>
        <v/>
      </c>
      <c r="R396" s="146" t="str">
        <f t="shared" si="12"/>
        <v/>
      </c>
      <c r="S396" s="146" t="str">
        <f t="shared" si="13"/>
        <v/>
      </c>
      <c r="T396" s="146" t="str">
        <f>IF(NOT(ISBLANK(DH396)),
        IF(AND(ISREF('Input Tenderers'!$J$8:$K$8),COUNTA('Input Tenderers'!$N$8)&gt;0),
                IF(COUNTA('Input Implementation Transactio'!$N396:$O396)&gt;0,"supplier;tenderer;payee","supplier;tenderer"),
                IF(COUNTA('Input Implementation Transactio'!$N396:$O396)&gt;0,"supplier;payee","supplier")
                ),
        IF(COUNTA('Input Implementation Transactio'!$N396:$O396)&gt;0, "payee", "")
        )</f>
        <v/>
      </c>
      <c r="U396" s="146" t="str">
        <f t="shared" si="14"/>
        <v/>
      </c>
      <c r="V396" s="146" t="str">
        <f t="shared" si="15"/>
        <v/>
      </c>
      <c r="W396" s="148" t="str">
        <f t="shared" si="1636"/>
        <v/>
      </c>
      <c r="X396" s="175" t="str">
        <f t="shared" si="1637"/>
        <v/>
      </c>
      <c r="Y396" s="170" t="str">
        <f t="shared" si="1638"/>
        <v/>
      </c>
      <c r="Z396" s="150" t="str">
        <f t="shared" si="19"/>
        <v/>
      </c>
      <c r="AA396" s="146" t="str">
        <f t="shared" si="20"/>
        <v/>
      </c>
      <c r="AB396" s="146" t="str">
        <f t="shared" si="21"/>
        <v/>
      </c>
      <c r="AC396" s="146" t="str">
        <f t="shared" si="22"/>
        <v/>
      </c>
      <c r="AD396" s="148" t="str">
        <f t="shared" si="1639"/>
        <v/>
      </c>
      <c r="AE396" s="148" t="str">
        <f t="shared" si="24"/>
        <v/>
      </c>
      <c r="AF396" s="175" t="str">
        <f t="shared" si="1640"/>
        <v/>
      </c>
      <c r="AG396" s="170" t="str">
        <f t="shared" si="1641"/>
        <v/>
      </c>
      <c r="AH396" s="148" t="str">
        <f t="shared" si="1642"/>
        <v/>
      </c>
      <c r="AI396" s="146" t="str">
        <f t="shared" si="28"/>
        <v/>
      </c>
      <c r="AJ396" s="146" t="str">
        <f t="shared" si="29"/>
        <v/>
      </c>
      <c r="AK396" s="146" t="str">
        <f t="shared" si="30"/>
        <v/>
      </c>
      <c r="AL396" s="146" t="str">
        <f t="shared" si="31"/>
        <v/>
      </c>
      <c r="AM396" s="171" t="str">
        <f t="shared" si="32"/>
        <v/>
      </c>
      <c r="AN396" s="171" t="str">
        <f t="shared" si="33"/>
        <v/>
      </c>
      <c r="AO396" s="146" t="str">
        <f t="shared" si="34"/>
        <v/>
      </c>
      <c r="AP396" s="146" t="str">
        <f t="shared" si="35"/>
        <v/>
      </c>
      <c r="AQ396" s="146" t="str">
        <f t="shared" si="36"/>
        <v/>
      </c>
      <c r="AR396" s="146" t="str">
        <f t="shared" ref="AR396:AS396" si="1663">IF(NOT(ISBLANK(CB396)),CONCATENATE(TEXT(CB396,"yyyy-mm-ddThh:MM:ss"),"Z"),"")</f>
        <v/>
      </c>
      <c r="AS396" s="146" t="str">
        <f t="shared" si="1663"/>
        <v/>
      </c>
      <c r="AT396" s="146" t="str">
        <f t="shared" si="38"/>
        <v/>
      </c>
      <c r="AU396" s="146" t="str">
        <f t="shared" si="39"/>
        <v/>
      </c>
      <c r="AV396" s="146" t="str">
        <f t="shared" ref="AV396:AW396" si="1664">IF(NOT(ISBLANK(DT396)),CONCATENATE(TEXT(DT396,"yyyy-mm-ddThh:MM:ss"),"Z"),"")</f>
        <v/>
      </c>
      <c r="AW396" s="146" t="str">
        <f t="shared" si="1664"/>
        <v/>
      </c>
      <c r="AX396" s="146" t="str">
        <f t="shared" ref="AX396:AZ396" si="1665">IF(NOT(ISBLANK(ED396)),CONCATENATE(TEXT(ED396,"yyyy-mm-ddThh:MM:ss"),"Z"),"")</f>
        <v/>
      </c>
      <c r="AY396" s="146" t="str">
        <f t="shared" si="1665"/>
        <v/>
      </c>
      <c r="AZ396" s="146" t="str">
        <f t="shared" si="1665"/>
        <v/>
      </c>
      <c r="BA396" s="176"/>
      <c r="BB396" s="152"/>
      <c r="BC396" s="177"/>
      <c r="BD396" s="154"/>
      <c r="BE396" s="155"/>
      <c r="BF396" s="154"/>
      <c r="BG396" s="155"/>
      <c r="BH396" s="169"/>
      <c r="BI396" s="162"/>
      <c r="BJ396" s="172"/>
      <c r="BK396" s="162"/>
      <c r="BL396" s="158"/>
      <c r="BM396" s="172"/>
      <c r="BN396" s="162"/>
      <c r="BO396" s="167"/>
      <c r="BP396" s="169"/>
      <c r="BQ396" s="162"/>
      <c r="BR396" s="162"/>
      <c r="BS396" s="174"/>
      <c r="BT396" s="162"/>
      <c r="BU396" s="174"/>
      <c r="BV396" s="174"/>
      <c r="BW396" s="174"/>
      <c r="BX396" s="173"/>
      <c r="BY396" s="158"/>
      <c r="BZ396" s="160"/>
      <c r="CA396" s="172"/>
      <c r="CB396" s="152"/>
      <c r="CC396" s="152"/>
      <c r="CD396" s="156"/>
      <c r="CE396" s="172"/>
      <c r="CF396" s="162"/>
      <c r="CG396" s="162"/>
      <c r="CH396" s="158"/>
      <c r="CI396" s="173"/>
      <c r="CJ396" s="178"/>
      <c r="CK396" s="173"/>
      <c r="CL396" s="165"/>
      <c r="CM396" s="172"/>
      <c r="CN396" s="162"/>
      <c r="CO396" s="162"/>
      <c r="CP396" s="162"/>
      <c r="CQ396" s="162"/>
      <c r="CR396" s="169"/>
      <c r="CS396" s="162"/>
      <c r="CT396" s="162"/>
      <c r="CU396" s="174"/>
      <c r="CV396" s="152"/>
      <c r="CW396" s="173"/>
      <c r="CX396" s="158"/>
      <c r="CY396" s="172"/>
      <c r="CZ396" s="162"/>
      <c r="DA396" s="162"/>
      <c r="DB396" s="158"/>
      <c r="DC396" s="173"/>
      <c r="DD396" s="178"/>
      <c r="DE396" s="173"/>
      <c r="DF396" s="165"/>
      <c r="DG396" s="172"/>
      <c r="DH396" s="178"/>
      <c r="DI396" s="172"/>
      <c r="DJ396" s="178"/>
      <c r="DK396" s="172"/>
      <c r="DL396" s="162"/>
      <c r="DM396" s="167"/>
      <c r="DN396" s="169"/>
      <c r="DO396" s="162"/>
      <c r="DP396" s="162"/>
      <c r="DQ396" s="174"/>
      <c r="DR396" s="152"/>
      <c r="DS396" s="172"/>
      <c r="DT396" s="152"/>
      <c r="DU396" s="152"/>
      <c r="DV396" s="156"/>
      <c r="DW396" s="173"/>
      <c r="DX396" s="158"/>
      <c r="DY396" s="172"/>
      <c r="DZ396" s="162"/>
      <c r="EA396" s="162"/>
      <c r="EB396" s="172"/>
      <c r="EC396" s="172"/>
      <c r="ED396" s="152"/>
      <c r="EE396" s="152"/>
      <c r="EF396" s="152"/>
      <c r="EG396" s="174"/>
      <c r="EH396" s="172"/>
      <c r="EI396" s="162"/>
      <c r="EJ396" s="162"/>
    </row>
    <row r="397" spans="1:140" ht="12.5">
      <c r="A397" s="168"/>
      <c r="B397" s="169"/>
      <c r="C397" s="144" t="str">
        <f t="shared" si="0"/>
        <v/>
      </c>
      <c r="D397" s="144" t="str">
        <f t="shared" si="1631"/>
        <v/>
      </c>
      <c r="E397" s="144" t="str">
        <f t="shared" si="2"/>
        <v/>
      </c>
      <c r="F397" s="145" t="str">
        <f t="shared" si="1632"/>
        <v/>
      </c>
      <c r="G397" s="145" t="str">
        <f t="shared" si="4"/>
        <v/>
      </c>
      <c r="H397" s="145" t="str">
        <f t="shared" si="5"/>
        <v/>
      </c>
      <c r="I397" s="146" t="str">
        <f t="shared" ref="I397:J397" si="1666">IF(COUNTA($DO397:$DX397)&gt;0,$BA397,"")</f>
        <v/>
      </c>
      <c r="J397" s="146" t="str">
        <f t="shared" si="1666"/>
        <v/>
      </c>
      <c r="K397" s="147" t="str">
        <f t="shared" si="43"/>
        <v/>
      </c>
      <c r="L397" s="147" t="str">
        <f t="shared" si="7"/>
        <v/>
      </c>
      <c r="M397" s="147" t="str">
        <f t="shared" si="8"/>
        <v/>
      </c>
      <c r="N397" s="147" t="str">
        <f t="shared" si="48"/>
        <v/>
      </c>
      <c r="O397" s="147" t="str">
        <f t="shared" si="9"/>
        <v/>
      </c>
      <c r="P397" s="146" t="str">
        <f t="shared" si="1634"/>
        <v/>
      </c>
      <c r="Q397" s="147" t="str">
        <f t="shared" si="1635"/>
        <v/>
      </c>
      <c r="R397" s="146" t="str">
        <f t="shared" si="12"/>
        <v/>
      </c>
      <c r="S397" s="146" t="str">
        <f t="shared" si="13"/>
        <v/>
      </c>
      <c r="T397" s="146" t="str">
        <f>IF(NOT(ISBLANK(DH397)),
        IF(AND(ISREF('Input Tenderers'!$J$8:$K$8),COUNTA('Input Tenderers'!$N$8)&gt;0),
                IF(COUNTA('Input Implementation Transactio'!$N397:$O397)&gt;0,"supplier;tenderer;payee","supplier;tenderer"),
                IF(COUNTA('Input Implementation Transactio'!$N397:$O397)&gt;0,"supplier;payee","supplier")
                ),
        IF(COUNTA('Input Implementation Transactio'!$N397:$O397)&gt;0, "payee", "")
        )</f>
        <v/>
      </c>
      <c r="U397" s="146" t="str">
        <f t="shared" si="14"/>
        <v/>
      </c>
      <c r="V397" s="146" t="str">
        <f t="shared" si="15"/>
        <v/>
      </c>
      <c r="W397" s="148" t="str">
        <f t="shared" si="1636"/>
        <v/>
      </c>
      <c r="X397" s="175" t="str">
        <f t="shared" si="1637"/>
        <v/>
      </c>
      <c r="Y397" s="170" t="str">
        <f t="shared" si="1638"/>
        <v/>
      </c>
      <c r="Z397" s="150" t="str">
        <f t="shared" si="19"/>
        <v/>
      </c>
      <c r="AA397" s="146" t="str">
        <f t="shared" si="20"/>
        <v/>
      </c>
      <c r="AB397" s="146" t="str">
        <f t="shared" si="21"/>
        <v/>
      </c>
      <c r="AC397" s="146" t="str">
        <f t="shared" si="22"/>
        <v/>
      </c>
      <c r="AD397" s="148" t="str">
        <f t="shared" si="1639"/>
        <v/>
      </c>
      <c r="AE397" s="148" t="str">
        <f t="shared" si="24"/>
        <v/>
      </c>
      <c r="AF397" s="175" t="str">
        <f t="shared" si="1640"/>
        <v/>
      </c>
      <c r="AG397" s="170" t="str">
        <f t="shared" si="1641"/>
        <v/>
      </c>
      <c r="AH397" s="148" t="str">
        <f t="shared" si="1642"/>
        <v/>
      </c>
      <c r="AI397" s="146" t="str">
        <f t="shared" si="28"/>
        <v/>
      </c>
      <c r="AJ397" s="146" t="str">
        <f t="shared" si="29"/>
        <v/>
      </c>
      <c r="AK397" s="146" t="str">
        <f t="shared" si="30"/>
        <v/>
      </c>
      <c r="AL397" s="146" t="str">
        <f t="shared" si="31"/>
        <v/>
      </c>
      <c r="AM397" s="171" t="str">
        <f t="shared" si="32"/>
        <v/>
      </c>
      <c r="AN397" s="171" t="str">
        <f t="shared" si="33"/>
        <v/>
      </c>
      <c r="AO397" s="146" t="str">
        <f t="shared" si="34"/>
        <v/>
      </c>
      <c r="AP397" s="146" t="str">
        <f t="shared" si="35"/>
        <v/>
      </c>
      <c r="AQ397" s="146" t="str">
        <f t="shared" si="36"/>
        <v/>
      </c>
      <c r="AR397" s="146" t="str">
        <f t="shared" ref="AR397:AS397" si="1667">IF(NOT(ISBLANK(CB397)),CONCATENATE(TEXT(CB397,"yyyy-mm-ddThh:MM:ss"),"Z"),"")</f>
        <v/>
      </c>
      <c r="AS397" s="146" t="str">
        <f t="shared" si="1667"/>
        <v/>
      </c>
      <c r="AT397" s="146" t="str">
        <f t="shared" si="38"/>
        <v/>
      </c>
      <c r="AU397" s="146" t="str">
        <f t="shared" si="39"/>
        <v/>
      </c>
      <c r="AV397" s="146" t="str">
        <f t="shared" ref="AV397:AW397" si="1668">IF(NOT(ISBLANK(DT397)),CONCATENATE(TEXT(DT397,"yyyy-mm-ddThh:MM:ss"),"Z"),"")</f>
        <v/>
      </c>
      <c r="AW397" s="146" t="str">
        <f t="shared" si="1668"/>
        <v/>
      </c>
      <c r="AX397" s="146" t="str">
        <f t="shared" ref="AX397:AZ397" si="1669">IF(NOT(ISBLANK(ED397)),CONCATENATE(TEXT(ED397,"yyyy-mm-ddThh:MM:ss"),"Z"),"")</f>
        <v/>
      </c>
      <c r="AY397" s="146" t="str">
        <f t="shared" si="1669"/>
        <v/>
      </c>
      <c r="AZ397" s="146" t="str">
        <f t="shared" si="1669"/>
        <v/>
      </c>
      <c r="BA397" s="176"/>
      <c r="BB397" s="152"/>
      <c r="BC397" s="177"/>
      <c r="BD397" s="154"/>
      <c r="BE397" s="155"/>
      <c r="BF397" s="154"/>
      <c r="BG397" s="155"/>
      <c r="BH397" s="169"/>
      <c r="BI397" s="162"/>
      <c r="BJ397" s="172"/>
      <c r="BK397" s="162"/>
      <c r="BL397" s="158"/>
      <c r="BM397" s="172"/>
      <c r="BN397" s="162"/>
      <c r="BO397" s="167"/>
      <c r="BP397" s="169"/>
      <c r="BQ397" s="162"/>
      <c r="BR397" s="162"/>
      <c r="BS397" s="174"/>
      <c r="BT397" s="162"/>
      <c r="BU397" s="174"/>
      <c r="BV397" s="174"/>
      <c r="BW397" s="174"/>
      <c r="BX397" s="173"/>
      <c r="BY397" s="158"/>
      <c r="BZ397" s="160"/>
      <c r="CA397" s="172"/>
      <c r="CB397" s="152"/>
      <c r="CC397" s="152"/>
      <c r="CD397" s="156"/>
      <c r="CE397" s="172"/>
      <c r="CF397" s="162"/>
      <c r="CG397" s="162"/>
      <c r="CH397" s="158"/>
      <c r="CI397" s="173"/>
      <c r="CJ397" s="178"/>
      <c r="CK397" s="173"/>
      <c r="CL397" s="165"/>
      <c r="CM397" s="172"/>
      <c r="CN397" s="162"/>
      <c r="CO397" s="162"/>
      <c r="CP397" s="162"/>
      <c r="CQ397" s="162"/>
      <c r="CR397" s="169"/>
      <c r="CS397" s="162"/>
      <c r="CT397" s="162"/>
      <c r="CU397" s="174"/>
      <c r="CV397" s="152"/>
      <c r="CW397" s="173"/>
      <c r="CX397" s="158"/>
      <c r="CY397" s="172"/>
      <c r="CZ397" s="162"/>
      <c r="DA397" s="162"/>
      <c r="DB397" s="158"/>
      <c r="DC397" s="173"/>
      <c r="DD397" s="178"/>
      <c r="DE397" s="173"/>
      <c r="DF397" s="165"/>
      <c r="DG397" s="172"/>
      <c r="DH397" s="178"/>
      <c r="DI397" s="172"/>
      <c r="DJ397" s="178"/>
      <c r="DK397" s="172"/>
      <c r="DL397" s="162"/>
      <c r="DM397" s="167"/>
      <c r="DN397" s="169"/>
      <c r="DO397" s="162"/>
      <c r="DP397" s="162"/>
      <c r="DQ397" s="174"/>
      <c r="DR397" s="152"/>
      <c r="DS397" s="172"/>
      <c r="DT397" s="152"/>
      <c r="DU397" s="152"/>
      <c r="DV397" s="156"/>
      <c r="DW397" s="173"/>
      <c r="DX397" s="158"/>
      <c r="DY397" s="172"/>
      <c r="DZ397" s="162"/>
      <c r="EA397" s="162"/>
      <c r="EB397" s="172"/>
      <c r="EC397" s="172"/>
      <c r="ED397" s="152"/>
      <c r="EE397" s="152"/>
      <c r="EF397" s="152"/>
      <c r="EG397" s="174"/>
      <c r="EH397" s="172"/>
      <c r="EI397" s="162"/>
      <c r="EJ397" s="162"/>
    </row>
    <row r="398" spans="1:140" ht="12.5">
      <c r="A398" s="168"/>
      <c r="B398" s="169"/>
      <c r="C398" s="144" t="str">
        <f t="shared" si="0"/>
        <v/>
      </c>
      <c r="D398" s="144" t="str">
        <f t="shared" si="1631"/>
        <v/>
      </c>
      <c r="E398" s="144" t="str">
        <f t="shared" si="2"/>
        <v/>
      </c>
      <c r="F398" s="145" t="str">
        <f t="shared" si="1632"/>
        <v/>
      </c>
      <c r="G398" s="145" t="str">
        <f t="shared" si="4"/>
        <v/>
      </c>
      <c r="H398" s="145" t="str">
        <f t="shared" si="5"/>
        <v/>
      </c>
      <c r="I398" s="146" t="str">
        <f t="shared" ref="I398:J398" si="1670">IF(COUNTA($DO398:$DX398)&gt;0,$BA398,"")</f>
        <v/>
      </c>
      <c r="J398" s="146" t="str">
        <f t="shared" si="1670"/>
        <v/>
      </c>
      <c r="K398" s="147" t="str">
        <f t="shared" si="43"/>
        <v/>
      </c>
      <c r="L398" s="147" t="str">
        <f t="shared" si="7"/>
        <v/>
      </c>
      <c r="M398" s="147" t="str">
        <f t="shared" si="8"/>
        <v/>
      </c>
      <c r="N398" s="147" t="str">
        <f t="shared" si="48"/>
        <v/>
      </c>
      <c r="O398" s="147" t="str">
        <f t="shared" si="9"/>
        <v/>
      </c>
      <c r="P398" s="146" t="str">
        <f t="shared" si="1634"/>
        <v/>
      </c>
      <c r="Q398" s="147" t="str">
        <f t="shared" si="1635"/>
        <v/>
      </c>
      <c r="R398" s="146" t="str">
        <f t="shared" si="12"/>
        <v/>
      </c>
      <c r="S398" s="146" t="str">
        <f t="shared" si="13"/>
        <v/>
      </c>
      <c r="T398" s="146" t="str">
        <f>IF(NOT(ISBLANK(DH398)),
        IF(AND(ISREF('Input Tenderers'!$J$8:$K$8),COUNTA('Input Tenderers'!$N$8)&gt;0),
                IF(COUNTA('Input Implementation Transactio'!$N398:$O398)&gt;0,"supplier;tenderer;payee","supplier;tenderer"),
                IF(COUNTA('Input Implementation Transactio'!$N398:$O398)&gt;0,"supplier;payee","supplier")
                ),
        IF(COUNTA('Input Implementation Transactio'!$N398:$O398)&gt;0, "payee", "")
        )</f>
        <v/>
      </c>
      <c r="U398" s="146" t="str">
        <f t="shared" si="14"/>
        <v/>
      </c>
      <c r="V398" s="146" t="str">
        <f t="shared" si="15"/>
        <v/>
      </c>
      <c r="W398" s="148" t="str">
        <f t="shared" si="1636"/>
        <v/>
      </c>
      <c r="X398" s="175" t="str">
        <f t="shared" si="1637"/>
        <v/>
      </c>
      <c r="Y398" s="170" t="str">
        <f t="shared" si="1638"/>
        <v/>
      </c>
      <c r="Z398" s="150" t="str">
        <f t="shared" si="19"/>
        <v/>
      </c>
      <c r="AA398" s="146" t="str">
        <f t="shared" si="20"/>
        <v/>
      </c>
      <c r="AB398" s="146" t="str">
        <f t="shared" si="21"/>
        <v/>
      </c>
      <c r="AC398" s="146" t="str">
        <f t="shared" si="22"/>
        <v/>
      </c>
      <c r="AD398" s="148" t="str">
        <f t="shared" si="1639"/>
        <v/>
      </c>
      <c r="AE398" s="148" t="str">
        <f t="shared" si="24"/>
        <v/>
      </c>
      <c r="AF398" s="175" t="str">
        <f t="shared" si="1640"/>
        <v/>
      </c>
      <c r="AG398" s="170" t="str">
        <f t="shared" si="1641"/>
        <v/>
      </c>
      <c r="AH398" s="148" t="str">
        <f t="shared" si="1642"/>
        <v/>
      </c>
      <c r="AI398" s="146" t="str">
        <f t="shared" si="28"/>
        <v/>
      </c>
      <c r="AJ398" s="146" t="str">
        <f t="shared" si="29"/>
        <v/>
      </c>
      <c r="AK398" s="146" t="str">
        <f t="shared" si="30"/>
        <v/>
      </c>
      <c r="AL398" s="146" t="str">
        <f t="shared" si="31"/>
        <v/>
      </c>
      <c r="AM398" s="171" t="str">
        <f t="shared" si="32"/>
        <v/>
      </c>
      <c r="AN398" s="171" t="str">
        <f t="shared" si="33"/>
        <v/>
      </c>
      <c r="AO398" s="146" t="str">
        <f t="shared" si="34"/>
        <v/>
      </c>
      <c r="AP398" s="146" t="str">
        <f t="shared" si="35"/>
        <v/>
      </c>
      <c r="AQ398" s="146" t="str">
        <f t="shared" si="36"/>
        <v/>
      </c>
      <c r="AR398" s="146" t="str">
        <f t="shared" ref="AR398:AS398" si="1671">IF(NOT(ISBLANK(CB398)),CONCATENATE(TEXT(CB398,"yyyy-mm-ddThh:MM:ss"),"Z"),"")</f>
        <v/>
      </c>
      <c r="AS398" s="146" t="str">
        <f t="shared" si="1671"/>
        <v/>
      </c>
      <c r="AT398" s="146" t="str">
        <f t="shared" si="38"/>
        <v/>
      </c>
      <c r="AU398" s="146" t="str">
        <f t="shared" si="39"/>
        <v/>
      </c>
      <c r="AV398" s="146" t="str">
        <f t="shared" ref="AV398:AW398" si="1672">IF(NOT(ISBLANK(DT398)),CONCATENATE(TEXT(DT398,"yyyy-mm-ddThh:MM:ss"),"Z"),"")</f>
        <v/>
      </c>
      <c r="AW398" s="146" t="str">
        <f t="shared" si="1672"/>
        <v/>
      </c>
      <c r="AX398" s="146" t="str">
        <f t="shared" ref="AX398:AZ398" si="1673">IF(NOT(ISBLANK(ED398)),CONCATENATE(TEXT(ED398,"yyyy-mm-ddThh:MM:ss"),"Z"),"")</f>
        <v/>
      </c>
      <c r="AY398" s="146" t="str">
        <f t="shared" si="1673"/>
        <v/>
      </c>
      <c r="AZ398" s="146" t="str">
        <f t="shared" si="1673"/>
        <v/>
      </c>
      <c r="BA398" s="176"/>
      <c r="BB398" s="152"/>
      <c r="BC398" s="177"/>
      <c r="BD398" s="154"/>
      <c r="BE398" s="155"/>
      <c r="BF398" s="154"/>
      <c r="BG398" s="155"/>
      <c r="BH398" s="169"/>
      <c r="BI398" s="162"/>
      <c r="BJ398" s="172"/>
      <c r="BK398" s="162"/>
      <c r="BL398" s="158"/>
      <c r="BM398" s="172"/>
      <c r="BN398" s="162"/>
      <c r="BO398" s="167"/>
      <c r="BP398" s="169"/>
      <c r="BQ398" s="162"/>
      <c r="BR398" s="162"/>
      <c r="BS398" s="174"/>
      <c r="BT398" s="162"/>
      <c r="BU398" s="174"/>
      <c r="BV398" s="174"/>
      <c r="BW398" s="174"/>
      <c r="BX398" s="173"/>
      <c r="BY398" s="158"/>
      <c r="BZ398" s="160"/>
      <c r="CA398" s="172"/>
      <c r="CB398" s="152"/>
      <c r="CC398" s="152"/>
      <c r="CD398" s="156"/>
      <c r="CE398" s="172"/>
      <c r="CF398" s="162"/>
      <c r="CG398" s="162"/>
      <c r="CH398" s="158"/>
      <c r="CI398" s="173"/>
      <c r="CJ398" s="178"/>
      <c r="CK398" s="173"/>
      <c r="CL398" s="165"/>
      <c r="CM398" s="172"/>
      <c r="CN398" s="162"/>
      <c r="CO398" s="162"/>
      <c r="CP398" s="162"/>
      <c r="CQ398" s="162"/>
      <c r="CR398" s="169"/>
      <c r="CS398" s="162"/>
      <c r="CT398" s="162"/>
      <c r="CU398" s="174"/>
      <c r="CV398" s="152"/>
      <c r="CW398" s="173"/>
      <c r="CX398" s="158"/>
      <c r="CY398" s="172"/>
      <c r="CZ398" s="162"/>
      <c r="DA398" s="162"/>
      <c r="DB398" s="158"/>
      <c r="DC398" s="173"/>
      <c r="DD398" s="178"/>
      <c r="DE398" s="173"/>
      <c r="DF398" s="165"/>
      <c r="DG398" s="172"/>
      <c r="DH398" s="178"/>
      <c r="DI398" s="172"/>
      <c r="DJ398" s="178"/>
      <c r="DK398" s="172"/>
      <c r="DL398" s="162"/>
      <c r="DM398" s="167"/>
      <c r="DN398" s="169"/>
      <c r="DO398" s="162"/>
      <c r="DP398" s="162"/>
      <c r="DQ398" s="174"/>
      <c r="DR398" s="152"/>
      <c r="DS398" s="172"/>
      <c r="DT398" s="152"/>
      <c r="DU398" s="152"/>
      <c r="DV398" s="156"/>
      <c r="DW398" s="173"/>
      <c r="DX398" s="158"/>
      <c r="DY398" s="172"/>
      <c r="DZ398" s="162"/>
      <c r="EA398" s="162"/>
      <c r="EB398" s="172"/>
      <c r="EC398" s="172"/>
      <c r="ED398" s="152"/>
      <c r="EE398" s="152"/>
      <c r="EF398" s="152"/>
      <c r="EG398" s="174"/>
      <c r="EH398" s="172"/>
      <c r="EI398" s="162"/>
      <c r="EJ398" s="162"/>
    </row>
    <row r="399" spans="1:140" ht="12.5">
      <c r="A399" s="168"/>
      <c r="B399" s="169"/>
      <c r="C399" s="144" t="str">
        <f t="shared" si="0"/>
        <v/>
      </c>
      <c r="D399" s="144" t="str">
        <f t="shared" si="1631"/>
        <v/>
      </c>
      <c r="E399" s="144" t="str">
        <f t="shared" si="2"/>
        <v/>
      </c>
      <c r="F399" s="145" t="str">
        <f t="shared" si="1632"/>
        <v/>
      </c>
      <c r="G399" s="145" t="str">
        <f t="shared" si="4"/>
        <v/>
      </c>
      <c r="H399" s="145" t="str">
        <f t="shared" si="5"/>
        <v/>
      </c>
      <c r="I399" s="146" t="str">
        <f t="shared" ref="I399:J399" si="1674">IF(COUNTA($DO399:$DX399)&gt;0,$BA399,"")</f>
        <v/>
      </c>
      <c r="J399" s="146" t="str">
        <f t="shared" si="1674"/>
        <v/>
      </c>
      <c r="K399" s="147" t="str">
        <f t="shared" si="43"/>
        <v/>
      </c>
      <c r="L399" s="147" t="str">
        <f t="shared" si="7"/>
        <v/>
      </c>
      <c r="M399" s="147" t="str">
        <f t="shared" si="8"/>
        <v/>
      </c>
      <c r="N399" s="147" t="str">
        <f t="shared" si="48"/>
        <v/>
      </c>
      <c r="O399" s="147" t="str">
        <f t="shared" si="9"/>
        <v/>
      </c>
      <c r="P399" s="146" t="str">
        <f t="shared" si="1634"/>
        <v/>
      </c>
      <c r="Q399" s="147" t="str">
        <f t="shared" si="1635"/>
        <v/>
      </c>
      <c r="R399" s="146" t="str">
        <f t="shared" si="12"/>
        <v/>
      </c>
      <c r="S399" s="146" t="str">
        <f t="shared" si="13"/>
        <v/>
      </c>
      <c r="T399" s="146" t="str">
        <f>IF(NOT(ISBLANK(DH399)),
        IF(AND(ISREF('Input Tenderers'!$J$8:$K$8),COUNTA('Input Tenderers'!$N$8)&gt;0),
                IF(COUNTA('Input Implementation Transactio'!$N399:$O399)&gt;0,"supplier;tenderer;payee","supplier;tenderer"),
                IF(COUNTA('Input Implementation Transactio'!$N399:$O399)&gt;0,"supplier;payee","supplier")
                ),
        IF(COUNTA('Input Implementation Transactio'!$N399:$O399)&gt;0, "payee", "")
        )</f>
        <v/>
      </c>
      <c r="U399" s="146" t="str">
        <f t="shared" si="14"/>
        <v/>
      </c>
      <c r="V399" s="146" t="str">
        <f t="shared" si="15"/>
        <v/>
      </c>
      <c r="W399" s="148" t="str">
        <f t="shared" si="1636"/>
        <v/>
      </c>
      <c r="X399" s="175" t="str">
        <f t="shared" si="1637"/>
        <v/>
      </c>
      <c r="Y399" s="170" t="str">
        <f t="shared" si="1638"/>
        <v/>
      </c>
      <c r="Z399" s="150" t="str">
        <f t="shared" si="19"/>
        <v/>
      </c>
      <c r="AA399" s="146" t="str">
        <f t="shared" si="20"/>
        <v/>
      </c>
      <c r="AB399" s="146" t="str">
        <f t="shared" si="21"/>
        <v/>
      </c>
      <c r="AC399" s="146" t="str">
        <f t="shared" si="22"/>
        <v/>
      </c>
      <c r="AD399" s="148" t="str">
        <f t="shared" si="1639"/>
        <v/>
      </c>
      <c r="AE399" s="148" t="str">
        <f t="shared" si="24"/>
        <v/>
      </c>
      <c r="AF399" s="175" t="str">
        <f t="shared" si="1640"/>
        <v/>
      </c>
      <c r="AG399" s="170" t="str">
        <f t="shared" si="1641"/>
        <v/>
      </c>
      <c r="AH399" s="148" t="str">
        <f t="shared" si="1642"/>
        <v/>
      </c>
      <c r="AI399" s="146" t="str">
        <f t="shared" si="28"/>
        <v/>
      </c>
      <c r="AJ399" s="146" t="str">
        <f t="shared" si="29"/>
        <v/>
      </c>
      <c r="AK399" s="146" t="str">
        <f t="shared" si="30"/>
        <v/>
      </c>
      <c r="AL399" s="146" t="str">
        <f t="shared" si="31"/>
        <v/>
      </c>
      <c r="AM399" s="171" t="str">
        <f t="shared" si="32"/>
        <v/>
      </c>
      <c r="AN399" s="171" t="str">
        <f t="shared" si="33"/>
        <v/>
      </c>
      <c r="AO399" s="146" t="str">
        <f t="shared" si="34"/>
        <v/>
      </c>
      <c r="AP399" s="146" t="str">
        <f t="shared" si="35"/>
        <v/>
      </c>
      <c r="AQ399" s="146" t="str">
        <f t="shared" si="36"/>
        <v/>
      </c>
      <c r="AR399" s="146" t="str">
        <f t="shared" ref="AR399:AS399" si="1675">IF(NOT(ISBLANK(CB399)),CONCATENATE(TEXT(CB399,"yyyy-mm-ddThh:MM:ss"),"Z"),"")</f>
        <v/>
      </c>
      <c r="AS399" s="146" t="str">
        <f t="shared" si="1675"/>
        <v/>
      </c>
      <c r="AT399" s="146" t="str">
        <f t="shared" si="38"/>
        <v/>
      </c>
      <c r="AU399" s="146" t="str">
        <f t="shared" si="39"/>
        <v/>
      </c>
      <c r="AV399" s="146" t="str">
        <f t="shared" ref="AV399:AW399" si="1676">IF(NOT(ISBLANK(DT399)),CONCATENATE(TEXT(DT399,"yyyy-mm-ddThh:MM:ss"),"Z"),"")</f>
        <v/>
      </c>
      <c r="AW399" s="146" t="str">
        <f t="shared" si="1676"/>
        <v/>
      </c>
      <c r="AX399" s="146" t="str">
        <f t="shared" ref="AX399:AZ399" si="1677">IF(NOT(ISBLANK(ED399)),CONCATENATE(TEXT(ED399,"yyyy-mm-ddThh:MM:ss"),"Z"),"")</f>
        <v/>
      </c>
      <c r="AY399" s="146" t="str">
        <f t="shared" si="1677"/>
        <v/>
      </c>
      <c r="AZ399" s="146" t="str">
        <f t="shared" si="1677"/>
        <v/>
      </c>
      <c r="BA399" s="176"/>
      <c r="BB399" s="152"/>
      <c r="BC399" s="177"/>
      <c r="BD399" s="154"/>
      <c r="BE399" s="155"/>
      <c r="BF399" s="154"/>
      <c r="BG399" s="155"/>
      <c r="BH399" s="169"/>
      <c r="BI399" s="162"/>
      <c r="BJ399" s="172"/>
      <c r="BK399" s="162"/>
      <c r="BL399" s="158"/>
      <c r="BM399" s="172"/>
      <c r="BN399" s="162"/>
      <c r="BO399" s="167"/>
      <c r="BP399" s="169"/>
      <c r="BQ399" s="162"/>
      <c r="BR399" s="162"/>
      <c r="BS399" s="174"/>
      <c r="BT399" s="162"/>
      <c r="BU399" s="174"/>
      <c r="BV399" s="174"/>
      <c r="BW399" s="174"/>
      <c r="BX399" s="173"/>
      <c r="BY399" s="158"/>
      <c r="BZ399" s="160"/>
      <c r="CA399" s="172"/>
      <c r="CB399" s="152"/>
      <c r="CC399" s="152"/>
      <c r="CD399" s="156"/>
      <c r="CE399" s="172"/>
      <c r="CF399" s="162"/>
      <c r="CG399" s="162"/>
      <c r="CH399" s="158"/>
      <c r="CI399" s="173"/>
      <c r="CJ399" s="178"/>
      <c r="CK399" s="173"/>
      <c r="CL399" s="165"/>
      <c r="CM399" s="172"/>
      <c r="CN399" s="162"/>
      <c r="CO399" s="162"/>
      <c r="CP399" s="162"/>
      <c r="CQ399" s="162"/>
      <c r="CR399" s="169"/>
      <c r="CS399" s="162"/>
      <c r="CT399" s="162"/>
      <c r="CU399" s="174"/>
      <c r="CV399" s="152"/>
      <c r="CW399" s="173"/>
      <c r="CX399" s="158"/>
      <c r="CY399" s="172"/>
      <c r="CZ399" s="162"/>
      <c r="DA399" s="162"/>
      <c r="DB399" s="158"/>
      <c r="DC399" s="173"/>
      <c r="DD399" s="178"/>
      <c r="DE399" s="173"/>
      <c r="DF399" s="165"/>
      <c r="DG399" s="172"/>
      <c r="DH399" s="178"/>
      <c r="DI399" s="172"/>
      <c r="DJ399" s="178"/>
      <c r="DK399" s="172"/>
      <c r="DL399" s="162"/>
      <c r="DM399" s="167"/>
      <c r="DN399" s="169"/>
      <c r="DO399" s="162"/>
      <c r="DP399" s="162"/>
      <c r="DQ399" s="174"/>
      <c r="DR399" s="152"/>
      <c r="DS399" s="172"/>
      <c r="DT399" s="152"/>
      <c r="DU399" s="152"/>
      <c r="DV399" s="156"/>
      <c r="DW399" s="173"/>
      <c r="DX399" s="158"/>
      <c r="DY399" s="172"/>
      <c r="DZ399" s="162"/>
      <c r="EA399" s="162"/>
      <c r="EB399" s="172"/>
      <c r="EC399" s="172"/>
      <c r="ED399" s="152"/>
      <c r="EE399" s="152"/>
      <c r="EF399" s="152"/>
      <c r="EG399" s="174"/>
      <c r="EH399" s="172"/>
      <c r="EI399" s="162"/>
      <c r="EJ399" s="162"/>
    </row>
    <row r="400" spans="1:140" ht="12.5">
      <c r="A400" s="168"/>
      <c r="B400" s="169"/>
      <c r="C400" s="144" t="str">
        <f t="shared" si="0"/>
        <v/>
      </c>
      <c r="D400" s="144" t="str">
        <f t="shared" si="1631"/>
        <v/>
      </c>
      <c r="E400" s="144" t="str">
        <f t="shared" si="2"/>
        <v/>
      </c>
      <c r="F400" s="145" t="str">
        <f t="shared" si="1632"/>
        <v/>
      </c>
      <c r="G400" s="145" t="str">
        <f t="shared" si="4"/>
        <v/>
      </c>
      <c r="H400" s="145" t="str">
        <f t="shared" si="5"/>
        <v/>
      </c>
      <c r="I400" s="146" t="str">
        <f t="shared" ref="I400:J400" si="1678">IF(COUNTA($DO400:$DX400)&gt;0,$BA400,"")</f>
        <v/>
      </c>
      <c r="J400" s="146" t="str">
        <f t="shared" si="1678"/>
        <v/>
      </c>
      <c r="K400" s="147" t="str">
        <f t="shared" si="43"/>
        <v/>
      </c>
      <c r="L400" s="147" t="str">
        <f t="shared" si="7"/>
        <v/>
      </c>
      <c r="M400" s="147" t="str">
        <f t="shared" si="8"/>
        <v/>
      </c>
      <c r="N400" s="147" t="str">
        <f t="shared" si="48"/>
        <v/>
      </c>
      <c r="O400" s="147" t="str">
        <f t="shared" si="9"/>
        <v/>
      </c>
      <c r="P400" s="146" t="str">
        <f t="shared" si="1634"/>
        <v/>
      </c>
      <c r="Q400" s="147" t="str">
        <f t="shared" si="1635"/>
        <v/>
      </c>
      <c r="R400" s="146" t="str">
        <f t="shared" si="12"/>
        <v/>
      </c>
      <c r="S400" s="146" t="str">
        <f t="shared" si="13"/>
        <v/>
      </c>
      <c r="T400" s="146" t="str">
        <f>IF(NOT(ISBLANK(DH400)),
        IF(AND(ISREF('Input Tenderers'!$J$8:$K$8),COUNTA('Input Tenderers'!$N$8)&gt;0),
                IF(COUNTA('Input Implementation Transactio'!$N400:$O400)&gt;0,"supplier;tenderer;payee","supplier;tenderer"),
                IF(COUNTA('Input Implementation Transactio'!$N400:$O400)&gt;0,"supplier;payee","supplier")
                ),
        IF(COUNTA('Input Implementation Transactio'!$N400:$O400)&gt;0, "payee", "")
        )</f>
        <v/>
      </c>
      <c r="U400" s="146" t="str">
        <f t="shared" si="14"/>
        <v/>
      </c>
      <c r="V400" s="146" t="str">
        <f t="shared" si="15"/>
        <v/>
      </c>
      <c r="W400" s="148" t="str">
        <f t="shared" si="1636"/>
        <v/>
      </c>
      <c r="X400" s="175" t="str">
        <f t="shared" si="1637"/>
        <v/>
      </c>
      <c r="Y400" s="170" t="str">
        <f t="shared" si="1638"/>
        <v/>
      </c>
      <c r="Z400" s="150" t="str">
        <f t="shared" si="19"/>
        <v/>
      </c>
      <c r="AA400" s="146" t="str">
        <f t="shared" si="20"/>
        <v/>
      </c>
      <c r="AB400" s="146" t="str">
        <f t="shared" si="21"/>
        <v/>
      </c>
      <c r="AC400" s="146" t="str">
        <f t="shared" si="22"/>
        <v/>
      </c>
      <c r="AD400" s="148" t="str">
        <f t="shared" si="1639"/>
        <v/>
      </c>
      <c r="AE400" s="148" t="str">
        <f t="shared" si="24"/>
        <v/>
      </c>
      <c r="AF400" s="175" t="str">
        <f t="shared" si="1640"/>
        <v/>
      </c>
      <c r="AG400" s="170" t="str">
        <f t="shared" si="1641"/>
        <v/>
      </c>
      <c r="AH400" s="148" t="str">
        <f t="shared" si="1642"/>
        <v/>
      </c>
      <c r="AI400" s="146" t="str">
        <f t="shared" si="28"/>
        <v/>
      </c>
      <c r="AJ400" s="146" t="str">
        <f t="shared" si="29"/>
        <v/>
      </c>
      <c r="AK400" s="146" t="str">
        <f t="shared" si="30"/>
        <v/>
      </c>
      <c r="AL400" s="146" t="str">
        <f t="shared" si="31"/>
        <v/>
      </c>
      <c r="AM400" s="171" t="str">
        <f t="shared" si="32"/>
        <v/>
      </c>
      <c r="AN400" s="171" t="str">
        <f t="shared" si="33"/>
        <v/>
      </c>
      <c r="AO400" s="146" t="str">
        <f t="shared" si="34"/>
        <v/>
      </c>
      <c r="AP400" s="146" t="str">
        <f t="shared" si="35"/>
        <v/>
      </c>
      <c r="AQ400" s="146" t="str">
        <f t="shared" si="36"/>
        <v/>
      </c>
      <c r="AR400" s="146" t="str">
        <f t="shared" ref="AR400:AS400" si="1679">IF(NOT(ISBLANK(CB400)),CONCATENATE(TEXT(CB400,"yyyy-mm-ddThh:MM:ss"),"Z"),"")</f>
        <v/>
      </c>
      <c r="AS400" s="146" t="str">
        <f t="shared" si="1679"/>
        <v/>
      </c>
      <c r="AT400" s="146" t="str">
        <f t="shared" si="38"/>
        <v/>
      </c>
      <c r="AU400" s="146" t="str">
        <f t="shared" si="39"/>
        <v/>
      </c>
      <c r="AV400" s="146" t="str">
        <f t="shared" ref="AV400:AW400" si="1680">IF(NOT(ISBLANK(DT400)),CONCATENATE(TEXT(DT400,"yyyy-mm-ddThh:MM:ss"),"Z"),"")</f>
        <v/>
      </c>
      <c r="AW400" s="146" t="str">
        <f t="shared" si="1680"/>
        <v/>
      </c>
      <c r="AX400" s="146" t="str">
        <f t="shared" ref="AX400:AZ400" si="1681">IF(NOT(ISBLANK(ED400)),CONCATENATE(TEXT(ED400,"yyyy-mm-ddThh:MM:ss"),"Z"),"")</f>
        <v/>
      </c>
      <c r="AY400" s="146" t="str">
        <f t="shared" si="1681"/>
        <v/>
      </c>
      <c r="AZ400" s="146" t="str">
        <f t="shared" si="1681"/>
        <v/>
      </c>
      <c r="BA400" s="176"/>
      <c r="BB400" s="152"/>
      <c r="BC400" s="177"/>
      <c r="BD400" s="154"/>
      <c r="BE400" s="155"/>
      <c r="BF400" s="154"/>
      <c r="BG400" s="155"/>
      <c r="BH400" s="169"/>
      <c r="BI400" s="162"/>
      <c r="BJ400" s="172"/>
      <c r="BK400" s="162"/>
      <c r="BL400" s="158"/>
      <c r="BM400" s="172"/>
      <c r="BN400" s="162"/>
      <c r="BO400" s="167"/>
      <c r="BP400" s="169"/>
      <c r="BQ400" s="162"/>
      <c r="BR400" s="162"/>
      <c r="BS400" s="174"/>
      <c r="BT400" s="162"/>
      <c r="BU400" s="174"/>
      <c r="BV400" s="174"/>
      <c r="BW400" s="174"/>
      <c r="BX400" s="173"/>
      <c r="BY400" s="158"/>
      <c r="BZ400" s="160"/>
      <c r="CA400" s="172"/>
      <c r="CB400" s="152"/>
      <c r="CC400" s="152"/>
      <c r="CD400" s="156"/>
      <c r="CE400" s="172"/>
      <c r="CF400" s="162"/>
      <c r="CG400" s="162"/>
      <c r="CH400" s="158"/>
      <c r="CI400" s="173"/>
      <c r="CJ400" s="178"/>
      <c r="CK400" s="173"/>
      <c r="CL400" s="165"/>
      <c r="CM400" s="172"/>
      <c r="CN400" s="162"/>
      <c r="CO400" s="162"/>
      <c r="CP400" s="162"/>
      <c r="CQ400" s="162"/>
      <c r="CR400" s="169"/>
      <c r="CS400" s="162"/>
      <c r="CT400" s="162"/>
      <c r="CU400" s="174"/>
      <c r="CV400" s="152"/>
      <c r="CW400" s="173"/>
      <c r="CX400" s="158"/>
      <c r="CY400" s="172"/>
      <c r="CZ400" s="162"/>
      <c r="DA400" s="162"/>
      <c r="DB400" s="158"/>
      <c r="DC400" s="173"/>
      <c r="DD400" s="178"/>
      <c r="DE400" s="173"/>
      <c r="DF400" s="165"/>
      <c r="DG400" s="172"/>
      <c r="DH400" s="178"/>
      <c r="DI400" s="172"/>
      <c r="DJ400" s="178"/>
      <c r="DK400" s="172"/>
      <c r="DL400" s="162"/>
      <c r="DM400" s="167"/>
      <c r="DN400" s="169"/>
      <c r="DO400" s="162"/>
      <c r="DP400" s="162"/>
      <c r="DQ400" s="174"/>
      <c r="DR400" s="152"/>
      <c r="DS400" s="172"/>
      <c r="DT400" s="152"/>
      <c r="DU400" s="152"/>
      <c r="DV400" s="156"/>
      <c r="DW400" s="173"/>
      <c r="DX400" s="158"/>
      <c r="DY400" s="172"/>
      <c r="DZ400" s="162"/>
      <c r="EA400" s="162"/>
      <c r="EB400" s="172"/>
      <c r="EC400" s="172"/>
      <c r="ED400" s="152"/>
      <c r="EE400" s="152"/>
      <c r="EF400" s="152"/>
      <c r="EG400" s="174"/>
      <c r="EH400" s="172"/>
      <c r="EI400" s="162"/>
      <c r="EJ400" s="162"/>
    </row>
    <row r="401" spans="1:140" ht="12.5">
      <c r="A401" s="168"/>
      <c r="B401" s="169"/>
      <c r="C401" s="144" t="str">
        <f t="shared" si="0"/>
        <v/>
      </c>
      <c r="D401" s="144" t="str">
        <f t="shared" si="1631"/>
        <v/>
      </c>
      <c r="E401" s="144" t="str">
        <f t="shared" si="2"/>
        <v/>
      </c>
      <c r="F401" s="145" t="str">
        <f t="shared" si="1632"/>
        <v/>
      </c>
      <c r="G401" s="145" t="str">
        <f t="shared" si="4"/>
        <v/>
      </c>
      <c r="H401" s="145" t="str">
        <f t="shared" si="5"/>
        <v/>
      </c>
      <c r="I401" s="146" t="str">
        <f t="shared" ref="I401:J401" si="1682">IF(COUNTA($DO401:$DX401)&gt;0,$BA401,"")</f>
        <v/>
      </c>
      <c r="J401" s="146" t="str">
        <f t="shared" si="1682"/>
        <v/>
      </c>
      <c r="K401" s="147" t="str">
        <f t="shared" si="43"/>
        <v/>
      </c>
      <c r="L401" s="147" t="str">
        <f t="shared" si="7"/>
        <v/>
      </c>
      <c r="M401" s="147" t="str">
        <f t="shared" si="8"/>
        <v/>
      </c>
      <c r="N401" s="147" t="str">
        <f t="shared" si="48"/>
        <v/>
      </c>
      <c r="O401" s="147" t="str">
        <f t="shared" si="9"/>
        <v/>
      </c>
      <c r="P401" s="146" t="str">
        <f t="shared" si="1634"/>
        <v/>
      </c>
      <c r="Q401" s="147" t="str">
        <f t="shared" si="1635"/>
        <v/>
      </c>
      <c r="R401" s="146" t="str">
        <f t="shared" si="12"/>
        <v/>
      </c>
      <c r="S401" s="146" t="str">
        <f t="shared" si="13"/>
        <v/>
      </c>
      <c r="T401" s="146" t="str">
        <f>IF(NOT(ISBLANK(DH401)),
        IF(AND(ISREF('Input Tenderers'!$J$8:$K$8),COUNTA('Input Tenderers'!$N$8)&gt;0),
                IF(COUNTA('Input Implementation Transactio'!$N401:$O401)&gt;0,"supplier;tenderer;payee","supplier;tenderer"),
                IF(COUNTA('Input Implementation Transactio'!$N401:$O401)&gt;0,"supplier;payee","supplier")
                ),
        IF(COUNTA('Input Implementation Transactio'!$N401:$O401)&gt;0, "payee", "")
        )</f>
        <v/>
      </c>
      <c r="U401" s="146" t="str">
        <f t="shared" si="14"/>
        <v/>
      </c>
      <c r="V401" s="146" t="str">
        <f t="shared" si="15"/>
        <v/>
      </c>
      <c r="W401" s="148" t="str">
        <f t="shared" si="1636"/>
        <v/>
      </c>
      <c r="X401" s="175" t="str">
        <f t="shared" si="1637"/>
        <v/>
      </c>
      <c r="Y401" s="170" t="str">
        <f t="shared" si="1638"/>
        <v/>
      </c>
      <c r="Z401" s="150" t="str">
        <f t="shared" si="19"/>
        <v/>
      </c>
      <c r="AA401" s="146" t="str">
        <f t="shared" si="20"/>
        <v/>
      </c>
      <c r="AB401" s="146" t="str">
        <f t="shared" si="21"/>
        <v/>
      </c>
      <c r="AC401" s="146" t="str">
        <f t="shared" si="22"/>
        <v/>
      </c>
      <c r="AD401" s="148" t="str">
        <f t="shared" si="1639"/>
        <v/>
      </c>
      <c r="AE401" s="148" t="str">
        <f t="shared" si="24"/>
        <v/>
      </c>
      <c r="AF401" s="175" t="str">
        <f t="shared" si="1640"/>
        <v/>
      </c>
      <c r="AG401" s="170" t="str">
        <f t="shared" si="1641"/>
        <v/>
      </c>
      <c r="AH401" s="148" t="str">
        <f t="shared" si="1642"/>
        <v/>
      </c>
      <c r="AI401" s="146" t="str">
        <f t="shared" si="28"/>
        <v/>
      </c>
      <c r="AJ401" s="146" t="str">
        <f t="shared" si="29"/>
        <v/>
      </c>
      <c r="AK401" s="146" t="str">
        <f t="shared" si="30"/>
        <v/>
      </c>
      <c r="AL401" s="146" t="str">
        <f t="shared" si="31"/>
        <v/>
      </c>
      <c r="AM401" s="171" t="str">
        <f t="shared" si="32"/>
        <v/>
      </c>
      <c r="AN401" s="171" t="str">
        <f t="shared" si="33"/>
        <v/>
      </c>
      <c r="AO401" s="146" t="str">
        <f t="shared" si="34"/>
        <v/>
      </c>
      <c r="AP401" s="146" t="str">
        <f t="shared" si="35"/>
        <v/>
      </c>
      <c r="AQ401" s="146" t="str">
        <f t="shared" si="36"/>
        <v/>
      </c>
      <c r="AR401" s="146" t="str">
        <f t="shared" ref="AR401:AS401" si="1683">IF(NOT(ISBLANK(CB401)),CONCATENATE(TEXT(CB401,"yyyy-mm-ddThh:MM:ss"),"Z"),"")</f>
        <v/>
      </c>
      <c r="AS401" s="146" t="str">
        <f t="shared" si="1683"/>
        <v/>
      </c>
      <c r="AT401" s="146" t="str">
        <f t="shared" si="38"/>
        <v/>
      </c>
      <c r="AU401" s="146" t="str">
        <f t="shared" si="39"/>
        <v/>
      </c>
      <c r="AV401" s="146" t="str">
        <f t="shared" ref="AV401:AW401" si="1684">IF(NOT(ISBLANK(DT401)),CONCATENATE(TEXT(DT401,"yyyy-mm-ddThh:MM:ss"),"Z"),"")</f>
        <v/>
      </c>
      <c r="AW401" s="146" t="str">
        <f t="shared" si="1684"/>
        <v/>
      </c>
      <c r="AX401" s="146" t="str">
        <f t="shared" ref="AX401:AZ401" si="1685">IF(NOT(ISBLANK(ED401)),CONCATENATE(TEXT(ED401,"yyyy-mm-ddThh:MM:ss"),"Z"),"")</f>
        <v/>
      </c>
      <c r="AY401" s="146" t="str">
        <f t="shared" si="1685"/>
        <v/>
      </c>
      <c r="AZ401" s="146" t="str">
        <f t="shared" si="1685"/>
        <v/>
      </c>
      <c r="BA401" s="176"/>
      <c r="BB401" s="152"/>
      <c r="BC401" s="177"/>
      <c r="BD401" s="154"/>
      <c r="BE401" s="155"/>
      <c r="BF401" s="154"/>
      <c r="BG401" s="155"/>
      <c r="BH401" s="169"/>
      <c r="BI401" s="162"/>
      <c r="BJ401" s="172"/>
      <c r="BK401" s="162"/>
      <c r="BL401" s="158"/>
      <c r="BM401" s="172"/>
      <c r="BN401" s="162"/>
      <c r="BO401" s="167"/>
      <c r="BP401" s="169"/>
      <c r="BQ401" s="162"/>
      <c r="BR401" s="162"/>
      <c r="BS401" s="174"/>
      <c r="BT401" s="162"/>
      <c r="BU401" s="174"/>
      <c r="BV401" s="174"/>
      <c r="BW401" s="174"/>
      <c r="BX401" s="173"/>
      <c r="BY401" s="158"/>
      <c r="BZ401" s="160"/>
      <c r="CA401" s="172"/>
      <c r="CB401" s="152"/>
      <c r="CC401" s="152"/>
      <c r="CD401" s="156"/>
      <c r="CE401" s="172"/>
      <c r="CF401" s="162"/>
      <c r="CG401" s="162"/>
      <c r="CH401" s="158"/>
      <c r="CI401" s="173"/>
      <c r="CJ401" s="178"/>
      <c r="CK401" s="173"/>
      <c r="CL401" s="165"/>
      <c r="CM401" s="172"/>
      <c r="CN401" s="162"/>
      <c r="CO401" s="162"/>
      <c r="CP401" s="162"/>
      <c r="CQ401" s="162"/>
      <c r="CR401" s="169"/>
      <c r="CS401" s="162"/>
      <c r="CT401" s="162"/>
      <c r="CU401" s="174"/>
      <c r="CV401" s="152"/>
      <c r="CW401" s="173"/>
      <c r="CX401" s="158"/>
      <c r="CY401" s="172"/>
      <c r="CZ401" s="162"/>
      <c r="DA401" s="162"/>
      <c r="DB401" s="158"/>
      <c r="DC401" s="173"/>
      <c r="DD401" s="178"/>
      <c r="DE401" s="173"/>
      <c r="DF401" s="165"/>
      <c r="DG401" s="172"/>
      <c r="DH401" s="178"/>
      <c r="DI401" s="172"/>
      <c r="DJ401" s="178"/>
      <c r="DK401" s="172"/>
      <c r="DL401" s="162"/>
      <c r="DM401" s="167"/>
      <c r="DN401" s="169"/>
      <c r="DO401" s="162"/>
      <c r="DP401" s="162"/>
      <c r="DQ401" s="174"/>
      <c r="DR401" s="152"/>
      <c r="DS401" s="172"/>
      <c r="DT401" s="152"/>
      <c r="DU401" s="152"/>
      <c r="DV401" s="156"/>
      <c r="DW401" s="173"/>
      <c r="DX401" s="158"/>
      <c r="DY401" s="172"/>
      <c r="DZ401" s="162"/>
      <c r="EA401" s="162"/>
      <c r="EB401" s="172"/>
      <c r="EC401" s="172"/>
      <c r="ED401" s="152"/>
      <c r="EE401" s="152"/>
      <c r="EF401" s="152"/>
      <c r="EG401" s="174"/>
      <c r="EH401" s="172"/>
      <c r="EI401" s="162"/>
      <c r="EJ401" s="162"/>
    </row>
    <row r="402" spans="1:140" ht="12.5">
      <c r="A402" s="168"/>
      <c r="B402" s="169"/>
      <c r="C402" s="144" t="str">
        <f t="shared" si="0"/>
        <v/>
      </c>
      <c r="D402" s="144" t="str">
        <f t="shared" si="1631"/>
        <v/>
      </c>
      <c r="E402" s="144" t="str">
        <f t="shared" si="2"/>
        <v/>
      </c>
      <c r="F402" s="145" t="str">
        <f t="shared" si="1632"/>
        <v/>
      </c>
      <c r="G402" s="145" t="str">
        <f t="shared" si="4"/>
        <v/>
      </c>
      <c r="H402" s="145" t="str">
        <f t="shared" si="5"/>
        <v/>
      </c>
      <c r="I402" s="146" t="str">
        <f t="shared" ref="I402:J402" si="1686">IF(COUNTA($DO402:$DX402)&gt;0,$BA402,"")</f>
        <v/>
      </c>
      <c r="J402" s="146" t="str">
        <f t="shared" si="1686"/>
        <v/>
      </c>
      <c r="K402" s="147" t="str">
        <f t="shared" si="43"/>
        <v/>
      </c>
      <c r="L402" s="147" t="str">
        <f t="shared" si="7"/>
        <v/>
      </c>
      <c r="M402" s="147" t="str">
        <f t="shared" si="8"/>
        <v/>
      </c>
      <c r="N402" s="147" t="str">
        <f t="shared" si="48"/>
        <v/>
      </c>
      <c r="O402" s="147" t="str">
        <f t="shared" si="9"/>
        <v/>
      </c>
      <c r="P402" s="146" t="str">
        <f t="shared" si="1634"/>
        <v/>
      </c>
      <c r="Q402" s="147" t="str">
        <f t="shared" si="1635"/>
        <v/>
      </c>
      <c r="R402" s="146" t="str">
        <f t="shared" si="12"/>
        <v/>
      </c>
      <c r="S402" s="146" t="str">
        <f t="shared" si="13"/>
        <v/>
      </c>
      <c r="T402" s="146" t="str">
        <f>IF(NOT(ISBLANK(DH402)),
        IF(AND(ISREF('Input Tenderers'!$J$8:$K$8),COUNTA('Input Tenderers'!$N$8)&gt;0),
                IF(COUNTA('Input Implementation Transactio'!$N402:$O402)&gt;0,"supplier;tenderer;payee","supplier;tenderer"),
                IF(COUNTA('Input Implementation Transactio'!$N402:$O402)&gt;0,"supplier;payee","supplier")
                ),
        IF(COUNTA('Input Implementation Transactio'!$N402:$O402)&gt;0, "payee", "")
        )</f>
        <v/>
      </c>
      <c r="U402" s="146" t="str">
        <f t="shared" si="14"/>
        <v/>
      </c>
      <c r="V402" s="146" t="str">
        <f t="shared" si="15"/>
        <v/>
      </c>
      <c r="W402" s="148" t="str">
        <f t="shared" si="1636"/>
        <v/>
      </c>
      <c r="X402" s="175" t="str">
        <f t="shared" si="1637"/>
        <v/>
      </c>
      <c r="Y402" s="170" t="str">
        <f t="shared" si="1638"/>
        <v/>
      </c>
      <c r="Z402" s="150" t="str">
        <f t="shared" si="19"/>
        <v/>
      </c>
      <c r="AA402" s="146" t="str">
        <f t="shared" si="20"/>
        <v/>
      </c>
      <c r="AB402" s="146" t="str">
        <f t="shared" si="21"/>
        <v/>
      </c>
      <c r="AC402" s="146" t="str">
        <f t="shared" si="22"/>
        <v/>
      </c>
      <c r="AD402" s="148" t="str">
        <f t="shared" si="1639"/>
        <v/>
      </c>
      <c r="AE402" s="148" t="str">
        <f t="shared" si="24"/>
        <v/>
      </c>
      <c r="AF402" s="175" t="str">
        <f t="shared" si="1640"/>
        <v/>
      </c>
      <c r="AG402" s="170" t="str">
        <f t="shared" si="1641"/>
        <v/>
      </c>
      <c r="AH402" s="148" t="str">
        <f t="shared" si="1642"/>
        <v/>
      </c>
      <c r="AI402" s="146" t="str">
        <f t="shared" si="28"/>
        <v/>
      </c>
      <c r="AJ402" s="146" t="str">
        <f t="shared" si="29"/>
        <v/>
      </c>
      <c r="AK402" s="146" t="str">
        <f t="shared" si="30"/>
        <v/>
      </c>
      <c r="AL402" s="146" t="str">
        <f t="shared" si="31"/>
        <v/>
      </c>
      <c r="AM402" s="171" t="str">
        <f t="shared" si="32"/>
        <v/>
      </c>
      <c r="AN402" s="171" t="str">
        <f t="shared" si="33"/>
        <v/>
      </c>
      <c r="AO402" s="146" t="str">
        <f t="shared" si="34"/>
        <v/>
      </c>
      <c r="AP402" s="146" t="str">
        <f t="shared" si="35"/>
        <v/>
      </c>
      <c r="AQ402" s="146" t="str">
        <f t="shared" si="36"/>
        <v/>
      </c>
      <c r="AR402" s="146" t="str">
        <f t="shared" ref="AR402:AS402" si="1687">IF(NOT(ISBLANK(CB402)),CONCATENATE(TEXT(CB402,"yyyy-mm-ddThh:MM:ss"),"Z"),"")</f>
        <v/>
      </c>
      <c r="AS402" s="146" t="str">
        <f t="shared" si="1687"/>
        <v/>
      </c>
      <c r="AT402" s="146" t="str">
        <f t="shared" si="38"/>
        <v/>
      </c>
      <c r="AU402" s="146" t="str">
        <f t="shared" si="39"/>
        <v/>
      </c>
      <c r="AV402" s="146" t="str">
        <f t="shared" ref="AV402:AW402" si="1688">IF(NOT(ISBLANK(DT402)),CONCATENATE(TEXT(DT402,"yyyy-mm-ddThh:MM:ss"),"Z"),"")</f>
        <v/>
      </c>
      <c r="AW402" s="146" t="str">
        <f t="shared" si="1688"/>
        <v/>
      </c>
      <c r="AX402" s="146" t="str">
        <f t="shared" ref="AX402:AZ402" si="1689">IF(NOT(ISBLANK(ED402)),CONCATENATE(TEXT(ED402,"yyyy-mm-ddThh:MM:ss"),"Z"),"")</f>
        <v/>
      </c>
      <c r="AY402" s="146" t="str">
        <f t="shared" si="1689"/>
        <v/>
      </c>
      <c r="AZ402" s="146" t="str">
        <f t="shared" si="1689"/>
        <v/>
      </c>
      <c r="BA402" s="176"/>
      <c r="BB402" s="152"/>
      <c r="BC402" s="177"/>
      <c r="BD402" s="154"/>
      <c r="BE402" s="155"/>
      <c r="BF402" s="154"/>
      <c r="BG402" s="155"/>
      <c r="BH402" s="169"/>
      <c r="BI402" s="162"/>
      <c r="BJ402" s="172"/>
      <c r="BK402" s="162"/>
      <c r="BL402" s="158"/>
      <c r="BM402" s="172"/>
      <c r="BN402" s="162"/>
      <c r="BO402" s="167"/>
      <c r="BP402" s="169"/>
      <c r="BQ402" s="162"/>
      <c r="BR402" s="162"/>
      <c r="BS402" s="174"/>
      <c r="BT402" s="162"/>
      <c r="BU402" s="174"/>
      <c r="BV402" s="174"/>
      <c r="BW402" s="174"/>
      <c r="BX402" s="173"/>
      <c r="BY402" s="158"/>
      <c r="BZ402" s="160"/>
      <c r="CA402" s="172"/>
      <c r="CB402" s="152"/>
      <c r="CC402" s="152"/>
      <c r="CD402" s="156"/>
      <c r="CE402" s="172"/>
      <c r="CF402" s="162"/>
      <c r="CG402" s="162"/>
      <c r="CH402" s="158"/>
      <c r="CI402" s="173"/>
      <c r="CJ402" s="178"/>
      <c r="CK402" s="173"/>
      <c r="CL402" s="165"/>
      <c r="CM402" s="172"/>
      <c r="CN402" s="162"/>
      <c r="CO402" s="162"/>
      <c r="CP402" s="162"/>
      <c r="CQ402" s="162"/>
      <c r="CR402" s="169"/>
      <c r="CS402" s="162"/>
      <c r="CT402" s="162"/>
      <c r="CU402" s="174"/>
      <c r="CV402" s="152"/>
      <c r="CW402" s="173"/>
      <c r="CX402" s="158"/>
      <c r="CY402" s="172"/>
      <c r="CZ402" s="162"/>
      <c r="DA402" s="162"/>
      <c r="DB402" s="158"/>
      <c r="DC402" s="173"/>
      <c r="DD402" s="178"/>
      <c r="DE402" s="173"/>
      <c r="DF402" s="165"/>
      <c r="DG402" s="172"/>
      <c r="DH402" s="178"/>
      <c r="DI402" s="172"/>
      <c r="DJ402" s="178"/>
      <c r="DK402" s="172"/>
      <c r="DL402" s="162"/>
      <c r="DM402" s="167"/>
      <c r="DN402" s="169"/>
      <c r="DO402" s="162"/>
      <c r="DP402" s="162"/>
      <c r="DQ402" s="174"/>
      <c r="DR402" s="152"/>
      <c r="DS402" s="172"/>
      <c r="DT402" s="152"/>
      <c r="DU402" s="152"/>
      <c r="DV402" s="156"/>
      <c r="DW402" s="173"/>
      <c r="DX402" s="158"/>
      <c r="DY402" s="172"/>
      <c r="DZ402" s="162"/>
      <c r="EA402" s="162"/>
      <c r="EB402" s="172"/>
      <c r="EC402" s="172"/>
      <c r="ED402" s="152"/>
      <c r="EE402" s="152"/>
      <c r="EF402" s="152"/>
      <c r="EG402" s="174"/>
      <c r="EH402" s="172"/>
      <c r="EI402" s="162"/>
      <c r="EJ402" s="162"/>
    </row>
    <row r="403" spans="1:140" ht="12.5">
      <c r="A403" s="168"/>
      <c r="B403" s="169"/>
      <c r="C403" s="144" t="str">
        <f t="shared" si="0"/>
        <v/>
      </c>
      <c r="D403" s="144" t="str">
        <f t="shared" si="1631"/>
        <v/>
      </c>
      <c r="E403" s="144" t="str">
        <f t="shared" si="2"/>
        <v/>
      </c>
      <c r="F403" s="145" t="str">
        <f t="shared" si="1632"/>
        <v/>
      </c>
      <c r="G403" s="145" t="str">
        <f t="shared" si="4"/>
        <v/>
      </c>
      <c r="H403" s="145" t="str">
        <f t="shared" si="5"/>
        <v/>
      </c>
      <c r="I403" s="146" t="str">
        <f t="shared" ref="I403:J403" si="1690">IF(COUNTA($DO403:$DX403)&gt;0,$BA403,"")</f>
        <v/>
      </c>
      <c r="J403" s="146" t="str">
        <f t="shared" si="1690"/>
        <v/>
      </c>
      <c r="K403" s="147" t="str">
        <f t="shared" si="43"/>
        <v/>
      </c>
      <c r="L403" s="147" t="str">
        <f t="shared" si="7"/>
        <v/>
      </c>
      <c r="M403" s="147" t="str">
        <f t="shared" si="8"/>
        <v/>
      </c>
      <c r="N403" s="147" t="str">
        <f t="shared" si="48"/>
        <v/>
      </c>
      <c r="O403" s="147" t="str">
        <f t="shared" si="9"/>
        <v/>
      </c>
      <c r="P403" s="146" t="str">
        <f t="shared" si="1634"/>
        <v/>
      </c>
      <c r="Q403" s="147" t="str">
        <f t="shared" si="1635"/>
        <v/>
      </c>
      <c r="R403" s="146" t="str">
        <f t="shared" si="12"/>
        <v/>
      </c>
      <c r="S403" s="146" t="str">
        <f t="shared" si="13"/>
        <v/>
      </c>
      <c r="T403" s="146" t="str">
        <f>IF(NOT(ISBLANK(DH403)),
        IF(AND(ISREF('Input Tenderers'!$J$8:$K$8),COUNTA('Input Tenderers'!$N$8)&gt;0),
                IF(COUNTA('Input Implementation Transactio'!$N403:$O403)&gt;0,"supplier;tenderer;payee","supplier;tenderer"),
                IF(COUNTA('Input Implementation Transactio'!$N403:$O403)&gt;0,"supplier;payee","supplier")
                ),
        IF(COUNTA('Input Implementation Transactio'!$N403:$O403)&gt;0, "payee", "")
        )</f>
        <v/>
      </c>
      <c r="U403" s="146" t="str">
        <f t="shared" si="14"/>
        <v/>
      </c>
      <c r="V403" s="146" t="str">
        <f t="shared" si="15"/>
        <v/>
      </c>
      <c r="W403" s="148" t="str">
        <f t="shared" si="1636"/>
        <v/>
      </c>
      <c r="X403" s="175" t="str">
        <f t="shared" si="1637"/>
        <v/>
      </c>
      <c r="Y403" s="170" t="str">
        <f t="shared" si="1638"/>
        <v/>
      </c>
      <c r="Z403" s="150" t="str">
        <f t="shared" si="19"/>
        <v/>
      </c>
      <c r="AA403" s="146" t="str">
        <f t="shared" si="20"/>
        <v/>
      </c>
      <c r="AB403" s="146" t="str">
        <f t="shared" si="21"/>
        <v/>
      </c>
      <c r="AC403" s="146" t="str">
        <f t="shared" si="22"/>
        <v/>
      </c>
      <c r="AD403" s="148" t="str">
        <f t="shared" si="1639"/>
        <v/>
      </c>
      <c r="AE403" s="148" t="str">
        <f t="shared" si="24"/>
        <v/>
      </c>
      <c r="AF403" s="175" t="str">
        <f t="shared" si="1640"/>
        <v/>
      </c>
      <c r="AG403" s="170" t="str">
        <f t="shared" si="1641"/>
        <v/>
      </c>
      <c r="AH403" s="148" t="str">
        <f t="shared" si="1642"/>
        <v/>
      </c>
      <c r="AI403" s="146" t="str">
        <f t="shared" si="28"/>
        <v/>
      </c>
      <c r="AJ403" s="146" t="str">
        <f t="shared" si="29"/>
        <v/>
      </c>
      <c r="AK403" s="146" t="str">
        <f t="shared" si="30"/>
        <v/>
      </c>
      <c r="AL403" s="146" t="str">
        <f t="shared" si="31"/>
        <v/>
      </c>
      <c r="AM403" s="171" t="str">
        <f t="shared" si="32"/>
        <v/>
      </c>
      <c r="AN403" s="171" t="str">
        <f t="shared" si="33"/>
        <v/>
      </c>
      <c r="AO403" s="146" t="str">
        <f t="shared" si="34"/>
        <v/>
      </c>
      <c r="AP403" s="146" t="str">
        <f t="shared" si="35"/>
        <v/>
      </c>
      <c r="AQ403" s="146" t="str">
        <f t="shared" si="36"/>
        <v/>
      </c>
      <c r="AR403" s="146" t="str">
        <f t="shared" ref="AR403:AS403" si="1691">IF(NOT(ISBLANK(CB403)),CONCATENATE(TEXT(CB403,"yyyy-mm-ddThh:MM:ss"),"Z"),"")</f>
        <v/>
      </c>
      <c r="AS403" s="146" t="str">
        <f t="shared" si="1691"/>
        <v/>
      </c>
      <c r="AT403" s="146" t="str">
        <f t="shared" si="38"/>
        <v/>
      </c>
      <c r="AU403" s="146" t="str">
        <f t="shared" si="39"/>
        <v/>
      </c>
      <c r="AV403" s="146" t="str">
        <f t="shared" ref="AV403:AW403" si="1692">IF(NOT(ISBLANK(DT403)),CONCATENATE(TEXT(DT403,"yyyy-mm-ddThh:MM:ss"),"Z"),"")</f>
        <v/>
      </c>
      <c r="AW403" s="146" t="str">
        <f t="shared" si="1692"/>
        <v/>
      </c>
      <c r="AX403" s="146" t="str">
        <f t="shared" ref="AX403:AZ403" si="1693">IF(NOT(ISBLANK(ED403)),CONCATENATE(TEXT(ED403,"yyyy-mm-ddThh:MM:ss"),"Z"),"")</f>
        <v/>
      </c>
      <c r="AY403" s="146" t="str">
        <f t="shared" si="1693"/>
        <v/>
      </c>
      <c r="AZ403" s="146" t="str">
        <f t="shared" si="1693"/>
        <v/>
      </c>
      <c r="BA403" s="176"/>
      <c r="BB403" s="152"/>
      <c r="BC403" s="177"/>
      <c r="BD403" s="154"/>
      <c r="BE403" s="155"/>
      <c r="BF403" s="154"/>
      <c r="BG403" s="155"/>
      <c r="BH403" s="169"/>
      <c r="BI403" s="162"/>
      <c r="BJ403" s="172"/>
      <c r="BK403" s="162"/>
      <c r="BL403" s="158"/>
      <c r="BM403" s="172"/>
      <c r="BN403" s="162"/>
      <c r="BO403" s="167"/>
      <c r="BP403" s="169"/>
      <c r="BQ403" s="162"/>
      <c r="BR403" s="162"/>
      <c r="BS403" s="174"/>
      <c r="BT403" s="162"/>
      <c r="BU403" s="174"/>
      <c r="BV403" s="174"/>
      <c r="BW403" s="174"/>
      <c r="BX403" s="173"/>
      <c r="BY403" s="158"/>
      <c r="BZ403" s="160"/>
      <c r="CA403" s="172"/>
      <c r="CB403" s="152"/>
      <c r="CC403" s="152"/>
      <c r="CD403" s="156"/>
      <c r="CE403" s="172"/>
      <c r="CF403" s="162"/>
      <c r="CG403" s="162"/>
      <c r="CH403" s="158"/>
      <c r="CI403" s="173"/>
      <c r="CJ403" s="178"/>
      <c r="CK403" s="173"/>
      <c r="CL403" s="165"/>
      <c r="CM403" s="172"/>
      <c r="CN403" s="162"/>
      <c r="CO403" s="162"/>
      <c r="CP403" s="162"/>
      <c r="CQ403" s="162"/>
      <c r="CR403" s="169"/>
      <c r="CS403" s="162"/>
      <c r="CT403" s="162"/>
      <c r="CU403" s="174"/>
      <c r="CV403" s="152"/>
      <c r="CW403" s="173"/>
      <c r="CX403" s="158"/>
      <c r="CY403" s="172"/>
      <c r="CZ403" s="162"/>
      <c r="DA403" s="162"/>
      <c r="DB403" s="158"/>
      <c r="DC403" s="173"/>
      <c r="DD403" s="178"/>
      <c r="DE403" s="173"/>
      <c r="DF403" s="165"/>
      <c r="DG403" s="172"/>
      <c r="DH403" s="178"/>
      <c r="DI403" s="172"/>
      <c r="DJ403" s="178"/>
      <c r="DK403" s="172"/>
      <c r="DL403" s="162"/>
      <c r="DM403" s="167"/>
      <c r="DN403" s="169"/>
      <c r="DO403" s="162"/>
      <c r="DP403" s="162"/>
      <c r="DQ403" s="174"/>
      <c r="DR403" s="152"/>
      <c r="DS403" s="172"/>
      <c r="DT403" s="152"/>
      <c r="DU403" s="152"/>
      <c r="DV403" s="156"/>
      <c r="DW403" s="173"/>
      <c r="DX403" s="158"/>
      <c r="DY403" s="172"/>
      <c r="DZ403" s="162"/>
      <c r="EA403" s="162"/>
      <c r="EB403" s="172"/>
      <c r="EC403" s="172"/>
      <c r="ED403" s="152"/>
      <c r="EE403" s="152"/>
      <c r="EF403" s="152"/>
      <c r="EG403" s="174"/>
      <c r="EH403" s="172"/>
      <c r="EI403" s="162"/>
      <c r="EJ403" s="162"/>
    </row>
    <row r="404" spans="1:140" ht="12.5">
      <c r="A404" s="168"/>
      <c r="B404" s="169"/>
      <c r="C404" s="144" t="str">
        <f t="shared" si="0"/>
        <v/>
      </c>
      <c r="D404" s="144" t="str">
        <f t="shared" si="1631"/>
        <v/>
      </c>
      <c r="E404" s="144" t="str">
        <f t="shared" si="2"/>
        <v/>
      </c>
      <c r="F404" s="145" t="str">
        <f t="shared" si="1632"/>
        <v/>
      </c>
      <c r="G404" s="145" t="str">
        <f t="shared" si="4"/>
        <v/>
      </c>
      <c r="H404" s="145" t="str">
        <f t="shared" si="5"/>
        <v/>
      </c>
      <c r="I404" s="146" t="str">
        <f t="shared" ref="I404:J404" si="1694">IF(COUNTA($DO404:$DX404)&gt;0,$BA404,"")</f>
        <v/>
      </c>
      <c r="J404" s="146" t="str">
        <f t="shared" si="1694"/>
        <v/>
      </c>
      <c r="K404" s="147" t="str">
        <f t="shared" si="43"/>
        <v/>
      </c>
      <c r="L404" s="147" t="str">
        <f t="shared" si="7"/>
        <v/>
      </c>
      <c r="M404" s="147" t="str">
        <f t="shared" si="8"/>
        <v/>
      </c>
      <c r="N404" s="147" t="str">
        <f t="shared" si="48"/>
        <v/>
      </c>
      <c r="O404" s="147" t="str">
        <f t="shared" si="9"/>
        <v/>
      </c>
      <c r="P404" s="146" t="str">
        <f t="shared" si="1634"/>
        <v/>
      </c>
      <c r="Q404" s="147" t="str">
        <f t="shared" si="1635"/>
        <v/>
      </c>
      <c r="R404" s="146" t="str">
        <f t="shared" si="12"/>
        <v/>
      </c>
      <c r="S404" s="146" t="str">
        <f t="shared" si="13"/>
        <v/>
      </c>
      <c r="T404" s="146" t="str">
        <f>IF(NOT(ISBLANK(DH404)),
        IF(AND(ISREF('Input Tenderers'!$J$8:$K$8),COUNTA('Input Tenderers'!$N$8)&gt;0),
                IF(COUNTA('Input Implementation Transactio'!$N404:$O404)&gt;0,"supplier;tenderer;payee","supplier;tenderer"),
                IF(COUNTA('Input Implementation Transactio'!$N404:$O404)&gt;0,"supplier;payee","supplier")
                ),
        IF(COUNTA('Input Implementation Transactio'!$N404:$O404)&gt;0, "payee", "")
        )</f>
        <v/>
      </c>
      <c r="U404" s="146" t="str">
        <f t="shared" si="14"/>
        <v/>
      </c>
      <c r="V404" s="146" t="str">
        <f t="shared" si="15"/>
        <v/>
      </c>
      <c r="W404" s="148" t="str">
        <f t="shared" si="1636"/>
        <v/>
      </c>
      <c r="X404" s="175" t="str">
        <f t="shared" si="1637"/>
        <v/>
      </c>
      <c r="Y404" s="170" t="str">
        <f t="shared" si="1638"/>
        <v/>
      </c>
      <c r="Z404" s="150" t="str">
        <f t="shared" si="19"/>
        <v/>
      </c>
      <c r="AA404" s="146" t="str">
        <f t="shared" si="20"/>
        <v/>
      </c>
      <c r="AB404" s="146" t="str">
        <f t="shared" si="21"/>
        <v/>
      </c>
      <c r="AC404" s="146" t="str">
        <f t="shared" si="22"/>
        <v/>
      </c>
      <c r="AD404" s="148" t="str">
        <f t="shared" si="1639"/>
        <v/>
      </c>
      <c r="AE404" s="148" t="str">
        <f t="shared" si="24"/>
        <v/>
      </c>
      <c r="AF404" s="175" t="str">
        <f t="shared" si="1640"/>
        <v/>
      </c>
      <c r="AG404" s="170" t="str">
        <f t="shared" si="1641"/>
        <v/>
      </c>
      <c r="AH404" s="148" t="str">
        <f t="shared" si="1642"/>
        <v/>
      </c>
      <c r="AI404" s="146" t="str">
        <f t="shared" si="28"/>
        <v/>
      </c>
      <c r="AJ404" s="146" t="str">
        <f t="shared" si="29"/>
        <v/>
      </c>
      <c r="AK404" s="146" t="str">
        <f t="shared" si="30"/>
        <v/>
      </c>
      <c r="AL404" s="146" t="str">
        <f t="shared" si="31"/>
        <v/>
      </c>
      <c r="AM404" s="171" t="str">
        <f t="shared" si="32"/>
        <v/>
      </c>
      <c r="AN404" s="171" t="str">
        <f t="shared" si="33"/>
        <v/>
      </c>
      <c r="AO404" s="146" t="str">
        <f t="shared" si="34"/>
        <v/>
      </c>
      <c r="AP404" s="146" t="str">
        <f t="shared" si="35"/>
        <v/>
      </c>
      <c r="AQ404" s="146" t="str">
        <f t="shared" si="36"/>
        <v/>
      </c>
      <c r="AR404" s="146" t="str">
        <f t="shared" ref="AR404:AS404" si="1695">IF(NOT(ISBLANK(CB404)),CONCATENATE(TEXT(CB404,"yyyy-mm-ddThh:MM:ss"),"Z"),"")</f>
        <v/>
      </c>
      <c r="AS404" s="146" t="str">
        <f t="shared" si="1695"/>
        <v/>
      </c>
      <c r="AT404" s="146" t="str">
        <f t="shared" si="38"/>
        <v/>
      </c>
      <c r="AU404" s="146" t="str">
        <f t="shared" si="39"/>
        <v/>
      </c>
      <c r="AV404" s="146" t="str">
        <f t="shared" ref="AV404:AW404" si="1696">IF(NOT(ISBLANK(DT404)),CONCATENATE(TEXT(DT404,"yyyy-mm-ddThh:MM:ss"),"Z"),"")</f>
        <v/>
      </c>
      <c r="AW404" s="146" t="str">
        <f t="shared" si="1696"/>
        <v/>
      </c>
      <c r="AX404" s="146" t="str">
        <f t="shared" ref="AX404:AZ404" si="1697">IF(NOT(ISBLANK(ED404)),CONCATENATE(TEXT(ED404,"yyyy-mm-ddThh:MM:ss"),"Z"),"")</f>
        <v/>
      </c>
      <c r="AY404" s="146" t="str">
        <f t="shared" si="1697"/>
        <v/>
      </c>
      <c r="AZ404" s="146" t="str">
        <f t="shared" si="1697"/>
        <v/>
      </c>
      <c r="BA404" s="176"/>
      <c r="BB404" s="152"/>
      <c r="BC404" s="177"/>
      <c r="BD404" s="154"/>
      <c r="BE404" s="155"/>
      <c r="BF404" s="154"/>
      <c r="BG404" s="155"/>
      <c r="BH404" s="169"/>
      <c r="BI404" s="162"/>
      <c r="BJ404" s="172"/>
      <c r="BK404" s="162"/>
      <c r="BL404" s="158"/>
      <c r="BM404" s="172"/>
      <c r="BN404" s="162"/>
      <c r="BO404" s="167"/>
      <c r="BP404" s="169"/>
      <c r="BQ404" s="162"/>
      <c r="BR404" s="162"/>
      <c r="BS404" s="174"/>
      <c r="BT404" s="162"/>
      <c r="BU404" s="174"/>
      <c r="BV404" s="174"/>
      <c r="BW404" s="174"/>
      <c r="BX404" s="173"/>
      <c r="BY404" s="158"/>
      <c r="BZ404" s="160"/>
      <c r="CA404" s="172"/>
      <c r="CB404" s="152"/>
      <c r="CC404" s="152"/>
      <c r="CD404" s="156"/>
      <c r="CE404" s="172"/>
      <c r="CF404" s="162"/>
      <c r="CG404" s="162"/>
      <c r="CH404" s="158"/>
      <c r="CI404" s="173"/>
      <c r="CJ404" s="178"/>
      <c r="CK404" s="173"/>
      <c r="CL404" s="165"/>
      <c r="CM404" s="172"/>
      <c r="CN404" s="162"/>
      <c r="CO404" s="162"/>
      <c r="CP404" s="162"/>
      <c r="CQ404" s="162"/>
      <c r="CR404" s="169"/>
      <c r="CS404" s="162"/>
      <c r="CT404" s="162"/>
      <c r="CU404" s="174"/>
      <c r="CV404" s="152"/>
      <c r="CW404" s="173"/>
      <c r="CX404" s="158"/>
      <c r="CY404" s="172"/>
      <c r="CZ404" s="162"/>
      <c r="DA404" s="162"/>
      <c r="DB404" s="158"/>
      <c r="DC404" s="173"/>
      <c r="DD404" s="178"/>
      <c r="DE404" s="173"/>
      <c r="DF404" s="165"/>
      <c r="DG404" s="172"/>
      <c r="DH404" s="178"/>
      <c r="DI404" s="172"/>
      <c r="DJ404" s="178"/>
      <c r="DK404" s="172"/>
      <c r="DL404" s="162"/>
      <c r="DM404" s="167"/>
      <c r="DN404" s="169"/>
      <c r="DO404" s="162"/>
      <c r="DP404" s="162"/>
      <c r="DQ404" s="174"/>
      <c r="DR404" s="152"/>
      <c r="DS404" s="172"/>
      <c r="DT404" s="152"/>
      <c r="DU404" s="152"/>
      <c r="DV404" s="156"/>
      <c r="DW404" s="173"/>
      <c r="DX404" s="158"/>
      <c r="DY404" s="172"/>
      <c r="DZ404" s="162"/>
      <c r="EA404" s="162"/>
      <c r="EB404" s="172"/>
      <c r="EC404" s="172"/>
      <c r="ED404" s="152"/>
      <c r="EE404" s="152"/>
      <c r="EF404" s="152"/>
      <c r="EG404" s="174"/>
      <c r="EH404" s="172"/>
      <c r="EI404" s="162"/>
      <c r="EJ404" s="162"/>
    </row>
    <row r="405" spans="1:140" ht="12.5">
      <c r="A405" s="168"/>
      <c r="B405" s="169"/>
      <c r="C405" s="144" t="str">
        <f t="shared" si="0"/>
        <v/>
      </c>
      <c r="D405" s="144" t="str">
        <f t="shared" si="1631"/>
        <v/>
      </c>
      <c r="E405" s="144" t="str">
        <f t="shared" si="2"/>
        <v/>
      </c>
      <c r="F405" s="145" t="str">
        <f t="shared" si="1632"/>
        <v/>
      </c>
      <c r="G405" s="145" t="str">
        <f t="shared" si="4"/>
        <v/>
      </c>
      <c r="H405" s="145" t="str">
        <f t="shared" si="5"/>
        <v/>
      </c>
      <c r="I405" s="146" t="str">
        <f t="shared" ref="I405:J405" si="1698">IF(COUNTA($DO405:$DX405)&gt;0,$BA405,"")</f>
        <v/>
      </c>
      <c r="J405" s="146" t="str">
        <f t="shared" si="1698"/>
        <v/>
      </c>
      <c r="K405" s="147" t="str">
        <f t="shared" si="43"/>
        <v/>
      </c>
      <c r="L405" s="147" t="str">
        <f t="shared" si="7"/>
        <v/>
      </c>
      <c r="M405" s="147" t="str">
        <f t="shared" si="8"/>
        <v/>
      </c>
      <c r="N405" s="147" t="str">
        <f t="shared" si="48"/>
        <v/>
      </c>
      <c r="O405" s="147" t="str">
        <f t="shared" si="9"/>
        <v/>
      </c>
      <c r="P405" s="146" t="str">
        <f t="shared" si="1634"/>
        <v/>
      </c>
      <c r="Q405" s="147" t="str">
        <f t="shared" si="1635"/>
        <v/>
      </c>
      <c r="R405" s="146" t="str">
        <f t="shared" si="12"/>
        <v/>
      </c>
      <c r="S405" s="146" t="str">
        <f t="shared" si="13"/>
        <v/>
      </c>
      <c r="T405" s="146" t="str">
        <f>IF(NOT(ISBLANK(DH405)),
        IF(AND(ISREF('Input Tenderers'!$J$8:$K$8),COUNTA('Input Tenderers'!$N$8)&gt;0),
                IF(COUNTA('Input Implementation Transactio'!$N405:$O405)&gt;0,"supplier;tenderer;payee","supplier;tenderer"),
                IF(COUNTA('Input Implementation Transactio'!$N405:$O405)&gt;0,"supplier;payee","supplier")
                ),
        IF(COUNTA('Input Implementation Transactio'!$N405:$O405)&gt;0, "payee", "")
        )</f>
        <v/>
      </c>
      <c r="U405" s="146" t="str">
        <f t="shared" si="14"/>
        <v/>
      </c>
      <c r="V405" s="146" t="str">
        <f t="shared" si="15"/>
        <v/>
      </c>
      <c r="W405" s="148" t="str">
        <f t="shared" si="1636"/>
        <v/>
      </c>
      <c r="X405" s="175" t="str">
        <f t="shared" si="1637"/>
        <v/>
      </c>
      <c r="Y405" s="170" t="str">
        <f t="shared" si="1638"/>
        <v/>
      </c>
      <c r="Z405" s="150" t="str">
        <f t="shared" si="19"/>
        <v/>
      </c>
      <c r="AA405" s="146" t="str">
        <f t="shared" si="20"/>
        <v/>
      </c>
      <c r="AB405" s="146" t="str">
        <f t="shared" si="21"/>
        <v/>
      </c>
      <c r="AC405" s="146" t="str">
        <f t="shared" si="22"/>
        <v/>
      </c>
      <c r="AD405" s="148" t="str">
        <f t="shared" si="1639"/>
        <v/>
      </c>
      <c r="AE405" s="148" t="str">
        <f t="shared" si="24"/>
        <v/>
      </c>
      <c r="AF405" s="175" t="str">
        <f t="shared" si="1640"/>
        <v/>
      </c>
      <c r="AG405" s="170" t="str">
        <f t="shared" si="1641"/>
        <v/>
      </c>
      <c r="AH405" s="148" t="str">
        <f t="shared" si="1642"/>
        <v/>
      </c>
      <c r="AI405" s="146" t="str">
        <f t="shared" si="28"/>
        <v/>
      </c>
      <c r="AJ405" s="146" t="str">
        <f t="shared" si="29"/>
        <v/>
      </c>
      <c r="AK405" s="146" t="str">
        <f t="shared" si="30"/>
        <v/>
      </c>
      <c r="AL405" s="146" t="str">
        <f t="shared" si="31"/>
        <v/>
      </c>
      <c r="AM405" s="171" t="str">
        <f t="shared" si="32"/>
        <v/>
      </c>
      <c r="AN405" s="171" t="str">
        <f t="shared" si="33"/>
        <v/>
      </c>
      <c r="AO405" s="146" t="str">
        <f t="shared" si="34"/>
        <v/>
      </c>
      <c r="AP405" s="146" t="str">
        <f t="shared" si="35"/>
        <v/>
      </c>
      <c r="AQ405" s="146" t="str">
        <f t="shared" si="36"/>
        <v/>
      </c>
      <c r="AR405" s="146" t="str">
        <f t="shared" ref="AR405:AS405" si="1699">IF(NOT(ISBLANK(CB405)),CONCATENATE(TEXT(CB405,"yyyy-mm-ddThh:MM:ss"),"Z"),"")</f>
        <v/>
      </c>
      <c r="AS405" s="146" t="str">
        <f t="shared" si="1699"/>
        <v/>
      </c>
      <c r="AT405" s="146" t="str">
        <f t="shared" si="38"/>
        <v/>
      </c>
      <c r="AU405" s="146" t="str">
        <f t="shared" si="39"/>
        <v/>
      </c>
      <c r="AV405" s="146" t="str">
        <f t="shared" ref="AV405:AW405" si="1700">IF(NOT(ISBLANK(DT405)),CONCATENATE(TEXT(DT405,"yyyy-mm-ddThh:MM:ss"),"Z"),"")</f>
        <v/>
      </c>
      <c r="AW405" s="146" t="str">
        <f t="shared" si="1700"/>
        <v/>
      </c>
      <c r="AX405" s="146" t="str">
        <f t="shared" ref="AX405:AZ405" si="1701">IF(NOT(ISBLANK(ED405)),CONCATENATE(TEXT(ED405,"yyyy-mm-ddThh:MM:ss"),"Z"),"")</f>
        <v/>
      </c>
      <c r="AY405" s="146" t="str">
        <f t="shared" si="1701"/>
        <v/>
      </c>
      <c r="AZ405" s="146" t="str">
        <f t="shared" si="1701"/>
        <v/>
      </c>
      <c r="BA405" s="176"/>
      <c r="BB405" s="152"/>
      <c r="BC405" s="177"/>
      <c r="BD405" s="154"/>
      <c r="BE405" s="155"/>
      <c r="BF405" s="154"/>
      <c r="BG405" s="155"/>
      <c r="BH405" s="169"/>
      <c r="BI405" s="162"/>
      <c r="BJ405" s="172"/>
      <c r="BK405" s="162"/>
      <c r="BL405" s="158"/>
      <c r="BM405" s="172"/>
      <c r="BN405" s="162"/>
      <c r="BO405" s="167"/>
      <c r="BP405" s="169"/>
      <c r="BQ405" s="162"/>
      <c r="BR405" s="162"/>
      <c r="BS405" s="174"/>
      <c r="BT405" s="162"/>
      <c r="BU405" s="174"/>
      <c r="BV405" s="174"/>
      <c r="BW405" s="174"/>
      <c r="BX405" s="173"/>
      <c r="BY405" s="158"/>
      <c r="BZ405" s="160"/>
      <c r="CA405" s="172"/>
      <c r="CB405" s="152"/>
      <c r="CC405" s="152"/>
      <c r="CD405" s="156"/>
      <c r="CE405" s="172"/>
      <c r="CF405" s="162"/>
      <c r="CG405" s="162"/>
      <c r="CH405" s="158"/>
      <c r="CI405" s="173"/>
      <c r="CJ405" s="178"/>
      <c r="CK405" s="173"/>
      <c r="CL405" s="165"/>
      <c r="CM405" s="172"/>
      <c r="CN405" s="162"/>
      <c r="CO405" s="162"/>
      <c r="CP405" s="162"/>
      <c r="CQ405" s="162"/>
      <c r="CR405" s="169"/>
      <c r="CS405" s="162"/>
      <c r="CT405" s="162"/>
      <c r="CU405" s="174"/>
      <c r="CV405" s="152"/>
      <c r="CW405" s="173"/>
      <c r="CX405" s="158"/>
      <c r="CY405" s="172"/>
      <c r="CZ405" s="162"/>
      <c r="DA405" s="162"/>
      <c r="DB405" s="158"/>
      <c r="DC405" s="173"/>
      <c r="DD405" s="178"/>
      <c r="DE405" s="173"/>
      <c r="DF405" s="165"/>
      <c r="DG405" s="172"/>
      <c r="DH405" s="178"/>
      <c r="DI405" s="172"/>
      <c r="DJ405" s="178"/>
      <c r="DK405" s="172"/>
      <c r="DL405" s="162"/>
      <c r="DM405" s="167"/>
      <c r="DN405" s="169"/>
      <c r="DO405" s="162"/>
      <c r="DP405" s="162"/>
      <c r="DQ405" s="174"/>
      <c r="DR405" s="152"/>
      <c r="DS405" s="172"/>
      <c r="DT405" s="152"/>
      <c r="DU405" s="152"/>
      <c r="DV405" s="156"/>
      <c r="DW405" s="173"/>
      <c r="DX405" s="158"/>
      <c r="DY405" s="172"/>
      <c r="DZ405" s="162"/>
      <c r="EA405" s="162"/>
      <c r="EB405" s="172"/>
      <c r="EC405" s="172"/>
      <c r="ED405" s="152"/>
      <c r="EE405" s="152"/>
      <c r="EF405" s="152"/>
      <c r="EG405" s="174"/>
      <c r="EH405" s="172"/>
      <c r="EI405" s="162"/>
      <c r="EJ405" s="162"/>
    </row>
    <row r="406" spans="1:140" ht="12.5">
      <c r="A406" s="168"/>
      <c r="B406" s="169"/>
      <c r="C406" s="144" t="str">
        <f t="shared" si="0"/>
        <v/>
      </c>
      <c r="D406" s="144" t="str">
        <f t="shared" si="1631"/>
        <v/>
      </c>
      <c r="E406" s="144" t="str">
        <f t="shared" si="2"/>
        <v/>
      </c>
      <c r="F406" s="145" t="str">
        <f t="shared" si="1632"/>
        <v/>
      </c>
      <c r="G406" s="145" t="str">
        <f t="shared" si="4"/>
        <v/>
      </c>
      <c r="H406" s="145" t="str">
        <f t="shared" si="5"/>
        <v/>
      </c>
      <c r="I406" s="146" t="str">
        <f t="shared" ref="I406:J406" si="1702">IF(COUNTA($DO406:$DX406)&gt;0,$BA406,"")</f>
        <v/>
      </c>
      <c r="J406" s="146" t="str">
        <f t="shared" si="1702"/>
        <v/>
      </c>
      <c r="K406" s="147" t="str">
        <f t="shared" si="43"/>
        <v/>
      </c>
      <c r="L406" s="147" t="str">
        <f t="shared" si="7"/>
        <v/>
      </c>
      <c r="M406" s="147" t="str">
        <f t="shared" si="8"/>
        <v/>
      </c>
      <c r="N406" s="147" t="str">
        <f t="shared" si="48"/>
        <v/>
      </c>
      <c r="O406" s="147" t="str">
        <f t="shared" si="9"/>
        <v/>
      </c>
      <c r="P406" s="146" t="str">
        <f t="shared" si="1634"/>
        <v/>
      </c>
      <c r="Q406" s="147" t="str">
        <f t="shared" si="1635"/>
        <v/>
      </c>
      <c r="R406" s="146" t="str">
        <f t="shared" si="12"/>
        <v/>
      </c>
      <c r="S406" s="146" t="str">
        <f t="shared" si="13"/>
        <v/>
      </c>
      <c r="T406" s="146" t="str">
        <f>IF(NOT(ISBLANK(DH406)),
        IF(AND(ISREF('Input Tenderers'!$J$8:$K$8),COUNTA('Input Tenderers'!$N$8)&gt;0),
                IF(COUNTA('Input Implementation Transactio'!$N406:$O406)&gt;0,"supplier;tenderer;payee","supplier;tenderer"),
                IF(COUNTA('Input Implementation Transactio'!$N406:$O406)&gt;0,"supplier;payee","supplier")
                ),
        IF(COUNTA('Input Implementation Transactio'!$N406:$O406)&gt;0, "payee", "")
        )</f>
        <v/>
      </c>
      <c r="U406" s="146" t="str">
        <f t="shared" si="14"/>
        <v/>
      </c>
      <c r="V406" s="146" t="str">
        <f t="shared" si="15"/>
        <v/>
      </c>
      <c r="W406" s="148" t="str">
        <f t="shared" si="1636"/>
        <v/>
      </c>
      <c r="X406" s="175" t="str">
        <f t="shared" si="1637"/>
        <v/>
      </c>
      <c r="Y406" s="170" t="str">
        <f t="shared" si="1638"/>
        <v/>
      </c>
      <c r="Z406" s="150" t="str">
        <f t="shared" si="19"/>
        <v/>
      </c>
      <c r="AA406" s="146" t="str">
        <f t="shared" si="20"/>
        <v/>
      </c>
      <c r="AB406" s="146" t="str">
        <f t="shared" si="21"/>
        <v/>
      </c>
      <c r="AC406" s="146" t="str">
        <f t="shared" si="22"/>
        <v/>
      </c>
      <c r="AD406" s="148" t="str">
        <f t="shared" si="1639"/>
        <v/>
      </c>
      <c r="AE406" s="148" t="str">
        <f t="shared" si="24"/>
        <v/>
      </c>
      <c r="AF406" s="175" t="str">
        <f t="shared" si="1640"/>
        <v/>
      </c>
      <c r="AG406" s="170" t="str">
        <f t="shared" si="1641"/>
        <v/>
      </c>
      <c r="AH406" s="148" t="str">
        <f t="shared" si="1642"/>
        <v/>
      </c>
      <c r="AI406" s="146" t="str">
        <f t="shared" si="28"/>
        <v/>
      </c>
      <c r="AJ406" s="146" t="str">
        <f t="shared" si="29"/>
        <v/>
      </c>
      <c r="AK406" s="146" t="str">
        <f t="shared" si="30"/>
        <v/>
      </c>
      <c r="AL406" s="146" t="str">
        <f t="shared" si="31"/>
        <v/>
      </c>
      <c r="AM406" s="171" t="str">
        <f t="shared" si="32"/>
        <v/>
      </c>
      <c r="AN406" s="171" t="str">
        <f t="shared" si="33"/>
        <v/>
      </c>
      <c r="AO406" s="146" t="str">
        <f t="shared" si="34"/>
        <v/>
      </c>
      <c r="AP406" s="146" t="str">
        <f t="shared" si="35"/>
        <v/>
      </c>
      <c r="AQ406" s="146" t="str">
        <f t="shared" si="36"/>
        <v/>
      </c>
      <c r="AR406" s="146" t="str">
        <f t="shared" ref="AR406:AS406" si="1703">IF(NOT(ISBLANK(CB406)),CONCATENATE(TEXT(CB406,"yyyy-mm-ddThh:MM:ss"),"Z"),"")</f>
        <v/>
      </c>
      <c r="AS406" s="146" t="str">
        <f t="shared" si="1703"/>
        <v/>
      </c>
      <c r="AT406" s="146" t="str">
        <f t="shared" si="38"/>
        <v/>
      </c>
      <c r="AU406" s="146" t="str">
        <f t="shared" si="39"/>
        <v/>
      </c>
      <c r="AV406" s="146" t="str">
        <f t="shared" ref="AV406:AW406" si="1704">IF(NOT(ISBLANK(DT406)),CONCATENATE(TEXT(DT406,"yyyy-mm-ddThh:MM:ss"),"Z"),"")</f>
        <v/>
      </c>
      <c r="AW406" s="146" t="str">
        <f t="shared" si="1704"/>
        <v/>
      </c>
      <c r="AX406" s="146" t="str">
        <f t="shared" ref="AX406:AZ406" si="1705">IF(NOT(ISBLANK(ED406)),CONCATENATE(TEXT(ED406,"yyyy-mm-ddThh:MM:ss"),"Z"),"")</f>
        <v/>
      </c>
      <c r="AY406" s="146" t="str">
        <f t="shared" si="1705"/>
        <v/>
      </c>
      <c r="AZ406" s="146" t="str">
        <f t="shared" si="1705"/>
        <v/>
      </c>
      <c r="BA406" s="176"/>
      <c r="BB406" s="152"/>
      <c r="BC406" s="177"/>
      <c r="BD406" s="154"/>
      <c r="BE406" s="155"/>
      <c r="BF406" s="154"/>
      <c r="BG406" s="155"/>
      <c r="BH406" s="169"/>
      <c r="BI406" s="162"/>
      <c r="BJ406" s="172"/>
      <c r="BK406" s="162"/>
      <c r="BL406" s="158"/>
      <c r="BM406" s="172"/>
      <c r="BN406" s="162"/>
      <c r="BO406" s="167"/>
      <c r="BP406" s="169"/>
      <c r="BQ406" s="162"/>
      <c r="BR406" s="162"/>
      <c r="BS406" s="174"/>
      <c r="BT406" s="162"/>
      <c r="BU406" s="174"/>
      <c r="BV406" s="174"/>
      <c r="BW406" s="174"/>
      <c r="BX406" s="173"/>
      <c r="BY406" s="158"/>
      <c r="BZ406" s="160"/>
      <c r="CA406" s="172"/>
      <c r="CB406" s="152"/>
      <c r="CC406" s="152"/>
      <c r="CD406" s="156"/>
      <c r="CE406" s="172"/>
      <c r="CF406" s="162"/>
      <c r="CG406" s="162"/>
      <c r="CH406" s="158"/>
      <c r="CI406" s="173"/>
      <c r="CJ406" s="178"/>
      <c r="CK406" s="173"/>
      <c r="CL406" s="165"/>
      <c r="CM406" s="172"/>
      <c r="CN406" s="162"/>
      <c r="CO406" s="162"/>
      <c r="CP406" s="162"/>
      <c r="CQ406" s="162"/>
      <c r="CR406" s="169"/>
      <c r="CS406" s="162"/>
      <c r="CT406" s="162"/>
      <c r="CU406" s="174"/>
      <c r="CV406" s="152"/>
      <c r="CW406" s="173"/>
      <c r="CX406" s="158"/>
      <c r="CY406" s="172"/>
      <c r="CZ406" s="162"/>
      <c r="DA406" s="162"/>
      <c r="DB406" s="158"/>
      <c r="DC406" s="173"/>
      <c r="DD406" s="178"/>
      <c r="DE406" s="173"/>
      <c r="DF406" s="165"/>
      <c r="DG406" s="172"/>
      <c r="DH406" s="178"/>
      <c r="DI406" s="172"/>
      <c r="DJ406" s="178"/>
      <c r="DK406" s="172"/>
      <c r="DL406" s="162"/>
      <c r="DM406" s="167"/>
      <c r="DN406" s="169"/>
      <c r="DO406" s="162"/>
      <c r="DP406" s="162"/>
      <c r="DQ406" s="174"/>
      <c r="DR406" s="152"/>
      <c r="DS406" s="172"/>
      <c r="DT406" s="152"/>
      <c r="DU406" s="152"/>
      <c r="DV406" s="156"/>
      <c r="DW406" s="173"/>
      <c r="DX406" s="158"/>
      <c r="DY406" s="172"/>
      <c r="DZ406" s="162"/>
      <c r="EA406" s="162"/>
      <c r="EB406" s="172"/>
      <c r="EC406" s="172"/>
      <c r="ED406" s="152"/>
      <c r="EE406" s="152"/>
      <c r="EF406" s="152"/>
      <c r="EG406" s="174"/>
      <c r="EH406" s="172"/>
      <c r="EI406" s="162"/>
      <c r="EJ406" s="162"/>
    </row>
    <row r="407" spans="1:140" ht="12.5">
      <c r="A407" s="168"/>
      <c r="B407" s="169"/>
      <c r="C407" s="144" t="str">
        <f t="shared" si="0"/>
        <v/>
      </c>
      <c r="D407" s="144" t="str">
        <f t="shared" si="1631"/>
        <v/>
      </c>
      <c r="E407" s="144" t="str">
        <f t="shared" si="2"/>
        <v/>
      </c>
      <c r="F407" s="145" t="str">
        <f t="shared" si="1632"/>
        <v/>
      </c>
      <c r="G407" s="145" t="str">
        <f t="shared" si="4"/>
        <v/>
      </c>
      <c r="H407" s="145" t="str">
        <f t="shared" si="5"/>
        <v/>
      </c>
      <c r="I407" s="146" t="str">
        <f t="shared" ref="I407:J407" si="1706">IF(COUNTA($DO407:$DX407)&gt;0,$BA407,"")</f>
        <v/>
      </c>
      <c r="J407" s="146" t="str">
        <f t="shared" si="1706"/>
        <v/>
      </c>
      <c r="K407" s="147" t="str">
        <f t="shared" si="43"/>
        <v/>
      </c>
      <c r="L407" s="147" t="str">
        <f t="shared" si="7"/>
        <v/>
      </c>
      <c r="M407" s="147" t="str">
        <f t="shared" si="8"/>
        <v/>
      </c>
      <c r="N407" s="147" t="str">
        <f t="shared" si="48"/>
        <v/>
      </c>
      <c r="O407" s="147" t="str">
        <f t="shared" si="9"/>
        <v/>
      </c>
      <c r="P407" s="146" t="str">
        <f t="shared" si="1634"/>
        <v/>
      </c>
      <c r="Q407" s="147" t="str">
        <f t="shared" si="1635"/>
        <v/>
      </c>
      <c r="R407" s="146" t="str">
        <f t="shared" si="12"/>
        <v/>
      </c>
      <c r="S407" s="146" t="str">
        <f t="shared" si="13"/>
        <v/>
      </c>
      <c r="T407" s="146" t="str">
        <f>IF(NOT(ISBLANK(DH407)),
        IF(AND(ISREF('Input Tenderers'!$J$8:$K$8),COUNTA('Input Tenderers'!$N$8)&gt;0),
                IF(COUNTA('Input Implementation Transactio'!$N407:$O407)&gt;0,"supplier;tenderer;payee","supplier;tenderer"),
                IF(COUNTA('Input Implementation Transactio'!$N407:$O407)&gt;0,"supplier;payee","supplier")
                ),
        IF(COUNTA('Input Implementation Transactio'!$N407:$O407)&gt;0, "payee", "")
        )</f>
        <v/>
      </c>
      <c r="U407" s="146" t="str">
        <f t="shared" si="14"/>
        <v/>
      </c>
      <c r="V407" s="146" t="str">
        <f t="shared" si="15"/>
        <v/>
      </c>
      <c r="W407" s="148" t="str">
        <f t="shared" si="1636"/>
        <v/>
      </c>
      <c r="X407" s="175" t="str">
        <f t="shared" si="1637"/>
        <v/>
      </c>
      <c r="Y407" s="170" t="str">
        <f t="shared" si="1638"/>
        <v/>
      </c>
      <c r="Z407" s="150" t="str">
        <f t="shared" si="19"/>
        <v/>
      </c>
      <c r="AA407" s="146" t="str">
        <f t="shared" si="20"/>
        <v/>
      </c>
      <c r="AB407" s="146" t="str">
        <f t="shared" si="21"/>
        <v/>
      </c>
      <c r="AC407" s="146" t="str">
        <f t="shared" si="22"/>
        <v/>
      </c>
      <c r="AD407" s="148" t="str">
        <f t="shared" si="1639"/>
        <v/>
      </c>
      <c r="AE407" s="148" t="str">
        <f t="shared" si="24"/>
        <v/>
      </c>
      <c r="AF407" s="175" t="str">
        <f t="shared" si="1640"/>
        <v/>
      </c>
      <c r="AG407" s="170" t="str">
        <f t="shared" si="1641"/>
        <v/>
      </c>
      <c r="AH407" s="148" t="str">
        <f t="shared" si="1642"/>
        <v/>
      </c>
      <c r="AI407" s="146" t="str">
        <f t="shared" si="28"/>
        <v/>
      </c>
      <c r="AJ407" s="146" t="str">
        <f t="shared" si="29"/>
        <v/>
      </c>
      <c r="AK407" s="146" t="str">
        <f t="shared" si="30"/>
        <v/>
      </c>
      <c r="AL407" s="146" t="str">
        <f t="shared" si="31"/>
        <v/>
      </c>
      <c r="AM407" s="171" t="str">
        <f t="shared" si="32"/>
        <v/>
      </c>
      <c r="AN407" s="171" t="str">
        <f t="shared" si="33"/>
        <v/>
      </c>
      <c r="AO407" s="146" t="str">
        <f t="shared" si="34"/>
        <v/>
      </c>
      <c r="AP407" s="146" t="str">
        <f t="shared" si="35"/>
        <v/>
      </c>
      <c r="AQ407" s="146" t="str">
        <f t="shared" si="36"/>
        <v/>
      </c>
      <c r="AR407" s="146" t="str">
        <f t="shared" ref="AR407:AS407" si="1707">IF(NOT(ISBLANK(CB407)),CONCATENATE(TEXT(CB407,"yyyy-mm-ddThh:MM:ss"),"Z"),"")</f>
        <v/>
      </c>
      <c r="AS407" s="146" t="str">
        <f t="shared" si="1707"/>
        <v/>
      </c>
      <c r="AT407" s="146" t="str">
        <f t="shared" si="38"/>
        <v/>
      </c>
      <c r="AU407" s="146" t="str">
        <f t="shared" si="39"/>
        <v/>
      </c>
      <c r="AV407" s="146" t="str">
        <f t="shared" ref="AV407:AW407" si="1708">IF(NOT(ISBLANK(DT407)),CONCATENATE(TEXT(DT407,"yyyy-mm-ddThh:MM:ss"),"Z"),"")</f>
        <v/>
      </c>
      <c r="AW407" s="146" t="str">
        <f t="shared" si="1708"/>
        <v/>
      </c>
      <c r="AX407" s="146" t="str">
        <f t="shared" ref="AX407:AZ407" si="1709">IF(NOT(ISBLANK(ED407)),CONCATENATE(TEXT(ED407,"yyyy-mm-ddThh:MM:ss"),"Z"),"")</f>
        <v/>
      </c>
      <c r="AY407" s="146" t="str">
        <f t="shared" si="1709"/>
        <v/>
      </c>
      <c r="AZ407" s="146" t="str">
        <f t="shared" si="1709"/>
        <v/>
      </c>
      <c r="BA407" s="176"/>
      <c r="BB407" s="152"/>
      <c r="BC407" s="177"/>
      <c r="BD407" s="154"/>
      <c r="BE407" s="155"/>
      <c r="BF407" s="154"/>
      <c r="BG407" s="155"/>
      <c r="BH407" s="169"/>
      <c r="BI407" s="162"/>
      <c r="BJ407" s="172"/>
      <c r="BK407" s="162"/>
      <c r="BL407" s="158"/>
      <c r="BM407" s="172"/>
      <c r="BN407" s="162"/>
      <c r="BO407" s="167"/>
      <c r="BP407" s="169"/>
      <c r="BQ407" s="162"/>
      <c r="BR407" s="162"/>
      <c r="BS407" s="174"/>
      <c r="BT407" s="162"/>
      <c r="BU407" s="174"/>
      <c r="BV407" s="174"/>
      <c r="BW407" s="174"/>
      <c r="BX407" s="173"/>
      <c r="BY407" s="158"/>
      <c r="BZ407" s="160"/>
      <c r="CA407" s="172"/>
      <c r="CB407" s="152"/>
      <c r="CC407" s="152"/>
      <c r="CD407" s="156"/>
      <c r="CE407" s="172"/>
      <c r="CF407" s="162"/>
      <c r="CG407" s="162"/>
      <c r="CH407" s="158"/>
      <c r="CI407" s="173"/>
      <c r="CJ407" s="178"/>
      <c r="CK407" s="173"/>
      <c r="CL407" s="165"/>
      <c r="CM407" s="172"/>
      <c r="CN407" s="162"/>
      <c r="CO407" s="162"/>
      <c r="CP407" s="162"/>
      <c r="CQ407" s="162"/>
      <c r="CR407" s="169"/>
      <c r="CS407" s="162"/>
      <c r="CT407" s="162"/>
      <c r="CU407" s="174"/>
      <c r="CV407" s="152"/>
      <c r="CW407" s="173"/>
      <c r="CX407" s="158"/>
      <c r="CY407" s="172"/>
      <c r="CZ407" s="162"/>
      <c r="DA407" s="162"/>
      <c r="DB407" s="158"/>
      <c r="DC407" s="173"/>
      <c r="DD407" s="178"/>
      <c r="DE407" s="173"/>
      <c r="DF407" s="165"/>
      <c r="DG407" s="172"/>
      <c r="DH407" s="178"/>
      <c r="DI407" s="172"/>
      <c r="DJ407" s="178"/>
      <c r="DK407" s="172"/>
      <c r="DL407" s="162"/>
      <c r="DM407" s="167"/>
      <c r="DN407" s="169"/>
      <c r="DO407" s="162"/>
      <c r="DP407" s="162"/>
      <c r="DQ407" s="174"/>
      <c r="DR407" s="152"/>
      <c r="DS407" s="172"/>
      <c r="DT407" s="152"/>
      <c r="DU407" s="152"/>
      <c r="DV407" s="156"/>
      <c r="DW407" s="173"/>
      <c r="DX407" s="158"/>
      <c r="DY407" s="172"/>
      <c r="DZ407" s="162"/>
      <c r="EA407" s="162"/>
      <c r="EB407" s="172"/>
      <c r="EC407" s="172"/>
      <c r="ED407" s="152"/>
      <c r="EE407" s="152"/>
      <c r="EF407" s="152"/>
      <c r="EG407" s="174"/>
      <c r="EH407" s="172"/>
      <c r="EI407" s="162"/>
      <c r="EJ407" s="162"/>
    </row>
    <row r="408" spans="1:140" ht="12.5">
      <c r="A408" s="168"/>
      <c r="B408" s="169"/>
      <c r="C408" s="144" t="str">
        <f t="shared" si="0"/>
        <v/>
      </c>
      <c r="D408" s="144" t="str">
        <f t="shared" si="1631"/>
        <v/>
      </c>
      <c r="E408" s="144" t="str">
        <f t="shared" si="2"/>
        <v/>
      </c>
      <c r="F408" s="145" t="str">
        <f t="shared" si="1632"/>
        <v/>
      </c>
      <c r="G408" s="145" t="str">
        <f t="shared" si="4"/>
        <v/>
      </c>
      <c r="H408" s="145" t="str">
        <f t="shared" si="5"/>
        <v/>
      </c>
      <c r="I408" s="146" t="str">
        <f t="shared" ref="I408:J408" si="1710">IF(COUNTA($DO408:$DX408)&gt;0,$BA408,"")</f>
        <v/>
      </c>
      <c r="J408" s="146" t="str">
        <f t="shared" si="1710"/>
        <v/>
      </c>
      <c r="K408" s="147" t="str">
        <f t="shared" si="43"/>
        <v/>
      </c>
      <c r="L408" s="147" t="str">
        <f t="shared" si="7"/>
        <v/>
      </c>
      <c r="M408" s="147" t="str">
        <f t="shared" si="8"/>
        <v/>
      </c>
      <c r="N408" s="147" t="str">
        <f t="shared" si="48"/>
        <v/>
      </c>
      <c r="O408" s="147" t="str">
        <f t="shared" si="9"/>
        <v/>
      </c>
      <c r="P408" s="146" t="str">
        <f t="shared" si="1634"/>
        <v/>
      </c>
      <c r="Q408" s="147" t="str">
        <f t="shared" si="1635"/>
        <v/>
      </c>
      <c r="R408" s="146" t="str">
        <f t="shared" si="12"/>
        <v/>
      </c>
      <c r="S408" s="146" t="str">
        <f t="shared" si="13"/>
        <v/>
      </c>
      <c r="T408" s="146" t="str">
        <f>IF(NOT(ISBLANK(DH408)),
        IF(AND(ISREF('Input Tenderers'!$J$8:$K$8),COUNTA('Input Tenderers'!$N$8)&gt;0),
                IF(COUNTA('Input Implementation Transactio'!$N408:$O408)&gt;0,"supplier;tenderer;payee","supplier;tenderer"),
                IF(COUNTA('Input Implementation Transactio'!$N408:$O408)&gt;0,"supplier;payee","supplier")
                ),
        IF(COUNTA('Input Implementation Transactio'!$N408:$O408)&gt;0, "payee", "")
        )</f>
        <v/>
      </c>
      <c r="U408" s="146" t="str">
        <f t="shared" si="14"/>
        <v/>
      </c>
      <c r="V408" s="146" t="str">
        <f t="shared" si="15"/>
        <v/>
      </c>
      <c r="W408" s="148" t="str">
        <f t="shared" si="1636"/>
        <v/>
      </c>
      <c r="X408" s="175" t="str">
        <f t="shared" si="1637"/>
        <v/>
      </c>
      <c r="Y408" s="170" t="str">
        <f t="shared" si="1638"/>
        <v/>
      </c>
      <c r="Z408" s="150" t="str">
        <f t="shared" si="19"/>
        <v/>
      </c>
      <c r="AA408" s="146" t="str">
        <f t="shared" si="20"/>
        <v/>
      </c>
      <c r="AB408" s="146" t="str">
        <f t="shared" si="21"/>
        <v/>
      </c>
      <c r="AC408" s="146" t="str">
        <f t="shared" si="22"/>
        <v/>
      </c>
      <c r="AD408" s="148" t="str">
        <f t="shared" si="1639"/>
        <v/>
      </c>
      <c r="AE408" s="148" t="str">
        <f t="shared" si="24"/>
        <v/>
      </c>
      <c r="AF408" s="175" t="str">
        <f t="shared" si="1640"/>
        <v/>
      </c>
      <c r="AG408" s="170" t="str">
        <f t="shared" si="1641"/>
        <v/>
      </c>
      <c r="AH408" s="148" t="str">
        <f t="shared" si="1642"/>
        <v/>
      </c>
      <c r="AI408" s="146" t="str">
        <f t="shared" si="28"/>
        <v/>
      </c>
      <c r="AJ408" s="146" t="str">
        <f t="shared" si="29"/>
        <v/>
      </c>
      <c r="AK408" s="146" t="str">
        <f t="shared" si="30"/>
        <v/>
      </c>
      <c r="AL408" s="146" t="str">
        <f t="shared" si="31"/>
        <v/>
      </c>
      <c r="AM408" s="171" t="str">
        <f t="shared" si="32"/>
        <v/>
      </c>
      <c r="AN408" s="171" t="str">
        <f t="shared" si="33"/>
        <v/>
      </c>
      <c r="AO408" s="146" t="str">
        <f t="shared" si="34"/>
        <v/>
      </c>
      <c r="AP408" s="146" t="str">
        <f t="shared" si="35"/>
        <v/>
      </c>
      <c r="AQ408" s="146" t="str">
        <f t="shared" si="36"/>
        <v/>
      </c>
      <c r="AR408" s="146" t="str">
        <f t="shared" ref="AR408:AS408" si="1711">IF(NOT(ISBLANK(CB408)),CONCATENATE(TEXT(CB408,"yyyy-mm-ddThh:MM:ss"),"Z"),"")</f>
        <v/>
      </c>
      <c r="AS408" s="146" t="str">
        <f t="shared" si="1711"/>
        <v/>
      </c>
      <c r="AT408" s="146" t="str">
        <f t="shared" si="38"/>
        <v/>
      </c>
      <c r="AU408" s="146" t="str">
        <f t="shared" si="39"/>
        <v/>
      </c>
      <c r="AV408" s="146" t="str">
        <f t="shared" ref="AV408:AW408" si="1712">IF(NOT(ISBLANK(DT408)),CONCATENATE(TEXT(DT408,"yyyy-mm-ddThh:MM:ss"),"Z"),"")</f>
        <v/>
      </c>
      <c r="AW408" s="146" t="str">
        <f t="shared" si="1712"/>
        <v/>
      </c>
      <c r="AX408" s="146" t="str">
        <f t="shared" ref="AX408:AZ408" si="1713">IF(NOT(ISBLANK(ED408)),CONCATENATE(TEXT(ED408,"yyyy-mm-ddThh:MM:ss"),"Z"),"")</f>
        <v/>
      </c>
      <c r="AY408" s="146" t="str">
        <f t="shared" si="1713"/>
        <v/>
      </c>
      <c r="AZ408" s="146" t="str">
        <f t="shared" si="1713"/>
        <v/>
      </c>
      <c r="BA408" s="176"/>
      <c r="BB408" s="152"/>
      <c r="BC408" s="177"/>
      <c r="BD408" s="154"/>
      <c r="BE408" s="155"/>
      <c r="BF408" s="154"/>
      <c r="BG408" s="155"/>
      <c r="BH408" s="169"/>
      <c r="BI408" s="162"/>
      <c r="BJ408" s="172"/>
      <c r="BK408" s="162"/>
      <c r="BL408" s="158"/>
      <c r="BM408" s="172"/>
      <c r="BN408" s="162"/>
      <c r="BO408" s="167"/>
      <c r="BP408" s="169"/>
      <c r="BQ408" s="162"/>
      <c r="BR408" s="162"/>
      <c r="BS408" s="174"/>
      <c r="BT408" s="162"/>
      <c r="BU408" s="174"/>
      <c r="BV408" s="174"/>
      <c r="BW408" s="174"/>
      <c r="BX408" s="173"/>
      <c r="BY408" s="158"/>
      <c r="BZ408" s="160"/>
      <c r="CA408" s="172"/>
      <c r="CB408" s="152"/>
      <c r="CC408" s="152"/>
      <c r="CD408" s="156"/>
      <c r="CE408" s="172"/>
      <c r="CF408" s="162"/>
      <c r="CG408" s="162"/>
      <c r="CH408" s="158"/>
      <c r="CI408" s="173"/>
      <c r="CJ408" s="178"/>
      <c r="CK408" s="173"/>
      <c r="CL408" s="165"/>
      <c r="CM408" s="172"/>
      <c r="CN408" s="162"/>
      <c r="CO408" s="162"/>
      <c r="CP408" s="162"/>
      <c r="CQ408" s="162"/>
      <c r="CR408" s="169"/>
      <c r="CS408" s="162"/>
      <c r="CT408" s="162"/>
      <c r="CU408" s="174"/>
      <c r="CV408" s="152"/>
      <c r="CW408" s="173"/>
      <c r="CX408" s="158"/>
      <c r="CY408" s="172"/>
      <c r="CZ408" s="162"/>
      <c r="DA408" s="162"/>
      <c r="DB408" s="158"/>
      <c r="DC408" s="173"/>
      <c r="DD408" s="178"/>
      <c r="DE408" s="173"/>
      <c r="DF408" s="165"/>
      <c r="DG408" s="172"/>
      <c r="DH408" s="178"/>
      <c r="DI408" s="172"/>
      <c r="DJ408" s="178"/>
      <c r="DK408" s="172"/>
      <c r="DL408" s="162"/>
      <c r="DM408" s="167"/>
      <c r="DN408" s="169"/>
      <c r="DO408" s="162"/>
      <c r="DP408" s="162"/>
      <c r="DQ408" s="174"/>
      <c r="DR408" s="152"/>
      <c r="DS408" s="172"/>
      <c r="DT408" s="152"/>
      <c r="DU408" s="152"/>
      <c r="DV408" s="156"/>
      <c r="DW408" s="173"/>
      <c r="DX408" s="158"/>
      <c r="DY408" s="172"/>
      <c r="DZ408" s="162"/>
      <c r="EA408" s="162"/>
      <c r="EB408" s="172"/>
      <c r="EC408" s="172"/>
      <c r="ED408" s="152"/>
      <c r="EE408" s="152"/>
      <c r="EF408" s="152"/>
      <c r="EG408" s="174"/>
      <c r="EH408" s="172"/>
      <c r="EI408" s="162"/>
      <c r="EJ408" s="162"/>
    </row>
    <row r="409" spans="1:140" ht="12.5">
      <c r="A409" s="168"/>
      <c r="B409" s="169"/>
      <c r="C409" s="144" t="str">
        <f t="shared" si="0"/>
        <v/>
      </c>
      <c r="D409" s="144" t="str">
        <f t="shared" si="1631"/>
        <v/>
      </c>
      <c r="E409" s="144" t="str">
        <f t="shared" si="2"/>
        <v/>
      </c>
      <c r="F409" s="145" t="str">
        <f t="shared" si="1632"/>
        <v/>
      </c>
      <c r="G409" s="145" t="str">
        <f t="shared" si="4"/>
        <v/>
      </c>
      <c r="H409" s="145" t="str">
        <f t="shared" si="5"/>
        <v/>
      </c>
      <c r="I409" s="146" t="str">
        <f t="shared" ref="I409:J409" si="1714">IF(COUNTA($DO409:$DX409)&gt;0,$BA409,"")</f>
        <v/>
      </c>
      <c r="J409" s="146" t="str">
        <f t="shared" si="1714"/>
        <v/>
      </c>
      <c r="K409" s="147" t="str">
        <f t="shared" si="43"/>
        <v/>
      </c>
      <c r="L409" s="147" t="str">
        <f t="shared" si="7"/>
        <v/>
      </c>
      <c r="M409" s="147" t="str">
        <f t="shared" si="8"/>
        <v/>
      </c>
      <c r="N409" s="147" t="str">
        <f t="shared" si="48"/>
        <v/>
      </c>
      <c r="O409" s="147" t="str">
        <f t="shared" si="9"/>
        <v/>
      </c>
      <c r="P409" s="146" t="str">
        <f t="shared" si="1634"/>
        <v/>
      </c>
      <c r="Q409" s="147" t="str">
        <f t="shared" si="1635"/>
        <v/>
      </c>
      <c r="R409" s="146" t="str">
        <f t="shared" si="12"/>
        <v/>
      </c>
      <c r="S409" s="146" t="str">
        <f t="shared" si="13"/>
        <v/>
      </c>
      <c r="T409" s="146" t="str">
        <f>IF(NOT(ISBLANK(DH409)),
        IF(AND(ISREF('Input Tenderers'!$J$8:$K$8),COUNTA('Input Tenderers'!$N$8)&gt;0),
                IF(COUNTA('Input Implementation Transactio'!$N409:$O409)&gt;0,"supplier;tenderer;payee","supplier;tenderer"),
                IF(COUNTA('Input Implementation Transactio'!$N409:$O409)&gt;0,"supplier;payee","supplier")
                ),
        IF(COUNTA('Input Implementation Transactio'!$N409:$O409)&gt;0, "payee", "")
        )</f>
        <v/>
      </c>
      <c r="U409" s="146" t="str">
        <f t="shared" si="14"/>
        <v/>
      </c>
      <c r="V409" s="146" t="str">
        <f t="shared" si="15"/>
        <v/>
      </c>
      <c r="W409" s="148" t="str">
        <f t="shared" si="1636"/>
        <v/>
      </c>
      <c r="X409" s="175" t="str">
        <f t="shared" si="1637"/>
        <v/>
      </c>
      <c r="Y409" s="170" t="str">
        <f t="shared" si="1638"/>
        <v/>
      </c>
      <c r="Z409" s="150" t="str">
        <f t="shared" si="19"/>
        <v/>
      </c>
      <c r="AA409" s="146" t="str">
        <f t="shared" si="20"/>
        <v/>
      </c>
      <c r="AB409" s="146" t="str">
        <f t="shared" si="21"/>
        <v/>
      </c>
      <c r="AC409" s="146" t="str">
        <f t="shared" si="22"/>
        <v/>
      </c>
      <c r="AD409" s="148" t="str">
        <f t="shared" si="1639"/>
        <v/>
      </c>
      <c r="AE409" s="148" t="str">
        <f t="shared" si="24"/>
        <v/>
      </c>
      <c r="AF409" s="175" t="str">
        <f t="shared" si="1640"/>
        <v/>
      </c>
      <c r="AG409" s="170" t="str">
        <f t="shared" si="1641"/>
        <v/>
      </c>
      <c r="AH409" s="148" t="str">
        <f t="shared" si="1642"/>
        <v/>
      </c>
      <c r="AI409" s="146" t="str">
        <f t="shared" si="28"/>
        <v/>
      </c>
      <c r="AJ409" s="146" t="str">
        <f t="shared" si="29"/>
        <v/>
      </c>
      <c r="AK409" s="146" t="str">
        <f t="shared" si="30"/>
        <v/>
      </c>
      <c r="AL409" s="146" t="str">
        <f t="shared" si="31"/>
        <v/>
      </c>
      <c r="AM409" s="171" t="str">
        <f t="shared" si="32"/>
        <v/>
      </c>
      <c r="AN409" s="171" t="str">
        <f t="shared" si="33"/>
        <v/>
      </c>
      <c r="AO409" s="146" t="str">
        <f t="shared" si="34"/>
        <v/>
      </c>
      <c r="AP409" s="146" t="str">
        <f t="shared" si="35"/>
        <v/>
      </c>
      <c r="AQ409" s="146" t="str">
        <f t="shared" si="36"/>
        <v/>
      </c>
      <c r="AR409" s="146" t="str">
        <f t="shared" ref="AR409:AS409" si="1715">IF(NOT(ISBLANK(CB409)),CONCATENATE(TEXT(CB409,"yyyy-mm-ddThh:MM:ss"),"Z"),"")</f>
        <v/>
      </c>
      <c r="AS409" s="146" t="str">
        <f t="shared" si="1715"/>
        <v/>
      </c>
      <c r="AT409" s="146" t="str">
        <f t="shared" si="38"/>
        <v/>
      </c>
      <c r="AU409" s="146" t="str">
        <f t="shared" si="39"/>
        <v/>
      </c>
      <c r="AV409" s="146" t="str">
        <f t="shared" ref="AV409:AW409" si="1716">IF(NOT(ISBLANK(DT409)),CONCATENATE(TEXT(DT409,"yyyy-mm-ddThh:MM:ss"),"Z"),"")</f>
        <v/>
      </c>
      <c r="AW409" s="146" t="str">
        <f t="shared" si="1716"/>
        <v/>
      </c>
      <c r="AX409" s="146" t="str">
        <f t="shared" ref="AX409:AZ409" si="1717">IF(NOT(ISBLANK(ED409)),CONCATENATE(TEXT(ED409,"yyyy-mm-ddThh:MM:ss"),"Z"),"")</f>
        <v/>
      </c>
      <c r="AY409" s="146" t="str">
        <f t="shared" si="1717"/>
        <v/>
      </c>
      <c r="AZ409" s="146" t="str">
        <f t="shared" si="1717"/>
        <v/>
      </c>
      <c r="BA409" s="176"/>
      <c r="BB409" s="152"/>
      <c r="BC409" s="177"/>
      <c r="BD409" s="154"/>
      <c r="BE409" s="155"/>
      <c r="BF409" s="154"/>
      <c r="BG409" s="155"/>
      <c r="BH409" s="169"/>
      <c r="BI409" s="162"/>
      <c r="BJ409" s="172"/>
      <c r="BK409" s="162"/>
      <c r="BL409" s="158"/>
      <c r="BM409" s="172"/>
      <c r="BN409" s="162"/>
      <c r="BO409" s="167"/>
      <c r="BP409" s="169"/>
      <c r="BQ409" s="162"/>
      <c r="BR409" s="162"/>
      <c r="BS409" s="174"/>
      <c r="BT409" s="162"/>
      <c r="BU409" s="174"/>
      <c r="BV409" s="174"/>
      <c r="BW409" s="174"/>
      <c r="BX409" s="173"/>
      <c r="BY409" s="158"/>
      <c r="BZ409" s="160"/>
      <c r="CA409" s="172"/>
      <c r="CB409" s="152"/>
      <c r="CC409" s="152"/>
      <c r="CD409" s="156"/>
      <c r="CE409" s="172"/>
      <c r="CF409" s="162"/>
      <c r="CG409" s="162"/>
      <c r="CH409" s="158"/>
      <c r="CI409" s="173"/>
      <c r="CJ409" s="178"/>
      <c r="CK409" s="173"/>
      <c r="CL409" s="165"/>
      <c r="CM409" s="172"/>
      <c r="CN409" s="162"/>
      <c r="CO409" s="162"/>
      <c r="CP409" s="162"/>
      <c r="CQ409" s="162"/>
      <c r="CR409" s="169"/>
      <c r="CS409" s="162"/>
      <c r="CT409" s="162"/>
      <c r="CU409" s="174"/>
      <c r="CV409" s="152"/>
      <c r="CW409" s="173"/>
      <c r="CX409" s="158"/>
      <c r="CY409" s="172"/>
      <c r="CZ409" s="162"/>
      <c r="DA409" s="162"/>
      <c r="DB409" s="158"/>
      <c r="DC409" s="173"/>
      <c r="DD409" s="178"/>
      <c r="DE409" s="173"/>
      <c r="DF409" s="165"/>
      <c r="DG409" s="172"/>
      <c r="DH409" s="178"/>
      <c r="DI409" s="172"/>
      <c r="DJ409" s="178"/>
      <c r="DK409" s="172"/>
      <c r="DL409" s="162"/>
      <c r="DM409" s="167"/>
      <c r="DN409" s="169"/>
      <c r="DO409" s="162"/>
      <c r="DP409" s="162"/>
      <c r="DQ409" s="174"/>
      <c r="DR409" s="152"/>
      <c r="DS409" s="172"/>
      <c r="DT409" s="152"/>
      <c r="DU409" s="152"/>
      <c r="DV409" s="156"/>
      <c r="DW409" s="173"/>
      <c r="DX409" s="158"/>
      <c r="DY409" s="172"/>
      <c r="DZ409" s="162"/>
      <c r="EA409" s="162"/>
      <c r="EB409" s="172"/>
      <c r="EC409" s="172"/>
      <c r="ED409" s="152"/>
      <c r="EE409" s="152"/>
      <c r="EF409" s="152"/>
      <c r="EG409" s="174"/>
      <c r="EH409" s="172"/>
      <c r="EI409" s="162"/>
      <c r="EJ409" s="162"/>
    </row>
    <row r="410" spans="1:140" ht="12.5">
      <c r="A410" s="168"/>
      <c r="B410" s="169"/>
      <c r="C410" s="144" t="str">
        <f t="shared" si="0"/>
        <v/>
      </c>
      <c r="D410" s="144" t="str">
        <f t="shared" si="1631"/>
        <v/>
      </c>
      <c r="E410" s="144" t="str">
        <f t="shared" si="2"/>
        <v/>
      </c>
      <c r="F410" s="145" t="str">
        <f t="shared" si="1632"/>
        <v/>
      </c>
      <c r="G410" s="145" t="str">
        <f t="shared" si="4"/>
        <v/>
      </c>
      <c r="H410" s="145" t="str">
        <f t="shared" si="5"/>
        <v/>
      </c>
      <c r="I410" s="146" t="str">
        <f t="shared" ref="I410:J410" si="1718">IF(COUNTA($DO410:$DX410)&gt;0,$BA410,"")</f>
        <v/>
      </c>
      <c r="J410" s="146" t="str">
        <f t="shared" si="1718"/>
        <v/>
      </c>
      <c r="K410" s="147" t="str">
        <f t="shared" si="43"/>
        <v/>
      </c>
      <c r="L410" s="147" t="str">
        <f t="shared" si="7"/>
        <v/>
      </c>
      <c r="M410" s="147" t="str">
        <f t="shared" si="8"/>
        <v/>
      </c>
      <c r="N410" s="147" t="str">
        <f t="shared" si="48"/>
        <v/>
      </c>
      <c r="O410" s="147" t="str">
        <f t="shared" si="9"/>
        <v/>
      </c>
      <c r="P410" s="146" t="str">
        <f t="shared" si="1634"/>
        <v/>
      </c>
      <c r="Q410" s="147" t="str">
        <f t="shared" si="1635"/>
        <v/>
      </c>
      <c r="R410" s="146" t="str">
        <f t="shared" si="12"/>
        <v/>
      </c>
      <c r="S410" s="146" t="str">
        <f t="shared" si="13"/>
        <v/>
      </c>
      <c r="T410" s="146" t="str">
        <f>IF(NOT(ISBLANK(DH410)),
        IF(AND(ISREF('Input Tenderers'!$J$8:$K$8),COUNTA('Input Tenderers'!$N$8)&gt;0),
                IF(COUNTA('Input Implementation Transactio'!$N410:$O410)&gt;0,"supplier;tenderer;payee","supplier;tenderer"),
                IF(COUNTA('Input Implementation Transactio'!$N410:$O410)&gt;0,"supplier;payee","supplier")
                ),
        IF(COUNTA('Input Implementation Transactio'!$N410:$O410)&gt;0, "payee", "")
        )</f>
        <v/>
      </c>
      <c r="U410" s="146" t="str">
        <f t="shared" si="14"/>
        <v/>
      </c>
      <c r="V410" s="146" t="str">
        <f t="shared" si="15"/>
        <v/>
      </c>
      <c r="W410" s="148" t="str">
        <f t="shared" si="1636"/>
        <v/>
      </c>
      <c r="X410" s="175" t="str">
        <f t="shared" si="1637"/>
        <v/>
      </c>
      <c r="Y410" s="170" t="str">
        <f t="shared" si="1638"/>
        <v/>
      </c>
      <c r="Z410" s="150" t="str">
        <f t="shared" si="19"/>
        <v/>
      </c>
      <c r="AA410" s="146" t="str">
        <f t="shared" si="20"/>
        <v/>
      </c>
      <c r="AB410" s="146" t="str">
        <f t="shared" si="21"/>
        <v/>
      </c>
      <c r="AC410" s="146" t="str">
        <f t="shared" si="22"/>
        <v/>
      </c>
      <c r="AD410" s="148" t="str">
        <f t="shared" si="1639"/>
        <v/>
      </c>
      <c r="AE410" s="148" t="str">
        <f t="shared" si="24"/>
        <v/>
      </c>
      <c r="AF410" s="175" t="str">
        <f t="shared" si="1640"/>
        <v/>
      </c>
      <c r="AG410" s="170" t="str">
        <f t="shared" si="1641"/>
        <v/>
      </c>
      <c r="AH410" s="148" t="str">
        <f t="shared" si="1642"/>
        <v/>
      </c>
      <c r="AI410" s="146" t="str">
        <f t="shared" si="28"/>
        <v/>
      </c>
      <c r="AJ410" s="146" t="str">
        <f t="shared" si="29"/>
        <v/>
      </c>
      <c r="AK410" s="146" t="str">
        <f t="shared" si="30"/>
        <v/>
      </c>
      <c r="AL410" s="146" t="str">
        <f t="shared" si="31"/>
        <v/>
      </c>
      <c r="AM410" s="171" t="str">
        <f t="shared" si="32"/>
        <v/>
      </c>
      <c r="AN410" s="171" t="str">
        <f t="shared" si="33"/>
        <v/>
      </c>
      <c r="AO410" s="146" t="str">
        <f t="shared" si="34"/>
        <v/>
      </c>
      <c r="AP410" s="146" t="str">
        <f t="shared" si="35"/>
        <v/>
      </c>
      <c r="AQ410" s="146" t="str">
        <f t="shared" si="36"/>
        <v/>
      </c>
      <c r="AR410" s="146" t="str">
        <f t="shared" ref="AR410:AS410" si="1719">IF(NOT(ISBLANK(CB410)),CONCATENATE(TEXT(CB410,"yyyy-mm-ddThh:MM:ss"),"Z"),"")</f>
        <v/>
      </c>
      <c r="AS410" s="146" t="str">
        <f t="shared" si="1719"/>
        <v/>
      </c>
      <c r="AT410" s="146" t="str">
        <f t="shared" si="38"/>
        <v/>
      </c>
      <c r="AU410" s="146" t="str">
        <f t="shared" si="39"/>
        <v/>
      </c>
      <c r="AV410" s="146" t="str">
        <f t="shared" ref="AV410:AW410" si="1720">IF(NOT(ISBLANK(DT410)),CONCATENATE(TEXT(DT410,"yyyy-mm-ddThh:MM:ss"),"Z"),"")</f>
        <v/>
      </c>
      <c r="AW410" s="146" t="str">
        <f t="shared" si="1720"/>
        <v/>
      </c>
      <c r="AX410" s="146" t="str">
        <f t="shared" ref="AX410:AZ410" si="1721">IF(NOT(ISBLANK(ED410)),CONCATENATE(TEXT(ED410,"yyyy-mm-ddThh:MM:ss"),"Z"),"")</f>
        <v/>
      </c>
      <c r="AY410" s="146" t="str">
        <f t="shared" si="1721"/>
        <v/>
      </c>
      <c r="AZ410" s="146" t="str">
        <f t="shared" si="1721"/>
        <v/>
      </c>
      <c r="BA410" s="176"/>
      <c r="BB410" s="152"/>
      <c r="BC410" s="177"/>
      <c r="BD410" s="154"/>
      <c r="BE410" s="155"/>
      <c r="BF410" s="154"/>
      <c r="BG410" s="155"/>
      <c r="BH410" s="169"/>
      <c r="BI410" s="162"/>
      <c r="BJ410" s="172"/>
      <c r="BK410" s="162"/>
      <c r="BL410" s="158"/>
      <c r="BM410" s="172"/>
      <c r="BN410" s="162"/>
      <c r="BO410" s="167"/>
      <c r="BP410" s="169"/>
      <c r="BQ410" s="162"/>
      <c r="BR410" s="162"/>
      <c r="BS410" s="174"/>
      <c r="BT410" s="162"/>
      <c r="BU410" s="174"/>
      <c r="BV410" s="174"/>
      <c r="BW410" s="174"/>
      <c r="BX410" s="173"/>
      <c r="BY410" s="158"/>
      <c r="BZ410" s="160"/>
      <c r="CA410" s="172"/>
      <c r="CB410" s="152"/>
      <c r="CC410" s="152"/>
      <c r="CD410" s="156"/>
      <c r="CE410" s="172"/>
      <c r="CF410" s="162"/>
      <c r="CG410" s="162"/>
      <c r="CH410" s="158"/>
      <c r="CI410" s="173"/>
      <c r="CJ410" s="178"/>
      <c r="CK410" s="173"/>
      <c r="CL410" s="165"/>
      <c r="CM410" s="172"/>
      <c r="CN410" s="162"/>
      <c r="CO410" s="162"/>
      <c r="CP410" s="162"/>
      <c r="CQ410" s="162"/>
      <c r="CR410" s="169"/>
      <c r="CS410" s="162"/>
      <c r="CT410" s="162"/>
      <c r="CU410" s="174"/>
      <c r="CV410" s="152"/>
      <c r="CW410" s="173"/>
      <c r="CX410" s="158"/>
      <c r="CY410" s="172"/>
      <c r="CZ410" s="162"/>
      <c r="DA410" s="162"/>
      <c r="DB410" s="158"/>
      <c r="DC410" s="173"/>
      <c r="DD410" s="178"/>
      <c r="DE410" s="173"/>
      <c r="DF410" s="165"/>
      <c r="DG410" s="172"/>
      <c r="DH410" s="178"/>
      <c r="DI410" s="172"/>
      <c r="DJ410" s="178"/>
      <c r="DK410" s="172"/>
      <c r="DL410" s="162"/>
      <c r="DM410" s="167"/>
      <c r="DN410" s="169"/>
      <c r="DO410" s="162"/>
      <c r="DP410" s="162"/>
      <c r="DQ410" s="174"/>
      <c r="DR410" s="152"/>
      <c r="DS410" s="172"/>
      <c r="DT410" s="152"/>
      <c r="DU410" s="152"/>
      <c r="DV410" s="156"/>
      <c r="DW410" s="173"/>
      <c r="DX410" s="158"/>
      <c r="DY410" s="172"/>
      <c r="DZ410" s="162"/>
      <c r="EA410" s="162"/>
      <c r="EB410" s="172"/>
      <c r="EC410" s="172"/>
      <c r="ED410" s="152"/>
      <c r="EE410" s="152"/>
      <c r="EF410" s="152"/>
      <c r="EG410" s="174"/>
      <c r="EH410" s="172"/>
      <c r="EI410" s="162"/>
      <c r="EJ410" s="162"/>
    </row>
    <row r="411" spans="1:140" ht="12.5">
      <c r="A411" s="168"/>
      <c r="B411" s="169"/>
      <c r="C411" s="144" t="str">
        <f t="shared" si="0"/>
        <v/>
      </c>
      <c r="D411" s="144" t="str">
        <f t="shared" si="1631"/>
        <v/>
      </c>
      <c r="E411" s="144" t="str">
        <f t="shared" si="2"/>
        <v/>
      </c>
      <c r="F411" s="145" t="str">
        <f t="shared" si="1632"/>
        <v/>
      </c>
      <c r="G411" s="145" t="str">
        <f t="shared" si="4"/>
        <v/>
      </c>
      <c r="H411" s="145" t="str">
        <f t="shared" si="5"/>
        <v/>
      </c>
      <c r="I411" s="146" t="str">
        <f t="shared" ref="I411:J411" si="1722">IF(COUNTA($DO411:$DX411)&gt;0,$BA411,"")</f>
        <v/>
      </c>
      <c r="J411" s="146" t="str">
        <f t="shared" si="1722"/>
        <v/>
      </c>
      <c r="K411" s="147" t="str">
        <f t="shared" si="43"/>
        <v/>
      </c>
      <c r="L411" s="147" t="str">
        <f t="shared" si="7"/>
        <v/>
      </c>
      <c r="M411" s="147" t="str">
        <f t="shared" si="8"/>
        <v/>
      </c>
      <c r="N411" s="147" t="str">
        <f t="shared" si="48"/>
        <v/>
      </c>
      <c r="O411" s="147" t="str">
        <f t="shared" si="9"/>
        <v/>
      </c>
      <c r="P411" s="146" t="str">
        <f t="shared" si="1634"/>
        <v/>
      </c>
      <c r="Q411" s="147" t="str">
        <f t="shared" si="1635"/>
        <v/>
      </c>
      <c r="R411" s="146" t="str">
        <f t="shared" si="12"/>
        <v/>
      </c>
      <c r="S411" s="146" t="str">
        <f t="shared" si="13"/>
        <v/>
      </c>
      <c r="T411" s="146" t="str">
        <f>IF(NOT(ISBLANK(DH411)),
        IF(AND(ISREF('Input Tenderers'!$J$8:$K$8),COUNTA('Input Tenderers'!$N$8)&gt;0),
                IF(COUNTA('Input Implementation Transactio'!$N411:$O411)&gt;0,"supplier;tenderer;payee","supplier;tenderer"),
                IF(COUNTA('Input Implementation Transactio'!$N411:$O411)&gt;0,"supplier;payee","supplier")
                ),
        IF(COUNTA('Input Implementation Transactio'!$N411:$O411)&gt;0, "payee", "")
        )</f>
        <v/>
      </c>
      <c r="U411" s="146" t="str">
        <f t="shared" si="14"/>
        <v/>
      </c>
      <c r="V411" s="146" t="str">
        <f t="shared" si="15"/>
        <v/>
      </c>
      <c r="W411" s="148" t="str">
        <f t="shared" si="1636"/>
        <v/>
      </c>
      <c r="X411" s="175" t="str">
        <f t="shared" si="1637"/>
        <v/>
      </c>
      <c r="Y411" s="170" t="str">
        <f t="shared" si="1638"/>
        <v/>
      </c>
      <c r="Z411" s="150" t="str">
        <f t="shared" si="19"/>
        <v/>
      </c>
      <c r="AA411" s="146" t="str">
        <f t="shared" si="20"/>
        <v/>
      </c>
      <c r="AB411" s="146" t="str">
        <f t="shared" si="21"/>
        <v/>
      </c>
      <c r="AC411" s="146" t="str">
        <f t="shared" si="22"/>
        <v/>
      </c>
      <c r="AD411" s="148" t="str">
        <f t="shared" si="1639"/>
        <v/>
      </c>
      <c r="AE411" s="148" t="str">
        <f t="shared" si="24"/>
        <v/>
      </c>
      <c r="AF411" s="175" t="str">
        <f t="shared" si="1640"/>
        <v/>
      </c>
      <c r="AG411" s="170" t="str">
        <f t="shared" si="1641"/>
        <v/>
      </c>
      <c r="AH411" s="148" t="str">
        <f t="shared" si="1642"/>
        <v/>
      </c>
      <c r="AI411" s="146" t="str">
        <f t="shared" si="28"/>
        <v/>
      </c>
      <c r="AJ411" s="146" t="str">
        <f t="shared" si="29"/>
        <v/>
      </c>
      <c r="AK411" s="146" t="str">
        <f t="shared" si="30"/>
        <v/>
      </c>
      <c r="AL411" s="146" t="str">
        <f t="shared" si="31"/>
        <v/>
      </c>
      <c r="AM411" s="171" t="str">
        <f t="shared" si="32"/>
        <v/>
      </c>
      <c r="AN411" s="171" t="str">
        <f t="shared" si="33"/>
        <v/>
      </c>
      <c r="AO411" s="146" t="str">
        <f t="shared" si="34"/>
        <v/>
      </c>
      <c r="AP411" s="146" t="str">
        <f t="shared" si="35"/>
        <v/>
      </c>
      <c r="AQ411" s="146" t="str">
        <f t="shared" si="36"/>
        <v/>
      </c>
      <c r="AR411" s="146" t="str">
        <f t="shared" ref="AR411:AS411" si="1723">IF(NOT(ISBLANK(CB411)),CONCATENATE(TEXT(CB411,"yyyy-mm-ddThh:MM:ss"),"Z"),"")</f>
        <v/>
      </c>
      <c r="AS411" s="146" t="str">
        <f t="shared" si="1723"/>
        <v/>
      </c>
      <c r="AT411" s="146" t="str">
        <f t="shared" si="38"/>
        <v/>
      </c>
      <c r="AU411" s="146" t="str">
        <f t="shared" si="39"/>
        <v/>
      </c>
      <c r="AV411" s="146" t="str">
        <f t="shared" ref="AV411:AW411" si="1724">IF(NOT(ISBLANK(DT411)),CONCATENATE(TEXT(DT411,"yyyy-mm-ddThh:MM:ss"),"Z"),"")</f>
        <v/>
      </c>
      <c r="AW411" s="146" t="str">
        <f t="shared" si="1724"/>
        <v/>
      </c>
      <c r="AX411" s="146" t="str">
        <f t="shared" ref="AX411:AZ411" si="1725">IF(NOT(ISBLANK(ED411)),CONCATENATE(TEXT(ED411,"yyyy-mm-ddThh:MM:ss"),"Z"),"")</f>
        <v/>
      </c>
      <c r="AY411" s="146" t="str">
        <f t="shared" si="1725"/>
        <v/>
      </c>
      <c r="AZ411" s="146" t="str">
        <f t="shared" si="1725"/>
        <v/>
      </c>
      <c r="BA411" s="176"/>
      <c r="BB411" s="152"/>
      <c r="BC411" s="177"/>
      <c r="BD411" s="154"/>
      <c r="BE411" s="155"/>
      <c r="BF411" s="154"/>
      <c r="BG411" s="155"/>
      <c r="BH411" s="169"/>
      <c r="BI411" s="162"/>
      <c r="BJ411" s="172"/>
      <c r="BK411" s="162"/>
      <c r="BL411" s="158"/>
      <c r="BM411" s="172"/>
      <c r="BN411" s="162"/>
      <c r="BO411" s="167"/>
      <c r="BP411" s="169"/>
      <c r="BQ411" s="162"/>
      <c r="BR411" s="162"/>
      <c r="BS411" s="174"/>
      <c r="BT411" s="162"/>
      <c r="BU411" s="174"/>
      <c r="BV411" s="174"/>
      <c r="BW411" s="174"/>
      <c r="BX411" s="173"/>
      <c r="BY411" s="158"/>
      <c r="BZ411" s="160"/>
      <c r="CA411" s="172"/>
      <c r="CB411" s="152"/>
      <c r="CC411" s="152"/>
      <c r="CD411" s="156"/>
      <c r="CE411" s="172"/>
      <c r="CF411" s="162"/>
      <c r="CG411" s="162"/>
      <c r="CH411" s="158"/>
      <c r="CI411" s="173"/>
      <c r="CJ411" s="178"/>
      <c r="CK411" s="173"/>
      <c r="CL411" s="165"/>
      <c r="CM411" s="172"/>
      <c r="CN411" s="162"/>
      <c r="CO411" s="162"/>
      <c r="CP411" s="162"/>
      <c r="CQ411" s="162"/>
      <c r="CR411" s="169"/>
      <c r="CS411" s="162"/>
      <c r="CT411" s="162"/>
      <c r="CU411" s="174"/>
      <c r="CV411" s="152"/>
      <c r="CW411" s="173"/>
      <c r="CX411" s="158"/>
      <c r="CY411" s="172"/>
      <c r="CZ411" s="162"/>
      <c r="DA411" s="162"/>
      <c r="DB411" s="158"/>
      <c r="DC411" s="173"/>
      <c r="DD411" s="178"/>
      <c r="DE411" s="173"/>
      <c r="DF411" s="165"/>
      <c r="DG411" s="172"/>
      <c r="DH411" s="178"/>
      <c r="DI411" s="172"/>
      <c r="DJ411" s="178"/>
      <c r="DK411" s="172"/>
      <c r="DL411" s="162"/>
      <c r="DM411" s="167"/>
      <c r="DN411" s="169"/>
      <c r="DO411" s="162"/>
      <c r="DP411" s="162"/>
      <c r="DQ411" s="174"/>
      <c r="DR411" s="152"/>
      <c r="DS411" s="172"/>
      <c r="DT411" s="152"/>
      <c r="DU411" s="152"/>
      <c r="DV411" s="156"/>
      <c r="DW411" s="173"/>
      <c r="DX411" s="158"/>
      <c r="DY411" s="172"/>
      <c r="DZ411" s="162"/>
      <c r="EA411" s="162"/>
      <c r="EB411" s="172"/>
      <c r="EC411" s="172"/>
      <c r="ED411" s="152"/>
      <c r="EE411" s="152"/>
      <c r="EF411" s="152"/>
      <c r="EG411" s="174"/>
      <c r="EH411" s="172"/>
      <c r="EI411" s="162"/>
      <c r="EJ411" s="162"/>
    </row>
    <row r="412" spans="1:140" ht="12.5">
      <c r="A412" s="168"/>
      <c r="B412" s="169"/>
      <c r="C412" s="144" t="str">
        <f t="shared" si="0"/>
        <v/>
      </c>
      <c r="D412" s="144" t="str">
        <f t="shared" si="1631"/>
        <v/>
      </c>
      <c r="E412" s="144" t="str">
        <f t="shared" si="2"/>
        <v/>
      </c>
      <c r="F412" s="145" t="str">
        <f t="shared" si="1632"/>
        <v/>
      </c>
      <c r="G412" s="145" t="str">
        <f t="shared" si="4"/>
        <v/>
      </c>
      <c r="H412" s="145" t="str">
        <f t="shared" si="5"/>
        <v/>
      </c>
      <c r="I412" s="146" t="str">
        <f t="shared" ref="I412:J412" si="1726">IF(COUNTA($DO412:$DX412)&gt;0,$BA412,"")</f>
        <v/>
      </c>
      <c r="J412" s="146" t="str">
        <f t="shared" si="1726"/>
        <v/>
      </c>
      <c r="K412" s="147" t="str">
        <f t="shared" si="43"/>
        <v/>
      </c>
      <c r="L412" s="147" t="str">
        <f t="shared" si="7"/>
        <v/>
      </c>
      <c r="M412" s="147" t="str">
        <f t="shared" si="8"/>
        <v/>
      </c>
      <c r="N412" s="147" t="str">
        <f t="shared" si="48"/>
        <v/>
      </c>
      <c r="O412" s="147" t="str">
        <f t="shared" si="9"/>
        <v/>
      </c>
      <c r="P412" s="146" t="str">
        <f t="shared" si="1634"/>
        <v/>
      </c>
      <c r="Q412" s="147" t="str">
        <f t="shared" si="1635"/>
        <v/>
      </c>
      <c r="R412" s="146" t="str">
        <f t="shared" si="12"/>
        <v/>
      </c>
      <c r="S412" s="146" t="str">
        <f t="shared" si="13"/>
        <v/>
      </c>
      <c r="T412" s="146" t="str">
        <f>IF(NOT(ISBLANK(DH412)),
        IF(AND(ISREF('Input Tenderers'!$J$8:$K$8),COUNTA('Input Tenderers'!$N$8)&gt;0),
                IF(COUNTA('Input Implementation Transactio'!$N412:$O412)&gt;0,"supplier;tenderer;payee","supplier;tenderer"),
                IF(COUNTA('Input Implementation Transactio'!$N412:$O412)&gt;0,"supplier;payee","supplier")
                ),
        IF(COUNTA('Input Implementation Transactio'!$N412:$O412)&gt;0, "payee", "")
        )</f>
        <v/>
      </c>
      <c r="U412" s="146" t="str">
        <f t="shared" si="14"/>
        <v/>
      </c>
      <c r="V412" s="146" t="str">
        <f t="shared" si="15"/>
        <v/>
      </c>
      <c r="W412" s="148" t="str">
        <f t="shared" si="1636"/>
        <v/>
      </c>
      <c r="X412" s="175" t="str">
        <f t="shared" si="1637"/>
        <v/>
      </c>
      <c r="Y412" s="170" t="str">
        <f t="shared" si="1638"/>
        <v/>
      </c>
      <c r="Z412" s="150" t="str">
        <f t="shared" si="19"/>
        <v/>
      </c>
      <c r="AA412" s="146" t="str">
        <f t="shared" si="20"/>
        <v/>
      </c>
      <c r="AB412" s="146" t="str">
        <f t="shared" si="21"/>
        <v/>
      </c>
      <c r="AC412" s="146" t="str">
        <f t="shared" si="22"/>
        <v/>
      </c>
      <c r="AD412" s="148" t="str">
        <f t="shared" si="1639"/>
        <v/>
      </c>
      <c r="AE412" s="148" t="str">
        <f t="shared" si="24"/>
        <v/>
      </c>
      <c r="AF412" s="175" t="str">
        <f t="shared" si="1640"/>
        <v/>
      </c>
      <c r="AG412" s="170" t="str">
        <f t="shared" si="1641"/>
        <v/>
      </c>
      <c r="AH412" s="148" t="str">
        <f t="shared" si="1642"/>
        <v/>
      </c>
      <c r="AI412" s="146" t="str">
        <f t="shared" si="28"/>
        <v/>
      </c>
      <c r="AJ412" s="146" t="str">
        <f t="shared" si="29"/>
        <v/>
      </c>
      <c r="AK412" s="146" t="str">
        <f t="shared" si="30"/>
        <v/>
      </c>
      <c r="AL412" s="146" t="str">
        <f t="shared" si="31"/>
        <v/>
      </c>
      <c r="AM412" s="171" t="str">
        <f t="shared" si="32"/>
        <v/>
      </c>
      <c r="AN412" s="171" t="str">
        <f t="shared" si="33"/>
        <v/>
      </c>
      <c r="AO412" s="146" t="str">
        <f t="shared" si="34"/>
        <v/>
      </c>
      <c r="AP412" s="146" t="str">
        <f t="shared" si="35"/>
        <v/>
      </c>
      <c r="AQ412" s="146" t="str">
        <f t="shared" si="36"/>
        <v/>
      </c>
      <c r="AR412" s="146" t="str">
        <f t="shared" ref="AR412:AS412" si="1727">IF(NOT(ISBLANK(CB412)),CONCATENATE(TEXT(CB412,"yyyy-mm-ddThh:MM:ss"),"Z"),"")</f>
        <v/>
      </c>
      <c r="AS412" s="146" t="str">
        <f t="shared" si="1727"/>
        <v/>
      </c>
      <c r="AT412" s="146" t="str">
        <f t="shared" si="38"/>
        <v/>
      </c>
      <c r="AU412" s="146" t="str">
        <f t="shared" si="39"/>
        <v/>
      </c>
      <c r="AV412" s="146" t="str">
        <f t="shared" ref="AV412:AW412" si="1728">IF(NOT(ISBLANK(DT412)),CONCATENATE(TEXT(DT412,"yyyy-mm-ddThh:MM:ss"),"Z"),"")</f>
        <v/>
      </c>
      <c r="AW412" s="146" t="str">
        <f t="shared" si="1728"/>
        <v/>
      </c>
      <c r="AX412" s="146" t="str">
        <f t="shared" ref="AX412:AZ412" si="1729">IF(NOT(ISBLANK(ED412)),CONCATENATE(TEXT(ED412,"yyyy-mm-ddThh:MM:ss"),"Z"),"")</f>
        <v/>
      </c>
      <c r="AY412" s="146" t="str">
        <f t="shared" si="1729"/>
        <v/>
      </c>
      <c r="AZ412" s="146" t="str">
        <f t="shared" si="1729"/>
        <v/>
      </c>
      <c r="BA412" s="176"/>
      <c r="BB412" s="152"/>
      <c r="BC412" s="177"/>
      <c r="BD412" s="154"/>
      <c r="BE412" s="155"/>
      <c r="BF412" s="154"/>
      <c r="BG412" s="155"/>
      <c r="BH412" s="169"/>
      <c r="BI412" s="162"/>
      <c r="BJ412" s="172"/>
      <c r="BK412" s="162"/>
      <c r="BL412" s="158"/>
      <c r="BM412" s="172"/>
      <c r="BN412" s="162"/>
      <c r="BO412" s="167"/>
      <c r="BP412" s="169"/>
      <c r="BQ412" s="162"/>
      <c r="BR412" s="162"/>
      <c r="BS412" s="174"/>
      <c r="BT412" s="162"/>
      <c r="BU412" s="174"/>
      <c r="BV412" s="174"/>
      <c r="BW412" s="174"/>
      <c r="BX412" s="173"/>
      <c r="BY412" s="158"/>
      <c r="BZ412" s="160"/>
      <c r="CA412" s="172"/>
      <c r="CB412" s="152"/>
      <c r="CC412" s="152"/>
      <c r="CD412" s="156"/>
      <c r="CE412" s="172"/>
      <c r="CF412" s="162"/>
      <c r="CG412" s="162"/>
      <c r="CH412" s="158"/>
      <c r="CI412" s="173"/>
      <c r="CJ412" s="178"/>
      <c r="CK412" s="173"/>
      <c r="CL412" s="165"/>
      <c r="CM412" s="172"/>
      <c r="CN412" s="162"/>
      <c r="CO412" s="162"/>
      <c r="CP412" s="162"/>
      <c r="CQ412" s="162"/>
      <c r="CR412" s="169"/>
      <c r="CS412" s="162"/>
      <c r="CT412" s="162"/>
      <c r="CU412" s="174"/>
      <c r="CV412" s="152"/>
      <c r="CW412" s="173"/>
      <c r="CX412" s="158"/>
      <c r="CY412" s="172"/>
      <c r="CZ412" s="162"/>
      <c r="DA412" s="162"/>
      <c r="DB412" s="158"/>
      <c r="DC412" s="173"/>
      <c r="DD412" s="178"/>
      <c r="DE412" s="173"/>
      <c r="DF412" s="165"/>
      <c r="DG412" s="172"/>
      <c r="DH412" s="178"/>
      <c r="DI412" s="172"/>
      <c r="DJ412" s="178"/>
      <c r="DK412" s="172"/>
      <c r="DL412" s="162"/>
      <c r="DM412" s="167"/>
      <c r="DN412" s="169"/>
      <c r="DO412" s="162"/>
      <c r="DP412" s="162"/>
      <c r="DQ412" s="174"/>
      <c r="DR412" s="152"/>
      <c r="DS412" s="172"/>
      <c r="DT412" s="152"/>
      <c r="DU412" s="152"/>
      <c r="DV412" s="156"/>
      <c r="DW412" s="173"/>
      <c r="DX412" s="158"/>
      <c r="DY412" s="172"/>
      <c r="DZ412" s="162"/>
      <c r="EA412" s="162"/>
      <c r="EB412" s="172"/>
      <c r="EC412" s="172"/>
      <c r="ED412" s="152"/>
      <c r="EE412" s="152"/>
      <c r="EF412" s="152"/>
      <c r="EG412" s="174"/>
      <c r="EH412" s="172"/>
      <c r="EI412" s="162"/>
      <c r="EJ412" s="162"/>
    </row>
    <row r="413" spans="1:140" ht="12.5">
      <c r="A413" s="168"/>
      <c r="B413" s="169"/>
      <c r="C413" s="144" t="str">
        <f t="shared" si="0"/>
        <v/>
      </c>
      <c r="D413" s="144" t="str">
        <f t="shared" si="1631"/>
        <v/>
      </c>
      <c r="E413" s="144" t="str">
        <f t="shared" si="2"/>
        <v/>
      </c>
      <c r="F413" s="145" t="str">
        <f t="shared" si="1632"/>
        <v/>
      </c>
      <c r="G413" s="145" t="str">
        <f t="shared" si="4"/>
        <v/>
      </c>
      <c r="H413" s="145" t="str">
        <f t="shared" si="5"/>
        <v/>
      </c>
      <c r="I413" s="146" t="str">
        <f t="shared" ref="I413:J413" si="1730">IF(COUNTA($DO413:$DX413)&gt;0,$BA413,"")</f>
        <v/>
      </c>
      <c r="J413" s="146" t="str">
        <f t="shared" si="1730"/>
        <v/>
      </c>
      <c r="K413" s="147" t="str">
        <f t="shared" si="43"/>
        <v/>
      </c>
      <c r="L413" s="147" t="str">
        <f t="shared" si="7"/>
        <v/>
      </c>
      <c r="M413" s="147" t="str">
        <f t="shared" si="8"/>
        <v/>
      </c>
      <c r="N413" s="147" t="str">
        <f t="shared" si="48"/>
        <v/>
      </c>
      <c r="O413" s="147" t="str">
        <f t="shared" si="9"/>
        <v/>
      </c>
      <c r="P413" s="146" t="str">
        <f t="shared" si="1634"/>
        <v/>
      </c>
      <c r="Q413" s="147" t="str">
        <f t="shared" si="1635"/>
        <v/>
      </c>
      <c r="R413" s="146" t="str">
        <f t="shared" si="12"/>
        <v/>
      </c>
      <c r="S413" s="146" t="str">
        <f t="shared" si="13"/>
        <v/>
      </c>
      <c r="T413" s="146" t="str">
        <f>IF(NOT(ISBLANK(DH413)),
        IF(AND(ISREF('Input Tenderers'!$J$8:$K$8),COUNTA('Input Tenderers'!$N$8)&gt;0),
                IF(COUNTA('Input Implementation Transactio'!$N413:$O413)&gt;0,"supplier;tenderer;payee","supplier;tenderer"),
                IF(COUNTA('Input Implementation Transactio'!$N413:$O413)&gt;0,"supplier;payee","supplier")
                ),
        IF(COUNTA('Input Implementation Transactio'!$N413:$O413)&gt;0, "payee", "")
        )</f>
        <v/>
      </c>
      <c r="U413" s="146" t="str">
        <f t="shared" si="14"/>
        <v/>
      </c>
      <c r="V413" s="146" t="str">
        <f t="shared" si="15"/>
        <v/>
      </c>
      <c r="W413" s="148" t="str">
        <f t="shared" si="1636"/>
        <v/>
      </c>
      <c r="X413" s="175" t="str">
        <f t="shared" si="1637"/>
        <v/>
      </c>
      <c r="Y413" s="170" t="str">
        <f t="shared" si="1638"/>
        <v/>
      </c>
      <c r="Z413" s="150" t="str">
        <f t="shared" si="19"/>
        <v/>
      </c>
      <c r="AA413" s="146" t="str">
        <f t="shared" si="20"/>
        <v/>
      </c>
      <c r="AB413" s="146" t="str">
        <f t="shared" si="21"/>
        <v/>
      </c>
      <c r="AC413" s="146" t="str">
        <f t="shared" si="22"/>
        <v/>
      </c>
      <c r="AD413" s="148" t="str">
        <f t="shared" si="1639"/>
        <v/>
      </c>
      <c r="AE413" s="148" t="str">
        <f t="shared" si="24"/>
        <v/>
      </c>
      <c r="AF413" s="175" t="str">
        <f t="shared" si="1640"/>
        <v/>
      </c>
      <c r="AG413" s="170" t="str">
        <f t="shared" si="1641"/>
        <v/>
      </c>
      <c r="AH413" s="148" t="str">
        <f t="shared" si="1642"/>
        <v/>
      </c>
      <c r="AI413" s="146" t="str">
        <f t="shared" si="28"/>
        <v/>
      </c>
      <c r="AJ413" s="146" t="str">
        <f t="shared" si="29"/>
        <v/>
      </c>
      <c r="AK413" s="146" t="str">
        <f t="shared" si="30"/>
        <v/>
      </c>
      <c r="AL413" s="146" t="str">
        <f t="shared" si="31"/>
        <v/>
      </c>
      <c r="AM413" s="171" t="str">
        <f t="shared" si="32"/>
        <v/>
      </c>
      <c r="AN413" s="171" t="str">
        <f t="shared" si="33"/>
        <v/>
      </c>
      <c r="AO413" s="146" t="str">
        <f t="shared" si="34"/>
        <v/>
      </c>
      <c r="AP413" s="146" t="str">
        <f t="shared" si="35"/>
        <v/>
      </c>
      <c r="AQ413" s="146" t="str">
        <f t="shared" si="36"/>
        <v/>
      </c>
      <c r="AR413" s="146" t="str">
        <f t="shared" ref="AR413:AS413" si="1731">IF(NOT(ISBLANK(CB413)),CONCATENATE(TEXT(CB413,"yyyy-mm-ddThh:MM:ss"),"Z"),"")</f>
        <v/>
      </c>
      <c r="AS413" s="146" t="str">
        <f t="shared" si="1731"/>
        <v/>
      </c>
      <c r="AT413" s="146" t="str">
        <f t="shared" si="38"/>
        <v/>
      </c>
      <c r="AU413" s="146" t="str">
        <f t="shared" si="39"/>
        <v/>
      </c>
      <c r="AV413" s="146" t="str">
        <f t="shared" ref="AV413:AW413" si="1732">IF(NOT(ISBLANK(DT413)),CONCATENATE(TEXT(DT413,"yyyy-mm-ddThh:MM:ss"),"Z"),"")</f>
        <v/>
      </c>
      <c r="AW413" s="146" t="str">
        <f t="shared" si="1732"/>
        <v/>
      </c>
      <c r="AX413" s="146" t="str">
        <f t="shared" ref="AX413:AZ413" si="1733">IF(NOT(ISBLANK(ED413)),CONCATENATE(TEXT(ED413,"yyyy-mm-ddThh:MM:ss"),"Z"),"")</f>
        <v/>
      </c>
      <c r="AY413" s="146" t="str">
        <f t="shared" si="1733"/>
        <v/>
      </c>
      <c r="AZ413" s="146" t="str">
        <f t="shared" si="1733"/>
        <v/>
      </c>
      <c r="BA413" s="176"/>
      <c r="BB413" s="152"/>
      <c r="BC413" s="177"/>
      <c r="BD413" s="154"/>
      <c r="BE413" s="155"/>
      <c r="BF413" s="154"/>
      <c r="BG413" s="155"/>
      <c r="BH413" s="169"/>
      <c r="BI413" s="162"/>
      <c r="BJ413" s="172"/>
      <c r="BK413" s="162"/>
      <c r="BL413" s="158"/>
      <c r="BM413" s="172"/>
      <c r="BN413" s="162"/>
      <c r="BO413" s="167"/>
      <c r="BP413" s="169"/>
      <c r="BQ413" s="162"/>
      <c r="BR413" s="162"/>
      <c r="BS413" s="174"/>
      <c r="BT413" s="162"/>
      <c r="BU413" s="174"/>
      <c r="BV413" s="174"/>
      <c r="BW413" s="174"/>
      <c r="BX413" s="173"/>
      <c r="BY413" s="158"/>
      <c r="BZ413" s="160"/>
      <c r="CA413" s="172"/>
      <c r="CB413" s="152"/>
      <c r="CC413" s="152"/>
      <c r="CD413" s="156"/>
      <c r="CE413" s="172"/>
      <c r="CF413" s="162"/>
      <c r="CG413" s="162"/>
      <c r="CH413" s="158"/>
      <c r="CI413" s="173"/>
      <c r="CJ413" s="178"/>
      <c r="CK413" s="173"/>
      <c r="CL413" s="165"/>
      <c r="CM413" s="172"/>
      <c r="CN413" s="162"/>
      <c r="CO413" s="162"/>
      <c r="CP413" s="162"/>
      <c r="CQ413" s="162"/>
      <c r="CR413" s="169"/>
      <c r="CS413" s="162"/>
      <c r="CT413" s="162"/>
      <c r="CU413" s="174"/>
      <c r="CV413" s="152"/>
      <c r="CW413" s="173"/>
      <c r="CX413" s="158"/>
      <c r="CY413" s="172"/>
      <c r="CZ413" s="162"/>
      <c r="DA413" s="162"/>
      <c r="DB413" s="158"/>
      <c r="DC413" s="173"/>
      <c r="DD413" s="178"/>
      <c r="DE413" s="173"/>
      <c r="DF413" s="165"/>
      <c r="DG413" s="172"/>
      <c r="DH413" s="178"/>
      <c r="DI413" s="172"/>
      <c r="DJ413" s="178"/>
      <c r="DK413" s="172"/>
      <c r="DL413" s="162"/>
      <c r="DM413" s="167"/>
      <c r="DN413" s="169"/>
      <c r="DO413" s="162"/>
      <c r="DP413" s="162"/>
      <c r="DQ413" s="174"/>
      <c r="DR413" s="152"/>
      <c r="DS413" s="172"/>
      <c r="DT413" s="152"/>
      <c r="DU413" s="152"/>
      <c r="DV413" s="156"/>
      <c r="DW413" s="173"/>
      <c r="DX413" s="158"/>
      <c r="DY413" s="172"/>
      <c r="DZ413" s="162"/>
      <c r="EA413" s="162"/>
      <c r="EB413" s="172"/>
      <c r="EC413" s="172"/>
      <c r="ED413" s="152"/>
      <c r="EE413" s="152"/>
      <c r="EF413" s="152"/>
      <c r="EG413" s="174"/>
      <c r="EH413" s="172"/>
      <c r="EI413" s="162"/>
      <c r="EJ413" s="162"/>
    </row>
    <row r="414" spans="1:140" ht="12.5">
      <c r="A414" s="168"/>
      <c r="B414" s="169"/>
      <c r="C414" s="144" t="str">
        <f t="shared" si="0"/>
        <v/>
      </c>
      <c r="D414" s="144" t="str">
        <f t="shared" si="1631"/>
        <v/>
      </c>
      <c r="E414" s="144" t="str">
        <f t="shared" si="2"/>
        <v/>
      </c>
      <c r="F414" s="145" t="str">
        <f t="shared" si="1632"/>
        <v/>
      </c>
      <c r="G414" s="145" t="str">
        <f t="shared" si="4"/>
        <v/>
      </c>
      <c r="H414" s="145" t="str">
        <f t="shared" si="5"/>
        <v/>
      </c>
      <c r="I414" s="146" t="str">
        <f t="shared" ref="I414:J414" si="1734">IF(COUNTA($DO414:$DX414)&gt;0,$BA414,"")</f>
        <v/>
      </c>
      <c r="J414" s="146" t="str">
        <f t="shared" si="1734"/>
        <v/>
      </c>
      <c r="K414" s="147" t="str">
        <f t="shared" si="43"/>
        <v/>
      </c>
      <c r="L414" s="147" t="str">
        <f t="shared" si="7"/>
        <v/>
      </c>
      <c r="M414" s="147" t="str">
        <f t="shared" si="8"/>
        <v/>
      </c>
      <c r="N414" s="147" t="str">
        <f t="shared" si="48"/>
        <v/>
      </c>
      <c r="O414" s="147" t="str">
        <f t="shared" si="9"/>
        <v/>
      </c>
      <c r="P414" s="146" t="str">
        <f t="shared" si="1634"/>
        <v/>
      </c>
      <c r="Q414" s="147" t="str">
        <f t="shared" si="1635"/>
        <v/>
      </c>
      <c r="R414" s="146" t="str">
        <f t="shared" si="12"/>
        <v/>
      </c>
      <c r="S414" s="146" t="str">
        <f t="shared" si="13"/>
        <v/>
      </c>
      <c r="T414" s="146" t="str">
        <f>IF(NOT(ISBLANK(DH414)),
        IF(AND(ISREF('Input Tenderers'!$J$8:$K$8),COUNTA('Input Tenderers'!$N$8)&gt;0),
                IF(COUNTA('Input Implementation Transactio'!$N414:$O414)&gt;0,"supplier;tenderer;payee","supplier;tenderer"),
                IF(COUNTA('Input Implementation Transactio'!$N414:$O414)&gt;0,"supplier;payee","supplier")
                ),
        IF(COUNTA('Input Implementation Transactio'!$N414:$O414)&gt;0, "payee", "")
        )</f>
        <v/>
      </c>
      <c r="U414" s="146" t="str">
        <f t="shared" si="14"/>
        <v/>
      </c>
      <c r="V414" s="146" t="str">
        <f t="shared" si="15"/>
        <v/>
      </c>
      <c r="W414" s="148" t="str">
        <f t="shared" si="1636"/>
        <v/>
      </c>
      <c r="X414" s="175" t="str">
        <f t="shared" si="1637"/>
        <v/>
      </c>
      <c r="Y414" s="170" t="str">
        <f t="shared" si="1638"/>
        <v/>
      </c>
      <c r="Z414" s="150" t="str">
        <f t="shared" si="19"/>
        <v/>
      </c>
      <c r="AA414" s="146" t="str">
        <f t="shared" si="20"/>
        <v/>
      </c>
      <c r="AB414" s="146" t="str">
        <f t="shared" si="21"/>
        <v/>
      </c>
      <c r="AC414" s="146" t="str">
        <f t="shared" si="22"/>
        <v/>
      </c>
      <c r="AD414" s="148" t="str">
        <f t="shared" si="1639"/>
        <v/>
      </c>
      <c r="AE414" s="148" t="str">
        <f t="shared" si="24"/>
        <v/>
      </c>
      <c r="AF414" s="175" t="str">
        <f t="shared" si="1640"/>
        <v/>
      </c>
      <c r="AG414" s="170" t="str">
        <f t="shared" si="1641"/>
        <v/>
      </c>
      <c r="AH414" s="148" t="str">
        <f t="shared" si="1642"/>
        <v/>
      </c>
      <c r="AI414" s="146" t="str">
        <f t="shared" si="28"/>
        <v/>
      </c>
      <c r="AJ414" s="146" t="str">
        <f t="shared" si="29"/>
        <v/>
      </c>
      <c r="AK414" s="146" t="str">
        <f t="shared" si="30"/>
        <v/>
      </c>
      <c r="AL414" s="146" t="str">
        <f t="shared" si="31"/>
        <v/>
      </c>
      <c r="AM414" s="171" t="str">
        <f t="shared" si="32"/>
        <v/>
      </c>
      <c r="AN414" s="171" t="str">
        <f t="shared" si="33"/>
        <v/>
      </c>
      <c r="AO414" s="146" t="str">
        <f t="shared" si="34"/>
        <v/>
      </c>
      <c r="AP414" s="146" t="str">
        <f t="shared" si="35"/>
        <v/>
      </c>
      <c r="AQ414" s="146" t="str">
        <f t="shared" si="36"/>
        <v/>
      </c>
      <c r="AR414" s="146" t="str">
        <f t="shared" ref="AR414:AS414" si="1735">IF(NOT(ISBLANK(CB414)),CONCATENATE(TEXT(CB414,"yyyy-mm-ddThh:MM:ss"),"Z"),"")</f>
        <v/>
      </c>
      <c r="AS414" s="146" t="str">
        <f t="shared" si="1735"/>
        <v/>
      </c>
      <c r="AT414" s="146" t="str">
        <f t="shared" si="38"/>
        <v/>
      </c>
      <c r="AU414" s="146" t="str">
        <f t="shared" si="39"/>
        <v/>
      </c>
      <c r="AV414" s="146" t="str">
        <f t="shared" ref="AV414:AW414" si="1736">IF(NOT(ISBLANK(DT414)),CONCATENATE(TEXT(DT414,"yyyy-mm-ddThh:MM:ss"),"Z"),"")</f>
        <v/>
      </c>
      <c r="AW414" s="146" t="str">
        <f t="shared" si="1736"/>
        <v/>
      </c>
      <c r="AX414" s="146" t="str">
        <f t="shared" ref="AX414:AZ414" si="1737">IF(NOT(ISBLANK(ED414)),CONCATENATE(TEXT(ED414,"yyyy-mm-ddThh:MM:ss"),"Z"),"")</f>
        <v/>
      </c>
      <c r="AY414" s="146" t="str">
        <f t="shared" si="1737"/>
        <v/>
      </c>
      <c r="AZ414" s="146" t="str">
        <f t="shared" si="1737"/>
        <v/>
      </c>
      <c r="BA414" s="176"/>
      <c r="BB414" s="152"/>
      <c r="BC414" s="177"/>
      <c r="BD414" s="154"/>
      <c r="BE414" s="155"/>
      <c r="BF414" s="154"/>
      <c r="BG414" s="155"/>
      <c r="BH414" s="169"/>
      <c r="BI414" s="162"/>
      <c r="BJ414" s="172"/>
      <c r="BK414" s="162"/>
      <c r="BL414" s="158"/>
      <c r="BM414" s="172"/>
      <c r="BN414" s="162"/>
      <c r="BO414" s="167"/>
      <c r="BP414" s="169"/>
      <c r="BQ414" s="162"/>
      <c r="BR414" s="162"/>
      <c r="BS414" s="174"/>
      <c r="BT414" s="162"/>
      <c r="BU414" s="174"/>
      <c r="BV414" s="174"/>
      <c r="BW414" s="174"/>
      <c r="BX414" s="173"/>
      <c r="BY414" s="158"/>
      <c r="BZ414" s="160"/>
      <c r="CA414" s="172"/>
      <c r="CB414" s="152"/>
      <c r="CC414" s="152"/>
      <c r="CD414" s="156"/>
      <c r="CE414" s="172"/>
      <c r="CF414" s="162"/>
      <c r="CG414" s="162"/>
      <c r="CH414" s="158"/>
      <c r="CI414" s="173"/>
      <c r="CJ414" s="178"/>
      <c r="CK414" s="173"/>
      <c r="CL414" s="165"/>
      <c r="CM414" s="172"/>
      <c r="CN414" s="162"/>
      <c r="CO414" s="162"/>
      <c r="CP414" s="162"/>
      <c r="CQ414" s="162"/>
      <c r="CR414" s="169"/>
      <c r="CS414" s="162"/>
      <c r="CT414" s="162"/>
      <c r="CU414" s="174"/>
      <c r="CV414" s="152"/>
      <c r="CW414" s="173"/>
      <c r="CX414" s="158"/>
      <c r="CY414" s="172"/>
      <c r="CZ414" s="162"/>
      <c r="DA414" s="162"/>
      <c r="DB414" s="158"/>
      <c r="DC414" s="173"/>
      <c r="DD414" s="178"/>
      <c r="DE414" s="173"/>
      <c r="DF414" s="165"/>
      <c r="DG414" s="172"/>
      <c r="DH414" s="178"/>
      <c r="DI414" s="172"/>
      <c r="DJ414" s="178"/>
      <c r="DK414" s="172"/>
      <c r="DL414" s="162"/>
      <c r="DM414" s="167"/>
      <c r="DN414" s="169"/>
      <c r="DO414" s="162"/>
      <c r="DP414" s="162"/>
      <c r="DQ414" s="174"/>
      <c r="DR414" s="152"/>
      <c r="DS414" s="172"/>
      <c r="DT414" s="152"/>
      <c r="DU414" s="152"/>
      <c r="DV414" s="156"/>
      <c r="DW414" s="173"/>
      <c r="DX414" s="158"/>
      <c r="DY414" s="172"/>
      <c r="DZ414" s="162"/>
      <c r="EA414" s="162"/>
      <c r="EB414" s="172"/>
      <c r="EC414" s="172"/>
      <c r="ED414" s="152"/>
      <c r="EE414" s="152"/>
      <c r="EF414" s="152"/>
      <c r="EG414" s="174"/>
      <c r="EH414" s="172"/>
      <c r="EI414" s="162"/>
      <c r="EJ414" s="162"/>
    </row>
    <row r="415" spans="1:140" ht="12.5">
      <c r="A415" s="168"/>
      <c r="B415" s="169"/>
      <c r="C415" s="144" t="str">
        <f t="shared" si="0"/>
        <v/>
      </c>
      <c r="D415" s="144" t="str">
        <f t="shared" si="1631"/>
        <v/>
      </c>
      <c r="E415" s="144" t="str">
        <f t="shared" si="2"/>
        <v/>
      </c>
      <c r="F415" s="145" t="str">
        <f t="shared" si="1632"/>
        <v/>
      </c>
      <c r="G415" s="145" t="str">
        <f t="shared" si="4"/>
        <v/>
      </c>
      <c r="H415" s="145" t="str">
        <f t="shared" si="5"/>
        <v/>
      </c>
      <c r="I415" s="146" t="str">
        <f t="shared" ref="I415:J415" si="1738">IF(COUNTA($DO415:$DX415)&gt;0,$BA415,"")</f>
        <v/>
      </c>
      <c r="J415" s="146" t="str">
        <f t="shared" si="1738"/>
        <v/>
      </c>
      <c r="K415" s="147" t="str">
        <f t="shared" si="43"/>
        <v/>
      </c>
      <c r="L415" s="147" t="str">
        <f t="shared" si="7"/>
        <v/>
      </c>
      <c r="M415" s="147" t="str">
        <f t="shared" si="8"/>
        <v/>
      </c>
      <c r="N415" s="147" t="str">
        <f t="shared" si="48"/>
        <v/>
      </c>
      <c r="O415" s="147" t="str">
        <f t="shared" si="9"/>
        <v/>
      </c>
      <c r="P415" s="146" t="str">
        <f t="shared" si="1634"/>
        <v/>
      </c>
      <c r="Q415" s="147" t="str">
        <f t="shared" si="1635"/>
        <v/>
      </c>
      <c r="R415" s="146" t="str">
        <f t="shared" si="12"/>
        <v/>
      </c>
      <c r="S415" s="146" t="str">
        <f t="shared" si="13"/>
        <v/>
      </c>
      <c r="T415" s="146" t="str">
        <f>IF(NOT(ISBLANK(DH415)),
        IF(AND(ISREF('Input Tenderers'!$J$8:$K$8),COUNTA('Input Tenderers'!$N$8)&gt;0),
                IF(COUNTA('Input Implementation Transactio'!$N415:$O415)&gt;0,"supplier;tenderer;payee","supplier;tenderer"),
                IF(COUNTA('Input Implementation Transactio'!$N415:$O415)&gt;0,"supplier;payee","supplier")
                ),
        IF(COUNTA('Input Implementation Transactio'!$N415:$O415)&gt;0, "payee", "")
        )</f>
        <v/>
      </c>
      <c r="U415" s="146" t="str">
        <f t="shared" si="14"/>
        <v/>
      </c>
      <c r="V415" s="146" t="str">
        <f t="shared" si="15"/>
        <v/>
      </c>
      <c r="W415" s="148" t="str">
        <f t="shared" si="1636"/>
        <v/>
      </c>
      <c r="X415" s="175" t="str">
        <f t="shared" si="1637"/>
        <v/>
      </c>
      <c r="Y415" s="170" t="str">
        <f t="shared" si="1638"/>
        <v/>
      </c>
      <c r="Z415" s="150" t="str">
        <f t="shared" si="19"/>
        <v/>
      </c>
      <c r="AA415" s="146" t="str">
        <f t="shared" si="20"/>
        <v/>
      </c>
      <c r="AB415" s="146" t="str">
        <f t="shared" si="21"/>
        <v/>
      </c>
      <c r="AC415" s="146" t="str">
        <f t="shared" si="22"/>
        <v/>
      </c>
      <c r="AD415" s="148" t="str">
        <f t="shared" si="1639"/>
        <v/>
      </c>
      <c r="AE415" s="148" t="str">
        <f t="shared" si="24"/>
        <v/>
      </c>
      <c r="AF415" s="175" t="str">
        <f t="shared" si="1640"/>
        <v/>
      </c>
      <c r="AG415" s="170" t="str">
        <f t="shared" si="1641"/>
        <v/>
      </c>
      <c r="AH415" s="148" t="str">
        <f t="shared" si="1642"/>
        <v/>
      </c>
      <c r="AI415" s="146" t="str">
        <f t="shared" si="28"/>
        <v/>
      </c>
      <c r="AJ415" s="146" t="str">
        <f t="shared" si="29"/>
        <v/>
      </c>
      <c r="AK415" s="146" t="str">
        <f t="shared" si="30"/>
        <v/>
      </c>
      <c r="AL415" s="146" t="str">
        <f t="shared" si="31"/>
        <v/>
      </c>
      <c r="AM415" s="171" t="str">
        <f t="shared" si="32"/>
        <v/>
      </c>
      <c r="AN415" s="171" t="str">
        <f t="shared" si="33"/>
        <v/>
      </c>
      <c r="AO415" s="146" t="str">
        <f t="shared" si="34"/>
        <v/>
      </c>
      <c r="AP415" s="146" t="str">
        <f t="shared" si="35"/>
        <v/>
      </c>
      <c r="AQ415" s="146" t="str">
        <f t="shared" si="36"/>
        <v/>
      </c>
      <c r="AR415" s="146" t="str">
        <f t="shared" ref="AR415:AS415" si="1739">IF(NOT(ISBLANK(CB415)),CONCATENATE(TEXT(CB415,"yyyy-mm-ddThh:MM:ss"),"Z"),"")</f>
        <v/>
      </c>
      <c r="AS415" s="146" t="str">
        <f t="shared" si="1739"/>
        <v/>
      </c>
      <c r="AT415" s="146" t="str">
        <f t="shared" si="38"/>
        <v/>
      </c>
      <c r="AU415" s="146" t="str">
        <f t="shared" si="39"/>
        <v/>
      </c>
      <c r="AV415" s="146" t="str">
        <f t="shared" ref="AV415:AW415" si="1740">IF(NOT(ISBLANK(DT415)),CONCATENATE(TEXT(DT415,"yyyy-mm-ddThh:MM:ss"),"Z"),"")</f>
        <v/>
      </c>
      <c r="AW415" s="146" t="str">
        <f t="shared" si="1740"/>
        <v/>
      </c>
      <c r="AX415" s="146" t="str">
        <f t="shared" ref="AX415:AZ415" si="1741">IF(NOT(ISBLANK(ED415)),CONCATENATE(TEXT(ED415,"yyyy-mm-ddThh:MM:ss"),"Z"),"")</f>
        <v/>
      </c>
      <c r="AY415" s="146" t="str">
        <f t="shared" si="1741"/>
        <v/>
      </c>
      <c r="AZ415" s="146" t="str">
        <f t="shared" si="1741"/>
        <v/>
      </c>
      <c r="BA415" s="176"/>
      <c r="BB415" s="152"/>
      <c r="BC415" s="177"/>
      <c r="BD415" s="154"/>
      <c r="BE415" s="155"/>
      <c r="BF415" s="154"/>
      <c r="BG415" s="155"/>
      <c r="BH415" s="169"/>
      <c r="BI415" s="162"/>
      <c r="BJ415" s="172"/>
      <c r="BK415" s="162"/>
      <c r="BL415" s="158"/>
      <c r="BM415" s="172"/>
      <c r="BN415" s="162"/>
      <c r="BO415" s="167"/>
      <c r="BP415" s="169"/>
      <c r="BQ415" s="162"/>
      <c r="BR415" s="162"/>
      <c r="BS415" s="174"/>
      <c r="BT415" s="162"/>
      <c r="BU415" s="174"/>
      <c r="BV415" s="174"/>
      <c r="BW415" s="174"/>
      <c r="BX415" s="173"/>
      <c r="BY415" s="158"/>
      <c r="BZ415" s="160"/>
      <c r="CA415" s="172"/>
      <c r="CB415" s="152"/>
      <c r="CC415" s="152"/>
      <c r="CD415" s="156"/>
      <c r="CE415" s="172"/>
      <c r="CF415" s="162"/>
      <c r="CG415" s="162"/>
      <c r="CH415" s="158"/>
      <c r="CI415" s="173"/>
      <c r="CJ415" s="178"/>
      <c r="CK415" s="173"/>
      <c r="CL415" s="165"/>
      <c r="CM415" s="172"/>
      <c r="CN415" s="162"/>
      <c r="CO415" s="162"/>
      <c r="CP415" s="162"/>
      <c r="CQ415" s="162"/>
      <c r="CR415" s="169"/>
      <c r="CS415" s="162"/>
      <c r="CT415" s="162"/>
      <c r="CU415" s="174"/>
      <c r="CV415" s="152"/>
      <c r="CW415" s="173"/>
      <c r="CX415" s="158"/>
      <c r="CY415" s="172"/>
      <c r="CZ415" s="162"/>
      <c r="DA415" s="162"/>
      <c r="DB415" s="158"/>
      <c r="DC415" s="173"/>
      <c r="DD415" s="178"/>
      <c r="DE415" s="173"/>
      <c r="DF415" s="165"/>
      <c r="DG415" s="172"/>
      <c r="DH415" s="178"/>
      <c r="DI415" s="172"/>
      <c r="DJ415" s="178"/>
      <c r="DK415" s="172"/>
      <c r="DL415" s="162"/>
      <c r="DM415" s="167"/>
      <c r="DN415" s="169"/>
      <c r="DO415" s="162"/>
      <c r="DP415" s="162"/>
      <c r="DQ415" s="174"/>
      <c r="DR415" s="152"/>
      <c r="DS415" s="172"/>
      <c r="DT415" s="152"/>
      <c r="DU415" s="152"/>
      <c r="DV415" s="156"/>
      <c r="DW415" s="173"/>
      <c r="DX415" s="158"/>
      <c r="DY415" s="172"/>
      <c r="DZ415" s="162"/>
      <c r="EA415" s="162"/>
      <c r="EB415" s="172"/>
      <c r="EC415" s="172"/>
      <c r="ED415" s="152"/>
      <c r="EE415" s="152"/>
      <c r="EF415" s="152"/>
      <c r="EG415" s="174"/>
      <c r="EH415" s="172"/>
      <c r="EI415" s="162"/>
      <c r="EJ415" s="162"/>
    </row>
    <row r="416" spans="1:140" ht="12.5">
      <c r="A416" s="168"/>
      <c r="B416" s="169"/>
      <c r="C416" s="144" t="str">
        <f t="shared" si="0"/>
        <v/>
      </c>
      <c r="D416" s="144" t="str">
        <f t="shared" si="1631"/>
        <v/>
      </c>
      <c r="E416" s="144" t="str">
        <f t="shared" si="2"/>
        <v/>
      </c>
      <c r="F416" s="145" t="str">
        <f t="shared" si="1632"/>
        <v/>
      </c>
      <c r="G416" s="145" t="str">
        <f t="shared" si="4"/>
        <v/>
      </c>
      <c r="H416" s="145" t="str">
        <f t="shared" si="5"/>
        <v/>
      </c>
      <c r="I416" s="146" t="str">
        <f t="shared" ref="I416:J416" si="1742">IF(COUNTA($DO416:$DX416)&gt;0,$BA416,"")</f>
        <v/>
      </c>
      <c r="J416" s="146" t="str">
        <f t="shared" si="1742"/>
        <v/>
      </c>
      <c r="K416" s="147" t="str">
        <f t="shared" si="43"/>
        <v/>
      </c>
      <c r="L416" s="147" t="str">
        <f t="shared" si="7"/>
        <v/>
      </c>
      <c r="M416" s="147" t="str">
        <f t="shared" si="8"/>
        <v/>
      </c>
      <c r="N416" s="147" t="str">
        <f t="shared" si="48"/>
        <v/>
      </c>
      <c r="O416" s="147" t="str">
        <f t="shared" si="9"/>
        <v/>
      </c>
      <c r="P416" s="146" t="str">
        <f t="shared" si="1634"/>
        <v/>
      </c>
      <c r="Q416" s="147" t="str">
        <f t="shared" si="1635"/>
        <v/>
      </c>
      <c r="R416" s="146" t="str">
        <f t="shared" si="12"/>
        <v/>
      </c>
      <c r="S416" s="146" t="str">
        <f t="shared" si="13"/>
        <v/>
      </c>
      <c r="T416" s="146" t="str">
        <f>IF(NOT(ISBLANK(DH416)),
        IF(AND(ISREF('Input Tenderers'!$J$8:$K$8),COUNTA('Input Tenderers'!$N$8)&gt;0),
                IF(COUNTA('Input Implementation Transactio'!$N416:$O416)&gt;0,"supplier;tenderer;payee","supplier;tenderer"),
                IF(COUNTA('Input Implementation Transactio'!$N416:$O416)&gt;0,"supplier;payee","supplier")
                ),
        IF(COUNTA('Input Implementation Transactio'!$N416:$O416)&gt;0, "payee", "")
        )</f>
        <v/>
      </c>
      <c r="U416" s="146" t="str">
        <f t="shared" si="14"/>
        <v/>
      </c>
      <c r="V416" s="146" t="str">
        <f t="shared" si="15"/>
        <v/>
      </c>
      <c r="W416" s="148" t="str">
        <f t="shared" si="1636"/>
        <v/>
      </c>
      <c r="X416" s="175" t="str">
        <f t="shared" si="1637"/>
        <v/>
      </c>
      <c r="Y416" s="170" t="str">
        <f t="shared" si="1638"/>
        <v/>
      </c>
      <c r="Z416" s="150" t="str">
        <f t="shared" si="19"/>
        <v/>
      </c>
      <c r="AA416" s="146" t="str">
        <f t="shared" si="20"/>
        <v/>
      </c>
      <c r="AB416" s="146" t="str">
        <f t="shared" si="21"/>
        <v/>
      </c>
      <c r="AC416" s="146" t="str">
        <f t="shared" si="22"/>
        <v/>
      </c>
      <c r="AD416" s="148" t="str">
        <f t="shared" si="1639"/>
        <v/>
      </c>
      <c r="AE416" s="148" t="str">
        <f t="shared" si="24"/>
        <v/>
      </c>
      <c r="AF416" s="175" t="str">
        <f t="shared" si="1640"/>
        <v/>
      </c>
      <c r="AG416" s="170" t="str">
        <f t="shared" si="1641"/>
        <v/>
      </c>
      <c r="AH416" s="148" t="str">
        <f t="shared" si="1642"/>
        <v/>
      </c>
      <c r="AI416" s="146" t="str">
        <f t="shared" si="28"/>
        <v/>
      </c>
      <c r="AJ416" s="146" t="str">
        <f t="shared" si="29"/>
        <v/>
      </c>
      <c r="AK416" s="146" t="str">
        <f t="shared" si="30"/>
        <v/>
      </c>
      <c r="AL416" s="146" t="str">
        <f t="shared" si="31"/>
        <v/>
      </c>
      <c r="AM416" s="171" t="str">
        <f t="shared" si="32"/>
        <v/>
      </c>
      <c r="AN416" s="171" t="str">
        <f t="shared" si="33"/>
        <v/>
      </c>
      <c r="AO416" s="146" t="str">
        <f t="shared" si="34"/>
        <v/>
      </c>
      <c r="AP416" s="146" t="str">
        <f t="shared" si="35"/>
        <v/>
      </c>
      <c r="AQ416" s="146" t="str">
        <f t="shared" si="36"/>
        <v/>
      </c>
      <c r="AR416" s="146" t="str">
        <f t="shared" ref="AR416:AS416" si="1743">IF(NOT(ISBLANK(CB416)),CONCATENATE(TEXT(CB416,"yyyy-mm-ddThh:MM:ss"),"Z"),"")</f>
        <v/>
      </c>
      <c r="AS416" s="146" t="str">
        <f t="shared" si="1743"/>
        <v/>
      </c>
      <c r="AT416" s="146" t="str">
        <f t="shared" si="38"/>
        <v/>
      </c>
      <c r="AU416" s="146" t="str">
        <f t="shared" si="39"/>
        <v/>
      </c>
      <c r="AV416" s="146" t="str">
        <f t="shared" ref="AV416:AW416" si="1744">IF(NOT(ISBLANK(DT416)),CONCATENATE(TEXT(DT416,"yyyy-mm-ddThh:MM:ss"),"Z"),"")</f>
        <v/>
      </c>
      <c r="AW416" s="146" t="str">
        <f t="shared" si="1744"/>
        <v/>
      </c>
      <c r="AX416" s="146" t="str">
        <f t="shared" ref="AX416:AZ416" si="1745">IF(NOT(ISBLANK(ED416)),CONCATENATE(TEXT(ED416,"yyyy-mm-ddThh:MM:ss"),"Z"),"")</f>
        <v/>
      </c>
      <c r="AY416" s="146" t="str">
        <f t="shared" si="1745"/>
        <v/>
      </c>
      <c r="AZ416" s="146" t="str">
        <f t="shared" si="1745"/>
        <v/>
      </c>
      <c r="BA416" s="176"/>
      <c r="BB416" s="152"/>
      <c r="BC416" s="177"/>
      <c r="BD416" s="154"/>
      <c r="BE416" s="155"/>
      <c r="BF416" s="154"/>
      <c r="BG416" s="155"/>
      <c r="BH416" s="169"/>
      <c r="BI416" s="162"/>
      <c r="BJ416" s="172"/>
      <c r="BK416" s="162"/>
      <c r="BL416" s="158"/>
      <c r="BM416" s="172"/>
      <c r="BN416" s="162"/>
      <c r="BO416" s="167"/>
      <c r="BP416" s="169"/>
      <c r="BQ416" s="162"/>
      <c r="BR416" s="162"/>
      <c r="BS416" s="174"/>
      <c r="BT416" s="162"/>
      <c r="BU416" s="174"/>
      <c r="BV416" s="174"/>
      <c r="BW416" s="174"/>
      <c r="BX416" s="173"/>
      <c r="BY416" s="158"/>
      <c r="BZ416" s="160"/>
      <c r="CA416" s="172"/>
      <c r="CB416" s="152"/>
      <c r="CC416" s="152"/>
      <c r="CD416" s="156"/>
      <c r="CE416" s="172"/>
      <c r="CF416" s="162"/>
      <c r="CG416" s="162"/>
      <c r="CH416" s="158"/>
      <c r="CI416" s="173"/>
      <c r="CJ416" s="178"/>
      <c r="CK416" s="173"/>
      <c r="CL416" s="165"/>
      <c r="CM416" s="172"/>
      <c r="CN416" s="162"/>
      <c r="CO416" s="162"/>
      <c r="CP416" s="162"/>
      <c r="CQ416" s="162"/>
      <c r="CR416" s="169"/>
      <c r="CS416" s="162"/>
      <c r="CT416" s="162"/>
      <c r="CU416" s="174"/>
      <c r="CV416" s="152"/>
      <c r="CW416" s="173"/>
      <c r="CX416" s="158"/>
      <c r="CY416" s="172"/>
      <c r="CZ416" s="162"/>
      <c r="DA416" s="162"/>
      <c r="DB416" s="158"/>
      <c r="DC416" s="173"/>
      <c r="DD416" s="178"/>
      <c r="DE416" s="173"/>
      <c r="DF416" s="165"/>
      <c r="DG416" s="172"/>
      <c r="DH416" s="178"/>
      <c r="DI416" s="172"/>
      <c r="DJ416" s="178"/>
      <c r="DK416" s="172"/>
      <c r="DL416" s="162"/>
      <c r="DM416" s="167"/>
      <c r="DN416" s="169"/>
      <c r="DO416" s="162"/>
      <c r="DP416" s="162"/>
      <c r="DQ416" s="174"/>
      <c r="DR416" s="152"/>
      <c r="DS416" s="172"/>
      <c r="DT416" s="152"/>
      <c r="DU416" s="152"/>
      <c r="DV416" s="156"/>
      <c r="DW416" s="173"/>
      <c r="DX416" s="158"/>
      <c r="DY416" s="172"/>
      <c r="DZ416" s="162"/>
      <c r="EA416" s="162"/>
      <c r="EB416" s="172"/>
      <c r="EC416" s="172"/>
      <c r="ED416" s="152"/>
      <c r="EE416" s="152"/>
      <c r="EF416" s="152"/>
      <c r="EG416" s="174"/>
      <c r="EH416" s="172"/>
      <c r="EI416" s="162"/>
      <c r="EJ416" s="162"/>
    </row>
    <row r="417" spans="1:140" ht="12.5">
      <c r="A417" s="168"/>
      <c r="B417" s="169"/>
      <c r="C417" s="144" t="str">
        <f t="shared" si="0"/>
        <v/>
      </c>
      <c r="D417" s="144" t="str">
        <f t="shared" si="1631"/>
        <v/>
      </c>
      <c r="E417" s="144" t="str">
        <f t="shared" si="2"/>
        <v/>
      </c>
      <c r="F417" s="145" t="str">
        <f t="shared" si="1632"/>
        <v/>
      </c>
      <c r="G417" s="145" t="str">
        <f t="shared" si="4"/>
        <v/>
      </c>
      <c r="H417" s="145" t="str">
        <f t="shared" si="5"/>
        <v/>
      </c>
      <c r="I417" s="146" t="str">
        <f t="shared" ref="I417:J417" si="1746">IF(COUNTA($DO417:$DX417)&gt;0,$BA417,"")</f>
        <v/>
      </c>
      <c r="J417" s="146" t="str">
        <f t="shared" si="1746"/>
        <v/>
      </c>
      <c r="K417" s="147" t="str">
        <f t="shared" si="43"/>
        <v/>
      </c>
      <c r="L417" s="147" t="str">
        <f t="shared" si="7"/>
        <v/>
      </c>
      <c r="M417" s="147" t="str">
        <f t="shared" si="8"/>
        <v/>
      </c>
      <c r="N417" s="147" t="str">
        <f t="shared" si="48"/>
        <v/>
      </c>
      <c r="O417" s="147" t="str">
        <f t="shared" si="9"/>
        <v/>
      </c>
      <c r="P417" s="146" t="str">
        <f t="shared" si="1634"/>
        <v/>
      </c>
      <c r="Q417" s="147" t="str">
        <f t="shared" si="1635"/>
        <v/>
      </c>
      <c r="R417" s="146" t="str">
        <f t="shared" si="12"/>
        <v/>
      </c>
      <c r="S417" s="146" t="str">
        <f t="shared" si="13"/>
        <v/>
      </c>
      <c r="T417" s="146" t="str">
        <f>IF(NOT(ISBLANK(DH417)),
        IF(AND(ISREF('Input Tenderers'!$J$8:$K$8),COUNTA('Input Tenderers'!$N$8)&gt;0),
                IF(COUNTA('Input Implementation Transactio'!$N417:$O417)&gt;0,"supplier;tenderer;payee","supplier;tenderer"),
                IF(COUNTA('Input Implementation Transactio'!$N417:$O417)&gt;0,"supplier;payee","supplier")
                ),
        IF(COUNTA('Input Implementation Transactio'!$N417:$O417)&gt;0, "payee", "")
        )</f>
        <v/>
      </c>
      <c r="U417" s="146" t="str">
        <f t="shared" si="14"/>
        <v/>
      </c>
      <c r="V417" s="146" t="str">
        <f t="shared" si="15"/>
        <v/>
      </c>
      <c r="W417" s="148" t="str">
        <f t="shared" si="1636"/>
        <v/>
      </c>
      <c r="X417" s="175" t="str">
        <f t="shared" si="1637"/>
        <v/>
      </c>
      <c r="Y417" s="170" t="str">
        <f t="shared" si="1638"/>
        <v/>
      </c>
      <c r="Z417" s="150" t="str">
        <f t="shared" si="19"/>
        <v/>
      </c>
      <c r="AA417" s="146" t="str">
        <f t="shared" si="20"/>
        <v/>
      </c>
      <c r="AB417" s="146" t="str">
        <f t="shared" si="21"/>
        <v/>
      </c>
      <c r="AC417" s="146" t="str">
        <f t="shared" si="22"/>
        <v/>
      </c>
      <c r="AD417" s="148" t="str">
        <f t="shared" si="1639"/>
        <v/>
      </c>
      <c r="AE417" s="148" t="str">
        <f t="shared" si="24"/>
        <v/>
      </c>
      <c r="AF417" s="175" t="str">
        <f t="shared" si="1640"/>
        <v/>
      </c>
      <c r="AG417" s="170" t="str">
        <f t="shared" si="1641"/>
        <v/>
      </c>
      <c r="AH417" s="148" t="str">
        <f t="shared" si="1642"/>
        <v/>
      </c>
      <c r="AI417" s="146" t="str">
        <f t="shared" si="28"/>
        <v/>
      </c>
      <c r="AJ417" s="146" t="str">
        <f t="shared" si="29"/>
        <v/>
      </c>
      <c r="AK417" s="146" t="str">
        <f t="shared" si="30"/>
        <v/>
      </c>
      <c r="AL417" s="146" t="str">
        <f t="shared" si="31"/>
        <v/>
      </c>
      <c r="AM417" s="171" t="str">
        <f t="shared" si="32"/>
        <v/>
      </c>
      <c r="AN417" s="171" t="str">
        <f t="shared" si="33"/>
        <v/>
      </c>
      <c r="AO417" s="146" t="str">
        <f t="shared" si="34"/>
        <v/>
      </c>
      <c r="AP417" s="146" t="str">
        <f t="shared" si="35"/>
        <v/>
      </c>
      <c r="AQ417" s="146" t="str">
        <f t="shared" si="36"/>
        <v/>
      </c>
      <c r="AR417" s="146" t="str">
        <f t="shared" ref="AR417:AS417" si="1747">IF(NOT(ISBLANK(CB417)),CONCATENATE(TEXT(CB417,"yyyy-mm-ddThh:MM:ss"),"Z"),"")</f>
        <v/>
      </c>
      <c r="AS417" s="146" t="str">
        <f t="shared" si="1747"/>
        <v/>
      </c>
      <c r="AT417" s="146" t="str">
        <f t="shared" si="38"/>
        <v/>
      </c>
      <c r="AU417" s="146" t="str">
        <f t="shared" si="39"/>
        <v/>
      </c>
      <c r="AV417" s="146" t="str">
        <f t="shared" ref="AV417:AW417" si="1748">IF(NOT(ISBLANK(DT417)),CONCATENATE(TEXT(DT417,"yyyy-mm-ddThh:MM:ss"),"Z"),"")</f>
        <v/>
      </c>
      <c r="AW417" s="146" t="str">
        <f t="shared" si="1748"/>
        <v/>
      </c>
      <c r="AX417" s="146" t="str">
        <f t="shared" ref="AX417:AZ417" si="1749">IF(NOT(ISBLANK(ED417)),CONCATENATE(TEXT(ED417,"yyyy-mm-ddThh:MM:ss"),"Z"),"")</f>
        <v/>
      </c>
      <c r="AY417" s="146" t="str">
        <f t="shared" si="1749"/>
        <v/>
      </c>
      <c r="AZ417" s="146" t="str">
        <f t="shared" si="1749"/>
        <v/>
      </c>
      <c r="BA417" s="176"/>
      <c r="BB417" s="152"/>
      <c r="BC417" s="177"/>
      <c r="BD417" s="154"/>
      <c r="BE417" s="155"/>
      <c r="BF417" s="154"/>
      <c r="BG417" s="155"/>
      <c r="BH417" s="169"/>
      <c r="BI417" s="162"/>
      <c r="BJ417" s="172"/>
      <c r="BK417" s="162"/>
      <c r="BL417" s="158"/>
      <c r="BM417" s="172"/>
      <c r="BN417" s="162"/>
      <c r="BO417" s="167"/>
      <c r="BP417" s="169"/>
      <c r="BQ417" s="162"/>
      <c r="BR417" s="162"/>
      <c r="BS417" s="174"/>
      <c r="BT417" s="162"/>
      <c r="BU417" s="174"/>
      <c r="BV417" s="174"/>
      <c r="BW417" s="174"/>
      <c r="BX417" s="173"/>
      <c r="BY417" s="158"/>
      <c r="BZ417" s="160"/>
      <c r="CA417" s="172"/>
      <c r="CB417" s="152"/>
      <c r="CC417" s="152"/>
      <c r="CD417" s="156"/>
      <c r="CE417" s="172"/>
      <c r="CF417" s="162"/>
      <c r="CG417" s="162"/>
      <c r="CH417" s="158"/>
      <c r="CI417" s="173"/>
      <c r="CJ417" s="178"/>
      <c r="CK417" s="173"/>
      <c r="CL417" s="165"/>
      <c r="CM417" s="172"/>
      <c r="CN417" s="162"/>
      <c r="CO417" s="162"/>
      <c r="CP417" s="162"/>
      <c r="CQ417" s="162"/>
      <c r="CR417" s="169"/>
      <c r="CS417" s="162"/>
      <c r="CT417" s="162"/>
      <c r="CU417" s="174"/>
      <c r="CV417" s="152"/>
      <c r="CW417" s="173"/>
      <c r="CX417" s="158"/>
      <c r="CY417" s="172"/>
      <c r="CZ417" s="162"/>
      <c r="DA417" s="162"/>
      <c r="DB417" s="158"/>
      <c r="DC417" s="173"/>
      <c r="DD417" s="178"/>
      <c r="DE417" s="173"/>
      <c r="DF417" s="165"/>
      <c r="DG417" s="172"/>
      <c r="DH417" s="178"/>
      <c r="DI417" s="172"/>
      <c r="DJ417" s="178"/>
      <c r="DK417" s="172"/>
      <c r="DL417" s="162"/>
      <c r="DM417" s="167"/>
      <c r="DN417" s="169"/>
      <c r="DO417" s="162"/>
      <c r="DP417" s="162"/>
      <c r="DQ417" s="174"/>
      <c r="DR417" s="152"/>
      <c r="DS417" s="172"/>
      <c r="DT417" s="152"/>
      <c r="DU417" s="152"/>
      <c r="DV417" s="156"/>
      <c r="DW417" s="173"/>
      <c r="DX417" s="158"/>
      <c r="DY417" s="172"/>
      <c r="DZ417" s="162"/>
      <c r="EA417" s="162"/>
      <c r="EB417" s="172"/>
      <c r="EC417" s="172"/>
      <c r="ED417" s="152"/>
      <c r="EE417" s="152"/>
      <c r="EF417" s="152"/>
      <c r="EG417" s="174"/>
      <c r="EH417" s="172"/>
      <c r="EI417" s="162"/>
      <c r="EJ417" s="162"/>
    </row>
    <row r="418" spans="1:140" ht="12.5">
      <c r="A418" s="168"/>
      <c r="B418" s="169"/>
      <c r="C418" s="144" t="str">
        <f t="shared" si="0"/>
        <v/>
      </c>
      <c r="D418" s="144" t="str">
        <f t="shared" si="1631"/>
        <v/>
      </c>
      <c r="E418" s="144" t="str">
        <f t="shared" si="2"/>
        <v/>
      </c>
      <c r="F418" s="145" t="str">
        <f t="shared" si="1632"/>
        <v/>
      </c>
      <c r="G418" s="145" t="str">
        <f t="shared" si="4"/>
        <v/>
      </c>
      <c r="H418" s="145" t="str">
        <f t="shared" si="5"/>
        <v/>
      </c>
      <c r="I418" s="146" t="str">
        <f t="shared" ref="I418:J418" si="1750">IF(COUNTA($DO418:$DX418)&gt;0,$BA418,"")</f>
        <v/>
      </c>
      <c r="J418" s="146" t="str">
        <f t="shared" si="1750"/>
        <v/>
      </c>
      <c r="K418" s="147" t="str">
        <f t="shared" si="43"/>
        <v/>
      </c>
      <c r="L418" s="147" t="str">
        <f t="shared" si="7"/>
        <v/>
      </c>
      <c r="M418" s="147" t="str">
        <f t="shared" si="8"/>
        <v/>
      </c>
      <c r="N418" s="147" t="str">
        <f t="shared" si="48"/>
        <v/>
      </c>
      <c r="O418" s="147" t="str">
        <f t="shared" si="9"/>
        <v/>
      </c>
      <c r="P418" s="146" t="str">
        <f t="shared" si="1634"/>
        <v/>
      </c>
      <c r="Q418" s="147" t="str">
        <f t="shared" si="1635"/>
        <v/>
      </c>
      <c r="R418" s="146" t="str">
        <f t="shared" si="12"/>
        <v/>
      </c>
      <c r="S418" s="146" t="str">
        <f t="shared" si="13"/>
        <v/>
      </c>
      <c r="T418" s="146" t="str">
        <f>IF(NOT(ISBLANK(DH418)),
        IF(AND(ISREF('Input Tenderers'!$J$8:$K$8),COUNTA('Input Tenderers'!$N$8)&gt;0),
                IF(COUNTA('Input Implementation Transactio'!$N418:$O418)&gt;0,"supplier;tenderer;payee","supplier;tenderer"),
                IF(COUNTA('Input Implementation Transactio'!$N418:$O418)&gt;0,"supplier;payee","supplier")
                ),
        IF(COUNTA('Input Implementation Transactio'!$N418:$O418)&gt;0, "payee", "")
        )</f>
        <v/>
      </c>
      <c r="U418" s="146" t="str">
        <f t="shared" si="14"/>
        <v/>
      </c>
      <c r="V418" s="146" t="str">
        <f t="shared" si="15"/>
        <v/>
      </c>
      <c r="W418" s="148" t="str">
        <f t="shared" si="1636"/>
        <v/>
      </c>
      <c r="X418" s="175" t="str">
        <f t="shared" si="1637"/>
        <v/>
      </c>
      <c r="Y418" s="170" t="str">
        <f t="shared" si="1638"/>
        <v/>
      </c>
      <c r="Z418" s="150" t="str">
        <f t="shared" si="19"/>
        <v/>
      </c>
      <c r="AA418" s="146" t="str">
        <f t="shared" si="20"/>
        <v/>
      </c>
      <c r="AB418" s="146" t="str">
        <f t="shared" si="21"/>
        <v/>
      </c>
      <c r="AC418" s="146" t="str">
        <f t="shared" si="22"/>
        <v/>
      </c>
      <c r="AD418" s="148" t="str">
        <f t="shared" si="1639"/>
        <v/>
      </c>
      <c r="AE418" s="148" t="str">
        <f t="shared" si="24"/>
        <v/>
      </c>
      <c r="AF418" s="175" t="str">
        <f t="shared" si="1640"/>
        <v/>
      </c>
      <c r="AG418" s="170" t="str">
        <f t="shared" si="1641"/>
        <v/>
      </c>
      <c r="AH418" s="148" t="str">
        <f t="shared" si="1642"/>
        <v/>
      </c>
      <c r="AI418" s="146" t="str">
        <f t="shared" si="28"/>
        <v/>
      </c>
      <c r="AJ418" s="146" t="str">
        <f t="shared" si="29"/>
        <v/>
      </c>
      <c r="AK418" s="146" t="str">
        <f t="shared" si="30"/>
        <v/>
      </c>
      <c r="AL418" s="146" t="str">
        <f t="shared" si="31"/>
        <v/>
      </c>
      <c r="AM418" s="171" t="str">
        <f t="shared" si="32"/>
        <v/>
      </c>
      <c r="AN418" s="171" t="str">
        <f t="shared" si="33"/>
        <v/>
      </c>
      <c r="AO418" s="146" t="str">
        <f t="shared" si="34"/>
        <v/>
      </c>
      <c r="AP418" s="146" t="str">
        <f t="shared" si="35"/>
        <v/>
      </c>
      <c r="AQ418" s="146" t="str">
        <f t="shared" si="36"/>
        <v/>
      </c>
      <c r="AR418" s="146" t="str">
        <f t="shared" ref="AR418:AS418" si="1751">IF(NOT(ISBLANK(CB418)),CONCATENATE(TEXT(CB418,"yyyy-mm-ddThh:MM:ss"),"Z"),"")</f>
        <v/>
      </c>
      <c r="AS418" s="146" t="str">
        <f t="shared" si="1751"/>
        <v/>
      </c>
      <c r="AT418" s="146" t="str">
        <f t="shared" si="38"/>
        <v/>
      </c>
      <c r="AU418" s="146" t="str">
        <f t="shared" si="39"/>
        <v/>
      </c>
      <c r="AV418" s="146" t="str">
        <f t="shared" ref="AV418:AW418" si="1752">IF(NOT(ISBLANK(DT418)),CONCATENATE(TEXT(DT418,"yyyy-mm-ddThh:MM:ss"),"Z"),"")</f>
        <v/>
      </c>
      <c r="AW418" s="146" t="str">
        <f t="shared" si="1752"/>
        <v/>
      </c>
      <c r="AX418" s="146" t="str">
        <f t="shared" ref="AX418:AZ418" si="1753">IF(NOT(ISBLANK(ED418)),CONCATENATE(TEXT(ED418,"yyyy-mm-ddThh:MM:ss"),"Z"),"")</f>
        <v/>
      </c>
      <c r="AY418" s="146" t="str">
        <f t="shared" si="1753"/>
        <v/>
      </c>
      <c r="AZ418" s="146" t="str">
        <f t="shared" si="1753"/>
        <v/>
      </c>
      <c r="BA418" s="176"/>
      <c r="BB418" s="152"/>
      <c r="BC418" s="177"/>
      <c r="BD418" s="154"/>
      <c r="BE418" s="155"/>
      <c r="BF418" s="154"/>
      <c r="BG418" s="155"/>
      <c r="BH418" s="169"/>
      <c r="BI418" s="162"/>
      <c r="BJ418" s="172"/>
      <c r="BK418" s="162"/>
      <c r="BL418" s="158"/>
      <c r="BM418" s="172"/>
      <c r="BN418" s="162"/>
      <c r="BO418" s="167"/>
      <c r="BP418" s="169"/>
      <c r="BQ418" s="162"/>
      <c r="BR418" s="162"/>
      <c r="BS418" s="174"/>
      <c r="BT418" s="162"/>
      <c r="BU418" s="174"/>
      <c r="BV418" s="174"/>
      <c r="BW418" s="174"/>
      <c r="BX418" s="173"/>
      <c r="BY418" s="158"/>
      <c r="BZ418" s="160"/>
      <c r="CA418" s="172"/>
      <c r="CB418" s="152"/>
      <c r="CC418" s="152"/>
      <c r="CD418" s="156"/>
      <c r="CE418" s="172"/>
      <c r="CF418" s="162"/>
      <c r="CG418" s="162"/>
      <c r="CH418" s="158"/>
      <c r="CI418" s="173"/>
      <c r="CJ418" s="178"/>
      <c r="CK418" s="173"/>
      <c r="CL418" s="165"/>
      <c r="CM418" s="172"/>
      <c r="CN418" s="162"/>
      <c r="CO418" s="162"/>
      <c r="CP418" s="162"/>
      <c r="CQ418" s="162"/>
      <c r="CR418" s="169"/>
      <c r="CS418" s="162"/>
      <c r="CT418" s="162"/>
      <c r="CU418" s="174"/>
      <c r="CV418" s="152"/>
      <c r="CW418" s="173"/>
      <c r="CX418" s="158"/>
      <c r="CY418" s="172"/>
      <c r="CZ418" s="162"/>
      <c r="DA418" s="162"/>
      <c r="DB418" s="158"/>
      <c r="DC418" s="173"/>
      <c r="DD418" s="178"/>
      <c r="DE418" s="173"/>
      <c r="DF418" s="165"/>
      <c r="DG418" s="172"/>
      <c r="DH418" s="178"/>
      <c r="DI418" s="172"/>
      <c r="DJ418" s="178"/>
      <c r="DK418" s="172"/>
      <c r="DL418" s="162"/>
      <c r="DM418" s="167"/>
      <c r="DN418" s="169"/>
      <c r="DO418" s="162"/>
      <c r="DP418" s="162"/>
      <c r="DQ418" s="174"/>
      <c r="DR418" s="152"/>
      <c r="DS418" s="172"/>
      <c r="DT418" s="152"/>
      <c r="DU418" s="152"/>
      <c r="DV418" s="156"/>
      <c r="DW418" s="173"/>
      <c r="DX418" s="158"/>
      <c r="DY418" s="172"/>
      <c r="DZ418" s="162"/>
      <c r="EA418" s="162"/>
      <c r="EB418" s="172"/>
      <c r="EC418" s="172"/>
      <c r="ED418" s="152"/>
      <c r="EE418" s="152"/>
      <c r="EF418" s="152"/>
      <c r="EG418" s="174"/>
      <c r="EH418" s="172"/>
      <c r="EI418" s="162"/>
      <c r="EJ418" s="162"/>
    </row>
    <row r="419" spans="1:140" ht="12.5">
      <c r="A419" s="168"/>
      <c r="B419" s="169"/>
      <c r="C419" s="144" t="str">
        <f t="shared" si="0"/>
        <v/>
      </c>
      <c r="D419" s="144" t="str">
        <f t="shared" si="1631"/>
        <v/>
      </c>
      <c r="E419" s="144" t="str">
        <f t="shared" si="2"/>
        <v/>
      </c>
      <c r="F419" s="145" t="str">
        <f t="shared" si="1632"/>
        <v/>
      </c>
      <c r="G419" s="145" t="str">
        <f t="shared" si="4"/>
        <v/>
      </c>
      <c r="H419" s="145" t="str">
        <f t="shared" si="5"/>
        <v/>
      </c>
      <c r="I419" s="146" t="str">
        <f t="shared" ref="I419:J419" si="1754">IF(COUNTA($DO419:$DX419)&gt;0,$BA419,"")</f>
        <v/>
      </c>
      <c r="J419" s="146" t="str">
        <f t="shared" si="1754"/>
        <v/>
      </c>
      <c r="K419" s="147" t="str">
        <f t="shared" si="43"/>
        <v/>
      </c>
      <c r="L419" s="147" t="str">
        <f t="shared" si="7"/>
        <v/>
      </c>
      <c r="M419" s="147" t="str">
        <f t="shared" si="8"/>
        <v/>
      </c>
      <c r="N419" s="147" t="str">
        <f t="shared" si="48"/>
        <v/>
      </c>
      <c r="O419" s="147" t="str">
        <f t="shared" si="9"/>
        <v/>
      </c>
      <c r="P419" s="146" t="str">
        <f t="shared" si="1634"/>
        <v/>
      </c>
      <c r="Q419" s="147" t="str">
        <f t="shared" si="1635"/>
        <v/>
      </c>
      <c r="R419" s="146" t="str">
        <f t="shared" si="12"/>
        <v/>
      </c>
      <c r="S419" s="146" t="str">
        <f t="shared" si="13"/>
        <v/>
      </c>
      <c r="T419" s="146" t="str">
        <f>IF(NOT(ISBLANK(DH419)),
        IF(AND(ISREF('Input Tenderers'!$J$8:$K$8),COUNTA('Input Tenderers'!$N$8)&gt;0),
                IF(COUNTA('Input Implementation Transactio'!$N419:$O419)&gt;0,"supplier;tenderer;payee","supplier;tenderer"),
                IF(COUNTA('Input Implementation Transactio'!$N419:$O419)&gt;0,"supplier;payee","supplier")
                ),
        IF(COUNTA('Input Implementation Transactio'!$N419:$O419)&gt;0, "payee", "")
        )</f>
        <v/>
      </c>
      <c r="U419" s="146" t="str">
        <f t="shared" si="14"/>
        <v/>
      </c>
      <c r="V419" s="146" t="str">
        <f t="shared" si="15"/>
        <v/>
      </c>
      <c r="W419" s="148" t="str">
        <f t="shared" si="1636"/>
        <v/>
      </c>
      <c r="X419" s="175" t="str">
        <f t="shared" si="1637"/>
        <v/>
      </c>
      <c r="Y419" s="170" t="str">
        <f t="shared" si="1638"/>
        <v/>
      </c>
      <c r="Z419" s="150" t="str">
        <f t="shared" si="19"/>
        <v/>
      </c>
      <c r="AA419" s="146" t="str">
        <f t="shared" si="20"/>
        <v/>
      </c>
      <c r="AB419" s="146" t="str">
        <f t="shared" si="21"/>
        <v/>
      </c>
      <c r="AC419" s="146" t="str">
        <f t="shared" si="22"/>
        <v/>
      </c>
      <c r="AD419" s="148" t="str">
        <f t="shared" si="1639"/>
        <v/>
      </c>
      <c r="AE419" s="148" t="str">
        <f t="shared" si="24"/>
        <v/>
      </c>
      <c r="AF419" s="175" t="str">
        <f t="shared" si="1640"/>
        <v/>
      </c>
      <c r="AG419" s="170" t="str">
        <f t="shared" si="1641"/>
        <v/>
      </c>
      <c r="AH419" s="148" t="str">
        <f t="shared" si="1642"/>
        <v/>
      </c>
      <c r="AI419" s="146" t="str">
        <f t="shared" si="28"/>
        <v/>
      </c>
      <c r="AJ419" s="146" t="str">
        <f t="shared" si="29"/>
        <v/>
      </c>
      <c r="AK419" s="146" t="str">
        <f t="shared" si="30"/>
        <v/>
      </c>
      <c r="AL419" s="146" t="str">
        <f t="shared" si="31"/>
        <v/>
      </c>
      <c r="AM419" s="171" t="str">
        <f t="shared" si="32"/>
        <v/>
      </c>
      <c r="AN419" s="171" t="str">
        <f t="shared" si="33"/>
        <v/>
      </c>
      <c r="AO419" s="146" t="str">
        <f t="shared" si="34"/>
        <v/>
      </c>
      <c r="AP419" s="146" t="str">
        <f t="shared" si="35"/>
        <v/>
      </c>
      <c r="AQ419" s="146" t="str">
        <f t="shared" si="36"/>
        <v/>
      </c>
      <c r="AR419" s="146" t="str">
        <f t="shared" ref="AR419:AS419" si="1755">IF(NOT(ISBLANK(CB419)),CONCATENATE(TEXT(CB419,"yyyy-mm-ddThh:MM:ss"),"Z"),"")</f>
        <v/>
      </c>
      <c r="AS419" s="146" t="str">
        <f t="shared" si="1755"/>
        <v/>
      </c>
      <c r="AT419" s="146" t="str">
        <f t="shared" si="38"/>
        <v/>
      </c>
      <c r="AU419" s="146" t="str">
        <f t="shared" si="39"/>
        <v/>
      </c>
      <c r="AV419" s="146" t="str">
        <f t="shared" ref="AV419:AW419" si="1756">IF(NOT(ISBLANK(DT419)),CONCATENATE(TEXT(DT419,"yyyy-mm-ddThh:MM:ss"),"Z"),"")</f>
        <v/>
      </c>
      <c r="AW419" s="146" t="str">
        <f t="shared" si="1756"/>
        <v/>
      </c>
      <c r="AX419" s="146" t="str">
        <f t="shared" ref="AX419:AZ419" si="1757">IF(NOT(ISBLANK(ED419)),CONCATENATE(TEXT(ED419,"yyyy-mm-ddThh:MM:ss"),"Z"),"")</f>
        <v/>
      </c>
      <c r="AY419" s="146" t="str">
        <f t="shared" si="1757"/>
        <v/>
      </c>
      <c r="AZ419" s="146" t="str">
        <f t="shared" si="1757"/>
        <v/>
      </c>
      <c r="BA419" s="176"/>
      <c r="BB419" s="152"/>
      <c r="BC419" s="177"/>
      <c r="BD419" s="154"/>
      <c r="BE419" s="155"/>
      <c r="BF419" s="154"/>
      <c r="BG419" s="155"/>
      <c r="BH419" s="169"/>
      <c r="BI419" s="162"/>
      <c r="BJ419" s="172"/>
      <c r="BK419" s="162"/>
      <c r="BL419" s="158"/>
      <c r="BM419" s="172"/>
      <c r="BN419" s="162"/>
      <c r="BO419" s="167"/>
      <c r="BP419" s="169"/>
      <c r="BQ419" s="162"/>
      <c r="BR419" s="162"/>
      <c r="BS419" s="174"/>
      <c r="BT419" s="162"/>
      <c r="BU419" s="174"/>
      <c r="BV419" s="174"/>
      <c r="BW419" s="174"/>
      <c r="BX419" s="173"/>
      <c r="BY419" s="158"/>
      <c r="BZ419" s="160"/>
      <c r="CA419" s="172"/>
      <c r="CB419" s="152"/>
      <c r="CC419" s="152"/>
      <c r="CD419" s="156"/>
      <c r="CE419" s="172"/>
      <c r="CF419" s="162"/>
      <c r="CG419" s="162"/>
      <c r="CH419" s="158"/>
      <c r="CI419" s="173"/>
      <c r="CJ419" s="178"/>
      <c r="CK419" s="173"/>
      <c r="CL419" s="165"/>
      <c r="CM419" s="172"/>
      <c r="CN419" s="162"/>
      <c r="CO419" s="162"/>
      <c r="CP419" s="162"/>
      <c r="CQ419" s="162"/>
      <c r="CR419" s="169"/>
      <c r="CS419" s="162"/>
      <c r="CT419" s="162"/>
      <c r="CU419" s="174"/>
      <c r="CV419" s="152"/>
      <c r="CW419" s="173"/>
      <c r="CX419" s="158"/>
      <c r="CY419" s="172"/>
      <c r="CZ419" s="162"/>
      <c r="DA419" s="162"/>
      <c r="DB419" s="158"/>
      <c r="DC419" s="173"/>
      <c r="DD419" s="178"/>
      <c r="DE419" s="173"/>
      <c r="DF419" s="165"/>
      <c r="DG419" s="172"/>
      <c r="DH419" s="178"/>
      <c r="DI419" s="172"/>
      <c r="DJ419" s="178"/>
      <c r="DK419" s="172"/>
      <c r="DL419" s="162"/>
      <c r="DM419" s="167"/>
      <c r="DN419" s="169"/>
      <c r="DO419" s="162"/>
      <c r="DP419" s="162"/>
      <c r="DQ419" s="174"/>
      <c r="DR419" s="152"/>
      <c r="DS419" s="172"/>
      <c r="DT419" s="152"/>
      <c r="DU419" s="152"/>
      <c r="DV419" s="156"/>
      <c r="DW419" s="173"/>
      <c r="DX419" s="158"/>
      <c r="DY419" s="172"/>
      <c r="DZ419" s="162"/>
      <c r="EA419" s="162"/>
      <c r="EB419" s="172"/>
      <c r="EC419" s="172"/>
      <c r="ED419" s="152"/>
      <c r="EE419" s="152"/>
      <c r="EF419" s="152"/>
      <c r="EG419" s="174"/>
      <c r="EH419" s="172"/>
      <c r="EI419" s="162"/>
      <c r="EJ419" s="162"/>
    </row>
    <row r="420" spans="1:140" ht="12.5">
      <c r="A420" s="168"/>
      <c r="B420" s="169"/>
      <c r="C420" s="144" t="str">
        <f t="shared" si="0"/>
        <v/>
      </c>
      <c r="D420" s="144" t="str">
        <f t="shared" si="1631"/>
        <v/>
      </c>
      <c r="E420" s="144" t="str">
        <f t="shared" si="2"/>
        <v/>
      </c>
      <c r="F420" s="145" t="str">
        <f t="shared" si="1632"/>
        <v/>
      </c>
      <c r="G420" s="145" t="str">
        <f t="shared" si="4"/>
        <v/>
      </c>
      <c r="H420" s="145" t="str">
        <f t="shared" si="5"/>
        <v/>
      </c>
      <c r="I420" s="146" t="str">
        <f t="shared" ref="I420:J420" si="1758">IF(COUNTA($DO420:$DX420)&gt;0,$BA420,"")</f>
        <v/>
      </c>
      <c r="J420" s="146" t="str">
        <f t="shared" si="1758"/>
        <v/>
      </c>
      <c r="K420" s="147" t="str">
        <f t="shared" si="43"/>
        <v/>
      </c>
      <c r="L420" s="147" t="str">
        <f t="shared" si="7"/>
        <v/>
      </c>
      <c r="M420" s="147" t="str">
        <f t="shared" si="8"/>
        <v/>
      </c>
      <c r="N420" s="147" t="str">
        <f t="shared" si="48"/>
        <v/>
      </c>
      <c r="O420" s="147" t="str">
        <f t="shared" si="9"/>
        <v/>
      </c>
      <c r="P420" s="146" t="str">
        <f t="shared" si="1634"/>
        <v/>
      </c>
      <c r="Q420" s="147" t="str">
        <f t="shared" si="1635"/>
        <v/>
      </c>
      <c r="R420" s="146" t="str">
        <f t="shared" si="12"/>
        <v/>
      </c>
      <c r="S420" s="146" t="str">
        <f t="shared" si="13"/>
        <v/>
      </c>
      <c r="T420" s="146" t="str">
        <f>IF(NOT(ISBLANK(DH420)),
        IF(AND(ISREF('Input Tenderers'!$J$8:$K$8),COUNTA('Input Tenderers'!$N$8)&gt;0),
                IF(COUNTA('Input Implementation Transactio'!$N420:$O420)&gt;0,"supplier;tenderer;payee","supplier;tenderer"),
                IF(COUNTA('Input Implementation Transactio'!$N420:$O420)&gt;0,"supplier;payee","supplier")
                ),
        IF(COUNTA('Input Implementation Transactio'!$N420:$O420)&gt;0, "payee", "")
        )</f>
        <v/>
      </c>
      <c r="U420" s="146" t="str">
        <f t="shared" si="14"/>
        <v/>
      </c>
      <c r="V420" s="146" t="str">
        <f t="shared" si="15"/>
        <v/>
      </c>
      <c r="W420" s="148" t="str">
        <f t="shared" si="1636"/>
        <v/>
      </c>
      <c r="X420" s="175" t="str">
        <f t="shared" si="1637"/>
        <v/>
      </c>
      <c r="Y420" s="170" t="str">
        <f t="shared" si="1638"/>
        <v/>
      </c>
      <c r="Z420" s="150" t="str">
        <f t="shared" si="19"/>
        <v/>
      </c>
      <c r="AA420" s="146" t="str">
        <f t="shared" si="20"/>
        <v/>
      </c>
      <c r="AB420" s="146" t="str">
        <f t="shared" si="21"/>
        <v/>
      </c>
      <c r="AC420" s="146" t="str">
        <f t="shared" si="22"/>
        <v/>
      </c>
      <c r="AD420" s="148" t="str">
        <f t="shared" si="1639"/>
        <v/>
      </c>
      <c r="AE420" s="148" t="str">
        <f t="shared" si="24"/>
        <v/>
      </c>
      <c r="AF420" s="175" t="str">
        <f t="shared" si="1640"/>
        <v/>
      </c>
      <c r="AG420" s="170" t="str">
        <f t="shared" si="1641"/>
        <v/>
      </c>
      <c r="AH420" s="148" t="str">
        <f t="shared" si="1642"/>
        <v/>
      </c>
      <c r="AI420" s="146" t="str">
        <f t="shared" si="28"/>
        <v/>
      </c>
      <c r="AJ420" s="146" t="str">
        <f t="shared" si="29"/>
        <v/>
      </c>
      <c r="AK420" s="146" t="str">
        <f t="shared" si="30"/>
        <v/>
      </c>
      <c r="AL420" s="146" t="str">
        <f t="shared" si="31"/>
        <v/>
      </c>
      <c r="AM420" s="171" t="str">
        <f t="shared" si="32"/>
        <v/>
      </c>
      <c r="AN420" s="171" t="str">
        <f t="shared" si="33"/>
        <v/>
      </c>
      <c r="AO420" s="146" t="str">
        <f t="shared" si="34"/>
        <v/>
      </c>
      <c r="AP420" s="146" t="str">
        <f t="shared" si="35"/>
        <v/>
      </c>
      <c r="AQ420" s="146" t="str">
        <f t="shared" si="36"/>
        <v/>
      </c>
      <c r="AR420" s="146" t="str">
        <f t="shared" ref="AR420:AS420" si="1759">IF(NOT(ISBLANK(CB420)),CONCATENATE(TEXT(CB420,"yyyy-mm-ddThh:MM:ss"),"Z"),"")</f>
        <v/>
      </c>
      <c r="AS420" s="146" t="str">
        <f t="shared" si="1759"/>
        <v/>
      </c>
      <c r="AT420" s="146" t="str">
        <f t="shared" si="38"/>
        <v/>
      </c>
      <c r="AU420" s="146" t="str">
        <f t="shared" si="39"/>
        <v/>
      </c>
      <c r="AV420" s="146" t="str">
        <f t="shared" ref="AV420:AW420" si="1760">IF(NOT(ISBLANK(DT420)),CONCATENATE(TEXT(DT420,"yyyy-mm-ddThh:MM:ss"),"Z"),"")</f>
        <v/>
      </c>
      <c r="AW420" s="146" t="str">
        <f t="shared" si="1760"/>
        <v/>
      </c>
      <c r="AX420" s="146" t="str">
        <f t="shared" ref="AX420:AZ420" si="1761">IF(NOT(ISBLANK(ED420)),CONCATENATE(TEXT(ED420,"yyyy-mm-ddThh:MM:ss"),"Z"),"")</f>
        <v/>
      </c>
      <c r="AY420" s="146" t="str">
        <f t="shared" si="1761"/>
        <v/>
      </c>
      <c r="AZ420" s="146" t="str">
        <f t="shared" si="1761"/>
        <v/>
      </c>
      <c r="BA420" s="176"/>
      <c r="BB420" s="152"/>
      <c r="BC420" s="177"/>
      <c r="BD420" s="154"/>
      <c r="BE420" s="155"/>
      <c r="BF420" s="154"/>
      <c r="BG420" s="155"/>
      <c r="BH420" s="169"/>
      <c r="BI420" s="162"/>
      <c r="BJ420" s="172"/>
      <c r="BK420" s="162"/>
      <c r="BL420" s="158"/>
      <c r="BM420" s="172"/>
      <c r="BN420" s="162"/>
      <c r="BO420" s="167"/>
      <c r="BP420" s="169"/>
      <c r="BQ420" s="162"/>
      <c r="BR420" s="162"/>
      <c r="BS420" s="174"/>
      <c r="BT420" s="162"/>
      <c r="BU420" s="174"/>
      <c r="BV420" s="174"/>
      <c r="BW420" s="174"/>
      <c r="BX420" s="173"/>
      <c r="BY420" s="158"/>
      <c r="BZ420" s="160"/>
      <c r="CA420" s="172"/>
      <c r="CB420" s="152"/>
      <c r="CC420" s="152"/>
      <c r="CD420" s="156"/>
      <c r="CE420" s="172"/>
      <c r="CF420" s="162"/>
      <c r="CG420" s="162"/>
      <c r="CH420" s="158"/>
      <c r="CI420" s="173"/>
      <c r="CJ420" s="178"/>
      <c r="CK420" s="173"/>
      <c r="CL420" s="165"/>
      <c r="CM420" s="172"/>
      <c r="CN420" s="162"/>
      <c r="CO420" s="162"/>
      <c r="CP420" s="162"/>
      <c r="CQ420" s="162"/>
      <c r="CR420" s="169"/>
      <c r="CS420" s="162"/>
      <c r="CT420" s="162"/>
      <c r="CU420" s="174"/>
      <c r="CV420" s="152"/>
      <c r="CW420" s="173"/>
      <c r="CX420" s="158"/>
      <c r="CY420" s="172"/>
      <c r="CZ420" s="162"/>
      <c r="DA420" s="162"/>
      <c r="DB420" s="158"/>
      <c r="DC420" s="173"/>
      <c r="DD420" s="178"/>
      <c r="DE420" s="173"/>
      <c r="DF420" s="165"/>
      <c r="DG420" s="172"/>
      <c r="DH420" s="178"/>
      <c r="DI420" s="172"/>
      <c r="DJ420" s="178"/>
      <c r="DK420" s="172"/>
      <c r="DL420" s="162"/>
      <c r="DM420" s="167"/>
      <c r="DN420" s="169"/>
      <c r="DO420" s="162"/>
      <c r="DP420" s="162"/>
      <c r="DQ420" s="174"/>
      <c r="DR420" s="152"/>
      <c r="DS420" s="172"/>
      <c r="DT420" s="152"/>
      <c r="DU420" s="152"/>
      <c r="DV420" s="156"/>
      <c r="DW420" s="173"/>
      <c r="DX420" s="158"/>
      <c r="DY420" s="172"/>
      <c r="DZ420" s="162"/>
      <c r="EA420" s="162"/>
      <c r="EB420" s="172"/>
      <c r="EC420" s="172"/>
      <c r="ED420" s="152"/>
      <c r="EE420" s="152"/>
      <c r="EF420" s="152"/>
      <c r="EG420" s="174"/>
      <c r="EH420" s="172"/>
      <c r="EI420" s="162"/>
      <c r="EJ420" s="162"/>
    </row>
    <row r="421" spans="1:140" ht="12.5">
      <c r="A421" s="168"/>
      <c r="B421" s="169"/>
      <c r="C421" s="144" t="str">
        <f t="shared" si="0"/>
        <v/>
      </c>
      <c r="D421" s="144" t="str">
        <f t="shared" si="1631"/>
        <v/>
      </c>
      <c r="E421" s="144" t="str">
        <f t="shared" si="2"/>
        <v/>
      </c>
      <c r="F421" s="145" t="str">
        <f t="shared" si="1632"/>
        <v/>
      </c>
      <c r="G421" s="145" t="str">
        <f t="shared" si="4"/>
        <v/>
      </c>
      <c r="H421" s="145" t="str">
        <f t="shared" si="5"/>
        <v/>
      </c>
      <c r="I421" s="146" t="str">
        <f t="shared" ref="I421:J421" si="1762">IF(COUNTA($DO421:$DX421)&gt;0,$BA421,"")</f>
        <v/>
      </c>
      <c r="J421" s="146" t="str">
        <f t="shared" si="1762"/>
        <v/>
      </c>
      <c r="K421" s="147" t="str">
        <f t="shared" si="43"/>
        <v/>
      </c>
      <c r="L421" s="147" t="str">
        <f t="shared" si="7"/>
        <v/>
      </c>
      <c r="M421" s="147" t="str">
        <f t="shared" si="8"/>
        <v/>
      </c>
      <c r="N421" s="147" t="str">
        <f t="shared" si="48"/>
        <v/>
      </c>
      <c r="O421" s="147" t="str">
        <f t="shared" si="9"/>
        <v/>
      </c>
      <c r="P421" s="146" t="str">
        <f t="shared" si="1634"/>
        <v/>
      </c>
      <c r="Q421" s="147" t="str">
        <f t="shared" si="1635"/>
        <v/>
      </c>
      <c r="R421" s="146" t="str">
        <f t="shared" si="12"/>
        <v/>
      </c>
      <c r="S421" s="146" t="str">
        <f t="shared" si="13"/>
        <v/>
      </c>
      <c r="T421" s="146" t="str">
        <f>IF(NOT(ISBLANK(DH421)),
        IF(AND(ISREF('Input Tenderers'!$J$8:$K$8),COUNTA('Input Tenderers'!$N$8)&gt;0),
                IF(COUNTA('Input Implementation Transactio'!$N421:$O421)&gt;0,"supplier;tenderer;payee","supplier;tenderer"),
                IF(COUNTA('Input Implementation Transactio'!$N421:$O421)&gt;0,"supplier;payee","supplier")
                ),
        IF(COUNTA('Input Implementation Transactio'!$N421:$O421)&gt;0, "payee", "")
        )</f>
        <v/>
      </c>
      <c r="U421" s="146" t="str">
        <f t="shared" si="14"/>
        <v/>
      </c>
      <c r="V421" s="146" t="str">
        <f t="shared" si="15"/>
        <v/>
      </c>
      <c r="W421" s="148" t="str">
        <f t="shared" si="1636"/>
        <v/>
      </c>
      <c r="X421" s="175" t="str">
        <f t="shared" si="1637"/>
        <v/>
      </c>
      <c r="Y421" s="170" t="str">
        <f t="shared" si="1638"/>
        <v/>
      </c>
      <c r="Z421" s="150" t="str">
        <f t="shared" si="19"/>
        <v/>
      </c>
      <c r="AA421" s="146" t="str">
        <f t="shared" si="20"/>
        <v/>
      </c>
      <c r="AB421" s="146" t="str">
        <f t="shared" si="21"/>
        <v/>
      </c>
      <c r="AC421" s="146" t="str">
        <f t="shared" si="22"/>
        <v/>
      </c>
      <c r="AD421" s="148" t="str">
        <f t="shared" si="1639"/>
        <v/>
      </c>
      <c r="AE421" s="148" t="str">
        <f t="shared" si="24"/>
        <v/>
      </c>
      <c r="AF421" s="175" t="str">
        <f t="shared" si="1640"/>
        <v/>
      </c>
      <c r="AG421" s="170" t="str">
        <f t="shared" si="1641"/>
        <v/>
      </c>
      <c r="AH421" s="148" t="str">
        <f t="shared" si="1642"/>
        <v/>
      </c>
      <c r="AI421" s="146" t="str">
        <f t="shared" si="28"/>
        <v/>
      </c>
      <c r="AJ421" s="146" t="str">
        <f t="shared" si="29"/>
        <v/>
      </c>
      <c r="AK421" s="146" t="str">
        <f t="shared" si="30"/>
        <v/>
      </c>
      <c r="AL421" s="146" t="str">
        <f t="shared" si="31"/>
        <v/>
      </c>
      <c r="AM421" s="171" t="str">
        <f t="shared" si="32"/>
        <v/>
      </c>
      <c r="AN421" s="171" t="str">
        <f t="shared" si="33"/>
        <v/>
      </c>
      <c r="AO421" s="146" t="str">
        <f t="shared" si="34"/>
        <v/>
      </c>
      <c r="AP421" s="146" t="str">
        <f t="shared" si="35"/>
        <v/>
      </c>
      <c r="AQ421" s="146" t="str">
        <f t="shared" si="36"/>
        <v/>
      </c>
      <c r="AR421" s="146" t="str">
        <f t="shared" ref="AR421:AS421" si="1763">IF(NOT(ISBLANK(CB421)),CONCATENATE(TEXT(CB421,"yyyy-mm-ddThh:MM:ss"),"Z"),"")</f>
        <v/>
      </c>
      <c r="AS421" s="146" t="str">
        <f t="shared" si="1763"/>
        <v/>
      </c>
      <c r="AT421" s="146" t="str">
        <f t="shared" si="38"/>
        <v/>
      </c>
      <c r="AU421" s="146" t="str">
        <f t="shared" si="39"/>
        <v/>
      </c>
      <c r="AV421" s="146" t="str">
        <f t="shared" ref="AV421:AW421" si="1764">IF(NOT(ISBLANK(DT421)),CONCATENATE(TEXT(DT421,"yyyy-mm-ddThh:MM:ss"),"Z"),"")</f>
        <v/>
      </c>
      <c r="AW421" s="146" t="str">
        <f t="shared" si="1764"/>
        <v/>
      </c>
      <c r="AX421" s="146" t="str">
        <f t="shared" ref="AX421:AZ421" si="1765">IF(NOT(ISBLANK(ED421)),CONCATENATE(TEXT(ED421,"yyyy-mm-ddThh:MM:ss"),"Z"),"")</f>
        <v/>
      </c>
      <c r="AY421" s="146" t="str">
        <f t="shared" si="1765"/>
        <v/>
      </c>
      <c r="AZ421" s="146" t="str">
        <f t="shared" si="1765"/>
        <v/>
      </c>
      <c r="BA421" s="176"/>
      <c r="BB421" s="152"/>
      <c r="BC421" s="177"/>
      <c r="BD421" s="154"/>
      <c r="BE421" s="155"/>
      <c r="BF421" s="154"/>
      <c r="BG421" s="155"/>
      <c r="BH421" s="169"/>
      <c r="BI421" s="162"/>
      <c r="BJ421" s="172"/>
      <c r="BK421" s="162"/>
      <c r="BL421" s="158"/>
      <c r="BM421" s="172"/>
      <c r="BN421" s="162"/>
      <c r="BO421" s="167"/>
      <c r="BP421" s="169"/>
      <c r="BQ421" s="162"/>
      <c r="BR421" s="162"/>
      <c r="BS421" s="174"/>
      <c r="BT421" s="162"/>
      <c r="BU421" s="174"/>
      <c r="BV421" s="174"/>
      <c r="BW421" s="174"/>
      <c r="BX421" s="173"/>
      <c r="BY421" s="158"/>
      <c r="BZ421" s="160"/>
      <c r="CA421" s="172"/>
      <c r="CB421" s="152"/>
      <c r="CC421" s="152"/>
      <c r="CD421" s="156"/>
      <c r="CE421" s="172"/>
      <c r="CF421" s="162"/>
      <c r="CG421" s="162"/>
      <c r="CH421" s="158"/>
      <c r="CI421" s="173"/>
      <c r="CJ421" s="178"/>
      <c r="CK421" s="173"/>
      <c r="CL421" s="165"/>
      <c r="CM421" s="172"/>
      <c r="CN421" s="162"/>
      <c r="CO421" s="162"/>
      <c r="CP421" s="162"/>
      <c r="CQ421" s="162"/>
      <c r="CR421" s="169"/>
      <c r="CS421" s="162"/>
      <c r="CT421" s="162"/>
      <c r="CU421" s="174"/>
      <c r="CV421" s="152"/>
      <c r="CW421" s="173"/>
      <c r="CX421" s="158"/>
      <c r="CY421" s="172"/>
      <c r="CZ421" s="162"/>
      <c r="DA421" s="162"/>
      <c r="DB421" s="158"/>
      <c r="DC421" s="173"/>
      <c r="DD421" s="178"/>
      <c r="DE421" s="173"/>
      <c r="DF421" s="165"/>
      <c r="DG421" s="172"/>
      <c r="DH421" s="178"/>
      <c r="DI421" s="172"/>
      <c r="DJ421" s="178"/>
      <c r="DK421" s="172"/>
      <c r="DL421" s="162"/>
      <c r="DM421" s="167"/>
      <c r="DN421" s="169"/>
      <c r="DO421" s="162"/>
      <c r="DP421" s="162"/>
      <c r="DQ421" s="174"/>
      <c r="DR421" s="152"/>
      <c r="DS421" s="172"/>
      <c r="DT421" s="152"/>
      <c r="DU421" s="152"/>
      <c r="DV421" s="156"/>
      <c r="DW421" s="173"/>
      <c r="DX421" s="158"/>
      <c r="DY421" s="172"/>
      <c r="DZ421" s="162"/>
      <c r="EA421" s="162"/>
      <c r="EB421" s="172"/>
      <c r="EC421" s="172"/>
      <c r="ED421" s="152"/>
      <c r="EE421" s="152"/>
      <c r="EF421" s="152"/>
      <c r="EG421" s="174"/>
      <c r="EH421" s="172"/>
      <c r="EI421" s="162"/>
      <c r="EJ421" s="162"/>
    </row>
    <row r="422" spans="1:140" ht="12.5">
      <c r="A422" s="168"/>
      <c r="B422" s="169"/>
      <c r="C422" s="144" t="str">
        <f t="shared" si="0"/>
        <v/>
      </c>
      <c r="D422" s="144" t="str">
        <f t="shared" si="1631"/>
        <v/>
      </c>
      <c r="E422" s="144" t="str">
        <f t="shared" si="2"/>
        <v/>
      </c>
      <c r="F422" s="145" t="str">
        <f t="shared" si="1632"/>
        <v/>
      </c>
      <c r="G422" s="145" t="str">
        <f t="shared" si="4"/>
        <v/>
      </c>
      <c r="H422" s="145" t="str">
        <f t="shared" si="5"/>
        <v/>
      </c>
      <c r="I422" s="146" t="str">
        <f t="shared" ref="I422:J422" si="1766">IF(COUNTA($DO422:$DX422)&gt;0,$BA422,"")</f>
        <v/>
      </c>
      <c r="J422" s="146" t="str">
        <f t="shared" si="1766"/>
        <v/>
      </c>
      <c r="K422" s="147" t="str">
        <f t="shared" si="43"/>
        <v/>
      </c>
      <c r="L422" s="147" t="str">
        <f t="shared" si="7"/>
        <v/>
      </c>
      <c r="M422" s="147" t="str">
        <f t="shared" si="8"/>
        <v/>
      </c>
      <c r="N422" s="147" t="str">
        <f t="shared" si="48"/>
        <v/>
      </c>
      <c r="O422" s="147" t="str">
        <f t="shared" si="9"/>
        <v/>
      </c>
      <c r="P422" s="146" t="str">
        <f t="shared" si="1634"/>
        <v/>
      </c>
      <c r="Q422" s="147" t="str">
        <f t="shared" si="1635"/>
        <v/>
      </c>
      <c r="R422" s="146" t="str">
        <f t="shared" si="12"/>
        <v/>
      </c>
      <c r="S422" s="146" t="str">
        <f t="shared" si="13"/>
        <v/>
      </c>
      <c r="T422" s="146" t="str">
        <f>IF(NOT(ISBLANK(DH422)),
        IF(AND(ISREF('Input Tenderers'!$J$8:$K$8),COUNTA('Input Tenderers'!$N$8)&gt;0),
                IF(COUNTA('Input Implementation Transactio'!$N422:$O422)&gt;0,"supplier;tenderer;payee","supplier;tenderer"),
                IF(COUNTA('Input Implementation Transactio'!$N422:$O422)&gt;0,"supplier;payee","supplier")
                ),
        IF(COUNTA('Input Implementation Transactio'!$N422:$O422)&gt;0, "payee", "")
        )</f>
        <v/>
      </c>
      <c r="U422" s="146" t="str">
        <f t="shared" si="14"/>
        <v/>
      </c>
      <c r="V422" s="146" t="str">
        <f t="shared" si="15"/>
        <v/>
      </c>
      <c r="W422" s="148" t="str">
        <f t="shared" si="1636"/>
        <v/>
      </c>
      <c r="X422" s="175" t="str">
        <f t="shared" si="1637"/>
        <v/>
      </c>
      <c r="Y422" s="170" t="str">
        <f t="shared" si="1638"/>
        <v/>
      </c>
      <c r="Z422" s="150" t="str">
        <f t="shared" si="19"/>
        <v/>
      </c>
      <c r="AA422" s="146" t="str">
        <f t="shared" si="20"/>
        <v/>
      </c>
      <c r="AB422" s="146" t="str">
        <f t="shared" si="21"/>
        <v/>
      </c>
      <c r="AC422" s="146" t="str">
        <f t="shared" si="22"/>
        <v/>
      </c>
      <c r="AD422" s="148" t="str">
        <f t="shared" si="1639"/>
        <v/>
      </c>
      <c r="AE422" s="148" t="str">
        <f t="shared" si="24"/>
        <v/>
      </c>
      <c r="AF422" s="175" t="str">
        <f t="shared" si="1640"/>
        <v/>
      </c>
      <c r="AG422" s="170" t="str">
        <f t="shared" si="1641"/>
        <v/>
      </c>
      <c r="AH422" s="148" t="str">
        <f t="shared" si="1642"/>
        <v/>
      </c>
      <c r="AI422" s="146" t="str">
        <f t="shared" si="28"/>
        <v/>
      </c>
      <c r="AJ422" s="146" t="str">
        <f t="shared" si="29"/>
        <v/>
      </c>
      <c r="AK422" s="146" t="str">
        <f t="shared" si="30"/>
        <v/>
      </c>
      <c r="AL422" s="146" t="str">
        <f t="shared" si="31"/>
        <v/>
      </c>
      <c r="AM422" s="171" t="str">
        <f t="shared" si="32"/>
        <v/>
      </c>
      <c r="AN422" s="171" t="str">
        <f t="shared" si="33"/>
        <v/>
      </c>
      <c r="AO422" s="146" t="str">
        <f t="shared" si="34"/>
        <v/>
      </c>
      <c r="AP422" s="146" t="str">
        <f t="shared" si="35"/>
        <v/>
      </c>
      <c r="AQ422" s="146" t="str">
        <f t="shared" si="36"/>
        <v/>
      </c>
      <c r="AR422" s="146" t="str">
        <f t="shared" ref="AR422:AS422" si="1767">IF(NOT(ISBLANK(CB422)),CONCATENATE(TEXT(CB422,"yyyy-mm-ddThh:MM:ss"),"Z"),"")</f>
        <v/>
      </c>
      <c r="AS422" s="146" t="str">
        <f t="shared" si="1767"/>
        <v/>
      </c>
      <c r="AT422" s="146" t="str">
        <f t="shared" si="38"/>
        <v/>
      </c>
      <c r="AU422" s="146" t="str">
        <f t="shared" si="39"/>
        <v/>
      </c>
      <c r="AV422" s="146" t="str">
        <f t="shared" ref="AV422:AW422" si="1768">IF(NOT(ISBLANK(DT422)),CONCATENATE(TEXT(DT422,"yyyy-mm-ddThh:MM:ss"),"Z"),"")</f>
        <v/>
      </c>
      <c r="AW422" s="146" t="str">
        <f t="shared" si="1768"/>
        <v/>
      </c>
      <c r="AX422" s="146" t="str">
        <f t="shared" ref="AX422:AZ422" si="1769">IF(NOT(ISBLANK(ED422)),CONCATENATE(TEXT(ED422,"yyyy-mm-ddThh:MM:ss"),"Z"),"")</f>
        <v/>
      </c>
      <c r="AY422" s="146" t="str">
        <f t="shared" si="1769"/>
        <v/>
      </c>
      <c r="AZ422" s="146" t="str">
        <f t="shared" si="1769"/>
        <v/>
      </c>
      <c r="BA422" s="176"/>
      <c r="BB422" s="152"/>
      <c r="BC422" s="177"/>
      <c r="BD422" s="154"/>
      <c r="BE422" s="155"/>
      <c r="BF422" s="154"/>
      <c r="BG422" s="155"/>
      <c r="BH422" s="169"/>
      <c r="BI422" s="162"/>
      <c r="BJ422" s="172"/>
      <c r="BK422" s="162"/>
      <c r="BL422" s="158"/>
      <c r="BM422" s="172"/>
      <c r="BN422" s="162"/>
      <c r="BO422" s="167"/>
      <c r="BP422" s="169"/>
      <c r="BQ422" s="162"/>
      <c r="BR422" s="162"/>
      <c r="BS422" s="174"/>
      <c r="BT422" s="162"/>
      <c r="BU422" s="174"/>
      <c r="BV422" s="174"/>
      <c r="BW422" s="174"/>
      <c r="BX422" s="173"/>
      <c r="BY422" s="158"/>
      <c r="BZ422" s="160"/>
      <c r="CA422" s="172"/>
      <c r="CB422" s="152"/>
      <c r="CC422" s="152"/>
      <c r="CD422" s="156"/>
      <c r="CE422" s="172"/>
      <c r="CF422" s="162"/>
      <c r="CG422" s="162"/>
      <c r="CH422" s="158"/>
      <c r="CI422" s="173"/>
      <c r="CJ422" s="178"/>
      <c r="CK422" s="173"/>
      <c r="CL422" s="165"/>
      <c r="CM422" s="172"/>
      <c r="CN422" s="162"/>
      <c r="CO422" s="162"/>
      <c r="CP422" s="162"/>
      <c r="CQ422" s="162"/>
      <c r="CR422" s="169"/>
      <c r="CS422" s="162"/>
      <c r="CT422" s="162"/>
      <c r="CU422" s="174"/>
      <c r="CV422" s="152"/>
      <c r="CW422" s="173"/>
      <c r="CX422" s="158"/>
      <c r="CY422" s="172"/>
      <c r="CZ422" s="162"/>
      <c r="DA422" s="162"/>
      <c r="DB422" s="158"/>
      <c r="DC422" s="173"/>
      <c r="DD422" s="178"/>
      <c r="DE422" s="173"/>
      <c r="DF422" s="165"/>
      <c r="DG422" s="172"/>
      <c r="DH422" s="178"/>
      <c r="DI422" s="172"/>
      <c r="DJ422" s="178"/>
      <c r="DK422" s="172"/>
      <c r="DL422" s="162"/>
      <c r="DM422" s="167"/>
      <c r="DN422" s="169"/>
      <c r="DO422" s="162"/>
      <c r="DP422" s="162"/>
      <c r="DQ422" s="174"/>
      <c r="DR422" s="152"/>
      <c r="DS422" s="172"/>
      <c r="DT422" s="152"/>
      <c r="DU422" s="152"/>
      <c r="DV422" s="156"/>
      <c r="DW422" s="173"/>
      <c r="DX422" s="158"/>
      <c r="DY422" s="172"/>
      <c r="DZ422" s="162"/>
      <c r="EA422" s="162"/>
      <c r="EB422" s="172"/>
      <c r="EC422" s="172"/>
      <c r="ED422" s="152"/>
      <c r="EE422" s="152"/>
      <c r="EF422" s="152"/>
      <c r="EG422" s="174"/>
      <c r="EH422" s="172"/>
      <c r="EI422" s="162"/>
      <c r="EJ422" s="162"/>
    </row>
    <row r="423" spans="1:140" ht="12.5">
      <c r="A423" s="168"/>
      <c r="B423" s="169"/>
      <c r="C423" s="144" t="str">
        <f t="shared" si="0"/>
        <v/>
      </c>
      <c r="D423" s="144" t="str">
        <f t="shared" si="1631"/>
        <v/>
      </c>
      <c r="E423" s="144" t="str">
        <f t="shared" si="2"/>
        <v/>
      </c>
      <c r="F423" s="145" t="str">
        <f t="shared" si="1632"/>
        <v/>
      </c>
      <c r="G423" s="145" t="str">
        <f t="shared" si="4"/>
        <v/>
      </c>
      <c r="H423" s="145" t="str">
        <f t="shared" si="5"/>
        <v/>
      </c>
      <c r="I423" s="146" t="str">
        <f t="shared" ref="I423:J423" si="1770">IF(COUNTA($DO423:$DX423)&gt;0,$BA423,"")</f>
        <v/>
      </c>
      <c r="J423" s="146" t="str">
        <f t="shared" si="1770"/>
        <v/>
      </c>
      <c r="K423" s="147" t="str">
        <f t="shared" si="43"/>
        <v/>
      </c>
      <c r="L423" s="147" t="str">
        <f t="shared" si="7"/>
        <v/>
      </c>
      <c r="M423" s="147" t="str">
        <f t="shared" si="8"/>
        <v/>
      </c>
      <c r="N423" s="147" t="str">
        <f t="shared" si="48"/>
        <v/>
      </c>
      <c r="O423" s="147" t="str">
        <f t="shared" si="9"/>
        <v/>
      </c>
      <c r="P423" s="146" t="str">
        <f t="shared" si="1634"/>
        <v/>
      </c>
      <c r="Q423" s="147" t="str">
        <f t="shared" si="1635"/>
        <v/>
      </c>
      <c r="R423" s="146" t="str">
        <f t="shared" si="12"/>
        <v/>
      </c>
      <c r="S423" s="146" t="str">
        <f t="shared" si="13"/>
        <v/>
      </c>
      <c r="T423" s="146" t="str">
        <f>IF(NOT(ISBLANK(DH423)),
        IF(AND(ISREF('Input Tenderers'!$J$8:$K$8),COUNTA('Input Tenderers'!$N$8)&gt;0),
                IF(COUNTA('Input Implementation Transactio'!$N423:$O423)&gt;0,"supplier;tenderer;payee","supplier;tenderer"),
                IF(COUNTA('Input Implementation Transactio'!$N423:$O423)&gt;0,"supplier;payee","supplier")
                ),
        IF(COUNTA('Input Implementation Transactio'!$N423:$O423)&gt;0, "payee", "")
        )</f>
        <v/>
      </c>
      <c r="U423" s="146" t="str">
        <f t="shared" si="14"/>
        <v/>
      </c>
      <c r="V423" s="146" t="str">
        <f t="shared" si="15"/>
        <v/>
      </c>
      <c r="W423" s="148" t="str">
        <f t="shared" si="1636"/>
        <v/>
      </c>
      <c r="X423" s="175" t="str">
        <f t="shared" si="1637"/>
        <v/>
      </c>
      <c r="Y423" s="170" t="str">
        <f t="shared" si="1638"/>
        <v/>
      </c>
      <c r="Z423" s="150" t="str">
        <f t="shared" si="19"/>
        <v/>
      </c>
      <c r="AA423" s="146" t="str">
        <f t="shared" si="20"/>
        <v/>
      </c>
      <c r="AB423" s="146" t="str">
        <f t="shared" si="21"/>
        <v/>
      </c>
      <c r="AC423" s="146" t="str">
        <f t="shared" si="22"/>
        <v/>
      </c>
      <c r="AD423" s="148" t="str">
        <f t="shared" si="1639"/>
        <v/>
      </c>
      <c r="AE423" s="148" t="str">
        <f t="shared" si="24"/>
        <v/>
      </c>
      <c r="AF423" s="175" t="str">
        <f t="shared" si="1640"/>
        <v/>
      </c>
      <c r="AG423" s="170" t="str">
        <f t="shared" si="1641"/>
        <v/>
      </c>
      <c r="AH423" s="148" t="str">
        <f t="shared" si="1642"/>
        <v/>
      </c>
      <c r="AI423" s="146" t="str">
        <f t="shared" si="28"/>
        <v/>
      </c>
      <c r="AJ423" s="146" t="str">
        <f t="shared" si="29"/>
        <v/>
      </c>
      <c r="AK423" s="146" t="str">
        <f t="shared" si="30"/>
        <v/>
      </c>
      <c r="AL423" s="146" t="str">
        <f t="shared" si="31"/>
        <v/>
      </c>
      <c r="AM423" s="171" t="str">
        <f t="shared" si="32"/>
        <v/>
      </c>
      <c r="AN423" s="171" t="str">
        <f t="shared" si="33"/>
        <v/>
      </c>
      <c r="AO423" s="146" t="str">
        <f t="shared" si="34"/>
        <v/>
      </c>
      <c r="AP423" s="146" t="str">
        <f t="shared" si="35"/>
        <v/>
      </c>
      <c r="AQ423" s="146" t="str">
        <f t="shared" si="36"/>
        <v/>
      </c>
      <c r="AR423" s="146" t="str">
        <f t="shared" ref="AR423:AS423" si="1771">IF(NOT(ISBLANK(CB423)),CONCATENATE(TEXT(CB423,"yyyy-mm-ddThh:MM:ss"),"Z"),"")</f>
        <v/>
      </c>
      <c r="AS423" s="146" t="str">
        <f t="shared" si="1771"/>
        <v/>
      </c>
      <c r="AT423" s="146" t="str">
        <f t="shared" si="38"/>
        <v/>
      </c>
      <c r="AU423" s="146" t="str">
        <f t="shared" si="39"/>
        <v/>
      </c>
      <c r="AV423" s="146" t="str">
        <f t="shared" ref="AV423:AW423" si="1772">IF(NOT(ISBLANK(DT423)),CONCATENATE(TEXT(DT423,"yyyy-mm-ddThh:MM:ss"),"Z"),"")</f>
        <v/>
      </c>
      <c r="AW423" s="146" t="str">
        <f t="shared" si="1772"/>
        <v/>
      </c>
      <c r="AX423" s="146" t="str">
        <f t="shared" ref="AX423:AZ423" si="1773">IF(NOT(ISBLANK(ED423)),CONCATENATE(TEXT(ED423,"yyyy-mm-ddThh:MM:ss"),"Z"),"")</f>
        <v/>
      </c>
      <c r="AY423" s="146" t="str">
        <f t="shared" si="1773"/>
        <v/>
      </c>
      <c r="AZ423" s="146" t="str">
        <f t="shared" si="1773"/>
        <v/>
      </c>
      <c r="BA423" s="176"/>
      <c r="BB423" s="152"/>
      <c r="BC423" s="177"/>
      <c r="BD423" s="154"/>
      <c r="BE423" s="155"/>
      <c r="BF423" s="154"/>
      <c r="BG423" s="155"/>
      <c r="BH423" s="169"/>
      <c r="BI423" s="162"/>
      <c r="BJ423" s="172"/>
      <c r="BK423" s="162"/>
      <c r="BL423" s="158"/>
      <c r="BM423" s="172"/>
      <c r="BN423" s="162"/>
      <c r="BO423" s="167"/>
      <c r="BP423" s="169"/>
      <c r="BQ423" s="162"/>
      <c r="BR423" s="162"/>
      <c r="BS423" s="174"/>
      <c r="BT423" s="162"/>
      <c r="BU423" s="174"/>
      <c r="BV423" s="174"/>
      <c r="BW423" s="174"/>
      <c r="BX423" s="173"/>
      <c r="BY423" s="158"/>
      <c r="BZ423" s="160"/>
      <c r="CA423" s="172"/>
      <c r="CB423" s="152"/>
      <c r="CC423" s="152"/>
      <c r="CD423" s="156"/>
      <c r="CE423" s="172"/>
      <c r="CF423" s="162"/>
      <c r="CG423" s="162"/>
      <c r="CH423" s="158"/>
      <c r="CI423" s="173"/>
      <c r="CJ423" s="178"/>
      <c r="CK423" s="173"/>
      <c r="CL423" s="165"/>
      <c r="CM423" s="172"/>
      <c r="CN423" s="162"/>
      <c r="CO423" s="162"/>
      <c r="CP423" s="162"/>
      <c r="CQ423" s="162"/>
      <c r="CR423" s="169"/>
      <c r="CS423" s="162"/>
      <c r="CT423" s="162"/>
      <c r="CU423" s="174"/>
      <c r="CV423" s="152"/>
      <c r="CW423" s="173"/>
      <c r="CX423" s="158"/>
      <c r="CY423" s="172"/>
      <c r="CZ423" s="162"/>
      <c r="DA423" s="162"/>
      <c r="DB423" s="158"/>
      <c r="DC423" s="173"/>
      <c r="DD423" s="178"/>
      <c r="DE423" s="173"/>
      <c r="DF423" s="165"/>
      <c r="DG423" s="172"/>
      <c r="DH423" s="178"/>
      <c r="DI423" s="172"/>
      <c r="DJ423" s="178"/>
      <c r="DK423" s="172"/>
      <c r="DL423" s="162"/>
      <c r="DM423" s="167"/>
      <c r="DN423" s="169"/>
      <c r="DO423" s="162"/>
      <c r="DP423" s="162"/>
      <c r="DQ423" s="174"/>
      <c r="DR423" s="152"/>
      <c r="DS423" s="172"/>
      <c r="DT423" s="152"/>
      <c r="DU423" s="152"/>
      <c r="DV423" s="156"/>
      <c r="DW423" s="173"/>
      <c r="DX423" s="158"/>
      <c r="DY423" s="172"/>
      <c r="DZ423" s="162"/>
      <c r="EA423" s="162"/>
      <c r="EB423" s="172"/>
      <c r="EC423" s="172"/>
      <c r="ED423" s="152"/>
      <c r="EE423" s="152"/>
      <c r="EF423" s="152"/>
      <c r="EG423" s="174"/>
      <c r="EH423" s="172"/>
      <c r="EI423" s="162"/>
      <c r="EJ423" s="162"/>
    </row>
    <row r="424" spans="1:140" ht="12.5">
      <c r="A424" s="168"/>
      <c r="B424" s="169"/>
      <c r="C424" s="144" t="str">
        <f t="shared" si="0"/>
        <v/>
      </c>
      <c r="D424" s="144" t="str">
        <f t="shared" si="1631"/>
        <v/>
      </c>
      <c r="E424" s="144" t="str">
        <f t="shared" si="2"/>
        <v/>
      </c>
      <c r="F424" s="145" t="str">
        <f t="shared" si="1632"/>
        <v/>
      </c>
      <c r="G424" s="145" t="str">
        <f t="shared" si="4"/>
        <v/>
      </c>
      <c r="H424" s="145" t="str">
        <f t="shared" si="5"/>
        <v/>
      </c>
      <c r="I424" s="146" t="str">
        <f t="shared" ref="I424:J424" si="1774">IF(COUNTA($DO424:$DX424)&gt;0,$BA424,"")</f>
        <v/>
      </c>
      <c r="J424" s="146" t="str">
        <f t="shared" si="1774"/>
        <v/>
      </c>
      <c r="K424" s="147" t="str">
        <f t="shared" si="43"/>
        <v/>
      </c>
      <c r="L424" s="147" t="str">
        <f t="shared" si="7"/>
        <v/>
      </c>
      <c r="M424" s="147" t="str">
        <f t="shared" si="8"/>
        <v/>
      </c>
      <c r="N424" s="147" t="str">
        <f t="shared" si="48"/>
        <v/>
      </c>
      <c r="O424" s="147" t="str">
        <f t="shared" si="9"/>
        <v/>
      </c>
      <c r="P424" s="146" t="str">
        <f t="shared" si="1634"/>
        <v/>
      </c>
      <c r="Q424" s="147" t="str">
        <f t="shared" si="1635"/>
        <v/>
      </c>
      <c r="R424" s="146" t="str">
        <f t="shared" si="12"/>
        <v/>
      </c>
      <c r="S424" s="146" t="str">
        <f t="shared" si="13"/>
        <v/>
      </c>
      <c r="T424" s="146" t="str">
        <f>IF(NOT(ISBLANK(DH424)),
        IF(AND(ISREF('Input Tenderers'!$J$8:$K$8),COUNTA('Input Tenderers'!$N$8)&gt;0),
                IF(COUNTA('Input Implementation Transactio'!$N424:$O424)&gt;0,"supplier;tenderer;payee","supplier;tenderer"),
                IF(COUNTA('Input Implementation Transactio'!$N424:$O424)&gt;0,"supplier;payee","supplier")
                ),
        IF(COUNTA('Input Implementation Transactio'!$N424:$O424)&gt;0, "payee", "")
        )</f>
        <v/>
      </c>
      <c r="U424" s="146" t="str">
        <f t="shared" si="14"/>
        <v/>
      </c>
      <c r="V424" s="146" t="str">
        <f t="shared" si="15"/>
        <v/>
      </c>
      <c r="W424" s="148" t="str">
        <f t="shared" si="1636"/>
        <v/>
      </c>
      <c r="X424" s="175" t="str">
        <f t="shared" si="1637"/>
        <v/>
      </c>
      <c r="Y424" s="170" t="str">
        <f t="shared" si="1638"/>
        <v/>
      </c>
      <c r="Z424" s="150" t="str">
        <f t="shared" si="19"/>
        <v/>
      </c>
      <c r="AA424" s="146" t="str">
        <f t="shared" si="20"/>
        <v/>
      </c>
      <c r="AB424" s="146" t="str">
        <f t="shared" si="21"/>
        <v/>
      </c>
      <c r="AC424" s="146" t="str">
        <f t="shared" si="22"/>
        <v/>
      </c>
      <c r="AD424" s="148" t="str">
        <f t="shared" si="1639"/>
        <v/>
      </c>
      <c r="AE424" s="148" t="str">
        <f t="shared" si="24"/>
        <v/>
      </c>
      <c r="AF424" s="175" t="str">
        <f t="shared" si="1640"/>
        <v/>
      </c>
      <c r="AG424" s="170" t="str">
        <f t="shared" si="1641"/>
        <v/>
      </c>
      <c r="AH424" s="148" t="str">
        <f t="shared" si="1642"/>
        <v/>
      </c>
      <c r="AI424" s="146" t="str">
        <f t="shared" si="28"/>
        <v/>
      </c>
      <c r="AJ424" s="146" t="str">
        <f t="shared" si="29"/>
        <v/>
      </c>
      <c r="AK424" s="146" t="str">
        <f t="shared" si="30"/>
        <v/>
      </c>
      <c r="AL424" s="146" t="str">
        <f t="shared" si="31"/>
        <v/>
      </c>
      <c r="AM424" s="171" t="str">
        <f t="shared" si="32"/>
        <v/>
      </c>
      <c r="AN424" s="171" t="str">
        <f t="shared" si="33"/>
        <v/>
      </c>
      <c r="AO424" s="146" t="str">
        <f t="shared" si="34"/>
        <v/>
      </c>
      <c r="AP424" s="146" t="str">
        <f t="shared" si="35"/>
        <v/>
      </c>
      <c r="AQ424" s="146" t="str">
        <f t="shared" si="36"/>
        <v/>
      </c>
      <c r="AR424" s="146" t="str">
        <f t="shared" ref="AR424:AS424" si="1775">IF(NOT(ISBLANK(CB424)),CONCATENATE(TEXT(CB424,"yyyy-mm-ddThh:MM:ss"),"Z"),"")</f>
        <v/>
      </c>
      <c r="AS424" s="146" t="str">
        <f t="shared" si="1775"/>
        <v/>
      </c>
      <c r="AT424" s="146" t="str">
        <f t="shared" si="38"/>
        <v/>
      </c>
      <c r="AU424" s="146" t="str">
        <f t="shared" si="39"/>
        <v/>
      </c>
      <c r="AV424" s="146" t="str">
        <f t="shared" ref="AV424:AW424" si="1776">IF(NOT(ISBLANK(DT424)),CONCATENATE(TEXT(DT424,"yyyy-mm-ddThh:MM:ss"),"Z"),"")</f>
        <v/>
      </c>
      <c r="AW424" s="146" t="str">
        <f t="shared" si="1776"/>
        <v/>
      </c>
      <c r="AX424" s="146" t="str">
        <f t="shared" ref="AX424:AZ424" si="1777">IF(NOT(ISBLANK(ED424)),CONCATENATE(TEXT(ED424,"yyyy-mm-ddThh:MM:ss"),"Z"),"")</f>
        <v/>
      </c>
      <c r="AY424" s="146" t="str">
        <f t="shared" si="1777"/>
        <v/>
      </c>
      <c r="AZ424" s="146" t="str">
        <f t="shared" si="1777"/>
        <v/>
      </c>
      <c r="BA424" s="176"/>
      <c r="BB424" s="152"/>
      <c r="BC424" s="177"/>
      <c r="BD424" s="154"/>
      <c r="BE424" s="155"/>
      <c r="BF424" s="154"/>
      <c r="BG424" s="155"/>
      <c r="BH424" s="169"/>
      <c r="BI424" s="162"/>
      <c r="BJ424" s="172"/>
      <c r="BK424" s="162"/>
      <c r="BL424" s="158"/>
      <c r="BM424" s="172"/>
      <c r="BN424" s="162"/>
      <c r="BO424" s="167"/>
      <c r="BP424" s="169"/>
      <c r="BQ424" s="162"/>
      <c r="BR424" s="162"/>
      <c r="BS424" s="174"/>
      <c r="BT424" s="162"/>
      <c r="BU424" s="174"/>
      <c r="BV424" s="174"/>
      <c r="BW424" s="174"/>
      <c r="BX424" s="173"/>
      <c r="BY424" s="158"/>
      <c r="BZ424" s="160"/>
      <c r="CA424" s="172"/>
      <c r="CB424" s="152"/>
      <c r="CC424" s="152"/>
      <c r="CD424" s="156"/>
      <c r="CE424" s="172"/>
      <c r="CF424" s="162"/>
      <c r="CG424" s="162"/>
      <c r="CH424" s="158"/>
      <c r="CI424" s="173"/>
      <c r="CJ424" s="178"/>
      <c r="CK424" s="173"/>
      <c r="CL424" s="165"/>
      <c r="CM424" s="172"/>
      <c r="CN424" s="162"/>
      <c r="CO424" s="162"/>
      <c r="CP424" s="162"/>
      <c r="CQ424" s="162"/>
      <c r="CR424" s="169"/>
      <c r="CS424" s="162"/>
      <c r="CT424" s="162"/>
      <c r="CU424" s="174"/>
      <c r="CV424" s="152"/>
      <c r="CW424" s="173"/>
      <c r="CX424" s="158"/>
      <c r="CY424" s="172"/>
      <c r="CZ424" s="162"/>
      <c r="DA424" s="162"/>
      <c r="DB424" s="158"/>
      <c r="DC424" s="173"/>
      <c r="DD424" s="178"/>
      <c r="DE424" s="173"/>
      <c r="DF424" s="165"/>
      <c r="DG424" s="172"/>
      <c r="DH424" s="178"/>
      <c r="DI424" s="172"/>
      <c r="DJ424" s="178"/>
      <c r="DK424" s="172"/>
      <c r="DL424" s="162"/>
      <c r="DM424" s="167"/>
      <c r="DN424" s="169"/>
      <c r="DO424" s="162"/>
      <c r="DP424" s="162"/>
      <c r="DQ424" s="174"/>
      <c r="DR424" s="152"/>
      <c r="DS424" s="172"/>
      <c r="DT424" s="152"/>
      <c r="DU424" s="152"/>
      <c r="DV424" s="156"/>
      <c r="DW424" s="173"/>
      <c r="DX424" s="158"/>
      <c r="DY424" s="172"/>
      <c r="DZ424" s="162"/>
      <c r="EA424" s="162"/>
      <c r="EB424" s="172"/>
      <c r="EC424" s="172"/>
      <c r="ED424" s="152"/>
      <c r="EE424" s="152"/>
      <c r="EF424" s="152"/>
      <c r="EG424" s="174"/>
      <c r="EH424" s="172"/>
      <c r="EI424" s="162"/>
      <c r="EJ424" s="162"/>
    </row>
    <row r="425" spans="1:140" ht="12.5">
      <c r="A425" s="168"/>
      <c r="B425" s="169"/>
      <c r="C425" s="144" t="str">
        <f t="shared" si="0"/>
        <v/>
      </c>
      <c r="D425" s="144" t="str">
        <f t="shared" si="1631"/>
        <v/>
      </c>
      <c r="E425" s="144" t="str">
        <f t="shared" si="2"/>
        <v/>
      </c>
      <c r="F425" s="145" t="str">
        <f t="shared" si="1632"/>
        <v/>
      </c>
      <c r="G425" s="145" t="str">
        <f t="shared" si="4"/>
        <v/>
      </c>
      <c r="H425" s="145" t="str">
        <f t="shared" si="5"/>
        <v/>
      </c>
      <c r="I425" s="146" t="str">
        <f t="shared" ref="I425:J425" si="1778">IF(COUNTA($DO425:$DX425)&gt;0,$BA425,"")</f>
        <v/>
      </c>
      <c r="J425" s="146" t="str">
        <f t="shared" si="1778"/>
        <v/>
      </c>
      <c r="K425" s="147" t="str">
        <f t="shared" si="43"/>
        <v/>
      </c>
      <c r="L425" s="147" t="str">
        <f t="shared" si="7"/>
        <v/>
      </c>
      <c r="M425" s="147" t="str">
        <f t="shared" si="8"/>
        <v/>
      </c>
      <c r="N425" s="147" t="str">
        <f t="shared" si="48"/>
        <v/>
      </c>
      <c r="O425" s="147" t="str">
        <f t="shared" si="9"/>
        <v/>
      </c>
      <c r="P425" s="146" t="str">
        <f t="shared" si="1634"/>
        <v/>
      </c>
      <c r="Q425" s="147" t="str">
        <f t="shared" si="1635"/>
        <v/>
      </c>
      <c r="R425" s="146" t="str">
        <f t="shared" si="12"/>
        <v/>
      </c>
      <c r="S425" s="146" t="str">
        <f t="shared" si="13"/>
        <v/>
      </c>
      <c r="T425" s="146" t="str">
        <f>IF(NOT(ISBLANK(DH425)),
        IF(AND(ISREF('Input Tenderers'!$J$8:$K$8),COUNTA('Input Tenderers'!$N$8)&gt;0),
                IF(COUNTA('Input Implementation Transactio'!$N425:$O425)&gt;0,"supplier;tenderer;payee","supplier;tenderer"),
                IF(COUNTA('Input Implementation Transactio'!$N425:$O425)&gt;0,"supplier;payee","supplier")
                ),
        IF(COUNTA('Input Implementation Transactio'!$N425:$O425)&gt;0, "payee", "")
        )</f>
        <v/>
      </c>
      <c r="U425" s="146" t="str">
        <f t="shared" si="14"/>
        <v/>
      </c>
      <c r="V425" s="146" t="str">
        <f t="shared" si="15"/>
        <v/>
      </c>
      <c r="W425" s="148" t="str">
        <f t="shared" si="1636"/>
        <v/>
      </c>
      <c r="X425" s="175" t="str">
        <f t="shared" si="1637"/>
        <v/>
      </c>
      <c r="Y425" s="170" t="str">
        <f t="shared" si="1638"/>
        <v/>
      </c>
      <c r="Z425" s="150" t="str">
        <f t="shared" si="19"/>
        <v/>
      </c>
      <c r="AA425" s="146" t="str">
        <f t="shared" si="20"/>
        <v/>
      </c>
      <c r="AB425" s="146" t="str">
        <f t="shared" si="21"/>
        <v/>
      </c>
      <c r="AC425" s="146" t="str">
        <f t="shared" si="22"/>
        <v/>
      </c>
      <c r="AD425" s="148" t="str">
        <f t="shared" si="1639"/>
        <v/>
      </c>
      <c r="AE425" s="148" t="str">
        <f t="shared" si="24"/>
        <v/>
      </c>
      <c r="AF425" s="175" t="str">
        <f t="shared" si="1640"/>
        <v/>
      </c>
      <c r="AG425" s="170" t="str">
        <f t="shared" si="1641"/>
        <v/>
      </c>
      <c r="AH425" s="148" t="str">
        <f t="shared" si="1642"/>
        <v/>
      </c>
      <c r="AI425" s="146" t="str">
        <f t="shared" si="28"/>
        <v/>
      </c>
      <c r="AJ425" s="146" t="str">
        <f t="shared" si="29"/>
        <v/>
      </c>
      <c r="AK425" s="146" t="str">
        <f t="shared" si="30"/>
        <v/>
      </c>
      <c r="AL425" s="146" t="str">
        <f t="shared" si="31"/>
        <v/>
      </c>
      <c r="AM425" s="171" t="str">
        <f t="shared" si="32"/>
        <v/>
      </c>
      <c r="AN425" s="171" t="str">
        <f t="shared" si="33"/>
        <v/>
      </c>
      <c r="AO425" s="146" t="str">
        <f t="shared" si="34"/>
        <v/>
      </c>
      <c r="AP425" s="146" t="str">
        <f t="shared" si="35"/>
        <v/>
      </c>
      <c r="AQ425" s="146" t="str">
        <f t="shared" si="36"/>
        <v/>
      </c>
      <c r="AR425" s="146" t="str">
        <f t="shared" ref="AR425:AS425" si="1779">IF(NOT(ISBLANK(CB425)),CONCATENATE(TEXT(CB425,"yyyy-mm-ddThh:MM:ss"),"Z"),"")</f>
        <v/>
      </c>
      <c r="AS425" s="146" t="str">
        <f t="shared" si="1779"/>
        <v/>
      </c>
      <c r="AT425" s="146" t="str">
        <f t="shared" si="38"/>
        <v/>
      </c>
      <c r="AU425" s="146" t="str">
        <f t="shared" si="39"/>
        <v/>
      </c>
      <c r="AV425" s="146" t="str">
        <f t="shared" ref="AV425:AW425" si="1780">IF(NOT(ISBLANK(DT425)),CONCATENATE(TEXT(DT425,"yyyy-mm-ddThh:MM:ss"),"Z"),"")</f>
        <v/>
      </c>
      <c r="AW425" s="146" t="str">
        <f t="shared" si="1780"/>
        <v/>
      </c>
      <c r="AX425" s="146" t="str">
        <f t="shared" ref="AX425:AZ425" si="1781">IF(NOT(ISBLANK(ED425)),CONCATENATE(TEXT(ED425,"yyyy-mm-ddThh:MM:ss"),"Z"),"")</f>
        <v/>
      </c>
      <c r="AY425" s="146" t="str">
        <f t="shared" si="1781"/>
        <v/>
      </c>
      <c r="AZ425" s="146" t="str">
        <f t="shared" si="1781"/>
        <v/>
      </c>
      <c r="BA425" s="176"/>
      <c r="BB425" s="152"/>
      <c r="BC425" s="177"/>
      <c r="BD425" s="154"/>
      <c r="BE425" s="155"/>
      <c r="BF425" s="154"/>
      <c r="BG425" s="155"/>
      <c r="BH425" s="169"/>
      <c r="BI425" s="162"/>
      <c r="BJ425" s="172"/>
      <c r="BK425" s="162"/>
      <c r="BL425" s="158"/>
      <c r="BM425" s="172"/>
      <c r="BN425" s="162"/>
      <c r="BO425" s="167"/>
      <c r="BP425" s="169"/>
      <c r="BQ425" s="162"/>
      <c r="BR425" s="162"/>
      <c r="BS425" s="174"/>
      <c r="BT425" s="162"/>
      <c r="BU425" s="174"/>
      <c r="BV425" s="174"/>
      <c r="BW425" s="174"/>
      <c r="BX425" s="173"/>
      <c r="BY425" s="158"/>
      <c r="BZ425" s="160"/>
      <c r="CA425" s="172"/>
      <c r="CB425" s="152"/>
      <c r="CC425" s="152"/>
      <c r="CD425" s="156"/>
      <c r="CE425" s="172"/>
      <c r="CF425" s="162"/>
      <c r="CG425" s="162"/>
      <c r="CH425" s="158"/>
      <c r="CI425" s="173"/>
      <c r="CJ425" s="178"/>
      <c r="CK425" s="173"/>
      <c r="CL425" s="165"/>
      <c r="CM425" s="172"/>
      <c r="CN425" s="162"/>
      <c r="CO425" s="162"/>
      <c r="CP425" s="162"/>
      <c r="CQ425" s="162"/>
      <c r="CR425" s="169"/>
      <c r="CS425" s="162"/>
      <c r="CT425" s="162"/>
      <c r="CU425" s="174"/>
      <c r="CV425" s="152"/>
      <c r="CW425" s="173"/>
      <c r="CX425" s="158"/>
      <c r="CY425" s="172"/>
      <c r="CZ425" s="162"/>
      <c r="DA425" s="162"/>
      <c r="DB425" s="158"/>
      <c r="DC425" s="173"/>
      <c r="DD425" s="178"/>
      <c r="DE425" s="173"/>
      <c r="DF425" s="165"/>
      <c r="DG425" s="172"/>
      <c r="DH425" s="178"/>
      <c r="DI425" s="172"/>
      <c r="DJ425" s="178"/>
      <c r="DK425" s="172"/>
      <c r="DL425" s="162"/>
      <c r="DM425" s="167"/>
      <c r="DN425" s="169"/>
      <c r="DO425" s="162"/>
      <c r="DP425" s="162"/>
      <c r="DQ425" s="174"/>
      <c r="DR425" s="152"/>
      <c r="DS425" s="172"/>
      <c r="DT425" s="152"/>
      <c r="DU425" s="152"/>
      <c r="DV425" s="156"/>
      <c r="DW425" s="173"/>
      <c r="DX425" s="158"/>
      <c r="DY425" s="172"/>
      <c r="DZ425" s="162"/>
      <c r="EA425" s="162"/>
      <c r="EB425" s="172"/>
      <c r="EC425" s="172"/>
      <c r="ED425" s="152"/>
      <c r="EE425" s="152"/>
      <c r="EF425" s="152"/>
      <c r="EG425" s="174"/>
      <c r="EH425" s="172"/>
      <c r="EI425" s="162"/>
      <c r="EJ425" s="162"/>
    </row>
    <row r="426" spans="1:140" ht="12.5">
      <c r="A426" s="168"/>
      <c r="B426" s="169"/>
      <c r="C426" s="144" t="str">
        <f t="shared" si="0"/>
        <v/>
      </c>
      <c r="D426" s="144" t="str">
        <f t="shared" si="1631"/>
        <v/>
      </c>
      <c r="E426" s="144" t="str">
        <f t="shared" si="2"/>
        <v/>
      </c>
      <c r="F426" s="145" t="str">
        <f t="shared" si="1632"/>
        <v/>
      </c>
      <c r="G426" s="145" t="str">
        <f t="shared" si="4"/>
        <v/>
      </c>
      <c r="H426" s="145" t="str">
        <f t="shared" si="5"/>
        <v/>
      </c>
      <c r="I426" s="146" t="str">
        <f t="shared" ref="I426:J426" si="1782">IF(COUNTA($DO426:$DX426)&gt;0,$BA426,"")</f>
        <v/>
      </c>
      <c r="J426" s="146" t="str">
        <f t="shared" si="1782"/>
        <v/>
      </c>
      <c r="K426" s="147" t="str">
        <f t="shared" si="43"/>
        <v/>
      </c>
      <c r="L426" s="147" t="str">
        <f t="shared" si="7"/>
        <v/>
      </c>
      <c r="M426" s="147" t="str">
        <f t="shared" si="8"/>
        <v/>
      </c>
      <c r="N426" s="147" t="str">
        <f t="shared" si="48"/>
        <v/>
      </c>
      <c r="O426" s="147" t="str">
        <f t="shared" si="9"/>
        <v/>
      </c>
      <c r="P426" s="146" t="str">
        <f t="shared" si="1634"/>
        <v/>
      </c>
      <c r="Q426" s="147" t="str">
        <f t="shared" si="1635"/>
        <v/>
      </c>
      <c r="R426" s="146" t="str">
        <f t="shared" si="12"/>
        <v/>
      </c>
      <c r="S426" s="146" t="str">
        <f t="shared" si="13"/>
        <v/>
      </c>
      <c r="T426" s="146" t="str">
        <f>IF(NOT(ISBLANK(DH426)),
        IF(AND(ISREF('Input Tenderers'!$J$8:$K$8),COUNTA('Input Tenderers'!$N$8)&gt;0),
                IF(COUNTA('Input Implementation Transactio'!$N426:$O426)&gt;0,"supplier;tenderer;payee","supplier;tenderer"),
                IF(COUNTA('Input Implementation Transactio'!$N426:$O426)&gt;0,"supplier;payee","supplier")
                ),
        IF(COUNTA('Input Implementation Transactio'!$N426:$O426)&gt;0, "payee", "")
        )</f>
        <v/>
      </c>
      <c r="U426" s="146" t="str">
        <f t="shared" si="14"/>
        <v/>
      </c>
      <c r="V426" s="146" t="str">
        <f t="shared" si="15"/>
        <v/>
      </c>
      <c r="W426" s="148" t="str">
        <f t="shared" si="1636"/>
        <v/>
      </c>
      <c r="X426" s="175" t="str">
        <f t="shared" si="1637"/>
        <v/>
      </c>
      <c r="Y426" s="170" t="str">
        <f t="shared" si="1638"/>
        <v/>
      </c>
      <c r="Z426" s="150" t="str">
        <f t="shared" si="19"/>
        <v/>
      </c>
      <c r="AA426" s="146" t="str">
        <f t="shared" si="20"/>
        <v/>
      </c>
      <c r="AB426" s="146" t="str">
        <f t="shared" si="21"/>
        <v/>
      </c>
      <c r="AC426" s="146" t="str">
        <f t="shared" si="22"/>
        <v/>
      </c>
      <c r="AD426" s="148" t="str">
        <f t="shared" si="1639"/>
        <v/>
      </c>
      <c r="AE426" s="148" t="str">
        <f t="shared" si="24"/>
        <v/>
      </c>
      <c r="AF426" s="175" t="str">
        <f t="shared" si="1640"/>
        <v/>
      </c>
      <c r="AG426" s="170" t="str">
        <f t="shared" si="1641"/>
        <v/>
      </c>
      <c r="AH426" s="148" t="str">
        <f t="shared" si="1642"/>
        <v/>
      </c>
      <c r="AI426" s="146" t="str">
        <f t="shared" si="28"/>
        <v/>
      </c>
      <c r="AJ426" s="146" t="str">
        <f t="shared" si="29"/>
        <v/>
      </c>
      <c r="AK426" s="146" t="str">
        <f t="shared" si="30"/>
        <v/>
      </c>
      <c r="AL426" s="146" t="str">
        <f t="shared" si="31"/>
        <v/>
      </c>
      <c r="AM426" s="171" t="str">
        <f t="shared" si="32"/>
        <v/>
      </c>
      <c r="AN426" s="171" t="str">
        <f t="shared" si="33"/>
        <v/>
      </c>
      <c r="AO426" s="146" t="str">
        <f t="shared" si="34"/>
        <v/>
      </c>
      <c r="AP426" s="146" t="str">
        <f t="shared" si="35"/>
        <v/>
      </c>
      <c r="AQ426" s="146" t="str">
        <f t="shared" si="36"/>
        <v/>
      </c>
      <c r="AR426" s="146" t="str">
        <f t="shared" ref="AR426:AS426" si="1783">IF(NOT(ISBLANK(CB426)),CONCATENATE(TEXT(CB426,"yyyy-mm-ddThh:MM:ss"),"Z"),"")</f>
        <v/>
      </c>
      <c r="AS426" s="146" t="str">
        <f t="shared" si="1783"/>
        <v/>
      </c>
      <c r="AT426" s="146" t="str">
        <f t="shared" si="38"/>
        <v/>
      </c>
      <c r="AU426" s="146" t="str">
        <f t="shared" si="39"/>
        <v/>
      </c>
      <c r="AV426" s="146" t="str">
        <f t="shared" ref="AV426:AW426" si="1784">IF(NOT(ISBLANK(DT426)),CONCATENATE(TEXT(DT426,"yyyy-mm-ddThh:MM:ss"),"Z"),"")</f>
        <v/>
      </c>
      <c r="AW426" s="146" t="str">
        <f t="shared" si="1784"/>
        <v/>
      </c>
      <c r="AX426" s="146" t="str">
        <f t="shared" ref="AX426:AZ426" si="1785">IF(NOT(ISBLANK(ED426)),CONCATENATE(TEXT(ED426,"yyyy-mm-ddThh:MM:ss"),"Z"),"")</f>
        <v/>
      </c>
      <c r="AY426" s="146" t="str">
        <f t="shared" si="1785"/>
        <v/>
      </c>
      <c r="AZ426" s="146" t="str">
        <f t="shared" si="1785"/>
        <v/>
      </c>
      <c r="BA426" s="176"/>
      <c r="BB426" s="152"/>
      <c r="BC426" s="177"/>
      <c r="BD426" s="154"/>
      <c r="BE426" s="155"/>
      <c r="BF426" s="154"/>
      <c r="BG426" s="155"/>
      <c r="BH426" s="169"/>
      <c r="BI426" s="162"/>
      <c r="BJ426" s="172"/>
      <c r="BK426" s="162"/>
      <c r="BL426" s="158"/>
      <c r="BM426" s="172"/>
      <c r="BN426" s="162"/>
      <c r="BO426" s="167"/>
      <c r="BP426" s="169"/>
      <c r="BQ426" s="162"/>
      <c r="BR426" s="162"/>
      <c r="BS426" s="174"/>
      <c r="BT426" s="162"/>
      <c r="BU426" s="174"/>
      <c r="BV426" s="174"/>
      <c r="BW426" s="174"/>
      <c r="BX426" s="173"/>
      <c r="BY426" s="158"/>
      <c r="BZ426" s="160"/>
      <c r="CA426" s="172"/>
      <c r="CB426" s="152"/>
      <c r="CC426" s="152"/>
      <c r="CD426" s="156"/>
      <c r="CE426" s="172"/>
      <c r="CF426" s="162"/>
      <c r="CG426" s="162"/>
      <c r="CH426" s="158"/>
      <c r="CI426" s="173"/>
      <c r="CJ426" s="178"/>
      <c r="CK426" s="173"/>
      <c r="CL426" s="165"/>
      <c r="CM426" s="172"/>
      <c r="CN426" s="162"/>
      <c r="CO426" s="162"/>
      <c r="CP426" s="162"/>
      <c r="CQ426" s="162"/>
      <c r="CR426" s="169"/>
      <c r="CS426" s="162"/>
      <c r="CT426" s="162"/>
      <c r="CU426" s="174"/>
      <c r="CV426" s="152"/>
      <c r="CW426" s="173"/>
      <c r="CX426" s="158"/>
      <c r="CY426" s="172"/>
      <c r="CZ426" s="162"/>
      <c r="DA426" s="162"/>
      <c r="DB426" s="158"/>
      <c r="DC426" s="173"/>
      <c r="DD426" s="178"/>
      <c r="DE426" s="173"/>
      <c r="DF426" s="165"/>
      <c r="DG426" s="172"/>
      <c r="DH426" s="178"/>
      <c r="DI426" s="172"/>
      <c r="DJ426" s="178"/>
      <c r="DK426" s="172"/>
      <c r="DL426" s="162"/>
      <c r="DM426" s="167"/>
      <c r="DN426" s="169"/>
      <c r="DO426" s="162"/>
      <c r="DP426" s="162"/>
      <c r="DQ426" s="174"/>
      <c r="DR426" s="152"/>
      <c r="DS426" s="172"/>
      <c r="DT426" s="152"/>
      <c r="DU426" s="152"/>
      <c r="DV426" s="156"/>
      <c r="DW426" s="173"/>
      <c r="DX426" s="158"/>
      <c r="DY426" s="172"/>
      <c r="DZ426" s="162"/>
      <c r="EA426" s="162"/>
      <c r="EB426" s="172"/>
      <c r="EC426" s="172"/>
      <c r="ED426" s="152"/>
      <c r="EE426" s="152"/>
      <c r="EF426" s="152"/>
      <c r="EG426" s="174"/>
      <c r="EH426" s="172"/>
      <c r="EI426" s="162"/>
      <c r="EJ426" s="162"/>
    </row>
    <row r="427" spans="1:140" ht="12.5">
      <c r="A427" s="168"/>
      <c r="B427" s="169"/>
      <c r="C427" s="144" t="str">
        <f t="shared" si="0"/>
        <v/>
      </c>
      <c r="D427" s="144" t="str">
        <f t="shared" si="1631"/>
        <v/>
      </c>
      <c r="E427" s="144" t="str">
        <f t="shared" si="2"/>
        <v/>
      </c>
      <c r="F427" s="145" t="str">
        <f t="shared" si="1632"/>
        <v/>
      </c>
      <c r="G427" s="145" t="str">
        <f t="shared" si="4"/>
        <v/>
      </c>
      <c r="H427" s="145" t="str">
        <f t="shared" si="5"/>
        <v/>
      </c>
      <c r="I427" s="146" t="str">
        <f t="shared" ref="I427:J427" si="1786">IF(COUNTA($DO427:$DX427)&gt;0,$BA427,"")</f>
        <v/>
      </c>
      <c r="J427" s="146" t="str">
        <f t="shared" si="1786"/>
        <v/>
      </c>
      <c r="K427" s="147" t="str">
        <f t="shared" si="43"/>
        <v/>
      </c>
      <c r="L427" s="147" t="str">
        <f t="shared" si="7"/>
        <v/>
      </c>
      <c r="M427" s="147" t="str">
        <f t="shared" si="8"/>
        <v/>
      </c>
      <c r="N427" s="147" t="str">
        <f t="shared" si="48"/>
        <v/>
      </c>
      <c r="O427" s="147" t="str">
        <f t="shared" si="9"/>
        <v/>
      </c>
      <c r="P427" s="146" t="str">
        <f t="shared" si="1634"/>
        <v/>
      </c>
      <c r="Q427" s="147" t="str">
        <f t="shared" si="1635"/>
        <v/>
      </c>
      <c r="R427" s="146" t="str">
        <f t="shared" si="12"/>
        <v/>
      </c>
      <c r="S427" s="146" t="str">
        <f t="shared" si="13"/>
        <v/>
      </c>
      <c r="T427" s="146" t="str">
        <f>IF(NOT(ISBLANK(DH427)),
        IF(AND(ISREF('Input Tenderers'!$J$8:$K$8),COUNTA('Input Tenderers'!$N$8)&gt;0),
                IF(COUNTA('Input Implementation Transactio'!$N427:$O427)&gt;0,"supplier;tenderer;payee","supplier;tenderer"),
                IF(COUNTA('Input Implementation Transactio'!$N427:$O427)&gt;0,"supplier;payee","supplier")
                ),
        IF(COUNTA('Input Implementation Transactio'!$N427:$O427)&gt;0, "payee", "")
        )</f>
        <v/>
      </c>
      <c r="U427" s="146" t="str">
        <f t="shared" si="14"/>
        <v/>
      </c>
      <c r="V427" s="146" t="str">
        <f t="shared" si="15"/>
        <v/>
      </c>
      <c r="W427" s="148" t="str">
        <f t="shared" si="1636"/>
        <v/>
      </c>
      <c r="X427" s="175" t="str">
        <f t="shared" si="1637"/>
        <v/>
      </c>
      <c r="Y427" s="170" t="str">
        <f t="shared" si="1638"/>
        <v/>
      </c>
      <c r="Z427" s="150" t="str">
        <f t="shared" si="19"/>
        <v/>
      </c>
      <c r="AA427" s="146" t="str">
        <f t="shared" si="20"/>
        <v/>
      </c>
      <c r="AB427" s="146" t="str">
        <f t="shared" si="21"/>
        <v/>
      </c>
      <c r="AC427" s="146" t="str">
        <f t="shared" si="22"/>
        <v/>
      </c>
      <c r="AD427" s="148" t="str">
        <f t="shared" si="1639"/>
        <v/>
      </c>
      <c r="AE427" s="148" t="str">
        <f t="shared" si="24"/>
        <v/>
      </c>
      <c r="AF427" s="175" t="str">
        <f t="shared" si="1640"/>
        <v/>
      </c>
      <c r="AG427" s="170" t="str">
        <f t="shared" si="1641"/>
        <v/>
      </c>
      <c r="AH427" s="148" t="str">
        <f t="shared" si="1642"/>
        <v/>
      </c>
      <c r="AI427" s="146" t="str">
        <f t="shared" si="28"/>
        <v/>
      </c>
      <c r="AJ427" s="146" t="str">
        <f t="shared" si="29"/>
        <v/>
      </c>
      <c r="AK427" s="146" t="str">
        <f t="shared" si="30"/>
        <v/>
      </c>
      <c r="AL427" s="146" t="str">
        <f t="shared" si="31"/>
        <v/>
      </c>
      <c r="AM427" s="171" t="str">
        <f t="shared" si="32"/>
        <v/>
      </c>
      <c r="AN427" s="171" t="str">
        <f t="shared" si="33"/>
        <v/>
      </c>
      <c r="AO427" s="146" t="str">
        <f t="shared" si="34"/>
        <v/>
      </c>
      <c r="AP427" s="146" t="str">
        <f t="shared" si="35"/>
        <v/>
      </c>
      <c r="AQ427" s="146" t="str">
        <f t="shared" si="36"/>
        <v/>
      </c>
      <c r="AR427" s="146" t="str">
        <f t="shared" ref="AR427:AS427" si="1787">IF(NOT(ISBLANK(CB427)),CONCATENATE(TEXT(CB427,"yyyy-mm-ddThh:MM:ss"),"Z"),"")</f>
        <v/>
      </c>
      <c r="AS427" s="146" t="str">
        <f t="shared" si="1787"/>
        <v/>
      </c>
      <c r="AT427" s="146" t="str">
        <f t="shared" si="38"/>
        <v/>
      </c>
      <c r="AU427" s="146" t="str">
        <f t="shared" si="39"/>
        <v/>
      </c>
      <c r="AV427" s="146" t="str">
        <f t="shared" ref="AV427:AW427" si="1788">IF(NOT(ISBLANK(DT427)),CONCATENATE(TEXT(DT427,"yyyy-mm-ddThh:MM:ss"),"Z"),"")</f>
        <v/>
      </c>
      <c r="AW427" s="146" t="str">
        <f t="shared" si="1788"/>
        <v/>
      </c>
      <c r="AX427" s="146" t="str">
        <f t="shared" ref="AX427:AZ427" si="1789">IF(NOT(ISBLANK(ED427)),CONCATENATE(TEXT(ED427,"yyyy-mm-ddThh:MM:ss"),"Z"),"")</f>
        <v/>
      </c>
      <c r="AY427" s="146" t="str">
        <f t="shared" si="1789"/>
        <v/>
      </c>
      <c r="AZ427" s="146" t="str">
        <f t="shared" si="1789"/>
        <v/>
      </c>
      <c r="BA427" s="176"/>
      <c r="BB427" s="152"/>
      <c r="BC427" s="177"/>
      <c r="BD427" s="154"/>
      <c r="BE427" s="155"/>
      <c r="BF427" s="154"/>
      <c r="BG427" s="155"/>
      <c r="BH427" s="169"/>
      <c r="BI427" s="162"/>
      <c r="BJ427" s="172"/>
      <c r="BK427" s="162"/>
      <c r="BL427" s="158"/>
      <c r="BM427" s="172"/>
      <c r="BN427" s="162"/>
      <c r="BO427" s="167"/>
      <c r="BP427" s="169"/>
      <c r="BQ427" s="162"/>
      <c r="BR427" s="162"/>
      <c r="BS427" s="174"/>
      <c r="BT427" s="162"/>
      <c r="BU427" s="174"/>
      <c r="BV427" s="174"/>
      <c r="BW427" s="174"/>
      <c r="BX427" s="173"/>
      <c r="BY427" s="158"/>
      <c r="BZ427" s="160"/>
      <c r="CA427" s="172"/>
      <c r="CB427" s="152"/>
      <c r="CC427" s="152"/>
      <c r="CD427" s="156"/>
      <c r="CE427" s="172"/>
      <c r="CF427" s="162"/>
      <c r="CG427" s="162"/>
      <c r="CH427" s="158"/>
      <c r="CI427" s="173"/>
      <c r="CJ427" s="178"/>
      <c r="CK427" s="173"/>
      <c r="CL427" s="165"/>
      <c r="CM427" s="172"/>
      <c r="CN427" s="162"/>
      <c r="CO427" s="162"/>
      <c r="CP427" s="162"/>
      <c r="CQ427" s="162"/>
      <c r="CR427" s="169"/>
      <c r="CS427" s="162"/>
      <c r="CT427" s="162"/>
      <c r="CU427" s="174"/>
      <c r="CV427" s="152"/>
      <c r="CW427" s="173"/>
      <c r="CX427" s="158"/>
      <c r="CY427" s="172"/>
      <c r="CZ427" s="162"/>
      <c r="DA427" s="162"/>
      <c r="DB427" s="158"/>
      <c r="DC427" s="173"/>
      <c r="DD427" s="178"/>
      <c r="DE427" s="173"/>
      <c r="DF427" s="165"/>
      <c r="DG427" s="172"/>
      <c r="DH427" s="178"/>
      <c r="DI427" s="172"/>
      <c r="DJ427" s="178"/>
      <c r="DK427" s="172"/>
      <c r="DL427" s="162"/>
      <c r="DM427" s="167"/>
      <c r="DN427" s="169"/>
      <c r="DO427" s="162"/>
      <c r="DP427" s="162"/>
      <c r="DQ427" s="174"/>
      <c r="DR427" s="152"/>
      <c r="DS427" s="172"/>
      <c r="DT427" s="152"/>
      <c r="DU427" s="152"/>
      <c r="DV427" s="156"/>
      <c r="DW427" s="173"/>
      <c r="DX427" s="158"/>
      <c r="DY427" s="172"/>
      <c r="DZ427" s="162"/>
      <c r="EA427" s="162"/>
      <c r="EB427" s="172"/>
      <c r="EC427" s="172"/>
      <c r="ED427" s="152"/>
      <c r="EE427" s="152"/>
      <c r="EF427" s="152"/>
      <c r="EG427" s="174"/>
      <c r="EH427" s="172"/>
      <c r="EI427" s="162"/>
      <c r="EJ427" s="162"/>
    </row>
    <row r="428" spans="1:140" ht="12.5">
      <c r="A428" s="168"/>
      <c r="B428" s="169"/>
      <c r="C428" s="144" t="str">
        <f t="shared" si="0"/>
        <v/>
      </c>
      <c r="D428" s="144" t="str">
        <f t="shared" si="1631"/>
        <v/>
      </c>
      <c r="E428" s="144" t="str">
        <f t="shared" si="2"/>
        <v/>
      </c>
      <c r="F428" s="145" t="str">
        <f t="shared" si="1632"/>
        <v/>
      </c>
      <c r="G428" s="145" t="str">
        <f t="shared" si="4"/>
        <v/>
      </c>
      <c r="H428" s="145" t="str">
        <f t="shared" si="5"/>
        <v/>
      </c>
      <c r="I428" s="146" t="str">
        <f t="shared" ref="I428:J428" si="1790">IF(COUNTA($DO428:$DX428)&gt;0,$BA428,"")</f>
        <v/>
      </c>
      <c r="J428" s="146" t="str">
        <f t="shared" si="1790"/>
        <v/>
      </c>
      <c r="K428" s="147" t="str">
        <f t="shared" si="43"/>
        <v/>
      </c>
      <c r="L428" s="147" t="str">
        <f t="shared" si="7"/>
        <v/>
      </c>
      <c r="M428" s="147" t="str">
        <f t="shared" si="8"/>
        <v/>
      </c>
      <c r="N428" s="147" t="str">
        <f t="shared" si="48"/>
        <v/>
      </c>
      <c r="O428" s="147" t="str">
        <f t="shared" si="9"/>
        <v/>
      </c>
      <c r="P428" s="146" t="str">
        <f t="shared" si="1634"/>
        <v/>
      </c>
      <c r="Q428" s="147" t="str">
        <f t="shared" si="1635"/>
        <v/>
      </c>
      <c r="R428" s="146" t="str">
        <f t="shared" si="12"/>
        <v/>
      </c>
      <c r="S428" s="146" t="str">
        <f t="shared" si="13"/>
        <v/>
      </c>
      <c r="T428" s="146" t="str">
        <f>IF(NOT(ISBLANK(DH428)),
        IF(AND(ISREF('Input Tenderers'!$J$8:$K$8),COUNTA('Input Tenderers'!$N$8)&gt;0),
                IF(COUNTA('Input Implementation Transactio'!$N428:$O428)&gt;0,"supplier;tenderer;payee","supplier;tenderer"),
                IF(COUNTA('Input Implementation Transactio'!$N428:$O428)&gt;0,"supplier;payee","supplier")
                ),
        IF(COUNTA('Input Implementation Transactio'!$N428:$O428)&gt;0, "payee", "")
        )</f>
        <v/>
      </c>
      <c r="U428" s="146" t="str">
        <f t="shared" si="14"/>
        <v/>
      </c>
      <c r="V428" s="146" t="str">
        <f t="shared" si="15"/>
        <v/>
      </c>
      <c r="W428" s="148" t="str">
        <f t="shared" si="1636"/>
        <v/>
      </c>
      <c r="X428" s="175" t="str">
        <f t="shared" si="1637"/>
        <v/>
      </c>
      <c r="Y428" s="170" t="str">
        <f t="shared" si="1638"/>
        <v/>
      </c>
      <c r="Z428" s="150" t="str">
        <f t="shared" si="19"/>
        <v/>
      </c>
      <c r="AA428" s="146" t="str">
        <f t="shared" si="20"/>
        <v/>
      </c>
      <c r="AB428" s="146" t="str">
        <f t="shared" si="21"/>
        <v/>
      </c>
      <c r="AC428" s="146" t="str">
        <f t="shared" si="22"/>
        <v/>
      </c>
      <c r="AD428" s="148" t="str">
        <f t="shared" si="1639"/>
        <v/>
      </c>
      <c r="AE428" s="148" t="str">
        <f t="shared" si="24"/>
        <v/>
      </c>
      <c r="AF428" s="175" t="str">
        <f t="shared" si="1640"/>
        <v/>
      </c>
      <c r="AG428" s="170" t="str">
        <f t="shared" si="1641"/>
        <v/>
      </c>
      <c r="AH428" s="148" t="str">
        <f t="shared" si="1642"/>
        <v/>
      </c>
      <c r="AI428" s="146" t="str">
        <f t="shared" si="28"/>
        <v/>
      </c>
      <c r="AJ428" s="146" t="str">
        <f t="shared" si="29"/>
        <v/>
      </c>
      <c r="AK428" s="146" t="str">
        <f t="shared" si="30"/>
        <v/>
      </c>
      <c r="AL428" s="146" t="str">
        <f t="shared" si="31"/>
        <v/>
      </c>
      <c r="AM428" s="171" t="str">
        <f t="shared" si="32"/>
        <v/>
      </c>
      <c r="AN428" s="171" t="str">
        <f t="shared" si="33"/>
        <v/>
      </c>
      <c r="AO428" s="146" t="str">
        <f t="shared" si="34"/>
        <v/>
      </c>
      <c r="AP428" s="146" t="str">
        <f t="shared" si="35"/>
        <v/>
      </c>
      <c r="AQ428" s="146" t="str">
        <f t="shared" si="36"/>
        <v/>
      </c>
      <c r="AR428" s="146" t="str">
        <f t="shared" ref="AR428:AS428" si="1791">IF(NOT(ISBLANK(CB428)),CONCATENATE(TEXT(CB428,"yyyy-mm-ddThh:MM:ss"),"Z"),"")</f>
        <v/>
      </c>
      <c r="AS428" s="146" t="str">
        <f t="shared" si="1791"/>
        <v/>
      </c>
      <c r="AT428" s="146" t="str">
        <f t="shared" si="38"/>
        <v/>
      </c>
      <c r="AU428" s="146" t="str">
        <f t="shared" si="39"/>
        <v/>
      </c>
      <c r="AV428" s="146" t="str">
        <f t="shared" ref="AV428:AW428" si="1792">IF(NOT(ISBLANK(DT428)),CONCATENATE(TEXT(DT428,"yyyy-mm-ddThh:MM:ss"),"Z"),"")</f>
        <v/>
      </c>
      <c r="AW428" s="146" t="str">
        <f t="shared" si="1792"/>
        <v/>
      </c>
      <c r="AX428" s="146" t="str">
        <f t="shared" ref="AX428:AZ428" si="1793">IF(NOT(ISBLANK(ED428)),CONCATENATE(TEXT(ED428,"yyyy-mm-ddThh:MM:ss"),"Z"),"")</f>
        <v/>
      </c>
      <c r="AY428" s="146" t="str">
        <f t="shared" si="1793"/>
        <v/>
      </c>
      <c r="AZ428" s="146" t="str">
        <f t="shared" si="1793"/>
        <v/>
      </c>
      <c r="BA428" s="176"/>
      <c r="BB428" s="152"/>
      <c r="BC428" s="177"/>
      <c r="BD428" s="154"/>
      <c r="BE428" s="155"/>
      <c r="BF428" s="154"/>
      <c r="BG428" s="155"/>
      <c r="BH428" s="169"/>
      <c r="BI428" s="162"/>
      <c r="BJ428" s="172"/>
      <c r="BK428" s="162"/>
      <c r="BL428" s="158"/>
      <c r="BM428" s="172"/>
      <c r="BN428" s="162"/>
      <c r="BO428" s="167"/>
      <c r="BP428" s="169"/>
      <c r="BQ428" s="162"/>
      <c r="BR428" s="162"/>
      <c r="BS428" s="174"/>
      <c r="BT428" s="162"/>
      <c r="BU428" s="174"/>
      <c r="BV428" s="174"/>
      <c r="BW428" s="174"/>
      <c r="BX428" s="173"/>
      <c r="BY428" s="158"/>
      <c r="BZ428" s="160"/>
      <c r="CA428" s="172"/>
      <c r="CB428" s="152"/>
      <c r="CC428" s="152"/>
      <c r="CD428" s="156"/>
      <c r="CE428" s="172"/>
      <c r="CF428" s="162"/>
      <c r="CG428" s="162"/>
      <c r="CH428" s="158"/>
      <c r="CI428" s="173"/>
      <c r="CJ428" s="178"/>
      <c r="CK428" s="173"/>
      <c r="CL428" s="165"/>
      <c r="CM428" s="172"/>
      <c r="CN428" s="162"/>
      <c r="CO428" s="162"/>
      <c r="CP428" s="162"/>
      <c r="CQ428" s="162"/>
      <c r="CR428" s="169"/>
      <c r="CS428" s="162"/>
      <c r="CT428" s="162"/>
      <c r="CU428" s="174"/>
      <c r="CV428" s="152"/>
      <c r="CW428" s="173"/>
      <c r="CX428" s="158"/>
      <c r="CY428" s="172"/>
      <c r="CZ428" s="162"/>
      <c r="DA428" s="162"/>
      <c r="DB428" s="158"/>
      <c r="DC428" s="173"/>
      <c r="DD428" s="178"/>
      <c r="DE428" s="173"/>
      <c r="DF428" s="165"/>
      <c r="DG428" s="172"/>
      <c r="DH428" s="178"/>
      <c r="DI428" s="172"/>
      <c r="DJ428" s="178"/>
      <c r="DK428" s="172"/>
      <c r="DL428" s="162"/>
      <c r="DM428" s="167"/>
      <c r="DN428" s="169"/>
      <c r="DO428" s="162"/>
      <c r="DP428" s="162"/>
      <c r="DQ428" s="174"/>
      <c r="DR428" s="152"/>
      <c r="DS428" s="172"/>
      <c r="DT428" s="152"/>
      <c r="DU428" s="152"/>
      <c r="DV428" s="156"/>
      <c r="DW428" s="173"/>
      <c r="DX428" s="158"/>
      <c r="DY428" s="172"/>
      <c r="DZ428" s="162"/>
      <c r="EA428" s="162"/>
      <c r="EB428" s="172"/>
      <c r="EC428" s="172"/>
      <c r="ED428" s="152"/>
      <c r="EE428" s="152"/>
      <c r="EF428" s="152"/>
      <c r="EG428" s="174"/>
      <c r="EH428" s="172"/>
      <c r="EI428" s="162"/>
      <c r="EJ428" s="162"/>
    </row>
    <row r="429" spans="1:140" ht="12.5">
      <c r="A429" s="168"/>
      <c r="B429" s="169"/>
      <c r="C429" s="144" t="str">
        <f t="shared" si="0"/>
        <v/>
      </c>
      <c r="D429" s="144" t="str">
        <f t="shared" si="1631"/>
        <v/>
      </c>
      <c r="E429" s="144" t="str">
        <f t="shared" si="2"/>
        <v/>
      </c>
      <c r="F429" s="145" t="str">
        <f t="shared" si="1632"/>
        <v/>
      </c>
      <c r="G429" s="145" t="str">
        <f t="shared" si="4"/>
        <v/>
      </c>
      <c r="H429" s="145" t="str">
        <f t="shared" si="5"/>
        <v/>
      </c>
      <c r="I429" s="146" t="str">
        <f t="shared" ref="I429:J429" si="1794">IF(COUNTA($DO429:$DX429)&gt;0,$BA429,"")</f>
        <v/>
      </c>
      <c r="J429" s="146" t="str">
        <f t="shared" si="1794"/>
        <v/>
      </c>
      <c r="K429" s="147" t="str">
        <f t="shared" si="43"/>
        <v/>
      </c>
      <c r="L429" s="147" t="str">
        <f t="shared" si="7"/>
        <v/>
      </c>
      <c r="M429" s="147" t="str">
        <f t="shared" si="8"/>
        <v/>
      </c>
      <c r="N429" s="147" t="str">
        <f t="shared" si="48"/>
        <v/>
      </c>
      <c r="O429" s="147" t="str">
        <f t="shared" si="9"/>
        <v/>
      </c>
      <c r="P429" s="146" t="str">
        <f t="shared" si="1634"/>
        <v/>
      </c>
      <c r="Q429" s="147" t="str">
        <f t="shared" si="1635"/>
        <v/>
      </c>
      <c r="R429" s="146" t="str">
        <f t="shared" si="12"/>
        <v/>
      </c>
      <c r="S429" s="146" t="str">
        <f t="shared" si="13"/>
        <v/>
      </c>
      <c r="T429" s="146" t="str">
        <f>IF(NOT(ISBLANK(DH429)),
        IF(AND(ISREF('Input Tenderers'!$J$8:$K$8),COUNTA('Input Tenderers'!$N$8)&gt;0),
                IF(COUNTA('Input Implementation Transactio'!$N429:$O429)&gt;0,"supplier;tenderer;payee","supplier;tenderer"),
                IF(COUNTA('Input Implementation Transactio'!$N429:$O429)&gt;0,"supplier;payee","supplier")
                ),
        IF(COUNTA('Input Implementation Transactio'!$N429:$O429)&gt;0, "payee", "")
        )</f>
        <v/>
      </c>
      <c r="U429" s="146" t="str">
        <f t="shared" si="14"/>
        <v/>
      </c>
      <c r="V429" s="146" t="str">
        <f t="shared" si="15"/>
        <v/>
      </c>
      <c r="W429" s="148" t="str">
        <f t="shared" si="1636"/>
        <v/>
      </c>
      <c r="X429" s="175" t="str">
        <f t="shared" si="1637"/>
        <v/>
      </c>
      <c r="Y429" s="170" t="str">
        <f t="shared" si="1638"/>
        <v/>
      </c>
      <c r="Z429" s="150" t="str">
        <f t="shared" si="19"/>
        <v/>
      </c>
      <c r="AA429" s="146" t="str">
        <f t="shared" si="20"/>
        <v/>
      </c>
      <c r="AB429" s="146" t="str">
        <f t="shared" si="21"/>
        <v/>
      </c>
      <c r="AC429" s="146" t="str">
        <f t="shared" si="22"/>
        <v/>
      </c>
      <c r="AD429" s="148" t="str">
        <f t="shared" si="1639"/>
        <v/>
      </c>
      <c r="AE429" s="148" t="str">
        <f t="shared" si="24"/>
        <v/>
      </c>
      <c r="AF429" s="175" t="str">
        <f t="shared" si="1640"/>
        <v/>
      </c>
      <c r="AG429" s="170" t="str">
        <f t="shared" si="1641"/>
        <v/>
      </c>
      <c r="AH429" s="148" t="str">
        <f t="shared" si="1642"/>
        <v/>
      </c>
      <c r="AI429" s="146" t="str">
        <f t="shared" si="28"/>
        <v/>
      </c>
      <c r="AJ429" s="146" t="str">
        <f t="shared" si="29"/>
        <v/>
      </c>
      <c r="AK429" s="146" t="str">
        <f t="shared" si="30"/>
        <v/>
      </c>
      <c r="AL429" s="146" t="str">
        <f t="shared" si="31"/>
        <v/>
      </c>
      <c r="AM429" s="171" t="str">
        <f t="shared" si="32"/>
        <v/>
      </c>
      <c r="AN429" s="171" t="str">
        <f t="shared" si="33"/>
        <v/>
      </c>
      <c r="AO429" s="146" t="str">
        <f t="shared" si="34"/>
        <v/>
      </c>
      <c r="AP429" s="146" t="str">
        <f t="shared" si="35"/>
        <v/>
      </c>
      <c r="AQ429" s="146" t="str">
        <f t="shared" si="36"/>
        <v/>
      </c>
      <c r="AR429" s="146" t="str">
        <f t="shared" ref="AR429:AS429" si="1795">IF(NOT(ISBLANK(CB429)),CONCATENATE(TEXT(CB429,"yyyy-mm-ddThh:MM:ss"),"Z"),"")</f>
        <v/>
      </c>
      <c r="AS429" s="146" t="str">
        <f t="shared" si="1795"/>
        <v/>
      </c>
      <c r="AT429" s="146" t="str">
        <f t="shared" si="38"/>
        <v/>
      </c>
      <c r="AU429" s="146" t="str">
        <f t="shared" si="39"/>
        <v/>
      </c>
      <c r="AV429" s="146" t="str">
        <f t="shared" ref="AV429:AW429" si="1796">IF(NOT(ISBLANK(DT429)),CONCATENATE(TEXT(DT429,"yyyy-mm-ddThh:MM:ss"),"Z"),"")</f>
        <v/>
      </c>
      <c r="AW429" s="146" t="str">
        <f t="shared" si="1796"/>
        <v/>
      </c>
      <c r="AX429" s="146" t="str">
        <f t="shared" ref="AX429:AZ429" si="1797">IF(NOT(ISBLANK(ED429)),CONCATENATE(TEXT(ED429,"yyyy-mm-ddThh:MM:ss"),"Z"),"")</f>
        <v/>
      </c>
      <c r="AY429" s="146" t="str">
        <f t="shared" si="1797"/>
        <v/>
      </c>
      <c r="AZ429" s="146" t="str">
        <f t="shared" si="1797"/>
        <v/>
      </c>
      <c r="BA429" s="176"/>
      <c r="BB429" s="152"/>
      <c r="BC429" s="177"/>
      <c r="BD429" s="154"/>
      <c r="BE429" s="155"/>
      <c r="BF429" s="154"/>
      <c r="BG429" s="155"/>
      <c r="BH429" s="169"/>
      <c r="BI429" s="162"/>
      <c r="BJ429" s="172"/>
      <c r="BK429" s="162"/>
      <c r="BL429" s="158"/>
      <c r="BM429" s="172"/>
      <c r="BN429" s="162"/>
      <c r="BO429" s="167"/>
      <c r="BP429" s="169"/>
      <c r="BQ429" s="162"/>
      <c r="BR429" s="162"/>
      <c r="BS429" s="174"/>
      <c r="BT429" s="162"/>
      <c r="BU429" s="174"/>
      <c r="BV429" s="174"/>
      <c r="BW429" s="174"/>
      <c r="BX429" s="173"/>
      <c r="BY429" s="158"/>
      <c r="BZ429" s="160"/>
      <c r="CA429" s="172"/>
      <c r="CB429" s="152"/>
      <c r="CC429" s="152"/>
      <c r="CD429" s="156"/>
      <c r="CE429" s="172"/>
      <c r="CF429" s="162"/>
      <c r="CG429" s="162"/>
      <c r="CH429" s="158"/>
      <c r="CI429" s="173"/>
      <c r="CJ429" s="178"/>
      <c r="CK429" s="173"/>
      <c r="CL429" s="165"/>
      <c r="CM429" s="172"/>
      <c r="CN429" s="162"/>
      <c r="CO429" s="162"/>
      <c r="CP429" s="162"/>
      <c r="CQ429" s="162"/>
      <c r="CR429" s="169"/>
      <c r="CS429" s="162"/>
      <c r="CT429" s="162"/>
      <c r="CU429" s="174"/>
      <c r="CV429" s="152"/>
      <c r="CW429" s="173"/>
      <c r="CX429" s="158"/>
      <c r="CY429" s="172"/>
      <c r="CZ429" s="162"/>
      <c r="DA429" s="162"/>
      <c r="DB429" s="158"/>
      <c r="DC429" s="173"/>
      <c r="DD429" s="178"/>
      <c r="DE429" s="173"/>
      <c r="DF429" s="165"/>
      <c r="DG429" s="172"/>
      <c r="DH429" s="178"/>
      <c r="DI429" s="172"/>
      <c r="DJ429" s="178"/>
      <c r="DK429" s="172"/>
      <c r="DL429" s="162"/>
      <c r="DM429" s="167"/>
      <c r="DN429" s="169"/>
      <c r="DO429" s="162"/>
      <c r="DP429" s="162"/>
      <c r="DQ429" s="174"/>
      <c r="DR429" s="152"/>
      <c r="DS429" s="172"/>
      <c r="DT429" s="152"/>
      <c r="DU429" s="152"/>
      <c r="DV429" s="156"/>
      <c r="DW429" s="173"/>
      <c r="DX429" s="158"/>
      <c r="DY429" s="172"/>
      <c r="DZ429" s="162"/>
      <c r="EA429" s="162"/>
      <c r="EB429" s="172"/>
      <c r="EC429" s="172"/>
      <c r="ED429" s="152"/>
      <c r="EE429" s="152"/>
      <c r="EF429" s="152"/>
      <c r="EG429" s="174"/>
      <c r="EH429" s="172"/>
      <c r="EI429" s="162"/>
      <c r="EJ429" s="162"/>
    </row>
    <row r="430" spans="1:140" ht="12.5">
      <c r="A430" s="168"/>
      <c r="B430" s="169"/>
      <c r="C430" s="144" t="str">
        <f t="shared" si="0"/>
        <v/>
      </c>
      <c r="D430" s="144" t="str">
        <f t="shared" si="1631"/>
        <v/>
      </c>
      <c r="E430" s="144" t="str">
        <f t="shared" si="2"/>
        <v/>
      </c>
      <c r="F430" s="145" t="str">
        <f t="shared" si="1632"/>
        <v/>
      </c>
      <c r="G430" s="145" t="str">
        <f t="shared" si="4"/>
        <v/>
      </c>
      <c r="H430" s="145" t="str">
        <f t="shared" si="5"/>
        <v/>
      </c>
      <c r="I430" s="146" t="str">
        <f t="shared" ref="I430:J430" si="1798">IF(COUNTA($DO430:$DX430)&gt;0,$BA430,"")</f>
        <v/>
      </c>
      <c r="J430" s="146" t="str">
        <f t="shared" si="1798"/>
        <v/>
      </c>
      <c r="K430" s="147" t="str">
        <f t="shared" si="43"/>
        <v/>
      </c>
      <c r="L430" s="147" t="str">
        <f t="shared" si="7"/>
        <v/>
      </c>
      <c r="M430" s="147" t="str">
        <f t="shared" si="8"/>
        <v/>
      </c>
      <c r="N430" s="147" t="str">
        <f t="shared" si="48"/>
        <v/>
      </c>
      <c r="O430" s="147" t="str">
        <f t="shared" si="9"/>
        <v/>
      </c>
      <c r="P430" s="146" t="str">
        <f t="shared" si="1634"/>
        <v/>
      </c>
      <c r="Q430" s="147" t="str">
        <f t="shared" si="1635"/>
        <v/>
      </c>
      <c r="R430" s="146" t="str">
        <f t="shared" si="12"/>
        <v/>
      </c>
      <c r="S430" s="146" t="str">
        <f t="shared" si="13"/>
        <v/>
      </c>
      <c r="T430" s="146" t="str">
        <f>IF(NOT(ISBLANK(DH430)),
        IF(AND(ISREF('Input Tenderers'!$J$8:$K$8),COUNTA('Input Tenderers'!$N$8)&gt;0),
                IF(COUNTA('Input Implementation Transactio'!$N430:$O430)&gt;0,"supplier;tenderer;payee","supplier;tenderer"),
                IF(COUNTA('Input Implementation Transactio'!$N430:$O430)&gt;0,"supplier;payee","supplier")
                ),
        IF(COUNTA('Input Implementation Transactio'!$N430:$O430)&gt;0, "payee", "")
        )</f>
        <v/>
      </c>
      <c r="U430" s="146" t="str">
        <f t="shared" si="14"/>
        <v/>
      </c>
      <c r="V430" s="146" t="str">
        <f t="shared" si="15"/>
        <v/>
      </c>
      <c r="W430" s="148" t="str">
        <f t="shared" si="1636"/>
        <v/>
      </c>
      <c r="X430" s="175" t="str">
        <f t="shared" si="1637"/>
        <v/>
      </c>
      <c r="Y430" s="170" t="str">
        <f t="shared" si="1638"/>
        <v/>
      </c>
      <c r="Z430" s="150" t="str">
        <f t="shared" si="19"/>
        <v/>
      </c>
      <c r="AA430" s="146" t="str">
        <f t="shared" si="20"/>
        <v/>
      </c>
      <c r="AB430" s="146" t="str">
        <f t="shared" si="21"/>
        <v/>
      </c>
      <c r="AC430" s="146" t="str">
        <f t="shared" si="22"/>
        <v/>
      </c>
      <c r="AD430" s="148" t="str">
        <f t="shared" si="1639"/>
        <v/>
      </c>
      <c r="AE430" s="148" t="str">
        <f t="shared" si="24"/>
        <v/>
      </c>
      <c r="AF430" s="175" t="str">
        <f t="shared" si="1640"/>
        <v/>
      </c>
      <c r="AG430" s="170" t="str">
        <f t="shared" si="1641"/>
        <v/>
      </c>
      <c r="AH430" s="148" t="str">
        <f t="shared" si="1642"/>
        <v/>
      </c>
      <c r="AI430" s="146" t="str">
        <f t="shared" si="28"/>
        <v/>
      </c>
      <c r="AJ430" s="146" t="str">
        <f t="shared" si="29"/>
        <v/>
      </c>
      <c r="AK430" s="146" t="str">
        <f t="shared" si="30"/>
        <v/>
      </c>
      <c r="AL430" s="146" t="str">
        <f t="shared" si="31"/>
        <v/>
      </c>
      <c r="AM430" s="171" t="str">
        <f t="shared" si="32"/>
        <v/>
      </c>
      <c r="AN430" s="171" t="str">
        <f t="shared" si="33"/>
        <v/>
      </c>
      <c r="AO430" s="146" t="str">
        <f t="shared" si="34"/>
        <v/>
      </c>
      <c r="AP430" s="146" t="str">
        <f t="shared" si="35"/>
        <v/>
      </c>
      <c r="AQ430" s="146" t="str">
        <f t="shared" si="36"/>
        <v/>
      </c>
      <c r="AR430" s="146" t="str">
        <f t="shared" ref="AR430:AS430" si="1799">IF(NOT(ISBLANK(CB430)),CONCATENATE(TEXT(CB430,"yyyy-mm-ddThh:MM:ss"),"Z"),"")</f>
        <v/>
      </c>
      <c r="AS430" s="146" t="str">
        <f t="shared" si="1799"/>
        <v/>
      </c>
      <c r="AT430" s="146" t="str">
        <f t="shared" si="38"/>
        <v/>
      </c>
      <c r="AU430" s="146" t="str">
        <f t="shared" si="39"/>
        <v/>
      </c>
      <c r="AV430" s="146" t="str">
        <f t="shared" ref="AV430:AW430" si="1800">IF(NOT(ISBLANK(DT430)),CONCATENATE(TEXT(DT430,"yyyy-mm-ddThh:MM:ss"),"Z"),"")</f>
        <v/>
      </c>
      <c r="AW430" s="146" t="str">
        <f t="shared" si="1800"/>
        <v/>
      </c>
      <c r="AX430" s="146" t="str">
        <f t="shared" ref="AX430:AZ430" si="1801">IF(NOT(ISBLANK(ED430)),CONCATENATE(TEXT(ED430,"yyyy-mm-ddThh:MM:ss"),"Z"),"")</f>
        <v/>
      </c>
      <c r="AY430" s="146" t="str">
        <f t="shared" si="1801"/>
        <v/>
      </c>
      <c r="AZ430" s="146" t="str">
        <f t="shared" si="1801"/>
        <v/>
      </c>
      <c r="BA430" s="176"/>
      <c r="BB430" s="152"/>
      <c r="BC430" s="177"/>
      <c r="BD430" s="154"/>
      <c r="BE430" s="155"/>
      <c r="BF430" s="154"/>
      <c r="BG430" s="155"/>
      <c r="BH430" s="169"/>
      <c r="BI430" s="162"/>
      <c r="BJ430" s="172"/>
      <c r="BK430" s="162"/>
      <c r="BL430" s="158"/>
      <c r="BM430" s="172"/>
      <c r="BN430" s="162"/>
      <c r="BO430" s="167"/>
      <c r="BP430" s="169"/>
      <c r="BQ430" s="162"/>
      <c r="BR430" s="162"/>
      <c r="BS430" s="174"/>
      <c r="BT430" s="162"/>
      <c r="BU430" s="174"/>
      <c r="BV430" s="174"/>
      <c r="BW430" s="174"/>
      <c r="BX430" s="173"/>
      <c r="BY430" s="158"/>
      <c r="BZ430" s="160"/>
      <c r="CA430" s="172"/>
      <c r="CB430" s="152"/>
      <c r="CC430" s="152"/>
      <c r="CD430" s="156"/>
      <c r="CE430" s="172"/>
      <c r="CF430" s="162"/>
      <c r="CG430" s="162"/>
      <c r="CH430" s="158"/>
      <c r="CI430" s="173"/>
      <c r="CJ430" s="178"/>
      <c r="CK430" s="173"/>
      <c r="CL430" s="165"/>
      <c r="CM430" s="172"/>
      <c r="CN430" s="162"/>
      <c r="CO430" s="162"/>
      <c r="CP430" s="162"/>
      <c r="CQ430" s="162"/>
      <c r="CR430" s="169"/>
      <c r="CS430" s="162"/>
      <c r="CT430" s="162"/>
      <c r="CU430" s="174"/>
      <c r="CV430" s="152"/>
      <c r="CW430" s="173"/>
      <c r="CX430" s="158"/>
      <c r="CY430" s="172"/>
      <c r="CZ430" s="162"/>
      <c r="DA430" s="162"/>
      <c r="DB430" s="158"/>
      <c r="DC430" s="173"/>
      <c r="DD430" s="178"/>
      <c r="DE430" s="173"/>
      <c r="DF430" s="165"/>
      <c r="DG430" s="172"/>
      <c r="DH430" s="178"/>
      <c r="DI430" s="172"/>
      <c r="DJ430" s="178"/>
      <c r="DK430" s="172"/>
      <c r="DL430" s="162"/>
      <c r="DM430" s="167"/>
      <c r="DN430" s="169"/>
      <c r="DO430" s="162"/>
      <c r="DP430" s="162"/>
      <c r="DQ430" s="174"/>
      <c r="DR430" s="152"/>
      <c r="DS430" s="172"/>
      <c r="DT430" s="152"/>
      <c r="DU430" s="152"/>
      <c r="DV430" s="156"/>
      <c r="DW430" s="173"/>
      <c r="DX430" s="158"/>
      <c r="DY430" s="172"/>
      <c r="DZ430" s="162"/>
      <c r="EA430" s="162"/>
      <c r="EB430" s="172"/>
      <c r="EC430" s="172"/>
      <c r="ED430" s="152"/>
      <c r="EE430" s="152"/>
      <c r="EF430" s="152"/>
      <c r="EG430" s="174"/>
      <c r="EH430" s="172"/>
      <c r="EI430" s="162"/>
      <c r="EJ430" s="162"/>
    </row>
    <row r="431" spans="1:140" ht="12.5">
      <c r="A431" s="168"/>
      <c r="B431" s="169"/>
      <c r="C431" s="144" t="str">
        <f t="shared" si="0"/>
        <v/>
      </c>
      <c r="D431" s="144" t="str">
        <f t="shared" si="1631"/>
        <v/>
      </c>
      <c r="E431" s="144" t="str">
        <f t="shared" si="2"/>
        <v/>
      </c>
      <c r="F431" s="145" t="str">
        <f t="shared" si="1632"/>
        <v/>
      </c>
      <c r="G431" s="145" t="str">
        <f t="shared" si="4"/>
        <v/>
      </c>
      <c r="H431" s="145" t="str">
        <f t="shared" si="5"/>
        <v/>
      </c>
      <c r="I431" s="146" t="str">
        <f t="shared" ref="I431:J431" si="1802">IF(COUNTA($DO431:$DX431)&gt;0,$BA431,"")</f>
        <v/>
      </c>
      <c r="J431" s="146" t="str">
        <f t="shared" si="1802"/>
        <v/>
      </c>
      <c r="K431" s="147" t="str">
        <f t="shared" si="43"/>
        <v/>
      </c>
      <c r="L431" s="147" t="str">
        <f t="shared" si="7"/>
        <v/>
      </c>
      <c r="M431" s="147" t="str">
        <f t="shared" si="8"/>
        <v/>
      </c>
      <c r="N431" s="147" t="str">
        <f t="shared" si="48"/>
        <v/>
      </c>
      <c r="O431" s="147" t="str">
        <f t="shared" si="9"/>
        <v/>
      </c>
      <c r="P431" s="146" t="str">
        <f t="shared" si="1634"/>
        <v/>
      </c>
      <c r="Q431" s="147" t="str">
        <f t="shared" si="1635"/>
        <v/>
      </c>
      <c r="R431" s="146" t="str">
        <f t="shared" si="12"/>
        <v/>
      </c>
      <c r="S431" s="146" t="str">
        <f t="shared" si="13"/>
        <v/>
      </c>
      <c r="T431" s="146" t="str">
        <f>IF(NOT(ISBLANK(DH431)),
        IF(AND(ISREF('Input Tenderers'!$J$8:$K$8),COUNTA('Input Tenderers'!$N$8)&gt;0),
                IF(COUNTA('Input Implementation Transactio'!$N431:$O431)&gt;0,"supplier;tenderer;payee","supplier;tenderer"),
                IF(COUNTA('Input Implementation Transactio'!$N431:$O431)&gt;0,"supplier;payee","supplier")
                ),
        IF(COUNTA('Input Implementation Transactio'!$N431:$O431)&gt;0, "payee", "")
        )</f>
        <v/>
      </c>
      <c r="U431" s="146" t="str">
        <f t="shared" si="14"/>
        <v/>
      </c>
      <c r="V431" s="146" t="str">
        <f t="shared" si="15"/>
        <v/>
      </c>
      <c r="W431" s="148" t="str">
        <f t="shared" si="1636"/>
        <v/>
      </c>
      <c r="X431" s="175" t="str">
        <f t="shared" si="1637"/>
        <v/>
      </c>
      <c r="Y431" s="170" t="str">
        <f t="shared" si="1638"/>
        <v/>
      </c>
      <c r="Z431" s="150" t="str">
        <f t="shared" si="19"/>
        <v/>
      </c>
      <c r="AA431" s="146" t="str">
        <f t="shared" si="20"/>
        <v/>
      </c>
      <c r="AB431" s="146" t="str">
        <f t="shared" si="21"/>
        <v/>
      </c>
      <c r="AC431" s="146" t="str">
        <f t="shared" si="22"/>
        <v/>
      </c>
      <c r="AD431" s="148" t="str">
        <f t="shared" si="1639"/>
        <v/>
      </c>
      <c r="AE431" s="148" t="str">
        <f t="shared" si="24"/>
        <v/>
      </c>
      <c r="AF431" s="175" t="str">
        <f t="shared" si="1640"/>
        <v/>
      </c>
      <c r="AG431" s="170" t="str">
        <f t="shared" si="1641"/>
        <v/>
      </c>
      <c r="AH431" s="148" t="str">
        <f t="shared" si="1642"/>
        <v/>
      </c>
      <c r="AI431" s="146" t="str">
        <f t="shared" si="28"/>
        <v/>
      </c>
      <c r="AJ431" s="146" t="str">
        <f t="shared" si="29"/>
        <v/>
      </c>
      <c r="AK431" s="146" t="str">
        <f t="shared" si="30"/>
        <v/>
      </c>
      <c r="AL431" s="146" t="str">
        <f t="shared" si="31"/>
        <v/>
      </c>
      <c r="AM431" s="171" t="str">
        <f t="shared" si="32"/>
        <v/>
      </c>
      <c r="AN431" s="171" t="str">
        <f t="shared" si="33"/>
        <v/>
      </c>
      <c r="AO431" s="146" t="str">
        <f t="shared" si="34"/>
        <v/>
      </c>
      <c r="AP431" s="146" t="str">
        <f t="shared" si="35"/>
        <v/>
      </c>
      <c r="AQ431" s="146" t="str">
        <f t="shared" si="36"/>
        <v/>
      </c>
      <c r="AR431" s="146" t="str">
        <f t="shared" ref="AR431:AS431" si="1803">IF(NOT(ISBLANK(CB431)),CONCATENATE(TEXT(CB431,"yyyy-mm-ddThh:MM:ss"),"Z"),"")</f>
        <v/>
      </c>
      <c r="AS431" s="146" t="str">
        <f t="shared" si="1803"/>
        <v/>
      </c>
      <c r="AT431" s="146" t="str">
        <f t="shared" si="38"/>
        <v/>
      </c>
      <c r="AU431" s="146" t="str">
        <f t="shared" si="39"/>
        <v/>
      </c>
      <c r="AV431" s="146" t="str">
        <f t="shared" ref="AV431:AW431" si="1804">IF(NOT(ISBLANK(DT431)),CONCATENATE(TEXT(DT431,"yyyy-mm-ddThh:MM:ss"),"Z"),"")</f>
        <v/>
      </c>
      <c r="AW431" s="146" t="str">
        <f t="shared" si="1804"/>
        <v/>
      </c>
      <c r="AX431" s="146" t="str">
        <f t="shared" ref="AX431:AZ431" si="1805">IF(NOT(ISBLANK(ED431)),CONCATENATE(TEXT(ED431,"yyyy-mm-ddThh:MM:ss"),"Z"),"")</f>
        <v/>
      </c>
      <c r="AY431" s="146" t="str">
        <f t="shared" si="1805"/>
        <v/>
      </c>
      <c r="AZ431" s="146" t="str">
        <f t="shared" si="1805"/>
        <v/>
      </c>
      <c r="BA431" s="176"/>
      <c r="BB431" s="152"/>
      <c r="BC431" s="177"/>
      <c r="BD431" s="154"/>
      <c r="BE431" s="155"/>
      <c r="BF431" s="154"/>
      <c r="BG431" s="155"/>
      <c r="BH431" s="169"/>
      <c r="BI431" s="162"/>
      <c r="BJ431" s="172"/>
      <c r="BK431" s="162"/>
      <c r="BL431" s="158"/>
      <c r="BM431" s="172"/>
      <c r="BN431" s="162"/>
      <c r="BO431" s="167"/>
      <c r="BP431" s="169"/>
      <c r="BQ431" s="162"/>
      <c r="BR431" s="162"/>
      <c r="BS431" s="174"/>
      <c r="BT431" s="162"/>
      <c r="BU431" s="174"/>
      <c r="BV431" s="174"/>
      <c r="BW431" s="174"/>
      <c r="BX431" s="173"/>
      <c r="BY431" s="158"/>
      <c r="BZ431" s="160"/>
      <c r="CA431" s="172"/>
      <c r="CB431" s="152"/>
      <c r="CC431" s="152"/>
      <c r="CD431" s="156"/>
      <c r="CE431" s="172"/>
      <c r="CF431" s="162"/>
      <c r="CG431" s="162"/>
      <c r="CH431" s="158"/>
      <c r="CI431" s="173"/>
      <c r="CJ431" s="178"/>
      <c r="CK431" s="173"/>
      <c r="CL431" s="165"/>
      <c r="CM431" s="172"/>
      <c r="CN431" s="162"/>
      <c r="CO431" s="162"/>
      <c r="CP431" s="162"/>
      <c r="CQ431" s="162"/>
      <c r="CR431" s="169"/>
      <c r="CS431" s="162"/>
      <c r="CT431" s="162"/>
      <c r="CU431" s="174"/>
      <c r="CV431" s="152"/>
      <c r="CW431" s="173"/>
      <c r="CX431" s="158"/>
      <c r="CY431" s="172"/>
      <c r="CZ431" s="162"/>
      <c r="DA431" s="162"/>
      <c r="DB431" s="158"/>
      <c r="DC431" s="173"/>
      <c r="DD431" s="178"/>
      <c r="DE431" s="173"/>
      <c r="DF431" s="165"/>
      <c r="DG431" s="172"/>
      <c r="DH431" s="178"/>
      <c r="DI431" s="172"/>
      <c r="DJ431" s="178"/>
      <c r="DK431" s="172"/>
      <c r="DL431" s="162"/>
      <c r="DM431" s="167"/>
      <c r="DN431" s="169"/>
      <c r="DO431" s="162"/>
      <c r="DP431" s="162"/>
      <c r="DQ431" s="174"/>
      <c r="DR431" s="152"/>
      <c r="DS431" s="172"/>
      <c r="DT431" s="152"/>
      <c r="DU431" s="152"/>
      <c r="DV431" s="156"/>
      <c r="DW431" s="173"/>
      <c r="DX431" s="158"/>
      <c r="DY431" s="172"/>
      <c r="DZ431" s="162"/>
      <c r="EA431" s="162"/>
      <c r="EB431" s="172"/>
      <c r="EC431" s="172"/>
      <c r="ED431" s="152"/>
      <c r="EE431" s="152"/>
      <c r="EF431" s="152"/>
      <c r="EG431" s="174"/>
      <c r="EH431" s="172"/>
      <c r="EI431" s="162"/>
      <c r="EJ431" s="162"/>
    </row>
    <row r="432" spans="1:140" ht="12.5">
      <c r="A432" s="168"/>
      <c r="B432" s="169"/>
      <c r="C432" s="144" t="str">
        <f t="shared" si="0"/>
        <v/>
      </c>
      <c r="D432" s="144" t="str">
        <f t="shared" si="1631"/>
        <v/>
      </c>
      <c r="E432" s="144" t="str">
        <f t="shared" si="2"/>
        <v/>
      </c>
      <c r="F432" s="145" t="str">
        <f t="shared" si="1632"/>
        <v/>
      </c>
      <c r="G432" s="145" t="str">
        <f t="shared" si="4"/>
        <v/>
      </c>
      <c r="H432" s="145" t="str">
        <f t="shared" si="5"/>
        <v/>
      </c>
      <c r="I432" s="146" t="str">
        <f t="shared" ref="I432:J432" si="1806">IF(COUNTA($DO432:$DX432)&gt;0,$BA432,"")</f>
        <v/>
      </c>
      <c r="J432" s="146" t="str">
        <f t="shared" si="1806"/>
        <v/>
      </c>
      <c r="K432" s="147" t="str">
        <f t="shared" si="43"/>
        <v/>
      </c>
      <c r="L432" s="147" t="str">
        <f t="shared" si="7"/>
        <v/>
      </c>
      <c r="M432" s="147" t="str">
        <f t="shared" si="8"/>
        <v/>
      </c>
      <c r="N432" s="147" t="str">
        <f t="shared" si="48"/>
        <v/>
      </c>
      <c r="O432" s="147" t="str">
        <f t="shared" si="9"/>
        <v/>
      </c>
      <c r="P432" s="146" t="str">
        <f t="shared" si="1634"/>
        <v/>
      </c>
      <c r="Q432" s="147" t="str">
        <f t="shared" si="1635"/>
        <v/>
      </c>
      <c r="R432" s="146" t="str">
        <f t="shared" si="12"/>
        <v/>
      </c>
      <c r="S432" s="146" t="str">
        <f t="shared" si="13"/>
        <v/>
      </c>
      <c r="T432" s="146" t="str">
        <f>IF(NOT(ISBLANK(DH432)),
        IF(AND(ISREF('Input Tenderers'!$J$8:$K$8),COUNTA('Input Tenderers'!$N$8)&gt;0),
                IF(COUNTA('Input Implementation Transactio'!$N432:$O432)&gt;0,"supplier;tenderer;payee","supplier;tenderer"),
                IF(COUNTA('Input Implementation Transactio'!$N432:$O432)&gt;0,"supplier;payee","supplier")
                ),
        IF(COUNTA('Input Implementation Transactio'!$N432:$O432)&gt;0, "payee", "")
        )</f>
        <v/>
      </c>
      <c r="U432" s="146" t="str">
        <f t="shared" si="14"/>
        <v/>
      </c>
      <c r="V432" s="146" t="str">
        <f t="shared" si="15"/>
        <v/>
      </c>
      <c r="W432" s="148" t="str">
        <f t="shared" si="1636"/>
        <v/>
      </c>
      <c r="X432" s="175" t="str">
        <f t="shared" si="1637"/>
        <v/>
      </c>
      <c r="Y432" s="170" t="str">
        <f t="shared" si="1638"/>
        <v/>
      </c>
      <c r="Z432" s="150" t="str">
        <f t="shared" si="19"/>
        <v/>
      </c>
      <c r="AA432" s="146" t="str">
        <f t="shared" si="20"/>
        <v/>
      </c>
      <c r="AB432" s="146" t="str">
        <f t="shared" si="21"/>
        <v/>
      </c>
      <c r="AC432" s="146" t="str">
        <f t="shared" si="22"/>
        <v/>
      </c>
      <c r="AD432" s="148" t="str">
        <f t="shared" si="1639"/>
        <v/>
      </c>
      <c r="AE432" s="148" t="str">
        <f t="shared" si="24"/>
        <v/>
      </c>
      <c r="AF432" s="175" t="str">
        <f t="shared" si="1640"/>
        <v/>
      </c>
      <c r="AG432" s="170" t="str">
        <f t="shared" si="1641"/>
        <v/>
      </c>
      <c r="AH432" s="148" t="str">
        <f t="shared" si="1642"/>
        <v/>
      </c>
      <c r="AI432" s="146" t="str">
        <f t="shared" si="28"/>
        <v/>
      </c>
      <c r="AJ432" s="146" t="str">
        <f t="shared" si="29"/>
        <v/>
      </c>
      <c r="AK432" s="146" t="str">
        <f t="shared" si="30"/>
        <v/>
      </c>
      <c r="AL432" s="146" t="str">
        <f t="shared" si="31"/>
        <v/>
      </c>
      <c r="AM432" s="171" t="str">
        <f t="shared" si="32"/>
        <v/>
      </c>
      <c r="AN432" s="171" t="str">
        <f t="shared" si="33"/>
        <v/>
      </c>
      <c r="AO432" s="146" t="str">
        <f t="shared" si="34"/>
        <v/>
      </c>
      <c r="AP432" s="146" t="str">
        <f t="shared" si="35"/>
        <v/>
      </c>
      <c r="AQ432" s="146" t="str">
        <f t="shared" si="36"/>
        <v/>
      </c>
      <c r="AR432" s="146" t="str">
        <f t="shared" ref="AR432:AS432" si="1807">IF(NOT(ISBLANK(CB432)),CONCATENATE(TEXT(CB432,"yyyy-mm-ddThh:MM:ss"),"Z"),"")</f>
        <v/>
      </c>
      <c r="AS432" s="146" t="str">
        <f t="shared" si="1807"/>
        <v/>
      </c>
      <c r="AT432" s="146" t="str">
        <f t="shared" si="38"/>
        <v/>
      </c>
      <c r="AU432" s="146" t="str">
        <f t="shared" si="39"/>
        <v/>
      </c>
      <c r="AV432" s="146" t="str">
        <f t="shared" ref="AV432:AW432" si="1808">IF(NOT(ISBLANK(DT432)),CONCATENATE(TEXT(DT432,"yyyy-mm-ddThh:MM:ss"),"Z"),"")</f>
        <v/>
      </c>
      <c r="AW432" s="146" t="str">
        <f t="shared" si="1808"/>
        <v/>
      </c>
      <c r="AX432" s="146" t="str">
        <f t="shared" ref="AX432:AZ432" si="1809">IF(NOT(ISBLANK(ED432)),CONCATENATE(TEXT(ED432,"yyyy-mm-ddThh:MM:ss"),"Z"),"")</f>
        <v/>
      </c>
      <c r="AY432" s="146" t="str">
        <f t="shared" si="1809"/>
        <v/>
      </c>
      <c r="AZ432" s="146" t="str">
        <f t="shared" si="1809"/>
        <v/>
      </c>
      <c r="BA432" s="176"/>
      <c r="BB432" s="152"/>
      <c r="BC432" s="177"/>
      <c r="BD432" s="154"/>
      <c r="BE432" s="155"/>
      <c r="BF432" s="154"/>
      <c r="BG432" s="155"/>
      <c r="BH432" s="169"/>
      <c r="BI432" s="162"/>
      <c r="BJ432" s="172"/>
      <c r="BK432" s="162"/>
      <c r="BL432" s="158"/>
      <c r="BM432" s="172"/>
      <c r="BN432" s="162"/>
      <c r="BO432" s="167"/>
      <c r="BP432" s="169"/>
      <c r="BQ432" s="162"/>
      <c r="BR432" s="162"/>
      <c r="BS432" s="174"/>
      <c r="BT432" s="162"/>
      <c r="BU432" s="174"/>
      <c r="BV432" s="174"/>
      <c r="BW432" s="174"/>
      <c r="BX432" s="173"/>
      <c r="BY432" s="158"/>
      <c r="BZ432" s="160"/>
      <c r="CA432" s="172"/>
      <c r="CB432" s="152"/>
      <c r="CC432" s="152"/>
      <c r="CD432" s="156"/>
      <c r="CE432" s="172"/>
      <c r="CF432" s="162"/>
      <c r="CG432" s="162"/>
      <c r="CH432" s="158"/>
      <c r="CI432" s="173"/>
      <c r="CJ432" s="178"/>
      <c r="CK432" s="173"/>
      <c r="CL432" s="165"/>
      <c r="CM432" s="172"/>
      <c r="CN432" s="162"/>
      <c r="CO432" s="162"/>
      <c r="CP432" s="162"/>
      <c r="CQ432" s="162"/>
      <c r="CR432" s="169"/>
      <c r="CS432" s="162"/>
      <c r="CT432" s="162"/>
      <c r="CU432" s="174"/>
      <c r="CV432" s="152"/>
      <c r="CW432" s="173"/>
      <c r="CX432" s="158"/>
      <c r="CY432" s="172"/>
      <c r="CZ432" s="162"/>
      <c r="DA432" s="162"/>
      <c r="DB432" s="158"/>
      <c r="DC432" s="173"/>
      <c r="DD432" s="178"/>
      <c r="DE432" s="173"/>
      <c r="DF432" s="165"/>
      <c r="DG432" s="172"/>
      <c r="DH432" s="178"/>
      <c r="DI432" s="172"/>
      <c r="DJ432" s="178"/>
      <c r="DK432" s="172"/>
      <c r="DL432" s="162"/>
      <c r="DM432" s="167"/>
      <c r="DN432" s="169"/>
      <c r="DO432" s="162"/>
      <c r="DP432" s="162"/>
      <c r="DQ432" s="174"/>
      <c r="DR432" s="152"/>
      <c r="DS432" s="172"/>
      <c r="DT432" s="152"/>
      <c r="DU432" s="152"/>
      <c r="DV432" s="156"/>
      <c r="DW432" s="173"/>
      <c r="DX432" s="158"/>
      <c r="DY432" s="172"/>
      <c r="DZ432" s="162"/>
      <c r="EA432" s="162"/>
      <c r="EB432" s="172"/>
      <c r="EC432" s="172"/>
      <c r="ED432" s="152"/>
      <c r="EE432" s="152"/>
      <c r="EF432" s="152"/>
      <c r="EG432" s="174"/>
      <c r="EH432" s="172"/>
      <c r="EI432" s="162"/>
      <c r="EJ432" s="162"/>
    </row>
    <row r="433" spans="1:140" ht="12.5">
      <c r="A433" s="168"/>
      <c r="B433" s="169"/>
      <c r="C433" s="144" t="str">
        <f t="shared" si="0"/>
        <v/>
      </c>
      <c r="D433" s="144" t="str">
        <f t="shared" si="1631"/>
        <v/>
      </c>
      <c r="E433" s="144" t="str">
        <f t="shared" si="2"/>
        <v/>
      </c>
      <c r="F433" s="145" t="str">
        <f t="shared" si="1632"/>
        <v/>
      </c>
      <c r="G433" s="145" t="str">
        <f t="shared" si="4"/>
        <v/>
      </c>
      <c r="H433" s="145" t="str">
        <f t="shared" si="5"/>
        <v/>
      </c>
      <c r="I433" s="146" t="str">
        <f t="shared" ref="I433:J433" si="1810">IF(COUNTA($DO433:$DX433)&gt;0,$BA433,"")</f>
        <v/>
      </c>
      <c r="J433" s="146" t="str">
        <f t="shared" si="1810"/>
        <v/>
      </c>
      <c r="K433" s="147" t="str">
        <f t="shared" si="43"/>
        <v/>
      </c>
      <c r="L433" s="147" t="str">
        <f t="shared" si="7"/>
        <v/>
      </c>
      <c r="M433" s="147" t="str">
        <f t="shared" si="8"/>
        <v/>
      </c>
      <c r="N433" s="147" t="str">
        <f t="shared" si="48"/>
        <v/>
      </c>
      <c r="O433" s="147" t="str">
        <f t="shared" si="9"/>
        <v/>
      </c>
      <c r="P433" s="146" t="str">
        <f t="shared" si="1634"/>
        <v/>
      </c>
      <c r="Q433" s="147" t="str">
        <f t="shared" si="1635"/>
        <v/>
      </c>
      <c r="R433" s="146" t="str">
        <f t="shared" si="12"/>
        <v/>
      </c>
      <c r="S433" s="146" t="str">
        <f t="shared" si="13"/>
        <v/>
      </c>
      <c r="T433" s="146" t="str">
        <f>IF(NOT(ISBLANK(DH433)),
        IF(AND(ISREF('Input Tenderers'!$J$8:$K$8),COUNTA('Input Tenderers'!$N$8)&gt;0),
                IF(COUNTA('Input Implementation Transactio'!$N433:$O433)&gt;0,"supplier;tenderer;payee","supplier;tenderer"),
                IF(COUNTA('Input Implementation Transactio'!$N433:$O433)&gt;0,"supplier;payee","supplier")
                ),
        IF(COUNTA('Input Implementation Transactio'!$N433:$O433)&gt;0, "payee", "")
        )</f>
        <v/>
      </c>
      <c r="U433" s="146" t="str">
        <f t="shared" si="14"/>
        <v/>
      </c>
      <c r="V433" s="146" t="str">
        <f t="shared" si="15"/>
        <v/>
      </c>
      <c r="W433" s="148" t="str">
        <f t="shared" si="1636"/>
        <v/>
      </c>
      <c r="X433" s="175" t="str">
        <f t="shared" si="1637"/>
        <v/>
      </c>
      <c r="Y433" s="170" t="str">
        <f t="shared" si="1638"/>
        <v/>
      </c>
      <c r="Z433" s="150" t="str">
        <f t="shared" si="19"/>
        <v/>
      </c>
      <c r="AA433" s="146" t="str">
        <f t="shared" si="20"/>
        <v/>
      </c>
      <c r="AB433" s="146" t="str">
        <f t="shared" si="21"/>
        <v/>
      </c>
      <c r="AC433" s="146" t="str">
        <f t="shared" si="22"/>
        <v/>
      </c>
      <c r="AD433" s="148" t="str">
        <f t="shared" si="1639"/>
        <v/>
      </c>
      <c r="AE433" s="148" t="str">
        <f t="shared" si="24"/>
        <v/>
      </c>
      <c r="AF433" s="175" t="str">
        <f t="shared" si="1640"/>
        <v/>
      </c>
      <c r="AG433" s="170" t="str">
        <f t="shared" si="1641"/>
        <v/>
      </c>
      <c r="AH433" s="148" t="str">
        <f t="shared" si="1642"/>
        <v/>
      </c>
      <c r="AI433" s="146" t="str">
        <f t="shared" si="28"/>
        <v/>
      </c>
      <c r="AJ433" s="146" t="str">
        <f t="shared" si="29"/>
        <v/>
      </c>
      <c r="AK433" s="146" t="str">
        <f t="shared" si="30"/>
        <v/>
      </c>
      <c r="AL433" s="146" t="str">
        <f t="shared" si="31"/>
        <v/>
      </c>
      <c r="AM433" s="171" t="str">
        <f t="shared" si="32"/>
        <v/>
      </c>
      <c r="AN433" s="171" t="str">
        <f t="shared" si="33"/>
        <v/>
      </c>
      <c r="AO433" s="146" t="str">
        <f t="shared" si="34"/>
        <v/>
      </c>
      <c r="AP433" s="146" t="str">
        <f t="shared" si="35"/>
        <v/>
      </c>
      <c r="AQ433" s="146" t="str">
        <f t="shared" si="36"/>
        <v/>
      </c>
      <c r="AR433" s="146" t="str">
        <f t="shared" ref="AR433:AS433" si="1811">IF(NOT(ISBLANK(CB433)),CONCATENATE(TEXT(CB433,"yyyy-mm-ddThh:MM:ss"),"Z"),"")</f>
        <v/>
      </c>
      <c r="AS433" s="146" t="str">
        <f t="shared" si="1811"/>
        <v/>
      </c>
      <c r="AT433" s="146" t="str">
        <f t="shared" si="38"/>
        <v/>
      </c>
      <c r="AU433" s="146" t="str">
        <f t="shared" si="39"/>
        <v/>
      </c>
      <c r="AV433" s="146" t="str">
        <f t="shared" ref="AV433:AW433" si="1812">IF(NOT(ISBLANK(DT433)),CONCATENATE(TEXT(DT433,"yyyy-mm-ddThh:MM:ss"),"Z"),"")</f>
        <v/>
      </c>
      <c r="AW433" s="146" t="str">
        <f t="shared" si="1812"/>
        <v/>
      </c>
      <c r="AX433" s="146" t="str">
        <f t="shared" ref="AX433:AZ433" si="1813">IF(NOT(ISBLANK(ED433)),CONCATENATE(TEXT(ED433,"yyyy-mm-ddThh:MM:ss"),"Z"),"")</f>
        <v/>
      </c>
      <c r="AY433" s="146" t="str">
        <f t="shared" si="1813"/>
        <v/>
      </c>
      <c r="AZ433" s="146" t="str">
        <f t="shared" si="1813"/>
        <v/>
      </c>
      <c r="BA433" s="176"/>
      <c r="BB433" s="152"/>
      <c r="BC433" s="177"/>
      <c r="BD433" s="154"/>
      <c r="BE433" s="155"/>
      <c r="BF433" s="154"/>
      <c r="BG433" s="155"/>
      <c r="BH433" s="169"/>
      <c r="BI433" s="162"/>
      <c r="BJ433" s="172"/>
      <c r="BK433" s="162"/>
      <c r="BL433" s="158"/>
      <c r="BM433" s="172"/>
      <c r="BN433" s="162"/>
      <c r="BO433" s="167"/>
      <c r="BP433" s="169"/>
      <c r="BQ433" s="162"/>
      <c r="BR433" s="162"/>
      <c r="BS433" s="174"/>
      <c r="BT433" s="162"/>
      <c r="BU433" s="174"/>
      <c r="BV433" s="174"/>
      <c r="BW433" s="174"/>
      <c r="BX433" s="173"/>
      <c r="BY433" s="158"/>
      <c r="BZ433" s="160"/>
      <c r="CA433" s="172"/>
      <c r="CB433" s="152"/>
      <c r="CC433" s="152"/>
      <c r="CD433" s="156"/>
      <c r="CE433" s="172"/>
      <c r="CF433" s="162"/>
      <c r="CG433" s="162"/>
      <c r="CH433" s="158"/>
      <c r="CI433" s="173"/>
      <c r="CJ433" s="178"/>
      <c r="CK433" s="173"/>
      <c r="CL433" s="165"/>
      <c r="CM433" s="172"/>
      <c r="CN433" s="162"/>
      <c r="CO433" s="162"/>
      <c r="CP433" s="162"/>
      <c r="CQ433" s="162"/>
      <c r="CR433" s="169"/>
      <c r="CS433" s="162"/>
      <c r="CT433" s="162"/>
      <c r="CU433" s="174"/>
      <c r="CV433" s="152"/>
      <c r="CW433" s="173"/>
      <c r="CX433" s="158"/>
      <c r="CY433" s="172"/>
      <c r="CZ433" s="162"/>
      <c r="DA433" s="162"/>
      <c r="DB433" s="158"/>
      <c r="DC433" s="173"/>
      <c r="DD433" s="178"/>
      <c r="DE433" s="173"/>
      <c r="DF433" s="165"/>
      <c r="DG433" s="172"/>
      <c r="DH433" s="178"/>
      <c r="DI433" s="172"/>
      <c r="DJ433" s="178"/>
      <c r="DK433" s="172"/>
      <c r="DL433" s="162"/>
      <c r="DM433" s="167"/>
      <c r="DN433" s="169"/>
      <c r="DO433" s="162"/>
      <c r="DP433" s="162"/>
      <c r="DQ433" s="174"/>
      <c r="DR433" s="152"/>
      <c r="DS433" s="172"/>
      <c r="DT433" s="152"/>
      <c r="DU433" s="152"/>
      <c r="DV433" s="156"/>
      <c r="DW433" s="173"/>
      <c r="DX433" s="158"/>
      <c r="DY433" s="172"/>
      <c r="DZ433" s="162"/>
      <c r="EA433" s="162"/>
      <c r="EB433" s="172"/>
      <c r="EC433" s="172"/>
      <c r="ED433" s="152"/>
      <c r="EE433" s="152"/>
      <c r="EF433" s="152"/>
      <c r="EG433" s="174"/>
      <c r="EH433" s="172"/>
      <c r="EI433" s="162"/>
      <c r="EJ433" s="162"/>
    </row>
    <row r="434" spans="1:140" ht="12.5">
      <c r="A434" s="168"/>
      <c r="B434" s="169"/>
      <c r="C434" s="144" t="str">
        <f t="shared" si="0"/>
        <v/>
      </c>
      <c r="D434" s="144" t="str">
        <f t="shared" si="1631"/>
        <v/>
      </c>
      <c r="E434" s="144" t="str">
        <f t="shared" si="2"/>
        <v/>
      </c>
      <c r="F434" s="145" t="str">
        <f t="shared" si="1632"/>
        <v/>
      </c>
      <c r="G434" s="145" t="str">
        <f t="shared" si="4"/>
        <v/>
      </c>
      <c r="H434" s="145" t="str">
        <f t="shared" si="5"/>
        <v/>
      </c>
      <c r="I434" s="146" t="str">
        <f t="shared" ref="I434:J434" si="1814">IF(COUNTA($DO434:$DX434)&gt;0,$BA434,"")</f>
        <v/>
      </c>
      <c r="J434" s="146" t="str">
        <f t="shared" si="1814"/>
        <v/>
      </c>
      <c r="K434" s="147" t="str">
        <f t="shared" si="43"/>
        <v/>
      </c>
      <c r="L434" s="147" t="str">
        <f t="shared" si="7"/>
        <v/>
      </c>
      <c r="M434" s="147" t="str">
        <f t="shared" si="8"/>
        <v/>
      </c>
      <c r="N434" s="147" t="str">
        <f t="shared" si="48"/>
        <v/>
      </c>
      <c r="O434" s="147" t="str">
        <f t="shared" si="9"/>
        <v/>
      </c>
      <c r="P434" s="146" t="str">
        <f t="shared" si="1634"/>
        <v/>
      </c>
      <c r="Q434" s="147" t="str">
        <f t="shared" si="1635"/>
        <v/>
      </c>
      <c r="R434" s="146" t="str">
        <f t="shared" si="12"/>
        <v/>
      </c>
      <c r="S434" s="146" t="str">
        <f t="shared" si="13"/>
        <v/>
      </c>
      <c r="T434" s="146" t="str">
        <f>IF(NOT(ISBLANK(DH434)),
        IF(AND(ISREF('Input Tenderers'!$J$8:$K$8),COUNTA('Input Tenderers'!$N$8)&gt;0),
                IF(COUNTA('Input Implementation Transactio'!$N434:$O434)&gt;0,"supplier;tenderer;payee","supplier;tenderer"),
                IF(COUNTA('Input Implementation Transactio'!$N434:$O434)&gt;0,"supplier;payee","supplier")
                ),
        IF(COUNTA('Input Implementation Transactio'!$N434:$O434)&gt;0, "payee", "")
        )</f>
        <v/>
      </c>
      <c r="U434" s="146" t="str">
        <f t="shared" si="14"/>
        <v/>
      </c>
      <c r="V434" s="146" t="str">
        <f t="shared" si="15"/>
        <v/>
      </c>
      <c r="W434" s="148" t="str">
        <f t="shared" si="1636"/>
        <v/>
      </c>
      <c r="X434" s="175" t="str">
        <f t="shared" si="1637"/>
        <v/>
      </c>
      <c r="Y434" s="170" t="str">
        <f t="shared" si="1638"/>
        <v/>
      </c>
      <c r="Z434" s="150" t="str">
        <f t="shared" si="19"/>
        <v/>
      </c>
      <c r="AA434" s="146" t="str">
        <f t="shared" si="20"/>
        <v/>
      </c>
      <c r="AB434" s="146" t="str">
        <f t="shared" si="21"/>
        <v/>
      </c>
      <c r="AC434" s="146" t="str">
        <f t="shared" si="22"/>
        <v/>
      </c>
      <c r="AD434" s="148" t="str">
        <f t="shared" si="1639"/>
        <v/>
      </c>
      <c r="AE434" s="148" t="str">
        <f t="shared" si="24"/>
        <v/>
      </c>
      <c r="AF434" s="175" t="str">
        <f t="shared" si="1640"/>
        <v/>
      </c>
      <c r="AG434" s="170" t="str">
        <f t="shared" si="1641"/>
        <v/>
      </c>
      <c r="AH434" s="148" t="str">
        <f t="shared" si="1642"/>
        <v/>
      </c>
      <c r="AI434" s="146" t="str">
        <f t="shared" si="28"/>
        <v/>
      </c>
      <c r="AJ434" s="146" t="str">
        <f t="shared" si="29"/>
        <v/>
      </c>
      <c r="AK434" s="146" t="str">
        <f t="shared" si="30"/>
        <v/>
      </c>
      <c r="AL434" s="146" t="str">
        <f t="shared" si="31"/>
        <v/>
      </c>
      <c r="AM434" s="171" t="str">
        <f t="shared" si="32"/>
        <v/>
      </c>
      <c r="AN434" s="171" t="str">
        <f t="shared" si="33"/>
        <v/>
      </c>
      <c r="AO434" s="146" t="str">
        <f t="shared" si="34"/>
        <v/>
      </c>
      <c r="AP434" s="146" t="str">
        <f t="shared" si="35"/>
        <v/>
      </c>
      <c r="AQ434" s="146" t="str">
        <f t="shared" si="36"/>
        <v/>
      </c>
      <c r="AR434" s="146" t="str">
        <f t="shared" ref="AR434:AS434" si="1815">IF(NOT(ISBLANK(CB434)),CONCATENATE(TEXT(CB434,"yyyy-mm-ddThh:MM:ss"),"Z"),"")</f>
        <v/>
      </c>
      <c r="AS434" s="146" t="str">
        <f t="shared" si="1815"/>
        <v/>
      </c>
      <c r="AT434" s="146" t="str">
        <f t="shared" si="38"/>
        <v/>
      </c>
      <c r="AU434" s="146" t="str">
        <f t="shared" si="39"/>
        <v/>
      </c>
      <c r="AV434" s="146" t="str">
        <f t="shared" ref="AV434:AW434" si="1816">IF(NOT(ISBLANK(DT434)),CONCATENATE(TEXT(DT434,"yyyy-mm-ddThh:MM:ss"),"Z"),"")</f>
        <v/>
      </c>
      <c r="AW434" s="146" t="str">
        <f t="shared" si="1816"/>
        <v/>
      </c>
      <c r="AX434" s="146" t="str">
        <f t="shared" ref="AX434:AZ434" si="1817">IF(NOT(ISBLANK(ED434)),CONCATENATE(TEXT(ED434,"yyyy-mm-ddThh:MM:ss"),"Z"),"")</f>
        <v/>
      </c>
      <c r="AY434" s="146" t="str">
        <f t="shared" si="1817"/>
        <v/>
      </c>
      <c r="AZ434" s="146" t="str">
        <f t="shared" si="1817"/>
        <v/>
      </c>
      <c r="BA434" s="176"/>
      <c r="BB434" s="152"/>
      <c r="BC434" s="177"/>
      <c r="BD434" s="154"/>
      <c r="BE434" s="155"/>
      <c r="BF434" s="154"/>
      <c r="BG434" s="155"/>
      <c r="BH434" s="169"/>
      <c r="BI434" s="162"/>
      <c r="BJ434" s="172"/>
      <c r="BK434" s="162"/>
      <c r="BL434" s="158"/>
      <c r="BM434" s="172"/>
      <c r="BN434" s="162"/>
      <c r="BO434" s="167"/>
      <c r="BP434" s="169"/>
      <c r="BQ434" s="162"/>
      <c r="BR434" s="162"/>
      <c r="BS434" s="174"/>
      <c r="BT434" s="162"/>
      <c r="BU434" s="174"/>
      <c r="BV434" s="174"/>
      <c r="BW434" s="174"/>
      <c r="BX434" s="173"/>
      <c r="BY434" s="158"/>
      <c r="BZ434" s="160"/>
      <c r="CA434" s="172"/>
      <c r="CB434" s="152"/>
      <c r="CC434" s="152"/>
      <c r="CD434" s="156"/>
      <c r="CE434" s="172"/>
      <c r="CF434" s="162"/>
      <c r="CG434" s="162"/>
      <c r="CH434" s="158"/>
      <c r="CI434" s="173"/>
      <c r="CJ434" s="178"/>
      <c r="CK434" s="173"/>
      <c r="CL434" s="165"/>
      <c r="CM434" s="172"/>
      <c r="CN434" s="162"/>
      <c r="CO434" s="162"/>
      <c r="CP434" s="162"/>
      <c r="CQ434" s="162"/>
      <c r="CR434" s="169"/>
      <c r="CS434" s="162"/>
      <c r="CT434" s="162"/>
      <c r="CU434" s="174"/>
      <c r="CV434" s="152"/>
      <c r="CW434" s="173"/>
      <c r="CX434" s="158"/>
      <c r="CY434" s="172"/>
      <c r="CZ434" s="162"/>
      <c r="DA434" s="162"/>
      <c r="DB434" s="158"/>
      <c r="DC434" s="173"/>
      <c r="DD434" s="178"/>
      <c r="DE434" s="173"/>
      <c r="DF434" s="165"/>
      <c r="DG434" s="172"/>
      <c r="DH434" s="178"/>
      <c r="DI434" s="172"/>
      <c r="DJ434" s="178"/>
      <c r="DK434" s="172"/>
      <c r="DL434" s="162"/>
      <c r="DM434" s="167"/>
      <c r="DN434" s="169"/>
      <c r="DO434" s="162"/>
      <c r="DP434" s="162"/>
      <c r="DQ434" s="174"/>
      <c r="DR434" s="152"/>
      <c r="DS434" s="172"/>
      <c r="DT434" s="152"/>
      <c r="DU434" s="152"/>
      <c r="DV434" s="156"/>
      <c r="DW434" s="173"/>
      <c r="DX434" s="158"/>
      <c r="DY434" s="172"/>
      <c r="DZ434" s="162"/>
      <c r="EA434" s="162"/>
      <c r="EB434" s="172"/>
      <c r="EC434" s="172"/>
      <c r="ED434" s="152"/>
      <c r="EE434" s="152"/>
      <c r="EF434" s="152"/>
      <c r="EG434" s="174"/>
      <c r="EH434" s="172"/>
      <c r="EI434" s="162"/>
      <c r="EJ434" s="162"/>
    </row>
    <row r="435" spans="1:140" ht="12.5">
      <c r="A435" s="168"/>
      <c r="B435" s="169"/>
      <c r="C435" s="144" t="str">
        <f t="shared" si="0"/>
        <v/>
      </c>
      <c r="D435" s="144" t="str">
        <f t="shared" si="1631"/>
        <v/>
      </c>
      <c r="E435" s="144" t="str">
        <f t="shared" si="2"/>
        <v/>
      </c>
      <c r="F435" s="145" t="str">
        <f t="shared" si="1632"/>
        <v/>
      </c>
      <c r="G435" s="145" t="str">
        <f t="shared" si="4"/>
        <v/>
      </c>
      <c r="H435" s="145" t="str">
        <f t="shared" si="5"/>
        <v/>
      </c>
      <c r="I435" s="146" t="str">
        <f t="shared" ref="I435:J435" si="1818">IF(COUNTA($DO435:$DX435)&gt;0,$BA435,"")</f>
        <v/>
      </c>
      <c r="J435" s="146" t="str">
        <f t="shared" si="1818"/>
        <v/>
      </c>
      <c r="K435" s="147" t="str">
        <f t="shared" si="43"/>
        <v/>
      </c>
      <c r="L435" s="147" t="str">
        <f t="shared" si="7"/>
        <v/>
      </c>
      <c r="M435" s="147" t="str">
        <f t="shared" si="8"/>
        <v/>
      </c>
      <c r="N435" s="147" t="str">
        <f t="shared" si="48"/>
        <v/>
      </c>
      <c r="O435" s="147" t="str">
        <f t="shared" si="9"/>
        <v/>
      </c>
      <c r="P435" s="146" t="str">
        <f t="shared" si="1634"/>
        <v/>
      </c>
      <c r="Q435" s="147" t="str">
        <f t="shared" si="1635"/>
        <v/>
      </c>
      <c r="R435" s="146" t="str">
        <f t="shared" si="12"/>
        <v/>
      </c>
      <c r="S435" s="146" t="str">
        <f t="shared" si="13"/>
        <v/>
      </c>
      <c r="T435" s="146" t="str">
        <f>IF(NOT(ISBLANK(DH435)),
        IF(AND(ISREF('Input Tenderers'!$J$8:$K$8),COUNTA('Input Tenderers'!$N$8)&gt;0),
                IF(COUNTA('Input Implementation Transactio'!$N435:$O435)&gt;0,"supplier;tenderer;payee","supplier;tenderer"),
                IF(COUNTA('Input Implementation Transactio'!$N435:$O435)&gt;0,"supplier;payee","supplier")
                ),
        IF(COUNTA('Input Implementation Transactio'!$N435:$O435)&gt;0, "payee", "")
        )</f>
        <v/>
      </c>
      <c r="U435" s="146" t="str">
        <f t="shared" si="14"/>
        <v/>
      </c>
      <c r="V435" s="146" t="str">
        <f t="shared" si="15"/>
        <v/>
      </c>
      <c r="W435" s="148" t="str">
        <f t="shared" si="1636"/>
        <v/>
      </c>
      <c r="X435" s="175" t="str">
        <f t="shared" si="1637"/>
        <v/>
      </c>
      <c r="Y435" s="170" t="str">
        <f t="shared" si="1638"/>
        <v/>
      </c>
      <c r="Z435" s="150" t="str">
        <f t="shared" si="19"/>
        <v/>
      </c>
      <c r="AA435" s="146" t="str">
        <f t="shared" si="20"/>
        <v/>
      </c>
      <c r="AB435" s="146" t="str">
        <f t="shared" si="21"/>
        <v/>
      </c>
      <c r="AC435" s="146" t="str">
        <f t="shared" si="22"/>
        <v/>
      </c>
      <c r="AD435" s="148" t="str">
        <f t="shared" si="1639"/>
        <v/>
      </c>
      <c r="AE435" s="148" t="str">
        <f t="shared" si="24"/>
        <v/>
      </c>
      <c r="AF435" s="175" t="str">
        <f t="shared" si="1640"/>
        <v/>
      </c>
      <c r="AG435" s="170" t="str">
        <f t="shared" si="1641"/>
        <v/>
      </c>
      <c r="AH435" s="148" t="str">
        <f t="shared" si="1642"/>
        <v/>
      </c>
      <c r="AI435" s="146" t="str">
        <f t="shared" si="28"/>
        <v/>
      </c>
      <c r="AJ435" s="146" t="str">
        <f t="shared" si="29"/>
        <v/>
      </c>
      <c r="AK435" s="146" t="str">
        <f t="shared" si="30"/>
        <v/>
      </c>
      <c r="AL435" s="146" t="str">
        <f t="shared" si="31"/>
        <v/>
      </c>
      <c r="AM435" s="171" t="str">
        <f t="shared" si="32"/>
        <v/>
      </c>
      <c r="AN435" s="171" t="str">
        <f t="shared" si="33"/>
        <v/>
      </c>
      <c r="AO435" s="146" t="str">
        <f t="shared" si="34"/>
        <v/>
      </c>
      <c r="AP435" s="146" t="str">
        <f t="shared" si="35"/>
        <v/>
      </c>
      <c r="AQ435" s="146" t="str">
        <f t="shared" si="36"/>
        <v/>
      </c>
      <c r="AR435" s="146" t="str">
        <f t="shared" ref="AR435:AS435" si="1819">IF(NOT(ISBLANK(CB435)),CONCATENATE(TEXT(CB435,"yyyy-mm-ddThh:MM:ss"),"Z"),"")</f>
        <v/>
      </c>
      <c r="AS435" s="146" t="str">
        <f t="shared" si="1819"/>
        <v/>
      </c>
      <c r="AT435" s="146" t="str">
        <f t="shared" si="38"/>
        <v/>
      </c>
      <c r="AU435" s="146" t="str">
        <f t="shared" si="39"/>
        <v/>
      </c>
      <c r="AV435" s="146" t="str">
        <f t="shared" ref="AV435:AW435" si="1820">IF(NOT(ISBLANK(DT435)),CONCATENATE(TEXT(DT435,"yyyy-mm-ddThh:MM:ss"),"Z"),"")</f>
        <v/>
      </c>
      <c r="AW435" s="146" t="str">
        <f t="shared" si="1820"/>
        <v/>
      </c>
      <c r="AX435" s="146" t="str">
        <f t="shared" ref="AX435:AZ435" si="1821">IF(NOT(ISBLANK(ED435)),CONCATENATE(TEXT(ED435,"yyyy-mm-ddThh:MM:ss"),"Z"),"")</f>
        <v/>
      </c>
      <c r="AY435" s="146" t="str">
        <f t="shared" si="1821"/>
        <v/>
      </c>
      <c r="AZ435" s="146" t="str">
        <f t="shared" si="1821"/>
        <v/>
      </c>
      <c r="BA435" s="176"/>
      <c r="BB435" s="152"/>
      <c r="BC435" s="177"/>
      <c r="BD435" s="154"/>
      <c r="BE435" s="155"/>
      <c r="BF435" s="154"/>
      <c r="BG435" s="155"/>
      <c r="BH435" s="169"/>
      <c r="BI435" s="162"/>
      <c r="BJ435" s="172"/>
      <c r="BK435" s="162"/>
      <c r="BL435" s="158"/>
      <c r="BM435" s="172"/>
      <c r="BN435" s="162"/>
      <c r="BO435" s="167"/>
      <c r="BP435" s="169"/>
      <c r="BQ435" s="162"/>
      <c r="BR435" s="162"/>
      <c r="BS435" s="174"/>
      <c r="BT435" s="162"/>
      <c r="BU435" s="174"/>
      <c r="BV435" s="174"/>
      <c r="BW435" s="174"/>
      <c r="BX435" s="173"/>
      <c r="BY435" s="158"/>
      <c r="BZ435" s="160"/>
      <c r="CA435" s="172"/>
      <c r="CB435" s="152"/>
      <c r="CC435" s="152"/>
      <c r="CD435" s="156"/>
      <c r="CE435" s="172"/>
      <c r="CF435" s="162"/>
      <c r="CG435" s="162"/>
      <c r="CH435" s="158"/>
      <c r="CI435" s="173"/>
      <c r="CJ435" s="178"/>
      <c r="CK435" s="173"/>
      <c r="CL435" s="165"/>
      <c r="CM435" s="172"/>
      <c r="CN435" s="162"/>
      <c r="CO435" s="162"/>
      <c r="CP435" s="162"/>
      <c r="CQ435" s="162"/>
      <c r="CR435" s="169"/>
      <c r="CS435" s="162"/>
      <c r="CT435" s="162"/>
      <c r="CU435" s="174"/>
      <c r="CV435" s="152"/>
      <c r="CW435" s="173"/>
      <c r="CX435" s="158"/>
      <c r="CY435" s="172"/>
      <c r="CZ435" s="162"/>
      <c r="DA435" s="162"/>
      <c r="DB435" s="158"/>
      <c r="DC435" s="173"/>
      <c r="DD435" s="178"/>
      <c r="DE435" s="173"/>
      <c r="DF435" s="165"/>
      <c r="DG435" s="172"/>
      <c r="DH435" s="178"/>
      <c r="DI435" s="172"/>
      <c r="DJ435" s="178"/>
      <c r="DK435" s="172"/>
      <c r="DL435" s="162"/>
      <c r="DM435" s="167"/>
      <c r="DN435" s="169"/>
      <c r="DO435" s="162"/>
      <c r="DP435" s="162"/>
      <c r="DQ435" s="174"/>
      <c r="DR435" s="152"/>
      <c r="DS435" s="172"/>
      <c r="DT435" s="152"/>
      <c r="DU435" s="152"/>
      <c r="DV435" s="156"/>
      <c r="DW435" s="173"/>
      <c r="DX435" s="158"/>
      <c r="DY435" s="172"/>
      <c r="DZ435" s="162"/>
      <c r="EA435" s="162"/>
      <c r="EB435" s="172"/>
      <c r="EC435" s="172"/>
      <c r="ED435" s="152"/>
      <c r="EE435" s="152"/>
      <c r="EF435" s="152"/>
      <c r="EG435" s="174"/>
      <c r="EH435" s="172"/>
      <c r="EI435" s="162"/>
      <c r="EJ435" s="162"/>
    </row>
    <row r="436" spans="1:140" ht="12.5">
      <c r="A436" s="168"/>
      <c r="B436" s="169"/>
      <c r="C436" s="144" t="str">
        <f t="shared" si="0"/>
        <v/>
      </c>
      <c r="D436" s="144" t="str">
        <f t="shared" si="1631"/>
        <v/>
      </c>
      <c r="E436" s="144" t="str">
        <f t="shared" si="2"/>
        <v/>
      </c>
      <c r="F436" s="145" t="str">
        <f t="shared" si="1632"/>
        <v/>
      </c>
      <c r="G436" s="145" t="str">
        <f t="shared" si="4"/>
        <v/>
      </c>
      <c r="H436" s="145" t="str">
        <f t="shared" si="5"/>
        <v/>
      </c>
      <c r="I436" s="146" t="str">
        <f t="shared" ref="I436:J436" si="1822">IF(COUNTA($DO436:$DX436)&gt;0,$BA436,"")</f>
        <v/>
      </c>
      <c r="J436" s="146" t="str">
        <f t="shared" si="1822"/>
        <v/>
      </c>
      <c r="K436" s="147" t="str">
        <f t="shared" si="43"/>
        <v/>
      </c>
      <c r="L436" s="147" t="str">
        <f t="shared" si="7"/>
        <v/>
      </c>
      <c r="M436" s="147" t="str">
        <f t="shared" si="8"/>
        <v/>
      </c>
      <c r="N436" s="147" t="str">
        <f t="shared" si="48"/>
        <v/>
      </c>
      <c r="O436" s="147" t="str">
        <f t="shared" si="9"/>
        <v/>
      </c>
      <c r="P436" s="146" t="str">
        <f t="shared" si="1634"/>
        <v/>
      </c>
      <c r="Q436" s="147" t="str">
        <f t="shared" si="1635"/>
        <v/>
      </c>
      <c r="R436" s="146" t="str">
        <f t="shared" si="12"/>
        <v/>
      </c>
      <c r="S436" s="146" t="str">
        <f t="shared" si="13"/>
        <v/>
      </c>
      <c r="T436" s="146" t="str">
        <f>IF(NOT(ISBLANK(DH436)),
        IF(AND(ISREF('Input Tenderers'!$J$8:$K$8),COUNTA('Input Tenderers'!$N$8)&gt;0),
                IF(COUNTA('Input Implementation Transactio'!$N436:$O436)&gt;0,"supplier;tenderer;payee","supplier;tenderer"),
                IF(COUNTA('Input Implementation Transactio'!$N436:$O436)&gt;0,"supplier;payee","supplier")
                ),
        IF(COUNTA('Input Implementation Transactio'!$N436:$O436)&gt;0, "payee", "")
        )</f>
        <v/>
      </c>
      <c r="U436" s="146" t="str">
        <f t="shared" si="14"/>
        <v/>
      </c>
      <c r="V436" s="146" t="str">
        <f t="shared" si="15"/>
        <v/>
      </c>
      <c r="W436" s="148" t="str">
        <f t="shared" si="1636"/>
        <v/>
      </c>
      <c r="X436" s="175" t="str">
        <f t="shared" si="1637"/>
        <v/>
      </c>
      <c r="Y436" s="170" t="str">
        <f t="shared" si="1638"/>
        <v/>
      </c>
      <c r="Z436" s="150" t="str">
        <f t="shared" si="19"/>
        <v/>
      </c>
      <c r="AA436" s="146" t="str">
        <f t="shared" si="20"/>
        <v/>
      </c>
      <c r="AB436" s="146" t="str">
        <f t="shared" si="21"/>
        <v/>
      </c>
      <c r="AC436" s="146" t="str">
        <f t="shared" si="22"/>
        <v/>
      </c>
      <c r="AD436" s="148" t="str">
        <f t="shared" si="1639"/>
        <v/>
      </c>
      <c r="AE436" s="148" t="str">
        <f t="shared" si="24"/>
        <v/>
      </c>
      <c r="AF436" s="175" t="str">
        <f t="shared" si="1640"/>
        <v/>
      </c>
      <c r="AG436" s="170" t="str">
        <f t="shared" si="1641"/>
        <v/>
      </c>
      <c r="AH436" s="148" t="str">
        <f t="shared" si="1642"/>
        <v/>
      </c>
      <c r="AI436" s="146" t="str">
        <f t="shared" si="28"/>
        <v/>
      </c>
      <c r="AJ436" s="146" t="str">
        <f t="shared" si="29"/>
        <v/>
      </c>
      <c r="AK436" s="146" t="str">
        <f t="shared" si="30"/>
        <v/>
      </c>
      <c r="AL436" s="146" t="str">
        <f t="shared" si="31"/>
        <v/>
      </c>
      <c r="AM436" s="171" t="str">
        <f t="shared" si="32"/>
        <v/>
      </c>
      <c r="AN436" s="171" t="str">
        <f t="shared" si="33"/>
        <v/>
      </c>
      <c r="AO436" s="146" t="str">
        <f t="shared" si="34"/>
        <v/>
      </c>
      <c r="AP436" s="146" t="str">
        <f t="shared" si="35"/>
        <v/>
      </c>
      <c r="AQ436" s="146" t="str">
        <f t="shared" si="36"/>
        <v/>
      </c>
      <c r="AR436" s="146" t="str">
        <f t="shared" ref="AR436:AS436" si="1823">IF(NOT(ISBLANK(CB436)),CONCATENATE(TEXT(CB436,"yyyy-mm-ddThh:MM:ss"),"Z"),"")</f>
        <v/>
      </c>
      <c r="AS436" s="146" t="str">
        <f t="shared" si="1823"/>
        <v/>
      </c>
      <c r="AT436" s="146" t="str">
        <f t="shared" si="38"/>
        <v/>
      </c>
      <c r="AU436" s="146" t="str">
        <f t="shared" si="39"/>
        <v/>
      </c>
      <c r="AV436" s="146" t="str">
        <f t="shared" ref="AV436:AW436" si="1824">IF(NOT(ISBLANK(DT436)),CONCATENATE(TEXT(DT436,"yyyy-mm-ddThh:MM:ss"),"Z"),"")</f>
        <v/>
      </c>
      <c r="AW436" s="146" t="str">
        <f t="shared" si="1824"/>
        <v/>
      </c>
      <c r="AX436" s="146" t="str">
        <f t="shared" ref="AX436:AZ436" si="1825">IF(NOT(ISBLANK(ED436)),CONCATENATE(TEXT(ED436,"yyyy-mm-ddThh:MM:ss"),"Z"),"")</f>
        <v/>
      </c>
      <c r="AY436" s="146" t="str">
        <f t="shared" si="1825"/>
        <v/>
      </c>
      <c r="AZ436" s="146" t="str">
        <f t="shared" si="1825"/>
        <v/>
      </c>
      <c r="BA436" s="176"/>
      <c r="BB436" s="152"/>
      <c r="BC436" s="177"/>
      <c r="BD436" s="154"/>
      <c r="BE436" s="155"/>
      <c r="BF436" s="154"/>
      <c r="BG436" s="155"/>
      <c r="BH436" s="169"/>
      <c r="BI436" s="162"/>
      <c r="BJ436" s="172"/>
      <c r="BK436" s="162"/>
      <c r="BL436" s="158"/>
      <c r="BM436" s="172"/>
      <c r="BN436" s="162"/>
      <c r="BO436" s="167"/>
      <c r="BP436" s="169"/>
      <c r="BQ436" s="162"/>
      <c r="BR436" s="162"/>
      <c r="BS436" s="174"/>
      <c r="BT436" s="162"/>
      <c r="BU436" s="174"/>
      <c r="BV436" s="174"/>
      <c r="BW436" s="174"/>
      <c r="BX436" s="173"/>
      <c r="BY436" s="158"/>
      <c r="BZ436" s="160"/>
      <c r="CA436" s="172"/>
      <c r="CB436" s="152"/>
      <c r="CC436" s="152"/>
      <c r="CD436" s="156"/>
      <c r="CE436" s="172"/>
      <c r="CF436" s="162"/>
      <c r="CG436" s="162"/>
      <c r="CH436" s="158"/>
      <c r="CI436" s="173"/>
      <c r="CJ436" s="178"/>
      <c r="CK436" s="173"/>
      <c r="CL436" s="165"/>
      <c r="CM436" s="172"/>
      <c r="CN436" s="162"/>
      <c r="CO436" s="162"/>
      <c r="CP436" s="162"/>
      <c r="CQ436" s="162"/>
      <c r="CR436" s="169"/>
      <c r="CS436" s="162"/>
      <c r="CT436" s="162"/>
      <c r="CU436" s="174"/>
      <c r="CV436" s="152"/>
      <c r="CW436" s="173"/>
      <c r="CX436" s="158"/>
      <c r="CY436" s="172"/>
      <c r="CZ436" s="162"/>
      <c r="DA436" s="162"/>
      <c r="DB436" s="158"/>
      <c r="DC436" s="173"/>
      <c r="DD436" s="178"/>
      <c r="DE436" s="173"/>
      <c r="DF436" s="165"/>
      <c r="DG436" s="172"/>
      <c r="DH436" s="178"/>
      <c r="DI436" s="172"/>
      <c r="DJ436" s="178"/>
      <c r="DK436" s="172"/>
      <c r="DL436" s="162"/>
      <c r="DM436" s="167"/>
      <c r="DN436" s="169"/>
      <c r="DO436" s="162"/>
      <c r="DP436" s="162"/>
      <c r="DQ436" s="174"/>
      <c r="DR436" s="152"/>
      <c r="DS436" s="172"/>
      <c r="DT436" s="152"/>
      <c r="DU436" s="152"/>
      <c r="DV436" s="156"/>
      <c r="DW436" s="173"/>
      <c r="DX436" s="158"/>
      <c r="DY436" s="172"/>
      <c r="DZ436" s="162"/>
      <c r="EA436" s="162"/>
      <c r="EB436" s="172"/>
      <c r="EC436" s="172"/>
      <c r="ED436" s="152"/>
      <c r="EE436" s="152"/>
      <c r="EF436" s="152"/>
      <c r="EG436" s="174"/>
      <c r="EH436" s="172"/>
      <c r="EI436" s="162"/>
      <c r="EJ436" s="162"/>
    </row>
    <row r="437" spans="1:140" ht="12.5">
      <c r="A437" s="168"/>
      <c r="B437" s="169"/>
      <c r="C437" s="144" t="str">
        <f t="shared" si="0"/>
        <v/>
      </c>
      <c r="D437" s="144" t="str">
        <f t="shared" si="1631"/>
        <v/>
      </c>
      <c r="E437" s="144" t="str">
        <f t="shared" si="2"/>
        <v/>
      </c>
      <c r="F437" s="145" t="str">
        <f t="shared" si="1632"/>
        <v/>
      </c>
      <c r="G437" s="145" t="str">
        <f t="shared" si="4"/>
        <v/>
      </c>
      <c r="H437" s="145" t="str">
        <f t="shared" si="5"/>
        <v/>
      </c>
      <c r="I437" s="146" t="str">
        <f t="shared" ref="I437:J437" si="1826">IF(COUNTA($DO437:$DX437)&gt;0,$BA437,"")</f>
        <v/>
      </c>
      <c r="J437" s="146" t="str">
        <f t="shared" si="1826"/>
        <v/>
      </c>
      <c r="K437" s="147" t="str">
        <f t="shared" si="43"/>
        <v/>
      </c>
      <c r="L437" s="147" t="str">
        <f t="shared" si="7"/>
        <v/>
      </c>
      <c r="M437" s="147" t="str">
        <f t="shared" si="8"/>
        <v/>
      </c>
      <c r="N437" s="147" t="str">
        <f t="shared" si="48"/>
        <v/>
      </c>
      <c r="O437" s="147" t="str">
        <f t="shared" si="9"/>
        <v/>
      </c>
      <c r="P437" s="146" t="str">
        <f t="shared" si="1634"/>
        <v/>
      </c>
      <c r="Q437" s="147" t="str">
        <f t="shared" si="1635"/>
        <v/>
      </c>
      <c r="R437" s="146" t="str">
        <f t="shared" si="12"/>
        <v/>
      </c>
      <c r="S437" s="146" t="str">
        <f t="shared" si="13"/>
        <v/>
      </c>
      <c r="T437" s="146" t="str">
        <f>IF(NOT(ISBLANK(DH437)),
        IF(AND(ISREF('Input Tenderers'!$J$8:$K$8),COUNTA('Input Tenderers'!$N$8)&gt;0),
                IF(COUNTA('Input Implementation Transactio'!$N437:$O437)&gt;0,"supplier;tenderer;payee","supplier;tenderer"),
                IF(COUNTA('Input Implementation Transactio'!$N437:$O437)&gt;0,"supplier;payee","supplier")
                ),
        IF(COUNTA('Input Implementation Transactio'!$N437:$O437)&gt;0, "payee", "")
        )</f>
        <v/>
      </c>
      <c r="U437" s="146" t="str">
        <f t="shared" si="14"/>
        <v/>
      </c>
      <c r="V437" s="146" t="str">
        <f t="shared" si="15"/>
        <v/>
      </c>
      <c r="W437" s="148" t="str">
        <f t="shared" si="1636"/>
        <v/>
      </c>
      <c r="X437" s="175" t="str">
        <f t="shared" si="1637"/>
        <v/>
      </c>
      <c r="Y437" s="170" t="str">
        <f t="shared" si="1638"/>
        <v/>
      </c>
      <c r="Z437" s="150" t="str">
        <f t="shared" si="19"/>
        <v/>
      </c>
      <c r="AA437" s="146" t="str">
        <f t="shared" si="20"/>
        <v/>
      </c>
      <c r="AB437" s="146" t="str">
        <f t="shared" si="21"/>
        <v/>
      </c>
      <c r="AC437" s="146" t="str">
        <f t="shared" si="22"/>
        <v/>
      </c>
      <c r="AD437" s="148" t="str">
        <f t="shared" si="1639"/>
        <v/>
      </c>
      <c r="AE437" s="148" t="str">
        <f t="shared" si="24"/>
        <v/>
      </c>
      <c r="AF437" s="175" t="str">
        <f t="shared" si="1640"/>
        <v/>
      </c>
      <c r="AG437" s="170" t="str">
        <f t="shared" si="1641"/>
        <v/>
      </c>
      <c r="AH437" s="148" t="str">
        <f t="shared" si="1642"/>
        <v/>
      </c>
      <c r="AI437" s="146" t="str">
        <f t="shared" si="28"/>
        <v/>
      </c>
      <c r="AJ437" s="146" t="str">
        <f t="shared" si="29"/>
        <v/>
      </c>
      <c r="AK437" s="146" t="str">
        <f t="shared" si="30"/>
        <v/>
      </c>
      <c r="AL437" s="146" t="str">
        <f t="shared" si="31"/>
        <v/>
      </c>
      <c r="AM437" s="171" t="str">
        <f t="shared" si="32"/>
        <v/>
      </c>
      <c r="AN437" s="171" t="str">
        <f t="shared" si="33"/>
        <v/>
      </c>
      <c r="AO437" s="146" t="str">
        <f t="shared" si="34"/>
        <v/>
      </c>
      <c r="AP437" s="146" t="str">
        <f t="shared" si="35"/>
        <v/>
      </c>
      <c r="AQ437" s="146" t="str">
        <f t="shared" si="36"/>
        <v/>
      </c>
      <c r="AR437" s="146" t="str">
        <f t="shared" ref="AR437:AS437" si="1827">IF(NOT(ISBLANK(CB437)),CONCATENATE(TEXT(CB437,"yyyy-mm-ddThh:MM:ss"),"Z"),"")</f>
        <v/>
      </c>
      <c r="AS437" s="146" t="str">
        <f t="shared" si="1827"/>
        <v/>
      </c>
      <c r="AT437" s="146" t="str">
        <f t="shared" si="38"/>
        <v/>
      </c>
      <c r="AU437" s="146" t="str">
        <f t="shared" si="39"/>
        <v/>
      </c>
      <c r="AV437" s="146" t="str">
        <f t="shared" ref="AV437:AW437" si="1828">IF(NOT(ISBLANK(DT437)),CONCATENATE(TEXT(DT437,"yyyy-mm-ddThh:MM:ss"),"Z"),"")</f>
        <v/>
      </c>
      <c r="AW437" s="146" t="str">
        <f t="shared" si="1828"/>
        <v/>
      </c>
      <c r="AX437" s="146" t="str">
        <f t="shared" ref="AX437:AZ437" si="1829">IF(NOT(ISBLANK(ED437)),CONCATENATE(TEXT(ED437,"yyyy-mm-ddThh:MM:ss"),"Z"),"")</f>
        <v/>
      </c>
      <c r="AY437" s="146" t="str">
        <f t="shared" si="1829"/>
        <v/>
      </c>
      <c r="AZ437" s="146" t="str">
        <f t="shared" si="1829"/>
        <v/>
      </c>
      <c r="BA437" s="176"/>
      <c r="BB437" s="152"/>
      <c r="BC437" s="177"/>
      <c r="BD437" s="154"/>
      <c r="BE437" s="155"/>
      <c r="BF437" s="154"/>
      <c r="BG437" s="155"/>
      <c r="BH437" s="169"/>
      <c r="BI437" s="162"/>
      <c r="BJ437" s="172"/>
      <c r="BK437" s="162"/>
      <c r="BL437" s="158"/>
      <c r="BM437" s="172"/>
      <c r="BN437" s="162"/>
      <c r="BO437" s="167"/>
      <c r="BP437" s="169"/>
      <c r="BQ437" s="162"/>
      <c r="BR437" s="162"/>
      <c r="BS437" s="174"/>
      <c r="BT437" s="162"/>
      <c r="BU437" s="174"/>
      <c r="BV437" s="174"/>
      <c r="BW437" s="174"/>
      <c r="BX437" s="173"/>
      <c r="BY437" s="158"/>
      <c r="BZ437" s="160"/>
      <c r="CA437" s="172"/>
      <c r="CB437" s="152"/>
      <c r="CC437" s="152"/>
      <c r="CD437" s="156"/>
      <c r="CE437" s="172"/>
      <c r="CF437" s="162"/>
      <c r="CG437" s="162"/>
      <c r="CH437" s="158"/>
      <c r="CI437" s="173"/>
      <c r="CJ437" s="178"/>
      <c r="CK437" s="173"/>
      <c r="CL437" s="165"/>
      <c r="CM437" s="172"/>
      <c r="CN437" s="162"/>
      <c r="CO437" s="162"/>
      <c r="CP437" s="162"/>
      <c r="CQ437" s="162"/>
      <c r="CR437" s="169"/>
      <c r="CS437" s="162"/>
      <c r="CT437" s="162"/>
      <c r="CU437" s="174"/>
      <c r="CV437" s="152"/>
      <c r="CW437" s="173"/>
      <c r="CX437" s="158"/>
      <c r="CY437" s="172"/>
      <c r="CZ437" s="162"/>
      <c r="DA437" s="162"/>
      <c r="DB437" s="158"/>
      <c r="DC437" s="173"/>
      <c r="DD437" s="178"/>
      <c r="DE437" s="173"/>
      <c r="DF437" s="165"/>
      <c r="DG437" s="172"/>
      <c r="DH437" s="178"/>
      <c r="DI437" s="172"/>
      <c r="DJ437" s="178"/>
      <c r="DK437" s="172"/>
      <c r="DL437" s="162"/>
      <c r="DM437" s="167"/>
      <c r="DN437" s="169"/>
      <c r="DO437" s="162"/>
      <c r="DP437" s="162"/>
      <c r="DQ437" s="174"/>
      <c r="DR437" s="152"/>
      <c r="DS437" s="172"/>
      <c r="DT437" s="152"/>
      <c r="DU437" s="152"/>
      <c r="DV437" s="156"/>
      <c r="DW437" s="173"/>
      <c r="DX437" s="158"/>
      <c r="DY437" s="172"/>
      <c r="DZ437" s="162"/>
      <c r="EA437" s="162"/>
      <c r="EB437" s="172"/>
      <c r="EC437" s="172"/>
      <c r="ED437" s="152"/>
      <c r="EE437" s="152"/>
      <c r="EF437" s="152"/>
      <c r="EG437" s="174"/>
      <c r="EH437" s="172"/>
      <c r="EI437" s="162"/>
      <c r="EJ437" s="162"/>
    </row>
    <row r="438" spans="1:140" ht="12.5">
      <c r="A438" s="168"/>
      <c r="B438" s="169"/>
      <c r="C438" s="144" t="str">
        <f t="shared" si="0"/>
        <v/>
      </c>
      <c r="D438" s="144" t="str">
        <f t="shared" si="1631"/>
        <v/>
      </c>
      <c r="E438" s="144" t="str">
        <f t="shared" si="2"/>
        <v/>
      </c>
      <c r="F438" s="145" t="str">
        <f t="shared" si="1632"/>
        <v/>
      </c>
      <c r="G438" s="145" t="str">
        <f t="shared" si="4"/>
        <v/>
      </c>
      <c r="H438" s="145" t="str">
        <f t="shared" si="5"/>
        <v/>
      </c>
      <c r="I438" s="146" t="str">
        <f t="shared" ref="I438:J438" si="1830">IF(COUNTA($DO438:$DX438)&gt;0,$BA438,"")</f>
        <v/>
      </c>
      <c r="J438" s="146" t="str">
        <f t="shared" si="1830"/>
        <v/>
      </c>
      <c r="K438" s="147" t="str">
        <f t="shared" si="43"/>
        <v/>
      </c>
      <c r="L438" s="147" t="str">
        <f t="shared" si="7"/>
        <v/>
      </c>
      <c r="M438" s="147" t="str">
        <f t="shared" si="8"/>
        <v/>
      </c>
      <c r="N438" s="147" t="str">
        <f t="shared" si="48"/>
        <v/>
      </c>
      <c r="O438" s="147" t="str">
        <f t="shared" si="9"/>
        <v/>
      </c>
      <c r="P438" s="146" t="str">
        <f t="shared" si="1634"/>
        <v/>
      </c>
      <c r="Q438" s="147" t="str">
        <f t="shared" si="1635"/>
        <v/>
      </c>
      <c r="R438" s="146" t="str">
        <f t="shared" si="12"/>
        <v/>
      </c>
      <c r="S438" s="146" t="str">
        <f t="shared" si="13"/>
        <v/>
      </c>
      <c r="T438" s="146" t="str">
        <f>IF(NOT(ISBLANK(DH438)),
        IF(AND(ISREF('Input Tenderers'!$J$8:$K$8),COUNTA('Input Tenderers'!$N$8)&gt;0),
                IF(COUNTA('Input Implementation Transactio'!$N438:$O438)&gt;0,"supplier;tenderer;payee","supplier;tenderer"),
                IF(COUNTA('Input Implementation Transactio'!$N438:$O438)&gt;0,"supplier;payee","supplier")
                ),
        IF(COUNTA('Input Implementation Transactio'!$N438:$O438)&gt;0, "payee", "")
        )</f>
        <v/>
      </c>
      <c r="U438" s="146" t="str">
        <f t="shared" si="14"/>
        <v/>
      </c>
      <c r="V438" s="146" t="str">
        <f t="shared" si="15"/>
        <v/>
      </c>
      <c r="W438" s="148" t="str">
        <f t="shared" si="1636"/>
        <v/>
      </c>
      <c r="X438" s="175" t="str">
        <f t="shared" si="1637"/>
        <v/>
      </c>
      <c r="Y438" s="170" t="str">
        <f t="shared" si="1638"/>
        <v/>
      </c>
      <c r="Z438" s="150" t="str">
        <f t="shared" si="19"/>
        <v/>
      </c>
      <c r="AA438" s="146" t="str">
        <f t="shared" si="20"/>
        <v/>
      </c>
      <c r="AB438" s="146" t="str">
        <f t="shared" si="21"/>
        <v/>
      </c>
      <c r="AC438" s="146" t="str">
        <f t="shared" si="22"/>
        <v/>
      </c>
      <c r="AD438" s="148" t="str">
        <f t="shared" si="1639"/>
        <v/>
      </c>
      <c r="AE438" s="148" t="str">
        <f t="shared" si="24"/>
        <v/>
      </c>
      <c r="AF438" s="175" t="str">
        <f t="shared" si="1640"/>
        <v/>
      </c>
      <c r="AG438" s="170" t="str">
        <f t="shared" si="1641"/>
        <v/>
      </c>
      <c r="AH438" s="148" t="str">
        <f t="shared" si="1642"/>
        <v/>
      </c>
      <c r="AI438" s="146" t="str">
        <f t="shared" si="28"/>
        <v/>
      </c>
      <c r="AJ438" s="146" t="str">
        <f t="shared" si="29"/>
        <v/>
      </c>
      <c r="AK438" s="146" t="str">
        <f t="shared" si="30"/>
        <v/>
      </c>
      <c r="AL438" s="146" t="str">
        <f t="shared" si="31"/>
        <v/>
      </c>
      <c r="AM438" s="171" t="str">
        <f t="shared" si="32"/>
        <v/>
      </c>
      <c r="AN438" s="171" t="str">
        <f t="shared" si="33"/>
        <v/>
      </c>
      <c r="AO438" s="146" t="str">
        <f t="shared" si="34"/>
        <v/>
      </c>
      <c r="AP438" s="146" t="str">
        <f t="shared" si="35"/>
        <v/>
      </c>
      <c r="AQ438" s="146" t="str">
        <f t="shared" si="36"/>
        <v/>
      </c>
      <c r="AR438" s="146" t="str">
        <f t="shared" ref="AR438:AS438" si="1831">IF(NOT(ISBLANK(CB438)),CONCATENATE(TEXT(CB438,"yyyy-mm-ddThh:MM:ss"),"Z"),"")</f>
        <v/>
      </c>
      <c r="AS438" s="146" t="str">
        <f t="shared" si="1831"/>
        <v/>
      </c>
      <c r="AT438" s="146" t="str">
        <f t="shared" si="38"/>
        <v/>
      </c>
      <c r="AU438" s="146" t="str">
        <f t="shared" si="39"/>
        <v/>
      </c>
      <c r="AV438" s="146" t="str">
        <f t="shared" ref="AV438:AW438" si="1832">IF(NOT(ISBLANK(DT438)),CONCATENATE(TEXT(DT438,"yyyy-mm-ddThh:MM:ss"),"Z"),"")</f>
        <v/>
      </c>
      <c r="AW438" s="146" t="str">
        <f t="shared" si="1832"/>
        <v/>
      </c>
      <c r="AX438" s="146" t="str">
        <f t="shared" ref="AX438:AZ438" si="1833">IF(NOT(ISBLANK(ED438)),CONCATENATE(TEXT(ED438,"yyyy-mm-ddThh:MM:ss"),"Z"),"")</f>
        <v/>
      </c>
      <c r="AY438" s="146" t="str">
        <f t="shared" si="1833"/>
        <v/>
      </c>
      <c r="AZ438" s="146" t="str">
        <f t="shared" si="1833"/>
        <v/>
      </c>
      <c r="BA438" s="176"/>
      <c r="BB438" s="152"/>
      <c r="BC438" s="177"/>
      <c r="BD438" s="154"/>
      <c r="BE438" s="155"/>
      <c r="BF438" s="154"/>
      <c r="BG438" s="155"/>
      <c r="BH438" s="169"/>
      <c r="BI438" s="162"/>
      <c r="BJ438" s="172"/>
      <c r="BK438" s="162"/>
      <c r="BL438" s="158"/>
      <c r="BM438" s="172"/>
      <c r="BN438" s="162"/>
      <c r="BO438" s="167"/>
      <c r="BP438" s="169"/>
      <c r="BQ438" s="162"/>
      <c r="BR438" s="162"/>
      <c r="BS438" s="174"/>
      <c r="BT438" s="162"/>
      <c r="BU438" s="174"/>
      <c r="BV438" s="174"/>
      <c r="BW438" s="174"/>
      <c r="BX438" s="173"/>
      <c r="BY438" s="158"/>
      <c r="BZ438" s="160"/>
      <c r="CA438" s="172"/>
      <c r="CB438" s="152"/>
      <c r="CC438" s="152"/>
      <c r="CD438" s="156"/>
      <c r="CE438" s="172"/>
      <c r="CF438" s="162"/>
      <c r="CG438" s="162"/>
      <c r="CH438" s="158"/>
      <c r="CI438" s="173"/>
      <c r="CJ438" s="178"/>
      <c r="CK438" s="173"/>
      <c r="CL438" s="165"/>
      <c r="CM438" s="172"/>
      <c r="CN438" s="162"/>
      <c r="CO438" s="162"/>
      <c r="CP438" s="162"/>
      <c r="CQ438" s="162"/>
      <c r="CR438" s="169"/>
      <c r="CS438" s="162"/>
      <c r="CT438" s="162"/>
      <c r="CU438" s="174"/>
      <c r="CV438" s="152"/>
      <c r="CW438" s="173"/>
      <c r="CX438" s="158"/>
      <c r="CY438" s="172"/>
      <c r="CZ438" s="162"/>
      <c r="DA438" s="162"/>
      <c r="DB438" s="158"/>
      <c r="DC438" s="173"/>
      <c r="DD438" s="178"/>
      <c r="DE438" s="173"/>
      <c r="DF438" s="165"/>
      <c r="DG438" s="172"/>
      <c r="DH438" s="178"/>
      <c r="DI438" s="172"/>
      <c r="DJ438" s="178"/>
      <c r="DK438" s="172"/>
      <c r="DL438" s="162"/>
      <c r="DM438" s="167"/>
      <c r="DN438" s="169"/>
      <c r="DO438" s="162"/>
      <c r="DP438" s="162"/>
      <c r="DQ438" s="174"/>
      <c r="DR438" s="152"/>
      <c r="DS438" s="172"/>
      <c r="DT438" s="152"/>
      <c r="DU438" s="152"/>
      <c r="DV438" s="156"/>
      <c r="DW438" s="173"/>
      <c r="DX438" s="158"/>
      <c r="DY438" s="172"/>
      <c r="DZ438" s="162"/>
      <c r="EA438" s="162"/>
      <c r="EB438" s="172"/>
      <c r="EC438" s="172"/>
      <c r="ED438" s="152"/>
      <c r="EE438" s="152"/>
      <c r="EF438" s="152"/>
      <c r="EG438" s="174"/>
      <c r="EH438" s="172"/>
      <c r="EI438" s="162"/>
      <c r="EJ438" s="162"/>
    </row>
    <row r="439" spans="1:140" ht="12.5">
      <c r="A439" s="168"/>
      <c r="B439" s="169"/>
      <c r="C439" s="144" t="str">
        <f t="shared" si="0"/>
        <v/>
      </c>
      <c r="D439" s="144" t="str">
        <f t="shared" si="1631"/>
        <v/>
      </c>
      <c r="E439" s="144" t="str">
        <f t="shared" si="2"/>
        <v/>
      </c>
      <c r="F439" s="145" t="str">
        <f t="shared" si="1632"/>
        <v/>
      </c>
      <c r="G439" s="145" t="str">
        <f t="shared" si="4"/>
        <v/>
      </c>
      <c r="H439" s="145" t="str">
        <f t="shared" si="5"/>
        <v/>
      </c>
      <c r="I439" s="146" t="str">
        <f t="shared" ref="I439:J439" si="1834">IF(COUNTA($DO439:$DX439)&gt;0,$BA439,"")</f>
        <v/>
      </c>
      <c r="J439" s="146" t="str">
        <f t="shared" si="1834"/>
        <v/>
      </c>
      <c r="K439" s="147" t="str">
        <f t="shared" si="43"/>
        <v/>
      </c>
      <c r="L439" s="147" t="str">
        <f t="shared" si="7"/>
        <v/>
      </c>
      <c r="M439" s="147" t="str">
        <f t="shared" si="8"/>
        <v/>
      </c>
      <c r="N439" s="147" t="str">
        <f t="shared" si="48"/>
        <v/>
      </c>
      <c r="O439" s="147" t="str">
        <f t="shared" si="9"/>
        <v/>
      </c>
      <c r="P439" s="146" t="str">
        <f t="shared" si="1634"/>
        <v/>
      </c>
      <c r="Q439" s="147" t="str">
        <f t="shared" si="1635"/>
        <v/>
      </c>
      <c r="R439" s="146" t="str">
        <f t="shared" si="12"/>
        <v/>
      </c>
      <c r="S439" s="146" t="str">
        <f t="shared" si="13"/>
        <v/>
      </c>
      <c r="T439" s="146" t="str">
        <f>IF(NOT(ISBLANK(DH439)),
        IF(AND(ISREF('Input Tenderers'!$J$8:$K$8),COUNTA('Input Tenderers'!$N$8)&gt;0),
                IF(COUNTA('Input Implementation Transactio'!$N439:$O439)&gt;0,"supplier;tenderer;payee","supplier;tenderer"),
                IF(COUNTA('Input Implementation Transactio'!$N439:$O439)&gt;0,"supplier;payee","supplier")
                ),
        IF(COUNTA('Input Implementation Transactio'!$N439:$O439)&gt;0, "payee", "")
        )</f>
        <v/>
      </c>
      <c r="U439" s="146" t="str">
        <f t="shared" si="14"/>
        <v/>
      </c>
      <c r="V439" s="146" t="str">
        <f t="shared" si="15"/>
        <v/>
      </c>
      <c r="W439" s="148" t="str">
        <f t="shared" si="1636"/>
        <v/>
      </c>
      <c r="X439" s="175" t="str">
        <f t="shared" si="1637"/>
        <v/>
      </c>
      <c r="Y439" s="170" t="str">
        <f t="shared" si="1638"/>
        <v/>
      </c>
      <c r="Z439" s="150" t="str">
        <f t="shared" si="19"/>
        <v/>
      </c>
      <c r="AA439" s="146" t="str">
        <f t="shared" si="20"/>
        <v/>
      </c>
      <c r="AB439" s="146" t="str">
        <f t="shared" si="21"/>
        <v/>
      </c>
      <c r="AC439" s="146" t="str">
        <f t="shared" si="22"/>
        <v/>
      </c>
      <c r="AD439" s="148" t="str">
        <f t="shared" si="1639"/>
        <v/>
      </c>
      <c r="AE439" s="148" t="str">
        <f t="shared" si="24"/>
        <v/>
      </c>
      <c r="AF439" s="175" t="str">
        <f t="shared" si="1640"/>
        <v/>
      </c>
      <c r="AG439" s="170" t="str">
        <f t="shared" si="1641"/>
        <v/>
      </c>
      <c r="AH439" s="148" t="str">
        <f t="shared" si="1642"/>
        <v/>
      </c>
      <c r="AI439" s="146" t="str">
        <f t="shared" si="28"/>
        <v/>
      </c>
      <c r="AJ439" s="146" t="str">
        <f t="shared" si="29"/>
        <v/>
      </c>
      <c r="AK439" s="146" t="str">
        <f t="shared" si="30"/>
        <v/>
      </c>
      <c r="AL439" s="146" t="str">
        <f t="shared" si="31"/>
        <v/>
      </c>
      <c r="AM439" s="171" t="str">
        <f t="shared" si="32"/>
        <v/>
      </c>
      <c r="AN439" s="171" t="str">
        <f t="shared" si="33"/>
        <v/>
      </c>
      <c r="AO439" s="146" t="str">
        <f t="shared" si="34"/>
        <v/>
      </c>
      <c r="AP439" s="146" t="str">
        <f t="shared" si="35"/>
        <v/>
      </c>
      <c r="AQ439" s="146" t="str">
        <f t="shared" si="36"/>
        <v/>
      </c>
      <c r="AR439" s="146" t="str">
        <f t="shared" ref="AR439:AS439" si="1835">IF(NOT(ISBLANK(CB439)),CONCATENATE(TEXT(CB439,"yyyy-mm-ddThh:MM:ss"),"Z"),"")</f>
        <v/>
      </c>
      <c r="AS439" s="146" t="str">
        <f t="shared" si="1835"/>
        <v/>
      </c>
      <c r="AT439" s="146" t="str">
        <f t="shared" si="38"/>
        <v/>
      </c>
      <c r="AU439" s="146" t="str">
        <f t="shared" si="39"/>
        <v/>
      </c>
      <c r="AV439" s="146" t="str">
        <f t="shared" ref="AV439:AW439" si="1836">IF(NOT(ISBLANK(DT439)),CONCATENATE(TEXT(DT439,"yyyy-mm-ddThh:MM:ss"),"Z"),"")</f>
        <v/>
      </c>
      <c r="AW439" s="146" t="str">
        <f t="shared" si="1836"/>
        <v/>
      </c>
      <c r="AX439" s="146" t="str">
        <f t="shared" ref="AX439:AZ439" si="1837">IF(NOT(ISBLANK(ED439)),CONCATENATE(TEXT(ED439,"yyyy-mm-ddThh:MM:ss"),"Z"),"")</f>
        <v/>
      </c>
      <c r="AY439" s="146" t="str">
        <f t="shared" si="1837"/>
        <v/>
      </c>
      <c r="AZ439" s="146" t="str">
        <f t="shared" si="1837"/>
        <v/>
      </c>
      <c r="BA439" s="176"/>
      <c r="BB439" s="152"/>
      <c r="BC439" s="177"/>
      <c r="BD439" s="154"/>
      <c r="BE439" s="155"/>
      <c r="BF439" s="154"/>
      <c r="BG439" s="155"/>
      <c r="BH439" s="169"/>
      <c r="BI439" s="162"/>
      <c r="BJ439" s="172"/>
      <c r="BK439" s="162"/>
      <c r="BL439" s="158"/>
      <c r="BM439" s="172"/>
      <c r="BN439" s="162"/>
      <c r="BO439" s="167"/>
      <c r="BP439" s="169"/>
      <c r="BQ439" s="162"/>
      <c r="BR439" s="162"/>
      <c r="BS439" s="174"/>
      <c r="BT439" s="162"/>
      <c r="BU439" s="174"/>
      <c r="BV439" s="174"/>
      <c r="BW439" s="174"/>
      <c r="BX439" s="173"/>
      <c r="BY439" s="158"/>
      <c r="BZ439" s="160"/>
      <c r="CA439" s="172"/>
      <c r="CB439" s="152"/>
      <c r="CC439" s="152"/>
      <c r="CD439" s="156"/>
      <c r="CE439" s="172"/>
      <c r="CF439" s="162"/>
      <c r="CG439" s="162"/>
      <c r="CH439" s="158"/>
      <c r="CI439" s="173"/>
      <c r="CJ439" s="178"/>
      <c r="CK439" s="173"/>
      <c r="CL439" s="165"/>
      <c r="CM439" s="172"/>
      <c r="CN439" s="162"/>
      <c r="CO439" s="162"/>
      <c r="CP439" s="162"/>
      <c r="CQ439" s="162"/>
      <c r="CR439" s="169"/>
      <c r="CS439" s="162"/>
      <c r="CT439" s="162"/>
      <c r="CU439" s="174"/>
      <c r="CV439" s="152"/>
      <c r="CW439" s="173"/>
      <c r="CX439" s="158"/>
      <c r="CY439" s="172"/>
      <c r="CZ439" s="162"/>
      <c r="DA439" s="162"/>
      <c r="DB439" s="158"/>
      <c r="DC439" s="173"/>
      <c r="DD439" s="178"/>
      <c r="DE439" s="173"/>
      <c r="DF439" s="165"/>
      <c r="DG439" s="172"/>
      <c r="DH439" s="178"/>
      <c r="DI439" s="172"/>
      <c r="DJ439" s="178"/>
      <c r="DK439" s="172"/>
      <c r="DL439" s="162"/>
      <c r="DM439" s="167"/>
      <c r="DN439" s="169"/>
      <c r="DO439" s="162"/>
      <c r="DP439" s="162"/>
      <c r="DQ439" s="174"/>
      <c r="DR439" s="152"/>
      <c r="DS439" s="172"/>
      <c r="DT439" s="152"/>
      <c r="DU439" s="152"/>
      <c r="DV439" s="156"/>
      <c r="DW439" s="173"/>
      <c r="DX439" s="158"/>
      <c r="DY439" s="172"/>
      <c r="DZ439" s="162"/>
      <c r="EA439" s="162"/>
      <c r="EB439" s="172"/>
      <c r="EC439" s="172"/>
      <c r="ED439" s="152"/>
      <c r="EE439" s="152"/>
      <c r="EF439" s="152"/>
      <c r="EG439" s="174"/>
      <c r="EH439" s="172"/>
      <c r="EI439" s="162"/>
      <c r="EJ439" s="162"/>
    </row>
    <row r="440" spans="1:140" ht="12.5">
      <c r="A440" s="168"/>
      <c r="B440" s="169"/>
      <c r="C440" s="144" t="str">
        <f t="shared" si="0"/>
        <v/>
      </c>
      <c r="D440" s="144" t="str">
        <f t="shared" si="1631"/>
        <v/>
      </c>
      <c r="E440" s="144" t="str">
        <f t="shared" si="2"/>
        <v/>
      </c>
      <c r="F440" s="145" t="str">
        <f t="shared" si="1632"/>
        <v/>
      </c>
      <c r="G440" s="145" t="str">
        <f t="shared" si="4"/>
        <v/>
      </c>
      <c r="H440" s="145" t="str">
        <f t="shared" si="5"/>
        <v/>
      </c>
      <c r="I440" s="146" t="str">
        <f t="shared" ref="I440:J440" si="1838">IF(COUNTA($DO440:$DX440)&gt;0,$BA440,"")</f>
        <v/>
      </c>
      <c r="J440" s="146" t="str">
        <f t="shared" si="1838"/>
        <v/>
      </c>
      <c r="K440" s="147" t="str">
        <f t="shared" si="43"/>
        <v/>
      </c>
      <c r="L440" s="147" t="str">
        <f t="shared" si="7"/>
        <v/>
      </c>
      <c r="M440" s="147" t="str">
        <f t="shared" si="8"/>
        <v/>
      </c>
      <c r="N440" s="147" t="str">
        <f t="shared" si="48"/>
        <v/>
      </c>
      <c r="O440" s="147" t="str">
        <f t="shared" si="9"/>
        <v/>
      </c>
      <c r="P440" s="146" t="str">
        <f t="shared" si="1634"/>
        <v/>
      </c>
      <c r="Q440" s="147" t="str">
        <f t="shared" si="1635"/>
        <v/>
      </c>
      <c r="R440" s="146" t="str">
        <f t="shared" si="12"/>
        <v/>
      </c>
      <c r="S440" s="146" t="str">
        <f t="shared" si="13"/>
        <v/>
      </c>
      <c r="T440" s="146" t="str">
        <f>IF(NOT(ISBLANK(DH440)),
        IF(AND(ISREF('Input Tenderers'!$J$8:$K$8),COUNTA('Input Tenderers'!$N$8)&gt;0),
                IF(COUNTA('Input Implementation Transactio'!$N440:$O440)&gt;0,"supplier;tenderer;payee","supplier;tenderer"),
                IF(COUNTA('Input Implementation Transactio'!$N440:$O440)&gt;0,"supplier;payee","supplier")
                ),
        IF(COUNTA('Input Implementation Transactio'!$N440:$O440)&gt;0, "payee", "")
        )</f>
        <v/>
      </c>
      <c r="U440" s="146" t="str">
        <f t="shared" si="14"/>
        <v/>
      </c>
      <c r="V440" s="146" t="str">
        <f t="shared" si="15"/>
        <v/>
      </c>
      <c r="W440" s="148" t="str">
        <f t="shared" si="1636"/>
        <v/>
      </c>
      <c r="X440" s="175" t="str">
        <f t="shared" si="1637"/>
        <v/>
      </c>
      <c r="Y440" s="170" t="str">
        <f t="shared" si="1638"/>
        <v/>
      </c>
      <c r="Z440" s="150" t="str">
        <f t="shared" si="19"/>
        <v/>
      </c>
      <c r="AA440" s="146" t="str">
        <f t="shared" si="20"/>
        <v/>
      </c>
      <c r="AB440" s="146" t="str">
        <f t="shared" si="21"/>
        <v/>
      </c>
      <c r="AC440" s="146" t="str">
        <f t="shared" si="22"/>
        <v/>
      </c>
      <c r="AD440" s="148" t="str">
        <f t="shared" si="1639"/>
        <v/>
      </c>
      <c r="AE440" s="148" t="str">
        <f t="shared" si="24"/>
        <v/>
      </c>
      <c r="AF440" s="175" t="str">
        <f t="shared" si="1640"/>
        <v/>
      </c>
      <c r="AG440" s="170" t="str">
        <f t="shared" si="1641"/>
        <v/>
      </c>
      <c r="AH440" s="148" t="str">
        <f t="shared" si="1642"/>
        <v/>
      </c>
      <c r="AI440" s="146" t="str">
        <f t="shared" si="28"/>
        <v/>
      </c>
      <c r="AJ440" s="146" t="str">
        <f t="shared" si="29"/>
        <v/>
      </c>
      <c r="AK440" s="146" t="str">
        <f t="shared" si="30"/>
        <v/>
      </c>
      <c r="AL440" s="146" t="str">
        <f t="shared" si="31"/>
        <v/>
      </c>
      <c r="AM440" s="171" t="str">
        <f t="shared" si="32"/>
        <v/>
      </c>
      <c r="AN440" s="171" t="str">
        <f t="shared" si="33"/>
        <v/>
      </c>
      <c r="AO440" s="146" t="str">
        <f t="shared" si="34"/>
        <v/>
      </c>
      <c r="AP440" s="146" t="str">
        <f t="shared" si="35"/>
        <v/>
      </c>
      <c r="AQ440" s="146" t="str">
        <f t="shared" si="36"/>
        <v/>
      </c>
      <c r="AR440" s="146" t="str">
        <f t="shared" ref="AR440:AS440" si="1839">IF(NOT(ISBLANK(CB440)),CONCATENATE(TEXT(CB440,"yyyy-mm-ddThh:MM:ss"),"Z"),"")</f>
        <v/>
      </c>
      <c r="AS440" s="146" t="str">
        <f t="shared" si="1839"/>
        <v/>
      </c>
      <c r="AT440" s="146" t="str">
        <f t="shared" si="38"/>
        <v/>
      </c>
      <c r="AU440" s="146" t="str">
        <f t="shared" si="39"/>
        <v/>
      </c>
      <c r="AV440" s="146" t="str">
        <f t="shared" ref="AV440:AW440" si="1840">IF(NOT(ISBLANK(DT440)),CONCATENATE(TEXT(DT440,"yyyy-mm-ddThh:MM:ss"),"Z"),"")</f>
        <v/>
      </c>
      <c r="AW440" s="146" t="str">
        <f t="shared" si="1840"/>
        <v/>
      </c>
      <c r="AX440" s="146" t="str">
        <f t="shared" ref="AX440:AZ440" si="1841">IF(NOT(ISBLANK(ED440)),CONCATENATE(TEXT(ED440,"yyyy-mm-ddThh:MM:ss"),"Z"),"")</f>
        <v/>
      </c>
      <c r="AY440" s="146" t="str">
        <f t="shared" si="1841"/>
        <v/>
      </c>
      <c r="AZ440" s="146" t="str">
        <f t="shared" si="1841"/>
        <v/>
      </c>
      <c r="BA440" s="176"/>
      <c r="BB440" s="152"/>
      <c r="BC440" s="177"/>
      <c r="BD440" s="154"/>
      <c r="BE440" s="155"/>
      <c r="BF440" s="154"/>
      <c r="BG440" s="155"/>
      <c r="BH440" s="169"/>
      <c r="BI440" s="162"/>
      <c r="BJ440" s="172"/>
      <c r="BK440" s="162"/>
      <c r="BL440" s="158"/>
      <c r="BM440" s="172"/>
      <c r="BN440" s="162"/>
      <c r="BO440" s="167"/>
      <c r="BP440" s="169"/>
      <c r="BQ440" s="162"/>
      <c r="BR440" s="162"/>
      <c r="BS440" s="174"/>
      <c r="BT440" s="162"/>
      <c r="BU440" s="174"/>
      <c r="BV440" s="174"/>
      <c r="BW440" s="174"/>
      <c r="BX440" s="173"/>
      <c r="BY440" s="158"/>
      <c r="BZ440" s="160"/>
      <c r="CA440" s="172"/>
      <c r="CB440" s="152"/>
      <c r="CC440" s="152"/>
      <c r="CD440" s="156"/>
      <c r="CE440" s="172"/>
      <c r="CF440" s="162"/>
      <c r="CG440" s="162"/>
      <c r="CH440" s="158"/>
      <c r="CI440" s="173"/>
      <c r="CJ440" s="178"/>
      <c r="CK440" s="173"/>
      <c r="CL440" s="165"/>
      <c r="CM440" s="172"/>
      <c r="CN440" s="162"/>
      <c r="CO440" s="162"/>
      <c r="CP440" s="162"/>
      <c r="CQ440" s="162"/>
      <c r="CR440" s="169"/>
      <c r="CS440" s="162"/>
      <c r="CT440" s="162"/>
      <c r="CU440" s="174"/>
      <c r="CV440" s="152"/>
      <c r="CW440" s="173"/>
      <c r="CX440" s="158"/>
      <c r="CY440" s="172"/>
      <c r="CZ440" s="162"/>
      <c r="DA440" s="162"/>
      <c r="DB440" s="158"/>
      <c r="DC440" s="173"/>
      <c r="DD440" s="178"/>
      <c r="DE440" s="173"/>
      <c r="DF440" s="165"/>
      <c r="DG440" s="172"/>
      <c r="DH440" s="178"/>
      <c r="DI440" s="172"/>
      <c r="DJ440" s="178"/>
      <c r="DK440" s="172"/>
      <c r="DL440" s="162"/>
      <c r="DM440" s="167"/>
      <c r="DN440" s="169"/>
      <c r="DO440" s="162"/>
      <c r="DP440" s="162"/>
      <c r="DQ440" s="174"/>
      <c r="DR440" s="152"/>
      <c r="DS440" s="172"/>
      <c r="DT440" s="152"/>
      <c r="DU440" s="152"/>
      <c r="DV440" s="156"/>
      <c r="DW440" s="173"/>
      <c r="DX440" s="158"/>
      <c r="DY440" s="172"/>
      <c r="DZ440" s="162"/>
      <c r="EA440" s="162"/>
      <c r="EB440" s="172"/>
      <c r="EC440" s="172"/>
      <c r="ED440" s="152"/>
      <c r="EE440" s="152"/>
      <c r="EF440" s="152"/>
      <c r="EG440" s="174"/>
      <c r="EH440" s="172"/>
      <c r="EI440" s="162"/>
      <c r="EJ440" s="162"/>
    </row>
    <row r="441" spans="1:140" ht="12.5">
      <c r="A441" s="168"/>
      <c r="B441" s="169"/>
      <c r="C441" s="144" t="str">
        <f t="shared" si="0"/>
        <v/>
      </c>
      <c r="D441" s="144" t="str">
        <f t="shared" si="1631"/>
        <v/>
      </c>
      <c r="E441" s="144" t="str">
        <f t="shared" si="2"/>
        <v/>
      </c>
      <c r="F441" s="145" t="str">
        <f t="shared" si="1632"/>
        <v/>
      </c>
      <c r="G441" s="145" t="str">
        <f t="shared" si="4"/>
        <v/>
      </c>
      <c r="H441" s="145" t="str">
        <f t="shared" si="5"/>
        <v/>
      </c>
      <c r="I441" s="146" t="str">
        <f t="shared" ref="I441:J441" si="1842">IF(COUNTA($DO441:$DX441)&gt;0,$BA441,"")</f>
        <v/>
      </c>
      <c r="J441" s="146" t="str">
        <f t="shared" si="1842"/>
        <v/>
      </c>
      <c r="K441" s="147" t="str">
        <f t="shared" si="43"/>
        <v/>
      </c>
      <c r="L441" s="147" t="str">
        <f t="shared" si="7"/>
        <v/>
      </c>
      <c r="M441" s="147" t="str">
        <f t="shared" si="8"/>
        <v/>
      </c>
      <c r="N441" s="147" t="str">
        <f t="shared" si="48"/>
        <v/>
      </c>
      <c r="O441" s="147" t="str">
        <f t="shared" si="9"/>
        <v/>
      </c>
      <c r="P441" s="146" t="str">
        <f t="shared" si="1634"/>
        <v/>
      </c>
      <c r="Q441" s="147" t="str">
        <f t="shared" si="1635"/>
        <v/>
      </c>
      <c r="R441" s="146" t="str">
        <f t="shared" si="12"/>
        <v/>
      </c>
      <c r="S441" s="146" t="str">
        <f t="shared" si="13"/>
        <v/>
      </c>
      <c r="T441" s="146" t="str">
        <f>IF(NOT(ISBLANK(DH441)),
        IF(AND(ISREF('Input Tenderers'!$J$8:$K$8),COUNTA('Input Tenderers'!$N$8)&gt;0),
                IF(COUNTA('Input Implementation Transactio'!$N441:$O441)&gt;0,"supplier;tenderer;payee","supplier;tenderer"),
                IF(COUNTA('Input Implementation Transactio'!$N441:$O441)&gt;0,"supplier;payee","supplier")
                ),
        IF(COUNTA('Input Implementation Transactio'!$N441:$O441)&gt;0, "payee", "")
        )</f>
        <v/>
      </c>
      <c r="U441" s="146" t="str">
        <f t="shared" si="14"/>
        <v/>
      </c>
      <c r="V441" s="146" t="str">
        <f t="shared" si="15"/>
        <v/>
      </c>
      <c r="W441" s="148" t="str">
        <f t="shared" si="1636"/>
        <v/>
      </c>
      <c r="X441" s="175" t="str">
        <f t="shared" si="1637"/>
        <v/>
      </c>
      <c r="Y441" s="170" t="str">
        <f t="shared" si="1638"/>
        <v/>
      </c>
      <c r="Z441" s="150" t="str">
        <f t="shared" si="19"/>
        <v/>
      </c>
      <c r="AA441" s="146" t="str">
        <f t="shared" si="20"/>
        <v/>
      </c>
      <c r="AB441" s="146" t="str">
        <f t="shared" si="21"/>
        <v/>
      </c>
      <c r="AC441" s="146" t="str">
        <f t="shared" si="22"/>
        <v/>
      </c>
      <c r="AD441" s="148" t="str">
        <f t="shared" si="1639"/>
        <v/>
      </c>
      <c r="AE441" s="148" t="str">
        <f t="shared" si="24"/>
        <v/>
      </c>
      <c r="AF441" s="175" t="str">
        <f t="shared" si="1640"/>
        <v/>
      </c>
      <c r="AG441" s="170" t="str">
        <f t="shared" si="1641"/>
        <v/>
      </c>
      <c r="AH441" s="148" t="str">
        <f t="shared" si="1642"/>
        <v/>
      </c>
      <c r="AI441" s="146" t="str">
        <f t="shared" si="28"/>
        <v/>
      </c>
      <c r="AJ441" s="146" t="str">
        <f t="shared" si="29"/>
        <v/>
      </c>
      <c r="AK441" s="146" t="str">
        <f t="shared" si="30"/>
        <v/>
      </c>
      <c r="AL441" s="146" t="str">
        <f t="shared" si="31"/>
        <v/>
      </c>
      <c r="AM441" s="171" t="str">
        <f t="shared" si="32"/>
        <v/>
      </c>
      <c r="AN441" s="171" t="str">
        <f t="shared" si="33"/>
        <v/>
      </c>
      <c r="AO441" s="146" t="str">
        <f t="shared" si="34"/>
        <v/>
      </c>
      <c r="AP441" s="146" t="str">
        <f t="shared" si="35"/>
        <v/>
      </c>
      <c r="AQ441" s="146" t="str">
        <f t="shared" si="36"/>
        <v/>
      </c>
      <c r="AR441" s="146" t="str">
        <f t="shared" ref="AR441:AS441" si="1843">IF(NOT(ISBLANK(CB441)),CONCATENATE(TEXT(CB441,"yyyy-mm-ddThh:MM:ss"),"Z"),"")</f>
        <v/>
      </c>
      <c r="AS441" s="146" t="str">
        <f t="shared" si="1843"/>
        <v/>
      </c>
      <c r="AT441" s="146" t="str">
        <f t="shared" si="38"/>
        <v/>
      </c>
      <c r="AU441" s="146" t="str">
        <f t="shared" si="39"/>
        <v/>
      </c>
      <c r="AV441" s="146" t="str">
        <f t="shared" ref="AV441:AW441" si="1844">IF(NOT(ISBLANK(DT441)),CONCATENATE(TEXT(DT441,"yyyy-mm-ddThh:MM:ss"),"Z"),"")</f>
        <v/>
      </c>
      <c r="AW441" s="146" t="str">
        <f t="shared" si="1844"/>
        <v/>
      </c>
      <c r="AX441" s="146" t="str">
        <f t="shared" ref="AX441:AZ441" si="1845">IF(NOT(ISBLANK(ED441)),CONCATENATE(TEXT(ED441,"yyyy-mm-ddThh:MM:ss"),"Z"),"")</f>
        <v/>
      </c>
      <c r="AY441" s="146" t="str">
        <f t="shared" si="1845"/>
        <v/>
      </c>
      <c r="AZ441" s="146" t="str">
        <f t="shared" si="1845"/>
        <v/>
      </c>
      <c r="BA441" s="176"/>
      <c r="BB441" s="152"/>
      <c r="BC441" s="177"/>
      <c r="BD441" s="154"/>
      <c r="BE441" s="155"/>
      <c r="BF441" s="154"/>
      <c r="BG441" s="155"/>
      <c r="BH441" s="169"/>
      <c r="BI441" s="162"/>
      <c r="BJ441" s="172"/>
      <c r="BK441" s="162"/>
      <c r="BL441" s="158"/>
      <c r="BM441" s="172"/>
      <c r="BN441" s="162"/>
      <c r="BO441" s="167"/>
      <c r="BP441" s="169"/>
      <c r="BQ441" s="162"/>
      <c r="BR441" s="162"/>
      <c r="BS441" s="174"/>
      <c r="BT441" s="162"/>
      <c r="BU441" s="174"/>
      <c r="BV441" s="174"/>
      <c r="BW441" s="174"/>
      <c r="BX441" s="173"/>
      <c r="BY441" s="158"/>
      <c r="BZ441" s="160"/>
      <c r="CA441" s="172"/>
      <c r="CB441" s="152"/>
      <c r="CC441" s="152"/>
      <c r="CD441" s="156"/>
      <c r="CE441" s="172"/>
      <c r="CF441" s="162"/>
      <c r="CG441" s="162"/>
      <c r="CH441" s="158"/>
      <c r="CI441" s="173"/>
      <c r="CJ441" s="178"/>
      <c r="CK441" s="173"/>
      <c r="CL441" s="165"/>
      <c r="CM441" s="172"/>
      <c r="CN441" s="162"/>
      <c r="CO441" s="162"/>
      <c r="CP441" s="162"/>
      <c r="CQ441" s="162"/>
      <c r="CR441" s="169"/>
      <c r="CS441" s="162"/>
      <c r="CT441" s="162"/>
      <c r="CU441" s="174"/>
      <c r="CV441" s="152"/>
      <c r="CW441" s="173"/>
      <c r="CX441" s="158"/>
      <c r="CY441" s="172"/>
      <c r="CZ441" s="162"/>
      <c r="DA441" s="162"/>
      <c r="DB441" s="158"/>
      <c r="DC441" s="173"/>
      <c r="DD441" s="178"/>
      <c r="DE441" s="173"/>
      <c r="DF441" s="165"/>
      <c r="DG441" s="172"/>
      <c r="DH441" s="178"/>
      <c r="DI441" s="172"/>
      <c r="DJ441" s="178"/>
      <c r="DK441" s="172"/>
      <c r="DL441" s="162"/>
      <c r="DM441" s="167"/>
      <c r="DN441" s="169"/>
      <c r="DO441" s="162"/>
      <c r="DP441" s="162"/>
      <c r="DQ441" s="174"/>
      <c r="DR441" s="152"/>
      <c r="DS441" s="172"/>
      <c r="DT441" s="152"/>
      <c r="DU441" s="152"/>
      <c r="DV441" s="156"/>
      <c r="DW441" s="173"/>
      <c r="DX441" s="158"/>
      <c r="DY441" s="172"/>
      <c r="DZ441" s="162"/>
      <c r="EA441" s="162"/>
      <c r="EB441" s="172"/>
      <c r="EC441" s="172"/>
      <c r="ED441" s="152"/>
      <c r="EE441" s="152"/>
      <c r="EF441" s="152"/>
      <c r="EG441" s="174"/>
      <c r="EH441" s="172"/>
      <c r="EI441" s="162"/>
      <c r="EJ441" s="162"/>
    </row>
    <row r="442" spans="1:140" ht="12.5">
      <c r="A442" s="168"/>
      <c r="B442" s="169"/>
      <c r="C442" s="144" t="str">
        <f t="shared" si="0"/>
        <v/>
      </c>
      <c r="D442" s="144" t="str">
        <f t="shared" si="1631"/>
        <v/>
      </c>
      <c r="E442" s="144" t="str">
        <f t="shared" si="2"/>
        <v/>
      </c>
      <c r="F442" s="145" t="str">
        <f t="shared" si="1632"/>
        <v/>
      </c>
      <c r="G442" s="145" t="str">
        <f t="shared" si="4"/>
        <v/>
      </c>
      <c r="H442" s="145" t="str">
        <f t="shared" si="5"/>
        <v/>
      </c>
      <c r="I442" s="146" t="str">
        <f t="shared" ref="I442:J442" si="1846">IF(COUNTA($DO442:$DX442)&gt;0,$BA442,"")</f>
        <v/>
      </c>
      <c r="J442" s="146" t="str">
        <f t="shared" si="1846"/>
        <v/>
      </c>
      <c r="K442" s="147" t="str">
        <f t="shared" si="43"/>
        <v/>
      </c>
      <c r="L442" s="147" t="str">
        <f t="shared" si="7"/>
        <v/>
      </c>
      <c r="M442" s="147" t="str">
        <f t="shared" si="8"/>
        <v/>
      </c>
      <c r="N442" s="147" t="str">
        <f t="shared" si="48"/>
        <v/>
      </c>
      <c r="O442" s="147" t="str">
        <f t="shared" si="9"/>
        <v/>
      </c>
      <c r="P442" s="146" t="str">
        <f t="shared" si="1634"/>
        <v/>
      </c>
      <c r="Q442" s="147" t="str">
        <f t="shared" si="1635"/>
        <v/>
      </c>
      <c r="R442" s="146" t="str">
        <f t="shared" si="12"/>
        <v/>
      </c>
      <c r="S442" s="146" t="str">
        <f t="shared" si="13"/>
        <v/>
      </c>
      <c r="T442" s="146" t="str">
        <f>IF(NOT(ISBLANK(DH442)),
        IF(AND(ISREF('Input Tenderers'!$J$8:$K$8),COUNTA('Input Tenderers'!$N$8)&gt;0),
                IF(COUNTA('Input Implementation Transactio'!$N442:$O442)&gt;0,"supplier;tenderer;payee","supplier;tenderer"),
                IF(COUNTA('Input Implementation Transactio'!$N442:$O442)&gt;0,"supplier;payee","supplier")
                ),
        IF(COUNTA('Input Implementation Transactio'!$N442:$O442)&gt;0, "payee", "")
        )</f>
        <v/>
      </c>
      <c r="U442" s="146" t="str">
        <f t="shared" si="14"/>
        <v/>
      </c>
      <c r="V442" s="146" t="str">
        <f t="shared" si="15"/>
        <v/>
      </c>
      <c r="W442" s="148" t="str">
        <f t="shared" si="1636"/>
        <v/>
      </c>
      <c r="X442" s="175" t="str">
        <f t="shared" si="1637"/>
        <v/>
      </c>
      <c r="Y442" s="170" t="str">
        <f t="shared" si="1638"/>
        <v/>
      </c>
      <c r="Z442" s="150" t="str">
        <f t="shared" si="19"/>
        <v/>
      </c>
      <c r="AA442" s="146" t="str">
        <f t="shared" si="20"/>
        <v/>
      </c>
      <c r="AB442" s="146" t="str">
        <f t="shared" si="21"/>
        <v/>
      </c>
      <c r="AC442" s="146" t="str">
        <f t="shared" si="22"/>
        <v/>
      </c>
      <c r="AD442" s="148" t="str">
        <f t="shared" si="1639"/>
        <v/>
      </c>
      <c r="AE442" s="148" t="str">
        <f t="shared" si="24"/>
        <v/>
      </c>
      <c r="AF442" s="175" t="str">
        <f t="shared" si="1640"/>
        <v/>
      </c>
      <c r="AG442" s="170" t="str">
        <f t="shared" si="1641"/>
        <v/>
      </c>
      <c r="AH442" s="148" t="str">
        <f t="shared" si="1642"/>
        <v/>
      </c>
      <c r="AI442" s="146" t="str">
        <f t="shared" si="28"/>
        <v/>
      </c>
      <c r="AJ442" s="146" t="str">
        <f t="shared" si="29"/>
        <v/>
      </c>
      <c r="AK442" s="146" t="str">
        <f t="shared" si="30"/>
        <v/>
      </c>
      <c r="AL442" s="146" t="str">
        <f t="shared" si="31"/>
        <v/>
      </c>
      <c r="AM442" s="171" t="str">
        <f t="shared" si="32"/>
        <v/>
      </c>
      <c r="AN442" s="171" t="str">
        <f t="shared" si="33"/>
        <v/>
      </c>
      <c r="AO442" s="146" t="str">
        <f t="shared" si="34"/>
        <v/>
      </c>
      <c r="AP442" s="146" t="str">
        <f t="shared" si="35"/>
        <v/>
      </c>
      <c r="AQ442" s="146" t="str">
        <f t="shared" si="36"/>
        <v/>
      </c>
      <c r="AR442" s="146" t="str">
        <f t="shared" ref="AR442:AS442" si="1847">IF(NOT(ISBLANK(CB442)),CONCATENATE(TEXT(CB442,"yyyy-mm-ddThh:MM:ss"),"Z"),"")</f>
        <v/>
      </c>
      <c r="AS442" s="146" t="str">
        <f t="shared" si="1847"/>
        <v/>
      </c>
      <c r="AT442" s="146" t="str">
        <f t="shared" si="38"/>
        <v/>
      </c>
      <c r="AU442" s="146" t="str">
        <f t="shared" si="39"/>
        <v/>
      </c>
      <c r="AV442" s="146" t="str">
        <f t="shared" ref="AV442:AW442" si="1848">IF(NOT(ISBLANK(DT442)),CONCATENATE(TEXT(DT442,"yyyy-mm-ddThh:MM:ss"),"Z"),"")</f>
        <v/>
      </c>
      <c r="AW442" s="146" t="str">
        <f t="shared" si="1848"/>
        <v/>
      </c>
      <c r="AX442" s="146" t="str">
        <f t="shared" ref="AX442:AZ442" si="1849">IF(NOT(ISBLANK(ED442)),CONCATENATE(TEXT(ED442,"yyyy-mm-ddThh:MM:ss"),"Z"),"")</f>
        <v/>
      </c>
      <c r="AY442" s="146" t="str">
        <f t="shared" si="1849"/>
        <v/>
      </c>
      <c r="AZ442" s="146" t="str">
        <f t="shared" si="1849"/>
        <v/>
      </c>
      <c r="BA442" s="176"/>
      <c r="BB442" s="152"/>
      <c r="BC442" s="177"/>
      <c r="BD442" s="154"/>
      <c r="BE442" s="155"/>
      <c r="BF442" s="154"/>
      <c r="BG442" s="155"/>
      <c r="BH442" s="169"/>
      <c r="BI442" s="162"/>
      <c r="BJ442" s="172"/>
      <c r="BK442" s="162"/>
      <c r="BL442" s="158"/>
      <c r="BM442" s="172"/>
      <c r="BN442" s="162"/>
      <c r="BO442" s="167"/>
      <c r="BP442" s="169"/>
      <c r="BQ442" s="162"/>
      <c r="BR442" s="162"/>
      <c r="BS442" s="174"/>
      <c r="BT442" s="162"/>
      <c r="BU442" s="174"/>
      <c r="BV442" s="174"/>
      <c r="BW442" s="174"/>
      <c r="BX442" s="173"/>
      <c r="BY442" s="158"/>
      <c r="BZ442" s="160"/>
      <c r="CA442" s="172"/>
      <c r="CB442" s="152"/>
      <c r="CC442" s="152"/>
      <c r="CD442" s="156"/>
      <c r="CE442" s="172"/>
      <c r="CF442" s="162"/>
      <c r="CG442" s="162"/>
      <c r="CH442" s="158"/>
      <c r="CI442" s="173"/>
      <c r="CJ442" s="178"/>
      <c r="CK442" s="173"/>
      <c r="CL442" s="165"/>
      <c r="CM442" s="172"/>
      <c r="CN442" s="162"/>
      <c r="CO442" s="162"/>
      <c r="CP442" s="162"/>
      <c r="CQ442" s="162"/>
      <c r="CR442" s="169"/>
      <c r="CS442" s="162"/>
      <c r="CT442" s="162"/>
      <c r="CU442" s="174"/>
      <c r="CV442" s="152"/>
      <c r="CW442" s="173"/>
      <c r="CX442" s="158"/>
      <c r="CY442" s="172"/>
      <c r="CZ442" s="162"/>
      <c r="DA442" s="162"/>
      <c r="DB442" s="158"/>
      <c r="DC442" s="173"/>
      <c r="DD442" s="178"/>
      <c r="DE442" s="173"/>
      <c r="DF442" s="165"/>
      <c r="DG442" s="172"/>
      <c r="DH442" s="178"/>
      <c r="DI442" s="172"/>
      <c r="DJ442" s="178"/>
      <c r="DK442" s="172"/>
      <c r="DL442" s="162"/>
      <c r="DM442" s="167"/>
      <c r="DN442" s="169"/>
      <c r="DO442" s="162"/>
      <c r="DP442" s="162"/>
      <c r="DQ442" s="174"/>
      <c r="DR442" s="152"/>
      <c r="DS442" s="172"/>
      <c r="DT442" s="152"/>
      <c r="DU442" s="152"/>
      <c r="DV442" s="156"/>
      <c r="DW442" s="173"/>
      <c r="DX442" s="158"/>
      <c r="DY442" s="172"/>
      <c r="DZ442" s="162"/>
      <c r="EA442" s="162"/>
      <c r="EB442" s="172"/>
      <c r="EC442" s="172"/>
      <c r="ED442" s="152"/>
      <c r="EE442" s="152"/>
      <c r="EF442" s="152"/>
      <c r="EG442" s="174"/>
      <c r="EH442" s="172"/>
      <c r="EI442" s="162"/>
      <c r="EJ442" s="162"/>
    </row>
    <row r="443" spans="1:140" ht="12.5">
      <c r="A443" s="168"/>
      <c r="B443" s="169"/>
      <c r="C443" s="144" t="str">
        <f t="shared" si="0"/>
        <v/>
      </c>
      <c r="D443" s="144" t="str">
        <f t="shared" si="1631"/>
        <v/>
      </c>
      <c r="E443" s="144" t="str">
        <f t="shared" si="2"/>
        <v/>
      </c>
      <c r="F443" s="145" t="str">
        <f t="shared" si="1632"/>
        <v/>
      </c>
      <c r="G443" s="145" t="str">
        <f t="shared" si="4"/>
        <v/>
      </c>
      <c r="H443" s="145" t="str">
        <f t="shared" si="5"/>
        <v/>
      </c>
      <c r="I443" s="146" t="str">
        <f t="shared" ref="I443:J443" si="1850">IF(COUNTA($DO443:$DX443)&gt;0,$BA443,"")</f>
        <v/>
      </c>
      <c r="J443" s="146" t="str">
        <f t="shared" si="1850"/>
        <v/>
      </c>
      <c r="K443" s="147" t="str">
        <f t="shared" si="43"/>
        <v/>
      </c>
      <c r="L443" s="147" t="str">
        <f t="shared" si="7"/>
        <v/>
      </c>
      <c r="M443" s="147" t="str">
        <f t="shared" si="8"/>
        <v/>
      </c>
      <c r="N443" s="147" t="str">
        <f t="shared" si="48"/>
        <v/>
      </c>
      <c r="O443" s="147" t="str">
        <f t="shared" si="9"/>
        <v/>
      </c>
      <c r="P443" s="146" t="str">
        <f t="shared" si="1634"/>
        <v/>
      </c>
      <c r="Q443" s="147" t="str">
        <f t="shared" si="1635"/>
        <v/>
      </c>
      <c r="R443" s="146" t="str">
        <f t="shared" si="12"/>
        <v/>
      </c>
      <c r="S443" s="146" t="str">
        <f t="shared" si="13"/>
        <v/>
      </c>
      <c r="T443" s="146" t="str">
        <f>IF(NOT(ISBLANK(DH443)),
        IF(AND(ISREF('Input Tenderers'!$J$8:$K$8),COUNTA('Input Tenderers'!$N$8)&gt;0),
                IF(COUNTA('Input Implementation Transactio'!$N443:$O443)&gt;0,"supplier;tenderer;payee","supplier;tenderer"),
                IF(COUNTA('Input Implementation Transactio'!$N443:$O443)&gt;0,"supplier;payee","supplier")
                ),
        IF(COUNTA('Input Implementation Transactio'!$N443:$O443)&gt;0, "payee", "")
        )</f>
        <v/>
      </c>
      <c r="U443" s="146" t="str">
        <f t="shared" si="14"/>
        <v/>
      </c>
      <c r="V443" s="146" t="str">
        <f t="shared" si="15"/>
        <v/>
      </c>
      <c r="W443" s="148" t="str">
        <f t="shared" si="1636"/>
        <v/>
      </c>
      <c r="X443" s="175" t="str">
        <f t="shared" si="1637"/>
        <v/>
      </c>
      <c r="Y443" s="170" t="str">
        <f t="shared" si="1638"/>
        <v/>
      </c>
      <c r="Z443" s="150" t="str">
        <f t="shared" si="19"/>
        <v/>
      </c>
      <c r="AA443" s="146" t="str">
        <f t="shared" si="20"/>
        <v/>
      </c>
      <c r="AB443" s="146" t="str">
        <f t="shared" si="21"/>
        <v/>
      </c>
      <c r="AC443" s="146" t="str">
        <f t="shared" si="22"/>
        <v/>
      </c>
      <c r="AD443" s="148" t="str">
        <f t="shared" si="1639"/>
        <v/>
      </c>
      <c r="AE443" s="148" t="str">
        <f t="shared" si="24"/>
        <v/>
      </c>
      <c r="AF443" s="175" t="str">
        <f t="shared" si="1640"/>
        <v/>
      </c>
      <c r="AG443" s="170" t="str">
        <f t="shared" si="1641"/>
        <v/>
      </c>
      <c r="AH443" s="148" t="str">
        <f t="shared" si="1642"/>
        <v/>
      </c>
      <c r="AI443" s="146" t="str">
        <f t="shared" si="28"/>
        <v/>
      </c>
      <c r="AJ443" s="146" t="str">
        <f t="shared" si="29"/>
        <v/>
      </c>
      <c r="AK443" s="146" t="str">
        <f t="shared" si="30"/>
        <v/>
      </c>
      <c r="AL443" s="146" t="str">
        <f t="shared" si="31"/>
        <v/>
      </c>
      <c r="AM443" s="171" t="str">
        <f t="shared" si="32"/>
        <v/>
      </c>
      <c r="AN443" s="171" t="str">
        <f t="shared" si="33"/>
        <v/>
      </c>
      <c r="AO443" s="146" t="str">
        <f t="shared" si="34"/>
        <v/>
      </c>
      <c r="AP443" s="146" t="str">
        <f t="shared" si="35"/>
        <v/>
      </c>
      <c r="AQ443" s="146" t="str">
        <f t="shared" si="36"/>
        <v/>
      </c>
      <c r="AR443" s="146" t="str">
        <f t="shared" ref="AR443:AS443" si="1851">IF(NOT(ISBLANK(CB443)),CONCATENATE(TEXT(CB443,"yyyy-mm-ddThh:MM:ss"),"Z"),"")</f>
        <v/>
      </c>
      <c r="AS443" s="146" t="str">
        <f t="shared" si="1851"/>
        <v/>
      </c>
      <c r="AT443" s="146" t="str">
        <f t="shared" si="38"/>
        <v/>
      </c>
      <c r="AU443" s="146" t="str">
        <f t="shared" si="39"/>
        <v/>
      </c>
      <c r="AV443" s="146" t="str">
        <f t="shared" ref="AV443:AW443" si="1852">IF(NOT(ISBLANK(DT443)),CONCATENATE(TEXT(DT443,"yyyy-mm-ddThh:MM:ss"),"Z"),"")</f>
        <v/>
      </c>
      <c r="AW443" s="146" t="str">
        <f t="shared" si="1852"/>
        <v/>
      </c>
      <c r="AX443" s="146" t="str">
        <f t="shared" ref="AX443:AZ443" si="1853">IF(NOT(ISBLANK(ED443)),CONCATENATE(TEXT(ED443,"yyyy-mm-ddThh:MM:ss"),"Z"),"")</f>
        <v/>
      </c>
      <c r="AY443" s="146" t="str">
        <f t="shared" si="1853"/>
        <v/>
      </c>
      <c r="AZ443" s="146" t="str">
        <f t="shared" si="1853"/>
        <v/>
      </c>
      <c r="BA443" s="176"/>
      <c r="BB443" s="152"/>
      <c r="BC443" s="177"/>
      <c r="BD443" s="154"/>
      <c r="BE443" s="155"/>
      <c r="BF443" s="154"/>
      <c r="BG443" s="155"/>
      <c r="BH443" s="169"/>
      <c r="BI443" s="162"/>
      <c r="BJ443" s="172"/>
      <c r="BK443" s="162"/>
      <c r="BL443" s="158"/>
      <c r="BM443" s="172"/>
      <c r="BN443" s="162"/>
      <c r="BO443" s="167"/>
      <c r="BP443" s="169"/>
      <c r="BQ443" s="162"/>
      <c r="BR443" s="162"/>
      <c r="BS443" s="174"/>
      <c r="BT443" s="162"/>
      <c r="BU443" s="174"/>
      <c r="BV443" s="174"/>
      <c r="BW443" s="174"/>
      <c r="BX443" s="173"/>
      <c r="BY443" s="158"/>
      <c r="BZ443" s="160"/>
      <c r="CA443" s="172"/>
      <c r="CB443" s="152"/>
      <c r="CC443" s="152"/>
      <c r="CD443" s="156"/>
      <c r="CE443" s="172"/>
      <c r="CF443" s="162"/>
      <c r="CG443" s="162"/>
      <c r="CH443" s="158"/>
      <c r="CI443" s="173"/>
      <c r="CJ443" s="178"/>
      <c r="CK443" s="173"/>
      <c r="CL443" s="165"/>
      <c r="CM443" s="172"/>
      <c r="CN443" s="162"/>
      <c r="CO443" s="162"/>
      <c r="CP443" s="162"/>
      <c r="CQ443" s="162"/>
      <c r="CR443" s="169"/>
      <c r="CS443" s="162"/>
      <c r="CT443" s="162"/>
      <c r="CU443" s="174"/>
      <c r="CV443" s="152"/>
      <c r="CW443" s="173"/>
      <c r="CX443" s="158"/>
      <c r="CY443" s="172"/>
      <c r="CZ443" s="162"/>
      <c r="DA443" s="162"/>
      <c r="DB443" s="158"/>
      <c r="DC443" s="173"/>
      <c r="DD443" s="178"/>
      <c r="DE443" s="173"/>
      <c r="DF443" s="165"/>
      <c r="DG443" s="172"/>
      <c r="DH443" s="178"/>
      <c r="DI443" s="172"/>
      <c r="DJ443" s="178"/>
      <c r="DK443" s="172"/>
      <c r="DL443" s="162"/>
      <c r="DM443" s="167"/>
      <c r="DN443" s="169"/>
      <c r="DO443" s="162"/>
      <c r="DP443" s="162"/>
      <c r="DQ443" s="174"/>
      <c r="DR443" s="152"/>
      <c r="DS443" s="172"/>
      <c r="DT443" s="152"/>
      <c r="DU443" s="152"/>
      <c r="DV443" s="156"/>
      <c r="DW443" s="173"/>
      <c r="DX443" s="158"/>
      <c r="DY443" s="172"/>
      <c r="DZ443" s="162"/>
      <c r="EA443" s="162"/>
      <c r="EB443" s="172"/>
      <c r="EC443" s="172"/>
      <c r="ED443" s="152"/>
      <c r="EE443" s="152"/>
      <c r="EF443" s="152"/>
      <c r="EG443" s="174"/>
      <c r="EH443" s="172"/>
      <c r="EI443" s="162"/>
      <c r="EJ443" s="162"/>
    </row>
    <row r="444" spans="1:140" ht="12.5">
      <c r="A444" s="168"/>
      <c r="B444" s="169"/>
      <c r="C444" s="144" t="str">
        <f t="shared" si="0"/>
        <v/>
      </c>
      <c r="D444" s="144" t="str">
        <f t="shared" si="1631"/>
        <v/>
      </c>
      <c r="E444" s="144" t="str">
        <f t="shared" si="2"/>
        <v/>
      </c>
      <c r="F444" s="145" t="str">
        <f t="shared" si="1632"/>
        <v/>
      </c>
      <c r="G444" s="145" t="str">
        <f t="shared" si="4"/>
        <v/>
      </c>
      <c r="H444" s="145" t="str">
        <f t="shared" si="5"/>
        <v/>
      </c>
      <c r="I444" s="146" t="str">
        <f t="shared" ref="I444:J444" si="1854">IF(COUNTA($DO444:$DX444)&gt;0,$BA444,"")</f>
        <v/>
      </c>
      <c r="J444" s="146" t="str">
        <f t="shared" si="1854"/>
        <v/>
      </c>
      <c r="K444" s="147" t="str">
        <f t="shared" si="43"/>
        <v/>
      </c>
      <c r="L444" s="147" t="str">
        <f t="shared" si="7"/>
        <v/>
      </c>
      <c r="M444" s="147" t="str">
        <f t="shared" si="8"/>
        <v/>
      </c>
      <c r="N444" s="147" t="str">
        <f t="shared" si="48"/>
        <v/>
      </c>
      <c r="O444" s="147" t="str">
        <f t="shared" si="9"/>
        <v/>
      </c>
      <c r="P444" s="146" t="str">
        <f t="shared" si="1634"/>
        <v/>
      </c>
      <c r="Q444" s="147" t="str">
        <f t="shared" si="1635"/>
        <v/>
      </c>
      <c r="R444" s="146" t="str">
        <f t="shared" si="12"/>
        <v/>
      </c>
      <c r="S444" s="146" t="str">
        <f t="shared" si="13"/>
        <v/>
      </c>
      <c r="T444" s="146" t="str">
        <f>IF(NOT(ISBLANK(DH444)),
        IF(AND(ISREF('Input Tenderers'!$J$8:$K$8),COUNTA('Input Tenderers'!$N$8)&gt;0),
                IF(COUNTA('Input Implementation Transactio'!$N444:$O444)&gt;0,"supplier;tenderer;payee","supplier;tenderer"),
                IF(COUNTA('Input Implementation Transactio'!$N444:$O444)&gt;0,"supplier;payee","supplier")
                ),
        IF(COUNTA('Input Implementation Transactio'!$N444:$O444)&gt;0, "payee", "")
        )</f>
        <v/>
      </c>
      <c r="U444" s="146" t="str">
        <f t="shared" si="14"/>
        <v/>
      </c>
      <c r="V444" s="146" t="str">
        <f t="shared" si="15"/>
        <v/>
      </c>
      <c r="W444" s="148" t="str">
        <f t="shared" si="1636"/>
        <v/>
      </c>
      <c r="X444" s="175" t="str">
        <f t="shared" si="1637"/>
        <v/>
      </c>
      <c r="Y444" s="170" t="str">
        <f t="shared" si="1638"/>
        <v/>
      </c>
      <c r="Z444" s="150" t="str">
        <f t="shared" si="19"/>
        <v/>
      </c>
      <c r="AA444" s="146" t="str">
        <f t="shared" si="20"/>
        <v/>
      </c>
      <c r="AB444" s="146" t="str">
        <f t="shared" si="21"/>
        <v/>
      </c>
      <c r="AC444" s="146" t="str">
        <f t="shared" si="22"/>
        <v/>
      </c>
      <c r="AD444" s="148" t="str">
        <f t="shared" si="1639"/>
        <v/>
      </c>
      <c r="AE444" s="148" t="str">
        <f t="shared" si="24"/>
        <v/>
      </c>
      <c r="AF444" s="175" t="str">
        <f t="shared" si="1640"/>
        <v/>
      </c>
      <c r="AG444" s="170" t="str">
        <f t="shared" si="1641"/>
        <v/>
      </c>
      <c r="AH444" s="148" t="str">
        <f t="shared" si="1642"/>
        <v/>
      </c>
      <c r="AI444" s="146" t="str">
        <f t="shared" si="28"/>
        <v/>
      </c>
      <c r="AJ444" s="146" t="str">
        <f t="shared" si="29"/>
        <v/>
      </c>
      <c r="AK444" s="146" t="str">
        <f t="shared" si="30"/>
        <v/>
      </c>
      <c r="AL444" s="146" t="str">
        <f t="shared" si="31"/>
        <v/>
      </c>
      <c r="AM444" s="171" t="str">
        <f t="shared" si="32"/>
        <v/>
      </c>
      <c r="AN444" s="171" t="str">
        <f t="shared" si="33"/>
        <v/>
      </c>
      <c r="AO444" s="146" t="str">
        <f t="shared" si="34"/>
        <v/>
      </c>
      <c r="AP444" s="146" t="str">
        <f t="shared" si="35"/>
        <v/>
      </c>
      <c r="AQ444" s="146" t="str">
        <f t="shared" si="36"/>
        <v/>
      </c>
      <c r="AR444" s="146" t="str">
        <f t="shared" ref="AR444:AS444" si="1855">IF(NOT(ISBLANK(CB444)),CONCATENATE(TEXT(CB444,"yyyy-mm-ddThh:MM:ss"),"Z"),"")</f>
        <v/>
      </c>
      <c r="AS444" s="146" t="str">
        <f t="shared" si="1855"/>
        <v/>
      </c>
      <c r="AT444" s="146" t="str">
        <f t="shared" si="38"/>
        <v/>
      </c>
      <c r="AU444" s="146" t="str">
        <f t="shared" si="39"/>
        <v/>
      </c>
      <c r="AV444" s="146" t="str">
        <f t="shared" ref="AV444:AW444" si="1856">IF(NOT(ISBLANK(DT444)),CONCATENATE(TEXT(DT444,"yyyy-mm-ddThh:MM:ss"),"Z"),"")</f>
        <v/>
      </c>
      <c r="AW444" s="146" t="str">
        <f t="shared" si="1856"/>
        <v/>
      </c>
      <c r="AX444" s="146" t="str">
        <f t="shared" ref="AX444:AZ444" si="1857">IF(NOT(ISBLANK(ED444)),CONCATENATE(TEXT(ED444,"yyyy-mm-ddThh:MM:ss"),"Z"),"")</f>
        <v/>
      </c>
      <c r="AY444" s="146" t="str">
        <f t="shared" si="1857"/>
        <v/>
      </c>
      <c r="AZ444" s="146" t="str">
        <f t="shared" si="1857"/>
        <v/>
      </c>
      <c r="BA444" s="176"/>
      <c r="BB444" s="152"/>
      <c r="BC444" s="177"/>
      <c r="BD444" s="154"/>
      <c r="BE444" s="155"/>
      <c r="BF444" s="154"/>
      <c r="BG444" s="155"/>
      <c r="BH444" s="169"/>
      <c r="BI444" s="162"/>
      <c r="BJ444" s="172"/>
      <c r="BK444" s="162"/>
      <c r="BL444" s="158"/>
      <c r="BM444" s="172"/>
      <c r="BN444" s="162"/>
      <c r="BO444" s="167"/>
      <c r="BP444" s="169"/>
      <c r="BQ444" s="162"/>
      <c r="BR444" s="162"/>
      <c r="BS444" s="174"/>
      <c r="BT444" s="162"/>
      <c r="BU444" s="174"/>
      <c r="BV444" s="174"/>
      <c r="BW444" s="174"/>
      <c r="BX444" s="173"/>
      <c r="BY444" s="158"/>
      <c r="BZ444" s="160"/>
      <c r="CA444" s="172"/>
      <c r="CB444" s="152"/>
      <c r="CC444" s="152"/>
      <c r="CD444" s="156"/>
      <c r="CE444" s="172"/>
      <c r="CF444" s="162"/>
      <c r="CG444" s="162"/>
      <c r="CH444" s="158"/>
      <c r="CI444" s="173"/>
      <c r="CJ444" s="178"/>
      <c r="CK444" s="173"/>
      <c r="CL444" s="165"/>
      <c r="CM444" s="172"/>
      <c r="CN444" s="162"/>
      <c r="CO444" s="162"/>
      <c r="CP444" s="162"/>
      <c r="CQ444" s="162"/>
      <c r="CR444" s="169"/>
      <c r="CS444" s="162"/>
      <c r="CT444" s="162"/>
      <c r="CU444" s="174"/>
      <c r="CV444" s="152"/>
      <c r="CW444" s="173"/>
      <c r="CX444" s="158"/>
      <c r="CY444" s="172"/>
      <c r="CZ444" s="162"/>
      <c r="DA444" s="162"/>
      <c r="DB444" s="158"/>
      <c r="DC444" s="173"/>
      <c r="DD444" s="178"/>
      <c r="DE444" s="173"/>
      <c r="DF444" s="165"/>
      <c r="DG444" s="172"/>
      <c r="DH444" s="178"/>
      <c r="DI444" s="172"/>
      <c r="DJ444" s="178"/>
      <c r="DK444" s="172"/>
      <c r="DL444" s="162"/>
      <c r="DM444" s="167"/>
      <c r="DN444" s="169"/>
      <c r="DO444" s="162"/>
      <c r="DP444" s="162"/>
      <c r="DQ444" s="174"/>
      <c r="DR444" s="152"/>
      <c r="DS444" s="172"/>
      <c r="DT444" s="152"/>
      <c r="DU444" s="152"/>
      <c r="DV444" s="156"/>
      <c r="DW444" s="173"/>
      <c r="DX444" s="158"/>
      <c r="DY444" s="172"/>
      <c r="DZ444" s="162"/>
      <c r="EA444" s="162"/>
      <c r="EB444" s="172"/>
      <c r="EC444" s="172"/>
      <c r="ED444" s="152"/>
      <c r="EE444" s="152"/>
      <c r="EF444" s="152"/>
      <c r="EG444" s="174"/>
      <c r="EH444" s="172"/>
      <c r="EI444" s="162"/>
      <c r="EJ444" s="162"/>
    </row>
    <row r="445" spans="1:140" ht="12.5">
      <c r="A445" s="168"/>
      <c r="B445" s="169"/>
      <c r="C445" s="144" t="str">
        <f t="shared" si="0"/>
        <v/>
      </c>
      <c r="D445" s="144" t="str">
        <f t="shared" si="1631"/>
        <v/>
      </c>
      <c r="E445" s="144" t="str">
        <f t="shared" si="2"/>
        <v/>
      </c>
      <c r="F445" s="145" t="str">
        <f t="shared" si="1632"/>
        <v/>
      </c>
      <c r="G445" s="145" t="str">
        <f t="shared" si="4"/>
        <v/>
      </c>
      <c r="H445" s="145" t="str">
        <f t="shared" si="5"/>
        <v/>
      </c>
      <c r="I445" s="146" t="str">
        <f t="shared" ref="I445:J445" si="1858">IF(COUNTA($DO445:$DX445)&gt;0,$BA445,"")</f>
        <v/>
      </c>
      <c r="J445" s="146" t="str">
        <f t="shared" si="1858"/>
        <v/>
      </c>
      <c r="K445" s="147" t="str">
        <f t="shared" si="43"/>
        <v/>
      </c>
      <c r="L445" s="147" t="str">
        <f t="shared" si="7"/>
        <v/>
      </c>
      <c r="M445" s="147" t="str">
        <f t="shared" si="8"/>
        <v/>
      </c>
      <c r="N445" s="147" t="str">
        <f t="shared" si="48"/>
        <v/>
      </c>
      <c r="O445" s="147" t="str">
        <f t="shared" si="9"/>
        <v/>
      </c>
      <c r="P445" s="146" t="str">
        <f t="shared" si="1634"/>
        <v/>
      </c>
      <c r="Q445" s="147" t="str">
        <f t="shared" si="1635"/>
        <v/>
      </c>
      <c r="R445" s="146" t="str">
        <f t="shared" si="12"/>
        <v/>
      </c>
      <c r="S445" s="146" t="str">
        <f t="shared" si="13"/>
        <v/>
      </c>
      <c r="T445" s="146" t="str">
        <f>IF(NOT(ISBLANK(DH445)),
        IF(AND(ISREF('Input Tenderers'!$J$8:$K$8),COUNTA('Input Tenderers'!$N$8)&gt;0),
                IF(COUNTA('Input Implementation Transactio'!$N445:$O445)&gt;0,"supplier;tenderer;payee","supplier;tenderer"),
                IF(COUNTA('Input Implementation Transactio'!$N445:$O445)&gt;0,"supplier;payee","supplier")
                ),
        IF(COUNTA('Input Implementation Transactio'!$N445:$O445)&gt;0, "payee", "")
        )</f>
        <v/>
      </c>
      <c r="U445" s="146" t="str">
        <f t="shared" si="14"/>
        <v/>
      </c>
      <c r="V445" s="146" t="str">
        <f t="shared" si="15"/>
        <v/>
      </c>
      <c r="W445" s="148" t="str">
        <f t="shared" si="1636"/>
        <v/>
      </c>
      <c r="X445" s="175" t="str">
        <f t="shared" si="1637"/>
        <v/>
      </c>
      <c r="Y445" s="170" t="str">
        <f t="shared" si="1638"/>
        <v/>
      </c>
      <c r="Z445" s="150" t="str">
        <f t="shared" si="19"/>
        <v/>
      </c>
      <c r="AA445" s="146" t="str">
        <f t="shared" si="20"/>
        <v/>
      </c>
      <c r="AB445" s="146" t="str">
        <f t="shared" si="21"/>
        <v/>
      </c>
      <c r="AC445" s="146" t="str">
        <f t="shared" si="22"/>
        <v/>
      </c>
      <c r="AD445" s="148" t="str">
        <f t="shared" si="1639"/>
        <v/>
      </c>
      <c r="AE445" s="148" t="str">
        <f t="shared" si="24"/>
        <v/>
      </c>
      <c r="AF445" s="175" t="str">
        <f t="shared" si="1640"/>
        <v/>
      </c>
      <c r="AG445" s="170" t="str">
        <f t="shared" si="1641"/>
        <v/>
      </c>
      <c r="AH445" s="148" t="str">
        <f t="shared" si="1642"/>
        <v/>
      </c>
      <c r="AI445" s="146" t="str">
        <f t="shared" si="28"/>
        <v/>
      </c>
      <c r="AJ445" s="146" t="str">
        <f t="shared" si="29"/>
        <v/>
      </c>
      <c r="AK445" s="146" t="str">
        <f t="shared" si="30"/>
        <v/>
      </c>
      <c r="AL445" s="146" t="str">
        <f t="shared" si="31"/>
        <v/>
      </c>
      <c r="AM445" s="171" t="str">
        <f t="shared" si="32"/>
        <v/>
      </c>
      <c r="AN445" s="171" t="str">
        <f t="shared" si="33"/>
        <v/>
      </c>
      <c r="AO445" s="146" t="str">
        <f t="shared" si="34"/>
        <v/>
      </c>
      <c r="AP445" s="146" t="str">
        <f t="shared" si="35"/>
        <v/>
      </c>
      <c r="AQ445" s="146" t="str">
        <f t="shared" si="36"/>
        <v/>
      </c>
      <c r="AR445" s="146" t="str">
        <f t="shared" ref="AR445:AS445" si="1859">IF(NOT(ISBLANK(CB445)),CONCATENATE(TEXT(CB445,"yyyy-mm-ddThh:MM:ss"),"Z"),"")</f>
        <v/>
      </c>
      <c r="AS445" s="146" t="str">
        <f t="shared" si="1859"/>
        <v/>
      </c>
      <c r="AT445" s="146" t="str">
        <f t="shared" si="38"/>
        <v/>
      </c>
      <c r="AU445" s="146" t="str">
        <f t="shared" si="39"/>
        <v/>
      </c>
      <c r="AV445" s="146" t="str">
        <f t="shared" ref="AV445:AW445" si="1860">IF(NOT(ISBLANK(DT445)),CONCATENATE(TEXT(DT445,"yyyy-mm-ddThh:MM:ss"),"Z"),"")</f>
        <v/>
      </c>
      <c r="AW445" s="146" t="str">
        <f t="shared" si="1860"/>
        <v/>
      </c>
      <c r="AX445" s="146" t="str">
        <f t="shared" ref="AX445:AZ445" si="1861">IF(NOT(ISBLANK(ED445)),CONCATENATE(TEXT(ED445,"yyyy-mm-ddThh:MM:ss"),"Z"),"")</f>
        <v/>
      </c>
      <c r="AY445" s="146" t="str">
        <f t="shared" si="1861"/>
        <v/>
      </c>
      <c r="AZ445" s="146" t="str">
        <f t="shared" si="1861"/>
        <v/>
      </c>
      <c r="BA445" s="176"/>
      <c r="BB445" s="152"/>
      <c r="BC445" s="177"/>
      <c r="BD445" s="154"/>
      <c r="BE445" s="155"/>
      <c r="BF445" s="154"/>
      <c r="BG445" s="155"/>
      <c r="BH445" s="169"/>
      <c r="BI445" s="162"/>
      <c r="BJ445" s="172"/>
      <c r="BK445" s="162"/>
      <c r="BL445" s="158"/>
      <c r="BM445" s="172"/>
      <c r="BN445" s="162"/>
      <c r="BO445" s="167"/>
      <c r="BP445" s="169"/>
      <c r="BQ445" s="162"/>
      <c r="BR445" s="162"/>
      <c r="BS445" s="174"/>
      <c r="BT445" s="162"/>
      <c r="BU445" s="174"/>
      <c r="BV445" s="174"/>
      <c r="BW445" s="174"/>
      <c r="BX445" s="173"/>
      <c r="BY445" s="158"/>
      <c r="BZ445" s="160"/>
      <c r="CA445" s="172"/>
      <c r="CB445" s="152"/>
      <c r="CC445" s="152"/>
      <c r="CD445" s="156"/>
      <c r="CE445" s="172"/>
      <c r="CF445" s="162"/>
      <c r="CG445" s="162"/>
      <c r="CH445" s="158"/>
      <c r="CI445" s="173"/>
      <c r="CJ445" s="178"/>
      <c r="CK445" s="173"/>
      <c r="CL445" s="165"/>
      <c r="CM445" s="172"/>
      <c r="CN445" s="162"/>
      <c r="CO445" s="162"/>
      <c r="CP445" s="162"/>
      <c r="CQ445" s="162"/>
      <c r="CR445" s="169"/>
      <c r="CS445" s="162"/>
      <c r="CT445" s="162"/>
      <c r="CU445" s="174"/>
      <c r="CV445" s="152"/>
      <c r="CW445" s="173"/>
      <c r="CX445" s="158"/>
      <c r="CY445" s="172"/>
      <c r="CZ445" s="162"/>
      <c r="DA445" s="162"/>
      <c r="DB445" s="158"/>
      <c r="DC445" s="173"/>
      <c r="DD445" s="178"/>
      <c r="DE445" s="173"/>
      <c r="DF445" s="165"/>
      <c r="DG445" s="172"/>
      <c r="DH445" s="178"/>
      <c r="DI445" s="172"/>
      <c r="DJ445" s="178"/>
      <c r="DK445" s="172"/>
      <c r="DL445" s="162"/>
      <c r="DM445" s="167"/>
      <c r="DN445" s="169"/>
      <c r="DO445" s="162"/>
      <c r="DP445" s="162"/>
      <c r="DQ445" s="174"/>
      <c r="DR445" s="152"/>
      <c r="DS445" s="172"/>
      <c r="DT445" s="152"/>
      <c r="DU445" s="152"/>
      <c r="DV445" s="156"/>
      <c r="DW445" s="173"/>
      <c r="DX445" s="158"/>
      <c r="DY445" s="172"/>
      <c r="DZ445" s="162"/>
      <c r="EA445" s="162"/>
      <c r="EB445" s="172"/>
      <c r="EC445" s="172"/>
      <c r="ED445" s="152"/>
      <c r="EE445" s="152"/>
      <c r="EF445" s="152"/>
      <c r="EG445" s="174"/>
      <c r="EH445" s="172"/>
      <c r="EI445" s="162"/>
      <c r="EJ445" s="162"/>
    </row>
    <row r="446" spans="1:140" ht="12.5">
      <c r="A446" s="168"/>
      <c r="B446" s="169"/>
      <c r="C446" s="144" t="str">
        <f t="shared" si="0"/>
        <v/>
      </c>
      <c r="D446" s="144" t="str">
        <f t="shared" si="1631"/>
        <v/>
      </c>
      <c r="E446" s="144" t="str">
        <f t="shared" si="2"/>
        <v/>
      </c>
      <c r="F446" s="145" t="str">
        <f t="shared" si="1632"/>
        <v/>
      </c>
      <c r="G446" s="145" t="str">
        <f t="shared" si="4"/>
        <v/>
      </c>
      <c r="H446" s="145" t="str">
        <f t="shared" si="5"/>
        <v/>
      </c>
      <c r="I446" s="146" t="str">
        <f t="shared" ref="I446:J446" si="1862">IF(COUNTA($DO446:$DX446)&gt;0,$BA446,"")</f>
        <v/>
      </c>
      <c r="J446" s="146" t="str">
        <f t="shared" si="1862"/>
        <v/>
      </c>
      <c r="K446" s="147" t="str">
        <f t="shared" si="43"/>
        <v/>
      </c>
      <c r="L446" s="147" t="str">
        <f t="shared" si="7"/>
        <v/>
      </c>
      <c r="M446" s="147" t="str">
        <f t="shared" si="8"/>
        <v/>
      </c>
      <c r="N446" s="147" t="str">
        <f t="shared" si="48"/>
        <v/>
      </c>
      <c r="O446" s="147" t="str">
        <f t="shared" si="9"/>
        <v/>
      </c>
      <c r="P446" s="146" t="str">
        <f t="shared" si="1634"/>
        <v/>
      </c>
      <c r="Q446" s="147" t="str">
        <f t="shared" si="1635"/>
        <v/>
      </c>
      <c r="R446" s="146" t="str">
        <f t="shared" si="12"/>
        <v/>
      </c>
      <c r="S446" s="146" t="str">
        <f t="shared" si="13"/>
        <v/>
      </c>
      <c r="T446" s="146" t="str">
        <f>IF(NOT(ISBLANK(DH446)),
        IF(AND(ISREF('Input Tenderers'!$J$8:$K$8),COUNTA('Input Tenderers'!$N$8)&gt;0),
                IF(COUNTA('Input Implementation Transactio'!$N446:$O446)&gt;0,"supplier;tenderer;payee","supplier;tenderer"),
                IF(COUNTA('Input Implementation Transactio'!$N446:$O446)&gt;0,"supplier;payee","supplier")
                ),
        IF(COUNTA('Input Implementation Transactio'!$N446:$O446)&gt;0, "payee", "")
        )</f>
        <v/>
      </c>
      <c r="U446" s="146" t="str">
        <f t="shared" si="14"/>
        <v/>
      </c>
      <c r="V446" s="146" t="str">
        <f t="shared" si="15"/>
        <v/>
      </c>
      <c r="W446" s="148" t="str">
        <f t="shared" si="1636"/>
        <v/>
      </c>
      <c r="X446" s="175" t="str">
        <f t="shared" si="1637"/>
        <v/>
      </c>
      <c r="Y446" s="170" t="str">
        <f t="shared" si="1638"/>
        <v/>
      </c>
      <c r="Z446" s="150" t="str">
        <f t="shared" si="19"/>
        <v/>
      </c>
      <c r="AA446" s="146" t="str">
        <f t="shared" si="20"/>
        <v/>
      </c>
      <c r="AB446" s="146" t="str">
        <f t="shared" si="21"/>
        <v/>
      </c>
      <c r="AC446" s="146" t="str">
        <f t="shared" si="22"/>
        <v/>
      </c>
      <c r="AD446" s="148" t="str">
        <f t="shared" si="1639"/>
        <v/>
      </c>
      <c r="AE446" s="148" t="str">
        <f t="shared" si="24"/>
        <v/>
      </c>
      <c r="AF446" s="175" t="str">
        <f t="shared" si="1640"/>
        <v/>
      </c>
      <c r="AG446" s="170" t="str">
        <f t="shared" si="1641"/>
        <v/>
      </c>
      <c r="AH446" s="148" t="str">
        <f t="shared" si="1642"/>
        <v/>
      </c>
      <c r="AI446" s="146" t="str">
        <f t="shared" si="28"/>
        <v/>
      </c>
      <c r="AJ446" s="146" t="str">
        <f t="shared" si="29"/>
        <v/>
      </c>
      <c r="AK446" s="146" t="str">
        <f t="shared" si="30"/>
        <v/>
      </c>
      <c r="AL446" s="146" t="str">
        <f t="shared" si="31"/>
        <v/>
      </c>
      <c r="AM446" s="171" t="str">
        <f t="shared" si="32"/>
        <v/>
      </c>
      <c r="AN446" s="171" t="str">
        <f t="shared" si="33"/>
        <v/>
      </c>
      <c r="AO446" s="146" t="str">
        <f t="shared" si="34"/>
        <v/>
      </c>
      <c r="AP446" s="146" t="str">
        <f t="shared" si="35"/>
        <v/>
      </c>
      <c r="AQ446" s="146" t="str">
        <f t="shared" si="36"/>
        <v/>
      </c>
      <c r="AR446" s="146" t="str">
        <f t="shared" ref="AR446:AS446" si="1863">IF(NOT(ISBLANK(CB446)),CONCATENATE(TEXT(CB446,"yyyy-mm-ddThh:MM:ss"),"Z"),"")</f>
        <v/>
      </c>
      <c r="AS446" s="146" t="str">
        <f t="shared" si="1863"/>
        <v/>
      </c>
      <c r="AT446" s="146" t="str">
        <f t="shared" si="38"/>
        <v/>
      </c>
      <c r="AU446" s="146" t="str">
        <f t="shared" si="39"/>
        <v/>
      </c>
      <c r="AV446" s="146" t="str">
        <f t="shared" ref="AV446:AW446" si="1864">IF(NOT(ISBLANK(DT446)),CONCATENATE(TEXT(DT446,"yyyy-mm-ddThh:MM:ss"),"Z"),"")</f>
        <v/>
      </c>
      <c r="AW446" s="146" t="str">
        <f t="shared" si="1864"/>
        <v/>
      </c>
      <c r="AX446" s="146" t="str">
        <f t="shared" ref="AX446:AZ446" si="1865">IF(NOT(ISBLANK(ED446)),CONCATENATE(TEXT(ED446,"yyyy-mm-ddThh:MM:ss"),"Z"),"")</f>
        <v/>
      </c>
      <c r="AY446" s="146" t="str">
        <f t="shared" si="1865"/>
        <v/>
      </c>
      <c r="AZ446" s="146" t="str">
        <f t="shared" si="1865"/>
        <v/>
      </c>
      <c r="BA446" s="176"/>
      <c r="BB446" s="152"/>
      <c r="BC446" s="177"/>
      <c r="BD446" s="154"/>
      <c r="BE446" s="155"/>
      <c r="BF446" s="154"/>
      <c r="BG446" s="155"/>
      <c r="BH446" s="169"/>
      <c r="BI446" s="162"/>
      <c r="BJ446" s="172"/>
      <c r="BK446" s="162"/>
      <c r="BL446" s="158"/>
      <c r="BM446" s="172"/>
      <c r="BN446" s="162"/>
      <c r="BO446" s="167"/>
      <c r="BP446" s="169"/>
      <c r="BQ446" s="162"/>
      <c r="BR446" s="162"/>
      <c r="BS446" s="174"/>
      <c r="BT446" s="162"/>
      <c r="BU446" s="174"/>
      <c r="BV446" s="174"/>
      <c r="BW446" s="174"/>
      <c r="BX446" s="173"/>
      <c r="BY446" s="158"/>
      <c r="BZ446" s="160"/>
      <c r="CA446" s="172"/>
      <c r="CB446" s="152"/>
      <c r="CC446" s="152"/>
      <c r="CD446" s="156"/>
      <c r="CE446" s="172"/>
      <c r="CF446" s="162"/>
      <c r="CG446" s="162"/>
      <c r="CH446" s="158"/>
      <c r="CI446" s="173"/>
      <c r="CJ446" s="178"/>
      <c r="CK446" s="173"/>
      <c r="CL446" s="165"/>
      <c r="CM446" s="172"/>
      <c r="CN446" s="162"/>
      <c r="CO446" s="162"/>
      <c r="CP446" s="162"/>
      <c r="CQ446" s="162"/>
      <c r="CR446" s="169"/>
      <c r="CS446" s="162"/>
      <c r="CT446" s="162"/>
      <c r="CU446" s="174"/>
      <c r="CV446" s="152"/>
      <c r="CW446" s="173"/>
      <c r="CX446" s="158"/>
      <c r="CY446" s="172"/>
      <c r="CZ446" s="162"/>
      <c r="DA446" s="162"/>
      <c r="DB446" s="158"/>
      <c r="DC446" s="173"/>
      <c r="DD446" s="178"/>
      <c r="DE446" s="173"/>
      <c r="DF446" s="165"/>
      <c r="DG446" s="172"/>
      <c r="DH446" s="178"/>
      <c r="DI446" s="172"/>
      <c r="DJ446" s="178"/>
      <c r="DK446" s="172"/>
      <c r="DL446" s="162"/>
      <c r="DM446" s="167"/>
      <c r="DN446" s="169"/>
      <c r="DO446" s="162"/>
      <c r="DP446" s="162"/>
      <c r="DQ446" s="174"/>
      <c r="DR446" s="152"/>
      <c r="DS446" s="172"/>
      <c r="DT446" s="152"/>
      <c r="DU446" s="152"/>
      <c r="DV446" s="156"/>
      <c r="DW446" s="173"/>
      <c r="DX446" s="158"/>
      <c r="DY446" s="172"/>
      <c r="DZ446" s="162"/>
      <c r="EA446" s="162"/>
      <c r="EB446" s="172"/>
      <c r="EC446" s="172"/>
      <c r="ED446" s="152"/>
      <c r="EE446" s="152"/>
      <c r="EF446" s="152"/>
      <c r="EG446" s="174"/>
      <c r="EH446" s="172"/>
      <c r="EI446" s="162"/>
      <c r="EJ446" s="162"/>
    </row>
    <row r="447" spans="1:140" ht="12.5">
      <c r="A447" s="168"/>
      <c r="B447" s="169"/>
      <c r="C447" s="144" t="str">
        <f t="shared" si="0"/>
        <v/>
      </c>
      <c r="D447" s="144" t="str">
        <f t="shared" si="1631"/>
        <v/>
      </c>
      <c r="E447" s="144" t="str">
        <f t="shared" si="2"/>
        <v/>
      </c>
      <c r="F447" s="145" t="str">
        <f t="shared" si="1632"/>
        <v/>
      </c>
      <c r="G447" s="145" t="str">
        <f t="shared" si="4"/>
        <v/>
      </c>
      <c r="H447" s="145" t="str">
        <f t="shared" si="5"/>
        <v/>
      </c>
      <c r="I447" s="146" t="str">
        <f t="shared" ref="I447:J447" si="1866">IF(COUNTA($DO447:$DX447)&gt;0,$BA447,"")</f>
        <v/>
      </c>
      <c r="J447" s="146" t="str">
        <f t="shared" si="1866"/>
        <v/>
      </c>
      <c r="K447" s="147" t="str">
        <f t="shared" si="43"/>
        <v/>
      </c>
      <c r="L447" s="147" t="str">
        <f t="shared" si="7"/>
        <v/>
      </c>
      <c r="M447" s="147" t="str">
        <f t="shared" si="8"/>
        <v/>
      </c>
      <c r="N447" s="147" t="str">
        <f t="shared" si="48"/>
        <v/>
      </c>
      <c r="O447" s="147" t="str">
        <f t="shared" si="9"/>
        <v/>
      </c>
      <c r="P447" s="146" t="str">
        <f t="shared" si="1634"/>
        <v/>
      </c>
      <c r="Q447" s="147" t="str">
        <f t="shared" si="1635"/>
        <v/>
      </c>
      <c r="R447" s="146" t="str">
        <f t="shared" si="12"/>
        <v/>
      </c>
      <c r="S447" s="146" t="str">
        <f t="shared" si="13"/>
        <v/>
      </c>
      <c r="T447" s="146" t="str">
        <f>IF(NOT(ISBLANK(DH447)),
        IF(AND(ISREF('Input Tenderers'!$J$8:$K$8),COUNTA('Input Tenderers'!$N$8)&gt;0),
                IF(COUNTA('Input Implementation Transactio'!$N447:$O447)&gt;0,"supplier;tenderer;payee","supplier;tenderer"),
                IF(COUNTA('Input Implementation Transactio'!$N447:$O447)&gt;0,"supplier;payee","supplier")
                ),
        IF(COUNTA('Input Implementation Transactio'!$N447:$O447)&gt;0, "payee", "")
        )</f>
        <v/>
      </c>
      <c r="U447" s="146" t="str">
        <f t="shared" si="14"/>
        <v/>
      </c>
      <c r="V447" s="146" t="str">
        <f t="shared" si="15"/>
        <v/>
      </c>
      <c r="W447" s="148" t="str">
        <f t="shared" si="1636"/>
        <v/>
      </c>
      <c r="X447" s="175" t="str">
        <f t="shared" si="1637"/>
        <v/>
      </c>
      <c r="Y447" s="170" t="str">
        <f t="shared" si="1638"/>
        <v/>
      </c>
      <c r="Z447" s="150" t="str">
        <f t="shared" si="19"/>
        <v/>
      </c>
      <c r="AA447" s="146" t="str">
        <f t="shared" si="20"/>
        <v/>
      </c>
      <c r="AB447" s="146" t="str">
        <f t="shared" si="21"/>
        <v/>
      </c>
      <c r="AC447" s="146" t="str">
        <f t="shared" si="22"/>
        <v/>
      </c>
      <c r="AD447" s="148" t="str">
        <f t="shared" si="1639"/>
        <v/>
      </c>
      <c r="AE447" s="148" t="str">
        <f t="shared" si="24"/>
        <v/>
      </c>
      <c r="AF447" s="175" t="str">
        <f t="shared" si="1640"/>
        <v/>
      </c>
      <c r="AG447" s="170" t="str">
        <f t="shared" si="1641"/>
        <v/>
      </c>
      <c r="AH447" s="148" t="str">
        <f t="shared" si="1642"/>
        <v/>
      </c>
      <c r="AI447" s="146" t="str">
        <f t="shared" si="28"/>
        <v/>
      </c>
      <c r="AJ447" s="146" t="str">
        <f t="shared" si="29"/>
        <v/>
      </c>
      <c r="AK447" s="146" t="str">
        <f t="shared" si="30"/>
        <v/>
      </c>
      <c r="AL447" s="146" t="str">
        <f t="shared" si="31"/>
        <v/>
      </c>
      <c r="AM447" s="171" t="str">
        <f t="shared" si="32"/>
        <v/>
      </c>
      <c r="AN447" s="171" t="str">
        <f t="shared" si="33"/>
        <v/>
      </c>
      <c r="AO447" s="146" t="str">
        <f t="shared" si="34"/>
        <v/>
      </c>
      <c r="AP447" s="146" t="str">
        <f t="shared" si="35"/>
        <v/>
      </c>
      <c r="AQ447" s="146" t="str">
        <f t="shared" si="36"/>
        <v/>
      </c>
      <c r="AR447" s="146" t="str">
        <f t="shared" ref="AR447:AS447" si="1867">IF(NOT(ISBLANK(CB447)),CONCATENATE(TEXT(CB447,"yyyy-mm-ddThh:MM:ss"),"Z"),"")</f>
        <v/>
      </c>
      <c r="AS447" s="146" t="str">
        <f t="shared" si="1867"/>
        <v/>
      </c>
      <c r="AT447" s="146" t="str">
        <f t="shared" si="38"/>
        <v/>
      </c>
      <c r="AU447" s="146" t="str">
        <f t="shared" si="39"/>
        <v/>
      </c>
      <c r="AV447" s="146" t="str">
        <f t="shared" ref="AV447:AW447" si="1868">IF(NOT(ISBLANK(DT447)),CONCATENATE(TEXT(DT447,"yyyy-mm-ddThh:MM:ss"),"Z"),"")</f>
        <v/>
      </c>
      <c r="AW447" s="146" t="str">
        <f t="shared" si="1868"/>
        <v/>
      </c>
      <c r="AX447" s="146" t="str">
        <f t="shared" ref="AX447:AZ447" si="1869">IF(NOT(ISBLANK(ED447)),CONCATENATE(TEXT(ED447,"yyyy-mm-ddThh:MM:ss"),"Z"),"")</f>
        <v/>
      </c>
      <c r="AY447" s="146" t="str">
        <f t="shared" si="1869"/>
        <v/>
      </c>
      <c r="AZ447" s="146" t="str">
        <f t="shared" si="1869"/>
        <v/>
      </c>
      <c r="BA447" s="176"/>
      <c r="BB447" s="152"/>
      <c r="BC447" s="177"/>
      <c r="BD447" s="154"/>
      <c r="BE447" s="155"/>
      <c r="BF447" s="154"/>
      <c r="BG447" s="155"/>
      <c r="BH447" s="169"/>
      <c r="BI447" s="162"/>
      <c r="BJ447" s="172"/>
      <c r="BK447" s="162"/>
      <c r="BL447" s="158"/>
      <c r="BM447" s="172"/>
      <c r="BN447" s="162"/>
      <c r="BO447" s="167"/>
      <c r="BP447" s="169"/>
      <c r="BQ447" s="162"/>
      <c r="BR447" s="162"/>
      <c r="BS447" s="174"/>
      <c r="BT447" s="162"/>
      <c r="BU447" s="174"/>
      <c r="BV447" s="174"/>
      <c r="BW447" s="174"/>
      <c r="BX447" s="173"/>
      <c r="BY447" s="158"/>
      <c r="BZ447" s="160"/>
      <c r="CA447" s="172"/>
      <c r="CB447" s="152"/>
      <c r="CC447" s="152"/>
      <c r="CD447" s="156"/>
      <c r="CE447" s="172"/>
      <c r="CF447" s="162"/>
      <c r="CG447" s="162"/>
      <c r="CH447" s="158"/>
      <c r="CI447" s="173"/>
      <c r="CJ447" s="178"/>
      <c r="CK447" s="173"/>
      <c r="CL447" s="165"/>
      <c r="CM447" s="172"/>
      <c r="CN447" s="162"/>
      <c r="CO447" s="162"/>
      <c r="CP447" s="162"/>
      <c r="CQ447" s="162"/>
      <c r="CR447" s="169"/>
      <c r="CS447" s="162"/>
      <c r="CT447" s="162"/>
      <c r="CU447" s="174"/>
      <c r="CV447" s="152"/>
      <c r="CW447" s="173"/>
      <c r="CX447" s="158"/>
      <c r="CY447" s="172"/>
      <c r="CZ447" s="162"/>
      <c r="DA447" s="162"/>
      <c r="DB447" s="158"/>
      <c r="DC447" s="173"/>
      <c r="DD447" s="178"/>
      <c r="DE447" s="173"/>
      <c r="DF447" s="165"/>
      <c r="DG447" s="172"/>
      <c r="DH447" s="178"/>
      <c r="DI447" s="172"/>
      <c r="DJ447" s="178"/>
      <c r="DK447" s="172"/>
      <c r="DL447" s="162"/>
      <c r="DM447" s="167"/>
      <c r="DN447" s="169"/>
      <c r="DO447" s="162"/>
      <c r="DP447" s="162"/>
      <c r="DQ447" s="174"/>
      <c r="DR447" s="152"/>
      <c r="DS447" s="172"/>
      <c r="DT447" s="152"/>
      <c r="DU447" s="152"/>
      <c r="DV447" s="156"/>
      <c r="DW447" s="173"/>
      <c r="DX447" s="158"/>
      <c r="DY447" s="172"/>
      <c r="DZ447" s="162"/>
      <c r="EA447" s="162"/>
      <c r="EB447" s="172"/>
      <c r="EC447" s="172"/>
      <c r="ED447" s="152"/>
      <c r="EE447" s="152"/>
      <c r="EF447" s="152"/>
      <c r="EG447" s="174"/>
      <c r="EH447" s="172"/>
      <c r="EI447" s="162"/>
      <c r="EJ447" s="162"/>
    </row>
    <row r="448" spans="1:140" ht="12.5">
      <c r="A448" s="168"/>
      <c r="B448" s="169"/>
      <c r="C448" s="144" t="str">
        <f t="shared" si="0"/>
        <v/>
      </c>
      <c r="D448" s="144" t="str">
        <f t="shared" si="1631"/>
        <v/>
      </c>
      <c r="E448" s="144" t="str">
        <f t="shared" si="2"/>
        <v/>
      </c>
      <c r="F448" s="145" t="str">
        <f t="shared" si="1632"/>
        <v/>
      </c>
      <c r="G448" s="145" t="str">
        <f t="shared" si="4"/>
        <v/>
      </c>
      <c r="H448" s="145" t="str">
        <f t="shared" si="5"/>
        <v/>
      </c>
      <c r="I448" s="146" t="str">
        <f t="shared" ref="I448:J448" si="1870">IF(COUNTA($DO448:$DX448)&gt;0,$BA448,"")</f>
        <v/>
      </c>
      <c r="J448" s="146" t="str">
        <f t="shared" si="1870"/>
        <v/>
      </c>
      <c r="K448" s="147" t="str">
        <f t="shared" si="43"/>
        <v/>
      </c>
      <c r="L448" s="147" t="str">
        <f t="shared" si="7"/>
        <v/>
      </c>
      <c r="M448" s="147" t="str">
        <f t="shared" si="8"/>
        <v/>
      </c>
      <c r="N448" s="147" t="str">
        <f t="shared" si="48"/>
        <v/>
      </c>
      <c r="O448" s="147" t="str">
        <f t="shared" si="9"/>
        <v/>
      </c>
      <c r="P448" s="146" t="str">
        <f t="shared" si="1634"/>
        <v/>
      </c>
      <c r="Q448" s="147" t="str">
        <f t="shared" si="1635"/>
        <v/>
      </c>
      <c r="R448" s="146" t="str">
        <f t="shared" si="12"/>
        <v/>
      </c>
      <c r="S448" s="146" t="str">
        <f t="shared" si="13"/>
        <v/>
      </c>
      <c r="T448" s="146" t="str">
        <f>IF(NOT(ISBLANK(DH448)),
        IF(AND(ISREF('Input Tenderers'!$J$8:$K$8),COUNTA('Input Tenderers'!$N$8)&gt;0),
                IF(COUNTA('Input Implementation Transactio'!$N448:$O448)&gt;0,"supplier;tenderer;payee","supplier;tenderer"),
                IF(COUNTA('Input Implementation Transactio'!$N448:$O448)&gt;0,"supplier;payee","supplier")
                ),
        IF(COUNTA('Input Implementation Transactio'!$N448:$O448)&gt;0, "payee", "")
        )</f>
        <v/>
      </c>
      <c r="U448" s="146" t="str">
        <f t="shared" si="14"/>
        <v/>
      </c>
      <c r="V448" s="146" t="str">
        <f t="shared" si="15"/>
        <v/>
      </c>
      <c r="W448" s="148" t="str">
        <f t="shared" si="1636"/>
        <v/>
      </c>
      <c r="X448" s="175" t="str">
        <f t="shared" si="1637"/>
        <v/>
      </c>
      <c r="Y448" s="170" t="str">
        <f t="shared" si="1638"/>
        <v/>
      </c>
      <c r="Z448" s="150" t="str">
        <f t="shared" si="19"/>
        <v/>
      </c>
      <c r="AA448" s="146" t="str">
        <f t="shared" si="20"/>
        <v/>
      </c>
      <c r="AB448" s="146" t="str">
        <f t="shared" si="21"/>
        <v/>
      </c>
      <c r="AC448" s="146" t="str">
        <f t="shared" si="22"/>
        <v/>
      </c>
      <c r="AD448" s="148" t="str">
        <f t="shared" si="1639"/>
        <v/>
      </c>
      <c r="AE448" s="148" t="str">
        <f t="shared" si="24"/>
        <v/>
      </c>
      <c r="AF448" s="175" t="str">
        <f t="shared" si="1640"/>
        <v/>
      </c>
      <c r="AG448" s="170" t="str">
        <f t="shared" si="1641"/>
        <v/>
      </c>
      <c r="AH448" s="148" t="str">
        <f t="shared" si="1642"/>
        <v/>
      </c>
      <c r="AI448" s="146" t="str">
        <f t="shared" si="28"/>
        <v/>
      </c>
      <c r="AJ448" s="146" t="str">
        <f t="shared" si="29"/>
        <v/>
      </c>
      <c r="AK448" s="146" t="str">
        <f t="shared" si="30"/>
        <v/>
      </c>
      <c r="AL448" s="146" t="str">
        <f t="shared" si="31"/>
        <v/>
      </c>
      <c r="AM448" s="171" t="str">
        <f t="shared" si="32"/>
        <v/>
      </c>
      <c r="AN448" s="171" t="str">
        <f t="shared" si="33"/>
        <v/>
      </c>
      <c r="AO448" s="146" t="str">
        <f t="shared" si="34"/>
        <v/>
      </c>
      <c r="AP448" s="146" t="str">
        <f t="shared" si="35"/>
        <v/>
      </c>
      <c r="AQ448" s="146" t="str">
        <f t="shared" si="36"/>
        <v/>
      </c>
      <c r="AR448" s="146" t="str">
        <f t="shared" ref="AR448:AS448" si="1871">IF(NOT(ISBLANK(CB448)),CONCATENATE(TEXT(CB448,"yyyy-mm-ddThh:MM:ss"),"Z"),"")</f>
        <v/>
      </c>
      <c r="AS448" s="146" t="str">
        <f t="shared" si="1871"/>
        <v/>
      </c>
      <c r="AT448" s="146" t="str">
        <f t="shared" si="38"/>
        <v/>
      </c>
      <c r="AU448" s="146" t="str">
        <f t="shared" si="39"/>
        <v/>
      </c>
      <c r="AV448" s="146" t="str">
        <f t="shared" ref="AV448:AW448" si="1872">IF(NOT(ISBLANK(DT448)),CONCATENATE(TEXT(DT448,"yyyy-mm-ddThh:MM:ss"),"Z"),"")</f>
        <v/>
      </c>
      <c r="AW448" s="146" t="str">
        <f t="shared" si="1872"/>
        <v/>
      </c>
      <c r="AX448" s="146" t="str">
        <f t="shared" ref="AX448:AZ448" si="1873">IF(NOT(ISBLANK(ED448)),CONCATENATE(TEXT(ED448,"yyyy-mm-ddThh:MM:ss"),"Z"),"")</f>
        <v/>
      </c>
      <c r="AY448" s="146" t="str">
        <f t="shared" si="1873"/>
        <v/>
      </c>
      <c r="AZ448" s="146" t="str">
        <f t="shared" si="1873"/>
        <v/>
      </c>
      <c r="BA448" s="176"/>
      <c r="BB448" s="152"/>
      <c r="BC448" s="177"/>
      <c r="BD448" s="154"/>
      <c r="BE448" s="155"/>
      <c r="BF448" s="154"/>
      <c r="BG448" s="155"/>
      <c r="BH448" s="169"/>
      <c r="BI448" s="162"/>
      <c r="BJ448" s="172"/>
      <c r="BK448" s="162"/>
      <c r="BL448" s="158"/>
      <c r="BM448" s="172"/>
      <c r="BN448" s="162"/>
      <c r="BO448" s="167"/>
      <c r="BP448" s="169"/>
      <c r="BQ448" s="162"/>
      <c r="BR448" s="162"/>
      <c r="BS448" s="174"/>
      <c r="BT448" s="162"/>
      <c r="BU448" s="174"/>
      <c r="BV448" s="174"/>
      <c r="BW448" s="174"/>
      <c r="BX448" s="173"/>
      <c r="BY448" s="158"/>
      <c r="BZ448" s="160"/>
      <c r="CA448" s="172"/>
      <c r="CB448" s="152"/>
      <c r="CC448" s="152"/>
      <c r="CD448" s="156"/>
      <c r="CE448" s="172"/>
      <c r="CF448" s="162"/>
      <c r="CG448" s="162"/>
      <c r="CH448" s="158"/>
      <c r="CI448" s="173"/>
      <c r="CJ448" s="178"/>
      <c r="CK448" s="173"/>
      <c r="CL448" s="165"/>
      <c r="CM448" s="172"/>
      <c r="CN448" s="162"/>
      <c r="CO448" s="162"/>
      <c r="CP448" s="162"/>
      <c r="CQ448" s="162"/>
      <c r="CR448" s="169"/>
      <c r="CS448" s="162"/>
      <c r="CT448" s="162"/>
      <c r="CU448" s="174"/>
      <c r="CV448" s="152"/>
      <c r="CW448" s="173"/>
      <c r="CX448" s="158"/>
      <c r="CY448" s="172"/>
      <c r="CZ448" s="162"/>
      <c r="DA448" s="162"/>
      <c r="DB448" s="158"/>
      <c r="DC448" s="173"/>
      <c r="DD448" s="178"/>
      <c r="DE448" s="173"/>
      <c r="DF448" s="165"/>
      <c r="DG448" s="172"/>
      <c r="DH448" s="178"/>
      <c r="DI448" s="172"/>
      <c r="DJ448" s="178"/>
      <c r="DK448" s="172"/>
      <c r="DL448" s="162"/>
      <c r="DM448" s="167"/>
      <c r="DN448" s="169"/>
      <c r="DO448" s="162"/>
      <c r="DP448" s="162"/>
      <c r="DQ448" s="174"/>
      <c r="DR448" s="152"/>
      <c r="DS448" s="172"/>
      <c r="DT448" s="152"/>
      <c r="DU448" s="152"/>
      <c r="DV448" s="156"/>
      <c r="DW448" s="173"/>
      <c r="DX448" s="158"/>
      <c r="DY448" s="172"/>
      <c r="DZ448" s="162"/>
      <c r="EA448" s="162"/>
      <c r="EB448" s="172"/>
      <c r="EC448" s="172"/>
      <c r="ED448" s="152"/>
      <c r="EE448" s="152"/>
      <c r="EF448" s="152"/>
      <c r="EG448" s="174"/>
      <c r="EH448" s="172"/>
      <c r="EI448" s="162"/>
      <c r="EJ448" s="162"/>
    </row>
    <row r="449" spans="1:140" ht="12.5">
      <c r="A449" s="168"/>
      <c r="B449" s="169"/>
      <c r="C449" s="144" t="str">
        <f t="shared" si="0"/>
        <v/>
      </c>
      <c r="D449" s="144" t="str">
        <f t="shared" si="1631"/>
        <v/>
      </c>
      <c r="E449" s="144" t="str">
        <f t="shared" si="2"/>
        <v/>
      </c>
      <c r="F449" s="145" t="str">
        <f t="shared" si="1632"/>
        <v/>
      </c>
      <c r="G449" s="145" t="str">
        <f t="shared" si="4"/>
        <v/>
      </c>
      <c r="H449" s="145" t="str">
        <f t="shared" si="5"/>
        <v/>
      </c>
      <c r="I449" s="146" t="str">
        <f t="shared" ref="I449:J449" si="1874">IF(COUNTA($DO449:$DX449)&gt;0,$BA449,"")</f>
        <v/>
      </c>
      <c r="J449" s="146" t="str">
        <f t="shared" si="1874"/>
        <v/>
      </c>
      <c r="K449" s="147" t="str">
        <f t="shared" si="43"/>
        <v/>
      </c>
      <c r="L449" s="147" t="str">
        <f t="shared" si="7"/>
        <v/>
      </c>
      <c r="M449" s="147" t="str">
        <f t="shared" si="8"/>
        <v/>
      </c>
      <c r="N449" s="147" t="str">
        <f t="shared" si="48"/>
        <v/>
      </c>
      <c r="O449" s="147" t="str">
        <f t="shared" si="9"/>
        <v/>
      </c>
      <c r="P449" s="146" t="str">
        <f t="shared" si="1634"/>
        <v/>
      </c>
      <c r="Q449" s="147" t="str">
        <f t="shared" si="1635"/>
        <v/>
      </c>
      <c r="R449" s="146" t="str">
        <f t="shared" si="12"/>
        <v/>
      </c>
      <c r="S449" s="146" t="str">
        <f t="shared" si="13"/>
        <v/>
      </c>
      <c r="T449" s="146" t="str">
        <f>IF(NOT(ISBLANK(DH449)),
        IF(AND(ISREF('Input Tenderers'!$J$8:$K$8),COUNTA('Input Tenderers'!$N$8)&gt;0),
                IF(COUNTA('Input Implementation Transactio'!$N449:$O449)&gt;0,"supplier;tenderer;payee","supplier;tenderer"),
                IF(COUNTA('Input Implementation Transactio'!$N449:$O449)&gt;0,"supplier;payee","supplier")
                ),
        IF(COUNTA('Input Implementation Transactio'!$N449:$O449)&gt;0, "payee", "")
        )</f>
        <v/>
      </c>
      <c r="U449" s="146" t="str">
        <f t="shared" si="14"/>
        <v/>
      </c>
      <c r="V449" s="146" t="str">
        <f t="shared" si="15"/>
        <v/>
      </c>
      <c r="W449" s="148" t="str">
        <f t="shared" si="1636"/>
        <v/>
      </c>
      <c r="X449" s="175" t="str">
        <f t="shared" si="1637"/>
        <v/>
      </c>
      <c r="Y449" s="170" t="str">
        <f t="shared" si="1638"/>
        <v/>
      </c>
      <c r="Z449" s="150" t="str">
        <f t="shared" si="19"/>
        <v/>
      </c>
      <c r="AA449" s="146" t="str">
        <f t="shared" si="20"/>
        <v/>
      </c>
      <c r="AB449" s="146" t="str">
        <f t="shared" si="21"/>
        <v/>
      </c>
      <c r="AC449" s="146" t="str">
        <f t="shared" si="22"/>
        <v/>
      </c>
      <c r="AD449" s="148" t="str">
        <f t="shared" si="1639"/>
        <v/>
      </c>
      <c r="AE449" s="148" t="str">
        <f t="shared" si="24"/>
        <v/>
      </c>
      <c r="AF449" s="175" t="str">
        <f t="shared" si="1640"/>
        <v/>
      </c>
      <c r="AG449" s="170" t="str">
        <f t="shared" si="1641"/>
        <v/>
      </c>
      <c r="AH449" s="148" t="str">
        <f t="shared" si="1642"/>
        <v/>
      </c>
      <c r="AI449" s="146" t="str">
        <f t="shared" si="28"/>
        <v/>
      </c>
      <c r="AJ449" s="146" t="str">
        <f t="shared" si="29"/>
        <v/>
      </c>
      <c r="AK449" s="146" t="str">
        <f t="shared" si="30"/>
        <v/>
      </c>
      <c r="AL449" s="146" t="str">
        <f t="shared" si="31"/>
        <v/>
      </c>
      <c r="AM449" s="171" t="str">
        <f t="shared" si="32"/>
        <v/>
      </c>
      <c r="AN449" s="171" t="str">
        <f t="shared" si="33"/>
        <v/>
      </c>
      <c r="AO449" s="146" t="str">
        <f t="shared" si="34"/>
        <v/>
      </c>
      <c r="AP449" s="146" t="str">
        <f t="shared" si="35"/>
        <v/>
      </c>
      <c r="AQ449" s="146" t="str">
        <f t="shared" si="36"/>
        <v/>
      </c>
      <c r="AR449" s="146" t="str">
        <f t="shared" ref="AR449:AS449" si="1875">IF(NOT(ISBLANK(CB449)),CONCATENATE(TEXT(CB449,"yyyy-mm-ddThh:MM:ss"),"Z"),"")</f>
        <v/>
      </c>
      <c r="AS449" s="146" t="str">
        <f t="shared" si="1875"/>
        <v/>
      </c>
      <c r="AT449" s="146" t="str">
        <f t="shared" si="38"/>
        <v/>
      </c>
      <c r="AU449" s="146" t="str">
        <f t="shared" si="39"/>
        <v/>
      </c>
      <c r="AV449" s="146" t="str">
        <f t="shared" ref="AV449:AW449" si="1876">IF(NOT(ISBLANK(DT449)),CONCATENATE(TEXT(DT449,"yyyy-mm-ddThh:MM:ss"),"Z"),"")</f>
        <v/>
      </c>
      <c r="AW449" s="146" t="str">
        <f t="shared" si="1876"/>
        <v/>
      </c>
      <c r="AX449" s="146" t="str">
        <f t="shared" ref="AX449:AZ449" si="1877">IF(NOT(ISBLANK(ED449)),CONCATENATE(TEXT(ED449,"yyyy-mm-ddThh:MM:ss"),"Z"),"")</f>
        <v/>
      </c>
      <c r="AY449" s="146" t="str">
        <f t="shared" si="1877"/>
        <v/>
      </c>
      <c r="AZ449" s="146" t="str">
        <f t="shared" si="1877"/>
        <v/>
      </c>
      <c r="BA449" s="176"/>
      <c r="BB449" s="152"/>
      <c r="BC449" s="177"/>
      <c r="BD449" s="154"/>
      <c r="BE449" s="155"/>
      <c r="BF449" s="154"/>
      <c r="BG449" s="155"/>
      <c r="BH449" s="169"/>
      <c r="BI449" s="162"/>
      <c r="BJ449" s="172"/>
      <c r="BK449" s="162"/>
      <c r="BL449" s="158"/>
      <c r="BM449" s="172"/>
      <c r="BN449" s="162"/>
      <c r="BO449" s="167"/>
      <c r="BP449" s="169"/>
      <c r="BQ449" s="162"/>
      <c r="BR449" s="162"/>
      <c r="BS449" s="174"/>
      <c r="BT449" s="162"/>
      <c r="BU449" s="174"/>
      <c r="BV449" s="174"/>
      <c r="BW449" s="174"/>
      <c r="BX449" s="173"/>
      <c r="BY449" s="158"/>
      <c r="BZ449" s="160"/>
      <c r="CA449" s="172"/>
      <c r="CB449" s="152"/>
      <c r="CC449" s="152"/>
      <c r="CD449" s="156"/>
      <c r="CE449" s="172"/>
      <c r="CF449" s="162"/>
      <c r="CG449" s="162"/>
      <c r="CH449" s="158"/>
      <c r="CI449" s="173"/>
      <c r="CJ449" s="178"/>
      <c r="CK449" s="173"/>
      <c r="CL449" s="165"/>
      <c r="CM449" s="172"/>
      <c r="CN449" s="162"/>
      <c r="CO449" s="162"/>
      <c r="CP449" s="162"/>
      <c r="CQ449" s="162"/>
      <c r="CR449" s="169"/>
      <c r="CS449" s="162"/>
      <c r="CT449" s="162"/>
      <c r="CU449" s="174"/>
      <c r="CV449" s="152"/>
      <c r="CW449" s="173"/>
      <c r="CX449" s="158"/>
      <c r="CY449" s="172"/>
      <c r="CZ449" s="162"/>
      <c r="DA449" s="162"/>
      <c r="DB449" s="158"/>
      <c r="DC449" s="173"/>
      <c r="DD449" s="178"/>
      <c r="DE449" s="173"/>
      <c r="DF449" s="165"/>
      <c r="DG449" s="172"/>
      <c r="DH449" s="178"/>
      <c r="DI449" s="172"/>
      <c r="DJ449" s="178"/>
      <c r="DK449" s="172"/>
      <c r="DL449" s="162"/>
      <c r="DM449" s="167"/>
      <c r="DN449" s="169"/>
      <c r="DO449" s="162"/>
      <c r="DP449" s="162"/>
      <c r="DQ449" s="174"/>
      <c r="DR449" s="152"/>
      <c r="DS449" s="172"/>
      <c r="DT449" s="152"/>
      <c r="DU449" s="152"/>
      <c r="DV449" s="156"/>
      <c r="DW449" s="173"/>
      <c r="DX449" s="158"/>
      <c r="DY449" s="172"/>
      <c r="DZ449" s="162"/>
      <c r="EA449" s="162"/>
      <c r="EB449" s="172"/>
      <c r="EC449" s="172"/>
      <c r="ED449" s="152"/>
      <c r="EE449" s="152"/>
      <c r="EF449" s="152"/>
      <c r="EG449" s="174"/>
      <c r="EH449" s="172"/>
      <c r="EI449" s="162"/>
      <c r="EJ449" s="162"/>
    </row>
    <row r="450" spans="1:140" ht="12.5">
      <c r="A450" s="168"/>
      <c r="B450" s="169"/>
      <c r="C450" s="144" t="str">
        <f t="shared" si="0"/>
        <v/>
      </c>
      <c r="D450" s="144" t="str">
        <f t="shared" si="1631"/>
        <v/>
      </c>
      <c r="E450" s="144" t="str">
        <f t="shared" si="2"/>
        <v/>
      </c>
      <c r="F450" s="145" t="str">
        <f t="shared" si="1632"/>
        <v/>
      </c>
      <c r="G450" s="145" t="str">
        <f t="shared" si="4"/>
        <v/>
      </c>
      <c r="H450" s="145" t="str">
        <f t="shared" si="5"/>
        <v/>
      </c>
      <c r="I450" s="146" t="str">
        <f t="shared" ref="I450:J450" si="1878">IF(COUNTA($DO450:$DX450)&gt;0,$BA450,"")</f>
        <v/>
      </c>
      <c r="J450" s="146" t="str">
        <f t="shared" si="1878"/>
        <v/>
      </c>
      <c r="K450" s="147" t="str">
        <f t="shared" si="43"/>
        <v/>
      </c>
      <c r="L450" s="147" t="str">
        <f t="shared" si="7"/>
        <v/>
      </c>
      <c r="M450" s="147" t="str">
        <f t="shared" si="8"/>
        <v/>
      </c>
      <c r="N450" s="147" t="str">
        <f t="shared" si="48"/>
        <v/>
      </c>
      <c r="O450" s="147" t="str">
        <f t="shared" si="9"/>
        <v/>
      </c>
      <c r="P450" s="146" t="str">
        <f t="shared" si="1634"/>
        <v/>
      </c>
      <c r="Q450" s="147" t="str">
        <f t="shared" si="1635"/>
        <v/>
      </c>
      <c r="R450" s="146" t="str">
        <f t="shared" si="12"/>
        <v/>
      </c>
      <c r="S450" s="146" t="str">
        <f t="shared" si="13"/>
        <v/>
      </c>
      <c r="T450" s="146" t="str">
        <f>IF(NOT(ISBLANK(DH450)),
        IF(AND(ISREF('Input Tenderers'!$J$8:$K$8),COUNTA('Input Tenderers'!$N$8)&gt;0),
                IF(COUNTA('Input Implementation Transactio'!$N450:$O450)&gt;0,"supplier;tenderer;payee","supplier;tenderer"),
                IF(COUNTA('Input Implementation Transactio'!$N450:$O450)&gt;0,"supplier;payee","supplier")
                ),
        IF(COUNTA('Input Implementation Transactio'!$N450:$O450)&gt;0, "payee", "")
        )</f>
        <v/>
      </c>
      <c r="U450" s="146" t="str">
        <f t="shared" si="14"/>
        <v/>
      </c>
      <c r="V450" s="146" t="str">
        <f t="shared" si="15"/>
        <v/>
      </c>
      <c r="W450" s="148" t="str">
        <f t="shared" si="1636"/>
        <v/>
      </c>
      <c r="X450" s="175" t="str">
        <f t="shared" si="1637"/>
        <v/>
      </c>
      <c r="Y450" s="170" t="str">
        <f t="shared" si="1638"/>
        <v/>
      </c>
      <c r="Z450" s="150" t="str">
        <f t="shared" si="19"/>
        <v/>
      </c>
      <c r="AA450" s="146" t="str">
        <f t="shared" si="20"/>
        <v/>
      </c>
      <c r="AB450" s="146" t="str">
        <f t="shared" si="21"/>
        <v/>
      </c>
      <c r="AC450" s="146" t="str">
        <f t="shared" si="22"/>
        <v/>
      </c>
      <c r="AD450" s="148" t="str">
        <f t="shared" si="1639"/>
        <v/>
      </c>
      <c r="AE450" s="148" t="str">
        <f t="shared" si="24"/>
        <v/>
      </c>
      <c r="AF450" s="175" t="str">
        <f t="shared" si="1640"/>
        <v/>
      </c>
      <c r="AG450" s="170" t="str">
        <f t="shared" si="1641"/>
        <v/>
      </c>
      <c r="AH450" s="148" t="str">
        <f t="shared" si="1642"/>
        <v/>
      </c>
      <c r="AI450" s="146" t="str">
        <f t="shared" si="28"/>
        <v/>
      </c>
      <c r="AJ450" s="146" t="str">
        <f t="shared" si="29"/>
        <v/>
      </c>
      <c r="AK450" s="146" t="str">
        <f t="shared" si="30"/>
        <v/>
      </c>
      <c r="AL450" s="146" t="str">
        <f t="shared" si="31"/>
        <v/>
      </c>
      <c r="AM450" s="171" t="str">
        <f t="shared" si="32"/>
        <v/>
      </c>
      <c r="AN450" s="171" t="str">
        <f t="shared" si="33"/>
        <v/>
      </c>
      <c r="AO450" s="146" t="str">
        <f t="shared" si="34"/>
        <v/>
      </c>
      <c r="AP450" s="146" t="str">
        <f t="shared" si="35"/>
        <v/>
      </c>
      <c r="AQ450" s="146" t="str">
        <f t="shared" si="36"/>
        <v/>
      </c>
      <c r="AR450" s="146" t="str">
        <f t="shared" ref="AR450:AS450" si="1879">IF(NOT(ISBLANK(CB450)),CONCATENATE(TEXT(CB450,"yyyy-mm-ddThh:MM:ss"),"Z"),"")</f>
        <v/>
      </c>
      <c r="AS450" s="146" t="str">
        <f t="shared" si="1879"/>
        <v/>
      </c>
      <c r="AT450" s="146" t="str">
        <f t="shared" si="38"/>
        <v/>
      </c>
      <c r="AU450" s="146" t="str">
        <f t="shared" si="39"/>
        <v/>
      </c>
      <c r="AV450" s="146" t="str">
        <f t="shared" ref="AV450:AW450" si="1880">IF(NOT(ISBLANK(DT450)),CONCATENATE(TEXT(DT450,"yyyy-mm-ddThh:MM:ss"),"Z"),"")</f>
        <v/>
      </c>
      <c r="AW450" s="146" t="str">
        <f t="shared" si="1880"/>
        <v/>
      </c>
      <c r="AX450" s="146" t="str">
        <f t="shared" ref="AX450:AZ450" si="1881">IF(NOT(ISBLANK(ED450)),CONCATENATE(TEXT(ED450,"yyyy-mm-ddThh:MM:ss"),"Z"),"")</f>
        <v/>
      </c>
      <c r="AY450" s="146" t="str">
        <f t="shared" si="1881"/>
        <v/>
      </c>
      <c r="AZ450" s="146" t="str">
        <f t="shared" si="1881"/>
        <v/>
      </c>
      <c r="BA450" s="176"/>
      <c r="BB450" s="152"/>
      <c r="BC450" s="177"/>
      <c r="BD450" s="154"/>
      <c r="BE450" s="155"/>
      <c r="BF450" s="154"/>
      <c r="BG450" s="155"/>
      <c r="BH450" s="169"/>
      <c r="BI450" s="162"/>
      <c r="BJ450" s="172"/>
      <c r="BK450" s="162"/>
      <c r="BL450" s="158"/>
      <c r="BM450" s="172"/>
      <c r="BN450" s="162"/>
      <c r="BO450" s="167"/>
      <c r="BP450" s="169"/>
      <c r="BQ450" s="162"/>
      <c r="BR450" s="162"/>
      <c r="BS450" s="174"/>
      <c r="BT450" s="162"/>
      <c r="BU450" s="174"/>
      <c r="BV450" s="174"/>
      <c r="BW450" s="174"/>
      <c r="BX450" s="173"/>
      <c r="BY450" s="158"/>
      <c r="BZ450" s="160"/>
      <c r="CA450" s="172"/>
      <c r="CB450" s="152"/>
      <c r="CC450" s="152"/>
      <c r="CD450" s="156"/>
      <c r="CE450" s="172"/>
      <c r="CF450" s="162"/>
      <c r="CG450" s="162"/>
      <c r="CH450" s="158"/>
      <c r="CI450" s="173"/>
      <c r="CJ450" s="178"/>
      <c r="CK450" s="173"/>
      <c r="CL450" s="165"/>
      <c r="CM450" s="172"/>
      <c r="CN450" s="162"/>
      <c r="CO450" s="162"/>
      <c r="CP450" s="162"/>
      <c r="CQ450" s="162"/>
      <c r="CR450" s="169"/>
      <c r="CS450" s="162"/>
      <c r="CT450" s="162"/>
      <c r="CU450" s="174"/>
      <c r="CV450" s="152"/>
      <c r="CW450" s="173"/>
      <c r="CX450" s="158"/>
      <c r="CY450" s="172"/>
      <c r="CZ450" s="162"/>
      <c r="DA450" s="162"/>
      <c r="DB450" s="158"/>
      <c r="DC450" s="173"/>
      <c r="DD450" s="178"/>
      <c r="DE450" s="173"/>
      <c r="DF450" s="165"/>
      <c r="DG450" s="172"/>
      <c r="DH450" s="178"/>
      <c r="DI450" s="172"/>
      <c r="DJ450" s="178"/>
      <c r="DK450" s="172"/>
      <c r="DL450" s="162"/>
      <c r="DM450" s="167"/>
      <c r="DN450" s="169"/>
      <c r="DO450" s="162"/>
      <c r="DP450" s="162"/>
      <c r="DQ450" s="174"/>
      <c r="DR450" s="152"/>
      <c r="DS450" s="172"/>
      <c r="DT450" s="152"/>
      <c r="DU450" s="152"/>
      <c r="DV450" s="156"/>
      <c r="DW450" s="173"/>
      <c r="DX450" s="158"/>
      <c r="DY450" s="172"/>
      <c r="DZ450" s="162"/>
      <c r="EA450" s="162"/>
      <c r="EB450" s="172"/>
      <c r="EC450" s="172"/>
      <c r="ED450" s="152"/>
      <c r="EE450" s="152"/>
      <c r="EF450" s="152"/>
      <c r="EG450" s="174"/>
      <c r="EH450" s="172"/>
      <c r="EI450" s="162"/>
      <c r="EJ450" s="162"/>
    </row>
    <row r="451" spans="1:140" ht="12.5">
      <c r="A451" s="168"/>
      <c r="B451" s="169"/>
      <c r="C451" s="144" t="str">
        <f t="shared" si="0"/>
        <v/>
      </c>
      <c r="D451" s="144" t="str">
        <f t="shared" si="1631"/>
        <v/>
      </c>
      <c r="E451" s="144" t="str">
        <f t="shared" si="2"/>
        <v/>
      </c>
      <c r="F451" s="145" t="str">
        <f t="shared" si="1632"/>
        <v/>
      </c>
      <c r="G451" s="145" t="str">
        <f t="shared" si="4"/>
        <v/>
      </c>
      <c r="H451" s="145" t="str">
        <f t="shared" si="5"/>
        <v/>
      </c>
      <c r="I451" s="146" t="str">
        <f t="shared" ref="I451:J451" si="1882">IF(COUNTA($DO451:$DX451)&gt;0,$BA451,"")</f>
        <v/>
      </c>
      <c r="J451" s="146" t="str">
        <f t="shared" si="1882"/>
        <v/>
      </c>
      <c r="K451" s="147" t="str">
        <f t="shared" si="43"/>
        <v/>
      </c>
      <c r="L451" s="147" t="str">
        <f t="shared" si="7"/>
        <v/>
      </c>
      <c r="M451" s="147" t="str">
        <f t="shared" si="8"/>
        <v/>
      </c>
      <c r="N451" s="147" t="str">
        <f t="shared" si="48"/>
        <v/>
      </c>
      <c r="O451" s="147" t="str">
        <f t="shared" si="9"/>
        <v/>
      </c>
      <c r="P451" s="146" t="str">
        <f t="shared" si="1634"/>
        <v/>
      </c>
      <c r="Q451" s="147" t="str">
        <f t="shared" si="1635"/>
        <v/>
      </c>
      <c r="R451" s="146" t="str">
        <f t="shared" si="12"/>
        <v/>
      </c>
      <c r="S451" s="146" t="str">
        <f t="shared" si="13"/>
        <v/>
      </c>
      <c r="T451" s="146" t="str">
        <f>IF(NOT(ISBLANK(DH451)),
        IF(AND(ISREF('Input Tenderers'!$J$8:$K$8),COUNTA('Input Tenderers'!$N$8)&gt;0),
                IF(COUNTA('Input Implementation Transactio'!$N451:$O451)&gt;0,"supplier;tenderer;payee","supplier;tenderer"),
                IF(COUNTA('Input Implementation Transactio'!$N451:$O451)&gt;0,"supplier;payee","supplier")
                ),
        IF(COUNTA('Input Implementation Transactio'!$N451:$O451)&gt;0, "payee", "")
        )</f>
        <v/>
      </c>
      <c r="U451" s="146" t="str">
        <f t="shared" si="14"/>
        <v/>
      </c>
      <c r="V451" s="146" t="str">
        <f t="shared" si="15"/>
        <v/>
      </c>
      <c r="W451" s="148" t="str">
        <f t="shared" si="1636"/>
        <v/>
      </c>
      <c r="X451" s="175" t="str">
        <f t="shared" si="1637"/>
        <v/>
      </c>
      <c r="Y451" s="170" t="str">
        <f t="shared" si="1638"/>
        <v/>
      </c>
      <c r="Z451" s="150" t="str">
        <f t="shared" si="19"/>
        <v/>
      </c>
      <c r="AA451" s="146" t="str">
        <f t="shared" si="20"/>
        <v/>
      </c>
      <c r="AB451" s="146" t="str">
        <f t="shared" si="21"/>
        <v/>
      </c>
      <c r="AC451" s="146" t="str">
        <f t="shared" si="22"/>
        <v/>
      </c>
      <c r="AD451" s="148" t="str">
        <f t="shared" si="1639"/>
        <v/>
      </c>
      <c r="AE451" s="148" t="str">
        <f t="shared" si="24"/>
        <v/>
      </c>
      <c r="AF451" s="175" t="str">
        <f t="shared" si="1640"/>
        <v/>
      </c>
      <c r="AG451" s="170" t="str">
        <f t="shared" si="1641"/>
        <v/>
      </c>
      <c r="AH451" s="148" t="str">
        <f t="shared" si="1642"/>
        <v/>
      </c>
      <c r="AI451" s="146" t="str">
        <f t="shared" si="28"/>
        <v/>
      </c>
      <c r="AJ451" s="146" t="str">
        <f t="shared" si="29"/>
        <v/>
      </c>
      <c r="AK451" s="146" t="str">
        <f t="shared" si="30"/>
        <v/>
      </c>
      <c r="AL451" s="146" t="str">
        <f t="shared" si="31"/>
        <v/>
      </c>
      <c r="AM451" s="171" t="str">
        <f t="shared" si="32"/>
        <v/>
      </c>
      <c r="AN451" s="171" t="str">
        <f t="shared" si="33"/>
        <v/>
      </c>
      <c r="AO451" s="146" t="str">
        <f t="shared" si="34"/>
        <v/>
      </c>
      <c r="AP451" s="146" t="str">
        <f t="shared" si="35"/>
        <v/>
      </c>
      <c r="AQ451" s="146" t="str">
        <f t="shared" si="36"/>
        <v/>
      </c>
      <c r="AR451" s="146" t="str">
        <f t="shared" ref="AR451:AS451" si="1883">IF(NOT(ISBLANK(CB451)),CONCATENATE(TEXT(CB451,"yyyy-mm-ddThh:MM:ss"),"Z"),"")</f>
        <v/>
      </c>
      <c r="AS451" s="146" t="str">
        <f t="shared" si="1883"/>
        <v/>
      </c>
      <c r="AT451" s="146" t="str">
        <f t="shared" si="38"/>
        <v/>
      </c>
      <c r="AU451" s="146" t="str">
        <f t="shared" si="39"/>
        <v/>
      </c>
      <c r="AV451" s="146" t="str">
        <f t="shared" ref="AV451:AW451" si="1884">IF(NOT(ISBLANK(DT451)),CONCATENATE(TEXT(DT451,"yyyy-mm-ddThh:MM:ss"),"Z"),"")</f>
        <v/>
      </c>
      <c r="AW451" s="146" t="str">
        <f t="shared" si="1884"/>
        <v/>
      </c>
      <c r="AX451" s="146" t="str">
        <f t="shared" ref="AX451:AZ451" si="1885">IF(NOT(ISBLANK(ED451)),CONCATENATE(TEXT(ED451,"yyyy-mm-ddThh:MM:ss"),"Z"),"")</f>
        <v/>
      </c>
      <c r="AY451" s="146" t="str">
        <f t="shared" si="1885"/>
        <v/>
      </c>
      <c r="AZ451" s="146" t="str">
        <f t="shared" si="1885"/>
        <v/>
      </c>
      <c r="BA451" s="176"/>
      <c r="BB451" s="152"/>
      <c r="BC451" s="177"/>
      <c r="BD451" s="154"/>
      <c r="BE451" s="155"/>
      <c r="BF451" s="154"/>
      <c r="BG451" s="155"/>
      <c r="BH451" s="169"/>
      <c r="BI451" s="162"/>
      <c r="BJ451" s="172"/>
      <c r="BK451" s="162"/>
      <c r="BL451" s="158"/>
      <c r="BM451" s="172"/>
      <c r="BN451" s="162"/>
      <c r="BO451" s="167"/>
      <c r="BP451" s="169"/>
      <c r="BQ451" s="162"/>
      <c r="BR451" s="162"/>
      <c r="BS451" s="174"/>
      <c r="BT451" s="162"/>
      <c r="BU451" s="174"/>
      <c r="BV451" s="174"/>
      <c r="BW451" s="174"/>
      <c r="BX451" s="173"/>
      <c r="BY451" s="158"/>
      <c r="BZ451" s="160"/>
      <c r="CA451" s="172"/>
      <c r="CB451" s="152"/>
      <c r="CC451" s="152"/>
      <c r="CD451" s="156"/>
      <c r="CE451" s="172"/>
      <c r="CF451" s="162"/>
      <c r="CG451" s="162"/>
      <c r="CH451" s="158"/>
      <c r="CI451" s="173"/>
      <c r="CJ451" s="178"/>
      <c r="CK451" s="173"/>
      <c r="CL451" s="165"/>
      <c r="CM451" s="172"/>
      <c r="CN451" s="162"/>
      <c r="CO451" s="162"/>
      <c r="CP451" s="162"/>
      <c r="CQ451" s="162"/>
      <c r="CR451" s="169"/>
      <c r="CS451" s="162"/>
      <c r="CT451" s="162"/>
      <c r="CU451" s="174"/>
      <c r="CV451" s="152"/>
      <c r="CW451" s="173"/>
      <c r="CX451" s="158"/>
      <c r="CY451" s="172"/>
      <c r="CZ451" s="162"/>
      <c r="DA451" s="162"/>
      <c r="DB451" s="158"/>
      <c r="DC451" s="173"/>
      <c r="DD451" s="178"/>
      <c r="DE451" s="173"/>
      <c r="DF451" s="165"/>
      <c r="DG451" s="172"/>
      <c r="DH451" s="178"/>
      <c r="DI451" s="172"/>
      <c r="DJ451" s="178"/>
      <c r="DK451" s="172"/>
      <c r="DL451" s="162"/>
      <c r="DM451" s="167"/>
      <c r="DN451" s="169"/>
      <c r="DO451" s="162"/>
      <c r="DP451" s="162"/>
      <c r="DQ451" s="174"/>
      <c r="DR451" s="152"/>
      <c r="DS451" s="172"/>
      <c r="DT451" s="152"/>
      <c r="DU451" s="152"/>
      <c r="DV451" s="156"/>
      <c r="DW451" s="173"/>
      <c r="DX451" s="158"/>
      <c r="DY451" s="172"/>
      <c r="DZ451" s="162"/>
      <c r="EA451" s="162"/>
      <c r="EB451" s="172"/>
      <c r="EC451" s="172"/>
      <c r="ED451" s="152"/>
      <c r="EE451" s="152"/>
      <c r="EF451" s="152"/>
      <c r="EG451" s="174"/>
      <c r="EH451" s="172"/>
      <c r="EI451" s="162"/>
      <c r="EJ451" s="162"/>
    </row>
    <row r="452" spans="1:140" ht="12.5">
      <c r="A452" s="168"/>
      <c r="B452" s="169"/>
      <c r="C452" s="144" t="str">
        <f t="shared" si="0"/>
        <v/>
      </c>
      <c r="D452" s="144" t="str">
        <f t="shared" si="1631"/>
        <v/>
      </c>
      <c r="E452" s="144" t="str">
        <f t="shared" si="2"/>
        <v/>
      </c>
      <c r="F452" s="145" t="str">
        <f t="shared" si="1632"/>
        <v/>
      </c>
      <c r="G452" s="145" t="str">
        <f t="shared" si="4"/>
        <v/>
      </c>
      <c r="H452" s="145" t="str">
        <f t="shared" si="5"/>
        <v/>
      </c>
      <c r="I452" s="146" t="str">
        <f t="shared" ref="I452:J452" si="1886">IF(COUNTA($DO452:$DX452)&gt;0,$BA452,"")</f>
        <v/>
      </c>
      <c r="J452" s="146" t="str">
        <f t="shared" si="1886"/>
        <v/>
      </c>
      <c r="K452" s="147" t="str">
        <f t="shared" si="43"/>
        <v/>
      </c>
      <c r="L452" s="147" t="str">
        <f t="shared" si="7"/>
        <v/>
      </c>
      <c r="M452" s="147" t="str">
        <f t="shared" si="8"/>
        <v/>
      </c>
      <c r="N452" s="147" t="str">
        <f t="shared" si="48"/>
        <v/>
      </c>
      <c r="O452" s="147" t="str">
        <f t="shared" si="9"/>
        <v/>
      </c>
      <c r="P452" s="146" t="str">
        <f t="shared" si="1634"/>
        <v/>
      </c>
      <c r="Q452" s="147" t="str">
        <f t="shared" si="1635"/>
        <v/>
      </c>
      <c r="R452" s="146" t="str">
        <f t="shared" si="12"/>
        <v/>
      </c>
      <c r="S452" s="146" t="str">
        <f t="shared" si="13"/>
        <v/>
      </c>
      <c r="T452" s="146" t="str">
        <f>IF(NOT(ISBLANK(DH452)),
        IF(AND(ISREF('Input Tenderers'!$J$8:$K$8),COUNTA('Input Tenderers'!$N$8)&gt;0),
                IF(COUNTA('Input Implementation Transactio'!$N452:$O452)&gt;0,"supplier;tenderer;payee","supplier;tenderer"),
                IF(COUNTA('Input Implementation Transactio'!$N452:$O452)&gt;0,"supplier;payee","supplier")
                ),
        IF(COUNTA('Input Implementation Transactio'!$N452:$O452)&gt;0, "payee", "")
        )</f>
        <v/>
      </c>
      <c r="U452" s="146" t="str">
        <f t="shared" si="14"/>
        <v/>
      </c>
      <c r="V452" s="146" t="str">
        <f t="shared" si="15"/>
        <v/>
      </c>
      <c r="W452" s="148" t="str">
        <f t="shared" si="1636"/>
        <v/>
      </c>
      <c r="X452" s="175" t="str">
        <f t="shared" si="1637"/>
        <v/>
      </c>
      <c r="Y452" s="170" t="str">
        <f t="shared" si="1638"/>
        <v/>
      </c>
      <c r="Z452" s="150" t="str">
        <f t="shared" si="19"/>
        <v/>
      </c>
      <c r="AA452" s="146" t="str">
        <f t="shared" si="20"/>
        <v/>
      </c>
      <c r="AB452" s="146" t="str">
        <f t="shared" si="21"/>
        <v/>
      </c>
      <c r="AC452" s="146" t="str">
        <f t="shared" si="22"/>
        <v/>
      </c>
      <c r="AD452" s="148" t="str">
        <f t="shared" si="1639"/>
        <v/>
      </c>
      <c r="AE452" s="148" t="str">
        <f t="shared" si="24"/>
        <v/>
      </c>
      <c r="AF452" s="175" t="str">
        <f t="shared" si="1640"/>
        <v/>
      </c>
      <c r="AG452" s="170" t="str">
        <f t="shared" si="1641"/>
        <v/>
      </c>
      <c r="AH452" s="148" t="str">
        <f t="shared" si="1642"/>
        <v/>
      </c>
      <c r="AI452" s="146" t="str">
        <f t="shared" si="28"/>
        <v/>
      </c>
      <c r="AJ452" s="146" t="str">
        <f t="shared" si="29"/>
        <v/>
      </c>
      <c r="AK452" s="146" t="str">
        <f t="shared" si="30"/>
        <v/>
      </c>
      <c r="AL452" s="146" t="str">
        <f t="shared" si="31"/>
        <v/>
      </c>
      <c r="AM452" s="171" t="str">
        <f t="shared" si="32"/>
        <v/>
      </c>
      <c r="AN452" s="171" t="str">
        <f t="shared" si="33"/>
        <v/>
      </c>
      <c r="AO452" s="146" t="str">
        <f t="shared" si="34"/>
        <v/>
      </c>
      <c r="AP452" s="146" t="str">
        <f t="shared" si="35"/>
        <v/>
      </c>
      <c r="AQ452" s="146" t="str">
        <f t="shared" si="36"/>
        <v/>
      </c>
      <c r="AR452" s="146" t="str">
        <f t="shared" ref="AR452:AS452" si="1887">IF(NOT(ISBLANK(CB452)),CONCATENATE(TEXT(CB452,"yyyy-mm-ddThh:MM:ss"),"Z"),"")</f>
        <v/>
      </c>
      <c r="AS452" s="146" t="str">
        <f t="shared" si="1887"/>
        <v/>
      </c>
      <c r="AT452" s="146" t="str">
        <f t="shared" si="38"/>
        <v/>
      </c>
      <c r="AU452" s="146" t="str">
        <f t="shared" si="39"/>
        <v/>
      </c>
      <c r="AV452" s="146" t="str">
        <f t="shared" ref="AV452:AW452" si="1888">IF(NOT(ISBLANK(DT452)),CONCATENATE(TEXT(DT452,"yyyy-mm-ddThh:MM:ss"),"Z"),"")</f>
        <v/>
      </c>
      <c r="AW452" s="146" t="str">
        <f t="shared" si="1888"/>
        <v/>
      </c>
      <c r="AX452" s="146" t="str">
        <f t="shared" ref="AX452:AZ452" si="1889">IF(NOT(ISBLANK(ED452)),CONCATENATE(TEXT(ED452,"yyyy-mm-ddThh:MM:ss"),"Z"),"")</f>
        <v/>
      </c>
      <c r="AY452" s="146" t="str">
        <f t="shared" si="1889"/>
        <v/>
      </c>
      <c r="AZ452" s="146" t="str">
        <f t="shared" si="1889"/>
        <v/>
      </c>
      <c r="BA452" s="176"/>
      <c r="BB452" s="152"/>
      <c r="BC452" s="177"/>
      <c r="BD452" s="154"/>
      <c r="BE452" s="155"/>
      <c r="BF452" s="154"/>
      <c r="BG452" s="155"/>
      <c r="BH452" s="169"/>
      <c r="BI452" s="162"/>
      <c r="BJ452" s="172"/>
      <c r="BK452" s="162"/>
      <c r="BL452" s="158"/>
      <c r="BM452" s="172"/>
      <c r="BN452" s="162"/>
      <c r="BO452" s="167"/>
      <c r="BP452" s="169"/>
      <c r="BQ452" s="162"/>
      <c r="BR452" s="162"/>
      <c r="BS452" s="174"/>
      <c r="BT452" s="162"/>
      <c r="BU452" s="174"/>
      <c r="BV452" s="174"/>
      <c r="BW452" s="174"/>
      <c r="BX452" s="173"/>
      <c r="BY452" s="158"/>
      <c r="BZ452" s="160"/>
      <c r="CA452" s="172"/>
      <c r="CB452" s="152"/>
      <c r="CC452" s="152"/>
      <c r="CD452" s="156"/>
      <c r="CE452" s="172"/>
      <c r="CF452" s="162"/>
      <c r="CG452" s="162"/>
      <c r="CH452" s="158"/>
      <c r="CI452" s="173"/>
      <c r="CJ452" s="178"/>
      <c r="CK452" s="173"/>
      <c r="CL452" s="165"/>
      <c r="CM452" s="172"/>
      <c r="CN452" s="162"/>
      <c r="CO452" s="162"/>
      <c r="CP452" s="162"/>
      <c r="CQ452" s="162"/>
      <c r="CR452" s="169"/>
      <c r="CS452" s="162"/>
      <c r="CT452" s="162"/>
      <c r="CU452" s="174"/>
      <c r="CV452" s="152"/>
      <c r="CW452" s="173"/>
      <c r="CX452" s="158"/>
      <c r="CY452" s="172"/>
      <c r="CZ452" s="162"/>
      <c r="DA452" s="162"/>
      <c r="DB452" s="158"/>
      <c r="DC452" s="173"/>
      <c r="DD452" s="178"/>
      <c r="DE452" s="173"/>
      <c r="DF452" s="165"/>
      <c r="DG452" s="172"/>
      <c r="DH452" s="178"/>
      <c r="DI452" s="172"/>
      <c r="DJ452" s="178"/>
      <c r="DK452" s="172"/>
      <c r="DL452" s="162"/>
      <c r="DM452" s="167"/>
      <c r="DN452" s="169"/>
      <c r="DO452" s="162"/>
      <c r="DP452" s="162"/>
      <c r="DQ452" s="174"/>
      <c r="DR452" s="152"/>
      <c r="DS452" s="172"/>
      <c r="DT452" s="152"/>
      <c r="DU452" s="152"/>
      <c r="DV452" s="156"/>
      <c r="DW452" s="173"/>
      <c r="DX452" s="158"/>
      <c r="DY452" s="172"/>
      <c r="DZ452" s="162"/>
      <c r="EA452" s="162"/>
      <c r="EB452" s="172"/>
      <c r="EC452" s="172"/>
      <c r="ED452" s="152"/>
      <c r="EE452" s="152"/>
      <c r="EF452" s="152"/>
      <c r="EG452" s="174"/>
      <c r="EH452" s="172"/>
      <c r="EI452" s="162"/>
      <c r="EJ452" s="162"/>
    </row>
    <row r="453" spans="1:140" ht="12.5">
      <c r="A453" s="168"/>
      <c r="B453" s="169"/>
      <c r="C453" s="144" t="str">
        <f t="shared" si="0"/>
        <v/>
      </c>
      <c r="D453" s="144" t="str">
        <f t="shared" si="1631"/>
        <v/>
      </c>
      <c r="E453" s="144" t="str">
        <f t="shared" si="2"/>
        <v/>
      </c>
      <c r="F453" s="145" t="str">
        <f t="shared" si="1632"/>
        <v/>
      </c>
      <c r="G453" s="145" t="str">
        <f t="shared" si="4"/>
        <v/>
      </c>
      <c r="H453" s="145" t="str">
        <f t="shared" si="5"/>
        <v/>
      </c>
      <c r="I453" s="146" t="str">
        <f t="shared" ref="I453:J453" si="1890">IF(COUNTA($DO453:$DX453)&gt;0,$BA453,"")</f>
        <v/>
      </c>
      <c r="J453" s="146" t="str">
        <f t="shared" si="1890"/>
        <v/>
      </c>
      <c r="K453" s="147" t="str">
        <f t="shared" si="43"/>
        <v/>
      </c>
      <c r="L453" s="147" t="str">
        <f t="shared" si="7"/>
        <v/>
      </c>
      <c r="M453" s="147" t="str">
        <f t="shared" si="8"/>
        <v/>
      </c>
      <c r="N453" s="147" t="str">
        <f t="shared" si="48"/>
        <v/>
      </c>
      <c r="O453" s="147" t="str">
        <f t="shared" si="9"/>
        <v/>
      </c>
      <c r="P453" s="146" t="str">
        <f t="shared" si="1634"/>
        <v/>
      </c>
      <c r="Q453" s="147" t="str">
        <f t="shared" si="1635"/>
        <v/>
      </c>
      <c r="R453" s="146" t="str">
        <f t="shared" si="12"/>
        <v/>
      </c>
      <c r="S453" s="146" t="str">
        <f t="shared" si="13"/>
        <v/>
      </c>
      <c r="T453" s="146" t="str">
        <f>IF(NOT(ISBLANK(DH453)),
        IF(AND(ISREF('Input Tenderers'!$J$8:$K$8),COUNTA('Input Tenderers'!$N$8)&gt;0),
                IF(COUNTA('Input Implementation Transactio'!$N453:$O453)&gt;0,"supplier;tenderer;payee","supplier;tenderer"),
                IF(COUNTA('Input Implementation Transactio'!$N453:$O453)&gt;0,"supplier;payee","supplier")
                ),
        IF(COUNTA('Input Implementation Transactio'!$N453:$O453)&gt;0, "payee", "")
        )</f>
        <v/>
      </c>
      <c r="U453" s="146" t="str">
        <f t="shared" si="14"/>
        <v/>
      </c>
      <c r="V453" s="146" t="str">
        <f t="shared" si="15"/>
        <v/>
      </c>
      <c r="W453" s="148" t="str">
        <f t="shared" si="1636"/>
        <v/>
      </c>
      <c r="X453" s="175" t="str">
        <f t="shared" si="1637"/>
        <v/>
      </c>
      <c r="Y453" s="170" t="str">
        <f t="shared" si="1638"/>
        <v/>
      </c>
      <c r="Z453" s="150" t="str">
        <f t="shared" si="19"/>
        <v/>
      </c>
      <c r="AA453" s="146" t="str">
        <f t="shared" si="20"/>
        <v/>
      </c>
      <c r="AB453" s="146" t="str">
        <f t="shared" si="21"/>
        <v/>
      </c>
      <c r="AC453" s="146" t="str">
        <f t="shared" si="22"/>
        <v/>
      </c>
      <c r="AD453" s="148" t="str">
        <f t="shared" si="1639"/>
        <v/>
      </c>
      <c r="AE453" s="148" t="str">
        <f t="shared" si="24"/>
        <v/>
      </c>
      <c r="AF453" s="175" t="str">
        <f t="shared" si="1640"/>
        <v/>
      </c>
      <c r="AG453" s="170" t="str">
        <f t="shared" si="1641"/>
        <v/>
      </c>
      <c r="AH453" s="148" t="str">
        <f t="shared" si="1642"/>
        <v/>
      </c>
      <c r="AI453" s="146" t="str">
        <f t="shared" si="28"/>
        <v/>
      </c>
      <c r="AJ453" s="146" t="str">
        <f t="shared" si="29"/>
        <v/>
      </c>
      <c r="AK453" s="146" t="str">
        <f t="shared" si="30"/>
        <v/>
      </c>
      <c r="AL453" s="146" t="str">
        <f t="shared" si="31"/>
        <v/>
      </c>
      <c r="AM453" s="171" t="str">
        <f t="shared" si="32"/>
        <v/>
      </c>
      <c r="AN453" s="171" t="str">
        <f t="shared" si="33"/>
        <v/>
      </c>
      <c r="AO453" s="146" t="str">
        <f t="shared" si="34"/>
        <v/>
      </c>
      <c r="AP453" s="146" t="str">
        <f t="shared" si="35"/>
        <v/>
      </c>
      <c r="AQ453" s="146" t="str">
        <f t="shared" si="36"/>
        <v/>
      </c>
      <c r="AR453" s="146" t="str">
        <f t="shared" ref="AR453:AS453" si="1891">IF(NOT(ISBLANK(CB453)),CONCATENATE(TEXT(CB453,"yyyy-mm-ddThh:MM:ss"),"Z"),"")</f>
        <v/>
      </c>
      <c r="AS453" s="146" t="str">
        <f t="shared" si="1891"/>
        <v/>
      </c>
      <c r="AT453" s="146" t="str">
        <f t="shared" si="38"/>
        <v/>
      </c>
      <c r="AU453" s="146" t="str">
        <f t="shared" si="39"/>
        <v/>
      </c>
      <c r="AV453" s="146" t="str">
        <f t="shared" ref="AV453:AW453" si="1892">IF(NOT(ISBLANK(DT453)),CONCATENATE(TEXT(DT453,"yyyy-mm-ddThh:MM:ss"),"Z"),"")</f>
        <v/>
      </c>
      <c r="AW453" s="146" t="str">
        <f t="shared" si="1892"/>
        <v/>
      </c>
      <c r="AX453" s="146" t="str">
        <f t="shared" ref="AX453:AZ453" si="1893">IF(NOT(ISBLANK(ED453)),CONCATENATE(TEXT(ED453,"yyyy-mm-ddThh:MM:ss"),"Z"),"")</f>
        <v/>
      </c>
      <c r="AY453" s="146" t="str">
        <f t="shared" si="1893"/>
        <v/>
      </c>
      <c r="AZ453" s="146" t="str">
        <f t="shared" si="1893"/>
        <v/>
      </c>
      <c r="BA453" s="176"/>
      <c r="BB453" s="152"/>
      <c r="BC453" s="177"/>
      <c r="BD453" s="154"/>
      <c r="BE453" s="155"/>
      <c r="BF453" s="154"/>
      <c r="BG453" s="155"/>
      <c r="BH453" s="169"/>
      <c r="BI453" s="162"/>
      <c r="BJ453" s="172"/>
      <c r="BK453" s="162"/>
      <c r="BL453" s="158"/>
      <c r="BM453" s="172"/>
      <c r="BN453" s="162"/>
      <c r="BO453" s="167"/>
      <c r="BP453" s="169"/>
      <c r="BQ453" s="162"/>
      <c r="BR453" s="162"/>
      <c r="BS453" s="174"/>
      <c r="BT453" s="162"/>
      <c r="BU453" s="174"/>
      <c r="BV453" s="174"/>
      <c r="BW453" s="174"/>
      <c r="BX453" s="173"/>
      <c r="BY453" s="158"/>
      <c r="BZ453" s="160"/>
      <c r="CA453" s="172"/>
      <c r="CB453" s="152"/>
      <c r="CC453" s="152"/>
      <c r="CD453" s="156"/>
      <c r="CE453" s="172"/>
      <c r="CF453" s="162"/>
      <c r="CG453" s="162"/>
      <c r="CH453" s="158"/>
      <c r="CI453" s="173"/>
      <c r="CJ453" s="178"/>
      <c r="CK453" s="173"/>
      <c r="CL453" s="165"/>
      <c r="CM453" s="172"/>
      <c r="CN453" s="162"/>
      <c r="CO453" s="162"/>
      <c r="CP453" s="162"/>
      <c r="CQ453" s="162"/>
      <c r="CR453" s="169"/>
      <c r="CS453" s="162"/>
      <c r="CT453" s="162"/>
      <c r="CU453" s="174"/>
      <c r="CV453" s="152"/>
      <c r="CW453" s="173"/>
      <c r="CX453" s="158"/>
      <c r="CY453" s="172"/>
      <c r="CZ453" s="162"/>
      <c r="DA453" s="162"/>
      <c r="DB453" s="158"/>
      <c r="DC453" s="173"/>
      <c r="DD453" s="178"/>
      <c r="DE453" s="173"/>
      <c r="DF453" s="165"/>
      <c r="DG453" s="172"/>
      <c r="DH453" s="178"/>
      <c r="DI453" s="172"/>
      <c r="DJ453" s="178"/>
      <c r="DK453" s="172"/>
      <c r="DL453" s="162"/>
      <c r="DM453" s="167"/>
      <c r="DN453" s="169"/>
      <c r="DO453" s="162"/>
      <c r="DP453" s="162"/>
      <c r="DQ453" s="174"/>
      <c r="DR453" s="152"/>
      <c r="DS453" s="172"/>
      <c r="DT453" s="152"/>
      <c r="DU453" s="152"/>
      <c r="DV453" s="156"/>
      <c r="DW453" s="173"/>
      <c r="DX453" s="158"/>
      <c r="DY453" s="172"/>
      <c r="DZ453" s="162"/>
      <c r="EA453" s="162"/>
      <c r="EB453" s="172"/>
      <c r="EC453" s="172"/>
      <c r="ED453" s="152"/>
      <c r="EE453" s="152"/>
      <c r="EF453" s="152"/>
      <c r="EG453" s="174"/>
      <c r="EH453" s="172"/>
      <c r="EI453" s="162"/>
      <c r="EJ453" s="162"/>
    </row>
    <row r="454" spans="1:140" ht="12.5">
      <c r="A454" s="168"/>
      <c r="B454" s="169"/>
      <c r="C454" s="144" t="str">
        <f t="shared" si="0"/>
        <v/>
      </c>
      <c r="D454" s="144" t="str">
        <f t="shared" si="1631"/>
        <v/>
      </c>
      <c r="E454" s="144" t="str">
        <f t="shared" si="2"/>
        <v/>
      </c>
      <c r="F454" s="145" t="str">
        <f t="shared" si="1632"/>
        <v/>
      </c>
      <c r="G454" s="145" t="str">
        <f t="shared" si="4"/>
        <v/>
      </c>
      <c r="H454" s="145" t="str">
        <f t="shared" si="5"/>
        <v/>
      </c>
      <c r="I454" s="146" t="str">
        <f t="shared" ref="I454:J454" si="1894">IF(COUNTA($DO454:$DX454)&gt;0,$BA454,"")</f>
        <v/>
      </c>
      <c r="J454" s="146" t="str">
        <f t="shared" si="1894"/>
        <v/>
      </c>
      <c r="K454" s="147" t="str">
        <f t="shared" si="43"/>
        <v/>
      </c>
      <c r="L454" s="147" t="str">
        <f t="shared" si="7"/>
        <v/>
      </c>
      <c r="M454" s="147" t="str">
        <f t="shared" si="8"/>
        <v/>
      </c>
      <c r="N454" s="147" t="str">
        <f t="shared" si="48"/>
        <v/>
      </c>
      <c r="O454" s="147" t="str">
        <f t="shared" si="9"/>
        <v/>
      </c>
      <c r="P454" s="146" t="str">
        <f t="shared" si="1634"/>
        <v/>
      </c>
      <c r="Q454" s="147" t="str">
        <f t="shared" si="1635"/>
        <v/>
      </c>
      <c r="R454" s="146" t="str">
        <f t="shared" si="12"/>
        <v/>
      </c>
      <c r="S454" s="146" t="str">
        <f t="shared" si="13"/>
        <v/>
      </c>
      <c r="T454" s="146" t="str">
        <f>IF(NOT(ISBLANK(DH454)),
        IF(AND(ISREF('Input Tenderers'!$J$8:$K$8),COUNTA('Input Tenderers'!$N$8)&gt;0),
                IF(COUNTA('Input Implementation Transactio'!$N454:$O454)&gt;0,"supplier;tenderer;payee","supplier;tenderer"),
                IF(COUNTA('Input Implementation Transactio'!$N454:$O454)&gt;0,"supplier;payee","supplier")
                ),
        IF(COUNTA('Input Implementation Transactio'!$N454:$O454)&gt;0, "payee", "")
        )</f>
        <v/>
      </c>
      <c r="U454" s="146" t="str">
        <f t="shared" si="14"/>
        <v/>
      </c>
      <c r="V454" s="146" t="str">
        <f t="shared" si="15"/>
        <v/>
      </c>
      <c r="W454" s="148" t="str">
        <f t="shared" si="1636"/>
        <v/>
      </c>
      <c r="X454" s="175" t="str">
        <f t="shared" si="1637"/>
        <v/>
      </c>
      <c r="Y454" s="170" t="str">
        <f t="shared" si="1638"/>
        <v/>
      </c>
      <c r="Z454" s="150" t="str">
        <f t="shared" si="19"/>
        <v/>
      </c>
      <c r="AA454" s="146" t="str">
        <f t="shared" si="20"/>
        <v/>
      </c>
      <c r="AB454" s="146" t="str">
        <f t="shared" si="21"/>
        <v/>
      </c>
      <c r="AC454" s="146" t="str">
        <f t="shared" si="22"/>
        <v/>
      </c>
      <c r="AD454" s="148" t="str">
        <f t="shared" si="1639"/>
        <v/>
      </c>
      <c r="AE454" s="148" t="str">
        <f t="shared" si="24"/>
        <v/>
      </c>
      <c r="AF454" s="175" t="str">
        <f t="shared" si="1640"/>
        <v/>
      </c>
      <c r="AG454" s="170" t="str">
        <f t="shared" si="1641"/>
        <v/>
      </c>
      <c r="AH454" s="148" t="str">
        <f t="shared" si="1642"/>
        <v/>
      </c>
      <c r="AI454" s="146" t="str">
        <f t="shared" si="28"/>
        <v/>
      </c>
      <c r="AJ454" s="146" t="str">
        <f t="shared" si="29"/>
        <v/>
      </c>
      <c r="AK454" s="146" t="str">
        <f t="shared" si="30"/>
        <v/>
      </c>
      <c r="AL454" s="146" t="str">
        <f t="shared" si="31"/>
        <v/>
      </c>
      <c r="AM454" s="171" t="str">
        <f t="shared" si="32"/>
        <v/>
      </c>
      <c r="AN454" s="171" t="str">
        <f t="shared" si="33"/>
        <v/>
      </c>
      <c r="AO454" s="146" t="str">
        <f t="shared" si="34"/>
        <v/>
      </c>
      <c r="AP454" s="146" t="str">
        <f t="shared" si="35"/>
        <v/>
      </c>
      <c r="AQ454" s="146" t="str">
        <f t="shared" si="36"/>
        <v/>
      </c>
      <c r="AR454" s="146" t="str">
        <f t="shared" ref="AR454:AS454" si="1895">IF(NOT(ISBLANK(CB454)),CONCATENATE(TEXT(CB454,"yyyy-mm-ddThh:MM:ss"),"Z"),"")</f>
        <v/>
      </c>
      <c r="AS454" s="146" t="str">
        <f t="shared" si="1895"/>
        <v/>
      </c>
      <c r="AT454" s="146" t="str">
        <f t="shared" si="38"/>
        <v/>
      </c>
      <c r="AU454" s="146" t="str">
        <f t="shared" si="39"/>
        <v/>
      </c>
      <c r="AV454" s="146" t="str">
        <f t="shared" ref="AV454:AW454" si="1896">IF(NOT(ISBLANK(DT454)),CONCATENATE(TEXT(DT454,"yyyy-mm-ddThh:MM:ss"),"Z"),"")</f>
        <v/>
      </c>
      <c r="AW454" s="146" t="str">
        <f t="shared" si="1896"/>
        <v/>
      </c>
      <c r="AX454" s="146" t="str">
        <f t="shared" ref="AX454:AZ454" si="1897">IF(NOT(ISBLANK(ED454)),CONCATENATE(TEXT(ED454,"yyyy-mm-ddThh:MM:ss"),"Z"),"")</f>
        <v/>
      </c>
      <c r="AY454" s="146" t="str">
        <f t="shared" si="1897"/>
        <v/>
      </c>
      <c r="AZ454" s="146" t="str">
        <f t="shared" si="1897"/>
        <v/>
      </c>
      <c r="BA454" s="176"/>
      <c r="BB454" s="152"/>
      <c r="BC454" s="177"/>
      <c r="BD454" s="154"/>
      <c r="BE454" s="155"/>
      <c r="BF454" s="154"/>
      <c r="BG454" s="155"/>
      <c r="BH454" s="169"/>
      <c r="BI454" s="162"/>
      <c r="BJ454" s="172"/>
      <c r="BK454" s="162"/>
      <c r="BL454" s="158"/>
      <c r="BM454" s="172"/>
      <c r="BN454" s="162"/>
      <c r="BO454" s="167"/>
      <c r="BP454" s="169"/>
      <c r="BQ454" s="162"/>
      <c r="BR454" s="162"/>
      <c r="BS454" s="174"/>
      <c r="BT454" s="162"/>
      <c r="BU454" s="174"/>
      <c r="BV454" s="174"/>
      <c r="BW454" s="174"/>
      <c r="BX454" s="173"/>
      <c r="BY454" s="158"/>
      <c r="BZ454" s="160"/>
      <c r="CA454" s="172"/>
      <c r="CB454" s="152"/>
      <c r="CC454" s="152"/>
      <c r="CD454" s="156"/>
      <c r="CE454" s="172"/>
      <c r="CF454" s="162"/>
      <c r="CG454" s="162"/>
      <c r="CH454" s="158"/>
      <c r="CI454" s="173"/>
      <c r="CJ454" s="178"/>
      <c r="CK454" s="173"/>
      <c r="CL454" s="165"/>
      <c r="CM454" s="172"/>
      <c r="CN454" s="162"/>
      <c r="CO454" s="162"/>
      <c r="CP454" s="162"/>
      <c r="CQ454" s="162"/>
      <c r="CR454" s="169"/>
      <c r="CS454" s="162"/>
      <c r="CT454" s="162"/>
      <c r="CU454" s="174"/>
      <c r="CV454" s="152"/>
      <c r="CW454" s="173"/>
      <c r="CX454" s="158"/>
      <c r="CY454" s="172"/>
      <c r="CZ454" s="162"/>
      <c r="DA454" s="162"/>
      <c r="DB454" s="158"/>
      <c r="DC454" s="173"/>
      <c r="DD454" s="178"/>
      <c r="DE454" s="173"/>
      <c r="DF454" s="165"/>
      <c r="DG454" s="172"/>
      <c r="DH454" s="178"/>
      <c r="DI454" s="172"/>
      <c r="DJ454" s="178"/>
      <c r="DK454" s="172"/>
      <c r="DL454" s="162"/>
      <c r="DM454" s="167"/>
      <c r="DN454" s="169"/>
      <c r="DO454" s="162"/>
      <c r="DP454" s="162"/>
      <c r="DQ454" s="174"/>
      <c r="DR454" s="152"/>
      <c r="DS454" s="172"/>
      <c r="DT454" s="152"/>
      <c r="DU454" s="152"/>
      <c r="DV454" s="156"/>
      <c r="DW454" s="173"/>
      <c r="DX454" s="158"/>
      <c r="DY454" s="172"/>
      <c r="DZ454" s="162"/>
      <c r="EA454" s="162"/>
      <c r="EB454" s="172"/>
      <c r="EC454" s="172"/>
      <c r="ED454" s="152"/>
      <c r="EE454" s="152"/>
      <c r="EF454" s="152"/>
      <c r="EG454" s="174"/>
      <c r="EH454" s="172"/>
      <c r="EI454" s="162"/>
      <c r="EJ454" s="162"/>
    </row>
    <row r="455" spans="1:140" ht="12.5">
      <c r="A455" s="168"/>
      <c r="B455" s="169"/>
      <c r="C455" s="144" t="str">
        <f t="shared" si="0"/>
        <v/>
      </c>
      <c r="D455" s="144" t="str">
        <f t="shared" ref="D455:D518" si="1898">IF(NOT(ISBLANK($BA455)),language,"")</f>
        <v/>
      </c>
      <c r="E455" s="144" t="str">
        <f t="shared" si="2"/>
        <v/>
      </c>
      <c r="F455" s="145" t="str">
        <f t="shared" ref="F455:F518" si="1899">IF(NOT(ISBLANK($BL455)),currency,"")</f>
        <v/>
      </c>
      <c r="G455" s="145" t="str">
        <f t="shared" si="4"/>
        <v/>
      </c>
      <c r="H455" s="145" t="str">
        <f t="shared" si="5"/>
        <v/>
      </c>
      <c r="I455" s="146" t="str">
        <f t="shared" ref="I455:J455" si="1900">IF(COUNTA($DO455:$DX455)&gt;0,$BA455,"")</f>
        <v/>
      </c>
      <c r="J455" s="146" t="str">
        <f t="shared" si="1900"/>
        <v/>
      </c>
      <c r="K455" s="147" t="str">
        <f t="shared" si="43"/>
        <v/>
      </c>
      <c r="L455" s="147" t="str">
        <f t="shared" si="7"/>
        <v/>
      </c>
      <c r="M455" s="147" t="str">
        <f t="shared" si="8"/>
        <v/>
      </c>
      <c r="N455" s="147" t="str">
        <f t="shared" si="48"/>
        <v/>
      </c>
      <c r="O455" s="147" t="str">
        <f t="shared" si="9"/>
        <v/>
      </c>
      <c r="P455" s="146" t="str">
        <f t="shared" ref="P455:P518" si="1901">IF(NOT(ISBLANK($DJ455)),CONCATENATE(supplierOrganizationIdentifierScheme,"-",$DJ455),IF(NOT(ISBLANK($DH455)),CONCATENATE("supplier-",ROW()-7),""))</f>
        <v/>
      </c>
      <c r="Q455" s="147" t="str">
        <f t="shared" ref="Q455:Q518" si="1902">IF(NOT(ISBLANK($DJ455)),supplierOrganizationIdentifierScheme,"")</f>
        <v/>
      </c>
      <c r="R455" s="146" t="str">
        <f t="shared" si="12"/>
        <v/>
      </c>
      <c r="S455" s="146" t="str">
        <f t="shared" si="13"/>
        <v/>
      </c>
      <c r="T455" s="146" t="str">
        <f>IF(NOT(ISBLANK(DH455)),
        IF(AND(ISREF('Input Tenderers'!$J$8:$K$8),COUNTA('Input Tenderers'!$N$8)&gt;0),
                IF(COUNTA('Input Implementation Transactio'!$N455:$O455)&gt;0,"supplier;tenderer;payee","supplier;tenderer"),
                IF(COUNTA('Input Implementation Transactio'!$N455:$O455)&gt;0,"supplier;payee","supplier")
                ),
        IF(COUNTA('Input Implementation Transactio'!$N455:$O455)&gt;0, "payee", "")
        )</f>
        <v/>
      </c>
      <c r="U455" s="146" t="str">
        <f t="shared" si="14"/>
        <v/>
      </c>
      <c r="V455" s="146" t="str">
        <f t="shared" si="15"/>
        <v/>
      </c>
      <c r="W455" s="148" t="str">
        <f t="shared" ref="W455:W518" si="1903">IF(NOT(ISBLANK($BY455)),currency,"")</f>
        <v/>
      </c>
      <c r="X455" s="175" t="str">
        <f t="shared" ref="X455:X518" si="1904">IF(NOT(ISBLANK($CG455)),itemClassificationScheme,"")</f>
        <v/>
      </c>
      <c r="Y455" s="170" t="str">
        <f t="shared" ref="Y455:Y518" si="1905">IF(NOT(ISBLANK($CL455)),currency,"")</f>
        <v/>
      </c>
      <c r="Z455" s="150" t="str">
        <f t="shared" si="19"/>
        <v/>
      </c>
      <c r="AA455" s="146" t="str">
        <f t="shared" si="20"/>
        <v/>
      </c>
      <c r="AB455" s="146" t="str">
        <f t="shared" si="21"/>
        <v/>
      </c>
      <c r="AC455" s="146" t="str">
        <f t="shared" si="22"/>
        <v/>
      </c>
      <c r="AD455" s="148" t="str">
        <f t="shared" ref="AD455:AD518" si="1906">IF(NOT(ISBLANK($CX455)),currency,"")</f>
        <v/>
      </c>
      <c r="AE455" s="148" t="str">
        <f t="shared" si="24"/>
        <v/>
      </c>
      <c r="AF455" s="175" t="str">
        <f t="shared" ref="AF455:AF518" si="1907">IF(NOT(ISBLANK($DA455)),itemClassificationScheme,"")</f>
        <v/>
      </c>
      <c r="AG455" s="170" t="str">
        <f t="shared" ref="AG455:AG518" si="1908">IF(NOT(ISBLANK($DF455)),currency,"")</f>
        <v/>
      </c>
      <c r="AH455" s="148" t="str">
        <f t="shared" ref="AH455:AH518" si="1909">IF(NOT(ISBLANK($DX455)),currency,"")</f>
        <v/>
      </c>
      <c r="AI455" s="146" t="str">
        <f t="shared" si="28"/>
        <v/>
      </c>
      <c r="AJ455" s="146" t="str">
        <f t="shared" si="29"/>
        <v/>
      </c>
      <c r="AK455" s="146" t="str">
        <f t="shared" si="30"/>
        <v/>
      </c>
      <c r="AL455" s="146" t="str">
        <f t="shared" si="31"/>
        <v/>
      </c>
      <c r="AM455" s="171" t="str">
        <f t="shared" si="32"/>
        <v/>
      </c>
      <c r="AN455" s="171" t="str">
        <f t="shared" si="33"/>
        <v/>
      </c>
      <c r="AO455" s="146" t="str">
        <f t="shared" si="34"/>
        <v/>
      </c>
      <c r="AP455" s="146" t="str">
        <f t="shared" si="35"/>
        <v/>
      </c>
      <c r="AQ455" s="146" t="str">
        <f t="shared" si="36"/>
        <v/>
      </c>
      <c r="AR455" s="146" t="str">
        <f t="shared" ref="AR455:AS455" si="1910">IF(NOT(ISBLANK(CB455)),CONCATENATE(TEXT(CB455,"yyyy-mm-ddThh:MM:ss"),"Z"),"")</f>
        <v/>
      </c>
      <c r="AS455" s="146" t="str">
        <f t="shared" si="1910"/>
        <v/>
      </c>
      <c r="AT455" s="146" t="str">
        <f t="shared" si="38"/>
        <v/>
      </c>
      <c r="AU455" s="146" t="str">
        <f t="shared" si="39"/>
        <v/>
      </c>
      <c r="AV455" s="146" t="str">
        <f t="shared" ref="AV455:AW455" si="1911">IF(NOT(ISBLANK(DT455)),CONCATENATE(TEXT(DT455,"yyyy-mm-ddThh:MM:ss"),"Z"),"")</f>
        <v/>
      </c>
      <c r="AW455" s="146" t="str">
        <f t="shared" si="1911"/>
        <v/>
      </c>
      <c r="AX455" s="146" t="str">
        <f t="shared" ref="AX455:AZ455" si="1912">IF(NOT(ISBLANK(ED455)),CONCATENATE(TEXT(ED455,"yyyy-mm-ddThh:MM:ss"),"Z"),"")</f>
        <v/>
      </c>
      <c r="AY455" s="146" t="str">
        <f t="shared" si="1912"/>
        <v/>
      </c>
      <c r="AZ455" s="146" t="str">
        <f t="shared" si="1912"/>
        <v/>
      </c>
      <c r="BA455" s="176"/>
      <c r="BB455" s="152"/>
      <c r="BC455" s="177"/>
      <c r="BD455" s="154"/>
      <c r="BE455" s="155"/>
      <c r="BF455" s="154"/>
      <c r="BG455" s="155"/>
      <c r="BH455" s="169"/>
      <c r="BI455" s="162"/>
      <c r="BJ455" s="172"/>
      <c r="BK455" s="162"/>
      <c r="BL455" s="158"/>
      <c r="BM455" s="172"/>
      <c r="BN455" s="162"/>
      <c r="BO455" s="167"/>
      <c r="BP455" s="169"/>
      <c r="BQ455" s="162"/>
      <c r="BR455" s="162"/>
      <c r="BS455" s="174"/>
      <c r="BT455" s="162"/>
      <c r="BU455" s="174"/>
      <c r="BV455" s="174"/>
      <c r="BW455" s="174"/>
      <c r="BX455" s="173"/>
      <c r="BY455" s="158"/>
      <c r="BZ455" s="160"/>
      <c r="CA455" s="172"/>
      <c r="CB455" s="152"/>
      <c r="CC455" s="152"/>
      <c r="CD455" s="156"/>
      <c r="CE455" s="172"/>
      <c r="CF455" s="162"/>
      <c r="CG455" s="162"/>
      <c r="CH455" s="158"/>
      <c r="CI455" s="173"/>
      <c r="CJ455" s="178"/>
      <c r="CK455" s="173"/>
      <c r="CL455" s="165"/>
      <c r="CM455" s="172"/>
      <c r="CN455" s="162"/>
      <c r="CO455" s="162"/>
      <c r="CP455" s="162"/>
      <c r="CQ455" s="162"/>
      <c r="CR455" s="169"/>
      <c r="CS455" s="162"/>
      <c r="CT455" s="162"/>
      <c r="CU455" s="174"/>
      <c r="CV455" s="152"/>
      <c r="CW455" s="173"/>
      <c r="CX455" s="158"/>
      <c r="CY455" s="172"/>
      <c r="CZ455" s="162"/>
      <c r="DA455" s="162"/>
      <c r="DB455" s="158"/>
      <c r="DC455" s="173"/>
      <c r="DD455" s="178"/>
      <c r="DE455" s="173"/>
      <c r="DF455" s="165"/>
      <c r="DG455" s="172"/>
      <c r="DH455" s="178"/>
      <c r="DI455" s="172"/>
      <c r="DJ455" s="178"/>
      <c r="DK455" s="172"/>
      <c r="DL455" s="162"/>
      <c r="DM455" s="167"/>
      <c r="DN455" s="169"/>
      <c r="DO455" s="162"/>
      <c r="DP455" s="162"/>
      <c r="DQ455" s="174"/>
      <c r="DR455" s="152"/>
      <c r="DS455" s="172"/>
      <c r="DT455" s="152"/>
      <c r="DU455" s="152"/>
      <c r="DV455" s="156"/>
      <c r="DW455" s="173"/>
      <c r="DX455" s="158"/>
      <c r="DY455" s="172"/>
      <c r="DZ455" s="162"/>
      <c r="EA455" s="162"/>
      <c r="EB455" s="172"/>
      <c r="EC455" s="172"/>
      <c r="ED455" s="152"/>
      <c r="EE455" s="152"/>
      <c r="EF455" s="152"/>
      <c r="EG455" s="174"/>
      <c r="EH455" s="172"/>
      <c r="EI455" s="162"/>
      <c r="EJ455" s="162"/>
    </row>
    <row r="456" spans="1:140" ht="12.5">
      <c r="A456" s="168"/>
      <c r="B456" s="169"/>
      <c r="C456" s="144" t="str">
        <f t="shared" si="0"/>
        <v/>
      </c>
      <c r="D456" s="144" t="str">
        <f t="shared" si="1898"/>
        <v/>
      </c>
      <c r="E456" s="144" t="str">
        <f t="shared" si="2"/>
        <v/>
      </c>
      <c r="F456" s="145" t="str">
        <f t="shared" si="1899"/>
        <v/>
      </c>
      <c r="G456" s="145" t="str">
        <f t="shared" si="4"/>
        <v/>
      </c>
      <c r="H456" s="145" t="str">
        <f t="shared" si="5"/>
        <v/>
      </c>
      <c r="I456" s="146" t="str">
        <f t="shared" ref="I456:J456" si="1913">IF(COUNTA($DO456:$DX456)&gt;0,$BA456,"")</f>
        <v/>
      </c>
      <c r="J456" s="146" t="str">
        <f t="shared" si="1913"/>
        <v/>
      </c>
      <c r="K456" s="147" t="str">
        <f t="shared" si="43"/>
        <v/>
      </c>
      <c r="L456" s="147" t="str">
        <f t="shared" si="7"/>
        <v/>
      </c>
      <c r="M456" s="147" t="str">
        <f t="shared" si="8"/>
        <v/>
      </c>
      <c r="N456" s="147" t="str">
        <f t="shared" si="48"/>
        <v/>
      </c>
      <c r="O456" s="147" t="str">
        <f t="shared" si="9"/>
        <v/>
      </c>
      <c r="P456" s="146" t="str">
        <f t="shared" si="1901"/>
        <v/>
      </c>
      <c r="Q456" s="147" t="str">
        <f t="shared" si="1902"/>
        <v/>
      </c>
      <c r="R456" s="146" t="str">
        <f t="shared" si="12"/>
        <v/>
      </c>
      <c r="S456" s="146" t="str">
        <f t="shared" si="13"/>
        <v/>
      </c>
      <c r="T456" s="146" t="str">
        <f>IF(NOT(ISBLANK(DH456)),
        IF(AND(ISREF('Input Tenderers'!$J$8:$K$8),COUNTA('Input Tenderers'!$N$8)&gt;0),
                IF(COUNTA('Input Implementation Transactio'!$N456:$O456)&gt;0,"supplier;tenderer;payee","supplier;tenderer"),
                IF(COUNTA('Input Implementation Transactio'!$N456:$O456)&gt;0,"supplier;payee","supplier")
                ),
        IF(COUNTA('Input Implementation Transactio'!$N456:$O456)&gt;0, "payee", "")
        )</f>
        <v/>
      </c>
      <c r="U456" s="146" t="str">
        <f t="shared" si="14"/>
        <v/>
      </c>
      <c r="V456" s="146" t="str">
        <f t="shared" si="15"/>
        <v/>
      </c>
      <c r="W456" s="148" t="str">
        <f t="shared" si="1903"/>
        <v/>
      </c>
      <c r="X456" s="175" t="str">
        <f t="shared" si="1904"/>
        <v/>
      </c>
      <c r="Y456" s="170" t="str">
        <f t="shared" si="1905"/>
        <v/>
      </c>
      <c r="Z456" s="150" t="str">
        <f t="shared" si="19"/>
        <v/>
      </c>
      <c r="AA456" s="146" t="str">
        <f t="shared" si="20"/>
        <v/>
      </c>
      <c r="AB456" s="146" t="str">
        <f t="shared" si="21"/>
        <v/>
      </c>
      <c r="AC456" s="146" t="str">
        <f t="shared" si="22"/>
        <v/>
      </c>
      <c r="AD456" s="148" t="str">
        <f t="shared" si="1906"/>
        <v/>
      </c>
      <c r="AE456" s="148" t="str">
        <f t="shared" si="24"/>
        <v/>
      </c>
      <c r="AF456" s="175" t="str">
        <f t="shared" si="1907"/>
        <v/>
      </c>
      <c r="AG456" s="170" t="str">
        <f t="shared" si="1908"/>
        <v/>
      </c>
      <c r="AH456" s="148" t="str">
        <f t="shared" si="1909"/>
        <v/>
      </c>
      <c r="AI456" s="146" t="str">
        <f t="shared" si="28"/>
        <v/>
      </c>
      <c r="AJ456" s="146" t="str">
        <f t="shared" si="29"/>
        <v/>
      </c>
      <c r="AK456" s="146" t="str">
        <f t="shared" si="30"/>
        <v/>
      </c>
      <c r="AL456" s="146" t="str">
        <f t="shared" si="31"/>
        <v/>
      </c>
      <c r="AM456" s="171" t="str">
        <f t="shared" si="32"/>
        <v/>
      </c>
      <c r="AN456" s="171" t="str">
        <f t="shared" si="33"/>
        <v/>
      </c>
      <c r="AO456" s="146" t="str">
        <f t="shared" si="34"/>
        <v/>
      </c>
      <c r="AP456" s="146" t="str">
        <f t="shared" si="35"/>
        <v/>
      </c>
      <c r="AQ456" s="146" t="str">
        <f t="shared" si="36"/>
        <v/>
      </c>
      <c r="AR456" s="146" t="str">
        <f t="shared" ref="AR456:AS456" si="1914">IF(NOT(ISBLANK(CB456)),CONCATENATE(TEXT(CB456,"yyyy-mm-ddThh:MM:ss"),"Z"),"")</f>
        <v/>
      </c>
      <c r="AS456" s="146" t="str">
        <f t="shared" si="1914"/>
        <v/>
      </c>
      <c r="AT456" s="146" t="str">
        <f t="shared" si="38"/>
        <v/>
      </c>
      <c r="AU456" s="146" t="str">
        <f t="shared" si="39"/>
        <v/>
      </c>
      <c r="AV456" s="146" t="str">
        <f t="shared" ref="AV456:AW456" si="1915">IF(NOT(ISBLANK(DT456)),CONCATENATE(TEXT(DT456,"yyyy-mm-ddThh:MM:ss"),"Z"),"")</f>
        <v/>
      </c>
      <c r="AW456" s="146" t="str">
        <f t="shared" si="1915"/>
        <v/>
      </c>
      <c r="AX456" s="146" t="str">
        <f t="shared" ref="AX456:AZ456" si="1916">IF(NOT(ISBLANK(ED456)),CONCATENATE(TEXT(ED456,"yyyy-mm-ddThh:MM:ss"),"Z"),"")</f>
        <v/>
      </c>
      <c r="AY456" s="146" t="str">
        <f t="shared" si="1916"/>
        <v/>
      </c>
      <c r="AZ456" s="146" t="str">
        <f t="shared" si="1916"/>
        <v/>
      </c>
      <c r="BA456" s="176"/>
      <c r="BB456" s="152"/>
      <c r="BC456" s="177"/>
      <c r="BD456" s="154"/>
      <c r="BE456" s="155"/>
      <c r="BF456" s="154"/>
      <c r="BG456" s="155"/>
      <c r="BH456" s="169"/>
      <c r="BI456" s="162"/>
      <c r="BJ456" s="172"/>
      <c r="BK456" s="162"/>
      <c r="BL456" s="158"/>
      <c r="BM456" s="172"/>
      <c r="BN456" s="162"/>
      <c r="BO456" s="167"/>
      <c r="BP456" s="169"/>
      <c r="BQ456" s="162"/>
      <c r="BR456" s="162"/>
      <c r="BS456" s="174"/>
      <c r="BT456" s="162"/>
      <c r="BU456" s="174"/>
      <c r="BV456" s="174"/>
      <c r="BW456" s="174"/>
      <c r="BX456" s="173"/>
      <c r="BY456" s="158"/>
      <c r="BZ456" s="160"/>
      <c r="CA456" s="172"/>
      <c r="CB456" s="152"/>
      <c r="CC456" s="152"/>
      <c r="CD456" s="156"/>
      <c r="CE456" s="172"/>
      <c r="CF456" s="162"/>
      <c r="CG456" s="162"/>
      <c r="CH456" s="158"/>
      <c r="CI456" s="173"/>
      <c r="CJ456" s="178"/>
      <c r="CK456" s="173"/>
      <c r="CL456" s="165"/>
      <c r="CM456" s="172"/>
      <c r="CN456" s="162"/>
      <c r="CO456" s="162"/>
      <c r="CP456" s="162"/>
      <c r="CQ456" s="162"/>
      <c r="CR456" s="169"/>
      <c r="CS456" s="162"/>
      <c r="CT456" s="162"/>
      <c r="CU456" s="174"/>
      <c r="CV456" s="152"/>
      <c r="CW456" s="173"/>
      <c r="CX456" s="158"/>
      <c r="CY456" s="172"/>
      <c r="CZ456" s="162"/>
      <c r="DA456" s="162"/>
      <c r="DB456" s="158"/>
      <c r="DC456" s="173"/>
      <c r="DD456" s="178"/>
      <c r="DE456" s="173"/>
      <c r="DF456" s="165"/>
      <c r="DG456" s="172"/>
      <c r="DH456" s="178"/>
      <c r="DI456" s="172"/>
      <c r="DJ456" s="178"/>
      <c r="DK456" s="172"/>
      <c r="DL456" s="162"/>
      <c r="DM456" s="167"/>
      <c r="DN456" s="169"/>
      <c r="DO456" s="162"/>
      <c r="DP456" s="162"/>
      <c r="DQ456" s="174"/>
      <c r="DR456" s="152"/>
      <c r="DS456" s="172"/>
      <c r="DT456" s="152"/>
      <c r="DU456" s="152"/>
      <c r="DV456" s="156"/>
      <c r="DW456" s="173"/>
      <c r="DX456" s="158"/>
      <c r="DY456" s="172"/>
      <c r="DZ456" s="162"/>
      <c r="EA456" s="162"/>
      <c r="EB456" s="172"/>
      <c r="EC456" s="172"/>
      <c r="ED456" s="152"/>
      <c r="EE456" s="152"/>
      <c r="EF456" s="152"/>
      <c r="EG456" s="174"/>
      <c r="EH456" s="172"/>
      <c r="EI456" s="162"/>
      <c r="EJ456" s="162"/>
    </row>
    <row r="457" spans="1:140" ht="12.5">
      <c r="A457" s="168"/>
      <c r="B457" s="169"/>
      <c r="C457" s="144" t="str">
        <f t="shared" si="0"/>
        <v/>
      </c>
      <c r="D457" s="144" t="str">
        <f t="shared" si="1898"/>
        <v/>
      </c>
      <c r="E457" s="144" t="str">
        <f t="shared" si="2"/>
        <v/>
      </c>
      <c r="F457" s="145" t="str">
        <f t="shared" si="1899"/>
        <v/>
      </c>
      <c r="G457" s="145" t="str">
        <f t="shared" si="4"/>
        <v/>
      </c>
      <c r="H457" s="145" t="str">
        <f t="shared" si="5"/>
        <v/>
      </c>
      <c r="I457" s="146" t="str">
        <f t="shared" ref="I457:J457" si="1917">IF(COUNTA($DO457:$DX457)&gt;0,$BA457,"")</f>
        <v/>
      </c>
      <c r="J457" s="146" t="str">
        <f t="shared" si="1917"/>
        <v/>
      </c>
      <c r="K457" s="147" t="str">
        <f t="shared" si="43"/>
        <v/>
      </c>
      <c r="L457" s="147" t="str">
        <f t="shared" si="7"/>
        <v/>
      </c>
      <c r="M457" s="147" t="str">
        <f t="shared" si="8"/>
        <v/>
      </c>
      <c r="N457" s="147" t="str">
        <f t="shared" si="48"/>
        <v/>
      </c>
      <c r="O457" s="147" t="str">
        <f t="shared" si="9"/>
        <v/>
      </c>
      <c r="P457" s="146" t="str">
        <f t="shared" si="1901"/>
        <v/>
      </c>
      <c r="Q457" s="147" t="str">
        <f t="shared" si="1902"/>
        <v/>
      </c>
      <c r="R457" s="146" t="str">
        <f t="shared" si="12"/>
        <v/>
      </c>
      <c r="S457" s="146" t="str">
        <f t="shared" si="13"/>
        <v/>
      </c>
      <c r="T457" s="146" t="str">
        <f>IF(NOT(ISBLANK(DH457)),
        IF(AND(ISREF('Input Tenderers'!$J$8:$K$8),COUNTA('Input Tenderers'!$N$8)&gt;0),
                IF(COUNTA('Input Implementation Transactio'!$N457:$O457)&gt;0,"supplier;tenderer;payee","supplier;tenderer"),
                IF(COUNTA('Input Implementation Transactio'!$N457:$O457)&gt;0,"supplier;payee","supplier")
                ),
        IF(COUNTA('Input Implementation Transactio'!$N457:$O457)&gt;0, "payee", "")
        )</f>
        <v/>
      </c>
      <c r="U457" s="146" t="str">
        <f t="shared" si="14"/>
        <v/>
      </c>
      <c r="V457" s="146" t="str">
        <f t="shared" si="15"/>
        <v/>
      </c>
      <c r="W457" s="148" t="str">
        <f t="shared" si="1903"/>
        <v/>
      </c>
      <c r="X457" s="175" t="str">
        <f t="shared" si="1904"/>
        <v/>
      </c>
      <c r="Y457" s="170" t="str">
        <f t="shared" si="1905"/>
        <v/>
      </c>
      <c r="Z457" s="150" t="str">
        <f t="shared" si="19"/>
        <v/>
      </c>
      <c r="AA457" s="146" t="str">
        <f t="shared" si="20"/>
        <v/>
      </c>
      <c r="AB457" s="146" t="str">
        <f t="shared" si="21"/>
        <v/>
      </c>
      <c r="AC457" s="146" t="str">
        <f t="shared" si="22"/>
        <v/>
      </c>
      <c r="AD457" s="148" t="str">
        <f t="shared" si="1906"/>
        <v/>
      </c>
      <c r="AE457" s="148" t="str">
        <f t="shared" si="24"/>
        <v/>
      </c>
      <c r="AF457" s="175" t="str">
        <f t="shared" si="1907"/>
        <v/>
      </c>
      <c r="AG457" s="170" t="str">
        <f t="shared" si="1908"/>
        <v/>
      </c>
      <c r="AH457" s="148" t="str">
        <f t="shared" si="1909"/>
        <v/>
      </c>
      <c r="AI457" s="146" t="str">
        <f t="shared" si="28"/>
        <v/>
      </c>
      <c r="AJ457" s="146" t="str">
        <f t="shared" si="29"/>
        <v/>
      </c>
      <c r="AK457" s="146" t="str">
        <f t="shared" si="30"/>
        <v/>
      </c>
      <c r="AL457" s="146" t="str">
        <f t="shared" si="31"/>
        <v/>
      </c>
      <c r="AM457" s="171" t="str">
        <f t="shared" si="32"/>
        <v/>
      </c>
      <c r="AN457" s="171" t="str">
        <f t="shared" si="33"/>
        <v/>
      </c>
      <c r="AO457" s="146" t="str">
        <f t="shared" si="34"/>
        <v/>
      </c>
      <c r="AP457" s="146" t="str">
        <f t="shared" si="35"/>
        <v/>
      </c>
      <c r="AQ457" s="146" t="str">
        <f t="shared" si="36"/>
        <v/>
      </c>
      <c r="AR457" s="146" t="str">
        <f t="shared" ref="AR457:AS457" si="1918">IF(NOT(ISBLANK(CB457)),CONCATENATE(TEXT(CB457,"yyyy-mm-ddThh:MM:ss"),"Z"),"")</f>
        <v/>
      </c>
      <c r="AS457" s="146" t="str">
        <f t="shared" si="1918"/>
        <v/>
      </c>
      <c r="AT457" s="146" t="str">
        <f t="shared" si="38"/>
        <v/>
      </c>
      <c r="AU457" s="146" t="str">
        <f t="shared" si="39"/>
        <v/>
      </c>
      <c r="AV457" s="146" t="str">
        <f t="shared" ref="AV457:AW457" si="1919">IF(NOT(ISBLANK(DT457)),CONCATENATE(TEXT(DT457,"yyyy-mm-ddThh:MM:ss"),"Z"),"")</f>
        <v/>
      </c>
      <c r="AW457" s="146" t="str">
        <f t="shared" si="1919"/>
        <v/>
      </c>
      <c r="AX457" s="146" t="str">
        <f t="shared" ref="AX457:AZ457" si="1920">IF(NOT(ISBLANK(ED457)),CONCATENATE(TEXT(ED457,"yyyy-mm-ddThh:MM:ss"),"Z"),"")</f>
        <v/>
      </c>
      <c r="AY457" s="146" t="str">
        <f t="shared" si="1920"/>
        <v/>
      </c>
      <c r="AZ457" s="146" t="str">
        <f t="shared" si="1920"/>
        <v/>
      </c>
      <c r="BA457" s="176"/>
      <c r="BB457" s="152"/>
      <c r="BC457" s="177"/>
      <c r="BD457" s="154"/>
      <c r="BE457" s="155"/>
      <c r="BF457" s="154"/>
      <c r="BG457" s="155"/>
      <c r="BH457" s="169"/>
      <c r="BI457" s="162"/>
      <c r="BJ457" s="172"/>
      <c r="BK457" s="162"/>
      <c r="BL457" s="158"/>
      <c r="BM457" s="172"/>
      <c r="BN457" s="162"/>
      <c r="BO457" s="167"/>
      <c r="BP457" s="169"/>
      <c r="BQ457" s="162"/>
      <c r="BR457" s="162"/>
      <c r="BS457" s="174"/>
      <c r="BT457" s="162"/>
      <c r="BU457" s="174"/>
      <c r="BV457" s="174"/>
      <c r="BW457" s="174"/>
      <c r="BX457" s="173"/>
      <c r="BY457" s="158"/>
      <c r="BZ457" s="160"/>
      <c r="CA457" s="172"/>
      <c r="CB457" s="152"/>
      <c r="CC457" s="152"/>
      <c r="CD457" s="156"/>
      <c r="CE457" s="172"/>
      <c r="CF457" s="162"/>
      <c r="CG457" s="162"/>
      <c r="CH457" s="158"/>
      <c r="CI457" s="173"/>
      <c r="CJ457" s="178"/>
      <c r="CK457" s="173"/>
      <c r="CL457" s="165"/>
      <c r="CM457" s="172"/>
      <c r="CN457" s="162"/>
      <c r="CO457" s="162"/>
      <c r="CP457" s="162"/>
      <c r="CQ457" s="162"/>
      <c r="CR457" s="169"/>
      <c r="CS457" s="162"/>
      <c r="CT457" s="162"/>
      <c r="CU457" s="174"/>
      <c r="CV457" s="152"/>
      <c r="CW457" s="173"/>
      <c r="CX457" s="158"/>
      <c r="CY457" s="172"/>
      <c r="CZ457" s="162"/>
      <c r="DA457" s="162"/>
      <c r="DB457" s="158"/>
      <c r="DC457" s="173"/>
      <c r="DD457" s="178"/>
      <c r="DE457" s="173"/>
      <c r="DF457" s="165"/>
      <c r="DG457" s="172"/>
      <c r="DH457" s="178"/>
      <c r="DI457" s="172"/>
      <c r="DJ457" s="178"/>
      <c r="DK457" s="172"/>
      <c r="DL457" s="162"/>
      <c r="DM457" s="167"/>
      <c r="DN457" s="169"/>
      <c r="DO457" s="162"/>
      <c r="DP457" s="162"/>
      <c r="DQ457" s="174"/>
      <c r="DR457" s="152"/>
      <c r="DS457" s="172"/>
      <c r="DT457" s="152"/>
      <c r="DU457" s="152"/>
      <c r="DV457" s="156"/>
      <c r="DW457" s="173"/>
      <c r="DX457" s="158"/>
      <c r="DY457" s="172"/>
      <c r="DZ457" s="162"/>
      <c r="EA457" s="162"/>
      <c r="EB457" s="172"/>
      <c r="EC457" s="172"/>
      <c r="ED457" s="152"/>
      <c r="EE457" s="152"/>
      <c r="EF457" s="152"/>
      <c r="EG457" s="174"/>
      <c r="EH457" s="172"/>
      <c r="EI457" s="162"/>
      <c r="EJ457" s="162"/>
    </row>
    <row r="458" spans="1:140" ht="12.5">
      <c r="A458" s="168"/>
      <c r="B458" s="169"/>
      <c r="C458" s="144" t="str">
        <f t="shared" si="0"/>
        <v/>
      </c>
      <c r="D458" s="144" t="str">
        <f t="shared" si="1898"/>
        <v/>
      </c>
      <c r="E458" s="144" t="str">
        <f t="shared" si="2"/>
        <v/>
      </c>
      <c r="F458" s="145" t="str">
        <f t="shared" si="1899"/>
        <v/>
      </c>
      <c r="G458" s="145" t="str">
        <f t="shared" si="4"/>
        <v/>
      </c>
      <c r="H458" s="145" t="str">
        <f t="shared" si="5"/>
        <v/>
      </c>
      <c r="I458" s="146" t="str">
        <f t="shared" ref="I458:J458" si="1921">IF(COUNTA($DO458:$DX458)&gt;0,$BA458,"")</f>
        <v/>
      </c>
      <c r="J458" s="146" t="str">
        <f t="shared" si="1921"/>
        <v/>
      </c>
      <c r="K458" s="147" t="str">
        <f t="shared" si="43"/>
        <v/>
      </c>
      <c r="L458" s="147" t="str">
        <f t="shared" si="7"/>
        <v/>
      </c>
      <c r="M458" s="147" t="str">
        <f t="shared" si="8"/>
        <v/>
      </c>
      <c r="N458" s="147" t="str">
        <f t="shared" si="48"/>
        <v/>
      </c>
      <c r="O458" s="147" t="str">
        <f t="shared" si="9"/>
        <v/>
      </c>
      <c r="P458" s="146" t="str">
        <f t="shared" si="1901"/>
        <v/>
      </c>
      <c r="Q458" s="147" t="str">
        <f t="shared" si="1902"/>
        <v/>
      </c>
      <c r="R458" s="146" t="str">
        <f t="shared" si="12"/>
        <v/>
      </c>
      <c r="S458" s="146" t="str">
        <f t="shared" si="13"/>
        <v/>
      </c>
      <c r="T458" s="146" t="str">
        <f>IF(NOT(ISBLANK(DH458)),
        IF(AND(ISREF('Input Tenderers'!$J$8:$K$8),COUNTA('Input Tenderers'!$N$8)&gt;0),
                IF(COUNTA('Input Implementation Transactio'!$N458:$O458)&gt;0,"supplier;tenderer;payee","supplier;tenderer"),
                IF(COUNTA('Input Implementation Transactio'!$N458:$O458)&gt;0,"supplier;payee","supplier")
                ),
        IF(COUNTA('Input Implementation Transactio'!$N458:$O458)&gt;0, "payee", "")
        )</f>
        <v/>
      </c>
      <c r="U458" s="146" t="str">
        <f t="shared" si="14"/>
        <v/>
      </c>
      <c r="V458" s="146" t="str">
        <f t="shared" si="15"/>
        <v/>
      </c>
      <c r="W458" s="148" t="str">
        <f t="shared" si="1903"/>
        <v/>
      </c>
      <c r="X458" s="175" t="str">
        <f t="shared" si="1904"/>
        <v/>
      </c>
      <c r="Y458" s="170" t="str">
        <f t="shared" si="1905"/>
        <v/>
      </c>
      <c r="Z458" s="150" t="str">
        <f t="shared" si="19"/>
        <v/>
      </c>
      <c r="AA458" s="146" t="str">
        <f t="shared" si="20"/>
        <v/>
      </c>
      <c r="AB458" s="146" t="str">
        <f t="shared" si="21"/>
        <v/>
      </c>
      <c r="AC458" s="146" t="str">
        <f t="shared" si="22"/>
        <v/>
      </c>
      <c r="AD458" s="148" t="str">
        <f t="shared" si="1906"/>
        <v/>
      </c>
      <c r="AE458" s="148" t="str">
        <f t="shared" si="24"/>
        <v/>
      </c>
      <c r="AF458" s="175" t="str">
        <f t="shared" si="1907"/>
        <v/>
      </c>
      <c r="AG458" s="170" t="str">
        <f t="shared" si="1908"/>
        <v/>
      </c>
      <c r="AH458" s="148" t="str">
        <f t="shared" si="1909"/>
        <v/>
      </c>
      <c r="AI458" s="146" t="str">
        <f t="shared" si="28"/>
        <v/>
      </c>
      <c r="AJ458" s="146" t="str">
        <f t="shared" si="29"/>
        <v/>
      </c>
      <c r="AK458" s="146" t="str">
        <f t="shared" si="30"/>
        <v/>
      </c>
      <c r="AL458" s="146" t="str">
        <f t="shared" si="31"/>
        <v/>
      </c>
      <c r="AM458" s="171" t="str">
        <f t="shared" si="32"/>
        <v/>
      </c>
      <c r="AN458" s="171" t="str">
        <f t="shared" si="33"/>
        <v/>
      </c>
      <c r="AO458" s="146" t="str">
        <f t="shared" si="34"/>
        <v/>
      </c>
      <c r="AP458" s="146" t="str">
        <f t="shared" si="35"/>
        <v/>
      </c>
      <c r="AQ458" s="146" t="str">
        <f t="shared" si="36"/>
        <v/>
      </c>
      <c r="AR458" s="146" t="str">
        <f t="shared" ref="AR458:AS458" si="1922">IF(NOT(ISBLANK(CB458)),CONCATENATE(TEXT(CB458,"yyyy-mm-ddThh:MM:ss"),"Z"),"")</f>
        <v/>
      </c>
      <c r="AS458" s="146" t="str">
        <f t="shared" si="1922"/>
        <v/>
      </c>
      <c r="AT458" s="146" t="str">
        <f t="shared" si="38"/>
        <v/>
      </c>
      <c r="AU458" s="146" t="str">
        <f t="shared" si="39"/>
        <v/>
      </c>
      <c r="AV458" s="146" t="str">
        <f t="shared" ref="AV458:AW458" si="1923">IF(NOT(ISBLANK(DT458)),CONCATENATE(TEXT(DT458,"yyyy-mm-ddThh:MM:ss"),"Z"),"")</f>
        <v/>
      </c>
      <c r="AW458" s="146" t="str">
        <f t="shared" si="1923"/>
        <v/>
      </c>
      <c r="AX458" s="146" t="str">
        <f t="shared" ref="AX458:AZ458" si="1924">IF(NOT(ISBLANK(ED458)),CONCATENATE(TEXT(ED458,"yyyy-mm-ddThh:MM:ss"),"Z"),"")</f>
        <v/>
      </c>
      <c r="AY458" s="146" t="str">
        <f t="shared" si="1924"/>
        <v/>
      </c>
      <c r="AZ458" s="146" t="str">
        <f t="shared" si="1924"/>
        <v/>
      </c>
      <c r="BA458" s="176"/>
      <c r="BB458" s="152"/>
      <c r="BC458" s="177"/>
      <c r="BD458" s="154"/>
      <c r="BE458" s="155"/>
      <c r="BF458" s="154"/>
      <c r="BG458" s="155"/>
      <c r="BH458" s="169"/>
      <c r="BI458" s="162"/>
      <c r="BJ458" s="172"/>
      <c r="BK458" s="162"/>
      <c r="BL458" s="158"/>
      <c r="BM458" s="172"/>
      <c r="BN458" s="162"/>
      <c r="BO458" s="167"/>
      <c r="BP458" s="169"/>
      <c r="BQ458" s="162"/>
      <c r="BR458" s="162"/>
      <c r="BS458" s="174"/>
      <c r="BT458" s="162"/>
      <c r="BU458" s="174"/>
      <c r="BV458" s="174"/>
      <c r="BW458" s="174"/>
      <c r="BX458" s="173"/>
      <c r="BY458" s="158"/>
      <c r="BZ458" s="160"/>
      <c r="CA458" s="172"/>
      <c r="CB458" s="152"/>
      <c r="CC458" s="152"/>
      <c r="CD458" s="156"/>
      <c r="CE458" s="172"/>
      <c r="CF458" s="162"/>
      <c r="CG458" s="162"/>
      <c r="CH458" s="158"/>
      <c r="CI458" s="173"/>
      <c r="CJ458" s="178"/>
      <c r="CK458" s="173"/>
      <c r="CL458" s="165"/>
      <c r="CM458" s="172"/>
      <c r="CN458" s="162"/>
      <c r="CO458" s="162"/>
      <c r="CP458" s="162"/>
      <c r="CQ458" s="162"/>
      <c r="CR458" s="169"/>
      <c r="CS458" s="162"/>
      <c r="CT458" s="162"/>
      <c r="CU458" s="174"/>
      <c r="CV458" s="152"/>
      <c r="CW458" s="173"/>
      <c r="CX458" s="158"/>
      <c r="CY458" s="172"/>
      <c r="CZ458" s="162"/>
      <c r="DA458" s="162"/>
      <c r="DB458" s="158"/>
      <c r="DC458" s="173"/>
      <c r="DD458" s="178"/>
      <c r="DE458" s="173"/>
      <c r="DF458" s="165"/>
      <c r="DG458" s="172"/>
      <c r="DH458" s="178"/>
      <c r="DI458" s="172"/>
      <c r="DJ458" s="178"/>
      <c r="DK458" s="172"/>
      <c r="DL458" s="162"/>
      <c r="DM458" s="167"/>
      <c r="DN458" s="169"/>
      <c r="DO458" s="162"/>
      <c r="DP458" s="162"/>
      <c r="DQ458" s="174"/>
      <c r="DR458" s="152"/>
      <c r="DS458" s="172"/>
      <c r="DT458" s="152"/>
      <c r="DU458" s="152"/>
      <c r="DV458" s="156"/>
      <c r="DW458" s="173"/>
      <c r="DX458" s="158"/>
      <c r="DY458" s="172"/>
      <c r="DZ458" s="162"/>
      <c r="EA458" s="162"/>
      <c r="EB458" s="172"/>
      <c r="EC458" s="172"/>
      <c r="ED458" s="152"/>
      <c r="EE458" s="152"/>
      <c r="EF458" s="152"/>
      <c r="EG458" s="174"/>
      <c r="EH458" s="172"/>
      <c r="EI458" s="162"/>
      <c r="EJ458" s="162"/>
    </row>
    <row r="459" spans="1:140" ht="12.5">
      <c r="A459" s="168"/>
      <c r="B459" s="169"/>
      <c r="C459" s="144" t="str">
        <f t="shared" si="0"/>
        <v/>
      </c>
      <c r="D459" s="144" t="str">
        <f t="shared" si="1898"/>
        <v/>
      </c>
      <c r="E459" s="144" t="str">
        <f t="shared" si="2"/>
        <v/>
      </c>
      <c r="F459" s="145" t="str">
        <f t="shared" si="1899"/>
        <v/>
      </c>
      <c r="G459" s="145" t="str">
        <f t="shared" si="4"/>
        <v/>
      </c>
      <c r="H459" s="145" t="str">
        <f t="shared" si="5"/>
        <v/>
      </c>
      <c r="I459" s="146" t="str">
        <f t="shared" ref="I459:J459" si="1925">IF(COUNTA($DO459:$DX459)&gt;0,$BA459,"")</f>
        <v/>
      </c>
      <c r="J459" s="146" t="str">
        <f t="shared" si="1925"/>
        <v/>
      </c>
      <c r="K459" s="147" t="str">
        <f t="shared" si="43"/>
        <v/>
      </c>
      <c r="L459" s="147" t="str">
        <f t="shared" si="7"/>
        <v/>
      </c>
      <c r="M459" s="147" t="str">
        <f t="shared" si="8"/>
        <v/>
      </c>
      <c r="N459" s="147" t="str">
        <f t="shared" si="48"/>
        <v/>
      </c>
      <c r="O459" s="147" t="str">
        <f t="shared" si="9"/>
        <v/>
      </c>
      <c r="P459" s="146" t="str">
        <f t="shared" si="1901"/>
        <v/>
      </c>
      <c r="Q459" s="147" t="str">
        <f t="shared" si="1902"/>
        <v/>
      </c>
      <c r="R459" s="146" t="str">
        <f t="shared" si="12"/>
        <v/>
      </c>
      <c r="S459" s="146" t="str">
        <f t="shared" si="13"/>
        <v/>
      </c>
      <c r="T459" s="146" t="str">
        <f>IF(NOT(ISBLANK(DH459)),
        IF(AND(ISREF('Input Tenderers'!$J$8:$K$8),COUNTA('Input Tenderers'!$N$8)&gt;0),
                IF(COUNTA('Input Implementation Transactio'!$N459:$O459)&gt;0,"supplier;tenderer;payee","supplier;tenderer"),
                IF(COUNTA('Input Implementation Transactio'!$N459:$O459)&gt;0,"supplier;payee","supplier")
                ),
        IF(COUNTA('Input Implementation Transactio'!$N459:$O459)&gt;0, "payee", "")
        )</f>
        <v/>
      </c>
      <c r="U459" s="146" t="str">
        <f t="shared" si="14"/>
        <v/>
      </c>
      <c r="V459" s="146" t="str">
        <f t="shared" si="15"/>
        <v/>
      </c>
      <c r="W459" s="148" t="str">
        <f t="shared" si="1903"/>
        <v/>
      </c>
      <c r="X459" s="175" t="str">
        <f t="shared" si="1904"/>
        <v/>
      </c>
      <c r="Y459" s="170" t="str">
        <f t="shared" si="1905"/>
        <v/>
      </c>
      <c r="Z459" s="150" t="str">
        <f t="shared" si="19"/>
        <v/>
      </c>
      <c r="AA459" s="146" t="str">
        <f t="shared" si="20"/>
        <v/>
      </c>
      <c r="AB459" s="146" t="str">
        <f t="shared" si="21"/>
        <v/>
      </c>
      <c r="AC459" s="146" t="str">
        <f t="shared" si="22"/>
        <v/>
      </c>
      <c r="AD459" s="148" t="str">
        <f t="shared" si="1906"/>
        <v/>
      </c>
      <c r="AE459" s="148" t="str">
        <f t="shared" si="24"/>
        <v/>
      </c>
      <c r="AF459" s="175" t="str">
        <f t="shared" si="1907"/>
        <v/>
      </c>
      <c r="AG459" s="170" t="str">
        <f t="shared" si="1908"/>
        <v/>
      </c>
      <c r="AH459" s="148" t="str">
        <f t="shared" si="1909"/>
        <v/>
      </c>
      <c r="AI459" s="146" t="str">
        <f t="shared" si="28"/>
        <v/>
      </c>
      <c r="AJ459" s="146" t="str">
        <f t="shared" si="29"/>
        <v/>
      </c>
      <c r="AK459" s="146" t="str">
        <f t="shared" si="30"/>
        <v/>
      </c>
      <c r="AL459" s="146" t="str">
        <f t="shared" si="31"/>
        <v/>
      </c>
      <c r="AM459" s="171" t="str">
        <f t="shared" si="32"/>
        <v/>
      </c>
      <c r="AN459" s="171" t="str">
        <f t="shared" si="33"/>
        <v/>
      </c>
      <c r="AO459" s="146" t="str">
        <f t="shared" si="34"/>
        <v/>
      </c>
      <c r="AP459" s="146" t="str">
        <f t="shared" si="35"/>
        <v/>
      </c>
      <c r="AQ459" s="146" t="str">
        <f t="shared" si="36"/>
        <v/>
      </c>
      <c r="AR459" s="146" t="str">
        <f t="shared" ref="AR459:AS459" si="1926">IF(NOT(ISBLANK(CB459)),CONCATENATE(TEXT(CB459,"yyyy-mm-ddThh:MM:ss"),"Z"),"")</f>
        <v/>
      </c>
      <c r="AS459" s="146" t="str">
        <f t="shared" si="1926"/>
        <v/>
      </c>
      <c r="AT459" s="146" t="str">
        <f t="shared" si="38"/>
        <v/>
      </c>
      <c r="AU459" s="146" t="str">
        <f t="shared" si="39"/>
        <v/>
      </c>
      <c r="AV459" s="146" t="str">
        <f t="shared" ref="AV459:AW459" si="1927">IF(NOT(ISBLANK(DT459)),CONCATENATE(TEXT(DT459,"yyyy-mm-ddThh:MM:ss"),"Z"),"")</f>
        <v/>
      </c>
      <c r="AW459" s="146" t="str">
        <f t="shared" si="1927"/>
        <v/>
      </c>
      <c r="AX459" s="146" t="str">
        <f t="shared" ref="AX459:AZ459" si="1928">IF(NOT(ISBLANK(ED459)),CONCATENATE(TEXT(ED459,"yyyy-mm-ddThh:MM:ss"),"Z"),"")</f>
        <v/>
      </c>
      <c r="AY459" s="146" t="str">
        <f t="shared" si="1928"/>
        <v/>
      </c>
      <c r="AZ459" s="146" t="str">
        <f t="shared" si="1928"/>
        <v/>
      </c>
      <c r="BA459" s="176"/>
      <c r="BB459" s="152"/>
      <c r="BC459" s="177"/>
      <c r="BD459" s="154"/>
      <c r="BE459" s="155"/>
      <c r="BF459" s="154"/>
      <c r="BG459" s="155"/>
      <c r="BH459" s="169"/>
      <c r="BI459" s="162"/>
      <c r="BJ459" s="172"/>
      <c r="BK459" s="162"/>
      <c r="BL459" s="158"/>
      <c r="BM459" s="172"/>
      <c r="BN459" s="162"/>
      <c r="BO459" s="167"/>
      <c r="BP459" s="169"/>
      <c r="BQ459" s="162"/>
      <c r="BR459" s="162"/>
      <c r="BS459" s="174"/>
      <c r="BT459" s="162"/>
      <c r="BU459" s="174"/>
      <c r="BV459" s="174"/>
      <c r="BW459" s="174"/>
      <c r="BX459" s="173"/>
      <c r="BY459" s="158"/>
      <c r="BZ459" s="160"/>
      <c r="CA459" s="172"/>
      <c r="CB459" s="152"/>
      <c r="CC459" s="152"/>
      <c r="CD459" s="156"/>
      <c r="CE459" s="172"/>
      <c r="CF459" s="162"/>
      <c r="CG459" s="162"/>
      <c r="CH459" s="158"/>
      <c r="CI459" s="173"/>
      <c r="CJ459" s="178"/>
      <c r="CK459" s="173"/>
      <c r="CL459" s="165"/>
      <c r="CM459" s="172"/>
      <c r="CN459" s="162"/>
      <c r="CO459" s="162"/>
      <c r="CP459" s="162"/>
      <c r="CQ459" s="162"/>
      <c r="CR459" s="169"/>
      <c r="CS459" s="162"/>
      <c r="CT459" s="162"/>
      <c r="CU459" s="174"/>
      <c r="CV459" s="152"/>
      <c r="CW459" s="173"/>
      <c r="CX459" s="158"/>
      <c r="CY459" s="172"/>
      <c r="CZ459" s="162"/>
      <c r="DA459" s="162"/>
      <c r="DB459" s="158"/>
      <c r="DC459" s="173"/>
      <c r="DD459" s="178"/>
      <c r="DE459" s="173"/>
      <c r="DF459" s="165"/>
      <c r="DG459" s="172"/>
      <c r="DH459" s="178"/>
      <c r="DI459" s="172"/>
      <c r="DJ459" s="178"/>
      <c r="DK459" s="172"/>
      <c r="DL459" s="162"/>
      <c r="DM459" s="167"/>
      <c r="DN459" s="169"/>
      <c r="DO459" s="162"/>
      <c r="DP459" s="162"/>
      <c r="DQ459" s="174"/>
      <c r="DR459" s="152"/>
      <c r="DS459" s="172"/>
      <c r="DT459" s="152"/>
      <c r="DU459" s="152"/>
      <c r="DV459" s="156"/>
      <c r="DW459" s="173"/>
      <c r="DX459" s="158"/>
      <c r="DY459" s="172"/>
      <c r="DZ459" s="162"/>
      <c r="EA459" s="162"/>
      <c r="EB459" s="172"/>
      <c r="EC459" s="172"/>
      <c r="ED459" s="152"/>
      <c r="EE459" s="152"/>
      <c r="EF459" s="152"/>
      <c r="EG459" s="174"/>
      <c r="EH459" s="172"/>
      <c r="EI459" s="162"/>
      <c r="EJ459" s="162"/>
    </row>
    <row r="460" spans="1:140" ht="12.5">
      <c r="A460" s="168"/>
      <c r="B460" s="169"/>
      <c r="C460" s="144" t="str">
        <f t="shared" si="0"/>
        <v/>
      </c>
      <c r="D460" s="144" t="str">
        <f t="shared" si="1898"/>
        <v/>
      </c>
      <c r="E460" s="144" t="str">
        <f t="shared" si="2"/>
        <v/>
      </c>
      <c r="F460" s="145" t="str">
        <f t="shared" si="1899"/>
        <v/>
      </c>
      <c r="G460" s="145" t="str">
        <f t="shared" si="4"/>
        <v/>
      </c>
      <c r="H460" s="145" t="str">
        <f t="shared" si="5"/>
        <v/>
      </c>
      <c r="I460" s="146" t="str">
        <f t="shared" ref="I460:J460" si="1929">IF(COUNTA($DO460:$DX460)&gt;0,$BA460,"")</f>
        <v/>
      </c>
      <c r="J460" s="146" t="str">
        <f t="shared" si="1929"/>
        <v/>
      </c>
      <c r="K460" s="147" t="str">
        <f t="shared" si="43"/>
        <v/>
      </c>
      <c r="L460" s="147" t="str">
        <f t="shared" si="7"/>
        <v/>
      </c>
      <c r="M460" s="147" t="str">
        <f t="shared" si="8"/>
        <v/>
      </c>
      <c r="N460" s="147" t="str">
        <f t="shared" si="48"/>
        <v/>
      </c>
      <c r="O460" s="147" t="str">
        <f t="shared" si="9"/>
        <v/>
      </c>
      <c r="P460" s="146" t="str">
        <f t="shared" si="1901"/>
        <v/>
      </c>
      <c r="Q460" s="147" t="str">
        <f t="shared" si="1902"/>
        <v/>
      </c>
      <c r="R460" s="146" t="str">
        <f t="shared" si="12"/>
        <v/>
      </c>
      <c r="S460" s="146" t="str">
        <f t="shared" si="13"/>
        <v/>
      </c>
      <c r="T460" s="146" t="str">
        <f>IF(NOT(ISBLANK(DH460)),
        IF(AND(ISREF('Input Tenderers'!$J$8:$K$8),COUNTA('Input Tenderers'!$N$8)&gt;0),
                IF(COUNTA('Input Implementation Transactio'!$N460:$O460)&gt;0,"supplier;tenderer;payee","supplier;tenderer"),
                IF(COUNTA('Input Implementation Transactio'!$N460:$O460)&gt;0,"supplier;payee","supplier")
                ),
        IF(COUNTA('Input Implementation Transactio'!$N460:$O460)&gt;0, "payee", "")
        )</f>
        <v/>
      </c>
      <c r="U460" s="146" t="str">
        <f t="shared" si="14"/>
        <v/>
      </c>
      <c r="V460" s="146" t="str">
        <f t="shared" si="15"/>
        <v/>
      </c>
      <c r="W460" s="148" t="str">
        <f t="shared" si="1903"/>
        <v/>
      </c>
      <c r="X460" s="175" t="str">
        <f t="shared" si="1904"/>
        <v/>
      </c>
      <c r="Y460" s="170" t="str">
        <f t="shared" si="1905"/>
        <v/>
      </c>
      <c r="Z460" s="150" t="str">
        <f t="shared" si="19"/>
        <v/>
      </c>
      <c r="AA460" s="146" t="str">
        <f t="shared" si="20"/>
        <v/>
      </c>
      <c r="AB460" s="146" t="str">
        <f t="shared" si="21"/>
        <v/>
      </c>
      <c r="AC460" s="146" t="str">
        <f t="shared" si="22"/>
        <v/>
      </c>
      <c r="AD460" s="148" t="str">
        <f t="shared" si="1906"/>
        <v/>
      </c>
      <c r="AE460" s="148" t="str">
        <f t="shared" si="24"/>
        <v/>
      </c>
      <c r="AF460" s="175" t="str">
        <f t="shared" si="1907"/>
        <v/>
      </c>
      <c r="AG460" s="170" t="str">
        <f t="shared" si="1908"/>
        <v/>
      </c>
      <c r="AH460" s="148" t="str">
        <f t="shared" si="1909"/>
        <v/>
      </c>
      <c r="AI460" s="146" t="str">
        <f t="shared" si="28"/>
        <v/>
      </c>
      <c r="AJ460" s="146" t="str">
        <f t="shared" si="29"/>
        <v/>
      </c>
      <c r="AK460" s="146" t="str">
        <f t="shared" si="30"/>
        <v/>
      </c>
      <c r="AL460" s="146" t="str">
        <f t="shared" si="31"/>
        <v/>
      </c>
      <c r="AM460" s="171" t="str">
        <f t="shared" si="32"/>
        <v/>
      </c>
      <c r="AN460" s="171" t="str">
        <f t="shared" si="33"/>
        <v/>
      </c>
      <c r="AO460" s="146" t="str">
        <f t="shared" si="34"/>
        <v/>
      </c>
      <c r="AP460" s="146" t="str">
        <f t="shared" si="35"/>
        <v/>
      </c>
      <c r="AQ460" s="146" t="str">
        <f t="shared" si="36"/>
        <v/>
      </c>
      <c r="AR460" s="146" t="str">
        <f t="shared" ref="AR460:AS460" si="1930">IF(NOT(ISBLANK(CB460)),CONCATENATE(TEXT(CB460,"yyyy-mm-ddThh:MM:ss"),"Z"),"")</f>
        <v/>
      </c>
      <c r="AS460" s="146" t="str">
        <f t="shared" si="1930"/>
        <v/>
      </c>
      <c r="AT460" s="146" t="str">
        <f t="shared" si="38"/>
        <v/>
      </c>
      <c r="AU460" s="146" t="str">
        <f t="shared" si="39"/>
        <v/>
      </c>
      <c r="AV460" s="146" t="str">
        <f t="shared" ref="AV460:AW460" si="1931">IF(NOT(ISBLANK(DT460)),CONCATENATE(TEXT(DT460,"yyyy-mm-ddThh:MM:ss"),"Z"),"")</f>
        <v/>
      </c>
      <c r="AW460" s="146" t="str">
        <f t="shared" si="1931"/>
        <v/>
      </c>
      <c r="AX460" s="146" t="str">
        <f t="shared" ref="AX460:AZ460" si="1932">IF(NOT(ISBLANK(ED460)),CONCATENATE(TEXT(ED460,"yyyy-mm-ddThh:MM:ss"),"Z"),"")</f>
        <v/>
      </c>
      <c r="AY460" s="146" t="str">
        <f t="shared" si="1932"/>
        <v/>
      </c>
      <c r="AZ460" s="146" t="str">
        <f t="shared" si="1932"/>
        <v/>
      </c>
      <c r="BA460" s="176"/>
      <c r="BB460" s="152"/>
      <c r="BC460" s="177"/>
      <c r="BD460" s="154"/>
      <c r="BE460" s="155"/>
      <c r="BF460" s="154"/>
      <c r="BG460" s="155"/>
      <c r="BH460" s="169"/>
      <c r="BI460" s="162"/>
      <c r="BJ460" s="172"/>
      <c r="BK460" s="162"/>
      <c r="BL460" s="158"/>
      <c r="BM460" s="172"/>
      <c r="BN460" s="162"/>
      <c r="BO460" s="167"/>
      <c r="BP460" s="169"/>
      <c r="BQ460" s="162"/>
      <c r="BR460" s="162"/>
      <c r="BS460" s="174"/>
      <c r="BT460" s="162"/>
      <c r="BU460" s="174"/>
      <c r="BV460" s="174"/>
      <c r="BW460" s="174"/>
      <c r="BX460" s="173"/>
      <c r="BY460" s="158"/>
      <c r="BZ460" s="160"/>
      <c r="CA460" s="172"/>
      <c r="CB460" s="152"/>
      <c r="CC460" s="152"/>
      <c r="CD460" s="156"/>
      <c r="CE460" s="172"/>
      <c r="CF460" s="162"/>
      <c r="CG460" s="162"/>
      <c r="CH460" s="158"/>
      <c r="CI460" s="173"/>
      <c r="CJ460" s="178"/>
      <c r="CK460" s="173"/>
      <c r="CL460" s="165"/>
      <c r="CM460" s="172"/>
      <c r="CN460" s="162"/>
      <c r="CO460" s="162"/>
      <c r="CP460" s="162"/>
      <c r="CQ460" s="162"/>
      <c r="CR460" s="169"/>
      <c r="CS460" s="162"/>
      <c r="CT460" s="162"/>
      <c r="CU460" s="174"/>
      <c r="CV460" s="152"/>
      <c r="CW460" s="173"/>
      <c r="CX460" s="158"/>
      <c r="CY460" s="172"/>
      <c r="CZ460" s="162"/>
      <c r="DA460" s="162"/>
      <c r="DB460" s="158"/>
      <c r="DC460" s="173"/>
      <c r="DD460" s="178"/>
      <c r="DE460" s="173"/>
      <c r="DF460" s="165"/>
      <c r="DG460" s="172"/>
      <c r="DH460" s="178"/>
      <c r="DI460" s="172"/>
      <c r="DJ460" s="178"/>
      <c r="DK460" s="172"/>
      <c r="DL460" s="162"/>
      <c r="DM460" s="167"/>
      <c r="DN460" s="169"/>
      <c r="DO460" s="162"/>
      <c r="DP460" s="162"/>
      <c r="DQ460" s="174"/>
      <c r="DR460" s="152"/>
      <c r="DS460" s="172"/>
      <c r="DT460" s="152"/>
      <c r="DU460" s="152"/>
      <c r="DV460" s="156"/>
      <c r="DW460" s="173"/>
      <c r="DX460" s="158"/>
      <c r="DY460" s="172"/>
      <c r="DZ460" s="162"/>
      <c r="EA460" s="162"/>
      <c r="EB460" s="172"/>
      <c r="EC460" s="172"/>
      <c r="ED460" s="152"/>
      <c r="EE460" s="152"/>
      <c r="EF460" s="152"/>
      <c r="EG460" s="174"/>
      <c r="EH460" s="172"/>
      <c r="EI460" s="162"/>
      <c r="EJ460" s="162"/>
    </row>
    <row r="461" spans="1:140" ht="12.5">
      <c r="A461" s="168"/>
      <c r="B461" s="169"/>
      <c r="C461" s="144" t="str">
        <f t="shared" si="0"/>
        <v/>
      </c>
      <c r="D461" s="144" t="str">
        <f t="shared" si="1898"/>
        <v/>
      </c>
      <c r="E461" s="144" t="str">
        <f t="shared" si="2"/>
        <v/>
      </c>
      <c r="F461" s="145" t="str">
        <f t="shared" si="1899"/>
        <v/>
      </c>
      <c r="G461" s="145" t="str">
        <f t="shared" si="4"/>
        <v/>
      </c>
      <c r="H461" s="145" t="str">
        <f t="shared" si="5"/>
        <v/>
      </c>
      <c r="I461" s="146" t="str">
        <f t="shared" ref="I461:J461" si="1933">IF(COUNTA($DO461:$DX461)&gt;0,$BA461,"")</f>
        <v/>
      </c>
      <c r="J461" s="146" t="str">
        <f t="shared" si="1933"/>
        <v/>
      </c>
      <c r="K461" s="147" t="str">
        <f t="shared" si="43"/>
        <v/>
      </c>
      <c r="L461" s="147" t="str">
        <f t="shared" si="7"/>
        <v/>
      </c>
      <c r="M461" s="147" t="str">
        <f t="shared" si="8"/>
        <v/>
      </c>
      <c r="N461" s="147" t="str">
        <f t="shared" si="48"/>
        <v/>
      </c>
      <c r="O461" s="147" t="str">
        <f t="shared" si="9"/>
        <v/>
      </c>
      <c r="P461" s="146" t="str">
        <f t="shared" si="1901"/>
        <v/>
      </c>
      <c r="Q461" s="147" t="str">
        <f t="shared" si="1902"/>
        <v/>
      </c>
      <c r="R461" s="146" t="str">
        <f t="shared" si="12"/>
        <v/>
      </c>
      <c r="S461" s="146" t="str">
        <f t="shared" si="13"/>
        <v/>
      </c>
      <c r="T461" s="146" t="str">
        <f>IF(NOT(ISBLANK(DH461)),
        IF(AND(ISREF('Input Tenderers'!$J$8:$K$8),COUNTA('Input Tenderers'!$N$8)&gt;0),
                IF(COUNTA('Input Implementation Transactio'!$N461:$O461)&gt;0,"supplier;tenderer;payee","supplier;tenderer"),
                IF(COUNTA('Input Implementation Transactio'!$N461:$O461)&gt;0,"supplier;payee","supplier")
                ),
        IF(COUNTA('Input Implementation Transactio'!$N461:$O461)&gt;0, "payee", "")
        )</f>
        <v/>
      </c>
      <c r="U461" s="146" t="str">
        <f t="shared" si="14"/>
        <v/>
      </c>
      <c r="V461" s="146" t="str">
        <f t="shared" si="15"/>
        <v/>
      </c>
      <c r="W461" s="148" t="str">
        <f t="shared" si="1903"/>
        <v/>
      </c>
      <c r="X461" s="175" t="str">
        <f t="shared" si="1904"/>
        <v/>
      </c>
      <c r="Y461" s="170" t="str">
        <f t="shared" si="1905"/>
        <v/>
      </c>
      <c r="Z461" s="150" t="str">
        <f t="shared" si="19"/>
        <v/>
      </c>
      <c r="AA461" s="146" t="str">
        <f t="shared" si="20"/>
        <v/>
      </c>
      <c r="AB461" s="146" t="str">
        <f t="shared" si="21"/>
        <v/>
      </c>
      <c r="AC461" s="146" t="str">
        <f t="shared" si="22"/>
        <v/>
      </c>
      <c r="AD461" s="148" t="str">
        <f t="shared" si="1906"/>
        <v/>
      </c>
      <c r="AE461" s="148" t="str">
        <f t="shared" si="24"/>
        <v/>
      </c>
      <c r="AF461" s="175" t="str">
        <f t="shared" si="1907"/>
        <v/>
      </c>
      <c r="AG461" s="170" t="str">
        <f t="shared" si="1908"/>
        <v/>
      </c>
      <c r="AH461" s="148" t="str">
        <f t="shared" si="1909"/>
        <v/>
      </c>
      <c r="AI461" s="146" t="str">
        <f t="shared" si="28"/>
        <v/>
      </c>
      <c r="AJ461" s="146" t="str">
        <f t="shared" si="29"/>
        <v/>
      </c>
      <c r="AK461" s="146" t="str">
        <f t="shared" si="30"/>
        <v/>
      </c>
      <c r="AL461" s="146" t="str">
        <f t="shared" si="31"/>
        <v/>
      </c>
      <c r="AM461" s="171" t="str">
        <f t="shared" si="32"/>
        <v/>
      </c>
      <c r="AN461" s="171" t="str">
        <f t="shared" si="33"/>
        <v/>
      </c>
      <c r="AO461" s="146" t="str">
        <f t="shared" si="34"/>
        <v/>
      </c>
      <c r="AP461" s="146" t="str">
        <f t="shared" si="35"/>
        <v/>
      </c>
      <c r="AQ461" s="146" t="str">
        <f t="shared" si="36"/>
        <v/>
      </c>
      <c r="AR461" s="146" t="str">
        <f t="shared" ref="AR461:AS461" si="1934">IF(NOT(ISBLANK(CB461)),CONCATENATE(TEXT(CB461,"yyyy-mm-ddThh:MM:ss"),"Z"),"")</f>
        <v/>
      </c>
      <c r="AS461" s="146" t="str">
        <f t="shared" si="1934"/>
        <v/>
      </c>
      <c r="AT461" s="146" t="str">
        <f t="shared" si="38"/>
        <v/>
      </c>
      <c r="AU461" s="146" t="str">
        <f t="shared" si="39"/>
        <v/>
      </c>
      <c r="AV461" s="146" t="str">
        <f t="shared" ref="AV461:AW461" si="1935">IF(NOT(ISBLANK(DT461)),CONCATENATE(TEXT(DT461,"yyyy-mm-ddThh:MM:ss"),"Z"),"")</f>
        <v/>
      </c>
      <c r="AW461" s="146" t="str">
        <f t="shared" si="1935"/>
        <v/>
      </c>
      <c r="AX461" s="146" t="str">
        <f t="shared" ref="AX461:AZ461" si="1936">IF(NOT(ISBLANK(ED461)),CONCATENATE(TEXT(ED461,"yyyy-mm-ddThh:MM:ss"),"Z"),"")</f>
        <v/>
      </c>
      <c r="AY461" s="146" t="str">
        <f t="shared" si="1936"/>
        <v/>
      </c>
      <c r="AZ461" s="146" t="str">
        <f t="shared" si="1936"/>
        <v/>
      </c>
      <c r="BA461" s="176"/>
      <c r="BB461" s="152"/>
      <c r="BC461" s="177"/>
      <c r="BD461" s="154"/>
      <c r="BE461" s="155"/>
      <c r="BF461" s="154"/>
      <c r="BG461" s="155"/>
      <c r="BH461" s="169"/>
      <c r="BI461" s="162"/>
      <c r="BJ461" s="172"/>
      <c r="BK461" s="162"/>
      <c r="BL461" s="158"/>
      <c r="BM461" s="172"/>
      <c r="BN461" s="162"/>
      <c r="BO461" s="167"/>
      <c r="BP461" s="169"/>
      <c r="BQ461" s="162"/>
      <c r="BR461" s="162"/>
      <c r="BS461" s="174"/>
      <c r="BT461" s="162"/>
      <c r="BU461" s="174"/>
      <c r="BV461" s="174"/>
      <c r="BW461" s="174"/>
      <c r="BX461" s="173"/>
      <c r="BY461" s="158"/>
      <c r="BZ461" s="160"/>
      <c r="CA461" s="172"/>
      <c r="CB461" s="152"/>
      <c r="CC461" s="152"/>
      <c r="CD461" s="156"/>
      <c r="CE461" s="172"/>
      <c r="CF461" s="162"/>
      <c r="CG461" s="162"/>
      <c r="CH461" s="158"/>
      <c r="CI461" s="173"/>
      <c r="CJ461" s="178"/>
      <c r="CK461" s="173"/>
      <c r="CL461" s="165"/>
      <c r="CM461" s="172"/>
      <c r="CN461" s="162"/>
      <c r="CO461" s="162"/>
      <c r="CP461" s="162"/>
      <c r="CQ461" s="162"/>
      <c r="CR461" s="169"/>
      <c r="CS461" s="162"/>
      <c r="CT461" s="162"/>
      <c r="CU461" s="174"/>
      <c r="CV461" s="152"/>
      <c r="CW461" s="173"/>
      <c r="CX461" s="158"/>
      <c r="CY461" s="172"/>
      <c r="CZ461" s="162"/>
      <c r="DA461" s="162"/>
      <c r="DB461" s="158"/>
      <c r="DC461" s="173"/>
      <c r="DD461" s="178"/>
      <c r="DE461" s="173"/>
      <c r="DF461" s="165"/>
      <c r="DG461" s="172"/>
      <c r="DH461" s="178"/>
      <c r="DI461" s="172"/>
      <c r="DJ461" s="178"/>
      <c r="DK461" s="172"/>
      <c r="DL461" s="162"/>
      <c r="DM461" s="167"/>
      <c r="DN461" s="169"/>
      <c r="DO461" s="162"/>
      <c r="DP461" s="162"/>
      <c r="DQ461" s="174"/>
      <c r="DR461" s="152"/>
      <c r="DS461" s="172"/>
      <c r="DT461" s="152"/>
      <c r="DU461" s="152"/>
      <c r="DV461" s="156"/>
      <c r="DW461" s="173"/>
      <c r="DX461" s="158"/>
      <c r="DY461" s="172"/>
      <c r="DZ461" s="162"/>
      <c r="EA461" s="162"/>
      <c r="EB461" s="172"/>
      <c r="EC461" s="172"/>
      <c r="ED461" s="152"/>
      <c r="EE461" s="152"/>
      <c r="EF461" s="152"/>
      <c r="EG461" s="174"/>
      <c r="EH461" s="172"/>
      <c r="EI461" s="162"/>
      <c r="EJ461" s="162"/>
    </row>
    <row r="462" spans="1:140" ht="12.5">
      <c r="A462" s="168"/>
      <c r="B462" s="169"/>
      <c r="C462" s="144" t="str">
        <f t="shared" si="0"/>
        <v/>
      </c>
      <c r="D462" s="144" t="str">
        <f t="shared" si="1898"/>
        <v/>
      </c>
      <c r="E462" s="144" t="str">
        <f t="shared" si="2"/>
        <v/>
      </c>
      <c r="F462" s="145" t="str">
        <f t="shared" si="1899"/>
        <v/>
      </c>
      <c r="G462" s="145" t="str">
        <f t="shared" si="4"/>
        <v/>
      </c>
      <c r="H462" s="145" t="str">
        <f t="shared" si="5"/>
        <v/>
      </c>
      <c r="I462" s="146" t="str">
        <f t="shared" ref="I462:J462" si="1937">IF(COUNTA($DO462:$DX462)&gt;0,$BA462,"")</f>
        <v/>
      </c>
      <c r="J462" s="146" t="str">
        <f t="shared" si="1937"/>
        <v/>
      </c>
      <c r="K462" s="147" t="str">
        <f t="shared" si="43"/>
        <v/>
      </c>
      <c r="L462" s="147" t="str">
        <f t="shared" si="7"/>
        <v/>
      </c>
      <c r="M462" s="147" t="str">
        <f t="shared" si="8"/>
        <v/>
      </c>
      <c r="N462" s="147" t="str">
        <f t="shared" si="48"/>
        <v/>
      </c>
      <c r="O462" s="147" t="str">
        <f t="shared" si="9"/>
        <v/>
      </c>
      <c r="P462" s="146" t="str">
        <f t="shared" si="1901"/>
        <v/>
      </c>
      <c r="Q462" s="147" t="str">
        <f t="shared" si="1902"/>
        <v/>
      </c>
      <c r="R462" s="146" t="str">
        <f t="shared" si="12"/>
        <v/>
      </c>
      <c r="S462" s="146" t="str">
        <f t="shared" si="13"/>
        <v/>
      </c>
      <c r="T462" s="146" t="str">
        <f>IF(NOT(ISBLANK(DH462)),
        IF(AND(ISREF('Input Tenderers'!$J$8:$K$8),COUNTA('Input Tenderers'!$N$8)&gt;0),
                IF(COUNTA('Input Implementation Transactio'!$N462:$O462)&gt;0,"supplier;tenderer;payee","supplier;tenderer"),
                IF(COUNTA('Input Implementation Transactio'!$N462:$O462)&gt;0,"supplier;payee","supplier")
                ),
        IF(COUNTA('Input Implementation Transactio'!$N462:$O462)&gt;0, "payee", "")
        )</f>
        <v/>
      </c>
      <c r="U462" s="146" t="str">
        <f t="shared" si="14"/>
        <v/>
      </c>
      <c r="V462" s="146" t="str">
        <f t="shared" si="15"/>
        <v/>
      </c>
      <c r="W462" s="148" t="str">
        <f t="shared" si="1903"/>
        <v/>
      </c>
      <c r="X462" s="175" t="str">
        <f t="shared" si="1904"/>
        <v/>
      </c>
      <c r="Y462" s="170" t="str">
        <f t="shared" si="1905"/>
        <v/>
      </c>
      <c r="Z462" s="150" t="str">
        <f t="shared" si="19"/>
        <v/>
      </c>
      <c r="AA462" s="146" t="str">
        <f t="shared" si="20"/>
        <v/>
      </c>
      <c r="AB462" s="146" t="str">
        <f t="shared" si="21"/>
        <v/>
      </c>
      <c r="AC462" s="146" t="str">
        <f t="shared" si="22"/>
        <v/>
      </c>
      <c r="AD462" s="148" t="str">
        <f t="shared" si="1906"/>
        <v/>
      </c>
      <c r="AE462" s="148" t="str">
        <f t="shared" si="24"/>
        <v/>
      </c>
      <c r="AF462" s="175" t="str">
        <f t="shared" si="1907"/>
        <v/>
      </c>
      <c r="AG462" s="170" t="str">
        <f t="shared" si="1908"/>
        <v/>
      </c>
      <c r="AH462" s="148" t="str">
        <f t="shared" si="1909"/>
        <v/>
      </c>
      <c r="AI462" s="146" t="str">
        <f t="shared" si="28"/>
        <v/>
      </c>
      <c r="AJ462" s="146" t="str">
        <f t="shared" si="29"/>
        <v/>
      </c>
      <c r="AK462" s="146" t="str">
        <f t="shared" si="30"/>
        <v/>
      </c>
      <c r="AL462" s="146" t="str">
        <f t="shared" si="31"/>
        <v/>
      </c>
      <c r="AM462" s="171" t="str">
        <f t="shared" si="32"/>
        <v/>
      </c>
      <c r="AN462" s="171" t="str">
        <f t="shared" si="33"/>
        <v/>
      </c>
      <c r="AO462" s="146" t="str">
        <f t="shared" si="34"/>
        <v/>
      </c>
      <c r="AP462" s="146" t="str">
        <f t="shared" si="35"/>
        <v/>
      </c>
      <c r="AQ462" s="146" t="str">
        <f t="shared" si="36"/>
        <v/>
      </c>
      <c r="AR462" s="146" t="str">
        <f t="shared" ref="AR462:AS462" si="1938">IF(NOT(ISBLANK(CB462)),CONCATENATE(TEXT(CB462,"yyyy-mm-ddThh:MM:ss"),"Z"),"")</f>
        <v/>
      </c>
      <c r="AS462" s="146" t="str">
        <f t="shared" si="1938"/>
        <v/>
      </c>
      <c r="AT462" s="146" t="str">
        <f t="shared" si="38"/>
        <v/>
      </c>
      <c r="AU462" s="146" t="str">
        <f t="shared" si="39"/>
        <v/>
      </c>
      <c r="AV462" s="146" t="str">
        <f t="shared" ref="AV462:AW462" si="1939">IF(NOT(ISBLANK(DT462)),CONCATENATE(TEXT(DT462,"yyyy-mm-ddThh:MM:ss"),"Z"),"")</f>
        <v/>
      </c>
      <c r="AW462" s="146" t="str">
        <f t="shared" si="1939"/>
        <v/>
      </c>
      <c r="AX462" s="146" t="str">
        <f t="shared" ref="AX462:AZ462" si="1940">IF(NOT(ISBLANK(ED462)),CONCATENATE(TEXT(ED462,"yyyy-mm-ddThh:MM:ss"),"Z"),"")</f>
        <v/>
      </c>
      <c r="AY462" s="146" t="str">
        <f t="shared" si="1940"/>
        <v/>
      </c>
      <c r="AZ462" s="146" t="str">
        <f t="shared" si="1940"/>
        <v/>
      </c>
      <c r="BA462" s="176"/>
      <c r="BB462" s="152"/>
      <c r="BC462" s="177"/>
      <c r="BD462" s="154"/>
      <c r="BE462" s="155"/>
      <c r="BF462" s="154"/>
      <c r="BG462" s="155"/>
      <c r="BH462" s="169"/>
      <c r="BI462" s="162"/>
      <c r="BJ462" s="172"/>
      <c r="BK462" s="162"/>
      <c r="BL462" s="158"/>
      <c r="BM462" s="172"/>
      <c r="BN462" s="162"/>
      <c r="BO462" s="167"/>
      <c r="BP462" s="169"/>
      <c r="BQ462" s="162"/>
      <c r="BR462" s="162"/>
      <c r="BS462" s="174"/>
      <c r="BT462" s="162"/>
      <c r="BU462" s="174"/>
      <c r="BV462" s="174"/>
      <c r="BW462" s="174"/>
      <c r="BX462" s="173"/>
      <c r="BY462" s="158"/>
      <c r="BZ462" s="160"/>
      <c r="CA462" s="172"/>
      <c r="CB462" s="152"/>
      <c r="CC462" s="152"/>
      <c r="CD462" s="156"/>
      <c r="CE462" s="172"/>
      <c r="CF462" s="162"/>
      <c r="CG462" s="162"/>
      <c r="CH462" s="158"/>
      <c r="CI462" s="173"/>
      <c r="CJ462" s="178"/>
      <c r="CK462" s="173"/>
      <c r="CL462" s="165"/>
      <c r="CM462" s="172"/>
      <c r="CN462" s="162"/>
      <c r="CO462" s="162"/>
      <c r="CP462" s="162"/>
      <c r="CQ462" s="162"/>
      <c r="CR462" s="169"/>
      <c r="CS462" s="162"/>
      <c r="CT462" s="162"/>
      <c r="CU462" s="174"/>
      <c r="CV462" s="152"/>
      <c r="CW462" s="173"/>
      <c r="CX462" s="158"/>
      <c r="CY462" s="172"/>
      <c r="CZ462" s="162"/>
      <c r="DA462" s="162"/>
      <c r="DB462" s="158"/>
      <c r="DC462" s="173"/>
      <c r="DD462" s="178"/>
      <c r="DE462" s="173"/>
      <c r="DF462" s="165"/>
      <c r="DG462" s="172"/>
      <c r="DH462" s="178"/>
      <c r="DI462" s="172"/>
      <c r="DJ462" s="178"/>
      <c r="DK462" s="172"/>
      <c r="DL462" s="162"/>
      <c r="DM462" s="167"/>
      <c r="DN462" s="169"/>
      <c r="DO462" s="162"/>
      <c r="DP462" s="162"/>
      <c r="DQ462" s="174"/>
      <c r="DR462" s="152"/>
      <c r="DS462" s="172"/>
      <c r="DT462" s="152"/>
      <c r="DU462" s="152"/>
      <c r="DV462" s="156"/>
      <c r="DW462" s="173"/>
      <c r="DX462" s="158"/>
      <c r="DY462" s="172"/>
      <c r="DZ462" s="162"/>
      <c r="EA462" s="162"/>
      <c r="EB462" s="172"/>
      <c r="EC462" s="172"/>
      <c r="ED462" s="152"/>
      <c r="EE462" s="152"/>
      <c r="EF462" s="152"/>
      <c r="EG462" s="174"/>
      <c r="EH462" s="172"/>
      <c r="EI462" s="162"/>
      <c r="EJ462" s="162"/>
    </row>
    <row r="463" spans="1:140" ht="12.5">
      <c r="A463" s="168"/>
      <c r="B463" s="169"/>
      <c r="C463" s="144" t="str">
        <f t="shared" si="0"/>
        <v/>
      </c>
      <c r="D463" s="144" t="str">
        <f t="shared" si="1898"/>
        <v/>
      </c>
      <c r="E463" s="144" t="str">
        <f t="shared" si="2"/>
        <v/>
      </c>
      <c r="F463" s="145" t="str">
        <f t="shared" si="1899"/>
        <v/>
      </c>
      <c r="G463" s="145" t="str">
        <f t="shared" si="4"/>
        <v/>
      </c>
      <c r="H463" s="145" t="str">
        <f t="shared" si="5"/>
        <v/>
      </c>
      <c r="I463" s="146" t="str">
        <f t="shared" ref="I463:J463" si="1941">IF(COUNTA($DO463:$DX463)&gt;0,$BA463,"")</f>
        <v/>
      </c>
      <c r="J463" s="146" t="str">
        <f t="shared" si="1941"/>
        <v/>
      </c>
      <c r="K463" s="147" t="str">
        <f t="shared" si="43"/>
        <v/>
      </c>
      <c r="L463" s="147" t="str">
        <f t="shared" si="7"/>
        <v/>
      </c>
      <c r="M463" s="147" t="str">
        <f t="shared" si="8"/>
        <v/>
      </c>
      <c r="N463" s="147" t="str">
        <f t="shared" si="48"/>
        <v/>
      </c>
      <c r="O463" s="147" t="str">
        <f t="shared" si="9"/>
        <v/>
      </c>
      <c r="P463" s="146" t="str">
        <f t="shared" si="1901"/>
        <v/>
      </c>
      <c r="Q463" s="147" t="str">
        <f t="shared" si="1902"/>
        <v/>
      </c>
      <c r="R463" s="146" t="str">
        <f t="shared" si="12"/>
        <v/>
      </c>
      <c r="S463" s="146" t="str">
        <f t="shared" si="13"/>
        <v/>
      </c>
      <c r="T463" s="146" t="str">
        <f>IF(NOT(ISBLANK(DH463)),
        IF(AND(ISREF('Input Tenderers'!$J$8:$K$8),COUNTA('Input Tenderers'!$N$8)&gt;0),
                IF(COUNTA('Input Implementation Transactio'!$N463:$O463)&gt;0,"supplier;tenderer;payee","supplier;tenderer"),
                IF(COUNTA('Input Implementation Transactio'!$N463:$O463)&gt;0,"supplier;payee","supplier")
                ),
        IF(COUNTA('Input Implementation Transactio'!$N463:$O463)&gt;0, "payee", "")
        )</f>
        <v/>
      </c>
      <c r="U463" s="146" t="str">
        <f t="shared" si="14"/>
        <v/>
      </c>
      <c r="V463" s="146" t="str">
        <f t="shared" si="15"/>
        <v/>
      </c>
      <c r="W463" s="148" t="str">
        <f t="shared" si="1903"/>
        <v/>
      </c>
      <c r="X463" s="175" t="str">
        <f t="shared" si="1904"/>
        <v/>
      </c>
      <c r="Y463" s="170" t="str">
        <f t="shared" si="1905"/>
        <v/>
      </c>
      <c r="Z463" s="150" t="str">
        <f t="shared" si="19"/>
        <v/>
      </c>
      <c r="AA463" s="146" t="str">
        <f t="shared" si="20"/>
        <v/>
      </c>
      <c r="AB463" s="146" t="str">
        <f t="shared" si="21"/>
        <v/>
      </c>
      <c r="AC463" s="146" t="str">
        <f t="shared" si="22"/>
        <v/>
      </c>
      <c r="AD463" s="148" t="str">
        <f t="shared" si="1906"/>
        <v/>
      </c>
      <c r="AE463" s="148" t="str">
        <f t="shared" si="24"/>
        <v/>
      </c>
      <c r="AF463" s="175" t="str">
        <f t="shared" si="1907"/>
        <v/>
      </c>
      <c r="AG463" s="170" t="str">
        <f t="shared" si="1908"/>
        <v/>
      </c>
      <c r="AH463" s="148" t="str">
        <f t="shared" si="1909"/>
        <v/>
      </c>
      <c r="AI463" s="146" t="str">
        <f t="shared" si="28"/>
        <v/>
      </c>
      <c r="AJ463" s="146" t="str">
        <f t="shared" si="29"/>
        <v/>
      </c>
      <c r="AK463" s="146" t="str">
        <f t="shared" si="30"/>
        <v/>
      </c>
      <c r="AL463" s="146" t="str">
        <f t="shared" si="31"/>
        <v/>
      </c>
      <c r="AM463" s="171" t="str">
        <f t="shared" si="32"/>
        <v/>
      </c>
      <c r="AN463" s="171" t="str">
        <f t="shared" si="33"/>
        <v/>
      </c>
      <c r="AO463" s="146" t="str">
        <f t="shared" si="34"/>
        <v/>
      </c>
      <c r="AP463" s="146" t="str">
        <f t="shared" si="35"/>
        <v/>
      </c>
      <c r="AQ463" s="146" t="str">
        <f t="shared" si="36"/>
        <v/>
      </c>
      <c r="AR463" s="146" t="str">
        <f t="shared" ref="AR463:AS463" si="1942">IF(NOT(ISBLANK(CB463)),CONCATENATE(TEXT(CB463,"yyyy-mm-ddThh:MM:ss"),"Z"),"")</f>
        <v/>
      </c>
      <c r="AS463" s="146" t="str">
        <f t="shared" si="1942"/>
        <v/>
      </c>
      <c r="AT463" s="146" t="str">
        <f t="shared" si="38"/>
        <v/>
      </c>
      <c r="AU463" s="146" t="str">
        <f t="shared" si="39"/>
        <v/>
      </c>
      <c r="AV463" s="146" t="str">
        <f t="shared" ref="AV463:AW463" si="1943">IF(NOT(ISBLANK(DT463)),CONCATENATE(TEXT(DT463,"yyyy-mm-ddThh:MM:ss"),"Z"),"")</f>
        <v/>
      </c>
      <c r="AW463" s="146" t="str">
        <f t="shared" si="1943"/>
        <v/>
      </c>
      <c r="AX463" s="146" t="str">
        <f t="shared" ref="AX463:AZ463" si="1944">IF(NOT(ISBLANK(ED463)),CONCATENATE(TEXT(ED463,"yyyy-mm-ddThh:MM:ss"),"Z"),"")</f>
        <v/>
      </c>
      <c r="AY463" s="146" t="str">
        <f t="shared" si="1944"/>
        <v/>
      </c>
      <c r="AZ463" s="146" t="str">
        <f t="shared" si="1944"/>
        <v/>
      </c>
      <c r="BA463" s="176"/>
      <c r="BB463" s="152"/>
      <c r="BC463" s="177"/>
      <c r="BD463" s="154"/>
      <c r="BE463" s="155"/>
      <c r="BF463" s="154"/>
      <c r="BG463" s="155"/>
      <c r="BH463" s="169"/>
      <c r="BI463" s="162"/>
      <c r="BJ463" s="172"/>
      <c r="BK463" s="162"/>
      <c r="BL463" s="158"/>
      <c r="BM463" s="172"/>
      <c r="BN463" s="162"/>
      <c r="BO463" s="167"/>
      <c r="BP463" s="169"/>
      <c r="BQ463" s="162"/>
      <c r="BR463" s="162"/>
      <c r="BS463" s="174"/>
      <c r="BT463" s="162"/>
      <c r="BU463" s="174"/>
      <c r="BV463" s="174"/>
      <c r="BW463" s="174"/>
      <c r="BX463" s="173"/>
      <c r="BY463" s="158"/>
      <c r="BZ463" s="160"/>
      <c r="CA463" s="172"/>
      <c r="CB463" s="152"/>
      <c r="CC463" s="152"/>
      <c r="CD463" s="156"/>
      <c r="CE463" s="172"/>
      <c r="CF463" s="162"/>
      <c r="CG463" s="162"/>
      <c r="CH463" s="158"/>
      <c r="CI463" s="173"/>
      <c r="CJ463" s="178"/>
      <c r="CK463" s="173"/>
      <c r="CL463" s="165"/>
      <c r="CM463" s="172"/>
      <c r="CN463" s="162"/>
      <c r="CO463" s="162"/>
      <c r="CP463" s="162"/>
      <c r="CQ463" s="162"/>
      <c r="CR463" s="169"/>
      <c r="CS463" s="162"/>
      <c r="CT463" s="162"/>
      <c r="CU463" s="174"/>
      <c r="CV463" s="152"/>
      <c r="CW463" s="173"/>
      <c r="CX463" s="158"/>
      <c r="CY463" s="172"/>
      <c r="CZ463" s="162"/>
      <c r="DA463" s="162"/>
      <c r="DB463" s="158"/>
      <c r="DC463" s="173"/>
      <c r="DD463" s="178"/>
      <c r="DE463" s="173"/>
      <c r="DF463" s="165"/>
      <c r="DG463" s="172"/>
      <c r="DH463" s="178"/>
      <c r="DI463" s="172"/>
      <c r="DJ463" s="178"/>
      <c r="DK463" s="172"/>
      <c r="DL463" s="162"/>
      <c r="DM463" s="167"/>
      <c r="DN463" s="169"/>
      <c r="DO463" s="162"/>
      <c r="DP463" s="162"/>
      <c r="DQ463" s="174"/>
      <c r="DR463" s="152"/>
      <c r="DS463" s="172"/>
      <c r="DT463" s="152"/>
      <c r="DU463" s="152"/>
      <c r="DV463" s="156"/>
      <c r="DW463" s="173"/>
      <c r="DX463" s="158"/>
      <c r="DY463" s="172"/>
      <c r="DZ463" s="162"/>
      <c r="EA463" s="162"/>
      <c r="EB463" s="172"/>
      <c r="EC463" s="172"/>
      <c r="ED463" s="152"/>
      <c r="EE463" s="152"/>
      <c r="EF463" s="152"/>
      <c r="EG463" s="174"/>
      <c r="EH463" s="172"/>
      <c r="EI463" s="162"/>
      <c r="EJ463" s="162"/>
    </row>
    <row r="464" spans="1:140" ht="12.5">
      <c r="A464" s="168"/>
      <c r="B464" s="169"/>
      <c r="C464" s="144" t="str">
        <f t="shared" si="0"/>
        <v/>
      </c>
      <c r="D464" s="144" t="str">
        <f t="shared" si="1898"/>
        <v/>
      </c>
      <c r="E464" s="144" t="str">
        <f t="shared" si="2"/>
        <v/>
      </c>
      <c r="F464" s="145" t="str">
        <f t="shared" si="1899"/>
        <v/>
      </c>
      <c r="G464" s="145" t="str">
        <f t="shared" si="4"/>
        <v/>
      </c>
      <c r="H464" s="145" t="str">
        <f t="shared" si="5"/>
        <v/>
      </c>
      <c r="I464" s="146" t="str">
        <f t="shared" ref="I464:J464" si="1945">IF(COUNTA($DO464:$DX464)&gt;0,$BA464,"")</f>
        <v/>
      </c>
      <c r="J464" s="146" t="str">
        <f t="shared" si="1945"/>
        <v/>
      </c>
      <c r="K464" s="147" t="str">
        <f t="shared" si="43"/>
        <v/>
      </c>
      <c r="L464" s="147" t="str">
        <f t="shared" si="7"/>
        <v/>
      </c>
      <c r="M464" s="147" t="str">
        <f t="shared" si="8"/>
        <v/>
      </c>
      <c r="N464" s="147" t="str">
        <f t="shared" si="48"/>
        <v/>
      </c>
      <c r="O464" s="147" t="str">
        <f t="shared" si="9"/>
        <v/>
      </c>
      <c r="P464" s="146" t="str">
        <f t="shared" si="1901"/>
        <v/>
      </c>
      <c r="Q464" s="147" t="str">
        <f t="shared" si="1902"/>
        <v/>
      </c>
      <c r="R464" s="146" t="str">
        <f t="shared" si="12"/>
        <v/>
      </c>
      <c r="S464" s="146" t="str">
        <f t="shared" si="13"/>
        <v/>
      </c>
      <c r="T464" s="146" t="str">
        <f>IF(NOT(ISBLANK(DH464)),
        IF(AND(ISREF('Input Tenderers'!$J$8:$K$8),COUNTA('Input Tenderers'!$N$8)&gt;0),
                IF(COUNTA('Input Implementation Transactio'!$N464:$O464)&gt;0,"supplier;tenderer;payee","supplier;tenderer"),
                IF(COUNTA('Input Implementation Transactio'!$N464:$O464)&gt;0,"supplier;payee","supplier")
                ),
        IF(COUNTA('Input Implementation Transactio'!$N464:$O464)&gt;0, "payee", "")
        )</f>
        <v/>
      </c>
      <c r="U464" s="146" t="str">
        <f t="shared" si="14"/>
        <v/>
      </c>
      <c r="V464" s="146" t="str">
        <f t="shared" si="15"/>
        <v/>
      </c>
      <c r="W464" s="148" t="str">
        <f t="shared" si="1903"/>
        <v/>
      </c>
      <c r="X464" s="175" t="str">
        <f t="shared" si="1904"/>
        <v/>
      </c>
      <c r="Y464" s="170" t="str">
        <f t="shared" si="1905"/>
        <v/>
      </c>
      <c r="Z464" s="150" t="str">
        <f t="shared" si="19"/>
        <v/>
      </c>
      <c r="AA464" s="146" t="str">
        <f t="shared" si="20"/>
        <v/>
      </c>
      <c r="AB464" s="146" t="str">
        <f t="shared" si="21"/>
        <v/>
      </c>
      <c r="AC464" s="146" t="str">
        <f t="shared" si="22"/>
        <v/>
      </c>
      <c r="AD464" s="148" t="str">
        <f t="shared" si="1906"/>
        <v/>
      </c>
      <c r="AE464" s="148" t="str">
        <f t="shared" si="24"/>
        <v/>
      </c>
      <c r="AF464" s="175" t="str">
        <f t="shared" si="1907"/>
        <v/>
      </c>
      <c r="AG464" s="170" t="str">
        <f t="shared" si="1908"/>
        <v/>
      </c>
      <c r="AH464" s="148" t="str">
        <f t="shared" si="1909"/>
        <v/>
      </c>
      <c r="AI464" s="146" t="str">
        <f t="shared" si="28"/>
        <v/>
      </c>
      <c r="AJ464" s="146" t="str">
        <f t="shared" si="29"/>
        <v/>
      </c>
      <c r="AK464" s="146" t="str">
        <f t="shared" si="30"/>
        <v/>
      </c>
      <c r="AL464" s="146" t="str">
        <f t="shared" si="31"/>
        <v/>
      </c>
      <c r="AM464" s="171" t="str">
        <f t="shared" si="32"/>
        <v/>
      </c>
      <c r="AN464" s="171" t="str">
        <f t="shared" si="33"/>
        <v/>
      </c>
      <c r="AO464" s="146" t="str">
        <f t="shared" si="34"/>
        <v/>
      </c>
      <c r="AP464" s="146" t="str">
        <f t="shared" si="35"/>
        <v/>
      </c>
      <c r="AQ464" s="146" t="str">
        <f t="shared" si="36"/>
        <v/>
      </c>
      <c r="AR464" s="146" t="str">
        <f t="shared" ref="AR464:AS464" si="1946">IF(NOT(ISBLANK(CB464)),CONCATENATE(TEXT(CB464,"yyyy-mm-ddThh:MM:ss"),"Z"),"")</f>
        <v/>
      </c>
      <c r="AS464" s="146" t="str">
        <f t="shared" si="1946"/>
        <v/>
      </c>
      <c r="AT464" s="146" t="str">
        <f t="shared" si="38"/>
        <v/>
      </c>
      <c r="AU464" s="146" t="str">
        <f t="shared" si="39"/>
        <v/>
      </c>
      <c r="AV464" s="146" t="str">
        <f t="shared" ref="AV464:AW464" si="1947">IF(NOT(ISBLANK(DT464)),CONCATENATE(TEXT(DT464,"yyyy-mm-ddThh:MM:ss"),"Z"),"")</f>
        <v/>
      </c>
      <c r="AW464" s="146" t="str">
        <f t="shared" si="1947"/>
        <v/>
      </c>
      <c r="AX464" s="146" t="str">
        <f t="shared" ref="AX464:AZ464" si="1948">IF(NOT(ISBLANK(ED464)),CONCATENATE(TEXT(ED464,"yyyy-mm-ddThh:MM:ss"),"Z"),"")</f>
        <v/>
      </c>
      <c r="AY464" s="146" t="str">
        <f t="shared" si="1948"/>
        <v/>
      </c>
      <c r="AZ464" s="146" t="str">
        <f t="shared" si="1948"/>
        <v/>
      </c>
      <c r="BA464" s="176"/>
      <c r="BB464" s="152"/>
      <c r="BC464" s="177"/>
      <c r="BD464" s="154"/>
      <c r="BE464" s="155"/>
      <c r="BF464" s="154"/>
      <c r="BG464" s="155"/>
      <c r="BH464" s="169"/>
      <c r="BI464" s="162"/>
      <c r="BJ464" s="172"/>
      <c r="BK464" s="162"/>
      <c r="BL464" s="158"/>
      <c r="BM464" s="172"/>
      <c r="BN464" s="162"/>
      <c r="BO464" s="167"/>
      <c r="BP464" s="169"/>
      <c r="BQ464" s="162"/>
      <c r="BR464" s="162"/>
      <c r="BS464" s="174"/>
      <c r="BT464" s="162"/>
      <c r="BU464" s="174"/>
      <c r="BV464" s="174"/>
      <c r="BW464" s="174"/>
      <c r="BX464" s="173"/>
      <c r="BY464" s="158"/>
      <c r="BZ464" s="160"/>
      <c r="CA464" s="172"/>
      <c r="CB464" s="152"/>
      <c r="CC464" s="152"/>
      <c r="CD464" s="156"/>
      <c r="CE464" s="172"/>
      <c r="CF464" s="162"/>
      <c r="CG464" s="162"/>
      <c r="CH464" s="158"/>
      <c r="CI464" s="173"/>
      <c r="CJ464" s="178"/>
      <c r="CK464" s="173"/>
      <c r="CL464" s="165"/>
      <c r="CM464" s="172"/>
      <c r="CN464" s="162"/>
      <c r="CO464" s="162"/>
      <c r="CP464" s="162"/>
      <c r="CQ464" s="162"/>
      <c r="CR464" s="169"/>
      <c r="CS464" s="162"/>
      <c r="CT464" s="162"/>
      <c r="CU464" s="174"/>
      <c r="CV464" s="152"/>
      <c r="CW464" s="173"/>
      <c r="CX464" s="158"/>
      <c r="CY464" s="172"/>
      <c r="CZ464" s="162"/>
      <c r="DA464" s="162"/>
      <c r="DB464" s="158"/>
      <c r="DC464" s="173"/>
      <c r="DD464" s="178"/>
      <c r="DE464" s="173"/>
      <c r="DF464" s="165"/>
      <c r="DG464" s="172"/>
      <c r="DH464" s="178"/>
      <c r="DI464" s="172"/>
      <c r="DJ464" s="178"/>
      <c r="DK464" s="172"/>
      <c r="DL464" s="162"/>
      <c r="DM464" s="167"/>
      <c r="DN464" s="169"/>
      <c r="DO464" s="162"/>
      <c r="DP464" s="162"/>
      <c r="DQ464" s="174"/>
      <c r="DR464" s="152"/>
      <c r="DS464" s="172"/>
      <c r="DT464" s="152"/>
      <c r="DU464" s="152"/>
      <c r="DV464" s="156"/>
      <c r="DW464" s="173"/>
      <c r="DX464" s="158"/>
      <c r="DY464" s="172"/>
      <c r="DZ464" s="162"/>
      <c r="EA464" s="162"/>
      <c r="EB464" s="172"/>
      <c r="EC464" s="172"/>
      <c r="ED464" s="152"/>
      <c r="EE464" s="152"/>
      <c r="EF464" s="152"/>
      <c r="EG464" s="174"/>
      <c r="EH464" s="172"/>
      <c r="EI464" s="162"/>
      <c r="EJ464" s="162"/>
    </row>
    <row r="465" spans="1:140" ht="12.5">
      <c r="A465" s="168"/>
      <c r="B465" s="169"/>
      <c r="C465" s="144" t="str">
        <f t="shared" si="0"/>
        <v/>
      </c>
      <c r="D465" s="144" t="str">
        <f t="shared" si="1898"/>
        <v/>
      </c>
      <c r="E465" s="144" t="str">
        <f t="shared" si="2"/>
        <v/>
      </c>
      <c r="F465" s="145" t="str">
        <f t="shared" si="1899"/>
        <v/>
      </c>
      <c r="G465" s="145" t="str">
        <f t="shared" si="4"/>
        <v/>
      </c>
      <c r="H465" s="145" t="str">
        <f t="shared" si="5"/>
        <v/>
      </c>
      <c r="I465" s="146" t="str">
        <f t="shared" ref="I465:J465" si="1949">IF(COUNTA($DO465:$DX465)&gt;0,$BA465,"")</f>
        <v/>
      </c>
      <c r="J465" s="146" t="str">
        <f t="shared" si="1949"/>
        <v/>
      </c>
      <c r="K465" s="147" t="str">
        <f t="shared" si="43"/>
        <v/>
      </c>
      <c r="L465" s="147" t="str">
        <f t="shared" si="7"/>
        <v/>
      </c>
      <c r="M465" s="147" t="str">
        <f t="shared" si="8"/>
        <v/>
      </c>
      <c r="N465" s="147" t="str">
        <f t="shared" si="48"/>
        <v/>
      </c>
      <c r="O465" s="147" t="str">
        <f t="shared" si="9"/>
        <v/>
      </c>
      <c r="P465" s="146" t="str">
        <f t="shared" si="1901"/>
        <v/>
      </c>
      <c r="Q465" s="147" t="str">
        <f t="shared" si="1902"/>
        <v/>
      </c>
      <c r="R465" s="146" t="str">
        <f t="shared" si="12"/>
        <v/>
      </c>
      <c r="S465" s="146" t="str">
        <f t="shared" si="13"/>
        <v/>
      </c>
      <c r="T465" s="146" t="str">
        <f>IF(NOT(ISBLANK(DH465)),
        IF(AND(ISREF('Input Tenderers'!$J$8:$K$8),COUNTA('Input Tenderers'!$N$8)&gt;0),
                IF(COUNTA('Input Implementation Transactio'!$N465:$O465)&gt;0,"supplier;tenderer;payee","supplier;tenderer"),
                IF(COUNTA('Input Implementation Transactio'!$N465:$O465)&gt;0,"supplier;payee","supplier")
                ),
        IF(COUNTA('Input Implementation Transactio'!$N465:$O465)&gt;0, "payee", "")
        )</f>
        <v/>
      </c>
      <c r="U465" s="146" t="str">
        <f t="shared" si="14"/>
        <v/>
      </c>
      <c r="V465" s="146" t="str">
        <f t="shared" si="15"/>
        <v/>
      </c>
      <c r="W465" s="148" t="str">
        <f t="shared" si="1903"/>
        <v/>
      </c>
      <c r="X465" s="175" t="str">
        <f t="shared" si="1904"/>
        <v/>
      </c>
      <c r="Y465" s="170" t="str">
        <f t="shared" si="1905"/>
        <v/>
      </c>
      <c r="Z465" s="150" t="str">
        <f t="shared" si="19"/>
        <v/>
      </c>
      <c r="AA465" s="146" t="str">
        <f t="shared" si="20"/>
        <v/>
      </c>
      <c r="AB465" s="146" t="str">
        <f t="shared" si="21"/>
        <v/>
      </c>
      <c r="AC465" s="146" t="str">
        <f t="shared" si="22"/>
        <v/>
      </c>
      <c r="AD465" s="148" t="str">
        <f t="shared" si="1906"/>
        <v/>
      </c>
      <c r="AE465" s="148" t="str">
        <f t="shared" si="24"/>
        <v/>
      </c>
      <c r="AF465" s="175" t="str">
        <f t="shared" si="1907"/>
        <v/>
      </c>
      <c r="AG465" s="170" t="str">
        <f t="shared" si="1908"/>
        <v/>
      </c>
      <c r="AH465" s="148" t="str">
        <f t="shared" si="1909"/>
        <v/>
      </c>
      <c r="AI465" s="146" t="str">
        <f t="shared" si="28"/>
        <v/>
      </c>
      <c r="AJ465" s="146" t="str">
        <f t="shared" si="29"/>
        <v/>
      </c>
      <c r="AK465" s="146" t="str">
        <f t="shared" si="30"/>
        <v/>
      </c>
      <c r="AL465" s="146" t="str">
        <f t="shared" si="31"/>
        <v/>
      </c>
      <c r="AM465" s="171" t="str">
        <f t="shared" si="32"/>
        <v/>
      </c>
      <c r="AN465" s="171" t="str">
        <f t="shared" si="33"/>
        <v/>
      </c>
      <c r="AO465" s="146" t="str">
        <f t="shared" si="34"/>
        <v/>
      </c>
      <c r="AP465" s="146" t="str">
        <f t="shared" si="35"/>
        <v/>
      </c>
      <c r="AQ465" s="146" t="str">
        <f t="shared" si="36"/>
        <v/>
      </c>
      <c r="AR465" s="146" t="str">
        <f t="shared" ref="AR465:AS465" si="1950">IF(NOT(ISBLANK(CB465)),CONCATENATE(TEXT(CB465,"yyyy-mm-ddThh:MM:ss"),"Z"),"")</f>
        <v/>
      </c>
      <c r="AS465" s="146" t="str">
        <f t="shared" si="1950"/>
        <v/>
      </c>
      <c r="AT465" s="146" t="str">
        <f t="shared" si="38"/>
        <v/>
      </c>
      <c r="AU465" s="146" t="str">
        <f t="shared" si="39"/>
        <v/>
      </c>
      <c r="AV465" s="146" t="str">
        <f t="shared" ref="AV465:AW465" si="1951">IF(NOT(ISBLANK(DT465)),CONCATENATE(TEXT(DT465,"yyyy-mm-ddThh:MM:ss"),"Z"),"")</f>
        <v/>
      </c>
      <c r="AW465" s="146" t="str">
        <f t="shared" si="1951"/>
        <v/>
      </c>
      <c r="AX465" s="146" t="str">
        <f t="shared" ref="AX465:AZ465" si="1952">IF(NOT(ISBLANK(ED465)),CONCATENATE(TEXT(ED465,"yyyy-mm-ddThh:MM:ss"),"Z"),"")</f>
        <v/>
      </c>
      <c r="AY465" s="146" t="str">
        <f t="shared" si="1952"/>
        <v/>
      </c>
      <c r="AZ465" s="146" t="str">
        <f t="shared" si="1952"/>
        <v/>
      </c>
      <c r="BA465" s="176"/>
      <c r="BB465" s="152"/>
      <c r="BC465" s="177"/>
      <c r="BD465" s="154"/>
      <c r="BE465" s="155"/>
      <c r="BF465" s="154"/>
      <c r="BG465" s="155"/>
      <c r="BH465" s="169"/>
      <c r="BI465" s="162"/>
      <c r="BJ465" s="172"/>
      <c r="BK465" s="162"/>
      <c r="BL465" s="158"/>
      <c r="BM465" s="172"/>
      <c r="BN465" s="162"/>
      <c r="BO465" s="167"/>
      <c r="BP465" s="169"/>
      <c r="BQ465" s="162"/>
      <c r="BR465" s="162"/>
      <c r="BS465" s="174"/>
      <c r="BT465" s="162"/>
      <c r="BU465" s="174"/>
      <c r="BV465" s="174"/>
      <c r="BW465" s="174"/>
      <c r="BX465" s="173"/>
      <c r="BY465" s="158"/>
      <c r="BZ465" s="160"/>
      <c r="CA465" s="172"/>
      <c r="CB465" s="152"/>
      <c r="CC465" s="152"/>
      <c r="CD465" s="156"/>
      <c r="CE465" s="172"/>
      <c r="CF465" s="162"/>
      <c r="CG465" s="162"/>
      <c r="CH465" s="158"/>
      <c r="CI465" s="173"/>
      <c r="CJ465" s="178"/>
      <c r="CK465" s="173"/>
      <c r="CL465" s="165"/>
      <c r="CM465" s="172"/>
      <c r="CN465" s="162"/>
      <c r="CO465" s="162"/>
      <c r="CP465" s="162"/>
      <c r="CQ465" s="162"/>
      <c r="CR465" s="169"/>
      <c r="CS465" s="162"/>
      <c r="CT465" s="162"/>
      <c r="CU465" s="174"/>
      <c r="CV465" s="152"/>
      <c r="CW465" s="173"/>
      <c r="CX465" s="158"/>
      <c r="CY465" s="172"/>
      <c r="CZ465" s="162"/>
      <c r="DA465" s="162"/>
      <c r="DB465" s="158"/>
      <c r="DC465" s="173"/>
      <c r="DD465" s="178"/>
      <c r="DE465" s="173"/>
      <c r="DF465" s="165"/>
      <c r="DG465" s="172"/>
      <c r="DH465" s="178"/>
      <c r="DI465" s="172"/>
      <c r="DJ465" s="178"/>
      <c r="DK465" s="172"/>
      <c r="DL465" s="162"/>
      <c r="DM465" s="167"/>
      <c r="DN465" s="169"/>
      <c r="DO465" s="162"/>
      <c r="DP465" s="162"/>
      <c r="DQ465" s="174"/>
      <c r="DR465" s="152"/>
      <c r="DS465" s="172"/>
      <c r="DT465" s="152"/>
      <c r="DU465" s="152"/>
      <c r="DV465" s="156"/>
      <c r="DW465" s="173"/>
      <c r="DX465" s="158"/>
      <c r="DY465" s="172"/>
      <c r="DZ465" s="162"/>
      <c r="EA465" s="162"/>
      <c r="EB465" s="172"/>
      <c r="EC465" s="172"/>
      <c r="ED465" s="152"/>
      <c r="EE465" s="152"/>
      <c r="EF465" s="152"/>
      <c r="EG465" s="174"/>
      <c r="EH465" s="172"/>
      <c r="EI465" s="162"/>
      <c r="EJ465" s="162"/>
    </row>
    <row r="466" spans="1:140" ht="12.5">
      <c r="A466" s="168"/>
      <c r="B466" s="169"/>
      <c r="C466" s="144" t="str">
        <f t="shared" si="0"/>
        <v/>
      </c>
      <c r="D466" s="144" t="str">
        <f t="shared" si="1898"/>
        <v/>
      </c>
      <c r="E466" s="144" t="str">
        <f t="shared" si="2"/>
        <v/>
      </c>
      <c r="F466" s="145" t="str">
        <f t="shared" si="1899"/>
        <v/>
      </c>
      <c r="G466" s="145" t="str">
        <f t="shared" si="4"/>
        <v/>
      </c>
      <c r="H466" s="145" t="str">
        <f t="shared" si="5"/>
        <v/>
      </c>
      <c r="I466" s="146" t="str">
        <f t="shared" ref="I466:J466" si="1953">IF(COUNTA($DO466:$DX466)&gt;0,$BA466,"")</f>
        <v/>
      </c>
      <c r="J466" s="146" t="str">
        <f t="shared" si="1953"/>
        <v/>
      </c>
      <c r="K466" s="147" t="str">
        <f t="shared" si="43"/>
        <v/>
      </c>
      <c r="L466" s="147" t="str">
        <f t="shared" si="7"/>
        <v/>
      </c>
      <c r="M466" s="147" t="str">
        <f t="shared" si="8"/>
        <v/>
      </c>
      <c r="N466" s="147" t="str">
        <f t="shared" si="48"/>
        <v/>
      </c>
      <c r="O466" s="147" t="str">
        <f t="shared" si="9"/>
        <v/>
      </c>
      <c r="P466" s="146" t="str">
        <f t="shared" si="1901"/>
        <v/>
      </c>
      <c r="Q466" s="147" t="str">
        <f t="shared" si="1902"/>
        <v/>
      </c>
      <c r="R466" s="146" t="str">
        <f t="shared" si="12"/>
        <v/>
      </c>
      <c r="S466" s="146" t="str">
        <f t="shared" si="13"/>
        <v/>
      </c>
      <c r="T466" s="146" t="str">
        <f>IF(NOT(ISBLANK(DH466)),
        IF(AND(ISREF('Input Tenderers'!$J$8:$K$8),COUNTA('Input Tenderers'!$N$8)&gt;0),
                IF(COUNTA('Input Implementation Transactio'!$N466:$O466)&gt;0,"supplier;tenderer;payee","supplier;tenderer"),
                IF(COUNTA('Input Implementation Transactio'!$N466:$O466)&gt;0,"supplier;payee","supplier")
                ),
        IF(COUNTA('Input Implementation Transactio'!$N466:$O466)&gt;0, "payee", "")
        )</f>
        <v/>
      </c>
      <c r="U466" s="146" t="str">
        <f t="shared" si="14"/>
        <v/>
      </c>
      <c r="V466" s="146" t="str">
        <f t="shared" si="15"/>
        <v/>
      </c>
      <c r="W466" s="148" t="str">
        <f t="shared" si="1903"/>
        <v/>
      </c>
      <c r="X466" s="175" t="str">
        <f t="shared" si="1904"/>
        <v/>
      </c>
      <c r="Y466" s="170" t="str">
        <f t="shared" si="1905"/>
        <v/>
      </c>
      <c r="Z466" s="150" t="str">
        <f t="shared" si="19"/>
        <v/>
      </c>
      <c r="AA466" s="146" t="str">
        <f t="shared" si="20"/>
        <v/>
      </c>
      <c r="AB466" s="146" t="str">
        <f t="shared" si="21"/>
        <v/>
      </c>
      <c r="AC466" s="146" t="str">
        <f t="shared" si="22"/>
        <v/>
      </c>
      <c r="AD466" s="148" t="str">
        <f t="shared" si="1906"/>
        <v/>
      </c>
      <c r="AE466" s="148" t="str">
        <f t="shared" si="24"/>
        <v/>
      </c>
      <c r="AF466" s="175" t="str">
        <f t="shared" si="1907"/>
        <v/>
      </c>
      <c r="AG466" s="170" t="str">
        <f t="shared" si="1908"/>
        <v/>
      </c>
      <c r="AH466" s="148" t="str">
        <f t="shared" si="1909"/>
        <v/>
      </c>
      <c r="AI466" s="146" t="str">
        <f t="shared" si="28"/>
        <v/>
      </c>
      <c r="AJ466" s="146" t="str">
        <f t="shared" si="29"/>
        <v/>
      </c>
      <c r="AK466" s="146" t="str">
        <f t="shared" si="30"/>
        <v/>
      </c>
      <c r="AL466" s="146" t="str">
        <f t="shared" si="31"/>
        <v/>
      </c>
      <c r="AM466" s="171" t="str">
        <f t="shared" si="32"/>
        <v/>
      </c>
      <c r="AN466" s="171" t="str">
        <f t="shared" si="33"/>
        <v/>
      </c>
      <c r="AO466" s="146" t="str">
        <f t="shared" si="34"/>
        <v/>
      </c>
      <c r="AP466" s="146" t="str">
        <f t="shared" si="35"/>
        <v/>
      </c>
      <c r="AQ466" s="146" t="str">
        <f t="shared" si="36"/>
        <v/>
      </c>
      <c r="AR466" s="146" t="str">
        <f t="shared" ref="AR466:AS466" si="1954">IF(NOT(ISBLANK(CB466)),CONCATENATE(TEXT(CB466,"yyyy-mm-ddThh:MM:ss"),"Z"),"")</f>
        <v/>
      </c>
      <c r="AS466" s="146" t="str">
        <f t="shared" si="1954"/>
        <v/>
      </c>
      <c r="AT466" s="146" t="str">
        <f t="shared" si="38"/>
        <v/>
      </c>
      <c r="AU466" s="146" t="str">
        <f t="shared" si="39"/>
        <v/>
      </c>
      <c r="AV466" s="146" t="str">
        <f t="shared" ref="AV466:AW466" si="1955">IF(NOT(ISBLANK(DT466)),CONCATENATE(TEXT(DT466,"yyyy-mm-ddThh:MM:ss"),"Z"),"")</f>
        <v/>
      </c>
      <c r="AW466" s="146" t="str">
        <f t="shared" si="1955"/>
        <v/>
      </c>
      <c r="AX466" s="146" t="str">
        <f t="shared" ref="AX466:AZ466" si="1956">IF(NOT(ISBLANK(ED466)),CONCATENATE(TEXT(ED466,"yyyy-mm-ddThh:MM:ss"),"Z"),"")</f>
        <v/>
      </c>
      <c r="AY466" s="146" t="str">
        <f t="shared" si="1956"/>
        <v/>
      </c>
      <c r="AZ466" s="146" t="str">
        <f t="shared" si="1956"/>
        <v/>
      </c>
      <c r="BA466" s="176"/>
      <c r="BB466" s="152"/>
      <c r="BC466" s="177"/>
      <c r="BD466" s="154"/>
      <c r="BE466" s="155"/>
      <c r="BF466" s="154"/>
      <c r="BG466" s="155"/>
      <c r="BH466" s="169"/>
      <c r="BI466" s="162"/>
      <c r="BJ466" s="172"/>
      <c r="BK466" s="162"/>
      <c r="BL466" s="158"/>
      <c r="BM466" s="172"/>
      <c r="BN466" s="162"/>
      <c r="BO466" s="167"/>
      <c r="BP466" s="169"/>
      <c r="BQ466" s="162"/>
      <c r="BR466" s="162"/>
      <c r="BS466" s="174"/>
      <c r="BT466" s="162"/>
      <c r="BU466" s="174"/>
      <c r="BV466" s="174"/>
      <c r="BW466" s="174"/>
      <c r="BX466" s="173"/>
      <c r="BY466" s="158"/>
      <c r="BZ466" s="160"/>
      <c r="CA466" s="172"/>
      <c r="CB466" s="152"/>
      <c r="CC466" s="152"/>
      <c r="CD466" s="156"/>
      <c r="CE466" s="172"/>
      <c r="CF466" s="162"/>
      <c r="CG466" s="162"/>
      <c r="CH466" s="158"/>
      <c r="CI466" s="173"/>
      <c r="CJ466" s="178"/>
      <c r="CK466" s="173"/>
      <c r="CL466" s="165"/>
      <c r="CM466" s="172"/>
      <c r="CN466" s="162"/>
      <c r="CO466" s="162"/>
      <c r="CP466" s="162"/>
      <c r="CQ466" s="162"/>
      <c r="CR466" s="169"/>
      <c r="CS466" s="162"/>
      <c r="CT466" s="162"/>
      <c r="CU466" s="174"/>
      <c r="CV466" s="152"/>
      <c r="CW466" s="173"/>
      <c r="CX466" s="158"/>
      <c r="CY466" s="172"/>
      <c r="CZ466" s="162"/>
      <c r="DA466" s="162"/>
      <c r="DB466" s="158"/>
      <c r="DC466" s="173"/>
      <c r="DD466" s="178"/>
      <c r="DE466" s="173"/>
      <c r="DF466" s="165"/>
      <c r="DG466" s="172"/>
      <c r="DH466" s="178"/>
      <c r="DI466" s="172"/>
      <c r="DJ466" s="178"/>
      <c r="DK466" s="172"/>
      <c r="DL466" s="162"/>
      <c r="DM466" s="167"/>
      <c r="DN466" s="169"/>
      <c r="DO466" s="162"/>
      <c r="DP466" s="162"/>
      <c r="DQ466" s="174"/>
      <c r="DR466" s="152"/>
      <c r="DS466" s="172"/>
      <c r="DT466" s="152"/>
      <c r="DU466" s="152"/>
      <c r="DV466" s="156"/>
      <c r="DW466" s="173"/>
      <c r="DX466" s="158"/>
      <c r="DY466" s="172"/>
      <c r="DZ466" s="162"/>
      <c r="EA466" s="162"/>
      <c r="EB466" s="172"/>
      <c r="EC466" s="172"/>
      <c r="ED466" s="152"/>
      <c r="EE466" s="152"/>
      <c r="EF466" s="152"/>
      <c r="EG466" s="174"/>
      <c r="EH466" s="172"/>
      <c r="EI466" s="162"/>
      <c r="EJ466" s="162"/>
    </row>
    <row r="467" spans="1:140" ht="12.5">
      <c r="A467" s="168"/>
      <c r="B467" s="169"/>
      <c r="C467" s="144" t="str">
        <f t="shared" si="0"/>
        <v/>
      </c>
      <c r="D467" s="144" t="str">
        <f t="shared" si="1898"/>
        <v/>
      </c>
      <c r="E467" s="144" t="str">
        <f t="shared" si="2"/>
        <v/>
      </c>
      <c r="F467" s="145" t="str">
        <f t="shared" si="1899"/>
        <v/>
      </c>
      <c r="G467" s="145" t="str">
        <f t="shared" si="4"/>
        <v/>
      </c>
      <c r="H467" s="145" t="str">
        <f t="shared" si="5"/>
        <v/>
      </c>
      <c r="I467" s="146" t="str">
        <f t="shared" ref="I467:J467" si="1957">IF(COUNTA($DO467:$DX467)&gt;0,$BA467,"")</f>
        <v/>
      </c>
      <c r="J467" s="146" t="str">
        <f t="shared" si="1957"/>
        <v/>
      </c>
      <c r="K467" s="147" t="str">
        <f t="shared" si="43"/>
        <v/>
      </c>
      <c r="L467" s="147" t="str">
        <f t="shared" si="7"/>
        <v/>
      </c>
      <c r="M467" s="147" t="str">
        <f t="shared" si="8"/>
        <v/>
      </c>
      <c r="N467" s="147" t="str">
        <f t="shared" si="48"/>
        <v/>
      </c>
      <c r="O467" s="147" t="str">
        <f t="shared" si="9"/>
        <v/>
      </c>
      <c r="P467" s="146" t="str">
        <f t="shared" si="1901"/>
        <v/>
      </c>
      <c r="Q467" s="147" t="str">
        <f t="shared" si="1902"/>
        <v/>
      </c>
      <c r="R467" s="146" t="str">
        <f t="shared" si="12"/>
        <v/>
      </c>
      <c r="S467" s="146" t="str">
        <f t="shared" si="13"/>
        <v/>
      </c>
      <c r="T467" s="146" t="str">
        <f>IF(NOT(ISBLANK(DH467)),
        IF(AND(ISREF('Input Tenderers'!$J$8:$K$8),COUNTA('Input Tenderers'!$N$8)&gt;0),
                IF(COUNTA('Input Implementation Transactio'!$N467:$O467)&gt;0,"supplier;tenderer;payee","supplier;tenderer"),
                IF(COUNTA('Input Implementation Transactio'!$N467:$O467)&gt;0,"supplier;payee","supplier")
                ),
        IF(COUNTA('Input Implementation Transactio'!$N467:$O467)&gt;0, "payee", "")
        )</f>
        <v/>
      </c>
      <c r="U467" s="146" t="str">
        <f t="shared" si="14"/>
        <v/>
      </c>
      <c r="V467" s="146" t="str">
        <f t="shared" si="15"/>
        <v/>
      </c>
      <c r="W467" s="148" t="str">
        <f t="shared" si="1903"/>
        <v/>
      </c>
      <c r="X467" s="175" t="str">
        <f t="shared" si="1904"/>
        <v/>
      </c>
      <c r="Y467" s="170" t="str">
        <f t="shared" si="1905"/>
        <v/>
      </c>
      <c r="Z467" s="150" t="str">
        <f t="shared" si="19"/>
        <v/>
      </c>
      <c r="AA467" s="146" t="str">
        <f t="shared" si="20"/>
        <v/>
      </c>
      <c r="AB467" s="146" t="str">
        <f t="shared" si="21"/>
        <v/>
      </c>
      <c r="AC467" s="146" t="str">
        <f t="shared" si="22"/>
        <v/>
      </c>
      <c r="AD467" s="148" t="str">
        <f t="shared" si="1906"/>
        <v/>
      </c>
      <c r="AE467" s="148" t="str">
        <f t="shared" si="24"/>
        <v/>
      </c>
      <c r="AF467" s="175" t="str">
        <f t="shared" si="1907"/>
        <v/>
      </c>
      <c r="AG467" s="170" t="str">
        <f t="shared" si="1908"/>
        <v/>
      </c>
      <c r="AH467" s="148" t="str">
        <f t="shared" si="1909"/>
        <v/>
      </c>
      <c r="AI467" s="146" t="str">
        <f t="shared" si="28"/>
        <v/>
      </c>
      <c r="AJ467" s="146" t="str">
        <f t="shared" si="29"/>
        <v/>
      </c>
      <c r="AK467" s="146" t="str">
        <f t="shared" si="30"/>
        <v/>
      </c>
      <c r="AL467" s="146" t="str">
        <f t="shared" si="31"/>
        <v/>
      </c>
      <c r="AM467" s="171" t="str">
        <f t="shared" si="32"/>
        <v/>
      </c>
      <c r="AN467" s="171" t="str">
        <f t="shared" si="33"/>
        <v/>
      </c>
      <c r="AO467" s="146" t="str">
        <f t="shared" si="34"/>
        <v/>
      </c>
      <c r="AP467" s="146" t="str">
        <f t="shared" si="35"/>
        <v/>
      </c>
      <c r="AQ467" s="146" t="str">
        <f t="shared" si="36"/>
        <v/>
      </c>
      <c r="AR467" s="146" t="str">
        <f t="shared" ref="AR467:AS467" si="1958">IF(NOT(ISBLANK(CB467)),CONCATENATE(TEXT(CB467,"yyyy-mm-ddThh:MM:ss"),"Z"),"")</f>
        <v/>
      </c>
      <c r="AS467" s="146" t="str">
        <f t="shared" si="1958"/>
        <v/>
      </c>
      <c r="AT467" s="146" t="str">
        <f t="shared" si="38"/>
        <v/>
      </c>
      <c r="AU467" s="146" t="str">
        <f t="shared" si="39"/>
        <v/>
      </c>
      <c r="AV467" s="146" t="str">
        <f t="shared" ref="AV467:AW467" si="1959">IF(NOT(ISBLANK(DT467)),CONCATENATE(TEXT(DT467,"yyyy-mm-ddThh:MM:ss"),"Z"),"")</f>
        <v/>
      </c>
      <c r="AW467" s="146" t="str">
        <f t="shared" si="1959"/>
        <v/>
      </c>
      <c r="AX467" s="146" t="str">
        <f t="shared" ref="AX467:AZ467" si="1960">IF(NOT(ISBLANK(ED467)),CONCATENATE(TEXT(ED467,"yyyy-mm-ddThh:MM:ss"),"Z"),"")</f>
        <v/>
      </c>
      <c r="AY467" s="146" t="str">
        <f t="shared" si="1960"/>
        <v/>
      </c>
      <c r="AZ467" s="146" t="str">
        <f t="shared" si="1960"/>
        <v/>
      </c>
      <c r="BA467" s="176"/>
      <c r="BB467" s="152"/>
      <c r="BC467" s="177"/>
      <c r="BD467" s="154"/>
      <c r="BE467" s="155"/>
      <c r="BF467" s="154"/>
      <c r="BG467" s="155"/>
      <c r="BH467" s="169"/>
      <c r="BI467" s="162"/>
      <c r="BJ467" s="172"/>
      <c r="BK467" s="162"/>
      <c r="BL467" s="158"/>
      <c r="BM467" s="172"/>
      <c r="BN467" s="162"/>
      <c r="BO467" s="167"/>
      <c r="BP467" s="169"/>
      <c r="BQ467" s="162"/>
      <c r="BR467" s="162"/>
      <c r="BS467" s="174"/>
      <c r="BT467" s="162"/>
      <c r="BU467" s="174"/>
      <c r="BV467" s="174"/>
      <c r="BW467" s="174"/>
      <c r="BX467" s="173"/>
      <c r="BY467" s="158"/>
      <c r="BZ467" s="160"/>
      <c r="CA467" s="172"/>
      <c r="CB467" s="152"/>
      <c r="CC467" s="152"/>
      <c r="CD467" s="156"/>
      <c r="CE467" s="172"/>
      <c r="CF467" s="162"/>
      <c r="CG467" s="162"/>
      <c r="CH467" s="158"/>
      <c r="CI467" s="173"/>
      <c r="CJ467" s="178"/>
      <c r="CK467" s="173"/>
      <c r="CL467" s="165"/>
      <c r="CM467" s="172"/>
      <c r="CN467" s="162"/>
      <c r="CO467" s="162"/>
      <c r="CP467" s="162"/>
      <c r="CQ467" s="162"/>
      <c r="CR467" s="169"/>
      <c r="CS467" s="162"/>
      <c r="CT467" s="162"/>
      <c r="CU467" s="174"/>
      <c r="CV467" s="152"/>
      <c r="CW467" s="173"/>
      <c r="CX467" s="158"/>
      <c r="CY467" s="172"/>
      <c r="CZ467" s="162"/>
      <c r="DA467" s="162"/>
      <c r="DB467" s="158"/>
      <c r="DC467" s="173"/>
      <c r="DD467" s="178"/>
      <c r="DE467" s="173"/>
      <c r="DF467" s="165"/>
      <c r="DG467" s="172"/>
      <c r="DH467" s="178"/>
      <c r="DI467" s="172"/>
      <c r="DJ467" s="178"/>
      <c r="DK467" s="172"/>
      <c r="DL467" s="162"/>
      <c r="DM467" s="167"/>
      <c r="DN467" s="169"/>
      <c r="DO467" s="162"/>
      <c r="DP467" s="162"/>
      <c r="DQ467" s="174"/>
      <c r="DR467" s="152"/>
      <c r="DS467" s="172"/>
      <c r="DT467" s="152"/>
      <c r="DU467" s="152"/>
      <c r="DV467" s="156"/>
      <c r="DW467" s="173"/>
      <c r="DX467" s="158"/>
      <c r="DY467" s="172"/>
      <c r="DZ467" s="162"/>
      <c r="EA467" s="162"/>
      <c r="EB467" s="172"/>
      <c r="EC467" s="172"/>
      <c r="ED467" s="152"/>
      <c r="EE467" s="152"/>
      <c r="EF467" s="152"/>
      <c r="EG467" s="174"/>
      <c r="EH467" s="172"/>
      <c r="EI467" s="162"/>
      <c r="EJ467" s="162"/>
    </row>
    <row r="468" spans="1:140" ht="12.5">
      <c r="A468" s="168"/>
      <c r="B468" s="169"/>
      <c r="C468" s="144" t="str">
        <f t="shared" si="0"/>
        <v/>
      </c>
      <c r="D468" s="144" t="str">
        <f t="shared" si="1898"/>
        <v/>
      </c>
      <c r="E468" s="144" t="str">
        <f t="shared" si="2"/>
        <v/>
      </c>
      <c r="F468" s="145" t="str">
        <f t="shared" si="1899"/>
        <v/>
      </c>
      <c r="G468" s="145" t="str">
        <f t="shared" si="4"/>
        <v/>
      </c>
      <c r="H468" s="145" t="str">
        <f t="shared" si="5"/>
        <v/>
      </c>
      <c r="I468" s="146" t="str">
        <f t="shared" ref="I468:J468" si="1961">IF(COUNTA($DO468:$DX468)&gt;0,$BA468,"")</f>
        <v/>
      </c>
      <c r="J468" s="146" t="str">
        <f t="shared" si="1961"/>
        <v/>
      </c>
      <c r="K468" s="147" t="str">
        <f t="shared" si="43"/>
        <v/>
      </c>
      <c r="L468" s="147" t="str">
        <f t="shared" si="7"/>
        <v/>
      </c>
      <c r="M468" s="147" t="str">
        <f t="shared" si="8"/>
        <v/>
      </c>
      <c r="N468" s="147" t="str">
        <f t="shared" si="48"/>
        <v/>
      </c>
      <c r="O468" s="147" t="str">
        <f t="shared" si="9"/>
        <v/>
      </c>
      <c r="P468" s="146" t="str">
        <f t="shared" si="1901"/>
        <v/>
      </c>
      <c r="Q468" s="147" t="str">
        <f t="shared" si="1902"/>
        <v/>
      </c>
      <c r="R468" s="146" t="str">
        <f t="shared" si="12"/>
        <v/>
      </c>
      <c r="S468" s="146" t="str">
        <f t="shared" si="13"/>
        <v/>
      </c>
      <c r="T468" s="146" t="str">
        <f>IF(NOT(ISBLANK(DH468)),
        IF(AND(ISREF('Input Tenderers'!$J$8:$K$8),COUNTA('Input Tenderers'!$N$8)&gt;0),
                IF(COUNTA('Input Implementation Transactio'!$N468:$O468)&gt;0,"supplier;tenderer;payee","supplier;tenderer"),
                IF(COUNTA('Input Implementation Transactio'!$N468:$O468)&gt;0,"supplier;payee","supplier")
                ),
        IF(COUNTA('Input Implementation Transactio'!$N468:$O468)&gt;0, "payee", "")
        )</f>
        <v/>
      </c>
      <c r="U468" s="146" t="str">
        <f t="shared" si="14"/>
        <v/>
      </c>
      <c r="V468" s="146" t="str">
        <f t="shared" si="15"/>
        <v/>
      </c>
      <c r="W468" s="148" t="str">
        <f t="shared" si="1903"/>
        <v/>
      </c>
      <c r="X468" s="175" t="str">
        <f t="shared" si="1904"/>
        <v/>
      </c>
      <c r="Y468" s="170" t="str">
        <f t="shared" si="1905"/>
        <v/>
      </c>
      <c r="Z468" s="150" t="str">
        <f t="shared" si="19"/>
        <v/>
      </c>
      <c r="AA468" s="146" t="str">
        <f t="shared" si="20"/>
        <v/>
      </c>
      <c r="AB468" s="146" t="str">
        <f t="shared" si="21"/>
        <v/>
      </c>
      <c r="AC468" s="146" t="str">
        <f t="shared" si="22"/>
        <v/>
      </c>
      <c r="AD468" s="148" t="str">
        <f t="shared" si="1906"/>
        <v/>
      </c>
      <c r="AE468" s="148" t="str">
        <f t="shared" si="24"/>
        <v/>
      </c>
      <c r="AF468" s="175" t="str">
        <f t="shared" si="1907"/>
        <v/>
      </c>
      <c r="AG468" s="170" t="str">
        <f t="shared" si="1908"/>
        <v/>
      </c>
      <c r="AH468" s="148" t="str">
        <f t="shared" si="1909"/>
        <v/>
      </c>
      <c r="AI468" s="146" t="str">
        <f t="shared" si="28"/>
        <v/>
      </c>
      <c r="AJ468" s="146" t="str">
        <f t="shared" si="29"/>
        <v/>
      </c>
      <c r="AK468" s="146" t="str">
        <f t="shared" si="30"/>
        <v/>
      </c>
      <c r="AL468" s="146" t="str">
        <f t="shared" si="31"/>
        <v/>
      </c>
      <c r="AM468" s="171" t="str">
        <f t="shared" si="32"/>
        <v/>
      </c>
      <c r="AN468" s="171" t="str">
        <f t="shared" si="33"/>
        <v/>
      </c>
      <c r="AO468" s="146" t="str">
        <f t="shared" si="34"/>
        <v/>
      </c>
      <c r="AP468" s="146" t="str">
        <f t="shared" si="35"/>
        <v/>
      </c>
      <c r="AQ468" s="146" t="str">
        <f t="shared" si="36"/>
        <v/>
      </c>
      <c r="AR468" s="146" t="str">
        <f t="shared" ref="AR468:AS468" si="1962">IF(NOT(ISBLANK(CB468)),CONCATENATE(TEXT(CB468,"yyyy-mm-ddThh:MM:ss"),"Z"),"")</f>
        <v/>
      </c>
      <c r="AS468" s="146" t="str">
        <f t="shared" si="1962"/>
        <v/>
      </c>
      <c r="AT468" s="146" t="str">
        <f t="shared" si="38"/>
        <v/>
      </c>
      <c r="AU468" s="146" t="str">
        <f t="shared" si="39"/>
        <v/>
      </c>
      <c r="AV468" s="146" t="str">
        <f t="shared" ref="AV468:AW468" si="1963">IF(NOT(ISBLANK(DT468)),CONCATENATE(TEXT(DT468,"yyyy-mm-ddThh:MM:ss"),"Z"),"")</f>
        <v/>
      </c>
      <c r="AW468" s="146" t="str">
        <f t="shared" si="1963"/>
        <v/>
      </c>
      <c r="AX468" s="146" t="str">
        <f t="shared" ref="AX468:AZ468" si="1964">IF(NOT(ISBLANK(ED468)),CONCATENATE(TEXT(ED468,"yyyy-mm-ddThh:MM:ss"),"Z"),"")</f>
        <v/>
      </c>
      <c r="AY468" s="146" t="str">
        <f t="shared" si="1964"/>
        <v/>
      </c>
      <c r="AZ468" s="146" t="str">
        <f t="shared" si="1964"/>
        <v/>
      </c>
      <c r="BA468" s="176"/>
      <c r="BB468" s="152"/>
      <c r="BC468" s="177"/>
      <c r="BD468" s="154"/>
      <c r="BE468" s="155"/>
      <c r="BF468" s="154"/>
      <c r="BG468" s="155"/>
      <c r="BH468" s="169"/>
      <c r="BI468" s="162"/>
      <c r="BJ468" s="172"/>
      <c r="BK468" s="162"/>
      <c r="BL468" s="158"/>
      <c r="BM468" s="172"/>
      <c r="BN468" s="162"/>
      <c r="BO468" s="167"/>
      <c r="BP468" s="169"/>
      <c r="BQ468" s="162"/>
      <c r="BR468" s="162"/>
      <c r="BS468" s="174"/>
      <c r="BT468" s="162"/>
      <c r="BU468" s="174"/>
      <c r="BV468" s="174"/>
      <c r="BW468" s="174"/>
      <c r="BX468" s="173"/>
      <c r="BY468" s="158"/>
      <c r="BZ468" s="160"/>
      <c r="CA468" s="172"/>
      <c r="CB468" s="152"/>
      <c r="CC468" s="152"/>
      <c r="CD468" s="156"/>
      <c r="CE468" s="172"/>
      <c r="CF468" s="162"/>
      <c r="CG468" s="162"/>
      <c r="CH468" s="158"/>
      <c r="CI468" s="173"/>
      <c r="CJ468" s="178"/>
      <c r="CK468" s="173"/>
      <c r="CL468" s="165"/>
      <c r="CM468" s="172"/>
      <c r="CN468" s="162"/>
      <c r="CO468" s="162"/>
      <c r="CP468" s="162"/>
      <c r="CQ468" s="162"/>
      <c r="CR468" s="169"/>
      <c r="CS468" s="162"/>
      <c r="CT468" s="162"/>
      <c r="CU468" s="174"/>
      <c r="CV468" s="152"/>
      <c r="CW468" s="173"/>
      <c r="CX468" s="158"/>
      <c r="CY468" s="172"/>
      <c r="CZ468" s="162"/>
      <c r="DA468" s="162"/>
      <c r="DB468" s="158"/>
      <c r="DC468" s="173"/>
      <c r="DD468" s="178"/>
      <c r="DE468" s="173"/>
      <c r="DF468" s="165"/>
      <c r="DG468" s="172"/>
      <c r="DH468" s="178"/>
      <c r="DI468" s="172"/>
      <c r="DJ468" s="178"/>
      <c r="DK468" s="172"/>
      <c r="DL468" s="162"/>
      <c r="DM468" s="167"/>
      <c r="DN468" s="169"/>
      <c r="DO468" s="162"/>
      <c r="DP468" s="162"/>
      <c r="DQ468" s="174"/>
      <c r="DR468" s="152"/>
      <c r="DS468" s="172"/>
      <c r="DT468" s="152"/>
      <c r="DU468" s="152"/>
      <c r="DV468" s="156"/>
      <c r="DW468" s="173"/>
      <c r="DX468" s="158"/>
      <c r="DY468" s="172"/>
      <c r="DZ468" s="162"/>
      <c r="EA468" s="162"/>
      <c r="EB468" s="172"/>
      <c r="EC468" s="172"/>
      <c r="ED468" s="152"/>
      <c r="EE468" s="152"/>
      <c r="EF468" s="152"/>
      <c r="EG468" s="174"/>
      <c r="EH468" s="172"/>
      <c r="EI468" s="162"/>
      <c r="EJ468" s="162"/>
    </row>
    <row r="469" spans="1:140" ht="12.5">
      <c r="A469" s="168"/>
      <c r="B469" s="169"/>
      <c r="C469" s="144" t="str">
        <f t="shared" si="0"/>
        <v/>
      </c>
      <c r="D469" s="144" t="str">
        <f t="shared" si="1898"/>
        <v/>
      </c>
      <c r="E469" s="144" t="str">
        <f t="shared" si="2"/>
        <v/>
      </c>
      <c r="F469" s="145" t="str">
        <f t="shared" si="1899"/>
        <v/>
      </c>
      <c r="G469" s="145" t="str">
        <f t="shared" si="4"/>
        <v/>
      </c>
      <c r="H469" s="145" t="str">
        <f t="shared" si="5"/>
        <v/>
      </c>
      <c r="I469" s="146" t="str">
        <f t="shared" ref="I469:J469" si="1965">IF(COUNTA($DO469:$DX469)&gt;0,$BA469,"")</f>
        <v/>
      </c>
      <c r="J469" s="146" t="str">
        <f t="shared" si="1965"/>
        <v/>
      </c>
      <c r="K469" s="147" t="str">
        <f t="shared" si="43"/>
        <v/>
      </c>
      <c r="L469" s="147" t="str">
        <f t="shared" si="7"/>
        <v/>
      </c>
      <c r="M469" s="147" t="str">
        <f t="shared" si="8"/>
        <v/>
      </c>
      <c r="N469" s="147" t="str">
        <f t="shared" si="48"/>
        <v/>
      </c>
      <c r="O469" s="147" t="str">
        <f t="shared" si="9"/>
        <v/>
      </c>
      <c r="P469" s="146" t="str">
        <f t="shared" si="1901"/>
        <v/>
      </c>
      <c r="Q469" s="147" t="str">
        <f t="shared" si="1902"/>
        <v/>
      </c>
      <c r="R469" s="146" t="str">
        <f t="shared" si="12"/>
        <v/>
      </c>
      <c r="S469" s="146" t="str">
        <f t="shared" si="13"/>
        <v/>
      </c>
      <c r="T469" s="146" t="str">
        <f>IF(NOT(ISBLANK(DH469)),
        IF(AND(ISREF('Input Tenderers'!$J$8:$K$8),COUNTA('Input Tenderers'!$N$8)&gt;0),
                IF(COUNTA('Input Implementation Transactio'!$N469:$O469)&gt;0,"supplier;tenderer;payee","supplier;tenderer"),
                IF(COUNTA('Input Implementation Transactio'!$N469:$O469)&gt;0,"supplier;payee","supplier")
                ),
        IF(COUNTA('Input Implementation Transactio'!$N469:$O469)&gt;0, "payee", "")
        )</f>
        <v/>
      </c>
      <c r="U469" s="146" t="str">
        <f t="shared" si="14"/>
        <v/>
      </c>
      <c r="V469" s="146" t="str">
        <f t="shared" si="15"/>
        <v/>
      </c>
      <c r="W469" s="148" t="str">
        <f t="shared" si="1903"/>
        <v/>
      </c>
      <c r="X469" s="175" t="str">
        <f t="shared" si="1904"/>
        <v/>
      </c>
      <c r="Y469" s="170" t="str">
        <f t="shared" si="1905"/>
        <v/>
      </c>
      <c r="Z469" s="150" t="str">
        <f t="shared" si="19"/>
        <v/>
      </c>
      <c r="AA469" s="146" t="str">
        <f t="shared" si="20"/>
        <v/>
      </c>
      <c r="AB469" s="146" t="str">
        <f t="shared" si="21"/>
        <v/>
      </c>
      <c r="AC469" s="146" t="str">
        <f t="shared" si="22"/>
        <v/>
      </c>
      <c r="AD469" s="148" t="str">
        <f t="shared" si="1906"/>
        <v/>
      </c>
      <c r="AE469" s="148" t="str">
        <f t="shared" si="24"/>
        <v/>
      </c>
      <c r="AF469" s="175" t="str">
        <f t="shared" si="1907"/>
        <v/>
      </c>
      <c r="AG469" s="170" t="str">
        <f t="shared" si="1908"/>
        <v/>
      </c>
      <c r="AH469" s="148" t="str">
        <f t="shared" si="1909"/>
        <v/>
      </c>
      <c r="AI469" s="146" t="str">
        <f t="shared" si="28"/>
        <v/>
      </c>
      <c r="AJ469" s="146" t="str">
        <f t="shared" si="29"/>
        <v/>
      </c>
      <c r="AK469" s="146" t="str">
        <f t="shared" si="30"/>
        <v/>
      </c>
      <c r="AL469" s="146" t="str">
        <f t="shared" si="31"/>
        <v/>
      </c>
      <c r="AM469" s="171" t="str">
        <f t="shared" si="32"/>
        <v/>
      </c>
      <c r="AN469" s="171" t="str">
        <f t="shared" si="33"/>
        <v/>
      </c>
      <c r="AO469" s="146" t="str">
        <f t="shared" si="34"/>
        <v/>
      </c>
      <c r="AP469" s="146" t="str">
        <f t="shared" si="35"/>
        <v/>
      </c>
      <c r="AQ469" s="146" t="str">
        <f t="shared" si="36"/>
        <v/>
      </c>
      <c r="AR469" s="146" t="str">
        <f t="shared" ref="AR469:AS469" si="1966">IF(NOT(ISBLANK(CB469)),CONCATENATE(TEXT(CB469,"yyyy-mm-ddThh:MM:ss"),"Z"),"")</f>
        <v/>
      </c>
      <c r="AS469" s="146" t="str">
        <f t="shared" si="1966"/>
        <v/>
      </c>
      <c r="AT469" s="146" t="str">
        <f t="shared" si="38"/>
        <v/>
      </c>
      <c r="AU469" s="146" t="str">
        <f t="shared" si="39"/>
        <v/>
      </c>
      <c r="AV469" s="146" t="str">
        <f t="shared" ref="AV469:AW469" si="1967">IF(NOT(ISBLANK(DT469)),CONCATENATE(TEXT(DT469,"yyyy-mm-ddThh:MM:ss"),"Z"),"")</f>
        <v/>
      </c>
      <c r="AW469" s="146" t="str">
        <f t="shared" si="1967"/>
        <v/>
      </c>
      <c r="AX469" s="146" t="str">
        <f t="shared" ref="AX469:AZ469" si="1968">IF(NOT(ISBLANK(ED469)),CONCATENATE(TEXT(ED469,"yyyy-mm-ddThh:MM:ss"),"Z"),"")</f>
        <v/>
      </c>
      <c r="AY469" s="146" t="str">
        <f t="shared" si="1968"/>
        <v/>
      </c>
      <c r="AZ469" s="146" t="str">
        <f t="shared" si="1968"/>
        <v/>
      </c>
      <c r="BA469" s="176"/>
      <c r="BB469" s="152"/>
      <c r="BC469" s="177"/>
      <c r="BD469" s="154"/>
      <c r="BE469" s="155"/>
      <c r="BF469" s="154"/>
      <c r="BG469" s="155"/>
      <c r="BH469" s="169"/>
      <c r="BI469" s="162"/>
      <c r="BJ469" s="172"/>
      <c r="BK469" s="162"/>
      <c r="BL469" s="158"/>
      <c r="BM469" s="172"/>
      <c r="BN469" s="162"/>
      <c r="BO469" s="167"/>
      <c r="BP469" s="169"/>
      <c r="BQ469" s="162"/>
      <c r="BR469" s="162"/>
      <c r="BS469" s="174"/>
      <c r="BT469" s="162"/>
      <c r="BU469" s="174"/>
      <c r="BV469" s="174"/>
      <c r="BW469" s="174"/>
      <c r="BX469" s="173"/>
      <c r="BY469" s="158"/>
      <c r="BZ469" s="160"/>
      <c r="CA469" s="172"/>
      <c r="CB469" s="152"/>
      <c r="CC469" s="152"/>
      <c r="CD469" s="156"/>
      <c r="CE469" s="172"/>
      <c r="CF469" s="162"/>
      <c r="CG469" s="162"/>
      <c r="CH469" s="158"/>
      <c r="CI469" s="173"/>
      <c r="CJ469" s="178"/>
      <c r="CK469" s="173"/>
      <c r="CL469" s="165"/>
      <c r="CM469" s="172"/>
      <c r="CN469" s="162"/>
      <c r="CO469" s="162"/>
      <c r="CP469" s="162"/>
      <c r="CQ469" s="162"/>
      <c r="CR469" s="169"/>
      <c r="CS469" s="162"/>
      <c r="CT469" s="162"/>
      <c r="CU469" s="174"/>
      <c r="CV469" s="152"/>
      <c r="CW469" s="173"/>
      <c r="CX469" s="158"/>
      <c r="CY469" s="172"/>
      <c r="CZ469" s="162"/>
      <c r="DA469" s="162"/>
      <c r="DB469" s="158"/>
      <c r="DC469" s="173"/>
      <c r="DD469" s="178"/>
      <c r="DE469" s="173"/>
      <c r="DF469" s="165"/>
      <c r="DG469" s="172"/>
      <c r="DH469" s="178"/>
      <c r="DI469" s="172"/>
      <c r="DJ469" s="178"/>
      <c r="DK469" s="172"/>
      <c r="DL469" s="162"/>
      <c r="DM469" s="167"/>
      <c r="DN469" s="169"/>
      <c r="DO469" s="162"/>
      <c r="DP469" s="162"/>
      <c r="DQ469" s="174"/>
      <c r="DR469" s="152"/>
      <c r="DS469" s="172"/>
      <c r="DT469" s="152"/>
      <c r="DU469" s="152"/>
      <c r="DV469" s="156"/>
      <c r="DW469" s="173"/>
      <c r="DX469" s="158"/>
      <c r="DY469" s="172"/>
      <c r="DZ469" s="162"/>
      <c r="EA469" s="162"/>
      <c r="EB469" s="172"/>
      <c r="EC469" s="172"/>
      <c r="ED469" s="152"/>
      <c r="EE469" s="152"/>
      <c r="EF469" s="152"/>
      <c r="EG469" s="174"/>
      <c r="EH469" s="172"/>
      <c r="EI469" s="162"/>
      <c r="EJ469" s="162"/>
    </row>
    <row r="470" spans="1:140" ht="12.5">
      <c r="A470" s="168"/>
      <c r="B470" s="169"/>
      <c r="C470" s="144" t="str">
        <f t="shared" si="0"/>
        <v/>
      </c>
      <c r="D470" s="144" t="str">
        <f t="shared" si="1898"/>
        <v/>
      </c>
      <c r="E470" s="144" t="str">
        <f t="shared" si="2"/>
        <v/>
      </c>
      <c r="F470" s="145" t="str">
        <f t="shared" si="1899"/>
        <v/>
      </c>
      <c r="G470" s="145" t="str">
        <f t="shared" si="4"/>
        <v/>
      </c>
      <c r="H470" s="145" t="str">
        <f t="shared" si="5"/>
        <v/>
      </c>
      <c r="I470" s="146" t="str">
        <f t="shared" ref="I470:J470" si="1969">IF(COUNTA($DO470:$DX470)&gt;0,$BA470,"")</f>
        <v/>
      </c>
      <c r="J470" s="146" t="str">
        <f t="shared" si="1969"/>
        <v/>
      </c>
      <c r="K470" s="147" t="str">
        <f t="shared" si="43"/>
        <v/>
      </c>
      <c r="L470" s="147" t="str">
        <f t="shared" si="7"/>
        <v/>
      </c>
      <c r="M470" s="147" t="str">
        <f t="shared" si="8"/>
        <v/>
      </c>
      <c r="N470" s="147" t="str">
        <f t="shared" si="48"/>
        <v/>
      </c>
      <c r="O470" s="147" t="str">
        <f t="shared" si="9"/>
        <v/>
      </c>
      <c r="P470" s="146" t="str">
        <f t="shared" si="1901"/>
        <v/>
      </c>
      <c r="Q470" s="147" t="str">
        <f t="shared" si="1902"/>
        <v/>
      </c>
      <c r="R470" s="146" t="str">
        <f t="shared" si="12"/>
        <v/>
      </c>
      <c r="S470" s="146" t="str">
        <f t="shared" si="13"/>
        <v/>
      </c>
      <c r="T470" s="146" t="str">
        <f>IF(NOT(ISBLANK(DH470)),
        IF(AND(ISREF('Input Tenderers'!$J$8:$K$8),COUNTA('Input Tenderers'!$N$8)&gt;0),
                IF(COUNTA('Input Implementation Transactio'!$N470:$O470)&gt;0,"supplier;tenderer;payee","supplier;tenderer"),
                IF(COUNTA('Input Implementation Transactio'!$N470:$O470)&gt;0,"supplier;payee","supplier")
                ),
        IF(COUNTA('Input Implementation Transactio'!$N470:$O470)&gt;0, "payee", "")
        )</f>
        <v/>
      </c>
      <c r="U470" s="146" t="str">
        <f t="shared" si="14"/>
        <v/>
      </c>
      <c r="V470" s="146" t="str">
        <f t="shared" si="15"/>
        <v/>
      </c>
      <c r="W470" s="148" t="str">
        <f t="shared" si="1903"/>
        <v/>
      </c>
      <c r="X470" s="175" t="str">
        <f t="shared" si="1904"/>
        <v/>
      </c>
      <c r="Y470" s="170" t="str">
        <f t="shared" si="1905"/>
        <v/>
      </c>
      <c r="Z470" s="150" t="str">
        <f t="shared" si="19"/>
        <v/>
      </c>
      <c r="AA470" s="146" t="str">
        <f t="shared" si="20"/>
        <v/>
      </c>
      <c r="AB470" s="146" t="str">
        <f t="shared" si="21"/>
        <v/>
      </c>
      <c r="AC470" s="146" t="str">
        <f t="shared" si="22"/>
        <v/>
      </c>
      <c r="AD470" s="148" t="str">
        <f t="shared" si="1906"/>
        <v/>
      </c>
      <c r="AE470" s="148" t="str">
        <f t="shared" si="24"/>
        <v/>
      </c>
      <c r="AF470" s="175" t="str">
        <f t="shared" si="1907"/>
        <v/>
      </c>
      <c r="AG470" s="170" t="str">
        <f t="shared" si="1908"/>
        <v/>
      </c>
      <c r="AH470" s="148" t="str">
        <f t="shared" si="1909"/>
        <v/>
      </c>
      <c r="AI470" s="146" t="str">
        <f t="shared" si="28"/>
        <v/>
      </c>
      <c r="AJ470" s="146" t="str">
        <f t="shared" si="29"/>
        <v/>
      </c>
      <c r="AK470" s="146" t="str">
        <f t="shared" si="30"/>
        <v/>
      </c>
      <c r="AL470" s="146" t="str">
        <f t="shared" si="31"/>
        <v/>
      </c>
      <c r="AM470" s="171" t="str">
        <f t="shared" si="32"/>
        <v/>
      </c>
      <c r="AN470" s="171" t="str">
        <f t="shared" si="33"/>
        <v/>
      </c>
      <c r="AO470" s="146" t="str">
        <f t="shared" si="34"/>
        <v/>
      </c>
      <c r="AP470" s="146" t="str">
        <f t="shared" si="35"/>
        <v/>
      </c>
      <c r="AQ470" s="146" t="str">
        <f t="shared" si="36"/>
        <v/>
      </c>
      <c r="AR470" s="146" t="str">
        <f t="shared" ref="AR470:AS470" si="1970">IF(NOT(ISBLANK(CB470)),CONCATENATE(TEXT(CB470,"yyyy-mm-ddThh:MM:ss"),"Z"),"")</f>
        <v/>
      </c>
      <c r="AS470" s="146" t="str">
        <f t="shared" si="1970"/>
        <v/>
      </c>
      <c r="AT470" s="146" t="str">
        <f t="shared" si="38"/>
        <v/>
      </c>
      <c r="AU470" s="146" t="str">
        <f t="shared" si="39"/>
        <v/>
      </c>
      <c r="AV470" s="146" t="str">
        <f t="shared" ref="AV470:AW470" si="1971">IF(NOT(ISBLANK(DT470)),CONCATENATE(TEXT(DT470,"yyyy-mm-ddThh:MM:ss"),"Z"),"")</f>
        <v/>
      </c>
      <c r="AW470" s="146" t="str">
        <f t="shared" si="1971"/>
        <v/>
      </c>
      <c r="AX470" s="146" t="str">
        <f t="shared" ref="AX470:AZ470" si="1972">IF(NOT(ISBLANK(ED470)),CONCATENATE(TEXT(ED470,"yyyy-mm-ddThh:MM:ss"),"Z"),"")</f>
        <v/>
      </c>
      <c r="AY470" s="146" t="str">
        <f t="shared" si="1972"/>
        <v/>
      </c>
      <c r="AZ470" s="146" t="str">
        <f t="shared" si="1972"/>
        <v/>
      </c>
      <c r="BA470" s="176"/>
      <c r="BB470" s="152"/>
      <c r="BC470" s="177"/>
      <c r="BD470" s="154"/>
      <c r="BE470" s="155"/>
      <c r="BF470" s="154"/>
      <c r="BG470" s="155"/>
      <c r="BH470" s="169"/>
      <c r="BI470" s="162"/>
      <c r="BJ470" s="172"/>
      <c r="BK470" s="162"/>
      <c r="BL470" s="158"/>
      <c r="BM470" s="172"/>
      <c r="BN470" s="162"/>
      <c r="BO470" s="167"/>
      <c r="BP470" s="169"/>
      <c r="BQ470" s="162"/>
      <c r="BR470" s="162"/>
      <c r="BS470" s="174"/>
      <c r="BT470" s="162"/>
      <c r="BU470" s="174"/>
      <c r="BV470" s="174"/>
      <c r="BW470" s="174"/>
      <c r="BX470" s="173"/>
      <c r="BY470" s="158"/>
      <c r="BZ470" s="160"/>
      <c r="CA470" s="172"/>
      <c r="CB470" s="152"/>
      <c r="CC470" s="152"/>
      <c r="CD470" s="156"/>
      <c r="CE470" s="172"/>
      <c r="CF470" s="162"/>
      <c r="CG470" s="162"/>
      <c r="CH470" s="158"/>
      <c r="CI470" s="173"/>
      <c r="CJ470" s="178"/>
      <c r="CK470" s="173"/>
      <c r="CL470" s="165"/>
      <c r="CM470" s="172"/>
      <c r="CN470" s="162"/>
      <c r="CO470" s="162"/>
      <c r="CP470" s="162"/>
      <c r="CQ470" s="162"/>
      <c r="CR470" s="169"/>
      <c r="CS470" s="162"/>
      <c r="CT470" s="162"/>
      <c r="CU470" s="174"/>
      <c r="CV470" s="152"/>
      <c r="CW470" s="173"/>
      <c r="CX470" s="158"/>
      <c r="CY470" s="172"/>
      <c r="CZ470" s="162"/>
      <c r="DA470" s="162"/>
      <c r="DB470" s="158"/>
      <c r="DC470" s="173"/>
      <c r="DD470" s="178"/>
      <c r="DE470" s="173"/>
      <c r="DF470" s="165"/>
      <c r="DG470" s="172"/>
      <c r="DH470" s="178"/>
      <c r="DI470" s="172"/>
      <c r="DJ470" s="178"/>
      <c r="DK470" s="172"/>
      <c r="DL470" s="162"/>
      <c r="DM470" s="167"/>
      <c r="DN470" s="169"/>
      <c r="DO470" s="162"/>
      <c r="DP470" s="162"/>
      <c r="DQ470" s="174"/>
      <c r="DR470" s="152"/>
      <c r="DS470" s="172"/>
      <c r="DT470" s="152"/>
      <c r="DU470" s="152"/>
      <c r="DV470" s="156"/>
      <c r="DW470" s="173"/>
      <c r="DX470" s="158"/>
      <c r="DY470" s="172"/>
      <c r="DZ470" s="162"/>
      <c r="EA470" s="162"/>
      <c r="EB470" s="172"/>
      <c r="EC470" s="172"/>
      <c r="ED470" s="152"/>
      <c r="EE470" s="152"/>
      <c r="EF470" s="152"/>
      <c r="EG470" s="174"/>
      <c r="EH470" s="172"/>
      <c r="EI470" s="162"/>
      <c r="EJ470" s="162"/>
    </row>
    <row r="471" spans="1:140" ht="12.5">
      <c r="A471" s="168"/>
      <c r="B471" s="169"/>
      <c r="C471" s="144" t="str">
        <f t="shared" si="0"/>
        <v/>
      </c>
      <c r="D471" s="144" t="str">
        <f t="shared" si="1898"/>
        <v/>
      </c>
      <c r="E471" s="144" t="str">
        <f t="shared" si="2"/>
        <v/>
      </c>
      <c r="F471" s="145" t="str">
        <f t="shared" si="1899"/>
        <v/>
      </c>
      <c r="G471" s="145" t="str">
        <f t="shared" si="4"/>
        <v/>
      </c>
      <c r="H471" s="145" t="str">
        <f t="shared" si="5"/>
        <v/>
      </c>
      <c r="I471" s="146" t="str">
        <f t="shared" ref="I471:J471" si="1973">IF(COUNTA($DO471:$DX471)&gt;0,$BA471,"")</f>
        <v/>
      </c>
      <c r="J471" s="146" t="str">
        <f t="shared" si="1973"/>
        <v/>
      </c>
      <c r="K471" s="147" t="str">
        <f t="shared" si="43"/>
        <v/>
      </c>
      <c r="L471" s="147" t="str">
        <f t="shared" si="7"/>
        <v/>
      </c>
      <c r="M471" s="147" t="str">
        <f t="shared" si="8"/>
        <v/>
      </c>
      <c r="N471" s="147" t="str">
        <f t="shared" si="48"/>
        <v/>
      </c>
      <c r="O471" s="147" t="str">
        <f t="shared" si="9"/>
        <v/>
      </c>
      <c r="P471" s="146" t="str">
        <f t="shared" si="1901"/>
        <v/>
      </c>
      <c r="Q471" s="147" t="str">
        <f t="shared" si="1902"/>
        <v/>
      </c>
      <c r="R471" s="146" t="str">
        <f t="shared" si="12"/>
        <v/>
      </c>
      <c r="S471" s="146" t="str">
        <f t="shared" si="13"/>
        <v/>
      </c>
      <c r="T471" s="146" t="str">
        <f>IF(NOT(ISBLANK(DH471)),
        IF(AND(ISREF('Input Tenderers'!$J$8:$K$8),COUNTA('Input Tenderers'!$N$8)&gt;0),
                IF(COUNTA('Input Implementation Transactio'!$N471:$O471)&gt;0,"supplier;tenderer;payee","supplier;tenderer"),
                IF(COUNTA('Input Implementation Transactio'!$N471:$O471)&gt;0,"supplier;payee","supplier")
                ),
        IF(COUNTA('Input Implementation Transactio'!$N471:$O471)&gt;0, "payee", "")
        )</f>
        <v/>
      </c>
      <c r="U471" s="146" t="str">
        <f t="shared" si="14"/>
        <v/>
      </c>
      <c r="V471" s="146" t="str">
        <f t="shared" si="15"/>
        <v/>
      </c>
      <c r="W471" s="148" t="str">
        <f t="shared" si="1903"/>
        <v/>
      </c>
      <c r="X471" s="175" t="str">
        <f t="shared" si="1904"/>
        <v/>
      </c>
      <c r="Y471" s="170" t="str">
        <f t="shared" si="1905"/>
        <v/>
      </c>
      <c r="Z471" s="150" t="str">
        <f t="shared" si="19"/>
        <v/>
      </c>
      <c r="AA471" s="146" t="str">
        <f t="shared" si="20"/>
        <v/>
      </c>
      <c r="AB471" s="146" t="str">
        <f t="shared" si="21"/>
        <v/>
      </c>
      <c r="AC471" s="146" t="str">
        <f t="shared" si="22"/>
        <v/>
      </c>
      <c r="AD471" s="148" t="str">
        <f t="shared" si="1906"/>
        <v/>
      </c>
      <c r="AE471" s="148" t="str">
        <f t="shared" si="24"/>
        <v/>
      </c>
      <c r="AF471" s="175" t="str">
        <f t="shared" si="1907"/>
        <v/>
      </c>
      <c r="AG471" s="170" t="str">
        <f t="shared" si="1908"/>
        <v/>
      </c>
      <c r="AH471" s="148" t="str">
        <f t="shared" si="1909"/>
        <v/>
      </c>
      <c r="AI471" s="146" t="str">
        <f t="shared" si="28"/>
        <v/>
      </c>
      <c r="AJ471" s="146" t="str">
        <f t="shared" si="29"/>
        <v/>
      </c>
      <c r="AK471" s="146" t="str">
        <f t="shared" si="30"/>
        <v/>
      </c>
      <c r="AL471" s="146" t="str">
        <f t="shared" si="31"/>
        <v/>
      </c>
      <c r="AM471" s="171" t="str">
        <f t="shared" si="32"/>
        <v/>
      </c>
      <c r="AN471" s="171" t="str">
        <f t="shared" si="33"/>
        <v/>
      </c>
      <c r="AO471" s="146" t="str">
        <f t="shared" si="34"/>
        <v/>
      </c>
      <c r="AP471" s="146" t="str">
        <f t="shared" si="35"/>
        <v/>
      </c>
      <c r="AQ471" s="146" t="str">
        <f t="shared" si="36"/>
        <v/>
      </c>
      <c r="AR471" s="146" t="str">
        <f t="shared" ref="AR471:AS471" si="1974">IF(NOT(ISBLANK(CB471)),CONCATENATE(TEXT(CB471,"yyyy-mm-ddThh:MM:ss"),"Z"),"")</f>
        <v/>
      </c>
      <c r="AS471" s="146" t="str">
        <f t="shared" si="1974"/>
        <v/>
      </c>
      <c r="AT471" s="146" t="str">
        <f t="shared" si="38"/>
        <v/>
      </c>
      <c r="AU471" s="146" t="str">
        <f t="shared" si="39"/>
        <v/>
      </c>
      <c r="AV471" s="146" t="str">
        <f t="shared" ref="AV471:AW471" si="1975">IF(NOT(ISBLANK(DT471)),CONCATENATE(TEXT(DT471,"yyyy-mm-ddThh:MM:ss"),"Z"),"")</f>
        <v/>
      </c>
      <c r="AW471" s="146" t="str">
        <f t="shared" si="1975"/>
        <v/>
      </c>
      <c r="AX471" s="146" t="str">
        <f t="shared" ref="AX471:AZ471" si="1976">IF(NOT(ISBLANK(ED471)),CONCATENATE(TEXT(ED471,"yyyy-mm-ddThh:MM:ss"),"Z"),"")</f>
        <v/>
      </c>
      <c r="AY471" s="146" t="str">
        <f t="shared" si="1976"/>
        <v/>
      </c>
      <c r="AZ471" s="146" t="str">
        <f t="shared" si="1976"/>
        <v/>
      </c>
      <c r="BA471" s="176"/>
      <c r="BB471" s="152"/>
      <c r="BC471" s="177"/>
      <c r="BD471" s="154"/>
      <c r="BE471" s="155"/>
      <c r="BF471" s="154"/>
      <c r="BG471" s="155"/>
      <c r="BH471" s="169"/>
      <c r="BI471" s="162"/>
      <c r="BJ471" s="172"/>
      <c r="BK471" s="162"/>
      <c r="BL471" s="158"/>
      <c r="BM471" s="172"/>
      <c r="BN471" s="162"/>
      <c r="BO471" s="167"/>
      <c r="BP471" s="169"/>
      <c r="BQ471" s="162"/>
      <c r="BR471" s="162"/>
      <c r="BS471" s="174"/>
      <c r="BT471" s="162"/>
      <c r="BU471" s="174"/>
      <c r="BV471" s="174"/>
      <c r="BW471" s="174"/>
      <c r="BX471" s="173"/>
      <c r="BY471" s="158"/>
      <c r="BZ471" s="160"/>
      <c r="CA471" s="172"/>
      <c r="CB471" s="152"/>
      <c r="CC471" s="152"/>
      <c r="CD471" s="156"/>
      <c r="CE471" s="172"/>
      <c r="CF471" s="162"/>
      <c r="CG471" s="162"/>
      <c r="CH471" s="158"/>
      <c r="CI471" s="173"/>
      <c r="CJ471" s="178"/>
      <c r="CK471" s="173"/>
      <c r="CL471" s="165"/>
      <c r="CM471" s="172"/>
      <c r="CN471" s="162"/>
      <c r="CO471" s="162"/>
      <c r="CP471" s="162"/>
      <c r="CQ471" s="162"/>
      <c r="CR471" s="169"/>
      <c r="CS471" s="162"/>
      <c r="CT471" s="162"/>
      <c r="CU471" s="174"/>
      <c r="CV471" s="152"/>
      <c r="CW471" s="173"/>
      <c r="CX471" s="158"/>
      <c r="CY471" s="172"/>
      <c r="CZ471" s="162"/>
      <c r="DA471" s="162"/>
      <c r="DB471" s="158"/>
      <c r="DC471" s="173"/>
      <c r="DD471" s="178"/>
      <c r="DE471" s="173"/>
      <c r="DF471" s="165"/>
      <c r="DG471" s="172"/>
      <c r="DH471" s="178"/>
      <c r="DI471" s="172"/>
      <c r="DJ471" s="178"/>
      <c r="DK471" s="172"/>
      <c r="DL471" s="162"/>
      <c r="DM471" s="167"/>
      <c r="DN471" s="169"/>
      <c r="DO471" s="162"/>
      <c r="DP471" s="162"/>
      <c r="DQ471" s="174"/>
      <c r="DR471" s="152"/>
      <c r="DS471" s="172"/>
      <c r="DT471" s="152"/>
      <c r="DU471" s="152"/>
      <c r="DV471" s="156"/>
      <c r="DW471" s="173"/>
      <c r="DX471" s="158"/>
      <c r="DY471" s="172"/>
      <c r="DZ471" s="162"/>
      <c r="EA471" s="162"/>
      <c r="EB471" s="172"/>
      <c r="EC471" s="172"/>
      <c r="ED471" s="152"/>
      <c r="EE471" s="152"/>
      <c r="EF471" s="152"/>
      <c r="EG471" s="174"/>
      <c r="EH471" s="172"/>
      <c r="EI471" s="162"/>
      <c r="EJ471" s="162"/>
    </row>
    <row r="472" spans="1:140" ht="12.5">
      <c r="A472" s="168"/>
      <c r="B472" s="169"/>
      <c r="C472" s="144" t="str">
        <f t="shared" si="0"/>
        <v/>
      </c>
      <c r="D472" s="144" t="str">
        <f t="shared" si="1898"/>
        <v/>
      </c>
      <c r="E472" s="144" t="str">
        <f t="shared" si="2"/>
        <v/>
      </c>
      <c r="F472" s="145" t="str">
        <f t="shared" si="1899"/>
        <v/>
      </c>
      <c r="G472" s="145" t="str">
        <f t="shared" si="4"/>
        <v/>
      </c>
      <c r="H472" s="145" t="str">
        <f t="shared" si="5"/>
        <v/>
      </c>
      <c r="I472" s="146" t="str">
        <f t="shared" ref="I472:J472" si="1977">IF(COUNTA($DO472:$DX472)&gt;0,$BA472,"")</f>
        <v/>
      </c>
      <c r="J472" s="146" t="str">
        <f t="shared" si="1977"/>
        <v/>
      </c>
      <c r="K472" s="147" t="str">
        <f t="shared" si="43"/>
        <v/>
      </c>
      <c r="L472" s="147" t="str">
        <f t="shared" si="7"/>
        <v/>
      </c>
      <c r="M472" s="147" t="str">
        <f t="shared" si="8"/>
        <v/>
      </c>
      <c r="N472" s="147" t="str">
        <f t="shared" si="48"/>
        <v/>
      </c>
      <c r="O472" s="147" t="str">
        <f t="shared" si="9"/>
        <v/>
      </c>
      <c r="P472" s="146" t="str">
        <f t="shared" si="1901"/>
        <v/>
      </c>
      <c r="Q472" s="147" t="str">
        <f t="shared" si="1902"/>
        <v/>
      </c>
      <c r="R472" s="146" t="str">
        <f t="shared" si="12"/>
        <v/>
      </c>
      <c r="S472" s="146" t="str">
        <f t="shared" si="13"/>
        <v/>
      </c>
      <c r="T472" s="146" t="str">
        <f>IF(NOT(ISBLANK(DH472)),
        IF(AND(ISREF('Input Tenderers'!$J$8:$K$8),COUNTA('Input Tenderers'!$N$8)&gt;0),
                IF(COUNTA('Input Implementation Transactio'!$N472:$O472)&gt;0,"supplier;tenderer;payee","supplier;tenderer"),
                IF(COUNTA('Input Implementation Transactio'!$N472:$O472)&gt;0,"supplier;payee","supplier")
                ),
        IF(COUNTA('Input Implementation Transactio'!$N472:$O472)&gt;0, "payee", "")
        )</f>
        <v/>
      </c>
      <c r="U472" s="146" t="str">
        <f t="shared" si="14"/>
        <v/>
      </c>
      <c r="V472" s="146" t="str">
        <f t="shared" si="15"/>
        <v/>
      </c>
      <c r="W472" s="148" t="str">
        <f t="shared" si="1903"/>
        <v/>
      </c>
      <c r="X472" s="175" t="str">
        <f t="shared" si="1904"/>
        <v/>
      </c>
      <c r="Y472" s="170" t="str">
        <f t="shared" si="1905"/>
        <v/>
      </c>
      <c r="Z472" s="150" t="str">
        <f t="shared" si="19"/>
        <v/>
      </c>
      <c r="AA472" s="146" t="str">
        <f t="shared" si="20"/>
        <v/>
      </c>
      <c r="AB472" s="146" t="str">
        <f t="shared" si="21"/>
        <v/>
      </c>
      <c r="AC472" s="146" t="str">
        <f t="shared" si="22"/>
        <v/>
      </c>
      <c r="AD472" s="148" t="str">
        <f t="shared" si="1906"/>
        <v/>
      </c>
      <c r="AE472" s="148" t="str">
        <f t="shared" si="24"/>
        <v/>
      </c>
      <c r="AF472" s="175" t="str">
        <f t="shared" si="1907"/>
        <v/>
      </c>
      <c r="AG472" s="170" t="str">
        <f t="shared" si="1908"/>
        <v/>
      </c>
      <c r="AH472" s="148" t="str">
        <f t="shared" si="1909"/>
        <v/>
      </c>
      <c r="AI472" s="146" t="str">
        <f t="shared" si="28"/>
        <v/>
      </c>
      <c r="AJ472" s="146" t="str">
        <f t="shared" si="29"/>
        <v/>
      </c>
      <c r="AK472" s="146" t="str">
        <f t="shared" si="30"/>
        <v/>
      </c>
      <c r="AL472" s="146" t="str">
        <f t="shared" si="31"/>
        <v/>
      </c>
      <c r="AM472" s="171" t="str">
        <f t="shared" si="32"/>
        <v/>
      </c>
      <c r="AN472" s="171" t="str">
        <f t="shared" si="33"/>
        <v/>
      </c>
      <c r="AO472" s="146" t="str">
        <f t="shared" si="34"/>
        <v/>
      </c>
      <c r="AP472" s="146" t="str">
        <f t="shared" si="35"/>
        <v/>
      </c>
      <c r="AQ472" s="146" t="str">
        <f t="shared" si="36"/>
        <v/>
      </c>
      <c r="AR472" s="146" t="str">
        <f t="shared" ref="AR472:AS472" si="1978">IF(NOT(ISBLANK(CB472)),CONCATENATE(TEXT(CB472,"yyyy-mm-ddThh:MM:ss"),"Z"),"")</f>
        <v/>
      </c>
      <c r="AS472" s="146" t="str">
        <f t="shared" si="1978"/>
        <v/>
      </c>
      <c r="AT472" s="146" t="str">
        <f t="shared" si="38"/>
        <v/>
      </c>
      <c r="AU472" s="146" t="str">
        <f t="shared" si="39"/>
        <v/>
      </c>
      <c r="AV472" s="146" t="str">
        <f t="shared" ref="AV472:AW472" si="1979">IF(NOT(ISBLANK(DT472)),CONCATENATE(TEXT(DT472,"yyyy-mm-ddThh:MM:ss"),"Z"),"")</f>
        <v/>
      </c>
      <c r="AW472" s="146" t="str">
        <f t="shared" si="1979"/>
        <v/>
      </c>
      <c r="AX472" s="146" t="str">
        <f t="shared" ref="AX472:AZ472" si="1980">IF(NOT(ISBLANK(ED472)),CONCATENATE(TEXT(ED472,"yyyy-mm-ddThh:MM:ss"),"Z"),"")</f>
        <v/>
      </c>
      <c r="AY472" s="146" t="str">
        <f t="shared" si="1980"/>
        <v/>
      </c>
      <c r="AZ472" s="146" t="str">
        <f t="shared" si="1980"/>
        <v/>
      </c>
      <c r="BA472" s="176"/>
      <c r="BB472" s="152"/>
      <c r="BC472" s="177"/>
      <c r="BD472" s="154"/>
      <c r="BE472" s="155"/>
      <c r="BF472" s="154"/>
      <c r="BG472" s="155"/>
      <c r="BH472" s="169"/>
      <c r="BI472" s="162"/>
      <c r="BJ472" s="172"/>
      <c r="BK472" s="162"/>
      <c r="BL472" s="158"/>
      <c r="BM472" s="172"/>
      <c r="BN472" s="162"/>
      <c r="BO472" s="167"/>
      <c r="BP472" s="169"/>
      <c r="BQ472" s="162"/>
      <c r="BR472" s="162"/>
      <c r="BS472" s="174"/>
      <c r="BT472" s="162"/>
      <c r="BU472" s="174"/>
      <c r="BV472" s="174"/>
      <c r="BW472" s="174"/>
      <c r="BX472" s="173"/>
      <c r="BY472" s="158"/>
      <c r="BZ472" s="160"/>
      <c r="CA472" s="172"/>
      <c r="CB472" s="152"/>
      <c r="CC472" s="152"/>
      <c r="CD472" s="156"/>
      <c r="CE472" s="172"/>
      <c r="CF472" s="162"/>
      <c r="CG472" s="162"/>
      <c r="CH472" s="158"/>
      <c r="CI472" s="173"/>
      <c r="CJ472" s="178"/>
      <c r="CK472" s="173"/>
      <c r="CL472" s="165"/>
      <c r="CM472" s="172"/>
      <c r="CN472" s="162"/>
      <c r="CO472" s="162"/>
      <c r="CP472" s="162"/>
      <c r="CQ472" s="162"/>
      <c r="CR472" s="169"/>
      <c r="CS472" s="162"/>
      <c r="CT472" s="162"/>
      <c r="CU472" s="174"/>
      <c r="CV472" s="152"/>
      <c r="CW472" s="173"/>
      <c r="CX472" s="158"/>
      <c r="CY472" s="172"/>
      <c r="CZ472" s="162"/>
      <c r="DA472" s="162"/>
      <c r="DB472" s="158"/>
      <c r="DC472" s="173"/>
      <c r="DD472" s="178"/>
      <c r="DE472" s="173"/>
      <c r="DF472" s="165"/>
      <c r="DG472" s="172"/>
      <c r="DH472" s="178"/>
      <c r="DI472" s="172"/>
      <c r="DJ472" s="178"/>
      <c r="DK472" s="172"/>
      <c r="DL472" s="162"/>
      <c r="DM472" s="167"/>
      <c r="DN472" s="169"/>
      <c r="DO472" s="162"/>
      <c r="DP472" s="162"/>
      <c r="DQ472" s="174"/>
      <c r="DR472" s="152"/>
      <c r="DS472" s="172"/>
      <c r="DT472" s="152"/>
      <c r="DU472" s="152"/>
      <c r="DV472" s="156"/>
      <c r="DW472" s="173"/>
      <c r="DX472" s="158"/>
      <c r="DY472" s="172"/>
      <c r="DZ472" s="162"/>
      <c r="EA472" s="162"/>
      <c r="EB472" s="172"/>
      <c r="EC472" s="172"/>
      <c r="ED472" s="152"/>
      <c r="EE472" s="152"/>
      <c r="EF472" s="152"/>
      <c r="EG472" s="174"/>
      <c r="EH472" s="172"/>
      <c r="EI472" s="162"/>
      <c r="EJ472" s="162"/>
    </row>
    <row r="473" spans="1:140" ht="12.5">
      <c r="A473" s="168"/>
      <c r="B473" s="169"/>
      <c r="C473" s="144" t="str">
        <f t="shared" si="0"/>
        <v/>
      </c>
      <c r="D473" s="144" t="str">
        <f t="shared" si="1898"/>
        <v/>
      </c>
      <c r="E473" s="144" t="str">
        <f t="shared" si="2"/>
        <v/>
      </c>
      <c r="F473" s="145" t="str">
        <f t="shared" si="1899"/>
        <v/>
      </c>
      <c r="G473" s="145" t="str">
        <f t="shared" si="4"/>
        <v/>
      </c>
      <c r="H473" s="145" t="str">
        <f t="shared" si="5"/>
        <v/>
      </c>
      <c r="I473" s="146" t="str">
        <f t="shared" ref="I473:J473" si="1981">IF(COUNTA($DO473:$DX473)&gt;0,$BA473,"")</f>
        <v/>
      </c>
      <c r="J473" s="146" t="str">
        <f t="shared" si="1981"/>
        <v/>
      </c>
      <c r="K473" s="147" t="str">
        <f t="shared" si="43"/>
        <v/>
      </c>
      <c r="L473" s="147" t="str">
        <f t="shared" si="7"/>
        <v/>
      </c>
      <c r="M473" s="147" t="str">
        <f t="shared" si="8"/>
        <v/>
      </c>
      <c r="N473" s="147" t="str">
        <f t="shared" si="48"/>
        <v/>
      </c>
      <c r="O473" s="147" t="str">
        <f t="shared" si="9"/>
        <v/>
      </c>
      <c r="P473" s="146" t="str">
        <f t="shared" si="1901"/>
        <v/>
      </c>
      <c r="Q473" s="147" t="str">
        <f t="shared" si="1902"/>
        <v/>
      </c>
      <c r="R473" s="146" t="str">
        <f t="shared" si="12"/>
        <v/>
      </c>
      <c r="S473" s="146" t="str">
        <f t="shared" si="13"/>
        <v/>
      </c>
      <c r="T473" s="146" t="str">
        <f>IF(NOT(ISBLANK(DH473)),
        IF(AND(ISREF('Input Tenderers'!$J$8:$K$8),COUNTA('Input Tenderers'!$N$8)&gt;0),
                IF(COUNTA('Input Implementation Transactio'!$N473:$O473)&gt;0,"supplier;tenderer;payee","supplier;tenderer"),
                IF(COUNTA('Input Implementation Transactio'!$N473:$O473)&gt;0,"supplier;payee","supplier")
                ),
        IF(COUNTA('Input Implementation Transactio'!$N473:$O473)&gt;0, "payee", "")
        )</f>
        <v/>
      </c>
      <c r="U473" s="146" t="str">
        <f t="shared" si="14"/>
        <v/>
      </c>
      <c r="V473" s="146" t="str">
        <f t="shared" si="15"/>
        <v/>
      </c>
      <c r="W473" s="148" t="str">
        <f t="shared" si="1903"/>
        <v/>
      </c>
      <c r="X473" s="175" t="str">
        <f t="shared" si="1904"/>
        <v/>
      </c>
      <c r="Y473" s="170" t="str">
        <f t="shared" si="1905"/>
        <v/>
      </c>
      <c r="Z473" s="150" t="str">
        <f t="shared" si="19"/>
        <v/>
      </c>
      <c r="AA473" s="146" t="str">
        <f t="shared" si="20"/>
        <v/>
      </c>
      <c r="AB473" s="146" t="str">
        <f t="shared" si="21"/>
        <v/>
      </c>
      <c r="AC473" s="146" t="str">
        <f t="shared" si="22"/>
        <v/>
      </c>
      <c r="AD473" s="148" t="str">
        <f t="shared" si="1906"/>
        <v/>
      </c>
      <c r="AE473" s="148" t="str">
        <f t="shared" si="24"/>
        <v/>
      </c>
      <c r="AF473" s="175" t="str">
        <f t="shared" si="1907"/>
        <v/>
      </c>
      <c r="AG473" s="170" t="str">
        <f t="shared" si="1908"/>
        <v/>
      </c>
      <c r="AH473" s="148" t="str">
        <f t="shared" si="1909"/>
        <v/>
      </c>
      <c r="AI473" s="146" t="str">
        <f t="shared" si="28"/>
        <v/>
      </c>
      <c r="AJ473" s="146" t="str">
        <f t="shared" si="29"/>
        <v/>
      </c>
      <c r="AK473" s="146" t="str">
        <f t="shared" si="30"/>
        <v/>
      </c>
      <c r="AL473" s="146" t="str">
        <f t="shared" si="31"/>
        <v/>
      </c>
      <c r="AM473" s="171" t="str">
        <f t="shared" si="32"/>
        <v/>
      </c>
      <c r="AN473" s="171" t="str">
        <f t="shared" si="33"/>
        <v/>
      </c>
      <c r="AO473" s="146" t="str">
        <f t="shared" si="34"/>
        <v/>
      </c>
      <c r="AP473" s="146" t="str">
        <f t="shared" si="35"/>
        <v/>
      </c>
      <c r="AQ473" s="146" t="str">
        <f t="shared" si="36"/>
        <v/>
      </c>
      <c r="AR473" s="146" t="str">
        <f t="shared" ref="AR473:AS473" si="1982">IF(NOT(ISBLANK(CB473)),CONCATENATE(TEXT(CB473,"yyyy-mm-ddThh:MM:ss"),"Z"),"")</f>
        <v/>
      </c>
      <c r="AS473" s="146" t="str">
        <f t="shared" si="1982"/>
        <v/>
      </c>
      <c r="AT473" s="146" t="str">
        <f t="shared" si="38"/>
        <v/>
      </c>
      <c r="AU473" s="146" t="str">
        <f t="shared" si="39"/>
        <v/>
      </c>
      <c r="AV473" s="146" t="str">
        <f t="shared" ref="AV473:AW473" si="1983">IF(NOT(ISBLANK(DT473)),CONCATENATE(TEXT(DT473,"yyyy-mm-ddThh:MM:ss"),"Z"),"")</f>
        <v/>
      </c>
      <c r="AW473" s="146" t="str">
        <f t="shared" si="1983"/>
        <v/>
      </c>
      <c r="AX473" s="146" t="str">
        <f t="shared" ref="AX473:AZ473" si="1984">IF(NOT(ISBLANK(ED473)),CONCATENATE(TEXT(ED473,"yyyy-mm-ddThh:MM:ss"),"Z"),"")</f>
        <v/>
      </c>
      <c r="AY473" s="146" t="str">
        <f t="shared" si="1984"/>
        <v/>
      </c>
      <c r="AZ473" s="146" t="str">
        <f t="shared" si="1984"/>
        <v/>
      </c>
      <c r="BA473" s="176"/>
      <c r="BB473" s="152"/>
      <c r="BC473" s="177"/>
      <c r="BD473" s="154"/>
      <c r="BE473" s="155"/>
      <c r="BF473" s="154"/>
      <c r="BG473" s="155"/>
      <c r="BH473" s="169"/>
      <c r="BI473" s="162"/>
      <c r="BJ473" s="172"/>
      <c r="BK473" s="162"/>
      <c r="BL473" s="158"/>
      <c r="BM473" s="172"/>
      <c r="BN473" s="162"/>
      <c r="BO473" s="167"/>
      <c r="BP473" s="169"/>
      <c r="BQ473" s="162"/>
      <c r="BR473" s="162"/>
      <c r="BS473" s="174"/>
      <c r="BT473" s="162"/>
      <c r="BU473" s="174"/>
      <c r="BV473" s="174"/>
      <c r="BW473" s="174"/>
      <c r="BX473" s="173"/>
      <c r="BY473" s="158"/>
      <c r="BZ473" s="160"/>
      <c r="CA473" s="172"/>
      <c r="CB473" s="152"/>
      <c r="CC473" s="152"/>
      <c r="CD473" s="156"/>
      <c r="CE473" s="172"/>
      <c r="CF473" s="162"/>
      <c r="CG473" s="162"/>
      <c r="CH473" s="158"/>
      <c r="CI473" s="173"/>
      <c r="CJ473" s="178"/>
      <c r="CK473" s="173"/>
      <c r="CL473" s="165"/>
      <c r="CM473" s="172"/>
      <c r="CN473" s="162"/>
      <c r="CO473" s="162"/>
      <c r="CP473" s="162"/>
      <c r="CQ473" s="162"/>
      <c r="CR473" s="169"/>
      <c r="CS473" s="162"/>
      <c r="CT473" s="162"/>
      <c r="CU473" s="174"/>
      <c r="CV473" s="152"/>
      <c r="CW473" s="173"/>
      <c r="CX473" s="158"/>
      <c r="CY473" s="172"/>
      <c r="CZ473" s="162"/>
      <c r="DA473" s="162"/>
      <c r="DB473" s="158"/>
      <c r="DC473" s="173"/>
      <c r="DD473" s="178"/>
      <c r="DE473" s="173"/>
      <c r="DF473" s="165"/>
      <c r="DG473" s="172"/>
      <c r="DH473" s="178"/>
      <c r="DI473" s="172"/>
      <c r="DJ473" s="178"/>
      <c r="DK473" s="172"/>
      <c r="DL473" s="162"/>
      <c r="DM473" s="167"/>
      <c r="DN473" s="169"/>
      <c r="DO473" s="162"/>
      <c r="DP473" s="162"/>
      <c r="DQ473" s="174"/>
      <c r="DR473" s="152"/>
      <c r="DS473" s="172"/>
      <c r="DT473" s="152"/>
      <c r="DU473" s="152"/>
      <c r="DV473" s="156"/>
      <c r="DW473" s="173"/>
      <c r="DX473" s="158"/>
      <c r="DY473" s="172"/>
      <c r="DZ473" s="162"/>
      <c r="EA473" s="162"/>
      <c r="EB473" s="172"/>
      <c r="EC473" s="172"/>
      <c r="ED473" s="152"/>
      <c r="EE473" s="152"/>
      <c r="EF473" s="152"/>
      <c r="EG473" s="174"/>
      <c r="EH473" s="172"/>
      <c r="EI473" s="162"/>
      <c r="EJ473" s="162"/>
    </row>
    <row r="474" spans="1:140" ht="12.5">
      <c r="A474" s="168"/>
      <c r="B474" s="169"/>
      <c r="C474" s="144" t="str">
        <f t="shared" si="0"/>
        <v/>
      </c>
      <c r="D474" s="144" t="str">
        <f t="shared" si="1898"/>
        <v/>
      </c>
      <c r="E474" s="144" t="str">
        <f t="shared" si="2"/>
        <v/>
      </c>
      <c r="F474" s="145" t="str">
        <f t="shared" si="1899"/>
        <v/>
      </c>
      <c r="G474" s="145" t="str">
        <f t="shared" si="4"/>
        <v/>
      </c>
      <c r="H474" s="145" t="str">
        <f t="shared" si="5"/>
        <v/>
      </c>
      <c r="I474" s="146" t="str">
        <f t="shared" ref="I474:J474" si="1985">IF(COUNTA($DO474:$DX474)&gt;0,$BA474,"")</f>
        <v/>
      </c>
      <c r="J474" s="146" t="str">
        <f t="shared" si="1985"/>
        <v/>
      </c>
      <c r="K474" s="147" t="str">
        <f t="shared" si="43"/>
        <v/>
      </c>
      <c r="L474" s="147" t="str">
        <f t="shared" si="7"/>
        <v/>
      </c>
      <c r="M474" s="147" t="str">
        <f t="shared" si="8"/>
        <v/>
      </c>
      <c r="N474" s="147" t="str">
        <f t="shared" si="48"/>
        <v/>
      </c>
      <c r="O474" s="147" t="str">
        <f t="shared" si="9"/>
        <v/>
      </c>
      <c r="P474" s="146" t="str">
        <f t="shared" si="1901"/>
        <v/>
      </c>
      <c r="Q474" s="147" t="str">
        <f t="shared" si="1902"/>
        <v/>
      </c>
      <c r="R474" s="146" t="str">
        <f t="shared" si="12"/>
        <v/>
      </c>
      <c r="S474" s="146" t="str">
        <f t="shared" si="13"/>
        <v/>
      </c>
      <c r="T474" s="146" t="str">
        <f>IF(NOT(ISBLANK(DH474)),
        IF(AND(ISREF('Input Tenderers'!$J$8:$K$8),COUNTA('Input Tenderers'!$N$8)&gt;0),
                IF(COUNTA('Input Implementation Transactio'!$N474:$O474)&gt;0,"supplier;tenderer;payee","supplier;tenderer"),
                IF(COUNTA('Input Implementation Transactio'!$N474:$O474)&gt;0,"supplier;payee","supplier")
                ),
        IF(COUNTA('Input Implementation Transactio'!$N474:$O474)&gt;0, "payee", "")
        )</f>
        <v/>
      </c>
      <c r="U474" s="146" t="str">
        <f t="shared" si="14"/>
        <v/>
      </c>
      <c r="V474" s="146" t="str">
        <f t="shared" si="15"/>
        <v/>
      </c>
      <c r="W474" s="148" t="str">
        <f t="shared" si="1903"/>
        <v/>
      </c>
      <c r="X474" s="175" t="str">
        <f t="shared" si="1904"/>
        <v/>
      </c>
      <c r="Y474" s="170" t="str">
        <f t="shared" si="1905"/>
        <v/>
      </c>
      <c r="Z474" s="150" t="str">
        <f t="shared" si="19"/>
        <v/>
      </c>
      <c r="AA474" s="146" t="str">
        <f t="shared" si="20"/>
        <v/>
      </c>
      <c r="AB474" s="146" t="str">
        <f t="shared" si="21"/>
        <v/>
      </c>
      <c r="AC474" s="146" t="str">
        <f t="shared" si="22"/>
        <v/>
      </c>
      <c r="AD474" s="148" t="str">
        <f t="shared" si="1906"/>
        <v/>
      </c>
      <c r="AE474" s="148" t="str">
        <f t="shared" si="24"/>
        <v/>
      </c>
      <c r="AF474" s="175" t="str">
        <f t="shared" si="1907"/>
        <v/>
      </c>
      <c r="AG474" s="170" t="str">
        <f t="shared" si="1908"/>
        <v/>
      </c>
      <c r="AH474" s="148" t="str">
        <f t="shared" si="1909"/>
        <v/>
      </c>
      <c r="AI474" s="146" t="str">
        <f t="shared" si="28"/>
        <v/>
      </c>
      <c r="AJ474" s="146" t="str">
        <f t="shared" si="29"/>
        <v/>
      </c>
      <c r="AK474" s="146" t="str">
        <f t="shared" si="30"/>
        <v/>
      </c>
      <c r="AL474" s="146" t="str">
        <f t="shared" si="31"/>
        <v/>
      </c>
      <c r="AM474" s="171" t="str">
        <f t="shared" si="32"/>
        <v/>
      </c>
      <c r="AN474" s="171" t="str">
        <f t="shared" si="33"/>
        <v/>
      </c>
      <c r="AO474" s="146" t="str">
        <f t="shared" si="34"/>
        <v/>
      </c>
      <c r="AP474" s="146" t="str">
        <f t="shared" si="35"/>
        <v/>
      </c>
      <c r="AQ474" s="146" t="str">
        <f t="shared" si="36"/>
        <v/>
      </c>
      <c r="AR474" s="146" t="str">
        <f t="shared" ref="AR474:AS474" si="1986">IF(NOT(ISBLANK(CB474)),CONCATENATE(TEXT(CB474,"yyyy-mm-ddThh:MM:ss"),"Z"),"")</f>
        <v/>
      </c>
      <c r="AS474" s="146" t="str">
        <f t="shared" si="1986"/>
        <v/>
      </c>
      <c r="AT474" s="146" t="str">
        <f t="shared" si="38"/>
        <v/>
      </c>
      <c r="AU474" s="146" t="str">
        <f t="shared" si="39"/>
        <v/>
      </c>
      <c r="AV474" s="146" t="str">
        <f t="shared" ref="AV474:AW474" si="1987">IF(NOT(ISBLANK(DT474)),CONCATENATE(TEXT(DT474,"yyyy-mm-ddThh:MM:ss"),"Z"),"")</f>
        <v/>
      </c>
      <c r="AW474" s="146" t="str">
        <f t="shared" si="1987"/>
        <v/>
      </c>
      <c r="AX474" s="146" t="str">
        <f t="shared" ref="AX474:AZ474" si="1988">IF(NOT(ISBLANK(ED474)),CONCATENATE(TEXT(ED474,"yyyy-mm-ddThh:MM:ss"),"Z"),"")</f>
        <v/>
      </c>
      <c r="AY474" s="146" t="str">
        <f t="shared" si="1988"/>
        <v/>
      </c>
      <c r="AZ474" s="146" t="str">
        <f t="shared" si="1988"/>
        <v/>
      </c>
      <c r="BA474" s="176"/>
      <c r="BB474" s="152"/>
      <c r="BC474" s="177"/>
      <c r="BD474" s="154"/>
      <c r="BE474" s="155"/>
      <c r="BF474" s="154"/>
      <c r="BG474" s="155"/>
      <c r="BH474" s="169"/>
      <c r="BI474" s="162"/>
      <c r="BJ474" s="172"/>
      <c r="BK474" s="162"/>
      <c r="BL474" s="158"/>
      <c r="BM474" s="172"/>
      <c r="BN474" s="162"/>
      <c r="BO474" s="167"/>
      <c r="BP474" s="169"/>
      <c r="BQ474" s="162"/>
      <c r="BR474" s="162"/>
      <c r="BS474" s="174"/>
      <c r="BT474" s="162"/>
      <c r="BU474" s="174"/>
      <c r="BV474" s="174"/>
      <c r="BW474" s="174"/>
      <c r="BX474" s="173"/>
      <c r="BY474" s="158"/>
      <c r="BZ474" s="160"/>
      <c r="CA474" s="172"/>
      <c r="CB474" s="152"/>
      <c r="CC474" s="152"/>
      <c r="CD474" s="156"/>
      <c r="CE474" s="172"/>
      <c r="CF474" s="162"/>
      <c r="CG474" s="162"/>
      <c r="CH474" s="158"/>
      <c r="CI474" s="173"/>
      <c r="CJ474" s="178"/>
      <c r="CK474" s="173"/>
      <c r="CL474" s="165"/>
      <c r="CM474" s="172"/>
      <c r="CN474" s="162"/>
      <c r="CO474" s="162"/>
      <c r="CP474" s="162"/>
      <c r="CQ474" s="162"/>
      <c r="CR474" s="169"/>
      <c r="CS474" s="162"/>
      <c r="CT474" s="162"/>
      <c r="CU474" s="174"/>
      <c r="CV474" s="152"/>
      <c r="CW474" s="173"/>
      <c r="CX474" s="158"/>
      <c r="CY474" s="172"/>
      <c r="CZ474" s="162"/>
      <c r="DA474" s="162"/>
      <c r="DB474" s="158"/>
      <c r="DC474" s="173"/>
      <c r="DD474" s="178"/>
      <c r="DE474" s="173"/>
      <c r="DF474" s="165"/>
      <c r="DG474" s="172"/>
      <c r="DH474" s="178"/>
      <c r="DI474" s="172"/>
      <c r="DJ474" s="178"/>
      <c r="DK474" s="172"/>
      <c r="DL474" s="162"/>
      <c r="DM474" s="167"/>
      <c r="DN474" s="169"/>
      <c r="DO474" s="162"/>
      <c r="DP474" s="162"/>
      <c r="DQ474" s="174"/>
      <c r="DR474" s="152"/>
      <c r="DS474" s="172"/>
      <c r="DT474" s="152"/>
      <c r="DU474" s="152"/>
      <c r="DV474" s="156"/>
      <c r="DW474" s="173"/>
      <c r="DX474" s="158"/>
      <c r="DY474" s="172"/>
      <c r="DZ474" s="162"/>
      <c r="EA474" s="162"/>
      <c r="EB474" s="172"/>
      <c r="EC474" s="172"/>
      <c r="ED474" s="152"/>
      <c r="EE474" s="152"/>
      <c r="EF474" s="152"/>
      <c r="EG474" s="174"/>
      <c r="EH474" s="172"/>
      <c r="EI474" s="162"/>
      <c r="EJ474" s="162"/>
    </row>
    <row r="475" spans="1:140" ht="12.5">
      <c r="A475" s="168"/>
      <c r="B475" s="169"/>
      <c r="C475" s="144" t="str">
        <f t="shared" si="0"/>
        <v/>
      </c>
      <c r="D475" s="144" t="str">
        <f t="shared" si="1898"/>
        <v/>
      </c>
      <c r="E475" s="144" t="str">
        <f t="shared" si="2"/>
        <v/>
      </c>
      <c r="F475" s="145" t="str">
        <f t="shared" si="1899"/>
        <v/>
      </c>
      <c r="G475" s="145" t="str">
        <f t="shared" si="4"/>
        <v/>
      </c>
      <c r="H475" s="145" t="str">
        <f t="shared" si="5"/>
        <v/>
      </c>
      <c r="I475" s="146" t="str">
        <f t="shared" ref="I475:J475" si="1989">IF(COUNTA($DO475:$DX475)&gt;0,$BA475,"")</f>
        <v/>
      </c>
      <c r="J475" s="146" t="str">
        <f t="shared" si="1989"/>
        <v/>
      </c>
      <c r="K475" s="147" t="str">
        <f t="shared" si="43"/>
        <v/>
      </c>
      <c r="L475" s="147" t="str">
        <f t="shared" si="7"/>
        <v/>
      </c>
      <c r="M475" s="147" t="str">
        <f t="shared" si="8"/>
        <v/>
      </c>
      <c r="N475" s="147" t="str">
        <f t="shared" si="48"/>
        <v/>
      </c>
      <c r="O475" s="147" t="str">
        <f t="shared" si="9"/>
        <v/>
      </c>
      <c r="P475" s="146" t="str">
        <f t="shared" si="1901"/>
        <v/>
      </c>
      <c r="Q475" s="147" t="str">
        <f t="shared" si="1902"/>
        <v/>
      </c>
      <c r="R475" s="146" t="str">
        <f t="shared" si="12"/>
        <v/>
      </c>
      <c r="S475" s="146" t="str">
        <f t="shared" si="13"/>
        <v/>
      </c>
      <c r="T475" s="146" t="str">
        <f>IF(NOT(ISBLANK(DH475)),
        IF(AND(ISREF('Input Tenderers'!$J$8:$K$8),COUNTA('Input Tenderers'!$N$8)&gt;0),
                IF(COUNTA('Input Implementation Transactio'!$N475:$O475)&gt;0,"supplier;tenderer;payee","supplier;tenderer"),
                IF(COUNTA('Input Implementation Transactio'!$N475:$O475)&gt;0,"supplier;payee","supplier")
                ),
        IF(COUNTA('Input Implementation Transactio'!$N475:$O475)&gt;0, "payee", "")
        )</f>
        <v/>
      </c>
      <c r="U475" s="146" t="str">
        <f t="shared" si="14"/>
        <v/>
      </c>
      <c r="V475" s="146" t="str">
        <f t="shared" si="15"/>
        <v/>
      </c>
      <c r="W475" s="148" t="str">
        <f t="shared" si="1903"/>
        <v/>
      </c>
      <c r="X475" s="175" t="str">
        <f t="shared" si="1904"/>
        <v/>
      </c>
      <c r="Y475" s="170" t="str">
        <f t="shared" si="1905"/>
        <v/>
      </c>
      <c r="Z475" s="150" t="str">
        <f t="shared" si="19"/>
        <v/>
      </c>
      <c r="AA475" s="146" t="str">
        <f t="shared" si="20"/>
        <v/>
      </c>
      <c r="AB475" s="146" t="str">
        <f t="shared" si="21"/>
        <v/>
      </c>
      <c r="AC475" s="146" t="str">
        <f t="shared" si="22"/>
        <v/>
      </c>
      <c r="AD475" s="148" t="str">
        <f t="shared" si="1906"/>
        <v/>
      </c>
      <c r="AE475" s="148" t="str">
        <f t="shared" si="24"/>
        <v/>
      </c>
      <c r="AF475" s="175" t="str">
        <f t="shared" si="1907"/>
        <v/>
      </c>
      <c r="AG475" s="170" t="str">
        <f t="shared" si="1908"/>
        <v/>
      </c>
      <c r="AH475" s="148" t="str">
        <f t="shared" si="1909"/>
        <v/>
      </c>
      <c r="AI475" s="146" t="str">
        <f t="shared" si="28"/>
        <v/>
      </c>
      <c r="AJ475" s="146" t="str">
        <f t="shared" si="29"/>
        <v/>
      </c>
      <c r="AK475" s="146" t="str">
        <f t="shared" si="30"/>
        <v/>
      </c>
      <c r="AL475" s="146" t="str">
        <f t="shared" si="31"/>
        <v/>
      </c>
      <c r="AM475" s="171" t="str">
        <f t="shared" si="32"/>
        <v/>
      </c>
      <c r="AN475" s="171" t="str">
        <f t="shared" si="33"/>
        <v/>
      </c>
      <c r="AO475" s="146" t="str">
        <f t="shared" si="34"/>
        <v/>
      </c>
      <c r="AP475" s="146" t="str">
        <f t="shared" si="35"/>
        <v/>
      </c>
      <c r="AQ475" s="146" t="str">
        <f t="shared" si="36"/>
        <v/>
      </c>
      <c r="AR475" s="146" t="str">
        <f t="shared" ref="AR475:AS475" si="1990">IF(NOT(ISBLANK(CB475)),CONCATENATE(TEXT(CB475,"yyyy-mm-ddThh:MM:ss"),"Z"),"")</f>
        <v/>
      </c>
      <c r="AS475" s="146" t="str">
        <f t="shared" si="1990"/>
        <v/>
      </c>
      <c r="AT475" s="146" t="str">
        <f t="shared" si="38"/>
        <v/>
      </c>
      <c r="AU475" s="146" t="str">
        <f t="shared" si="39"/>
        <v/>
      </c>
      <c r="AV475" s="146" t="str">
        <f t="shared" ref="AV475:AW475" si="1991">IF(NOT(ISBLANK(DT475)),CONCATENATE(TEXT(DT475,"yyyy-mm-ddThh:MM:ss"),"Z"),"")</f>
        <v/>
      </c>
      <c r="AW475" s="146" t="str">
        <f t="shared" si="1991"/>
        <v/>
      </c>
      <c r="AX475" s="146" t="str">
        <f t="shared" ref="AX475:AZ475" si="1992">IF(NOT(ISBLANK(ED475)),CONCATENATE(TEXT(ED475,"yyyy-mm-ddThh:MM:ss"),"Z"),"")</f>
        <v/>
      </c>
      <c r="AY475" s="146" t="str">
        <f t="shared" si="1992"/>
        <v/>
      </c>
      <c r="AZ475" s="146" t="str">
        <f t="shared" si="1992"/>
        <v/>
      </c>
      <c r="BA475" s="176"/>
      <c r="BB475" s="152"/>
      <c r="BC475" s="177"/>
      <c r="BD475" s="154"/>
      <c r="BE475" s="155"/>
      <c r="BF475" s="154"/>
      <c r="BG475" s="155"/>
      <c r="BH475" s="169"/>
      <c r="BI475" s="162"/>
      <c r="BJ475" s="172"/>
      <c r="BK475" s="162"/>
      <c r="BL475" s="158"/>
      <c r="BM475" s="172"/>
      <c r="BN475" s="162"/>
      <c r="BO475" s="167"/>
      <c r="BP475" s="169"/>
      <c r="BQ475" s="162"/>
      <c r="BR475" s="162"/>
      <c r="BS475" s="174"/>
      <c r="BT475" s="162"/>
      <c r="BU475" s="174"/>
      <c r="BV475" s="174"/>
      <c r="BW475" s="174"/>
      <c r="BX475" s="173"/>
      <c r="BY475" s="158"/>
      <c r="BZ475" s="160"/>
      <c r="CA475" s="172"/>
      <c r="CB475" s="152"/>
      <c r="CC475" s="152"/>
      <c r="CD475" s="156"/>
      <c r="CE475" s="172"/>
      <c r="CF475" s="162"/>
      <c r="CG475" s="162"/>
      <c r="CH475" s="158"/>
      <c r="CI475" s="173"/>
      <c r="CJ475" s="178"/>
      <c r="CK475" s="173"/>
      <c r="CL475" s="165"/>
      <c r="CM475" s="172"/>
      <c r="CN475" s="162"/>
      <c r="CO475" s="162"/>
      <c r="CP475" s="162"/>
      <c r="CQ475" s="162"/>
      <c r="CR475" s="169"/>
      <c r="CS475" s="162"/>
      <c r="CT475" s="162"/>
      <c r="CU475" s="174"/>
      <c r="CV475" s="152"/>
      <c r="CW475" s="173"/>
      <c r="CX475" s="158"/>
      <c r="CY475" s="172"/>
      <c r="CZ475" s="162"/>
      <c r="DA475" s="162"/>
      <c r="DB475" s="158"/>
      <c r="DC475" s="173"/>
      <c r="DD475" s="178"/>
      <c r="DE475" s="173"/>
      <c r="DF475" s="165"/>
      <c r="DG475" s="172"/>
      <c r="DH475" s="178"/>
      <c r="DI475" s="172"/>
      <c r="DJ475" s="178"/>
      <c r="DK475" s="172"/>
      <c r="DL475" s="162"/>
      <c r="DM475" s="167"/>
      <c r="DN475" s="169"/>
      <c r="DO475" s="162"/>
      <c r="DP475" s="162"/>
      <c r="DQ475" s="174"/>
      <c r="DR475" s="152"/>
      <c r="DS475" s="172"/>
      <c r="DT475" s="152"/>
      <c r="DU475" s="152"/>
      <c r="DV475" s="156"/>
      <c r="DW475" s="173"/>
      <c r="DX475" s="158"/>
      <c r="DY475" s="172"/>
      <c r="DZ475" s="162"/>
      <c r="EA475" s="162"/>
      <c r="EB475" s="172"/>
      <c r="EC475" s="172"/>
      <c r="ED475" s="152"/>
      <c r="EE475" s="152"/>
      <c r="EF475" s="152"/>
      <c r="EG475" s="174"/>
      <c r="EH475" s="172"/>
      <c r="EI475" s="162"/>
      <c r="EJ475" s="162"/>
    </row>
    <row r="476" spans="1:140" ht="12.5">
      <c r="A476" s="168"/>
      <c r="B476" s="169"/>
      <c r="C476" s="144" t="str">
        <f t="shared" si="0"/>
        <v/>
      </c>
      <c r="D476" s="144" t="str">
        <f t="shared" si="1898"/>
        <v/>
      </c>
      <c r="E476" s="144" t="str">
        <f t="shared" si="2"/>
        <v/>
      </c>
      <c r="F476" s="145" t="str">
        <f t="shared" si="1899"/>
        <v/>
      </c>
      <c r="G476" s="145" t="str">
        <f t="shared" si="4"/>
        <v/>
      </c>
      <c r="H476" s="145" t="str">
        <f t="shared" si="5"/>
        <v/>
      </c>
      <c r="I476" s="146" t="str">
        <f t="shared" ref="I476:J476" si="1993">IF(COUNTA($DO476:$DX476)&gt;0,$BA476,"")</f>
        <v/>
      </c>
      <c r="J476" s="146" t="str">
        <f t="shared" si="1993"/>
        <v/>
      </c>
      <c r="K476" s="147" t="str">
        <f t="shared" si="43"/>
        <v/>
      </c>
      <c r="L476" s="147" t="str">
        <f t="shared" si="7"/>
        <v/>
      </c>
      <c r="M476" s="147" t="str">
        <f t="shared" si="8"/>
        <v/>
      </c>
      <c r="N476" s="147" t="str">
        <f t="shared" si="48"/>
        <v/>
      </c>
      <c r="O476" s="147" t="str">
        <f t="shared" si="9"/>
        <v/>
      </c>
      <c r="P476" s="146" t="str">
        <f t="shared" si="1901"/>
        <v/>
      </c>
      <c r="Q476" s="147" t="str">
        <f t="shared" si="1902"/>
        <v/>
      </c>
      <c r="R476" s="146" t="str">
        <f t="shared" si="12"/>
        <v/>
      </c>
      <c r="S476" s="146" t="str">
        <f t="shared" si="13"/>
        <v/>
      </c>
      <c r="T476" s="146" t="str">
        <f>IF(NOT(ISBLANK(DH476)),
        IF(AND(ISREF('Input Tenderers'!$J$8:$K$8),COUNTA('Input Tenderers'!$N$8)&gt;0),
                IF(COUNTA('Input Implementation Transactio'!$N476:$O476)&gt;0,"supplier;tenderer;payee","supplier;tenderer"),
                IF(COUNTA('Input Implementation Transactio'!$N476:$O476)&gt;0,"supplier;payee","supplier")
                ),
        IF(COUNTA('Input Implementation Transactio'!$N476:$O476)&gt;0, "payee", "")
        )</f>
        <v/>
      </c>
      <c r="U476" s="146" t="str">
        <f t="shared" si="14"/>
        <v/>
      </c>
      <c r="V476" s="146" t="str">
        <f t="shared" si="15"/>
        <v/>
      </c>
      <c r="W476" s="148" t="str">
        <f t="shared" si="1903"/>
        <v/>
      </c>
      <c r="X476" s="175" t="str">
        <f t="shared" si="1904"/>
        <v/>
      </c>
      <c r="Y476" s="170" t="str">
        <f t="shared" si="1905"/>
        <v/>
      </c>
      <c r="Z476" s="150" t="str">
        <f t="shared" si="19"/>
        <v/>
      </c>
      <c r="AA476" s="146" t="str">
        <f t="shared" si="20"/>
        <v/>
      </c>
      <c r="AB476" s="146" t="str">
        <f t="shared" si="21"/>
        <v/>
      </c>
      <c r="AC476" s="146" t="str">
        <f t="shared" si="22"/>
        <v/>
      </c>
      <c r="AD476" s="148" t="str">
        <f t="shared" si="1906"/>
        <v/>
      </c>
      <c r="AE476" s="148" t="str">
        <f t="shared" si="24"/>
        <v/>
      </c>
      <c r="AF476" s="175" t="str">
        <f t="shared" si="1907"/>
        <v/>
      </c>
      <c r="AG476" s="170" t="str">
        <f t="shared" si="1908"/>
        <v/>
      </c>
      <c r="AH476" s="148" t="str">
        <f t="shared" si="1909"/>
        <v/>
      </c>
      <c r="AI476" s="146" t="str">
        <f t="shared" si="28"/>
        <v/>
      </c>
      <c r="AJ476" s="146" t="str">
        <f t="shared" si="29"/>
        <v/>
      </c>
      <c r="AK476" s="146" t="str">
        <f t="shared" si="30"/>
        <v/>
      </c>
      <c r="AL476" s="146" t="str">
        <f t="shared" si="31"/>
        <v/>
      </c>
      <c r="AM476" s="171" t="str">
        <f t="shared" si="32"/>
        <v/>
      </c>
      <c r="AN476" s="171" t="str">
        <f t="shared" si="33"/>
        <v/>
      </c>
      <c r="AO476" s="146" t="str">
        <f t="shared" si="34"/>
        <v/>
      </c>
      <c r="AP476" s="146" t="str">
        <f t="shared" si="35"/>
        <v/>
      </c>
      <c r="AQ476" s="146" t="str">
        <f t="shared" si="36"/>
        <v/>
      </c>
      <c r="AR476" s="146" t="str">
        <f t="shared" ref="AR476:AS476" si="1994">IF(NOT(ISBLANK(CB476)),CONCATENATE(TEXT(CB476,"yyyy-mm-ddThh:MM:ss"),"Z"),"")</f>
        <v/>
      </c>
      <c r="AS476" s="146" t="str">
        <f t="shared" si="1994"/>
        <v/>
      </c>
      <c r="AT476" s="146" t="str">
        <f t="shared" si="38"/>
        <v/>
      </c>
      <c r="AU476" s="146" t="str">
        <f t="shared" si="39"/>
        <v/>
      </c>
      <c r="AV476" s="146" t="str">
        <f t="shared" ref="AV476:AW476" si="1995">IF(NOT(ISBLANK(DT476)),CONCATENATE(TEXT(DT476,"yyyy-mm-ddThh:MM:ss"),"Z"),"")</f>
        <v/>
      </c>
      <c r="AW476" s="146" t="str">
        <f t="shared" si="1995"/>
        <v/>
      </c>
      <c r="AX476" s="146" t="str">
        <f t="shared" ref="AX476:AZ476" si="1996">IF(NOT(ISBLANK(ED476)),CONCATENATE(TEXT(ED476,"yyyy-mm-ddThh:MM:ss"),"Z"),"")</f>
        <v/>
      </c>
      <c r="AY476" s="146" t="str">
        <f t="shared" si="1996"/>
        <v/>
      </c>
      <c r="AZ476" s="146" t="str">
        <f t="shared" si="1996"/>
        <v/>
      </c>
      <c r="BA476" s="176"/>
      <c r="BB476" s="152"/>
      <c r="BC476" s="177"/>
      <c r="BD476" s="154"/>
      <c r="BE476" s="155"/>
      <c r="BF476" s="154"/>
      <c r="BG476" s="155"/>
      <c r="BH476" s="169"/>
      <c r="BI476" s="162"/>
      <c r="BJ476" s="172"/>
      <c r="BK476" s="162"/>
      <c r="BL476" s="158"/>
      <c r="BM476" s="172"/>
      <c r="BN476" s="162"/>
      <c r="BO476" s="167"/>
      <c r="BP476" s="169"/>
      <c r="BQ476" s="162"/>
      <c r="BR476" s="162"/>
      <c r="BS476" s="174"/>
      <c r="BT476" s="162"/>
      <c r="BU476" s="174"/>
      <c r="BV476" s="174"/>
      <c r="BW476" s="174"/>
      <c r="BX476" s="173"/>
      <c r="BY476" s="158"/>
      <c r="BZ476" s="160"/>
      <c r="CA476" s="172"/>
      <c r="CB476" s="152"/>
      <c r="CC476" s="152"/>
      <c r="CD476" s="156"/>
      <c r="CE476" s="172"/>
      <c r="CF476" s="162"/>
      <c r="CG476" s="162"/>
      <c r="CH476" s="158"/>
      <c r="CI476" s="173"/>
      <c r="CJ476" s="178"/>
      <c r="CK476" s="173"/>
      <c r="CL476" s="165"/>
      <c r="CM476" s="172"/>
      <c r="CN476" s="162"/>
      <c r="CO476" s="162"/>
      <c r="CP476" s="162"/>
      <c r="CQ476" s="162"/>
      <c r="CR476" s="169"/>
      <c r="CS476" s="162"/>
      <c r="CT476" s="162"/>
      <c r="CU476" s="174"/>
      <c r="CV476" s="152"/>
      <c r="CW476" s="173"/>
      <c r="CX476" s="158"/>
      <c r="CY476" s="172"/>
      <c r="CZ476" s="162"/>
      <c r="DA476" s="162"/>
      <c r="DB476" s="158"/>
      <c r="DC476" s="173"/>
      <c r="DD476" s="178"/>
      <c r="DE476" s="173"/>
      <c r="DF476" s="165"/>
      <c r="DG476" s="172"/>
      <c r="DH476" s="178"/>
      <c r="DI476" s="172"/>
      <c r="DJ476" s="178"/>
      <c r="DK476" s="172"/>
      <c r="DL476" s="162"/>
      <c r="DM476" s="167"/>
      <c r="DN476" s="169"/>
      <c r="DO476" s="162"/>
      <c r="DP476" s="162"/>
      <c r="DQ476" s="174"/>
      <c r="DR476" s="152"/>
      <c r="DS476" s="172"/>
      <c r="DT476" s="152"/>
      <c r="DU476" s="152"/>
      <c r="DV476" s="156"/>
      <c r="DW476" s="173"/>
      <c r="DX476" s="158"/>
      <c r="DY476" s="172"/>
      <c r="DZ476" s="162"/>
      <c r="EA476" s="162"/>
      <c r="EB476" s="172"/>
      <c r="EC476" s="172"/>
      <c r="ED476" s="152"/>
      <c r="EE476" s="152"/>
      <c r="EF476" s="152"/>
      <c r="EG476" s="174"/>
      <c r="EH476" s="172"/>
      <c r="EI476" s="162"/>
      <c r="EJ476" s="162"/>
    </row>
    <row r="477" spans="1:140" ht="12.5">
      <c r="A477" s="168"/>
      <c r="B477" s="169"/>
      <c r="C477" s="144" t="str">
        <f t="shared" si="0"/>
        <v/>
      </c>
      <c r="D477" s="144" t="str">
        <f t="shared" si="1898"/>
        <v/>
      </c>
      <c r="E477" s="144" t="str">
        <f t="shared" si="2"/>
        <v/>
      </c>
      <c r="F477" s="145" t="str">
        <f t="shared" si="1899"/>
        <v/>
      </c>
      <c r="G477" s="145" t="str">
        <f t="shared" si="4"/>
        <v/>
      </c>
      <c r="H477" s="145" t="str">
        <f t="shared" si="5"/>
        <v/>
      </c>
      <c r="I477" s="146" t="str">
        <f t="shared" ref="I477:J477" si="1997">IF(COUNTA($DO477:$DX477)&gt;0,$BA477,"")</f>
        <v/>
      </c>
      <c r="J477" s="146" t="str">
        <f t="shared" si="1997"/>
        <v/>
      </c>
      <c r="K477" s="147" t="str">
        <f t="shared" si="43"/>
        <v/>
      </c>
      <c r="L477" s="147" t="str">
        <f t="shared" si="7"/>
        <v/>
      </c>
      <c r="M477" s="147" t="str">
        <f t="shared" si="8"/>
        <v/>
      </c>
      <c r="N477" s="147" t="str">
        <f t="shared" si="48"/>
        <v/>
      </c>
      <c r="O477" s="147" t="str">
        <f t="shared" si="9"/>
        <v/>
      </c>
      <c r="P477" s="146" t="str">
        <f t="shared" si="1901"/>
        <v/>
      </c>
      <c r="Q477" s="147" t="str">
        <f t="shared" si="1902"/>
        <v/>
      </c>
      <c r="R477" s="146" t="str">
        <f t="shared" si="12"/>
        <v/>
      </c>
      <c r="S477" s="146" t="str">
        <f t="shared" si="13"/>
        <v/>
      </c>
      <c r="T477" s="146" t="str">
        <f>IF(NOT(ISBLANK(DH477)),
        IF(AND(ISREF('Input Tenderers'!$J$8:$K$8),COUNTA('Input Tenderers'!$N$8)&gt;0),
                IF(COUNTA('Input Implementation Transactio'!$N477:$O477)&gt;0,"supplier;tenderer;payee","supplier;tenderer"),
                IF(COUNTA('Input Implementation Transactio'!$N477:$O477)&gt;0,"supplier;payee","supplier")
                ),
        IF(COUNTA('Input Implementation Transactio'!$N477:$O477)&gt;0, "payee", "")
        )</f>
        <v/>
      </c>
      <c r="U477" s="146" t="str">
        <f t="shared" si="14"/>
        <v/>
      </c>
      <c r="V477" s="146" t="str">
        <f t="shared" si="15"/>
        <v/>
      </c>
      <c r="W477" s="148" t="str">
        <f t="shared" si="1903"/>
        <v/>
      </c>
      <c r="X477" s="175" t="str">
        <f t="shared" si="1904"/>
        <v/>
      </c>
      <c r="Y477" s="170" t="str">
        <f t="shared" si="1905"/>
        <v/>
      </c>
      <c r="Z477" s="150" t="str">
        <f t="shared" si="19"/>
        <v/>
      </c>
      <c r="AA477" s="146" t="str">
        <f t="shared" si="20"/>
        <v/>
      </c>
      <c r="AB477" s="146" t="str">
        <f t="shared" si="21"/>
        <v/>
      </c>
      <c r="AC477" s="146" t="str">
        <f t="shared" si="22"/>
        <v/>
      </c>
      <c r="AD477" s="148" t="str">
        <f t="shared" si="1906"/>
        <v/>
      </c>
      <c r="AE477" s="148" t="str">
        <f t="shared" si="24"/>
        <v/>
      </c>
      <c r="AF477" s="175" t="str">
        <f t="shared" si="1907"/>
        <v/>
      </c>
      <c r="AG477" s="170" t="str">
        <f t="shared" si="1908"/>
        <v/>
      </c>
      <c r="AH477" s="148" t="str">
        <f t="shared" si="1909"/>
        <v/>
      </c>
      <c r="AI477" s="146" t="str">
        <f t="shared" si="28"/>
        <v/>
      </c>
      <c r="AJ477" s="146" t="str">
        <f t="shared" si="29"/>
        <v/>
      </c>
      <c r="AK477" s="146" t="str">
        <f t="shared" si="30"/>
        <v/>
      </c>
      <c r="AL477" s="146" t="str">
        <f t="shared" si="31"/>
        <v/>
      </c>
      <c r="AM477" s="171" t="str">
        <f t="shared" si="32"/>
        <v/>
      </c>
      <c r="AN477" s="171" t="str">
        <f t="shared" si="33"/>
        <v/>
      </c>
      <c r="AO477" s="146" t="str">
        <f t="shared" si="34"/>
        <v/>
      </c>
      <c r="AP477" s="146" t="str">
        <f t="shared" si="35"/>
        <v/>
      </c>
      <c r="AQ477" s="146" t="str">
        <f t="shared" si="36"/>
        <v/>
      </c>
      <c r="AR477" s="146" t="str">
        <f t="shared" ref="AR477:AS477" si="1998">IF(NOT(ISBLANK(CB477)),CONCATENATE(TEXT(CB477,"yyyy-mm-ddThh:MM:ss"),"Z"),"")</f>
        <v/>
      </c>
      <c r="AS477" s="146" t="str">
        <f t="shared" si="1998"/>
        <v/>
      </c>
      <c r="AT477" s="146" t="str">
        <f t="shared" si="38"/>
        <v/>
      </c>
      <c r="AU477" s="146" t="str">
        <f t="shared" si="39"/>
        <v/>
      </c>
      <c r="AV477" s="146" t="str">
        <f t="shared" ref="AV477:AW477" si="1999">IF(NOT(ISBLANK(DT477)),CONCATENATE(TEXT(DT477,"yyyy-mm-ddThh:MM:ss"),"Z"),"")</f>
        <v/>
      </c>
      <c r="AW477" s="146" t="str">
        <f t="shared" si="1999"/>
        <v/>
      </c>
      <c r="AX477" s="146" t="str">
        <f t="shared" ref="AX477:AZ477" si="2000">IF(NOT(ISBLANK(ED477)),CONCATENATE(TEXT(ED477,"yyyy-mm-ddThh:MM:ss"),"Z"),"")</f>
        <v/>
      </c>
      <c r="AY477" s="146" t="str">
        <f t="shared" si="2000"/>
        <v/>
      </c>
      <c r="AZ477" s="146" t="str">
        <f t="shared" si="2000"/>
        <v/>
      </c>
      <c r="BA477" s="176"/>
      <c r="BB477" s="152"/>
      <c r="BC477" s="177"/>
      <c r="BD477" s="154"/>
      <c r="BE477" s="155"/>
      <c r="BF477" s="154"/>
      <c r="BG477" s="155"/>
      <c r="BH477" s="169"/>
      <c r="BI477" s="162"/>
      <c r="BJ477" s="172"/>
      <c r="BK477" s="162"/>
      <c r="BL477" s="158"/>
      <c r="BM477" s="172"/>
      <c r="BN477" s="162"/>
      <c r="BO477" s="167"/>
      <c r="BP477" s="169"/>
      <c r="BQ477" s="162"/>
      <c r="BR477" s="162"/>
      <c r="BS477" s="174"/>
      <c r="BT477" s="162"/>
      <c r="BU477" s="174"/>
      <c r="BV477" s="174"/>
      <c r="BW477" s="174"/>
      <c r="BX477" s="173"/>
      <c r="BY477" s="158"/>
      <c r="BZ477" s="160"/>
      <c r="CA477" s="172"/>
      <c r="CB477" s="152"/>
      <c r="CC477" s="152"/>
      <c r="CD477" s="156"/>
      <c r="CE477" s="172"/>
      <c r="CF477" s="162"/>
      <c r="CG477" s="162"/>
      <c r="CH477" s="158"/>
      <c r="CI477" s="173"/>
      <c r="CJ477" s="178"/>
      <c r="CK477" s="173"/>
      <c r="CL477" s="165"/>
      <c r="CM477" s="172"/>
      <c r="CN477" s="162"/>
      <c r="CO477" s="162"/>
      <c r="CP477" s="162"/>
      <c r="CQ477" s="162"/>
      <c r="CR477" s="169"/>
      <c r="CS477" s="162"/>
      <c r="CT477" s="162"/>
      <c r="CU477" s="174"/>
      <c r="CV477" s="152"/>
      <c r="CW477" s="173"/>
      <c r="CX477" s="158"/>
      <c r="CY477" s="172"/>
      <c r="CZ477" s="162"/>
      <c r="DA477" s="162"/>
      <c r="DB477" s="158"/>
      <c r="DC477" s="173"/>
      <c r="DD477" s="178"/>
      <c r="DE477" s="173"/>
      <c r="DF477" s="165"/>
      <c r="DG477" s="172"/>
      <c r="DH477" s="178"/>
      <c r="DI477" s="172"/>
      <c r="DJ477" s="178"/>
      <c r="DK477" s="172"/>
      <c r="DL477" s="162"/>
      <c r="DM477" s="167"/>
      <c r="DN477" s="169"/>
      <c r="DO477" s="162"/>
      <c r="DP477" s="162"/>
      <c r="DQ477" s="174"/>
      <c r="DR477" s="152"/>
      <c r="DS477" s="172"/>
      <c r="DT477" s="152"/>
      <c r="DU477" s="152"/>
      <c r="DV477" s="156"/>
      <c r="DW477" s="173"/>
      <c r="DX477" s="158"/>
      <c r="DY477" s="172"/>
      <c r="DZ477" s="162"/>
      <c r="EA477" s="162"/>
      <c r="EB477" s="172"/>
      <c r="EC477" s="172"/>
      <c r="ED477" s="152"/>
      <c r="EE477" s="152"/>
      <c r="EF477" s="152"/>
      <c r="EG477" s="174"/>
      <c r="EH477" s="172"/>
      <c r="EI477" s="162"/>
      <c r="EJ477" s="162"/>
    </row>
    <row r="478" spans="1:140" ht="12.5">
      <c r="A478" s="168"/>
      <c r="B478" s="169"/>
      <c r="C478" s="144" t="str">
        <f t="shared" si="0"/>
        <v/>
      </c>
      <c r="D478" s="144" t="str">
        <f t="shared" si="1898"/>
        <v/>
      </c>
      <c r="E478" s="144" t="str">
        <f t="shared" si="2"/>
        <v/>
      </c>
      <c r="F478" s="145" t="str">
        <f t="shared" si="1899"/>
        <v/>
      </c>
      <c r="G478" s="145" t="str">
        <f t="shared" si="4"/>
        <v/>
      </c>
      <c r="H478" s="145" t="str">
        <f t="shared" si="5"/>
        <v/>
      </c>
      <c r="I478" s="146" t="str">
        <f t="shared" ref="I478:J478" si="2001">IF(COUNTA($DO478:$DX478)&gt;0,$BA478,"")</f>
        <v/>
      </c>
      <c r="J478" s="146" t="str">
        <f t="shared" si="2001"/>
        <v/>
      </c>
      <c r="K478" s="147" t="str">
        <f t="shared" si="43"/>
        <v/>
      </c>
      <c r="L478" s="147" t="str">
        <f t="shared" si="7"/>
        <v/>
      </c>
      <c r="M478" s="147" t="str">
        <f t="shared" si="8"/>
        <v/>
      </c>
      <c r="N478" s="147" t="str">
        <f t="shared" si="48"/>
        <v/>
      </c>
      <c r="O478" s="147" t="str">
        <f t="shared" si="9"/>
        <v/>
      </c>
      <c r="P478" s="146" t="str">
        <f t="shared" si="1901"/>
        <v/>
      </c>
      <c r="Q478" s="147" t="str">
        <f t="shared" si="1902"/>
        <v/>
      </c>
      <c r="R478" s="146" t="str">
        <f t="shared" si="12"/>
        <v/>
      </c>
      <c r="S478" s="146" t="str">
        <f t="shared" si="13"/>
        <v/>
      </c>
      <c r="T478" s="146" t="str">
        <f>IF(NOT(ISBLANK(DH478)),
        IF(AND(ISREF('Input Tenderers'!$J$8:$K$8),COUNTA('Input Tenderers'!$N$8)&gt;0),
                IF(COUNTA('Input Implementation Transactio'!$N478:$O478)&gt;0,"supplier;tenderer;payee","supplier;tenderer"),
                IF(COUNTA('Input Implementation Transactio'!$N478:$O478)&gt;0,"supplier;payee","supplier")
                ),
        IF(COUNTA('Input Implementation Transactio'!$N478:$O478)&gt;0, "payee", "")
        )</f>
        <v/>
      </c>
      <c r="U478" s="146" t="str">
        <f t="shared" si="14"/>
        <v/>
      </c>
      <c r="V478" s="146" t="str">
        <f t="shared" si="15"/>
        <v/>
      </c>
      <c r="W478" s="148" t="str">
        <f t="shared" si="1903"/>
        <v/>
      </c>
      <c r="X478" s="175" t="str">
        <f t="shared" si="1904"/>
        <v/>
      </c>
      <c r="Y478" s="170" t="str">
        <f t="shared" si="1905"/>
        <v/>
      </c>
      <c r="Z478" s="150" t="str">
        <f t="shared" si="19"/>
        <v/>
      </c>
      <c r="AA478" s="146" t="str">
        <f t="shared" si="20"/>
        <v/>
      </c>
      <c r="AB478" s="146" t="str">
        <f t="shared" si="21"/>
        <v/>
      </c>
      <c r="AC478" s="146" t="str">
        <f t="shared" si="22"/>
        <v/>
      </c>
      <c r="AD478" s="148" t="str">
        <f t="shared" si="1906"/>
        <v/>
      </c>
      <c r="AE478" s="148" t="str">
        <f t="shared" si="24"/>
        <v/>
      </c>
      <c r="AF478" s="175" t="str">
        <f t="shared" si="1907"/>
        <v/>
      </c>
      <c r="AG478" s="170" t="str">
        <f t="shared" si="1908"/>
        <v/>
      </c>
      <c r="AH478" s="148" t="str">
        <f t="shared" si="1909"/>
        <v/>
      </c>
      <c r="AI478" s="146" t="str">
        <f t="shared" si="28"/>
        <v/>
      </c>
      <c r="AJ478" s="146" t="str">
        <f t="shared" si="29"/>
        <v/>
      </c>
      <c r="AK478" s="146" t="str">
        <f t="shared" si="30"/>
        <v/>
      </c>
      <c r="AL478" s="146" t="str">
        <f t="shared" si="31"/>
        <v/>
      </c>
      <c r="AM478" s="171" t="str">
        <f t="shared" si="32"/>
        <v/>
      </c>
      <c r="AN478" s="171" t="str">
        <f t="shared" si="33"/>
        <v/>
      </c>
      <c r="AO478" s="146" t="str">
        <f t="shared" si="34"/>
        <v/>
      </c>
      <c r="AP478" s="146" t="str">
        <f t="shared" si="35"/>
        <v/>
      </c>
      <c r="AQ478" s="146" t="str">
        <f t="shared" si="36"/>
        <v/>
      </c>
      <c r="AR478" s="146" t="str">
        <f t="shared" ref="AR478:AS478" si="2002">IF(NOT(ISBLANK(CB478)),CONCATENATE(TEXT(CB478,"yyyy-mm-ddThh:MM:ss"),"Z"),"")</f>
        <v/>
      </c>
      <c r="AS478" s="146" t="str">
        <f t="shared" si="2002"/>
        <v/>
      </c>
      <c r="AT478" s="146" t="str">
        <f t="shared" si="38"/>
        <v/>
      </c>
      <c r="AU478" s="146" t="str">
        <f t="shared" si="39"/>
        <v/>
      </c>
      <c r="AV478" s="146" t="str">
        <f t="shared" ref="AV478:AW478" si="2003">IF(NOT(ISBLANK(DT478)),CONCATENATE(TEXT(DT478,"yyyy-mm-ddThh:MM:ss"),"Z"),"")</f>
        <v/>
      </c>
      <c r="AW478" s="146" t="str">
        <f t="shared" si="2003"/>
        <v/>
      </c>
      <c r="AX478" s="146" t="str">
        <f t="shared" ref="AX478:AZ478" si="2004">IF(NOT(ISBLANK(ED478)),CONCATENATE(TEXT(ED478,"yyyy-mm-ddThh:MM:ss"),"Z"),"")</f>
        <v/>
      </c>
      <c r="AY478" s="146" t="str">
        <f t="shared" si="2004"/>
        <v/>
      </c>
      <c r="AZ478" s="146" t="str">
        <f t="shared" si="2004"/>
        <v/>
      </c>
      <c r="BA478" s="176"/>
      <c r="BB478" s="152"/>
      <c r="BC478" s="177"/>
      <c r="BD478" s="154"/>
      <c r="BE478" s="155"/>
      <c r="BF478" s="154"/>
      <c r="BG478" s="155"/>
      <c r="BH478" s="169"/>
      <c r="BI478" s="162"/>
      <c r="BJ478" s="172"/>
      <c r="BK478" s="162"/>
      <c r="BL478" s="158"/>
      <c r="BM478" s="172"/>
      <c r="BN478" s="162"/>
      <c r="BO478" s="167"/>
      <c r="BP478" s="169"/>
      <c r="BQ478" s="162"/>
      <c r="BR478" s="162"/>
      <c r="BS478" s="174"/>
      <c r="BT478" s="162"/>
      <c r="BU478" s="174"/>
      <c r="BV478" s="174"/>
      <c r="BW478" s="174"/>
      <c r="BX478" s="173"/>
      <c r="BY478" s="158"/>
      <c r="BZ478" s="160"/>
      <c r="CA478" s="172"/>
      <c r="CB478" s="152"/>
      <c r="CC478" s="152"/>
      <c r="CD478" s="156"/>
      <c r="CE478" s="172"/>
      <c r="CF478" s="162"/>
      <c r="CG478" s="162"/>
      <c r="CH478" s="158"/>
      <c r="CI478" s="173"/>
      <c r="CJ478" s="178"/>
      <c r="CK478" s="173"/>
      <c r="CL478" s="165"/>
      <c r="CM478" s="172"/>
      <c r="CN478" s="162"/>
      <c r="CO478" s="162"/>
      <c r="CP478" s="162"/>
      <c r="CQ478" s="162"/>
      <c r="CR478" s="169"/>
      <c r="CS478" s="162"/>
      <c r="CT478" s="162"/>
      <c r="CU478" s="174"/>
      <c r="CV478" s="152"/>
      <c r="CW478" s="173"/>
      <c r="CX478" s="158"/>
      <c r="CY478" s="172"/>
      <c r="CZ478" s="162"/>
      <c r="DA478" s="162"/>
      <c r="DB478" s="158"/>
      <c r="DC478" s="173"/>
      <c r="DD478" s="178"/>
      <c r="DE478" s="173"/>
      <c r="DF478" s="165"/>
      <c r="DG478" s="172"/>
      <c r="DH478" s="178"/>
      <c r="DI478" s="172"/>
      <c r="DJ478" s="178"/>
      <c r="DK478" s="172"/>
      <c r="DL478" s="162"/>
      <c r="DM478" s="167"/>
      <c r="DN478" s="169"/>
      <c r="DO478" s="162"/>
      <c r="DP478" s="162"/>
      <c r="DQ478" s="174"/>
      <c r="DR478" s="152"/>
      <c r="DS478" s="172"/>
      <c r="DT478" s="152"/>
      <c r="DU478" s="152"/>
      <c r="DV478" s="156"/>
      <c r="DW478" s="173"/>
      <c r="DX478" s="158"/>
      <c r="DY478" s="172"/>
      <c r="DZ478" s="162"/>
      <c r="EA478" s="162"/>
      <c r="EB478" s="172"/>
      <c r="EC478" s="172"/>
      <c r="ED478" s="152"/>
      <c r="EE478" s="152"/>
      <c r="EF478" s="152"/>
      <c r="EG478" s="174"/>
      <c r="EH478" s="172"/>
      <c r="EI478" s="162"/>
      <c r="EJ478" s="162"/>
    </row>
    <row r="479" spans="1:140" ht="12.5">
      <c r="A479" s="168"/>
      <c r="B479" s="169"/>
      <c r="C479" s="144" t="str">
        <f t="shared" si="0"/>
        <v/>
      </c>
      <c r="D479" s="144" t="str">
        <f t="shared" si="1898"/>
        <v/>
      </c>
      <c r="E479" s="144" t="str">
        <f t="shared" si="2"/>
        <v/>
      </c>
      <c r="F479" s="145" t="str">
        <f t="shared" si="1899"/>
        <v/>
      </c>
      <c r="G479" s="145" t="str">
        <f t="shared" si="4"/>
        <v/>
      </c>
      <c r="H479" s="145" t="str">
        <f t="shared" si="5"/>
        <v/>
      </c>
      <c r="I479" s="146" t="str">
        <f t="shared" ref="I479:J479" si="2005">IF(COUNTA($DO479:$DX479)&gt;0,$BA479,"")</f>
        <v/>
      </c>
      <c r="J479" s="146" t="str">
        <f t="shared" si="2005"/>
        <v/>
      </c>
      <c r="K479" s="147" t="str">
        <f t="shared" si="43"/>
        <v/>
      </c>
      <c r="L479" s="147" t="str">
        <f t="shared" si="7"/>
        <v/>
      </c>
      <c r="M479" s="147" t="str">
        <f t="shared" si="8"/>
        <v/>
      </c>
      <c r="N479" s="147" t="str">
        <f t="shared" si="48"/>
        <v/>
      </c>
      <c r="O479" s="147" t="str">
        <f t="shared" si="9"/>
        <v/>
      </c>
      <c r="P479" s="146" t="str">
        <f t="shared" si="1901"/>
        <v/>
      </c>
      <c r="Q479" s="147" t="str">
        <f t="shared" si="1902"/>
        <v/>
      </c>
      <c r="R479" s="146" t="str">
        <f t="shared" si="12"/>
        <v/>
      </c>
      <c r="S479" s="146" t="str">
        <f t="shared" si="13"/>
        <v/>
      </c>
      <c r="T479" s="146" t="str">
        <f>IF(NOT(ISBLANK(DH479)),
        IF(AND(ISREF('Input Tenderers'!$J$8:$K$8),COUNTA('Input Tenderers'!$N$8)&gt;0),
                IF(COUNTA('Input Implementation Transactio'!$N479:$O479)&gt;0,"supplier;tenderer;payee","supplier;tenderer"),
                IF(COUNTA('Input Implementation Transactio'!$N479:$O479)&gt;0,"supplier;payee","supplier")
                ),
        IF(COUNTA('Input Implementation Transactio'!$N479:$O479)&gt;0, "payee", "")
        )</f>
        <v/>
      </c>
      <c r="U479" s="146" t="str">
        <f t="shared" si="14"/>
        <v/>
      </c>
      <c r="V479" s="146" t="str">
        <f t="shared" si="15"/>
        <v/>
      </c>
      <c r="W479" s="148" t="str">
        <f t="shared" si="1903"/>
        <v/>
      </c>
      <c r="X479" s="175" t="str">
        <f t="shared" si="1904"/>
        <v/>
      </c>
      <c r="Y479" s="170" t="str">
        <f t="shared" si="1905"/>
        <v/>
      </c>
      <c r="Z479" s="150" t="str">
        <f t="shared" si="19"/>
        <v/>
      </c>
      <c r="AA479" s="146" t="str">
        <f t="shared" si="20"/>
        <v/>
      </c>
      <c r="AB479" s="146" t="str">
        <f t="shared" si="21"/>
        <v/>
      </c>
      <c r="AC479" s="146" t="str">
        <f t="shared" si="22"/>
        <v/>
      </c>
      <c r="AD479" s="148" t="str">
        <f t="shared" si="1906"/>
        <v/>
      </c>
      <c r="AE479" s="148" t="str">
        <f t="shared" si="24"/>
        <v/>
      </c>
      <c r="AF479" s="175" t="str">
        <f t="shared" si="1907"/>
        <v/>
      </c>
      <c r="AG479" s="170" t="str">
        <f t="shared" si="1908"/>
        <v/>
      </c>
      <c r="AH479" s="148" t="str">
        <f t="shared" si="1909"/>
        <v/>
      </c>
      <c r="AI479" s="146" t="str">
        <f t="shared" si="28"/>
        <v/>
      </c>
      <c r="AJ479" s="146" t="str">
        <f t="shared" si="29"/>
        <v/>
      </c>
      <c r="AK479" s="146" t="str">
        <f t="shared" si="30"/>
        <v/>
      </c>
      <c r="AL479" s="146" t="str">
        <f t="shared" si="31"/>
        <v/>
      </c>
      <c r="AM479" s="171" t="str">
        <f t="shared" si="32"/>
        <v/>
      </c>
      <c r="AN479" s="171" t="str">
        <f t="shared" si="33"/>
        <v/>
      </c>
      <c r="AO479" s="146" t="str">
        <f t="shared" si="34"/>
        <v/>
      </c>
      <c r="AP479" s="146" t="str">
        <f t="shared" si="35"/>
        <v/>
      </c>
      <c r="AQ479" s="146" t="str">
        <f t="shared" si="36"/>
        <v/>
      </c>
      <c r="AR479" s="146" t="str">
        <f t="shared" ref="AR479:AS479" si="2006">IF(NOT(ISBLANK(CB479)),CONCATENATE(TEXT(CB479,"yyyy-mm-ddThh:MM:ss"),"Z"),"")</f>
        <v/>
      </c>
      <c r="AS479" s="146" t="str">
        <f t="shared" si="2006"/>
        <v/>
      </c>
      <c r="AT479" s="146" t="str">
        <f t="shared" si="38"/>
        <v/>
      </c>
      <c r="AU479" s="146" t="str">
        <f t="shared" si="39"/>
        <v/>
      </c>
      <c r="AV479" s="146" t="str">
        <f t="shared" ref="AV479:AW479" si="2007">IF(NOT(ISBLANK(DT479)),CONCATENATE(TEXT(DT479,"yyyy-mm-ddThh:MM:ss"),"Z"),"")</f>
        <v/>
      </c>
      <c r="AW479" s="146" t="str">
        <f t="shared" si="2007"/>
        <v/>
      </c>
      <c r="AX479" s="146" t="str">
        <f t="shared" ref="AX479:AZ479" si="2008">IF(NOT(ISBLANK(ED479)),CONCATENATE(TEXT(ED479,"yyyy-mm-ddThh:MM:ss"),"Z"),"")</f>
        <v/>
      </c>
      <c r="AY479" s="146" t="str">
        <f t="shared" si="2008"/>
        <v/>
      </c>
      <c r="AZ479" s="146" t="str">
        <f t="shared" si="2008"/>
        <v/>
      </c>
      <c r="BA479" s="176"/>
      <c r="BB479" s="152"/>
      <c r="BC479" s="177"/>
      <c r="BD479" s="154"/>
      <c r="BE479" s="155"/>
      <c r="BF479" s="154"/>
      <c r="BG479" s="155"/>
      <c r="BH479" s="169"/>
      <c r="BI479" s="162"/>
      <c r="BJ479" s="172"/>
      <c r="BK479" s="162"/>
      <c r="BL479" s="158"/>
      <c r="BM479" s="172"/>
      <c r="BN479" s="162"/>
      <c r="BO479" s="167"/>
      <c r="BP479" s="169"/>
      <c r="BQ479" s="162"/>
      <c r="BR479" s="162"/>
      <c r="BS479" s="174"/>
      <c r="BT479" s="162"/>
      <c r="BU479" s="174"/>
      <c r="BV479" s="174"/>
      <c r="BW479" s="174"/>
      <c r="BX479" s="173"/>
      <c r="BY479" s="158"/>
      <c r="BZ479" s="160"/>
      <c r="CA479" s="172"/>
      <c r="CB479" s="152"/>
      <c r="CC479" s="152"/>
      <c r="CD479" s="156"/>
      <c r="CE479" s="172"/>
      <c r="CF479" s="162"/>
      <c r="CG479" s="162"/>
      <c r="CH479" s="158"/>
      <c r="CI479" s="173"/>
      <c r="CJ479" s="178"/>
      <c r="CK479" s="173"/>
      <c r="CL479" s="165"/>
      <c r="CM479" s="172"/>
      <c r="CN479" s="162"/>
      <c r="CO479" s="162"/>
      <c r="CP479" s="162"/>
      <c r="CQ479" s="162"/>
      <c r="CR479" s="169"/>
      <c r="CS479" s="162"/>
      <c r="CT479" s="162"/>
      <c r="CU479" s="174"/>
      <c r="CV479" s="152"/>
      <c r="CW479" s="173"/>
      <c r="CX479" s="158"/>
      <c r="CY479" s="172"/>
      <c r="CZ479" s="162"/>
      <c r="DA479" s="162"/>
      <c r="DB479" s="158"/>
      <c r="DC479" s="173"/>
      <c r="DD479" s="178"/>
      <c r="DE479" s="173"/>
      <c r="DF479" s="165"/>
      <c r="DG479" s="172"/>
      <c r="DH479" s="178"/>
      <c r="DI479" s="172"/>
      <c r="DJ479" s="178"/>
      <c r="DK479" s="172"/>
      <c r="DL479" s="162"/>
      <c r="DM479" s="167"/>
      <c r="DN479" s="169"/>
      <c r="DO479" s="162"/>
      <c r="DP479" s="162"/>
      <c r="DQ479" s="174"/>
      <c r="DR479" s="152"/>
      <c r="DS479" s="172"/>
      <c r="DT479" s="152"/>
      <c r="DU479" s="152"/>
      <c r="DV479" s="156"/>
      <c r="DW479" s="173"/>
      <c r="DX479" s="158"/>
      <c r="DY479" s="172"/>
      <c r="DZ479" s="162"/>
      <c r="EA479" s="162"/>
      <c r="EB479" s="172"/>
      <c r="EC479" s="172"/>
      <c r="ED479" s="152"/>
      <c r="EE479" s="152"/>
      <c r="EF479" s="152"/>
      <c r="EG479" s="174"/>
      <c r="EH479" s="172"/>
      <c r="EI479" s="162"/>
      <c r="EJ479" s="162"/>
    </row>
    <row r="480" spans="1:140" ht="12.5">
      <c r="A480" s="168"/>
      <c r="B480" s="169"/>
      <c r="C480" s="144" t="str">
        <f t="shared" si="0"/>
        <v/>
      </c>
      <c r="D480" s="144" t="str">
        <f t="shared" si="1898"/>
        <v/>
      </c>
      <c r="E480" s="144" t="str">
        <f t="shared" si="2"/>
        <v/>
      </c>
      <c r="F480" s="145" t="str">
        <f t="shared" si="1899"/>
        <v/>
      </c>
      <c r="G480" s="145" t="str">
        <f t="shared" si="4"/>
        <v/>
      </c>
      <c r="H480" s="145" t="str">
        <f t="shared" si="5"/>
        <v/>
      </c>
      <c r="I480" s="146" t="str">
        <f t="shared" ref="I480:J480" si="2009">IF(COUNTA($DO480:$DX480)&gt;0,$BA480,"")</f>
        <v/>
      </c>
      <c r="J480" s="146" t="str">
        <f t="shared" si="2009"/>
        <v/>
      </c>
      <c r="K480" s="147" t="str">
        <f t="shared" si="43"/>
        <v/>
      </c>
      <c r="L480" s="147" t="str">
        <f t="shared" si="7"/>
        <v/>
      </c>
      <c r="M480" s="147" t="str">
        <f t="shared" si="8"/>
        <v/>
      </c>
      <c r="N480" s="147" t="str">
        <f t="shared" si="48"/>
        <v/>
      </c>
      <c r="O480" s="147" t="str">
        <f t="shared" si="9"/>
        <v/>
      </c>
      <c r="P480" s="146" t="str">
        <f t="shared" si="1901"/>
        <v/>
      </c>
      <c r="Q480" s="147" t="str">
        <f t="shared" si="1902"/>
        <v/>
      </c>
      <c r="R480" s="146" t="str">
        <f t="shared" si="12"/>
        <v/>
      </c>
      <c r="S480" s="146" t="str">
        <f t="shared" si="13"/>
        <v/>
      </c>
      <c r="T480" s="146" t="str">
        <f>IF(NOT(ISBLANK(DH480)),
        IF(AND(ISREF('Input Tenderers'!$J$8:$K$8),COUNTA('Input Tenderers'!$N$8)&gt;0),
                IF(COUNTA('Input Implementation Transactio'!$N480:$O480)&gt;0,"supplier;tenderer;payee","supplier;tenderer"),
                IF(COUNTA('Input Implementation Transactio'!$N480:$O480)&gt;0,"supplier;payee","supplier")
                ),
        IF(COUNTA('Input Implementation Transactio'!$N480:$O480)&gt;0, "payee", "")
        )</f>
        <v/>
      </c>
      <c r="U480" s="146" t="str">
        <f t="shared" si="14"/>
        <v/>
      </c>
      <c r="V480" s="146" t="str">
        <f t="shared" si="15"/>
        <v/>
      </c>
      <c r="W480" s="148" t="str">
        <f t="shared" si="1903"/>
        <v/>
      </c>
      <c r="X480" s="175" t="str">
        <f t="shared" si="1904"/>
        <v/>
      </c>
      <c r="Y480" s="170" t="str">
        <f t="shared" si="1905"/>
        <v/>
      </c>
      <c r="Z480" s="150" t="str">
        <f t="shared" si="19"/>
        <v/>
      </c>
      <c r="AA480" s="146" t="str">
        <f t="shared" si="20"/>
        <v/>
      </c>
      <c r="AB480" s="146" t="str">
        <f t="shared" si="21"/>
        <v/>
      </c>
      <c r="AC480" s="146" t="str">
        <f t="shared" si="22"/>
        <v/>
      </c>
      <c r="AD480" s="148" t="str">
        <f t="shared" si="1906"/>
        <v/>
      </c>
      <c r="AE480" s="148" t="str">
        <f t="shared" si="24"/>
        <v/>
      </c>
      <c r="AF480" s="175" t="str">
        <f t="shared" si="1907"/>
        <v/>
      </c>
      <c r="AG480" s="170" t="str">
        <f t="shared" si="1908"/>
        <v/>
      </c>
      <c r="AH480" s="148" t="str">
        <f t="shared" si="1909"/>
        <v/>
      </c>
      <c r="AI480" s="146" t="str">
        <f t="shared" si="28"/>
        <v/>
      </c>
      <c r="AJ480" s="146" t="str">
        <f t="shared" si="29"/>
        <v/>
      </c>
      <c r="AK480" s="146" t="str">
        <f t="shared" si="30"/>
        <v/>
      </c>
      <c r="AL480" s="146" t="str">
        <f t="shared" si="31"/>
        <v/>
      </c>
      <c r="AM480" s="171" t="str">
        <f t="shared" si="32"/>
        <v/>
      </c>
      <c r="AN480" s="171" t="str">
        <f t="shared" si="33"/>
        <v/>
      </c>
      <c r="AO480" s="146" t="str">
        <f t="shared" si="34"/>
        <v/>
      </c>
      <c r="AP480" s="146" t="str">
        <f t="shared" si="35"/>
        <v/>
      </c>
      <c r="AQ480" s="146" t="str">
        <f t="shared" si="36"/>
        <v/>
      </c>
      <c r="AR480" s="146" t="str">
        <f t="shared" ref="AR480:AS480" si="2010">IF(NOT(ISBLANK(CB480)),CONCATENATE(TEXT(CB480,"yyyy-mm-ddThh:MM:ss"),"Z"),"")</f>
        <v/>
      </c>
      <c r="AS480" s="146" t="str">
        <f t="shared" si="2010"/>
        <v/>
      </c>
      <c r="AT480" s="146" t="str">
        <f t="shared" si="38"/>
        <v/>
      </c>
      <c r="AU480" s="146" t="str">
        <f t="shared" si="39"/>
        <v/>
      </c>
      <c r="AV480" s="146" t="str">
        <f t="shared" ref="AV480:AW480" si="2011">IF(NOT(ISBLANK(DT480)),CONCATENATE(TEXT(DT480,"yyyy-mm-ddThh:MM:ss"),"Z"),"")</f>
        <v/>
      </c>
      <c r="AW480" s="146" t="str">
        <f t="shared" si="2011"/>
        <v/>
      </c>
      <c r="AX480" s="146" t="str">
        <f t="shared" ref="AX480:AZ480" si="2012">IF(NOT(ISBLANK(ED480)),CONCATENATE(TEXT(ED480,"yyyy-mm-ddThh:MM:ss"),"Z"),"")</f>
        <v/>
      </c>
      <c r="AY480" s="146" t="str">
        <f t="shared" si="2012"/>
        <v/>
      </c>
      <c r="AZ480" s="146" t="str">
        <f t="shared" si="2012"/>
        <v/>
      </c>
      <c r="BA480" s="176"/>
      <c r="BB480" s="152"/>
      <c r="BC480" s="177"/>
      <c r="BD480" s="154"/>
      <c r="BE480" s="155"/>
      <c r="BF480" s="154"/>
      <c r="BG480" s="155"/>
      <c r="BH480" s="169"/>
      <c r="BI480" s="162"/>
      <c r="BJ480" s="172"/>
      <c r="BK480" s="162"/>
      <c r="BL480" s="158"/>
      <c r="BM480" s="172"/>
      <c r="BN480" s="162"/>
      <c r="BO480" s="167"/>
      <c r="BP480" s="169"/>
      <c r="BQ480" s="162"/>
      <c r="BR480" s="162"/>
      <c r="BS480" s="174"/>
      <c r="BT480" s="162"/>
      <c r="BU480" s="174"/>
      <c r="BV480" s="174"/>
      <c r="BW480" s="174"/>
      <c r="BX480" s="173"/>
      <c r="BY480" s="158"/>
      <c r="BZ480" s="160"/>
      <c r="CA480" s="172"/>
      <c r="CB480" s="152"/>
      <c r="CC480" s="152"/>
      <c r="CD480" s="156"/>
      <c r="CE480" s="172"/>
      <c r="CF480" s="162"/>
      <c r="CG480" s="162"/>
      <c r="CH480" s="158"/>
      <c r="CI480" s="173"/>
      <c r="CJ480" s="178"/>
      <c r="CK480" s="173"/>
      <c r="CL480" s="165"/>
      <c r="CM480" s="172"/>
      <c r="CN480" s="162"/>
      <c r="CO480" s="162"/>
      <c r="CP480" s="162"/>
      <c r="CQ480" s="162"/>
      <c r="CR480" s="169"/>
      <c r="CS480" s="162"/>
      <c r="CT480" s="162"/>
      <c r="CU480" s="174"/>
      <c r="CV480" s="152"/>
      <c r="CW480" s="173"/>
      <c r="CX480" s="158"/>
      <c r="CY480" s="172"/>
      <c r="CZ480" s="162"/>
      <c r="DA480" s="162"/>
      <c r="DB480" s="158"/>
      <c r="DC480" s="173"/>
      <c r="DD480" s="178"/>
      <c r="DE480" s="173"/>
      <c r="DF480" s="165"/>
      <c r="DG480" s="172"/>
      <c r="DH480" s="178"/>
      <c r="DI480" s="172"/>
      <c r="DJ480" s="178"/>
      <c r="DK480" s="172"/>
      <c r="DL480" s="162"/>
      <c r="DM480" s="167"/>
      <c r="DN480" s="169"/>
      <c r="DO480" s="162"/>
      <c r="DP480" s="162"/>
      <c r="DQ480" s="174"/>
      <c r="DR480" s="152"/>
      <c r="DS480" s="172"/>
      <c r="DT480" s="152"/>
      <c r="DU480" s="152"/>
      <c r="DV480" s="156"/>
      <c r="DW480" s="173"/>
      <c r="DX480" s="158"/>
      <c r="DY480" s="172"/>
      <c r="DZ480" s="162"/>
      <c r="EA480" s="162"/>
      <c r="EB480" s="172"/>
      <c r="EC480" s="172"/>
      <c r="ED480" s="152"/>
      <c r="EE480" s="152"/>
      <c r="EF480" s="152"/>
      <c r="EG480" s="174"/>
      <c r="EH480" s="172"/>
      <c r="EI480" s="162"/>
      <c r="EJ480" s="162"/>
    </row>
    <row r="481" spans="1:140" ht="12.5">
      <c r="A481" s="168"/>
      <c r="B481" s="169"/>
      <c r="C481" s="144" t="str">
        <f t="shared" si="0"/>
        <v/>
      </c>
      <c r="D481" s="144" t="str">
        <f t="shared" si="1898"/>
        <v/>
      </c>
      <c r="E481" s="144" t="str">
        <f t="shared" si="2"/>
        <v/>
      </c>
      <c r="F481" s="145" t="str">
        <f t="shared" si="1899"/>
        <v/>
      </c>
      <c r="G481" s="145" t="str">
        <f t="shared" si="4"/>
        <v/>
      </c>
      <c r="H481" s="145" t="str">
        <f t="shared" si="5"/>
        <v/>
      </c>
      <c r="I481" s="146" t="str">
        <f t="shared" ref="I481:J481" si="2013">IF(COUNTA($DO481:$DX481)&gt;0,$BA481,"")</f>
        <v/>
      </c>
      <c r="J481" s="146" t="str">
        <f t="shared" si="2013"/>
        <v/>
      </c>
      <c r="K481" s="147" t="str">
        <f t="shared" si="43"/>
        <v/>
      </c>
      <c r="L481" s="147" t="str">
        <f t="shared" si="7"/>
        <v/>
      </c>
      <c r="M481" s="147" t="str">
        <f t="shared" si="8"/>
        <v/>
      </c>
      <c r="N481" s="147" t="str">
        <f t="shared" si="48"/>
        <v/>
      </c>
      <c r="O481" s="147" t="str">
        <f t="shared" si="9"/>
        <v/>
      </c>
      <c r="P481" s="146" t="str">
        <f t="shared" si="1901"/>
        <v/>
      </c>
      <c r="Q481" s="147" t="str">
        <f t="shared" si="1902"/>
        <v/>
      </c>
      <c r="R481" s="146" t="str">
        <f t="shared" si="12"/>
        <v/>
      </c>
      <c r="S481" s="146" t="str">
        <f t="shared" si="13"/>
        <v/>
      </c>
      <c r="T481" s="146" t="str">
        <f>IF(NOT(ISBLANK(DH481)),
        IF(AND(ISREF('Input Tenderers'!$J$8:$K$8),COUNTA('Input Tenderers'!$N$8)&gt;0),
                IF(COUNTA('Input Implementation Transactio'!$N481:$O481)&gt;0,"supplier;tenderer;payee","supplier;tenderer"),
                IF(COUNTA('Input Implementation Transactio'!$N481:$O481)&gt;0,"supplier;payee","supplier")
                ),
        IF(COUNTA('Input Implementation Transactio'!$N481:$O481)&gt;0, "payee", "")
        )</f>
        <v/>
      </c>
      <c r="U481" s="146" t="str">
        <f t="shared" si="14"/>
        <v/>
      </c>
      <c r="V481" s="146" t="str">
        <f t="shared" si="15"/>
        <v/>
      </c>
      <c r="W481" s="148" t="str">
        <f t="shared" si="1903"/>
        <v/>
      </c>
      <c r="X481" s="175" t="str">
        <f t="shared" si="1904"/>
        <v/>
      </c>
      <c r="Y481" s="170" t="str">
        <f t="shared" si="1905"/>
        <v/>
      </c>
      <c r="Z481" s="150" t="str">
        <f t="shared" si="19"/>
        <v/>
      </c>
      <c r="AA481" s="146" t="str">
        <f t="shared" si="20"/>
        <v/>
      </c>
      <c r="AB481" s="146" t="str">
        <f t="shared" si="21"/>
        <v/>
      </c>
      <c r="AC481" s="146" t="str">
        <f t="shared" si="22"/>
        <v/>
      </c>
      <c r="AD481" s="148" t="str">
        <f t="shared" si="1906"/>
        <v/>
      </c>
      <c r="AE481" s="148" t="str">
        <f t="shared" si="24"/>
        <v/>
      </c>
      <c r="AF481" s="175" t="str">
        <f t="shared" si="1907"/>
        <v/>
      </c>
      <c r="AG481" s="170" t="str">
        <f t="shared" si="1908"/>
        <v/>
      </c>
      <c r="AH481" s="148" t="str">
        <f t="shared" si="1909"/>
        <v/>
      </c>
      <c r="AI481" s="146" t="str">
        <f t="shared" si="28"/>
        <v/>
      </c>
      <c r="AJ481" s="146" t="str">
        <f t="shared" si="29"/>
        <v/>
      </c>
      <c r="AK481" s="146" t="str">
        <f t="shared" si="30"/>
        <v/>
      </c>
      <c r="AL481" s="146" t="str">
        <f t="shared" si="31"/>
        <v/>
      </c>
      <c r="AM481" s="171" t="str">
        <f t="shared" si="32"/>
        <v/>
      </c>
      <c r="AN481" s="171" t="str">
        <f t="shared" si="33"/>
        <v/>
      </c>
      <c r="AO481" s="146" t="str">
        <f t="shared" si="34"/>
        <v/>
      </c>
      <c r="AP481" s="146" t="str">
        <f t="shared" si="35"/>
        <v/>
      </c>
      <c r="AQ481" s="146" t="str">
        <f t="shared" si="36"/>
        <v/>
      </c>
      <c r="AR481" s="146" t="str">
        <f t="shared" ref="AR481:AS481" si="2014">IF(NOT(ISBLANK(CB481)),CONCATENATE(TEXT(CB481,"yyyy-mm-ddThh:MM:ss"),"Z"),"")</f>
        <v/>
      </c>
      <c r="AS481" s="146" t="str">
        <f t="shared" si="2014"/>
        <v/>
      </c>
      <c r="AT481" s="146" t="str">
        <f t="shared" si="38"/>
        <v/>
      </c>
      <c r="AU481" s="146" t="str">
        <f t="shared" si="39"/>
        <v/>
      </c>
      <c r="AV481" s="146" t="str">
        <f t="shared" ref="AV481:AW481" si="2015">IF(NOT(ISBLANK(DT481)),CONCATENATE(TEXT(DT481,"yyyy-mm-ddThh:MM:ss"),"Z"),"")</f>
        <v/>
      </c>
      <c r="AW481" s="146" t="str">
        <f t="shared" si="2015"/>
        <v/>
      </c>
      <c r="AX481" s="146" t="str">
        <f t="shared" ref="AX481:AZ481" si="2016">IF(NOT(ISBLANK(ED481)),CONCATENATE(TEXT(ED481,"yyyy-mm-ddThh:MM:ss"),"Z"),"")</f>
        <v/>
      </c>
      <c r="AY481" s="146" t="str">
        <f t="shared" si="2016"/>
        <v/>
      </c>
      <c r="AZ481" s="146" t="str">
        <f t="shared" si="2016"/>
        <v/>
      </c>
      <c r="BA481" s="176"/>
      <c r="BB481" s="152"/>
      <c r="BC481" s="177"/>
      <c r="BD481" s="154"/>
      <c r="BE481" s="155"/>
      <c r="BF481" s="154"/>
      <c r="BG481" s="155"/>
      <c r="BH481" s="169"/>
      <c r="BI481" s="162"/>
      <c r="BJ481" s="172"/>
      <c r="BK481" s="162"/>
      <c r="BL481" s="158"/>
      <c r="BM481" s="172"/>
      <c r="BN481" s="162"/>
      <c r="BO481" s="167"/>
      <c r="BP481" s="169"/>
      <c r="BQ481" s="162"/>
      <c r="BR481" s="162"/>
      <c r="BS481" s="174"/>
      <c r="BT481" s="162"/>
      <c r="BU481" s="174"/>
      <c r="BV481" s="174"/>
      <c r="BW481" s="174"/>
      <c r="BX481" s="173"/>
      <c r="BY481" s="158"/>
      <c r="BZ481" s="160"/>
      <c r="CA481" s="172"/>
      <c r="CB481" s="152"/>
      <c r="CC481" s="152"/>
      <c r="CD481" s="156"/>
      <c r="CE481" s="172"/>
      <c r="CF481" s="162"/>
      <c r="CG481" s="162"/>
      <c r="CH481" s="158"/>
      <c r="CI481" s="173"/>
      <c r="CJ481" s="178"/>
      <c r="CK481" s="173"/>
      <c r="CL481" s="165"/>
      <c r="CM481" s="172"/>
      <c r="CN481" s="162"/>
      <c r="CO481" s="162"/>
      <c r="CP481" s="162"/>
      <c r="CQ481" s="162"/>
      <c r="CR481" s="169"/>
      <c r="CS481" s="162"/>
      <c r="CT481" s="162"/>
      <c r="CU481" s="174"/>
      <c r="CV481" s="152"/>
      <c r="CW481" s="173"/>
      <c r="CX481" s="158"/>
      <c r="CY481" s="172"/>
      <c r="CZ481" s="162"/>
      <c r="DA481" s="162"/>
      <c r="DB481" s="158"/>
      <c r="DC481" s="173"/>
      <c r="DD481" s="178"/>
      <c r="DE481" s="173"/>
      <c r="DF481" s="165"/>
      <c r="DG481" s="172"/>
      <c r="DH481" s="178"/>
      <c r="DI481" s="172"/>
      <c r="DJ481" s="178"/>
      <c r="DK481" s="172"/>
      <c r="DL481" s="162"/>
      <c r="DM481" s="167"/>
      <c r="DN481" s="169"/>
      <c r="DO481" s="162"/>
      <c r="DP481" s="162"/>
      <c r="DQ481" s="174"/>
      <c r="DR481" s="152"/>
      <c r="DS481" s="172"/>
      <c r="DT481" s="152"/>
      <c r="DU481" s="152"/>
      <c r="DV481" s="156"/>
      <c r="DW481" s="173"/>
      <c r="DX481" s="158"/>
      <c r="DY481" s="172"/>
      <c r="DZ481" s="162"/>
      <c r="EA481" s="162"/>
      <c r="EB481" s="172"/>
      <c r="EC481" s="172"/>
      <c r="ED481" s="152"/>
      <c r="EE481" s="152"/>
      <c r="EF481" s="152"/>
      <c r="EG481" s="174"/>
      <c r="EH481" s="172"/>
      <c r="EI481" s="162"/>
      <c r="EJ481" s="162"/>
    </row>
    <row r="482" spans="1:140" ht="12.5">
      <c r="A482" s="168"/>
      <c r="B482" s="169"/>
      <c r="C482" s="144" t="str">
        <f t="shared" si="0"/>
        <v/>
      </c>
      <c r="D482" s="144" t="str">
        <f t="shared" si="1898"/>
        <v/>
      </c>
      <c r="E482" s="144" t="str">
        <f t="shared" si="2"/>
        <v/>
      </c>
      <c r="F482" s="145" t="str">
        <f t="shared" si="1899"/>
        <v/>
      </c>
      <c r="G482" s="145" t="str">
        <f t="shared" si="4"/>
        <v/>
      </c>
      <c r="H482" s="145" t="str">
        <f t="shared" si="5"/>
        <v/>
      </c>
      <c r="I482" s="146" t="str">
        <f t="shared" ref="I482:J482" si="2017">IF(COUNTA($DO482:$DX482)&gt;0,$BA482,"")</f>
        <v/>
      </c>
      <c r="J482" s="146" t="str">
        <f t="shared" si="2017"/>
        <v/>
      </c>
      <c r="K482" s="147" t="str">
        <f t="shared" si="43"/>
        <v/>
      </c>
      <c r="L482" s="147" t="str">
        <f t="shared" si="7"/>
        <v/>
      </c>
      <c r="M482" s="147" t="str">
        <f t="shared" si="8"/>
        <v/>
      </c>
      <c r="N482" s="147" t="str">
        <f t="shared" si="48"/>
        <v/>
      </c>
      <c r="O482" s="147" t="str">
        <f t="shared" si="9"/>
        <v/>
      </c>
      <c r="P482" s="146" t="str">
        <f t="shared" si="1901"/>
        <v/>
      </c>
      <c r="Q482" s="147" t="str">
        <f t="shared" si="1902"/>
        <v/>
      </c>
      <c r="R482" s="146" t="str">
        <f t="shared" si="12"/>
        <v/>
      </c>
      <c r="S482" s="146" t="str">
        <f t="shared" si="13"/>
        <v/>
      </c>
      <c r="T482" s="146" t="str">
        <f>IF(NOT(ISBLANK(DH482)),
        IF(AND(ISREF('Input Tenderers'!$J$8:$K$8),COUNTA('Input Tenderers'!$N$8)&gt;0),
                IF(COUNTA('Input Implementation Transactio'!$N482:$O482)&gt;0,"supplier;tenderer;payee","supplier;tenderer"),
                IF(COUNTA('Input Implementation Transactio'!$N482:$O482)&gt;0,"supplier;payee","supplier")
                ),
        IF(COUNTA('Input Implementation Transactio'!$N482:$O482)&gt;0, "payee", "")
        )</f>
        <v/>
      </c>
      <c r="U482" s="146" t="str">
        <f t="shared" si="14"/>
        <v/>
      </c>
      <c r="V482" s="146" t="str">
        <f t="shared" si="15"/>
        <v/>
      </c>
      <c r="W482" s="148" t="str">
        <f t="shared" si="1903"/>
        <v/>
      </c>
      <c r="X482" s="175" t="str">
        <f t="shared" si="1904"/>
        <v/>
      </c>
      <c r="Y482" s="170" t="str">
        <f t="shared" si="1905"/>
        <v/>
      </c>
      <c r="Z482" s="150" t="str">
        <f t="shared" si="19"/>
        <v/>
      </c>
      <c r="AA482" s="146" t="str">
        <f t="shared" si="20"/>
        <v/>
      </c>
      <c r="AB482" s="146" t="str">
        <f t="shared" si="21"/>
        <v/>
      </c>
      <c r="AC482" s="146" t="str">
        <f t="shared" si="22"/>
        <v/>
      </c>
      <c r="AD482" s="148" t="str">
        <f t="shared" si="1906"/>
        <v/>
      </c>
      <c r="AE482" s="148" t="str">
        <f t="shared" si="24"/>
        <v/>
      </c>
      <c r="AF482" s="175" t="str">
        <f t="shared" si="1907"/>
        <v/>
      </c>
      <c r="AG482" s="170" t="str">
        <f t="shared" si="1908"/>
        <v/>
      </c>
      <c r="AH482" s="148" t="str">
        <f t="shared" si="1909"/>
        <v/>
      </c>
      <c r="AI482" s="146" t="str">
        <f t="shared" si="28"/>
        <v/>
      </c>
      <c r="AJ482" s="146" t="str">
        <f t="shared" si="29"/>
        <v/>
      </c>
      <c r="AK482" s="146" t="str">
        <f t="shared" si="30"/>
        <v/>
      </c>
      <c r="AL482" s="146" t="str">
        <f t="shared" si="31"/>
        <v/>
      </c>
      <c r="AM482" s="171" t="str">
        <f t="shared" si="32"/>
        <v/>
      </c>
      <c r="AN482" s="171" t="str">
        <f t="shared" si="33"/>
        <v/>
      </c>
      <c r="AO482" s="146" t="str">
        <f t="shared" si="34"/>
        <v/>
      </c>
      <c r="AP482" s="146" t="str">
        <f t="shared" si="35"/>
        <v/>
      </c>
      <c r="AQ482" s="146" t="str">
        <f t="shared" si="36"/>
        <v/>
      </c>
      <c r="AR482" s="146" t="str">
        <f t="shared" ref="AR482:AS482" si="2018">IF(NOT(ISBLANK(CB482)),CONCATENATE(TEXT(CB482,"yyyy-mm-ddThh:MM:ss"),"Z"),"")</f>
        <v/>
      </c>
      <c r="AS482" s="146" t="str">
        <f t="shared" si="2018"/>
        <v/>
      </c>
      <c r="AT482" s="146" t="str">
        <f t="shared" si="38"/>
        <v/>
      </c>
      <c r="AU482" s="146" t="str">
        <f t="shared" si="39"/>
        <v/>
      </c>
      <c r="AV482" s="146" t="str">
        <f t="shared" ref="AV482:AW482" si="2019">IF(NOT(ISBLANK(DT482)),CONCATENATE(TEXT(DT482,"yyyy-mm-ddThh:MM:ss"),"Z"),"")</f>
        <v/>
      </c>
      <c r="AW482" s="146" t="str">
        <f t="shared" si="2019"/>
        <v/>
      </c>
      <c r="AX482" s="146" t="str">
        <f t="shared" ref="AX482:AZ482" si="2020">IF(NOT(ISBLANK(ED482)),CONCATENATE(TEXT(ED482,"yyyy-mm-ddThh:MM:ss"),"Z"),"")</f>
        <v/>
      </c>
      <c r="AY482" s="146" t="str">
        <f t="shared" si="2020"/>
        <v/>
      </c>
      <c r="AZ482" s="146" t="str">
        <f t="shared" si="2020"/>
        <v/>
      </c>
      <c r="BA482" s="176"/>
      <c r="BB482" s="152"/>
      <c r="BC482" s="177"/>
      <c r="BD482" s="154"/>
      <c r="BE482" s="155"/>
      <c r="BF482" s="154"/>
      <c r="BG482" s="155"/>
      <c r="BH482" s="169"/>
      <c r="BI482" s="162"/>
      <c r="BJ482" s="172"/>
      <c r="BK482" s="162"/>
      <c r="BL482" s="158"/>
      <c r="BM482" s="172"/>
      <c r="BN482" s="162"/>
      <c r="BO482" s="167"/>
      <c r="BP482" s="169"/>
      <c r="BQ482" s="162"/>
      <c r="BR482" s="162"/>
      <c r="BS482" s="174"/>
      <c r="BT482" s="162"/>
      <c r="BU482" s="174"/>
      <c r="BV482" s="174"/>
      <c r="BW482" s="174"/>
      <c r="BX482" s="173"/>
      <c r="BY482" s="158"/>
      <c r="BZ482" s="160"/>
      <c r="CA482" s="172"/>
      <c r="CB482" s="152"/>
      <c r="CC482" s="152"/>
      <c r="CD482" s="156"/>
      <c r="CE482" s="172"/>
      <c r="CF482" s="162"/>
      <c r="CG482" s="162"/>
      <c r="CH482" s="158"/>
      <c r="CI482" s="173"/>
      <c r="CJ482" s="178"/>
      <c r="CK482" s="173"/>
      <c r="CL482" s="165"/>
      <c r="CM482" s="172"/>
      <c r="CN482" s="162"/>
      <c r="CO482" s="162"/>
      <c r="CP482" s="162"/>
      <c r="CQ482" s="162"/>
      <c r="CR482" s="169"/>
      <c r="CS482" s="162"/>
      <c r="CT482" s="162"/>
      <c r="CU482" s="174"/>
      <c r="CV482" s="152"/>
      <c r="CW482" s="173"/>
      <c r="CX482" s="158"/>
      <c r="CY482" s="172"/>
      <c r="CZ482" s="162"/>
      <c r="DA482" s="162"/>
      <c r="DB482" s="158"/>
      <c r="DC482" s="173"/>
      <c r="DD482" s="178"/>
      <c r="DE482" s="173"/>
      <c r="DF482" s="165"/>
      <c r="DG482" s="172"/>
      <c r="DH482" s="178"/>
      <c r="DI482" s="172"/>
      <c r="DJ482" s="178"/>
      <c r="DK482" s="172"/>
      <c r="DL482" s="162"/>
      <c r="DM482" s="167"/>
      <c r="DN482" s="169"/>
      <c r="DO482" s="162"/>
      <c r="DP482" s="162"/>
      <c r="DQ482" s="174"/>
      <c r="DR482" s="152"/>
      <c r="DS482" s="172"/>
      <c r="DT482" s="152"/>
      <c r="DU482" s="152"/>
      <c r="DV482" s="156"/>
      <c r="DW482" s="173"/>
      <c r="DX482" s="158"/>
      <c r="DY482" s="172"/>
      <c r="DZ482" s="162"/>
      <c r="EA482" s="162"/>
      <c r="EB482" s="172"/>
      <c r="EC482" s="172"/>
      <c r="ED482" s="152"/>
      <c r="EE482" s="152"/>
      <c r="EF482" s="152"/>
      <c r="EG482" s="174"/>
      <c r="EH482" s="172"/>
      <c r="EI482" s="162"/>
      <c r="EJ482" s="162"/>
    </row>
    <row r="483" spans="1:140" ht="12.5">
      <c r="A483" s="168"/>
      <c r="B483" s="169"/>
      <c r="C483" s="144" t="str">
        <f t="shared" si="0"/>
        <v/>
      </c>
      <c r="D483" s="144" t="str">
        <f t="shared" si="1898"/>
        <v/>
      </c>
      <c r="E483" s="144" t="str">
        <f t="shared" si="2"/>
        <v/>
      </c>
      <c r="F483" s="145" t="str">
        <f t="shared" si="1899"/>
        <v/>
      </c>
      <c r="G483" s="145" t="str">
        <f t="shared" si="4"/>
        <v/>
      </c>
      <c r="H483" s="145" t="str">
        <f t="shared" si="5"/>
        <v/>
      </c>
      <c r="I483" s="146" t="str">
        <f t="shared" ref="I483:J483" si="2021">IF(COUNTA($DO483:$DX483)&gt;0,$BA483,"")</f>
        <v/>
      </c>
      <c r="J483" s="146" t="str">
        <f t="shared" si="2021"/>
        <v/>
      </c>
      <c r="K483" s="147" t="str">
        <f t="shared" si="43"/>
        <v/>
      </c>
      <c r="L483" s="147" t="str">
        <f t="shared" si="7"/>
        <v/>
      </c>
      <c r="M483" s="147" t="str">
        <f t="shared" si="8"/>
        <v/>
      </c>
      <c r="N483" s="147" t="str">
        <f t="shared" si="48"/>
        <v/>
      </c>
      <c r="O483" s="147" t="str">
        <f t="shared" si="9"/>
        <v/>
      </c>
      <c r="P483" s="146" t="str">
        <f t="shared" si="1901"/>
        <v/>
      </c>
      <c r="Q483" s="147" t="str">
        <f t="shared" si="1902"/>
        <v/>
      </c>
      <c r="R483" s="146" t="str">
        <f t="shared" si="12"/>
        <v/>
      </c>
      <c r="S483" s="146" t="str">
        <f t="shared" si="13"/>
        <v/>
      </c>
      <c r="T483" s="146" t="str">
        <f>IF(NOT(ISBLANK(DH483)),
        IF(AND(ISREF('Input Tenderers'!$J$8:$K$8),COUNTA('Input Tenderers'!$N$8)&gt;0),
                IF(COUNTA('Input Implementation Transactio'!$N483:$O483)&gt;0,"supplier;tenderer;payee","supplier;tenderer"),
                IF(COUNTA('Input Implementation Transactio'!$N483:$O483)&gt;0,"supplier;payee","supplier")
                ),
        IF(COUNTA('Input Implementation Transactio'!$N483:$O483)&gt;0, "payee", "")
        )</f>
        <v/>
      </c>
      <c r="U483" s="146" t="str">
        <f t="shared" si="14"/>
        <v/>
      </c>
      <c r="V483" s="146" t="str">
        <f t="shared" si="15"/>
        <v/>
      </c>
      <c r="W483" s="148" t="str">
        <f t="shared" si="1903"/>
        <v/>
      </c>
      <c r="X483" s="175" t="str">
        <f t="shared" si="1904"/>
        <v/>
      </c>
      <c r="Y483" s="170" t="str">
        <f t="shared" si="1905"/>
        <v/>
      </c>
      <c r="Z483" s="150" t="str">
        <f t="shared" si="19"/>
        <v/>
      </c>
      <c r="AA483" s="146" t="str">
        <f t="shared" si="20"/>
        <v/>
      </c>
      <c r="AB483" s="146" t="str">
        <f t="shared" si="21"/>
        <v/>
      </c>
      <c r="AC483" s="146" t="str">
        <f t="shared" si="22"/>
        <v/>
      </c>
      <c r="AD483" s="148" t="str">
        <f t="shared" si="1906"/>
        <v/>
      </c>
      <c r="AE483" s="148" t="str">
        <f t="shared" si="24"/>
        <v/>
      </c>
      <c r="AF483" s="175" t="str">
        <f t="shared" si="1907"/>
        <v/>
      </c>
      <c r="AG483" s="170" t="str">
        <f t="shared" si="1908"/>
        <v/>
      </c>
      <c r="AH483" s="148" t="str">
        <f t="shared" si="1909"/>
        <v/>
      </c>
      <c r="AI483" s="146" t="str">
        <f t="shared" si="28"/>
        <v/>
      </c>
      <c r="AJ483" s="146" t="str">
        <f t="shared" si="29"/>
        <v/>
      </c>
      <c r="AK483" s="146" t="str">
        <f t="shared" si="30"/>
        <v/>
      </c>
      <c r="AL483" s="146" t="str">
        <f t="shared" si="31"/>
        <v/>
      </c>
      <c r="AM483" s="171" t="str">
        <f t="shared" si="32"/>
        <v/>
      </c>
      <c r="AN483" s="171" t="str">
        <f t="shared" si="33"/>
        <v/>
      </c>
      <c r="AO483" s="146" t="str">
        <f t="shared" si="34"/>
        <v/>
      </c>
      <c r="AP483" s="146" t="str">
        <f t="shared" si="35"/>
        <v/>
      </c>
      <c r="AQ483" s="146" t="str">
        <f t="shared" si="36"/>
        <v/>
      </c>
      <c r="AR483" s="146" t="str">
        <f t="shared" ref="AR483:AS483" si="2022">IF(NOT(ISBLANK(CB483)),CONCATENATE(TEXT(CB483,"yyyy-mm-ddThh:MM:ss"),"Z"),"")</f>
        <v/>
      </c>
      <c r="AS483" s="146" t="str">
        <f t="shared" si="2022"/>
        <v/>
      </c>
      <c r="AT483" s="146" t="str">
        <f t="shared" si="38"/>
        <v/>
      </c>
      <c r="AU483" s="146" t="str">
        <f t="shared" si="39"/>
        <v/>
      </c>
      <c r="AV483" s="146" t="str">
        <f t="shared" ref="AV483:AW483" si="2023">IF(NOT(ISBLANK(DT483)),CONCATENATE(TEXT(DT483,"yyyy-mm-ddThh:MM:ss"),"Z"),"")</f>
        <v/>
      </c>
      <c r="AW483" s="146" t="str">
        <f t="shared" si="2023"/>
        <v/>
      </c>
      <c r="AX483" s="146" t="str">
        <f t="shared" ref="AX483:AZ483" si="2024">IF(NOT(ISBLANK(ED483)),CONCATENATE(TEXT(ED483,"yyyy-mm-ddThh:MM:ss"),"Z"),"")</f>
        <v/>
      </c>
      <c r="AY483" s="146" t="str">
        <f t="shared" si="2024"/>
        <v/>
      </c>
      <c r="AZ483" s="146" t="str">
        <f t="shared" si="2024"/>
        <v/>
      </c>
      <c r="BA483" s="176"/>
      <c r="BB483" s="152"/>
      <c r="BC483" s="177"/>
      <c r="BD483" s="154"/>
      <c r="BE483" s="155"/>
      <c r="BF483" s="154"/>
      <c r="BG483" s="155"/>
      <c r="BH483" s="169"/>
      <c r="BI483" s="162"/>
      <c r="BJ483" s="172"/>
      <c r="BK483" s="162"/>
      <c r="BL483" s="158"/>
      <c r="BM483" s="172"/>
      <c r="BN483" s="162"/>
      <c r="BO483" s="167"/>
      <c r="BP483" s="169"/>
      <c r="BQ483" s="162"/>
      <c r="BR483" s="162"/>
      <c r="BS483" s="174"/>
      <c r="BT483" s="162"/>
      <c r="BU483" s="174"/>
      <c r="BV483" s="174"/>
      <c r="BW483" s="174"/>
      <c r="BX483" s="173"/>
      <c r="BY483" s="158"/>
      <c r="BZ483" s="160"/>
      <c r="CA483" s="172"/>
      <c r="CB483" s="152"/>
      <c r="CC483" s="152"/>
      <c r="CD483" s="156"/>
      <c r="CE483" s="172"/>
      <c r="CF483" s="162"/>
      <c r="CG483" s="162"/>
      <c r="CH483" s="158"/>
      <c r="CI483" s="173"/>
      <c r="CJ483" s="178"/>
      <c r="CK483" s="173"/>
      <c r="CL483" s="165"/>
      <c r="CM483" s="172"/>
      <c r="CN483" s="162"/>
      <c r="CO483" s="162"/>
      <c r="CP483" s="162"/>
      <c r="CQ483" s="162"/>
      <c r="CR483" s="169"/>
      <c r="CS483" s="162"/>
      <c r="CT483" s="162"/>
      <c r="CU483" s="174"/>
      <c r="CV483" s="152"/>
      <c r="CW483" s="173"/>
      <c r="CX483" s="158"/>
      <c r="CY483" s="172"/>
      <c r="CZ483" s="162"/>
      <c r="DA483" s="162"/>
      <c r="DB483" s="158"/>
      <c r="DC483" s="173"/>
      <c r="DD483" s="178"/>
      <c r="DE483" s="173"/>
      <c r="DF483" s="165"/>
      <c r="DG483" s="172"/>
      <c r="DH483" s="178"/>
      <c r="DI483" s="172"/>
      <c r="DJ483" s="178"/>
      <c r="DK483" s="172"/>
      <c r="DL483" s="162"/>
      <c r="DM483" s="167"/>
      <c r="DN483" s="169"/>
      <c r="DO483" s="162"/>
      <c r="DP483" s="162"/>
      <c r="DQ483" s="174"/>
      <c r="DR483" s="152"/>
      <c r="DS483" s="172"/>
      <c r="DT483" s="152"/>
      <c r="DU483" s="152"/>
      <c r="DV483" s="156"/>
      <c r="DW483" s="173"/>
      <c r="DX483" s="158"/>
      <c r="DY483" s="172"/>
      <c r="DZ483" s="162"/>
      <c r="EA483" s="162"/>
      <c r="EB483" s="172"/>
      <c r="EC483" s="172"/>
      <c r="ED483" s="152"/>
      <c r="EE483" s="152"/>
      <c r="EF483" s="152"/>
      <c r="EG483" s="174"/>
      <c r="EH483" s="172"/>
      <c r="EI483" s="162"/>
      <c r="EJ483" s="162"/>
    </row>
    <row r="484" spans="1:140" ht="12.5">
      <c r="A484" s="168"/>
      <c r="B484" s="169"/>
      <c r="C484" s="144" t="str">
        <f t="shared" si="0"/>
        <v/>
      </c>
      <c r="D484" s="144" t="str">
        <f t="shared" si="1898"/>
        <v/>
      </c>
      <c r="E484" s="144" t="str">
        <f t="shared" si="2"/>
        <v/>
      </c>
      <c r="F484" s="145" t="str">
        <f t="shared" si="1899"/>
        <v/>
      </c>
      <c r="G484" s="145" t="str">
        <f t="shared" si="4"/>
        <v/>
      </c>
      <c r="H484" s="145" t="str">
        <f t="shared" si="5"/>
        <v/>
      </c>
      <c r="I484" s="146" t="str">
        <f t="shared" ref="I484:J484" si="2025">IF(COUNTA($DO484:$DX484)&gt;0,$BA484,"")</f>
        <v/>
      </c>
      <c r="J484" s="146" t="str">
        <f t="shared" si="2025"/>
        <v/>
      </c>
      <c r="K484" s="147" t="str">
        <f t="shared" si="43"/>
        <v/>
      </c>
      <c r="L484" s="147" t="str">
        <f t="shared" si="7"/>
        <v/>
      </c>
      <c r="M484" s="147" t="str">
        <f t="shared" si="8"/>
        <v/>
      </c>
      <c r="N484" s="147" t="str">
        <f t="shared" si="48"/>
        <v/>
      </c>
      <c r="O484" s="147" t="str">
        <f t="shared" si="9"/>
        <v/>
      </c>
      <c r="P484" s="146" t="str">
        <f t="shared" si="1901"/>
        <v/>
      </c>
      <c r="Q484" s="147" t="str">
        <f t="shared" si="1902"/>
        <v/>
      </c>
      <c r="R484" s="146" t="str">
        <f t="shared" si="12"/>
        <v/>
      </c>
      <c r="S484" s="146" t="str">
        <f t="shared" si="13"/>
        <v/>
      </c>
      <c r="T484" s="146" t="str">
        <f>IF(NOT(ISBLANK(DH484)),
        IF(AND(ISREF('Input Tenderers'!$J$8:$K$8),COUNTA('Input Tenderers'!$N$8)&gt;0),
                IF(COUNTA('Input Implementation Transactio'!$N484:$O484)&gt;0,"supplier;tenderer;payee","supplier;tenderer"),
                IF(COUNTA('Input Implementation Transactio'!$N484:$O484)&gt;0,"supplier;payee","supplier")
                ),
        IF(COUNTA('Input Implementation Transactio'!$N484:$O484)&gt;0, "payee", "")
        )</f>
        <v/>
      </c>
      <c r="U484" s="146" t="str">
        <f t="shared" si="14"/>
        <v/>
      </c>
      <c r="V484" s="146" t="str">
        <f t="shared" si="15"/>
        <v/>
      </c>
      <c r="W484" s="148" t="str">
        <f t="shared" si="1903"/>
        <v/>
      </c>
      <c r="X484" s="175" t="str">
        <f t="shared" si="1904"/>
        <v/>
      </c>
      <c r="Y484" s="170" t="str">
        <f t="shared" si="1905"/>
        <v/>
      </c>
      <c r="Z484" s="150" t="str">
        <f t="shared" si="19"/>
        <v/>
      </c>
      <c r="AA484" s="146" t="str">
        <f t="shared" si="20"/>
        <v/>
      </c>
      <c r="AB484" s="146" t="str">
        <f t="shared" si="21"/>
        <v/>
      </c>
      <c r="AC484" s="146" t="str">
        <f t="shared" si="22"/>
        <v/>
      </c>
      <c r="AD484" s="148" t="str">
        <f t="shared" si="1906"/>
        <v/>
      </c>
      <c r="AE484" s="148" t="str">
        <f t="shared" si="24"/>
        <v/>
      </c>
      <c r="AF484" s="175" t="str">
        <f t="shared" si="1907"/>
        <v/>
      </c>
      <c r="AG484" s="170" t="str">
        <f t="shared" si="1908"/>
        <v/>
      </c>
      <c r="AH484" s="148" t="str">
        <f t="shared" si="1909"/>
        <v/>
      </c>
      <c r="AI484" s="146" t="str">
        <f t="shared" si="28"/>
        <v/>
      </c>
      <c r="AJ484" s="146" t="str">
        <f t="shared" si="29"/>
        <v/>
      </c>
      <c r="AK484" s="146" t="str">
        <f t="shared" si="30"/>
        <v/>
      </c>
      <c r="AL484" s="146" t="str">
        <f t="shared" si="31"/>
        <v/>
      </c>
      <c r="AM484" s="171" t="str">
        <f t="shared" si="32"/>
        <v/>
      </c>
      <c r="AN484" s="171" t="str">
        <f t="shared" si="33"/>
        <v/>
      </c>
      <c r="AO484" s="146" t="str">
        <f t="shared" si="34"/>
        <v/>
      </c>
      <c r="AP484" s="146" t="str">
        <f t="shared" si="35"/>
        <v/>
      </c>
      <c r="AQ484" s="146" t="str">
        <f t="shared" si="36"/>
        <v/>
      </c>
      <c r="AR484" s="146" t="str">
        <f t="shared" ref="AR484:AS484" si="2026">IF(NOT(ISBLANK(CB484)),CONCATENATE(TEXT(CB484,"yyyy-mm-ddThh:MM:ss"),"Z"),"")</f>
        <v/>
      </c>
      <c r="AS484" s="146" t="str">
        <f t="shared" si="2026"/>
        <v/>
      </c>
      <c r="AT484" s="146" t="str">
        <f t="shared" si="38"/>
        <v/>
      </c>
      <c r="AU484" s="146" t="str">
        <f t="shared" si="39"/>
        <v/>
      </c>
      <c r="AV484" s="146" t="str">
        <f t="shared" ref="AV484:AW484" si="2027">IF(NOT(ISBLANK(DT484)),CONCATENATE(TEXT(DT484,"yyyy-mm-ddThh:MM:ss"),"Z"),"")</f>
        <v/>
      </c>
      <c r="AW484" s="146" t="str">
        <f t="shared" si="2027"/>
        <v/>
      </c>
      <c r="AX484" s="146" t="str">
        <f t="shared" ref="AX484:AZ484" si="2028">IF(NOT(ISBLANK(ED484)),CONCATENATE(TEXT(ED484,"yyyy-mm-ddThh:MM:ss"),"Z"),"")</f>
        <v/>
      </c>
      <c r="AY484" s="146" t="str">
        <f t="shared" si="2028"/>
        <v/>
      </c>
      <c r="AZ484" s="146" t="str">
        <f t="shared" si="2028"/>
        <v/>
      </c>
      <c r="BA484" s="176"/>
      <c r="BB484" s="152"/>
      <c r="BC484" s="177"/>
      <c r="BD484" s="154"/>
      <c r="BE484" s="155"/>
      <c r="BF484" s="154"/>
      <c r="BG484" s="155"/>
      <c r="BH484" s="169"/>
      <c r="BI484" s="162"/>
      <c r="BJ484" s="172"/>
      <c r="BK484" s="162"/>
      <c r="BL484" s="158"/>
      <c r="BM484" s="172"/>
      <c r="BN484" s="162"/>
      <c r="BO484" s="167"/>
      <c r="BP484" s="169"/>
      <c r="BQ484" s="162"/>
      <c r="BR484" s="162"/>
      <c r="BS484" s="174"/>
      <c r="BT484" s="162"/>
      <c r="BU484" s="174"/>
      <c r="BV484" s="174"/>
      <c r="BW484" s="174"/>
      <c r="BX484" s="173"/>
      <c r="BY484" s="158"/>
      <c r="BZ484" s="160"/>
      <c r="CA484" s="172"/>
      <c r="CB484" s="152"/>
      <c r="CC484" s="152"/>
      <c r="CD484" s="156"/>
      <c r="CE484" s="172"/>
      <c r="CF484" s="162"/>
      <c r="CG484" s="162"/>
      <c r="CH484" s="158"/>
      <c r="CI484" s="173"/>
      <c r="CJ484" s="178"/>
      <c r="CK484" s="173"/>
      <c r="CL484" s="165"/>
      <c r="CM484" s="172"/>
      <c r="CN484" s="162"/>
      <c r="CO484" s="162"/>
      <c r="CP484" s="162"/>
      <c r="CQ484" s="162"/>
      <c r="CR484" s="169"/>
      <c r="CS484" s="162"/>
      <c r="CT484" s="162"/>
      <c r="CU484" s="174"/>
      <c r="CV484" s="152"/>
      <c r="CW484" s="173"/>
      <c r="CX484" s="158"/>
      <c r="CY484" s="172"/>
      <c r="CZ484" s="162"/>
      <c r="DA484" s="162"/>
      <c r="DB484" s="158"/>
      <c r="DC484" s="173"/>
      <c r="DD484" s="178"/>
      <c r="DE484" s="173"/>
      <c r="DF484" s="165"/>
      <c r="DG484" s="172"/>
      <c r="DH484" s="178"/>
      <c r="DI484" s="172"/>
      <c r="DJ484" s="178"/>
      <c r="DK484" s="172"/>
      <c r="DL484" s="162"/>
      <c r="DM484" s="167"/>
      <c r="DN484" s="169"/>
      <c r="DO484" s="162"/>
      <c r="DP484" s="162"/>
      <c r="DQ484" s="174"/>
      <c r="DR484" s="152"/>
      <c r="DS484" s="172"/>
      <c r="DT484" s="152"/>
      <c r="DU484" s="152"/>
      <c r="DV484" s="156"/>
      <c r="DW484" s="173"/>
      <c r="DX484" s="158"/>
      <c r="DY484" s="172"/>
      <c r="DZ484" s="162"/>
      <c r="EA484" s="162"/>
      <c r="EB484" s="172"/>
      <c r="EC484" s="172"/>
      <c r="ED484" s="152"/>
      <c r="EE484" s="152"/>
      <c r="EF484" s="152"/>
      <c r="EG484" s="174"/>
      <c r="EH484" s="172"/>
      <c r="EI484" s="162"/>
      <c r="EJ484" s="162"/>
    </row>
    <row r="485" spans="1:140" ht="12.5">
      <c r="A485" s="168"/>
      <c r="B485" s="169"/>
      <c r="C485" s="144" t="str">
        <f t="shared" si="0"/>
        <v/>
      </c>
      <c r="D485" s="144" t="str">
        <f t="shared" si="1898"/>
        <v/>
      </c>
      <c r="E485" s="144" t="str">
        <f t="shared" si="2"/>
        <v/>
      </c>
      <c r="F485" s="145" t="str">
        <f t="shared" si="1899"/>
        <v/>
      </c>
      <c r="G485" s="145" t="str">
        <f t="shared" si="4"/>
        <v/>
      </c>
      <c r="H485" s="145" t="str">
        <f t="shared" si="5"/>
        <v/>
      </c>
      <c r="I485" s="146" t="str">
        <f t="shared" ref="I485:J485" si="2029">IF(COUNTA($DO485:$DX485)&gt;0,$BA485,"")</f>
        <v/>
      </c>
      <c r="J485" s="146" t="str">
        <f t="shared" si="2029"/>
        <v/>
      </c>
      <c r="K485" s="147" t="str">
        <f t="shared" si="43"/>
        <v/>
      </c>
      <c r="L485" s="147" t="str">
        <f t="shared" si="7"/>
        <v/>
      </c>
      <c r="M485" s="147" t="str">
        <f t="shared" si="8"/>
        <v/>
      </c>
      <c r="N485" s="147" t="str">
        <f t="shared" si="48"/>
        <v/>
      </c>
      <c r="O485" s="147" t="str">
        <f t="shared" si="9"/>
        <v/>
      </c>
      <c r="P485" s="146" t="str">
        <f t="shared" si="1901"/>
        <v/>
      </c>
      <c r="Q485" s="147" t="str">
        <f t="shared" si="1902"/>
        <v/>
      </c>
      <c r="R485" s="146" t="str">
        <f t="shared" si="12"/>
        <v/>
      </c>
      <c r="S485" s="146" t="str">
        <f t="shared" si="13"/>
        <v/>
      </c>
      <c r="T485" s="146" t="str">
        <f>IF(NOT(ISBLANK(DH485)),
        IF(AND(ISREF('Input Tenderers'!$J$8:$K$8),COUNTA('Input Tenderers'!$N$8)&gt;0),
                IF(COUNTA('Input Implementation Transactio'!$N485:$O485)&gt;0,"supplier;tenderer;payee","supplier;tenderer"),
                IF(COUNTA('Input Implementation Transactio'!$N485:$O485)&gt;0,"supplier;payee","supplier")
                ),
        IF(COUNTA('Input Implementation Transactio'!$N485:$O485)&gt;0, "payee", "")
        )</f>
        <v/>
      </c>
      <c r="U485" s="146" t="str">
        <f t="shared" si="14"/>
        <v/>
      </c>
      <c r="V485" s="146" t="str">
        <f t="shared" si="15"/>
        <v/>
      </c>
      <c r="W485" s="148" t="str">
        <f t="shared" si="1903"/>
        <v/>
      </c>
      <c r="X485" s="175" t="str">
        <f t="shared" si="1904"/>
        <v/>
      </c>
      <c r="Y485" s="170" t="str">
        <f t="shared" si="1905"/>
        <v/>
      </c>
      <c r="Z485" s="150" t="str">
        <f t="shared" si="19"/>
        <v/>
      </c>
      <c r="AA485" s="146" t="str">
        <f t="shared" si="20"/>
        <v/>
      </c>
      <c r="AB485" s="146" t="str">
        <f t="shared" si="21"/>
        <v/>
      </c>
      <c r="AC485" s="146" t="str">
        <f t="shared" si="22"/>
        <v/>
      </c>
      <c r="AD485" s="148" t="str">
        <f t="shared" si="1906"/>
        <v/>
      </c>
      <c r="AE485" s="148" t="str">
        <f t="shared" si="24"/>
        <v/>
      </c>
      <c r="AF485" s="175" t="str">
        <f t="shared" si="1907"/>
        <v/>
      </c>
      <c r="AG485" s="170" t="str">
        <f t="shared" si="1908"/>
        <v/>
      </c>
      <c r="AH485" s="148" t="str">
        <f t="shared" si="1909"/>
        <v/>
      </c>
      <c r="AI485" s="146" t="str">
        <f t="shared" si="28"/>
        <v/>
      </c>
      <c r="AJ485" s="146" t="str">
        <f t="shared" si="29"/>
        <v/>
      </c>
      <c r="AK485" s="146" t="str">
        <f t="shared" si="30"/>
        <v/>
      </c>
      <c r="AL485" s="146" t="str">
        <f t="shared" si="31"/>
        <v/>
      </c>
      <c r="AM485" s="171" t="str">
        <f t="shared" si="32"/>
        <v/>
      </c>
      <c r="AN485" s="171" t="str">
        <f t="shared" si="33"/>
        <v/>
      </c>
      <c r="AO485" s="146" t="str">
        <f t="shared" si="34"/>
        <v/>
      </c>
      <c r="AP485" s="146" t="str">
        <f t="shared" si="35"/>
        <v/>
      </c>
      <c r="AQ485" s="146" t="str">
        <f t="shared" si="36"/>
        <v/>
      </c>
      <c r="AR485" s="146" t="str">
        <f t="shared" ref="AR485:AS485" si="2030">IF(NOT(ISBLANK(CB485)),CONCATENATE(TEXT(CB485,"yyyy-mm-ddThh:MM:ss"),"Z"),"")</f>
        <v/>
      </c>
      <c r="AS485" s="146" t="str">
        <f t="shared" si="2030"/>
        <v/>
      </c>
      <c r="AT485" s="146" t="str">
        <f t="shared" si="38"/>
        <v/>
      </c>
      <c r="AU485" s="146" t="str">
        <f t="shared" si="39"/>
        <v/>
      </c>
      <c r="AV485" s="146" t="str">
        <f t="shared" ref="AV485:AW485" si="2031">IF(NOT(ISBLANK(DT485)),CONCATENATE(TEXT(DT485,"yyyy-mm-ddThh:MM:ss"),"Z"),"")</f>
        <v/>
      </c>
      <c r="AW485" s="146" t="str">
        <f t="shared" si="2031"/>
        <v/>
      </c>
      <c r="AX485" s="146" t="str">
        <f t="shared" ref="AX485:AZ485" si="2032">IF(NOT(ISBLANK(ED485)),CONCATENATE(TEXT(ED485,"yyyy-mm-ddThh:MM:ss"),"Z"),"")</f>
        <v/>
      </c>
      <c r="AY485" s="146" t="str">
        <f t="shared" si="2032"/>
        <v/>
      </c>
      <c r="AZ485" s="146" t="str">
        <f t="shared" si="2032"/>
        <v/>
      </c>
      <c r="BA485" s="176"/>
      <c r="BB485" s="152"/>
      <c r="BC485" s="177"/>
      <c r="BD485" s="154"/>
      <c r="BE485" s="155"/>
      <c r="BF485" s="154"/>
      <c r="BG485" s="155"/>
      <c r="BH485" s="169"/>
      <c r="BI485" s="162"/>
      <c r="BJ485" s="172"/>
      <c r="BK485" s="162"/>
      <c r="BL485" s="158"/>
      <c r="BM485" s="172"/>
      <c r="BN485" s="162"/>
      <c r="BO485" s="167"/>
      <c r="BP485" s="169"/>
      <c r="BQ485" s="162"/>
      <c r="BR485" s="162"/>
      <c r="BS485" s="174"/>
      <c r="BT485" s="162"/>
      <c r="BU485" s="174"/>
      <c r="BV485" s="174"/>
      <c r="BW485" s="174"/>
      <c r="BX485" s="173"/>
      <c r="BY485" s="158"/>
      <c r="BZ485" s="160"/>
      <c r="CA485" s="172"/>
      <c r="CB485" s="152"/>
      <c r="CC485" s="152"/>
      <c r="CD485" s="156"/>
      <c r="CE485" s="172"/>
      <c r="CF485" s="162"/>
      <c r="CG485" s="162"/>
      <c r="CH485" s="158"/>
      <c r="CI485" s="173"/>
      <c r="CJ485" s="178"/>
      <c r="CK485" s="173"/>
      <c r="CL485" s="165"/>
      <c r="CM485" s="172"/>
      <c r="CN485" s="162"/>
      <c r="CO485" s="162"/>
      <c r="CP485" s="162"/>
      <c r="CQ485" s="162"/>
      <c r="CR485" s="169"/>
      <c r="CS485" s="162"/>
      <c r="CT485" s="162"/>
      <c r="CU485" s="174"/>
      <c r="CV485" s="152"/>
      <c r="CW485" s="173"/>
      <c r="CX485" s="158"/>
      <c r="CY485" s="172"/>
      <c r="CZ485" s="162"/>
      <c r="DA485" s="162"/>
      <c r="DB485" s="158"/>
      <c r="DC485" s="173"/>
      <c r="DD485" s="178"/>
      <c r="DE485" s="173"/>
      <c r="DF485" s="165"/>
      <c r="DG485" s="172"/>
      <c r="DH485" s="178"/>
      <c r="DI485" s="172"/>
      <c r="DJ485" s="178"/>
      <c r="DK485" s="172"/>
      <c r="DL485" s="162"/>
      <c r="DM485" s="167"/>
      <c r="DN485" s="169"/>
      <c r="DO485" s="162"/>
      <c r="DP485" s="162"/>
      <c r="DQ485" s="174"/>
      <c r="DR485" s="152"/>
      <c r="DS485" s="172"/>
      <c r="DT485" s="152"/>
      <c r="DU485" s="152"/>
      <c r="DV485" s="156"/>
      <c r="DW485" s="173"/>
      <c r="DX485" s="158"/>
      <c r="DY485" s="172"/>
      <c r="DZ485" s="162"/>
      <c r="EA485" s="162"/>
      <c r="EB485" s="172"/>
      <c r="EC485" s="172"/>
      <c r="ED485" s="152"/>
      <c r="EE485" s="152"/>
      <c r="EF485" s="152"/>
      <c r="EG485" s="174"/>
      <c r="EH485" s="172"/>
      <c r="EI485" s="162"/>
      <c r="EJ485" s="162"/>
    </row>
    <row r="486" spans="1:140" ht="12.5">
      <c r="A486" s="168"/>
      <c r="B486" s="169"/>
      <c r="C486" s="144" t="str">
        <f t="shared" si="0"/>
        <v/>
      </c>
      <c r="D486" s="144" t="str">
        <f t="shared" si="1898"/>
        <v/>
      </c>
      <c r="E486" s="144" t="str">
        <f t="shared" si="2"/>
        <v/>
      </c>
      <c r="F486" s="145" t="str">
        <f t="shared" si="1899"/>
        <v/>
      </c>
      <c r="G486" s="145" t="str">
        <f t="shared" si="4"/>
        <v/>
      </c>
      <c r="H486" s="145" t="str">
        <f t="shared" si="5"/>
        <v/>
      </c>
      <c r="I486" s="146" t="str">
        <f t="shared" ref="I486:J486" si="2033">IF(COUNTA($DO486:$DX486)&gt;0,$BA486,"")</f>
        <v/>
      </c>
      <c r="J486" s="146" t="str">
        <f t="shared" si="2033"/>
        <v/>
      </c>
      <c r="K486" s="147" t="str">
        <f t="shared" si="43"/>
        <v/>
      </c>
      <c r="L486" s="147" t="str">
        <f t="shared" si="7"/>
        <v/>
      </c>
      <c r="M486" s="147" t="str">
        <f t="shared" si="8"/>
        <v/>
      </c>
      <c r="N486" s="147" t="str">
        <f t="shared" si="48"/>
        <v/>
      </c>
      <c r="O486" s="147" t="str">
        <f t="shared" si="9"/>
        <v/>
      </c>
      <c r="P486" s="146" t="str">
        <f t="shared" si="1901"/>
        <v/>
      </c>
      <c r="Q486" s="147" t="str">
        <f t="shared" si="1902"/>
        <v/>
      </c>
      <c r="R486" s="146" t="str">
        <f t="shared" si="12"/>
        <v/>
      </c>
      <c r="S486" s="146" t="str">
        <f t="shared" si="13"/>
        <v/>
      </c>
      <c r="T486" s="146" t="str">
        <f>IF(NOT(ISBLANK(DH486)),
        IF(AND(ISREF('Input Tenderers'!$J$8:$K$8),COUNTA('Input Tenderers'!$N$8)&gt;0),
                IF(COUNTA('Input Implementation Transactio'!$N486:$O486)&gt;0,"supplier;tenderer;payee","supplier;tenderer"),
                IF(COUNTA('Input Implementation Transactio'!$N486:$O486)&gt;0,"supplier;payee","supplier")
                ),
        IF(COUNTA('Input Implementation Transactio'!$N486:$O486)&gt;0, "payee", "")
        )</f>
        <v/>
      </c>
      <c r="U486" s="146" t="str">
        <f t="shared" si="14"/>
        <v/>
      </c>
      <c r="V486" s="146" t="str">
        <f t="shared" si="15"/>
        <v/>
      </c>
      <c r="W486" s="148" t="str">
        <f t="shared" si="1903"/>
        <v/>
      </c>
      <c r="X486" s="175" t="str">
        <f t="shared" si="1904"/>
        <v/>
      </c>
      <c r="Y486" s="170" t="str">
        <f t="shared" si="1905"/>
        <v/>
      </c>
      <c r="Z486" s="150" t="str">
        <f t="shared" si="19"/>
        <v/>
      </c>
      <c r="AA486" s="146" t="str">
        <f t="shared" si="20"/>
        <v/>
      </c>
      <c r="AB486" s="146" t="str">
        <f t="shared" si="21"/>
        <v/>
      </c>
      <c r="AC486" s="146" t="str">
        <f t="shared" si="22"/>
        <v/>
      </c>
      <c r="AD486" s="148" t="str">
        <f t="shared" si="1906"/>
        <v/>
      </c>
      <c r="AE486" s="148" t="str">
        <f t="shared" si="24"/>
        <v/>
      </c>
      <c r="AF486" s="175" t="str">
        <f t="shared" si="1907"/>
        <v/>
      </c>
      <c r="AG486" s="170" t="str">
        <f t="shared" si="1908"/>
        <v/>
      </c>
      <c r="AH486" s="148" t="str">
        <f t="shared" si="1909"/>
        <v/>
      </c>
      <c r="AI486" s="146" t="str">
        <f t="shared" si="28"/>
        <v/>
      </c>
      <c r="AJ486" s="146" t="str">
        <f t="shared" si="29"/>
        <v/>
      </c>
      <c r="AK486" s="146" t="str">
        <f t="shared" si="30"/>
        <v/>
      </c>
      <c r="AL486" s="146" t="str">
        <f t="shared" si="31"/>
        <v/>
      </c>
      <c r="AM486" s="171" t="str">
        <f t="shared" si="32"/>
        <v/>
      </c>
      <c r="AN486" s="171" t="str">
        <f t="shared" si="33"/>
        <v/>
      </c>
      <c r="AO486" s="146" t="str">
        <f t="shared" si="34"/>
        <v/>
      </c>
      <c r="AP486" s="146" t="str">
        <f t="shared" si="35"/>
        <v/>
      </c>
      <c r="AQ486" s="146" t="str">
        <f t="shared" si="36"/>
        <v/>
      </c>
      <c r="AR486" s="146" t="str">
        <f t="shared" ref="AR486:AS486" si="2034">IF(NOT(ISBLANK(CB486)),CONCATENATE(TEXT(CB486,"yyyy-mm-ddThh:MM:ss"),"Z"),"")</f>
        <v/>
      </c>
      <c r="AS486" s="146" t="str">
        <f t="shared" si="2034"/>
        <v/>
      </c>
      <c r="AT486" s="146" t="str">
        <f t="shared" si="38"/>
        <v/>
      </c>
      <c r="AU486" s="146" t="str">
        <f t="shared" si="39"/>
        <v/>
      </c>
      <c r="AV486" s="146" t="str">
        <f t="shared" ref="AV486:AW486" si="2035">IF(NOT(ISBLANK(DT486)),CONCATENATE(TEXT(DT486,"yyyy-mm-ddThh:MM:ss"),"Z"),"")</f>
        <v/>
      </c>
      <c r="AW486" s="146" t="str">
        <f t="shared" si="2035"/>
        <v/>
      </c>
      <c r="AX486" s="146" t="str">
        <f t="shared" ref="AX486:AZ486" si="2036">IF(NOT(ISBLANK(ED486)),CONCATENATE(TEXT(ED486,"yyyy-mm-ddThh:MM:ss"),"Z"),"")</f>
        <v/>
      </c>
      <c r="AY486" s="146" t="str">
        <f t="shared" si="2036"/>
        <v/>
      </c>
      <c r="AZ486" s="146" t="str">
        <f t="shared" si="2036"/>
        <v/>
      </c>
      <c r="BA486" s="176"/>
      <c r="BB486" s="152"/>
      <c r="BC486" s="177"/>
      <c r="BD486" s="154"/>
      <c r="BE486" s="155"/>
      <c r="BF486" s="154"/>
      <c r="BG486" s="155"/>
      <c r="BH486" s="169"/>
      <c r="BI486" s="162"/>
      <c r="BJ486" s="172"/>
      <c r="BK486" s="162"/>
      <c r="BL486" s="158"/>
      <c r="BM486" s="172"/>
      <c r="BN486" s="162"/>
      <c r="BO486" s="167"/>
      <c r="BP486" s="169"/>
      <c r="BQ486" s="162"/>
      <c r="BR486" s="162"/>
      <c r="BS486" s="174"/>
      <c r="BT486" s="162"/>
      <c r="BU486" s="174"/>
      <c r="BV486" s="174"/>
      <c r="BW486" s="174"/>
      <c r="BX486" s="173"/>
      <c r="BY486" s="158"/>
      <c r="BZ486" s="160"/>
      <c r="CA486" s="172"/>
      <c r="CB486" s="152"/>
      <c r="CC486" s="152"/>
      <c r="CD486" s="156"/>
      <c r="CE486" s="172"/>
      <c r="CF486" s="162"/>
      <c r="CG486" s="162"/>
      <c r="CH486" s="158"/>
      <c r="CI486" s="173"/>
      <c r="CJ486" s="178"/>
      <c r="CK486" s="173"/>
      <c r="CL486" s="165"/>
      <c r="CM486" s="172"/>
      <c r="CN486" s="162"/>
      <c r="CO486" s="162"/>
      <c r="CP486" s="162"/>
      <c r="CQ486" s="162"/>
      <c r="CR486" s="169"/>
      <c r="CS486" s="162"/>
      <c r="CT486" s="162"/>
      <c r="CU486" s="174"/>
      <c r="CV486" s="152"/>
      <c r="CW486" s="173"/>
      <c r="CX486" s="158"/>
      <c r="CY486" s="172"/>
      <c r="CZ486" s="162"/>
      <c r="DA486" s="162"/>
      <c r="DB486" s="158"/>
      <c r="DC486" s="173"/>
      <c r="DD486" s="178"/>
      <c r="DE486" s="173"/>
      <c r="DF486" s="165"/>
      <c r="DG486" s="172"/>
      <c r="DH486" s="178"/>
      <c r="DI486" s="172"/>
      <c r="DJ486" s="178"/>
      <c r="DK486" s="172"/>
      <c r="DL486" s="162"/>
      <c r="DM486" s="167"/>
      <c r="DN486" s="169"/>
      <c r="DO486" s="162"/>
      <c r="DP486" s="162"/>
      <c r="DQ486" s="174"/>
      <c r="DR486" s="152"/>
      <c r="DS486" s="172"/>
      <c r="DT486" s="152"/>
      <c r="DU486" s="152"/>
      <c r="DV486" s="156"/>
      <c r="DW486" s="173"/>
      <c r="DX486" s="158"/>
      <c r="DY486" s="172"/>
      <c r="DZ486" s="162"/>
      <c r="EA486" s="162"/>
      <c r="EB486" s="172"/>
      <c r="EC486" s="172"/>
      <c r="ED486" s="152"/>
      <c r="EE486" s="152"/>
      <c r="EF486" s="152"/>
      <c r="EG486" s="174"/>
      <c r="EH486" s="172"/>
      <c r="EI486" s="162"/>
      <c r="EJ486" s="162"/>
    </row>
    <row r="487" spans="1:140" ht="12.5">
      <c r="A487" s="168"/>
      <c r="B487" s="169"/>
      <c r="C487" s="144" t="str">
        <f t="shared" si="0"/>
        <v/>
      </c>
      <c r="D487" s="144" t="str">
        <f t="shared" si="1898"/>
        <v/>
      </c>
      <c r="E487" s="144" t="str">
        <f t="shared" si="2"/>
        <v/>
      </c>
      <c r="F487" s="145" t="str">
        <f t="shared" si="1899"/>
        <v/>
      </c>
      <c r="G487" s="145" t="str">
        <f t="shared" si="4"/>
        <v/>
      </c>
      <c r="H487" s="145" t="str">
        <f t="shared" si="5"/>
        <v/>
      </c>
      <c r="I487" s="146" t="str">
        <f t="shared" ref="I487:J487" si="2037">IF(COUNTA($DO487:$DX487)&gt;0,$BA487,"")</f>
        <v/>
      </c>
      <c r="J487" s="146" t="str">
        <f t="shared" si="2037"/>
        <v/>
      </c>
      <c r="K487" s="147" t="str">
        <f t="shared" si="43"/>
        <v/>
      </c>
      <c r="L487" s="147" t="str">
        <f t="shared" si="7"/>
        <v/>
      </c>
      <c r="M487" s="147" t="str">
        <f t="shared" si="8"/>
        <v/>
      </c>
      <c r="N487" s="147" t="str">
        <f t="shared" si="48"/>
        <v/>
      </c>
      <c r="O487" s="147" t="str">
        <f t="shared" si="9"/>
        <v/>
      </c>
      <c r="P487" s="146" t="str">
        <f t="shared" si="1901"/>
        <v/>
      </c>
      <c r="Q487" s="147" t="str">
        <f t="shared" si="1902"/>
        <v/>
      </c>
      <c r="R487" s="146" t="str">
        <f t="shared" si="12"/>
        <v/>
      </c>
      <c r="S487" s="146" t="str">
        <f t="shared" si="13"/>
        <v/>
      </c>
      <c r="T487" s="146" t="str">
        <f>IF(NOT(ISBLANK(DH487)),
        IF(AND(ISREF('Input Tenderers'!$J$8:$K$8),COUNTA('Input Tenderers'!$N$8)&gt;0),
                IF(COUNTA('Input Implementation Transactio'!$N487:$O487)&gt;0,"supplier;tenderer;payee","supplier;tenderer"),
                IF(COUNTA('Input Implementation Transactio'!$N487:$O487)&gt;0,"supplier;payee","supplier")
                ),
        IF(COUNTA('Input Implementation Transactio'!$N487:$O487)&gt;0, "payee", "")
        )</f>
        <v/>
      </c>
      <c r="U487" s="146" t="str">
        <f t="shared" si="14"/>
        <v/>
      </c>
      <c r="V487" s="146" t="str">
        <f t="shared" si="15"/>
        <v/>
      </c>
      <c r="W487" s="148" t="str">
        <f t="shared" si="1903"/>
        <v/>
      </c>
      <c r="X487" s="175" t="str">
        <f t="shared" si="1904"/>
        <v/>
      </c>
      <c r="Y487" s="170" t="str">
        <f t="shared" si="1905"/>
        <v/>
      </c>
      <c r="Z487" s="150" t="str">
        <f t="shared" si="19"/>
        <v/>
      </c>
      <c r="AA487" s="146" t="str">
        <f t="shared" si="20"/>
        <v/>
      </c>
      <c r="AB487" s="146" t="str">
        <f t="shared" si="21"/>
        <v/>
      </c>
      <c r="AC487" s="146" t="str">
        <f t="shared" si="22"/>
        <v/>
      </c>
      <c r="AD487" s="148" t="str">
        <f t="shared" si="1906"/>
        <v/>
      </c>
      <c r="AE487" s="148" t="str">
        <f t="shared" si="24"/>
        <v/>
      </c>
      <c r="AF487" s="175" t="str">
        <f t="shared" si="1907"/>
        <v/>
      </c>
      <c r="AG487" s="170" t="str">
        <f t="shared" si="1908"/>
        <v/>
      </c>
      <c r="AH487" s="148" t="str">
        <f t="shared" si="1909"/>
        <v/>
      </c>
      <c r="AI487" s="146" t="str">
        <f t="shared" si="28"/>
        <v/>
      </c>
      <c r="AJ487" s="146" t="str">
        <f t="shared" si="29"/>
        <v/>
      </c>
      <c r="AK487" s="146" t="str">
        <f t="shared" si="30"/>
        <v/>
      </c>
      <c r="AL487" s="146" t="str">
        <f t="shared" si="31"/>
        <v/>
      </c>
      <c r="AM487" s="171" t="str">
        <f t="shared" si="32"/>
        <v/>
      </c>
      <c r="AN487" s="171" t="str">
        <f t="shared" si="33"/>
        <v/>
      </c>
      <c r="AO487" s="146" t="str">
        <f t="shared" si="34"/>
        <v/>
      </c>
      <c r="AP487" s="146" t="str">
        <f t="shared" si="35"/>
        <v/>
      </c>
      <c r="AQ487" s="146" t="str">
        <f t="shared" si="36"/>
        <v/>
      </c>
      <c r="AR487" s="146" t="str">
        <f t="shared" ref="AR487:AS487" si="2038">IF(NOT(ISBLANK(CB487)),CONCATENATE(TEXT(CB487,"yyyy-mm-ddThh:MM:ss"),"Z"),"")</f>
        <v/>
      </c>
      <c r="AS487" s="146" t="str">
        <f t="shared" si="2038"/>
        <v/>
      </c>
      <c r="AT487" s="146" t="str">
        <f t="shared" si="38"/>
        <v/>
      </c>
      <c r="AU487" s="146" t="str">
        <f t="shared" si="39"/>
        <v/>
      </c>
      <c r="AV487" s="146" t="str">
        <f t="shared" ref="AV487:AW487" si="2039">IF(NOT(ISBLANK(DT487)),CONCATENATE(TEXT(DT487,"yyyy-mm-ddThh:MM:ss"),"Z"),"")</f>
        <v/>
      </c>
      <c r="AW487" s="146" t="str">
        <f t="shared" si="2039"/>
        <v/>
      </c>
      <c r="AX487" s="146" t="str">
        <f t="shared" ref="AX487:AZ487" si="2040">IF(NOT(ISBLANK(ED487)),CONCATENATE(TEXT(ED487,"yyyy-mm-ddThh:MM:ss"),"Z"),"")</f>
        <v/>
      </c>
      <c r="AY487" s="146" t="str">
        <f t="shared" si="2040"/>
        <v/>
      </c>
      <c r="AZ487" s="146" t="str">
        <f t="shared" si="2040"/>
        <v/>
      </c>
      <c r="BA487" s="176"/>
      <c r="BB487" s="152"/>
      <c r="BC487" s="177"/>
      <c r="BD487" s="154"/>
      <c r="BE487" s="155"/>
      <c r="BF487" s="154"/>
      <c r="BG487" s="155"/>
      <c r="BH487" s="169"/>
      <c r="BI487" s="162"/>
      <c r="BJ487" s="172"/>
      <c r="BK487" s="162"/>
      <c r="BL487" s="158"/>
      <c r="BM487" s="172"/>
      <c r="BN487" s="162"/>
      <c r="BO487" s="167"/>
      <c r="BP487" s="169"/>
      <c r="BQ487" s="162"/>
      <c r="BR487" s="162"/>
      <c r="BS487" s="174"/>
      <c r="BT487" s="162"/>
      <c r="BU487" s="174"/>
      <c r="BV487" s="174"/>
      <c r="BW487" s="174"/>
      <c r="BX487" s="173"/>
      <c r="BY487" s="158"/>
      <c r="BZ487" s="160"/>
      <c r="CA487" s="172"/>
      <c r="CB487" s="152"/>
      <c r="CC487" s="152"/>
      <c r="CD487" s="156"/>
      <c r="CE487" s="172"/>
      <c r="CF487" s="162"/>
      <c r="CG487" s="162"/>
      <c r="CH487" s="158"/>
      <c r="CI487" s="173"/>
      <c r="CJ487" s="178"/>
      <c r="CK487" s="173"/>
      <c r="CL487" s="165"/>
      <c r="CM487" s="172"/>
      <c r="CN487" s="162"/>
      <c r="CO487" s="162"/>
      <c r="CP487" s="162"/>
      <c r="CQ487" s="162"/>
      <c r="CR487" s="169"/>
      <c r="CS487" s="162"/>
      <c r="CT487" s="162"/>
      <c r="CU487" s="174"/>
      <c r="CV487" s="152"/>
      <c r="CW487" s="173"/>
      <c r="CX487" s="158"/>
      <c r="CY487" s="172"/>
      <c r="CZ487" s="162"/>
      <c r="DA487" s="162"/>
      <c r="DB487" s="158"/>
      <c r="DC487" s="173"/>
      <c r="DD487" s="178"/>
      <c r="DE487" s="173"/>
      <c r="DF487" s="165"/>
      <c r="DG487" s="172"/>
      <c r="DH487" s="178"/>
      <c r="DI487" s="172"/>
      <c r="DJ487" s="178"/>
      <c r="DK487" s="172"/>
      <c r="DL487" s="162"/>
      <c r="DM487" s="167"/>
      <c r="DN487" s="169"/>
      <c r="DO487" s="162"/>
      <c r="DP487" s="162"/>
      <c r="DQ487" s="174"/>
      <c r="DR487" s="152"/>
      <c r="DS487" s="172"/>
      <c r="DT487" s="152"/>
      <c r="DU487" s="152"/>
      <c r="DV487" s="156"/>
      <c r="DW487" s="173"/>
      <c r="DX487" s="158"/>
      <c r="DY487" s="172"/>
      <c r="DZ487" s="162"/>
      <c r="EA487" s="162"/>
      <c r="EB487" s="172"/>
      <c r="EC487" s="172"/>
      <c r="ED487" s="152"/>
      <c r="EE487" s="152"/>
      <c r="EF487" s="152"/>
      <c r="EG487" s="174"/>
      <c r="EH487" s="172"/>
      <c r="EI487" s="162"/>
      <c r="EJ487" s="162"/>
    </row>
    <row r="488" spans="1:140" ht="12.5">
      <c r="A488" s="168"/>
      <c r="B488" s="169"/>
      <c r="C488" s="144" t="str">
        <f t="shared" si="0"/>
        <v/>
      </c>
      <c r="D488" s="144" t="str">
        <f t="shared" si="1898"/>
        <v/>
      </c>
      <c r="E488" s="144" t="str">
        <f t="shared" si="2"/>
        <v/>
      </c>
      <c r="F488" s="145" t="str">
        <f t="shared" si="1899"/>
        <v/>
      </c>
      <c r="G488" s="145" t="str">
        <f t="shared" si="4"/>
        <v/>
      </c>
      <c r="H488" s="145" t="str">
        <f t="shared" si="5"/>
        <v/>
      </c>
      <c r="I488" s="146" t="str">
        <f t="shared" ref="I488:J488" si="2041">IF(COUNTA($DO488:$DX488)&gt;0,$BA488,"")</f>
        <v/>
      </c>
      <c r="J488" s="146" t="str">
        <f t="shared" si="2041"/>
        <v/>
      </c>
      <c r="K488" s="147" t="str">
        <f t="shared" si="43"/>
        <v/>
      </c>
      <c r="L488" s="147" t="str">
        <f t="shared" si="7"/>
        <v/>
      </c>
      <c r="M488" s="147" t="str">
        <f t="shared" si="8"/>
        <v/>
      </c>
      <c r="N488" s="147" t="str">
        <f t="shared" si="48"/>
        <v/>
      </c>
      <c r="O488" s="147" t="str">
        <f t="shared" si="9"/>
        <v/>
      </c>
      <c r="P488" s="146" t="str">
        <f t="shared" si="1901"/>
        <v/>
      </c>
      <c r="Q488" s="147" t="str">
        <f t="shared" si="1902"/>
        <v/>
      </c>
      <c r="R488" s="146" t="str">
        <f t="shared" si="12"/>
        <v/>
      </c>
      <c r="S488" s="146" t="str">
        <f t="shared" si="13"/>
        <v/>
      </c>
      <c r="T488" s="146" t="str">
        <f>IF(NOT(ISBLANK(DH488)),
        IF(AND(ISREF('Input Tenderers'!$J$8:$K$8),COUNTA('Input Tenderers'!$N$8)&gt;0),
                IF(COUNTA('Input Implementation Transactio'!$N488:$O488)&gt;0,"supplier;tenderer;payee","supplier;tenderer"),
                IF(COUNTA('Input Implementation Transactio'!$N488:$O488)&gt;0,"supplier;payee","supplier")
                ),
        IF(COUNTA('Input Implementation Transactio'!$N488:$O488)&gt;0, "payee", "")
        )</f>
        <v/>
      </c>
      <c r="U488" s="146" t="str">
        <f t="shared" si="14"/>
        <v/>
      </c>
      <c r="V488" s="146" t="str">
        <f t="shared" si="15"/>
        <v/>
      </c>
      <c r="W488" s="148" t="str">
        <f t="shared" si="1903"/>
        <v/>
      </c>
      <c r="X488" s="175" t="str">
        <f t="shared" si="1904"/>
        <v/>
      </c>
      <c r="Y488" s="170" t="str">
        <f t="shared" si="1905"/>
        <v/>
      </c>
      <c r="Z488" s="150" t="str">
        <f t="shared" si="19"/>
        <v/>
      </c>
      <c r="AA488" s="146" t="str">
        <f t="shared" si="20"/>
        <v/>
      </c>
      <c r="AB488" s="146" t="str">
        <f t="shared" si="21"/>
        <v/>
      </c>
      <c r="AC488" s="146" t="str">
        <f t="shared" si="22"/>
        <v/>
      </c>
      <c r="AD488" s="148" t="str">
        <f t="shared" si="1906"/>
        <v/>
      </c>
      <c r="AE488" s="148" t="str">
        <f t="shared" si="24"/>
        <v/>
      </c>
      <c r="AF488" s="175" t="str">
        <f t="shared" si="1907"/>
        <v/>
      </c>
      <c r="AG488" s="170" t="str">
        <f t="shared" si="1908"/>
        <v/>
      </c>
      <c r="AH488" s="148" t="str">
        <f t="shared" si="1909"/>
        <v/>
      </c>
      <c r="AI488" s="146" t="str">
        <f t="shared" si="28"/>
        <v/>
      </c>
      <c r="AJ488" s="146" t="str">
        <f t="shared" si="29"/>
        <v/>
      </c>
      <c r="AK488" s="146" t="str">
        <f t="shared" si="30"/>
        <v/>
      </c>
      <c r="AL488" s="146" t="str">
        <f t="shared" si="31"/>
        <v/>
      </c>
      <c r="AM488" s="171" t="str">
        <f t="shared" si="32"/>
        <v/>
      </c>
      <c r="AN488" s="171" t="str">
        <f t="shared" si="33"/>
        <v/>
      </c>
      <c r="AO488" s="146" t="str">
        <f t="shared" si="34"/>
        <v/>
      </c>
      <c r="AP488" s="146" t="str">
        <f t="shared" si="35"/>
        <v/>
      </c>
      <c r="AQ488" s="146" t="str">
        <f t="shared" si="36"/>
        <v/>
      </c>
      <c r="AR488" s="146" t="str">
        <f t="shared" ref="AR488:AS488" si="2042">IF(NOT(ISBLANK(CB488)),CONCATENATE(TEXT(CB488,"yyyy-mm-ddThh:MM:ss"),"Z"),"")</f>
        <v/>
      </c>
      <c r="AS488" s="146" t="str">
        <f t="shared" si="2042"/>
        <v/>
      </c>
      <c r="AT488" s="146" t="str">
        <f t="shared" si="38"/>
        <v/>
      </c>
      <c r="AU488" s="146" t="str">
        <f t="shared" si="39"/>
        <v/>
      </c>
      <c r="AV488" s="146" t="str">
        <f t="shared" ref="AV488:AW488" si="2043">IF(NOT(ISBLANK(DT488)),CONCATENATE(TEXT(DT488,"yyyy-mm-ddThh:MM:ss"),"Z"),"")</f>
        <v/>
      </c>
      <c r="AW488" s="146" t="str">
        <f t="shared" si="2043"/>
        <v/>
      </c>
      <c r="AX488" s="146" t="str">
        <f t="shared" ref="AX488:AZ488" si="2044">IF(NOT(ISBLANK(ED488)),CONCATENATE(TEXT(ED488,"yyyy-mm-ddThh:MM:ss"),"Z"),"")</f>
        <v/>
      </c>
      <c r="AY488" s="146" t="str">
        <f t="shared" si="2044"/>
        <v/>
      </c>
      <c r="AZ488" s="146" t="str">
        <f t="shared" si="2044"/>
        <v/>
      </c>
      <c r="BA488" s="176"/>
      <c r="BB488" s="152"/>
      <c r="BC488" s="177"/>
      <c r="BD488" s="154"/>
      <c r="BE488" s="155"/>
      <c r="BF488" s="154"/>
      <c r="BG488" s="155"/>
      <c r="BH488" s="169"/>
      <c r="BI488" s="162"/>
      <c r="BJ488" s="172"/>
      <c r="BK488" s="162"/>
      <c r="BL488" s="158"/>
      <c r="BM488" s="172"/>
      <c r="BN488" s="162"/>
      <c r="BO488" s="167"/>
      <c r="BP488" s="169"/>
      <c r="BQ488" s="162"/>
      <c r="BR488" s="162"/>
      <c r="BS488" s="174"/>
      <c r="BT488" s="162"/>
      <c r="BU488" s="174"/>
      <c r="BV488" s="174"/>
      <c r="BW488" s="174"/>
      <c r="BX488" s="173"/>
      <c r="BY488" s="158"/>
      <c r="BZ488" s="160"/>
      <c r="CA488" s="172"/>
      <c r="CB488" s="152"/>
      <c r="CC488" s="152"/>
      <c r="CD488" s="156"/>
      <c r="CE488" s="172"/>
      <c r="CF488" s="162"/>
      <c r="CG488" s="162"/>
      <c r="CH488" s="158"/>
      <c r="CI488" s="173"/>
      <c r="CJ488" s="178"/>
      <c r="CK488" s="173"/>
      <c r="CL488" s="165"/>
      <c r="CM488" s="172"/>
      <c r="CN488" s="162"/>
      <c r="CO488" s="162"/>
      <c r="CP488" s="162"/>
      <c r="CQ488" s="162"/>
      <c r="CR488" s="169"/>
      <c r="CS488" s="162"/>
      <c r="CT488" s="162"/>
      <c r="CU488" s="174"/>
      <c r="CV488" s="152"/>
      <c r="CW488" s="173"/>
      <c r="CX488" s="158"/>
      <c r="CY488" s="172"/>
      <c r="CZ488" s="162"/>
      <c r="DA488" s="162"/>
      <c r="DB488" s="158"/>
      <c r="DC488" s="173"/>
      <c r="DD488" s="178"/>
      <c r="DE488" s="173"/>
      <c r="DF488" s="165"/>
      <c r="DG488" s="172"/>
      <c r="DH488" s="178"/>
      <c r="DI488" s="172"/>
      <c r="DJ488" s="178"/>
      <c r="DK488" s="172"/>
      <c r="DL488" s="162"/>
      <c r="DM488" s="167"/>
      <c r="DN488" s="169"/>
      <c r="DO488" s="162"/>
      <c r="DP488" s="162"/>
      <c r="DQ488" s="174"/>
      <c r="DR488" s="152"/>
      <c r="DS488" s="172"/>
      <c r="DT488" s="152"/>
      <c r="DU488" s="152"/>
      <c r="DV488" s="156"/>
      <c r="DW488" s="173"/>
      <c r="DX488" s="158"/>
      <c r="DY488" s="172"/>
      <c r="DZ488" s="162"/>
      <c r="EA488" s="162"/>
      <c r="EB488" s="172"/>
      <c r="EC488" s="172"/>
      <c r="ED488" s="152"/>
      <c r="EE488" s="152"/>
      <c r="EF488" s="152"/>
      <c r="EG488" s="174"/>
      <c r="EH488" s="172"/>
      <c r="EI488" s="162"/>
      <c r="EJ488" s="162"/>
    </row>
    <row r="489" spans="1:140" ht="12.5">
      <c r="A489" s="168"/>
      <c r="B489" s="169"/>
      <c r="C489" s="144" t="str">
        <f t="shared" si="0"/>
        <v/>
      </c>
      <c r="D489" s="144" t="str">
        <f t="shared" si="1898"/>
        <v/>
      </c>
      <c r="E489" s="144" t="str">
        <f t="shared" si="2"/>
        <v/>
      </c>
      <c r="F489" s="145" t="str">
        <f t="shared" si="1899"/>
        <v/>
      </c>
      <c r="G489" s="145" t="str">
        <f t="shared" si="4"/>
        <v/>
      </c>
      <c r="H489" s="145" t="str">
        <f t="shared" si="5"/>
        <v/>
      </c>
      <c r="I489" s="146" t="str">
        <f t="shared" ref="I489:J489" si="2045">IF(COUNTA($DO489:$DX489)&gt;0,$BA489,"")</f>
        <v/>
      </c>
      <c r="J489" s="146" t="str">
        <f t="shared" si="2045"/>
        <v/>
      </c>
      <c r="K489" s="147" t="str">
        <f t="shared" si="43"/>
        <v/>
      </c>
      <c r="L489" s="147" t="str">
        <f t="shared" si="7"/>
        <v/>
      </c>
      <c r="M489" s="147" t="str">
        <f t="shared" si="8"/>
        <v/>
      </c>
      <c r="N489" s="147" t="str">
        <f t="shared" si="48"/>
        <v/>
      </c>
      <c r="O489" s="147" t="str">
        <f t="shared" si="9"/>
        <v/>
      </c>
      <c r="P489" s="146" t="str">
        <f t="shared" si="1901"/>
        <v/>
      </c>
      <c r="Q489" s="147" t="str">
        <f t="shared" si="1902"/>
        <v/>
      </c>
      <c r="R489" s="146" t="str">
        <f t="shared" si="12"/>
        <v/>
      </c>
      <c r="S489" s="146" t="str">
        <f t="shared" si="13"/>
        <v/>
      </c>
      <c r="T489" s="146" t="str">
        <f>IF(NOT(ISBLANK(DH489)),
        IF(AND(ISREF('Input Tenderers'!$J$8:$K$8),COUNTA('Input Tenderers'!$N$8)&gt;0),
                IF(COUNTA('Input Implementation Transactio'!$N489:$O489)&gt;0,"supplier;tenderer;payee","supplier;tenderer"),
                IF(COUNTA('Input Implementation Transactio'!$N489:$O489)&gt;0,"supplier;payee","supplier")
                ),
        IF(COUNTA('Input Implementation Transactio'!$N489:$O489)&gt;0, "payee", "")
        )</f>
        <v/>
      </c>
      <c r="U489" s="146" t="str">
        <f t="shared" si="14"/>
        <v/>
      </c>
      <c r="V489" s="146" t="str">
        <f t="shared" si="15"/>
        <v/>
      </c>
      <c r="W489" s="148" t="str">
        <f t="shared" si="1903"/>
        <v/>
      </c>
      <c r="X489" s="175" t="str">
        <f t="shared" si="1904"/>
        <v/>
      </c>
      <c r="Y489" s="170" t="str">
        <f t="shared" si="1905"/>
        <v/>
      </c>
      <c r="Z489" s="150" t="str">
        <f t="shared" si="19"/>
        <v/>
      </c>
      <c r="AA489" s="146" t="str">
        <f t="shared" si="20"/>
        <v/>
      </c>
      <c r="AB489" s="146" t="str">
        <f t="shared" si="21"/>
        <v/>
      </c>
      <c r="AC489" s="146" t="str">
        <f t="shared" si="22"/>
        <v/>
      </c>
      <c r="AD489" s="148" t="str">
        <f t="shared" si="1906"/>
        <v/>
      </c>
      <c r="AE489" s="148" t="str">
        <f t="shared" si="24"/>
        <v/>
      </c>
      <c r="AF489" s="175" t="str">
        <f t="shared" si="1907"/>
        <v/>
      </c>
      <c r="AG489" s="170" t="str">
        <f t="shared" si="1908"/>
        <v/>
      </c>
      <c r="AH489" s="148" t="str">
        <f t="shared" si="1909"/>
        <v/>
      </c>
      <c r="AI489" s="146" t="str">
        <f t="shared" si="28"/>
        <v/>
      </c>
      <c r="AJ489" s="146" t="str">
        <f t="shared" si="29"/>
        <v/>
      </c>
      <c r="AK489" s="146" t="str">
        <f t="shared" si="30"/>
        <v/>
      </c>
      <c r="AL489" s="146" t="str">
        <f t="shared" si="31"/>
        <v/>
      </c>
      <c r="AM489" s="171" t="str">
        <f t="shared" si="32"/>
        <v/>
      </c>
      <c r="AN489" s="171" t="str">
        <f t="shared" si="33"/>
        <v/>
      </c>
      <c r="AO489" s="146" t="str">
        <f t="shared" si="34"/>
        <v/>
      </c>
      <c r="AP489" s="146" t="str">
        <f t="shared" si="35"/>
        <v/>
      </c>
      <c r="AQ489" s="146" t="str">
        <f t="shared" si="36"/>
        <v/>
      </c>
      <c r="AR489" s="146" t="str">
        <f t="shared" ref="AR489:AS489" si="2046">IF(NOT(ISBLANK(CB489)),CONCATENATE(TEXT(CB489,"yyyy-mm-ddThh:MM:ss"),"Z"),"")</f>
        <v/>
      </c>
      <c r="AS489" s="146" t="str">
        <f t="shared" si="2046"/>
        <v/>
      </c>
      <c r="AT489" s="146" t="str">
        <f t="shared" si="38"/>
        <v/>
      </c>
      <c r="AU489" s="146" t="str">
        <f t="shared" si="39"/>
        <v/>
      </c>
      <c r="AV489" s="146" t="str">
        <f t="shared" ref="AV489:AW489" si="2047">IF(NOT(ISBLANK(DT489)),CONCATENATE(TEXT(DT489,"yyyy-mm-ddThh:MM:ss"),"Z"),"")</f>
        <v/>
      </c>
      <c r="AW489" s="146" t="str">
        <f t="shared" si="2047"/>
        <v/>
      </c>
      <c r="AX489" s="146" t="str">
        <f t="shared" ref="AX489:AZ489" si="2048">IF(NOT(ISBLANK(ED489)),CONCATENATE(TEXT(ED489,"yyyy-mm-ddThh:MM:ss"),"Z"),"")</f>
        <v/>
      </c>
      <c r="AY489" s="146" t="str">
        <f t="shared" si="2048"/>
        <v/>
      </c>
      <c r="AZ489" s="146" t="str">
        <f t="shared" si="2048"/>
        <v/>
      </c>
      <c r="BA489" s="176"/>
      <c r="BB489" s="152"/>
      <c r="BC489" s="177"/>
      <c r="BD489" s="154"/>
      <c r="BE489" s="155"/>
      <c r="BF489" s="154"/>
      <c r="BG489" s="155"/>
      <c r="BH489" s="169"/>
      <c r="BI489" s="162"/>
      <c r="BJ489" s="172"/>
      <c r="BK489" s="162"/>
      <c r="BL489" s="158"/>
      <c r="BM489" s="172"/>
      <c r="BN489" s="162"/>
      <c r="BO489" s="167"/>
      <c r="BP489" s="169"/>
      <c r="BQ489" s="162"/>
      <c r="BR489" s="162"/>
      <c r="BS489" s="174"/>
      <c r="BT489" s="162"/>
      <c r="BU489" s="174"/>
      <c r="BV489" s="174"/>
      <c r="BW489" s="174"/>
      <c r="BX489" s="173"/>
      <c r="BY489" s="158"/>
      <c r="BZ489" s="160"/>
      <c r="CA489" s="172"/>
      <c r="CB489" s="152"/>
      <c r="CC489" s="152"/>
      <c r="CD489" s="156"/>
      <c r="CE489" s="172"/>
      <c r="CF489" s="162"/>
      <c r="CG489" s="162"/>
      <c r="CH489" s="158"/>
      <c r="CI489" s="173"/>
      <c r="CJ489" s="178"/>
      <c r="CK489" s="173"/>
      <c r="CL489" s="165"/>
      <c r="CM489" s="172"/>
      <c r="CN489" s="162"/>
      <c r="CO489" s="162"/>
      <c r="CP489" s="162"/>
      <c r="CQ489" s="162"/>
      <c r="CR489" s="169"/>
      <c r="CS489" s="162"/>
      <c r="CT489" s="162"/>
      <c r="CU489" s="174"/>
      <c r="CV489" s="152"/>
      <c r="CW489" s="173"/>
      <c r="CX489" s="158"/>
      <c r="CY489" s="172"/>
      <c r="CZ489" s="162"/>
      <c r="DA489" s="162"/>
      <c r="DB489" s="158"/>
      <c r="DC489" s="173"/>
      <c r="DD489" s="178"/>
      <c r="DE489" s="173"/>
      <c r="DF489" s="165"/>
      <c r="DG489" s="172"/>
      <c r="DH489" s="178"/>
      <c r="DI489" s="172"/>
      <c r="DJ489" s="178"/>
      <c r="DK489" s="172"/>
      <c r="DL489" s="162"/>
      <c r="DM489" s="167"/>
      <c r="DN489" s="169"/>
      <c r="DO489" s="162"/>
      <c r="DP489" s="162"/>
      <c r="DQ489" s="174"/>
      <c r="DR489" s="152"/>
      <c r="DS489" s="172"/>
      <c r="DT489" s="152"/>
      <c r="DU489" s="152"/>
      <c r="DV489" s="156"/>
      <c r="DW489" s="173"/>
      <c r="DX489" s="158"/>
      <c r="DY489" s="172"/>
      <c r="DZ489" s="162"/>
      <c r="EA489" s="162"/>
      <c r="EB489" s="172"/>
      <c r="EC489" s="172"/>
      <c r="ED489" s="152"/>
      <c r="EE489" s="152"/>
      <c r="EF489" s="152"/>
      <c r="EG489" s="174"/>
      <c r="EH489" s="172"/>
      <c r="EI489" s="162"/>
      <c r="EJ489" s="162"/>
    </row>
    <row r="490" spans="1:140" ht="12.5">
      <c r="A490" s="168"/>
      <c r="B490" s="169"/>
      <c r="C490" s="144" t="str">
        <f t="shared" si="0"/>
        <v/>
      </c>
      <c r="D490" s="144" t="str">
        <f t="shared" si="1898"/>
        <v/>
      </c>
      <c r="E490" s="144" t="str">
        <f t="shared" si="2"/>
        <v/>
      </c>
      <c r="F490" s="145" t="str">
        <f t="shared" si="1899"/>
        <v/>
      </c>
      <c r="G490" s="145" t="str">
        <f t="shared" si="4"/>
        <v/>
      </c>
      <c r="H490" s="145" t="str">
        <f t="shared" si="5"/>
        <v/>
      </c>
      <c r="I490" s="146" t="str">
        <f t="shared" ref="I490:J490" si="2049">IF(COUNTA($DO490:$DX490)&gt;0,$BA490,"")</f>
        <v/>
      </c>
      <c r="J490" s="146" t="str">
        <f t="shared" si="2049"/>
        <v/>
      </c>
      <c r="K490" s="147" t="str">
        <f t="shared" si="43"/>
        <v/>
      </c>
      <c r="L490" s="147" t="str">
        <f t="shared" si="7"/>
        <v/>
      </c>
      <c r="M490" s="147" t="str">
        <f t="shared" si="8"/>
        <v/>
      </c>
      <c r="N490" s="147" t="str">
        <f t="shared" si="48"/>
        <v/>
      </c>
      <c r="O490" s="147" t="str">
        <f t="shared" si="9"/>
        <v/>
      </c>
      <c r="P490" s="146" t="str">
        <f t="shared" si="1901"/>
        <v/>
      </c>
      <c r="Q490" s="147" t="str">
        <f t="shared" si="1902"/>
        <v/>
      </c>
      <c r="R490" s="146" t="str">
        <f t="shared" si="12"/>
        <v/>
      </c>
      <c r="S490" s="146" t="str">
        <f t="shared" si="13"/>
        <v/>
      </c>
      <c r="T490" s="146" t="str">
        <f>IF(NOT(ISBLANK(DH490)),
        IF(AND(ISREF('Input Tenderers'!$J$8:$K$8),COUNTA('Input Tenderers'!$N$8)&gt;0),
                IF(COUNTA('Input Implementation Transactio'!$N490:$O490)&gt;0,"supplier;tenderer;payee","supplier;tenderer"),
                IF(COUNTA('Input Implementation Transactio'!$N490:$O490)&gt;0,"supplier;payee","supplier")
                ),
        IF(COUNTA('Input Implementation Transactio'!$N490:$O490)&gt;0, "payee", "")
        )</f>
        <v/>
      </c>
      <c r="U490" s="146" t="str">
        <f t="shared" si="14"/>
        <v/>
      </c>
      <c r="V490" s="146" t="str">
        <f t="shared" si="15"/>
        <v/>
      </c>
      <c r="W490" s="148" t="str">
        <f t="shared" si="1903"/>
        <v/>
      </c>
      <c r="X490" s="175" t="str">
        <f t="shared" si="1904"/>
        <v/>
      </c>
      <c r="Y490" s="170" t="str">
        <f t="shared" si="1905"/>
        <v/>
      </c>
      <c r="Z490" s="150" t="str">
        <f t="shared" si="19"/>
        <v/>
      </c>
      <c r="AA490" s="146" t="str">
        <f t="shared" si="20"/>
        <v/>
      </c>
      <c r="AB490" s="146" t="str">
        <f t="shared" si="21"/>
        <v/>
      </c>
      <c r="AC490" s="146" t="str">
        <f t="shared" si="22"/>
        <v/>
      </c>
      <c r="AD490" s="148" t="str">
        <f t="shared" si="1906"/>
        <v/>
      </c>
      <c r="AE490" s="148" t="str">
        <f t="shared" si="24"/>
        <v/>
      </c>
      <c r="AF490" s="175" t="str">
        <f t="shared" si="1907"/>
        <v/>
      </c>
      <c r="AG490" s="170" t="str">
        <f t="shared" si="1908"/>
        <v/>
      </c>
      <c r="AH490" s="148" t="str">
        <f t="shared" si="1909"/>
        <v/>
      </c>
      <c r="AI490" s="146" t="str">
        <f t="shared" si="28"/>
        <v/>
      </c>
      <c r="AJ490" s="146" t="str">
        <f t="shared" si="29"/>
        <v/>
      </c>
      <c r="AK490" s="146" t="str">
        <f t="shared" si="30"/>
        <v/>
      </c>
      <c r="AL490" s="146" t="str">
        <f t="shared" si="31"/>
        <v/>
      </c>
      <c r="AM490" s="171" t="str">
        <f t="shared" si="32"/>
        <v/>
      </c>
      <c r="AN490" s="171" t="str">
        <f t="shared" si="33"/>
        <v/>
      </c>
      <c r="AO490" s="146" t="str">
        <f t="shared" si="34"/>
        <v/>
      </c>
      <c r="AP490" s="146" t="str">
        <f t="shared" si="35"/>
        <v/>
      </c>
      <c r="AQ490" s="146" t="str">
        <f t="shared" si="36"/>
        <v/>
      </c>
      <c r="AR490" s="146" t="str">
        <f t="shared" ref="AR490:AS490" si="2050">IF(NOT(ISBLANK(CB490)),CONCATENATE(TEXT(CB490,"yyyy-mm-ddThh:MM:ss"),"Z"),"")</f>
        <v/>
      </c>
      <c r="AS490" s="146" t="str">
        <f t="shared" si="2050"/>
        <v/>
      </c>
      <c r="AT490" s="146" t="str">
        <f t="shared" si="38"/>
        <v/>
      </c>
      <c r="AU490" s="146" t="str">
        <f t="shared" si="39"/>
        <v/>
      </c>
      <c r="AV490" s="146" t="str">
        <f t="shared" ref="AV490:AW490" si="2051">IF(NOT(ISBLANK(DT490)),CONCATENATE(TEXT(DT490,"yyyy-mm-ddThh:MM:ss"),"Z"),"")</f>
        <v/>
      </c>
      <c r="AW490" s="146" t="str">
        <f t="shared" si="2051"/>
        <v/>
      </c>
      <c r="AX490" s="146" t="str">
        <f t="shared" ref="AX490:AZ490" si="2052">IF(NOT(ISBLANK(ED490)),CONCATENATE(TEXT(ED490,"yyyy-mm-ddThh:MM:ss"),"Z"),"")</f>
        <v/>
      </c>
      <c r="AY490" s="146" t="str">
        <f t="shared" si="2052"/>
        <v/>
      </c>
      <c r="AZ490" s="146" t="str">
        <f t="shared" si="2052"/>
        <v/>
      </c>
      <c r="BA490" s="176"/>
      <c r="BB490" s="152"/>
      <c r="BC490" s="177"/>
      <c r="BD490" s="154"/>
      <c r="BE490" s="155"/>
      <c r="BF490" s="154"/>
      <c r="BG490" s="155"/>
      <c r="BH490" s="169"/>
      <c r="BI490" s="162"/>
      <c r="BJ490" s="172"/>
      <c r="BK490" s="162"/>
      <c r="BL490" s="158"/>
      <c r="BM490" s="172"/>
      <c r="BN490" s="162"/>
      <c r="BO490" s="167"/>
      <c r="BP490" s="169"/>
      <c r="BQ490" s="162"/>
      <c r="BR490" s="162"/>
      <c r="BS490" s="174"/>
      <c r="BT490" s="162"/>
      <c r="BU490" s="174"/>
      <c r="BV490" s="174"/>
      <c r="BW490" s="174"/>
      <c r="BX490" s="173"/>
      <c r="BY490" s="158"/>
      <c r="BZ490" s="160"/>
      <c r="CA490" s="172"/>
      <c r="CB490" s="152"/>
      <c r="CC490" s="152"/>
      <c r="CD490" s="156"/>
      <c r="CE490" s="172"/>
      <c r="CF490" s="162"/>
      <c r="CG490" s="162"/>
      <c r="CH490" s="158"/>
      <c r="CI490" s="173"/>
      <c r="CJ490" s="178"/>
      <c r="CK490" s="173"/>
      <c r="CL490" s="165"/>
      <c r="CM490" s="172"/>
      <c r="CN490" s="162"/>
      <c r="CO490" s="162"/>
      <c r="CP490" s="162"/>
      <c r="CQ490" s="162"/>
      <c r="CR490" s="169"/>
      <c r="CS490" s="162"/>
      <c r="CT490" s="162"/>
      <c r="CU490" s="174"/>
      <c r="CV490" s="152"/>
      <c r="CW490" s="173"/>
      <c r="CX490" s="158"/>
      <c r="CY490" s="172"/>
      <c r="CZ490" s="162"/>
      <c r="DA490" s="162"/>
      <c r="DB490" s="158"/>
      <c r="DC490" s="173"/>
      <c r="DD490" s="178"/>
      <c r="DE490" s="173"/>
      <c r="DF490" s="165"/>
      <c r="DG490" s="172"/>
      <c r="DH490" s="178"/>
      <c r="DI490" s="172"/>
      <c r="DJ490" s="178"/>
      <c r="DK490" s="172"/>
      <c r="DL490" s="162"/>
      <c r="DM490" s="167"/>
      <c r="DN490" s="169"/>
      <c r="DO490" s="162"/>
      <c r="DP490" s="162"/>
      <c r="DQ490" s="174"/>
      <c r="DR490" s="152"/>
      <c r="DS490" s="172"/>
      <c r="DT490" s="152"/>
      <c r="DU490" s="152"/>
      <c r="DV490" s="156"/>
      <c r="DW490" s="173"/>
      <c r="DX490" s="158"/>
      <c r="DY490" s="172"/>
      <c r="DZ490" s="162"/>
      <c r="EA490" s="162"/>
      <c r="EB490" s="172"/>
      <c r="EC490" s="172"/>
      <c r="ED490" s="152"/>
      <c r="EE490" s="152"/>
      <c r="EF490" s="152"/>
      <c r="EG490" s="174"/>
      <c r="EH490" s="172"/>
      <c r="EI490" s="162"/>
      <c r="EJ490" s="162"/>
    </row>
    <row r="491" spans="1:140" ht="12.5">
      <c r="A491" s="168"/>
      <c r="B491" s="169"/>
      <c r="C491" s="144" t="str">
        <f t="shared" si="0"/>
        <v/>
      </c>
      <c r="D491" s="144" t="str">
        <f t="shared" si="1898"/>
        <v/>
      </c>
      <c r="E491" s="144" t="str">
        <f t="shared" si="2"/>
        <v/>
      </c>
      <c r="F491" s="145" t="str">
        <f t="shared" si="1899"/>
        <v/>
      </c>
      <c r="G491" s="145" t="str">
        <f t="shared" si="4"/>
        <v/>
      </c>
      <c r="H491" s="145" t="str">
        <f t="shared" si="5"/>
        <v/>
      </c>
      <c r="I491" s="146" t="str">
        <f t="shared" ref="I491:J491" si="2053">IF(COUNTA($DO491:$DX491)&gt;0,$BA491,"")</f>
        <v/>
      </c>
      <c r="J491" s="146" t="str">
        <f t="shared" si="2053"/>
        <v/>
      </c>
      <c r="K491" s="147" t="str">
        <f t="shared" si="43"/>
        <v/>
      </c>
      <c r="L491" s="147" t="str">
        <f t="shared" si="7"/>
        <v/>
      </c>
      <c r="M491" s="147" t="str">
        <f t="shared" si="8"/>
        <v/>
      </c>
      <c r="N491" s="147" t="str">
        <f t="shared" si="48"/>
        <v/>
      </c>
      <c r="O491" s="147" t="str">
        <f t="shared" si="9"/>
        <v/>
      </c>
      <c r="P491" s="146" t="str">
        <f t="shared" si="1901"/>
        <v/>
      </c>
      <c r="Q491" s="147" t="str">
        <f t="shared" si="1902"/>
        <v/>
      </c>
      <c r="R491" s="146" t="str">
        <f t="shared" si="12"/>
        <v/>
      </c>
      <c r="S491" s="146" t="str">
        <f t="shared" si="13"/>
        <v/>
      </c>
      <c r="T491" s="146" t="str">
        <f>IF(NOT(ISBLANK(DH491)),
        IF(AND(ISREF('Input Tenderers'!$J$8:$K$8),COUNTA('Input Tenderers'!$N$8)&gt;0),
                IF(COUNTA('Input Implementation Transactio'!$N491:$O491)&gt;0,"supplier;tenderer;payee","supplier;tenderer"),
                IF(COUNTA('Input Implementation Transactio'!$N491:$O491)&gt;0,"supplier;payee","supplier")
                ),
        IF(COUNTA('Input Implementation Transactio'!$N491:$O491)&gt;0, "payee", "")
        )</f>
        <v/>
      </c>
      <c r="U491" s="146" t="str">
        <f t="shared" si="14"/>
        <v/>
      </c>
      <c r="V491" s="146" t="str">
        <f t="shared" si="15"/>
        <v/>
      </c>
      <c r="W491" s="148" t="str">
        <f t="shared" si="1903"/>
        <v/>
      </c>
      <c r="X491" s="175" t="str">
        <f t="shared" si="1904"/>
        <v/>
      </c>
      <c r="Y491" s="170" t="str">
        <f t="shared" si="1905"/>
        <v/>
      </c>
      <c r="Z491" s="150" t="str">
        <f t="shared" si="19"/>
        <v/>
      </c>
      <c r="AA491" s="146" t="str">
        <f t="shared" si="20"/>
        <v/>
      </c>
      <c r="AB491" s="146" t="str">
        <f t="shared" si="21"/>
        <v/>
      </c>
      <c r="AC491" s="146" t="str">
        <f t="shared" si="22"/>
        <v/>
      </c>
      <c r="AD491" s="148" t="str">
        <f t="shared" si="1906"/>
        <v/>
      </c>
      <c r="AE491" s="148" t="str">
        <f t="shared" si="24"/>
        <v/>
      </c>
      <c r="AF491" s="175" t="str">
        <f t="shared" si="1907"/>
        <v/>
      </c>
      <c r="AG491" s="170" t="str">
        <f t="shared" si="1908"/>
        <v/>
      </c>
      <c r="AH491" s="148" t="str">
        <f t="shared" si="1909"/>
        <v/>
      </c>
      <c r="AI491" s="146" t="str">
        <f t="shared" si="28"/>
        <v/>
      </c>
      <c r="AJ491" s="146" t="str">
        <f t="shared" si="29"/>
        <v/>
      </c>
      <c r="AK491" s="146" t="str">
        <f t="shared" si="30"/>
        <v/>
      </c>
      <c r="AL491" s="146" t="str">
        <f t="shared" si="31"/>
        <v/>
      </c>
      <c r="AM491" s="171" t="str">
        <f t="shared" si="32"/>
        <v/>
      </c>
      <c r="AN491" s="171" t="str">
        <f t="shared" si="33"/>
        <v/>
      </c>
      <c r="AO491" s="146" t="str">
        <f t="shared" si="34"/>
        <v/>
      </c>
      <c r="AP491" s="146" t="str">
        <f t="shared" si="35"/>
        <v/>
      </c>
      <c r="AQ491" s="146" t="str">
        <f t="shared" si="36"/>
        <v/>
      </c>
      <c r="AR491" s="146" t="str">
        <f t="shared" ref="AR491:AS491" si="2054">IF(NOT(ISBLANK(CB491)),CONCATENATE(TEXT(CB491,"yyyy-mm-ddThh:MM:ss"),"Z"),"")</f>
        <v/>
      </c>
      <c r="AS491" s="146" t="str">
        <f t="shared" si="2054"/>
        <v/>
      </c>
      <c r="AT491" s="146" t="str">
        <f t="shared" si="38"/>
        <v/>
      </c>
      <c r="AU491" s="146" t="str">
        <f t="shared" si="39"/>
        <v/>
      </c>
      <c r="AV491" s="146" t="str">
        <f t="shared" ref="AV491:AW491" si="2055">IF(NOT(ISBLANK(DT491)),CONCATENATE(TEXT(DT491,"yyyy-mm-ddThh:MM:ss"),"Z"),"")</f>
        <v/>
      </c>
      <c r="AW491" s="146" t="str">
        <f t="shared" si="2055"/>
        <v/>
      </c>
      <c r="AX491" s="146" t="str">
        <f t="shared" ref="AX491:AZ491" si="2056">IF(NOT(ISBLANK(ED491)),CONCATENATE(TEXT(ED491,"yyyy-mm-ddThh:MM:ss"),"Z"),"")</f>
        <v/>
      </c>
      <c r="AY491" s="146" t="str">
        <f t="shared" si="2056"/>
        <v/>
      </c>
      <c r="AZ491" s="146" t="str">
        <f t="shared" si="2056"/>
        <v/>
      </c>
      <c r="BA491" s="176"/>
      <c r="BB491" s="152"/>
      <c r="BC491" s="177"/>
      <c r="BD491" s="154"/>
      <c r="BE491" s="155"/>
      <c r="BF491" s="154"/>
      <c r="BG491" s="155"/>
      <c r="BH491" s="169"/>
      <c r="BI491" s="162"/>
      <c r="BJ491" s="172"/>
      <c r="BK491" s="162"/>
      <c r="BL491" s="158"/>
      <c r="BM491" s="172"/>
      <c r="BN491" s="162"/>
      <c r="BO491" s="167"/>
      <c r="BP491" s="169"/>
      <c r="BQ491" s="162"/>
      <c r="BR491" s="162"/>
      <c r="BS491" s="174"/>
      <c r="BT491" s="162"/>
      <c r="BU491" s="174"/>
      <c r="BV491" s="174"/>
      <c r="BW491" s="174"/>
      <c r="BX491" s="173"/>
      <c r="BY491" s="158"/>
      <c r="BZ491" s="160"/>
      <c r="CA491" s="172"/>
      <c r="CB491" s="152"/>
      <c r="CC491" s="152"/>
      <c r="CD491" s="156"/>
      <c r="CE491" s="172"/>
      <c r="CF491" s="162"/>
      <c r="CG491" s="162"/>
      <c r="CH491" s="158"/>
      <c r="CI491" s="173"/>
      <c r="CJ491" s="178"/>
      <c r="CK491" s="173"/>
      <c r="CL491" s="165"/>
      <c r="CM491" s="172"/>
      <c r="CN491" s="162"/>
      <c r="CO491" s="162"/>
      <c r="CP491" s="162"/>
      <c r="CQ491" s="162"/>
      <c r="CR491" s="169"/>
      <c r="CS491" s="162"/>
      <c r="CT491" s="162"/>
      <c r="CU491" s="174"/>
      <c r="CV491" s="152"/>
      <c r="CW491" s="173"/>
      <c r="CX491" s="158"/>
      <c r="CY491" s="172"/>
      <c r="CZ491" s="162"/>
      <c r="DA491" s="162"/>
      <c r="DB491" s="158"/>
      <c r="DC491" s="173"/>
      <c r="DD491" s="178"/>
      <c r="DE491" s="173"/>
      <c r="DF491" s="165"/>
      <c r="DG491" s="172"/>
      <c r="DH491" s="178"/>
      <c r="DI491" s="172"/>
      <c r="DJ491" s="178"/>
      <c r="DK491" s="172"/>
      <c r="DL491" s="162"/>
      <c r="DM491" s="167"/>
      <c r="DN491" s="169"/>
      <c r="DO491" s="162"/>
      <c r="DP491" s="162"/>
      <c r="DQ491" s="174"/>
      <c r="DR491" s="152"/>
      <c r="DS491" s="172"/>
      <c r="DT491" s="152"/>
      <c r="DU491" s="152"/>
      <c r="DV491" s="156"/>
      <c r="DW491" s="173"/>
      <c r="DX491" s="158"/>
      <c r="DY491" s="172"/>
      <c r="DZ491" s="162"/>
      <c r="EA491" s="162"/>
      <c r="EB491" s="172"/>
      <c r="EC491" s="172"/>
      <c r="ED491" s="152"/>
      <c r="EE491" s="152"/>
      <c r="EF491" s="152"/>
      <c r="EG491" s="174"/>
      <c r="EH491" s="172"/>
      <c r="EI491" s="162"/>
      <c r="EJ491" s="162"/>
    </row>
    <row r="492" spans="1:140" ht="12.5">
      <c r="A492" s="168"/>
      <c r="B492" s="169"/>
      <c r="C492" s="144" t="str">
        <f t="shared" si="0"/>
        <v/>
      </c>
      <c r="D492" s="144" t="str">
        <f t="shared" si="1898"/>
        <v/>
      </c>
      <c r="E492" s="144" t="str">
        <f t="shared" si="2"/>
        <v/>
      </c>
      <c r="F492" s="145" t="str">
        <f t="shared" si="1899"/>
        <v/>
      </c>
      <c r="G492" s="145" t="str">
        <f t="shared" si="4"/>
        <v/>
      </c>
      <c r="H492" s="145" t="str">
        <f t="shared" si="5"/>
        <v/>
      </c>
      <c r="I492" s="146" t="str">
        <f t="shared" ref="I492:J492" si="2057">IF(COUNTA($DO492:$DX492)&gt;0,$BA492,"")</f>
        <v/>
      </c>
      <c r="J492" s="146" t="str">
        <f t="shared" si="2057"/>
        <v/>
      </c>
      <c r="K492" s="147" t="str">
        <f t="shared" si="43"/>
        <v/>
      </c>
      <c r="L492" s="147" t="str">
        <f t="shared" si="7"/>
        <v/>
      </c>
      <c r="M492" s="147" t="str">
        <f t="shared" si="8"/>
        <v/>
      </c>
      <c r="N492" s="147" t="str">
        <f t="shared" si="48"/>
        <v/>
      </c>
      <c r="O492" s="147" t="str">
        <f t="shared" si="9"/>
        <v/>
      </c>
      <c r="P492" s="146" t="str">
        <f t="shared" si="1901"/>
        <v/>
      </c>
      <c r="Q492" s="147" t="str">
        <f t="shared" si="1902"/>
        <v/>
      </c>
      <c r="R492" s="146" t="str">
        <f t="shared" si="12"/>
        <v/>
      </c>
      <c r="S492" s="146" t="str">
        <f t="shared" si="13"/>
        <v/>
      </c>
      <c r="T492" s="146" t="str">
        <f>IF(NOT(ISBLANK(DH492)),
        IF(AND(ISREF('Input Tenderers'!$J$8:$K$8),COUNTA('Input Tenderers'!$N$8)&gt;0),
                IF(COUNTA('Input Implementation Transactio'!$N492:$O492)&gt;0,"supplier;tenderer;payee","supplier;tenderer"),
                IF(COUNTA('Input Implementation Transactio'!$N492:$O492)&gt;0,"supplier;payee","supplier")
                ),
        IF(COUNTA('Input Implementation Transactio'!$N492:$O492)&gt;0, "payee", "")
        )</f>
        <v/>
      </c>
      <c r="U492" s="146" t="str">
        <f t="shared" si="14"/>
        <v/>
      </c>
      <c r="V492" s="146" t="str">
        <f t="shared" si="15"/>
        <v/>
      </c>
      <c r="W492" s="148" t="str">
        <f t="shared" si="1903"/>
        <v/>
      </c>
      <c r="X492" s="175" t="str">
        <f t="shared" si="1904"/>
        <v/>
      </c>
      <c r="Y492" s="170" t="str">
        <f t="shared" si="1905"/>
        <v/>
      </c>
      <c r="Z492" s="150" t="str">
        <f t="shared" si="19"/>
        <v/>
      </c>
      <c r="AA492" s="146" t="str">
        <f t="shared" si="20"/>
        <v/>
      </c>
      <c r="AB492" s="146" t="str">
        <f t="shared" si="21"/>
        <v/>
      </c>
      <c r="AC492" s="146" t="str">
        <f t="shared" si="22"/>
        <v/>
      </c>
      <c r="AD492" s="148" t="str">
        <f t="shared" si="1906"/>
        <v/>
      </c>
      <c r="AE492" s="148" t="str">
        <f t="shared" si="24"/>
        <v/>
      </c>
      <c r="AF492" s="175" t="str">
        <f t="shared" si="1907"/>
        <v/>
      </c>
      <c r="AG492" s="170" t="str">
        <f t="shared" si="1908"/>
        <v/>
      </c>
      <c r="AH492" s="148" t="str">
        <f t="shared" si="1909"/>
        <v/>
      </c>
      <c r="AI492" s="146" t="str">
        <f t="shared" si="28"/>
        <v/>
      </c>
      <c r="AJ492" s="146" t="str">
        <f t="shared" si="29"/>
        <v/>
      </c>
      <c r="AK492" s="146" t="str">
        <f t="shared" si="30"/>
        <v/>
      </c>
      <c r="AL492" s="146" t="str">
        <f t="shared" si="31"/>
        <v/>
      </c>
      <c r="AM492" s="171" t="str">
        <f t="shared" si="32"/>
        <v/>
      </c>
      <c r="AN492" s="171" t="str">
        <f t="shared" si="33"/>
        <v/>
      </c>
      <c r="AO492" s="146" t="str">
        <f t="shared" si="34"/>
        <v/>
      </c>
      <c r="AP492" s="146" t="str">
        <f t="shared" si="35"/>
        <v/>
      </c>
      <c r="AQ492" s="146" t="str">
        <f t="shared" si="36"/>
        <v/>
      </c>
      <c r="AR492" s="146" t="str">
        <f t="shared" ref="AR492:AS492" si="2058">IF(NOT(ISBLANK(CB492)),CONCATENATE(TEXT(CB492,"yyyy-mm-ddThh:MM:ss"),"Z"),"")</f>
        <v/>
      </c>
      <c r="AS492" s="146" t="str">
        <f t="shared" si="2058"/>
        <v/>
      </c>
      <c r="AT492" s="146" t="str">
        <f t="shared" si="38"/>
        <v/>
      </c>
      <c r="AU492" s="146" t="str">
        <f t="shared" si="39"/>
        <v/>
      </c>
      <c r="AV492" s="146" t="str">
        <f t="shared" ref="AV492:AW492" si="2059">IF(NOT(ISBLANK(DT492)),CONCATENATE(TEXT(DT492,"yyyy-mm-ddThh:MM:ss"),"Z"),"")</f>
        <v/>
      </c>
      <c r="AW492" s="146" t="str">
        <f t="shared" si="2059"/>
        <v/>
      </c>
      <c r="AX492" s="146" t="str">
        <f t="shared" ref="AX492:AZ492" si="2060">IF(NOT(ISBLANK(ED492)),CONCATENATE(TEXT(ED492,"yyyy-mm-ddThh:MM:ss"),"Z"),"")</f>
        <v/>
      </c>
      <c r="AY492" s="146" t="str">
        <f t="shared" si="2060"/>
        <v/>
      </c>
      <c r="AZ492" s="146" t="str">
        <f t="shared" si="2060"/>
        <v/>
      </c>
      <c r="BA492" s="176"/>
      <c r="BB492" s="152"/>
      <c r="BC492" s="177"/>
      <c r="BD492" s="154"/>
      <c r="BE492" s="155"/>
      <c r="BF492" s="154"/>
      <c r="BG492" s="155"/>
      <c r="BH492" s="169"/>
      <c r="BI492" s="162"/>
      <c r="BJ492" s="172"/>
      <c r="BK492" s="162"/>
      <c r="BL492" s="158"/>
      <c r="BM492" s="172"/>
      <c r="BN492" s="162"/>
      <c r="BO492" s="167"/>
      <c r="BP492" s="169"/>
      <c r="BQ492" s="162"/>
      <c r="BR492" s="162"/>
      <c r="BS492" s="174"/>
      <c r="BT492" s="162"/>
      <c r="BU492" s="174"/>
      <c r="BV492" s="174"/>
      <c r="BW492" s="174"/>
      <c r="BX492" s="173"/>
      <c r="BY492" s="158"/>
      <c r="BZ492" s="160"/>
      <c r="CA492" s="172"/>
      <c r="CB492" s="152"/>
      <c r="CC492" s="152"/>
      <c r="CD492" s="156"/>
      <c r="CE492" s="172"/>
      <c r="CF492" s="162"/>
      <c r="CG492" s="162"/>
      <c r="CH492" s="158"/>
      <c r="CI492" s="173"/>
      <c r="CJ492" s="178"/>
      <c r="CK492" s="173"/>
      <c r="CL492" s="165"/>
      <c r="CM492" s="172"/>
      <c r="CN492" s="162"/>
      <c r="CO492" s="162"/>
      <c r="CP492" s="162"/>
      <c r="CQ492" s="162"/>
      <c r="CR492" s="169"/>
      <c r="CS492" s="162"/>
      <c r="CT492" s="162"/>
      <c r="CU492" s="174"/>
      <c r="CV492" s="152"/>
      <c r="CW492" s="173"/>
      <c r="CX492" s="158"/>
      <c r="CY492" s="172"/>
      <c r="CZ492" s="162"/>
      <c r="DA492" s="162"/>
      <c r="DB492" s="158"/>
      <c r="DC492" s="173"/>
      <c r="DD492" s="178"/>
      <c r="DE492" s="173"/>
      <c r="DF492" s="165"/>
      <c r="DG492" s="172"/>
      <c r="DH492" s="178"/>
      <c r="DI492" s="172"/>
      <c r="DJ492" s="178"/>
      <c r="DK492" s="172"/>
      <c r="DL492" s="162"/>
      <c r="DM492" s="167"/>
      <c r="DN492" s="169"/>
      <c r="DO492" s="162"/>
      <c r="DP492" s="162"/>
      <c r="DQ492" s="174"/>
      <c r="DR492" s="152"/>
      <c r="DS492" s="172"/>
      <c r="DT492" s="152"/>
      <c r="DU492" s="152"/>
      <c r="DV492" s="156"/>
      <c r="DW492" s="173"/>
      <c r="DX492" s="158"/>
      <c r="DY492" s="172"/>
      <c r="DZ492" s="162"/>
      <c r="EA492" s="162"/>
      <c r="EB492" s="172"/>
      <c r="EC492" s="172"/>
      <c r="ED492" s="152"/>
      <c r="EE492" s="152"/>
      <c r="EF492" s="152"/>
      <c r="EG492" s="174"/>
      <c r="EH492" s="172"/>
      <c r="EI492" s="162"/>
      <c r="EJ492" s="162"/>
    </row>
    <row r="493" spans="1:140" ht="12.5">
      <c r="A493" s="168"/>
      <c r="B493" s="169"/>
      <c r="C493" s="144" t="str">
        <f t="shared" si="0"/>
        <v/>
      </c>
      <c r="D493" s="144" t="str">
        <f t="shared" si="1898"/>
        <v/>
      </c>
      <c r="E493" s="144" t="str">
        <f t="shared" si="2"/>
        <v/>
      </c>
      <c r="F493" s="145" t="str">
        <f t="shared" si="1899"/>
        <v/>
      </c>
      <c r="G493" s="145" t="str">
        <f t="shared" si="4"/>
        <v/>
      </c>
      <c r="H493" s="145" t="str">
        <f t="shared" si="5"/>
        <v/>
      </c>
      <c r="I493" s="146" t="str">
        <f t="shared" ref="I493:J493" si="2061">IF(COUNTA($DO493:$DX493)&gt;0,$BA493,"")</f>
        <v/>
      </c>
      <c r="J493" s="146" t="str">
        <f t="shared" si="2061"/>
        <v/>
      </c>
      <c r="K493" s="147" t="str">
        <f t="shared" si="43"/>
        <v/>
      </c>
      <c r="L493" s="147" t="str">
        <f t="shared" si="7"/>
        <v/>
      </c>
      <c r="M493" s="147" t="str">
        <f t="shared" si="8"/>
        <v/>
      </c>
      <c r="N493" s="147" t="str">
        <f t="shared" si="48"/>
        <v/>
      </c>
      <c r="O493" s="147" t="str">
        <f t="shared" si="9"/>
        <v/>
      </c>
      <c r="P493" s="146" t="str">
        <f t="shared" si="1901"/>
        <v/>
      </c>
      <c r="Q493" s="147" t="str">
        <f t="shared" si="1902"/>
        <v/>
      </c>
      <c r="R493" s="146" t="str">
        <f t="shared" si="12"/>
        <v/>
      </c>
      <c r="S493" s="146" t="str">
        <f t="shared" si="13"/>
        <v/>
      </c>
      <c r="T493" s="146" t="str">
        <f>IF(NOT(ISBLANK(DH493)),
        IF(AND(ISREF('Input Tenderers'!$J$8:$K$8),COUNTA('Input Tenderers'!$N$8)&gt;0),
                IF(COUNTA('Input Implementation Transactio'!$N493:$O493)&gt;0,"supplier;tenderer;payee","supplier;tenderer"),
                IF(COUNTA('Input Implementation Transactio'!$N493:$O493)&gt;0,"supplier;payee","supplier")
                ),
        IF(COUNTA('Input Implementation Transactio'!$N493:$O493)&gt;0, "payee", "")
        )</f>
        <v/>
      </c>
      <c r="U493" s="146" t="str">
        <f t="shared" si="14"/>
        <v/>
      </c>
      <c r="V493" s="146" t="str">
        <f t="shared" si="15"/>
        <v/>
      </c>
      <c r="W493" s="148" t="str">
        <f t="shared" si="1903"/>
        <v/>
      </c>
      <c r="X493" s="175" t="str">
        <f t="shared" si="1904"/>
        <v/>
      </c>
      <c r="Y493" s="170" t="str">
        <f t="shared" si="1905"/>
        <v/>
      </c>
      <c r="Z493" s="150" t="str">
        <f t="shared" si="19"/>
        <v/>
      </c>
      <c r="AA493" s="146" t="str">
        <f t="shared" si="20"/>
        <v/>
      </c>
      <c r="AB493" s="146" t="str">
        <f t="shared" si="21"/>
        <v/>
      </c>
      <c r="AC493" s="146" t="str">
        <f t="shared" si="22"/>
        <v/>
      </c>
      <c r="AD493" s="148" t="str">
        <f t="shared" si="1906"/>
        <v/>
      </c>
      <c r="AE493" s="148" t="str">
        <f t="shared" si="24"/>
        <v/>
      </c>
      <c r="AF493" s="175" t="str">
        <f t="shared" si="1907"/>
        <v/>
      </c>
      <c r="AG493" s="170" t="str">
        <f t="shared" si="1908"/>
        <v/>
      </c>
      <c r="AH493" s="148" t="str">
        <f t="shared" si="1909"/>
        <v/>
      </c>
      <c r="AI493" s="146" t="str">
        <f t="shared" si="28"/>
        <v/>
      </c>
      <c r="AJ493" s="146" t="str">
        <f t="shared" si="29"/>
        <v/>
      </c>
      <c r="AK493" s="146" t="str">
        <f t="shared" si="30"/>
        <v/>
      </c>
      <c r="AL493" s="146" t="str">
        <f t="shared" si="31"/>
        <v/>
      </c>
      <c r="AM493" s="171" t="str">
        <f t="shared" si="32"/>
        <v/>
      </c>
      <c r="AN493" s="171" t="str">
        <f t="shared" si="33"/>
        <v/>
      </c>
      <c r="AO493" s="146" t="str">
        <f t="shared" si="34"/>
        <v/>
      </c>
      <c r="AP493" s="146" t="str">
        <f t="shared" si="35"/>
        <v/>
      </c>
      <c r="AQ493" s="146" t="str">
        <f t="shared" si="36"/>
        <v/>
      </c>
      <c r="AR493" s="146" t="str">
        <f t="shared" ref="AR493:AS493" si="2062">IF(NOT(ISBLANK(CB493)),CONCATENATE(TEXT(CB493,"yyyy-mm-ddThh:MM:ss"),"Z"),"")</f>
        <v/>
      </c>
      <c r="AS493" s="146" t="str">
        <f t="shared" si="2062"/>
        <v/>
      </c>
      <c r="AT493" s="146" t="str">
        <f t="shared" si="38"/>
        <v/>
      </c>
      <c r="AU493" s="146" t="str">
        <f t="shared" si="39"/>
        <v/>
      </c>
      <c r="AV493" s="146" t="str">
        <f t="shared" ref="AV493:AW493" si="2063">IF(NOT(ISBLANK(DT493)),CONCATENATE(TEXT(DT493,"yyyy-mm-ddThh:MM:ss"),"Z"),"")</f>
        <v/>
      </c>
      <c r="AW493" s="146" t="str">
        <f t="shared" si="2063"/>
        <v/>
      </c>
      <c r="AX493" s="146" t="str">
        <f t="shared" ref="AX493:AZ493" si="2064">IF(NOT(ISBLANK(ED493)),CONCATENATE(TEXT(ED493,"yyyy-mm-ddThh:MM:ss"),"Z"),"")</f>
        <v/>
      </c>
      <c r="AY493" s="146" t="str">
        <f t="shared" si="2064"/>
        <v/>
      </c>
      <c r="AZ493" s="146" t="str">
        <f t="shared" si="2064"/>
        <v/>
      </c>
      <c r="BA493" s="176"/>
      <c r="BB493" s="152"/>
      <c r="BC493" s="177"/>
      <c r="BD493" s="154"/>
      <c r="BE493" s="155"/>
      <c r="BF493" s="154"/>
      <c r="BG493" s="155"/>
      <c r="BH493" s="169"/>
      <c r="BI493" s="162"/>
      <c r="BJ493" s="172"/>
      <c r="BK493" s="162"/>
      <c r="BL493" s="158"/>
      <c r="BM493" s="172"/>
      <c r="BN493" s="162"/>
      <c r="BO493" s="167"/>
      <c r="BP493" s="169"/>
      <c r="BQ493" s="162"/>
      <c r="BR493" s="162"/>
      <c r="BS493" s="174"/>
      <c r="BT493" s="162"/>
      <c r="BU493" s="174"/>
      <c r="BV493" s="174"/>
      <c r="BW493" s="174"/>
      <c r="BX493" s="173"/>
      <c r="BY493" s="158"/>
      <c r="BZ493" s="160"/>
      <c r="CA493" s="172"/>
      <c r="CB493" s="152"/>
      <c r="CC493" s="152"/>
      <c r="CD493" s="156"/>
      <c r="CE493" s="172"/>
      <c r="CF493" s="162"/>
      <c r="CG493" s="162"/>
      <c r="CH493" s="158"/>
      <c r="CI493" s="173"/>
      <c r="CJ493" s="178"/>
      <c r="CK493" s="173"/>
      <c r="CL493" s="165"/>
      <c r="CM493" s="172"/>
      <c r="CN493" s="162"/>
      <c r="CO493" s="162"/>
      <c r="CP493" s="162"/>
      <c r="CQ493" s="162"/>
      <c r="CR493" s="169"/>
      <c r="CS493" s="162"/>
      <c r="CT493" s="162"/>
      <c r="CU493" s="174"/>
      <c r="CV493" s="152"/>
      <c r="CW493" s="173"/>
      <c r="CX493" s="158"/>
      <c r="CY493" s="172"/>
      <c r="CZ493" s="162"/>
      <c r="DA493" s="162"/>
      <c r="DB493" s="158"/>
      <c r="DC493" s="173"/>
      <c r="DD493" s="178"/>
      <c r="DE493" s="173"/>
      <c r="DF493" s="165"/>
      <c r="DG493" s="172"/>
      <c r="DH493" s="178"/>
      <c r="DI493" s="172"/>
      <c r="DJ493" s="178"/>
      <c r="DK493" s="172"/>
      <c r="DL493" s="162"/>
      <c r="DM493" s="167"/>
      <c r="DN493" s="169"/>
      <c r="DO493" s="162"/>
      <c r="DP493" s="162"/>
      <c r="DQ493" s="174"/>
      <c r="DR493" s="152"/>
      <c r="DS493" s="172"/>
      <c r="DT493" s="152"/>
      <c r="DU493" s="152"/>
      <c r="DV493" s="156"/>
      <c r="DW493" s="173"/>
      <c r="DX493" s="158"/>
      <c r="DY493" s="172"/>
      <c r="DZ493" s="162"/>
      <c r="EA493" s="162"/>
      <c r="EB493" s="172"/>
      <c r="EC493" s="172"/>
      <c r="ED493" s="152"/>
      <c r="EE493" s="152"/>
      <c r="EF493" s="152"/>
      <c r="EG493" s="174"/>
      <c r="EH493" s="172"/>
      <c r="EI493" s="162"/>
      <c r="EJ493" s="162"/>
    </row>
    <row r="494" spans="1:140" ht="12.5">
      <c r="A494" s="168"/>
      <c r="B494" s="169"/>
      <c r="C494" s="144" t="str">
        <f t="shared" si="0"/>
        <v/>
      </c>
      <c r="D494" s="144" t="str">
        <f t="shared" si="1898"/>
        <v/>
      </c>
      <c r="E494" s="144" t="str">
        <f t="shared" si="2"/>
        <v/>
      </c>
      <c r="F494" s="145" t="str">
        <f t="shared" si="1899"/>
        <v/>
      </c>
      <c r="G494" s="145" t="str">
        <f t="shared" si="4"/>
        <v/>
      </c>
      <c r="H494" s="145" t="str">
        <f t="shared" si="5"/>
        <v/>
      </c>
      <c r="I494" s="146" t="str">
        <f t="shared" ref="I494:J494" si="2065">IF(COUNTA($DO494:$DX494)&gt;0,$BA494,"")</f>
        <v/>
      </c>
      <c r="J494" s="146" t="str">
        <f t="shared" si="2065"/>
        <v/>
      </c>
      <c r="K494" s="147" t="str">
        <f t="shared" si="43"/>
        <v/>
      </c>
      <c r="L494" s="147" t="str">
        <f t="shared" si="7"/>
        <v/>
      </c>
      <c r="M494" s="147" t="str">
        <f t="shared" si="8"/>
        <v/>
      </c>
      <c r="N494" s="147" t="str">
        <f t="shared" si="48"/>
        <v/>
      </c>
      <c r="O494" s="147" t="str">
        <f t="shared" si="9"/>
        <v/>
      </c>
      <c r="P494" s="146" t="str">
        <f t="shared" si="1901"/>
        <v/>
      </c>
      <c r="Q494" s="147" t="str">
        <f t="shared" si="1902"/>
        <v/>
      </c>
      <c r="R494" s="146" t="str">
        <f t="shared" si="12"/>
        <v/>
      </c>
      <c r="S494" s="146" t="str">
        <f t="shared" si="13"/>
        <v/>
      </c>
      <c r="T494" s="146" t="str">
        <f>IF(NOT(ISBLANK(DH494)),
        IF(AND(ISREF('Input Tenderers'!$J$8:$K$8),COUNTA('Input Tenderers'!$N$8)&gt;0),
                IF(COUNTA('Input Implementation Transactio'!$N494:$O494)&gt;0,"supplier;tenderer;payee","supplier;tenderer"),
                IF(COUNTA('Input Implementation Transactio'!$N494:$O494)&gt;0,"supplier;payee","supplier")
                ),
        IF(COUNTA('Input Implementation Transactio'!$N494:$O494)&gt;0, "payee", "")
        )</f>
        <v/>
      </c>
      <c r="U494" s="146" t="str">
        <f t="shared" si="14"/>
        <v/>
      </c>
      <c r="V494" s="146" t="str">
        <f t="shared" si="15"/>
        <v/>
      </c>
      <c r="W494" s="148" t="str">
        <f t="shared" si="1903"/>
        <v/>
      </c>
      <c r="X494" s="175" t="str">
        <f t="shared" si="1904"/>
        <v/>
      </c>
      <c r="Y494" s="170" t="str">
        <f t="shared" si="1905"/>
        <v/>
      </c>
      <c r="Z494" s="150" t="str">
        <f t="shared" si="19"/>
        <v/>
      </c>
      <c r="AA494" s="146" t="str">
        <f t="shared" si="20"/>
        <v/>
      </c>
      <c r="AB494" s="146" t="str">
        <f t="shared" si="21"/>
        <v/>
      </c>
      <c r="AC494" s="146" t="str">
        <f t="shared" si="22"/>
        <v/>
      </c>
      <c r="AD494" s="148" t="str">
        <f t="shared" si="1906"/>
        <v/>
      </c>
      <c r="AE494" s="148" t="str">
        <f t="shared" si="24"/>
        <v/>
      </c>
      <c r="AF494" s="175" t="str">
        <f t="shared" si="1907"/>
        <v/>
      </c>
      <c r="AG494" s="170" t="str">
        <f t="shared" si="1908"/>
        <v/>
      </c>
      <c r="AH494" s="148" t="str">
        <f t="shared" si="1909"/>
        <v/>
      </c>
      <c r="AI494" s="146" t="str">
        <f t="shared" si="28"/>
        <v/>
      </c>
      <c r="AJ494" s="146" t="str">
        <f t="shared" si="29"/>
        <v/>
      </c>
      <c r="AK494" s="146" t="str">
        <f t="shared" si="30"/>
        <v/>
      </c>
      <c r="AL494" s="146" t="str">
        <f t="shared" si="31"/>
        <v/>
      </c>
      <c r="AM494" s="171" t="str">
        <f t="shared" si="32"/>
        <v/>
      </c>
      <c r="AN494" s="171" t="str">
        <f t="shared" si="33"/>
        <v/>
      </c>
      <c r="AO494" s="146" t="str">
        <f t="shared" si="34"/>
        <v/>
      </c>
      <c r="AP494" s="146" t="str">
        <f t="shared" si="35"/>
        <v/>
      </c>
      <c r="AQ494" s="146" t="str">
        <f t="shared" si="36"/>
        <v/>
      </c>
      <c r="AR494" s="146" t="str">
        <f t="shared" ref="AR494:AS494" si="2066">IF(NOT(ISBLANK(CB494)),CONCATENATE(TEXT(CB494,"yyyy-mm-ddThh:MM:ss"),"Z"),"")</f>
        <v/>
      </c>
      <c r="AS494" s="146" t="str">
        <f t="shared" si="2066"/>
        <v/>
      </c>
      <c r="AT494" s="146" t="str">
        <f t="shared" si="38"/>
        <v/>
      </c>
      <c r="AU494" s="146" t="str">
        <f t="shared" si="39"/>
        <v/>
      </c>
      <c r="AV494" s="146" t="str">
        <f t="shared" ref="AV494:AW494" si="2067">IF(NOT(ISBLANK(DT494)),CONCATENATE(TEXT(DT494,"yyyy-mm-ddThh:MM:ss"),"Z"),"")</f>
        <v/>
      </c>
      <c r="AW494" s="146" t="str">
        <f t="shared" si="2067"/>
        <v/>
      </c>
      <c r="AX494" s="146" t="str">
        <f t="shared" ref="AX494:AZ494" si="2068">IF(NOT(ISBLANK(ED494)),CONCATENATE(TEXT(ED494,"yyyy-mm-ddThh:MM:ss"),"Z"),"")</f>
        <v/>
      </c>
      <c r="AY494" s="146" t="str">
        <f t="shared" si="2068"/>
        <v/>
      </c>
      <c r="AZ494" s="146" t="str">
        <f t="shared" si="2068"/>
        <v/>
      </c>
      <c r="BA494" s="176"/>
      <c r="BB494" s="152"/>
      <c r="BC494" s="177"/>
      <c r="BD494" s="154"/>
      <c r="BE494" s="155"/>
      <c r="BF494" s="154"/>
      <c r="BG494" s="155"/>
      <c r="BH494" s="169"/>
      <c r="BI494" s="162"/>
      <c r="BJ494" s="172"/>
      <c r="BK494" s="162"/>
      <c r="BL494" s="158"/>
      <c r="BM494" s="172"/>
      <c r="BN494" s="162"/>
      <c r="BO494" s="167"/>
      <c r="BP494" s="169"/>
      <c r="BQ494" s="162"/>
      <c r="BR494" s="162"/>
      <c r="BS494" s="174"/>
      <c r="BT494" s="162"/>
      <c r="BU494" s="174"/>
      <c r="BV494" s="174"/>
      <c r="BW494" s="174"/>
      <c r="BX494" s="173"/>
      <c r="BY494" s="158"/>
      <c r="BZ494" s="160"/>
      <c r="CA494" s="172"/>
      <c r="CB494" s="152"/>
      <c r="CC494" s="152"/>
      <c r="CD494" s="156"/>
      <c r="CE494" s="172"/>
      <c r="CF494" s="162"/>
      <c r="CG494" s="162"/>
      <c r="CH494" s="158"/>
      <c r="CI494" s="173"/>
      <c r="CJ494" s="178"/>
      <c r="CK494" s="173"/>
      <c r="CL494" s="165"/>
      <c r="CM494" s="172"/>
      <c r="CN494" s="162"/>
      <c r="CO494" s="162"/>
      <c r="CP494" s="162"/>
      <c r="CQ494" s="162"/>
      <c r="CR494" s="169"/>
      <c r="CS494" s="162"/>
      <c r="CT494" s="162"/>
      <c r="CU494" s="174"/>
      <c r="CV494" s="152"/>
      <c r="CW494" s="173"/>
      <c r="CX494" s="158"/>
      <c r="CY494" s="172"/>
      <c r="CZ494" s="162"/>
      <c r="DA494" s="162"/>
      <c r="DB494" s="158"/>
      <c r="DC494" s="173"/>
      <c r="DD494" s="178"/>
      <c r="DE494" s="173"/>
      <c r="DF494" s="165"/>
      <c r="DG494" s="172"/>
      <c r="DH494" s="178"/>
      <c r="DI494" s="172"/>
      <c r="DJ494" s="178"/>
      <c r="DK494" s="172"/>
      <c r="DL494" s="162"/>
      <c r="DM494" s="167"/>
      <c r="DN494" s="169"/>
      <c r="DO494" s="162"/>
      <c r="DP494" s="162"/>
      <c r="DQ494" s="174"/>
      <c r="DR494" s="152"/>
      <c r="DS494" s="172"/>
      <c r="DT494" s="152"/>
      <c r="DU494" s="152"/>
      <c r="DV494" s="156"/>
      <c r="DW494" s="173"/>
      <c r="DX494" s="158"/>
      <c r="DY494" s="172"/>
      <c r="DZ494" s="162"/>
      <c r="EA494" s="162"/>
      <c r="EB494" s="172"/>
      <c r="EC494" s="172"/>
      <c r="ED494" s="152"/>
      <c r="EE494" s="152"/>
      <c r="EF494" s="152"/>
      <c r="EG494" s="174"/>
      <c r="EH494" s="172"/>
      <c r="EI494" s="162"/>
      <c r="EJ494" s="162"/>
    </row>
    <row r="495" spans="1:140" ht="12.5">
      <c r="A495" s="168"/>
      <c r="B495" s="169"/>
      <c r="C495" s="144" t="str">
        <f t="shared" si="0"/>
        <v/>
      </c>
      <c r="D495" s="144" t="str">
        <f t="shared" si="1898"/>
        <v/>
      </c>
      <c r="E495" s="144" t="str">
        <f t="shared" si="2"/>
        <v/>
      </c>
      <c r="F495" s="145" t="str">
        <f t="shared" si="1899"/>
        <v/>
      </c>
      <c r="G495" s="145" t="str">
        <f t="shared" si="4"/>
        <v/>
      </c>
      <c r="H495" s="145" t="str">
        <f t="shared" si="5"/>
        <v/>
      </c>
      <c r="I495" s="146" t="str">
        <f t="shared" ref="I495:J495" si="2069">IF(COUNTA($DO495:$DX495)&gt;0,$BA495,"")</f>
        <v/>
      </c>
      <c r="J495" s="146" t="str">
        <f t="shared" si="2069"/>
        <v/>
      </c>
      <c r="K495" s="147" t="str">
        <f t="shared" si="43"/>
        <v/>
      </c>
      <c r="L495" s="147" t="str">
        <f t="shared" si="7"/>
        <v/>
      </c>
      <c r="M495" s="147" t="str">
        <f t="shared" si="8"/>
        <v/>
      </c>
      <c r="N495" s="147" t="str">
        <f t="shared" si="48"/>
        <v/>
      </c>
      <c r="O495" s="147" t="str">
        <f t="shared" si="9"/>
        <v/>
      </c>
      <c r="P495" s="146" t="str">
        <f t="shared" si="1901"/>
        <v/>
      </c>
      <c r="Q495" s="147" t="str">
        <f t="shared" si="1902"/>
        <v/>
      </c>
      <c r="R495" s="146" t="str">
        <f t="shared" si="12"/>
        <v/>
      </c>
      <c r="S495" s="146" t="str">
        <f t="shared" si="13"/>
        <v/>
      </c>
      <c r="T495" s="146" t="str">
        <f>IF(NOT(ISBLANK(DH495)),
        IF(AND(ISREF('Input Tenderers'!$J$8:$K$8),COUNTA('Input Tenderers'!$N$8)&gt;0),
                IF(COUNTA('Input Implementation Transactio'!$N495:$O495)&gt;0,"supplier;tenderer;payee","supplier;tenderer"),
                IF(COUNTA('Input Implementation Transactio'!$N495:$O495)&gt;0,"supplier;payee","supplier")
                ),
        IF(COUNTA('Input Implementation Transactio'!$N495:$O495)&gt;0, "payee", "")
        )</f>
        <v/>
      </c>
      <c r="U495" s="146" t="str">
        <f t="shared" si="14"/>
        <v/>
      </c>
      <c r="V495" s="146" t="str">
        <f t="shared" si="15"/>
        <v/>
      </c>
      <c r="W495" s="148" t="str">
        <f t="shared" si="1903"/>
        <v/>
      </c>
      <c r="X495" s="175" t="str">
        <f t="shared" si="1904"/>
        <v/>
      </c>
      <c r="Y495" s="170" t="str">
        <f t="shared" si="1905"/>
        <v/>
      </c>
      <c r="Z495" s="150" t="str">
        <f t="shared" si="19"/>
        <v/>
      </c>
      <c r="AA495" s="146" t="str">
        <f t="shared" si="20"/>
        <v/>
      </c>
      <c r="AB495" s="146" t="str">
        <f t="shared" si="21"/>
        <v/>
      </c>
      <c r="AC495" s="146" t="str">
        <f t="shared" si="22"/>
        <v/>
      </c>
      <c r="AD495" s="148" t="str">
        <f t="shared" si="1906"/>
        <v/>
      </c>
      <c r="AE495" s="148" t="str">
        <f t="shared" si="24"/>
        <v/>
      </c>
      <c r="AF495" s="175" t="str">
        <f t="shared" si="1907"/>
        <v/>
      </c>
      <c r="AG495" s="170" t="str">
        <f t="shared" si="1908"/>
        <v/>
      </c>
      <c r="AH495" s="148" t="str">
        <f t="shared" si="1909"/>
        <v/>
      </c>
      <c r="AI495" s="146" t="str">
        <f t="shared" si="28"/>
        <v/>
      </c>
      <c r="AJ495" s="146" t="str">
        <f t="shared" si="29"/>
        <v/>
      </c>
      <c r="AK495" s="146" t="str">
        <f t="shared" si="30"/>
        <v/>
      </c>
      <c r="AL495" s="146" t="str">
        <f t="shared" si="31"/>
        <v/>
      </c>
      <c r="AM495" s="171" t="str">
        <f t="shared" si="32"/>
        <v/>
      </c>
      <c r="AN495" s="171" t="str">
        <f t="shared" si="33"/>
        <v/>
      </c>
      <c r="AO495" s="146" t="str">
        <f t="shared" si="34"/>
        <v/>
      </c>
      <c r="AP495" s="146" t="str">
        <f t="shared" si="35"/>
        <v/>
      </c>
      <c r="AQ495" s="146" t="str">
        <f t="shared" si="36"/>
        <v/>
      </c>
      <c r="AR495" s="146" t="str">
        <f t="shared" ref="AR495:AS495" si="2070">IF(NOT(ISBLANK(CB495)),CONCATENATE(TEXT(CB495,"yyyy-mm-ddThh:MM:ss"),"Z"),"")</f>
        <v/>
      </c>
      <c r="AS495" s="146" t="str">
        <f t="shared" si="2070"/>
        <v/>
      </c>
      <c r="AT495" s="146" t="str">
        <f t="shared" si="38"/>
        <v/>
      </c>
      <c r="AU495" s="146" t="str">
        <f t="shared" si="39"/>
        <v/>
      </c>
      <c r="AV495" s="146" t="str">
        <f t="shared" ref="AV495:AW495" si="2071">IF(NOT(ISBLANK(DT495)),CONCATENATE(TEXT(DT495,"yyyy-mm-ddThh:MM:ss"),"Z"),"")</f>
        <v/>
      </c>
      <c r="AW495" s="146" t="str">
        <f t="shared" si="2071"/>
        <v/>
      </c>
      <c r="AX495" s="146" t="str">
        <f t="shared" ref="AX495:AZ495" si="2072">IF(NOT(ISBLANK(ED495)),CONCATENATE(TEXT(ED495,"yyyy-mm-ddThh:MM:ss"),"Z"),"")</f>
        <v/>
      </c>
      <c r="AY495" s="146" t="str">
        <f t="shared" si="2072"/>
        <v/>
      </c>
      <c r="AZ495" s="146" t="str">
        <f t="shared" si="2072"/>
        <v/>
      </c>
      <c r="BA495" s="176"/>
      <c r="BB495" s="152"/>
      <c r="BC495" s="177"/>
      <c r="BD495" s="154"/>
      <c r="BE495" s="155"/>
      <c r="BF495" s="154"/>
      <c r="BG495" s="155"/>
      <c r="BH495" s="169"/>
      <c r="BI495" s="162"/>
      <c r="BJ495" s="172"/>
      <c r="BK495" s="162"/>
      <c r="BL495" s="158"/>
      <c r="BM495" s="172"/>
      <c r="BN495" s="162"/>
      <c r="BO495" s="167"/>
      <c r="BP495" s="169"/>
      <c r="BQ495" s="162"/>
      <c r="BR495" s="162"/>
      <c r="BS495" s="174"/>
      <c r="BT495" s="162"/>
      <c r="BU495" s="174"/>
      <c r="BV495" s="174"/>
      <c r="BW495" s="174"/>
      <c r="BX495" s="173"/>
      <c r="BY495" s="158"/>
      <c r="BZ495" s="160"/>
      <c r="CA495" s="172"/>
      <c r="CB495" s="152"/>
      <c r="CC495" s="152"/>
      <c r="CD495" s="156"/>
      <c r="CE495" s="172"/>
      <c r="CF495" s="162"/>
      <c r="CG495" s="162"/>
      <c r="CH495" s="158"/>
      <c r="CI495" s="173"/>
      <c r="CJ495" s="178"/>
      <c r="CK495" s="173"/>
      <c r="CL495" s="165"/>
      <c r="CM495" s="172"/>
      <c r="CN495" s="162"/>
      <c r="CO495" s="162"/>
      <c r="CP495" s="162"/>
      <c r="CQ495" s="162"/>
      <c r="CR495" s="169"/>
      <c r="CS495" s="162"/>
      <c r="CT495" s="162"/>
      <c r="CU495" s="174"/>
      <c r="CV495" s="152"/>
      <c r="CW495" s="173"/>
      <c r="CX495" s="158"/>
      <c r="CY495" s="172"/>
      <c r="CZ495" s="162"/>
      <c r="DA495" s="162"/>
      <c r="DB495" s="158"/>
      <c r="DC495" s="173"/>
      <c r="DD495" s="178"/>
      <c r="DE495" s="173"/>
      <c r="DF495" s="165"/>
      <c r="DG495" s="172"/>
      <c r="DH495" s="178"/>
      <c r="DI495" s="172"/>
      <c r="DJ495" s="178"/>
      <c r="DK495" s="172"/>
      <c r="DL495" s="162"/>
      <c r="DM495" s="167"/>
      <c r="DN495" s="169"/>
      <c r="DO495" s="162"/>
      <c r="DP495" s="162"/>
      <c r="DQ495" s="174"/>
      <c r="DR495" s="152"/>
      <c r="DS495" s="172"/>
      <c r="DT495" s="152"/>
      <c r="DU495" s="152"/>
      <c r="DV495" s="156"/>
      <c r="DW495" s="173"/>
      <c r="DX495" s="158"/>
      <c r="DY495" s="172"/>
      <c r="DZ495" s="162"/>
      <c r="EA495" s="162"/>
      <c r="EB495" s="172"/>
      <c r="EC495" s="172"/>
      <c r="ED495" s="152"/>
      <c r="EE495" s="152"/>
      <c r="EF495" s="152"/>
      <c r="EG495" s="174"/>
      <c r="EH495" s="172"/>
      <c r="EI495" s="162"/>
      <c r="EJ495" s="162"/>
    </row>
    <row r="496" spans="1:140" ht="12.5">
      <c r="A496" s="168"/>
      <c r="B496" s="169"/>
      <c r="C496" s="144" t="str">
        <f t="shared" si="0"/>
        <v/>
      </c>
      <c r="D496" s="144" t="str">
        <f t="shared" si="1898"/>
        <v/>
      </c>
      <c r="E496" s="144" t="str">
        <f t="shared" si="2"/>
        <v/>
      </c>
      <c r="F496" s="145" t="str">
        <f t="shared" si="1899"/>
        <v/>
      </c>
      <c r="G496" s="145" t="str">
        <f t="shared" si="4"/>
        <v/>
      </c>
      <c r="H496" s="145" t="str">
        <f t="shared" si="5"/>
        <v/>
      </c>
      <c r="I496" s="146" t="str">
        <f t="shared" ref="I496:J496" si="2073">IF(COUNTA($DO496:$DX496)&gt;0,$BA496,"")</f>
        <v/>
      </c>
      <c r="J496" s="146" t="str">
        <f t="shared" si="2073"/>
        <v/>
      </c>
      <c r="K496" s="147" t="str">
        <f t="shared" si="43"/>
        <v/>
      </c>
      <c r="L496" s="147" t="str">
        <f t="shared" si="7"/>
        <v/>
      </c>
      <c r="M496" s="147" t="str">
        <f t="shared" si="8"/>
        <v/>
      </c>
      <c r="N496" s="147" t="str">
        <f t="shared" si="48"/>
        <v/>
      </c>
      <c r="O496" s="147" t="str">
        <f t="shared" si="9"/>
        <v/>
      </c>
      <c r="P496" s="146" t="str">
        <f t="shared" si="1901"/>
        <v/>
      </c>
      <c r="Q496" s="147" t="str">
        <f t="shared" si="1902"/>
        <v/>
      </c>
      <c r="R496" s="146" t="str">
        <f t="shared" si="12"/>
        <v/>
      </c>
      <c r="S496" s="146" t="str">
        <f t="shared" si="13"/>
        <v/>
      </c>
      <c r="T496" s="146" t="str">
        <f>IF(NOT(ISBLANK(DH496)),
        IF(AND(ISREF('Input Tenderers'!$J$8:$K$8),COUNTA('Input Tenderers'!$N$8)&gt;0),
                IF(COUNTA('Input Implementation Transactio'!$N496:$O496)&gt;0,"supplier;tenderer;payee","supplier;tenderer"),
                IF(COUNTA('Input Implementation Transactio'!$N496:$O496)&gt;0,"supplier;payee","supplier")
                ),
        IF(COUNTA('Input Implementation Transactio'!$N496:$O496)&gt;0, "payee", "")
        )</f>
        <v/>
      </c>
      <c r="U496" s="146" t="str">
        <f t="shared" si="14"/>
        <v/>
      </c>
      <c r="V496" s="146" t="str">
        <f t="shared" si="15"/>
        <v/>
      </c>
      <c r="W496" s="148" t="str">
        <f t="shared" si="1903"/>
        <v/>
      </c>
      <c r="X496" s="175" t="str">
        <f t="shared" si="1904"/>
        <v/>
      </c>
      <c r="Y496" s="170" t="str">
        <f t="shared" si="1905"/>
        <v/>
      </c>
      <c r="Z496" s="150" t="str">
        <f t="shared" si="19"/>
        <v/>
      </c>
      <c r="AA496" s="146" t="str">
        <f t="shared" si="20"/>
        <v/>
      </c>
      <c r="AB496" s="146" t="str">
        <f t="shared" si="21"/>
        <v/>
      </c>
      <c r="AC496" s="146" t="str">
        <f t="shared" si="22"/>
        <v/>
      </c>
      <c r="AD496" s="148" t="str">
        <f t="shared" si="1906"/>
        <v/>
      </c>
      <c r="AE496" s="148" t="str">
        <f t="shared" si="24"/>
        <v/>
      </c>
      <c r="AF496" s="175" t="str">
        <f t="shared" si="1907"/>
        <v/>
      </c>
      <c r="AG496" s="170" t="str">
        <f t="shared" si="1908"/>
        <v/>
      </c>
      <c r="AH496" s="148" t="str">
        <f t="shared" si="1909"/>
        <v/>
      </c>
      <c r="AI496" s="146" t="str">
        <f t="shared" si="28"/>
        <v/>
      </c>
      <c r="AJ496" s="146" t="str">
        <f t="shared" si="29"/>
        <v/>
      </c>
      <c r="AK496" s="146" t="str">
        <f t="shared" si="30"/>
        <v/>
      </c>
      <c r="AL496" s="146" t="str">
        <f t="shared" si="31"/>
        <v/>
      </c>
      <c r="AM496" s="171" t="str">
        <f t="shared" si="32"/>
        <v/>
      </c>
      <c r="AN496" s="171" t="str">
        <f t="shared" si="33"/>
        <v/>
      </c>
      <c r="AO496" s="146" t="str">
        <f t="shared" si="34"/>
        <v/>
      </c>
      <c r="AP496" s="146" t="str">
        <f t="shared" si="35"/>
        <v/>
      </c>
      <c r="AQ496" s="146" t="str">
        <f t="shared" si="36"/>
        <v/>
      </c>
      <c r="AR496" s="146" t="str">
        <f t="shared" ref="AR496:AS496" si="2074">IF(NOT(ISBLANK(CB496)),CONCATENATE(TEXT(CB496,"yyyy-mm-ddThh:MM:ss"),"Z"),"")</f>
        <v/>
      </c>
      <c r="AS496" s="146" t="str">
        <f t="shared" si="2074"/>
        <v/>
      </c>
      <c r="AT496" s="146" t="str">
        <f t="shared" si="38"/>
        <v/>
      </c>
      <c r="AU496" s="146" t="str">
        <f t="shared" si="39"/>
        <v/>
      </c>
      <c r="AV496" s="146" t="str">
        <f t="shared" ref="AV496:AW496" si="2075">IF(NOT(ISBLANK(DT496)),CONCATENATE(TEXT(DT496,"yyyy-mm-ddThh:MM:ss"),"Z"),"")</f>
        <v/>
      </c>
      <c r="AW496" s="146" t="str">
        <f t="shared" si="2075"/>
        <v/>
      </c>
      <c r="AX496" s="146" t="str">
        <f t="shared" ref="AX496:AZ496" si="2076">IF(NOT(ISBLANK(ED496)),CONCATENATE(TEXT(ED496,"yyyy-mm-ddThh:MM:ss"),"Z"),"")</f>
        <v/>
      </c>
      <c r="AY496" s="146" t="str">
        <f t="shared" si="2076"/>
        <v/>
      </c>
      <c r="AZ496" s="146" t="str">
        <f t="shared" si="2076"/>
        <v/>
      </c>
      <c r="BA496" s="176"/>
      <c r="BB496" s="152"/>
      <c r="BC496" s="177"/>
      <c r="BD496" s="154"/>
      <c r="BE496" s="155"/>
      <c r="BF496" s="154"/>
      <c r="BG496" s="155"/>
      <c r="BH496" s="169"/>
      <c r="BI496" s="162"/>
      <c r="BJ496" s="172"/>
      <c r="BK496" s="162"/>
      <c r="BL496" s="158"/>
      <c r="BM496" s="172"/>
      <c r="BN496" s="162"/>
      <c r="BO496" s="167"/>
      <c r="BP496" s="169"/>
      <c r="BQ496" s="162"/>
      <c r="BR496" s="162"/>
      <c r="BS496" s="174"/>
      <c r="BT496" s="162"/>
      <c r="BU496" s="174"/>
      <c r="BV496" s="174"/>
      <c r="BW496" s="174"/>
      <c r="BX496" s="173"/>
      <c r="BY496" s="158"/>
      <c r="BZ496" s="160"/>
      <c r="CA496" s="172"/>
      <c r="CB496" s="152"/>
      <c r="CC496" s="152"/>
      <c r="CD496" s="156"/>
      <c r="CE496" s="172"/>
      <c r="CF496" s="162"/>
      <c r="CG496" s="162"/>
      <c r="CH496" s="158"/>
      <c r="CI496" s="173"/>
      <c r="CJ496" s="178"/>
      <c r="CK496" s="173"/>
      <c r="CL496" s="165"/>
      <c r="CM496" s="172"/>
      <c r="CN496" s="162"/>
      <c r="CO496" s="162"/>
      <c r="CP496" s="162"/>
      <c r="CQ496" s="162"/>
      <c r="CR496" s="169"/>
      <c r="CS496" s="162"/>
      <c r="CT496" s="162"/>
      <c r="CU496" s="174"/>
      <c r="CV496" s="152"/>
      <c r="CW496" s="173"/>
      <c r="CX496" s="158"/>
      <c r="CY496" s="172"/>
      <c r="CZ496" s="162"/>
      <c r="DA496" s="162"/>
      <c r="DB496" s="158"/>
      <c r="DC496" s="173"/>
      <c r="DD496" s="178"/>
      <c r="DE496" s="173"/>
      <c r="DF496" s="165"/>
      <c r="DG496" s="172"/>
      <c r="DH496" s="178"/>
      <c r="DI496" s="172"/>
      <c r="DJ496" s="178"/>
      <c r="DK496" s="172"/>
      <c r="DL496" s="162"/>
      <c r="DM496" s="167"/>
      <c r="DN496" s="169"/>
      <c r="DO496" s="162"/>
      <c r="DP496" s="162"/>
      <c r="DQ496" s="174"/>
      <c r="DR496" s="152"/>
      <c r="DS496" s="172"/>
      <c r="DT496" s="152"/>
      <c r="DU496" s="152"/>
      <c r="DV496" s="156"/>
      <c r="DW496" s="173"/>
      <c r="DX496" s="158"/>
      <c r="DY496" s="172"/>
      <c r="DZ496" s="162"/>
      <c r="EA496" s="162"/>
      <c r="EB496" s="172"/>
      <c r="EC496" s="172"/>
      <c r="ED496" s="152"/>
      <c r="EE496" s="152"/>
      <c r="EF496" s="152"/>
      <c r="EG496" s="174"/>
      <c r="EH496" s="172"/>
      <c r="EI496" s="162"/>
      <c r="EJ496" s="162"/>
    </row>
    <row r="497" spans="1:140" ht="12.5">
      <c r="A497" s="168"/>
      <c r="B497" s="169"/>
      <c r="C497" s="144" t="str">
        <f t="shared" si="0"/>
        <v/>
      </c>
      <c r="D497" s="144" t="str">
        <f t="shared" si="1898"/>
        <v/>
      </c>
      <c r="E497" s="144" t="str">
        <f t="shared" si="2"/>
        <v/>
      </c>
      <c r="F497" s="145" t="str">
        <f t="shared" si="1899"/>
        <v/>
      </c>
      <c r="G497" s="145" t="str">
        <f t="shared" si="4"/>
        <v/>
      </c>
      <c r="H497" s="145" t="str">
        <f t="shared" si="5"/>
        <v/>
      </c>
      <c r="I497" s="146" t="str">
        <f t="shared" ref="I497:J497" si="2077">IF(COUNTA($DO497:$DX497)&gt;0,$BA497,"")</f>
        <v/>
      </c>
      <c r="J497" s="146" t="str">
        <f t="shared" si="2077"/>
        <v/>
      </c>
      <c r="K497" s="147" t="str">
        <f t="shared" si="43"/>
        <v/>
      </c>
      <c r="L497" s="147" t="str">
        <f t="shared" si="7"/>
        <v/>
      </c>
      <c r="M497" s="147" t="str">
        <f t="shared" si="8"/>
        <v/>
      </c>
      <c r="N497" s="147" t="str">
        <f t="shared" si="48"/>
        <v/>
      </c>
      <c r="O497" s="147" t="str">
        <f t="shared" si="9"/>
        <v/>
      </c>
      <c r="P497" s="146" t="str">
        <f t="shared" si="1901"/>
        <v/>
      </c>
      <c r="Q497" s="147" t="str">
        <f t="shared" si="1902"/>
        <v/>
      </c>
      <c r="R497" s="146" t="str">
        <f t="shared" si="12"/>
        <v/>
      </c>
      <c r="S497" s="146" t="str">
        <f t="shared" si="13"/>
        <v/>
      </c>
      <c r="T497" s="146" t="str">
        <f>IF(NOT(ISBLANK(DH497)),
        IF(AND(ISREF('Input Tenderers'!$J$8:$K$8),COUNTA('Input Tenderers'!$N$8)&gt;0),
                IF(COUNTA('Input Implementation Transactio'!$N497:$O497)&gt;0,"supplier;tenderer;payee","supplier;tenderer"),
                IF(COUNTA('Input Implementation Transactio'!$N497:$O497)&gt;0,"supplier;payee","supplier")
                ),
        IF(COUNTA('Input Implementation Transactio'!$N497:$O497)&gt;0, "payee", "")
        )</f>
        <v/>
      </c>
      <c r="U497" s="146" t="str">
        <f t="shared" si="14"/>
        <v/>
      </c>
      <c r="V497" s="146" t="str">
        <f t="shared" si="15"/>
        <v/>
      </c>
      <c r="W497" s="148" t="str">
        <f t="shared" si="1903"/>
        <v/>
      </c>
      <c r="X497" s="175" t="str">
        <f t="shared" si="1904"/>
        <v/>
      </c>
      <c r="Y497" s="170" t="str">
        <f t="shared" si="1905"/>
        <v/>
      </c>
      <c r="Z497" s="150" t="str">
        <f t="shared" si="19"/>
        <v/>
      </c>
      <c r="AA497" s="146" t="str">
        <f t="shared" si="20"/>
        <v/>
      </c>
      <c r="AB497" s="146" t="str">
        <f t="shared" si="21"/>
        <v/>
      </c>
      <c r="AC497" s="146" t="str">
        <f t="shared" si="22"/>
        <v/>
      </c>
      <c r="AD497" s="148" t="str">
        <f t="shared" si="1906"/>
        <v/>
      </c>
      <c r="AE497" s="148" t="str">
        <f t="shared" si="24"/>
        <v/>
      </c>
      <c r="AF497" s="175" t="str">
        <f t="shared" si="1907"/>
        <v/>
      </c>
      <c r="AG497" s="170" t="str">
        <f t="shared" si="1908"/>
        <v/>
      </c>
      <c r="AH497" s="148" t="str">
        <f t="shared" si="1909"/>
        <v/>
      </c>
      <c r="AI497" s="146" t="str">
        <f t="shared" si="28"/>
        <v/>
      </c>
      <c r="AJ497" s="146" t="str">
        <f t="shared" si="29"/>
        <v/>
      </c>
      <c r="AK497" s="146" t="str">
        <f t="shared" si="30"/>
        <v/>
      </c>
      <c r="AL497" s="146" t="str">
        <f t="shared" si="31"/>
        <v/>
      </c>
      <c r="AM497" s="171" t="str">
        <f t="shared" si="32"/>
        <v/>
      </c>
      <c r="AN497" s="171" t="str">
        <f t="shared" si="33"/>
        <v/>
      </c>
      <c r="AO497" s="146" t="str">
        <f t="shared" si="34"/>
        <v/>
      </c>
      <c r="AP497" s="146" t="str">
        <f t="shared" si="35"/>
        <v/>
      </c>
      <c r="AQ497" s="146" t="str">
        <f t="shared" si="36"/>
        <v/>
      </c>
      <c r="AR497" s="146" t="str">
        <f t="shared" ref="AR497:AS497" si="2078">IF(NOT(ISBLANK(CB497)),CONCATENATE(TEXT(CB497,"yyyy-mm-ddThh:MM:ss"),"Z"),"")</f>
        <v/>
      </c>
      <c r="AS497" s="146" t="str">
        <f t="shared" si="2078"/>
        <v/>
      </c>
      <c r="AT497" s="146" t="str">
        <f t="shared" si="38"/>
        <v/>
      </c>
      <c r="AU497" s="146" t="str">
        <f t="shared" si="39"/>
        <v/>
      </c>
      <c r="AV497" s="146" t="str">
        <f t="shared" ref="AV497:AW497" si="2079">IF(NOT(ISBLANK(DT497)),CONCATENATE(TEXT(DT497,"yyyy-mm-ddThh:MM:ss"),"Z"),"")</f>
        <v/>
      </c>
      <c r="AW497" s="146" t="str">
        <f t="shared" si="2079"/>
        <v/>
      </c>
      <c r="AX497" s="146" t="str">
        <f t="shared" ref="AX497:AZ497" si="2080">IF(NOT(ISBLANK(ED497)),CONCATENATE(TEXT(ED497,"yyyy-mm-ddThh:MM:ss"),"Z"),"")</f>
        <v/>
      </c>
      <c r="AY497" s="146" t="str">
        <f t="shared" si="2080"/>
        <v/>
      </c>
      <c r="AZ497" s="146" t="str">
        <f t="shared" si="2080"/>
        <v/>
      </c>
      <c r="BA497" s="176"/>
      <c r="BB497" s="152"/>
      <c r="BC497" s="177"/>
      <c r="BD497" s="154"/>
      <c r="BE497" s="155"/>
      <c r="BF497" s="154"/>
      <c r="BG497" s="155"/>
      <c r="BH497" s="169"/>
      <c r="BI497" s="162"/>
      <c r="BJ497" s="172"/>
      <c r="BK497" s="162"/>
      <c r="BL497" s="158"/>
      <c r="BM497" s="172"/>
      <c r="BN497" s="162"/>
      <c r="BO497" s="167"/>
      <c r="BP497" s="169"/>
      <c r="BQ497" s="162"/>
      <c r="BR497" s="162"/>
      <c r="BS497" s="174"/>
      <c r="BT497" s="162"/>
      <c r="BU497" s="174"/>
      <c r="BV497" s="174"/>
      <c r="BW497" s="174"/>
      <c r="BX497" s="173"/>
      <c r="BY497" s="158"/>
      <c r="BZ497" s="160"/>
      <c r="CA497" s="172"/>
      <c r="CB497" s="152"/>
      <c r="CC497" s="152"/>
      <c r="CD497" s="156"/>
      <c r="CE497" s="172"/>
      <c r="CF497" s="162"/>
      <c r="CG497" s="162"/>
      <c r="CH497" s="158"/>
      <c r="CI497" s="173"/>
      <c r="CJ497" s="178"/>
      <c r="CK497" s="173"/>
      <c r="CL497" s="165"/>
      <c r="CM497" s="172"/>
      <c r="CN497" s="162"/>
      <c r="CO497" s="162"/>
      <c r="CP497" s="162"/>
      <c r="CQ497" s="162"/>
      <c r="CR497" s="169"/>
      <c r="CS497" s="162"/>
      <c r="CT497" s="162"/>
      <c r="CU497" s="174"/>
      <c r="CV497" s="152"/>
      <c r="CW497" s="173"/>
      <c r="CX497" s="158"/>
      <c r="CY497" s="172"/>
      <c r="CZ497" s="162"/>
      <c r="DA497" s="162"/>
      <c r="DB497" s="158"/>
      <c r="DC497" s="173"/>
      <c r="DD497" s="178"/>
      <c r="DE497" s="173"/>
      <c r="DF497" s="165"/>
      <c r="DG497" s="172"/>
      <c r="DH497" s="178"/>
      <c r="DI497" s="172"/>
      <c r="DJ497" s="178"/>
      <c r="DK497" s="172"/>
      <c r="DL497" s="162"/>
      <c r="DM497" s="167"/>
      <c r="DN497" s="169"/>
      <c r="DO497" s="162"/>
      <c r="DP497" s="162"/>
      <c r="DQ497" s="174"/>
      <c r="DR497" s="152"/>
      <c r="DS497" s="172"/>
      <c r="DT497" s="152"/>
      <c r="DU497" s="152"/>
      <c r="DV497" s="156"/>
      <c r="DW497" s="173"/>
      <c r="DX497" s="158"/>
      <c r="DY497" s="172"/>
      <c r="DZ497" s="162"/>
      <c r="EA497" s="162"/>
      <c r="EB497" s="172"/>
      <c r="EC497" s="172"/>
      <c r="ED497" s="152"/>
      <c r="EE497" s="152"/>
      <c r="EF497" s="152"/>
      <c r="EG497" s="174"/>
      <c r="EH497" s="172"/>
      <c r="EI497" s="162"/>
      <c r="EJ497" s="162"/>
    </row>
    <row r="498" spans="1:140" ht="12.5">
      <c r="A498" s="168"/>
      <c r="B498" s="169"/>
      <c r="C498" s="144" t="str">
        <f t="shared" si="0"/>
        <v/>
      </c>
      <c r="D498" s="144" t="str">
        <f t="shared" si="1898"/>
        <v/>
      </c>
      <c r="E498" s="144" t="str">
        <f t="shared" si="2"/>
        <v/>
      </c>
      <c r="F498" s="145" t="str">
        <f t="shared" si="1899"/>
        <v/>
      </c>
      <c r="G498" s="145" t="str">
        <f t="shared" si="4"/>
        <v/>
      </c>
      <c r="H498" s="145" t="str">
        <f t="shared" si="5"/>
        <v/>
      </c>
      <c r="I498" s="146" t="str">
        <f t="shared" ref="I498:J498" si="2081">IF(COUNTA($DO498:$DX498)&gt;0,$BA498,"")</f>
        <v/>
      </c>
      <c r="J498" s="146" t="str">
        <f t="shared" si="2081"/>
        <v/>
      </c>
      <c r="K498" s="147" t="str">
        <f t="shared" si="43"/>
        <v/>
      </c>
      <c r="L498" s="147" t="str">
        <f t="shared" si="7"/>
        <v/>
      </c>
      <c r="M498" s="147" t="str">
        <f t="shared" si="8"/>
        <v/>
      </c>
      <c r="N498" s="147" t="str">
        <f t="shared" si="48"/>
        <v/>
      </c>
      <c r="O498" s="147" t="str">
        <f t="shared" si="9"/>
        <v/>
      </c>
      <c r="P498" s="146" t="str">
        <f t="shared" si="1901"/>
        <v/>
      </c>
      <c r="Q498" s="147" t="str">
        <f t="shared" si="1902"/>
        <v/>
      </c>
      <c r="R498" s="146" t="str">
        <f t="shared" si="12"/>
        <v/>
      </c>
      <c r="S498" s="146" t="str">
        <f t="shared" si="13"/>
        <v/>
      </c>
      <c r="T498" s="146" t="str">
        <f>IF(NOT(ISBLANK(DH498)),
        IF(AND(ISREF('Input Tenderers'!$J$8:$K$8),COUNTA('Input Tenderers'!$N$8)&gt;0),
                IF(COUNTA('Input Implementation Transactio'!$N498:$O498)&gt;0,"supplier;tenderer;payee","supplier;tenderer"),
                IF(COUNTA('Input Implementation Transactio'!$N498:$O498)&gt;0,"supplier;payee","supplier")
                ),
        IF(COUNTA('Input Implementation Transactio'!$N498:$O498)&gt;0, "payee", "")
        )</f>
        <v/>
      </c>
      <c r="U498" s="146" t="str">
        <f t="shared" si="14"/>
        <v/>
      </c>
      <c r="V498" s="146" t="str">
        <f t="shared" si="15"/>
        <v/>
      </c>
      <c r="W498" s="148" t="str">
        <f t="shared" si="1903"/>
        <v/>
      </c>
      <c r="X498" s="175" t="str">
        <f t="shared" si="1904"/>
        <v/>
      </c>
      <c r="Y498" s="170" t="str">
        <f t="shared" si="1905"/>
        <v/>
      </c>
      <c r="Z498" s="150" t="str">
        <f t="shared" si="19"/>
        <v/>
      </c>
      <c r="AA498" s="146" t="str">
        <f t="shared" si="20"/>
        <v/>
      </c>
      <c r="AB498" s="146" t="str">
        <f t="shared" si="21"/>
        <v/>
      </c>
      <c r="AC498" s="146" t="str">
        <f t="shared" si="22"/>
        <v/>
      </c>
      <c r="AD498" s="148" t="str">
        <f t="shared" si="1906"/>
        <v/>
      </c>
      <c r="AE498" s="148" t="str">
        <f t="shared" si="24"/>
        <v/>
      </c>
      <c r="AF498" s="175" t="str">
        <f t="shared" si="1907"/>
        <v/>
      </c>
      <c r="AG498" s="170" t="str">
        <f t="shared" si="1908"/>
        <v/>
      </c>
      <c r="AH498" s="148" t="str">
        <f t="shared" si="1909"/>
        <v/>
      </c>
      <c r="AI498" s="146" t="str">
        <f t="shared" si="28"/>
        <v/>
      </c>
      <c r="AJ498" s="146" t="str">
        <f t="shared" si="29"/>
        <v/>
      </c>
      <c r="AK498" s="146" t="str">
        <f t="shared" si="30"/>
        <v/>
      </c>
      <c r="AL498" s="146" t="str">
        <f t="shared" si="31"/>
        <v/>
      </c>
      <c r="AM498" s="171" t="str">
        <f t="shared" si="32"/>
        <v/>
      </c>
      <c r="AN498" s="171" t="str">
        <f t="shared" si="33"/>
        <v/>
      </c>
      <c r="AO498" s="146" t="str">
        <f t="shared" si="34"/>
        <v/>
      </c>
      <c r="AP498" s="146" t="str">
        <f t="shared" si="35"/>
        <v/>
      </c>
      <c r="AQ498" s="146" t="str">
        <f t="shared" si="36"/>
        <v/>
      </c>
      <c r="AR498" s="146" t="str">
        <f t="shared" ref="AR498:AS498" si="2082">IF(NOT(ISBLANK(CB498)),CONCATENATE(TEXT(CB498,"yyyy-mm-ddThh:MM:ss"),"Z"),"")</f>
        <v/>
      </c>
      <c r="AS498" s="146" t="str">
        <f t="shared" si="2082"/>
        <v/>
      </c>
      <c r="AT498" s="146" t="str">
        <f t="shared" si="38"/>
        <v/>
      </c>
      <c r="AU498" s="146" t="str">
        <f t="shared" si="39"/>
        <v/>
      </c>
      <c r="AV498" s="146" t="str">
        <f t="shared" ref="AV498:AW498" si="2083">IF(NOT(ISBLANK(DT498)),CONCATENATE(TEXT(DT498,"yyyy-mm-ddThh:MM:ss"),"Z"),"")</f>
        <v/>
      </c>
      <c r="AW498" s="146" t="str">
        <f t="shared" si="2083"/>
        <v/>
      </c>
      <c r="AX498" s="146" t="str">
        <f t="shared" ref="AX498:AZ498" si="2084">IF(NOT(ISBLANK(ED498)),CONCATENATE(TEXT(ED498,"yyyy-mm-ddThh:MM:ss"),"Z"),"")</f>
        <v/>
      </c>
      <c r="AY498" s="146" t="str">
        <f t="shared" si="2084"/>
        <v/>
      </c>
      <c r="AZ498" s="146" t="str">
        <f t="shared" si="2084"/>
        <v/>
      </c>
      <c r="BA498" s="176"/>
      <c r="BB498" s="152"/>
      <c r="BC498" s="177"/>
      <c r="BD498" s="154"/>
      <c r="BE498" s="155"/>
      <c r="BF498" s="154"/>
      <c r="BG498" s="155"/>
      <c r="BH498" s="169"/>
      <c r="BI498" s="162"/>
      <c r="BJ498" s="172"/>
      <c r="BK498" s="162"/>
      <c r="BL498" s="158"/>
      <c r="BM498" s="172"/>
      <c r="BN498" s="162"/>
      <c r="BO498" s="167"/>
      <c r="BP498" s="169"/>
      <c r="BQ498" s="162"/>
      <c r="BR498" s="162"/>
      <c r="BS498" s="174"/>
      <c r="BT498" s="162"/>
      <c r="BU498" s="174"/>
      <c r="BV498" s="174"/>
      <c r="BW498" s="174"/>
      <c r="BX498" s="173"/>
      <c r="BY498" s="158"/>
      <c r="BZ498" s="160"/>
      <c r="CA498" s="172"/>
      <c r="CB498" s="152"/>
      <c r="CC498" s="152"/>
      <c r="CD498" s="156"/>
      <c r="CE498" s="172"/>
      <c r="CF498" s="162"/>
      <c r="CG498" s="162"/>
      <c r="CH498" s="158"/>
      <c r="CI498" s="173"/>
      <c r="CJ498" s="178"/>
      <c r="CK498" s="173"/>
      <c r="CL498" s="165"/>
      <c r="CM498" s="172"/>
      <c r="CN498" s="162"/>
      <c r="CO498" s="162"/>
      <c r="CP498" s="162"/>
      <c r="CQ498" s="162"/>
      <c r="CR498" s="169"/>
      <c r="CS498" s="162"/>
      <c r="CT498" s="162"/>
      <c r="CU498" s="174"/>
      <c r="CV498" s="152"/>
      <c r="CW498" s="173"/>
      <c r="CX498" s="158"/>
      <c r="CY498" s="172"/>
      <c r="CZ498" s="162"/>
      <c r="DA498" s="162"/>
      <c r="DB498" s="158"/>
      <c r="DC498" s="173"/>
      <c r="DD498" s="178"/>
      <c r="DE498" s="173"/>
      <c r="DF498" s="165"/>
      <c r="DG498" s="172"/>
      <c r="DH498" s="178"/>
      <c r="DI498" s="172"/>
      <c r="DJ498" s="178"/>
      <c r="DK498" s="172"/>
      <c r="DL498" s="162"/>
      <c r="DM498" s="167"/>
      <c r="DN498" s="169"/>
      <c r="DO498" s="162"/>
      <c r="DP498" s="162"/>
      <c r="DQ498" s="174"/>
      <c r="DR498" s="152"/>
      <c r="DS498" s="172"/>
      <c r="DT498" s="152"/>
      <c r="DU498" s="152"/>
      <c r="DV498" s="156"/>
      <c r="DW498" s="173"/>
      <c r="DX498" s="158"/>
      <c r="DY498" s="172"/>
      <c r="DZ498" s="162"/>
      <c r="EA498" s="162"/>
      <c r="EB498" s="172"/>
      <c r="EC498" s="172"/>
      <c r="ED498" s="152"/>
      <c r="EE498" s="152"/>
      <c r="EF498" s="152"/>
      <c r="EG498" s="174"/>
      <c r="EH498" s="172"/>
      <c r="EI498" s="162"/>
      <c r="EJ498" s="162"/>
    </row>
    <row r="499" spans="1:140" ht="12.5">
      <c r="A499" s="168"/>
      <c r="B499" s="169"/>
      <c r="C499" s="144" t="str">
        <f t="shared" si="0"/>
        <v/>
      </c>
      <c r="D499" s="144" t="str">
        <f t="shared" si="1898"/>
        <v/>
      </c>
      <c r="E499" s="144" t="str">
        <f t="shared" si="2"/>
        <v/>
      </c>
      <c r="F499" s="145" t="str">
        <f t="shared" si="1899"/>
        <v/>
      </c>
      <c r="G499" s="145" t="str">
        <f t="shared" si="4"/>
        <v/>
      </c>
      <c r="H499" s="145" t="str">
        <f t="shared" si="5"/>
        <v/>
      </c>
      <c r="I499" s="146" t="str">
        <f t="shared" ref="I499:J499" si="2085">IF(COUNTA($DO499:$DX499)&gt;0,$BA499,"")</f>
        <v/>
      </c>
      <c r="J499" s="146" t="str">
        <f t="shared" si="2085"/>
        <v/>
      </c>
      <c r="K499" s="147" t="str">
        <f t="shared" si="43"/>
        <v/>
      </c>
      <c r="L499" s="147" t="str">
        <f t="shared" si="7"/>
        <v/>
      </c>
      <c r="M499" s="147" t="str">
        <f t="shared" si="8"/>
        <v/>
      </c>
      <c r="N499" s="147" t="str">
        <f t="shared" si="48"/>
        <v/>
      </c>
      <c r="O499" s="147" t="str">
        <f t="shared" si="9"/>
        <v/>
      </c>
      <c r="P499" s="146" t="str">
        <f t="shared" si="1901"/>
        <v/>
      </c>
      <c r="Q499" s="147" t="str">
        <f t="shared" si="1902"/>
        <v/>
      </c>
      <c r="R499" s="146" t="str">
        <f t="shared" si="12"/>
        <v/>
      </c>
      <c r="S499" s="146" t="str">
        <f t="shared" si="13"/>
        <v/>
      </c>
      <c r="T499" s="146" t="str">
        <f>IF(NOT(ISBLANK(DH499)),
        IF(AND(ISREF('Input Tenderers'!$J$8:$K$8),COUNTA('Input Tenderers'!$N$8)&gt;0),
                IF(COUNTA('Input Implementation Transactio'!$N499:$O499)&gt;0,"supplier;tenderer;payee","supplier;tenderer"),
                IF(COUNTA('Input Implementation Transactio'!$N499:$O499)&gt;0,"supplier;payee","supplier")
                ),
        IF(COUNTA('Input Implementation Transactio'!$N499:$O499)&gt;0, "payee", "")
        )</f>
        <v/>
      </c>
      <c r="U499" s="146" t="str">
        <f t="shared" si="14"/>
        <v/>
      </c>
      <c r="V499" s="146" t="str">
        <f t="shared" si="15"/>
        <v/>
      </c>
      <c r="W499" s="148" t="str">
        <f t="shared" si="1903"/>
        <v/>
      </c>
      <c r="X499" s="175" t="str">
        <f t="shared" si="1904"/>
        <v/>
      </c>
      <c r="Y499" s="170" t="str">
        <f t="shared" si="1905"/>
        <v/>
      </c>
      <c r="Z499" s="150" t="str">
        <f t="shared" si="19"/>
        <v/>
      </c>
      <c r="AA499" s="146" t="str">
        <f t="shared" si="20"/>
        <v/>
      </c>
      <c r="AB499" s="146" t="str">
        <f t="shared" si="21"/>
        <v/>
      </c>
      <c r="AC499" s="146" t="str">
        <f t="shared" si="22"/>
        <v/>
      </c>
      <c r="AD499" s="148" t="str">
        <f t="shared" si="1906"/>
        <v/>
      </c>
      <c r="AE499" s="148" t="str">
        <f t="shared" si="24"/>
        <v/>
      </c>
      <c r="AF499" s="175" t="str">
        <f t="shared" si="1907"/>
        <v/>
      </c>
      <c r="AG499" s="170" t="str">
        <f t="shared" si="1908"/>
        <v/>
      </c>
      <c r="AH499" s="148" t="str">
        <f t="shared" si="1909"/>
        <v/>
      </c>
      <c r="AI499" s="146" t="str">
        <f t="shared" si="28"/>
        <v/>
      </c>
      <c r="AJ499" s="146" t="str">
        <f t="shared" si="29"/>
        <v/>
      </c>
      <c r="AK499" s="146" t="str">
        <f t="shared" si="30"/>
        <v/>
      </c>
      <c r="AL499" s="146" t="str">
        <f t="shared" si="31"/>
        <v/>
      </c>
      <c r="AM499" s="171" t="str">
        <f t="shared" si="32"/>
        <v/>
      </c>
      <c r="AN499" s="171" t="str">
        <f t="shared" si="33"/>
        <v/>
      </c>
      <c r="AO499" s="146" t="str">
        <f t="shared" si="34"/>
        <v/>
      </c>
      <c r="AP499" s="146" t="str">
        <f t="shared" si="35"/>
        <v/>
      </c>
      <c r="AQ499" s="146" t="str">
        <f t="shared" si="36"/>
        <v/>
      </c>
      <c r="AR499" s="146" t="str">
        <f t="shared" ref="AR499:AS499" si="2086">IF(NOT(ISBLANK(CB499)),CONCATENATE(TEXT(CB499,"yyyy-mm-ddThh:MM:ss"),"Z"),"")</f>
        <v/>
      </c>
      <c r="AS499" s="146" t="str">
        <f t="shared" si="2086"/>
        <v/>
      </c>
      <c r="AT499" s="146" t="str">
        <f t="shared" si="38"/>
        <v/>
      </c>
      <c r="AU499" s="146" t="str">
        <f t="shared" si="39"/>
        <v/>
      </c>
      <c r="AV499" s="146" t="str">
        <f t="shared" ref="AV499:AW499" si="2087">IF(NOT(ISBLANK(DT499)),CONCATENATE(TEXT(DT499,"yyyy-mm-ddThh:MM:ss"),"Z"),"")</f>
        <v/>
      </c>
      <c r="AW499" s="146" t="str">
        <f t="shared" si="2087"/>
        <v/>
      </c>
      <c r="AX499" s="146" t="str">
        <f t="shared" ref="AX499:AZ499" si="2088">IF(NOT(ISBLANK(ED499)),CONCATENATE(TEXT(ED499,"yyyy-mm-ddThh:MM:ss"),"Z"),"")</f>
        <v/>
      </c>
      <c r="AY499" s="146" t="str">
        <f t="shared" si="2088"/>
        <v/>
      </c>
      <c r="AZ499" s="146" t="str">
        <f t="shared" si="2088"/>
        <v/>
      </c>
      <c r="BA499" s="176"/>
      <c r="BB499" s="152"/>
      <c r="BC499" s="177"/>
      <c r="BD499" s="154"/>
      <c r="BE499" s="155"/>
      <c r="BF499" s="154"/>
      <c r="BG499" s="155"/>
      <c r="BH499" s="169"/>
      <c r="BI499" s="162"/>
      <c r="BJ499" s="172"/>
      <c r="BK499" s="162"/>
      <c r="BL499" s="158"/>
      <c r="BM499" s="172"/>
      <c r="BN499" s="162"/>
      <c r="BO499" s="167"/>
      <c r="BP499" s="169"/>
      <c r="BQ499" s="162"/>
      <c r="BR499" s="162"/>
      <c r="BS499" s="174"/>
      <c r="BT499" s="162"/>
      <c r="BU499" s="174"/>
      <c r="BV499" s="174"/>
      <c r="BW499" s="174"/>
      <c r="BX499" s="173"/>
      <c r="BY499" s="158"/>
      <c r="BZ499" s="160"/>
      <c r="CA499" s="172"/>
      <c r="CB499" s="152"/>
      <c r="CC499" s="152"/>
      <c r="CD499" s="156"/>
      <c r="CE499" s="172"/>
      <c r="CF499" s="162"/>
      <c r="CG499" s="162"/>
      <c r="CH499" s="158"/>
      <c r="CI499" s="173"/>
      <c r="CJ499" s="178"/>
      <c r="CK499" s="173"/>
      <c r="CL499" s="165"/>
      <c r="CM499" s="172"/>
      <c r="CN499" s="162"/>
      <c r="CO499" s="162"/>
      <c r="CP499" s="162"/>
      <c r="CQ499" s="162"/>
      <c r="CR499" s="169"/>
      <c r="CS499" s="162"/>
      <c r="CT499" s="162"/>
      <c r="CU499" s="174"/>
      <c r="CV499" s="152"/>
      <c r="CW499" s="173"/>
      <c r="CX499" s="158"/>
      <c r="CY499" s="172"/>
      <c r="CZ499" s="162"/>
      <c r="DA499" s="162"/>
      <c r="DB499" s="158"/>
      <c r="DC499" s="173"/>
      <c r="DD499" s="178"/>
      <c r="DE499" s="173"/>
      <c r="DF499" s="165"/>
      <c r="DG499" s="172"/>
      <c r="DH499" s="178"/>
      <c r="DI499" s="172"/>
      <c r="DJ499" s="178"/>
      <c r="DK499" s="172"/>
      <c r="DL499" s="162"/>
      <c r="DM499" s="167"/>
      <c r="DN499" s="169"/>
      <c r="DO499" s="162"/>
      <c r="DP499" s="162"/>
      <c r="DQ499" s="174"/>
      <c r="DR499" s="152"/>
      <c r="DS499" s="172"/>
      <c r="DT499" s="152"/>
      <c r="DU499" s="152"/>
      <c r="DV499" s="156"/>
      <c r="DW499" s="173"/>
      <c r="DX499" s="158"/>
      <c r="DY499" s="172"/>
      <c r="DZ499" s="162"/>
      <c r="EA499" s="162"/>
      <c r="EB499" s="172"/>
      <c r="EC499" s="172"/>
      <c r="ED499" s="152"/>
      <c r="EE499" s="152"/>
      <c r="EF499" s="152"/>
      <c r="EG499" s="174"/>
      <c r="EH499" s="172"/>
      <c r="EI499" s="162"/>
      <c r="EJ499" s="162"/>
    </row>
    <row r="500" spans="1:140" ht="12.5">
      <c r="A500" s="168"/>
      <c r="B500" s="169"/>
      <c r="C500" s="144" t="str">
        <f t="shared" si="0"/>
        <v/>
      </c>
      <c r="D500" s="144" t="str">
        <f t="shared" si="1898"/>
        <v/>
      </c>
      <c r="E500" s="144" t="str">
        <f t="shared" si="2"/>
        <v/>
      </c>
      <c r="F500" s="145" t="str">
        <f t="shared" si="1899"/>
        <v/>
      </c>
      <c r="G500" s="145" t="str">
        <f t="shared" si="4"/>
        <v/>
      </c>
      <c r="H500" s="145" t="str">
        <f t="shared" si="5"/>
        <v/>
      </c>
      <c r="I500" s="146" t="str">
        <f t="shared" ref="I500:J500" si="2089">IF(COUNTA($DO500:$DX500)&gt;0,$BA500,"")</f>
        <v/>
      </c>
      <c r="J500" s="146" t="str">
        <f t="shared" si="2089"/>
        <v/>
      </c>
      <c r="K500" s="147" t="str">
        <f t="shared" si="43"/>
        <v/>
      </c>
      <c r="L500" s="147" t="str">
        <f t="shared" si="7"/>
        <v/>
      </c>
      <c r="M500" s="147" t="str">
        <f t="shared" si="8"/>
        <v/>
      </c>
      <c r="N500" s="147" t="str">
        <f t="shared" si="48"/>
        <v/>
      </c>
      <c r="O500" s="147" t="str">
        <f t="shared" si="9"/>
        <v/>
      </c>
      <c r="P500" s="146" t="str">
        <f t="shared" si="1901"/>
        <v/>
      </c>
      <c r="Q500" s="147" t="str">
        <f t="shared" si="1902"/>
        <v/>
      </c>
      <c r="R500" s="146" t="str">
        <f t="shared" si="12"/>
        <v/>
      </c>
      <c r="S500" s="146" t="str">
        <f t="shared" si="13"/>
        <v/>
      </c>
      <c r="T500" s="146" t="str">
        <f>IF(NOT(ISBLANK(DH500)),
        IF(AND(ISREF('Input Tenderers'!$J$8:$K$8),COUNTA('Input Tenderers'!$N$8)&gt;0),
                IF(COUNTA('Input Implementation Transactio'!$N500:$O500)&gt;0,"supplier;tenderer;payee","supplier;tenderer"),
                IF(COUNTA('Input Implementation Transactio'!$N500:$O500)&gt;0,"supplier;payee","supplier")
                ),
        IF(COUNTA('Input Implementation Transactio'!$N500:$O500)&gt;0, "payee", "")
        )</f>
        <v/>
      </c>
      <c r="U500" s="146" t="str">
        <f t="shared" si="14"/>
        <v/>
      </c>
      <c r="V500" s="146" t="str">
        <f t="shared" si="15"/>
        <v/>
      </c>
      <c r="W500" s="148" t="str">
        <f t="shared" si="1903"/>
        <v/>
      </c>
      <c r="X500" s="175" t="str">
        <f t="shared" si="1904"/>
        <v/>
      </c>
      <c r="Y500" s="170" t="str">
        <f t="shared" si="1905"/>
        <v/>
      </c>
      <c r="Z500" s="150" t="str">
        <f t="shared" si="19"/>
        <v/>
      </c>
      <c r="AA500" s="146" t="str">
        <f t="shared" si="20"/>
        <v/>
      </c>
      <c r="AB500" s="146" t="str">
        <f t="shared" si="21"/>
        <v/>
      </c>
      <c r="AC500" s="146" t="str">
        <f t="shared" si="22"/>
        <v/>
      </c>
      <c r="AD500" s="148" t="str">
        <f t="shared" si="1906"/>
        <v/>
      </c>
      <c r="AE500" s="148" t="str">
        <f t="shared" si="24"/>
        <v/>
      </c>
      <c r="AF500" s="175" t="str">
        <f t="shared" si="1907"/>
        <v/>
      </c>
      <c r="AG500" s="170" t="str">
        <f t="shared" si="1908"/>
        <v/>
      </c>
      <c r="AH500" s="148" t="str">
        <f t="shared" si="1909"/>
        <v/>
      </c>
      <c r="AI500" s="146" t="str">
        <f t="shared" si="28"/>
        <v/>
      </c>
      <c r="AJ500" s="146" t="str">
        <f t="shared" si="29"/>
        <v/>
      </c>
      <c r="AK500" s="146" t="str">
        <f t="shared" si="30"/>
        <v/>
      </c>
      <c r="AL500" s="146" t="str">
        <f t="shared" si="31"/>
        <v/>
      </c>
      <c r="AM500" s="171" t="str">
        <f t="shared" si="32"/>
        <v/>
      </c>
      <c r="AN500" s="171" t="str">
        <f t="shared" si="33"/>
        <v/>
      </c>
      <c r="AO500" s="146" t="str">
        <f t="shared" si="34"/>
        <v/>
      </c>
      <c r="AP500" s="146" t="str">
        <f t="shared" si="35"/>
        <v/>
      </c>
      <c r="AQ500" s="146" t="str">
        <f t="shared" si="36"/>
        <v/>
      </c>
      <c r="AR500" s="146" t="str">
        <f t="shared" ref="AR500:AS500" si="2090">IF(NOT(ISBLANK(CB500)),CONCATENATE(TEXT(CB500,"yyyy-mm-ddThh:MM:ss"),"Z"),"")</f>
        <v/>
      </c>
      <c r="AS500" s="146" t="str">
        <f t="shared" si="2090"/>
        <v/>
      </c>
      <c r="AT500" s="146" t="str">
        <f t="shared" si="38"/>
        <v/>
      </c>
      <c r="AU500" s="146" t="str">
        <f t="shared" si="39"/>
        <v/>
      </c>
      <c r="AV500" s="146" t="str">
        <f t="shared" ref="AV500:AW500" si="2091">IF(NOT(ISBLANK(DT500)),CONCATENATE(TEXT(DT500,"yyyy-mm-ddThh:MM:ss"),"Z"),"")</f>
        <v/>
      </c>
      <c r="AW500" s="146" t="str">
        <f t="shared" si="2091"/>
        <v/>
      </c>
      <c r="AX500" s="146" t="str">
        <f t="shared" ref="AX500:AZ500" si="2092">IF(NOT(ISBLANK(ED500)),CONCATENATE(TEXT(ED500,"yyyy-mm-ddThh:MM:ss"),"Z"),"")</f>
        <v/>
      </c>
      <c r="AY500" s="146" t="str">
        <f t="shared" si="2092"/>
        <v/>
      </c>
      <c r="AZ500" s="146" t="str">
        <f t="shared" si="2092"/>
        <v/>
      </c>
      <c r="BA500" s="176"/>
      <c r="BB500" s="152"/>
      <c r="BC500" s="177"/>
      <c r="BD500" s="154"/>
      <c r="BE500" s="155"/>
      <c r="BF500" s="154"/>
      <c r="BG500" s="155"/>
      <c r="BH500" s="169"/>
      <c r="BI500" s="162"/>
      <c r="BJ500" s="172"/>
      <c r="BK500" s="162"/>
      <c r="BL500" s="158"/>
      <c r="BM500" s="172"/>
      <c r="BN500" s="162"/>
      <c r="BO500" s="167"/>
      <c r="BP500" s="169"/>
      <c r="BQ500" s="162"/>
      <c r="BR500" s="162"/>
      <c r="BS500" s="174"/>
      <c r="BT500" s="162"/>
      <c r="BU500" s="174"/>
      <c r="BV500" s="174"/>
      <c r="BW500" s="174"/>
      <c r="BX500" s="173"/>
      <c r="BY500" s="158"/>
      <c r="BZ500" s="160"/>
      <c r="CA500" s="172"/>
      <c r="CB500" s="152"/>
      <c r="CC500" s="152"/>
      <c r="CD500" s="156"/>
      <c r="CE500" s="172"/>
      <c r="CF500" s="162"/>
      <c r="CG500" s="162"/>
      <c r="CH500" s="158"/>
      <c r="CI500" s="173"/>
      <c r="CJ500" s="178"/>
      <c r="CK500" s="173"/>
      <c r="CL500" s="165"/>
      <c r="CM500" s="172"/>
      <c r="CN500" s="162"/>
      <c r="CO500" s="162"/>
      <c r="CP500" s="162"/>
      <c r="CQ500" s="162"/>
      <c r="CR500" s="169"/>
      <c r="CS500" s="162"/>
      <c r="CT500" s="162"/>
      <c r="CU500" s="174"/>
      <c r="CV500" s="152"/>
      <c r="CW500" s="173"/>
      <c r="CX500" s="158"/>
      <c r="CY500" s="172"/>
      <c r="CZ500" s="162"/>
      <c r="DA500" s="162"/>
      <c r="DB500" s="158"/>
      <c r="DC500" s="173"/>
      <c r="DD500" s="178"/>
      <c r="DE500" s="173"/>
      <c r="DF500" s="165"/>
      <c r="DG500" s="172"/>
      <c r="DH500" s="178"/>
      <c r="DI500" s="172"/>
      <c r="DJ500" s="178"/>
      <c r="DK500" s="172"/>
      <c r="DL500" s="162"/>
      <c r="DM500" s="167"/>
      <c r="DN500" s="169"/>
      <c r="DO500" s="162"/>
      <c r="DP500" s="162"/>
      <c r="DQ500" s="174"/>
      <c r="DR500" s="152"/>
      <c r="DS500" s="172"/>
      <c r="DT500" s="152"/>
      <c r="DU500" s="152"/>
      <c r="DV500" s="156"/>
      <c r="DW500" s="173"/>
      <c r="DX500" s="158"/>
      <c r="DY500" s="172"/>
      <c r="DZ500" s="162"/>
      <c r="EA500" s="162"/>
      <c r="EB500" s="172"/>
      <c r="EC500" s="172"/>
      <c r="ED500" s="152"/>
      <c r="EE500" s="152"/>
      <c r="EF500" s="152"/>
      <c r="EG500" s="174"/>
      <c r="EH500" s="172"/>
      <c r="EI500" s="162"/>
      <c r="EJ500" s="162"/>
    </row>
    <row r="501" spans="1:140" ht="12.5">
      <c r="A501" s="168"/>
      <c r="B501" s="169"/>
      <c r="C501" s="144" t="str">
        <f t="shared" si="0"/>
        <v/>
      </c>
      <c r="D501" s="144" t="str">
        <f t="shared" si="1898"/>
        <v/>
      </c>
      <c r="E501" s="144" t="str">
        <f t="shared" si="2"/>
        <v/>
      </c>
      <c r="F501" s="145" t="str">
        <f t="shared" si="1899"/>
        <v/>
      </c>
      <c r="G501" s="145" t="str">
        <f t="shared" si="4"/>
        <v/>
      </c>
      <c r="H501" s="145" t="str">
        <f t="shared" si="5"/>
        <v/>
      </c>
      <c r="I501" s="146" t="str">
        <f t="shared" ref="I501:J501" si="2093">IF(COUNTA($DO501:$DX501)&gt;0,$BA501,"")</f>
        <v/>
      </c>
      <c r="J501" s="146" t="str">
        <f t="shared" si="2093"/>
        <v/>
      </c>
      <c r="K501" s="147" t="str">
        <f t="shared" si="43"/>
        <v/>
      </c>
      <c r="L501" s="147" t="str">
        <f t="shared" si="7"/>
        <v/>
      </c>
      <c r="M501" s="147" t="str">
        <f t="shared" si="8"/>
        <v/>
      </c>
      <c r="N501" s="147" t="str">
        <f t="shared" si="48"/>
        <v/>
      </c>
      <c r="O501" s="147" t="str">
        <f t="shared" si="9"/>
        <v/>
      </c>
      <c r="P501" s="146" t="str">
        <f t="shared" si="1901"/>
        <v/>
      </c>
      <c r="Q501" s="147" t="str">
        <f t="shared" si="1902"/>
        <v/>
      </c>
      <c r="R501" s="146" t="str">
        <f t="shared" si="12"/>
        <v/>
      </c>
      <c r="S501" s="146" t="str">
        <f t="shared" si="13"/>
        <v/>
      </c>
      <c r="T501" s="146" t="str">
        <f>IF(NOT(ISBLANK(DH501)),
        IF(AND(ISREF('Input Tenderers'!$J$8:$K$8),COUNTA('Input Tenderers'!$N$8)&gt;0),
                IF(COUNTA('Input Implementation Transactio'!$N501:$O501)&gt;0,"supplier;tenderer;payee","supplier;tenderer"),
                IF(COUNTA('Input Implementation Transactio'!$N501:$O501)&gt;0,"supplier;payee","supplier")
                ),
        IF(COUNTA('Input Implementation Transactio'!$N501:$O501)&gt;0, "payee", "")
        )</f>
        <v/>
      </c>
      <c r="U501" s="146" t="str">
        <f t="shared" si="14"/>
        <v/>
      </c>
      <c r="V501" s="146" t="str">
        <f t="shared" si="15"/>
        <v/>
      </c>
      <c r="W501" s="148" t="str">
        <f t="shared" si="1903"/>
        <v/>
      </c>
      <c r="X501" s="175" t="str">
        <f t="shared" si="1904"/>
        <v/>
      </c>
      <c r="Y501" s="170" t="str">
        <f t="shared" si="1905"/>
        <v/>
      </c>
      <c r="Z501" s="150" t="str">
        <f t="shared" si="19"/>
        <v/>
      </c>
      <c r="AA501" s="146" t="str">
        <f t="shared" si="20"/>
        <v/>
      </c>
      <c r="AB501" s="146" t="str">
        <f t="shared" si="21"/>
        <v/>
      </c>
      <c r="AC501" s="146" t="str">
        <f t="shared" si="22"/>
        <v/>
      </c>
      <c r="AD501" s="148" t="str">
        <f t="shared" si="1906"/>
        <v/>
      </c>
      <c r="AE501" s="148" t="str">
        <f t="shared" si="24"/>
        <v/>
      </c>
      <c r="AF501" s="175" t="str">
        <f t="shared" si="1907"/>
        <v/>
      </c>
      <c r="AG501" s="170" t="str">
        <f t="shared" si="1908"/>
        <v/>
      </c>
      <c r="AH501" s="148" t="str">
        <f t="shared" si="1909"/>
        <v/>
      </c>
      <c r="AI501" s="146" t="str">
        <f t="shared" si="28"/>
        <v/>
      </c>
      <c r="AJ501" s="146" t="str">
        <f t="shared" si="29"/>
        <v/>
      </c>
      <c r="AK501" s="146" t="str">
        <f t="shared" si="30"/>
        <v/>
      </c>
      <c r="AL501" s="146" t="str">
        <f t="shared" si="31"/>
        <v/>
      </c>
      <c r="AM501" s="171" t="str">
        <f t="shared" si="32"/>
        <v/>
      </c>
      <c r="AN501" s="171" t="str">
        <f t="shared" si="33"/>
        <v/>
      </c>
      <c r="AO501" s="146" t="str">
        <f t="shared" si="34"/>
        <v/>
      </c>
      <c r="AP501" s="146" t="str">
        <f t="shared" si="35"/>
        <v/>
      </c>
      <c r="AQ501" s="146" t="str">
        <f t="shared" si="36"/>
        <v/>
      </c>
      <c r="AR501" s="146" t="str">
        <f t="shared" ref="AR501:AS501" si="2094">IF(NOT(ISBLANK(CB501)),CONCATENATE(TEXT(CB501,"yyyy-mm-ddThh:MM:ss"),"Z"),"")</f>
        <v/>
      </c>
      <c r="AS501" s="146" t="str">
        <f t="shared" si="2094"/>
        <v/>
      </c>
      <c r="AT501" s="146" t="str">
        <f t="shared" si="38"/>
        <v/>
      </c>
      <c r="AU501" s="146" t="str">
        <f t="shared" si="39"/>
        <v/>
      </c>
      <c r="AV501" s="146" t="str">
        <f t="shared" ref="AV501:AW501" si="2095">IF(NOT(ISBLANK(DT501)),CONCATENATE(TEXT(DT501,"yyyy-mm-ddThh:MM:ss"),"Z"),"")</f>
        <v/>
      </c>
      <c r="AW501" s="146" t="str">
        <f t="shared" si="2095"/>
        <v/>
      </c>
      <c r="AX501" s="146" t="str">
        <f t="shared" ref="AX501:AZ501" si="2096">IF(NOT(ISBLANK(ED501)),CONCATENATE(TEXT(ED501,"yyyy-mm-ddThh:MM:ss"),"Z"),"")</f>
        <v/>
      </c>
      <c r="AY501" s="146" t="str">
        <f t="shared" si="2096"/>
        <v/>
      </c>
      <c r="AZ501" s="146" t="str">
        <f t="shared" si="2096"/>
        <v/>
      </c>
      <c r="BA501" s="176"/>
      <c r="BB501" s="152"/>
      <c r="BC501" s="177"/>
      <c r="BD501" s="154"/>
      <c r="BE501" s="155"/>
      <c r="BF501" s="154"/>
      <c r="BG501" s="155"/>
      <c r="BH501" s="169"/>
      <c r="BI501" s="162"/>
      <c r="BJ501" s="172"/>
      <c r="BK501" s="162"/>
      <c r="BL501" s="158"/>
      <c r="BM501" s="172"/>
      <c r="BN501" s="162"/>
      <c r="BO501" s="167"/>
      <c r="BP501" s="169"/>
      <c r="BQ501" s="162"/>
      <c r="BR501" s="162"/>
      <c r="BS501" s="174"/>
      <c r="BT501" s="162"/>
      <c r="BU501" s="174"/>
      <c r="BV501" s="174"/>
      <c r="BW501" s="174"/>
      <c r="BX501" s="173"/>
      <c r="BY501" s="158"/>
      <c r="BZ501" s="160"/>
      <c r="CA501" s="172"/>
      <c r="CB501" s="152"/>
      <c r="CC501" s="152"/>
      <c r="CD501" s="156"/>
      <c r="CE501" s="172"/>
      <c r="CF501" s="162"/>
      <c r="CG501" s="162"/>
      <c r="CH501" s="158"/>
      <c r="CI501" s="173"/>
      <c r="CJ501" s="178"/>
      <c r="CK501" s="173"/>
      <c r="CL501" s="165"/>
      <c r="CM501" s="172"/>
      <c r="CN501" s="162"/>
      <c r="CO501" s="162"/>
      <c r="CP501" s="162"/>
      <c r="CQ501" s="162"/>
      <c r="CR501" s="169"/>
      <c r="CS501" s="162"/>
      <c r="CT501" s="162"/>
      <c r="CU501" s="174"/>
      <c r="CV501" s="152"/>
      <c r="CW501" s="173"/>
      <c r="CX501" s="158"/>
      <c r="CY501" s="172"/>
      <c r="CZ501" s="162"/>
      <c r="DA501" s="162"/>
      <c r="DB501" s="158"/>
      <c r="DC501" s="173"/>
      <c r="DD501" s="178"/>
      <c r="DE501" s="173"/>
      <c r="DF501" s="165"/>
      <c r="DG501" s="172"/>
      <c r="DH501" s="178"/>
      <c r="DI501" s="172"/>
      <c r="DJ501" s="178"/>
      <c r="DK501" s="172"/>
      <c r="DL501" s="162"/>
      <c r="DM501" s="167"/>
      <c r="DN501" s="169"/>
      <c r="DO501" s="162"/>
      <c r="DP501" s="162"/>
      <c r="DQ501" s="174"/>
      <c r="DR501" s="152"/>
      <c r="DS501" s="172"/>
      <c r="DT501" s="152"/>
      <c r="DU501" s="152"/>
      <c r="DV501" s="156"/>
      <c r="DW501" s="173"/>
      <c r="DX501" s="158"/>
      <c r="DY501" s="172"/>
      <c r="DZ501" s="162"/>
      <c r="EA501" s="162"/>
      <c r="EB501" s="172"/>
      <c r="EC501" s="172"/>
      <c r="ED501" s="152"/>
      <c r="EE501" s="152"/>
      <c r="EF501" s="152"/>
      <c r="EG501" s="174"/>
      <c r="EH501" s="172"/>
      <c r="EI501" s="162"/>
      <c r="EJ501" s="162"/>
    </row>
    <row r="502" spans="1:140" ht="12.5">
      <c r="A502" s="168"/>
      <c r="B502" s="169"/>
      <c r="C502" s="144" t="str">
        <f t="shared" si="0"/>
        <v/>
      </c>
      <c r="D502" s="144" t="str">
        <f t="shared" si="1898"/>
        <v/>
      </c>
      <c r="E502" s="144" t="str">
        <f t="shared" si="2"/>
        <v/>
      </c>
      <c r="F502" s="145" t="str">
        <f t="shared" si="1899"/>
        <v/>
      </c>
      <c r="G502" s="145" t="str">
        <f t="shared" si="4"/>
        <v/>
      </c>
      <c r="H502" s="145" t="str">
        <f t="shared" si="5"/>
        <v/>
      </c>
      <c r="I502" s="146" t="str">
        <f t="shared" ref="I502:J502" si="2097">IF(COUNTA($DO502:$DX502)&gt;0,$BA502,"")</f>
        <v/>
      </c>
      <c r="J502" s="146" t="str">
        <f t="shared" si="2097"/>
        <v/>
      </c>
      <c r="K502" s="147" t="str">
        <f t="shared" si="43"/>
        <v/>
      </c>
      <c r="L502" s="147" t="str">
        <f t="shared" si="7"/>
        <v/>
      </c>
      <c r="M502" s="147" t="str">
        <f t="shared" si="8"/>
        <v/>
      </c>
      <c r="N502" s="147" t="str">
        <f t="shared" si="48"/>
        <v/>
      </c>
      <c r="O502" s="147" t="str">
        <f t="shared" si="9"/>
        <v/>
      </c>
      <c r="P502" s="146" t="str">
        <f t="shared" si="1901"/>
        <v/>
      </c>
      <c r="Q502" s="147" t="str">
        <f t="shared" si="1902"/>
        <v/>
      </c>
      <c r="R502" s="146" t="str">
        <f t="shared" si="12"/>
        <v/>
      </c>
      <c r="S502" s="146" t="str">
        <f t="shared" si="13"/>
        <v/>
      </c>
      <c r="T502" s="146" t="str">
        <f>IF(NOT(ISBLANK(DH502)),
        IF(AND(ISREF('Input Tenderers'!$J$8:$K$8),COUNTA('Input Tenderers'!$N$8)&gt;0),
                IF(COUNTA('Input Implementation Transactio'!$N502:$O502)&gt;0,"supplier;tenderer;payee","supplier;tenderer"),
                IF(COUNTA('Input Implementation Transactio'!$N502:$O502)&gt;0,"supplier;payee","supplier")
                ),
        IF(COUNTA('Input Implementation Transactio'!$N502:$O502)&gt;0, "payee", "")
        )</f>
        <v/>
      </c>
      <c r="U502" s="146" t="str">
        <f t="shared" si="14"/>
        <v/>
      </c>
      <c r="V502" s="146" t="str">
        <f t="shared" si="15"/>
        <v/>
      </c>
      <c r="W502" s="148" t="str">
        <f t="shared" si="1903"/>
        <v/>
      </c>
      <c r="X502" s="175" t="str">
        <f t="shared" si="1904"/>
        <v/>
      </c>
      <c r="Y502" s="170" t="str">
        <f t="shared" si="1905"/>
        <v/>
      </c>
      <c r="Z502" s="150" t="str">
        <f t="shared" si="19"/>
        <v/>
      </c>
      <c r="AA502" s="146" t="str">
        <f t="shared" si="20"/>
        <v/>
      </c>
      <c r="AB502" s="146" t="str">
        <f t="shared" si="21"/>
        <v/>
      </c>
      <c r="AC502" s="146" t="str">
        <f t="shared" si="22"/>
        <v/>
      </c>
      <c r="AD502" s="148" t="str">
        <f t="shared" si="1906"/>
        <v/>
      </c>
      <c r="AE502" s="148" t="str">
        <f t="shared" si="24"/>
        <v/>
      </c>
      <c r="AF502" s="175" t="str">
        <f t="shared" si="1907"/>
        <v/>
      </c>
      <c r="AG502" s="170" t="str">
        <f t="shared" si="1908"/>
        <v/>
      </c>
      <c r="AH502" s="148" t="str">
        <f t="shared" si="1909"/>
        <v/>
      </c>
      <c r="AI502" s="146" t="str">
        <f t="shared" si="28"/>
        <v/>
      </c>
      <c r="AJ502" s="146" t="str">
        <f t="shared" si="29"/>
        <v/>
      </c>
      <c r="AK502" s="146" t="str">
        <f t="shared" si="30"/>
        <v/>
      </c>
      <c r="AL502" s="146" t="str">
        <f t="shared" si="31"/>
        <v/>
      </c>
      <c r="AM502" s="171" t="str">
        <f t="shared" si="32"/>
        <v/>
      </c>
      <c r="AN502" s="171" t="str">
        <f t="shared" si="33"/>
        <v/>
      </c>
      <c r="AO502" s="146" t="str">
        <f t="shared" si="34"/>
        <v/>
      </c>
      <c r="AP502" s="146" t="str">
        <f t="shared" si="35"/>
        <v/>
      </c>
      <c r="AQ502" s="146" t="str">
        <f t="shared" si="36"/>
        <v/>
      </c>
      <c r="AR502" s="146" t="str">
        <f t="shared" ref="AR502:AS502" si="2098">IF(NOT(ISBLANK(CB502)),CONCATENATE(TEXT(CB502,"yyyy-mm-ddThh:MM:ss"),"Z"),"")</f>
        <v/>
      </c>
      <c r="AS502" s="146" t="str">
        <f t="shared" si="2098"/>
        <v/>
      </c>
      <c r="AT502" s="146" t="str">
        <f t="shared" si="38"/>
        <v/>
      </c>
      <c r="AU502" s="146" t="str">
        <f t="shared" si="39"/>
        <v/>
      </c>
      <c r="AV502" s="146" t="str">
        <f t="shared" ref="AV502:AW502" si="2099">IF(NOT(ISBLANK(DT502)),CONCATENATE(TEXT(DT502,"yyyy-mm-ddThh:MM:ss"),"Z"),"")</f>
        <v/>
      </c>
      <c r="AW502" s="146" t="str">
        <f t="shared" si="2099"/>
        <v/>
      </c>
      <c r="AX502" s="146" t="str">
        <f t="shared" ref="AX502:AZ502" si="2100">IF(NOT(ISBLANK(ED502)),CONCATENATE(TEXT(ED502,"yyyy-mm-ddThh:MM:ss"),"Z"),"")</f>
        <v/>
      </c>
      <c r="AY502" s="146" t="str">
        <f t="shared" si="2100"/>
        <v/>
      </c>
      <c r="AZ502" s="146" t="str">
        <f t="shared" si="2100"/>
        <v/>
      </c>
      <c r="BA502" s="176"/>
      <c r="BB502" s="152"/>
      <c r="BC502" s="177"/>
      <c r="BD502" s="154"/>
      <c r="BE502" s="155"/>
      <c r="BF502" s="154"/>
      <c r="BG502" s="155"/>
      <c r="BH502" s="169"/>
      <c r="BI502" s="162"/>
      <c r="BJ502" s="172"/>
      <c r="BK502" s="162"/>
      <c r="BL502" s="158"/>
      <c r="BM502" s="172"/>
      <c r="BN502" s="162"/>
      <c r="BO502" s="167"/>
      <c r="BP502" s="169"/>
      <c r="BQ502" s="162"/>
      <c r="BR502" s="162"/>
      <c r="BS502" s="174"/>
      <c r="BT502" s="162"/>
      <c r="BU502" s="174"/>
      <c r="BV502" s="174"/>
      <c r="BW502" s="174"/>
      <c r="BX502" s="173"/>
      <c r="BY502" s="158"/>
      <c r="BZ502" s="160"/>
      <c r="CA502" s="172"/>
      <c r="CB502" s="152"/>
      <c r="CC502" s="152"/>
      <c r="CD502" s="156"/>
      <c r="CE502" s="172"/>
      <c r="CF502" s="162"/>
      <c r="CG502" s="162"/>
      <c r="CH502" s="158"/>
      <c r="CI502" s="173"/>
      <c r="CJ502" s="178"/>
      <c r="CK502" s="173"/>
      <c r="CL502" s="165"/>
      <c r="CM502" s="172"/>
      <c r="CN502" s="162"/>
      <c r="CO502" s="162"/>
      <c r="CP502" s="162"/>
      <c r="CQ502" s="162"/>
      <c r="CR502" s="169"/>
      <c r="CS502" s="162"/>
      <c r="CT502" s="162"/>
      <c r="CU502" s="174"/>
      <c r="CV502" s="152"/>
      <c r="CW502" s="173"/>
      <c r="CX502" s="158"/>
      <c r="CY502" s="172"/>
      <c r="CZ502" s="162"/>
      <c r="DA502" s="162"/>
      <c r="DB502" s="158"/>
      <c r="DC502" s="173"/>
      <c r="DD502" s="178"/>
      <c r="DE502" s="173"/>
      <c r="DF502" s="165"/>
      <c r="DG502" s="172"/>
      <c r="DH502" s="178"/>
      <c r="DI502" s="172"/>
      <c r="DJ502" s="178"/>
      <c r="DK502" s="172"/>
      <c r="DL502" s="162"/>
      <c r="DM502" s="167"/>
      <c r="DN502" s="169"/>
      <c r="DO502" s="162"/>
      <c r="DP502" s="162"/>
      <c r="DQ502" s="174"/>
      <c r="DR502" s="152"/>
      <c r="DS502" s="172"/>
      <c r="DT502" s="152"/>
      <c r="DU502" s="152"/>
      <c r="DV502" s="156"/>
      <c r="DW502" s="173"/>
      <c r="DX502" s="158"/>
      <c r="DY502" s="172"/>
      <c r="DZ502" s="162"/>
      <c r="EA502" s="162"/>
      <c r="EB502" s="172"/>
      <c r="EC502" s="172"/>
      <c r="ED502" s="152"/>
      <c r="EE502" s="152"/>
      <c r="EF502" s="152"/>
      <c r="EG502" s="174"/>
      <c r="EH502" s="172"/>
      <c r="EI502" s="162"/>
      <c r="EJ502" s="162"/>
    </row>
    <row r="503" spans="1:140" ht="12.5">
      <c r="A503" s="168"/>
      <c r="B503" s="169"/>
      <c r="C503" s="144" t="str">
        <f t="shared" si="0"/>
        <v/>
      </c>
      <c r="D503" s="144" t="str">
        <f t="shared" si="1898"/>
        <v/>
      </c>
      <c r="E503" s="144" t="str">
        <f t="shared" si="2"/>
        <v/>
      </c>
      <c r="F503" s="145" t="str">
        <f t="shared" si="1899"/>
        <v/>
      </c>
      <c r="G503" s="145" t="str">
        <f t="shared" si="4"/>
        <v/>
      </c>
      <c r="H503" s="145" t="str">
        <f t="shared" si="5"/>
        <v/>
      </c>
      <c r="I503" s="146" t="str">
        <f t="shared" ref="I503:J503" si="2101">IF(COUNTA($DO503:$DX503)&gt;0,$BA503,"")</f>
        <v/>
      </c>
      <c r="J503" s="146" t="str">
        <f t="shared" si="2101"/>
        <v/>
      </c>
      <c r="K503" s="147" t="str">
        <f t="shared" si="43"/>
        <v/>
      </c>
      <c r="L503" s="147" t="str">
        <f t="shared" si="7"/>
        <v/>
      </c>
      <c r="M503" s="147" t="str">
        <f t="shared" si="8"/>
        <v/>
      </c>
      <c r="N503" s="147" t="str">
        <f t="shared" si="48"/>
        <v/>
      </c>
      <c r="O503" s="147" t="str">
        <f t="shared" si="9"/>
        <v/>
      </c>
      <c r="P503" s="146" t="str">
        <f t="shared" si="1901"/>
        <v/>
      </c>
      <c r="Q503" s="147" t="str">
        <f t="shared" si="1902"/>
        <v/>
      </c>
      <c r="R503" s="146" t="str">
        <f t="shared" si="12"/>
        <v/>
      </c>
      <c r="S503" s="146" t="str">
        <f t="shared" si="13"/>
        <v/>
      </c>
      <c r="T503" s="146" t="str">
        <f>IF(NOT(ISBLANK(DH503)),
        IF(AND(ISREF('Input Tenderers'!$J$8:$K$8),COUNTA('Input Tenderers'!$N$8)&gt;0),
                IF(COUNTA('Input Implementation Transactio'!$N503:$O503)&gt;0,"supplier;tenderer;payee","supplier;tenderer"),
                IF(COUNTA('Input Implementation Transactio'!$N503:$O503)&gt;0,"supplier;payee","supplier")
                ),
        IF(COUNTA('Input Implementation Transactio'!$N503:$O503)&gt;0, "payee", "")
        )</f>
        <v/>
      </c>
      <c r="U503" s="146" t="str">
        <f t="shared" si="14"/>
        <v/>
      </c>
      <c r="V503" s="146" t="str">
        <f t="shared" si="15"/>
        <v/>
      </c>
      <c r="W503" s="148" t="str">
        <f t="shared" si="1903"/>
        <v/>
      </c>
      <c r="X503" s="175" t="str">
        <f t="shared" si="1904"/>
        <v/>
      </c>
      <c r="Y503" s="170" t="str">
        <f t="shared" si="1905"/>
        <v/>
      </c>
      <c r="Z503" s="150" t="str">
        <f t="shared" si="19"/>
        <v/>
      </c>
      <c r="AA503" s="146" t="str">
        <f t="shared" si="20"/>
        <v/>
      </c>
      <c r="AB503" s="146" t="str">
        <f t="shared" si="21"/>
        <v/>
      </c>
      <c r="AC503" s="146" t="str">
        <f t="shared" si="22"/>
        <v/>
      </c>
      <c r="AD503" s="148" t="str">
        <f t="shared" si="1906"/>
        <v/>
      </c>
      <c r="AE503" s="148" t="str">
        <f t="shared" si="24"/>
        <v/>
      </c>
      <c r="AF503" s="175" t="str">
        <f t="shared" si="1907"/>
        <v/>
      </c>
      <c r="AG503" s="170" t="str">
        <f t="shared" si="1908"/>
        <v/>
      </c>
      <c r="AH503" s="148" t="str">
        <f t="shared" si="1909"/>
        <v/>
      </c>
      <c r="AI503" s="146" t="str">
        <f t="shared" si="28"/>
        <v/>
      </c>
      <c r="AJ503" s="146" t="str">
        <f t="shared" si="29"/>
        <v/>
      </c>
      <c r="AK503" s="146" t="str">
        <f t="shared" si="30"/>
        <v/>
      </c>
      <c r="AL503" s="146" t="str">
        <f t="shared" si="31"/>
        <v/>
      </c>
      <c r="AM503" s="171" t="str">
        <f t="shared" si="32"/>
        <v/>
      </c>
      <c r="AN503" s="171" t="str">
        <f t="shared" si="33"/>
        <v/>
      </c>
      <c r="AO503" s="146" t="str">
        <f t="shared" si="34"/>
        <v/>
      </c>
      <c r="AP503" s="146" t="str">
        <f t="shared" si="35"/>
        <v/>
      </c>
      <c r="AQ503" s="146" t="str">
        <f t="shared" si="36"/>
        <v/>
      </c>
      <c r="AR503" s="146" t="str">
        <f t="shared" ref="AR503:AS503" si="2102">IF(NOT(ISBLANK(CB503)),CONCATENATE(TEXT(CB503,"yyyy-mm-ddThh:MM:ss"),"Z"),"")</f>
        <v/>
      </c>
      <c r="AS503" s="146" t="str">
        <f t="shared" si="2102"/>
        <v/>
      </c>
      <c r="AT503" s="146" t="str">
        <f t="shared" si="38"/>
        <v/>
      </c>
      <c r="AU503" s="146" t="str">
        <f t="shared" si="39"/>
        <v/>
      </c>
      <c r="AV503" s="146" t="str">
        <f t="shared" ref="AV503:AW503" si="2103">IF(NOT(ISBLANK(DT503)),CONCATENATE(TEXT(DT503,"yyyy-mm-ddThh:MM:ss"),"Z"),"")</f>
        <v/>
      </c>
      <c r="AW503" s="146" t="str">
        <f t="shared" si="2103"/>
        <v/>
      </c>
      <c r="AX503" s="146" t="str">
        <f t="shared" ref="AX503:AZ503" si="2104">IF(NOT(ISBLANK(ED503)),CONCATENATE(TEXT(ED503,"yyyy-mm-ddThh:MM:ss"),"Z"),"")</f>
        <v/>
      </c>
      <c r="AY503" s="146" t="str">
        <f t="shared" si="2104"/>
        <v/>
      </c>
      <c r="AZ503" s="146" t="str">
        <f t="shared" si="2104"/>
        <v/>
      </c>
      <c r="BA503" s="176"/>
      <c r="BB503" s="152"/>
      <c r="BC503" s="177"/>
      <c r="BD503" s="154"/>
      <c r="BE503" s="155"/>
      <c r="BF503" s="154"/>
      <c r="BG503" s="155"/>
      <c r="BH503" s="169"/>
      <c r="BI503" s="162"/>
      <c r="BJ503" s="172"/>
      <c r="BK503" s="162"/>
      <c r="BL503" s="158"/>
      <c r="BM503" s="172"/>
      <c r="BN503" s="162"/>
      <c r="BO503" s="167"/>
      <c r="BP503" s="169"/>
      <c r="BQ503" s="162"/>
      <c r="BR503" s="162"/>
      <c r="BS503" s="174"/>
      <c r="BT503" s="162"/>
      <c r="BU503" s="174"/>
      <c r="BV503" s="174"/>
      <c r="BW503" s="174"/>
      <c r="BX503" s="173"/>
      <c r="BY503" s="158"/>
      <c r="BZ503" s="160"/>
      <c r="CA503" s="172"/>
      <c r="CB503" s="152"/>
      <c r="CC503" s="152"/>
      <c r="CD503" s="156"/>
      <c r="CE503" s="172"/>
      <c r="CF503" s="162"/>
      <c r="CG503" s="162"/>
      <c r="CH503" s="158"/>
      <c r="CI503" s="173"/>
      <c r="CJ503" s="178"/>
      <c r="CK503" s="173"/>
      <c r="CL503" s="165"/>
      <c r="CM503" s="172"/>
      <c r="CN503" s="162"/>
      <c r="CO503" s="162"/>
      <c r="CP503" s="162"/>
      <c r="CQ503" s="162"/>
      <c r="CR503" s="169"/>
      <c r="CS503" s="162"/>
      <c r="CT503" s="162"/>
      <c r="CU503" s="174"/>
      <c r="CV503" s="152"/>
      <c r="CW503" s="173"/>
      <c r="CX503" s="158"/>
      <c r="CY503" s="172"/>
      <c r="CZ503" s="162"/>
      <c r="DA503" s="162"/>
      <c r="DB503" s="158"/>
      <c r="DC503" s="173"/>
      <c r="DD503" s="178"/>
      <c r="DE503" s="173"/>
      <c r="DF503" s="165"/>
      <c r="DG503" s="172"/>
      <c r="DH503" s="178"/>
      <c r="DI503" s="172"/>
      <c r="DJ503" s="178"/>
      <c r="DK503" s="172"/>
      <c r="DL503" s="162"/>
      <c r="DM503" s="167"/>
      <c r="DN503" s="169"/>
      <c r="DO503" s="162"/>
      <c r="DP503" s="162"/>
      <c r="DQ503" s="174"/>
      <c r="DR503" s="152"/>
      <c r="DS503" s="172"/>
      <c r="DT503" s="152"/>
      <c r="DU503" s="152"/>
      <c r="DV503" s="156"/>
      <c r="DW503" s="173"/>
      <c r="DX503" s="158"/>
      <c r="DY503" s="172"/>
      <c r="DZ503" s="162"/>
      <c r="EA503" s="162"/>
      <c r="EB503" s="172"/>
      <c r="EC503" s="172"/>
      <c r="ED503" s="152"/>
      <c r="EE503" s="152"/>
      <c r="EF503" s="152"/>
      <c r="EG503" s="174"/>
      <c r="EH503" s="172"/>
      <c r="EI503" s="162"/>
      <c r="EJ503" s="162"/>
    </row>
    <row r="504" spans="1:140" ht="12.5">
      <c r="A504" s="168"/>
      <c r="B504" s="169"/>
      <c r="C504" s="144" t="str">
        <f t="shared" si="0"/>
        <v/>
      </c>
      <c r="D504" s="144" t="str">
        <f t="shared" si="1898"/>
        <v/>
      </c>
      <c r="E504" s="144" t="str">
        <f t="shared" si="2"/>
        <v/>
      </c>
      <c r="F504" s="145" t="str">
        <f t="shared" si="1899"/>
        <v/>
      </c>
      <c r="G504" s="145" t="str">
        <f t="shared" si="4"/>
        <v/>
      </c>
      <c r="H504" s="145" t="str">
        <f t="shared" si="5"/>
        <v/>
      </c>
      <c r="I504" s="146" t="str">
        <f t="shared" ref="I504:J504" si="2105">IF(COUNTA($DO504:$DX504)&gt;0,$BA504,"")</f>
        <v/>
      </c>
      <c r="J504" s="146" t="str">
        <f t="shared" si="2105"/>
        <v/>
      </c>
      <c r="K504" s="147" t="str">
        <f t="shared" si="43"/>
        <v/>
      </c>
      <c r="L504" s="147" t="str">
        <f t="shared" si="7"/>
        <v/>
      </c>
      <c r="M504" s="147" t="str">
        <f t="shared" si="8"/>
        <v/>
      </c>
      <c r="N504" s="147" t="str">
        <f t="shared" si="48"/>
        <v/>
      </c>
      <c r="O504" s="147" t="str">
        <f t="shared" si="9"/>
        <v/>
      </c>
      <c r="P504" s="146" t="str">
        <f t="shared" si="1901"/>
        <v/>
      </c>
      <c r="Q504" s="147" t="str">
        <f t="shared" si="1902"/>
        <v/>
      </c>
      <c r="R504" s="146" t="str">
        <f t="shared" si="12"/>
        <v/>
      </c>
      <c r="S504" s="146" t="str">
        <f t="shared" si="13"/>
        <v/>
      </c>
      <c r="T504" s="146" t="str">
        <f>IF(NOT(ISBLANK(DH504)),
        IF(AND(ISREF('Input Tenderers'!$J$8:$K$8),COUNTA('Input Tenderers'!$N$8)&gt;0),
                IF(COUNTA('Input Implementation Transactio'!$N504:$O504)&gt;0,"supplier;tenderer;payee","supplier;tenderer"),
                IF(COUNTA('Input Implementation Transactio'!$N504:$O504)&gt;0,"supplier;payee","supplier")
                ),
        IF(COUNTA('Input Implementation Transactio'!$N504:$O504)&gt;0, "payee", "")
        )</f>
        <v/>
      </c>
      <c r="U504" s="146" t="str">
        <f t="shared" si="14"/>
        <v/>
      </c>
      <c r="V504" s="146" t="str">
        <f t="shared" si="15"/>
        <v/>
      </c>
      <c r="W504" s="148" t="str">
        <f t="shared" si="1903"/>
        <v/>
      </c>
      <c r="X504" s="175" t="str">
        <f t="shared" si="1904"/>
        <v/>
      </c>
      <c r="Y504" s="170" t="str">
        <f t="shared" si="1905"/>
        <v/>
      </c>
      <c r="Z504" s="150" t="str">
        <f t="shared" si="19"/>
        <v/>
      </c>
      <c r="AA504" s="146" t="str">
        <f t="shared" si="20"/>
        <v/>
      </c>
      <c r="AB504" s="146" t="str">
        <f t="shared" si="21"/>
        <v/>
      </c>
      <c r="AC504" s="146" t="str">
        <f t="shared" si="22"/>
        <v/>
      </c>
      <c r="AD504" s="148" t="str">
        <f t="shared" si="1906"/>
        <v/>
      </c>
      <c r="AE504" s="148" t="str">
        <f t="shared" si="24"/>
        <v/>
      </c>
      <c r="AF504" s="175" t="str">
        <f t="shared" si="1907"/>
        <v/>
      </c>
      <c r="AG504" s="170" t="str">
        <f t="shared" si="1908"/>
        <v/>
      </c>
      <c r="AH504" s="148" t="str">
        <f t="shared" si="1909"/>
        <v/>
      </c>
      <c r="AI504" s="146" t="str">
        <f t="shared" si="28"/>
        <v/>
      </c>
      <c r="AJ504" s="146" t="str">
        <f t="shared" si="29"/>
        <v/>
      </c>
      <c r="AK504" s="146" t="str">
        <f t="shared" si="30"/>
        <v/>
      </c>
      <c r="AL504" s="146" t="str">
        <f t="shared" si="31"/>
        <v/>
      </c>
      <c r="AM504" s="171" t="str">
        <f t="shared" si="32"/>
        <v/>
      </c>
      <c r="AN504" s="171" t="str">
        <f t="shared" si="33"/>
        <v/>
      </c>
      <c r="AO504" s="146" t="str">
        <f t="shared" si="34"/>
        <v/>
      </c>
      <c r="AP504" s="146" t="str">
        <f t="shared" si="35"/>
        <v/>
      </c>
      <c r="AQ504" s="146" t="str">
        <f t="shared" si="36"/>
        <v/>
      </c>
      <c r="AR504" s="146" t="str">
        <f t="shared" ref="AR504:AS504" si="2106">IF(NOT(ISBLANK(CB504)),CONCATENATE(TEXT(CB504,"yyyy-mm-ddThh:MM:ss"),"Z"),"")</f>
        <v/>
      </c>
      <c r="AS504" s="146" t="str">
        <f t="shared" si="2106"/>
        <v/>
      </c>
      <c r="AT504" s="146" t="str">
        <f t="shared" si="38"/>
        <v/>
      </c>
      <c r="AU504" s="146" t="str">
        <f t="shared" si="39"/>
        <v/>
      </c>
      <c r="AV504" s="146" t="str">
        <f t="shared" ref="AV504:AW504" si="2107">IF(NOT(ISBLANK(DT504)),CONCATENATE(TEXT(DT504,"yyyy-mm-ddThh:MM:ss"),"Z"),"")</f>
        <v/>
      </c>
      <c r="AW504" s="146" t="str">
        <f t="shared" si="2107"/>
        <v/>
      </c>
      <c r="AX504" s="146" t="str">
        <f t="shared" ref="AX504:AZ504" si="2108">IF(NOT(ISBLANK(ED504)),CONCATENATE(TEXT(ED504,"yyyy-mm-ddThh:MM:ss"),"Z"),"")</f>
        <v/>
      </c>
      <c r="AY504" s="146" t="str">
        <f t="shared" si="2108"/>
        <v/>
      </c>
      <c r="AZ504" s="146" t="str">
        <f t="shared" si="2108"/>
        <v/>
      </c>
      <c r="BA504" s="176"/>
      <c r="BB504" s="152"/>
      <c r="BC504" s="177"/>
      <c r="BD504" s="154"/>
      <c r="BE504" s="155"/>
      <c r="BF504" s="154"/>
      <c r="BG504" s="155"/>
      <c r="BH504" s="169"/>
      <c r="BI504" s="162"/>
      <c r="BJ504" s="172"/>
      <c r="BK504" s="162"/>
      <c r="BL504" s="158"/>
      <c r="BM504" s="172"/>
      <c r="BN504" s="162"/>
      <c r="BO504" s="167"/>
      <c r="BP504" s="169"/>
      <c r="BQ504" s="162"/>
      <c r="BR504" s="162"/>
      <c r="BS504" s="174"/>
      <c r="BT504" s="162"/>
      <c r="BU504" s="174"/>
      <c r="BV504" s="174"/>
      <c r="BW504" s="174"/>
      <c r="BX504" s="173"/>
      <c r="BY504" s="158"/>
      <c r="BZ504" s="160"/>
      <c r="CA504" s="172"/>
      <c r="CB504" s="152"/>
      <c r="CC504" s="152"/>
      <c r="CD504" s="156"/>
      <c r="CE504" s="172"/>
      <c r="CF504" s="162"/>
      <c r="CG504" s="162"/>
      <c r="CH504" s="158"/>
      <c r="CI504" s="173"/>
      <c r="CJ504" s="178"/>
      <c r="CK504" s="173"/>
      <c r="CL504" s="165"/>
      <c r="CM504" s="172"/>
      <c r="CN504" s="162"/>
      <c r="CO504" s="162"/>
      <c r="CP504" s="162"/>
      <c r="CQ504" s="162"/>
      <c r="CR504" s="169"/>
      <c r="CS504" s="162"/>
      <c r="CT504" s="162"/>
      <c r="CU504" s="174"/>
      <c r="CV504" s="152"/>
      <c r="CW504" s="173"/>
      <c r="CX504" s="158"/>
      <c r="CY504" s="172"/>
      <c r="CZ504" s="162"/>
      <c r="DA504" s="162"/>
      <c r="DB504" s="158"/>
      <c r="DC504" s="173"/>
      <c r="DD504" s="178"/>
      <c r="DE504" s="173"/>
      <c r="DF504" s="165"/>
      <c r="DG504" s="172"/>
      <c r="DH504" s="178"/>
      <c r="DI504" s="172"/>
      <c r="DJ504" s="178"/>
      <c r="DK504" s="172"/>
      <c r="DL504" s="162"/>
      <c r="DM504" s="167"/>
      <c r="DN504" s="169"/>
      <c r="DO504" s="162"/>
      <c r="DP504" s="162"/>
      <c r="DQ504" s="174"/>
      <c r="DR504" s="152"/>
      <c r="DS504" s="172"/>
      <c r="DT504" s="152"/>
      <c r="DU504" s="152"/>
      <c r="DV504" s="156"/>
      <c r="DW504" s="173"/>
      <c r="DX504" s="158"/>
      <c r="DY504" s="172"/>
      <c r="DZ504" s="162"/>
      <c r="EA504" s="162"/>
      <c r="EB504" s="172"/>
      <c r="EC504" s="172"/>
      <c r="ED504" s="152"/>
      <c r="EE504" s="152"/>
      <c r="EF504" s="152"/>
      <c r="EG504" s="174"/>
      <c r="EH504" s="172"/>
      <c r="EI504" s="162"/>
      <c r="EJ504" s="162"/>
    </row>
    <row r="505" spans="1:140" ht="12.5">
      <c r="A505" s="168"/>
      <c r="B505" s="169"/>
      <c r="C505" s="144" t="str">
        <f t="shared" si="0"/>
        <v/>
      </c>
      <c r="D505" s="144" t="str">
        <f t="shared" si="1898"/>
        <v/>
      </c>
      <c r="E505" s="144" t="str">
        <f t="shared" si="2"/>
        <v/>
      </c>
      <c r="F505" s="145" t="str">
        <f t="shared" si="1899"/>
        <v/>
      </c>
      <c r="G505" s="145" t="str">
        <f t="shared" si="4"/>
        <v/>
      </c>
      <c r="H505" s="145" t="str">
        <f t="shared" si="5"/>
        <v/>
      </c>
      <c r="I505" s="146" t="str">
        <f t="shared" ref="I505:J505" si="2109">IF(COUNTA($DO505:$DX505)&gt;0,$BA505,"")</f>
        <v/>
      </c>
      <c r="J505" s="146" t="str">
        <f t="shared" si="2109"/>
        <v/>
      </c>
      <c r="K505" s="147" t="str">
        <f t="shared" si="43"/>
        <v/>
      </c>
      <c r="L505" s="147" t="str">
        <f t="shared" si="7"/>
        <v/>
      </c>
      <c r="M505" s="147" t="str">
        <f t="shared" si="8"/>
        <v/>
      </c>
      <c r="N505" s="147" t="str">
        <f t="shared" si="48"/>
        <v/>
      </c>
      <c r="O505" s="147" t="str">
        <f t="shared" si="9"/>
        <v/>
      </c>
      <c r="P505" s="146" t="str">
        <f t="shared" si="1901"/>
        <v/>
      </c>
      <c r="Q505" s="147" t="str">
        <f t="shared" si="1902"/>
        <v/>
      </c>
      <c r="R505" s="146" t="str">
        <f t="shared" si="12"/>
        <v/>
      </c>
      <c r="S505" s="146" t="str">
        <f t="shared" si="13"/>
        <v/>
      </c>
      <c r="T505" s="146" t="str">
        <f>IF(NOT(ISBLANK(DH505)),
        IF(AND(ISREF('Input Tenderers'!$J$8:$K$8),COUNTA('Input Tenderers'!$N$8)&gt;0),
                IF(COUNTA('Input Implementation Transactio'!$N505:$O505)&gt;0,"supplier;tenderer;payee","supplier;tenderer"),
                IF(COUNTA('Input Implementation Transactio'!$N505:$O505)&gt;0,"supplier;payee","supplier")
                ),
        IF(COUNTA('Input Implementation Transactio'!$N505:$O505)&gt;0, "payee", "")
        )</f>
        <v/>
      </c>
      <c r="U505" s="146" t="str">
        <f t="shared" si="14"/>
        <v/>
      </c>
      <c r="V505" s="146" t="str">
        <f t="shared" si="15"/>
        <v/>
      </c>
      <c r="W505" s="148" t="str">
        <f t="shared" si="1903"/>
        <v/>
      </c>
      <c r="X505" s="175" t="str">
        <f t="shared" si="1904"/>
        <v/>
      </c>
      <c r="Y505" s="170" t="str">
        <f t="shared" si="1905"/>
        <v/>
      </c>
      <c r="Z505" s="150" t="str">
        <f t="shared" si="19"/>
        <v/>
      </c>
      <c r="AA505" s="146" t="str">
        <f t="shared" si="20"/>
        <v/>
      </c>
      <c r="AB505" s="146" t="str">
        <f t="shared" si="21"/>
        <v/>
      </c>
      <c r="AC505" s="146" t="str">
        <f t="shared" si="22"/>
        <v/>
      </c>
      <c r="AD505" s="148" t="str">
        <f t="shared" si="1906"/>
        <v/>
      </c>
      <c r="AE505" s="148" t="str">
        <f t="shared" si="24"/>
        <v/>
      </c>
      <c r="AF505" s="175" t="str">
        <f t="shared" si="1907"/>
        <v/>
      </c>
      <c r="AG505" s="170" t="str">
        <f t="shared" si="1908"/>
        <v/>
      </c>
      <c r="AH505" s="148" t="str">
        <f t="shared" si="1909"/>
        <v/>
      </c>
      <c r="AI505" s="146" t="str">
        <f t="shared" si="28"/>
        <v/>
      </c>
      <c r="AJ505" s="146" t="str">
        <f t="shared" si="29"/>
        <v/>
      </c>
      <c r="AK505" s="146" t="str">
        <f t="shared" si="30"/>
        <v/>
      </c>
      <c r="AL505" s="146" t="str">
        <f t="shared" si="31"/>
        <v/>
      </c>
      <c r="AM505" s="171" t="str">
        <f t="shared" si="32"/>
        <v/>
      </c>
      <c r="AN505" s="171" t="str">
        <f t="shared" si="33"/>
        <v/>
      </c>
      <c r="AO505" s="146" t="str">
        <f t="shared" si="34"/>
        <v/>
      </c>
      <c r="AP505" s="146" t="str">
        <f t="shared" si="35"/>
        <v/>
      </c>
      <c r="AQ505" s="146" t="str">
        <f t="shared" si="36"/>
        <v/>
      </c>
      <c r="AR505" s="146" t="str">
        <f t="shared" ref="AR505:AS505" si="2110">IF(NOT(ISBLANK(CB505)),CONCATENATE(TEXT(CB505,"yyyy-mm-ddThh:MM:ss"),"Z"),"")</f>
        <v/>
      </c>
      <c r="AS505" s="146" t="str">
        <f t="shared" si="2110"/>
        <v/>
      </c>
      <c r="AT505" s="146" t="str">
        <f t="shared" si="38"/>
        <v/>
      </c>
      <c r="AU505" s="146" t="str">
        <f t="shared" si="39"/>
        <v/>
      </c>
      <c r="AV505" s="146" t="str">
        <f t="shared" ref="AV505:AW505" si="2111">IF(NOT(ISBLANK(DT505)),CONCATENATE(TEXT(DT505,"yyyy-mm-ddThh:MM:ss"),"Z"),"")</f>
        <v/>
      </c>
      <c r="AW505" s="146" t="str">
        <f t="shared" si="2111"/>
        <v/>
      </c>
      <c r="AX505" s="146" t="str">
        <f t="shared" ref="AX505:AZ505" si="2112">IF(NOT(ISBLANK(ED505)),CONCATENATE(TEXT(ED505,"yyyy-mm-ddThh:MM:ss"),"Z"),"")</f>
        <v/>
      </c>
      <c r="AY505" s="146" t="str">
        <f t="shared" si="2112"/>
        <v/>
      </c>
      <c r="AZ505" s="146" t="str">
        <f t="shared" si="2112"/>
        <v/>
      </c>
      <c r="BA505" s="176"/>
      <c r="BB505" s="152"/>
      <c r="BC505" s="177"/>
      <c r="BD505" s="154"/>
      <c r="BE505" s="155"/>
      <c r="BF505" s="154"/>
      <c r="BG505" s="155"/>
      <c r="BH505" s="169"/>
      <c r="BI505" s="162"/>
      <c r="BJ505" s="172"/>
      <c r="BK505" s="162"/>
      <c r="BL505" s="158"/>
      <c r="BM505" s="172"/>
      <c r="BN505" s="162"/>
      <c r="BO505" s="167"/>
      <c r="BP505" s="169"/>
      <c r="BQ505" s="162"/>
      <c r="BR505" s="162"/>
      <c r="BS505" s="174"/>
      <c r="BT505" s="162"/>
      <c r="BU505" s="174"/>
      <c r="BV505" s="174"/>
      <c r="BW505" s="174"/>
      <c r="BX505" s="173"/>
      <c r="BY505" s="158"/>
      <c r="BZ505" s="160"/>
      <c r="CA505" s="172"/>
      <c r="CB505" s="152"/>
      <c r="CC505" s="152"/>
      <c r="CD505" s="156"/>
      <c r="CE505" s="172"/>
      <c r="CF505" s="162"/>
      <c r="CG505" s="162"/>
      <c r="CH505" s="158"/>
      <c r="CI505" s="173"/>
      <c r="CJ505" s="178"/>
      <c r="CK505" s="173"/>
      <c r="CL505" s="165"/>
      <c r="CM505" s="172"/>
      <c r="CN505" s="162"/>
      <c r="CO505" s="162"/>
      <c r="CP505" s="162"/>
      <c r="CQ505" s="162"/>
      <c r="CR505" s="169"/>
      <c r="CS505" s="162"/>
      <c r="CT505" s="162"/>
      <c r="CU505" s="174"/>
      <c r="CV505" s="152"/>
      <c r="CW505" s="173"/>
      <c r="CX505" s="158"/>
      <c r="CY505" s="172"/>
      <c r="CZ505" s="162"/>
      <c r="DA505" s="162"/>
      <c r="DB505" s="158"/>
      <c r="DC505" s="173"/>
      <c r="DD505" s="178"/>
      <c r="DE505" s="173"/>
      <c r="DF505" s="165"/>
      <c r="DG505" s="172"/>
      <c r="DH505" s="178"/>
      <c r="DI505" s="172"/>
      <c r="DJ505" s="178"/>
      <c r="DK505" s="172"/>
      <c r="DL505" s="162"/>
      <c r="DM505" s="167"/>
      <c r="DN505" s="169"/>
      <c r="DO505" s="162"/>
      <c r="DP505" s="162"/>
      <c r="DQ505" s="174"/>
      <c r="DR505" s="152"/>
      <c r="DS505" s="172"/>
      <c r="DT505" s="152"/>
      <c r="DU505" s="152"/>
      <c r="DV505" s="156"/>
      <c r="DW505" s="173"/>
      <c r="DX505" s="158"/>
      <c r="DY505" s="172"/>
      <c r="DZ505" s="162"/>
      <c r="EA505" s="162"/>
      <c r="EB505" s="172"/>
      <c r="EC505" s="172"/>
      <c r="ED505" s="152"/>
      <c r="EE505" s="152"/>
      <c r="EF505" s="152"/>
      <c r="EG505" s="174"/>
      <c r="EH505" s="172"/>
      <c r="EI505" s="162"/>
      <c r="EJ505" s="162"/>
    </row>
    <row r="506" spans="1:140" ht="12.5">
      <c r="A506" s="168"/>
      <c r="B506" s="169"/>
      <c r="C506" s="144" t="str">
        <f t="shared" si="0"/>
        <v/>
      </c>
      <c r="D506" s="144" t="str">
        <f t="shared" si="1898"/>
        <v/>
      </c>
      <c r="E506" s="144" t="str">
        <f t="shared" si="2"/>
        <v/>
      </c>
      <c r="F506" s="145" t="str">
        <f t="shared" si="1899"/>
        <v/>
      </c>
      <c r="G506" s="145" t="str">
        <f t="shared" si="4"/>
        <v/>
      </c>
      <c r="H506" s="145" t="str">
        <f t="shared" si="5"/>
        <v/>
      </c>
      <c r="I506" s="146" t="str">
        <f t="shared" ref="I506:J506" si="2113">IF(COUNTA($DO506:$DX506)&gt;0,$BA506,"")</f>
        <v/>
      </c>
      <c r="J506" s="146" t="str">
        <f t="shared" si="2113"/>
        <v/>
      </c>
      <c r="K506" s="147" t="str">
        <f t="shared" si="43"/>
        <v/>
      </c>
      <c r="L506" s="147" t="str">
        <f t="shared" si="7"/>
        <v/>
      </c>
      <c r="M506" s="147" t="str">
        <f t="shared" si="8"/>
        <v/>
      </c>
      <c r="N506" s="147" t="str">
        <f t="shared" si="48"/>
        <v/>
      </c>
      <c r="O506" s="147" t="str">
        <f t="shared" si="9"/>
        <v/>
      </c>
      <c r="P506" s="146" t="str">
        <f t="shared" si="1901"/>
        <v/>
      </c>
      <c r="Q506" s="147" t="str">
        <f t="shared" si="1902"/>
        <v/>
      </c>
      <c r="R506" s="146" t="str">
        <f t="shared" si="12"/>
        <v/>
      </c>
      <c r="S506" s="146" t="str">
        <f t="shared" si="13"/>
        <v/>
      </c>
      <c r="T506" s="146" t="str">
        <f>IF(NOT(ISBLANK(DH506)),
        IF(AND(ISREF('Input Tenderers'!$J$8:$K$8),COUNTA('Input Tenderers'!$N$8)&gt;0),
                IF(COUNTA('Input Implementation Transactio'!$N506:$O506)&gt;0,"supplier;tenderer;payee","supplier;tenderer"),
                IF(COUNTA('Input Implementation Transactio'!$N506:$O506)&gt;0,"supplier;payee","supplier")
                ),
        IF(COUNTA('Input Implementation Transactio'!$N506:$O506)&gt;0, "payee", "")
        )</f>
        <v/>
      </c>
      <c r="U506" s="146" t="str">
        <f t="shared" si="14"/>
        <v/>
      </c>
      <c r="V506" s="146" t="str">
        <f t="shared" si="15"/>
        <v/>
      </c>
      <c r="W506" s="148" t="str">
        <f t="shared" si="1903"/>
        <v/>
      </c>
      <c r="X506" s="175" t="str">
        <f t="shared" si="1904"/>
        <v/>
      </c>
      <c r="Y506" s="170" t="str">
        <f t="shared" si="1905"/>
        <v/>
      </c>
      <c r="Z506" s="150" t="str">
        <f t="shared" si="19"/>
        <v/>
      </c>
      <c r="AA506" s="146" t="str">
        <f t="shared" si="20"/>
        <v/>
      </c>
      <c r="AB506" s="146" t="str">
        <f t="shared" si="21"/>
        <v/>
      </c>
      <c r="AC506" s="146" t="str">
        <f t="shared" si="22"/>
        <v/>
      </c>
      <c r="AD506" s="148" t="str">
        <f t="shared" si="1906"/>
        <v/>
      </c>
      <c r="AE506" s="148" t="str">
        <f t="shared" si="24"/>
        <v/>
      </c>
      <c r="AF506" s="175" t="str">
        <f t="shared" si="1907"/>
        <v/>
      </c>
      <c r="AG506" s="170" t="str">
        <f t="shared" si="1908"/>
        <v/>
      </c>
      <c r="AH506" s="148" t="str">
        <f t="shared" si="1909"/>
        <v/>
      </c>
      <c r="AI506" s="146" t="str">
        <f t="shared" si="28"/>
        <v/>
      </c>
      <c r="AJ506" s="146" t="str">
        <f t="shared" si="29"/>
        <v/>
      </c>
      <c r="AK506" s="146" t="str">
        <f t="shared" si="30"/>
        <v/>
      </c>
      <c r="AL506" s="146" t="str">
        <f t="shared" si="31"/>
        <v/>
      </c>
      <c r="AM506" s="171" t="str">
        <f t="shared" si="32"/>
        <v/>
      </c>
      <c r="AN506" s="171" t="str">
        <f t="shared" si="33"/>
        <v/>
      </c>
      <c r="AO506" s="146" t="str">
        <f t="shared" si="34"/>
        <v/>
      </c>
      <c r="AP506" s="146" t="str">
        <f t="shared" si="35"/>
        <v/>
      </c>
      <c r="AQ506" s="146" t="str">
        <f t="shared" si="36"/>
        <v/>
      </c>
      <c r="AR506" s="146" t="str">
        <f t="shared" ref="AR506:AS506" si="2114">IF(NOT(ISBLANK(CB506)),CONCATENATE(TEXT(CB506,"yyyy-mm-ddThh:MM:ss"),"Z"),"")</f>
        <v/>
      </c>
      <c r="AS506" s="146" t="str">
        <f t="shared" si="2114"/>
        <v/>
      </c>
      <c r="AT506" s="146" t="str">
        <f t="shared" si="38"/>
        <v/>
      </c>
      <c r="AU506" s="146" t="str">
        <f t="shared" si="39"/>
        <v/>
      </c>
      <c r="AV506" s="146" t="str">
        <f t="shared" ref="AV506:AW506" si="2115">IF(NOT(ISBLANK(DT506)),CONCATENATE(TEXT(DT506,"yyyy-mm-ddThh:MM:ss"),"Z"),"")</f>
        <v/>
      </c>
      <c r="AW506" s="146" t="str">
        <f t="shared" si="2115"/>
        <v/>
      </c>
      <c r="AX506" s="146" t="str">
        <f t="shared" ref="AX506:AZ506" si="2116">IF(NOT(ISBLANK(ED506)),CONCATENATE(TEXT(ED506,"yyyy-mm-ddThh:MM:ss"),"Z"),"")</f>
        <v/>
      </c>
      <c r="AY506" s="146" t="str">
        <f t="shared" si="2116"/>
        <v/>
      </c>
      <c r="AZ506" s="146" t="str">
        <f t="shared" si="2116"/>
        <v/>
      </c>
      <c r="BA506" s="176"/>
      <c r="BB506" s="152"/>
      <c r="BC506" s="177"/>
      <c r="BD506" s="154"/>
      <c r="BE506" s="155"/>
      <c r="BF506" s="154"/>
      <c r="BG506" s="155"/>
      <c r="BH506" s="169"/>
      <c r="BI506" s="162"/>
      <c r="BJ506" s="172"/>
      <c r="BK506" s="162"/>
      <c r="BL506" s="158"/>
      <c r="BM506" s="172"/>
      <c r="BN506" s="162"/>
      <c r="BO506" s="167"/>
      <c r="BP506" s="169"/>
      <c r="BQ506" s="162"/>
      <c r="BR506" s="162"/>
      <c r="BS506" s="174"/>
      <c r="BT506" s="162"/>
      <c r="BU506" s="174"/>
      <c r="BV506" s="174"/>
      <c r="BW506" s="174"/>
      <c r="BX506" s="173"/>
      <c r="BY506" s="158"/>
      <c r="BZ506" s="160"/>
      <c r="CA506" s="172"/>
      <c r="CB506" s="152"/>
      <c r="CC506" s="152"/>
      <c r="CD506" s="156"/>
      <c r="CE506" s="172"/>
      <c r="CF506" s="162"/>
      <c r="CG506" s="162"/>
      <c r="CH506" s="158"/>
      <c r="CI506" s="173"/>
      <c r="CJ506" s="178"/>
      <c r="CK506" s="173"/>
      <c r="CL506" s="165"/>
      <c r="CM506" s="172"/>
      <c r="CN506" s="162"/>
      <c r="CO506" s="162"/>
      <c r="CP506" s="162"/>
      <c r="CQ506" s="162"/>
      <c r="CR506" s="169"/>
      <c r="CS506" s="162"/>
      <c r="CT506" s="162"/>
      <c r="CU506" s="174"/>
      <c r="CV506" s="152"/>
      <c r="CW506" s="173"/>
      <c r="CX506" s="158"/>
      <c r="CY506" s="172"/>
      <c r="CZ506" s="162"/>
      <c r="DA506" s="162"/>
      <c r="DB506" s="158"/>
      <c r="DC506" s="173"/>
      <c r="DD506" s="178"/>
      <c r="DE506" s="173"/>
      <c r="DF506" s="165"/>
      <c r="DG506" s="172"/>
      <c r="DH506" s="178"/>
      <c r="DI506" s="172"/>
      <c r="DJ506" s="178"/>
      <c r="DK506" s="172"/>
      <c r="DL506" s="162"/>
      <c r="DM506" s="167"/>
      <c r="DN506" s="169"/>
      <c r="DO506" s="162"/>
      <c r="DP506" s="162"/>
      <c r="DQ506" s="174"/>
      <c r="DR506" s="152"/>
      <c r="DS506" s="172"/>
      <c r="DT506" s="152"/>
      <c r="DU506" s="152"/>
      <c r="DV506" s="156"/>
      <c r="DW506" s="173"/>
      <c r="DX506" s="158"/>
      <c r="DY506" s="172"/>
      <c r="DZ506" s="162"/>
      <c r="EA506" s="162"/>
      <c r="EB506" s="172"/>
      <c r="EC506" s="172"/>
      <c r="ED506" s="152"/>
      <c r="EE506" s="152"/>
      <c r="EF506" s="152"/>
      <c r="EG506" s="174"/>
      <c r="EH506" s="172"/>
      <c r="EI506" s="162"/>
      <c r="EJ506" s="162"/>
    </row>
    <row r="507" spans="1:140" ht="12.5">
      <c r="A507" s="168"/>
      <c r="B507" s="169"/>
      <c r="C507" s="144" t="str">
        <f t="shared" si="0"/>
        <v/>
      </c>
      <c r="D507" s="144" t="str">
        <f t="shared" si="1898"/>
        <v/>
      </c>
      <c r="E507" s="144" t="str">
        <f t="shared" si="2"/>
        <v/>
      </c>
      <c r="F507" s="145" t="str">
        <f t="shared" si="1899"/>
        <v/>
      </c>
      <c r="G507" s="145" t="str">
        <f t="shared" si="4"/>
        <v/>
      </c>
      <c r="H507" s="145" t="str">
        <f t="shared" si="5"/>
        <v/>
      </c>
      <c r="I507" s="146" t="str">
        <f t="shared" ref="I507:J507" si="2117">IF(COUNTA($DO507:$DX507)&gt;0,$BA507,"")</f>
        <v/>
      </c>
      <c r="J507" s="146" t="str">
        <f t="shared" si="2117"/>
        <v/>
      </c>
      <c r="K507" s="147" t="str">
        <f t="shared" si="43"/>
        <v/>
      </c>
      <c r="L507" s="147" t="str">
        <f t="shared" si="7"/>
        <v/>
      </c>
      <c r="M507" s="147" t="str">
        <f t="shared" si="8"/>
        <v/>
      </c>
      <c r="N507" s="147" t="str">
        <f t="shared" si="48"/>
        <v/>
      </c>
      <c r="O507" s="147" t="str">
        <f t="shared" si="9"/>
        <v/>
      </c>
      <c r="P507" s="146" t="str">
        <f t="shared" si="1901"/>
        <v/>
      </c>
      <c r="Q507" s="147" t="str">
        <f t="shared" si="1902"/>
        <v/>
      </c>
      <c r="R507" s="146" t="str">
        <f t="shared" si="12"/>
        <v/>
      </c>
      <c r="S507" s="146" t="str">
        <f t="shared" si="13"/>
        <v/>
      </c>
      <c r="T507" s="146" t="str">
        <f>IF(NOT(ISBLANK(DH507)),
        IF(AND(ISREF('Input Tenderers'!$J$8:$K$8),COUNTA('Input Tenderers'!$N$8)&gt;0),
                IF(COUNTA('Input Implementation Transactio'!$N507:$O507)&gt;0,"supplier;tenderer;payee","supplier;tenderer"),
                IF(COUNTA('Input Implementation Transactio'!$N507:$O507)&gt;0,"supplier;payee","supplier")
                ),
        IF(COUNTA('Input Implementation Transactio'!$N507:$O507)&gt;0, "payee", "")
        )</f>
        <v/>
      </c>
      <c r="U507" s="146" t="str">
        <f t="shared" si="14"/>
        <v/>
      </c>
      <c r="V507" s="146" t="str">
        <f t="shared" si="15"/>
        <v/>
      </c>
      <c r="W507" s="148" t="str">
        <f t="shared" si="1903"/>
        <v/>
      </c>
      <c r="X507" s="175" t="str">
        <f t="shared" si="1904"/>
        <v/>
      </c>
      <c r="Y507" s="170" t="str">
        <f t="shared" si="1905"/>
        <v/>
      </c>
      <c r="Z507" s="150" t="str">
        <f t="shared" si="19"/>
        <v/>
      </c>
      <c r="AA507" s="146" t="str">
        <f t="shared" si="20"/>
        <v/>
      </c>
      <c r="AB507" s="146" t="str">
        <f t="shared" si="21"/>
        <v/>
      </c>
      <c r="AC507" s="146" t="str">
        <f t="shared" si="22"/>
        <v/>
      </c>
      <c r="AD507" s="148" t="str">
        <f t="shared" si="1906"/>
        <v/>
      </c>
      <c r="AE507" s="148" t="str">
        <f t="shared" si="24"/>
        <v/>
      </c>
      <c r="AF507" s="175" t="str">
        <f t="shared" si="1907"/>
        <v/>
      </c>
      <c r="AG507" s="170" t="str">
        <f t="shared" si="1908"/>
        <v/>
      </c>
      <c r="AH507" s="148" t="str">
        <f t="shared" si="1909"/>
        <v/>
      </c>
      <c r="AI507" s="146" t="str">
        <f t="shared" si="28"/>
        <v/>
      </c>
      <c r="AJ507" s="146" t="str">
        <f t="shared" si="29"/>
        <v/>
      </c>
      <c r="AK507" s="146" t="str">
        <f t="shared" si="30"/>
        <v/>
      </c>
      <c r="AL507" s="146" t="str">
        <f t="shared" si="31"/>
        <v/>
      </c>
      <c r="AM507" s="171" t="str">
        <f t="shared" si="32"/>
        <v/>
      </c>
      <c r="AN507" s="171" t="str">
        <f t="shared" si="33"/>
        <v/>
      </c>
      <c r="AO507" s="146" t="str">
        <f t="shared" si="34"/>
        <v/>
      </c>
      <c r="AP507" s="146" t="str">
        <f t="shared" si="35"/>
        <v/>
      </c>
      <c r="AQ507" s="146" t="str">
        <f t="shared" si="36"/>
        <v/>
      </c>
      <c r="AR507" s="146" t="str">
        <f t="shared" ref="AR507:AS507" si="2118">IF(NOT(ISBLANK(CB507)),CONCATENATE(TEXT(CB507,"yyyy-mm-ddThh:MM:ss"),"Z"),"")</f>
        <v/>
      </c>
      <c r="AS507" s="146" t="str">
        <f t="shared" si="2118"/>
        <v/>
      </c>
      <c r="AT507" s="146" t="str">
        <f t="shared" si="38"/>
        <v/>
      </c>
      <c r="AU507" s="146" t="str">
        <f t="shared" si="39"/>
        <v/>
      </c>
      <c r="AV507" s="146" t="str">
        <f t="shared" ref="AV507:AW507" si="2119">IF(NOT(ISBLANK(DT507)),CONCATENATE(TEXT(DT507,"yyyy-mm-ddThh:MM:ss"),"Z"),"")</f>
        <v/>
      </c>
      <c r="AW507" s="146" t="str">
        <f t="shared" si="2119"/>
        <v/>
      </c>
      <c r="AX507" s="146" t="str">
        <f t="shared" ref="AX507:AZ507" si="2120">IF(NOT(ISBLANK(ED507)),CONCATENATE(TEXT(ED507,"yyyy-mm-ddThh:MM:ss"),"Z"),"")</f>
        <v/>
      </c>
      <c r="AY507" s="146" t="str">
        <f t="shared" si="2120"/>
        <v/>
      </c>
      <c r="AZ507" s="146" t="str">
        <f t="shared" si="2120"/>
        <v/>
      </c>
      <c r="BA507" s="176"/>
      <c r="BB507" s="152"/>
      <c r="BC507" s="177"/>
      <c r="BD507" s="154"/>
      <c r="BE507" s="155"/>
      <c r="BF507" s="154"/>
      <c r="BG507" s="155"/>
      <c r="BH507" s="169"/>
      <c r="BI507" s="162"/>
      <c r="BJ507" s="172"/>
      <c r="BK507" s="162"/>
      <c r="BL507" s="158"/>
      <c r="BM507" s="172"/>
      <c r="BN507" s="162"/>
      <c r="BO507" s="167"/>
      <c r="BP507" s="169"/>
      <c r="BQ507" s="162"/>
      <c r="BR507" s="162"/>
      <c r="BS507" s="174"/>
      <c r="BT507" s="162"/>
      <c r="BU507" s="174"/>
      <c r="BV507" s="174"/>
      <c r="BW507" s="174"/>
      <c r="BX507" s="173"/>
      <c r="BY507" s="158"/>
      <c r="BZ507" s="160"/>
      <c r="CA507" s="172"/>
      <c r="CB507" s="152"/>
      <c r="CC507" s="152"/>
      <c r="CD507" s="156"/>
      <c r="CE507" s="172"/>
      <c r="CF507" s="162"/>
      <c r="CG507" s="162"/>
      <c r="CH507" s="158"/>
      <c r="CI507" s="173"/>
      <c r="CJ507" s="178"/>
      <c r="CK507" s="173"/>
      <c r="CL507" s="165"/>
      <c r="CM507" s="172"/>
      <c r="CN507" s="162"/>
      <c r="CO507" s="162"/>
      <c r="CP507" s="162"/>
      <c r="CQ507" s="162"/>
      <c r="CR507" s="169"/>
      <c r="CS507" s="162"/>
      <c r="CT507" s="162"/>
      <c r="CU507" s="174"/>
      <c r="CV507" s="152"/>
      <c r="CW507" s="173"/>
      <c r="CX507" s="158"/>
      <c r="CY507" s="172"/>
      <c r="CZ507" s="162"/>
      <c r="DA507" s="162"/>
      <c r="DB507" s="158"/>
      <c r="DC507" s="173"/>
      <c r="DD507" s="178"/>
      <c r="DE507" s="173"/>
      <c r="DF507" s="165"/>
      <c r="DG507" s="172"/>
      <c r="DH507" s="178"/>
      <c r="DI507" s="172"/>
      <c r="DJ507" s="178"/>
      <c r="DK507" s="172"/>
      <c r="DL507" s="162"/>
      <c r="DM507" s="167"/>
      <c r="DN507" s="169"/>
      <c r="DO507" s="162"/>
      <c r="DP507" s="162"/>
      <c r="DQ507" s="174"/>
      <c r="DR507" s="152"/>
      <c r="DS507" s="172"/>
      <c r="DT507" s="152"/>
      <c r="DU507" s="152"/>
      <c r="DV507" s="156"/>
      <c r="DW507" s="173"/>
      <c r="DX507" s="158"/>
      <c r="DY507" s="172"/>
      <c r="DZ507" s="162"/>
      <c r="EA507" s="162"/>
      <c r="EB507" s="172"/>
      <c r="EC507" s="172"/>
      <c r="ED507" s="152"/>
      <c r="EE507" s="152"/>
      <c r="EF507" s="152"/>
      <c r="EG507" s="174"/>
      <c r="EH507" s="172"/>
      <c r="EI507" s="162"/>
      <c r="EJ507" s="162"/>
    </row>
    <row r="508" spans="1:140" ht="12.5">
      <c r="A508" s="168"/>
      <c r="B508" s="169"/>
      <c r="C508" s="144" t="str">
        <f t="shared" si="0"/>
        <v/>
      </c>
      <c r="D508" s="144" t="str">
        <f t="shared" si="1898"/>
        <v/>
      </c>
      <c r="E508" s="144" t="str">
        <f t="shared" si="2"/>
        <v/>
      </c>
      <c r="F508" s="145" t="str">
        <f t="shared" si="1899"/>
        <v/>
      </c>
      <c r="G508" s="145" t="str">
        <f t="shared" si="4"/>
        <v/>
      </c>
      <c r="H508" s="145" t="str">
        <f t="shared" si="5"/>
        <v/>
      </c>
      <c r="I508" s="146" t="str">
        <f t="shared" ref="I508:J508" si="2121">IF(COUNTA($DO508:$DX508)&gt;0,$BA508,"")</f>
        <v/>
      </c>
      <c r="J508" s="146" t="str">
        <f t="shared" si="2121"/>
        <v/>
      </c>
      <c r="K508" s="147" t="str">
        <f t="shared" si="43"/>
        <v/>
      </c>
      <c r="L508" s="147" t="str">
        <f t="shared" si="7"/>
        <v/>
      </c>
      <c r="M508" s="147" t="str">
        <f t="shared" si="8"/>
        <v/>
      </c>
      <c r="N508" s="147" t="str">
        <f t="shared" si="48"/>
        <v/>
      </c>
      <c r="O508" s="147" t="str">
        <f t="shared" si="9"/>
        <v/>
      </c>
      <c r="P508" s="146" t="str">
        <f t="shared" si="1901"/>
        <v/>
      </c>
      <c r="Q508" s="147" t="str">
        <f t="shared" si="1902"/>
        <v/>
      </c>
      <c r="R508" s="146" t="str">
        <f t="shared" si="12"/>
        <v/>
      </c>
      <c r="S508" s="146" t="str">
        <f t="shared" si="13"/>
        <v/>
      </c>
      <c r="T508" s="146" t="str">
        <f>IF(NOT(ISBLANK(DH508)),
        IF(AND(ISREF('Input Tenderers'!$J$8:$K$8),COUNTA('Input Tenderers'!$N$8)&gt;0),
                IF(COUNTA('Input Implementation Transactio'!$N508:$O508)&gt;0,"supplier;tenderer;payee","supplier;tenderer"),
                IF(COUNTA('Input Implementation Transactio'!$N508:$O508)&gt;0,"supplier;payee","supplier")
                ),
        IF(COUNTA('Input Implementation Transactio'!$N508:$O508)&gt;0, "payee", "")
        )</f>
        <v/>
      </c>
      <c r="U508" s="146" t="str">
        <f t="shared" si="14"/>
        <v/>
      </c>
      <c r="V508" s="146" t="str">
        <f t="shared" si="15"/>
        <v/>
      </c>
      <c r="W508" s="148" t="str">
        <f t="shared" si="1903"/>
        <v/>
      </c>
      <c r="X508" s="175" t="str">
        <f t="shared" si="1904"/>
        <v/>
      </c>
      <c r="Y508" s="170" t="str">
        <f t="shared" si="1905"/>
        <v/>
      </c>
      <c r="Z508" s="150" t="str">
        <f t="shared" si="19"/>
        <v/>
      </c>
      <c r="AA508" s="146" t="str">
        <f t="shared" si="20"/>
        <v/>
      </c>
      <c r="AB508" s="146" t="str">
        <f t="shared" si="21"/>
        <v/>
      </c>
      <c r="AC508" s="146" t="str">
        <f t="shared" si="22"/>
        <v/>
      </c>
      <c r="AD508" s="148" t="str">
        <f t="shared" si="1906"/>
        <v/>
      </c>
      <c r="AE508" s="148" t="str">
        <f t="shared" si="24"/>
        <v/>
      </c>
      <c r="AF508" s="175" t="str">
        <f t="shared" si="1907"/>
        <v/>
      </c>
      <c r="AG508" s="170" t="str">
        <f t="shared" si="1908"/>
        <v/>
      </c>
      <c r="AH508" s="148" t="str">
        <f t="shared" si="1909"/>
        <v/>
      </c>
      <c r="AI508" s="146" t="str">
        <f t="shared" si="28"/>
        <v/>
      </c>
      <c r="AJ508" s="146" t="str">
        <f t="shared" si="29"/>
        <v/>
      </c>
      <c r="AK508" s="146" t="str">
        <f t="shared" si="30"/>
        <v/>
      </c>
      <c r="AL508" s="146" t="str">
        <f t="shared" si="31"/>
        <v/>
      </c>
      <c r="AM508" s="171" t="str">
        <f t="shared" si="32"/>
        <v/>
      </c>
      <c r="AN508" s="171" t="str">
        <f t="shared" si="33"/>
        <v/>
      </c>
      <c r="AO508" s="146" t="str">
        <f t="shared" si="34"/>
        <v/>
      </c>
      <c r="AP508" s="146" t="str">
        <f t="shared" si="35"/>
        <v/>
      </c>
      <c r="AQ508" s="146" t="str">
        <f t="shared" si="36"/>
        <v/>
      </c>
      <c r="AR508" s="146" t="str">
        <f t="shared" ref="AR508:AS508" si="2122">IF(NOT(ISBLANK(CB508)),CONCATENATE(TEXT(CB508,"yyyy-mm-ddThh:MM:ss"),"Z"),"")</f>
        <v/>
      </c>
      <c r="AS508" s="146" t="str">
        <f t="shared" si="2122"/>
        <v/>
      </c>
      <c r="AT508" s="146" t="str">
        <f t="shared" si="38"/>
        <v/>
      </c>
      <c r="AU508" s="146" t="str">
        <f t="shared" si="39"/>
        <v/>
      </c>
      <c r="AV508" s="146" t="str">
        <f t="shared" ref="AV508:AW508" si="2123">IF(NOT(ISBLANK(DT508)),CONCATENATE(TEXT(DT508,"yyyy-mm-ddThh:MM:ss"),"Z"),"")</f>
        <v/>
      </c>
      <c r="AW508" s="146" t="str">
        <f t="shared" si="2123"/>
        <v/>
      </c>
      <c r="AX508" s="146" t="str">
        <f t="shared" ref="AX508:AZ508" si="2124">IF(NOT(ISBLANK(ED508)),CONCATENATE(TEXT(ED508,"yyyy-mm-ddThh:MM:ss"),"Z"),"")</f>
        <v/>
      </c>
      <c r="AY508" s="146" t="str">
        <f t="shared" si="2124"/>
        <v/>
      </c>
      <c r="AZ508" s="146" t="str">
        <f t="shared" si="2124"/>
        <v/>
      </c>
      <c r="BA508" s="176"/>
      <c r="BB508" s="152"/>
      <c r="BC508" s="177"/>
      <c r="BD508" s="154"/>
      <c r="BE508" s="155"/>
      <c r="BF508" s="154"/>
      <c r="BG508" s="155"/>
      <c r="BH508" s="169"/>
      <c r="BI508" s="162"/>
      <c r="BJ508" s="172"/>
      <c r="BK508" s="162"/>
      <c r="BL508" s="158"/>
      <c r="BM508" s="172"/>
      <c r="BN508" s="162"/>
      <c r="BO508" s="167"/>
      <c r="BP508" s="169"/>
      <c r="BQ508" s="162"/>
      <c r="BR508" s="162"/>
      <c r="BS508" s="174"/>
      <c r="BT508" s="162"/>
      <c r="BU508" s="174"/>
      <c r="BV508" s="174"/>
      <c r="BW508" s="174"/>
      <c r="BX508" s="173"/>
      <c r="BY508" s="158"/>
      <c r="BZ508" s="160"/>
      <c r="CA508" s="172"/>
      <c r="CB508" s="152"/>
      <c r="CC508" s="152"/>
      <c r="CD508" s="156"/>
      <c r="CE508" s="172"/>
      <c r="CF508" s="162"/>
      <c r="CG508" s="162"/>
      <c r="CH508" s="158"/>
      <c r="CI508" s="173"/>
      <c r="CJ508" s="178"/>
      <c r="CK508" s="173"/>
      <c r="CL508" s="165"/>
      <c r="CM508" s="172"/>
      <c r="CN508" s="162"/>
      <c r="CO508" s="162"/>
      <c r="CP508" s="162"/>
      <c r="CQ508" s="162"/>
      <c r="CR508" s="169"/>
      <c r="CS508" s="162"/>
      <c r="CT508" s="162"/>
      <c r="CU508" s="174"/>
      <c r="CV508" s="152"/>
      <c r="CW508" s="173"/>
      <c r="CX508" s="158"/>
      <c r="CY508" s="172"/>
      <c r="CZ508" s="162"/>
      <c r="DA508" s="162"/>
      <c r="DB508" s="158"/>
      <c r="DC508" s="173"/>
      <c r="DD508" s="178"/>
      <c r="DE508" s="173"/>
      <c r="DF508" s="165"/>
      <c r="DG508" s="172"/>
      <c r="DH508" s="178"/>
      <c r="DI508" s="172"/>
      <c r="DJ508" s="178"/>
      <c r="DK508" s="172"/>
      <c r="DL508" s="162"/>
      <c r="DM508" s="167"/>
      <c r="DN508" s="169"/>
      <c r="DO508" s="162"/>
      <c r="DP508" s="162"/>
      <c r="DQ508" s="174"/>
      <c r="DR508" s="152"/>
      <c r="DS508" s="172"/>
      <c r="DT508" s="152"/>
      <c r="DU508" s="152"/>
      <c r="DV508" s="156"/>
      <c r="DW508" s="173"/>
      <c r="DX508" s="158"/>
      <c r="DY508" s="172"/>
      <c r="DZ508" s="162"/>
      <c r="EA508" s="162"/>
      <c r="EB508" s="172"/>
      <c r="EC508" s="172"/>
      <c r="ED508" s="152"/>
      <c r="EE508" s="152"/>
      <c r="EF508" s="152"/>
      <c r="EG508" s="174"/>
      <c r="EH508" s="172"/>
      <c r="EI508" s="162"/>
      <c r="EJ508" s="162"/>
    </row>
    <row r="509" spans="1:140" ht="12.5">
      <c r="A509" s="168"/>
      <c r="B509" s="169"/>
      <c r="C509" s="144" t="str">
        <f t="shared" si="0"/>
        <v/>
      </c>
      <c r="D509" s="144" t="str">
        <f t="shared" si="1898"/>
        <v/>
      </c>
      <c r="E509" s="144" t="str">
        <f t="shared" si="2"/>
        <v/>
      </c>
      <c r="F509" s="145" t="str">
        <f t="shared" si="1899"/>
        <v/>
      </c>
      <c r="G509" s="145" t="str">
        <f t="shared" si="4"/>
        <v/>
      </c>
      <c r="H509" s="145" t="str">
        <f t="shared" si="5"/>
        <v/>
      </c>
      <c r="I509" s="146" t="str">
        <f t="shared" ref="I509:J509" si="2125">IF(COUNTA($DO509:$DX509)&gt;0,$BA509,"")</f>
        <v/>
      </c>
      <c r="J509" s="146" t="str">
        <f t="shared" si="2125"/>
        <v/>
      </c>
      <c r="K509" s="147" t="str">
        <f t="shared" si="43"/>
        <v/>
      </c>
      <c r="L509" s="147" t="str">
        <f t="shared" si="7"/>
        <v/>
      </c>
      <c r="M509" s="147" t="str">
        <f t="shared" si="8"/>
        <v/>
      </c>
      <c r="N509" s="147" t="str">
        <f t="shared" si="48"/>
        <v/>
      </c>
      <c r="O509" s="147" t="str">
        <f t="shared" si="9"/>
        <v/>
      </c>
      <c r="P509" s="146" t="str">
        <f t="shared" si="1901"/>
        <v/>
      </c>
      <c r="Q509" s="147" t="str">
        <f t="shared" si="1902"/>
        <v/>
      </c>
      <c r="R509" s="146" t="str">
        <f t="shared" si="12"/>
        <v/>
      </c>
      <c r="S509" s="146" t="str">
        <f t="shared" si="13"/>
        <v/>
      </c>
      <c r="T509" s="146" t="str">
        <f>IF(NOT(ISBLANK(DH509)),
        IF(AND(ISREF('Input Tenderers'!$J$8:$K$8),COUNTA('Input Tenderers'!$N$8)&gt;0),
                IF(COUNTA('Input Implementation Transactio'!$N509:$O509)&gt;0,"supplier;tenderer;payee","supplier;tenderer"),
                IF(COUNTA('Input Implementation Transactio'!$N509:$O509)&gt;0,"supplier;payee","supplier")
                ),
        IF(COUNTA('Input Implementation Transactio'!$N509:$O509)&gt;0, "payee", "")
        )</f>
        <v/>
      </c>
      <c r="U509" s="146" t="str">
        <f t="shared" si="14"/>
        <v/>
      </c>
      <c r="V509" s="146" t="str">
        <f t="shared" si="15"/>
        <v/>
      </c>
      <c r="W509" s="148" t="str">
        <f t="shared" si="1903"/>
        <v/>
      </c>
      <c r="X509" s="175" t="str">
        <f t="shared" si="1904"/>
        <v/>
      </c>
      <c r="Y509" s="170" t="str">
        <f t="shared" si="1905"/>
        <v/>
      </c>
      <c r="Z509" s="150" t="str">
        <f t="shared" si="19"/>
        <v/>
      </c>
      <c r="AA509" s="146" t="str">
        <f t="shared" si="20"/>
        <v/>
      </c>
      <c r="AB509" s="146" t="str">
        <f t="shared" si="21"/>
        <v/>
      </c>
      <c r="AC509" s="146" t="str">
        <f t="shared" si="22"/>
        <v/>
      </c>
      <c r="AD509" s="148" t="str">
        <f t="shared" si="1906"/>
        <v/>
      </c>
      <c r="AE509" s="148" t="str">
        <f t="shared" si="24"/>
        <v/>
      </c>
      <c r="AF509" s="175" t="str">
        <f t="shared" si="1907"/>
        <v/>
      </c>
      <c r="AG509" s="170" t="str">
        <f t="shared" si="1908"/>
        <v/>
      </c>
      <c r="AH509" s="148" t="str">
        <f t="shared" si="1909"/>
        <v/>
      </c>
      <c r="AI509" s="146" t="str">
        <f t="shared" si="28"/>
        <v/>
      </c>
      <c r="AJ509" s="146" t="str">
        <f t="shared" si="29"/>
        <v/>
      </c>
      <c r="AK509" s="146" t="str">
        <f t="shared" si="30"/>
        <v/>
      </c>
      <c r="AL509" s="146" t="str">
        <f t="shared" si="31"/>
        <v/>
      </c>
      <c r="AM509" s="171" t="str">
        <f t="shared" si="32"/>
        <v/>
      </c>
      <c r="AN509" s="171" t="str">
        <f t="shared" si="33"/>
        <v/>
      </c>
      <c r="AO509" s="146" t="str">
        <f t="shared" si="34"/>
        <v/>
      </c>
      <c r="AP509" s="146" t="str">
        <f t="shared" si="35"/>
        <v/>
      </c>
      <c r="AQ509" s="146" t="str">
        <f t="shared" si="36"/>
        <v/>
      </c>
      <c r="AR509" s="146" t="str">
        <f t="shared" ref="AR509:AS509" si="2126">IF(NOT(ISBLANK(CB509)),CONCATENATE(TEXT(CB509,"yyyy-mm-ddThh:MM:ss"),"Z"),"")</f>
        <v/>
      </c>
      <c r="AS509" s="146" t="str">
        <f t="shared" si="2126"/>
        <v/>
      </c>
      <c r="AT509" s="146" t="str">
        <f t="shared" si="38"/>
        <v/>
      </c>
      <c r="AU509" s="146" t="str">
        <f t="shared" si="39"/>
        <v/>
      </c>
      <c r="AV509" s="146" t="str">
        <f t="shared" ref="AV509:AW509" si="2127">IF(NOT(ISBLANK(DT509)),CONCATENATE(TEXT(DT509,"yyyy-mm-ddThh:MM:ss"),"Z"),"")</f>
        <v/>
      </c>
      <c r="AW509" s="146" t="str">
        <f t="shared" si="2127"/>
        <v/>
      </c>
      <c r="AX509" s="146" t="str">
        <f t="shared" ref="AX509:AZ509" si="2128">IF(NOT(ISBLANK(ED509)),CONCATENATE(TEXT(ED509,"yyyy-mm-ddThh:MM:ss"),"Z"),"")</f>
        <v/>
      </c>
      <c r="AY509" s="146" t="str">
        <f t="shared" si="2128"/>
        <v/>
      </c>
      <c r="AZ509" s="146" t="str">
        <f t="shared" si="2128"/>
        <v/>
      </c>
      <c r="BA509" s="176"/>
      <c r="BB509" s="152"/>
      <c r="BC509" s="177"/>
      <c r="BD509" s="154"/>
      <c r="BE509" s="155"/>
      <c r="BF509" s="154"/>
      <c r="BG509" s="155"/>
      <c r="BH509" s="169"/>
      <c r="BI509" s="162"/>
      <c r="BJ509" s="172"/>
      <c r="BK509" s="162"/>
      <c r="BL509" s="158"/>
      <c r="BM509" s="172"/>
      <c r="BN509" s="162"/>
      <c r="BO509" s="167"/>
      <c r="BP509" s="169"/>
      <c r="BQ509" s="162"/>
      <c r="BR509" s="162"/>
      <c r="BS509" s="174"/>
      <c r="BT509" s="162"/>
      <c r="BU509" s="174"/>
      <c r="BV509" s="174"/>
      <c r="BW509" s="174"/>
      <c r="BX509" s="173"/>
      <c r="BY509" s="158"/>
      <c r="BZ509" s="160"/>
      <c r="CA509" s="172"/>
      <c r="CB509" s="152"/>
      <c r="CC509" s="152"/>
      <c r="CD509" s="156"/>
      <c r="CE509" s="172"/>
      <c r="CF509" s="162"/>
      <c r="CG509" s="162"/>
      <c r="CH509" s="158"/>
      <c r="CI509" s="173"/>
      <c r="CJ509" s="178"/>
      <c r="CK509" s="173"/>
      <c r="CL509" s="165"/>
      <c r="CM509" s="172"/>
      <c r="CN509" s="162"/>
      <c r="CO509" s="162"/>
      <c r="CP509" s="162"/>
      <c r="CQ509" s="162"/>
      <c r="CR509" s="169"/>
      <c r="CS509" s="162"/>
      <c r="CT509" s="162"/>
      <c r="CU509" s="174"/>
      <c r="CV509" s="152"/>
      <c r="CW509" s="173"/>
      <c r="CX509" s="158"/>
      <c r="CY509" s="172"/>
      <c r="CZ509" s="162"/>
      <c r="DA509" s="162"/>
      <c r="DB509" s="158"/>
      <c r="DC509" s="173"/>
      <c r="DD509" s="178"/>
      <c r="DE509" s="173"/>
      <c r="DF509" s="165"/>
      <c r="DG509" s="172"/>
      <c r="DH509" s="178"/>
      <c r="DI509" s="172"/>
      <c r="DJ509" s="178"/>
      <c r="DK509" s="172"/>
      <c r="DL509" s="162"/>
      <c r="DM509" s="167"/>
      <c r="DN509" s="169"/>
      <c r="DO509" s="162"/>
      <c r="DP509" s="162"/>
      <c r="DQ509" s="174"/>
      <c r="DR509" s="152"/>
      <c r="DS509" s="172"/>
      <c r="DT509" s="152"/>
      <c r="DU509" s="152"/>
      <c r="DV509" s="156"/>
      <c r="DW509" s="173"/>
      <c r="DX509" s="158"/>
      <c r="DY509" s="172"/>
      <c r="DZ509" s="162"/>
      <c r="EA509" s="162"/>
      <c r="EB509" s="172"/>
      <c r="EC509" s="172"/>
      <c r="ED509" s="152"/>
      <c r="EE509" s="152"/>
      <c r="EF509" s="152"/>
      <c r="EG509" s="174"/>
      <c r="EH509" s="172"/>
      <c r="EI509" s="162"/>
      <c r="EJ509" s="162"/>
    </row>
    <row r="510" spans="1:140" ht="12.5">
      <c r="A510" s="168"/>
      <c r="B510" s="169"/>
      <c r="C510" s="144" t="str">
        <f t="shared" si="0"/>
        <v/>
      </c>
      <c r="D510" s="144" t="str">
        <f t="shared" si="1898"/>
        <v/>
      </c>
      <c r="E510" s="144" t="str">
        <f t="shared" si="2"/>
        <v/>
      </c>
      <c r="F510" s="145" t="str">
        <f t="shared" si="1899"/>
        <v/>
      </c>
      <c r="G510" s="145" t="str">
        <f t="shared" si="4"/>
        <v/>
      </c>
      <c r="H510" s="145" t="str">
        <f t="shared" si="5"/>
        <v/>
      </c>
      <c r="I510" s="146" t="str">
        <f t="shared" ref="I510:J510" si="2129">IF(COUNTA($DO510:$DX510)&gt;0,$BA510,"")</f>
        <v/>
      </c>
      <c r="J510" s="146" t="str">
        <f t="shared" si="2129"/>
        <v/>
      </c>
      <c r="K510" s="147" t="str">
        <f t="shared" si="43"/>
        <v/>
      </c>
      <c r="L510" s="147" t="str">
        <f t="shared" si="7"/>
        <v/>
      </c>
      <c r="M510" s="147" t="str">
        <f t="shared" si="8"/>
        <v/>
      </c>
      <c r="N510" s="147" t="str">
        <f t="shared" si="48"/>
        <v/>
      </c>
      <c r="O510" s="147" t="str">
        <f t="shared" si="9"/>
        <v/>
      </c>
      <c r="P510" s="146" t="str">
        <f t="shared" si="1901"/>
        <v/>
      </c>
      <c r="Q510" s="147" t="str">
        <f t="shared" si="1902"/>
        <v/>
      </c>
      <c r="R510" s="146" t="str">
        <f t="shared" si="12"/>
        <v/>
      </c>
      <c r="S510" s="146" t="str">
        <f t="shared" si="13"/>
        <v/>
      </c>
      <c r="T510" s="146" t="str">
        <f>IF(NOT(ISBLANK(DH510)),
        IF(AND(ISREF('Input Tenderers'!$J$8:$K$8),COUNTA('Input Tenderers'!$N$8)&gt;0),
                IF(COUNTA('Input Implementation Transactio'!$N510:$O510)&gt;0,"supplier;tenderer;payee","supplier;tenderer"),
                IF(COUNTA('Input Implementation Transactio'!$N510:$O510)&gt;0,"supplier;payee","supplier")
                ),
        IF(COUNTA('Input Implementation Transactio'!$N510:$O510)&gt;0, "payee", "")
        )</f>
        <v/>
      </c>
      <c r="U510" s="146" t="str">
        <f t="shared" si="14"/>
        <v/>
      </c>
      <c r="V510" s="146" t="str">
        <f t="shared" si="15"/>
        <v/>
      </c>
      <c r="W510" s="148" t="str">
        <f t="shared" si="1903"/>
        <v/>
      </c>
      <c r="X510" s="175" t="str">
        <f t="shared" si="1904"/>
        <v/>
      </c>
      <c r="Y510" s="170" t="str">
        <f t="shared" si="1905"/>
        <v/>
      </c>
      <c r="Z510" s="150" t="str">
        <f t="shared" si="19"/>
        <v/>
      </c>
      <c r="AA510" s="146" t="str">
        <f t="shared" si="20"/>
        <v/>
      </c>
      <c r="AB510" s="146" t="str">
        <f t="shared" si="21"/>
        <v/>
      </c>
      <c r="AC510" s="146" t="str">
        <f t="shared" si="22"/>
        <v/>
      </c>
      <c r="AD510" s="148" t="str">
        <f t="shared" si="1906"/>
        <v/>
      </c>
      <c r="AE510" s="148" t="str">
        <f t="shared" si="24"/>
        <v/>
      </c>
      <c r="AF510" s="175" t="str">
        <f t="shared" si="1907"/>
        <v/>
      </c>
      <c r="AG510" s="170" t="str">
        <f t="shared" si="1908"/>
        <v/>
      </c>
      <c r="AH510" s="148" t="str">
        <f t="shared" si="1909"/>
        <v/>
      </c>
      <c r="AI510" s="146" t="str">
        <f t="shared" si="28"/>
        <v/>
      </c>
      <c r="AJ510" s="146" t="str">
        <f t="shared" si="29"/>
        <v/>
      </c>
      <c r="AK510" s="146" t="str">
        <f t="shared" si="30"/>
        <v/>
      </c>
      <c r="AL510" s="146" t="str">
        <f t="shared" si="31"/>
        <v/>
      </c>
      <c r="AM510" s="171" t="str">
        <f t="shared" si="32"/>
        <v/>
      </c>
      <c r="AN510" s="171" t="str">
        <f t="shared" si="33"/>
        <v/>
      </c>
      <c r="AO510" s="146" t="str">
        <f t="shared" si="34"/>
        <v/>
      </c>
      <c r="AP510" s="146" t="str">
        <f t="shared" si="35"/>
        <v/>
      </c>
      <c r="AQ510" s="146" t="str">
        <f t="shared" si="36"/>
        <v/>
      </c>
      <c r="AR510" s="146" t="str">
        <f t="shared" ref="AR510:AS510" si="2130">IF(NOT(ISBLANK(CB510)),CONCATENATE(TEXT(CB510,"yyyy-mm-ddThh:MM:ss"),"Z"),"")</f>
        <v/>
      </c>
      <c r="AS510" s="146" t="str">
        <f t="shared" si="2130"/>
        <v/>
      </c>
      <c r="AT510" s="146" t="str">
        <f t="shared" si="38"/>
        <v/>
      </c>
      <c r="AU510" s="146" t="str">
        <f t="shared" si="39"/>
        <v/>
      </c>
      <c r="AV510" s="146" t="str">
        <f t="shared" ref="AV510:AW510" si="2131">IF(NOT(ISBLANK(DT510)),CONCATENATE(TEXT(DT510,"yyyy-mm-ddThh:MM:ss"),"Z"),"")</f>
        <v/>
      </c>
      <c r="AW510" s="146" t="str">
        <f t="shared" si="2131"/>
        <v/>
      </c>
      <c r="AX510" s="146" t="str">
        <f t="shared" ref="AX510:AZ510" si="2132">IF(NOT(ISBLANK(ED510)),CONCATENATE(TEXT(ED510,"yyyy-mm-ddThh:MM:ss"),"Z"),"")</f>
        <v/>
      </c>
      <c r="AY510" s="146" t="str">
        <f t="shared" si="2132"/>
        <v/>
      </c>
      <c r="AZ510" s="146" t="str">
        <f t="shared" si="2132"/>
        <v/>
      </c>
      <c r="BA510" s="176"/>
      <c r="BB510" s="152"/>
      <c r="BC510" s="177"/>
      <c r="BD510" s="154"/>
      <c r="BE510" s="155"/>
      <c r="BF510" s="154"/>
      <c r="BG510" s="155"/>
      <c r="BH510" s="169"/>
      <c r="BI510" s="162"/>
      <c r="BJ510" s="172"/>
      <c r="BK510" s="162"/>
      <c r="BL510" s="158"/>
      <c r="BM510" s="172"/>
      <c r="BN510" s="162"/>
      <c r="BO510" s="167"/>
      <c r="BP510" s="169"/>
      <c r="BQ510" s="162"/>
      <c r="BR510" s="162"/>
      <c r="BS510" s="174"/>
      <c r="BT510" s="162"/>
      <c r="BU510" s="174"/>
      <c r="BV510" s="174"/>
      <c r="BW510" s="174"/>
      <c r="BX510" s="173"/>
      <c r="BY510" s="158"/>
      <c r="BZ510" s="160"/>
      <c r="CA510" s="172"/>
      <c r="CB510" s="152"/>
      <c r="CC510" s="152"/>
      <c r="CD510" s="156"/>
      <c r="CE510" s="172"/>
      <c r="CF510" s="162"/>
      <c r="CG510" s="162"/>
      <c r="CH510" s="158"/>
      <c r="CI510" s="173"/>
      <c r="CJ510" s="178"/>
      <c r="CK510" s="173"/>
      <c r="CL510" s="165"/>
      <c r="CM510" s="172"/>
      <c r="CN510" s="162"/>
      <c r="CO510" s="162"/>
      <c r="CP510" s="162"/>
      <c r="CQ510" s="162"/>
      <c r="CR510" s="169"/>
      <c r="CS510" s="162"/>
      <c r="CT510" s="162"/>
      <c r="CU510" s="174"/>
      <c r="CV510" s="152"/>
      <c r="CW510" s="173"/>
      <c r="CX510" s="158"/>
      <c r="CY510" s="172"/>
      <c r="CZ510" s="162"/>
      <c r="DA510" s="162"/>
      <c r="DB510" s="158"/>
      <c r="DC510" s="173"/>
      <c r="DD510" s="178"/>
      <c r="DE510" s="173"/>
      <c r="DF510" s="165"/>
      <c r="DG510" s="172"/>
      <c r="DH510" s="178"/>
      <c r="DI510" s="172"/>
      <c r="DJ510" s="178"/>
      <c r="DK510" s="172"/>
      <c r="DL510" s="162"/>
      <c r="DM510" s="167"/>
      <c r="DN510" s="169"/>
      <c r="DO510" s="162"/>
      <c r="DP510" s="162"/>
      <c r="DQ510" s="174"/>
      <c r="DR510" s="152"/>
      <c r="DS510" s="172"/>
      <c r="DT510" s="152"/>
      <c r="DU510" s="152"/>
      <c r="DV510" s="156"/>
      <c r="DW510" s="173"/>
      <c r="DX510" s="158"/>
      <c r="DY510" s="172"/>
      <c r="DZ510" s="162"/>
      <c r="EA510" s="162"/>
      <c r="EB510" s="172"/>
      <c r="EC510" s="172"/>
      <c r="ED510" s="152"/>
      <c r="EE510" s="152"/>
      <c r="EF510" s="152"/>
      <c r="EG510" s="174"/>
      <c r="EH510" s="172"/>
      <c r="EI510" s="162"/>
      <c r="EJ510" s="162"/>
    </row>
    <row r="511" spans="1:140" ht="12.5">
      <c r="A511" s="168"/>
      <c r="B511" s="169"/>
      <c r="C511" s="144" t="str">
        <f t="shared" si="0"/>
        <v/>
      </c>
      <c r="D511" s="144" t="str">
        <f t="shared" si="1898"/>
        <v/>
      </c>
      <c r="E511" s="144" t="str">
        <f t="shared" si="2"/>
        <v/>
      </c>
      <c r="F511" s="145" t="str">
        <f t="shared" si="1899"/>
        <v/>
      </c>
      <c r="G511" s="145" t="str">
        <f t="shared" si="4"/>
        <v/>
      </c>
      <c r="H511" s="145" t="str">
        <f t="shared" si="5"/>
        <v/>
      </c>
      <c r="I511" s="146" t="str">
        <f t="shared" ref="I511:J511" si="2133">IF(COUNTA($DO511:$DX511)&gt;0,$BA511,"")</f>
        <v/>
      </c>
      <c r="J511" s="146" t="str">
        <f t="shared" si="2133"/>
        <v/>
      </c>
      <c r="K511" s="147" t="str">
        <f t="shared" si="43"/>
        <v/>
      </c>
      <c r="L511" s="147" t="str">
        <f t="shared" si="7"/>
        <v/>
      </c>
      <c r="M511" s="147" t="str">
        <f t="shared" si="8"/>
        <v/>
      </c>
      <c r="N511" s="147" t="str">
        <f t="shared" si="48"/>
        <v/>
      </c>
      <c r="O511" s="147" t="str">
        <f t="shared" si="9"/>
        <v/>
      </c>
      <c r="P511" s="146" t="str">
        <f t="shared" si="1901"/>
        <v/>
      </c>
      <c r="Q511" s="147" t="str">
        <f t="shared" si="1902"/>
        <v/>
      </c>
      <c r="R511" s="146" t="str">
        <f t="shared" si="12"/>
        <v/>
      </c>
      <c r="S511" s="146" t="str">
        <f t="shared" si="13"/>
        <v/>
      </c>
      <c r="T511" s="146" t="str">
        <f>IF(NOT(ISBLANK(DH511)),
        IF(AND(ISREF('Input Tenderers'!$J$8:$K$8),COUNTA('Input Tenderers'!$N$8)&gt;0),
                IF(COUNTA('Input Implementation Transactio'!$N511:$O511)&gt;0,"supplier;tenderer;payee","supplier;tenderer"),
                IF(COUNTA('Input Implementation Transactio'!$N511:$O511)&gt;0,"supplier;payee","supplier")
                ),
        IF(COUNTA('Input Implementation Transactio'!$N511:$O511)&gt;0, "payee", "")
        )</f>
        <v/>
      </c>
      <c r="U511" s="146" t="str">
        <f t="shared" si="14"/>
        <v/>
      </c>
      <c r="V511" s="146" t="str">
        <f t="shared" si="15"/>
        <v/>
      </c>
      <c r="W511" s="148" t="str">
        <f t="shared" si="1903"/>
        <v/>
      </c>
      <c r="X511" s="175" t="str">
        <f t="shared" si="1904"/>
        <v/>
      </c>
      <c r="Y511" s="170" t="str">
        <f t="shared" si="1905"/>
        <v/>
      </c>
      <c r="Z511" s="150" t="str">
        <f t="shared" si="19"/>
        <v/>
      </c>
      <c r="AA511" s="146" t="str">
        <f t="shared" si="20"/>
        <v/>
      </c>
      <c r="AB511" s="146" t="str">
        <f t="shared" si="21"/>
        <v/>
      </c>
      <c r="AC511" s="146" t="str">
        <f t="shared" si="22"/>
        <v/>
      </c>
      <c r="AD511" s="148" t="str">
        <f t="shared" si="1906"/>
        <v/>
      </c>
      <c r="AE511" s="148" t="str">
        <f t="shared" si="24"/>
        <v/>
      </c>
      <c r="AF511" s="175" t="str">
        <f t="shared" si="1907"/>
        <v/>
      </c>
      <c r="AG511" s="170" t="str">
        <f t="shared" si="1908"/>
        <v/>
      </c>
      <c r="AH511" s="148" t="str">
        <f t="shared" si="1909"/>
        <v/>
      </c>
      <c r="AI511" s="146" t="str">
        <f t="shared" si="28"/>
        <v/>
      </c>
      <c r="AJ511" s="146" t="str">
        <f t="shared" si="29"/>
        <v/>
      </c>
      <c r="AK511" s="146" t="str">
        <f t="shared" si="30"/>
        <v/>
      </c>
      <c r="AL511" s="146" t="str">
        <f t="shared" si="31"/>
        <v/>
      </c>
      <c r="AM511" s="171" t="str">
        <f t="shared" si="32"/>
        <v/>
      </c>
      <c r="AN511" s="171" t="str">
        <f t="shared" si="33"/>
        <v/>
      </c>
      <c r="AO511" s="146" t="str">
        <f t="shared" si="34"/>
        <v/>
      </c>
      <c r="AP511" s="146" t="str">
        <f t="shared" si="35"/>
        <v/>
      </c>
      <c r="AQ511" s="146" t="str">
        <f t="shared" si="36"/>
        <v/>
      </c>
      <c r="AR511" s="146" t="str">
        <f t="shared" ref="AR511:AS511" si="2134">IF(NOT(ISBLANK(CB511)),CONCATENATE(TEXT(CB511,"yyyy-mm-ddThh:MM:ss"),"Z"),"")</f>
        <v/>
      </c>
      <c r="AS511" s="146" t="str">
        <f t="shared" si="2134"/>
        <v/>
      </c>
      <c r="AT511" s="146" t="str">
        <f t="shared" si="38"/>
        <v/>
      </c>
      <c r="AU511" s="146" t="str">
        <f t="shared" si="39"/>
        <v/>
      </c>
      <c r="AV511" s="146" t="str">
        <f t="shared" ref="AV511:AW511" si="2135">IF(NOT(ISBLANK(DT511)),CONCATENATE(TEXT(DT511,"yyyy-mm-ddThh:MM:ss"),"Z"),"")</f>
        <v/>
      </c>
      <c r="AW511" s="146" t="str">
        <f t="shared" si="2135"/>
        <v/>
      </c>
      <c r="AX511" s="146" t="str">
        <f t="shared" ref="AX511:AZ511" si="2136">IF(NOT(ISBLANK(ED511)),CONCATENATE(TEXT(ED511,"yyyy-mm-ddThh:MM:ss"),"Z"),"")</f>
        <v/>
      </c>
      <c r="AY511" s="146" t="str">
        <f t="shared" si="2136"/>
        <v/>
      </c>
      <c r="AZ511" s="146" t="str">
        <f t="shared" si="2136"/>
        <v/>
      </c>
      <c r="BA511" s="176"/>
      <c r="BB511" s="152"/>
      <c r="BC511" s="177"/>
      <c r="BD511" s="154"/>
      <c r="BE511" s="155"/>
      <c r="BF511" s="154"/>
      <c r="BG511" s="155"/>
      <c r="BH511" s="169"/>
      <c r="BI511" s="162"/>
      <c r="BJ511" s="172"/>
      <c r="BK511" s="162"/>
      <c r="BL511" s="158"/>
      <c r="BM511" s="172"/>
      <c r="BN511" s="162"/>
      <c r="BO511" s="167"/>
      <c r="BP511" s="169"/>
      <c r="BQ511" s="162"/>
      <c r="BR511" s="162"/>
      <c r="BS511" s="174"/>
      <c r="BT511" s="162"/>
      <c r="BU511" s="174"/>
      <c r="BV511" s="174"/>
      <c r="BW511" s="174"/>
      <c r="BX511" s="173"/>
      <c r="BY511" s="158"/>
      <c r="BZ511" s="160"/>
      <c r="CA511" s="172"/>
      <c r="CB511" s="152"/>
      <c r="CC511" s="152"/>
      <c r="CD511" s="156"/>
      <c r="CE511" s="172"/>
      <c r="CF511" s="162"/>
      <c r="CG511" s="162"/>
      <c r="CH511" s="158"/>
      <c r="CI511" s="173"/>
      <c r="CJ511" s="178"/>
      <c r="CK511" s="173"/>
      <c r="CL511" s="165"/>
      <c r="CM511" s="172"/>
      <c r="CN511" s="162"/>
      <c r="CO511" s="162"/>
      <c r="CP511" s="162"/>
      <c r="CQ511" s="162"/>
      <c r="CR511" s="169"/>
      <c r="CS511" s="162"/>
      <c r="CT511" s="162"/>
      <c r="CU511" s="174"/>
      <c r="CV511" s="152"/>
      <c r="CW511" s="173"/>
      <c r="CX511" s="158"/>
      <c r="CY511" s="172"/>
      <c r="CZ511" s="162"/>
      <c r="DA511" s="162"/>
      <c r="DB511" s="158"/>
      <c r="DC511" s="173"/>
      <c r="DD511" s="178"/>
      <c r="DE511" s="173"/>
      <c r="DF511" s="165"/>
      <c r="DG511" s="172"/>
      <c r="DH511" s="178"/>
      <c r="DI511" s="172"/>
      <c r="DJ511" s="178"/>
      <c r="DK511" s="172"/>
      <c r="DL511" s="162"/>
      <c r="DM511" s="167"/>
      <c r="DN511" s="169"/>
      <c r="DO511" s="162"/>
      <c r="DP511" s="162"/>
      <c r="DQ511" s="174"/>
      <c r="DR511" s="152"/>
      <c r="DS511" s="172"/>
      <c r="DT511" s="152"/>
      <c r="DU511" s="152"/>
      <c r="DV511" s="156"/>
      <c r="DW511" s="173"/>
      <c r="DX511" s="158"/>
      <c r="DY511" s="172"/>
      <c r="DZ511" s="162"/>
      <c r="EA511" s="162"/>
      <c r="EB511" s="172"/>
      <c r="EC511" s="172"/>
      <c r="ED511" s="152"/>
      <c r="EE511" s="152"/>
      <c r="EF511" s="152"/>
      <c r="EG511" s="174"/>
      <c r="EH511" s="172"/>
      <c r="EI511" s="162"/>
      <c r="EJ511" s="162"/>
    </row>
    <row r="512" spans="1:140" ht="12.5">
      <c r="A512" s="168"/>
      <c r="B512" s="169"/>
      <c r="C512" s="144" t="str">
        <f t="shared" si="0"/>
        <v/>
      </c>
      <c r="D512" s="144" t="str">
        <f t="shared" si="1898"/>
        <v/>
      </c>
      <c r="E512" s="144" t="str">
        <f t="shared" si="2"/>
        <v/>
      </c>
      <c r="F512" s="145" t="str">
        <f t="shared" si="1899"/>
        <v/>
      </c>
      <c r="G512" s="145" t="str">
        <f t="shared" si="4"/>
        <v/>
      </c>
      <c r="H512" s="145" t="str">
        <f t="shared" si="5"/>
        <v/>
      </c>
      <c r="I512" s="146" t="str">
        <f t="shared" ref="I512:J512" si="2137">IF(COUNTA($DO512:$DX512)&gt;0,$BA512,"")</f>
        <v/>
      </c>
      <c r="J512" s="146" t="str">
        <f t="shared" si="2137"/>
        <v/>
      </c>
      <c r="K512" s="147" t="str">
        <f t="shared" si="43"/>
        <v/>
      </c>
      <c r="L512" s="147" t="str">
        <f t="shared" si="7"/>
        <v/>
      </c>
      <c r="M512" s="147" t="str">
        <f t="shared" si="8"/>
        <v/>
      </c>
      <c r="N512" s="147" t="str">
        <f t="shared" si="48"/>
        <v/>
      </c>
      <c r="O512" s="147" t="str">
        <f t="shared" si="9"/>
        <v/>
      </c>
      <c r="P512" s="146" t="str">
        <f t="shared" si="1901"/>
        <v/>
      </c>
      <c r="Q512" s="147" t="str">
        <f t="shared" si="1902"/>
        <v/>
      </c>
      <c r="R512" s="146" t="str">
        <f t="shared" si="12"/>
        <v/>
      </c>
      <c r="S512" s="146" t="str">
        <f t="shared" si="13"/>
        <v/>
      </c>
      <c r="T512" s="146" t="str">
        <f>IF(NOT(ISBLANK(DH512)),
        IF(AND(ISREF('Input Tenderers'!$J$8:$K$8),COUNTA('Input Tenderers'!$N$8)&gt;0),
                IF(COUNTA('Input Implementation Transactio'!$N512:$O512)&gt;0,"supplier;tenderer;payee","supplier;tenderer"),
                IF(COUNTA('Input Implementation Transactio'!$N512:$O512)&gt;0,"supplier;payee","supplier")
                ),
        IF(COUNTA('Input Implementation Transactio'!$N512:$O512)&gt;0, "payee", "")
        )</f>
        <v/>
      </c>
      <c r="U512" s="146" t="str">
        <f t="shared" si="14"/>
        <v/>
      </c>
      <c r="V512" s="146" t="str">
        <f t="shared" si="15"/>
        <v/>
      </c>
      <c r="W512" s="148" t="str">
        <f t="shared" si="1903"/>
        <v/>
      </c>
      <c r="X512" s="175" t="str">
        <f t="shared" si="1904"/>
        <v/>
      </c>
      <c r="Y512" s="170" t="str">
        <f t="shared" si="1905"/>
        <v/>
      </c>
      <c r="Z512" s="150" t="str">
        <f t="shared" si="19"/>
        <v/>
      </c>
      <c r="AA512" s="146" t="str">
        <f t="shared" si="20"/>
        <v/>
      </c>
      <c r="AB512" s="146" t="str">
        <f t="shared" si="21"/>
        <v/>
      </c>
      <c r="AC512" s="146" t="str">
        <f t="shared" si="22"/>
        <v/>
      </c>
      <c r="AD512" s="148" t="str">
        <f t="shared" si="1906"/>
        <v/>
      </c>
      <c r="AE512" s="148" t="str">
        <f t="shared" si="24"/>
        <v/>
      </c>
      <c r="AF512" s="175" t="str">
        <f t="shared" si="1907"/>
        <v/>
      </c>
      <c r="AG512" s="170" t="str">
        <f t="shared" si="1908"/>
        <v/>
      </c>
      <c r="AH512" s="148" t="str">
        <f t="shared" si="1909"/>
        <v/>
      </c>
      <c r="AI512" s="146" t="str">
        <f t="shared" si="28"/>
        <v/>
      </c>
      <c r="AJ512" s="146" t="str">
        <f t="shared" si="29"/>
        <v/>
      </c>
      <c r="AK512" s="146" t="str">
        <f t="shared" si="30"/>
        <v/>
      </c>
      <c r="AL512" s="146" t="str">
        <f t="shared" si="31"/>
        <v/>
      </c>
      <c r="AM512" s="171" t="str">
        <f t="shared" si="32"/>
        <v/>
      </c>
      <c r="AN512" s="171" t="str">
        <f t="shared" si="33"/>
        <v/>
      </c>
      <c r="AO512" s="146" t="str">
        <f t="shared" si="34"/>
        <v/>
      </c>
      <c r="AP512" s="146" t="str">
        <f t="shared" si="35"/>
        <v/>
      </c>
      <c r="AQ512" s="146" t="str">
        <f t="shared" si="36"/>
        <v/>
      </c>
      <c r="AR512" s="146" t="str">
        <f t="shared" ref="AR512:AS512" si="2138">IF(NOT(ISBLANK(CB512)),CONCATENATE(TEXT(CB512,"yyyy-mm-ddThh:MM:ss"),"Z"),"")</f>
        <v/>
      </c>
      <c r="AS512" s="146" t="str">
        <f t="shared" si="2138"/>
        <v/>
      </c>
      <c r="AT512" s="146" t="str">
        <f t="shared" si="38"/>
        <v/>
      </c>
      <c r="AU512" s="146" t="str">
        <f t="shared" si="39"/>
        <v/>
      </c>
      <c r="AV512" s="146" t="str">
        <f t="shared" ref="AV512:AW512" si="2139">IF(NOT(ISBLANK(DT512)),CONCATENATE(TEXT(DT512,"yyyy-mm-ddThh:MM:ss"),"Z"),"")</f>
        <v/>
      </c>
      <c r="AW512" s="146" t="str">
        <f t="shared" si="2139"/>
        <v/>
      </c>
      <c r="AX512" s="146" t="str">
        <f t="shared" ref="AX512:AZ512" si="2140">IF(NOT(ISBLANK(ED512)),CONCATENATE(TEXT(ED512,"yyyy-mm-ddThh:MM:ss"),"Z"),"")</f>
        <v/>
      </c>
      <c r="AY512" s="146" t="str">
        <f t="shared" si="2140"/>
        <v/>
      </c>
      <c r="AZ512" s="146" t="str">
        <f t="shared" si="2140"/>
        <v/>
      </c>
      <c r="BA512" s="176"/>
      <c r="BB512" s="152"/>
      <c r="BC512" s="177"/>
      <c r="BD512" s="154"/>
      <c r="BE512" s="155"/>
      <c r="BF512" s="154"/>
      <c r="BG512" s="155"/>
      <c r="BH512" s="169"/>
      <c r="BI512" s="162"/>
      <c r="BJ512" s="172"/>
      <c r="BK512" s="162"/>
      <c r="BL512" s="158"/>
      <c r="BM512" s="172"/>
      <c r="BN512" s="162"/>
      <c r="BO512" s="167"/>
      <c r="BP512" s="169"/>
      <c r="BQ512" s="162"/>
      <c r="BR512" s="162"/>
      <c r="BS512" s="174"/>
      <c r="BT512" s="162"/>
      <c r="BU512" s="174"/>
      <c r="BV512" s="174"/>
      <c r="BW512" s="174"/>
      <c r="BX512" s="173"/>
      <c r="BY512" s="158"/>
      <c r="BZ512" s="160"/>
      <c r="CA512" s="172"/>
      <c r="CB512" s="152"/>
      <c r="CC512" s="152"/>
      <c r="CD512" s="156"/>
      <c r="CE512" s="172"/>
      <c r="CF512" s="162"/>
      <c r="CG512" s="162"/>
      <c r="CH512" s="158"/>
      <c r="CI512" s="173"/>
      <c r="CJ512" s="178"/>
      <c r="CK512" s="173"/>
      <c r="CL512" s="165"/>
      <c r="CM512" s="172"/>
      <c r="CN512" s="162"/>
      <c r="CO512" s="162"/>
      <c r="CP512" s="162"/>
      <c r="CQ512" s="162"/>
      <c r="CR512" s="169"/>
      <c r="CS512" s="162"/>
      <c r="CT512" s="162"/>
      <c r="CU512" s="174"/>
      <c r="CV512" s="152"/>
      <c r="CW512" s="173"/>
      <c r="CX512" s="158"/>
      <c r="CY512" s="172"/>
      <c r="CZ512" s="162"/>
      <c r="DA512" s="162"/>
      <c r="DB512" s="158"/>
      <c r="DC512" s="173"/>
      <c r="DD512" s="178"/>
      <c r="DE512" s="173"/>
      <c r="DF512" s="165"/>
      <c r="DG512" s="172"/>
      <c r="DH512" s="178"/>
      <c r="DI512" s="172"/>
      <c r="DJ512" s="178"/>
      <c r="DK512" s="172"/>
      <c r="DL512" s="162"/>
      <c r="DM512" s="167"/>
      <c r="DN512" s="169"/>
      <c r="DO512" s="162"/>
      <c r="DP512" s="162"/>
      <c r="DQ512" s="174"/>
      <c r="DR512" s="152"/>
      <c r="DS512" s="172"/>
      <c r="DT512" s="152"/>
      <c r="DU512" s="152"/>
      <c r="DV512" s="156"/>
      <c r="DW512" s="173"/>
      <c r="DX512" s="158"/>
      <c r="DY512" s="172"/>
      <c r="DZ512" s="162"/>
      <c r="EA512" s="162"/>
      <c r="EB512" s="172"/>
      <c r="EC512" s="172"/>
      <c r="ED512" s="152"/>
      <c r="EE512" s="152"/>
      <c r="EF512" s="152"/>
      <c r="EG512" s="174"/>
      <c r="EH512" s="172"/>
      <c r="EI512" s="162"/>
      <c r="EJ512" s="162"/>
    </row>
    <row r="513" spans="1:140" ht="12.5">
      <c r="A513" s="168"/>
      <c r="B513" s="169"/>
      <c r="C513" s="144" t="str">
        <f t="shared" si="0"/>
        <v/>
      </c>
      <c r="D513" s="144" t="str">
        <f t="shared" si="1898"/>
        <v/>
      </c>
      <c r="E513" s="144" t="str">
        <f t="shared" si="2"/>
        <v/>
      </c>
      <c r="F513" s="145" t="str">
        <f t="shared" si="1899"/>
        <v/>
      </c>
      <c r="G513" s="145" t="str">
        <f t="shared" si="4"/>
        <v/>
      </c>
      <c r="H513" s="145" t="str">
        <f t="shared" si="5"/>
        <v/>
      </c>
      <c r="I513" s="146" t="str">
        <f t="shared" ref="I513:J513" si="2141">IF(COUNTA($DO513:$DX513)&gt;0,$BA513,"")</f>
        <v/>
      </c>
      <c r="J513" s="146" t="str">
        <f t="shared" si="2141"/>
        <v/>
      </c>
      <c r="K513" s="147" t="str">
        <f t="shared" si="43"/>
        <v/>
      </c>
      <c r="L513" s="147" t="str">
        <f t="shared" si="7"/>
        <v/>
      </c>
      <c r="M513" s="147" t="str">
        <f t="shared" si="8"/>
        <v/>
      </c>
      <c r="N513" s="147" t="str">
        <f t="shared" si="48"/>
        <v/>
      </c>
      <c r="O513" s="147" t="str">
        <f t="shared" si="9"/>
        <v/>
      </c>
      <c r="P513" s="146" t="str">
        <f t="shared" si="1901"/>
        <v/>
      </c>
      <c r="Q513" s="147" t="str">
        <f t="shared" si="1902"/>
        <v/>
      </c>
      <c r="R513" s="146" t="str">
        <f t="shared" si="12"/>
        <v/>
      </c>
      <c r="S513" s="146" t="str">
        <f t="shared" si="13"/>
        <v/>
      </c>
      <c r="T513" s="146" t="str">
        <f>IF(NOT(ISBLANK(DH513)),
        IF(AND(ISREF('Input Tenderers'!$J$8:$K$8),COUNTA('Input Tenderers'!$N$8)&gt;0),
                IF(COUNTA('Input Implementation Transactio'!$N513:$O513)&gt;0,"supplier;tenderer;payee","supplier;tenderer"),
                IF(COUNTA('Input Implementation Transactio'!$N513:$O513)&gt;0,"supplier;payee","supplier")
                ),
        IF(COUNTA('Input Implementation Transactio'!$N513:$O513)&gt;0, "payee", "")
        )</f>
        <v/>
      </c>
      <c r="U513" s="146" t="str">
        <f t="shared" si="14"/>
        <v/>
      </c>
      <c r="V513" s="146" t="str">
        <f t="shared" si="15"/>
        <v/>
      </c>
      <c r="W513" s="148" t="str">
        <f t="shared" si="1903"/>
        <v/>
      </c>
      <c r="X513" s="175" t="str">
        <f t="shared" si="1904"/>
        <v/>
      </c>
      <c r="Y513" s="170" t="str">
        <f t="shared" si="1905"/>
        <v/>
      </c>
      <c r="Z513" s="150" t="str">
        <f t="shared" si="19"/>
        <v/>
      </c>
      <c r="AA513" s="146" t="str">
        <f t="shared" si="20"/>
        <v/>
      </c>
      <c r="AB513" s="146" t="str">
        <f t="shared" si="21"/>
        <v/>
      </c>
      <c r="AC513" s="146" t="str">
        <f t="shared" si="22"/>
        <v/>
      </c>
      <c r="AD513" s="148" t="str">
        <f t="shared" si="1906"/>
        <v/>
      </c>
      <c r="AE513" s="148" t="str">
        <f t="shared" si="24"/>
        <v/>
      </c>
      <c r="AF513" s="175" t="str">
        <f t="shared" si="1907"/>
        <v/>
      </c>
      <c r="AG513" s="170" t="str">
        <f t="shared" si="1908"/>
        <v/>
      </c>
      <c r="AH513" s="148" t="str">
        <f t="shared" si="1909"/>
        <v/>
      </c>
      <c r="AI513" s="146" t="str">
        <f t="shared" si="28"/>
        <v/>
      </c>
      <c r="AJ513" s="146" t="str">
        <f t="shared" si="29"/>
        <v/>
      </c>
      <c r="AK513" s="146" t="str">
        <f t="shared" si="30"/>
        <v/>
      </c>
      <c r="AL513" s="146" t="str">
        <f t="shared" si="31"/>
        <v/>
      </c>
      <c r="AM513" s="171" t="str">
        <f t="shared" si="32"/>
        <v/>
      </c>
      <c r="AN513" s="171" t="str">
        <f t="shared" si="33"/>
        <v/>
      </c>
      <c r="AO513" s="146" t="str">
        <f t="shared" si="34"/>
        <v/>
      </c>
      <c r="AP513" s="146" t="str">
        <f t="shared" si="35"/>
        <v/>
      </c>
      <c r="AQ513" s="146" t="str">
        <f t="shared" si="36"/>
        <v/>
      </c>
      <c r="AR513" s="146" t="str">
        <f t="shared" ref="AR513:AS513" si="2142">IF(NOT(ISBLANK(CB513)),CONCATENATE(TEXT(CB513,"yyyy-mm-ddThh:MM:ss"),"Z"),"")</f>
        <v/>
      </c>
      <c r="AS513" s="146" t="str">
        <f t="shared" si="2142"/>
        <v/>
      </c>
      <c r="AT513" s="146" t="str">
        <f t="shared" si="38"/>
        <v/>
      </c>
      <c r="AU513" s="146" t="str">
        <f t="shared" si="39"/>
        <v/>
      </c>
      <c r="AV513" s="146" t="str">
        <f t="shared" ref="AV513:AW513" si="2143">IF(NOT(ISBLANK(DT513)),CONCATENATE(TEXT(DT513,"yyyy-mm-ddThh:MM:ss"),"Z"),"")</f>
        <v/>
      </c>
      <c r="AW513" s="146" t="str">
        <f t="shared" si="2143"/>
        <v/>
      </c>
      <c r="AX513" s="146" t="str">
        <f t="shared" ref="AX513:AZ513" si="2144">IF(NOT(ISBLANK(ED513)),CONCATENATE(TEXT(ED513,"yyyy-mm-ddThh:MM:ss"),"Z"),"")</f>
        <v/>
      </c>
      <c r="AY513" s="146" t="str">
        <f t="shared" si="2144"/>
        <v/>
      </c>
      <c r="AZ513" s="146" t="str">
        <f t="shared" si="2144"/>
        <v/>
      </c>
      <c r="BA513" s="176"/>
      <c r="BB513" s="152"/>
      <c r="BC513" s="177"/>
      <c r="BD513" s="154"/>
      <c r="BE513" s="155"/>
      <c r="BF513" s="154"/>
      <c r="BG513" s="155"/>
      <c r="BH513" s="169"/>
      <c r="BI513" s="162"/>
      <c r="BJ513" s="172"/>
      <c r="BK513" s="162"/>
      <c r="BL513" s="158"/>
      <c r="BM513" s="172"/>
      <c r="BN513" s="162"/>
      <c r="BO513" s="167"/>
      <c r="BP513" s="169"/>
      <c r="BQ513" s="162"/>
      <c r="BR513" s="162"/>
      <c r="BS513" s="174"/>
      <c r="BT513" s="162"/>
      <c r="BU513" s="174"/>
      <c r="BV513" s="174"/>
      <c r="BW513" s="174"/>
      <c r="BX513" s="173"/>
      <c r="BY513" s="158"/>
      <c r="BZ513" s="160"/>
      <c r="CA513" s="172"/>
      <c r="CB513" s="152"/>
      <c r="CC513" s="152"/>
      <c r="CD513" s="156"/>
      <c r="CE513" s="172"/>
      <c r="CF513" s="162"/>
      <c r="CG513" s="162"/>
      <c r="CH513" s="158"/>
      <c r="CI513" s="173"/>
      <c r="CJ513" s="178"/>
      <c r="CK513" s="173"/>
      <c r="CL513" s="165"/>
      <c r="CM513" s="172"/>
      <c r="CN513" s="162"/>
      <c r="CO513" s="162"/>
      <c r="CP513" s="162"/>
      <c r="CQ513" s="162"/>
      <c r="CR513" s="169"/>
      <c r="CS513" s="162"/>
      <c r="CT513" s="162"/>
      <c r="CU513" s="174"/>
      <c r="CV513" s="152"/>
      <c r="CW513" s="173"/>
      <c r="CX513" s="158"/>
      <c r="CY513" s="172"/>
      <c r="CZ513" s="162"/>
      <c r="DA513" s="162"/>
      <c r="DB513" s="158"/>
      <c r="DC513" s="173"/>
      <c r="DD513" s="178"/>
      <c r="DE513" s="173"/>
      <c r="DF513" s="165"/>
      <c r="DG513" s="172"/>
      <c r="DH513" s="178"/>
      <c r="DI513" s="172"/>
      <c r="DJ513" s="178"/>
      <c r="DK513" s="172"/>
      <c r="DL513" s="162"/>
      <c r="DM513" s="167"/>
      <c r="DN513" s="169"/>
      <c r="DO513" s="162"/>
      <c r="DP513" s="162"/>
      <c r="DQ513" s="174"/>
      <c r="DR513" s="152"/>
      <c r="DS513" s="172"/>
      <c r="DT513" s="152"/>
      <c r="DU513" s="152"/>
      <c r="DV513" s="156"/>
      <c r="DW513" s="173"/>
      <c r="DX513" s="158"/>
      <c r="DY513" s="172"/>
      <c r="DZ513" s="162"/>
      <c r="EA513" s="162"/>
      <c r="EB513" s="172"/>
      <c r="EC513" s="172"/>
      <c r="ED513" s="152"/>
      <c r="EE513" s="152"/>
      <c r="EF513" s="152"/>
      <c r="EG513" s="174"/>
      <c r="EH513" s="172"/>
      <c r="EI513" s="162"/>
      <c r="EJ513" s="162"/>
    </row>
    <row r="514" spans="1:140" ht="12.5">
      <c r="A514" s="168"/>
      <c r="B514" s="169"/>
      <c r="C514" s="144" t="str">
        <f t="shared" si="0"/>
        <v/>
      </c>
      <c r="D514" s="144" t="str">
        <f t="shared" si="1898"/>
        <v/>
      </c>
      <c r="E514" s="144" t="str">
        <f t="shared" si="2"/>
        <v/>
      </c>
      <c r="F514" s="145" t="str">
        <f t="shared" si="1899"/>
        <v/>
      </c>
      <c r="G514" s="145" t="str">
        <f t="shared" si="4"/>
        <v/>
      </c>
      <c r="H514" s="145" t="str">
        <f t="shared" si="5"/>
        <v/>
      </c>
      <c r="I514" s="146" t="str">
        <f t="shared" ref="I514:J514" si="2145">IF(COUNTA($DO514:$DX514)&gt;0,$BA514,"")</f>
        <v/>
      </c>
      <c r="J514" s="146" t="str">
        <f t="shared" si="2145"/>
        <v/>
      </c>
      <c r="K514" s="147" t="str">
        <f t="shared" si="43"/>
        <v/>
      </c>
      <c r="L514" s="147" t="str">
        <f t="shared" si="7"/>
        <v/>
      </c>
      <c r="M514" s="147" t="str">
        <f t="shared" si="8"/>
        <v/>
      </c>
      <c r="N514" s="147" t="str">
        <f t="shared" si="48"/>
        <v/>
      </c>
      <c r="O514" s="147" t="str">
        <f t="shared" si="9"/>
        <v/>
      </c>
      <c r="P514" s="146" t="str">
        <f t="shared" si="1901"/>
        <v/>
      </c>
      <c r="Q514" s="147" t="str">
        <f t="shared" si="1902"/>
        <v/>
      </c>
      <c r="R514" s="146" t="str">
        <f t="shared" si="12"/>
        <v/>
      </c>
      <c r="S514" s="146" t="str">
        <f t="shared" si="13"/>
        <v/>
      </c>
      <c r="T514" s="146" t="str">
        <f>IF(NOT(ISBLANK(DH514)),
        IF(AND(ISREF('Input Tenderers'!$J$8:$K$8),COUNTA('Input Tenderers'!$N$8)&gt;0),
                IF(COUNTA('Input Implementation Transactio'!$N514:$O514)&gt;0,"supplier;tenderer;payee","supplier;tenderer"),
                IF(COUNTA('Input Implementation Transactio'!$N514:$O514)&gt;0,"supplier;payee","supplier")
                ),
        IF(COUNTA('Input Implementation Transactio'!$N514:$O514)&gt;0, "payee", "")
        )</f>
        <v/>
      </c>
      <c r="U514" s="146" t="str">
        <f t="shared" si="14"/>
        <v/>
      </c>
      <c r="V514" s="146" t="str">
        <f t="shared" si="15"/>
        <v/>
      </c>
      <c r="W514" s="148" t="str">
        <f t="shared" si="1903"/>
        <v/>
      </c>
      <c r="X514" s="175" t="str">
        <f t="shared" si="1904"/>
        <v/>
      </c>
      <c r="Y514" s="170" t="str">
        <f t="shared" si="1905"/>
        <v/>
      </c>
      <c r="Z514" s="150" t="str">
        <f t="shared" si="19"/>
        <v/>
      </c>
      <c r="AA514" s="146" t="str">
        <f t="shared" si="20"/>
        <v/>
      </c>
      <c r="AB514" s="146" t="str">
        <f t="shared" si="21"/>
        <v/>
      </c>
      <c r="AC514" s="146" t="str">
        <f t="shared" si="22"/>
        <v/>
      </c>
      <c r="AD514" s="148" t="str">
        <f t="shared" si="1906"/>
        <v/>
      </c>
      <c r="AE514" s="148" t="str">
        <f t="shared" si="24"/>
        <v/>
      </c>
      <c r="AF514" s="175" t="str">
        <f t="shared" si="1907"/>
        <v/>
      </c>
      <c r="AG514" s="170" t="str">
        <f t="shared" si="1908"/>
        <v/>
      </c>
      <c r="AH514" s="148" t="str">
        <f t="shared" si="1909"/>
        <v/>
      </c>
      <c r="AI514" s="146" t="str">
        <f t="shared" si="28"/>
        <v/>
      </c>
      <c r="AJ514" s="146" t="str">
        <f t="shared" si="29"/>
        <v/>
      </c>
      <c r="AK514" s="146" t="str">
        <f t="shared" si="30"/>
        <v/>
      </c>
      <c r="AL514" s="146" t="str">
        <f t="shared" si="31"/>
        <v/>
      </c>
      <c r="AM514" s="171" t="str">
        <f t="shared" si="32"/>
        <v/>
      </c>
      <c r="AN514" s="171" t="str">
        <f t="shared" si="33"/>
        <v/>
      </c>
      <c r="AO514" s="146" t="str">
        <f t="shared" si="34"/>
        <v/>
      </c>
      <c r="AP514" s="146" t="str">
        <f t="shared" si="35"/>
        <v/>
      </c>
      <c r="AQ514" s="146" t="str">
        <f t="shared" si="36"/>
        <v/>
      </c>
      <c r="AR514" s="146" t="str">
        <f t="shared" ref="AR514:AS514" si="2146">IF(NOT(ISBLANK(CB514)),CONCATENATE(TEXT(CB514,"yyyy-mm-ddThh:MM:ss"),"Z"),"")</f>
        <v/>
      </c>
      <c r="AS514" s="146" t="str">
        <f t="shared" si="2146"/>
        <v/>
      </c>
      <c r="AT514" s="146" t="str">
        <f t="shared" si="38"/>
        <v/>
      </c>
      <c r="AU514" s="146" t="str">
        <f t="shared" si="39"/>
        <v/>
      </c>
      <c r="AV514" s="146" t="str">
        <f t="shared" ref="AV514:AW514" si="2147">IF(NOT(ISBLANK(DT514)),CONCATENATE(TEXT(DT514,"yyyy-mm-ddThh:MM:ss"),"Z"),"")</f>
        <v/>
      </c>
      <c r="AW514" s="146" t="str">
        <f t="shared" si="2147"/>
        <v/>
      </c>
      <c r="AX514" s="146" t="str">
        <f t="shared" ref="AX514:AZ514" si="2148">IF(NOT(ISBLANK(ED514)),CONCATENATE(TEXT(ED514,"yyyy-mm-ddThh:MM:ss"),"Z"),"")</f>
        <v/>
      </c>
      <c r="AY514" s="146" t="str">
        <f t="shared" si="2148"/>
        <v/>
      </c>
      <c r="AZ514" s="146" t="str">
        <f t="shared" si="2148"/>
        <v/>
      </c>
      <c r="BA514" s="176"/>
      <c r="BB514" s="152"/>
      <c r="BC514" s="177"/>
      <c r="BD514" s="154"/>
      <c r="BE514" s="155"/>
      <c r="BF514" s="154"/>
      <c r="BG514" s="155"/>
      <c r="BH514" s="169"/>
      <c r="BI514" s="162"/>
      <c r="BJ514" s="172"/>
      <c r="BK514" s="162"/>
      <c r="BL514" s="158"/>
      <c r="BM514" s="172"/>
      <c r="BN514" s="162"/>
      <c r="BO514" s="167"/>
      <c r="BP514" s="169"/>
      <c r="BQ514" s="162"/>
      <c r="BR514" s="162"/>
      <c r="BS514" s="174"/>
      <c r="BT514" s="162"/>
      <c r="BU514" s="174"/>
      <c r="BV514" s="174"/>
      <c r="BW514" s="174"/>
      <c r="BX514" s="173"/>
      <c r="BY514" s="158"/>
      <c r="BZ514" s="160"/>
      <c r="CA514" s="172"/>
      <c r="CB514" s="152"/>
      <c r="CC514" s="152"/>
      <c r="CD514" s="156"/>
      <c r="CE514" s="172"/>
      <c r="CF514" s="162"/>
      <c r="CG514" s="162"/>
      <c r="CH514" s="158"/>
      <c r="CI514" s="173"/>
      <c r="CJ514" s="178"/>
      <c r="CK514" s="173"/>
      <c r="CL514" s="165"/>
      <c r="CM514" s="172"/>
      <c r="CN514" s="162"/>
      <c r="CO514" s="162"/>
      <c r="CP514" s="162"/>
      <c r="CQ514" s="162"/>
      <c r="CR514" s="169"/>
      <c r="CS514" s="162"/>
      <c r="CT514" s="162"/>
      <c r="CU514" s="174"/>
      <c r="CV514" s="152"/>
      <c r="CW514" s="173"/>
      <c r="CX514" s="158"/>
      <c r="CY514" s="172"/>
      <c r="CZ514" s="162"/>
      <c r="DA514" s="162"/>
      <c r="DB514" s="158"/>
      <c r="DC514" s="173"/>
      <c r="DD514" s="178"/>
      <c r="DE514" s="173"/>
      <c r="DF514" s="165"/>
      <c r="DG514" s="172"/>
      <c r="DH514" s="178"/>
      <c r="DI514" s="172"/>
      <c r="DJ514" s="178"/>
      <c r="DK514" s="172"/>
      <c r="DL514" s="162"/>
      <c r="DM514" s="167"/>
      <c r="DN514" s="169"/>
      <c r="DO514" s="162"/>
      <c r="DP514" s="162"/>
      <c r="DQ514" s="174"/>
      <c r="DR514" s="152"/>
      <c r="DS514" s="172"/>
      <c r="DT514" s="152"/>
      <c r="DU514" s="152"/>
      <c r="DV514" s="156"/>
      <c r="DW514" s="173"/>
      <c r="DX514" s="158"/>
      <c r="DY514" s="172"/>
      <c r="DZ514" s="162"/>
      <c r="EA514" s="162"/>
      <c r="EB514" s="172"/>
      <c r="EC514" s="172"/>
      <c r="ED514" s="152"/>
      <c r="EE514" s="152"/>
      <c r="EF514" s="152"/>
      <c r="EG514" s="174"/>
      <c r="EH514" s="172"/>
      <c r="EI514" s="162"/>
      <c r="EJ514" s="162"/>
    </row>
    <row r="515" spans="1:140" ht="12.5">
      <c r="A515" s="168"/>
      <c r="B515" s="169"/>
      <c r="C515" s="144" t="str">
        <f t="shared" si="0"/>
        <v/>
      </c>
      <c r="D515" s="144" t="str">
        <f t="shared" si="1898"/>
        <v/>
      </c>
      <c r="E515" s="144" t="str">
        <f t="shared" si="2"/>
        <v/>
      </c>
      <c r="F515" s="145" t="str">
        <f t="shared" si="1899"/>
        <v/>
      </c>
      <c r="G515" s="145" t="str">
        <f t="shared" si="4"/>
        <v/>
      </c>
      <c r="H515" s="145" t="str">
        <f t="shared" si="5"/>
        <v/>
      </c>
      <c r="I515" s="146" t="str">
        <f t="shared" ref="I515:J515" si="2149">IF(COUNTA($DO515:$DX515)&gt;0,$BA515,"")</f>
        <v/>
      </c>
      <c r="J515" s="146" t="str">
        <f t="shared" si="2149"/>
        <v/>
      </c>
      <c r="K515" s="147" t="str">
        <f t="shared" si="43"/>
        <v/>
      </c>
      <c r="L515" s="147" t="str">
        <f t="shared" si="7"/>
        <v/>
      </c>
      <c r="M515" s="147" t="str">
        <f t="shared" si="8"/>
        <v/>
      </c>
      <c r="N515" s="147" t="str">
        <f t="shared" si="48"/>
        <v/>
      </c>
      <c r="O515" s="147" t="str">
        <f t="shared" si="9"/>
        <v/>
      </c>
      <c r="P515" s="146" t="str">
        <f t="shared" si="1901"/>
        <v/>
      </c>
      <c r="Q515" s="147" t="str">
        <f t="shared" si="1902"/>
        <v/>
      </c>
      <c r="R515" s="146" t="str">
        <f t="shared" si="12"/>
        <v/>
      </c>
      <c r="S515" s="146" t="str">
        <f t="shared" si="13"/>
        <v/>
      </c>
      <c r="T515" s="146" t="str">
        <f>IF(NOT(ISBLANK(DH515)),
        IF(AND(ISREF('Input Tenderers'!$J$8:$K$8),COUNTA('Input Tenderers'!$N$8)&gt;0),
                IF(COUNTA('Input Implementation Transactio'!$N515:$O515)&gt;0,"supplier;tenderer;payee","supplier;tenderer"),
                IF(COUNTA('Input Implementation Transactio'!$N515:$O515)&gt;0,"supplier;payee","supplier")
                ),
        IF(COUNTA('Input Implementation Transactio'!$N515:$O515)&gt;0, "payee", "")
        )</f>
        <v/>
      </c>
      <c r="U515" s="146" t="str">
        <f t="shared" si="14"/>
        <v/>
      </c>
      <c r="V515" s="146" t="str">
        <f t="shared" si="15"/>
        <v/>
      </c>
      <c r="W515" s="148" t="str">
        <f t="shared" si="1903"/>
        <v/>
      </c>
      <c r="X515" s="175" t="str">
        <f t="shared" si="1904"/>
        <v/>
      </c>
      <c r="Y515" s="170" t="str">
        <f t="shared" si="1905"/>
        <v/>
      </c>
      <c r="Z515" s="150" t="str">
        <f t="shared" si="19"/>
        <v/>
      </c>
      <c r="AA515" s="146" t="str">
        <f t="shared" si="20"/>
        <v/>
      </c>
      <c r="AB515" s="146" t="str">
        <f t="shared" si="21"/>
        <v/>
      </c>
      <c r="AC515" s="146" t="str">
        <f t="shared" si="22"/>
        <v/>
      </c>
      <c r="AD515" s="148" t="str">
        <f t="shared" si="1906"/>
        <v/>
      </c>
      <c r="AE515" s="148" t="str">
        <f t="shared" si="24"/>
        <v/>
      </c>
      <c r="AF515" s="175" t="str">
        <f t="shared" si="1907"/>
        <v/>
      </c>
      <c r="AG515" s="170" t="str">
        <f t="shared" si="1908"/>
        <v/>
      </c>
      <c r="AH515" s="148" t="str">
        <f t="shared" si="1909"/>
        <v/>
      </c>
      <c r="AI515" s="146" t="str">
        <f t="shared" si="28"/>
        <v/>
      </c>
      <c r="AJ515" s="146" t="str">
        <f t="shared" si="29"/>
        <v/>
      </c>
      <c r="AK515" s="146" t="str">
        <f t="shared" si="30"/>
        <v/>
      </c>
      <c r="AL515" s="146" t="str">
        <f t="shared" si="31"/>
        <v/>
      </c>
      <c r="AM515" s="171" t="str">
        <f t="shared" si="32"/>
        <v/>
      </c>
      <c r="AN515" s="171" t="str">
        <f t="shared" si="33"/>
        <v/>
      </c>
      <c r="AO515" s="146" t="str">
        <f t="shared" si="34"/>
        <v/>
      </c>
      <c r="AP515" s="146" t="str">
        <f t="shared" si="35"/>
        <v/>
      </c>
      <c r="AQ515" s="146" t="str">
        <f t="shared" si="36"/>
        <v/>
      </c>
      <c r="AR515" s="146" t="str">
        <f t="shared" ref="AR515:AS515" si="2150">IF(NOT(ISBLANK(CB515)),CONCATENATE(TEXT(CB515,"yyyy-mm-ddThh:MM:ss"),"Z"),"")</f>
        <v/>
      </c>
      <c r="AS515" s="146" t="str">
        <f t="shared" si="2150"/>
        <v/>
      </c>
      <c r="AT515" s="146" t="str">
        <f t="shared" si="38"/>
        <v/>
      </c>
      <c r="AU515" s="146" t="str">
        <f t="shared" si="39"/>
        <v/>
      </c>
      <c r="AV515" s="146" t="str">
        <f t="shared" ref="AV515:AW515" si="2151">IF(NOT(ISBLANK(DT515)),CONCATENATE(TEXT(DT515,"yyyy-mm-ddThh:MM:ss"),"Z"),"")</f>
        <v/>
      </c>
      <c r="AW515" s="146" t="str">
        <f t="shared" si="2151"/>
        <v/>
      </c>
      <c r="AX515" s="146" t="str">
        <f t="shared" ref="AX515:AZ515" si="2152">IF(NOT(ISBLANK(ED515)),CONCATENATE(TEXT(ED515,"yyyy-mm-ddThh:MM:ss"),"Z"),"")</f>
        <v/>
      </c>
      <c r="AY515" s="146" t="str">
        <f t="shared" si="2152"/>
        <v/>
      </c>
      <c r="AZ515" s="146" t="str">
        <f t="shared" si="2152"/>
        <v/>
      </c>
      <c r="BA515" s="176"/>
      <c r="BB515" s="152"/>
      <c r="BC515" s="177"/>
      <c r="BD515" s="154"/>
      <c r="BE515" s="155"/>
      <c r="BF515" s="154"/>
      <c r="BG515" s="155"/>
      <c r="BH515" s="169"/>
      <c r="BI515" s="162"/>
      <c r="BJ515" s="172"/>
      <c r="BK515" s="162"/>
      <c r="BL515" s="158"/>
      <c r="BM515" s="172"/>
      <c r="BN515" s="162"/>
      <c r="BO515" s="167"/>
      <c r="BP515" s="169"/>
      <c r="BQ515" s="162"/>
      <c r="BR515" s="162"/>
      <c r="BS515" s="174"/>
      <c r="BT515" s="162"/>
      <c r="BU515" s="174"/>
      <c r="BV515" s="174"/>
      <c r="BW515" s="174"/>
      <c r="BX515" s="173"/>
      <c r="BY515" s="158"/>
      <c r="BZ515" s="160"/>
      <c r="CA515" s="172"/>
      <c r="CB515" s="152"/>
      <c r="CC515" s="152"/>
      <c r="CD515" s="156"/>
      <c r="CE515" s="172"/>
      <c r="CF515" s="162"/>
      <c r="CG515" s="162"/>
      <c r="CH515" s="158"/>
      <c r="CI515" s="173"/>
      <c r="CJ515" s="178"/>
      <c r="CK515" s="173"/>
      <c r="CL515" s="165"/>
      <c r="CM515" s="172"/>
      <c r="CN515" s="162"/>
      <c r="CO515" s="162"/>
      <c r="CP515" s="162"/>
      <c r="CQ515" s="162"/>
      <c r="CR515" s="169"/>
      <c r="CS515" s="162"/>
      <c r="CT515" s="162"/>
      <c r="CU515" s="174"/>
      <c r="CV515" s="152"/>
      <c r="CW515" s="173"/>
      <c r="CX515" s="158"/>
      <c r="CY515" s="172"/>
      <c r="CZ515" s="162"/>
      <c r="DA515" s="162"/>
      <c r="DB515" s="158"/>
      <c r="DC515" s="173"/>
      <c r="DD515" s="178"/>
      <c r="DE515" s="173"/>
      <c r="DF515" s="165"/>
      <c r="DG515" s="172"/>
      <c r="DH515" s="178"/>
      <c r="DI515" s="172"/>
      <c r="DJ515" s="178"/>
      <c r="DK515" s="172"/>
      <c r="DL515" s="162"/>
      <c r="DM515" s="167"/>
      <c r="DN515" s="169"/>
      <c r="DO515" s="162"/>
      <c r="DP515" s="162"/>
      <c r="DQ515" s="174"/>
      <c r="DR515" s="152"/>
      <c r="DS515" s="172"/>
      <c r="DT515" s="152"/>
      <c r="DU515" s="152"/>
      <c r="DV515" s="156"/>
      <c r="DW515" s="173"/>
      <c r="DX515" s="158"/>
      <c r="DY515" s="172"/>
      <c r="DZ515" s="162"/>
      <c r="EA515" s="162"/>
      <c r="EB515" s="172"/>
      <c r="EC515" s="172"/>
      <c r="ED515" s="152"/>
      <c r="EE515" s="152"/>
      <c r="EF515" s="152"/>
      <c r="EG515" s="174"/>
      <c r="EH515" s="172"/>
      <c r="EI515" s="162"/>
      <c r="EJ515" s="162"/>
    </row>
    <row r="516" spans="1:140" ht="12.5">
      <c r="A516" s="168"/>
      <c r="B516" s="169"/>
      <c r="C516" s="144" t="str">
        <f t="shared" si="0"/>
        <v/>
      </c>
      <c r="D516" s="144" t="str">
        <f t="shared" si="1898"/>
        <v/>
      </c>
      <c r="E516" s="144" t="str">
        <f t="shared" si="2"/>
        <v/>
      </c>
      <c r="F516" s="145" t="str">
        <f t="shared" si="1899"/>
        <v/>
      </c>
      <c r="G516" s="145" t="str">
        <f t="shared" si="4"/>
        <v/>
      </c>
      <c r="H516" s="145" t="str">
        <f t="shared" si="5"/>
        <v/>
      </c>
      <c r="I516" s="146" t="str">
        <f t="shared" ref="I516:J516" si="2153">IF(COUNTA($DO516:$DX516)&gt;0,$BA516,"")</f>
        <v/>
      </c>
      <c r="J516" s="146" t="str">
        <f t="shared" si="2153"/>
        <v/>
      </c>
      <c r="K516" s="147" t="str">
        <f t="shared" si="43"/>
        <v/>
      </c>
      <c r="L516" s="147" t="str">
        <f t="shared" si="7"/>
        <v/>
      </c>
      <c r="M516" s="147" t="str">
        <f t="shared" si="8"/>
        <v/>
      </c>
      <c r="N516" s="147" t="str">
        <f t="shared" si="48"/>
        <v/>
      </c>
      <c r="O516" s="147" t="str">
        <f t="shared" si="9"/>
        <v/>
      </c>
      <c r="P516" s="146" t="str">
        <f t="shared" si="1901"/>
        <v/>
      </c>
      <c r="Q516" s="147" t="str">
        <f t="shared" si="1902"/>
        <v/>
      </c>
      <c r="R516" s="146" t="str">
        <f t="shared" si="12"/>
        <v/>
      </c>
      <c r="S516" s="146" t="str">
        <f t="shared" si="13"/>
        <v/>
      </c>
      <c r="T516" s="146" t="str">
        <f>IF(NOT(ISBLANK(DH516)),
        IF(AND(ISREF('Input Tenderers'!$J$8:$K$8),COUNTA('Input Tenderers'!$N$8)&gt;0),
                IF(COUNTA('Input Implementation Transactio'!$N516:$O516)&gt;0,"supplier;tenderer;payee","supplier;tenderer"),
                IF(COUNTA('Input Implementation Transactio'!$N516:$O516)&gt;0,"supplier;payee","supplier")
                ),
        IF(COUNTA('Input Implementation Transactio'!$N516:$O516)&gt;0, "payee", "")
        )</f>
        <v/>
      </c>
      <c r="U516" s="146" t="str">
        <f t="shared" si="14"/>
        <v/>
      </c>
      <c r="V516" s="146" t="str">
        <f t="shared" si="15"/>
        <v/>
      </c>
      <c r="W516" s="148" t="str">
        <f t="shared" si="1903"/>
        <v/>
      </c>
      <c r="X516" s="175" t="str">
        <f t="shared" si="1904"/>
        <v/>
      </c>
      <c r="Y516" s="170" t="str">
        <f t="shared" si="1905"/>
        <v/>
      </c>
      <c r="Z516" s="150" t="str">
        <f t="shared" si="19"/>
        <v/>
      </c>
      <c r="AA516" s="146" t="str">
        <f t="shared" si="20"/>
        <v/>
      </c>
      <c r="AB516" s="146" t="str">
        <f t="shared" si="21"/>
        <v/>
      </c>
      <c r="AC516" s="146" t="str">
        <f t="shared" si="22"/>
        <v/>
      </c>
      <c r="AD516" s="148" t="str">
        <f t="shared" si="1906"/>
        <v/>
      </c>
      <c r="AE516" s="148" t="str">
        <f t="shared" si="24"/>
        <v/>
      </c>
      <c r="AF516" s="175" t="str">
        <f t="shared" si="1907"/>
        <v/>
      </c>
      <c r="AG516" s="170" t="str">
        <f t="shared" si="1908"/>
        <v/>
      </c>
      <c r="AH516" s="148" t="str">
        <f t="shared" si="1909"/>
        <v/>
      </c>
      <c r="AI516" s="146" t="str">
        <f t="shared" si="28"/>
        <v/>
      </c>
      <c r="AJ516" s="146" t="str">
        <f t="shared" si="29"/>
        <v/>
      </c>
      <c r="AK516" s="146" t="str">
        <f t="shared" si="30"/>
        <v/>
      </c>
      <c r="AL516" s="146" t="str">
        <f t="shared" si="31"/>
        <v/>
      </c>
      <c r="AM516" s="171" t="str">
        <f t="shared" si="32"/>
        <v/>
      </c>
      <c r="AN516" s="171" t="str">
        <f t="shared" si="33"/>
        <v/>
      </c>
      <c r="AO516" s="146" t="str">
        <f t="shared" si="34"/>
        <v/>
      </c>
      <c r="AP516" s="146" t="str">
        <f t="shared" si="35"/>
        <v/>
      </c>
      <c r="AQ516" s="146" t="str">
        <f t="shared" si="36"/>
        <v/>
      </c>
      <c r="AR516" s="146" t="str">
        <f t="shared" ref="AR516:AS516" si="2154">IF(NOT(ISBLANK(CB516)),CONCATENATE(TEXT(CB516,"yyyy-mm-ddThh:MM:ss"),"Z"),"")</f>
        <v/>
      </c>
      <c r="AS516" s="146" t="str">
        <f t="shared" si="2154"/>
        <v/>
      </c>
      <c r="AT516" s="146" t="str">
        <f t="shared" si="38"/>
        <v/>
      </c>
      <c r="AU516" s="146" t="str">
        <f t="shared" si="39"/>
        <v/>
      </c>
      <c r="AV516" s="146" t="str">
        <f t="shared" ref="AV516:AW516" si="2155">IF(NOT(ISBLANK(DT516)),CONCATENATE(TEXT(DT516,"yyyy-mm-ddThh:MM:ss"),"Z"),"")</f>
        <v/>
      </c>
      <c r="AW516" s="146" t="str">
        <f t="shared" si="2155"/>
        <v/>
      </c>
      <c r="AX516" s="146" t="str">
        <f t="shared" ref="AX516:AZ516" si="2156">IF(NOT(ISBLANK(ED516)),CONCATENATE(TEXT(ED516,"yyyy-mm-ddThh:MM:ss"),"Z"),"")</f>
        <v/>
      </c>
      <c r="AY516" s="146" t="str">
        <f t="shared" si="2156"/>
        <v/>
      </c>
      <c r="AZ516" s="146" t="str">
        <f t="shared" si="2156"/>
        <v/>
      </c>
      <c r="BA516" s="176"/>
      <c r="BB516" s="152"/>
      <c r="BC516" s="177"/>
      <c r="BD516" s="154"/>
      <c r="BE516" s="155"/>
      <c r="BF516" s="154"/>
      <c r="BG516" s="155"/>
      <c r="BH516" s="169"/>
      <c r="BI516" s="162"/>
      <c r="BJ516" s="172"/>
      <c r="BK516" s="162"/>
      <c r="BL516" s="158"/>
      <c r="BM516" s="172"/>
      <c r="BN516" s="162"/>
      <c r="BO516" s="167"/>
      <c r="BP516" s="169"/>
      <c r="BQ516" s="162"/>
      <c r="BR516" s="162"/>
      <c r="BS516" s="174"/>
      <c r="BT516" s="162"/>
      <c r="BU516" s="174"/>
      <c r="BV516" s="174"/>
      <c r="BW516" s="174"/>
      <c r="BX516" s="173"/>
      <c r="BY516" s="158"/>
      <c r="BZ516" s="160"/>
      <c r="CA516" s="172"/>
      <c r="CB516" s="152"/>
      <c r="CC516" s="152"/>
      <c r="CD516" s="156"/>
      <c r="CE516" s="172"/>
      <c r="CF516" s="162"/>
      <c r="CG516" s="162"/>
      <c r="CH516" s="158"/>
      <c r="CI516" s="173"/>
      <c r="CJ516" s="178"/>
      <c r="CK516" s="173"/>
      <c r="CL516" s="165"/>
      <c r="CM516" s="172"/>
      <c r="CN516" s="162"/>
      <c r="CO516" s="162"/>
      <c r="CP516" s="162"/>
      <c r="CQ516" s="162"/>
      <c r="CR516" s="169"/>
      <c r="CS516" s="162"/>
      <c r="CT516" s="162"/>
      <c r="CU516" s="174"/>
      <c r="CV516" s="152"/>
      <c r="CW516" s="173"/>
      <c r="CX516" s="158"/>
      <c r="CY516" s="172"/>
      <c r="CZ516" s="162"/>
      <c r="DA516" s="162"/>
      <c r="DB516" s="158"/>
      <c r="DC516" s="173"/>
      <c r="DD516" s="178"/>
      <c r="DE516" s="173"/>
      <c r="DF516" s="165"/>
      <c r="DG516" s="172"/>
      <c r="DH516" s="178"/>
      <c r="DI516" s="172"/>
      <c r="DJ516" s="178"/>
      <c r="DK516" s="172"/>
      <c r="DL516" s="162"/>
      <c r="DM516" s="167"/>
      <c r="DN516" s="169"/>
      <c r="DO516" s="162"/>
      <c r="DP516" s="162"/>
      <c r="DQ516" s="174"/>
      <c r="DR516" s="152"/>
      <c r="DS516" s="172"/>
      <c r="DT516" s="152"/>
      <c r="DU516" s="152"/>
      <c r="DV516" s="156"/>
      <c r="DW516" s="173"/>
      <c r="DX516" s="158"/>
      <c r="DY516" s="172"/>
      <c r="DZ516" s="162"/>
      <c r="EA516" s="162"/>
      <c r="EB516" s="172"/>
      <c r="EC516" s="172"/>
      <c r="ED516" s="152"/>
      <c r="EE516" s="152"/>
      <c r="EF516" s="152"/>
      <c r="EG516" s="174"/>
      <c r="EH516" s="172"/>
      <c r="EI516" s="162"/>
      <c r="EJ516" s="162"/>
    </row>
    <row r="517" spans="1:140" ht="12.5">
      <c r="A517" s="168"/>
      <c r="B517" s="169"/>
      <c r="C517" s="144" t="str">
        <f t="shared" si="0"/>
        <v/>
      </c>
      <c r="D517" s="144" t="str">
        <f t="shared" si="1898"/>
        <v/>
      </c>
      <c r="E517" s="144" t="str">
        <f t="shared" si="2"/>
        <v/>
      </c>
      <c r="F517" s="145" t="str">
        <f t="shared" si="1899"/>
        <v/>
      </c>
      <c r="G517" s="145" t="str">
        <f t="shared" si="4"/>
        <v/>
      </c>
      <c r="H517" s="145" t="str">
        <f t="shared" si="5"/>
        <v/>
      </c>
      <c r="I517" s="146" t="str">
        <f t="shared" ref="I517:J517" si="2157">IF(COUNTA($DO517:$DX517)&gt;0,$BA517,"")</f>
        <v/>
      </c>
      <c r="J517" s="146" t="str">
        <f t="shared" si="2157"/>
        <v/>
      </c>
      <c r="K517" s="147" t="str">
        <f t="shared" si="43"/>
        <v/>
      </c>
      <c r="L517" s="147" t="str">
        <f t="shared" si="7"/>
        <v/>
      </c>
      <c r="M517" s="147" t="str">
        <f t="shared" si="8"/>
        <v/>
      </c>
      <c r="N517" s="147" t="str">
        <f t="shared" si="48"/>
        <v/>
      </c>
      <c r="O517" s="147" t="str">
        <f t="shared" si="9"/>
        <v/>
      </c>
      <c r="P517" s="146" t="str">
        <f t="shared" si="1901"/>
        <v/>
      </c>
      <c r="Q517" s="147" t="str">
        <f t="shared" si="1902"/>
        <v/>
      </c>
      <c r="R517" s="146" t="str">
        <f t="shared" si="12"/>
        <v/>
      </c>
      <c r="S517" s="146" t="str">
        <f t="shared" si="13"/>
        <v/>
      </c>
      <c r="T517" s="146" t="str">
        <f>IF(NOT(ISBLANK(DH517)),
        IF(AND(ISREF('Input Tenderers'!$J$8:$K$8),COUNTA('Input Tenderers'!$N$8)&gt;0),
                IF(COUNTA('Input Implementation Transactio'!$N517:$O517)&gt;0,"supplier;tenderer;payee","supplier;tenderer"),
                IF(COUNTA('Input Implementation Transactio'!$N517:$O517)&gt;0,"supplier;payee","supplier")
                ),
        IF(COUNTA('Input Implementation Transactio'!$N517:$O517)&gt;0, "payee", "")
        )</f>
        <v/>
      </c>
      <c r="U517" s="146" t="str">
        <f t="shared" si="14"/>
        <v/>
      </c>
      <c r="V517" s="146" t="str">
        <f t="shared" si="15"/>
        <v/>
      </c>
      <c r="W517" s="148" t="str">
        <f t="shared" si="1903"/>
        <v/>
      </c>
      <c r="X517" s="175" t="str">
        <f t="shared" si="1904"/>
        <v/>
      </c>
      <c r="Y517" s="170" t="str">
        <f t="shared" si="1905"/>
        <v/>
      </c>
      <c r="Z517" s="150" t="str">
        <f t="shared" si="19"/>
        <v/>
      </c>
      <c r="AA517" s="146" t="str">
        <f t="shared" si="20"/>
        <v/>
      </c>
      <c r="AB517" s="146" t="str">
        <f t="shared" si="21"/>
        <v/>
      </c>
      <c r="AC517" s="146" t="str">
        <f t="shared" si="22"/>
        <v/>
      </c>
      <c r="AD517" s="148" t="str">
        <f t="shared" si="1906"/>
        <v/>
      </c>
      <c r="AE517" s="148" t="str">
        <f t="shared" si="24"/>
        <v/>
      </c>
      <c r="AF517" s="175" t="str">
        <f t="shared" si="1907"/>
        <v/>
      </c>
      <c r="AG517" s="170" t="str">
        <f t="shared" si="1908"/>
        <v/>
      </c>
      <c r="AH517" s="148" t="str">
        <f t="shared" si="1909"/>
        <v/>
      </c>
      <c r="AI517" s="146" t="str">
        <f t="shared" si="28"/>
        <v/>
      </c>
      <c r="AJ517" s="146" t="str">
        <f t="shared" si="29"/>
        <v/>
      </c>
      <c r="AK517" s="146" t="str">
        <f t="shared" si="30"/>
        <v/>
      </c>
      <c r="AL517" s="146" t="str">
        <f t="shared" si="31"/>
        <v/>
      </c>
      <c r="AM517" s="171" t="str">
        <f t="shared" si="32"/>
        <v/>
      </c>
      <c r="AN517" s="171" t="str">
        <f t="shared" si="33"/>
        <v/>
      </c>
      <c r="AO517" s="146" t="str">
        <f t="shared" si="34"/>
        <v/>
      </c>
      <c r="AP517" s="146" t="str">
        <f t="shared" si="35"/>
        <v/>
      </c>
      <c r="AQ517" s="146" t="str">
        <f t="shared" si="36"/>
        <v/>
      </c>
      <c r="AR517" s="146" t="str">
        <f t="shared" ref="AR517:AS517" si="2158">IF(NOT(ISBLANK(CB517)),CONCATENATE(TEXT(CB517,"yyyy-mm-ddThh:MM:ss"),"Z"),"")</f>
        <v/>
      </c>
      <c r="AS517" s="146" t="str">
        <f t="shared" si="2158"/>
        <v/>
      </c>
      <c r="AT517" s="146" t="str">
        <f t="shared" si="38"/>
        <v/>
      </c>
      <c r="AU517" s="146" t="str">
        <f t="shared" si="39"/>
        <v/>
      </c>
      <c r="AV517" s="146" t="str">
        <f t="shared" ref="AV517:AW517" si="2159">IF(NOT(ISBLANK(DT517)),CONCATENATE(TEXT(DT517,"yyyy-mm-ddThh:MM:ss"),"Z"),"")</f>
        <v/>
      </c>
      <c r="AW517" s="146" t="str">
        <f t="shared" si="2159"/>
        <v/>
      </c>
      <c r="AX517" s="146" t="str">
        <f t="shared" ref="AX517:AZ517" si="2160">IF(NOT(ISBLANK(ED517)),CONCATENATE(TEXT(ED517,"yyyy-mm-ddThh:MM:ss"),"Z"),"")</f>
        <v/>
      </c>
      <c r="AY517" s="146" t="str">
        <f t="shared" si="2160"/>
        <v/>
      </c>
      <c r="AZ517" s="146" t="str">
        <f t="shared" si="2160"/>
        <v/>
      </c>
      <c r="BA517" s="176"/>
      <c r="BB517" s="152"/>
      <c r="BC517" s="177"/>
      <c r="BD517" s="154"/>
      <c r="BE517" s="155"/>
      <c r="BF517" s="154"/>
      <c r="BG517" s="155"/>
      <c r="BH517" s="169"/>
      <c r="BI517" s="162"/>
      <c r="BJ517" s="172"/>
      <c r="BK517" s="162"/>
      <c r="BL517" s="158"/>
      <c r="BM517" s="172"/>
      <c r="BN517" s="162"/>
      <c r="BO517" s="167"/>
      <c r="BP517" s="169"/>
      <c r="BQ517" s="162"/>
      <c r="BR517" s="162"/>
      <c r="BS517" s="174"/>
      <c r="BT517" s="162"/>
      <c r="BU517" s="174"/>
      <c r="BV517" s="174"/>
      <c r="BW517" s="174"/>
      <c r="BX517" s="173"/>
      <c r="BY517" s="158"/>
      <c r="BZ517" s="160"/>
      <c r="CA517" s="172"/>
      <c r="CB517" s="152"/>
      <c r="CC517" s="152"/>
      <c r="CD517" s="156"/>
      <c r="CE517" s="172"/>
      <c r="CF517" s="162"/>
      <c r="CG517" s="162"/>
      <c r="CH517" s="158"/>
      <c r="CI517" s="173"/>
      <c r="CJ517" s="178"/>
      <c r="CK517" s="173"/>
      <c r="CL517" s="165"/>
      <c r="CM517" s="172"/>
      <c r="CN517" s="162"/>
      <c r="CO517" s="162"/>
      <c r="CP517" s="162"/>
      <c r="CQ517" s="162"/>
      <c r="CR517" s="169"/>
      <c r="CS517" s="162"/>
      <c r="CT517" s="162"/>
      <c r="CU517" s="174"/>
      <c r="CV517" s="152"/>
      <c r="CW517" s="173"/>
      <c r="CX517" s="158"/>
      <c r="CY517" s="172"/>
      <c r="CZ517" s="162"/>
      <c r="DA517" s="162"/>
      <c r="DB517" s="158"/>
      <c r="DC517" s="173"/>
      <c r="DD517" s="178"/>
      <c r="DE517" s="173"/>
      <c r="DF517" s="165"/>
      <c r="DG517" s="172"/>
      <c r="DH517" s="178"/>
      <c r="DI517" s="172"/>
      <c r="DJ517" s="178"/>
      <c r="DK517" s="172"/>
      <c r="DL517" s="162"/>
      <c r="DM517" s="167"/>
      <c r="DN517" s="169"/>
      <c r="DO517" s="162"/>
      <c r="DP517" s="162"/>
      <c r="DQ517" s="174"/>
      <c r="DR517" s="152"/>
      <c r="DS517" s="172"/>
      <c r="DT517" s="152"/>
      <c r="DU517" s="152"/>
      <c r="DV517" s="156"/>
      <c r="DW517" s="173"/>
      <c r="DX517" s="158"/>
      <c r="DY517" s="172"/>
      <c r="DZ517" s="162"/>
      <c r="EA517" s="162"/>
      <c r="EB517" s="172"/>
      <c r="EC517" s="172"/>
      <c r="ED517" s="152"/>
      <c r="EE517" s="152"/>
      <c r="EF517" s="152"/>
      <c r="EG517" s="174"/>
      <c r="EH517" s="172"/>
      <c r="EI517" s="162"/>
      <c r="EJ517" s="162"/>
    </row>
    <row r="518" spans="1:140" ht="12.5">
      <c r="A518" s="168"/>
      <c r="B518" s="169"/>
      <c r="C518" s="144" t="str">
        <f t="shared" si="0"/>
        <v/>
      </c>
      <c r="D518" s="144" t="str">
        <f t="shared" si="1898"/>
        <v/>
      </c>
      <c r="E518" s="144" t="str">
        <f t="shared" si="2"/>
        <v/>
      </c>
      <c r="F518" s="145" t="str">
        <f t="shared" si="1899"/>
        <v/>
      </c>
      <c r="G518" s="145" t="str">
        <f t="shared" si="4"/>
        <v/>
      </c>
      <c r="H518" s="145" t="str">
        <f t="shared" si="5"/>
        <v/>
      </c>
      <c r="I518" s="146" t="str">
        <f t="shared" ref="I518:J518" si="2161">IF(COUNTA($DO518:$DX518)&gt;0,$BA518,"")</f>
        <v/>
      </c>
      <c r="J518" s="146" t="str">
        <f t="shared" si="2161"/>
        <v/>
      </c>
      <c r="K518" s="147" t="str">
        <f t="shared" si="43"/>
        <v/>
      </c>
      <c r="L518" s="147" t="str">
        <f t="shared" si="7"/>
        <v/>
      </c>
      <c r="M518" s="147" t="str">
        <f t="shared" si="8"/>
        <v/>
      </c>
      <c r="N518" s="147" t="str">
        <f t="shared" si="48"/>
        <v/>
      </c>
      <c r="O518" s="147" t="str">
        <f t="shared" si="9"/>
        <v/>
      </c>
      <c r="P518" s="146" t="str">
        <f t="shared" si="1901"/>
        <v/>
      </c>
      <c r="Q518" s="147" t="str">
        <f t="shared" si="1902"/>
        <v/>
      </c>
      <c r="R518" s="146" t="str">
        <f t="shared" si="12"/>
        <v/>
      </c>
      <c r="S518" s="146" t="str">
        <f t="shared" si="13"/>
        <v/>
      </c>
      <c r="T518" s="146" t="str">
        <f>IF(NOT(ISBLANK(DH518)),
        IF(AND(ISREF('Input Tenderers'!$J$8:$K$8),COUNTA('Input Tenderers'!$N$8)&gt;0),
                IF(COUNTA('Input Implementation Transactio'!$N518:$O518)&gt;0,"supplier;tenderer;payee","supplier;tenderer"),
                IF(COUNTA('Input Implementation Transactio'!$N518:$O518)&gt;0,"supplier;payee","supplier")
                ),
        IF(COUNTA('Input Implementation Transactio'!$N518:$O518)&gt;0, "payee", "")
        )</f>
        <v/>
      </c>
      <c r="U518" s="146" t="str">
        <f t="shared" si="14"/>
        <v/>
      </c>
      <c r="V518" s="146" t="str">
        <f t="shared" si="15"/>
        <v/>
      </c>
      <c r="W518" s="148" t="str">
        <f t="shared" si="1903"/>
        <v/>
      </c>
      <c r="X518" s="175" t="str">
        <f t="shared" si="1904"/>
        <v/>
      </c>
      <c r="Y518" s="170" t="str">
        <f t="shared" si="1905"/>
        <v/>
      </c>
      <c r="Z518" s="150" t="str">
        <f t="shared" si="19"/>
        <v/>
      </c>
      <c r="AA518" s="146" t="str">
        <f t="shared" si="20"/>
        <v/>
      </c>
      <c r="AB518" s="146" t="str">
        <f t="shared" si="21"/>
        <v/>
      </c>
      <c r="AC518" s="146" t="str">
        <f t="shared" si="22"/>
        <v/>
      </c>
      <c r="AD518" s="148" t="str">
        <f t="shared" si="1906"/>
        <v/>
      </c>
      <c r="AE518" s="148" t="str">
        <f t="shared" si="24"/>
        <v/>
      </c>
      <c r="AF518" s="175" t="str">
        <f t="shared" si="1907"/>
        <v/>
      </c>
      <c r="AG518" s="170" t="str">
        <f t="shared" si="1908"/>
        <v/>
      </c>
      <c r="AH518" s="148" t="str">
        <f t="shared" si="1909"/>
        <v/>
      </c>
      <c r="AI518" s="146" t="str">
        <f t="shared" si="28"/>
        <v/>
      </c>
      <c r="AJ518" s="146" t="str">
        <f t="shared" si="29"/>
        <v/>
      </c>
      <c r="AK518" s="146" t="str">
        <f t="shared" si="30"/>
        <v/>
      </c>
      <c r="AL518" s="146" t="str">
        <f t="shared" si="31"/>
        <v/>
      </c>
      <c r="AM518" s="171" t="str">
        <f t="shared" si="32"/>
        <v/>
      </c>
      <c r="AN518" s="171" t="str">
        <f t="shared" si="33"/>
        <v/>
      </c>
      <c r="AO518" s="146" t="str">
        <f t="shared" si="34"/>
        <v/>
      </c>
      <c r="AP518" s="146" t="str">
        <f t="shared" si="35"/>
        <v/>
      </c>
      <c r="AQ518" s="146" t="str">
        <f t="shared" si="36"/>
        <v/>
      </c>
      <c r="AR518" s="146" t="str">
        <f t="shared" ref="AR518:AS518" si="2162">IF(NOT(ISBLANK(CB518)),CONCATENATE(TEXT(CB518,"yyyy-mm-ddThh:MM:ss"),"Z"),"")</f>
        <v/>
      </c>
      <c r="AS518" s="146" t="str">
        <f t="shared" si="2162"/>
        <v/>
      </c>
      <c r="AT518" s="146" t="str">
        <f t="shared" si="38"/>
        <v/>
      </c>
      <c r="AU518" s="146" t="str">
        <f t="shared" si="39"/>
        <v/>
      </c>
      <c r="AV518" s="146" t="str">
        <f t="shared" ref="AV518:AW518" si="2163">IF(NOT(ISBLANK(DT518)),CONCATENATE(TEXT(DT518,"yyyy-mm-ddThh:MM:ss"),"Z"),"")</f>
        <v/>
      </c>
      <c r="AW518" s="146" t="str">
        <f t="shared" si="2163"/>
        <v/>
      </c>
      <c r="AX518" s="146" t="str">
        <f t="shared" ref="AX518:AZ518" si="2164">IF(NOT(ISBLANK(ED518)),CONCATENATE(TEXT(ED518,"yyyy-mm-ddThh:MM:ss"),"Z"),"")</f>
        <v/>
      </c>
      <c r="AY518" s="146" t="str">
        <f t="shared" si="2164"/>
        <v/>
      </c>
      <c r="AZ518" s="146" t="str">
        <f t="shared" si="2164"/>
        <v/>
      </c>
      <c r="BA518" s="176"/>
      <c r="BB518" s="152"/>
      <c r="BC518" s="177"/>
      <c r="BD518" s="154"/>
      <c r="BE518" s="155"/>
      <c r="BF518" s="154"/>
      <c r="BG518" s="155"/>
      <c r="BH518" s="169"/>
      <c r="BI518" s="162"/>
      <c r="BJ518" s="172"/>
      <c r="BK518" s="162"/>
      <c r="BL518" s="158"/>
      <c r="BM518" s="172"/>
      <c r="BN518" s="162"/>
      <c r="BO518" s="167"/>
      <c r="BP518" s="169"/>
      <c r="BQ518" s="162"/>
      <c r="BR518" s="162"/>
      <c r="BS518" s="174"/>
      <c r="BT518" s="162"/>
      <c r="BU518" s="174"/>
      <c r="BV518" s="174"/>
      <c r="BW518" s="174"/>
      <c r="BX518" s="173"/>
      <c r="BY518" s="158"/>
      <c r="BZ518" s="160"/>
      <c r="CA518" s="172"/>
      <c r="CB518" s="152"/>
      <c r="CC518" s="152"/>
      <c r="CD518" s="156"/>
      <c r="CE518" s="172"/>
      <c r="CF518" s="162"/>
      <c r="CG518" s="162"/>
      <c r="CH518" s="158"/>
      <c r="CI518" s="173"/>
      <c r="CJ518" s="178"/>
      <c r="CK518" s="173"/>
      <c r="CL518" s="165"/>
      <c r="CM518" s="172"/>
      <c r="CN518" s="162"/>
      <c r="CO518" s="162"/>
      <c r="CP518" s="162"/>
      <c r="CQ518" s="162"/>
      <c r="CR518" s="169"/>
      <c r="CS518" s="162"/>
      <c r="CT518" s="162"/>
      <c r="CU518" s="174"/>
      <c r="CV518" s="152"/>
      <c r="CW518" s="173"/>
      <c r="CX518" s="158"/>
      <c r="CY518" s="172"/>
      <c r="CZ518" s="162"/>
      <c r="DA518" s="162"/>
      <c r="DB518" s="158"/>
      <c r="DC518" s="173"/>
      <c r="DD518" s="178"/>
      <c r="DE518" s="173"/>
      <c r="DF518" s="165"/>
      <c r="DG518" s="172"/>
      <c r="DH518" s="178"/>
      <c r="DI518" s="172"/>
      <c r="DJ518" s="178"/>
      <c r="DK518" s="172"/>
      <c r="DL518" s="162"/>
      <c r="DM518" s="167"/>
      <c r="DN518" s="169"/>
      <c r="DO518" s="162"/>
      <c r="DP518" s="162"/>
      <c r="DQ518" s="174"/>
      <c r="DR518" s="152"/>
      <c r="DS518" s="172"/>
      <c r="DT518" s="152"/>
      <c r="DU518" s="152"/>
      <c r="DV518" s="156"/>
      <c r="DW518" s="173"/>
      <c r="DX518" s="158"/>
      <c r="DY518" s="172"/>
      <c r="DZ518" s="162"/>
      <c r="EA518" s="162"/>
      <c r="EB518" s="172"/>
      <c r="EC518" s="172"/>
      <c r="ED518" s="152"/>
      <c r="EE518" s="152"/>
      <c r="EF518" s="152"/>
      <c r="EG518" s="174"/>
      <c r="EH518" s="172"/>
      <c r="EI518" s="162"/>
      <c r="EJ518" s="162"/>
    </row>
    <row r="519" spans="1:140" ht="12.5">
      <c r="A519" s="168"/>
      <c r="B519" s="169"/>
      <c r="C519" s="144" t="str">
        <f t="shared" si="0"/>
        <v/>
      </c>
      <c r="D519" s="144" t="str">
        <f t="shared" ref="D519:D582" si="2165">IF(NOT(ISBLANK($BA519)),language,"")</f>
        <v/>
      </c>
      <c r="E519" s="144" t="str">
        <f t="shared" si="2"/>
        <v/>
      </c>
      <c r="F519" s="145" t="str">
        <f t="shared" ref="F519:F582" si="2166">IF(NOT(ISBLANK($BL519)),currency,"")</f>
        <v/>
      </c>
      <c r="G519" s="145" t="str">
        <f t="shared" si="4"/>
        <v/>
      </c>
      <c r="H519" s="145" t="str">
        <f t="shared" si="5"/>
        <v/>
      </c>
      <c r="I519" s="146" t="str">
        <f t="shared" ref="I519:J519" si="2167">IF(COUNTA($DO519:$DX519)&gt;0,$BA519,"")</f>
        <v/>
      </c>
      <c r="J519" s="146" t="str">
        <f t="shared" si="2167"/>
        <v/>
      </c>
      <c r="K519" s="147" t="str">
        <f t="shared" si="43"/>
        <v/>
      </c>
      <c r="L519" s="147" t="str">
        <f t="shared" si="7"/>
        <v/>
      </c>
      <c r="M519" s="147" t="str">
        <f t="shared" si="8"/>
        <v/>
      </c>
      <c r="N519" s="147" t="str">
        <f t="shared" si="48"/>
        <v/>
      </c>
      <c r="O519" s="147" t="str">
        <f t="shared" si="9"/>
        <v/>
      </c>
      <c r="P519" s="146" t="str">
        <f t="shared" ref="P519:P582" si="2168">IF(NOT(ISBLANK($DJ519)),CONCATENATE(supplierOrganizationIdentifierScheme,"-",$DJ519),IF(NOT(ISBLANK($DH519)),CONCATENATE("supplier-",ROW()-7),""))</f>
        <v/>
      </c>
      <c r="Q519" s="147" t="str">
        <f t="shared" ref="Q519:Q582" si="2169">IF(NOT(ISBLANK($DJ519)),supplierOrganizationIdentifierScheme,"")</f>
        <v/>
      </c>
      <c r="R519" s="146" t="str">
        <f t="shared" si="12"/>
        <v/>
      </c>
      <c r="S519" s="146" t="str">
        <f t="shared" si="13"/>
        <v/>
      </c>
      <c r="T519" s="146" t="str">
        <f>IF(NOT(ISBLANK(DH519)),
        IF(AND(ISREF('Input Tenderers'!$J$8:$K$8),COUNTA('Input Tenderers'!$N$8)&gt;0),
                IF(COUNTA('Input Implementation Transactio'!$N519:$O519)&gt;0,"supplier;tenderer;payee","supplier;tenderer"),
                IF(COUNTA('Input Implementation Transactio'!$N519:$O519)&gt;0,"supplier;payee","supplier")
                ),
        IF(COUNTA('Input Implementation Transactio'!$N519:$O519)&gt;0, "payee", "")
        )</f>
        <v/>
      </c>
      <c r="U519" s="146" t="str">
        <f t="shared" si="14"/>
        <v/>
      </c>
      <c r="V519" s="146" t="str">
        <f t="shared" si="15"/>
        <v/>
      </c>
      <c r="W519" s="148" t="str">
        <f t="shared" ref="W519:W582" si="2170">IF(NOT(ISBLANK($BY519)),currency,"")</f>
        <v/>
      </c>
      <c r="X519" s="175" t="str">
        <f t="shared" ref="X519:X582" si="2171">IF(NOT(ISBLANK($CG519)),itemClassificationScheme,"")</f>
        <v/>
      </c>
      <c r="Y519" s="170" t="str">
        <f t="shared" ref="Y519:Y582" si="2172">IF(NOT(ISBLANK($CL519)),currency,"")</f>
        <v/>
      </c>
      <c r="Z519" s="150" t="str">
        <f t="shared" si="19"/>
        <v/>
      </c>
      <c r="AA519" s="146" t="str">
        <f t="shared" si="20"/>
        <v/>
      </c>
      <c r="AB519" s="146" t="str">
        <f t="shared" si="21"/>
        <v/>
      </c>
      <c r="AC519" s="146" t="str">
        <f t="shared" si="22"/>
        <v/>
      </c>
      <c r="AD519" s="148" t="str">
        <f t="shared" ref="AD519:AD582" si="2173">IF(NOT(ISBLANK($CX519)),currency,"")</f>
        <v/>
      </c>
      <c r="AE519" s="148" t="str">
        <f t="shared" si="24"/>
        <v/>
      </c>
      <c r="AF519" s="175" t="str">
        <f t="shared" ref="AF519:AF582" si="2174">IF(NOT(ISBLANK($DA519)),itemClassificationScheme,"")</f>
        <v/>
      </c>
      <c r="AG519" s="170" t="str">
        <f t="shared" ref="AG519:AG582" si="2175">IF(NOT(ISBLANK($DF519)),currency,"")</f>
        <v/>
      </c>
      <c r="AH519" s="148" t="str">
        <f t="shared" ref="AH519:AH582" si="2176">IF(NOT(ISBLANK($DX519)),currency,"")</f>
        <v/>
      </c>
      <c r="AI519" s="146" t="str">
        <f t="shared" si="28"/>
        <v/>
      </c>
      <c r="AJ519" s="146" t="str">
        <f t="shared" si="29"/>
        <v/>
      </c>
      <c r="AK519" s="146" t="str">
        <f t="shared" si="30"/>
        <v/>
      </c>
      <c r="AL519" s="146" t="str">
        <f t="shared" si="31"/>
        <v/>
      </c>
      <c r="AM519" s="171" t="str">
        <f t="shared" si="32"/>
        <v/>
      </c>
      <c r="AN519" s="171" t="str">
        <f t="shared" si="33"/>
        <v/>
      </c>
      <c r="AO519" s="146" t="str">
        <f t="shared" si="34"/>
        <v/>
      </c>
      <c r="AP519" s="146" t="str">
        <f t="shared" si="35"/>
        <v/>
      </c>
      <c r="AQ519" s="146" t="str">
        <f t="shared" si="36"/>
        <v/>
      </c>
      <c r="AR519" s="146" t="str">
        <f t="shared" ref="AR519:AS519" si="2177">IF(NOT(ISBLANK(CB519)),CONCATENATE(TEXT(CB519,"yyyy-mm-ddThh:MM:ss"),"Z"),"")</f>
        <v/>
      </c>
      <c r="AS519" s="146" t="str">
        <f t="shared" si="2177"/>
        <v/>
      </c>
      <c r="AT519" s="146" t="str">
        <f t="shared" si="38"/>
        <v/>
      </c>
      <c r="AU519" s="146" t="str">
        <f t="shared" si="39"/>
        <v/>
      </c>
      <c r="AV519" s="146" t="str">
        <f t="shared" ref="AV519:AW519" si="2178">IF(NOT(ISBLANK(DT519)),CONCATENATE(TEXT(DT519,"yyyy-mm-ddThh:MM:ss"),"Z"),"")</f>
        <v/>
      </c>
      <c r="AW519" s="146" t="str">
        <f t="shared" si="2178"/>
        <v/>
      </c>
      <c r="AX519" s="146" t="str">
        <f t="shared" ref="AX519:AZ519" si="2179">IF(NOT(ISBLANK(ED519)),CONCATENATE(TEXT(ED519,"yyyy-mm-ddThh:MM:ss"),"Z"),"")</f>
        <v/>
      </c>
      <c r="AY519" s="146" t="str">
        <f t="shared" si="2179"/>
        <v/>
      </c>
      <c r="AZ519" s="146" t="str">
        <f t="shared" si="2179"/>
        <v/>
      </c>
      <c r="BA519" s="176"/>
      <c r="BB519" s="152"/>
      <c r="BC519" s="177"/>
      <c r="BD519" s="154"/>
      <c r="BE519" s="155"/>
      <c r="BF519" s="154"/>
      <c r="BG519" s="155"/>
      <c r="BH519" s="169"/>
      <c r="BI519" s="162"/>
      <c r="BJ519" s="172"/>
      <c r="BK519" s="162"/>
      <c r="BL519" s="158"/>
      <c r="BM519" s="172"/>
      <c r="BN519" s="162"/>
      <c r="BO519" s="167"/>
      <c r="BP519" s="169"/>
      <c r="BQ519" s="162"/>
      <c r="BR519" s="162"/>
      <c r="BS519" s="174"/>
      <c r="BT519" s="162"/>
      <c r="BU519" s="174"/>
      <c r="BV519" s="174"/>
      <c r="BW519" s="174"/>
      <c r="BX519" s="173"/>
      <c r="BY519" s="158"/>
      <c r="BZ519" s="160"/>
      <c r="CA519" s="172"/>
      <c r="CB519" s="152"/>
      <c r="CC519" s="152"/>
      <c r="CD519" s="156"/>
      <c r="CE519" s="172"/>
      <c r="CF519" s="162"/>
      <c r="CG519" s="162"/>
      <c r="CH519" s="158"/>
      <c r="CI519" s="173"/>
      <c r="CJ519" s="178"/>
      <c r="CK519" s="173"/>
      <c r="CL519" s="165"/>
      <c r="CM519" s="172"/>
      <c r="CN519" s="162"/>
      <c r="CO519" s="162"/>
      <c r="CP519" s="162"/>
      <c r="CQ519" s="162"/>
      <c r="CR519" s="169"/>
      <c r="CS519" s="162"/>
      <c r="CT519" s="162"/>
      <c r="CU519" s="174"/>
      <c r="CV519" s="152"/>
      <c r="CW519" s="173"/>
      <c r="CX519" s="158"/>
      <c r="CY519" s="172"/>
      <c r="CZ519" s="162"/>
      <c r="DA519" s="162"/>
      <c r="DB519" s="158"/>
      <c r="DC519" s="173"/>
      <c r="DD519" s="178"/>
      <c r="DE519" s="173"/>
      <c r="DF519" s="165"/>
      <c r="DG519" s="172"/>
      <c r="DH519" s="178"/>
      <c r="DI519" s="172"/>
      <c r="DJ519" s="178"/>
      <c r="DK519" s="172"/>
      <c r="DL519" s="162"/>
      <c r="DM519" s="167"/>
      <c r="DN519" s="169"/>
      <c r="DO519" s="162"/>
      <c r="DP519" s="162"/>
      <c r="DQ519" s="174"/>
      <c r="DR519" s="152"/>
      <c r="DS519" s="172"/>
      <c r="DT519" s="152"/>
      <c r="DU519" s="152"/>
      <c r="DV519" s="156"/>
      <c r="DW519" s="173"/>
      <c r="DX519" s="158"/>
      <c r="DY519" s="172"/>
      <c r="DZ519" s="162"/>
      <c r="EA519" s="162"/>
      <c r="EB519" s="172"/>
      <c r="EC519" s="172"/>
      <c r="ED519" s="152"/>
      <c r="EE519" s="152"/>
      <c r="EF519" s="152"/>
      <c r="EG519" s="174"/>
      <c r="EH519" s="172"/>
      <c r="EI519" s="162"/>
      <c r="EJ519" s="162"/>
    </row>
    <row r="520" spans="1:140" ht="12.5">
      <c r="A520" s="168"/>
      <c r="B520" s="169"/>
      <c r="C520" s="144" t="str">
        <f t="shared" si="0"/>
        <v/>
      </c>
      <c r="D520" s="144" t="str">
        <f t="shared" si="2165"/>
        <v/>
      </c>
      <c r="E520" s="144" t="str">
        <f t="shared" si="2"/>
        <v/>
      </c>
      <c r="F520" s="145" t="str">
        <f t="shared" si="2166"/>
        <v/>
      </c>
      <c r="G520" s="145" t="str">
        <f t="shared" si="4"/>
        <v/>
      </c>
      <c r="H520" s="145" t="str">
        <f t="shared" si="5"/>
        <v/>
      </c>
      <c r="I520" s="146" t="str">
        <f t="shared" ref="I520:J520" si="2180">IF(COUNTA($DO520:$DX520)&gt;0,$BA520,"")</f>
        <v/>
      </c>
      <c r="J520" s="146" t="str">
        <f t="shared" si="2180"/>
        <v/>
      </c>
      <c r="K520" s="147" t="str">
        <f t="shared" si="43"/>
        <v/>
      </c>
      <c r="L520" s="147" t="str">
        <f t="shared" si="7"/>
        <v/>
      </c>
      <c r="M520" s="147" t="str">
        <f t="shared" si="8"/>
        <v/>
      </c>
      <c r="N520" s="147" t="str">
        <f t="shared" si="48"/>
        <v/>
      </c>
      <c r="O520" s="147" t="str">
        <f t="shared" si="9"/>
        <v/>
      </c>
      <c r="P520" s="146" t="str">
        <f t="shared" si="2168"/>
        <v/>
      </c>
      <c r="Q520" s="147" t="str">
        <f t="shared" si="2169"/>
        <v/>
      </c>
      <c r="R520" s="146" t="str">
        <f t="shared" si="12"/>
        <v/>
      </c>
      <c r="S520" s="146" t="str">
        <f t="shared" si="13"/>
        <v/>
      </c>
      <c r="T520" s="146" t="str">
        <f>IF(NOT(ISBLANK(DH520)),
        IF(AND(ISREF('Input Tenderers'!$J$8:$K$8),COUNTA('Input Tenderers'!$N$8)&gt;0),
                IF(COUNTA('Input Implementation Transactio'!$N520:$O520)&gt;0,"supplier;tenderer;payee","supplier;tenderer"),
                IF(COUNTA('Input Implementation Transactio'!$N520:$O520)&gt;0,"supplier;payee","supplier")
                ),
        IF(COUNTA('Input Implementation Transactio'!$N520:$O520)&gt;0, "payee", "")
        )</f>
        <v/>
      </c>
      <c r="U520" s="146" t="str">
        <f t="shared" si="14"/>
        <v/>
      </c>
      <c r="V520" s="146" t="str">
        <f t="shared" si="15"/>
        <v/>
      </c>
      <c r="W520" s="148" t="str">
        <f t="shared" si="2170"/>
        <v/>
      </c>
      <c r="X520" s="175" t="str">
        <f t="shared" si="2171"/>
        <v/>
      </c>
      <c r="Y520" s="170" t="str">
        <f t="shared" si="2172"/>
        <v/>
      </c>
      <c r="Z520" s="150" t="str">
        <f t="shared" si="19"/>
        <v/>
      </c>
      <c r="AA520" s="146" t="str">
        <f t="shared" si="20"/>
        <v/>
      </c>
      <c r="AB520" s="146" t="str">
        <f t="shared" si="21"/>
        <v/>
      </c>
      <c r="AC520" s="146" t="str">
        <f t="shared" si="22"/>
        <v/>
      </c>
      <c r="AD520" s="148" t="str">
        <f t="shared" si="2173"/>
        <v/>
      </c>
      <c r="AE520" s="148" t="str">
        <f t="shared" si="24"/>
        <v/>
      </c>
      <c r="AF520" s="175" t="str">
        <f t="shared" si="2174"/>
        <v/>
      </c>
      <c r="AG520" s="170" t="str">
        <f t="shared" si="2175"/>
        <v/>
      </c>
      <c r="AH520" s="148" t="str">
        <f t="shared" si="2176"/>
        <v/>
      </c>
      <c r="AI520" s="146" t="str">
        <f t="shared" si="28"/>
        <v/>
      </c>
      <c r="AJ520" s="146" t="str">
        <f t="shared" si="29"/>
        <v/>
      </c>
      <c r="AK520" s="146" t="str">
        <f t="shared" si="30"/>
        <v/>
      </c>
      <c r="AL520" s="146" t="str">
        <f t="shared" si="31"/>
        <v/>
      </c>
      <c r="AM520" s="171" t="str">
        <f t="shared" si="32"/>
        <v/>
      </c>
      <c r="AN520" s="171" t="str">
        <f t="shared" si="33"/>
        <v/>
      </c>
      <c r="AO520" s="146" t="str">
        <f t="shared" si="34"/>
        <v/>
      </c>
      <c r="AP520" s="146" t="str">
        <f t="shared" si="35"/>
        <v/>
      </c>
      <c r="AQ520" s="146" t="str">
        <f t="shared" si="36"/>
        <v/>
      </c>
      <c r="AR520" s="146" t="str">
        <f t="shared" ref="AR520:AS520" si="2181">IF(NOT(ISBLANK(CB520)),CONCATENATE(TEXT(CB520,"yyyy-mm-ddThh:MM:ss"),"Z"),"")</f>
        <v/>
      </c>
      <c r="AS520" s="146" t="str">
        <f t="shared" si="2181"/>
        <v/>
      </c>
      <c r="AT520" s="146" t="str">
        <f t="shared" si="38"/>
        <v/>
      </c>
      <c r="AU520" s="146" t="str">
        <f t="shared" si="39"/>
        <v/>
      </c>
      <c r="AV520" s="146" t="str">
        <f t="shared" ref="AV520:AW520" si="2182">IF(NOT(ISBLANK(DT520)),CONCATENATE(TEXT(DT520,"yyyy-mm-ddThh:MM:ss"),"Z"),"")</f>
        <v/>
      </c>
      <c r="AW520" s="146" t="str">
        <f t="shared" si="2182"/>
        <v/>
      </c>
      <c r="AX520" s="146" t="str">
        <f t="shared" ref="AX520:AZ520" si="2183">IF(NOT(ISBLANK(ED520)),CONCATENATE(TEXT(ED520,"yyyy-mm-ddThh:MM:ss"),"Z"),"")</f>
        <v/>
      </c>
      <c r="AY520" s="146" t="str">
        <f t="shared" si="2183"/>
        <v/>
      </c>
      <c r="AZ520" s="146" t="str">
        <f t="shared" si="2183"/>
        <v/>
      </c>
      <c r="BA520" s="176"/>
      <c r="BB520" s="152"/>
      <c r="BC520" s="177"/>
      <c r="BD520" s="154"/>
      <c r="BE520" s="155"/>
      <c r="BF520" s="154"/>
      <c r="BG520" s="155"/>
      <c r="BH520" s="169"/>
      <c r="BI520" s="162"/>
      <c r="BJ520" s="172"/>
      <c r="BK520" s="162"/>
      <c r="BL520" s="158"/>
      <c r="BM520" s="172"/>
      <c r="BN520" s="162"/>
      <c r="BO520" s="167"/>
      <c r="BP520" s="169"/>
      <c r="BQ520" s="162"/>
      <c r="BR520" s="162"/>
      <c r="BS520" s="174"/>
      <c r="BT520" s="162"/>
      <c r="BU520" s="174"/>
      <c r="BV520" s="174"/>
      <c r="BW520" s="174"/>
      <c r="BX520" s="173"/>
      <c r="BY520" s="158"/>
      <c r="BZ520" s="160"/>
      <c r="CA520" s="172"/>
      <c r="CB520" s="152"/>
      <c r="CC520" s="152"/>
      <c r="CD520" s="156"/>
      <c r="CE520" s="172"/>
      <c r="CF520" s="162"/>
      <c r="CG520" s="162"/>
      <c r="CH520" s="158"/>
      <c r="CI520" s="173"/>
      <c r="CJ520" s="178"/>
      <c r="CK520" s="173"/>
      <c r="CL520" s="165"/>
      <c r="CM520" s="172"/>
      <c r="CN520" s="162"/>
      <c r="CO520" s="162"/>
      <c r="CP520" s="162"/>
      <c r="CQ520" s="162"/>
      <c r="CR520" s="169"/>
      <c r="CS520" s="162"/>
      <c r="CT520" s="162"/>
      <c r="CU520" s="174"/>
      <c r="CV520" s="152"/>
      <c r="CW520" s="173"/>
      <c r="CX520" s="158"/>
      <c r="CY520" s="172"/>
      <c r="CZ520" s="162"/>
      <c r="DA520" s="162"/>
      <c r="DB520" s="158"/>
      <c r="DC520" s="173"/>
      <c r="DD520" s="178"/>
      <c r="DE520" s="173"/>
      <c r="DF520" s="165"/>
      <c r="DG520" s="172"/>
      <c r="DH520" s="178"/>
      <c r="DI520" s="172"/>
      <c r="DJ520" s="178"/>
      <c r="DK520" s="172"/>
      <c r="DL520" s="162"/>
      <c r="DM520" s="167"/>
      <c r="DN520" s="169"/>
      <c r="DO520" s="162"/>
      <c r="DP520" s="162"/>
      <c r="DQ520" s="174"/>
      <c r="DR520" s="152"/>
      <c r="DS520" s="172"/>
      <c r="DT520" s="152"/>
      <c r="DU520" s="152"/>
      <c r="DV520" s="156"/>
      <c r="DW520" s="173"/>
      <c r="DX520" s="158"/>
      <c r="DY520" s="172"/>
      <c r="DZ520" s="162"/>
      <c r="EA520" s="162"/>
      <c r="EB520" s="172"/>
      <c r="EC520" s="172"/>
      <c r="ED520" s="152"/>
      <c r="EE520" s="152"/>
      <c r="EF520" s="152"/>
      <c r="EG520" s="174"/>
      <c r="EH520" s="172"/>
      <c r="EI520" s="162"/>
      <c r="EJ520" s="162"/>
    </row>
    <row r="521" spans="1:140" ht="12.5">
      <c r="A521" s="168"/>
      <c r="B521" s="169"/>
      <c r="C521" s="144" t="str">
        <f t="shared" si="0"/>
        <v/>
      </c>
      <c r="D521" s="144" t="str">
        <f t="shared" si="2165"/>
        <v/>
      </c>
      <c r="E521" s="144" t="str">
        <f t="shared" si="2"/>
        <v/>
      </c>
      <c r="F521" s="145" t="str">
        <f t="shared" si="2166"/>
        <v/>
      </c>
      <c r="G521" s="145" t="str">
        <f t="shared" si="4"/>
        <v/>
      </c>
      <c r="H521" s="145" t="str">
        <f t="shared" si="5"/>
        <v/>
      </c>
      <c r="I521" s="146" t="str">
        <f t="shared" ref="I521:J521" si="2184">IF(COUNTA($DO521:$DX521)&gt;0,$BA521,"")</f>
        <v/>
      </c>
      <c r="J521" s="146" t="str">
        <f t="shared" si="2184"/>
        <v/>
      </c>
      <c r="K521" s="147" t="str">
        <f t="shared" si="43"/>
        <v/>
      </c>
      <c r="L521" s="147" t="str">
        <f t="shared" si="7"/>
        <v/>
      </c>
      <c r="M521" s="147" t="str">
        <f t="shared" si="8"/>
        <v/>
      </c>
      <c r="N521" s="147" t="str">
        <f t="shared" si="48"/>
        <v/>
      </c>
      <c r="O521" s="147" t="str">
        <f t="shared" si="9"/>
        <v/>
      </c>
      <c r="P521" s="146" t="str">
        <f t="shared" si="2168"/>
        <v/>
      </c>
      <c r="Q521" s="147" t="str">
        <f t="shared" si="2169"/>
        <v/>
      </c>
      <c r="R521" s="146" t="str">
        <f t="shared" si="12"/>
        <v/>
      </c>
      <c r="S521" s="146" t="str">
        <f t="shared" si="13"/>
        <v/>
      </c>
      <c r="T521" s="146" t="str">
        <f>IF(NOT(ISBLANK(DH521)),
        IF(AND(ISREF('Input Tenderers'!$J$8:$K$8),COUNTA('Input Tenderers'!$N$8)&gt;0),
                IF(COUNTA('Input Implementation Transactio'!$N521:$O521)&gt;0,"supplier;tenderer;payee","supplier;tenderer"),
                IF(COUNTA('Input Implementation Transactio'!$N521:$O521)&gt;0,"supplier;payee","supplier")
                ),
        IF(COUNTA('Input Implementation Transactio'!$N521:$O521)&gt;0, "payee", "")
        )</f>
        <v/>
      </c>
      <c r="U521" s="146" t="str">
        <f t="shared" si="14"/>
        <v/>
      </c>
      <c r="V521" s="146" t="str">
        <f t="shared" si="15"/>
        <v/>
      </c>
      <c r="W521" s="148" t="str">
        <f t="shared" si="2170"/>
        <v/>
      </c>
      <c r="X521" s="175" t="str">
        <f t="shared" si="2171"/>
        <v/>
      </c>
      <c r="Y521" s="170" t="str">
        <f t="shared" si="2172"/>
        <v/>
      </c>
      <c r="Z521" s="150" t="str">
        <f t="shared" si="19"/>
        <v/>
      </c>
      <c r="AA521" s="146" t="str">
        <f t="shared" si="20"/>
        <v/>
      </c>
      <c r="AB521" s="146" t="str">
        <f t="shared" si="21"/>
        <v/>
      </c>
      <c r="AC521" s="146" t="str">
        <f t="shared" si="22"/>
        <v/>
      </c>
      <c r="AD521" s="148" t="str">
        <f t="shared" si="2173"/>
        <v/>
      </c>
      <c r="AE521" s="148" t="str">
        <f t="shared" si="24"/>
        <v/>
      </c>
      <c r="AF521" s="175" t="str">
        <f t="shared" si="2174"/>
        <v/>
      </c>
      <c r="AG521" s="170" t="str">
        <f t="shared" si="2175"/>
        <v/>
      </c>
      <c r="AH521" s="148" t="str">
        <f t="shared" si="2176"/>
        <v/>
      </c>
      <c r="AI521" s="146" t="str">
        <f t="shared" si="28"/>
        <v/>
      </c>
      <c r="AJ521" s="146" t="str">
        <f t="shared" si="29"/>
        <v/>
      </c>
      <c r="AK521" s="146" t="str">
        <f t="shared" si="30"/>
        <v/>
      </c>
      <c r="AL521" s="146" t="str">
        <f t="shared" si="31"/>
        <v/>
      </c>
      <c r="AM521" s="171" t="str">
        <f t="shared" si="32"/>
        <v/>
      </c>
      <c r="AN521" s="171" t="str">
        <f t="shared" si="33"/>
        <v/>
      </c>
      <c r="AO521" s="146" t="str">
        <f t="shared" si="34"/>
        <v/>
      </c>
      <c r="AP521" s="146" t="str">
        <f t="shared" si="35"/>
        <v/>
      </c>
      <c r="AQ521" s="146" t="str">
        <f t="shared" si="36"/>
        <v/>
      </c>
      <c r="AR521" s="146" t="str">
        <f t="shared" ref="AR521:AS521" si="2185">IF(NOT(ISBLANK(CB521)),CONCATENATE(TEXT(CB521,"yyyy-mm-ddThh:MM:ss"),"Z"),"")</f>
        <v/>
      </c>
      <c r="AS521" s="146" t="str">
        <f t="shared" si="2185"/>
        <v/>
      </c>
      <c r="AT521" s="146" t="str">
        <f t="shared" si="38"/>
        <v/>
      </c>
      <c r="AU521" s="146" t="str">
        <f t="shared" si="39"/>
        <v/>
      </c>
      <c r="AV521" s="146" t="str">
        <f t="shared" ref="AV521:AW521" si="2186">IF(NOT(ISBLANK(DT521)),CONCATENATE(TEXT(DT521,"yyyy-mm-ddThh:MM:ss"),"Z"),"")</f>
        <v/>
      </c>
      <c r="AW521" s="146" t="str">
        <f t="shared" si="2186"/>
        <v/>
      </c>
      <c r="AX521" s="146" t="str">
        <f t="shared" ref="AX521:AZ521" si="2187">IF(NOT(ISBLANK(ED521)),CONCATENATE(TEXT(ED521,"yyyy-mm-ddThh:MM:ss"),"Z"),"")</f>
        <v/>
      </c>
      <c r="AY521" s="146" t="str">
        <f t="shared" si="2187"/>
        <v/>
      </c>
      <c r="AZ521" s="146" t="str">
        <f t="shared" si="2187"/>
        <v/>
      </c>
      <c r="BA521" s="176"/>
      <c r="BB521" s="152"/>
      <c r="BC521" s="177"/>
      <c r="BD521" s="154"/>
      <c r="BE521" s="155"/>
      <c r="BF521" s="154"/>
      <c r="BG521" s="155"/>
      <c r="BH521" s="169"/>
      <c r="BI521" s="162"/>
      <c r="BJ521" s="172"/>
      <c r="BK521" s="162"/>
      <c r="BL521" s="158"/>
      <c r="BM521" s="172"/>
      <c r="BN521" s="162"/>
      <c r="BO521" s="167"/>
      <c r="BP521" s="169"/>
      <c r="BQ521" s="162"/>
      <c r="BR521" s="162"/>
      <c r="BS521" s="174"/>
      <c r="BT521" s="162"/>
      <c r="BU521" s="174"/>
      <c r="BV521" s="174"/>
      <c r="BW521" s="174"/>
      <c r="BX521" s="173"/>
      <c r="BY521" s="158"/>
      <c r="BZ521" s="160"/>
      <c r="CA521" s="172"/>
      <c r="CB521" s="152"/>
      <c r="CC521" s="152"/>
      <c r="CD521" s="156"/>
      <c r="CE521" s="172"/>
      <c r="CF521" s="162"/>
      <c r="CG521" s="162"/>
      <c r="CH521" s="158"/>
      <c r="CI521" s="173"/>
      <c r="CJ521" s="178"/>
      <c r="CK521" s="173"/>
      <c r="CL521" s="165"/>
      <c r="CM521" s="172"/>
      <c r="CN521" s="162"/>
      <c r="CO521" s="162"/>
      <c r="CP521" s="162"/>
      <c r="CQ521" s="162"/>
      <c r="CR521" s="169"/>
      <c r="CS521" s="162"/>
      <c r="CT521" s="162"/>
      <c r="CU521" s="174"/>
      <c r="CV521" s="152"/>
      <c r="CW521" s="173"/>
      <c r="CX521" s="158"/>
      <c r="CY521" s="172"/>
      <c r="CZ521" s="162"/>
      <c r="DA521" s="162"/>
      <c r="DB521" s="158"/>
      <c r="DC521" s="173"/>
      <c r="DD521" s="178"/>
      <c r="DE521" s="173"/>
      <c r="DF521" s="165"/>
      <c r="DG521" s="172"/>
      <c r="DH521" s="178"/>
      <c r="DI521" s="172"/>
      <c r="DJ521" s="178"/>
      <c r="DK521" s="172"/>
      <c r="DL521" s="162"/>
      <c r="DM521" s="167"/>
      <c r="DN521" s="169"/>
      <c r="DO521" s="162"/>
      <c r="DP521" s="162"/>
      <c r="DQ521" s="174"/>
      <c r="DR521" s="152"/>
      <c r="DS521" s="172"/>
      <c r="DT521" s="152"/>
      <c r="DU521" s="152"/>
      <c r="DV521" s="156"/>
      <c r="DW521" s="173"/>
      <c r="DX521" s="158"/>
      <c r="DY521" s="172"/>
      <c r="DZ521" s="162"/>
      <c r="EA521" s="162"/>
      <c r="EB521" s="172"/>
      <c r="EC521" s="172"/>
      <c r="ED521" s="152"/>
      <c r="EE521" s="152"/>
      <c r="EF521" s="152"/>
      <c r="EG521" s="174"/>
      <c r="EH521" s="172"/>
      <c r="EI521" s="162"/>
      <c r="EJ521" s="162"/>
    </row>
    <row r="522" spans="1:140" ht="12.5">
      <c r="A522" s="168"/>
      <c r="B522" s="169"/>
      <c r="C522" s="144" t="str">
        <f t="shared" si="0"/>
        <v/>
      </c>
      <c r="D522" s="144" t="str">
        <f t="shared" si="2165"/>
        <v/>
      </c>
      <c r="E522" s="144" t="str">
        <f t="shared" si="2"/>
        <v/>
      </c>
      <c r="F522" s="145" t="str">
        <f t="shared" si="2166"/>
        <v/>
      </c>
      <c r="G522" s="145" t="str">
        <f t="shared" si="4"/>
        <v/>
      </c>
      <c r="H522" s="145" t="str">
        <f t="shared" si="5"/>
        <v/>
      </c>
      <c r="I522" s="146" t="str">
        <f t="shared" ref="I522:J522" si="2188">IF(COUNTA($DO522:$DX522)&gt;0,$BA522,"")</f>
        <v/>
      </c>
      <c r="J522" s="146" t="str">
        <f t="shared" si="2188"/>
        <v/>
      </c>
      <c r="K522" s="147" t="str">
        <f t="shared" si="43"/>
        <v/>
      </c>
      <c r="L522" s="147" t="str">
        <f t="shared" si="7"/>
        <v/>
      </c>
      <c r="M522" s="147" t="str">
        <f t="shared" si="8"/>
        <v/>
      </c>
      <c r="N522" s="147" t="str">
        <f t="shared" si="48"/>
        <v/>
      </c>
      <c r="O522" s="147" t="str">
        <f t="shared" si="9"/>
        <v/>
      </c>
      <c r="P522" s="146" t="str">
        <f t="shared" si="2168"/>
        <v/>
      </c>
      <c r="Q522" s="147" t="str">
        <f t="shared" si="2169"/>
        <v/>
      </c>
      <c r="R522" s="146" t="str">
        <f t="shared" si="12"/>
        <v/>
      </c>
      <c r="S522" s="146" t="str">
        <f t="shared" si="13"/>
        <v/>
      </c>
      <c r="T522" s="146" t="str">
        <f>IF(NOT(ISBLANK(DH522)),
        IF(AND(ISREF('Input Tenderers'!$J$8:$K$8),COUNTA('Input Tenderers'!$N$8)&gt;0),
                IF(COUNTA('Input Implementation Transactio'!$N522:$O522)&gt;0,"supplier;tenderer;payee","supplier;tenderer"),
                IF(COUNTA('Input Implementation Transactio'!$N522:$O522)&gt;0,"supplier;payee","supplier")
                ),
        IF(COUNTA('Input Implementation Transactio'!$N522:$O522)&gt;0, "payee", "")
        )</f>
        <v/>
      </c>
      <c r="U522" s="146" t="str">
        <f t="shared" si="14"/>
        <v/>
      </c>
      <c r="V522" s="146" t="str">
        <f t="shared" si="15"/>
        <v/>
      </c>
      <c r="W522" s="148" t="str">
        <f t="shared" si="2170"/>
        <v/>
      </c>
      <c r="X522" s="175" t="str">
        <f t="shared" si="2171"/>
        <v/>
      </c>
      <c r="Y522" s="170" t="str">
        <f t="shared" si="2172"/>
        <v/>
      </c>
      <c r="Z522" s="150" t="str">
        <f t="shared" si="19"/>
        <v/>
      </c>
      <c r="AA522" s="146" t="str">
        <f t="shared" si="20"/>
        <v/>
      </c>
      <c r="AB522" s="146" t="str">
        <f t="shared" si="21"/>
        <v/>
      </c>
      <c r="AC522" s="146" t="str">
        <f t="shared" si="22"/>
        <v/>
      </c>
      <c r="AD522" s="148" t="str">
        <f t="shared" si="2173"/>
        <v/>
      </c>
      <c r="AE522" s="148" t="str">
        <f t="shared" si="24"/>
        <v/>
      </c>
      <c r="AF522" s="175" t="str">
        <f t="shared" si="2174"/>
        <v/>
      </c>
      <c r="AG522" s="170" t="str">
        <f t="shared" si="2175"/>
        <v/>
      </c>
      <c r="AH522" s="148" t="str">
        <f t="shared" si="2176"/>
        <v/>
      </c>
      <c r="AI522" s="146" t="str">
        <f t="shared" si="28"/>
        <v/>
      </c>
      <c r="AJ522" s="146" t="str">
        <f t="shared" si="29"/>
        <v/>
      </c>
      <c r="AK522" s="146" t="str">
        <f t="shared" si="30"/>
        <v/>
      </c>
      <c r="AL522" s="146" t="str">
        <f t="shared" si="31"/>
        <v/>
      </c>
      <c r="AM522" s="171" t="str">
        <f t="shared" si="32"/>
        <v/>
      </c>
      <c r="AN522" s="171" t="str">
        <f t="shared" si="33"/>
        <v/>
      </c>
      <c r="AO522" s="146" t="str">
        <f t="shared" si="34"/>
        <v/>
      </c>
      <c r="AP522" s="146" t="str">
        <f t="shared" si="35"/>
        <v/>
      </c>
      <c r="AQ522" s="146" t="str">
        <f t="shared" si="36"/>
        <v/>
      </c>
      <c r="AR522" s="146" t="str">
        <f t="shared" ref="AR522:AS522" si="2189">IF(NOT(ISBLANK(CB522)),CONCATENATE(TEXT(CB522,"yyyy-mm-ddThh:MM:ss"),"Z"),"")</f>
        <v/>
      </c>
      <c r="AS522" s="146" t="str">
        <f t="shared" si="2189"/>
        <v/>
      </c>
      <c r="AT522" s="146" t="str">
        <f t="shared" si="38"/>
        <v/>
      </c>
      <c r="AU522" s="146" t="str">
        <f t="shared" si="39"/>
        <v/>
      </c>
      <c r="AV522" s="146" t="str">
        <f t="shared" ref="AV522:AW522" si="2190">IF(NOT(ISBLANK(DT522)),CONCATENATE(TEXT(DT522,"yyyy-mm-ddThh:MM:ss"),"Z"),"")</f>
        <v/>
      </c>
      <c r="AW522" s="146" t="str">
        <f t="shared" si="2190"/>
        <v/>
      </c>
      <c r="AX522" s="146" t="str">
        <f t="shared" ref="AX522:AZ522" si="2191">IF(NOT(ISBLANK(ED522)),CONCATENATE(TEXT(ED522,"yyyy-mm-ddThh:MM:ss"),"Z"),"")</f>
        <v/>
      </c>
      <c r="AY522" s="146" t="str">
        <f t="shared" si="2191"/>
        <v/>
      </c>
      <c r="AZ522" s="146" t="str">
        <f t="shared" si="2191"/>
        <v/>
      </c>
      <c r="BA522" s="176"/>
      <c r="BB522" s="152"/>
      <c r="BC522" s="177"/>
      <c r="BD522" s="154"/>
      <c r="BE522" s="155"/>
      <c r="BF522" s="154"/>
      <c r="BG522" s="155"/>
      <c r="BH522" s="169"/>
      <c r="BI522" s="162"/>
      <c r="BJ522" s="172"/>
      <c r="BK522" s="162"/>
      <c r="BL522" s="158"/>
      <c r="BM522" s="172"/>
      <c r="BN522" s="162"/>
      <c r="BO522" s="167"/>
      <c r="BP522" s="169"/>
      <c r="BQ522" s="162"/>
      <c r="BR522" s="162"/>
      <c r="BS522" s="174"/>
      <c r="BT522" s="162"/>
      <c r="BU522" s="174"/>
      <c r="BV522" s="174"/>
      <c r="BW522" s="174"/>
      <c r="BX522" s="173"/>
      <c r="BY522" s="158"/>
      <c r="BZ522" s="160"/>
      <c r="CA522" s="172"/>
      <c r="CB522" s="152"/>
      <c r="CC522" s="152"/>
      <c r="CD522" s="156"/>
      <c r="CE522" s="172"/>
      <c r="CF522" s="162"/>
      <c r="CG522" s="162"/>
      <c r="CH522" s="158"/>
      <c r="CI522" s="173"/>
      <c r="CJ522" s="178"/>
      <c r="CK522" s="173"/>
      <c r="CL522" s="165"/>
      <c r="CM522" s="172"/>
      <c r="CN522" s="162"/>
      <c r="CO522" s="162"/>
      <c r="CP522" s="162"/>
      <c r="CQ522" s="162"/>
      <c r="CR522" s="169"/>
      <c r="CS522" s="162"/>
      <c r="CT522" s="162"/>
      <c r="CU522" s="174"/>
      <c r="CV522" s="152"/>
      <c r="CW522" s="173"/>
      <c r="CX522" s="158"/>
      <c r="CY522" s="172"/>
      <c r="CZ522" s="162"/>
      <c r="DA522" s="162"/>
      <c r="DB522" s="158"/>
      <c r="DC522" s="173"/>
      <c r="DD522" s="178"/>
      <c r="DE522" s="173"/>
      <c r="DF522" s="165"/>
      <c r="DG522" s="172"/>
      <c r="DH522" s="178"/>
      <c r="DI522" s="172"/>
      <c r="DJ522" s="178"/>
      <c r="DK522" s="172"/>
      <c r="DL522" s="162"/>
      <c r="DM522" s="167"/>
      <c r="DN522" s="169"/>
      <c r="DO522" s="162"/>
      <c r="DP522" s="162"/>
      <c r="DQ522" s="174"/>
      <c r="DR522" s="152"/>
      <c r="DS522" s="172"/>
      <c r="DT522" s="152"/>
      <c r="DU522" s="152"/>
      <c r="DV522" s="156"/>
      <c r="DW522" s="173"/>
      <c r="DX522" s="158"/>
      <c r="DY522" s="172"/>
      <c r="DZ522" s="162"/>
      <c r="EA522" s="162"/>
      <c r="EB522" s="172"/>
      <c r="EC522" s="172"/>
      <c r="ED522" s="152"/>
      <c r="EE522" s="152"/>
      <c r="EF522" s="152"/>
      <c r="EG522" s="174"/>
      <c r="EH522" s="172"/>
      <c r="EI522" s="162"/>
      <c r="EJ522" s="162"/>
    </row>
    <row r="523" spans="1:140" ht="12.5">
      <c r="A523" s="168"/>
      <c r="B523" s="169"/>
      <c r="C523" s="144" t="str">
        <f t="shared" si="0"/>
        <v/>
      </c>
      <c r="D523" s="144" t="str">
        <f t="shared" si="2165"/>
        <v/>
      </c>
      <c r="E523" s="144" t="str">
        <f t="shared" si="2"/>
        <v/>
      </c>
      <c r="F523" s="145" t="str">
        <f t="shared" si="2166"/>
        <v/>
      </c>
      <c r="G523" s="145" t="str">
        <f t="shared" si="4"/>
        <v/>
      </c>
      <c r="H523" s="145" t="str">
        <f t="shared" si="5"/>
        <v/>
      </c>
      <c r="I523" s="146" t="str">
        <f t="shared" ref="I523:J523" si="2192">IF(COUNTA($DO523:$DX523)&gt;0,$BA523,"")</f>
        <v/>
      </c>
      <c r="J523" s="146" t="str">
        <f t="shared" si="2192"/>
        <v/>
      </c>
      <c r="K523" s="147" t="str">
        <f t="shared" si="43"/>
        <v/>
      </c>
      <c r="L523" s="147" t="str">
        <f t="shared" si="7"/>
        <v/>
      </c>
      <c r="M523" s="147" t="str">
        <f t="shared" si="8"/>
        <v/>
      </c>
      <c r="N523" s="147" t="str">
        <f t="shared" si="48"/>
        <v/>
      </c>
      <c r="O523" s="147" t="str">
        <f t="shared" si="9"/>
        <v/>
      </c>
      <c r="P523" s="146" t="str">
        <f t="shared" si="2168"/>
        <v/>
      </c>
      <c r="Q523" s="147" t="str">
        <f t="shared" si="2169"/>
        <v/>
      </c>
      <c r="R523" s="146" t="str">
        <f t="shared" si="12"/>
        <v/>
      </c>
      <c r="S523" s="146" t="str">
        <f t="shared" si="13"/>
        <v/>
      </c>
      <c r="T523" s="146" t="str">
        <f>IF(NOT(ISBLANK(DH523)),
        IF(AND(ISREF('Input Tenderers'!$J$8:$K$8),COUNTA('Input Tenderers'!$N$8)&gt;0),
                IF(COUNTA('Input Implementation Transactio'!$N523:$O523)&gt;0,"supplier;tenderer;payee","supplier;tenderer"),
                IF(COUNTA('Input Implementation Transactio'!$N523:$O523)&gt;0,"supplier;payee","supplier")
                ),
        IF(COUNTA('Input Implementation Transactio'!$N523:$O523)&gt;0, "payee", "")
        )</f>
        <v/>
      </c>
      <c r="U523" s="146" t="str">
        <f t="shared" si="14"/>
        <v/>
      </c>
      <c r="V523" s="146" t="str">
        <f t="shared" si="15"/>
        <v/>
      </c>
      <c r="W523" s="148" t="str">
        <f t="shared" si="2170"/>
        <v/>
      </c>
      <c r="X523" s="175" t="str">
        <f t="shared" si="2171"/>
        <v/>
      </c>
      <c r="Y523" s="170" t="str">
        <f t="shared" si="2172"/>
        <v/>
      </c>
      <c r="Z523" s="150" t="str">
        <f t="shared" si="19"/>
        <v/>
      </c>
      <c r="AA523" s="146" t="str">
        <f t="shared" si="20"/>
        <v/>
      </c>
      <c r="AB523" s="146" t="str">
        <f t="shared" si="21"/>
        <v/>
      </c>
      <c r="AC523" s="146" t="str">
        <f t="shared" si="22"/>
        <v/>
      </c>
      <c r="AD523" s="148" t="str">
        <f t="shared" si="2173"/>
        <v/>
      </c>
      <c r="AE523" s="148" t="str">
        <f t="shared" si="24"/>
        <v/>
      </c>
      <c r="AF523" s="175" t="str">
        <f t="shared" si="2174"/>
        <v/>
      </c>
      <c r="AG523" s="170" t="str">
        <f t="shared" si="2175"/>
        <v/>
      </c>
      <c r="AH523" s="148" t="str">
        <f t="shared" si="2176"/>
        <v/>
      </c>
      <c r="AI523" s="146" t="str">
        <f t="shared" si="28"/>
        <v/>
      </c>
      <c r="AJ523" s="146" t="str">
        <f t="shared" si="29"/>
        <v/>
      </c>
      <c r="AK523" s="146" t="str">
        <f t="shared" si="30"/>
        <v/>
      </c>
      <c r="AL523" s="146" t="str">
        <f t="shared" si="31"/>
        <v/>
      </c>
      <c r="AM523" s="171" t="str">
        <f t="shared" si="32"/>
        <v/>
      </c>
      <c r="AN523" s="171" t="str">
        <f t="shared" si="33"/>
        <v/>
      </c>
      <c r="AO523" s="146" t="str">
        <f t="shared" si="34"/>
        <v/>
      </c>
      <c r="AP523" s="146" t="str">
        <f t="shared" si="35"/>
        <v/>
      </c>
      <c r="AQ523" s="146" t="str">
        <f t="shared" si="36"/>
        <v/>
      </c>
      <c r="AR523" s="146" t="str">
        <f t="shared" ref="AR523:AS523" si="2193">IF(NOT(ISBLANK(CB523)),CONCATENATE(TEXT(CB523,"yyyy-mm-ddThh:MM:ss"),"Z"),"")</f>
        <v/>
      </c>
      <c r="AS523" s="146" t="str">
        <f t="shared" si="2193"/>
        <v/>
      </c>
      <c r="AT523" s="146" t="str">
        <f t="shared" si="38"/>
        <v/>
      </c>
      <c r="AU523" s="146" t="str">
        <f t="shared" si="39"/>
        <v/>
      </c>
      <c r="AV523" s="146" t="str">
        <f t="shared" ref="AV523:AW523" si="2194">IF(NOT(ISBLANK(DT523)),CONCATENATE(TEXT(DT523,"yyyy-mm-ddThh:MM:ss"),"Z"),"")</f>
        <v/>
      </c>
      <c r="AW523" s="146" t="str">
        <f t="shared" si="2194"/>
        <v/>
      </c>
      <c r="AX523" s="146" t="str">
        <f t="shared" ref="AX523:AZ523" si="2195">IF(NOT(ISBLANK(ED523)),CONCATENATE(TEXT(ED523,"yyyy-mm-ddThh:MM:ss"),"Z"),"")</f>
        <v/>
      </c>
      <c r="AY523" s="146" t="str">
        <f t="shared" si="2195"/>
        <v/>
      </c>
      <c r="AZ523" s="146" t="str">
        <f t="shared" si="2195"/>
        <v/>
      </c>
      <c r="BA523" s="176"/>
      <c r="BB523" s="152"/>
      <c r="BC523" s="177"/>
      <c r="BD523" s="154"/>
      <c r="BE523" s="155"/>
      <c r="BF523" s="154"/>
      <c r="BG523" s="155"/>
      <c r="BH523" s="169"/>
      <c r="BI523" s="162"/>
      <c r="BJ523" s="172"/>
      <c r="BK523" s="162"/>
      <c r="BL523" s="158"/>
      <c r="BM523" s="172"/>
      <c r="BN523" s="162"/>
      <c r="BO523" s="167"/>
      <c r="BP523" s="169"/>
      <c r="BQ523" s="162"/>
      <c r="BR523" s="162"/>
      <c r="BS523" s="174"/>
      <c r="BT523" s="162"/>
      <c r="BU523" s="174"/>
      <c r="BV523" s="174"/>
      <c r="BW523" s="174"/>
      <c r="BX523" s="173"/>
      <c r="BY523" s="158"/>
      <c r="BZ523" s="160"/>
      <c r="CA523" s="172"/>
      <c r="CB523" s="152"/>
      <c r="CC523" s="152"/>
      <c r="CD523" s="156"/>
      <c r="CE523" s="172"/>
      <c r="CF523" s="162"/>
      <c r="CG523" s="162"/>
      <c r="CH523" s="158"/>
      <c r="CI523" s="173"/>
      <c r="CJ523" s="178"/>
      <c r="CK523" s="173"/>
      <c r="CL523" s="165"/>
      <c r="CM523" s="172"/>
      <c r="CN523" s="162"/>
      <c r="CO523" s="162"/>
      <c r="CP523" s="162"/>
      <c r="CQ523" s="162"/>
      <c r="CR523" s="169"/>
      <c r="CS523" s="162"/>
      <c r="CT523" s="162"/>
      <c r="CU523" s="174"/>
      <c r="CV523" s="152"/>
      <c r="CW523" s="173"/>
      <c r="CX523" s="158"/>
      <c r="CY523" s="172"/>
      <c r="CZ523" s="162"/>
      <c r="DA523" s="162"/>
      <c r="DB523" s="158"/>
      <c r="DC523" s="173"/>
      <c r="DD523" s="178"/>
      <c r="DE523" s="173"/>
      <c r="DF523" s="165"/>
      <c r="DG523" s="172"/>
      <c r="DH523" s="178"/>
      <c r="DI523" s="172"/>
      <c r="DJ523" s="178"/>
      <c r="DK523" s="172"/>
      <c r="DL523" s="162"/>
      <c r="DM523" s="167"/>
      <c r="DN523" s="169"/>
      <c r="DO523" s="162"/>
      <c r="DP523" s="162"/>
      <c r="DQ523" s="174"/>
      <c r="DR523" s="152"/>
      <c r="DS523" s="172"/>
      <c r="DT523" s="152"/>
      <c r="DU523" s="152"/>
      <c r="DV523" s="156"/>
      <c r="DW523" s="173"/>
      <c r="DX523" s="158"/>
      <c r="DY523" s="172"/>
      <c r="DZ523" s="162"/>
      <c r="EA523" s="162"/>
      <c r="EB523" s="172"/>
      <c r="EC523" s="172"/>
      <c r="ED523" s="152"/>
      <c r="EE523" s="152"/>
      <c r="EF523" s="152"/>
      <c r="EG523" s="174"/>
      <c r="EH523" s="172"/>
      <c r="EI523" s="162"/>
      <c r="EJ523" s="162"/>
    </row>
    <row r="524" spans="1:140" ht="12.5">
      <c r="A524" s="168"/>
      <c r="B524" s="169"/>
      <c r="C524" s="144" t="str">
        <f t="shared" si="0"/>
        <v/>
      </c>
      <c r="D524" s="144" t="str">
        <f t="shared" si="2165"/>
        <v/>
      </c>
      <c r="E524" s="144" t="str">
        <f t="shared" si="2"/>
        <v/>
      </c>
      <c r="F524" s="145" t="str">
        <f t="shared" si="2166"/>
        <v/>
      </c>
      <c r="G524" s="145" t="str">
        <f t="shared" si="4"/>
        <v/>
      </c>
      <c r="H524" s="145" t="str">
        <f t="shared" si="5"/>
        <v/>
      </c>
      <c r="I524" s="146" t="str">
        <f t="shared" ref="I524:J524" si="2196">IF(COUNTA($DO524:$DX524)&gt;0,$BA524,"")</f>
        <v/>
      </c>
      <c r="J524" s="146" t="str">
        <f t="shared" si="2196"/>
        <v/>
      </c>
      <c r="K524" s="147" t="str">
        <f t="shared" si="43"/>
        <v/>
      </c>
      <c r="L524" s="147" t="str">
        <f t="shared" si="7"/>
        <v/>
      </c>
      <c r="M524" s="147" t="str">
        <f t="shared" si="8"/>
        <v/>
      </c>
      <c r="N524" s="147" t="str">
        <f t="shared" si="48"/>
        <v/>
      </c>
      <c r="O524" s="147" t="str">
        <f t="shared" si="9"/>
        <v/>
      </c>
      <c r="P524" s="146" t="str">
        <f t="shared" si="2168"/>
        <v/>
      </c>
      <c r="Q524" s="147" t="str">
        <f t="shared" si="2169"/>
        <v/>
      </c>
      <c r="R524" s="146" t="str">
        <f t="shared" si="12"/>
        <v/>
      </c>
      <c r="S524" s="146" t="str">
        <f t="shared" si="13"/>
        <v/>
      </c>
      <c r="T524" s="146" t="str">
        <f>IF(NOT(ISBLANK(DH524)),
        IF(AND(ISREF('Input Tenderers'!$J$8:$K$8),COUNTA('Input Tenderers'!$N$8)&gt;0),
                IF(COUNTA('Input Implementation Transactio'!$N524:$O524)&gt;0,"supplier;tenderer;payee","supplier;tenderer"),
                IF(COUNTA('Input Implementation Transactio'!$N524:$O524)&gt;0,"supplier;payee","supplier")
                ),
        IF(COUNTA('Input Implementation Transactio'!$N524:$O524)&gt;0, "payee", "")
        )</f>
        <v/>
      </c>
      <c r="U524" s="146" t="str">
        <f t="shared" si="14"/>
        <v/>
      </c>
      <c r="V524" s="146" t="str">
        <f t="shared" si="15"/>
        <v/>
      </c>
      <c r="W524" s="148" t="str">
        <f t="shared" si="2170"/>
        <v/>
      </c>
      <c r="X524" s="175" t="str">
        <f t="shared" si="2171"/>
        <v/>
      </c>
      <c r="Y524" s="170" t="str">
        <f t="shared" si="2172"/>
        <v/>
      </c>
      <c r="Z524" s="150" t="str">
        <f t="shared" si="19"/>
        <v/>
      </c>
      <c r="AA524" s="146" t="str">
        <f t="shared" si="20"/>
        <v/>
      </c>
      <c r="AB524" s="146" t="str">
        <f t="shared" si="21"/>
        <v/>
      </c>
      <c r="AC524" s="146" t="str">
        <f t="shared" si="22"/>
        <v/>
      </c>
      <c r="AD524" s="148" t="str">
        <f t="shared" si="2173"/>
        <v/>
      </c>
      <c r="AE524" s="148" t="str">
        <f t="shared" si="24"/>
        <v/>
      </c>
      <c r="AF524" s="175" t="str">
        <f t="shared" si="2174"/>
        <v/>
      </c>
      <c r="AG524" s="170" t="str">
        <f t="shared" si="2175"/>
        <v/>
      </c>
      <c r="AH524" s="148" t="str">
        <f t="shared" si="2176"/>
        <v/>
      </c>
      <c r="AI524" s="146" t="str">
        <f t="shared" si="28"/>
        <v/>
      </c>
      <c r="AJ524" s="146" t="str">
        <f t="shared" si="29"/>
        <v/>
      </c>
      <c r="AK524" s="146" t="str">
        <f t="shared" si="30"/>
        <v/>
      </c>
      <c r="AL524" s="146" t="str">
        <f t="shared" si="31"/>
        <v/>
      </c>
      <c r="AM524" s="171" t="str">
        <f t="shared" si="32"/>
        <v/>
      </c>
      <c r="AN524" s="171" t="str">
        <f t="shared" si="33"/>
        <v/>
      </c>
      <c r="AO524" s="146" t="str">
        <f t="shared" si="34"/>
        <v/>
      </c>
      <c r="AP524" s="146" t="str">
        <f t="shared" si="35"/>
        <v/>
      </c>
      <c r="AQ524" s="146" t="str">
        <f t="shared" si="36"/>
        <v/>
      </c>
      <c r="AR524" s="146" t="str">
        <f t="shared" ref="AR524:AS524" si="2197">IF(NOT(ISBLANK(CB524)),CONCATENATE(TEXT(CB524,"yyyy-mm-ddThh:MM:ss"),"Z"),"")</f>
        <v/>
      </c>
      <c r="AS524" s="146" t="str">
        <f t="shared" si="2197"/>
        <v/>
      </c>
      <c r="AT524" s="146" t="str">
        <f t="shared" si="38"/>
        <v/>
      </c>
      <c r="AU524" s="146" t="str">
        <f t="shared" si="39"/>
        <v/>
      </c>
      <c r="AV524" s="146" t="str">
        <f t="shared" ref="AV524:AW524" si="2198">IF(NOT(ISBLANK(DT524)),CONCATENATE(TEXT(DT524,"yyyy-mm-ddThh:MM:ss"),"Z"),"")</f>
        <v/>
      </c>
      <c r="AW524" s="146" t="str">
        <f t="shared" si="2198"/>
        <v/>
      </c>
      <c r="AX524" s="146" t="str">
        <f t="shared" ref="AX524:AZ524" si="2199">IF(NOT(ISBLANK(ED524)),CONCATENATE(TEXT(ED524,"yyyy-mm-ddThh:MM:ss"),"Z"),"")</f>
        <v/>
      </c>
      <c r="AY524" s="146" t="str">
        <f t="shared" si="2199"/>
        <v/>
      </c>
      <c r="AZ524" s="146" t="str">
        <f t="shared" si="2199"/>
        <v/>
      </c>
      <c r="BA524" s="176"/>
      <c r="BB524" s="152"/>
      <c r="BC524" s="177"/>
      <c r="BD524" s="154"/>
      <c r="BE524" s="155"/>
      <c r="BF524" s="154"/>
      <c r="BG524" s="155"/>
      <c r="BH524" s="169"/>
      <c r="BI524" s="162"/>
      <c r="BJ524" s="172"/>
      <c r="BK524" s="162"/>
      <c r="BL524" s="158"/>
      <c r="BM524" s="172"/>
      <c r="BN524" s="162"/>
      <c r="BO524" s="167"/>
      <c r="BP524" s="169"/>
      <c r="BQ524" s="162"/>
      <c r="BR524" s="162"/>
      <c r="BS524" s="174"/>
      <c r="BT524" s="162"/>
      <c r="BU524" s="174"/>
      <c r="BV524" s="174"/>
      <c r="BW524" s="174"/>
      <c r="BX524" s="173"/>
      <c r="BY524" s="158"/>
      <c r="BZ524" s="160"/>
      <c r="CA524" s="172"/>
      <c r="CB524" s="152"/>
      <c r="CC524" s="152"/>
      <c r="CD524" s="156"/>
      <c r="CE524" s="172"/>
      <c r="CF524" s="162"/>
      <c r="CG524" s="162"/>
      <c r="CH524" s="158"/>
      <c r="CI524" s="173"/>
      <c r="CJ524" s="178"/>
      <c r="CK524" s="173"/>
      <c r="CL524" s="165"/>
      <c r="CM524" s="172"/>
      <c r="CN524" s="162"/>
      <c r="CO524" s="162"/>
      <c r="CP524" s="162"/>
      <c r="CQ524" s="162"/>
      <c r="CR524" s="169"/>
      <c r="CS524" s="162"/>
      <c r="CT524" s="162"/>
      <c r="CU524" s="174"/>
      <c r="CV524" s="152"/>
      <c r="CW524" s="173"/>
      <c r="CX524" s="158"/>
      <c r="CY524" s="172"/>
      <c r="CZ524" s="162"/>
      <c r="DA524" s="162"/>
      <c r="DB524" s="158"/>
      <c r="DC524" s="173"/>
      <c r="DD524" s="178"/>
      <c r="DE524" s="173"/>
      <c r="DF524" s="165"/>
      <c r="DG524" s="172"/>
      <c r="DH524" s="178"/>
      <c r="DI524" s="172"/>
      <c r="DJ524" s="178"/>
      <c r="DK524" s="172"/>
      <c r="DL524" s="162"/>
      <c r="DM524" s="167"/>
      <c r="DN524" s="169"/>
      <c r="DO524" s="162"/>
      <c r="DP524" s="162"/>
      <c r="DQ524" s="174"/>
      <c r="DR524" s="152"/>
      <c r="DS524" s="172"/>
      <c r="DT524" s="152"/>
      <c r="DU524" s="152"/>
      <c r="DV524" s="156"/>
      <c r="DW524" s="173"/>
      <c r="DX524" s="158"/>
      <c r="DY524" s="172"/>
      <c r="DZ524" s="162"/>
      <c r="EA524" s="162"/>
      <c r="EB524" s="172"/>
      <c r="EC524" s="172"/>
      <c r="ED524" s="152"/>
      <c r="EE524" s="152"/>
      <c r="EF524" s="152"/>
      <c r="EG524" s="174"/>
      <c r="EH524" s="172"/>
      <c r="EI524" s="162"/>
      <c r="EJ524" s="162"/>
    </row>
    <row r="525" spans="1:140" ht="12.5">
      <c r="A525" s="168"/>
      <c r="B525" s="169"/>
      <c r="C525" s="144" t="str">
        <f t="shared" si="0"/>
        <v/>
      </c>
      <c r="D525" s="144" t="str">
        <f t="shared" si="2165"/>
        <v/>
      </c>
      <c r="E525" s="144" t="str">
        <f t="shared" si="2"/>
        <v/>
      </c>
      <c r="F525" s="145" t="str">
        <f t="shared" si="2166"/>
        <v/>
      </c>
      <c r="G525" s="145" t="str">
        <f t="shared" si="4"/>
        <v/>
      </c>
      <c r="H525" s="145" t="str">
        <f t="shared" si="5"/>
        <v/>
      </c>
      <c r="I525" s="146" t="str">
        <f t="shared" ref="I525:J525" si="2200">IF(COUNTA($DO525:$DX525)&gt;0,$BA525,"")</f>
        <v/>
      </c>
      <c r="J525" s="146" t="str">
        <f t="shared" si="2200"/>
        <v/>
      </c>
      <c r="K525" s="147" t="str">
        <f t="shared" si="43"/>
        <v/>
      </c>
      <c r="L525" s="147" t="str">
        <f t="shared" si="7"/>
        <v/>
      </c>
      <c r="M525" s="147" t="str">
        <f t="shared" si="8"/>
        <v/>
      </c>
      <c r="N525" s="147" t="str">
        <f t="shared" si="48"/>
        <v/>
      </c>
      <c r="O525" s="147" t="str">
        <f t="shared" si="9"/>
        <v/>
      </c>
      <c r="P525" s="146" t="str">
        <f t="shared" si="2168"/>
        <v/>
      </c>
      <c r="Q525" s="147" t="str">
        <f t="shared" si="2169"/>
        <v/>
      </c>
      <c r="R525" s="146" t="str">
        <f t="shared" si="12"/>
        <v/>
      </c>
      <c r="S525" s="146" t="str">
        <f t="shared" si="13"/>
        <v/>
      </c>
      <c r="T525" s="146" t="str">
        <f>IF(NOT(ISBLANK(DH525)),
        IF(AND(ISREF('Input Tenderers'!$J$8:$K$8),COUNTA('Input Tenderers'!$N$8)&gt;0),
                IF(COUNTA('Input Implementation Transactio'!$N525:$O525)&gt;0,"supplier;tenderer;payee","supplier;tenderer"),
                IF(COUNTA('Input Implementation Transactio'!$N525:$O525)&gt;0,"supplier;payee","supplier")
                ),
        IF(COUNTA('Input Implementation Transactio'!$N525:$O525)&gt;0, "payee", "")
        )</f>
        <v/>
      </c>
      <c r="U525" s="146" t="str">
        <f t="shared" si="14"/>
        <v/>
      </c>
      <c r="V525" s="146" t="str">
        <f t="shared" si="15"/>
        <v/>
      </c>
      <c r="W525" s="148" t="str">
        <f t="shared" si="2170"/>
        <v/>
      </c>
      <c r="X525" s="175" t="str">
        <f t="shared" si="2171"/>
        <v/>
      </c>
      <c r="Y525" s="170" t="str">
        <f t="shared" si="2172"/>
        <v/>
      </c>
      <c r="Z525" s="150" t="str">
        <f t="shared" si="19"/>
        <v/>
      </c>
      <c r="AA525" s="146" t="str">
        <f t="shared" si="20"/>
        <v/>
      </c>
      <c r="AB525" s="146" t="str">
        <f t="shared" si="21"/>
        <v/>
      </c>
      <c r="AC525" s="146" t="str">
        <f t="shared" si="22"/>
        <v/>
      </c>
      <c r="AD525" s="148" t="str">
        <f t="shared" si="2173"/>
        <v/>
      </c>
      <c r="AE525" s="148" t="str">
        <f t="shared" si="24"/>
        <v/>
      </c>
      <c r="AF525" s="175" t="str">
        <f t="shared" si="2174"/>
        <v/>
      </c>
      <c r="AG525" s="170" t="str">
        <f t="shared" si="2175"/>
        <v/>
      </c>
      <c r="AH525" s="148" t="str">
        <f t="shared" si="2176"/>
        <v/>
      </c>
      <c r="AI525" s="146" t="str">
        <f t="shared" si="28"/>
        <v/>
      </c>
      <c r="AJ525" s="146" t="str">
        <f t="shared" si="29"/>
        <v/>
      </c>
      <c r="AK525" s="146" t="str">
        <f t="shared" si="30"/>
        <v/>
      </c>
      <c r="AL525" s="146" t="str">
        <f t="shared" si="31"/>
        <v/>
      </c>
      <c r="AM525" s="171" t="str">
        <f t="shared" si="32"/>
        <v/>
      </c>
      <c r="AN525" s="171" t="str">
        <f t="shared" si="33"/>
        <v/>
      </c>
      <c r="AO525" s="146" t="str">
        <f t="shared" si="34"/>
        <v/>
      </c>
      <c r="AP525" s="146" t="str">
        <f t="shared" si="35"/>
        <v/>
      </c>
      <c r="AQ525" s="146" t="str">
        <f t="shared" si="36"/>
        <v/>
      </c>
      <c r="AR525" s="146" t="str">
        <f t="shared" ref="AR525:AS525" si="2201">IF(NOT(ISBLANK(CB525)),CONCATENATE(TEXT(CB525,"yyyy-mm-ddThh:MM:ss"),"Z"),"")</f>
        <v/>
      </c>
      <c r="AS525" s="146" t="str">
        <f t="shared" si="2201"/>
        <v/>
      </c>
      <c r="AT525" s="146" t="str">
        <f t="shared" si="38"/>
        <v/>
      </c>
      <c r="AU525" s="146" t="str">
        <f t="shared" si="39"/>
        <v/>
      </c>
      <c r="AV525" s="146" t="str">
        <f t="shared" ref="AV525:AW525" si="2202">IF(NOT(ISBLANK(DT525)),CONCATENATE(TEXT(DT525,"yyyy-mm-ddThh:MM:ss"),"Z"),"")</f>
        <v/>
      </c>
      <c r="AW525" s="146" t="str">
        <f t="shared" si="2202"/>
        <v/>
      </c>
      <c r="AX525" s="146" t="str">
        <f t="shared" ref="AX525:AZ525" si="2203">IF(NOT(ISBLANK(ED525)),CONCATENATE(TEXT(ED525,"yyyy-mm-ddThh:MM:ss"),"Z"),"")</f>
        <v/>
      </c>
      <c r="AY525" s="146" t="str">
        <f t="shared" si="2203"/>
        <v/>
      </c>
      <c r="AZ525" s="146" t="str">
        <f t="shared" si="2203"/>
        <v/>
      </c>
      <c r="BA525" s="176"/>
      <c r="BB525" s="152"/>
      <c r="BC525" s="177"/>
      <c r="BD525" s="154"/>
      <c r="BE525" s="155"/>
      <c r="BF525" s="154"/>
      <c r="BG525" s="155"/>
      <c r="BH525" s="169"/>
      <c r="BI525" s="162"/>
      <c r="BJ525" s="172"/>
      <c r="BK525" s="162"/>
      <c r="BL525" s="158"/>
      <c r="BM525" s="172"/>
      <c r="BN525" s="162"/>
      <c r="BO525" s="167"/>
      <c r="BP525" s="169"/>
      <c r="BQ525" s="162"/>
      <c r="BR525" s="162"/>
      <c r="BS525" s="174"/>
      <c r="BT525" s="162"/>
      <c r="BU525" s="174"/>
      <c r="BV525" s="174"/>
      <c r="BW525" s="174"/>
      <c r="BX525" s="173"/>
      <c r="BY525" s="158"/>
      <c r="BZ525" s="160"/>
      <c r="CA525" s="172"/>
      <c r="CB525" s="152"/>
      <c r="CC525" s="152"/>
      <c r="CD525" s="156"/>
      <c r="CE525" s="172"/>
      <c r="CF525" s="162"/>
      <c r="CG525" s="162"/>
      <c r="CH525" s="158"/>
      <c r="CI525" s="173"/>
      <c r="CJ525" s="178"/>
      <c r="CK525" s="173"/>
      <c r="CL525" s="165"/>
      <c r="CM525" s="172"/>
      <c r="CN525" s="162"/>
      <c r="CO525" s="162"/>
      <c r="CP525" s="162"/>
      <c r="CQ525" s="162"/>
      <c r="CR525" s="169"/>
      <c r="CS525" s="162"/>
      <c r="CT525" s="162"/>
      <c r="CU525" s="174"/>
      <c r="CV525" s="152"/>
      <c r="CW525" s="173"/>
      <c r="CX525" s="158"/>
      <c r="CY525" s="172"/>
      <c r="CZ525" s="162"/>
      <c r="DA525" s="162"/>
      <c r="DB525" s="158"/>
      <c r="DC525" s="173"/>
      <c r="DD525" s="178"/>
      <c r="DE525" s="173"/>
      <c r="DF525" s="165"/>
      <c r="DG525" s="172"/>
      <c r="DH525" s="178"/>
      <c r="DI525" s="172"/>
      <c r="DJ525" s="178"/>
      <c r="DK525" s="172"/>
      <c r="DL525" s="162"/>
      <c r="DM525" s="167"/>
      <c r="DN525" s="169"/>
      <c r="DO525" s="162"/>
      <c r="DP525" s="162"/>
      <c r="DQ525" s="174"/>
      <c r="DR525" s="152"/>
      <c r="DS525" s="172"/>
      <c r="DT525" s="152"/>
      <c r="DU525" s="152"/>
      <c r="DV525" s="156"/>
      <c r="DW525" s="173"/>
      <c r="DX525" s="158"/>
      <c r="DY525" s="172"/>
      <c r="DZ525" s="162"/>
      <c r="EA525" s="162"/>
      <c r="EB525" s="172"/>
      <c r="EC525" s="172"/>
      <c r="ED525" s="152"/>
      <c r="EE525" s="152"/>
      <c r="EF525" s="152"/>
      <c r="EG525" s="174"/>
      <c r="EH525" s="172"/>
      <c r="EI525" s="162"/>
      <c r="EJ525" s="162"/>
    </row>
    <row r="526" spans="1:140" ht="12.5">
      <c r="A526" s="168"/>
      <c r="B526" s="169"/>
      <c r="C526" s="144" t="str">
        <f t="shared" si="0"/>
        <v/>
      </c>
      <c r="D526" s="144" t="str">
        <f t="shared" si="2165"/>
        <v/>
      </c>
      <c r="E526" s="144" t="str">
        <f t="shared" si="2"/>
        <v/>
      </c>
      <c r="F526" s="145" t="str">
        <f t="shared" si="2166"/>
        <v/>
      </c>
      <c r="G526" s="145" t="str">
        <f t="shared" si="4"/>
        <v/>
      </c>
      <c r="H526" s="145" t="str">
        <f t="shared" si="5"/>
        <v/>
      </c>
      <c r="I526" s="146" t="str">
        <f t="shared" ref="I526:J526" si="2204">IF(COUNTA($DO526:$DX526)&gt;0,$BA526,"")</f>
        <v/>
      </c>
      <c r="J526" s="146" t="str">
        <f t="shared" si="2204"/>
        <v/>
      </c>
      <c r="K526" s="147" t="str">
        <f t="shared" si="43"/>
        <v/>
      </c>
      <c r="L526" s="147" t="str">
        <f t="shared" si="7"/>
        <v/>
      </c>
      <c r="M526" s="147" t="str">
        <f t="shared" si="8"/>
        <v/>
      </c>
      <c r="N526" s="147" t="str">
        <f t="shared" si="48"/>
        <v/>
      </c>
      <c r="O526" s="147" t="str">
        <f t="shared" si="9"/>
        <v/>
      </c>
      <c r="P526" s="146" t="str">
        <f t="shared" si="2168"/>
        <v/>
      </c>
      <c r="Q526" s="147" t="str">
        <f t="shared" si="2169"/>
        <v/>
      </c>
      <c r="R526" s="146" t="str">
        <f t="shared" si="12"/>
        <v/>
      </c>
      <c r="S526" s="146" t="str">
        <f t="shared" si="13"/>
        <v/>
      </c>
      <c r="T526" s="146" t="str">
        <f>IF(NOT(ISBLANK(DH526)),
        IF(AND(ISREF('Input Tenderers'!$J$8:$K$8),COUNTA('Input Tenderers'!$N$8)&gt;0),
                IF(COUNTA('Input Implementation Transactio'!$N526:$O526)&gt;0,"supplier;tenderer;payee","supplier;tenderer"),
                IF(COUNTA('Input Implementation Transactio'!$N526:$O526)&gt;0,"supplier;payee","supplier")
                ),
        IF(COUNTA('Input Implementation Transactio'!$N526:$O526)&gt;0, "payee", "")
        )</f>
        <v/>
      </c>
      <c r="U526" s="146" t="str">
        <f t="shared" si="14"/>
        <v/>
      </c>
      <c r="V526" s="146" t="str">
        <f t="shared" si="15"/>
        <v/>
      </c>
      <c r="W526" s="148" t="str">
        <f t="shared" si="2170"/>
        <v/>
      </c>
      <c r="X526" s="175" t="str">
        <f t="shared" si="2171"/>
        <v/>
      </c>
      <c r="Y526" s="170" t="str">
        <f t="shared" si="2172"/>
        <v/>
      </c>
      <c r="Z526" s="150" t="str">
        <f t="shared" si="19"/>
        <v/>
      </c>
      <c r="AA526" s="146" t="str">
        <f t="shared" si="20"/>
        <v/>
      </c>
      <c r="AB526" s="146" t="str">
        <f t="shared" si="21"/>
        <v/>
      </c>
      <c r="AC526" s="146" t="str">
        <f t="shared" si="22"/>
        <v/>
      </c>
      <c r="AD526" s="148" t="str">
        <f t="shared" si="2173"/>
        <v/>
      </c>
      <c r="AE526" s="148" t="str">
        <f t="shared" si="24"/>
        <v/>
      </c>
      <c r="AF526" s="175" t="str">
        <f t="shared" si="2174"/>
        <v/>
      </c>
      <c r="AG526" s="170" t="str">
        <f t="shared" si="2175"/>
        <v/>
      </c>
      <c r="AH526" s="148" t="str">
        <f t="shared" si="2176"/>
        <v/>
      </c>
      <c r="AI526" s="146" t="str">
        <f t="shared" si="28"/>
        <v/>
      </c>
      <c r="AJ526" s="146" t="str">
        <f t="shared" si="29"/>
        <v/>
      </c>
      <c r="AK526" s="146" t="str">
        <f t="shared" si="30"/>
        <v/>
      </c>
      <c r="AL526" s="146" t="str">
        <f t="shared" si="31"/>
        <v/>
      </c>
      <c r="AM526" s="171" t="str">
        <f t="shared" si="32"/>
        <v/>
      </c>
      <c r="AN526" s="171" t="str">
        <f t="shared" si="33"/>
        <v/>
      </c>
      <c r="AO526" s="146" t="str">
        <f t="shared" si="34"/>
        <v/>
      </c>
      <c r="AP526" s="146" t="str">
        <f t="shared" si="35"/>
        <v/>
      </c>
      <c r="AQ526" s="146" t="str">
        <f t="shared" si="36"/>
        <v/>
      </c>
      <c r="AR526" s="146" t="str">
        <f t="shared" ref="AR526:AS526" si="2205">IF(NOT(ISBLANK(CB526)),CONCATENATE(TEXT(CB526,"yyyy-mm-ddThh:MM:ss"),"Z"),"")</f>
        <v/>
      </c>
      <c r="AS526" s="146" t="str">
        <f t="shared" si="2205"/>
        <v/>
      </c>
      <c r="AT526" s="146" t="str">
        <f t="shared" si="38"/>
        <v/>
      </c>
      <c r="AU526" s="146" t="str">
        <f t="shared" si="39"/>
        <v/>
      </c>
      <c r="AV526" s="146" t="str">
        <f t="shared" ref="AV526:AW526" si="2206">IF(NOT(ISBLANK(DT526)),CONCATENATE(TEXT(DT526,"yyyy-mm-ddThh:MM:ss"),"Z"),"")</f>
        <v/>
      </c>
      <c r="AW526" s="146" t="str">
        <f t="shared" si="2206"/>
        <v/>
      </c>
      <c r="AX526" s="146" t="str">
        <f t="shared" ref="AX526:AZ526" si="2207">IF(NOT(ISBLANK(ED526)),CONCATENATE(TEXT(ED526,"yyyy-mm-ddThh:MM:ss"),"Z"),"")</f>
        <v/>
      </c>
      <c r="AY526" s="146" t="str">
        <f t="shared" si="2207"/>
        <v/>
      </c>
      <c r="AZ526" s="146" t="str">
        <f t="shared" si="2207"/>
        <v/>
      </c>
      <c r="BA526" s="176"/>
      <c r="BB526" s="152"/>
      <c r="BC526" s="177"/>
      <c r="BD526" s="154"/>
      <c r="BE526" s="155"/>
      <c r="BF526" s="154"/>
      <c r="BG526" s="155"/>
      <c r="BH526" s="169"/>
      <c r="BI526" s="162"/>
      <c r="BJ526" s="172"/>
      <c r="BK526" s="162"/>
      <c r="BL526" s="158"/>
      <c r="BM526" s="172"/>
      <c r="BN526" s="162"/>
      <c r="BO526" s="167"/>
      <c r="BP526" s="169"/>
      <c r="BQ526" s="162"/>
      <c r="BR526" s="162"/>
      <c r="BS526" s="174"/>
      <c r="BT526" s="162"/>
      <c r="BU526" s="174"/>
      <c r="BV526" s="174"/>
      <c r="BW526" s="174"/>
      <c r="BX526" s="173"/>
      <c r="BY526" s="158"/>
      <c r="BZ526" s="160"/>
      <c r="CA526" s="172"/>
      <c r="CB526" s="152"/>
      <c r="CC526" s="152"/>
      <c r="CD526" s="156"/>
      <c r="CE526" s="172"/>
      <c r="CF526" s="162"/>
      <c r="CG526" s="162"/>
      <c r="CH526" s="158"/>
      <c r="CI526" s="173"/>
      <c r="CJ526" s="178"/>
      <c r="CK526" s="173"/>
      <c r="CL526" s="165"/>
      <c r="CM526" s="172"/>
      <c r="CN526" s="162"/>
      <c r="CO526" s="162"/>
      <c r="CP526" s="162"/>
      <c r="CQ526" s="162"/>
      <c r="CR526" s="169"/>
      <c r="CS526" s="162"/>
      <c r="CT526" s="162"/>
      <c r="CU526" s="174"/>
      <c r="CV526" s="152"/>
      <c r="CW526" s="173"/>
      <c r="CX526" s="158"/>
      <c r="CY526" s="172"/>
      <c r="CZ526" s="162"/>
      <c r="DA526" s="162"/>
      <c r="DB526" s="158"/>
      <c r="DC526" s="173"/>
      <c r="DD526" s="178"/>
      <c r="DE526" s="173"/>
      <c r="DF526" s="165"/>
      <c r="DG526" s="172"/>
      <c r="DH526" s="178"/>
      <c r="DI526" s="172"/>
      <c r="DJ526" s="178"/>
      <c r="DK526" s="172"/>
      <c r="DL526" s="162"/>
      <c r="DM526" s="167"/>
      <c r="DN526" s="169"/>
      <c r="DO526" s="162"/>
      <c r="DP526" s="162"/>
      <c r="DQ526" s="174"/>
      <c r="DR526" s="152"/>
      <c r="DS526" s="172"/>
      <c r="DT526" s="152"/>
      <c r="DU526" s="152"/>
      <c r="DV526" s="156"/>
      <c r="DW526" s="173"/>
      <c r="DX526" s="158"/>
      <c r="DY526" s="172"/>
      <c r="DZ526" s="162"/>
      <c r="EA526" s="162"/>
      <c r="EB526" s="172"/>
      <c r="EC526" s="172"/>
      <c r="ED526" s="152"/>
      <c r="EE526" s="152"/>
      <c r="EF526" s="152"/>
      <c r="EG526" s="174"/>
      <c r="EH526" s="172"/>
      <c r="EI526" s="162"/>
      <c r="EJ526" s="162"/>
    </row>
    <row r="527" spans="1:140" ht="12.5">
      <c r="A527" s="168"/>
      <c r="B527" s="169"/>
      <c r="C527" s="144" t="str">
        <f t="shared" si="0"/>
        <v/>
      </c>
      <c r="D527" s="144" t="str">
        <f t="shared" si="2165"/>
        <v/>
      </c>
      <c r="E527" s="144" t="str">
        <f t="shared" si="2"/>
        <v/>
      </c>
      <c r="F527" s="145" t="str">
        <f t="shared" si="2166"/>
        <v/>
      </c>
      <c r="G527" s="145" t="str">
        <f t="shared" si="4"/>
        <v/>
      </c>
      <c r="H527" s="145" t="str">
        <f t="shared" si="5"/>
        <v/>
      </c>
      <c r="I527" s="146" t="str">
        <f t="shared" ref="I527:J527" si="2208">IF(COUNTA($DO527:$DX527)&gt;0,$BA527,"")</f>
        <v/>
      </c>
      <c r="J527" s="146" t="str">
        <f t="shared" si="2208"/>
        <v/>
      </c>
      <c r="K527" s="147" t="str">
        <f t="shared" si="43"/>
        <v/>
      </c>
      <c r="L527" s="147" t="str">
        <f t="shared" si="7"/>
        <v/>
      </c>
      <c r="M527" s="147" t="str">
        <f t="shared" si="8"/>
        <v/>
      </c>
      <c r="N527" s="147" t="str">
        <f t="shared" si="48"/>
        <v/>
      </c>
      <c r="O527" s="147" t="str">
        <f t="shared" si="9"/>
        <v/>
      </c>
      <c r="P527" s="146" t="str">
        <f t="shared" si="2168"/>
        <v/>
      </c>
      <c r="Q527" s="147" t="str">
        <f t="shared" si="2169"/>
        <v/>
      </c>
      <c r="R527" s="146" t="str">
        <f t="shared" si="12"/>
        <v/>
      </c>
      <c r="S527" s="146" t="str">
        <f t="shared" si="13"/>
        <v/>
      </c>
      <c r="T527" s="146" t="str">
        <f>IF(NOT(ISBLANK(DH527)),
        IF(AND(ISREF('Input Tenderers'!$J$8:$K$8),COUNTA('Input Tenderers'!$N$8)&gt;0),
                IF(COUNTA('Input Implementation Transactio'!$N527:$O527)&gt;0,"supplier;tenderer;payee","supplier;tenderer"),
                IF(COUNTA('Input Implementation Transactio'!$N527:$O527)&gt;0,"supplier;payee","supplier")
                ),
        IF(COUNTA('Input Implementation Transactio'!$N527:$O527)&gt;0, "payee", "")
        )</f>
        <v/>
      </c>
      <c r="U527" s="146" t="str">
        <f t="shared" si="14"/>
        <v/>
      </c>
      <c r="V527" s="146" t="str">
        <f t="shared" si="15"/>
        <v/>
      </c>
      <c r="W527" s="148" t="str">
        <f t="shared" si="2170"/>
        <v/>
      </c>
      <c r="X527" s="175" t="str">
        <f t="shared" si="2171"/>
        <v/>
      </c>
      <c r="Y527" s="170" t="str">
        <f t="shared" si="2172"/>
        <v/>
      </c>
      <c r="Z527" s="150" t="str">
        <f t="shared" si="19"/>
        <v/>
      </c>
      <c r="AA527" s="146" t="str">
        <f t="shared" si="20"/>
        <v/>
      </c>
      <c r="AB527" s="146" t="str">
        <f t="shared" si="21"/>
        <v/>
      </c>
      <c r="AC527" s="146" t="str">
        <f t="shared" si="22"/>
        <v/>
      </c>
      <c r="AD527" s="148" t="str">
        <f t="shared" si="2173"/>
        <v/>
      </c>
      <c r="AE527" s="148" t="str">
        <f t="shared" si="24"/>
        <v/>
      </c>
      <c r="AF527" s="175" t="str">
        <f t="shared" si="2174"/>
        <v/>
      </c>
      <c r="AG527" s="170" t="str">
        <f t="shared" si="2175"/>
        <v/>
      </c>
      <c r="AH527" s="148" t="str">
        <f t="shared" si="2176"/>
        <v/>
      </c>
      <c r="AI527" s="146" t="str">
        <f t="shared" si="28"/>
        <v/>
      </c>
      <c r="AJ527" s="146" t="str">
        <f t="shared" si="29"/>
        <v/>
      </c>
      <c r="AK527" s="146" t="str">
        <f t="shared" si="30"/>
        <v/>
      </c>
      <c r="AL527" s="146" t="str">
        <f t="shared" si="31"/>
        <v/>
      </c>
      <c r="AM527" s="171" t="str">
        <f t="shared" si="32"/>
        <v/>
      </c>
      <c r="AN527" s="171" t="str">
        <f t="shared" si="33"/>
        <v/>
      </c>
      <c r="AO527" s="146" t="str">
        <f t="shared" si="34"/>
        <v/>
      </c>
      <c r="AP527" s="146" t="str">
        <f t="shared" si="35"/>
        <v/>
      </c>
      <c r="AQ527" s="146" t="str">
        <f t="shared" si="36"/>
        <v/>
      </c>
      <c r="AR527" s="146" t="str">
        <f t="shared" ref="AR527:AS527" si="2209">IF(NOT(ISBLANK(CB527)),CONCATENATE(TEXT(CB527,"yyyy-mm-ddThh:MM:ss"),"Z"),"")</f>
        <v/>
      </c>
      <c r="AS527" s="146" t="str">
        <f t="shared" si="2209"/>
        <v/>
      </c>
      <c r="AT527" s="146" t="str">
        <f t="shared" si="38"/>
        <v/>
      </c>
      <c r="AU527" s="146" t="str">
        <f t="shared" si="39"/>
        <v/>
      </c>
      <c r="AV527" s="146" t="str">
        <f t="shared" ref="AV527:AW527" si="2210">IF(NOT(ISBLANK(DT527)),CONCATENATE(TEXT(DT527,"yyyy-mm-ddThh:MM:ss"),"Z"),"")</f>
        <v/>
      </c>
      <c r="AW527" s="146" t="str">
        <f t="shared" si="2210"/>
        <v/>
      </c>
      <c r="AX527" s="146" t="str">
        <f t="shared" ref="AX527:AZ527" si="2211">IF(NOT(ISBLANK(ED527)),CONCATENATE(TEXT(ED527,"yyyy-mm-ddThh:MM:ss"),"Z"),"")</f>
        <v/>
      </c>
      <c r="AY527" s="146" t="str">
        <f t="shared" si="2211"/>
        <v/>
      </c>
      <c r="AZ527" s="146" t="str">
        <f t="shared" si="2211"/>
        <v/>
      </c>
      <c r="BA527" s="176"/>
      <c r="BB527" s="152"/>
      <c r="BC527" s="177"/>
      <c r="BD527" s="154"/>
      <c r="BE527" s="155"/>
      <c r="BF527" s="154"/>
      <c r="BG527" s="155"/>
      <c r="BH527" s="169"/>
      <c r="BI527" s="162"/>
      <c r="BJ527" s="172"/>
      <c r="BK527" s="162"/>
      <c r="BL527" s="158"/>
      <c r="BM527" s="172"/>
      <c r="BN527" s="162"/>
      <c r="BO527" s="167"/>
      <c r="BP527" s="169"/>
      <c r="BQ527" s="162"/>
      <c r="BR527" s="162"/>
      <c r="BS527" s="174"/>
      <c r="BT527" s="162"/>
      <c r="BU527" s="174"/>
      <c r="BV527" s="174"/>
      <c r="BW527" s="174"/>
      <c r="BX527" s="173"/>
      <c r="BY527" s="158"/>
      <c r="BZ527" s="160"/>
      <c r="CA527" s="172"/>
      <c r="CB527" s="152"/>
      <c r="CC527" s="152"/>
      <c r="CD527" s="156"/>
      <c r="CE527" s="172"/>
      <c r="CF527" s="162"/>
      <c r="CG527" s="162"/>
      <c r="CH527" s="158"/>
      <c r="CI527" s="173"/>
      <c r="CJ527" s="178"/>
      <c r="CK527" s="173"/>
      <c r="CL527" s="165"/>
      <c r="CM527" s="172"/>
      <c r="CN527" s="162"/>
      <c r="CO527" s="162"/>
      <c r="CP527" s="162"/>
      <c r="CQ527" s="162"/>
      <c r="CR527" s="169"/>
      <c r="CS527" s="162"/>
      <c r="CT527" s="162"/>
      <c r="CU527" s="174"/>
      <c r="CV527" s="152"/>
      <c r="CW527" s="173"/>
      <c r="CX527" s="158"/>
      <c r="CY527" s="172"/>
      <c r="CZ527" s="162"/>
      <c r="DA527" s="162"/>
      <c r="DB527" s="158"/>
      <c r="DC527" s="173"/>
      <c r="DD527" s="178"/>
      <c r="DE527" s="173"/>
      <c r="DF527" s="165"/>
      <c r="DG527" s="172"/>
      <c r="DH527" s="178"/>
      <c r="DI527" s="172"/>
      <c r="DJ527" s="178"/>
      <c r="DK527" s="172"/>
      <c r="DL527" s="162"/>
      <c r="DM527" s="167"/>
      <c r="DN527" s="169"/>
      <c r="DO527" s="162"/>
      <c r="DP527" s="162"/>
      <c r="DQ527" s="174"/>
      <c r="DR527" s="152"/>
      <c r="DS527" s="172"/>
      <c r="DT527" s="152"/>
      <c r="DU527" s="152"/>
      <c r="DV527" s="156"/>
      <c r="DW527" s="173"/>
      <c r="DX527" s="158"/>
      <c r="DY527" s="172"/>
      <c r="DZ527" s="162"/>
      <c r="EA527" s="162"/>
      <c r="EB527" s="172"/>
      <c r="EC527" s="172"/>
      <c r="ED527" s="152"/>
      <c r="EE527" s="152"/>
      <c r="EF527" s="152"/>
      <c r="EG527" s="174"/>
      <c r="EH527" s="172"/>
      <c r="EI527" s="162"/>
      <c r="EJ527" s="162"/>
    </row>
    <row r="528" spans="1:140" ht="12.5">
      <c r="A528" s="168"/>
      <c r="B528" s="169"/>
      <c r="C528" s="144" t="str">
        <f t="shared" si="0"/>
        <v/>
      </c>
      <c r="D528" s="144" t="str">
        <f t="shared" si="2165"/>
        <v/>
      </c>
      <c r="E528" s="144" t="str">
        <f t="shared" si="2"/>
        <v/>
      </c>
      <c r="F528" s="145" t="str">
        <f t="shared" si="2166"/>
        <v/>
      </c>
      <c r="G528" s="145" t="str">
        <f t="shared" si="4"/>
        <v/>
      </c>
      <c r="H528" s="145" t="str">
        <f t="shared" si="5"/>
        <v/>
      </c>
      <c r="I528" s="146" t="str">
        <f t="shared" ref="I528:J528" si="2212">IF(COUNTA($DO528:$DX528)&gt;0,$BA528,"")</f>
        <v/>
      </c>
      <c r="J528" s="146" t="str">
        <f t="shared" si="2212"/>
        <v/>
      </c>
      <c r="K528" s="147" t="str">
        <f t="shared" si="43"/>
        <v/>
      </c>
      <c r="L528" s="147" t="str">
        <f t="shared" si="7"/>
        <v/>
      </c>
      <c r="M528" s="147" t="str">
        <f t="shared" si="8"/>
        <v/>
      </c>
      <c r="N528" s="147" t="str">
        <f t="shared" si="48"/>
        <v/>
      </c>
      <c r="O528" s="147" t="str">
        <f t="shared" si="9"/>
        <v/>
      </c>
      <c r="P528" s="146" t="str">
        <f t="shared" si="2168"/>
        <v/>
      </c>
      <c r="Q528" s="147" t="str">
        <f t="shared" si="2169"/>
        <v/>
      </c>
      <c r="R528" s="146" t="str">
        <f t="shared" si="12"/>
        <v/>
      </c>
      <c r="S528" s="146" t="str">
        <f t="shared" si="13"/>
        <v/>
      </c>
      <c r="T528" s="146" t="str">
        <f>IF(NOT(ISBLANK(DH528)),
        IF(AND(ISREF('Input Tenderers'!$J$8:$K$8),COUNTA('Input Tenderers'!$N$8)&gt;0),
                IF(COUNTA('Input Implementation Transactio'!$N528:$O528)&gt;0,"supplier;tenderer;payee","supplier;tenderer"),
                IF(COUNTA('Input Implementation Transactio'!$N528:$O528)&gt;0,"supplier;payee","supplier")
                ),
        IF(COUNTA('Input Implementation Transactio'!$N528:$O528)&gt;0, "payee", "")
        )</f>
        <v/>
      </c>
      <c r="U528" s="146" t="str">
        <f t="shared" si="14"/>
        <v/>
      </c>
      <c r="V528" s="146" t="str">
        <f t="shared" si="15"/>
        <v/>
      </c>
      <c r="W528" s="148" t="str">
        <f t="shared" si="2170"/>
        <v/>
      </c>
      <c r="X528" s="175" t="str">
        <f t="shared" si="2171"/>
        <v/>
      </c>
      <c r="Y528" s="170" t="str">
        <f t="shared" si="2172"/>
        <v/>
      </c>
      <c r="Z528" s="150" t="str">
        <f t="shared" si="19"/>
        <v/>
      </c>
      <c r="AA528" s="146" t="str">
        <f t="shared" si="20"/>
        <v/>
      </c>
      <c r="AB528" s="146" t="str">
        <f t="shared" si="21"/>
        <v/>
      </c>
      <c r="AC528" s="146" t="str">
        <f t="shared" si="22"/>
        <v/>
      </c>
      <c r="AD528" s="148" t="str">
        <f t="shared" si="2173"/>
        <v/>
      </c>
      <c r="AE528" s="148" t="str">
        <f t="shared" si="24"/>
        <v/>
      </c>
      <c r="AF528" s="175" t="str">
        <f t="shared" si="2174"/>
        <v/>
      </c>
      <c r="AG528" s="170" t="str">
        <f t="shared" si="2175"/>
        <v/>
      </c>
      <c r="AH528" s="148" t="str">
        <f t="shared" si="2176"/>
        <v/>
      </c>
      <c r="AI528" s="146" t="str">
        <f t="shared" si="28"/>
        <v/>
      </c>
      <c r="AJ528" s="146" t="str">
        <f t="shared" si="29"/>
        <v/>
      </c>
      <c r="AK528" s="146" t="str">
        <f t="shared" si="30"/>
        <v/>
      </c>
      <c r="AL528" s="146" t="str">
        <f t="shared" si="31"/>
        <v/>
      </c>
      <c r="AM528" s="171" t="str">
        <f t="shared" si="32"/>
        <v/>
      </c>
      <c r="AN528" s="171" t="str">
        <f t="shared" si="33"/>
        <v/>
      </c>
      <c r="AO528" s="146" t="str">
        <f t="shared" si="34"/>
        <v/>
      </c>
      <c r="AP528" s="146" t="str">
        <f t="shared" si="35"/>
        <v/>
      </c>
      <c r="AQ528" s="146" t="str">
        <f t="shared" si="36"/>
        <v/>
      </c>
      <c r="AR528" s="146" t="str">
        <f t="shared" ref="AR528:AS528" si="2213">IF(NOT(ISBLANK(CB528)),CONCATENATE(TEXT(CB528,"yyyy-mm-ddThh:MM:ss"),"Z"),"")</f>
        <v/>
      </c>
      <c r="AS528" s="146" t="str">
        <f t="shared" si="2213"/>
        <v/>
      </c>
      <c r="AT528" s="146" t="str">
        <f t="shared" si="38"/>
        <v/>
      </c>
      <c r="AU528" s="146" t="str">
        <f t="shared" si="39"/>
        <v/>
      </c>
      <c r="AV528" s="146" t="str">
        <f t="shared" ref="AV528:AW528" si="2214">IF(NOT(ISBLANK(DT528)),CONCATENATE(TEXT(DT528,"yyyy-mm-ddThh:MM:ss"),"Z"),"")</f>
        <v/>
      </c>
      <c r="AW528" s="146" t="str">
        <f t="shared" si="2214"/>
        <v/>
      </c>
      <c r="AX528" s="146" t="str">
        <f t="shared" ref="AX528:AZ528" si="2215">IF(NOT(ISBLANK(ED528)),CONCATENATE(TEXT(ED528,"yyyy-mm-ddThh:MM:ss"),"Z"),"")</f>
        <v/>
      </c>
      <c r="AY528" s="146" t="str">
        <f t="shared" si="2215"/>
        <v/>
      </c>
      <c r="AZ528" s="146" t="str">
        <f t="shared" si="2215"/>
        <v/>
      </c>
      <c r="BA528" s="176"/>
      <c r="BB528" s="152"/>
      <c r="BC528" s="177"/>
      <c r="BD528" s="154"/>
      <c r="BE528" s="155"/>
      <c r="BF528" s="154"/>
      <c r="BG528" s="155"/>
      <c r="BH528" s="169"/>
      <c r="BI528" s="162"/>
      <c r="BJ528" s="172"/>
      <c r="BK528" s="162"/>
      <c r="BL528" s="158"/>
      <c r="BM528" s="172"/>
      <c r="BN528" s="162"/>
      <c r="BO528" s="167"/>
      <c r="BP528" s="169"/>
      <c r="BQ528" s="162"/>
      <c r="BR528" s="162"/>
      <c r="BS528" s="174"/>
      <c r="BT528" s="162"/>
      <c r="BU528" s="174"/>
      <c r="BV528" s="174"/>
      <c r="BW528" s="174"/>
      <c r="BX528" s="173"/>
      <c r="BY528" s="158"/>
      <c r="BZ528" s="160"/>
      <c r="CA528" s="172"/>
      <c r="CB528" s="152"/>
      <c r="CC528" s="152"/>
      <c r="CD528" s="156"/>
      <c r="CE528" s="172"/>
      <c r="CF528" s="162"/>
      <c r="CG528" s="162"/>
      <c r="CH528" s="158"/>
      <c r="CI528" s="173"/>
      <c r="CJ528" s="178"/>
      <c r="CK528" s="173"/>
      <c r="CL528" s="165"/>
      <c r="CM528" s="172"/>
      <c r="CN528" s="162"/>
      <c r="CO528" s="162"/>
      <c r="CP528" s="162"/>
      <c r="CQ528" s="162"/>
      <c r="CR528" s="169"/>
      <c r="CS528" s="162"/>
      <c r="CT528" s="162"/>
      <c r="CU528" s="174"/>
      <c r="CV528" s="152"/>
      <c r="CW528" s="173"/>
      <c r="CX528" s="158"/>
      <c r="CY528" s="172"/>
      <c r="CZ528" s="162"/>
      <c r="DA528" s="162"/>
      <c r="DB528" s="158"/>
      <c r="DC528" s="173"/>
      <c r="DD528" s="178"/>
      <c r="DE528" s="173"/>
      <c r="DF528" s="165"/>
      <c r="DG528" s="172"/>
      <c r="DH528" s="178"/>
      <c r="DI528" s="172"/>
      <c r="DJ528" s="178"/>
      <c r="DK528" s="172"/>
      <c r="DL528" s="162"/>
      <c r="DM528" s="167"/>
      <c r="DN528" s="169"/>
      <c r="DO528" s="162"/>
      <c r="DP528" s="162"/>
      <c r="DQ528" s="174"/>
      <c r="DR528" s="152"/>
      <c r="DS528" s="172"/>
      <c r="DT528" s="152"/>
      <c r="DU528" s="152"/>
      <c r="DV528" s="156"/>
      <c r="DW528" s="173"/>
      <c r="DX528" s="158"/>
      <c r="DY528" s="172"/>
      <c r="DZ528" s="162"/>
      <c r="EA528" s="162"/>
      <c r="EB528" s="172"/>
      <c r="EC528" s="172"/>
      <c r="ED528" s="152"/>
      <c r="EE528" s="152"/>
      <c r="EF528" s="152"/>
      <c r="EG528" s="174"/>
      <c r="EH528" s="172"/>
      <c r="EI528" s="162"/>
      <c r="EJ528" s="162"/>
    </row>
    <row r="529" spans="1:140" ht="12.5">
      <c r="A529" s="168"/>
      <c r="B529" s="169"/>
      <c r="C529" s="144" t="str">
        <f t="shared" si="0"/>
        <v/>
      </c>
      <c r="D529" s="144" t="str">
        <f t="shared" si="2165"/>
        <v/>
      </c>
      <c r="E529" s="144" t="str">
        <f t="shared" si="2"/>
        <v/>
      </c>
      <c r="F529" s="145" t="str">
        <f t="shared" si="2166"/>
        <v/>
      </c>
      <c r="G529" s="145" t="str">
        <f t="shared" si="4"/>
        <v/>
      </c>
      <c r="H529" s="145" t="str">
        <f t="shared" si="5"/>
        <v/>
      </c>
      <c r="I529" s="146" t="str">
        <f t="shared" ref="I529:J529" si="2216">IF(COUNTA($DO529:$DX529)&gt;0,$BA529,"")</f>
        <v/>
      </c>
      <c r="J529" s="146" t="str">
        <f t="shared" si="2216"/>
        <v/>
      </c>
      <c r="K529" s="147" t="str">
        <f t="shared" si="43"/>
        <v/>
      </c>
      <c r="L529" s="147" t="str">
        <f t="shared" si="7"/>
        <v/>
      </c>
      <c r="M529" s="147" t="str">
        <f t="shared" si="8"/>
        <v/>
      </c>
      <c r="N529" s="147" t="str">
        <f t="shared" si="48"/>
        <v/>
      </c>
      <c r="O529" s="147" t="str">
        <f t="shared" si="9"/>
        <v/>
      </c>
      <c r="P529" s="146" t="str">
        <f t="shared" si="2168"/>
        <v/>
      </c>
      <c r="Q529" s="147" t="str">
        <f t="shared" si="2169"/>
        <v/>
      </c>
      <c r="R529" s="146" t="str">
        <f t="shared" si="12"/>
        <v/>
      </c>
      <c r="S529" s="146" t="str">
        <f t="shared" si="13"/>
        <v/>
      </c>
      <c r="T529" s="146" t="str">
        <f>IF(NOT(ISBLANK(DH529)),
        IF(AND(ISREF('Input Tenderers'!$J$8:$K$8),COUNTA('Input Tenderers'!$N$8)&gt;0),
                IF(COUNTA('Input Implementation Transactio'!$N529:$O529)&gt;0,"supplier;tenderer;payee","supplier;tenderer"),
                IF(COUNTA('Input Implementation Transactio'!$N529:$O529)&gt;0,"supplier;payee","supplier")
                ),
        IF(COUNTA('Input Implementation Transactio'!$N529:$O529)&gt;0, "payee", "")
        )</f>
        <v/>
      </c>
      <c r="U529" s="146" t="str">
        <f t="shared" si="14"/>
        <v/>
      </c>
      <c r="V529" s="146" t="str">
        <f t="shared" si="15"/>
        <v/>
      </c>
      <c r="W529" s="148" t="str">
        <f t="shared" si="2170"/>
        <v/>
      </c>
      <c r="X529" s="175" t="str">
        <f t="shared" si="2171"/>
        <v/>
      </c>
      <c r="Y529" s="170" t="str">
        <f t="shared" si="2172"/>
        <v/>
      </c>
      <c r="Z529" s="150" t="str">
        <f t="shared" si="19"/>
        <v/>
      </c>
      <c r="AA529" s="146" t="str">
        <f t="shared" si="20"/>
        <v/>
      </c>
      <c r="AB529" s="146" t="str">
        <f t="shared" si="21"/>
        <v/>
      </c>
      <c r="AC529" s="146" t="str">
        <f t="shared" si="22"/>
        <v/>
      </c>
      <c r="AD529" s="148" t="str">
        <f t="shared" si="2173"/>
        <v/>
      </c>
      <c r="AE529" s="148" t="str">
        <f t="shared" si="24"/>
        <v/>
      </c>
      <c r="AF529" s="175" t="str">
        <f t="shared" si="2174"/>
        <v/>
      </c>
      <c r="AG529" s="170" t="str">
        <f t="shared" si="2175"/>
        <v/>
      </c>
      <c r="AH529" s="148" t="str">
        <f t="shared" si="2176"/>
        <v/>
      </c>
      <c r="AI529" s="146" t="str">
        <f t="shared" si="28"/>
        <v/>
      </c>
      <c r="AJ529" s="146" t="str">
        <f t="shared" si="29"/>
        <v/>
      </c>
      <c r="AK529" s="146" t="str">
        <f t="shared" si="30"/>
        <v/>
      </c>
      <c r="AL529" s="146" t="str">
        <f t="shared" si="31"/>
        <v/>
      </c>
      <c r="AM529" s="171" t="str">
        <f t="shared" si="32"/>
        <v/>
      </c>
      <c r="AN529" s="171" t="str">
        <f t="shared" si="33"/>
        <v/>
      </c>
      <c r="AO529" s="146" t="str">
        <f t="shared" si="34"/>
        <v/>
      </c>
      <c r="AP529" s="146" t="str">
        <f t="shared" si="35"/>
        <v/>
      </c>
      <c r="AQ529" s="146" t="str">
        <f t="shared" si="36"/>
        <v/>
      </c>
      <c r="AR529" s="146" t="str">
        <f t="shared" ref="AR529:AS529" si="2217">IF(NOT(ISBLANK(CB529)),CONCATENATE(TEXT(CB529,"yyyy-mm-ddThh:MM:ss"),"Z"),"")</f>
        <v/>
      </c>
      <c r="AS529" s="146" t="str">
        <f t="shared" si="2217"/>
        <v/>
      </c>
      <c r="AT529" s="146" t="str">
        <f t="shared" si="38"/>
        <v/>
      </c>
      <c r="AU529" s="146" t="str">
        <f t="shared" si="39"/>
        <v/>
      </c>
      <c r="AV529" s="146" t="str">
        <f t="shared" ref="AV529:AW529" si="2218">IF(NOT(ISBLANK(DT529)),CONCATENATE(TEXT(DT529,"yyyy-mm-ddThh:MM:ss"),"Z"),"")</f>
        <v/>
      </c>
      <c r="AW529" s="146" t="str">
        <f t="shared" si="2218"/>
        <v/>
      </c>
      <c r="AX529" s="146" t="str">
        <f t="shared" ref="AX529:AZ529" si="2219">IF(NOT(ISBLANK(ED529)),CONCATENATE(TEXT(ED529,"yyyy-mm-ddThh:MM:ss"),"Z"),"")</f>
        <v/>
      </c>
      <c r="AY529" s="146" t="str">
        <f t="shared" si="2219"/>
        <v/>
      </c>
      <c r="AZ529" s="146" t="str">
        <f t="shared" si="2219"/>
        <v/>
      </c>
      <c r="BA529" s="176"/>
      <c r="BB529" s="152"/>
      <c r="BC529" s="177"/>
      <c r="BD529" s="154"/>
      <c r="BE529" s="155"/>
      <c r="BF529" s="154"/>
      <c r="BG529" s="155"/>
      <c r="BH529" s="169"/>
      <c r="BI529" s="162"/>
      <c r="BJ529" s="172"/>
      <c r="BK529" s="162"/>
      <c r="BL529" s="158"/>
      <c r="BM529" s="172"/>
      <c r="BN529" s="162"/>
      <c r="BO529" s="167"/>
      <c r="BP529" s="169"/>
      <c r="BQ529" s="162"/>
      <c r="BR529" s="162"/>
      <c r="BS529" s="174"/>
      <c r="BT529" s="162"/>
      <c r="BU529" s="174"/>
      <c r="BV529" s="174"/>
      <c r="BW529" s="174"/>
      <c r="BX529" s="173"/>
      <c r="BY529" s="158"/>
      <c r="BZ529" s="160"/>
      <c r="CA529" s="172"/>
      <c r="CB529" s="152"/>
      <c r="CC529" s="152"/>
      <c r="CD529" s="156"/>
      <c r="CE529" s="172"/>
      <c r="CF529" s="162"/>
      <c r="CG529" s="162"/>
      <c r="CH529" s="158"/>
      <c r="CI529" s="173"/>
      <c r="CJ529" s="178"/>
      <c r="CK529" s="173"/>
      <c r="CL529" s="165"/>
      <c r="CM529" s="172"/>
      <c r="CN529" s="162"/>
      <c r="CO529" s="162"/>
      <c r="CP529" s="162"/>
      <c r="CQ529" s="162"/>
      <c r="CR529" s="169"/>
      <c r="CS529" s="162"/>
      <c r="CT529" s="162"/>
      <c r="CU529" s="174"/>
      <c r="CV529" s="152"/>
      <c r="CW529" s="173"/>
      <c r="CX529" s="158"/>
      <c r="CY529" s="172"/>
      <c r="CZ529" s="162"/>
      <c r="DA529" s="162"/>
      <c r="DB529" s="158"/>
      <c r="DC529" s="173"/>
      <c r="DD529" s="178"/>
      <c r="DE529" s="173"/>
      <c r="DF529" s="165"/>
      <c r="DG529" s="172"/>
      <c r="DH529" s="178"/>
      <c r="DI529" s="172"/>
      <c r="DJ529" s="178"/>
      <c r="DK529" s="172"/>
      <c r="DL529" s="162"/>
      <c r="DM529" s="167"/>
      <c r="DN529" s="169"/>
      <c r="DO529" s="162"/>
      <c r="DP529" s="162"/>
      <c r="DQ529" s="174"/>
      <c r="DR529" s="152"/>
      <c r="DS529" s="172"/>
      <c r="DT529" s="152"/>
      <c r="DU529" s="152"/>
      <c r="DV529" s="156"/>
      <c r="DW529" s="173"/>
      <c r="DX529" s="158"/>
      <c r="DY529" s="172"/>
      <c r="DZ529" s="162"/>
      <c r="EA529" s="162"/>
      <c r="EB529" s="172"/>
      <c r="EC529" s="172"/>
      <c r="ED529" s="152"/>
      <c r="EE529" s="152"/>
      <c r="EF529" s="152"/>
      <c r="EG529" s="174"/>
      <c r="EH529" s="172"/>
      <c r="EI529" s="162"/>
      <c r="EJ529" s="162"/>
    </row>
    <row r="530" spans="1:140" ht="12.5">
      <c r="A530" s="168"/>
      <c r="B530" s="169"/>
      <c r="C530" s="144" t="str">
        <f t="shared" si="0"/>
        <v/>
      </c>
      <c r="D530" s="144" t="str">
        <f t="shared" si="2165"/>
        <v/>
      </c>
      <c r="E530" s="144" t="str">
        <f t="shared" si="2"/>
        <v/>
      </c>
      <c r="F530" s="145" t="str">
        <f t="shared" si="2166"/>
        <v/>
      </c>
      <c r="G530" s="145" t="str">
        <f t="shared" si="4"/>
        <v/>
      </c>
      <c r="H530" s="145" t="str">
        <f t="shared" si="5"/>
        <v/>
      </c>
      <c r="I530" s="146" t="str">
        <f t="shared" ref="I530:J530" si="2220">IF(COUNTA($DO530:$DX530)&gt;0,$BA530,"")</f>
        <v/>
      </c>
      <c r="J530" s="146" t="str">
        <f t="shared" si="2220"/>
        <v/>
      </c>
      <c r="K530" s="147" t="str">
        <f t="shared" si="43"/>
        <v/>
      </c>
      <c r="L530" s="147" t="str">
        <f t="shared" si="7"/>
        <v/>
      </c>
      <c r="M530" s="147" t="str">
        <f t="shared" si="8"/>
        <v/>
      </c>
      <c r="N530" s="147" t="str">
        <f t="shared" si="48"/>
        <v/>
      </c>
      <c r="O530" s="147" t="str">
        <f t="shared" si="9"/>
        <v/>
      </c>
      <c r="P530" s="146" t="str">
        <f t="shared" si="2168"/>
        <v/>
      </c>
      <c r="Q530" s="147" t="str">
        <f t="shared" si="2169"/>
        <v/>
      </c>
      <c r="R530" s="146" t="str">
        <f t="shared" si="12"/>
        <v/>
      </c>
      <c r="S530" s="146" t="str">
        <f t="shared" si="13"/>
        <v/>
      </c>
      <c r="T530" s="146" t="str">
        <f>IF(NOT(ISBLANK(DH530)),
        IF(AND(ISREF('Input Tenderers'!$J$8:$K$8),COUNTA('Input Tenderers'!$N$8)&gt;0),
                IF(COUNTA('Input Implementation Transactio'!$N530:$O530)&gt;0,"supplier;tenderer;payee","supplier;tenderer"),
                IF(COUNTA('Input Implementation Transactio'!$N530:$O530)&gt;0,"supplier;payee","supplier")
                ),
        IF(COUNTA('Input Implementation Transactio'!$N530:$O530)&gt;0, "payee", "")
        )</f>
        <v/>
      </c>
      <c r="U530" s="146" t="str">
        <f t="shared" si="14"/>
        <v/>
      </c>
      <c r="V530" s="146" t="str">
        <f t="shared" si="15"/>
        <v/>
      </c>
      <c r="W530" s="148" t="str">
        <f t="shared" si="2170"/>
        <v/>
      </c>
      <c r="X530" s="175" t="str">
        <f t="shared" si="2171"/>
        <v/>
      </c>
      <c r="Y530" s="170" t="str">
        <f t="shared" si="2172"/>
        <v/>
      </c>
      <c r="Z530" s="150" t="str">
        <f t="shared" si="19"/>
        <v/>
      </c>
      <c r="AA530" s="146" t="str">
        <f t="shared" si="20"/>
        <v/>
      </c>
      <c r="AB530" s="146" t="str">
        <f t="shared" si="21"/>
        <v/>
      </c>
      <c r="AC530" s="146" t="str">
        <f t="shared" si="22"/>
        <v/>
      </c>
      <c r="AD530" s="148" t="str">
        <f t="shared" si="2173"/>
        <v/>
      </c>
      <c r="AE530" s="148" t="str">
        <f t="shared" si="24"/>
        <v/>
      </c>
      <c r="AF530" s="175" t="str">
        <f t="shared" si="2174"/>
        <v/>
      </c>
      <c r="AG530" s="170" t="str">
        <f t="shared" si="2175"/>
        <v/>
      </c>
      <c r="AH530" s="148" t="str">
        <f t="shared" si="2176"/>
        <v/>
      </c>
      <c r="AI530" s="146" t="str">
        <f t="shared" si="28"/>
        <v/>
      </c>
      <c r="AJ530" s="146" t="str">
        <f t="shared" si="29"/>
        <v/>
      </c>
      <c r="AK530" s="146" t="str">
        <f t="shared" si="30"/>
        <v/>
      </c>
      <c r="AL530" s="146" t="str">
        <f t="shared" si="31"/>
        <v/>
      </c>
      <c r="AM530" s="171" t="str">
        <f t="shared" si="32"/>
        <v/>
      </c>
      <c r="AN530" s="171" t="str">
        <f t="shared" si="33"/>
        <v/>
      </c>
      <c r="AO530" s="146" t="str">
        <f t="shared" si="34"/>
        <v/>
      </c>
      <c r="AP530" s="146" t="str">
        <f t="shared" si="35"/>
        <v/>
      </c>
      <c r="AQ530" s="146" t="str">
        <f t="shared" si="36"/>
        <v/>
      </c>
      <c r="AR530" s="146" t="str">
        <f t="shared" ref="AR530:AS530" si="2221">IF(NOT(ISBLANK(CB530)),CONCATENATE(TEXT(CB530,"yyyy-mm-ddThh:MM:ss"),"Z"),"")</f>
        <v/>
      </c>
      <c r="AS530" s="146" t="str">
        <f t="shared" si="2221"/>
        <v/>
      </c>
      <c r="AT530" s="146" t="str">
        <f t="shared" si="38"/>
        <v/>
      </c>
      <c r="AU530" s="146" t="str">
        <f t="shared" si="39"/>
        <v/>
      </c>
      <c r="AV530" s="146" t="str">
        <f t="shared" ref="AV530:AW530" si="2222">IF(NOT(ISBLANK(DT530)),CONCATENATE(TEXT(DT530,"yyyy-mm-ddThh:MM:ss"),"Z"),"")</f>
        <v/>
      </c>
      <c r="AW530" s="146" t="str">
        <f t="shared" si="2222"/>
        <v/>
      </c>
      <c r="AX530" s="146" t="str">
        <f t="shared" ref="AX530:AZ530" si="2223">IF(NOT(ISBLANK(ED530)),CONCATENATE(TEXT(ED530,"yyyy-mm-ddThh:MM:ss"),"Z"),"")</f>
        <v/>
      </c>
      <c r="AY530" s="146" t="str">
        <f t="shared" si="2223"/>
        <v/>
      </c>
      <c r="AZ530" s="146" t="str">
        <f t="shared" si="2223"/>
        <v/>
      </c>
      <c r="BA530" s="176"/>
      <c r="BB530" s="152"/>
      <c r="BC530" s="177"/>
      <c r="BD530" s="154"/>
      <c r="BE530" s="155"/>
      <c r="BF530" s="154"/>
      <c r="BG530" s="155"/>
      <c r="BH530" s="169"/>
      <c r="BI530" s="162"/>
      <c r="BJ530" s="172"/>
      <c r="BK530" s="162"/>
      <c r="BL530" s="158"/>
      <c r="BM530" s="172"/>
      <c r="BN530" s="162"/>
      <c r="BO530" s="167"/>
      <c r="BP530" s="169"/>
      <c r="BQ530" s="162"/>
      <c r="BR530" s="162"/>
      <c r="BS530" s="174"/>
      <c r="BT530" s="162"/>
      <c r="BU530" s="174"/>
      <c r="BV530" s="174"/>
      <c r="BW530" s="174"/>
      <c r="BX530" s="173"/>
      <c r="BY530" s="158"/>
      <c r="BZ530" s="160"/>
      <c r="CA530" s="172"/>
      <c r="CB530" s="152"/>
      <c r="CC530" s="152"/>
      <c r="CD530" s="156"/>
      <c r="CE530" s="172"/>
      <c r="CF530" s="162"/>
      <c r="CG530" s="162"/>
      <c r="CH530" s="158"/>
      <c r="CI530" s="173"/>
      <c r="CJ530" s="178"/>
      <c r="CK530" s="173"/>
      <c r="CL530" s="165"/>
      <c r="CM530" s="172"/>
      <c r="CN530" s="162"/>
      <c r="CO530" s="162"/>
      <c r="CP530" s="162"/>
      <c r="CQ530" s="162"/>
      <c r="CR530" s="169"/>
      <c r="CS530" s="162"/>
      <c r="CT530" s="162"/>
      <c r="CU530" s="174"/>
      <c r="CV530" s="152"/>
      <c r="CW530" s="173"/>
      <c r="CX530" s="158"/>
      <c r="CY530" s="172"/>
      <c r="CZ530" s="162"/>
      <c r="DA530" s="162"/>
      <c r="DB530" s="158"/>
      <c r="DC530" s="173"/>
      <c r="DD530" s="178"/>
      <c r="DE530" s="173"/>
      <c r="DF530" s="165"/>
      <c r="DG530" s="172"/>
      <c r="DH530" s="178"/>
      <c r="DI530" s="172"/>
      <c r="DJ530" s="178"/>
      <c r="DK530" s="172"/>
      <c r="DL530" s="162"/>
      <c r="DM530" s="167"/>
      <c r="DN530" s="169"/>
      <c r="DO530" s="162"/>
      <c r="DP530" s="162"/>
      <c r="DQ530" s="174"/>
      <c r="DR530" s="152"/>
      <c r="DS530" s="172"/>
      <c r="DT530" s="152"/>
      <c r="DU530" s="152"/>
      <c r="DV530" s="156"/>
      <c r="DW530" s="173"/>
      <c r="DX530" s="158"/>
      <c r="DY530" s="172"/>
      <c r="DZ530" s="162"/>
      <c r="EA530" s="162"/>
      <c r="EB530" s="172"/>
      <c r="EC530" s="172"/>
      <c r="ED530" s="152"/>
      <c r="EE530" s="152"/>
      <c r="EF530" s="152"/>
      <c r="EG530" s="174"/>
      <c r="EH530" s="172"/>
      <c r="EI530" s="162"/>
      <c r="EJ530" s="162"/>
    </row>
    <row r="531" spans="1:140" ht="12.5">
      <c r="A531" s="168"/>
      <c r="B531" s="169"/>
      <c r="C531" s="144" t="str">
        <f t="shared" si="0"/>
        <v/>
      </c>
      <c r="D531" s="144" t="str">
        <f t="shared" si="2165"/>
        <v/>
      </c>
      <c r="E531" s="144" t="str">
        <f t="shared" si="2"/>
        <v/>
      </c>
      <c r="F531" s="145" t="str">
        <f t="shared" si="2166"/>
        <v/>
      </c>
      <c r="G531" s="145" t="str">
        <f t="shared" si="4"/>
        <v/>
      </c>
      <c r="H531" s="145" t="str">
        <f t="shared" si="5"/>
        <v/>
      </c>
      <c r="I531" s="146" t="str">
        <f t="shared" ref="I531:J531" si="2224">IF(COUNTA($DO531:$DX531)&gt;0,$BA531,"")</f>
        <v/>
      </c>
      <c r="J531" s="146" t="str">
        <f t="shared" si="2224"/>
        <v/>
      </c>
      <c r="K531" s="147" t="str">
        <f t="shared" si="43"/>
        <v/>
      </c>
      <c r="L531" s="147" t="str">
        <f t="shared" si="7"/>
        <v/>
      </c>
      <c r="M531" s="147" t="str">
        <f t="shared" si="8"/>
        <v/>
      </c>
      <c r="N531" s="147" t="str">
        <f t="shared" si="48"/>
        <v/>
      </c>
      <c r="O531" s="147" t="str">
        <f t="shared" si="9"/>
        <v/>
      </c>
      <c r="P531" s="146" t="str">
        <f t="shared" si="2168"/>
        <v/>
      </c>
      <c r="Q531" s="147" t="str">
        <f t="shared" si="2169"/>
        <v/>
      </c>
      <c r="R531" s="146" t="str">
        <f t="shared" si="12"/>
        <v/>
      </c>
      <c r="S531" s="146" t="str">
        <f t="shared" si="13"/>
        <v/>
      </c>
      <c r="T531" s="146" t="str">
        <f>IF(NOT(ISBLANK(DH531)),
        IF(AND(ISREF('Input Tenderers'!$J$8:$K$8),COUNTA('Input Tenderers'!$N$8)&gt;0),
                IF(COUNTA('Input Implementation Transactio'!$N531:$O531)&gt;0,"supplier;tenderer;payee","supplier;tenderer"),
                IF(COUNTA('Input Implementation Transactio'!$N531:$O531)&gt;0,"supplier;payee","supplier")
                ),
        IF(COUNTA('Input Implementation Transactio'!$N531:$O531)&gt;0, "payee", "")
        )</f>
        <v/>
      </c>
      <c r="U531" s="146" t="str">
        <f t="shared" si="14"/>
        <v/>
      </c>
      <c r="V531" s="146" t="str">
        <f t="shared" si="15"/>
        <v/>
      </c>
      <c r="W531" s="148" t="str">
        <f t="shared" si="2170"/>
        <v/>
      </c>
      <c r="X531" s="175" t="str">
        <f t="shared" si="2171"/>
        <v/>
      </c>
      <c r="Y531" s="170" t="str">
        <f t="shared" si="2172"/>
        <v/>
      </c>
      <c r="Z531" s="150" t="str">
        <f t="shared" si="19"/>
        <v/>
      </c>
      <c r="AA531" s="146" t="str">
        <f t="shared" si="20"/>
        <v/>
      </c>
      <c r="AB531" s="146" t="str">
        <f t="shared" si="21"/>
        <v/>
      </c>
      <c r="AC531" s="146" t="str">
        <f t="shared" si="22"/>
        <v/>
      </c>
      <c r="AD531" s="148" t="str">
        <f t="shared" si="2173"/>
        <v/>
      </c>
      <c r="AE531" s="148" t="str">
        <f t="shared" si="24"/>
        <v/>
      </c>
      <c r="AF531" s="175" t="str">
        <f t="shared" si="2174"/>
        <v/>
      </c>
      <c r="AG531" s="170" t="str">
        <f t="shared" si="2175"/>
        <v/>
      </c>
      <c r="AH531" s="148" t="str">
        <f t="shared" si="2176"/>
        <v/>
      </c>
      <c r="AI531" s="146" t="str">
        <f t="shared" si="28"/>
        <v/>
      </c>
      <c r="AJ531" s="146" t="str">
        <f t="shared" si="29"/>
        <v/>
      </c>
      <c r="AK531" s="146" t="str">
        <f t="shared" si="30"/>
        <v/>
      </c>
      <c r="AL531" s="146" t="str">
        <f t="shared" si="31"/>
        <v/>
      </c>
      <c r="AM531" s="171" t="str">
        <f t="shared" si="32"/>
        <v/>
      </c>
      <c r="AN531" s="171" t="str">
        <f t="shared" si="33"/>
        <v/>
      </c>
      <c r="AO531" s="146" t="str">
        <f t="shared" si="34"/>
        <v/>
      </c>
      <c r="AP531" s="146" t="str">
        <f t="shared" si="35"/>
        <v/>
      </c>
      <c r="AQ531" s="146" t="str">
        <f t="shared" si="36"/>
        <v/>
      </c>
      <c r="AR531" s="146" t="str">
        <f t="shared" ref="AR531:AS531" si="2225">IF(NOT(ISBLANK(CB531)),CONCATENATE(TEXT(CB531,"yyyy-mm-ddThh:MM:ss"),"Z"),"")</f>
        <v/>
      </c>
      <c r="AS531" s="146" t="str">
        <f t="shared" si="2225"/>
        <v/>
      </c>
      <c r="AT531" s="146" t="str">
        <f t="shared" si="38"/>
        <v/>
      </c>
      <c r="AU531" s="146" t="str">
        <f t="shared" si="39"/>
        <v/>
      </c>
      <c r="AV531" s="146" t="str">
        <f t="shared" ref="AV531:AW531" si="2226">IF(NOT(ISBLANK(DT531)),CONCATENATE(TEXT(DT531,"yyyy-mm-ddThh:MM:ss"),"Z"),"")</f>
        <v/>
      </c>
      <c r="AW531" s="146" t="str">
        <f t="shared" si="2226"/>
        <v/>
      </c>
      <c r="AX531" s="146" t="str">
        <f t="shared" ref="AX531:AZ531" si="2227">IF(NOT(ISBLANK(ED531)),CONCATENATE(TEXT(ED531,"yyyy-mm-ddThh:MM:ss"),"Z"),"")</f>
        <v/>
      </c>
      <c r="AY531" s="146" t="str">
        <f t="shared" si="2227"/>
        <v/>
      </c>
      <c r="AZ531" s="146" t="str">
        <f t="shared" si="2227"/>
        <v/>
      </c>
      <c r="BA531" s="176"/>
      <c r="BB531" s="152"/>
      <c r="BC531" s="177"/>
      <c r="BD531" s="154"/>
      <c r="BE531" s="155"/>
      <c r="BF531" s="154"/>
      <c r="BG531" s="155"/>
      <c r="BH531" s="169"/>
      <c r="BI531" s="162"/>
      <c r="BJ531" s="172"/>
      <c r="BK531" s="162"/>
      <c r="BL531" s="158"/>
      <c r="BM531" s="172"/>
      <c r="BN531" s="162"/>
      <c r="BO531" s="167"/>
      <c r="BP531" s="169"/>
      <c r="BQ531" s="162"/>
      <c r="BR531" s="162"/>
      <c r="BS531" s="174"/>
      <c r="BT531" s="162"/>
      <c r="BU531" s="174"/>
      <c r="BV531" s="174"/>
      <c r="BW531" s="174"/>
      <c r="BX531" s="173"/>
      <c r="BY531" s="158"/>
      <c r="BZ531" s="160"/>
      <c r="CA531" s="172"/>
      <c r="CB531" s="152"/>
      <c r="CC531" s="152"/>
      <c r="CD531" s="156"/>
      <c r="CE531" s="172"/>
      <c r="CF531" s="162"/>
      <c r="CG531" s="162"/>
      <c r="CH531" s="158"/>
      <c r="CI531" s="173"/>
      <c r="CJ531" s="178"/>
      <c r="CK531" s="173"/>
      <c r="CL531" s="165"/>
      <c r="CM531" s="172"/>
      <c r="CN531" s="162"/>
      <c r="CO531" s="162"/>
      <c r="CP531" s="162"/>
      <c r="CQ531" s="162"/>
      <c r="CR531" s="169"/>
      <c r="CS531" s="162"/>
      <c r="CT531" s="162"/>
      <c r="CU531" s="174"/>
      <c r="CV531" s="152"/>
      <c r="CW531" s="173"/>
      <c r="CX531" s="158"/>
      <c r="CY531" s="172"/>
      <c r="CZ531" s="162"/>
      <c r="DA531" s="162"/>
      <c r="DB531" s="158"/>
      <c r="DC531" s="173"/>
      <c r="DD531" s="178"/>
      <c r="DE531" s="173"/>
      <c r="DF531" s="165"/>
      <c r="DG531" s="172"/>
      <c r="DH531" s="178"/>
      <c r="DI531" s="172"/>
      <c r="DJ531" s="178"/>
      <c r="DK531" s="172"/>
      <c r="DL531" s="162"/>
      <c r="DM531" s="167"/>
      <c r="DN531" s="169"/>
      <c r="DO531" s="162"/>
      <c r="DP531" s="162"/>
      <c r="DQ531" s="174"/>
      <c r="DR531" s="152"/>
      <c r="DS531" s="172"/>
      <c r="DT531" s="152"/>
      <c r="DU531" s="152"/>
      <c r="DV531" s="156"/>
      <c r="DW531" s="173"/>
      <c r="DX531" s="158"/>
      <c r="DY531" s="172"/>
      <c r="DZ531" s="162"/>
      <c r="EA531" s="162"/>
      <c r="EB531" s="172"/>
      <c r="EC531" s="172"/>
      <c r="ED531" s="152"/>
      <c r="EE531" s="152"/>
      <c r="EF531" s="152"/>
      <c r="EG531" s="174"/>
      <c r="EH531" s="172"/>
      <c r="EI531" s="162"/>
      <c r="EJ531" s="162"/>
    </row>
    <row r="532" spans="1:140" ht="12.5">
      <c r="A532" s="168"/>
      <c r="B532" s="169"/>
      <c r="C532" s="144" t="str">
        <f t="shared" si="0"/>
        <v/>
      </c>
      <c r="D532" s="144" t="str">
        <f t="shared" si="2165"/>
        <v/>
      </c>
      <c r="E532" s="144" t="str">
        <f t="shared" si="2"/>
        <v/>
      </c>
      <c r="F532" s="145" t="str">
        <f t="shared" si="2166"/>
        <v/>
      </c>
      <c r="G532" s="145" t="str">
        <f t="shared" si="4"/>
        <v/>
      </c>
      <c r="H532" s="145" t="str">
        <f t="shared" si="5"/>
        <v/>
      </c>
      <c r="I532" s="146" t="str">
        <f t="shared" ref="I532:J532" si="2228">IF(COUNTA($DO532:$DX532)&gt;0,$BA532,"")</f>
        <v/>
      </c>
      <c r="J532" s="146" t="str">
        <f t="shared" si="2228"/>
        <v/>
      </c>
      <c r="K532" s="147" t="str">
        <f t="shared" si="43"/>
        <v/>
      </c>
      <c r="L532" s="147" t="str">
        <f t="shared" si="7"/>
        <v/>
      </c>
      <c r="M532" s="147" t="str">
        <f t="shared" si="8"/>
        <v/>
      </c>
      <c r="N532" s="147" t="str">
        <f t="shared" si="48"/>
        <v/>
      </c>
      <c r="O532" s="147" t="str">
        <f t="shared" si="9"/>
        <v/>
      </c>
      <c r="P532" s="146" t="str">
        <f t="shared" si="2168"/>
        <v/>
      </c>
      <c r="Q532" s="147" t="str">
        <f t="shared" si="2169"/>
        <v/>
      </c>
      <c r="R532" s="146" t="str">
        <f t="shared" si="12"/>
        <v/>
      </c>
      <c r="S532" s="146" t="str">
        <f t="shared" si="13"/>
        <v/>
      </c>
      <c r="T532" s="146" t="str">
        <f>IF(NOT(ISBLANK(DH532)),
        IF(AND(ISREF('Input Tenderers'!$J$8:$K$8),COUNTA('Input Tenderers'!$N$8)&gt;0),
                IF(COUNTA('Input Implementation Transactio'!$N532:$O532)&gt;0,"supplier;tenderer;payee","supplier;tenderer"),
                IF(COUNTA('Input Implementation Transactio'!$N532:$O532)&gt;0,"supplier;payee","supplier")
                ),
        IF(COUNTA('Input Implementation Transactio'!$N532:$O532)&gt;0, "payee", "")
        )</f>
        <v/>
      </c>
      <c r="U532" s="146" t="str">
        <f t="shared" si="14"/>
        <v/>
      </c>
      <c r="V532" s="146" t="str">
        <f t="shared" si="15"/>
        <v/>
      </c>
      <c r="W532" s="148" t="str">
        <f t="shared" si="2170"/>
        <v/>
      </c>
      <c r="X532" s="175" t="str">
        <f t="shared" si="2171"/>
        <v/>
      </c>
      <c r="Y532" s="170" t="str">
        <f t="shared" si="2172"/>
        <v/>
      </c>
      <c r="Z532" s="150" t="str">
        <f t="shared" si="19"/>
        <v/>
      </c>
      <c r="AA532" s="146" t="str">
        <f t="shared" si="20"/>
        <v/>
      </c>
      <c r="AB532" s="146" t="str">
        <f t="shared" si="21"/>
        <v/>
      </c>
      <c r="AC532" s="146" t="str">
        <f t="shared" si="22"/>
        <v/>
      </c>
      <c r="AD532" s="148" t="str">
        <f t="shared" si="2173"/>
        <v/>
      </c>
      <c r="AE532" s="148" t="str">
        <f t="shared" si="24"/>
        <v/>
      </c>
      <c r="AF532" s="175" t="str">
        <f t="shared" si="2174"/>
        <v/>
      </c>
      <c r="AG532" s="170" t="str">
        <f t="shared" si="2175"/>
        <v/>
      </c>
      <c r="AH532" s="148" t="str">
        <f t="shared" si="2176"/>
        <v/>
      </c>
      <c r="AI532" s="146" t="str">
        <f t="shared" si="28"/>
        <v/>
      </c>
      <c r="AJ532" s="146" t="str">
        <f t="shared" si="29"/>
        <v/>
      </c>
      <c r="AK532" s="146" t="str">
        <f t="shared" si="30"/>
        <v/>
      </c>
      <c r="AL532" s="146" t="str">
        <f t="shared" si="31"/>
        <v/>
      </c>
      <c r="AM532" s="171" t="str">
        <f t="shared" si="32"/>
        <v/>
      </c>
      <c r="AN532" s="171" t="str">
        <f t="shared" si="33"/>
        <v/>
      </c>
      <c r="AO532" s="146" t="str">
        <f t="shared" si="34"/>
        <v/>
      </c>
      <c r="AP532" s="146" t="str">
        <f t="shared" si="35"/>
        <v/>
      </c>
      <c r="AQ532" s="146" t="str">
        <f t="shared" si="36"/>
        <v/>
      </c>
      <c r="AR532" s="146" t="str">
        <f t="shared" ref="AR532:AS532" si="2229">IF(NOT(ISBLANK(CB532)),CONCATENATE(TEXT(CB532,"yyyy-mm-ddThh:MM:ss"),"Z"),"")</f>
        <v/>
      </c>
      <c r="AS532" s="146" t="str">
        <f t="shared" si="2229"/>
        <v/>
      </c>
      <c r="AT532" s="146" t="str">
        <f t="shared" si="38"/>
        <v/>
      </c>
      <c r="AU532" s="146" t="str">
        <f t="shared" si="39"/>
        <v/>
      </c>
      <c r="AV532" s="146" t="str">
        <f t="shared" ref="AV532:AW532" si="2230">IF(NOT(ISBLANK(DT532)),CONCATENATE(TEXT(DT532,"yyyy-mm-ddThh:MM:ss"),"Z"),"")</f>
        <v/>
      </c>
      <c r="AW532" s="146" t="str">
        <f t="shared" si="2230"/>
        <v/>
      </c>
      <c r="AX532" s="146" t="str">
        <f t="shared" ref="AX532:AZ532" si="2231">IF(NOT(ISBLANK(ED532)),CONCATENATE(TEXT(ED532,"yyyy-mm-ddThh:MM:ss"),"Z"),"")</f>
        <v/>
      </c>
      <c r="AY532" s="146" t="str">
        <f t="shared" si="2231"/>
        <v/>
      </c>
      <c r="AZ532" s="146" t="str">
        <f t="shared" si="2231"/>
        <v/>
      </c>
      <c r="BA532" s="176"/>
      <c r="BB532" s="152"/>
      <c r="BC532" s="177"/>
      <c r="BD532" s="154"/>
      <c r="BE532" s="155"/>
      <c r="BF532" s="154"/>
      <c r="BG532" s="155"/>
      <c r="BH532" s="169"/>
      <c r="BI532" s="162"/>
      <c r="BJ532" s="172"/>
      <c r="BK532" s="162"/>
      <c r="BL532" s="158"/>
      <c r="BM532" s="172"/>
      <c r="BN532" s="162"/>
      <c r="BO532" s="167"/>
      <c r="BP532" s="169"/>
      <c r="BQ532" s="162"/>
      <c r="BR532" s="162"/>
      <c r="BS532" s="174"/>
      <c r="BT532" s="162"/>
      <c r="BU532" s="174"/>
      <c r="BV532" s="174"/>
      <c r="BW532" s="174"/>
      <c r="BX532" s="173"/>
      <c r="BY532" s="158"/>
      <c r="BZ532" s="160"/>
      <c r="CA532" s="172"/>
      <c r="CB532" s="152"/>
      <c r="CC532" s="152"/>
      <c r="CD532" s="156"/>
      <c r="CE532" s="172"/>
      <c r="CF532" s="162"/>
      <c r="CG532" s="162"/>
      <c r="CH532" s="158"/>
      <c r="CI532" s="173"/>
      <c r="CJ532" s="178"/>
      <c r="CK532" s="173"/>
      <c r="CL532" s="165"/>
      <c r="CM532" s="172"/>
      <c r="CN532" s="162"/>
      <c r="CO532" s="162"/>
      <c r="CP532" s="162"/>
      <c r="CQ532" s="162"/>
      <c r="CR532" s="169"/>
      <c r="CS532" s="162"/>
      <c r="CT532" s="162"/>
      <c r="CU532" s="174"/>
      <c r="CV532" s="152"/>
      <c r="CW532" s="173"/>
      <c r="CX532" s="158"/>
      <c r="CY532" s="172"/>
      <c r="CZ532" s="162"/>
      <c r="DA532" s="162"/>
      <c r="DB532" s="158"/>
      <c r="DC532" s="173"/>
      <c r="DD532" s="178"/>
      <c r="DE532" s="173"/>
      <c r="DF532" s="165"/>
      <c r="DG532" s="172"/>
      <c r="DH532" s="178"/>
      <c r="DI532" s="172"/>
      <c r="DJ532" s="178"/>
      <c r="DK532" s="172"/>
      <c r="DL532" s="162"/>
      <c r="DM532" s="167"/>
      <c r="DN532" s="169"/>
      <c r="DO532" s="162"/>
      <c r="DP532" s="162"/>
      <c r="DQ532" s="174"/>
      <c r="DR532" s="152"/>
      <c r="DS532" s="172"/>
      <c r="DT532" s="152"/>
      <c r="DU532" s="152"/>
      <c r="DV532" s="156"/>
      <c r="DW532" s="173"/>
      <c r="DX532" s="158"/>
      <c r="DY532" s="172"/>
      <c r="DZ532" s="162"/>
      <c r="EA532" s="162"/>
      <c r="EB532" s="172"/>
      <c r="EC532" s="172"/>
      <c r="ED532" s="152"/>
      <c r="EE532" s="152"/>
      <c r="EF532" s="152"/>
      <c r="EG532" s="174"/>
      <c r="EH532" s="172"/>
      <c r="EI532" s="162"/>
      <c r="EJ532" s="162"/>
    </row>
    <row r="533" spans="1:140" ht="12.5">
      <c r="A533" s="168"/>
      <c r="B533" s="169"/>
      <c r="C533" s="144" t="str">
        <f t="shared" si="0"/>
        <v/>
      </c>
      <c r="D533" s="144" t="str">
        <f t="shared" si="2165"/>
        <v/>
      </c>
      <c r="E533" s="144" t="str">
        <f t="shared" si="2"/>
        <v/>
      </c>
      <c r="F533" s="145" t="str">
        <f t="shared" si="2166"/>
        <v/>
      </c>
      <c r="G533" s="145" t="str">
        <f t="shared" si="4"/>
        <v/>
      </c>
      <c r="H533" s="145" t="str">
        <f t="shared" si="5"/>
        <v/>
      </c>
      <c r="I533" s="146" t="str">
        <f t="shared" ref="I533:J533" si="2232">IF(COUNTA($DO533:$DX533)&gt;0,$BA533,"")</f>
        <v/>
      </c>
      <c r="J533" s="146" t="str">
        <f t="shared" si="2232"/>
        <v/>
      </c>
      <c r="K533" s="147" t="str">
        <f t="shared" si="43"/>
        <v/>
      </c>
      <c r="L533" s="147" t="str">
        <f t="shared" si="7"/>
        <v/>
      </c>
      <c r="M533" s="147" t="str">
        <f t="shared" si="8"/>
        <v/>
      </c>
      <c r="N533" s="147" t="str">
        <f t="shared" si="48"/>
        <v/>
      </c>
      <c r="O533" s="147" t="str">
        <f t="shared" si="9"/>
        <v/>
      </c>
      <c r="P533" s="146" t="str">
        <f t="shared" si="2168"/>
        <v/>
      </c>
      <c r="Q533" s="147" t="str">
        <f t="shared" si="2169"/>
        <v/>
      </c>
      <c r="R533" s="146" t="str">
        <f t="shared" si="12"/>
        <v/>
      </c>
      <c r="S533" s="146" t="str">
        <f t="shared" si="13"/>
        <v/>
      </c>
      <c r="T533" s="146" t="str">
        <f>IF(NOT(ISBLANK(DH533)),
        IF(AND(ISREF('Input Tenderers'!$J$8:$K$8),COUNTA('Input Tenderers'!$N$8)&gt;0),
                IF(COUNTA('Input Implementation Transactio'!$N533:$O533)&gt;0,"supplier;tenderer;payee","supplier;tenderer"),
                IF(COUNTA('Input Implementation Transactio'!$N533:$O533)&gt;0,"supplier;payee","supplier")
                ),
        IF(COUNTA('Input Implementation Transactio'!$N533:$O533)&gt;0, "payee", "")
        )</f>
        <v/>
      </c>
      <c r="U533" s="146" t="str">
        <f t="shared" si="14"/>
        <v/>
      </c>
      <c r="V533" s="146" t="str">
        <f t="shared" si="15"/>
        <v/>
      </c>
      <c r="W533" s="148" t="str">
        <f t="shared" si="2170"/>
        <v/>
      </c>
      <c r="X533" s="175" t="str">
        <f t="shared" si="2171"/>
        <v/>
      </c>
      <c r="Y533" s="170" t="str">
        <f t="shared" si="2172"/>
        <v/>
      </c>
      <c r="Z533" s="150" t="str">
        <f t="shared" si="19"/>
        <v/>
      </c>
      <c r="AA533" s="146" t="str">
        <f t="shared" si="20"/>
        <v/>
      </c>
      <c r="AB533" s="146" t="str">
        <f t="shared" si="21"/>
        <v/>
      </c>
      <c r="AC533" s="146" t="str">
        <f t="shared" si="22"/>
        <v/>
      </c>
      <c r="AD533" s="148" t="str">
        <f t="shared" si="2173"/>
        <v/>
      </c>
      <c r="AE533" s="148" t="str">
        <f t="shared" si="24"/>
        <v/>
      </c>
      <c r="AF533" s="175" t="str">
        <f t="shared" si="2174"/>
        <v/>
      </c>
      <c r="AG533" s="170" t="str">
        <f t="shared" si="2175"/>
        <v/>
      </c>
      <c r="AH533" s="148" t="str">
        <f t="shared" si="2176"/>
        <v/>
      </c>
      <c r="AI533" s="146" t="str">
        <f t="shared" si="28"/>
        <v/>
      </c>
      <c r="AJ533" s="146" t="str">
        <f t="shared" si="29"/>
        <v/>
      </c>
      <c r="AK533" s="146" t="str">
        <f t="shared" si="30"/>
        <v/>
      </c>
      <c r="AL533" s="146" t="str">
        <f t="shared" si="31"/>
        <v/>
      </c>
      <c r="AM533" s="171" t="str">
        <f t="shared" si="32"/>
        <v/>
      </c>
      <c r="AN533" s="171" t="str">
        <f t="shared" si="33"/>
        <v/>
      </c>
      <c r="AO533" s="146" t="str">
        <f t="shared" si="34"/>
        <v/>
      </c>
      <c r="AP533" s="146" t="str">
        <f t="shared" si="35"/>
        <v/>
      </c>
      <c r="AQ533" s="146" t="str">
        <f t="shared" si="36"/>
        <v/>
      </c>
      <c r="AR533" s="146" t="str">
        <f t="shared" ref="AR533:AS533" si="2233">IF(NOT(ISBLANK(CB533)),CONCATENATE(TEXT(CB533,"yyyy-mm-ddThh:MM:ss"),"Z"),"")</f>
        <v/>
      </c>
      <c r="AS533" s="146" t="str">
        <f t="shared" si="2233"/>
        <v/>
      </c>
      <c r="AT533" s="146" t="str">
        <f t="shared" si="38"/>
        <v/>
      </c>
      <c r="AU533" s="146" t="str">
        <f t="shared" si="39"/>
        <v/>
      </c>
      <c r="AV533" s="146" t="str">
        <f t="shared" ref="AV533:AW533" si="2234">IF(NOT(ISBLANK(DT533)),CONCATENATE(TEXT(DT533,"yyyy-mm-ddThh:MM:ss"),"Z"),"")</f>
        <v/>
      </c>
      <c r="AW533" s="146" t="str">
        <f t="shared" si="2234"/>
        <v/>
      </c>
      <c r="AX533" s="146" t="str">
        <f t="shared" ref="AX533:AZ533" si="2235">IF(NOT(ISBLANK(ED533)),CONCATENATE(TEXT(ED533,"yyyy-mm-ddThh:MM:ss"),"Z"),"")</f>
        <v/>
      </c>
      <c r="AY533" s="146" t="str">
        <f t="shared" si="2235"/>
        <v/>
      </c>
      <c r="AZ533" s="146" t="str">
        <f t="shared" si="2235"/>
        <v/>
      </c>
      <c r="BA533" s="176"/>
      <c r="BB533" s="152"/>
      <c r="BC533" s="177"/>
      <c r="BD533" s="154"/>
      <c r="BE533" s="155"/>
      <c r="BF533" s="154"/>
      <c r="BG533" s="155"/>
      <c r="BH533" s="169"/>
      <c r="BI533" s="162"/>
      <c r="BJ533" s="172"/>
      <c r="BK533" s="162"/>
      <c r="BL533" s="158"/>
      <c r="BM533" s="172"/>
      <c r="BN533" s="162"/>
      <c r="BO533" s="167"/>
      <c r="BP533" s="169"/>
      <c r="BQ533" s="162"/>
      <c r="BR533" s="162"/>
      <c r="BS533" s="174"/>
      <c r="BT533" s="162"/>
      <c r="BU533" s="174"/>
      <c r="BV533" s="174"/>
      <c r="BW533" s="174"/>
      <c r="BX533" s="173"/>
      <c r="BY533" s="158"/>
      <c r="BZ533" s="160"/>
      <c r="CA533" s="172"/>
      <c r="CB533" s="152"/>
      <c r="CC533" s="152"/>
      <c r="CD533" s="156"/>
      <c r="CE533" s="172"/>
      <c r="CF533" s="162"/>
      <c r="CG533" s="162"/>
      <c r="CH533" s="158"/>
      <c r="CI533" s="173"/>
      <c r="CJ533" s="178"/>
      <c r="CK533" s="173"/>
      <c r="CL533" s="165"/>
      <c r="CM533" s="172"/>
      <c r="CN533" s="162"/>
      <c r="CO533" s="162"/>
      <c r="CP533" s="162"/>
      <c r="CQ533" s="162"/>
      <c r="CR533" s="169"/>
      <c r="CS533" s="162"/>
      <c r="CT533" s="162"/>
      <c r="CU533" s="174"/>
      <c r="CV533" s="152"/>
      <c r="CW533" s="173"/>
      <c r="CX533" s="158"/>
      <c r="CY533" s="172"/>
      <c r="CZ533" s="162"/>
      <c r="DA533" s="162"/>
      <c r="DB533" s="158"/>
      <c r="DC533" s="173"/>
      <c r="DD533" s="178"/>
      <c r="DE533" s="173"/>
      <c r="DF533" s="165"/>
      <c r="DG533" s="172"/>
      <c r="DH533" s="178"/>
      <c r="DI533" s="172"/>
      <c r="DJ533" s="178"/>
      <c r="DK533" s="172"/>
      <c r="DL533" s="162"/>
      <c r="DM533" s="167"/>
      <c r="DN533" s="169"/>
      <c r="DO533" s="162"/>
      <c r="DP533" s="162"/>
      <c r="DQ533" s="174"/>
      <c r="DR533" s="152"/>
      <c r="DS533" s="172"/>
      <c r="DT533" s="152"/>
      <c r="DU533" s="152"/>
      <c r="DV533" s="156"/>
      <c r="DW533" s="173"/>
      <c r="DX533" s="158"/>
      <c r="DY533" s="172"/>
      <c r="DZ533" s="162"/>
      <c r="EA533" s="162"/>
      <c r="EB533" s="172"/>
      <c r="EC533" s="172"/>
      <c r="ED533" s="152"/>
      <c r="EE533" s="152"/>
      <c r="EF533" s="152"/>
      <c r="EG533" s="174"/>
      <c r="EH533" s="172"/>
      <c r="EI533" s="162"/>
      <c r="EJ533" s="162"/>
    </row>
    <row r="534" spans="1:140" ht="12.5">
      <c r="A534" s="168"/>
      <c r="B534" s="169"/>
      <c r="C534" s="144" t="str">
        <f t="shared" si="0"/>
        <v/>
      </c>
      <c r="D534" s="144" t="str">
        <f t="shared" si="2165"/>
        <v/>
      </c>
      <c r="E534" s="144" t="str">
        <f t="shared" si="2"/>
        <v/>
      </c>
      <c r="F534" s="145" t="str">
        <f t="shared" si="2166"/>
        <v/>
      </c>
      <c r="G534" s="145" t="str">
        <f t="shared" si="4"/>
        <v/>
      </c>
      <c r="H534" s="145" t="str">
        <f t="shared" si="5"/>
        <v/>
      </c>
      <c r="I534" s="146" t="str">
        <f t="shared" ref="I534:J534" si="2236">IF(COUNTA($DO534:$DX534)&gt;0,$BA534,"")</f>
        <v/>
      </c>
      <c r="J534" s="146" t="str">
        <f t="shared" si="2236"/>
        <v/>
      </c>
      <c r="K534" s="147" t="str">
        <f t="shared" si="43"/>
        <v/>
      </c>
      <c r="L534" s="147" t="str">
        <f t="shared" si="7"/>
        <v/>
      </c>
      <c r="M534" s="147" t="str">
        <f t="shared" si="8"/>
        <v/>
      </c>
      <c r="N534" s="147" t="str">
        <f t="shared" si="48"/>
        <v/>
      </c>
      <c r="O534" s="147" t="str">
        <f t="shared" si="9"/>
        <v/>
      </c>
      <c r="P534" s="146" t="str">
        <f t="shared" si="2168"/>
        <v/>
      </c>
      <c r="Q534" s="147" t="str">
        <f t="shared" si="2169"/>
        <v/>
      </c>
      <c r="R534" s="146" t="str">
        <f t="shared" si="12"/>
        <v/>
      </c>
      <c r="S534" s="146" t="str">
        <f t="shared" si="13"/>
        <v/>
      </c>
      <c r="T534" s="146" t="str">
        <f>IF(NOT(ISBLANK(DH534)),
        IF(AND(ISREF('Input Tenderers'!$J$8:$K$8),COUNTA('Input Tenderers'!$N$8)&gt;0),
                IF(COUNTA('Input Implementation Transactio'!$N534:$O534)&gt;0,"supplier;tenderer;payee","supplier;tenderer"),
                IF(COUNTA('Input Implementation Transactio'!$N534:$O534)&gt;0,"supplier;payee","supplier")
                ),
        IF(COUNTA('Input Implementation Transactio'!$N534:$O534)&gt;0, "payee", "")
        )</f>
        <v/>
      </c>
      <c r="U534" s="146" t="str">
        <f t="shared" si="14"/>
        <v/>
      </c>
      <c r="V534" s="146" t="str">
        <f t="shared" si="15"/>
        <v/>
      </c>
      <c r="W534" s="148" t="str">
        <f t="shared" si="2170"/>
        <v/>
      </c>
      <c r="X534" s="175" t="str">
        <f t="shared" si="2171"/>
        <v/>
      </c>
      <c r="Y534" s="170" t="str">
        <f t="shared" si="2172"/>
        <v/>
      </c>
      <c r="Z534" s="150" t="str">
        <f t="shared" si="19"/>
        <v/>
      </c>
      <c r="AA534" s="146" t="str">
        <f t="shared" si="20"/>
        <v/>
      </c>
      <c r="AB534" s="146" t="str">
        <f t="shared" si="21"/>
        <v/>
      </c>
      <c r="AC534" s="146" t="str">
        <f t="shared" si="22"/>
        <v/>
      </c>
      <c r="AD534" s="148" t="str">
        <f t="shared" si="2173"/>
        <v/>
      </c>
      <c r="AE534" s="148" t="str">
        <f t="shared" si="24"/>
        <v/>
      </c>
      <c r="AF534" s="175" t="str">
        <f t="shared" si="2174"/>
        <v/>
      </c>
      <c r="AG534" s="170" t="str">
        <f t="shared" si="2175"/>
        <v/>
      </c>
      <c r="AH534" s="148" t="str">
        <f t="shared" si="2176"/>
        <v/>
      </c>
      <c r="AI534" s="146" t="str">
        <f t="shared" si="28"/>
        <v/>
      </c>
      <c r="AJ534" s="146" t="str">
        <f t="shared" si="29"/>
        <v/>
      </c>
      <c r="AK534" s="146" t="str">
        <f t="shared" si="30"/>
        <v/>
      </c>
      <c r="AL534" s="146" t="str">
        <f t="shared" si="31"/>
        <v/>
      </c>
      <c r="AM534" s="171" t="str">
        <f t="shared" si="32"/>
        <v/>
      </c>
      <c r="AN534" s="171" t="str">
        <f t="shared" si="33"/>
        <v/>
      </c>
      <c r="AO534" s="146" t="str">
        <f t="shared" si="34"/>
        <v/>
      </c>
      <c r="AP534" s="146" t="str">
        <f t="shared" si="35"/>
        <v/>
      </c>
      <c r="AQ534" s="146" t="str">
        <f t="shared" si="36"/>
        <v/>
      </c>
      <c r="AR534" s="146" t="str">
        <f t="shared" ref="AR534:AS534" si="2237">IF(NOT(ISBLANK(CB534)),CONCATENATE(TEXT(CB534,"yyyy-mm-ddThh:MM:ss"),"Z"),"")</f>
        <v/>
      </c>
      <c r="AS534" s="146" t="str">
        <f t="shared" si="2237"/>
        <v/>
      </c>
      <c r="AT534" s="146" t="str">
        <f t="shared" si="38"/>
        <v/>
      </c>
      <c r="AU534" s="146" t="str">
        <f t="shared" si="39"/>
        <v/>
      </c>
      <c r="AV534" s="146" t="str">
        <f t="shared" ref="AV534:AW534" si="2238">IF(NOT(ISBLANK(DT534)),CONCATENATE(TEXT(DT534,"yyyy-mm-ddThh:MM:ss"),"Z"),"")</f>
        <v/>
      </c>
      <c r="AW534" s="146" t="str">
        <f t="shared" si="2238"/>
        <v/>
      </c>
      <c r="AX534" s="146" t="str">
        <f t="shared" ref="AX534:AZ534" si="2239">IF(NOT(ISBLANK(ED534)),CONCATENATE(TEXT(ED534,"yyyy-mm-ddThh:MM:ss"),"Z"),"")</f>
        <v/>
      </c>
      <c r="AY534" s="146" t="str">
        <f t="shared" si="2239"/>
        <v/>
      </c>
      <c r="AZ534" s="146" t="str">
        <f t="shared" si="2239"/>
        <v/>
      </c>
      <c r="BA534" s="176"/>
      <c r="BB534" s="152"/>
      <c r="BC534" s="177"/>
      <c r="BD534" s="154"/>
      <c r="BE534" s="155"/>
      <c r="BF534" s="154"/>
      <c r="BG534" s="155"/>
      <c r="BH534" s="169"/>
      <c r="BI534" s="162"/>
      <c r="BJ534" s="172"/>
      <c r="BK534" s="162"/>
      <c r="BL534" s="158"/>
      <c r="BM534" s="172"/>
      <c r="BN534" s="162"/>
      <c r="BO534" s="167"/>
      <c r="BP534" s="169"/>
      <c r="BQ534" s="162"/>
      <c r="BR534" s="162"/>
      <c r="BS534" s="174"/>
      <c r="BT534" s="162"/>
      <c r="BU534" s="174"/>
      <c r="BV534" s="174"/>
      <c r="BW534" s="174"/>
      <c r="BX534" s="173"/>
      <c r="BY534" s="158"/>
      <c r="BZ534" s="160"/>
      <c r="CA534" s="172"/>
      <c r="CB534" s="152"/>
      <c r="CC534" s="152"/>
      <c r="CD534" s="156"/>
      <c r="CE534" s="172"/>
      <c r="CF534" s="162"/>
      <c r="CG534" s="162"/>
      <c r="CH534" s="158"/>
      <c r="CI534" s="173"/>
      <c r="CJ534" s="178"/>
      <c r="CK534" s="173"/>
      <c r="CL534" s="165"/>
      <c r="CM534" s="172"/>
      <c r="CN534" s="162"/>
      <c r="CO534" s="162"/>
      <c r="CP534" s="162"/>
      <c r="CQ534" s="162"/>
      <c r="CR534" s="169"/>
      <c r="CS534" s="162"/>
      <c r="CT534" s="162"/>
      <c r="CU534" s="174"/>
      <c r="CV534" s="152"/>
      <c r="CW534" s="173"/>
      <c r="CX534" s="158"/>
      <c r="CY534" s="172"/>
      <c r="CZ534" s="162"/>
      <c r="DA534" s="162"/>
      <c r="DB534" s="158"/>
      <c r="DC534" s="173"/>
      <c r="DD534" s="178"/>
      <c r="DE534" s="173"/>
      <c r="DF534" s="165"/>
      <c r="DG534" s="172"/>
      <c r="DH534" s="178"/>
      <c r="DI534" s="172"/>
      <c r="DJ534" s="178"/>
      <c r="DK534" s="172"/>
      <c r="DL534" s="162"/>
      <c r="DM534" s="167"/>
      <c r="DN534" s="169"/>
      <c r="DO534" s="162"/>
      <c r="DP534" s="162"/>
      <c r="DQ534" s="174"/>
      <c r="DR534" s="152"/>
      <c r="DS534" s="172"/>
      <c r="DT534" s="152"/>
      <c r="DU534" s="152"/>
      <c r="DV534" s="156"/>
      <c r="DW534" s="173"/>
      <c r="DX534" s="158"/>
      <c r="DY534" s="172"/>
      <c r="DZ534" s="162"/>
      <c r="EA534" s="162"/>
      <c r="EB534" s="172"/>
      <c r="EC534" s="172"/>
      <c r="ED534" s="152"/>
      <c r="EE534" s="152"/>
      <c r="EF534" s="152"/>
      <c r="EG534" s="174"/>
      <c r="EH534" s="172"/>
      <c r="EI534" s="162"/>
      <c r="EJ534" s="162"/>
    </row>
    <row r="535" spans="1:140" ht="12.5">
      <c r="A535" s="168"/>
      <c r="B535" s="169"/>
      <c r="C535" s="144" t="str">
        <f t="shared" si="0"/>
        <v/>
      </c>
      <c r="D535" s="144" t="str">
        <f t="shared" si="2165"/>
        <v/>
      </c>
      <c r="E535" s="144" t="str">
        <f t="shared" si="2"/>
        <v/>
      </c>
      <c r="F535" s="145" t="str">
        <f t="shared" si="2166"/>
        <v/>
      </c>
      <c r="G535" s="145" t="str">
        <f t="shared" si="4"/>
        <v/>
      </c>
      <c r="H535" s="145" t="str">
        <f t="shared" si="5"/>
        <v/>
      </c>
      <c r="I535" s="146" t="str">
        <f t="shared" ref="I535:J535" si="2240">IF(COUNTA($DO535:$DX535)&gt;0,$BA535,"")</f>
        <v/>
      </c>
      <c r="J535" s="146" t="str">
        <f t="shared" si="2240"/>
        <v/>
      </c>
      <c r="K535" s="147" t="str">
        <f t="shared" si="43"/>
        <v/>
      </c>
      <c r="L535" s="147" t="str">
        <f t="shared" si="7"/>
        <v/>
      </c>
      <c r="M535" s="147" t="str">
        <f t="shared" si="8"/>
        <v/>
      </c>
      <c r="N535" s="147" t="str">
        <f t="shared" si="48"/>
        <v/>
      </c>
      <c r="O535" s="147" t="str">
        <f t="shared" si="9"/>
        <v/>
      </c>
      <c r="P535" s="146" t="str">
        <f t="shared" si="2168"/>
        <v/>
      </c>
      <c r="Q535" s="147" t="str">
        <f t="shared" si="2169"/>
        <v/>
      </c>
      <c r="R535" s="146" t="str">
        <f t="shared" si="12"/>
        <v/>
      </c>
      <c r="S535" s="146" t="str">
        <f t="shared" si="13"/>
        <v/>
      </c>
      <c r="T535" s="146" t="str">
        <f>IF(NOT(ISBLANK(DH535)),
        IF(AND(ISREF('Input Tenderers'!$J$8:$K$8),COUNTA('Input Tenderers'!$N$8)&gt;0),
                IF(COUNTA('Input Implementation Transactio'!$N535:$O535)&gt;0,"supplier;tenderer;payee","supplier;tenderer"),
                IF(COUNTA('Input Implementation Transactio'!$N535:$O535)&gt;0,"supplier;payee","supplier")
                ),
        IF(COUNTA('Input Implementation Transactio'!$N535:$O535)&gt;0, "payee", "")
        )</f>
        <v/>
      </c>
      <c r="U535" s="146" t="str">
        <f t="shared" si="14"/>
        <v/>
      </c>
      <c r="V535" s="146" t="str">
        <f t="shared" si="15"/>
        <v/>
      </c>
      <c r="W535" s="148" t="str">
        <f t="shared" si="2170"/>
        <v/>
      </c>
      <c r="X535" s="175" t="str">
        <f t="shared" si="2171"/>
        <v/>
      </c>
      <c r="Y535" s="170" t="str">
        <f t="shared" si="2172"/>
        <v/>
      </c>
      <c r="Z535" s="150" t="str">
        <f t="shared" si="19"/>
        <v/>
      </c>
      <c r="AA535" s="146" t="str">
        <f t="shared" si="20"/>
        <v/>
      </c>
      <c r="AB535" s="146" t="str">
        <f t="shared" si="21"/>
        <v/>
      </c>
      <c r="AC535" s="146" t="str">
        <f t="shared" si="22"/>
        <v/>
      </c>
      <c r="AD535" s="148" t="str">
        <f t="shared" si="2173"/>
        <v/>
      </c>
      <c r="AE535" s="148" t="str">
        <f t="shared" si="24"/>
        <v/>
      </c>
      <c r="AF535" s="175" t="str">
        <f t="shared" si="2174"/>
        <v/>
      </c>
      <c r="AG535" s="170" t="str">
        <f t="shared" si="2175"/>
        <v/>
      </c>
      <c r="AH535" s="148" t="str">
        <f t="shared" si="2176"/>
        <v/>
      </c>
      <c r="AI535" s="146" t="str">
        <f t="shared" si="28"/>
        <v/>
      </c>
      <c r="AJ535" s="146" t="str">
        <f t="shared" si="29"/>
        <v/>
      </c>
      <c r="AK535" s="146" t="str">
        <f t="shared" si="30"/>
        <v/>
      </c>
      <c r="AL535" s="146" t="str">
        <f t="shared" si="31"/>
        <v/>
      </c>
      <c r="AM535" s="171" t="str">
        <f t="shared" si="32"/>
        <v/>
      </c>
      <c r="AN535" s="171" t="str">
        <f t="shared" si="33"/>
        <v/>
      </c>
      <c r="AO535" s="146" t="str">
        <f t="shared" si="34"/>
        <v/>
      </c>
      <c r="AP535" s="146" t="str">
        <f t="shared" si="35"/>
        <v/>
      </c>
      <c r="AQ535" s="146" t="str">
        <f t="shared" si="36"/>
        <v/>
      </c>
      <c r="AR535" s="146" t="str">
        <f t="shared" ref="AR535:AS535" si="2241">IF(NOT(ISBLANK(CB535)),CONCATENATE(TEXT(CB535,"yyyy-mm-ddThh:MM:ss"),"Z"),"")</f>
        <v/>
      </c>
      <c r="AS535" s="146" t="str">
        <f t="shared" si="2241"/>
        <v/>
      </c>
      <c r="AT535" s="146" t="str">
        <f t="shared" si="38"/>
        <v/>
      </c>
      <c r="AU535" s="146" t="str">
        <f t="shared" si="39"/>
        <v/>
      </c>
      <c r="AV535" s="146" t="str">
        <f t="shared" ref="AV535:AW535" si="2242">IF(NOT(ISBLANK(DT535)),CONCATENATE(TEXT(DT535,"yyyy-mm-ddThh:MM:ss"),"Z"),"")</f>
        <v/>
      </c>
      <c r="AW535" s="146" t="str">
        <f t="shared" si="2242"/>
        <v/>
      </c>
      <c r="AX535" s="146" t="str">
        <f t="shared" ref="AX535:AZ535" si="2243">IF(NOT(ISBLANK(ED535)),CONCATENATE(TEXT(ED535,"yyyy-mm-ddThh:MM:ss"),"Z"),"")</f>
        <v/>
      </c>
      <c r="AY535" s="146" t="str">
        <f t="shared" si="2243"/>
        <v/>
      </c>
      <c r="AZ535" s="146" t="str">
        <f t="shared" si="2243"/>
        <v/>
      </c>
      <c r="BA535" s="176"/>
      <c r="BB535" s="152"/>
      <c r="BC535" s="177"/>
      <c r="BD535" s="154"/>
      <c r="BE535" s="155"/>
      <c r="BF535" s="154"/>
      <c r="BG535" s="155"/>
      <c r="BH535" s="169"/>
      <c r="BI535" s="162"/>
      <c r="BJ535" s="172"/>
      <c r="BK535" s="162"/>
      <c r="BL535" s="158"/>
      <c r="BM535" s="172"/>
      <c r="BN535" s="162"/>
      <c r="BO535" s="167"/>
      <c r="BP535" s="169"/>
      <c r="BQ535" s="162"/>
      <c r="BR535" s="162"/>
      <c r="BS535" s="174"/>
      <c r="BT535" s="162"/>
      <c r="BU535" s="174"/>
      <c r="BV535" s="174"/>
      <c r="BW535" s="174"/>
      <c r="BX535" s="173"/>
      <c r="BY535" s="158"/>
      <c r="BZ535" s="160"/>
      <c r="CA535" s="172"/>
      <c r="CB535" s="152"/>
      <c r="CC535" s="152"/>
      <c r="CD535" s="156"/>
      <c r="CE535" s="172"/>
      <c r="CF535" s="162"/>
      <c r="CG535" s="162"/>
      <c r="CH535" s="158"/>
      <c r="CI535" s="173"/>
      <c r="CJ535" s="178"/>
      <c r="CK535" s="173"/>
      <c r="CL535" s="165"/>
      <c r="CM535" s="172"/>
      <c r="CN535" s="162"/>
      <c r="CO535" s="162"/>
      <c r="CP535" s="162"/>
      <c r="CQ535" s="162"/>
      <c r="CR535" s="169"/>
      <c r="CS535" s="162"/>
      <c r="CT535" s="162"/>
      <c r="CU535" s="174"/>
      <c r="CV535" s="152"/>
      <c r="CW535" s="173"/>
      <c r="CX535" s="158"/>
      <c r="CY535" s="172"/>
      <c r="CZ535" s="162"/>
      <c r="DA535" s="162"/>
      <c r="DB535" s="158"/>
      <c r="DC535" s="173"/>
      <c r="DD535" s="178"/>
      <c r="DE535" s="173"/>
      <c r="DF535" s="165"/>
      <c r="DG535" s="172"/>
      <c r="DH535" s="178"/>
      <c r="DI535" s="172"/>
      <c r="DJ535" s="178"/>
      <c r="DK535" s="172"/>
      <c r="DL535" s="162"/>
      <c r="DM535" s="167"/>
      <c r="DN535" s="169"/>
      <c r="DO535" s="162"/>
      <c r="DP535" s="162"/>
      <c r="DQ535" s="174"/>
      <c r="DR535" s="152"/>
      <c r="DS535" s="172"/>
      <c r="DT535" s="152"/>
      <c r="DU535" s="152"/>
      <c r="DV535" s="156"/>
      <c r="DW535" s="173"/>
      <c r="DX535" s="158"/>
      <c r="DY535" s="172"/>
      <c r="DZ535" s="162"/>
      <c r="EA535" s="162"/>
      <c r="EB535" s="172"/>
      <c r="EC535" s="172"/>
      <c r="ED535" s="152"/>
      <c r="EE535" s="152"/>
      <c r="EF535" s="152"/>
      <c r="EG535" s="174"/>
      <c r="EH535" s="172"/>
      <c r="EI535" s="162"/>
      <c r="EJ535" s="162"/>
    </row>
    <row r="536" spans="1:140" ht="12.5">
      <c r="A536" s="168"/>
      <c r="B536" s="169"/>
      <c r="C536" s="144" t="str">
        <f t="shared" si="0"/>
        <v/>
      </c>
      <c r="D536" s="144" t="str">
        <f t="shared" si="2165"/>
        <v/>
      </c>
      <c r="E536" s="144" t="str">
        <f t="shared" si="2"/>
        <v/>
      </c>
      <c r="F536" s="145" t="str">
        <f t="shared" si="2166"/>
        <v/>
      </c>
      <c r="G536" s="145" t="str">
        <f t="shared" si="4"/>
        <v/>
      </c>
      <c r="H536" s="145" t="str">
        <f t="shared" si="5"/>
        <v/>
      </c>
      <c r="I536" s="146" t="str">
        <f t="shared" ref="I536:J536" si="2244">IF(COUNTA($DO536:$DX536)&gt;0,$BA536,"")</f>
        <v/>
      </c>
      <c r="J536" s="146" t="str">
        <f t="shared" si="2244"/>
        <v/>
      </c>
      <c r="K536" s="147" t="str">
        <f t="shared" si="43"/>
        <v/>
      </c>
      <c r="L536" s="147" t="str">
        <f t="shared" si="7"/>
        <v/>
      </c>
      <c r="M536" s="147" t="str">
        <f t="shared" si="8"/>
        <v/>
      </c>
      <c r="N536" s="147" t="str">
        <f t="shared" si="48"/>
        <v/>
      </c>
      <c r="O536" s="147" t="str">
        <f t="shared" si="9"/>
        <v/>
      </c>
      <c r="P536" s="146" t="str">
        <f t="shared" si="2168"/>
        <v/>
      </c>
      <c r="Q536" s="147" t="str">
        <f t="shared" si="2169"/>
        <v/>
      </c>
      <c r="R536" s="146" t="str">
        <f t="shared" si="12"/>
        <v/>
      </c>
      <c r="S536" s="146" t="str">
        <f t="shared" si="13"/>
        <v/>
      </c>
      <c r="T536" s="146" t="str">
        <f>IF(NOT(ISBLANK(DH536)),
        IF(AND(ISREF('Input Tenderers'!$J$8:$K$8),COUNTA('Input Tenderers'!$N$8)&gt;0),
                IF(COUNTA('Input Implementation Transactio'!$N536:$O536)&gt;0,"supplier;tenderer;payee","supplier;tenderer"),
                IF(COUNTA('Input Implementation Transactio'!$N536:$O536)&gt;0,"supplier;payee","supplier")
                ),
        IF(COUNTA('Input Implementation Transactio'!$N536:$O536)&gt;0, "payee", "")
        )</f>
        <v/>
      </c>
      <c r="U536" s="146" t="str">
        <f t="shared" si="14"/>
        <v/>
      </c>
      <c r="V536" s="146" t="str">
        <f t="shared" si="15"/>
        <v/>
      </c>
      <c r="W536" s="148" t="str">
        <f t="shared" si="2170"/>
        <v/>
      </c>
      <c r="X536" s="175" t="str">
        <f t="shared" si="2171"/>
        <v/>
      </c>
      <c r="Y536" s="170" t="str">
        <f t="shared" si="2172"/>
        <v/>
      </c>
      <c r="Z536" s="150" t="str">
        <f t="shared" si="19"/>
        <v/>
      </c>
      <c r="AA536" s="146" t="str">
        <f t="shared" si="20"/>
        <v/>
      </c>
      <c r="AB536" s="146" t="str">
        <f t="shared" si="21"/>
        <v/>
      </c>
      <c r="AC536" s="146" t="str">
        <f t="shared" si="22"/>
        <v/>
      </c>
      <c r="AD536" s="148" t="str">
        <f t="shared" si="2173"/>
        <v/>
      </c>
      <c r="AE536" s="148" t="str">
        <f t="shared" si="24"/>
        <v/>
      </c>
      <c r="AF536" s="175" t="str">
        <f t="shared" si="2174"/>
        <v/>
      </c>
      <c r="AG536" s="170" t="str">
        <f t="shared" si="2175"/>
        <v/>
      </c>
      <c r="AH536" s="148" t="str">
        <f t="shared" si="2176"/>
        <v/>
      </c>
      <c r="AI536" s="146" t="str">
        <f t="shared" si="28"/>
        <v/>
      </c>
      <c r="AJ536" s="146" t="str">
        <f t="shared" si="29"/>
        <v/>
      </c>
      <c r="AK536" s="146" t="str">
        <f t="shared" si="30"/>
        <v/>
      </c>
      <c r="AL536" s="146" t="str">
        <f t="shared" si="31"/>
        <v/>
      </c>
      <c r="AM536" s="171" t="str">
        <f t="shared" si="32"/>
        <v/>
      </c>
      <c r="AN536" s="171" t="str">
        <f t="shared" si="33"/>
        <v/>
      </c>
      <c r="AO536" s="146" t="str">
        <f t="shared" si="34"/>
        <v/>
      </c>
      <c r="AP536" s="146" t="str">
        <f t="shared" si="35"/>
        <v/>
      </c>
      <c r="AQ536" s="146" t="str">
        <f t="shared" si="36"/>
        <v/>
      </c>
      <c r="AR536" s="146" t="str">
        <f t="shared" ref="AR536:AS536" si="2245">IF(NOT(ISBLANK(CB536)),CONCATENATE(TEXT(CB536,"yyyy-mm-ddThh:MM:ss"),"Z"),"")</f>
        <v/>
      </c>
      <c r="AS536" s="146" t="str">
        <f t="shared" si="2245"/>
        <v/>
      </c>
      <c r="AT536" s="146" t="str">
        <f t="shared" si="38"/>
        <v/>
      </c>
      <c r="AU536" s="146" t="str">
        <f t="shared" si="39"/>
        <v/>
      </c>
      <c r="AV536" s="146" t="str">
        <f t="shared" ref="AV536:AW536" si="2246">IF(NOT(ISBLANK(DT536)),CONCATENATE(TEXT(DT536,"yyyy-mm-ddThh:MM:ss"),"Z"),"")</f>
        <v/>
      </c>
      <c r="AW536" s="146" t="str">
        <f t="shared" si="2246"/>
        <v/>
      </c>
      <c r="AX536" s="146" t="str">
        <f t="shared" ref="AX536:AZ536" si="2247">IF(NOT(ISBLANK(ED536)),CONCATENATE(TEXT(ED536,"yyyy-mm-ddThh:MM:ss"),"Z"),"")</f>
        <v/>
      </c>
      <c r="AY536" s="146" t="str">
        <f t="shared" si="2247"/>
        <v/>
      </c>
      <c r="AZ536" s="146" t="str">
        <f t="shared" si="2247"/>
        <v/>
      </c>
      <c r="BA536" s="176"/>
      <c r="BB536" s="152"/>
      <c r="BC536" s="177"/>
      <c r="BD536" s="154"/>
      <c r="BE536" s="155"/>
      <c r="BF536" s="154"/>
      <c r="BG536" s="155"/>
      <c r="BH536" s="169"/>
      <c r="BI536" s="162"/>
      <c r="BJ536" s="172"/>
      <c r="BK536" s="162"/>
      <c r="BL536" s="158"/>
      <c r="BM536" s="172"/>
      <c r="BN536" s="162"/>
      <c r="BO536" s="167"/>
      <c r="BP536" s="169"/>
      <c r="BQ536" s="162"/>
      <c r="BR536" s="162"/>
      <c r="BS536" s="174"/>
      <c r="BT536" s="162"/>
      <c r="BU536" s="174"/>
      <c r="BV536" s="174"/>
      <c r="BW536" s="174"/>
      <c r="BX536" s="173"/>
      <c r="BY536" s="158"/>
      <c r="BZ536" s="160"/>
      <c r="CA536" s="172"/>
      <c r="CB536" s="152"/>
      <c r="CC536" s="152"/>
      <c r="CD536" s="156"/>
      <c r="CE536" s="172"/>
      <c r="CF536" s="162"/>
      <c r="CG536" s="162"/>
      <c r="CH536" s="158"/>
      <c r="CI536" s="173"/>
      <c r="CJ536" s="178"/>
      <c r="CK536" s="173"/>
      <c r="CL536" s="165"/>
      <c r="CM536" s="172"/>
      <c r="CN536" s="162"/>
      <c r="CO536" s="162"/>
      <c r="CP536" s="162"/>
      <c r="CQ536" s="162"/>
      <c r="CR536" s="169"/>
      <c r="CS536" s="162"/>
      <c r="CT536" s="162"/>
      <c r="CU536" s="174"/>
      <c r="CV536" s="152"/>
      <c r="CW536" s="173"/>
      <c r="CX536" s="158"/>
      <c r="CY536" s="172"/>
      <c r="CZ536" s="162"/>
      <c r="DA536" s="162"/>
      <c r="DB536" s="158"/>
      <c r="DC536" s="173"/>
      <c r="DD536" s="178"/>
      <c r="DE536" s="173"/>
      <c r="DF536" s="165"/>
      <c r="DG536" s="172"/>
      <c r="DH536" s="178"/>
      <c r="DI536" s="172"/>
      <c r="DJ536" s="178"/>
      <c r="DK536" s="172"/>
      <c r="DL536" s="162"/>
      <c r="DM536" s="167"/>
      <c r="DN536" s="169"/>
      <c r="DO536" s="162"/>
      <c r="DP536" s="162"/>
      <c r="DQ536" s="174"/>
      <c r="DR536" s="152"/>
      <c r="DS536" s="172"/>
      <c r="DT536" s="152"/>
      <c r="DU536" s="152"/>
      <c r="DV536" s="156"/>
      <c r="DW536" s="173"/>
      <c r="DX536" s="158"/>
      <c r="DY536" s="172"/>
      <c r="DZ536" s="162"/>
      <c r="EA536" s="162"/>
      <c r="EB536" s="172"/>
      <c r="EC536" s="172"/>
      <c r="ED536" s="152"/>
      <c r="EE536" s="152"/>
      <c r="EF536" s="152"/>
      <c r="EG536" s="174"/>
      <c r="EH536" s="172"/>
      <c r="EI536" s="162"/>
      <c r="EJ536" s="162"/>
    </row>
    <row r="537" spans="1:140" ht="12.5">
      <c r="A537" s="168"/>
      <c r="B537" s="169"/>
      <c r="C537" s="144" t="str">
        <f t="shared" si="0"/>
        <v/>
      </c>
      <c r="D537" s="144" t="str">
        <f t="shared" si="2165"/>
        <v/>
      </c>
      <c r="E537" s="144" t="str">
        <f t="shared" si="2"/>
        <v/>
      </c>
      <c r="F537" s="145" t="str">
        <f t="shared" si="2166"/>
        <v/>
      </c>
      <c r="G537" s="145" t="str">
        <f t="shared" si="4"/>
        <v/>
      </c>
      <c r="H537" s="145" t="str">
        <f t="shared" si="5"/>
        <v/>
      </c>
      <c r="I537" s="146" t="str">
        <f t="shared" ref="I537:J537" si="2248">IF(COUNTA($DO537:$DX537)&gt;0,$BA537,"")</f>
        <v/>
      </c>
      <c r="J537" s="146" t="str">
        <f t="shared" si="2248"/>
        <v/>
      </c>
      <c r="K537" s="147" t="str">
        <f t="shared" si="43"/>
        <v/>
      </c>
      <c r="L537" s="147" t="str">
        <f t="shared" si="7"/>
        <v/>
      </c>
      <c r="M537" s="147" t="str">
        <f t="shared" si="8"/>
        <v/>
      </c>
      <c r="N537" s="147" t="str">
        <f t="shared" si="48"/>
        <v/>
      </c>
      <c r="O537" s="147" t="str">
        <f t="shared" si="9"/>
        <v/>
      </c>
      <c r="P537" s="146" t="str">
        <f t="shared" si="2168"/>
        <v/>
      </c>
      <c r="Q537" s="147" t="str">
        <f t="shared" si="2169"/>
        <v/>
      </c>
      <c r="R537" s="146" t="str">
        <f t="shared" si="12"/>
        <v/>
      </c>
      <c r="S537" s="146" t="str">
        <f t="shared" si="13"/>
        <v/>
      </c>
      <c r="T537" s="146" t="str">
        <f>IF(NOT(ISBLANK(DH537)),
        IF(AND(ISREF('Input Tenderers'!$J$8:$K$8),COUNTA('Input Tenderers'!$N$8)&gt;0),
                IF(COUNTA('Input Implementation Transactio'!$N537:$O537)&gt;0,"supplier;tenderer;payee","supplier;tenderer"),
                IF(COUNTA('Input Implementation Transactio'!$N537:$O537)&gt;0,"supplier;payee","supplier")
                ),
        IF(COUNTA('Input Implementation Transactio'!$N537:$O537)&gt;0, "payee", "")
        )</f>
        <v/>
      </c>
      <c r="U537" s="146" t="str">
        <f t="shared" si="14"/>
        <v/>
      </c>
      <c r="V537" s="146" t="str">
        <f t="shared" si="15"/>
        <v/>
      </c>
      <c r="W537" s="148" t="str">
        <f t="shared" si="2170"/>
        <v/>
      </c>
      <c r="X537" s="175" t="str">
        <f t="shared" si="2171"/>
        <v/>
      </c>
      <c r="Y537" s="170" t="str">
        <f t="shared" si="2172"/>
        <v/>
      </c>
      <c r="Z537" s="150" t="str">
        <f t="shared" si="19"/>
        <v/>
      </c>
      <c r="AA537" s="146" t="str">
        <f t="shared" si="20"/>
        <v/>
      </c>
      <c r="AB537" s="146" t="str">
        <f t="shared" si="21"/>
        <v/>
      </c>
      <c r="AC537" s="146" t="str">
        <f t="shared" si="22"/>
        <v/>
      </c>
      <c r="AD537" s="148" t="str">
        <f t="shared" si="2173"/>
        <v/>
      </c>
      <c r="AE537" s="148" t="str">
        <f t="shared" si="24"/>
        <v/>
      </c>
      <c r="AF537" s="175" t="str">
        <f t="shared" si="2174"/>
        <v/>
      </c>
      <c r="AG537" s="170" t="str">
        <f t="shared" si="2175"/>
        <v/>
      </c>
      <c r="AH537" s="148" t="str">
        <f t="shared" si="2176"/>
        <v/>
      </c>
      <c r="AI537" s="146" t="str">
        <f t="shared" si="28"/>
        <v/>
      </c>
      <c r="AJ537" s="146" t="str">
        <f t="shared" si="29"/>
        <v/>
      </c>
      <c r="AK537" s="146" t="str">
        <f t="shared" si="30"/>
        <v/>
      </c>
      <c r="AL537" s="146" t="str">
        <f t="shared" si="31"/>
        <v/>
      </c>
      <c r="AM537" s="171" t="str">
        <f t="shared" si="32"/>
        <v/>
      </c>
      <c r="AN537" s="171" t="str">
        <f t="shared" si="33"/>
        <v/>
      </c>
      <c r="AO537" s="146" t="str">
        <f t="shared" si="34"/>
        <v/>
      </c>
      <c r="AP537" s="146" t="str">
        <f t="shared" si="35"/>
        <v/>
      </c>
      <c r="AQ537" s="146" t="str">
        <f t="shared" si="36"/>
        <v/>
      </c>
      <c r="AR537" s="146" t="str">
        <f t="shared" ref="AR537:AS537" si="2249">IF(NOT(ISBLANK(CB537)),CONCATENATE(TEXT(CB537,"yyyy-mm-ddThh:MM:ss"),"Z"),"")</f>
        <v/>
      </c>
      <c r="AS537" s="146" t="str">
        <f t="shared" si="2249"/>
        <v/>
      </c>
      <c r="AT537" s="146" t="str">
        <f t="shared" si="38"/>
        <v/>
      </c>
      <c r="AU537" s="146" t="str">
        <f t="shared" si="39"/>
        <v/>
      </c>
      <c r="AV537" s="146" t="str">
        <f t="shared" ref="AV537:AW537" si="2250">IF(NOT(ISBLANK(DT537)),CONCATENATE(TEXT(DT537,"yyyy-mm-ddThh:MM:ss"),"Z"),"")</f>
        <v/>
      </c>
      <c r="AW537" s="146" t="str">
        <f t="shared" si="2250"/>
        <v/>
      </c>
      <c r="AX537" s="146" t="str">
        <f t="shared" ref="AX537:AZ537" si="2251">IF(NOT(ISBLANK(ED537)),CONCATENATE(TEXT(ED537,"yyyy-mm-ddThh:MM:ss"),"Z"),"")</f>
        <v/>
      </c>
      <c r="AY537" s="146" t="str">
        <f t="shared" si="2251"/>
        <v/>
      </c>
      <c r="AZ537" s="146" t="str">
        <f t="shared" si="2251"/>
        <v/>
      </c>
      <c r="BA537" s="176"/>
      <c r="BB537" s="152"/>
      <c r="BC537" s="177"/>
      <c r="BD537" s="154"/>
      <c r="BE537" s="155"/>
      <c r="BF537" s="154"/>
      <c r="BG537" s="155"/>
      <c r="BH537" s="169"/>
      <c r="BI537" s="162"/>
      <c r="BJ537" s="172"/>
      <c r="BK537" s="162"/>
      <c r="BL537" s="158"/>
      <c r="BM537" s="172"/>
      <c r="BN537" s="162"/>
      <c r="BO537" s="167"/>
      <c r="BP537" s="169"/>
      <c r="BQ537" s="162"/>
      <c r="BR537" s="162"/>
      <c r="BS537" s="174"/>
      <c r="BT537" s="162"/>
      <c r="BU537" s="174"/>
      <c r="BV537" s="174"/>
      <c r="BW537" s="174"/>
      <c r="BX537" s="173"/>
      <c r="BY537" s="158"/>
      <c r="BZ537" s="160"/>
      <c r="CA537" s="172"/>
      <c r="CB537" s="152"/>
      <c r="CC537" s="152"/>
      <c r="CD537" s="156"/>
      <c r="CE537" s="172"/>
      <c r="CF537" s="162"/>
      <c r="CG537" s="162"/>
      <c r="CH537" s="158"/>
      <c r="CI537" s="173"/>
      <c r="CJ537" s="178"/>
      <c r="CK537" s="173"/>
      <c r="CL537" s="165"/>
      <c r="CM537" s="172"/>
      <c r="CN537" s="162"/>
      <c r="CO537" s="162"/>
      <c r="CP537" s="162"/>
      <c r="CQ537" s="162"/>
      <c r="CR537" s="169"/>
      <c r="CS537" s="162"/>
      <c r="CT537" s="162"/>
      <c r="CU537" s="174"/>
      <c r="CV537" s="152"/>
      <c r="CW537" s="173"/>
      <c r="CX537" s="158"/>
      <c r="CY537" s="172"/>
      <c r="CZ537" s="162"/>
      <c r="DA537" s="162"/>
      <c r="DB537" s="158"/>
      <c r="DC537" s="173"/>
      <c r="DD537" s="178"/>
      <c r="DE537" s="173"/>
      <c r="DF537" s="165"/>
      <c r="DG537" s="172"/>
      <c r="DH537" s="178"/>
      <c r="DI537" s="172"/>
      <c r="DJ537" s="178"/>
      <c r="DK537" s="172"/>
      <c r="DL537" s="162"/>
      <c r="DM537" s="167"/>
      <c r="DN537" s="169"/>
      <c r="DO537" s="162"/>
      <c r="DP537" s="162"/>
      <c r="DQ537" s="174"/>
      <c r="DR537" s="152"/>
      <c r="DS537" s="172"/>
      <c r="DT537" s="152"/>
      <c r="DU537" s="152"/>
      <c r="DV537" s="156"/>
      <c r="DW537" s="173"/>
      <c r="DX537" s="158"/>
      <c r="DY537" s="172"/>
      <c r="DZ537" s="162"/>
      <c r="EA537" s="162"/>
      <c r="EB537" s="172"/>
      <c r="EC537" s="172"/>
      <c r="ED537" s="152"/>
      <c r="EE537" s="152"/>
      <c r="EF537" s="152"/>
      <c r="EG537" s="174"/>
      <c r="EH537" s="172"/>
      <c r="EI537" s="162"/>
      <c r="EJ537" s="162"/>
    </row>
    <row r="538" spans="1:140" ht="12.5">
      <c r="A538" s="168"/>
      <c r="B538" s="169"/>
      <c r="C538" s="144" t="str">
        <f t="shared" si="0"/>
        <v/>
      </c>
      <c r="D538" s="144" t="str">
        <f t="shared" si="2165"/>
        <v/>
      </c>
      <c r="E538" s="144" t="str">
        <f t="shared" si="2"/>
        <v/>
      </c>
      <c r="F538" s="145" t="str">
        <f t="shared" si="2166"/>
        <v/>
      </c>
      <c r="G538" s="145" t="str">
        <f t="shared" si="4"/>
        <v/>
      </c>
      <c r="H538" s="145" t="str">
        <f t="shared" si="5"/>
        <v/>
      </c>
      <c r="I538" s="146" t="str">
        <f t="shared" ref="I538:J538" si="2252">IF(COUNTA($DO538:$DX538)&gt;0,$BA538,"")</f>
        <v/>
      </c>
      <c r="J538" s="146" t="str">
        <f t="shared" si="2252"/>
        <v/>
      </c>
      <c r="K538" s="147" t="str">
        <f t="shared" si="43"/>
        <v/>
      </c>
      <c r="L538" s="147" t="str">
        <f t="shared" si="7"/>
        <v/>
      </c>
      <c r="M538" s="147" t="str">
        <f t="shared" si="8"/>
        <v/>
      </c>
      <c r="N538" s="147" t="str">
        <f t="shared" si="48"/>
        <v/>
      </c>
      <c r="O538" s="147" t="str">
        <f t="shared" si="9"/>
        <v/>
      </c>
      <c r="P538" s="146" t="str">
        <f t="shared" si="2168"/>
        <v/>
      </c>
      <c r="Q538" s="147" t="str">
        <f t="shared" si="2169"/>
        <v/>
      </c>
      <c r="R538" s="146" t="str">
        <f t="shared" si="12"/>
        <v/>
      </c>
      <c r="S538" s="146" t="str">
        <f t="shared" si="13"/>
        <v/>
      </c>
      <c r="T538" s="146" t="str">
        <f>IF(NOT(ISBLANK(DH538)),
        IF(AND(ISREF('Input Tenderers'!$J$8:$K$8),COUNTA('Input Tenderers'!$N$8)&gt;0),
                IF(COUNTA('Input Implementation Transactio'!$N538:$O538)&gt;0,"supplier;tenderer;payee","supplier;tenderer"),
                IF(COUNTA('Input Implementation Transactio'!$N538:$O538)&gt;0,"supplier;payee","supplier")
                ),
        IF(COUNTA('Input Implementation Transactio'!$N538:$O538)&gt;0, "payee", "")
        )</f>
        <v/>
      </c>
      <c r="U538" s="146" t="str">
        <f t="shared" si="14"/>
        <v/>
      </c>
      <c r="V538" s="146" t="str">
        <f t="shared" si="15"/>
        <v/>
      </c>
      <c r="W538" s="148" t="str">
        <f t="shared" si="2170"/>
        <v/>
      </c>
      <c r="X538" s="175" t="str">
        <f t="shared" si="2171"/>
        <v/>
      </c>
      <c r="Y538" s="170" t="str">
        <f t="shared" si="2172"/>
        <v/>
      </c>
      <c r="Z538" s="150" t="str">
        <f t="shared" si="19"/>
        <v/>
      </c>
      <c r="AA538" s="146" t="str">
        <f t="shared" si="20"/>
        <v/>
      </c>
      <c r="AB538" s="146" t="str">
        <f t="shared" si="21"/>
        <v/>
      </c>
      <c r="AC538" s="146" t="str">
        <f t="shared" si="22"/>
        <v/>
      </c>
      <c r="AD538" s="148" t="str">
        <f t="shared" si="2173"/>
        <v/>
      </c>
      <c r="AE538" s="148" t="str">
        <f t="shared" si="24"/>
        <v/>
      </c>
      <c r="AF538" s="175" t="str">
        <f t="shared" si="2174"/>
        <v/>
      </c>
      <c r="AG538" s="170" t="str">
        <f t="shared" si="2175"/>
        <v/>
      </c>
      <c r="AH538" s="148" t="str">
        <f t="shared" si="2176"/>
        <v/>
      </c>
      <c r="AI538" s="146" t="str">
        <f t="shared" si="28"/>
        <v/>
      </c>
      <c r="AJ538" s="146" t="str">
        <f t="shared" si="29"/>
        <v/>
      </c>
      <c r="AK538" s="146" t="str">
        <f t="shared" si="30"/>
        <v/>
      </c>
      <c r="AL538" s="146" t="str">
        <f t="shared" si="31"/>
        <v/>
      </c>
      <c r="AM538" s="171" t="str">
        <f t="shared" si="32"/>
        <v/>
      </c>
      <c r="AN538" s="171" t="str">
        <f t="shared" si="33"/>
        <v/>
      </c>
      <c r="AO538" s="146" t="str">
        <f t="shared" si="34"/>
        <v/>
      </c>
      <c r="AP538" s="146" t="str">
        <f t="shared" si="35"/>
        <v/>
      </c>
      <c r="AQ538" s="146" t="str">
        <f t="shared" si="36"/>
        <v/>
      </c>
      <c r="AR538" s="146" t="str">
        <f t="shared" ref="AR538:AS538" si="2253">IF(NOT(ISBLANK(CB538)),CONCATENATE(TEXT(CB538,"yyyy-mm-ddThh:MM:ss"),"Z"),"")</f>
        <v/>
      </c>
      <c r="AS538" s="146" t="str">
        <f t="shared" si="2253"/>
        <v/>
      </c>
      <c r="AT538" s="146" t="str">
        <f t="shared" si="38"/>
        <v/>
      </c>
      <c r="AU538" s="146" t="str">
        <f t="shared" si="39"/>
        <v/>
      </c>
      <c r="AV538" s="146" t="str">
        <f t="shared" ref="AV538:AW538" si="2254">IF(NOT(ISBLANK(DT538)),CONCATENATE(TEXT(DT538,"yyyy-mm-ddThh:MM:ss"),"Z"),"")</f>
        <v/>
      </c>
      <c r="AW538" s="146" t="str">
        <f t="shared" si="2254"/>
        <v/>
      </c>
      <c r="AX538" s="146" t="str">
        <f t="shared" ref="AX538:AZ538" si="2255">IF(NOT(ISBLANK(ED538)),CONCATENATE(TEXT(ED538,"yyyy-mm-ddThh:MM:ss"),"Z"),"")</f>
        <v/>
      </c>
      <c r="AY538" s="146" t="str">
        <f t="shared" si="2255"/>
        <v/>
      </c>
      <c r="AZ538" s="146" t="str">
        <f t="shared" si="2255"/>
        <v/>
      </c>
      <c r="BA538" s="176"/>
      <c r="BB538" s="152"/>
      <c r="BC538" s="177"/>
      <c r="BD538" s="154"/>
      <c r="BE538" s="155"/>
      <c r="BF538" s="154"/>
      <c r="BG538" s="155"/>
      <c r="BH538" s="169"/>
      <c r="BI538" s="162"/>
      <c r="BJ538" s="172"/>
      <c r="BK538" s="162"/>
      <c r="BL538" s="158"/>
      <c r="BM538" s="172"/>
      <c r="BN538" s="162"/>
      <c r="BO538" s="167"/>
      <c r="BP538" s="169"/>
      <c r="BQ538" s="162"/>
      <c r="BR538" s="162"/>
      <c r="BS538" s="174"/>
      <c r="BT538" s="162"/>
      <c r="BU538" s="174"/>
      <c r="BV538" s="174"/>
      <c r="BW538" s="174"/>
      <c r="BX538" s="173"/>
      <c r="BY538" s="158"/>
      <c r="BZ538" s="160"/>
      <c r="CA538" s="172"/>
      <c r="CB538" s="152"/>
      <c r="CC538" s="152"/>
      <c r="CD538" s="156"/>
      <c r="CE538" s="172"/>
      <c r="CF538" s="162"/>
      <c r="CG538" s="162"/>
      <c r="CH538" s="158"/>
      <c r="CI538" s="173"/>
      <c r="CJ538" s="178"/>
      <c r="CK538" s="173"/>
      <c r="CL538" s="165"/>
      <c r="CM538" s="172"/>
      <c r="CN538" s="162"/>
      <c r="CO538" s="162"/>
      <c r="CP538" s="162"/>
      <c r="CQ538" s="162"/>
      <c r="CR538" s="169"/>
      <c r="CS538" s="162"/>
      <c r="CT538" s="162"/>
      <c r="CU538" s="174"/>
      <c r="CV538" s="152"/>
      <c r="CW538" s="173"/>
      <c r="CX538" s="158"/>
      <c r="CY538" s="172"/>
      <c r="CZ538" s="162"/>
      <c r="DA538" s="162"/>
      <c r="DB538" s="158"/>
      <c r="DC538" s="173"/>
      <c r="DD538" s="178"/>
      <c r="DE538" s="173"/>
      <c r="DF538" s="165"/>
      <c r="DG538" s="172"/>
      <c r="DH538" s="178"/>
      <c r="DI538" s="172"/>
      <c r="DJ538" s="178"/>
      <c r="DK538" s="172"/>
      <c r="DL538" s="162"/>
      <c r="DM538" s="167"/>
      <c r="DN538" s="169"/>
      <c r="DO538" s="162"/>
      <c r="DP538" s="162"/>
      <c r="DQ538" s="174"/>
      <c r="DR538" s="152"/>
      <c r="DS538" s="172"/>
      <c r="DT538" s="152"/>
      <c r="DU538" s="152"/>
      <c r="DV538" s="156"/>
      <c r="DW538" s="173"/>
      <c r="DX538" s="158"/>
      <c r="DY538" s="172"/>
      <c r="DZ538" s="162"/>
      <c r="EA538" s="162"/>
      <c r="EB538" s="172"/>
      <c r="EC538" s="172"/>
      <c r="ED538" s="152"/>
      <c r="EE538" s="152"/>
      <c r="EF538" s="152"/>
      <c r="EG538" s="174"/>
      <c r="EH538" s="172"/>
      <c r="EI538" s="162"/>
      <c r="EJ538" s="162"/>
    </row>
    <row r="539" spans="1:140" ht="12.5">
      <c r="A539" s="168"/>
      <c r="B539" s="169"/>
      <c r="C539" s="144" t="str">
        <f t="shared" si="0"/>
        <v/>
      </c>
      <c r="D539" s="144" t="str">
        <f t="shared" si="2165"/>
        <v/>
      </c>
      <c r="E539" s="144" t="str">
        <f t="shared" si="2"/>
        <v/>
      </c>
      <c r="F539" s="145" t="str">
        <f t="shared" si="2166"/>
        <v/>
      </c>
      <c r="G539" s="145" t="str">
        <f t="shared" si="4"/>
        <v/>
      </c>
      <c r="H539" s="145" t="str">
        <f t="shared" si="5"/>
        <v/>
      </c>
      <c r="I539" s="146" t="str">
        <f t="shared" ref="I539:J539" si="2256">IF(COUNTA($DO539:$DX539)&gt;0,$BA539,"")</f>
        <v/>
      </c>
      <c r="J539" s="146" t="str">
        <f t="shared" si="2256"/>
        <v/>
      </c>
      <c r="K539" s="147" t="str">
        <f t="shared" si="43"/>
        <v/>
      </c>
      <c r="L539" s="147" t="str">
        <f t="shared" si="7"/>
        <v/>
      </c>
      <c r="M539" s="147" t="str">
        <f t="shared" si="8"/>
        <v/>
      </c>
      <c r="N539" s="147" t="str">
        <f t="shared" si="48"/>
        <v/>
      </c>
      <c r="O539" s="147" t="str">
        <f t="shared" si="9"/>
        <v/>
      </c>
      <c r="P539" s="146" t="str">
        <f t="shared" si="2168"/>
        <v/>
      </c>
      <c r="Q539" s="147" t="str">
        <f t="shared" si="2169"/>
        <v/>
      </c>
      <c r="R539" s="146" t="str">
        <f t="shared" si="12"/>
        <v/>
      </c>
      <c r="S539" s="146" t="str">
        <f t="shared" si="13"/>
        <v/>
      </c>
      <c r="T539" s="146" t="str">
        <f>IF(NOT(ISBLANK(DH539)),
        IF(AND(ISREF('Input Tenderers'!$J$8:$K$8),COUNTA('Input Tenderers'!$N$8)&gt;0),
                IF(COUNTA('Input Implementation Transactio'!$N539:$O539)&gt;0,"supplier;tenderer;payee","supplier;tenderer"),
                IF(COUNTA('Input Implementation Transactio'!$N539:$O539)&gt;0,"supplier;payee","supplier")
                ),
        IF(COUNTA('Input Implementation Transactio'!$N539:$O539)&gt;0, "payee", "")
        )</f>
        <v/>
      </c>
      <c r="U539" s="146" t="str">
        <f t="shared" si="14"/>
        <v/>
      </c>
      <c r="V539" s="146" t="str">
        <f t="shared" si="15"/>
        <v/>
      </c>
      <c r="W539" s="148" t="str">
        <f t="shared" si="2170"/>
        <v/>
      </c>
      <c r="X539" s="175" t="str">
        <f t="shared" si="2171"/>
        <v/>
      </c>
      <c r="Y539" s="170" t="str">
        <f t="shared" si="2172"/>
        <v/>
      </c>
      <c r="Z539" s="150" t="str">
        <f t="shared" si="19"/>
        <v/>
      </c>
      <c r="AA539" s="146" t="str">
        <f t="shared" si="20"/>
        <v/>
      </c>
      <c r="AB539" s="146" t="str">
        <f t="shared" si="21"/>
        <v/>
      </c>
      <c r="AC539" s="146" t="str">
        <f t="shared" si="22"/>
        <v/>
      </c>
      <c r="AD539" s="148" t="str">
        <f t="shared" si="2173"/>
        <v/>
      </c>
      <c r="AE539" s="148" t="str">
        <f t="shared" si="24"/>
        <v/>
      </c>
      <c r="AF539" s="175" t="str">
        <f t="shared" si="2174"/>
        <v/>
      </c>
      <c r="AG539" s="170" t="str">
        <f t="shared" si="2175"/>
        <v/>
      </c>
      <c r="AH539" s="148" t="str">
        <f t="shared" si="2176"/>
        <v/>
      </c>
      <c r="AI539" s="146" t="str">
        <f t="shared" si="28"/>
        <v/>
      </c>
      <c r="AJ539" s="146" t="str">
        <f t="shared" si="29"/>
        <v/>
      </c>
      <c r="AK539" s="146" t="str">
        <f t="shared" si="30"/>
        <v/>
      </c>
      <c r="AL539" s="146" t="str">
        <f t="shared" si="31"/>
        <v/>
      </c>
      <c r="AM539" s="171" t="str">
        <f t="shared" si="32"/>
        <v/>
      </c>
      <c r="AN539" s="171" t="str">
        <f t="shared" si="33"/>
        <v/>
      </c>
      <c r="AO539" s="146" t="str">
        <f t="shared" si="34"/>
        <v/>
      </c>
      <c r="AP539" s="146" t="str">
        <f t="shared" si="35"/>
        <v/>
      </c>
      <c r="AQ539" s="146" t="str">
        <f t="shared" si="36"/>
        <v/>
      </c>
      <c r="AR539" s="146" t="str">
        <f t="shared" ref="AR539:AS539" si="2257">IF(NOT(ISBLANK(CB539)),CONCATENATE(TEXT(CB539,"yyyy-mm-ddThh:MM:ss"),"Z"),"")</f>
        <v/>
      </c>
      <c r="AS539" s="146" t="str">
        <f t="shared" si="2257"/>
        <v/>
      </c>
      <c r="AT539" s="146" t="str">
        <f t="shared" si="38"/>
        <v/>
      </c>
      <c r="AU539" s="146" t="str">
        <f t="shared" si="39"/>
        <v/>
      </c>
      <c r="AV539" s="146" t="str">
        <f t="shared" ref="AV539:AW539" si="2258">IF(NOT(ISBLANK(DT539)),CONCATENATE(TEXT(DT539,"yyyy-mm-ddThh:MM:ss"),"Z"),"")</f>
        <v/>
      </c>
      <c r="AW539" s="146" t="str">
        <f t="shared" si="2258"/>
        <v/>
      </c>
      <c r="AX539" s="146" t="str">
        <f t="shared" ref="AX539:AZ539" si="2259">IF(NOT(ISBLANK(ED539)),CONCATENATE(TEXT(ED539,"yyyy-mm-ddThh:MM:ss"),"Z"),"")</f>
        <v/>
      </c>
      <c r="AY539" s="146" t="str">
        <f t="shared" si="2259"/>
        <v/>
      </c>
      <c r="AZ539" s="146" t="str">
        <f t="shared" si="2259"/>
        <v/>
      </c>
      <c r="BA539" s="176"/>
      <c r="BB539" s="152"/>
      <c r="BC539" s="177"/>
      <c r="BD539" s="154"/>
      <c r="BE539" s="155"/>
      <c r="BF539" s="154"/>
      <c r="BG539" s="155"/>
      <c r="BH539" s="169"/>
      <c r="BI539" s="162"/>
      <c r="BJ539" s="172"/>
      <c r="BK539" s="162"/>
      <c r="BL539" s="158"/>
      <c r="BM539" s="172"/>
      <c r="BN539" s="162"/>
      <c r="BO539" s="167"/>
      <c r="BP539" s="169"/>
      <c r="BQ539" s="162"/>
      <c r="BR539" s="162"/>
      <c r="BS539" s="174"/>
      <c r="BT539" s="162"/>
      <c r="BU539" s="174"/>
      <c r="BV539" s="174"/>
      <c r="BW539" s="174"/>
      <c r="BX539" s="173"/>
      <c r="BY539" s="158"/>
      <c r="BZ539" s="160"/>
      <c r="CA539" s="172"/>
      <c r="CB539" s="152"/>
      <c r="CC539" s="152"/>
      <c r="CD539" s="156"/>
      <c r="CE539" s="172"/>
      <c r="CF539" s="162"/>
      <c r="CG539" s="162"/>
      <c r="CH539" s="158"/>
      <c r="CI539" s="173"/>
      <c r="CJ539" s="178"/>
      <c r="CK539" s="173"/>
      <c r="CL539" s="165"/>
      <c r="CM539" s="172"/>
      <c r="CN539" s="162"/>
      <c r="CO539" s="162"/>
      <c r="CP539" s="162"/>
      <c r="CQ539" s="162"/>
      <c r="CR539" s="169"/>
      <c r="CS539" s="162"/>
      <c r="CT539" s="162"/>
      <c r="CU539" s="174"/>
      <c r="CV539" s="152"/>
      <c r="CW539" s="173"/>
      <c r="CX539" s="158"/>
      <c r="CY539" s="172"/>
      <c r="CZ539" s="162"/>
      <c r="DA539" s="162"/>
      <c r="DB539" s="158"/>
      <c r="DC539" s="173"/>
      <c r="DD539" s="178"/>
      <c r="DE539" s="173"/>
      <c r="DF539" s="165"/>
      <c r="DG539" s="172"/>
      <c r="DH539" s="178"/>
      <c r="DI539" s="172"/>
      <c r="DJ539" s="178"/>
      <c r="DK539" s="172"/>
      <c r="DL539" s="162"/>
      <c r="DM539" s="167"/>
      <c r="DN539" s="169"/>
      <c r="DO539" s="162"/>
      <c r="DP539" s="162"/>
      <c r="DQ539" s="174"/>
      <c r="DR539" s="152"/>
      <c r="DS539" s="172"/>
      <c r="DT539" s="152"/>
      <c r="DU539" s="152"/>
      <c r="DV539" s="156"/>
      <c r="DW539" s="173"/>
      <c r="DX539" s="158"/>
      <c r="DY539" s="172"/>
      <c r="DZ539" s="162"/>
      <c r="EA539" s="162"/>
      <c r="EB539" s="172"/>
      <c r="EC539" s="172"/>
      <c r="ED539" s="152"/>
      <c r="EE539" s="152"/>
      <c r="EF539" s="152"/>
      <c r="EG539" s="174"/>
      <c r="EH539" s="172"/>
      <c r="EI539" s="162"/>
      <c r="EJ539" s="162"/>
    </row>
    <row r="540" spans="1:140" ht="12.5">
      <c r="A540" s="168"/>
      <c r="B540" s="169"/>
      <c r="C540" s="144" t="str">
        <f t="shared" si="0"/>
        <v/>
      </c>
      <c r="D540" s="144" t="str">
        <f t="shared" si="2165"/>
        <v/>
      </c>
      <c r="E540" s="144" t="str">
        <f t="shared" si="2"/>
        <v/>
      </c>
      <c r="F540" s="145" t="str">
        <f t="shared" si="2166"/>
        <v/>
      </c>
      <c r="G540" s="145" t="str">
        <f t="shared" si="4"/>
        <v/>
      </c>
      <c r="H540" s="145" t="str">
        <f t="shared" si="5"/>
        <v/>
      </c>
      <c r="I540" s="146" t="str">
        <f t="shared" ref="I540:J540" si="2260">IF(COUNTA($DO540:$DX540)&gt;0,$BA540,"")</f>
        <v/>
      </c>
      <c r="J540" s="146" t="str">
        <f t="shared" si="2260"/>
        <v/>
      </c>
      <c r="K540" s="147" t="str">
        <f t="shared" si="43"/>
        <v/>
      </c>
      <c r="L540" s="147" t="str">
        <f t="shared" si="7"/>
        <v/>
      </c>
      <c r="M540" s="147" t="str">
        <f t="shared" si="8"/>
        <v/>
      </c>
      <c r="N540" s="147" t="str">
        <f t="shared" si="48"/>
        <v/>
      </c>
      <c r="O540" s="147" t="str">
        <f t="shared" si="9"/>
        <v/>
      </c>
      <c r="P540" s="146" t="str">
        <f t="shared" si="2168"/>
        <v/>
      </c>
      <c r="Q540" s="147" t="str">
        <f t="shared" si="2169"/>
        <v/>
      </c>
      <c r="R540" s="146" t="str">
        <f t="shared" si="12"/>
        <v/>
      </c>
      <c r="S540" s="146" t="str">
        <f t="shared" si="13"/>
        <v/>
      </c>
      <c r="T540" s="146" t="str">
        <f>IF(NOT(ISBLANK(DH540)),
        IF(AND(ISREF('Input Tenderers'!$J$8:$K$8),COUNTA('Input Tenderers'!$N$8)&gt;0),
                IF(COUNTA('Input Implementation Transactio'!$N540:$O540)&gt;0,"supplier;tenderer;payee","supplier;tenderer"),
                IF(COUNTA('Input Implementation Transactio'!$N540:$O540)&gt;0,"supplier;payee","supplier")
                ),
        IF(COUNTA('Input Implementation Transactio'!$N540:$O540)&gt;0, "payee", "")
        )</f>
        <v/>
      </c>
      <c r="U540" s="146" t="str">
        <f t="shared" si="14"/>
        <v/>
      </c>
      <c r="V540" s="146" t="str">
        <f t="shared" si="15"/>
        <v/>
      </c>
      <c r="W540" s="148" t="str">
        <f t="shared" si="2170"/>
        <v/>
      </c>
      <c r="X540" s="175" t="str">
        <f t="shared" si="2171"/>
        <v/>
      </c>
      <c r="Y540" s="170" t="str">
        <f t="shared" si="2172"/>
        <v/>
      </c>
      <c r="Z540" s="150" t="str">
        <f t="shared" si="19"/>
        <v/>
      </c>
      <c r="AA540" s="146" t="str">
        <f t="shared" si="20"/>
        <v/>
      </c>
      <c r="AB540" s="146" t="str">
        <f t="shared" si="21"/>
        <v/>
      </c>
      <c r="AC540" s="146" t="str">
        <f t="shared" si="22"/>
        <v/>
      </c>
      <c r="AD540" s="148" t="str">
        <f t="shared" si="2173"/>
        <v/>
      </c>
      <c r="AE540" s="148" t="str">
        <f t="shared" si="24"/>
        <v/>
      </c>
      <c r="AF540" s="175" t="str">
        <f t="shared" si="2174"/>
        <v/>
      </c>
      <c r="AG540" s="170" t="str">
        <f t="shared" si="2175"/>
        <v/>
      </c>
      <c r="AH540" s="148" t="str">
        <f t="shared" si="2176"/>
        <v/>
      </c>
      <c r="AI540" s="146" t="str">
        <f t="shared" si="28"/>
        <v/>
      </c>
      <c r="AJ540" s="146" t="str">
        <f t="shared" si="29"/>
        <v/>
      </c>
      <c r="AK540" s="146" t="str">
        <f t="shared" si="30"/>
        <v/>
      </c>
      <c r="AL540" s="146" t="str">
        <f t="shared" si="31"/>
        <v/>
      </c>
      <c r="AM540" s="171" t="str">
        <f t="shared" si="32"/>
        <v/>
      </c>
      <c r="AN540" s="171" t="str">
        <f t="shared" si="33"/>
        <v/>
      </c>
      <c r="AO540" s="146" t="str">
        <f t="shared" si="34"/>
        <v/>
      </c>
      <c r="AP540" s="146" t="str">
        <f t="shared" si="35"/>
        <v/>
      </c>
      <c r="AQ540" s="146" t="str">
        <f t="shared" si="36"/>
        <v/>
      </c>
      <c r="AR540" s="146" t="str">
        <f t="shared" ref="AR540:AS540" si="2261">IF(NOT(ISBLANK(CB540)),CONCATENATE(TEXT(CB540,"yyyy-mm-ddThh:MM:ss"),"Z"),"")</f>
        <v/>
      </c>
      <c r="AS540" s="146" t="str">
        <f t="shared" si="2261"/>
        <v/>
      </c>
      <c r="AT540" s="146" t="str">
        <f t="shared" si="38"/>
        <v/>
      </c>
      <c r="AU540" s="146" t="str">
        <f t="shared" si="39"/>
        <v/>
      </c>
      <c r="AV540" s="146" t="str">
        <f t="shared" ref="AV540:AW540" si="2262">IF(NOT(ISBLANK(DT540)),CONCATENATE(TEXT(DT540,"yyyy-mm-ddThh:MM:ss"),"Z"),"")</f>
        <v/>
      </c>
      <c r="AW540" s="146" t="str">
        <f t="shared" si="2262"/>
        <v/>
      </c>
      <c r="AX540" s="146" t="str">
        <f t="shared" ref="AX540:AZ540" si="2263">IF(NOT(ISBLANK(ED540)),CONCATENATE(TEXT(ED540,"yyyy-mm-ddThh:MM:ss"),"Z"),"")</f>
        <v/>
      </c>
      <c r="AY540" s="146" t="str">
        <f t="shared" si="2263"/>
        <v/>
      </c>
      <c r="AZ540" s="146" t="str">
        <f t="shared" si="2263"/>
        <v/>
      </c>
      <c r="BA540" s="176"/>
      <c r="BB540" s="152"/>
      <c r="BC540" s="177"/>
      <c r="BD540" s="154"/>
      <c r="BE540" s="155"/>
      <c r="BF540" s="154"/>
      <c r="BG540" s="155"/>
      <c r="BH540" s="169"/>
      <c r="BI540" s="162"/>
      <c r="BJ540" s="172"/>
      <c r="BK540" s="162"/>
      <c r="BL540" s="158"/>
      <c r="BM540" s="172"/>
      <c r="BN540" s="162"/>
      <c r="BO540" s="167"/>
      <c r="BP540" s="169"/>
      <c r="BQ540" s="162"/>
      <c r="BR540" s="162"/>
      <c r="BS540" s="174"/>
      <c r="BT540" s="162"/>
      <c r="BU540" s="174"/>
      <c r="BV540" s="174"/>
      <c r="BW540" s="174"/>
      <c r="BX540" s="173"/>
      <c r="BY540" s="158"/>
      <c r="BZ540" s="160"/>
      <c r="CA540" s="172"/>
      <c r="CB540" s="152"/>
      <c r="CC540" s="152"/>
      <c r="CD540" s="156"/>
      <c r="CE540" s="172"/>
      <c r="CF540" s="162"/>
      <c r="CG540" s="162"/>
      <c r="CH540" s="158"/>
      <c r="CI540" s="173"/>
      <c r="CJ540" s="178"/>
      <c r="CK540" s="173"/>
      <c r="CL540" s="165"/>
      <c r="CM540" s="172"/>
      <c r="CN540" s="162"/>
      <c r="CO540" s="162"/>
      <c r="CP540" s="162"/>
      <c r="CQ540" s="162"/>
      <c r="CR540" s="169"/>
      <c r="CS540" s="162"/>
      <c r="CT540" s="162"/>
      <c r="CU540" s="174"/>
      <c r="CV540" s="152"/>
      <c r="CW540" s="173"/>
      <c r="CX540" s="158"/>
      <c r="CY540" s="172"/>
      <c r="CZ540" s="162"/>
      <c r="DA540" s="162"/>
      <c r="DB540" s="158"/>
      <c r="DC540" s="173"/>
      <c r="DD540" s="178"/>
      <c r="DE540" s="173"/>
      <c r="DF540" s="165"/>
      <c r="DG540" s="172"/>
      <c r="DH540" s="178"/>
      <c r="DI540" s="172"/>
      <c r="DJ540" s="178"/>
      <c r="DK540" s="172"/>
      <c r="DL540" s="162"/>
      <c r="DM540" s="167"/>
      <c r="DN540" s="169"/>
      <c r="DO540" s="162"/>
      <c r="DP540" s="162"/>
      <c r="DQ540" s="174"/>
      <c r="DR540" s="152"/>
      <c r="DS540" s="172"/>
      <c r="DT540" s="152"/>
      <c r="DU540" s="152"/>
      <c r="DV540" s="156"/>
      <c r="DW540" s="173"/>
      <c r="DX540" s="158"/>
      <c r="DY540" s="172"/>
      <c r="DZ540" s="162"/>
      <c r="EA540" s="162"/>
      <c r="EB540" s="172"/>
      <c r="EC540" s="172"/>
      <c r="ED540" s="152"/>
      <c r="EE540" s="152"/>
      <c r="EF540" s="152"/>
      <c r="EG540" s="174"/>
      <c r="EH540" s="172"/>
      <c r="EI540" s="162"/>
      <c r="EJ540" s="162"/>
    </row>
    <row r="541" spans="1:140" ht="12.5">
      <c r="A541" s="168"/>
      <c r="B541" s="169"/>
      <c r="C541" s="144" t="str">
        <f t="shared" si="0"/>
        <v/>
      </c>
      <c r="D541" s="144" t="str">
        <f t="shared" si="2165"/>
        <v/>
      </c>
      <c r="E541" s="144" t="str">
        <f t="shared" si="2"/>
        <v/>
      </c>
      <c r="F541" s="145" t="str">
        <f t="shared" si="2166"/>
        <v/>
      </c>
      <c r="G541" s="145" t="str">
        <f t="shared" si="4"/>
        <v/>
      </c>
      <c r="H541" s="145" t="str">
        <f t="shared" si="5"/>
        <v/>
      </c>
      <c r="I541" s="146" t="str">
        <f t="shared" ref="I541:J541" si="2264">IF(COUNTA($DO541:$DX541)&gt;0,$BA541,"")</f>
        <v/>
      </c>
      <c r="J541" s="146" t="str">
        <f t="shared" si="2264"/>
        <v/>
      </c>
      <c r="K541" s="147" t="str">
        <f t="shared" si="43"/>
        <v/>
      </c>
      <c r="L541" s="147" t="str">
        <f t="shared" si="7"/>
        <v/>
      </c>
      <c r="M541" s="147" t="str">
        <f t="shared" si="8"/>
        <v/>
      </c>
      <c r="N541" s="147" t="str">
        <f t="shared" si="48"/>
        <v/>
      </c>
      <c r="O541" s="147" t="str">
        <f t="shared" si="9"/>
        <v/>
      </c>
      <c r="P541" s="146" t="str">
        <f t="shared" si="2168"/>
        <v/>
      </c>
      <c r="Q541" s="147" t="str">
        <f t="shared" si="2169"/>
        <v/>
      </c>
      <c r="R541" s="146" t="str">
        <f t="shared" si="12"/>
        <v/>
      </c>
      <c r="S541" s="146" t="str">
        <f t="shared" si="13"/>
        <v/>
      </c>
      <c r="T541" s="146" t="str">
        <f>IF(NOT(ISBLANK(DH541)),
        IF(AND(ISREF('Input Tenderers'!$J$8:$K$8),COUNTA('Input Tenderers'!$N$8)&gt;0),
                IF(COUNTA('Input Implementation Transactio'!$N541:$O541)&gt;0,"supplier;tenderer;payee","supplier;tenderer"),
                IF(COUNTA('Input Implementation Transactio'!$N541:$O541)&gt;0,"supplier;payee","supplier")
                ),
        IF(COUNTA('Input Implementation Transactio'!$N541:$O541)&gt;0, "payee", "")
        )</f>
        <v/>
      </c>
      <c r="U541" s="146" t="str">
        <f t="shared" si="14"/>
        <v/>
      </c>
      <c r="V541" s="146" t="str">
        <f t="shared" si="15"/>
        <v/>
      </c>
      <c r="W541" s="148" t="str">
        <f t="shared" si="2170"/>
        <v/>
      </c>
      <c r="X541" s="175" t="str">
        <f t="shared" si="2171"/>
        <v/>
      </c>
      <c r="Y541" s="170" t="str">
        <f t="shared" si="2172"/>
        <v/>
      </c>
      <c r="Z541" s="150" t="str">
        <f t="shared" si="19"/>
        <v/>
      </c>
      <c r="AA541" s="146" t="str">
        <f t="shared" si="20"/>
        <v/>
      </c>
      <c r="AB541" s="146" t="str">
        <f t="shared" si="21"/>
        <v/>
      </c>
      <c r="AC541" s="146" t="str">
        <f t="shared" si="22"/>
        <v/>
      </c>
      <c r="AD541" s="148" t="str">
        <f t="shared" si="2173"/>
        <v/>
      </c>
      <c r="AE541" s="148" t="str">
        <f t="shared" si="24"/>
        <v/>
      </c>
      <c r="AF541" s="175" t="str">
        <f t="shared" si="2174"/>
        <v/>
      </c>
      <c r="AG541" s="170" t="str">
        <f t="shared" si="2175"/>
        <v/>
      </c>
      <c r="AH541" s="148" t="str">
        <f t="shared" si="2176"/>
        <v/>
      </c>
      <c r="AI541" s="146" t="str">
        <f t="shared" si="28"/>
        <v/>
      </c>
      <c r="AJ541" s="146" t="str">
        <f t="shared" si="29"/>
        <v/>
      </c>
      <c r="AK541" s="146" t="str">
        <f t="shared" si="30"/>
        <v/>
      </c>
      <c r="AL541" s="146" t="str">
        <f t="shared" si="31"/>
        <v/>
      </c>
      <c r="AM541" s="171" t="str">
        <f t="shared" si="32"/>
        <v/>
      </c>
      <c r="AN541" s="171" t="str">
        <f t="shared" si="33"/>
        <v/>
      </c>
      <c r="AO541" s="146" t="str">
        <f t="shared" si="34"/>
        <v/>
      </c>
      <c r="AP541" s="146" t="str">
        <f t="shared" si="35"/>
        <v/>
      </c>
      <c r="AQ541" s="146" t="str">
        <f t="shared" si="36"/>
        <v/>
      </c>
      <c r="AR541" s="146" t="str">
        <f t="shared" ref="AR541:AS541" si="2265">IF(NOT(ISBLANK(CB541)),CONCATENATE(TEXT(CB541,"yyyy-mm-ddThh:MM:ss"),"Z"),"")</f>
        <v/>
      </c>
      <c r="AS541" s="146" t="str">
        <f t="shared" si="2265"/>
        <v/>
      </c>
      <c r="AT541" s="146" t="str">
        <f t="shared" si="38"/>
        <v/>
      </c>
      <c r="AU541" s="146" t="str">
        <f t="shared" si="39"/>
        <v/>
      </c>
      <c r="AV541" s="146" t="str">
        <f t="shared" ref="AV541:AW541" si="2266">IF(NOT(ISBLANK(DT541)),CONCATENATE(TEXT(DT541,"yyyy-mm-ddThh:MM:ss"),"Z"),"")</f>
        <v/>
      </c>
      <c r="AW541" s="146" t="str">
        <f t="shared" si="2266"/>
        <v/>
      </c>
      <c r="AX541" s="146" t="str">
        <f t="shared" ref="AX541:AZ541" si="2267">IF(NOT(ISBLANK(ED541)),CONCATENATE(TEXT(ED541,"yyyy-mm-ddThh:MM:ss"),"Z"),"")</f>
        <v/>
      </c>
      <c r="AY541" s="146" t="str">
        <f t="shared" si="2267"/>
        <v/>
      </c>
      <c r="AZ541" s="146" t="str">
        <f t="shared" si="2267"/>
        <v/>
      </c>
      <c r="BA541" s="176"/>
      <c r="BB541" s="152"/>
      <c r="BC541" s="177"/>
      <c r="BD541" s="154"/>
      <c r="BE541" s="155"/>
      <c r="BF541" s="154"/>
      <c r="BG541" s="155"/>
      <c r="BH541" s="169"/>
      <c r="BI541" s="162"/>
      <c r="BJ541" s="172"/>
      <c r="BK541" s="162"/>
      <c r="BL541" s="158"/>
      <c r="BM541" s="172"/>
      <c r="BN541" s="162"/>
      <c r="BO541" s="167"/>
      <c r="BP541" s="169"/>
      <c r="BQ541" s="162"/>
      <c r="BR541" s="162"/>
      <c r="BS541" s="174"/>
      <c r="BT541" s="162"/>
      <c r="BU541" s="174"/>
      <c r="BV541" s="174"/>
      <c r="BW541" s="174"/>
      <c r="BX541" s="173"/>
      <c r="BY541" s="158"/>
      <c r="BZ541" s="160"/>
      <c r="CA541" s="172"/>
      <c r="CB541" s="152"/>
      <c r="CC541" s="152"/>
      <c r="CD541" s="156"/>
      <c r="CE541" s="172"/>
      <c r="CF541" s="162"/>
      <c r="CG541" s="162"/>
      <c r="CH541" s="158"/>
      <c r="CI541" s="173"/>
      <c r="CJ541" s="178"/>
      <c r="CK541" s="173"/>
      <c r="CL541" s="165"/>
      <c r="CM541" s="172"/>
      <c r="CN541" s="162"/>
      <c r="CO541" s="162"/>
      <c r="CP541" s="162"/>
      <c r="CQ541" s="162"/>
      <c r="CR541" s="169"/>
      <c r="CS541" s="162"/>
      <c r="CT541" s="162"/>
      <c r="CU541" s="174"/>
      <c r="CV541" s="152"/>
      <c r="CW541" s="173"/>
      <c r="CX541" s="158"/>
      <c r="CY541" s="172"/>
      <c r="CZ541" s="162"/>
      <c r="DA541" s="162"/>
      <c r="DB541" s="158"/>
      <c r="DC541" s="173"/>
      <c r="DD541" s="178"/>
      <c r="DE541" s="173"/>
      <c r="DF541" s="165"/>
      <c r="DG541" s="172"/>
      <c r="DH541" s="178"/>
      <c r="DI541" s="172"/>
      <c r="DJ541" s="178"/>
      <c r="DK541" s="172"/>
      <c r="DL541" s="162"/>
      <c r="DM541" s="167"/>
      <c r="DN541" s="169"/>
      <c r="DO541" s="162"/>
      <c r="DP541" s="162"/>
      <c r="DQ541" s="174"/>
      <c r="DR541" s="152"/>
      <c r="DS541" s="172"/>
      <c r="DT541" s="152"/>
      <c r="DU541" s="152"/>
      <c r="DV541" s="156"/>
      <c r="DW541" s="173"/>
      <c r="DX541" s="158"/>
      <c r="DY541" s="172"/>
      <c r="DZ541" s="162"/>
      <c r="EA541" s="162"/>
      <c r="EB541" s="172"/>
      <c r="EC541" s="172"/>
      <c r="ED541" s="152"/>
      <c r="EE541" s="152"/>
      <c r="EF541" s="152"/>
      <c r="EG541" s="174"/>
      <c r="EH541" s="172"/>
      <c r="EI541" s="162"/>
      <c r="EJ541" s="162"/>
    </row>
    <row r="542" spans="1:140" ht="12.5">
      <c r="A542" s="168"/>
      <c r="B542" s="169"/>
      <c r="C542" s="144" t="str">
        <f t="shared" si="0"/>
        <v/>
      </c>
      <c r="D542" s="144" t="str">
        <f t="shared" si="2165"/>
        <v/>
      </c>
      <c r="E542" s="144" t="str">
        <f t="shared" si="2"/>
        <v/>
      </c>
      <c r="F542" s="145" t="str">
        <f t="shared" si="2166"/>
        <v/>
      </c>
      <c r="G542" s="145" t="str">
        <f t="shared" si="4"/>
        <v/>
      </c>
      <c r="H542" s="145" t="str">
        <f t="shared" si="5"/>
        <v/>
      </c>
      <c r="I542" s="146" t="str">
        <f t="shared" ref="I542:J542" si="2268">IF(COUNTA($DO542:$DX542)&gt;0,$BA542,"")</f>
        <v/>
      </c>
      <c r="J542" s="146" t="str">
        <f t="shared" si="2268"/>
        <v/>
      </c>
      <c r="K542" s="147" t="str">
        <f t="shared" si="43"/>
        <v/>
      </c>
      <c r="L542" s="147" t="str">
        <f t="shared" si="7"/>
        <v/>
      </c>
      <c r="M542" s="147" t="str">
        <f t="shared" si="8"/>
        <v/>
      </c>
      <c r="N542" s="147" t="str">
        <f t="shared" si="48"/>
        <v/>
      </c>
      <c r="O542" s="147" t="str">
        <f t="shared" si="9"/>
        <v/>
      </c>
      <c r="P542" s="146" t="str">
        <f t="shared" si="2168"/>
        <v/>
      </c>
      <c r="Q542" s="147" t="str">
        <f t="shared" si="2169"/>
        <v/>
      </c>
      <c r="R542" s="146" t="str">
        <f t="shared" si="12"/>
        <v/>
      </c>
      <c r="S542" s="146" t="str">
        <f t="shared" si="13"/>
        <v/>
      </c>
      <c r="T542" s="146" t="str">
        <f>IF(NOT(ISBLANK(DH542)),
        IF(AND(ISREF('Input Tenderers'!$J$8:$K$8),COUNTA('Input Tenderers'!$N$8)&gt;0),
                IF(COUNTA('Input Implementation Transactio'!$N542:$O542)&gt;0,"supplier;tenderer;payee","supplier;tenderer"),
                IF(COUNTA('Input Implementation Transactio'!$N542:$O542)&gt;0,"supplier;payee","supplier")
                ),
        IF(COUNTA('Input Implementation Transactio'!$N542:$O542)&gt;0, "payee", "")
        )</f>
        <v/>
      </c>
      <c r="U542" s="146" t="str">
        <f t="shared" si="14"/>
        <v/>
      </c>
      <c r="V542" s="146" t="str">
        <f t="shared" si="15"/>
        <v/>
      </c>
      <c r="W542" s="148" t="str">
        <f t="shared" si="2170"/>
        <v/>
      </c>
      <c r="X542" s="175" t="str">
        <f t="shared" si="2171"/>
        <v/>
      </c>
      <c r="Y542" s="170" t="str">
        <f t="shared" si="2172"/>
        <v/>
      </c>
      <c r="Z542" s="150" t="str">
        <f t="shared" si="19"/>
        <v/>
      </c>
      <c r="AA542" s="146" t="str">
        <f t="shared" si="20"/>
        <v/>
      </c>
      <c r="AB542" s="146" t="str">
        <f t="shared" si="21"/>
        <v/>
      </c>
      <c r="AC542" s="146" t="str">
        <f t="shared" si="22"/>
        <v/>
      </c>
      <c r="AD542" s="148" t="str">
        <f t="shared" si="2173"/>
        <v/>
      </c>
      <c r="AE542" s="148" t="str">
        <f t="shared" si="24"/>
        <v/>
      </c>
      <c r="AF542" s="175" t="str">
        <f t="shared" si="2174"/>
        <v/>
      </c>
      <c r="AG542" s="170" t="str">
        <f t="shared" si="2175"/>
        <v/>
      </c>
      <c r="AH542" s="148" t="str">
        <f t="shared" si="2176"/>
        <v/>
      </c>
      <c r="AI542" s="146" t="str">
        <f t="shared" si="28"/>
        <v/>
      </c>
      <c r="AJ542" s="146" t="str">
        <f t="shared" si="29"/>
        <v/>
      </c>
      <c r="AK542" s="146" t="str">
        <f t="shared" si="30"/>
        <v/>
      </c>
      <c r="AL542" s="146" t="str">
        <f t="shared" si="31"/>
        <v/>
      </c>
      <c r="AM542" s="171" t="str">
        <f t="shared" si="32"/>
        <v/>
      </c>
      <c r="AN542" s="171" t="str">
        <f t="shared" si="33"/>
        <v/>
      </c>
      <c r="AO542" s="146" t="str">
        <f t="shared" si="34"/>
        <v/>
      </c>
      <c r="AP542" s="146" t="str">
        <f t="shared" si="35"/>
        <v/>
      </c>
      <c r="AQ542" s="146" t="str">
        <f t="shared" si="36"/>
        <v/>
      </c>
      <c r="AR542" s="146" t="str">
        <f t="shared" ref="AR542:AS542" si="2269">IF(NOT(ISBLANK(CB542)),CONCATENATE(TEXT(CB542,"yyyy-mm-ddThh:MM:ss"),"Z"),"")</f>
        <v/>
      </c>
      <c r="AS542" s="146" t="str">
        <f t="shared" si="2269"/>
        <v/>
      </c>
      <c r="AT542" s="146" t="str">
        <f t="shared" si="38"/>
        <v/>
      </c>
      <c r="AU542" s="146" t="str">
        <f t="shared" si="39"/>
        <v/>
      </c>
      <c r="AV542" s="146" t="str">
        <f t="shared" ref="AV542:AW542" si="2270">IF(NOT(ISBLANK(DT542)),CONCATENATE(TEXT(DT542,"yyyy-mm-ddThh:MM:ss"),"Z"),"")</f>
        <v/>
      </c>
      <c r="AW542" s="146" t="str">
        <f t="shared" si="2270"/>
        <v/>
      </c>
      <c r="AX542" s="146" t="str">
        <f t="shared" ref="AX542:AZ542" si="2271">IF(NOT(ISBLANK(ED542)),CONCATENATE(TEXT(ED542,"yyyy-mm-ddThh:MM:ss"),"Z"),"")</f>
        <v/>
      </c>
      <c r="AY542" s="146" t="str">
        <f t="shared" si="2271"/>
        <v/>
      </c>
      <c r="AZ542" s="146" t="str">
        <f t="shared" si="2271"/>
        <v/>
      </c>
      <c r="BA542" s="176"/>
      <c r="BB542" s="152"/>
      <c r="BC542" s="177"/>
      <c r="BD542" s="154"/>
      <c r="BE542" s="155"/>
      <c r="BF542" s="154"/>
      <c r="BG542" s="155"/>
      <c r="BH542" s="169"/>
      <c r="BI542" s="162"/>
      <c r="BJ542" s="172"/>
      <c r="BK542" s="162"/>
      <c r="BL542" s="158"/>
      <c r="BM542" s="172"/>
      <c r="BN542" s="162"/>
      <c r="BO542" s="167"/>
      <c r="BP542" s="169"/>
      <c r="BQ542" s="162"/>
      <c r="BR542" s="162"/>
      <c r="BS542" s="174"/>
      <c r="BT542" s="162"/>
      <c r="BU542" s="174"/>
      <c r="BV542" s="174"/>
      <c r="BW542" s="174"/>
      <c r="BX542" s="173"/>
      <c r="BY542" s="158"/>
      <c r="BZ542" s="160"/>
      <c r="CA542" s="172"/>
      <c r="CB542" s="152"/>
      <c r="CC542" s="152"/>
      <c r="CD542" s="156"/>
      <c r="CE542" s="172"/>
      <c r="CF542" s="162"/>
      <c r="CG542" s="162"/>
      <c r="CH542" s="158"/>
      <c r="CI542" s="173"/>
      <c r="CJ542" s="178"/>
      <c r="CK542" s="173"/>
      <c r="CL542" s="165"/>
      <c r="CM542" s="172"/>
      <c r="CN542" s="162"/>
      <c r="CO542" s="162"/>
      <c r="CP542" s="162"/>
      <c r="CQ542" s="162"/>
      <c r="CR542" s="169"/>
      <c r="CS542" s="162"/>
      <c r="CT542" s="162"/>
      <c r="CU542" s="174"/>
      <c r="CV542" s="152"/>
      <c r="CW542" s="173"/>
      <c r="CX542" s="158"/>
      <c r="CY542" s="172"/>
      <c r="CZ542" s="162"/>
      <c r="DA542" s="162"/>
      <c r="DB542" s="158"/>
      <c r="DC542" s="173"/>
      <c r="DD542" s="178"/>
      <c r="DE542" s="173"/>
      <c r="DF542" s="165"/>
      <c r="DG542" s="172"/>
      <c r="DH542" s="178"/>
      <c r="DI542" s="172"/>
      <c r="DJ542" s="178"/>
      <c r="DK542" s="172"/>
      <c r="DL542" s="162"/>
      <c r="DM542" s="167"/>
      <c r="DN542" s="169"/>
      <c r="DO542" s="162"/>
      <c r="DP542" s="162"/>
      <c r="DQ542" s="174"/>
      <c r="DR542" s="152"/>
      <c r="DS542" s="172"/>
      <c r="DT542" s="152"/>
      <c r="DU542" s="152"/>
      <c r="DV542" s="156"/>
      <c r="DW542" s="173"/>
      <c r="DX542" s="158"/>
      <c r="DY542" s="172"/>
      <c r="DZ542" s="162"/>
      <c r="EA542" s="162"/>
      <c r="EB542" s="172"/>
      <c r="EC542" s="172"/>
      <c r="ED542" s="152"/>
      <c r="EE542" s="152"/>
      <c r="EF542" s="152"/>
      <c r="EG542" s="174"/>
      <c r="EH542" s="172"/>
      <c r="EI542" s="162"/>
      <c r="EJ542" s="162"/>
    </row>
    <row r="543" spans="1:140" ht="12.5">
      <c r="A543" s="168"/>
      <c r="B543" s="169"/>
      <c r="C543" s="144" t="str">
        <f t="shared" si="0"/>
        <v/>
      </c>
      <c r="D543" s="144" t="str">
        <f t="shared" si="2165"/>
        <v/>
      </c>
      <c r="E543" s="144" t="str">
        <f t="shared" si="2"/>
        <v/>
      </c>
      <c r="F543" s="145" t="str">
        <f t="shared" si="2166"/>
        <v/>
      </c>
      <c r="G543" s="145" t="str">
        <f t="shared" si="4"/>
        <v/>
      </c>
      <c r="H543" s="145" t="str">
        <f t="shared" si="5"/>
        <v/>
      </c>
      <c r="I543" s="146" t="str">
        <f t="shared" ref="I543:J543" si="2272">IF(COUNTA($DO543:$DX543)&gt;0,$BA543,"")</f>
        <v/>
      </c>
      <c r="J543" s="146" t="str">
        <f t="shared" si="2272"/>
        <v/>
      </c>
      <c r="K543" s="147" t="str">
        <f t="shared" si="43"/>
        <v/>
      </c>
      <c r="L543" s="147" t="str">
        <f t="shared" si="7"/>
        <v/>
      </c>
      <c r="M543" s="147" t="str">
        <f t="shared" si="8"/>
        <v/>
      </c>
      <c r="N543" s="147" t="str">
        <f t="shared" si="48"/>
        <v/>
      </c>
      <c r="O543" s="147" t="str">
        <f t="shared" si="9"/>
        <v/>
      </c>
      <c r="P543" s="146" t="str">
        <f t="shared" si="2168"/>
        <v/>
      </c>
      <c r="Q543" s="147" t="str">
        <f t="shared" si="2169"/>
        <v/>
      </c>
      <c r="R543" s="146" t="str">
        <f t="shared" si="12"/>
        <v/>
      </c>
      <c r="S543" s="146" t="str">
        <f t="shared" si="13"/>
        <v/>
      </c>
      <c r="T543" s="146" t="str">
        <f>IF(NOT(ISBLANK(DH543)),
        IF(AND(ISREF('Input Tenderers'!$J$8:$K$8),COUNTA('Input Tenderers'!$N$8)&gt;0),
                IF(COUNTA('Input Implementation Transactio'!$N543:$O543)&gt;0,"supplier;tenderer;payee","supplier;tenderer"),
                IF(COUNTA('Input Implementation Transactio'!$N543:$O543)&gt;0,"supplier;payee","supplier")
                ),
        IF(COUNTA('Input Implementation Transactio'!$N543:$O543)&gt;0, "payee", "")
        )</f>
        <v/>
      </c>
      <c r="U543" s="146" t="str">
        <f t="shared" si="14"/>
        <v/>
      </c>
      <c r="V543" s="146" t="str">
        <f t="shared" si="15"/>
        <v/>
      </c>
      <c r="W543" s="148" t="str">
        <f t="shared" si="2170"/>
        <v/>
      </c>
      <c r="X543" s="175" t="str">
        <f t="shared" si="2171"/>
        <v/>
      </c>
      <c r="Y543" s="170" t="str">
        <f t="shared" si="2172"/>
        <v/>
      </c>
      <c r="Z543" s="150" t="str">
        <f t="shared" si="19"/>
        <v/>
      </c>
      <c r="AA543" s="146" t="str">
        <f t="shared" si="20"/>
        <v/>
      </c>
      <c r="AB543" s="146" t="str">
        <f t="shared" si="21"/>
        <v/>
      </c>
      <c r="AC543" s="146" t="str">
        <f t="shared" si="22"/>
        <v/>
      </c>
      <c r="AD543" s="148" t="str">
        <f t="shared" si="2173"/>
        <v/>
      </c>
      <c r="AE543" s="148" t="str">
        <f t="shared" si="24"/>
        <v/>
      </c>
      <c r="AF543" s="175" t="str">
        <f t="shared" si="2174"/>
        <v/>
      </c>
      <c r="AG543" s="170" t="str">
        <f t="shared" si="2175"/>
        <v/>
      </c>
      <c r="AH543" s="148" t="str">
        <f t="shared" si="2176"/>
        <v/>
      </c>
      <c r="AI543" s="146" t="str">
        <f t="shared" si="28"/>
        <v/>
      </c>
      <c r="AJ543" s="146" t="str">
        <f t="shared" si="29"/>
        <v/>
      </c>
      <c r="AK543" s="146" t="str">
        <f t="shared" si="30"/>
        <v/>
      </c>
      <c r="AL543" s="146" t="str">
        <f t="shared" si="31"/>
        <v/>
      </c>
      <c r="AM543" s="171" t="str">
        <f t="shared" si="32"/>
        <v/>
      </c>
      <c r="AN543" s="171" t="str">
        <f t="shared" si="33"/>
        <v/>
      </c>
      <c r="AO543" s="146" t="str">
        <f t="shared" si="34"/>
        <v/>
      </c>
      <c r="AP543" s="146" t="str">
        <f t="shared" si="35"/>
        <v/>
      </c>
      <c r="AQ543" s="146" t="str">
        <f t="shared" si="36"/>
        <v/>
      </c>
      <c r="AR543" s="146" t="str">
        <f t="shared" ref="AR543:AS543" si="2273">IF(NOT(ISBLANK(CB543)),CONCATENATE(TEXT(CB543,"yyyy-mm-ddThh:MM:ss"),"Z"),"")</f>
        <v/>
      </c>
      <c r="AS543" s="146" t="str">
        <f t="shared" si="2273"/>
        <v/>
      </c>
      <c r="AT543" s="146" t="str">
        <f t="shared" si="38"/>
        <v/>
      </c>
      <c r="AU543" s="146" t="str">
        <f t="shared" si="39"/>
        <v/>
      </c>
      <c r="AV543" s="146" t="str">
        <f t="shared" ref="AV543:AW543" si="2274">IF(NOT(ISBLANK(DT543)),CONCATENATE(TEXT(DT543,"yyyy-mm-ddThh:MM:ss"),"Z"),"")</f>
        <v/>
      </c>
      <c r="AW543" s="146" t="str">
        <f t="shared" si="2274"/>
        <v/>
      </c>
      <c r="AX543" s="146" t="str">
        <f t="shared" ref="AX543:AZ543" si="2275">IF(NOT(ISBLANK(ED543)),CONCATENATE(TEXT(ED543,"yyyy-mm-ddThh:MM:ss"),"Z"),"")</f>
        <v/>
      </c>
      <c r="AY543" s="146" t="str">
        <f t="shared" si="2275"/>
        <v/>
      </c>
      <c r="AZ543" s="146" t="str">
        <f t="shared" si="2275"/>
        <v/>
      </c>
      <c r="BA543" s="176"/>
      <c r="BB543" s="152"/>
      <c r="BC543" s="177"/>
      <c r="BD543" s="154"/>
      <c r="BE543" s="155"/>
      <c r="BF543" s="154"/>
      <c r="BG543" s="155"/>
      <c r="BH543" s="169"/>
      <c r="BI543" s="162"/>
      <c r="BJ543" s="172"/>
      <c r="BK543" s="162"/>
      <c r="BL543" s="158"/>
      <c r="BM543" s="172"/>
      <c r="BN543" s="162"/>
      <c r="BO543" s="167"/>
      <c r="BP543" s="169"/>
      <c r="BQ543" s="162"/>
      <c r="BR543" s="162"/>
      <c r="BS543" s="174"/>
      <c r="BT543" s="162"/>
      <c r="BU543" s="174"/>
      <c r="BV543" s="174"/>
      <c r="BW543" s="174"/>
      <c r="BX543" s="173"/>
      <c r="BY543" s="158"/>
      <c r="BZ543" s="160"/>
      <c r="CA543" s="172"/>
      <c r="CB543" s="152"/>
      <c r="CC543" s="152"/>
      <c r="CD543" s="156"/>
      <c r="CE543" s="172"/>
      <c r="CF543" s="162"/>
      <c r="CG543" s="162"/>
      <c r="CH543" s="158"/>
      <c r="CI543" s="173"/>
      <c r="CJ543" s="178"/>
      <c r="CK543" s="173"/>
      <c r="CL543" s="165"/>
      <c r="CM543" s="172"/>
      <c r="CN543" s="162"/>
      <c r="CO543" s="162"/>
      <c r="CP543" s="162"/>
      <c r="CQ543" s="162"/>
      <c r="CR543" s="169"/>
      <c r="CS543" s="162"/>
      <c r="CT543" s="162"/>
      <c r="CU543" s="174"/>
      <c r="CV543" s="152"/>
      <c r="CW543" s="173"/>
      <c r="CX543" s="158"/>
      <c r="CY543" s="172"/>
      <c r="CZ543" s="162"/>
      <c r="DA543" s="162"/>
      <c r="DB543" s="158"/>
      <c r="DC543" s="173"/>
      <c r="DD543" s="178"/>
      <c r="DE543" s="173"/>
      <c r="DF543" s="165"/>
      <c r="DG543" s="172"/>
      <c r="DH543" s="178"/>
      <c r="DI543" s="172"/>
      <c r="DJ543" s="178"/>
      <c r="DK543" s="172"/>
      <c r="DL543" s="162"/>
      <c r="DM543" s="167"/>
      <c r="DN543" s="169"/>
      <c r="DO543" s="162"/>
      <c r="DP543" s="162"/>
      <c r="DQ543" s="174"/>
      <c r="DR543" s="152"/>
      <c r="DS543" s="172"/>
      <c r="DT543" s="152"/>
      <c r="DU543" s="152"/>
      <c r="DV543" s="156"/>
      <c r="DW543" s="173"/>
      <c r="DX543" s="158"/>
      <c r="DY543" s="172"/>
      <c r="DZ543" s="162"/>
      <c r="EA543" s="162"/>
      <c r="EB543" s="172"/>
      <c r="EC543" s="172"/>
      <c r="ED543" s="152"/>
      <c r="EE543" s="152"/>
      <c r="EF543" s="152"/>
      <c r="EG543" s="174"/>
      <c r="EH543" s="172"/>
      <c r="EI543" s="162"/>
      <c r="EJ543" s="162"/>
    </row>
    <row r="544" spans="1:140" ht="12.5">
      <c r="A544" s="168"/>
      <c r="B544" s="169"/>
      <c r="C544" s="144" t="str">
        <f t="shared" si="0"/>
        <v/>
      </c>
      <c r="D544" s="144" t="str">
        <f t="shared" si="2165"/>
        <v/>
      </c>
      <c r="E544" s="144" t="str">
        <f t="shared" si="2"/>
        <v/>
      </c>
      <c r="F544" s="145" t="str">
        <f t="shared" si="2166"/>
        <v/>
      </c>
      <c r="G544" s="145" t="str">
        <f t="shared" si="4"/>
        <v/>
      </c>
      <c r="H544" s="145" t="str">
        <f t="shared" si="5"/>
        <v/>
      </c>
      <c r="I544" s="146" t="str">
        <f t="shared" ref="I544:J544" si="2276">IF(COUNTA($DO544:$DX544)&gt;0,$BA544,"")</f>
        <v/>
      </c>
      <c r="J544" s="146" t="str">
        <f t="shared" si="2276"/>
        <v/>
      </c>
      <c r="K544" s="147" t="str">
        <f t="shared" si="43"/>
        <v/>
      </c>
      <c r="L544" s="147" t="str">
        <f t="shared" si="7"/>
        <v/>
      </c>
      <c r="M544" s="147" t="str">
        <f t="shared" si="8"/>
        <v/>
      </c>
      <c r="N544" s="147" t="str">
        <f t="shared" si="48"/>
        <v/>
      </c>
      <c r="O544" s="147" t="str">
        <f t="shared" si="9"/>
        <v/>
      </c>
      <c r="P544" s="146" t="str">
        <f t="shared" si="2168"/>
        <v/>
      </c>
      <c r="Q544" s="147" t="str">
        <f t="shared" si="2169"/>
        <v/>
      </c>
      <c r="R544" s="146" t="str">
        <f t="shared" si="12"/>
        <v/>
      </c>
      <c r="S544" s="146" t="str">
        <f t="shared" si="13"/>
        <v/>
      </c>
      <c r="T544" s="146" t="str">
        <f>IF(NOT(ISBLANK(DH544)),
        IF(AND(ISREF('Input Tenderers'!$J$8:$K$8),COUNTA('Input Tenderers'!$N$8)&gt;0),
                IF(COUNTA('Input Implementation Transactio'!$N544:$O544)&gt;0,"supplier;tenderer;payee","supplier;tenderer"),
                IF(COUNTA('Input Implementation Transactio'!$N544:$O544)&gt;0,"supplier;payee","supplier")
                ),
        IF(COUNTA('Input Implementation Transactio'!$N544:$O544)&gt;0, "payee", "")
        )</f>
        <v/>
      </c>
      <c r="U544" s="146" t="str">
        <f t="shared" si="14"/>
        <v/>
      </c>
      <c r="V544" s="146" t="str">
        <f t="shared" si="15"/>
        <v/>
      </c>
      <c r="W544" s="148" t="str">
        <f t="shared" si="2170"/>
        <v/>
      </c>
      <c r="X544" s="175" t="str">
        <f t="shared" si="2171"/>
        <v/>
      </c>
      <c r="Y544" s="170" t="str">
        <f t="shared" si="2172"/>
        <v/>
      </c>
      <c r="Z544" s="150" t="str">
        <f t="shared" si="19"/>
        <v/>
      </c>
      <c r="AA544" s="146" t="str">
        <f t="shared" si="20"/>
        <v/>
      </c>
      <c r="AB544" s="146" t="str">
        <f t="shared" si="21"/>
        <v/>
      </c>
      <c r="AC544" s="146" t="str">
        <f t="shared" si="22"/>
        <v/>
      </c>
      <c r="AD544" s="148" t="str">
        <f t="shared" si="2173"/>
        <v/>
      </c>
      <c r="AE544" s="148" t="str">
        <f t="shared" si="24"/>
        <v/>
      </c>
      <c r="AF544" s="175" t="str">
        <f t="shared" si="2174"/>
        <v/>
      </c>
      <c r="AG544" s="170" t="str">
        <f t="shared" si="2175"/>
        <v/>
      </c>
      <c r="AH544" s="148" t="str">
        <f t="shared" si="2176"/>
        <v/>
      </c>
      <c r="AI544" s="146" t="str">
        <f t="shared" si="28"/>
        <v/>
      </c>
      <c r="AJ544" s="146" t="str">
        <f t="shared" si="29"/>
        <v/>
      </c>
      <c r="AK544" s="146" t="str">
        <f t="shared" si="30"/>
        <v/>
      </c>
      <c r="AL544" s="146" t="str">
        <f t="shared" si="31"/>
        <v/>
      </c>
      <c r="AM544" s="171" t="str">
        <f t="shared" si="32"/>
        <v/>
      </c>
      <c r="AN544" s="171" t="str">
        <f t="shared" si="33"/>
        <v/>
      </c>
      <c r="AO544" s="146" t="str">
        <f t="shared" si="34"/>
        <v/>
      </c>
      <c r="AP544" s="146" t="str">
        <f t="shared" si="35"/>
        <v/>
      </c>
      <c r="AQ544" s="146" t="str">
        <f t="shared" si="36"/>
        <v/>
      </c>
      <c r="AR544" s="146" t="str">
        <f t="shared" ref="AR544:AS544" si="2277">IF(NOT(ISBLANK(CB544)),CONCATENATE(TEXT(CB544,"yyyy-mm-ddThh:MM:ss"),"Z"),"")</f>
        <v/>
      </c>
      <c r="AS544" s="146" t="str">
        <f t="shared" si="2277"/>
        <v/>
      </c>
      <c r="AT544" s="146" t="str">
        <f t="shared" si="38"/>
        <v/>
      </c>
      <c r="AU544" s="146" t="str">
        <f t="shared" si="39"/>
        <v/>
      </c>
      <c r="AV544" s="146" t="str">
        <f t="shared" ref="AV544:AW544" si="2278">IF(NOT(ISBLANK(DT544)),CONCATENATE(TEXT(DT544,"yyyy-mm-ddThh:MM:ss"),"Z"),"")</f>
        <v/>
      </c>
      <c r="AW544" s="146" t="str">
        <f t="shared" si="2278"/>
        <v/>
      </c>
      <c r="AX544" s="146" t="str">
        <f t="shared" ref="AX544:AZ544" si="2279">IF(NOT(ISBLANK(ED544)),CONCATENATE(TEXT(ED544,"yyyy-mm-ddThh:MM:ss"),"Z"),"")</f>
        <v/>
      </c>
      <c r="AY544" s="146" t="str">
        <f t="shared" si="2279"/>
        <v/>
      </c>
      <c r="AZ544" s="146" t="str">
        <f t="shared" si="2279"/>
        <v/>
      </c>
      <c r="BA544" s="176"/>
      <c r="BB544" s="152"/>
      <c r="BC544" s="177"/>
      <c r="BD544" s="154"/>
      <c r="BE544" s="155"/>
      <c r="BF544" s="154"/>
      <c r="BG544" s="155"/>
      <c r="BH544" s="169"/>
      <c r="BI544" s="162"/>
      <c r="BJ544" s="172"/>
      <c r="BK544" s="162"/>
      <c r="BL544" s="158"/>
      <c r="BM544" s="172"/>
      <c r="BN544" s="162"/>
      <c r="BO544" s="167"/>
      <c r="BP544" s="169"/>
      <c r="BQ544" s="162"/>
      <c r="BR544" s="162"/>
      <c r="BS544" s="174"/>
      <c r="BT544" s="162"/>
      <c r="BU544" s="174"/>
      <c r="BV544" s="174"/>
      <c r="BW544" s="174"/>
      <c r="BX544" s="173"/>
      <c r="BY544" s="158"/>
      <c r="BZ544" s="160"/>
      <c r="CA544" s="172"/>
      <c r="CB544" s="152"/>
      <c r="CC544" s="152"/>
      <c r="CD544" s="156"/>
      <c r="CE544" s="172"/>
      <c r="CF544" s="162"/>
      <c r="CG544" s="162"/>
      <c r="CH544" s="158"/>
      <c r="CI544" s="173"/>
      <c r="CJ544" s="178"/>
      <c r="CK544" s="173"/>
      <c r="CL544" s="165"/>
      <c r="CM544" s="172"/>
      <c r="CN544" s="162"/>
      <c r="CO544" s="162"/>
      <c r="CP544" s="162"/>
      <c r="CQ544" s="162"/>
      <c r="CR544" s="169"/>
      <c r="CS544" s="162"/>
      <c r="CT544" s="162"/>
      <c r="CU544" s="174"/>
      <c r="CV544" s="152"/>
      <c r="CW544" s="173"/>
      <c r="CX544" s="158"/>
      <c r="CY544" s="172"/>
      <c r="CZ544" s="162"/>
      <c r="DA544" s="162"/>
      <c r="DB544" s="158"/>
      <c r="DC544" s="173"/>
      <c r="DD544" s="178"/>
      <c r="DE544" s="173"/>
      <c r="DF544" s="165"/>
      <c r="DG544" s="172"/>
      <c r="DH544" s="178"/>
      <c r="DI544" s="172"/>
      <c r="DJ544" s="178"/>
      <c r="DK544" s="172"/>
      <c r="DL544" s="162"/>
      <c r="DM544" s="167"/>
      <c r="DN544" s="169"/>
      <c r="DO544" s="162"/>
      <c r="DP544" s="162"/>
      <c r="DQ544" s="174"/>
      <c r="DR544" s="152"/>
      <c r="DS544" s="172"/>
      <c r="DT544" s="152"/>
      <c r="DU544" s="152"/>
      <c r="DV544" s="156"/>
      <c r="DW544" s="173"/>
      <c r="DX544" s="158"/>
      <c r="DY544" s="172"/>
      <c r="DZ544" s="162"/>
      <c r="EA544" s="162"/>
      <c r="EB544" s="172"/>
      <c r="EC544" s="172"/>
      <c r="ED544" s="152"/>
      <c r="EE544" s="152"/>
      <c r="EF544" s="152"/>
      <c r="EG544" s="174"/>
      <c r="EH544" s="172"/>
      <c r="EI544" s="162"/>
      <c r="EJ544" s="162"/>
    </row>
    <row r="545" spans="1:140" ht="12.5">
      <c r="A545" s="168"/>
      <c r="B545" s="169"/>
      <c r="C545" s="144" t="str">
        <f t="shared" si="0"/>
        <v/>
      </c>
      <c r="D545" s="144" t="str">
        <f t="shared" si="2165"/>
        <v/>
      </c>
      <c r="E545" s="144" t="str">
        <f t="shared" si="2"/>
        <v/>
      </c>
      <c r="F545" s="145" t="str">
        <f t="shared" si="2166"/>
        <v/>
      </c>
      <c r="G545" s="145" t="str">
        <f t="shared" si="4"/>
        <v/>
      </c>
      <c r="H545" s="145" t="str">
        <f t="shared" si="5"/>
        <v/>
      </c>
      <c r="I545" s="146" t="str">
        <f t="shared" ref="I545:J545" si="2280">IF(COUNTA($DO545:$DX545)&gt;0,$BA545,"")</f>
        <v/>
      </c>
      <c r="J545" s="146" t="str">
        <f t="shared" si="2280"/>
        <v/>
      </c>
      <c r="K545" s="147" t="str">
        <f t="shared" si="43"/>
        <v/>
      </c>
      <c r="L545" s="147" t="str">
        <f t="shared" si="7"/>
        <v/>
      </c>
      <c r="M545" s="147" t="str">
        <f t="shared" si="8"/>
        <v/>
      </c>
      <c r="N545" s="147" t="str">
        <f t="shared" si="48"/>
        <v/>
      </c>
      <c r="O545" s="147" t="str">
        <f t="shared" si="9"/>
        <v/>
      </c>
      <c r="P545" s="146" t="str">
        <f t="shared" si="2168"/>
        <v/>
      </c>
      <c r="Q545" s="147" t="str">
        <f t="shared" si="2169"/>
        <v/>
      </c>
      <c r="R545" s="146" t="str">
        <f t="shared" si="12"/>
        <v/>
      </c>
      <c r="S545" s="146" t="str">
        <f t="shared" si="13"/>
        <v/>
      </c>
      <c r="T545" s="146" t="str">
        <f>IF(NOT(ISBLANK(DH545)),
        IF(AND(ISREF('Input Tenderers'!$J$8:$K$8),COUNTA('Input Tenderers'!$N$8)&gt;0),
                IF(COUNTA('Input Implementation Transactio'!$N545:$O545)&gt;0,"supplier;tenderer;payee","supplier;tenderer"),
                IF(COUNTA('Input Implementation Transactio'!$N545:$O545)&gt;0,"supplier;payee","supplier")
                ),
        IF(COUNTA('Input Implementation Transactio'!$N545:$O545)&gt;0, "payee", "")
        )</f>
        <v/>
      </c>
      <c r="U545" s="146" t="str">
        <f t="shared" si="14"/>
        <v/>
      </c>
      <c r="V545" s="146" t="str">
        <f t="shared" si="15"/>
        <v/>
      </c>
      <c r="W545" s="148" t="str">
        <f t="shared" si="2170"/>
        <v/>
      </c>
      <c r="X545" s="175" t="str">
        <f t="shared" si="2171"/>
        <v/>
      </c>
      <c r="Y545" s="170" t="str">
        <f t="shared" si="2172"/>
        <v/>
      </c>
      <c r="Z545" s="150" t="str">
        <f t="shared" si="19"/>
        <v/>
      </c>
      <c r="AA545" s="146" t="str">
        <f t="shared" si="20"/>
        <v/>
      </c>
      <c r="AB545" s="146" t="str">
        <f t="shared" si="21"/>
        <v/>
      </c>
      <c r="AC545" s="146" t="str">
        <f t="shared" si="22"/>
        <v/>
      </c>
      <c r="AD545" s="148" t="str">
        <f t="shared" si="2173"/>
        <v/>
      </c>
      <c r="AE545" s="148" t="str">
        <f t="shared" si="24"/>
        <v/>
      </c>
      <c r="AF545" s="175" t="str">
        <f t="shared" si="2174"/>
        <v/>
      </c>
      <c r="AG545" s="170" t="str">
        <f t="shared" si="2175"/>
        <v/>
      </c>
      <c r="AH545" s="148" t="str">
        <f t="shared" si="2176"/>
        <v/>
      </c>
      <c r="AI545" s="146" t="str">
        <f t="shared" si="28"/>
        <v/>
      </c>
      <c r="AJ545" s="146" t="str">
        <f t="shared" si="29"/>
        <v/>
      </c>
      <c r="AK545" s="146" t="str">
        <f t="shared" si="30"/>
        <v/>
      </c>
      <c r="AL545" s="146" t="str">
        <f t="shared" si="31"/>
        <v/>
      </c>
      <c r="AM545" s="171" t="str">
        <f t="shared" si="32"/>
        <v/>
      </c>
      <c r="AN545" s="171" t="str">
        <f t="shared" si="33"/>
        <v/>
      </c>
      <c r="AO545" s="146" t="str">
        <f t="shared" si="34"/>
        <v/>
      </c>
      <c r="AP545" s="146" t="str">
        <f t="shared" si="35"/>
        <v/>
      </c>
      <c r="AQ545" s="146" t="str">
        <f t="shared" si="36"/>
        <v/>
      </c>
      <c r="AR545" s="146" t="str">
        <f t="shared" ref="AR545:AS545" si="2281">IF(NOT(ISBLANK(CB545)),CONCATENATE(TEXT(CB545,"yyyy-mm-ddThh:MM:ss"),"Z"),"")</f>
        <v/>
      </c>
      <c r="AS545" s="146" t="str">
        <f t="shared" si="2281"/>
        <v/>
      </c>
      <c r="AT545" s="146" t="str">
        <f t="shared" si="38"/>
        <v/>
      </c>
      <c r="AU545" s="146" t="str">
        <f t="shared" si="39"/>
        <v/>
      </c>
      <c r="AV545" s="146" t="str">
        <f t="shared" ref="AV545:AW545" si="2282">IF(NOT(ISBLANK(DT545)),CONCATENATE(TEXT(DT545,"yyyy-mm-ddThh:MM:ss"),"Z"),"")</f>
        <v/>
      </c>
      <c r="AW545" s="146" t="str">
        <f t="shared" si="2282"/>
        <v/>
      </c>
      <c r="AX545" s="146" t="str">
        <f t="shared" ref="AX545:AZ545" si="2283">IF(NOT(ISBLANK(ED545)),CONCATENATE(TEXT(ED545,"yyyy-mm-ddThh:MM:ss"),"Z"),"")</f>
        <v/>
      </c>
      <c r="AY545" s="146" t="str">
        <f t="shared" si="2283"/>
        <v/>
      </c>
      <c r="AZ545" s="146" t="str">
        <f t="shared" si="2283"/>
        <v/>
      </c>
      <c r="BA545" s="176"/>
      <c r="BB545" s="152"/>
      <c r="BC545" s="177"/>
      <c r="BD545" s="154"/>
      <c r="BE545" s="155"/>
      <c r="BF545" s="154"/>
      <c r="BG545" s="155"/>
      <c r="BH545" s="169"/>
      <c r="BI545" s="162"/>
      <c r="BJ545" s="172"/>
      <c r="BK545" s="162"/>
      <c r="BL545" s="158"/>
      <c r="BM545" s="172"/>
      <c r="BN545" s="162"/>
      <c r="BO545" s="167"/>
      <c r="BP545" s="169"/>
      <c r="BQ545" s="162"/>
      <c r="BR545" s="162"/>
      <c r="BS545" s="174"/>
      <c r="BT545" s="162"/>
      <c r="BU545" s="174"/>
      <c r="BV545" s="174"/>
      <c r="BW545" s="174"/>
      <c r="BX545" s="173"/>
      <c r="BY545" s="158"/>
      <c r="BZ545" s="160"/>
      <c r="CA545" s="172"/>
      <c r="CB545" s="152"/>
      <c r="CC545" s="152"/>
      <c r="CD545" s="156"/>
      <c r="CE545" s="172"/>
      <c r="CF545" s="162"/>
      <c r="CG545" s="162"/>
      <c r="CH545" s="158"/>
      <c r="CI545" s="173"/>
      <c r="CJ545" s="178"/>
      <c r="CK545" s="173"/>
      <c r="CL545" s="165"/>
      <c r="CM545" s="172"/>
      <c r="CN545" s="162"/>
      <c r="CO545" s="162"/>
      <c r="CP545" s="162"/>
      <c r="CQ545" s="162"/>
      <c r="CR545" s="169"/>
      <c r="CS545" s="162"/>
      <c r="CT545" s="162"/>
      <c r="CU545" s="174"/>
      <c r="CV545" s="152"/>
      <c r="CW545" s="173"/>
      <c r="CX545" s="158"/>
      <c r="CY545" s="172"/>
      <c r="CZ545" s="162"/>
      <c r="DA545" s="162"/>
      <c r="DB545" s="158"/>
      <c r="DC545" s="173"/>
      <c r="DD545" s="178"/>
      <c r="DE545" s="173"/>
      <c r="DF545" s="165"/>
      <c r="DG545" s="172"/>
      <c r="DH545" s="178"/>
      <c r="DI545" s="172"/>
      <c r="DJ545" s="178"/>
      <c r="DK545" s="172"/>
      <c r="DL545" s="162"/>
      <c r="DM545" s="167"/>
      <c r="DN545" s="169"/>
      <c r="DO545" s="162"/>
      <c r="DP545" s="162"/>
      <c r="DQ545" s="174"/>
      <c r="DR545" s="152"/>
      <c r="DS545" s="172"/>
      <c r="DT545" s="152"/>
      <c r="DU545" s="152"/>
      <c r="DV545" s="156"/>
      <c r="DW545" s="173"/>
      <c r="DX545" s="158"/>
      <c r="DY545" s="172"/>
      <c r="DZ545" s="162"/>
      <c r="EA545" s="162"/>
      <c r="EB545" s="172"/>
      <c r="EC545" s="172"/>
      <c r="ED545" s="152"/>
      <c r="EE545" s="152"/>
      <c r="EF545" s="152"/>
      <c r="EG545" s="174"/>
      <c r="EH545" s="172"/>
      <c r="EI545" s="162"/>
      <c r="EJ545" s="162"/>
    </row>
    <row r="546" spans="1:140" ht="12.5">
      <c r="A546" s="168"/>
      <c r="B546" s="169"/>
      <c r="C546" s="144" t="str">
        <f t="shared" si="0"/>
        <v/>
      </c>
      <c r="D546" s="144" t="str">
        <f t="shared" si="2165"/>
        <v/>
      </c>
      <c r="E546" s="144" t="str">
        <f t="shared" si="2"/>
        <v/>
      </c>
      <c r="F546" s="145" t="str">
        <f t="shared" si="2166"/>
        <v/>
      </c>
      <c r="G546" s="145" t="str">
        <f t="shared" si="4"/>
        <v/>
      </c>
      <c r="H546" s="145" t="str">
        <f t="shared" si="5"/>
        <v/>
      </c>
      <c r="I546" s="146" t="str">
        <f t="shared" ref="I546:J546" si="2284">IF(COUNTA($DO546:$DX546)&gt;0,$BA546,"")</f>
        <v/>
      </c>
      <c r="J546" s="146" t="str">
        <f t="shared" si="2284"/>
        <v/>
      </c>
      <c r="K546" s="147" t="str">
        <f t="shared" si="43"/>
        <v/>
      </c>
      <c r="L546" s="147" t="str">
        <f t="shared" si="7"/>
        <v/>
      </c>
      <c r="M546" s="147" t="str">
        <f t="shared" si="8"/>
        <v/>
      </c>
      <c r="N546" s="147" t="str">
        <f t="shared" si="48"/>
        <v/>
      </c>
      <c r="O546" s="147" t="str">
        <f t="shared" si="9"/>
        <v/>
      </c>
      <c r="P546" s="146" t="str">
        <f t="shared" si="2168"/>
        <v/>
      </c>
      <c r="Q546" s="147" t="str">
        <f t="shared" si="2169"/>
        <v/>
      </c>
      <c r="R546" s="146" t="str">
        <f t="shared" si="12"/>
        <v/>
      </c>
      <c r="S546" s="146" t="str">
        <f t="shared" si="13"/>
        <v/>
      </c>
      <c r="T546" s="146" t="str">
        <f>IF(NOT(ISBLANK(DH546)),
        IF(AND(ISREF('Input Tenderers'!$J$8:$K$8),COUNTA('Input Tenderers'!$N$8)&gt;0),
                IF(COUNTA('Input Implementation Transactio'!$N546:$O546)&gt;0,"supplier;tenderer;payee","supplier;tenderer"),
                IF(COUNTA('Input Implementation Transactio'!$N546:$O546)&gt;0,"supplier;payee","supplier")
                ),
        IF(COUNTA('Input Implementation Transactio'!$N546:$O546)&gt;0, "payee", "")
        )</f>
        <v/>
      </c>
      <c r="U546" s="146" t="str">
        <f t="shared" si="14"/>
        <v/>
      </c>
      <c r="V546" s="146" t="str">
        <f t="shared" si="15"/>
        <v/>
      </c>
      <c r="W546" s="148" t="str">
        <f t="shared" si="2170"/>
        <v/>
      </c>
      <c r="X546" s="175" t="str">
        <f t="shared" si="2171"/>
        <v/>
      </c>
      <c r="Y546" s="170" t="str">
        <f t="shared" si="2172"/>
        <v/>
      </c>
      <c r="Z546" s="150" t="str">
        <f t="shared" si="19"/>
        <v/>
      </c>
      <c r="AA546" s="146" t="str">
        <f t="shared" si="20"/>
        <v/>
      </c>
      <c r="AB546" s="146" t="str">
        <f t="shared" si="21"/>
        <v/>
      </c>
      <c r="AC546" s="146" t="str">
        <f t="shared" si="22"/>
        <v/>
      </c>
      <c r="AD546" s="148" t="str">
        <f t="shared" si="2173"/>
        <v/>
      </c>
      <c r="AE546" s="148" t="str">
        <f t="shared" si="24"/>
        <v/>
      </c>
      <c r="AF546" s="175" t="str">
        <f t="shared" si="2174"/>
        <v/>
      </c>
      <c r="AG546" s="170" t="str">
        <f t="shared" si="2175"/>
        <v/>
      </c>
      <c r="AH546" s="148" t="str">
        <f t="shared" si="2176"/>
        <v/>
      </c>
      <c r="AI546" s="146" t="str">
        <f t="shared" si="28"/>
        <v/>
      </c>
      <c r="AJ546" s="146" t="str">
        <f t="shared" si="29"/>
        <v/>
      </c>
      <c r="AK546" s="146" t="str">
        <f t="shared" si="30"/>
        <v/>
      </c>
      <c r="AL546" s="146" t="str">
        <f t="shared" si="31"/>
        <v/>
      </c>
      <c r="AM546" s="171" t="str">
        <f t="shared" si="32"/>
        <v/>
      </c>
      <c r="AN546" s="171" t="str">
        <f t="shared" si="33"/>
        <v/>
      </c>
      <c r="AO546" s="146" t="str">
        <f t="shared" si="34"/>
        <v/>
      </c>
      <c r="AP546" s="146" t="str">
        <f t="shared" si="35"/>
        <v/>
      </c>
      <c r="AQ546" s="146" t="str">
        <f t="shared" si="36"/>
        <v/>
      </c>
      <c r="AR546" s="146" t="str">
        <f t="shared" ref="AR546:AS546" si="2285">IF(NOT(ISBLANK(CB546)),CONCATENATE(TEXT(CB546,"yyyy-mm-ddThh:MM:ss"),"Z"),"")</f>
        <v/>
      </c>
      <c r="AS546" s="146" t="str">
        <f t="shared" si="2285"/>
        <v/>
      </c>
      <c r="AT546" s="146" t="str">
        <f t="shared" si="38"/>
        <v/>
      </c>
      <c r="AU546" s="146" t="str">
        <f t="shared" si="39"/>
        <v/>
      </c>
      <c r="AV546" s="146" t="str">
        <f t="shared" ref="AV546:AW546" si="2286">IF(NOT(ISBLANK(DT546)),CONCATENATE(TEXT(DT546,"yyyy-mm-ddThh:MM:ss"),"Z"),"")</f>
        <v/>
      </c>
      <c r="AW546" s="146" t="str">
        <f t="shared" si="2286"/>
        <v/>
      </c>
      <c r="AX546" s="146" t="str">
        <f t="shared" ref="AX546:AZ546" si="2287">IF(NOT(ISBLANK(ED546)),CONCATENATE(TEXT(ED546,"yyyy-mm-ddThh:MM:ss"),"Z"),"")</f>
        <v/>
      </c>
      <c r="AY546" s="146" t="str">
        <f t="shared" si="2287"/>
        <v/>
      </c>
      <c r="AZ546" s="146" t="str">
        <f t="shared" si="2287"/>
        <v/>
      </c>
      <c r="BA546" s="176"/>
      <c r="BB546" s="152"/>
      <c r="BC546" s="177"/>
      <c r="BD546" s="154"/>
      <c r="BE546" s="155"/>
      <c r="BF546" s="154"/>
      <c r="BG546" s="155"/>
      <c r="BH546" s="169"/>
      <c r="BI546" s="162"/>
      <c r="BJ546" s="172"/>
      <c r="BK546" s="162"/>
      <c r="BL546" s="158"/>
      <c r="BM546" s="172"/>
      <c r="BN546" s="162"/>
      <c r="BO546" s="167"/>
      <c r="BP546" s="169"/>
      <c r="BQ546" s="162"/>
      <c r="BR546" s="162"/>
      <c r="BS546" s="174"/>
      <c r="BT546" s="162"/>
      <c r="BU546" s="174"/>
      <c r="BV546" s="174"/>
      <c r="BW546" s="174"/>
      <c r="BX546" s="173"/>
      <c r="BY546" s="158"/>
      <c r="BZ546" s="160"/>
      <c r="CA546" s="172"/>
      <c r="CB546" s="152"/>
      <c r="CC546" s="152"/>
      <c r="CD546" s="156"/>
      <c r="CE546" s="172"/>
      <c r="CF546" s="162"/>
      <c r="CG546" s="162"/>
      <c r="CH546" s="158"/>
      <c r="CI546" s="173"/>
      <c r="CJ546" s="178"/>
      <c r="CK546" s="173"/>
      <c r="CL546" s="165"/>
      <c r="CM546" s="172"/>
      <c r="CN546" s="162"/>
      <c r="CO546" s="162"/>
      <c r="CP546" s="162"/>
      <c r="CQ546" s="162"/>
      <c r="CR546" s="169"/>
      <c r="CS546" s="162"/>
      <c r="CT546" s="162"/>
      <c r="CU546" s="174"/>
      <c r="CV546" s="152"/>
      <c r="CW546" s="173"/>
      <c r="CX546" s="158"/>
      <c r="CY546" s="172"/>
      <c r="CZ546" s="162"/>
      <c r="DA546" s="162"/>
      <c r="DB546" s="158"/>
      <c r="DC546" s="173"/>
      <c r="DD546" s="178"/>
      <c r="DE546" s="173"/>
      <c r="DF546" s="165"/>
      <c r="DG546" s="172"/>
      <c r="DH546" s="178"/>
      <c r="DI546" s="172"/>
      <c r="DJ546" s="178"/>
      <c r="DK546" s="172"/>
      <c r="DL546" s="162"/>
      <c r="DM546" s="167"/>
      <c r="DN546" s="169"/>
      <c r="DO546" s="162"/>
      <c r="DP546" s="162"/>
      <c r="DQ546" s="174"/>
      <c r="DR546" s="152"/>
      <c r="DS546" s="172"/>
      <c r="DT546" s="152"/>
      <c r="DU546" s="152"/>
      <c r="DV546" s="156"/>
      <c r="DW546" s="173"/>
      <c r="DX546" s="158"/>
      <c r="DY546" s="172"/>
      <c r="DZ546" s="162"/>
      <c r="EA546" s="162"/>
      <c r="EB546" s="172"/>
      <c r="EC546" s="172"/>
      <c r="ED546" s="152"/>
      <c r="EE546" s="152"/>
      <c r="EF546" s="152"/>
      <c r="EG546" s="174"/>
      <c r="EH546" s="172"/>
      <c r="EI546" s="162"/>
      <c r="EJ546" s="162"/>
    </row>
    <row r="547" spans="1:140" ht="12.5">
      <c r="A547" s="168"/>
      <c r="B547" s="169"/>
      <c r="C547" s="144" t="str">
        <f t="shared" si="0"/>
        <v/>
      </c>
      <c r="D547" s="144" t="str">
        <f t="shared" si="2165"/>
        <v/>
      </c>
      <c r="E547" s="144" t="str">
        <f t="shared" si="2"/>
        <v/>
      </c>
      <c r="F547" s="145" t="str">
        <f t="shared" si="2166"/>
        <v/>
      </c>
      <c r="G547" s="145" t="str">
        <f t="shared" si="4"/>
        <v/>
      </c>
      <c r="H547" s="145" t="str">
        <f t="shared" si="5"/>
        <v/>
      </c>
      <c r="I547" s="146" t="str">
        <f t="shared" ref="I547:J547" si="2288">IF(COUNTA($DO547:$DX547)&gt;0,$BA547,"")</f>
        <v/>
      </c>
      <c r="J547" s="146" t="str">
        <f t="shared" si="2288"/>
        <v/>
      </c>
      <c r="K547" s="147" t="str">
        <f t="shared" si="43"/>
        <v/>
      </c>
      <c r="L547" s="147" t="str">
        <f t="shared" si="7"/>
        <v/>
      </c>
      <c r="M547" s="147" t="str">
        <f t="shared" si="8"/>
        <v/>
      </c>
      <c r="N547" s="147" t="str">
        <f t="shared" si="48"/>
        <v/>
      </c>
      <c r="O547" s="147" t="str">
        <f t="shared" si="9"/>
        <v/>
      </c>
      <c r="P547" s="146" t="str">
        <f t="shared" si="2168"/>
        <v/>
      </c>
      <c r="Q547" s="147" t="str">
        <f t="shared" si="2169"/>
        <v/>
      </c>
      <c r="R547" s="146" t="str">
        <f t="shared" si="12"/>
        <v/>
      </c>
      <c r="S547" s="146" t="str">
        <f t="shared" si="13"/>
        <v/>
      </c>
      <c r="T547" s="146" t="str">
        <f>IF(NOT(ISBLANK(DH547)),
        IF(AND(ISREF('Input Tenderers'!$J$8:$K$8),COUNTA('Input Tenderers'!$N$8)&gt;0),
                IF(COUNTA('Input Implementation Transactio'!$N547:$O547)&gt;0,"supplier;tenderer;payee","supplier;tenderer"),
                IF(COUNTA('Input Implementation Transactio'!$N547:$O547)&gt;0,"supplier;payee","supplier")
                ),
        IF(COUNTA('Input Implementation Transactio'!$N547:$O547)&gt;0, "payee", "")
        )</f>
        <v/>
      </c>
      <c r="U547" s="146" t="str">
        <f t="shared" si="14"/>
        <v/>
      </c>
      <c r="V547" s="146" t="str">
        <f t="shared" si="15"/>
        <v/>
      </c>
      <c r="W547" s="148" t="str">
        <f t="shared" si="2170"/>
        <v/>
      </c>
      <c r="X547" s="175" t="str">
        <f t="shared" si="2171"/>
        <v/>
      </c>
      <c r="Y547" s="170" t="str">
        <f t="shared" si="2172"/>
        <v/>
      </c>
      <c r="Z547" s="150" t="str">
        <f t="shared" si="19"/>
        <v/>
      </c>
      <c r="AA547" s="146" t="str">
        <f t="shared" si="20"/>
        <v/>
      </c>
      <c r="AB547" s="146" t="str">
        <f t="shared" si="21"/>
        <v/>
      </c>
      <c r="AC547" s="146" t="str">
        <f t="shared" si="22"/>
        <v/>
      </c>
      <c r="AD547" s="148" t="str">
        <f t="shared" si="2173"/>
        <v/>
      </c>
      <c r="AE547" s="148" t="str">
        <f t="shared" si="24"/>
        <v/>
      </c>
      <c r="AF547" s="175" t="str">
        <f t="shared" si="2174"/>
        <v/>
      </c>
      <c r="AG547" s="170" t="str">
        <f t="shared" si="2175"/>
        <v/>
      </c>
      <c r="AH547" s="148" t="str">
        <f t="shared" si="2176"/>
        <v/>
      </c>
      <c r="AI547" s="146" t="str">
        <f t="shared" si="28"/>
        <v/>
      </c>
      <c r="AJ547" s="146" t="str">
        <f t="shared" si="29"/>
        <v/>
      </c>
      <c r="AK547" s="146" t="str">
        <f t="shared" si="30"/>
        <v/>
      </c>
      <c r="AL547" s="146" t="str">
        <f t="shared" si="31"/>
        <v/>
      </c>
      <c r="AM547" s="171" t="str">
        <f t="shared" si="32"/>
        <v/>
      </c>
      <c r="AN547" s="171" t="str">
        <f t="shared" si="33"/>
        <v/>
      </c>
      <c r="AO547" s="146" t="str">
        <f t="shared" si="34"/>
        <v/>
      </c>
      <c r="AP547" s="146" t="str">
        <f t="shared" si="35"/>
        <v/>
      </c>
      <c r="AQ547" s="146" t="str">
        <f t="shared" si="36"/>
        <v/>
      </c>
      <c r="AR547" s="146" t="str">
        <f t="shared" ref="AR547:AS547" si="2289">IF(NOT(ISBLANK(CB547)),CONCATENATE(TEXT(CB547,"yyyy-mm-ddThh:MM:ss"),"Z"),"")</f>
        <v/>
      </c>
      <c r="AS547" s="146" t="str">
        <f t="shared" si="2289"/>
        <v/>
      </c>
      <c r="AT547" s="146" t="str">
        <f t="shared" si="38"/>
        <v/>
      </c>
      <c r="AU547" s="146" t="str">
        <f t="shared" si="39"/>
        <v/>
      </c>
      <c r="AV547" s="146" t="str">
        <f t="shared" ref="AV547:AW547" si="2290">IF(NOT(ISBLANK(DT547)),CONCATENATE(TEXT(DT547,"yyyy-mm-ddThh:MM:ss"),"Z"),"")</f>
        <v/>
      </c>
      <c r="AW547" s="146" t="str">
        <f t="shared" si="2290"/>
        <v/>
      </c>
      <c r="AX547" s="146" t="str">
        <f t="shared" ref="AX547:AZ547" si="2291">IF(NOT(ISBLANK(ED547)),CONCATENATE(TEXT(ED547,"yyyy-mm-ddThh:MM:ss"),"Z"),"")</f>
        <v/>
      </c>
      <c r="AY547" s="146" t="str">
        <f t="shared" si="2291"/>
        <v/>
      </c>
      <c r="AZ547" s="146" t="str">
        <f t="shared" si="2291"/>
        <v/>
      </c>
      <c r="BA547" s="176"/>
      <c r="BB547" s="152"/>
      <c r="BC547" s="177"/>
      <c r="BD547" s="154"/>
      <c r="BE547" s="155"/>
      <c r="BF547" s="154"/>
      <c r="BG547" s="155"/>
      <c r="BH547" s="169"/>
      <c r="BI547" s="162"/>
      <c r="BJ547" s="172"/>
      <c r="BK547" s="162"/>
      <c r="BL547" s="158"/>
      <c r="BM547" s="172"/>
      <c r="BN547" s="162"/>
      <c r="BO547" s="167"/>
      <c r="BP547" s="169"/>
      <c r="BQ547" s="162"/>
      <c r="BR547" s="162"/>
      <c r="BS547" s="174"/>
      <c r="BT547" s="162"/>
      <c r="BU547" s="174"/>
      <c r="BV547" s="174"/>
      <c r="BW547" s="174"/>
      <c r="BX547" s="173"/>
      <c r="BY547" s="158"/>
      <c r="BZ547" s="160"/>
      <c r="CA547" s="172"/>
      <c r="CB547" s="152"/>
      <c r="CC547" s="152"/>
      <c r="CD547" s="156"/>
      <c r="CE547" s="172"/>
      <c r="CF547" s="162"/>
      <c r="CG547" s="162"/>
      <c r="CH547" s="158"/>
      <c r="CI547" s="173"/>
      <c r="CJ547" s="178"/>
      <c r="CK547" s="173"/>
      <c r="CL547" s="165"/>
      <c r="CM547" s="172"/>
      <c r="CN547" s="162"/>
      <c r="CO547" s="162"/>
      <c r="CP547" s="162"/>
      <c r="CQ547" s="162"/>
      <c r="CR547" s="169"/>
      <c r="CS547" s="162"/>
      <c r="CT547" s="162"/>
      <c r="CU547" s="174"/>
      <c r="CV547" s="152"/>
      <c r="CW547" s="173"/>
      <c r="CX547" s="158"/>
      <c r="CY547" s="172"/>
      <c r="CZ547" s="162"/>
      <c r="DA547" s="162"/>
      <c r="DB547" s="158"/>
      <c r="DC547" s="173"/>
      <c r="DD547" s="178"/>
      <c r="DE547" s="173"/>
      <c r="DF547" s="165"/>
      <c r="DG547" s="172"/>
      <c r="DH547" s="178"/>
      <c r="DI547" s="172"/>
      <c r="DJ547" s="178"/>
      <c r="DK547" s="172"/>
      <c r="DL547" s="162"/>
      <c r="DM547" s="167"/>
      <c r="DN547" s="169"/>
      <c r="DO547" s="162"/>
      <c r="DP547" s="162"/>
      <c r="DQ547" s="174"/>
      <c r="DR547" s="152"/>
      <c r="DS547" s="172"/>
      <c r="DT547" s="152"/>
      <c r="DU547" s="152"/>
      <c r="DV547" s="156"/>
      <c r="DW547" s="173"/>
      <c r="DX547" s="158"/>
      <c r="DY547" s="172"/>
      <c r="DZ547" s="162"/>
      <c r="EA547" s="162"/>
      <c r="EB547" s="172"/>
      <c r="EC547" s="172"/>
      <c r="ED547" s="152"/>
      <c r="EE547" s="152"/>
      <c r="EF547" s="152"/>
      <c r="EG547" s="174"/>
      <c r="EH547" s="172"/>
      <c r="EI547" s="162"/>
      <c r="EJ547" s="162"/>
    </row>
    <row r="548" spans="1:140" ht="12.5">
      <c r="A548" s="168"/>
      <c r="B548" s="169"/>
      <c r="C548" s="144" t="str">
        <f t="shared" si="0"/>
        <v/>
      </c>
      <c r="D548" s="144" t="str">
        <f t="shared" si="2165"/>
        <v/>
      </c>
      <c r="E548" s="144" t="str">
        <f t="shared" si="2"/>
        <v/>
      </c>
      <c r="F548" s="145" t="str">
        <f t="shared" si="2166"/>
        <v/>
      </c>
      <c r="G548" s="145" t="str">
        <f t="shared" si="4"/>
        <v/>
      </c>
      <c r="H548" s="145" t="str">
        <f t="shared" si="5"/>
        <v/>
      </c>
      <c r="I548" s="146" t="str">
        <f t="shared" ref="I548:J548" si="2292">IF(COUNTA($DO548:$DX548)&gt;0,$BA548,"")</f>
        <v/>
      </c>
      <c r="J548" s="146" t="str">
        <f t="shared" si="2292"/>
        <v/>
      </c>
      <c r="K548" s="147" t="str">
        <f t="shared" si="43"/>
        <v/>
      </c>
      <c r="L548" s="147" t="str">
        <f t="shared" si="7"/>
        <v/>
      </c>
      <c r="M548" s="147" t="str">
        <f t="shared" si="8"/>
        <v/>
      </c>
      <c r="N548" s="147" t="str">
        <f t="shared" si="48"/>
        <v/>
      </c>
      <c r="O548" s="147" t="str">
        <f t="shared" si="9"/>
        <v/>
      </c>
      <c r="P548" s="146" t="str">
        <f t="shared" si="2168"/>
        <v/>
      </c>
      <c r="Q548" s="147" t="str">
        <f t="shared" si="2169"/>
        <v/>
      </c>
      <c r="R548" s="146" t="str">
        <f t="shared" si="12"/>
        <v/>
      </c>
      <c r="S548" s="146" t="str">
        <f t="shared" si="13"/>
        <v/>
      </c>
      <c r="T548" s="146" t="str">
        <f>IF(NOT(ISBLANK(DH548)),
        IF(AND(ISREF('Input Tenderers'!$J$8:$K$8),COUNTA('Input Tenderers'!$N$8)&gt;0),
                IF(COUNTA('Input Implementation Transactio'!$N548:$O548)&gt;0,"supplier;tenderer;payee","supplier;tenderer"),
                IF(COUNTA('Input Implementation Transactio'!$N548:$O548)&gt;0,"supplier;payee","supplier")
                ),
        IF(COUNTA('Input Implementation Transactio'!$N548:$O548)&gt;0, "payee", "")
        )</f>
        <v/>
      </c>
      <c r="U548" s="146" t="str">
        <f t="shared" si="14"/>
        <v/>
      </c>
      <c r="V548" s="146" t="str">
        <f t="shared" si="15"/>
        <v/>
      </c>
      <c r="W548" s="148" t="str">
        <f t="shared" si="2170"/>
        <v/>
      </c>
      <c r="X548" s="175" t="str">
        <f t="shared" si="2171"/>
        <v/>
      </c>
      <c r="Y548" s="170" t="str">
        <f t="shared" si="2172"/>
        <v/>
      </c>
      <c r="Z548" s="150" t="str">
        <f t="shared" si="19"/>
        <v/>
      </c>
      <c r="AA548" s="146" t="str">
        <f t="shared" si="20"/>
        <v/>
      </c>
      <c r="AB548" s="146" t="str">
        <f t="shared" si="21"/>
        <v/>
      </c>
      <c r="AC548" s="146" t="str">
        <f t="shared" si="22"/>
        <v/>
      </c>
      <c r="AD548" s="148" t="str">
        <f t="shared" si="2173"/>
        <v/>
      </c>
      <c r="AE548" s="148" t="str">
        <f t="shared" si="24"/>
        <v/>
      </c>
      <c r="AF548" s="175" t="str">
        <f t="shared" si="2174"/>
        <v/>
      </c>
      <c r="AG548" s="170" t="str">
        <f t="shared" si="2175"/>
        <v/>
      </c>
      <c r="AH548" s="148" t="str">
        <f t="shared" si="2176"/>
        <v/>
      </c>
      <c r="AI548" s="146" t="str">
        <f t="shared" si="28"/>
        <v/>
      </c>
      <c r="AJ548" s="146" t="str">
        <f t="shared" si="29"/>
        <v/>
      </c>
      <c r="AK548" s="146" t="str">
        <f t="shared" si="30"/>
        <v/>
      </c>
      <c r="AL548" s="146" t="str">
        <f t="shared" si="31"/>
        <v/>
      </c>
      <c r="AM548" s="171" t="str">
        <f t="shared" si="32"/>
        <v/>
      </c>
      <c r="AN548" s="171" t="str">
        <f t="shared" si="33"/>
        <v/>
      </c>
      <c r="AO548" s="146" t="str">
        <f t="shared" si="34"/>
        <v/>
      </c>
      <c r="AP548" s="146" t="str">
        <f t="shared" si="35"/>
        <v/>
      </c>
      <c r="AQ548" s="146" t="str">
        <f t="shared" si="36"/>
        <v/>
      </c>
      <c r="AR548" s="146" t="str">
        <f t="shared" ref="AR548:AS548" si="2293">IF(NOT(ISBLANK(CB548)),CONCATENATE(TEXT(CB548,"yyyy-mm-ddThh:MM:ss"),"Z"),"")</f>
        <v/>
      </c>
      <c r="AS548" s="146" t="str">
        <f t="shared" si="2293"/>
        <v/>
      </c>
      <c r="AT548" s="146" t="str">
        <f t="shared" si="38"/>
        <v/>
      </c>
      <c r="AU548" s="146" t="str">
        <f t="shared" si="39"/>
        <v/>
      </c>
      <c r="AV548" s="146" t="str">
        <f t="shared" ref="AV548:AW548" si="2294">IF(NOT(ISBLANK(DT548)),CONCATENATE(TEXT(DT548,"yyyy-mm-ddThh:MM:ss"),"Z"),"")</f>
        <v/>
      </c>
      <c r="AW548" s="146" t="str">
        <f t="shared" si="2294"/>
        <v/>
      </c>
      <c r="AX548" s="146" t="str">
        <f t="shared" ref="AX548:AZ548" si="2295">IF(NOT(ISBLANK(ED548)),CONCATENATE(TEXT(ED548,"yyyy-mm-ddThh:MM:ss"),"Z"),"")</f>
        <v/>
      </c>
      <c r="AY548" s="146" t="str">
        <f t="shared" si="2295"/>
        <v/>
      </c>
      <c r="AZ548" s="146" t="str">
        <f t="shared" si="2295"/>
        <v/>
      </c>
      <c r="BA548" s="176"/>
      <c r="BB548" s="152"/>
      <c r="BC548" s="177"/>
      <c r="BD548" s="154"/>
      <c r="BE548" s="155"/>
      <c r="BF548" s="154"/>
      <c r="BG548" s="155"/>
      <c r="BH548" s="169"/>
      <c r="BI548" s="162"/>
      <c r="BJ548" s="172"/>
      <c r="BK548" s="162"/>
      <c r="BL548" s="158"/>
      <c r="BM548" s="172"/>
      <c r="BN548" s="162"/>
      <c r="BO548" s="167"/>
      <c r="BP548" s="169"/>
      <c r="BQ548" s="162"/>
      <c r="BR548" s="162"/>
      <c r="BS548" s="174"/>
      <c r="BT548" s="162"/>
      <c r="BU548" s="174"/>
      <c r="BV548" s="174"/>
      <c r="BW548" s="174"/>
      <c r="BX548" s="173"/>
      <c r="BY548" s="158"/>
      <c r="BZ548" s="160"/>
      <c r="CA548" s="172"/>
      <c r="CB548" s="152"/>
      <c r="CC548" s="152"/>
      <c r="CD548" s="156"/>
      <c r="CE548" s="172"/>
      <c r="CF548" s="162"/>
      <c r="CG548" s="162"/>
      <c r="CH548" s="158"/>
      <c r="CI548" s="173"/>
      <c r="CJ548" s="178"/>
      <c r="CK548" s="173"/>
      <c r="CL548" s="165"/>
      <c r="CM548" s="172"/>
      <c r="CN548" s="162"/>
      <c r="CO548" s="162"/>
      <c r="CP548" s="162"/>
      <c r="CQ548" s="162"/>
      <c r="CR548" s="169"/>
      <c r="CS548" s="162"/>
      <c r="CT548" s="162"/>
      <c r="CU548" s="174"/>
      <c r="CV548" s="152"/>
      <c r="CW548" s="173"/>
      <c r="CX548" s="158"/>
      <c r="CY548" s="172"/>
      <c r="CZ548" s="162"/>
      <c r="DA548" s="162"/>
      <c r="DB548" s="158"/>
      <c r="DC548" s="173"/>
      <c r="DD548" s="178"/>
      <c r="DE548" s="173"/>
      <c r="DF548" s="165"/>
      <c r="DG548" s="172"/>
      <c r="DH548" s="178"/>
      <c r="DI548" s="172"/>
      <c r="DJ548" s="178"/>
      <c r="DK548" s="172"/>
      <c r="DL548" s="162"/>
      <c r="DM548" s="167"/>
      <c r="DN548" s="169"/>
      <c r="DO548" s="162"/>
      <c r="DP548" s="162"/>
      <c r="DQ548" s="174"/>
      <c r="DR548" s="152"/>
      <c r="DS548" s="172"/>
      <c r="DT548" s="152"/>
      <c r="DU548" s="152"/>
      <c r="DV548" s="156"/>
      <c r="DW548" s="173"/>
      <c r="DX548" s="158"/>
      <c r="DY548" s="172"/>
      <c r="DZ548" s="162"/>
      <c r="EA548" s="162"/>
      <c r="EB548" s="172"/>
      <c r="EC548" s="172"/>
      <c r="ED548" s="152"/>
      <c r="EE548" s="152"/>
      <c r="EF548" s="152"/>
      <c r="EG548" s="174"/>
      <c r="EH548" s="172"/>
      <c r="EI548" s="162"/>
      <c r="EJ548" s="162"/>
    </row>
    <row r="549" spans="1:140" ht="12.5">
      <c r="A549" s="168"/>
      <c r="B549" s="169"/>
      <c r="C549" s="144" t="str">
        <f t="shared" si="0"/>
        <v/>
      </c>
      <c r="D549" s="144" t="str">
        <f t="shared" si="2165"/>
        <v/>
      </c>
      <c r="E549" s="144" t="str">
        <f t="shared" si="2"/>
        <v/>
      </c>
      <c r="F549" s="145" t="str">
        <f t="shared" si="2166"/>
        <v/>
      </c>
      <c r="G549" s="145" t="str">
        <f t="shared" si="4"/>
        <v/>
      </c>
      <c r="H549" s="145" t="str">
        <f t="shared" si="5"/>
        <v/>
      </c>
      <c r="I549" s="146" t="str">
        <f t="shared" ref="I549:J549" si="2296">IF(COUNTA($DO549:$DX549)&gt;0,$BA549,"")</f>
        <v/>
      </c>
      <c r="J549" s="146" t="str">
        <f t="shared" si="2296"/>
        <v/>
      </c>
      <c r="K549" s="147" t="str">
        <f t="shared" si="43"/>
        <v/>
      </c>
      <c r="L549" s="147" t="str">
        <f t="shared" si="7"/>
        <v/>
      </c>
      <c r="M549" s="147" t="str">
        <f t="shared" si="8"/>
        <v/>
      </c>
      <c r="N549" s="147" t="str">
        <f t="shared" si="48"/>
        <v/>
      </c>
      <c r="O549" s="147" t="str">
        <f t="shared" si="9"/>
        <v/>
      </c>
      <c r="P549" s="146" t="str">
        <f t="shared" si="2168"/>
        <v/>
      </c>
      <c r="Q549" s="147" t="str">
        <f t="shared" si="2169"/>
        <v/>
      </c>
      <c r="R549" s="146" t="str">
        <f t="shared" si="12"/>
        <v/>
      </c>
      <c r="S549" s="146" t="str">
        <f t="shared" si="13"/>
        <v/>
      </c>
      <c r="T549" s="146" t="str">
        <f>IF(NOT(ISBLANK(DH549)),
        IF(AND(ISREF('Input Tenderers'!$J$8:$K$8),COUNTA('Input Tenderers'!$N$8)&gt;0),
                IF(COUNTA('Input Implementation Transactio'!$N549:$O549)&gt;0,"supplier;tenderer;payee","supplier;tenderer"),
                IF(COUNTA('Input Implementation Transactio'!$N549:$O549)&gt;0,"supplier;payee","supplier")
                ),
        IF(COUNTA('Input Implementation Transactio'!$N549:$O549)&gt;0, "payee", "")
        )</f>
        <v/>
      </c>
      <c r="U549" s="146" t="str">
        <f t="shared" si="14"/>
        <v/>
      </c>
      <c r="V549" s="146" t="str">
        <f t="shared" si="15"/>
        <v/>
      </c>
      <c r="W549" s="148" t="str">
        <f t="shared" si="2170"/>
        <v/>
      </c>
      <c r="X549" s="175" t="str">
        <f t="shared" si="2171"/>
        <v/>
      </c>
      <c r="Y549" s="170" t="str">
        <f t="shared" si="2172"/>
        <v/>
      </c>
      <c r="Z549" s="150" t="str">
        <f t="shared" si="19"/>
        <v/>
      </c>
      <c r="AA549" s="146" t="str">
        <f t="shared" si="20"/>
        <v/>
      </c>
      <c r="AB549" s="146" t="str">
        <f t="shared" si="21"/>
        <v/>
      </c>
      <c r="AC549" s="146" t="str">
        <f t="shared" si="22"/>
        <v/>
      </c>
      <c r="AD549" s="148" t="str">
        <f t="shared" si="2173"/>
        <v/>
      </c>
      <c r="AE549" s="148" t="str">
        <f t="shared" si="24"/>
        <v/>
      </c>
      <c r="AF549" s="175" t="str">
        <f t="shared" si="2174"/>
        <v/>
      </c>
      <c r="AG549" s="170" t="str">
        <f t="shared" si="2175"/>
        <v/>
      </c>
      <c r="AH549" s="148" t="str">
        <f t="shared" si="2176"/>
        <v/>
      </c>
      <c r="AI549" s="146" t="str">
        <f t="shared" si="28"/>
        <v/>
      </c>
      <c r="AJ549" s="146" t="str">
        <f t="shared" si="29"/>
        <v/>
      </c>
      <c r="AK549" s="146" t="str">
        <f t="shared" si="30"/>
        <v/>
      </c>
      <c r="AL549" s="146" t="str">
        <f t="shared" si="31"/>
        <v/>
      </c>
      <c r="AM549" s="171" t="str">
        <f t="shared" si="32"/>
        <v/>
      </c>
      <c r="AN549" s="171" t="str">
        <f t="shared" si="33"/>
        <v/>
      </c>
      <c r="AO549" s="146" t="str">
        <f t="shared" si="34"/>
        <v/>
      </c>
      <c r="AP549" s="146" t="str">
        <f t="shared" si="35"/>
        <v/>
      </c>
      <c r="AQ549" s="146" t="str">
        <f t="shared" si="36"/>
        <v/>
      </c>
      <c r="AR549" s="146" t="str">
        <f t="shared" ref="AR549:AS549" si="2297">IF(NOT(ISBLANK(CB549)),CONCATENATE(TEXT(CB549,"yyyy-mm-ddThh:MM:ss"),"Z"),"")</f>
        <v/>
      </c>
      <c r="AS549" s="146" t="str">
        <f t="shared" si="2297"/>
        <v/>
      </c>
      <c r="AT549" s="146" t="str">
        <f t="shared" si="38"/>
        <v/>
      </c>
      <c r="AU549" s="146" t="str">
        <f t="shared" si="39"/>
        <v/>
      </c>
      <c r="AV549" s="146" t="str">
        <f t="shared" ref="AV549:AW549" si="2298">IF(NOT(ISBLANK(DT549)),CONCATENATE(TEXT(DT549,"yyyy-mm-ddThh:MM:ss"),"Z"),"")</f>
        <v/>
      </c>
      <c r="AW549" s="146" t="str">
        <f t="shared" si="2298"/>
        <v/>
      </c>
      <c r="AX549" s="146" t="str">
        <f t="shared" ref="AX549:AZ549" si="2299">IF(NOT(ISBLANK(ED549)),CONCATENATE(TEXT(ED549,"yyyy-mm-ddThh:MM:ss"),"Z"),"")</f>
        <v/>
      </c>
      <c r="AY549" s="146" t="str">
        <f t="shared" si="2299"/>
        <v/>
      </c>
      <c r="AZ549" s="146" t="str">
        <f t="shared" si="2299"/>
        <v/>
      </c>
      <c r="BA549" s="176"/>
      <c r="BB549" s="152"/>
      <c r="BC549" s="177"/>
      <c r="BD549" s="154"/>
      <c r="BE549" s="155"/>
      <c r="BF549" s="154"/>
      <c r="BG549" s="155"/>
      <c r="BH549" s="169"/>
      <c r="BI549" s="162"/>
      <c r="BJ549" s="172"/>
      <c r="BK549" s="162"/>
      <c r="BL549" s="158"/>
      <c r="BM549" s="172"/>
      <c r="BN549" s="162"/>
      <c r="BO549" s="167"/>
      <c r="BP549" s="169"/>
      <c r="BQ549" s="162"/>
      <c r="BR549" s="162"/>
      <c r="BS549" s="174"/>
      <c r="BT549" s="162"/>
      <c r="BU549" s="174"/>
      <c r="BV549" s="174"/>
      <c r="BW549" s="174"/>
      <c r="BX549" s="173"/>
      <c r="BY549" s="158"/>
      <c r="BZ549" s="160"/>
      <c r="CA549" s="172"/>
      <c r="CB549" s="152"/>
      <c r="CC549" s="152"/>
      <c r="CD549" s="156"/>
      <c r="CE549" s="172"/>
      <c r="CF549" s="162"/>
      <c r="CG549" s="162"/>
      <c r="CH549" s="158"/>
      <c r="CI549" s="173"/>
      <c r="CJ549" s="178"/>
      <c r="CK549" s="173"/>
      <c r="CL549" s="165"/>
      <c r="CM549" s="172"/>
      <c r="CN549" s="162"/>
      <c r="CO549" s="162"/>
      <c r="CP549" s="162"/>
      <c r="CQ549" s="162"/>
      <c r="CR549" s="169"/>
      <c r="CS549" s="162"/>
      <c r="CT549" s="162"/>
      <c r="CU549" s="174"/>
      <c r="CV549" s="152"/>
      <c r="CW549" s="173"/>
      <c r="CX549" s="158"/>
      <c r="CY549" s="172"/>
      <c r="CZ549" s="162"/>
      <c r="DA549" s="162"/>
      <c r="DB549" s="158"/>
      <c r="DC549" s="173"/>
      <c r="DD549" s="178"/>
      <c r="DE549" s="173"/>
      <c r="DF549" s="165"/>
      <c r="DG549" s="172"/>
      <c r="DH549" s="178"/>
      <c r="DI549" s="172"/>
      <c r="DJ549" s="178"/>
      <c r="DK549" s="172"/>
      <c r="DL549" s="162"/>
      <c r="DM549" s="167"/>
      <c r="DN549" s="169"/>
      <c r="DO549" s="162"/>
      <c r="DP549" s="162"/>
      <c r="DQ549" s="174"/>
      <c r="DR549" s="152"/>
      <c r="DS549" s="172"/>
      <c r="DT549" s="152"/>
      <c r="DU549" s="152"/>
      <c r="DV549" s="156"/>
      <c r="DW549" s="173"/>
      <c r="DX549" s="158"/>
      <c r="DY549" s="172"/>
      <c r="DZ549" s="162"/>
      <c r="EA549" s="162"/>
      <c r="EB549" s="172"/>
      <c r="EC549" s="172"/>
      <c r="ED549" s="152"/>
      <c r="EE549" s="152"/>
      <c r="EF549" s="152"/>
      <c r="EG549" s="174"/>
      <c r="EH549" s="172"/>
      <c r="EI549" s="162"/>
      <c r="EJ549" s="162"/>
    </row>
    <row r="550" spans="1:140" ht="12.5">
      <c r="A550" s="168"/>
      <c r="B550" s="169"/>
      <c r="C550" s="144" t="str">
        <f t="shared" si="0"/>
        <v/>
      </c>
      <c r="D550" s="144" t="str">
        <f t="shared" si="2165"/>
        <v/>
      </c>
      <c r="E550" s="144" t="str">
        <f t="shared" si="2"/>
        <v/>
      </c>
      <c r="F550" s="145" t="str">
        <f t="shared" si="2166"/>
        <v/>
      </c>
      <c r="G550" s="145" t="str">
        <f t="shared" si="4"/>
        <v/>
      </c>
      <c r="H550" s="145" t="str">
        <f t="shared" si="5"/>
        <v/>
      </c>
      <c r="I550" s="146" t="str">
        <f t="shared" ref="I550:J550" si="2300">IF(COUNTA($DO550:$DX550)&gt;0,$BA550,"")</f>
        <v/>
      </c>
      <c r="J550" s="146" t="str">
        <f t="shared" si="2300"/>
        <v/>
      </c>
      <c r="K550" s="147" t="str">
        <f t="shared" si="43"/>
        <v/>
      </c>
      <c r="L550" s="147" t="str">
        <f t="shared" si="7"/>
        <v/>
      </c>
      <c r="M550" s="147" t="str">
        <f t="shared" si="8"/>
        <v/>
      </c>
      <c r="N550" s="147" t="str">
        <f t="shared" si="48"/>
        <v/>
      </c>
      <c r="O550" s="147" t="str">
        <f t="shared" si="9"/>
        <v/>
      </c>
      <c r="P550" s="146" t="str">
        <f t="shared" si="2168"/>
        <v/>
      </c>
      <c r="Q550" s="147" t="str">
        <f t="shared" si="2169"/>
        <v/>
      </c>
      <c r="R550" s="146" t="str">
        <f t="shared" si="12"/>
        <v/>
      </c>
      <c r="S550" s="146" t="str">
        <f t="shared" si="13"/>
        <v/>
      </c>
      <c r="T550" s="146" t="str">
        <f>IF(NOT(ISBLANK(DH550)),
        IF(AND(ISREF('Input Tenderers'!$J$8:$K$8),COUNTA('Input Tenderers'!$N$8)&gt;0),
                IF(COUNTA('Input Implementation Transactio'!$N550:$O550)&gt;0,"supplier;tenderer;payee","supplier;tenderer"),
                IF(COUNTA('Input Implementation Transactio'!$N550:$O550)&gt;0,"supplier;payee","supplier")
                ),
        IF(COUNTA('Input Implementation Transactio'!$N550:$O550)&gt;0, "payee", "")
        )</f>
        <v/>
      </c>
      <c r="U550" s="146" t="str">
        <f t="shared" si="14"/>
        <v/>
      </c>
      <c r="V550" s="146" t="str">
        <f t="shared" si="15"/>
        <v/>
      </c>
      <c r="W550" s="148" t="str">
        <f t="shared" si="2170"/>
        <v/>
      </c>
      <c r="X550" s="175" t="str">
        <f t="shared" si="2171"/>
        <v/>
      </c>
      <c r="Y550" s="170" t="str">
        <f t="shared" si="2172"/>
        <v/>
      </c>
      <c r="Z550" s="150" t="str">
        <f t="shared" si="19"/>
        <v/>
      </c>
      <c r="AA550" s="146" t="str">
        <f t="shared" si="20"/>
        <v/>
      </c>
      <c r="AB550" s="146" t="str">
        <f t="shared" si="21"/>
        <v/>
      </c>
      <c r="AC550" s="146" t="str">
        <f t="shared" si="22"/>
        <v/>
      </c>
      <c r="AD550" s="148" t="str">
        <f t="shared" si="2173"/>
        <v/>
      </c>
      <c r="AE550" s="148" t="str">
        <f t="shared" si="24"/>
        <v/>
      </c>
      <c r="AF550" s="175" t="str">
        <f t="shared" si="2174"/>
        <v/>
      </c>
      <c r="AG550" s="170" t="str">
        <f t="shared" si="2175"/>
        <v/>
      </c>
      <c r="AH550" s="148" t="str">
        <f t="shared" si="2176"/>
        <v/>
      </c>
      <c r="AI550" s="146" t="str">
        <f t="shared" si="28"/>
        <v/>
      </c>
      <c r="AJ550" s="146" t="str">
        <f t="shared" si="29"/>
        <v/>
      </c>
      <c r="AK550" s="146" t="str">
        <f t="shared" si="30"/>
        <v/>
      </c>
      <c r="AL550" s="146" t="str">
        <f t="shared" si="31"/>
        <v/>
      </c>
      <c r="AM550" s="171" t="str">
        <f t="shared" si="32"/>
        <v/>
      </c>
      <c r="AN550" s="171" t="str">
        <f t="shared" si="33"/>
        <v/>
      </c>
      <c r="AO550" s="146" t="str">
        <f t="shared" si="34"/>
        <v/>
      </c>
      <c r="AP550" s="146" t="str">
        <f t="shared" si="35"/>
        <v/>
      </c>
      <c r="AQ550" s="146" t="str">
        <f t="shared" si="36"/>
        <v/>
      </c>
      <c r="AR550" s="146" t="str">
        <f t="shared" ref="AR550:AS550" si="2301">IF(NOT(ISBLANK(CB550)),CONCATENATE(TEXT(CB550,"yyyy-mm-ddThh:MM:ss"),"Z"),"")</f>
        <v/>
      </c>
      <c r="AS550" s="146" t="str">
        <f t="shared" si="2301"/>
        <v/>
      </c>
      <c r="AT550" s="146" t="str">
        <f t="shared" si="38"/>
        <v/>
      </c>
      <c r="AU550" s="146" t="str">
        <f t="shared" si="39"/>
        <v/>
      </c>
      <c r="AV550" s="146" t="str">
        <f t="shared" ref="AV550:AW550" si="2302">IF(NOT(ISBLANK(DT550)),CONCATENATE(TEXT(DT550,"yyyy-mm-ddThh:MM:ss"),"Z"),"")</f>
        <v/>
      </c>
      <c r="AW550" s="146" t="str">
        <f t="shared" si="2302"/>
        <v/>
      </c>
      <c r="AX550" s="146" t="str">
        <f t="shared" ref="AX550:AZ550" si="2303">IF(NOT(ISBLANK(ED550)),CONCATENATE(TEXT(ED550,"yyyy-mm-ddThh:MM:ss"),"Z"),"")</f>
        <v/>
      </c>
      <c r="AY550" s="146" t="str">
        <f t="shared" si="2303"/>
        <v/>
      </c>
      <c r="AZ550" s="146" t="str">
        <f t="shared" si="2303"/>
        <v/>
      </c>
      <c r="BA550" s="176"/>
      <c r="BB550" s="152"/>
      <c r="BC550" s="177"/>
      <c r="BD550" s="154"/>
      <c r="BE550" s="155"/>
      <c r="BF550" s="154"/>
      <c r="BG550" s="155"/>
      <c r="BH550" s="169"/>
      <c r="BI550" s="162"/>
      <c r="BJ550" s="172"/>
      <c r="BK550" s="162"/>
      <c r="BL550" s="158"/>
      <c r="BM550" s="172"/>
      <c r="BN550" s="162"/>
      <c r="BO550" s="167"/>
      <c r="BP550" s="169"/>
      <c r="BQ550" s="162"/>
      <c r="BR550" s="162"/>
      <c r="BS550" s="174"/>
      <c r="BT550" s="162"/>
      <c r="BU550" s="174"/>
      <c r="BV550" s="174"/>
      <c r="BW550" s="174"/>
      <c r="BX550" s="173"/>
      <c r="BY550" s="158"/>
      <c r="BZ550" s="160"/>
      <c r="CA550" s="172"/>
      <c r="CB550" s="152"/>
      <c r="CC550" s="152"/>
      <c r="CD550" s="156"/>
      <c r="CE550" s="172"/>
      <c r="CF550" s="162"/>
      <c r="CG550" s="162"/>
      <c r="CH550" s="158"/>
      <c r="CI550" s="173"/>
      <c r="CJ550" s="178"/>
      <c r="CK550" s="173"/>
      <c r="CL550" s="165"/>
      <c r="CM550" s="172"/>
      <c r="CN550" s="162"/>
      <c r="CO550" s="162"/>
      <c r="CP550" s="162"/>
      <c r="CQ550" s="162"/>
      <c r="CR550" s="169"/>
      <c r="CS550" s="162"/>
      <c r="CT550" s="162"/>
      <c r="CU550" s="174"/>
      <c r="CV550" s="152"/>
      <c r="CW550" s="173"/>
      <c r="CX550" s="158"/>
      <c r="CY550" s="172"/>
      <c r="CZ550" s="162"/>
      <c r="DA550" s="162"/>
      <c r="DB550" s="158"/>
      <c r="DC550" s="173"/>
      <c r="DD550" s="178"/>
      <c r="DE550" s="173"/>
      <c r="DF550" s="165"/>
      <c r="DG550" s="172"/>
      <c r="DH550" s="178"/>
      <c r="DI550" s="172"/>
      <c r="DJ550" s="178"/>
      <c r="DK550" s="172"/>
      <c r="DL550" s="162"/>
      <c r="DM550" s="167"/>
      <c r="DN550" s="169"/>
      <c r="DO550" s="162"/>
      <c r="DP550" s="162"/>
      <c r="DQ550" s="174"/>
      <c r="DR550" s="152"/>
      <c r="DS550" s="172"/>
      <c r="DT550" s="152"/>
      <c r="DU550" s="152"/>
      <c r="DV550" s="156"/>
      <c r="DW550" s="173"/>
      <c r="DX550" s="158"/>
      <c r="DY550" s="172"/>
      <c r="DZ550" s="162"/>
      <c r="EA550" s="162"/>
      <c r="EB550" s="172"/>
      <c r="EC550" s="172"/>
      <c r="ED550" s="152"/>
      <c r="EE550" s="152"/>
      <c r="EF550" s="152"/>
      <c r="EG550" s="174"/>
      <c r="EH550" s="172"/>
      <c r="EI550" s="162"/>
      <c r="EJ550" s="162"/>
    </row>
    <row r="551" spans="1:140" ht="12.5">
      <c r="A551" s="168"/>
      <c r="B551" s="169"/>
      <c r="C551" s="144" t="str">
        <f t="shared" si="0"/>
        <v/>
      </c>
      <c r="D551" s="144" t="str">
        <f t="shared" si="2165"/>
        <v/>
      </c>
      <c r="E551" s="144" t="str">
        <f t="shared" si="2"/>
        <v/>
      </c>
      <c r="F551" s="145" t="str">
        <f t="shared" si="2166"/>
        <v/>
      </c>
      <c r="G551" s="145" t="str">
        <f t="shared" si="4"/>
        <v/>
      </c>
      <c r="H551" s="145" t="str">
        <f t="shared" si="5"/>
        <v/>
      </c>
      <c r="I551" s="146" t="str">
        <f t="shared" ref="I551:J551" si="2304">IF(COUNTA($DO551:$DX551)&gt;0,$BA551,"")</f>
        <v/>
      </c>
      <c r="J551" s="146" t="str">
        <f t="shared" si="2304"/>
        <v/>
      </c>
      <c r="K551" s="147" t="str">
        <f t="shared" si="43"/>
        <v/>
      </c>
      <c r="L551" s="147" t="str">
        <f t="shared" si="7"/>
        <v/>
      </c>
      <c r="M551" s="147" t="str">
        <f t="shared" si="8"/>
        <v/>
      </c>
      <c r="N551" s="147" t="str">
        <f t="shared" si="48"/>
        <v/>
      </c>
      <c r="O551" s="147" t="str">
        <f t="shared" si="9"/>
        <v/>
      </c>
      <c r="P551" s="146" t="str">
        <f t="shared" si="2168"/>
        <v/>
      </c>
      <c r="Q551" s="147" t="str">
        <f t="shared" si="2169"/>
        <v/>
      </c>
      <c r="R551" s="146" t="str">
        <f t="shared" si="12"/>
        <v/>
      </c>
      <c r="S551" s="146" t="str">
        <f t="shared" si="13"/>
        <v/>
      </c>
      <c r="T551" s="146" t="str">
        <f>IF(NOT(ISBLANK(DH551)),
        IF(AND(ISREF('Input Tenderers'!$J$8:$K$8),COUNTA('Input Tenderers'!$N$8)&gt;0),
                IF(COUNTA('Input Implementation Transactio'!$N551:$O551)&gt;0,"supplier;tenderer;payee","supplier;tenderer"),
                IF(COUNTA('Input Implementation Transactio'!$N551:$O551)&gt;0,"supplier;payee","supplier")
                ),
        IF(COUNTA('Input Implementation Transactio'!$N551:$O551)&gt;0, "payee", "")
        )</f>
        <v/>
      </c>
      <c r="U551" s="146" t="str">
        <f t="shared" si="14"/>
        <v/>
      </c>
      <c r="V551" s="146" t="str">
        <f t="shared" si="15"/>
        <v/>
      </c>
      <c r="W551" s="148" t="str">
        <f t="shared" si="2170"/>
        <v/>
      </c>
      <c r="X551" s="175" t="str">
        <f t="shared" si="2171"/>
        <v/>
      </c>
      <c r="Y551" s="170" t="str">
        <f t="shared" si="2172"/>
        <v/>
      </c>
      <c r="Z551" s="150" t="str">
        <f t="shared" si="19"/>
        <v/>
      </c>
      <c r="AA551" s="146" t="str">
        <f t="shared" si="20"/>
        <v/>
      </c>
      <c r="AB551" s="146" t="str">
        <f t="shared" si="21"/>
        <v/>
      </c>
      <c r="AC551" s="146" t="str">
        <f t="shared" si="22"/>
        <v/>
      </c>
      <c r="AD551" s="148" t="str">
        <f t="shared" si="2173"/>
        <v/>
      </c>
      <c r="AE551" s="148" t="str">
        <f t="shared" si="24"/>
        <v/>
      </c>
      <c r="AF551" s="175" t="str">
        <f t="shared" si="2174"/>
        <v/>
      </c>
      <c r="AG551" s="170" t="str">
        <f t="shared" si="2175"/>
        <v/>
      </c>
      <c r="AH551" s="148" t="str">
        <f t="shared" si="2176"/>
        <v/>
      </c>
      <c r="AI551" s="146" t="str">
        <f t="shared" si="28"/>
        <v/>
      </c>
      <c r="AJ551" s="146" t="str">
        <f t="shared" si="29"/>
        <v/>
      </c>
      <c r="AK551" s="146" t="str">
        <f t="shared" si="30"/>
        <v/>
      </c>
      <c r="AL551" s="146" t="str">
        <f t="shared" si="31"/>
        <v/>
      </c>
      <c r="AM551" s="171" t="str">
        <f t="shared" si="32"/>
        <v/>
      </c>
      <c r="AN551" s="171" t="str">
        <f t="shared" si="33"/>
        <v/>
      </c>
      <c r="AO551" s="146" t="str">
        <f t="shared" si="34"/>
        <v/>
      </c>
      <c r="AP551" s="146" t="str">
        <f t="shared" si="35"/>
        <v/>
      </c>
      <c r="AQ551" s="146" t="str">
        <f t="shared" si="36"/>
        <v/>
      </c>
      <c r="AR551" s="146" t="str">
        <f t="shared" ref="AR551:AS551" si="2305">IF(NOT(ISBLANK(CB551)),CONCATENATE(TEXT(CB551,"yyyy-mm-ddThh:MM:ss"),"Z"),"")</f>
        <v/>
      </c>
      <c r="AS551" s="146" t="str">
        <f t="shared" si="2305"/>
        <v/>
      </c>
      <c r="AT551" s="146" t="str">
        <f t="shared" si="38"/>
        <v/>
      </c>
      <c r="AU551" s="146" t="str">
        <f t="shared" si="39"/>
        <v/>
      </c>
      <c r="AV551" s="146" t="str">
        <f t="shared" ref="AV551:AW551" si="2306">IF(NOT(ISBLANK(DT551)),CONCATENATE(TEXT(DT551,"yyyy-mm-ddThh:MM:ss"),"Z"),"")</f>
        <v/>
      </c>
      <c r="AW551" s="146" t="str">
        <f t="shared" si="2306"/>
        <v/>
      </c>
      <c r="AX551" s="146" t="str">
        <f t="shared" ref="AX551:AZ551" si="2307">IF(NOT(ISBLANK(ED551)),CONCATENATE(TEXT(ED551,"yyyy-mm-ddThh:MM:ss"),"Z"),"")</f>
        <v/>
      </c>
      <c r="AY551" s="146" t="str">
        <f t="shared" si="2307"/>
        <v/>
      </c>
      <c r="AZ551" s="146" t="str">
        <f t="shared" si="2307"/>
        <v/>
      </c>
      <c r="BA551" s="176"/>
      <c r="BB551" s="152"/>
      <c r="BC551" s="177"/>
      <c r="BD551" s="154"/>
      <c r="BE551" s="155"/>
      <c r="BF551" s="154"/>
      <c r="BG551" s="155"/>
      <c r="BH551" s="169"/>
      <c r="BI551" s="162"/>
      <c r="BJ551" s="172"/>
      <c r="BK551" s="162"/>
      <c r="BL551" s="158"/>
      <c r="BM551" s="172"/>
      <c r="BN551" s="162"/>
      <c r="BO551" s="167"/>
      <c r="BP551" s="169"/>
      <c r="BQ551" s="162"/>
      <c r="BR551" s="162"/>
      <c r="BS551" s="174"/>
      <c r="BT551" s="162"/>
      <c r="BU551" s="174"/>
      <c r="BV551" s="174"/>
      <c r="BW551" s="174"/>
      <c r="BX551" s="173"/>
      <c r="BY551" s="158"/>
      <c r="BZ551" s="160"/>
      <c r="CA551" s="172"/>
      <c r="CB551" s="152"/>
      <c r="CC551" s="152"/>
      <c r="CD551" s="156"/>
      <c r="CE551" s="172"/>
      <c r="CF551" s="162"/>
      <c r="CG551" s="162"/>
      <c r="CH551" s="158"/>
      <c r="CI551" s="173"/>
      <c r="CJ551" s="178"/>
      <c r="CK551" s="173"/>
      <c r="CL551" s="165"/>
      <c r="CM551" s="172"/>
      <c r="CN551" s="162"/>
      <c r="CO551" s="162"/>
      <c r="CP551" s="162"/>
      <c r="CQ551" s="162"/>
      <c r="CR551" s="169"/>
      <c r="CS551" s="162"/>
      <c r="CT551" s="162"/>
      <c r="CU551" s="174"/>
      <c r="CV551" s="152"/>
      <c r="CW551" s="173"/>
      <c r="CX551" s="158"/>
      <c r="CY551" s="172"/>
      <c r="CZ551" s="162"/>
      <c r="DA551" s="162"/>
      <c r="DB551" s="158"/>
      <c r="DC551" s="173"/>
      <c r="DD551" s="178"/>
      <c r="DE551" s="173"/>
      <c r="DF551" s="165"/>
      <c r="DG551" s="172"/>
      <c r="DH551" s="178"/>
      <c r="DI551" s="172"/>
      <c r="DJ551" s="178"/>
      <c r="DK551" s="172"/>
      <c r="DL551" s="162"/>
      <c r="DM551" s="167"/>
      <c r="DN551" s="169"/>
      <c r="DO551" s="162"/>
      <c r="DP551" s="162"/>
      <c r="DQ551" s="174"/>
      <c r="DR551" s="152"/>
      <c r="DS551" s="172"/>
      <c r="DT551" s="152"/>
      <c r="DU551" s="152"/>
      <c r="DV551" s="156"/>
      <c r="DW551" s="173"/>
      <c r="DX551" s="158"/>
      <c r="DY551" s="172"/>
      <c r="DZ551" s="162"/>
      <c r="EA551" s="162"/>
      <c r="EB551" s="172"/>
      <c r="EC551" s="172"/>
      <c r="ED551" s="152"/>
      <c r="EE551" s="152"/>
      <c r="EF551" s="152"/>
      <c r="EG551" s="174"/>
      <c r="EH551" s="172"/>
      <c r="EI551" s="162"/>
      <c r="EJ551" s="162"/>
    </row>
    <row r="552" spans="1:140" ht="12.5">
      <c r="A552" s="168"/>
      <c r="B552" s="169"/>
      <c r="C552" s="144" t="str">
        <f t="shared" si="0"/>
        <v/>
      </c>
      <c r="D552" s="144" t="str">
        <f t="shared" si="2165"/>
        <v/>
      </c>
      <c r="E552" s="144" t="str">
        <f t="shared" si="2"/>
        <v/>
      </c>
      <c r="F552" s="145" t="str">
        <f t="shared" si="2166"/>
        <v/>
      </c>
      <c r="G552" s="145" t="str">
        <f t="shared" si="4"/>
        <v/>
      </c>
      <c r="H552" s="145" t="str">
        <f t="shared" si="5"/>
        <v/>
      </c>
      <c r="I552" s="146" t="str">
        <f t="shared" ref="I552:J552" si="2308">IF(COUNTA($DO552:$DX552)&gt;0,$BA552,"")</f>
        <v/>
      </c>
      <c r="J552" s="146" t="str">
        <f t="shared" si="2308"/>
        <v/>
      </c>
      <c r="K552" s="147" t="str">
        <f t="shared" si="43"/>
        <v/>
      </c>
      <c r="L552" s="147" t="str">
        <f t="shared" si="7"/>
        <v/>
      </c>
      <c r="M552" s="147" t="str">
        <f t="shared" si="8"/>
        <v/>
      </c>
      <c r="N552" s="147" t="str">
        <f t="shared" si="48"/>
        <v/>
      </c>
      <c r="O552" s="147" t="str">
        <f t="shared" si="9"/>
        <v/>
      </c>
      <c r="P552" s="146" t="str">
        <f t="shared" si="2168"/>
        <v/>
      </c>
      <c r="Q552" s="147" t="str">
        <f t="shared" si="2169"/>
        <v/>
      </c>
      <c r="R552" s="146" t="str">
        <f t="shared" si="12"/>
        <v/>
      </c>
      <c r="S552" s="146" t="str">
        <f t="shared" si="13"/>
        <v/>
      </c>
      <c r="T552" s="146" t="str">
        <f>IF(NOT(ISBLANK(DH552)),
        IF(AND(ISREF('Input Tenderers'!$J$8:$K$8),COUNTA('Input Tenderers'!$N$8)&gt;0),
                IF(COUNTA('Input Implementation Transactio'!$N552:$O552)&gt;0,"supplier;tenderer;payee","supplier;tenderer"),
                IF(COUNTA('Input Implementation Transactio'!$N552:$O552)&gt;0,"supplier;payee","supplier")
                ),
        IF(COUNTA('Input Implementation Transactio'!$N552:$O552)&gt;0, "payee", "")
        )</f>
        <v/>
      </c>
      <c r="U552" s="146" t="str">
        <f t="shared" si="14"/>
        <v/>
      </c>
      <c r="V552" s="146" t="str">
        <f t="shared" si="15"/>
        <v/>
      </c>
      <c r="W552" s="148" t="str">
        <f t="shared" si="2170"/>
        <v/>
      </c>
      <c r="X552" s="175" t="str">
        <f t="shared" si="2171"/>
        <v/>
      </c>
      <c r="Y552" s="170" t="str">
        <f t="shared" si="2172"/>
        <v/>
      </c>
      <c r="Z552" s="150" t="str">
        <f t="shared" si="19"/>
        <v/>
      </c>
      <c r="AA552" s="146" t="str">
        <f t="shared" si="20"/>
        <v/>
      </c>
      <c r="AB552" s="146" t="str">
        <f t="shared" si="21"/>
        <v/>
      </c>
      <c r="AC552" s="146" t="str">
        <f t="shared" si="22"/>
        <v/>
      </c>
      <c r="AD552" s="148" t="str">
        <f t="shared" si="2173"/>
        <v/>
      </c>
      <c r="AE552" s="148" t="str">
        <f t="shared" si="24"/>
        <v/>
      </c>
      <c r="AF552" s="175" t="str">
        <f t="shared" si="2174"/>
        <v/>
      </c>
      <c r="AG552" s="170" t="str">
        <f t="shared" si="2175"/>
        <v/>
      </c>
      <c r="AH552" s="148" t="str">
        <f t="shared" si="2176"/>
        <v/>
      </c>
      <c r="AI552" s="146" t="str">
        <f t="shared" si="28"/>
        <v/>
      </c>
      <c r="AJ552" s="146" t="str">
        <f t="shared" si="29"/>
        <v/>
      </c>
      <c r="AK552" s="146" t="str">
        <f t="shared" si="30"/>
        <v/>
      </c>
      <c r="AL552" s="146" t="str">
        <f t="shared" si="31"/>
        <v/>
      </c>
      <c r="AM552" s="171" t="str">
        <f t="shared" si="32"/>
        <v/>
      </c>
      <c r="AN552" s="171" t="str">
        <f t="shared" si="33"/>
        <v/>
      </c>
      <c r="AO552" s="146" t="str">
        <f t="shared" si="34"/>
        <v/>
      </c>
      <c r="AP552" s="146" t="str">
        <f t="shared" si="35"/>
        <v/>
      </c>
      <c r="AQ552" s="146" t="str">
        <f t="shared" si="36"/>
        <v/>
      </c>
      <c r="AR552" s="146" t="str">
        <f t="shared" ref="AR552:AS552" si="2309">IF(NOT(ISBLANK(CB552)),CONCATENATE(TEXT(CB552,"yyyy-mm-ddThh:MM:ss"),"Z"),"")</f>
        <v/>
      </c>
      <c r="AS552" s="146" t="str">
        <f t="shared" si="2309"/>
        <v/>
      </c>
      <c r="AT552" s="146" t="str">
        <f t="shared" si="38"/>
        <v/>
      </c>
      <c r="AU552" s="146" t="str">
        <f t="shared" si="39"/>
        <v/>
      </c>
      <c r="AV552" s="146" t="str">
        <f t="shared" ref="AV552:AW552" si="2310">IF(NOT(ISBLANK(DT552)),CONCATENATE(TEXT(DT552,"yyyy-mm-ddThh:MM:ss"),"Z"),"")</f>
        <v/>
      </c>
      <c r="AW552" s="146" t="str">
        <f t="shared" si="2310"/>
        <v/>
      </c>
      <c r="AX552" s="146" t="str">
        <f t="shared" ref="AX552:AZ552" si="2311">IF(NOT(ISBLANK(ED552)),CONCATENATE(TEXT(ED552,"yyyy-mm-ddThh:MM:ss"),"Z"),"")</f>
        <v/>
      </c>
      <c r="AY552" s="146" t="str">
        <f t="shared" si="2311"/>
        <v/>
      </c>
      <c r="AZ552" s="146" t="str">
        <f t="shared" si="2311"/>
        <v/>
      </c>
      <c r="BA552" s="176"/>
      <c r="BB552" s="152"/>
      <c r="BC552" s="177"/>
      <c r="BD552" s="154"/>
      <c r="BE552" s="155"/>
      <c r="BF552" s="154"/>
      <c r="BG552" s="155"/>
      <c r="BH552" s="169"/>
      <c r="BI552" s="162"/>
      <c r="BJ552" s="172"/>
      <c r="BK552" s="162"/>
      <c r="BL552" s="158"/>
      <c r="BM552" s="172"/>
      <c r="BN552" s="162"/>
      <c r="BO552" s="167"/>
      <c r="BP552" s="169"/>
      <c r="BQ552" s="162"/>
      <c r="BR552" s="162"/>
      <c r="BS552" s="174"/>
      <c r="BT552" s="162"/>
      <c r="BU552" s="174"/>
      <c r="BV552" s="174"/>
      <c r="BW552" s="174"/>
      <c r="BX552" s="173"/>
      <c r="BY552" s="158"/>
      <c r="BZ552" s="160"/>
      <c r="CA552" s="172"/>
      <c r="CB552" s="152"/>
      <c r="CC552" s="152"/>
      <c r="CD552" s="156"/>
      <c r="CE552" s="172"/>
      <c r="CF552" s="162"/>
      <c r="CG552" s="162"/>
      <c r="CH552" s="158"/>
      <c r="CI552" s="173"/>
      <c r="CJ552" s="178"/>
      <c r="CK552" s="173"/>
      <c r="CL552" s="165"/>
      <c r="CM552" s="172"/>
      <c r="CN552" s="162"/>
      <c r="CO552" s="162"/>
      <c r="CP552" s="162"/>
      <c r="CQ552" s="162"/>
      <c r="CR552" s="169"/>
      <c r="CS552" s="162"/>
      <c r="CT552" s="162"/>
      <c r="CU552" s="174"/>
      <c r="CV552" s="152"/>
      <c r="CW552" s="173"/>
      <c r="CX552" s="158"/>
      <c r="CY552" s="172"/>
      <c r="CZ552" s="162"/>
      <c r="DA552" s="162"/>
      <c r="DB552" s="158"/>
      <c r="DC552" s="173"/>
      <c r="DD552" s="178"/>
      <c r="DE552" s="173"/>
      <c r="DF552" s="165"/>
      <c r="DG552" s="172"/>
      <c r="DH552" s="178"/>
      <c r="DI552" s="172"/>
      <c r="DJ552" s="178"/>
      <c r="DK552" s="172"/>
      <c r="DL552" s="162"/>
      <c r="DM552" s="167"/>
      <c r="DN552" s="169"/>
      <c r="DO552" s="162"/>
      <c r="DP552" s="162"/>
      <c r="DQ552" s="174"/>
      <c r="DR552" s="152"/>
      <c r="DS552" s="172"/>
      <c r="DT552" s="152"/>
      <c r="DU552" s="152"/>
      <c r="DV552" s="156"/>
      <c r="DW552" s="173"/>
      <c r="DX552" s="158"/>
      <c r="DY552" s="172"/>
      <c r="DZ552" s="162"/>
      <c r="EA552" s="162"/>
      <c r="EB552" s="172"/>
      <c r="EC552" s="172"/>
      <c r="ED552" s="152"/>
      <c r="EE552" s="152"/>
      <c r="EF552" s="152"/>
      <c r="EG552" s="174"/>
      <c r="EH552" s="172"/>
      <c r="EI552" s="162"/>
      <c r="EJ552" s="162"/>
    </row>
    <row r="553" spans="1:140" ht="12.5">
      <c r="A553" s="168"/>
      <c r="B553" s="169"/>
      <c r="C553" s="144" t="str">
        <f t="shared" si="0"/>
        <v/>
      </c>
      <c r="D553" s="144" t="str">
        <f t="shared" si="2165"/>
        <v/>
      </c>
      <c r="E553" s="144" t="str">
        <f t="shared" si="2"/>
        <v/>
      </c>
      <c r="F553" s="145" t="str">
        <f t="shared" si="2166"/>
        <v/>
      </c>
      <c r="G553" s="145" t="str">
        <f t="shared" si="4"/>
        <v/>
      </c>
      <c r="H553" s="145" t="str">
        <f t="shared" si="5"/>
        <v/>
      </c>
      <c r="I553" s="146" t="str">
        <f t="shared" ref="I553:J553" si="2312">IF(COUNTA($DO553:$DX553)&gt;0,$BA553,"")</f>
        <v/>
      </c>
      <c r="J553" s="146" t="str">
        <f t="shared" si="2312"/>
        <v/>
      </c>
      <c r="K553" s="147" t="str">
        <f t="shared" si="43"/>
        <v/>
      </c>
      <c r="L553" s="147" t="str">
        <f t="shared" si="7"/>
        <v/>
      </c>
      <c r="M553" s="147" t="str">
        <f t="shared" si="8"/>
        <v/>
      </c>
      <c r="N553" s="147" t="str">
        <f t="shared" si="48"/>
        <v/>
      </c>
      <c r="O553" s="147" t="str">
        <f t="shared" si="9"/>
        <v/>
      </c>
      <c r="P553" s="146" t="str">
        <f t="shared" si="2168"/>
        <v/>
      </c>
      <c r="Q553" s="147" t="str">
        <f t="shared" si="2169"/>
        <v/>
      </c>
      <c r="R553" s="146" t="str">
        <f t="shared" si="12"/>
        <v/>
      </c>
      <c r="S553" s="146" t="str">
        <f t="shared" si="13"/>
        <v/>
      </c>
      <c r="T553" s="146" t="str">
        <f>IF(NOT(ISBLANK(DH553)),
        IF(AND(ISREF('Input Tenderers'!$J$8:$K$8),COUNTA('Input Tenderers'!$N$8)&gt;0),
                IF(COUNTA('Input Implementation Transactio'!$N553:$O553)&gt;0,"supplier;tenderer;payee","supplier;tenderer"),
                IF(COUNTA('Input Implementation Transactio'!$N553:$O553)&gt;0,"supplier;payee","supplier")
                ),
        IF(COUNTA('Input Implementation Transactio'!$N553:$O553)&gt;0, "payee", "")
        )</f>
        <v/>
      </c>
      <c r="U553" s="146" t="str">
        <f t="shared" si="14"/>
        <v/>
      </c>
      <c r="V553" s="146" t="str">
        <f t="shared" si="15"/>
        <v/>
      </c>
      <c r="W553" s="148" t="str">
        <f t="shared" si="2170"/>
        <v/>
      </c>
      <c r="X553" s="175" t="str">
        <f t="shared" si="2171"/>
        <v/>
      </c>
      <c r="Y553" s="170" t="str">
        <f t="shared" si="2172"/>
        <v/>
      </c>
      <c r="Z553" s="150" t="str">
        <f t="shared" si="19"/>
        <v/>
      </c>
      <c r="AA553" s="146" t="str">
        <f t="shared" si="20"/>
        <v/>
      </c>
      <c r="AB553" s="146" t="str">
        <f t="shared" si="21"/>
        <v/>
      </c>
      <c r="AC553" s="146" t="str">
        <f t="shared" si="22"/>
        <v/>
      </c>
      <c r="AD553" s="148" t="str">
        <f t="shared" si="2173"/>
        <v/>
      </c>
      <c r="AE553" s="148" t="str">
        <f t="shared" si="24"/>
        <v/>
      </c>
      <c r="AF553" s="175" t="str">
        <f t="shared" si="2174"/>
        <v/>
      </c>
      <c r="AG553" s="170" t="str">
        <f t="shared" si="2175"/>
        <v/>
      </c>
      <c r="AH553" s="148" t="str">
        <f t="shared" si="2176"/>
        <v/>
      </c>
      <c r="AI553" s="146" t="str">
        <f t="shared" si="28"/>
        <v/>
      </c>
      <c r="AJ553" s="146" t="str">
        <f t="shared" si="29"/>
        <v/>
      </c>
      <c r="AK553" s="146" t="str">
        <f t="shared" si="30"/>
        <v/>
      </c>
      <c r="AL553" s="146" t="str">
        <f t="shared" si="31"/>
        <v/>
      </c>
      <c r="AM553" s="171" t="str">
        <f t="shared" si="32"/>
        <v/>
      </c>
      <c r="AN553" s="171" t="str">
        <f t="shared" si="33"/>
        <v/>
      </c>
      <c r="AO553" s="146" t="str">
        <f t="shared" si="34"/>
        <v/>
      </c>
      <c r="AP553" s="146" t="str">
        <f t="shared" si="35"/>
        <v/>
      </c>
      <c r="AQ553" s="146" t="str">
        <f t="shared" si="36"/>
        <v/>
      </c>
      <c r="AR553" s="146" t="str">
        <f t="shared" ref="AR553:AS553" si="2313">IF(NOT(ISBLANK(CB553)),CONCATENATE(TEXT(CB553,"yyyy-mm-ddThh:MM:ss"),"Z"),"")</f>
        <v/>
      </c>
      <c r="AS553" s="146" t="str">
        <f t="shared" si="2313"/>
        <v/>
      </c>
      <c r="AT553" s="146" t="str">
        <f t="shared" si="38"/>
        <v/>
      </c>
      <c r="AU553" s="146" t="str">
        <f t="shared" si="39"/>
        <v/>
      </c>
      <c r="AV553" s="146" t="str">
        <f t="shared" ref="AV553:AW553" si="2314">IF(NOT(ISBLANK(DT553)),CONCATENATE(TEXT(DT553,"yyyy-mm-ddThh:MM:ss"),"Z"),"")</f>
        <v/>
      </c>
      <c r="AW553" s="146" t="str">
        <f t="shared" si="2314"/>
        <v/>
      </c>
      <c r="AX553" s="146" t="str">
        <f t="shared" ref="AX553:AZ553" si="2315">IF(NOT(ISBLANK(ED553)),CONCATENATE(TEXT(ED553,"yyyy-mm-ddThh:MM:ss"),"Z"),"")</f>
        <v/>
      </c>
      <c r="AY553" s="146" t="str">
        <f t="shared" si="2315"/>
        <v/>
      </c>
      <c r="AZ553" s="146" t="str">
        <f t="shared" si="2315"/>
        <v/>
      </c>
      <c r="BA553" s="176"/>
      <c r="BB553" s="152"/>
      <c r="BC553" s="177"/>
      <c r="BD553" s="154"/>
      <c r="BE553" s="155"/>
      <c r="BF553" s="154"/>
      <c r="BG553" s="155"/>
      <c r="BH553" s="169"/>
      <c r="BI553" s="162"/>
      <c r="BJ553" s="172"/>
      <c r="BK553" s="162"/>
      <c r="BL553" s="158"/>
      <c r="BM553" s="172"/>
      <c r="BN553" s="162"/>
      <c r="BO553" s="167"/>
      <c r="BP553" s="169"/>
      <c r="BQ553" s="162"/>
      <c r="BR553" s="162"/>
      <c r="BS553" s="174"/>
      <c r="BT553" s="162"/>
      <c r="BU553" s="174"/>
      <c r="BV553" s="174"/>
      <c r="BW553" s="174"/>
      <c r="BX553" s="173"/>
      <c r="BY553" s="158"/>
      <c r="BZ553" s="160"/>
      <c r="CA553" s="172"/>
      <c r="CB553" s="152"/>
      <c r="CC553" s="152"/>
      <c r="CD553" s="156"/>
      <c r="CE553" s="172"/>
      <c r="CF553" s="162"/>
      <c r="CG553" s="162"/>
      <c r="CH553" s="158"/>
      <c r="CI553" s="173"/>
      <c r="CJ553" s="178"/>
      <c r="CK553" s="173"/>
      <c r="CL553" s="165"/>
      <c r="CM553" s="172"/>
      <c r="CN553" s="162"/>
      <c r="CO553" s="162"/>
      <c r="CP553" s="162"/>
      <c r="CQ553" s="162"/>
      <c r="CR553" s="169"/>
      <c r="CS553" s="162"/>
      <c r="CT553" s="162"/>
      <c r="CU553" s="174"/>
      <c r="CV553" s="152"/>
      <c r="CW553" s="173"/>
      <c r="CX553" s="158"/>
      <c r="CY553" s="172"/>
      <c r="CZ553" s="162"/>
      <c r="DA553" s="162"/>
      <c r="DB553" s="158"/>
      <c r="DC553" s="173"/>
      <c r="DD553" s="178"/>
      <c r="DE553" s="173"/>
      <c r="DF553" s="165"/>
      <c r="DG553" s="172"/>
      <c r="DH553" s="178"/>
      <c r="DI553" s="172"/>
      <c r="DJ553" s="178"/>
      <c r="DK553" s="172"/>
      <c r="DL553" s="162"/>
      <c r="DM553" s="167"/>
      <c r="DN553" s="169"/>
      <c r="DO553" s="162"/>
      <c r="DP553" s="162"/>
      <c r="DQ553" s="174"/>
      <c r="DR553" s="152"/>
      <c r="DS553" s="172"/>
      <c r="DT553" s="152"/>
      <c r="DU553" s="152"/>
      <c r="DV553" s="156"/>
      <c r="DW553" s="173"/>
      <c r="DX553" s="158"/>
      <c r="DY553" s="172"/>
      <c r="DZ553" s="162"/>
      <c r="EA553" s="162"/>
      <c r="EB553" s="172"/>
      <c r="EC553" s="172"/>
      <c r="ED553" s="152"/>
      <c r="EE553" s="152"/>
      <c r="EF553" s="152"/>
      <c r="EG553" s="174"/>
      <c r="EH553" s="172"/>
      <c r="EI553" s="162"/>
      <c r="EJ553" s="162"/>
    </row>
    <row r="554" spans="1:140" ht="12.5">
      <c r="A554" s="168"/>
      <c r="B554" s="169"/>
      <c r="C554" s="144" t="str">
        <f t="shared" si="0"/>
        <v/>
      </c>
      <c r="D554" s="144" t="str">
        <f t="shared" si="2165"/>
        <v/>
      </c>
      <c r="E554" s="144" t="str">
        <f t="shared" si="2"/>
        <v/>
      </c>
      <c r="F554" s="145" t="str">
        <f t="shared" si="2166"/>
        <v/>
      </c>
      <c r="G554" s="145" t="str">
        <f t="shared" si="4"/>
        <v/>
      </c>
      <c r="H554" s="145" t="str">
        <f t="shared" si="5"/>
        <v/>
      </c>
      <c r="I554" s="146" t="str">
        <f t="shared" ref="I554:J554" si="2316">IF(COUNTA($DO554:$DX554)&gt;0,$BA554,"")</f>
        <v/>
      </c>
      <c r="J554" s="146" t="str">
        <f t="shared" si="2316"/>
        <v/>
      </c>
      <c r="K554" s="147" t="str">
        <f t="shared" si="43"/>
        <v/>
      </c>
      <c r="L554" s="147" t="str">
        <f t="shared" si="7"/>
        <v/>
      </c>
      <c r="M554" s="147" t="str">
        <f t="shared" si="8"/>
        <v/>
      </c>
      <c r="N554" s="147" t="str">
        <f t="shared" si="48"/>
        <v/>
      </c>
      <c r="O554" s="147" t="str">
        <f t="shared" si="9"/>
        <v/>
      </c>
      <c r="P554" s="146" t="str">
        <f t="shared" si="2168"/>
        <v/>
      </c>
      <c r="Q554" s="147" t="str">
        <f t="shared" si="2169"/>
        <v/>
      </c>
      <c r="R554" s="146" t="str">
        <f t="shared" si="12"/>
        <v/>
      </c>
      <c r="S554" s="146" t="str">
        <f t="shared" si="13"/>
        <v/>
      </c>
      <c r="T554" s="146" t="str">
        <f>IF(NOT(ISBLANK(DH554)),
        IF(AND(ISREF('Input Tenderers'!$J$8:$K$8),COUNTA('Input Tenderers'!$N$8)&gt;0),
                IF(COUNTA('Input Implementation Transactio'!$N554:$O554)&gt;0,"supplier;tenderer;payee","supplier;tenderer"),
                IF(COUNTA('Input Implementation Transactio'!$N554:$O554)&gt;0,"supplier;payee","supplier")
                ),
        IF(COUNTA('Input Implementation Transactio'!$N554:$O554)&gt;0, "payee", "")
        )</f>
        <v/>
      </c>
      <c r="U554" s="146" t="str">
        <f t="shared" si="14"/>
        <v/>
      </c>
      <c r="V554" s="146" t="str">
        <f t="shared" si="15"/>
        <v/>
      </c>
      <c r="W554" s="148" t="str">
        <f t="shared" si="2170"/>
        <v/>
      </c>
      <c r="X554" s="175" t="str">
        <f t="shared" si="2171"/>
        <v/>
      </c>
      <c r="Y554" s="170" t="str">
        <f t="shared" si="2172"/>
        <v/>
      </c>
      <c r="Z554" s="150" t="str">
        <f t="shared" si="19"/>
        <v/>
      </c>
      <c r="AA554" s="146" t="str">
        <f t="shared" si="20"/>
        <v/>
      </c>
      <c r="AB554" s="146" t="str">
        <f t="shared" si="21"/>
        <v/>
      </c>
      <c r="AC554" s="146" t="str">
        <f t="shared" si="22"/>
        <v/>
      </c>
      <c r="AD554" s="148" t="str">
        <f t="shared" si="2173"/>
        <v/>
      </c>
      <c r="AE554" s="148" t="str">
        <f t="shared" si="24"/>
        <v/>
      </c>
      <c r="AF554" s="175" t="str">
        <f t="shared" si="2174"/>
        <v/>
      </c>
      <c r="AG554" s="170" t="str">
        <f t="shared" si="2175"/>
        <v/>
      </c>
      <c r="AH554" s="148" t="str">
        <f t="shared" si="2176"/>
        <v/>
      </c>
      <c r="AI554" s="146" t="str">
        <f t="shared" si="28"/>
        <v/>
      </c>
      <c r="AJ554" s="146" t="str">
        <f t="shared" si="29"/>
        <v/>
      </c>
      <c r="AK554" s="146" t="str">
        <f t="shared" si="30"/>
        <v/>
      </c>
      <c r="AL554" s="146" t="str">
        <f t="shared" si="31"/>
        <v/>
      </c>
      <c r="AM554" s="171" t="str">
        <f t="shared" si="32"/>
        <v/>
      </c>
      <c r="AN554" s="171" t="str">
        <f t="shared" si="33"/>
        <v/>
      </c>
      <c r="AO554" s="146" t="str">
        <f t="shared" si="34"/>
        <v/>
      </c>
      <c r="AP554" s="146" t="str">
        <f t="shared" si="35"/>
        <v/>
      </c>
      <c r="AQ554" s="146" t="str">
        <f t="shared" si="36"/>
        <v/>
      </c>
      <c r="AR554" s="146" t="str">
        <f t="shared" ref="AR554:AS554" si="2317">IF(NOT(ISBLANK(CB554)),CONCATENATE(TEXT(CB554,"yyyy-mm-ddThh:MM:ss"),"Z"),"")</f>
        <v/>
      </c>
      <c r="AS554" s="146" t="str">
        <f t="shared" si="2317"/>
        <v/>
      </c>
      <c r="AT554" s="146" t="str">
        <f t="shared" si="38"/>
        <v/>
      </c>
      <c r="AU554" s="146" t="str">
        <f t="shared" si="39"/>
        <v/>
      </c>
      <c r="AV554" s="146" t="str">
        <f t="shared" ref="AV554:AW554" si="2318">IF(NOT(ISBLANK(DT554)),CONCATENATE(TEXT(DT554,"yyyy-mm-ddThh:MM:ss"),"Z"),"")</f>
        <v/>
      </c>
      <c r="AW554" s="146" t="str">
        <f t="shared" si="2318"/>
        <v/>
      </c>
      <c r="AX554" s="146" t="str">
        <f t="shared" ref="AX554:AZ554" si="2319">IF(NOT(ISBLANK(ED554)),CONCATENATE(TEXT(ED554,"yyyy-mm-ddThh:MM:ss"),"Z"),"")</f>
        <v/>
      </c>
      <c r="AY554" s="146" t="str">
        <f t="shared" si="2319"/>
        <v/>
      </c>
      <c r="AZ554" s="146" t="str">
        <f t="shared" si="2319"/>
        <v/>
      </c>
      <c r="BA554" s="176"/>
      <c r="BB554" s="152"/>
      <c r="BC554" s="177"/>
      <c r="BD554" s="154"/>
      <c r="BE554" s="155"/>
      <c r="BF554" s="154"/>
      <c r="BG554" s="155"/>
      <c r="BH554" s="169"/>
      <c r="BI554" s="162"/>
      <c r="BJ554" s="172"/>
      <c r="BK554" s="162"/>
      <c r="BL554" s="158"/>
      <c r="BM554" s="172"/>
      <c r="BN554" s="162"/>
      <c r="BO554" s="167"/>
      <c r="BP554" s="169"/>
      <c r="BQ554" s="162"/>
      <c r="BR554" s="162"/>
      <c r="BS554" s="174"/>
      <c r="BT554" s="162"/>
      <c r="BU554" s="174"/>
      <c r="BV554" s="174"/>
      <c r="BW554" s="174"/>
      <c r="BX554" s="173"/>
      <c r="BY554" s="158"/>
      <c r="BZ554" s="160"/>
      <c r="CA554" s="172"/>
      <c r="CB554" s="152"/>
      <c r="CC554" s="152"/>
      <c r="CD554" s="156"/>
      <c r="CE554" s="172"/>
      <c r="CF554" s="162"/>
      <c r="CG554" s="162"/>
      <c r="CH554" s="158"/>
      <c r="CI554" s="173"/>
      <c r="CJ554" s="178"/>
      <c r="CK554" s="173"/>
      <c r="CL554" s="165"/>
      <c r="CM554" s="172"/>
      <c r="CN554" s="162"/>
      <c r="CO554" s="162"/>
      <c r="CP554" s="162"/>
      <c r="CQ554" s="162"/>
      <c r="CR554" s="169"/>
      <c r="CS554" s="162"/>
      <c r="CT554" s="162"/>
      <c r="CU554" s="174"/>
      <c r="CV554" s="152"/>
      <c r="CW554" s="173"/>
      <c r="CX554" s="158"/>
      <c r="CY554" s="172"/>
      <c r="CZ554" s="162"/>
      <c r="DA554" s="162"/>
      <c r="DB554" s="158"/>
      <c r="DC554" s="173"/>
      <c r="DD554" s="178"/>
      <c r="DE554" s="173"/>
      <c r="DF554" s="165"/>
      <c r="DG554" s="172"/>
      <c r="DH554" s="178"/>
      <c r="DI554" s="172"/>
      <c r="DJ554" s="178"/>
      <c r="DK554" s="172"/>
      <c r="DL554" s="162"/>
      <c r="DM554" s="167"/>
      <c r="DN554" s="169"/>
      <c r="DO554" s="162"/>
      <c r="DP554" s="162"/>
      <c r="DQ554" s="174"/>
      <c r="DR554" s="152"/>
      <c r="DS554" s="172"/>
      <c r="DT554" s="152"/>
      <c r="DU554" s="152"/>
      <c r="DV554" s="156"/>
      <c r="DW554" s="173"/>
      <c r="DX554" s="158"/>
      <c r="DY554" s="172"/>
      <c r="DZ554" s="162"/>
      <c r="EA554" s="162"/>
      <c r="EB554" s="172"/>
      <c r="EC554" s="172"/>
      <c r="ED554" s="152"/>
      <c r="EE554" s="152"/>
      <c r="EF554" s="152"/>
      <c r="EG554" s="174"/>
      <c r="EH554" s="172"/>
      <c r="EI554" s="162"/>
      <c r="EJ554" s="162"/>
    </row>
    <row r="555" spans="1:140" ht="12.5">
      <c r="A555" s="168"/>
      <c r="B555" s="169"/>
      <c r="C555" s="144" t="str">
        <f t="shared" si="0"/>
        <v/>
      </c>
      <c r="D555" s="144" t="str">
        <f t="shared" si="2165"/>
        <v/>
      </c>
      <c r="E555" s="144" t="str">
        <f t="shared" si="2"/>
        <v/>
      </c>
      <c r="F555" s="145" t="str">
        <f t="shared" si="2166"/>
        <v/>
      </c>
      <c r="G555" s="145" t="str">
        <f t="shared" si="4"/>
        <v/>
      </c>
      <c r="H555" s="145" t="str">
        <f t="shared" si="5"/>
        <v/>
      </c>
      <c r="I555" s="146" t="str">
        <f t="shared" ref="I555:J555" si="2320">IF(COUNTA($DO555:$DX555)&gt;0,$BA555,"")</f>
        <v/>
      </c>
      <c r="J555" s="146" t="str">
        <f t="shared" si="2320"/>
        <v/>
      </c>
      <c r="K555" s="147" t="str">
        <f t="shared" si="43"/>
        <v/>
      </c>
      <c r="L555" s="147" t="str">
        <f t="shared" si="7"/>
        <v/>
      </c>
      <c r="M555" s="147" t="str">
        <f t="shared" si="8"/>
        <v/>
      </c>
      <c r="N555" s="147" t="str">
        <f t="shared" si="48"/>
        <v/>
      </c>
      <c r="O555" s="147" t="str">
        <f t="shared" si="9"/>
        <v/>
      </c>
      <c r="P555" s="146" t="str">
        <f t="shared" si="2168"/>
        <v/>
      </c>
      <c r="Q555" s="147" t="str">
        <f t="shared" si="2169"/>
        <v/>
      </c>
      <c r="R555" s="146" t="str">
        <f t="shared" si="12"/>
        <v/>
      </c>
      <c r="S555" s="146" t="str">
        <f t="shared" si="13"/>
        <v/>
      </c>
      <c r="T555" s="146" t="str">
        <f>IF(NOT(ISBLANK(DH555)),
        IF(AND(ISREF('Input Tenderers'!$J$8:$K$8),COUNTA('Input Tenderers'!$N$8)&gt;0),
                IF(COUNTA('Input Implementation Transactio'!$N555:$O555)&gt;0,"supplier;tenderer;payee","supplier;tenderer"),
                IF(COUNTA('Input Implementation Transactio'!$N555:$O555)&gt;0,"supplier;payee","supplier")
                ),
        IF(COUNTA('Input Implementation Transactio'!$N555:$O555)&gt;0, "payee", "")
        )</f>
        <v/>
      </c>
      <c r="U555" s="146" t="str">
        <f t="shared" si="14"/>
        <v/>
      </c>
      <c r="V555" s="146" t="str">
        <f t="shared" si="15"/>
        <v/>
      </c>
      <c r="W555" s="148" t="str">
        <f t="shared" si="2170"/>
        <v/>
      </c>
      <c r="X555" s="175" t="str">
        <f t="shared" si="2171"/>
        <v/>
      </c>
      <c r="Y555" s="170" t="str">
        <f t="shared" si="2172"/>
        <v/>
      </c>
      <c r="Z555" s="150" t="str">
        <f t="shared" si="19"/>
        <v/>
      </c>
      <c r="AA555" s="146" t="str">
        <f t="shared" si="20"/>
        <v/>
      </c>
      <c r="AB555" s="146" t="str">
        <f t="shared" si="21"/>
        <v/>
      </c>
      <c r="AC555" s="146" t="str">
        <f t="shared" si="22"/>
        <v/>
      </c>
      <c r="AD555" s="148" t="str">
        <f t="shared" si="2173"/>
        <v/>
      </c>
      <c r="AE555" s="148" t="str">
        <f t="shared" si="24"/>
        <v/>
      </c>
      <c r="AF555" s="175" t="str">
        <f t="shared" si="2174"/>
        <v/>
      </c>
      <c r="AG555" s="170" t="str">
        <f t="shared" si="2175"/>
        <v/>
      </c>
      <c r="AH555" s="148" t="str">
        <f t="shared" si="2176"/>
        <v/>
      </c>
      <c r="AI555" s="146" t="str">
        <f t="shared" si="28"/>
        <v/>
      </c>
      <c r="AJ555" s="146" t="str">
        <f t="shared" si="29"/>
        <v/>
      </c>
      <c r="AK555" s="146" t="str">
        <f t="shared" si="30"/>
        <v/>
      </c>
      <c r="AL555" s="146" t="str">
        <f t="shared" si="31"/>
        <v/>
      </c>
      <c r="AM555" s="171" t="str">
        <f t="shared" si="32"/>
        <v/>
      </c>
      <c r="AN555" s="171" t="str">
        <f t="shared" si="33"/>
        <v/>
      </c>
      <c r="AO555" s="146" t="str">
        <f t="shared" si="34"/>
        <v/>
      </c>
      <c r="AP555" s="146" t="str">
        <f t="shared" si="35"/>
        <v/>
      </c>
      <c r="AQ555" s="146" t="str">
        <f t="shared" si="36"/>
        <v/>
      </c>
      <c r="AR555" s="146" t="str">
        <f t="shared" ref="AR555:AS555" si="2321">IF(NOT(ISBLANK(CB555)),CONCATENATE(TEXT(CB555,"yyyy-mm-ddThh:MM:ss"),"Z"),"")</f>
        <v/>
      </c>
      <c r="AS555" s="146" t="str">
        <f t="shared" si="2321"/>
        <v/>
      </c>
      <c r="AT555" s="146" t="str">
        <f t="shared" si="38"/>
        <v/>
      </c>
      <c r="AU555" s="146" t="str">
        <f t="shared" si="39"/>
        <v/>
      </c>
      <c r="AV555" s="146" t="str">
        <f t="shared" ref="AV555:AW555" si="2322">IF(NOT(ISBLANK(DT555)),CONCATENATE(TEXT(DT555,"yyyy-mm-ddThh:MM:ss"),"Z"),"")</f>
        <v/>
      </c>
      <c r="AW555" s="146" t="str">
        <f t="shared" si="2322"/>
        <v/>
      </c>
      <c r="AX555" s="146" t="str">
        <f t="shared" ref="AX555:AZ555" si="2323">IF(NOT(ISBLANK(ED555)),CONCATENATE(TEXT(ED555,"yyyy-mm-ddThh:MM:ss"),"Z"),"")</f>
        <v/>
      </c>
      <c r="AY555" s="146" t="str">
        <f t="shared" si="2323"/>
        <v/>
      </c>
      <c r="AZ555" s="146" t="str">
        <f t="shared" si="2323"/>
        <v/>
      </c>
      <c r="BA555" s="176"/>
      <c r="BB555" s="152"/>
      <c r="BC555" s="177"/>
      <c r="BD555" s="154"/>
      <c r="BE555" s="155"/>
      <c r="BF555" s="154"/>
      <c r="BG555" s="155"/>
      <c r="BH555" s="169"/>
      <c r="BI555" s="162"/>
      <c r="BJ555" s="172"/>
      <c r="BK555" s="162"/>
      <c r="BL555" s="158"/>
      <c r="BM555" s="172"/>
      <c r="BN555" s="162"/>
      <c r="BO555" s="167"/>
      <c r="BP555" s="169"/>
      <c r="BQ555" s="162"/>
      <c r="BR555" s="162"/>
      <c r="BS555" s="174"/>
      <c r="BT555" s="162"/>
      <c r="BU555" s="174"/>
      <c r="BV555" s="174"/>
      <c r="BW555" s="174"/>
      <c r="BX555" s="173"/>
      <c r="BY555" s="158"/>
      <c r="BZ555" s="160"/>
      <c r="CA555" s="172"/>
      <c r="CB555" s="152"/>
      <c r="CC555" s="152"/>
      <c r="CD555" s="156"/>
      <c r="CE555" s="172"/>
      <c r="CF555" s="162"/>
      <c r="CG555" s="162"/>
      <c r="CH555" s="158"/>
      <c r="CI555" s="173"/>
      <c r="CJ555" s="178"/>
      <c r="CK555" s="173"/>
      <c r="CL555" s="165"/>
      <c r="CM555" s="172"/>
      <c r="CN555" s="162"/>
      <c r="CO555" s="162"/>
      <c r="CP555" s="162"/>
      <c r="CQ555" s="162"/>
      <c r="CR555" s="169"/>
      <c r="CS555" s="162"/>
      <c r="CT555" s="162"/>
      <c r="CU555" s="174"/>
      <c r="CV555" s="152"/>
      <c r="CW555" s="173"/>
      <c r="CX555" s="158"/>
      <c r="CY555" s="172"/>
      <c r="CZ555" s="162"/>
      <c r="DA555" s="162"/>
      <c r="DB555" s="158"/>
      <c r="DC555" s="173"/>
      <c r="DD555" s="178"/>
      <c r="DE555" s="173"/>
      <c r="DF555" s="165"/>
      <c r="DG555" s="172"/>
      <c r="DH555" s="178"/>
      <c r="DI555" s="172"/>
      <c r="DJ555" s="178"/>
      <c r="DK555" s="172"/>
      <c r="DL555" s="162"/>
      <c r="DM555" s="167"/>
      <c r="DN555" s="169"/>
      <c r="DO555" s="162"/>
      <c r="DP555" s="162"/>
      <c r="DQ555" s="174"/>
      <c r="DR555" s="152"/>
      <c r="DS555" s="172"/>
      <c r="DT555" s="152"/>
      <c r="DU555" s="152"/>
      <c r="DV555" s="156"/>
      <c r="DW555" s="173"/>
      <c r="DX555" s="158"/>
      <c r="DY555" s="172"/>
      <c r="DZ555" s="162"/>
      <c r="EA555" s="162"/>
      <c r="EB555" s="172"/>
      <c r="EC555" s="172"/>
      <c r="ED555" s="152"/>
      <c r="EE555" s="152"/>
      <c r="EF555" s="152"/>
      <c r="EG555" s="174"/>
      <c r="EH555" s="172"/>
      <c r="EI555" s="162"/>
      <c r="EJ555" s="162"/>
    </row>
    <row r="556" spans="1:140" ht="12.5">
      <c r="A556" s="168"/>
      <c r="B556" s="169"/>
      <c r="C556" s="144" t="str">
        <f t="shared" si="0"/>
        <v/>
      </c>
      <c r="D556" s="144" t="str">
        <f t="shared" si="2165"/>
        <v/>
      </c>
      <c r="E556" s="144" t="str">
        <f t="shared" si="2"/>
        <v/>
      </c>
      <c r="F556" s="145" t="str">
        <f t="shared" si="2166"/>
        <v/>
      </c>
      <c r="G556" s="145" t="str">
        <f t="shared" si="4"/>
        <v/>
      </c>
      <c r="H556" s="145" t="str">
        <f t="shared" si="5"/>
        <v/>
      </c>
      <c r="I556" s="146" t="str">
        <f t="shared" ref="I556:J556" si="2324">IF(COUNTA($DO556:$DX556)&gt;0,$BA556,"")</f>
        <v/>
      </c>
      <c r="J556" s="146" t="str">
        <f t="shared" si="2324"/>
        <v/>
      </c>
      <c r="K556" s="147" t="str">
        <f t="shared" si="43"/>
        <v/>
      </c>
      <c r="L556" s="147" t="str">
        <f t="shared" si="7"/>
        <v/>
      </c>
      <c r="M556" s="147" t="str">
        <f t="shared" si="8"/>
        <v/>
      </c>
      <c r="N556" s="147" t="str">
        <f t="shared" si="48"/>
        <v/>
      </c>
      <c r="O556" s="147" t="str">
        <f t="shared" si="9"/>
        <v/>
      </c>
      <c r="P556" s="146" t="str">
        <f t="shared" si="2168"/>
        <v/>
      </c>
      <c r="Q556" s="147" t="str">
        <f t="shared" si="2169"/>
        <v/>
      </c>
      <c r="R556" s="146" t="str">
        <f t="shared" si="12"/>
        <v/>
      </c>
      <c r="S556" s="146" t="str">
        <f t="shared" si="13"/>
        <v/>
      </c>
      <c r="T556" s="146" t="str">
        <f>IF(NOT(ISBLANK(DH556)),
        IF(AND(ISREF('Input Tenderers'!$J$8:$K$8),COUNTA('Input Tenderers'!$N$8)&gt;0),
                IF(COUNTA('Input Implementation Transactio'!$N556:$O556)&gt;0,"supplier;tenderer;payee","supplier;tenderer"),
                IF(COUNTA('Input Implementation Transactio'!$N556:$O556)&gt;0,"supplier;payee","supplier")
                ),
        IF(COUNTA('Input Implementation Transactio'!$N556:$O556)&gt;0, "payee", "")
        )</f>
        <v/>
      </c>
      <c r="U556" s="146" t="str">
        <f t="shared" si="14"/>
        <v/>
      </c>
      <c r="V556" s="146" t="str">
        <f t="shared" si="15"/>
        <v/>
      </c>
      <c r="W556" s="148" t="str">
        <f t="shared" si="2170"/>
        <v/>
      </c>
      <c r="X556" s="175" t="str">
        <f t="shared" si="2171"/>
        <v/>
      </c>
      <c r="Y556" s="170" t="str">
        <f t="shared" si="2172"/>
        <v/>
      </c>
      <c r="Z556" s="150" t="str">
        <f t="shared" si="19"/>
        <v/>
      </c>
      <c r="AA556" s="146" t="str">
        <f t="shared" si="20"/>
        <v/>
      </c>
      <c r="AB556" s="146" t="str">
        <f t="shared" si="21"/>
        <v/>
      </c>
      <c r="AC556" s="146" t="str">
        <f t="shared" si="22"/>
        <v/>
      </c>
      <c r="AD556" s="148" t="str">
        <f t="shared" si="2173"/>
        <v/>
      </c>
      <c r="AE556" s="148" t="str">
        <f t="shared" si="24"/>
        <v/>
      </c>
      <c r="AF556" s="175" t="str">
        <f t="shared" si="2174"/>
        <v/>
      </c>
      <c r="AG556" s="170" t="str">
        <f t="shared" si="2175"/>
        <v/>
      </c>
      <c r="AH556" s="148" t="str">
        <f t="shared" si="2176"/>
        <v/>
      </c>
      <c r="AI556" s="146" t="str">
        <f t="shared" si="28"/>
        <v/>
      </c>
      <c r="AJ556" s="146" t="str">
        <f t="shared" si="29"/>
        <v/>
      </c>
      <c r="AK556" s="146" t="str">
        <f t="shared" si="30"/>
        <v/>
      </c>
      <c r="AL556" s="146" t="str">
        <f t="shared" si="31"/>
        <v/>
      </c>
      <c r="AM556" s="171" t="str">
        <f t="shared" si="32"/>
        <v/>
      </c>
      <c r="AN556" s="171" t="str">
        <f t="shared" si="33"/>
        <v/>
      </c>
      <c r="AO556" s="146" t="str">
        <f t="shared" si="34"/>
        <v/>
      </c>
      <c r="AP556" s="146" t="str">
        <f t="shared" si="35"/>
        <v/>
      </c>
      <c r="AQ556" s="146" t="str">
        <f t="shared" si="36"/>
        <v/>
      </c>
      <c r="AR556" s="146" t="str">
        <f t="shared" ref="AR556:AS556" si="2325">IF(NOT(ISBLANK(CB556)),CONCATENATE(TEXT(CB556,"yyyy-mm-ddThh:MM:ss"),"Z"),"")</f>
        <v/>
      </c>
      <c r="AS556" s="146" t="str">
        <f t="shared" si="2325"/>
        <v/>
      </c>
      <c r="AT556" s="146" t="str">
        <f t="shared" si="38"/>
        <v/>
      </c>
      <c r="AU556" s="146" t="str">
        <f t="shared" si="39"/>
        <v/>
      </c>
      <c r="AV556" s="146" t="str">
        <f t="shared" ref="AV556:AW556" si="2326">IF(NOT(ISBLANK(DT556)),CONCATENATE(TEXT(DT556,"yyyy-mm-ddThh:MM:ss"),"Z"),"")</f>
        <v/>
      </c>
      <c r="AW556" s="146" t="str">
        <f t="shared" si="2326"/>
        <v/>
      </c>
      <c r="AX556" s="146" t="str">
        <f t="shared" ref="AX556:AZ556" si="2327">IF(NOT(ISBLANK(ED556)),CONCATENATE(TEXT(ED556,"yyyy-mm-ddThh:MM:ss"),"Z"),"")</f>
        <v/>
      </c>
      <c r="AY556" s="146" t="str">
        <f t="shared" si="2327"/>
        <v/>
      </c>
      <c r="AZ556" s="146" t="str">
        <f t="shared" si="2327"/>
        <v/>
      </c>
      <c r="BA556" s="176"/>
      <c r="BB556" s="152"/>
      <c r="BC556" s="177"/>
      <c r="BD556" s="154"/>
      <c r="BE556" s="155"/>
      <c r="BF556" s="154"/>
      <c r="BG556" s="155"/>
      <c r="BH556" s="169"/>
      <c r="BI556" s="162"/>
      <c r="BJ556" s="172"/>
      <c r="BK556" s="162"/>
      <c r="BL556" s="158"/>
      <c r="BM556" s="172"/>
      <c r="BN556" s="162"/>
      <c r="BO556" s="167"/>
      <c r="BP556" s="169"/>
      <c r="BQ556" s="162"/>
      <c r="BR556" s="162"/>
      <c r="BS556" s="174"/>
      <c r="BT556" s="162"/>
      <c r="BU556" s="174"/>
      <c r="BV556" s="174"/>
      <c r="BW556" s="174"/>
      <c r="BX556" s="173"/>
      <c r="BY556" s="158"/>
      <c r="BZ556" s="160"/>
      <c r="CA556" s="172"/>
      <c r="CB556" s="152"/>
      <c r="CC556" s="152"/>
      <c r="CD556" s="156"/>
      <c r="CE556" s="172"/>
      <c r="CF556" s="162"/>
      <c r="CG556" s="162"/>
      <c r="CH556" s="158"/>
      <c r="CI556" s="173"/>
      <c r="CJ556" s="178"/>
      <c r="CK556" s="173"/>
      <c r="CL556" s="165"/>
      <c r="CM556" s="172"/>
      <c r="CN556" s="162"/>
      <c r="CO556" s="162"/>
      <c r="CP556" s="162"/>
      <c r="CQ556" s="162"/>
      <c r="CR556" s="169"/>
      <c r="CS556" s="162"/>
      <c r="CT556" s="162"/>
      <c r="CU556" s="174"/>
      <c r="CV556" s="152"/>
      <c r="CW556" s="173"/>
      <c r="CX556" s="158"/>
      <c r="CY556" s="172"/>
      <c r="CZ556" s="162"/>
      <c r="DA556" s="162"/>
      <c r="DB556" s="158"/>
      <c r="DC556" s="173"/>
      <c r="DD556" s="178"/>
      <c r="DE556" s="173"/>
      <c r="DF556" s="165"/>
      <c r="DG556" s="172"/>
      <c r="DH556" s="178"/>
      <c r="DI556" s="172"/>
      <c r="DJ556" s="178"/>
      <c r="DK556" s="172"/>
      <c r="DL556" s="162"/>
      <c r="DM556" s="167"/>
      <c r="DN556" s="169"/>
      <c r="DO556" s="162"/>
      <c r="DP556" s="162"/>
      <c r="DQ556" s="174"/>
      <c r="DR556" s="152"/>
      <c r="DS556" s="172"/>
      <c r="DT556" s="152"/>
      <c r="DU556" s="152"/>
      <c r="DV556" s="156"/>
      <c r="DW556" s="173"/>
      <c r="DX556" s="158"/>
      <c r="DY556" s="172"/>
      <c r="DZ556" s="162"/>
      <c r="EA556" s="162"/>
      <c r="EB556" s="172"/>
      <c r="EC556" s="172"/>
      <c r="ED556" s="152"/>
      <c r="EE556" s="152"/>
      <c r="EF556" s="152"/>
      <c r="EG556" s="174"/>
      <c r="EH556" s="172"/>
      <c r="EI556" s="162"/>
      <c r="EJ556" s="162"/>
    </row>
    <row r="557" spans="1:140" ht="12.5">
      <c r="A557" s="168"/>
      <c r="B557" s="169"/>
      <c r="C557" s="144" t="str">
        <f t="shared" si="0"/>
        <v/>
      </c>
      <c r="D557" s="144" t="str">
        <f t="shared" si="2165"/>
        <v/>
      </c>
      <c r="E557" s="144" t="str">
        <f t="shared" si="2"/>
        <v/>
      </c>
      <c r="F557" s="145" t="str">
        <f t="shared" si="2166"/>
        <v/>
      </c>
      <c r="G557" s="145" t="str">
        <f t="shared" si="4"/>
        <v/>
      </c>
      <c r="H557" s="145" t="str">
        <f t="shared" si="5"/>
        <v/>
      </c>
      <c r="I557" s="146" t="str">
        <f t="shared" ref="I557:J557" si="2328">IF(COUNTA($DO557:$DX557)&gt;0,$BA557,"")</f>
        <v/>
      </c>
      <c r="J557" s="146" t="str">
        <f t="shared" si="2328"/>
        <v/>
      </c>
      <c r="K557" s="147" t="str">
        <f t="shared" si="43"/>
        <v/>
      </c>
      <c r="L557" s="147" t="str">
        <f t="shared" si="7"/>
        <v/>
      </c>
      <c r="M557" s="147" t="str">
        <f t="shared" si="8"/>
        <v/>
      </c>
      <c r="N557" s="147" t="str">
        <f t="shared" si="48"/>
        <v/>
      </c>
      <c r="O557" s="147" t="str">
        <f t="shared" si="9"/>
        <v/>
      </c>
      <c r="P557" s="146" t="str">
        <f t="shared" si="2168"/>
        <v/>
      </c>
      <c r="Q557" s="147" t="str">
        <f t="shared" si="2169"/>
        <v/>
      </c>
      <c r="R557" s="146" t="str">
        <f t="shared" si="12"/>
        <v/>
      </c>
      <c r="S557" s="146" t="str">
        <f t="shared" si="13"/>
        <v/>
      </c>
      <c r="T557" s="146" t="str">
        <f>IF(NOT(ISBLANK(DH557)),
        IF(AND(ISREF('Input Tenderers'!$J$8:$K$8),COUNTA('Input Tenderers'!$N$8)&gt;0),
                IF(COUNTA('Input Implementation Transactio'!$N557:$O557)&gt;0,"supplier;tenderer;payee","supplier;tenderer"),
                IF(COUNTA('Input Implementation Transactio'!$N557:$O557)&gt;0,"supplier;payee","supplier")
                ),
        IF(COUNTA('Input Implementation Transactio'!$N557:$O557)&gt;0, "payee", "")
        )</f>
        <v/>
      </c>
      <c r="U557" s="146" t="str">
        <f t="shared" si="14"/>
        <v/>
      </c>
      <c r="V557" s="146" t="str">
        <f t="shared" si="15"/>
        <v/>
      </c>
      <c r="W557" s="148" t="str">
        <f t="shared" si="2170"/>
        <v/>
      </c>
      <c r="X557" s="175" t="str">
        <f t="shared" si="2171"/>
        <v/>
      </c>
      <c r="Y557" s="170" t="str">
        <f t="shared" si="2172"/>
        <v/>
      </c>
      <c r="Z557" s="150" t="str">
        <f t="shared" si="19"/>
        <v/>
      </c>
      <c r="AA557" s="146" t="str">
        <f t="shared" si="20"/>
        <v/>
      </c>
      <c r="AB557" s="146" t="str">
        <f t="shared" si="21"/>
        <v/>
      </c>
      <c r="AC557" s="146" t="str">
        <f t="shared" si="22"/>
        <v/>
      </c>
      <c r="AD557" s="148" t="str">
        <f t="shared" si="2173"/>
        <v/>
      </c>
      <c r="AE557" s="148" t="str">
        <f t="shared" si="24"/>
        <v/>
      </c>
      <c r="AF557" s="175" t="str">
        <f t="shared" si="2174"/>
        <v/>
      </c>
      <c r="AG557" s="170" t="str">
        <f t="shared" si="2175"/>
        <v/>
      </c>
      <c r="AH557" s="148" t="str">
        <f t="shared" si="2176"/>
        <v/>
      </c>
      <c r="AI557" s="146" t="str">
        <f t="shared" si="28"/>
        <v/>
      </c>
      <c r="AJ557" s="146" t="str">
        <f t="shared" si="29"/>
        <v/>
      </c>
      <c r="AK557" s="146" t="str">
        <f t="shared" si="30"/>
        <v/>
      </c>
      <c r="AL557" s="146" t="str">
        <f t="shared" si="31"/>
        <v/>
      </c>
      <c r="AM557" s="171" t="str">
        <f t="shared" si="32"/>
        <v/>
      </c>
      <c r="AN557" s="171" t="str">
        <f t="shared" si="33"/>
        <v/>
      </c>
      <c r="AO557" s="146" t="str">
        <f t="shared" si="34"/>
        <v/>
      </c>
      <c r="AP557" s="146" t="str">
        <f t="shared" si="35"/>
        <v/>
      </c>
      <c r="AQ557" s="146" t="str">
        <f t="shared" si="36"/>
        <v/>
      </c>
      <c r="AR557" s="146" t="str">
        <f t="shared" ref="AR557:AS557" si="2329">IF(NOT(ISBLANK(CB557)),CONCATENATE(TEXT(CB557,"yyyy-mm-ddThh:MM:ss"),"Z"),"")</f>
        <v/>
      </c>
      <c r="AS557" s="146" t="str">
        <f t="shared" si="2329"/>
        <v/>
      </c>
      <c r="AT557" s="146" t="str">
        <f t="shared" si="38"/>
        <v/>
      </c>
      <c r="AU557" s="146" t="str">
        <f t="shared" si="39"/>
        <v/>
      </c>
      <c r="AV557" s="146" t="str">
        <f t="shared" ref="AV557:AW557" si="2330">IF(NOT(ISBLANK(DT557)),CONCATENATE(TEXT(DT557,"yyyy-mm-ddThh:MM:ss"),"Z"),"")</f>
        <v/>
      </c>
      <c r="AW557" s="146" t="str">
        <f t="shared" si="2330"/>
        <v/>
      </c>
      <c r="AX557" s="146" t="str">
        <f t="shared" ref="AX557:AZ557" si="2331">IF(NOT(ISBLANK(ED557)),CONCATENATE(TEXT(ED557,"yyyy-mm-ddThh:MM:ss"),"Z"),"")</f>
        <v/>
      </c>
      <c r="AY557" s="146" t="str">
        <f t="shared" si="2331"/>
        <v/>
      </c>
      <c r="AZ557" s="146" t="str">
        <f t="shared" si="2331"/>
        <v/>
      </c>
      <c r="BA557" s="176"/>
      <c r="BB557" s="152"/>
      <c r="BC557" s="177"/>
      <c r="BD557" s="154"/>
      <c r="BE557" s="155"/>
      <c r="BF557" s="154"/>
      <c r="BG557" s="155"/>
      <c r="BH557" s="169"/>
      <c r="BI557" s="162"/>
      <c r="BJ557" s="172"/>
      <c r="BK557" s="162"/>
      <c r="BL557" s="158"/>
      <c r="BM557" s="172"/>
      <c r="BN557" s="162"/>
      <c r="BO557" s="167"/>
      <c r="BP557" s="169"/>
      <c r="BQ557" s="162"/>
      <c r="BR557" s="162"/>
      <c r="BS557" s="174"/>
      <c r="BT557" s="162"/>
      <c r="BU557" s="174"/>
      <c r="BV557" s="174"/>
      <c r="BW557" s="174"/>
      <c r="BX557" s="173"/>
      <c r="BY557" s="158"/>
      <c r="BZ557" s="160"/>
      <c r="CA557" s="172"/>
      <c r="CB557" s="152"/>
      <c r="CC557" s="152"/>
      <c r="CD557" s="156"/>
      <c r="CE557" s="172"/>
      <c r="CF557" s="162"/>
      <c r="CG557" s="162"/>
      <c r="CH557" s="158"/>
      <c r="CI557" s="173"/>
      <c r="CJ557" s="178"/>
      <c r="CK557" s="173"/>
      <c r="CL557" s="165"/>
      <c r="CM557" s="172"/>
      <c r="CN557" s="162"/>
      <c r="CO557" s="162"/>
      <c r="CP557" s="162"/>
      <c r="CQ557" s="162"/>
      <c r="CR557" s="169"/>
      <c r="CS557" s="162"/>
      <c r="CT557" s="162"/>
      <c r="CU557" s="174"/>
      <c r="CV557" s="152"/>
      <c r="CW557" s="173"/>
      <c r="CX557" s="158"/>
      <c r="CY557" s="172"/>
      <c r="CZ557" s="162"/>
      <c r="DA557" s="162"/>
      <c r="DB557" s="158"/>
      <c r="DC557" s="173"/>
      <c r="DD557" s="178"/>
      <c r="DE557" s="173"/>
      <c r="DF557" s="165"/>
      <c r="DG557" s="172"/>
      <c r="DH557" s="178"/>
      <c r="DI557" s="172"/>
      <c r="DJ557" s="178"/>
      <c r="DK557" s="172"/>
      <c r="DL557" s="162"/>
      <c r="DM557" s="167"/>
      <c r="DN557" s="169"/>
      <c r="DO557" s="162"/>
      <c r="DP557" s="162"/>
      <c r="DQ557" s="174"/>
      <c r="DR557" s="152"/>
      <c r="DS557" s="172"/>
      <c r="DT557" s="152"/>
      <c r="DU557" s="152"/>
      <c r="DV557" s="156"/>
      <c r="DW557" s="173"/>
      <c r="DX557" s="158"/>
      <c r="DY557" s="172"/>
      <c r="DZ557" s="162"/>
      <c r="EA557" s="162"/>
      <c r="EB557" s="172"/>
      <c r="EC557" s="172"/>
      <c r="ED557" s="152"/>
      <c r="EE557" s="152"/>
      <c r="EF557" s="152"/>
      <c r="EG557" s="174"/>
      <c r="EH557" s="172"/>
      <c r="EI557" s="162"/>
      <c r="EJ557" s="162"/>
    </row>
    <row r="558" spans="1:140" ht="12.5">
      <c r="A558" s="168"/>
      <c r="B558" s="169"/>
      <c r="C558" s="144" t="str">
        <f t="shared" si="0"/>
        <v/>
      </c>
      <c r="D558" s="144" t="str">
        <f t="shared" si="2165"/>
        <v/>
      </c>
      <c r="E558" s="144" t="str">
        <f t="shared" si="2"/>
        <v/>
      </c>
      <c r="F558" s="145" t="str">
        <f t="shared" si="2166"/>
        <v/>
      </c>
      <c r="G558" s="145" t="str">
        <f t="shared" si="4"/>
        <v/>
      </c>
      <c r="H558" s="145" t="str">
        <f t="shared" si="5"/>
        <v/>
      </c>
      <c r="I558" s="146" t="str">
        <f t="shared" ref="I558:J558" si="2332">IF(COUNTA($DO558:$DX558)&gt;0,$BA558,"")</f>
        <v/>
      </c>
      <c r="J558" s="146" t="str">
        <f t="shared" si="2332"/>
        <v/>
      </c>
      <c r="K558" s="147" t="str">
        <f t="shared" si="43"/>
        <v/>
      </c>
      <c r="L558" s="147" t="str">
        <f t="shared" si="7"/>
        <v/>
      </c>
      <c r="M558" s="147" t="str">
        <f t="shared" si="8"/>
        <v/>
      </c>
      <c r="N558" s="147" t="str">
        <f t="shared" si="48"/>
        <v/>
      </c>
      <c r="O558" s="147" t="str">
        <f t="shared" si="9"/>
        <v/>
      </c>
      <c r="P558" s="146" t="str">
        <f t="shared" si="2168"/>
        <v/>
      </c>
      <c r="Q558" s="147" t="str">
        <f t="shared" si="2169"/>
        <v/>
      </c>
      <c r="R558" s="146" t="str">
        <f t="shared" si="12"/>
        <v/>
      </c>
      <c r="S558" s="146" t="str">
        <f t="shared" si="13"/>
        <v/>
      </c>
      <c r="T558" s="146" t="str">
        <f>IF(NOT(ISBLANK(DH558)),
        IF(AND(ISREF('Input Tenderers'!$J$8:$K$8),COUNTA('Input Tenderers'!$N$8)&gt;0),
                IF(COUNTA('Input Implementation Transactio'!$N558:$O558)&gt;0,"supplier;tenderer;payee","supplier;tenderer"),
                IF(COUNTA('Input Implementation Transactio'!$N558:$O558)&gt;0,"supplier;payee","supplier")
                ),
        IF(COUNTA('Input Implementation Transactio'!$N558:$O558)&gt;0, "payee", "")
        )</f>
        <v/>
      </c>
      <c r="U558" s="146" t="str">
        <f t="shared" si="14"/>
        <v/>
      </c>
      <c r="V558" s="146" t="str">
        <f t="shared" si="15"/>
        <v/>
      </c>
      <c r="W558" s="148" t="str">
        <f t="shared" si="2170"/>
        <v/>
      </c>
      <c r="X558" s="175" t="str">
        <f t="shared" si="2171"/>
        <v/>
      </c>
      <c r="Y558" s="170" t="str">
        <f t="shared" si="2172"/>
        <v/>
      </c>
      <c r="Z558" s="150" t="str">
        <f t="shared" si="19"/>
        <v/>
      </c>
      <c r="AA558" s="146" t="str">
        <f t="shared" si="20"/>
        <v/>
      </c>
      <c r="AB558" s="146" t="str">
        <f t="shared" si="21"/>
        <v/>
      </c>
      <c r="AC558" s="146" t="str">
        <f t="shared" si="22"/>
        <v/>
      </c>
      <c r="AD558" s="148" t="str">
        <f t="shared" si="2173"/>
        <v/>
      </c>
      <c r="AE558" s="148" t="str">
        <f t="shared" si="24"/>
        <v/>
      </c>
      <c r="AF558" s="175" t="str">
        <f t="shared" si="2174"/>
        <v/>
      </c>
      <c r="AG558" s="170" t="str">
        <f t="shared" si="2175"/>
        <v/>
      </c>
      <c r="AH558" s="148" t="str">
        <f t="shared" si="2176"/>
        <v/>
      </c>
      <c r="AI558" s="146" t="str">
        <f t="shared" si="28"/>
        <v/>
      </c>
      <c r="AJ558" s="146" t="str">
        <f t="shared" si="29"/>
        <v/>
      </c>
      <c r="AK558" s="146" t="str">
        <f t="shared" si="30"/>
        <v/>
      </c>
      <c r="AL558" s="146" t="str">
        <f t="shared" si="31"/>
        <v/>
      </c>
      <c r="AM558" s="171" t="str">
        <f t="shared" si="32"/>
        <v/>
      </c>
      <c r="AN558" s="171" t="str">
        <f t="shared" si="33"/>
        <v/>
      </c>
      <c r="AO558" s="146" t="str">
        <f t="shared" si="34"/>
        <v/>
      </c>
      <c r="AP558" s="146" t="str">
        <f t="shared" si="35"/>
        <v/>
      </c>
      <c r="AQ558" s="146" t="str">
        <f t="shared" si="36"/>
        <v/>
      </c>
      <c r="AR558" s="146" t="str">
        <f t="shared" ref="AR558:AS558" si="2333">IF(NOT(ISBLANK(CB558)),CONCATENATE(TEXT(CB558,"yyyy-mm-ddThh:MM:ss"),"Z"),"")</f>
        <v/>
      </c>
      <c r="AS558" s="146" t="str">
        <f t="shared" si="2333"/>
        <v/>
      </c>
      <c r="AT558" s="146" t="str">
        <f t="shared" si="38"/>
        <v/>
      </c>
      <c r="AU558" s="146" t="str">
        <f t="shared" si="39"/>
        <v/>
      </c>
      <c r="AV558" s="146" t="str">
        <f t="shared" ref="AV558:AW558" si="2334">IF(NOT(ISBLANK(DT558)),CONCATENATE(TEXT(DT558,"yyyy-mm-ddThh:MM:ss"),"Z"),"")</f>
        <v/>
      </c>
      <c r="AW558" s="146" t="str">
        <f t="shared" si="2334"/>
        <v/>
      </c>
      <c r="AX558" s="146" t="str">
        <f t="shared" ref="AX558:AZ558" si="2335">IF(NOT(ISBLANK(ED558)),CONCATENATE(TEXT(ED558,"yyyy-mm-ddThh:MM:ss"),"Z"),"")</f>
        <v/>
      </c>
      <c r="AY558" s="146" t="str">
        <f t="shared" si="2335"/>
        <v/>
      </c>
      <c r="AZ558" s="146" t="str">
        <f t="shared" si="2335"/>
        <v/>
      </c>
      <c r="BA558" s="176"/>
      <c r="BB558" s="152"/>
      <c r="BC558" s="177"/>
      <c r="BD558" s="154"/>
      <c r="BE558" s="155"/>
      <c r="BF558" s="154"/>
      <c r="BG558" s="155"/>
      <c r="BH558" s="169"/>
      <c r="BI558" s="162"/>
      <c r="BJ558" s="172"/>
      <c r="BK558" s="162"/>
      <c r="BL558" s="158"/>
      <c r="BM558" s="172"/>
      <c r="BN558" s="162"/>
      <c r="BO558" s="167"/>
      <c r="BP558" s="169"/>
      <c r="BQ558" s="162"/>
      <c r="BR558" s="162"/>
      <c r="BS558" s="174"/>
      <c r="BT558" s="162"/>
      <c r="BU558" s="174"/>
      <c r="BV558" s="174"/>
      <c r="BW558" s="174"/>
      <c r="BX558" s="173"/>
      <c r="BY558" s="158"/>
      <c r="BZ558" s="160"/>
      <c r="CA558" s="172"/>
      <c r="CB558" s="152"/>
      <c r="CC558" s="152"/>
      <c r="CD558" s="156"/>
      <c r="CE558" s="172"/>
      <c r="CF558" s="162"/>
      <c r="CG558" s="162"/>
      <c r="CH558" s="158"/>
      <c r="CI558" s="173"/>
      <c r="CJ558" s="178"/>
      <c r="CK558" s="173"/>
      <c r="CL558" s="165"/>
      <c r="CM558" s="172"/>
      <c r="CN558" s="162"/>
      <c r="CO558" s="162"/>
      <c r="CP558" s="162"/>
      <c r="CQ558" s="162"/>
      <c r="CR558" s="169"/>
      <c r="CS558" s="162"/>
      <c r="CT558" s="162"/>
      <c r="CU558" s="174"/>
      <c r="CV558" s="152"/>
      <c r="CW558" s="173"/>
      <c r="CX558" s="158"/>
      <c r="CY558" s="172"/>
      <c r="CZ558" s="162"/>
      <c r="DA558" s="162"/>
      <c r="DB558" s="158"/>
      <c r="DC558" s="173"/>
      <c r="DD558" s="178"/>
      <c r="DE558" s="173"/>
      <c r="DF558" s="165"/>
      <c r="DG558" s="172"/>
      <c r="DH558" s="178"/>
      <c r="DI558" s="172"/>
      <c r="DJ558" s="178"/>
      <c r="DK558" s="172"/>
      <c r="DL558" s="162"/>
      <c r="DM558" s="167"/>
      <c r="DN558" s="169"/>
      <c r="DO558" s="162"/>
      <c r="DP558" s="162"/>
      <c r="DQ558" s="174"/>
      <c r="DR558" s="152"/>
      <c r="DS558" s="172"/>
      <c r="DT558" s="152"/>
      <c r="DU558" s="152"/>
      <c r="DV558" s="156"/>
      <c r="DW558" s="173"/>
      <c r="DX558" s="158"/>
      <c r="DY558" s="172"/>
      <c r="DZ558" s="162"/>
      <c r="EA558" s="162"/>
      <c r="EB558" s="172"/>
      <c r="EC558" s="172"/>
      <c r="ED558" s="152"/>
      <c r="EE558" s="152"/>
      <c r="EF558" s="152"/>
      <c r="EG558" s="174"/>
      <c r="EH558" s="172"/>
      <c r="EI558" s="162"/>
      <c r="EJ558" s="162"/>
    </row>
    <row r="559" spans="1:140" ht="12.5">
      <c r="A559" s="168"/>
      <c r="B559" s="169"/>
      <c r="C559" s="144" t="str">
        <f t="shared" si="0"/>
        <v/>
      </c>
      <c r="D559" s="144" t="str">
        <f t="shared" si="2165"/>
        <v/>
      </c>
      <c r="E559" s="144" t="str">
        <f t="shared" si="2"/>
        <v/>
      </c>
      <c r="F559" s="145" t="str">
        <f t="shared" si="2166"/>
        <v/>
      </c>
      <c r="G559" s="145" t="str">
        <f t="shared" si="4"/>
        <v/>
      </c>
      <c r="H559" s="145" t="str">
        <f t="shared" si="5"/>
        <v/>
      </c>
      <c r="I559" s="146" t="str">
        <f t="shared" ref="I559:J559" si="2336">IF(COUNTA($DO559:$DX559)&gt;0,$BA559,"")</f>
        <v/>
      </c>
      <c r="J559" s="146" t="str">
        <f t="shared" si="2336"/>
        <v/>
      </c>
      <c r="K559" s="147" t="str">
        <f t="shared" si="43"/>
        <v/>
      </c>
      <c r="L559" s="147" t="str">
        <f t="shared" si="7"/>
        <v/>
      </c>
      <c r="M559" s="147" t="str">
        <f t="shared" si="8"/>
        <v/>
      </c>
      <c r="N559" s="147" t="str">
        <f t="shared" si="48"/>
        <v/>
      </c>
      <c r="O559" s="147" t="str">
        <f t="shared" si="9"/>
        <v/>
      </c>
      <c r="P559" s="146" t="str">
        <f t="shared" si="2168"/>
        <v/>
      </c>
      <c r="Q559" s="147" t="str">
        <f t="shared" si="2169"/>
        <v/>
      </c>
      <c r="R559" s="146" t="str">
        <f t="shared" si="12"/>
        <v/>
      </c>
      <c r="S559" s="146" t="str">
        <f t="shared" si="13"/>
        <v/>
      </c>
      <c r="T559" s="146" t="str">
        <f>IF(NOT(ISBLANK(DH559)),
        IF(AND(ISREF('Input Tenderers'!$J$8:$K$8),COUNTA('Input Tenderers'!$N$8)&gt;0),
                IF(COUNTA('Input Implementation Transactio'!$N559:$O559)&gt;0,"supplier;tenderer;payee","supplier;tenderer"),
                IF(COUNTA('Input Implementation Transactio'!$N559:$O559)&gt;0,"supplier;payee","supplier")
                ),
        IF(COUNTA('Input Implementation Transactio'!$N559:$O559)&gt;0, "payee", "")
        )</f>
        <v/>
      </c>
      <c r="U559" s="146" t="str">
        <f t="shared" si="14"/>
        <v/>
      </c>
      <c r="V559" s="146" t="str">
        <f t="shared" si="15"/>
        <v/>
      </c>
      <c r="W559" s="148" t="str">
        <f t="shared" si="2170"/>
        <v/>
      </c>
      <c r="X559" s="175" t="str">
        <f t="shared" si="2171"/>
        <v/>
      </c>
      <c r="Y559" s="170" t="str">
        <f t="shared" si="2172"/>
        <v/>
      </c>
      <c r="Z559" s="150" t="str">
        <f t="shared" si="19"/>
        <v/>
      </c>
      <c r="AA559" s="146" t="str">
        <f t="shared" si="20"/>
        <v/>
      </c>
      <c r="AB559" s="146" t="str">
        <f t="shared" si="21"/>
        <v/>
      </c>
      <c r="AC559" s="146" t="str">
        <f t="shared" si="22"/>
        <v/>
      </c>
      <c r="AD559" s="148" t="str">
        <f t="shared" si="2173"/>
        <v/>
      </c>
      <c r="AE559" s="148" t="str">
        <f t="shared" si="24"/>
        <v/>
      </c>
      <c r="AF559" s="175" t="str">
        <f t="shared" si="2174"/>
        <v/>
      </c>
      <c r="AG559" s="170" t="str">
        <f t="shared" si="2175"/>
        <v/>
      </c>
      <c r="AH559" s="148" t="str">
        <f t="shared" si="2176"/>
        <v/>
      </c>
      <c r="AI559" s="146" t="str">
        <f t="shared" si="28"/>
        <v/>
      </c>
      <c r="AJ559" s="146" t="str">
        <f t="shared" si="29"/>
        <v/>
      </c>
      <c r="AK559" s="146" t="str">
        <f t="shared" si="30"/>
        <v/>
      </c>
      <c r="AL559" s="146" t="str">
        <f t="shared" si="31"/>
        <v/>
      </c>
      <c r="AM559" s="171" t="str">
        <f t="shared" si="32"/>
        <v/>
      </c>
      <c r="AN559" s="171" t="str">
        <f t="shared" si="33"/>
        <v/>
      </c>
      <c r="AO559" s="146" t="str">
        <f t="shared" si="34"/>
        <v/>
      </c>
      <c r="AP559" s="146" t="str">
        <f t="shared" si="35"/>
        <v/>
      </c>
      <c r="AQ559" s="146" t="str">
        <f t="shared" si="36"/>
        <v/>
      </c>
      <c r="AR559" s="146" t="str">
        <f t="shared" ref="AR559:AS559" si="2337">IF(NOT(ISBLANK(CB559)),CONCATENATE(TEXT(CB559,"yyyy-mm-ddThh:MM:ss"),"Z"),"")</f>
        <v/>
      </c>
      <c r="AS559" s="146" t="str">
        <f t="shared" si="2337"/>
        <v/>
      </c>
      <c r="AT559" s="146" t="str">
        <f t="shared" si="38"/>
        <v/>
      </c>
      <c r="AU559" s="146" t="str">
        <f t="shared" si="39"/>
        <v/>
      </c>
      <c r="AV559" s="146" t="str">
        <f t="shared" ref="AV559:AW559" si="2338">IF(NOT(ISBLANK(DT559)),CONCATENATE(TEXT(DT559,"yyyy-mm-ddThh:MM:ss"),"Z"),"")</f>
        <v/>
      </c>
      <c r="AW559" s="146" t="str">
        <f t="shared" si="2338"/>
        <v/>
      </c>
      <c r="AX559" s="146" t="str">
        <f t="shared" ref="AX559:AZ559" si="2339">IF(NOT(ISBLANK(ED559)),CONCATENATE(TEXT(ED559,"yyyy-mm-ddThh:MM:ss"),"Z"),"")</f>
        <v/>
      </c>
      <c r="AY559" s="146" t="str">
        <f t="shared" si="2339"/>
        <v/>
      </c>
      <c r="AZ559" s="146" t="str">
        <f t="shared" si="2339"/>
        <v/>
      </c>
      <c r="BA559" s="176"/>
      <c r="BB559" s="152"/>
      <c r="BC559" s="177"/>
      <c r="BD559" s="154"/>
      <c r="BE559" s="155"/>
      <c r="BF559" s="154"/>
      <c r="BG559" s="155"/>
      <c r="BH559" s="169"/>
      <c r="BI559" s="162"/>
      <c r="BJ559" s="172"/>
      <c r="BK559" s="162"/>
      <c r="BL559" s="158"/>
      <c r="BM559" s="172"/>
      <c r="BN559" s="162"/>
      <c r="BO559" s="167"/>
      <c r="BP559" s="169"/>
      <c r="BQ559" s="162"/>
      <c r="BR559" s="162"/>
      <c r="BS559" s="174"/>
      <c r="BT559" s="162"/>
      <c r="BU559" s="174"/>
      <c r="BV559" s="174"/>
      <c r="BW559" s="174"/>
      <c r="BX559" s="173"/>
      <c r="BY559" s="158"/>
      <c r="BZ559" s="160"/>
      <c r="CA559" s="172"/>
      <c r="CB559" s="152"/>
      <c r="CC559" s="152"/>
      <c r="CD559" s="156"/>
      <c r="CE559" s="172"/>
      <c r="CF559" s="162"/>
      <c r="CG559" s="162"/>
      <c r="CH559" s="158"/>
      <c r="CI559" s="173"/>
      <c r="CJ559" s="178"/>
      <c r="CK559" s="173"/>
      <c r="CL559" s="165"/>
      <c r="CM559" s="172"/>
      <c r="CN559" s="162"/>
      <c r="CO559" s="162"/>
      <c r="CP559" s="162"/>
      <c r="CQ559" s="162"/>
      <c r="CR559" s="169"/>
      <c r="CS559" s="162"/>
      <c r="CT559" s="162"/>
      <c r="CU559" s="174"/>
      <c r="CV559" s="152"/>
      <c r="CW559" s="173"/>
      <c r="CX559" s="158"/>
      <c r="CY559" s="172"/>
      <c r="CZ559" s="162"/>
      <c r="DA559" s="162"/>
      <c r="DB559" s="158"/>
      <c r="DC559" s="173"/>
      <c r="DD559" s="178"/>
      <c r="DE559" s="173"/>
      <c r="DF559" s="165"/>
      <c r="DG559" s="172"/>
      <c r="DH559" s="178"/>
      <c r="DI559" s="172"/>
      <c r="DJ559" s="178"/>
      <c r="DK559" s="172"/>
      <c r="DL559" s="162"/>
      <c r="DM559" s="167"/>
      <c r="DN559" s="169"/>
      <c r="DO559" s="162"/>
      <c r="DP559" s="162"/>
      <c r="DQ559" s="174"/>
      <c r="DR559" s="152"/>
      <c r="DS559" s="172"/>
      <c r="DT559" s="152"/>
      <c r="DU559" s="152"/>
      <c r="DV559" s="156"/>
      <c r="DW559" s="173"/>
      <c r="DX559" s="158"/>
      <c r="DY559" s="172"/>
      <c r="DZ559" s="162"/>
      <c r="EA559" s="162"/>
      <c r="EB559" s="172"/>
      <c r="EC559" s="172"/>
      <c r="ED559" s="152"/>
      <c r="EE559" s="152"/>
      <c r="EF559" s="152"/>
      <c r="EG559" s="174"/>
      <c r="EH559" s="172"/>
      <c r="EI559" s="162"/>
      <c r="EJ559" s="162"/>
    </row>
    <row r="560" spans="1:140" ht="12.5">
      <c r="A560" s="168"/>
      <c r="B560" s="169"/>
      <c r="C560" s="144" t="str">
        <f t="shared" si="0"/>
        <v/>
      </c>
      <c r="D560" s="144" t="str">
        <f t="shared" si="2165"/>
        <v/>
      </c>
      <c r="E560" s="144" t="str">
        <f t="shared" si="2"/>
        <v/>
      </c>
      <c r="F560" s="145" t="str">
        <f t="shared" si="2166"/>
        <v/>
      </c>
      <c r="G560" s="145" t="str">
        <f t="shared" si="4"/>
        <v/>
      </c>
      <c r="H560" s="145" t="str">
        <f t="shared" si="5"/>
        <v/>
      </c>
      <c r="I560" s="146" t="str">
        <f t="shared" ref="I560:J560" si="2340">IF(COUNTA($DO560:$DX560)&gt;0,$BA560,"")</f>
        <v/>
      </c>
      <c r="J560" s="146" t="str">
        <f t="shared" si="2340"/>
        <v/>
      </c>
      <c r="K560" s="147" t="str">
        <f t="shared" si="43"/>
        <v/>
      </c>
      <c r="L560" s="147" t="str">
        <f t="shared" si="7"/>
        <v/>
      </c>
      <c r="M560" s="147" t="str">
        <f t="shared" si="8"/>
        <v/>
      </c>
      <c r="N560" s="147" t="str">
        <f t="shared" si="48"/>
        <v/>
      </c>
      <c r="O560" s="147" t="str">
        <f t="shared" si="9"/>
        <v/>
      </c>
      <c r="P560" s="146" t="str">
        <f t="shared" si="2168"/>
        <v/>
      </c>
      <c r="Q560" s="147" t="str">
        <f t="shared" si="2169"/>
        <v/>
      </c>
      <c r="R560" s="146" t="str">
        <f t="shared" si="12"/>
        <v/>
      </c>
      <c r="S560" s="146" t="str">
        <f t="shared" si="13"/>
        <v/>
      </c>
      <c r="T560" s="146" t="str">
        <f>IF(NOT(ISBLANK(DH560)),
        IF(AND(ISREF('Input Tenderers'!$J$8:$K$8),COUNTA('Input Tenderers'!$N$8)&gt;0),
                IF(COUNTA('Input Implementation Transactio'!$N560:$O560)&gt;0,"supplier;tenderer;payee","supplier;tenderer"),
                IF(COUNTA('Input Implementation Transactio'!$N560:$O560)&gt;0,"supplier;payee","supplier")
                ),
        IF(COUNTA('Input Implementation Transactio'!$N560:$O560)&gt;0, "payee", "")
        )</f>
        <v/>
      </c>
      <c r="U560" s="146" t="str">
        <f t="shared" si="14"/>
        <v/>
      </c>
      <c r="V560" s="146" t="str">
        <f t="shared" si="15"/>
        <v/>
      </c>
      <c r="W560" s="148" t="str">
        <f t="shared" si="2170"/>
        <v/>
      </c>
      <c r="X560" s="175" t="str">
        <f t="shared" si="2171"/>
        <v/>
      </c>
      <c r="Y560" s="170" t="str">
        <f t="shared" si="2172"/>
        <v/>
      </c>
      <c r="Z560" s="150" t="str">
        <f t="shared" si="19"/>
        <v/>
      </c>
      <c r="AA560" s="146" t="str">
        <f t="shared" si="20"/>
        <v/>
      </c>
      <c r="AB560" s="146" t="str">
        <f t="shared" si="21"/>
        <v/>
      </c>
      <c r="AC560" s="146" t="str">
        <f t="shared" si="22"/>
        <v/>
      </c>
      <c r="AD560" s="148" t="str">
        <f t="shared" si="2173"/>
        <v/>
      </c>
      <c r="AE560" s="148" t="str">
        <f t="shared" si="24"/>
        <v/>
      </c>
      <c r="AF560" s="175" t="str">
        <f t="shared" si="2174"/>
        <v/>
      </c>
      <c r="AG560" s="170" t="str">
        <f t="shared" si="2175"/>
        <v/>
      </c>
      <c r="AH560" s="148" t="str">
        <f t="shared" si="2176"/>
        <v/>
      </c>
      <c r="AI560" s="146" t="str">
        <f t="shared" si="28"/>
        <v/>
      </c>
      <c r="AJ560" s="146" t="str">
        <f t="shared" si="29"/>
        <v/>
      </c>
      <c r="AK560" s="146" t="str">
        <f t="shared" si="30"/>
        <v/>
      </c>
      <c r="AL560" s="146" t="str">
        <f t="shared" si="31"/>
        <v/>
      </c>
      <c r="AM560" s="171" t="str">
        <f t="shared" si="32"/>
        <v/>
      </c>
      <c r="AN560" s="171" t="str">
        <f t="shared" si="33"/>
        <v/>
      </c>
      <c r="AO560" s="146" t="str">
        <f t="shared" si="34"/>
        <v/>
      </c>
      <c r="AP560" s="146" t="str">
        <f t="shared" si="35"/>
        <v/>
      </c>
      <c r="AQ560" s="146" t="str">
        <f t="shared" si="36"/>
        <v/>
      </c>
      <c r="AR560" s="146" t="str">
        <f t="shared" ref="AR560:AS560" si="2341">IF(NOT(ISBLANK(CB560)),CONCATENATE(TEXT(CB560,"yyyy-mm-ddThh:MM:ss"),"Z"),"")</f>
        <v/>
      </c>
      <c r="AS560" s="146" t="str">
        <f t="shared" si="2341"/>
        <v/>
      </c>
      <c r="AT560" s="146" t="str">
        <f t="shared" si="38"/>
        <v/>
      </c>
      <c r="AU560" s="146" t="str">
        <f t="shared" si="39"/>
        <v/>
      </c>
      <c r="AV560" s="146" t="str">
        <f t="shared" ref="AV560:AW560" si="2342">IF(NOT(ISBLANK(DT560)),CONCATENATE(TEXT(DT560,"yyyy-mm-ddThh:MM:ss"),"Z"),"")</f>
        <v/>
      </c>
      <c r="AW560" s="146" t="str">
        <f t="shared" si="2342"/>
        <v/>
      </c>
      <c r="AX560" s="146" t="str">
        <f t="shared" ref="AX560:AZ560" si="2343">IF(NOT(ISBLANK(ED560)),CONCATENATE(TEXT(ED560,"yyyy-mm-ddThh:MM:ss"),"Z"),"")</f>
        <v/>
      </c>
      <c r="AY560" s="146" t="str">
        <f t="shared" si="2343"/>
        <v/>
      </c>
      <c r="AZ560" s="146" t="str">
        <f t="shared" si="2343"/>
        <v/>
      </c>
      <c r="BA560" s="176"/>
      <c r="BB560" s="152"/>
      <c r="BC560" s="177"/>
      <c r="BD560" s="154"/>
      <c r="BE560" s="155"/>
      <c r="BF560" s="154"/>
      <c r="BG560" s="155"/>
      <c r="BH560" s="169"/>
      <c r="BI560" s="162"/>
      <c r="BJ560" s="172"/>
      <c r="BK560" s="162"/>
      <c r="BL560" s="158"/>
      <c r="BM560" s="172"/>
      <c r="BN560" s="162"/>
      <c r="BO560" s="167"/>
      <c r="BP560" s="169"/>
      <c r="BQ560" s="162"/>
      <c r="BR560" s="162"/>
      <c r="BS560" s="174"/>
      <c r="BT560" s="162"/>
      <c r="BU560" s="174"/>
      <c r="BV560" s="174"/>
      <c r="BW560" s="174"/>
      <c r="BX560" s="173"/>
      <c r="BY560" s="158"/>
      <c r="BZ560" s="160"/>
      <c r="CA560" s="172"/>
      <c r="CB560" s="152"/>
      <c r="CC560" s="152"/>
      <c r="CD560" s="156"/>
      <c r="CE560" s="172"/>
      <c r="CF560" s="162"/>
      <c r="CG560" s="162"/>
      <c r="CH560" s="158"/>
      <c r="CI560" s="173"/>
      <c r="CJ560" s="178"/>
      <c r="CK560" s="173"/>
      <c r="CL560" s="165"/>
      <c r="CM560" s="172"/>
      <c r="CN560" s="162"/>
      <c r="CO560" s="162"/>
      <c r="CP560" s="162"/>
      <c r="CQ560" s="162"/>
      <c r="CR560" s="169"/>
      <c r="CS560" s="162"/>
      <c r="CT560" s="162"/>
      <c r="CU560" s="174"/>
      <c r="CV560" s="152"/>
      <c r="CW560" s="173"/>
      <c r="CX560" s="158"/>
      <c r="CY560" s="172"/>
      <c r="CZ560" s="162"/>
      <c r="DA560" s="162"/>
      <c r="DB560" s="158"/>
      <c r="DC560" s="173"/>
      <c r="DD560" s="178"/>
      <c r="DE560" s="173"/>
      <c r="DF560" s="165"/>
      <c r="DG560" s="172"/>
      <c r="DH560" s="178"/>
      <c r="DI560" s="172"/>
      <c r="DJ560" s="178"/>
      <c r="DK560" s="172"/>
      <c r="DL560" s="162"/>
      <c r="DM560" s="167"/>
      <c r="DN560" s="169"/>
      <c r="DO560" s="162"/>
      <c r="DP560" s="162"/>
      <c r="DQ560" s="174"/>
      <c r="DR560" s="152"/>
      <c r="DS560" s="172"/>
      <c r="DT560" s="152"/>
      <c r="DU560" s="152"/>
      <c r="DV560" s="156"/>
      <c r="DW560" s="173"/>
      <c r="DX560" s="158"/>
      <c r="DY560" s="172"/>
      <c r="DZ560" s="162"/>
      <c r="EA560" s="162"/>
      <c r="EB560" s="172"/>
      <c r="EC560" s="172"/>
      <c r="ED560" s="152"/>
      <c r="EE560" s="152"/>
      <c r="EF560" s="152"/>
      <c r="EG560" s="174"/>
      <c r="EH560" s="172"/>
      <c r="EI560" s="162"/>
      <c r="EJ560" s="162"/>
    </row>
    <row r="561" spans="1:140" ht="12.5">
      <c r="A561" s="168"/>
      <c r="B561" s="169"/>
      <c r="C561" s="144" t="str">
        <f t="shared" si="0"/>
        <v/>
      </c>
      <c r="D561" s="144" t="str">
        <f t="shared" si="2165"/>
        <v/>
      </c>
      <c r="E561" s="144" t="str">
        <f t="shared" si="2"/>
        <v/>
      </c>
      <c r="F561" s="145" t="str">
        <f t="shared" si="2166"/>
        <v/>
      </c>
      <c r="G561" s="145" t="str">
        <f t="shared" si="4"/>
        <v/>
      </c>
      <c r="H561" s="145" t="str">
        <f t="shared" si="5"/>
        <v/>
      </c>
      <c r="I561" s="146" t="str">
        <f t="shared" ref="I561:J561" si="2344">IF(COUNTA($DO561:$DX561)&gt;0,$BA561,"")</f>
        <v/>
      </c>
      <c r="J561" s="146" t="str">
        <f t="shared" si="2344"/>
        <v/>
      </c>
      <c r="K561" s="147" t="str">
        <f t="shared" si="43"/>
        <v/>
      </c>
      <c r="L561" s="147" t="str">
        <f t="shared" si="7"/>
        <v/>
      </c>
      <c r="M561" s="147" t="str">
        <f t="shared" si="8"/>
        <v/>
      </c>
      <c r="N561" s="147" t="str">
        <f t="shared" si="48"/>
        <v/>
      </c>
      <c r="O561" s="147" t="str">
        <f t="shared" si="9"/>
        <v/>
      </c>
      <c r="P561" s="146" t="str">
        <f t="shared" si="2168"/>
        <v/>
      </c>
      <c r="Q561" s="147" t="str">
        <f t="shared" si="2169"/>
        <v/>
      </c>
      <c r="R561" s="146" t="str">
        <f t="shared" si="12"/>
        <v/>
      </c>
      <c r="S561" s="146" t="str">
        <f t="shared" si="13"/>
        <v/>
      </c>
      <c r="T561" s="146" t="str">
        <f>IF(NOT(ISBLANK(DH561)),
        IF(AND(ISREF('Input Tenderers'!$J$8:$K$8),COUNTA('Input Tenderers'!$N$8)&gt;0),
                IF(COUNTA('Input Implementation Transactio'!$N561:$O561)&gt;0,"supplier;tenderer;payee","supplier;tenderer"),
                IF(COUNTA('Input Implementation Transactio'!$N561:$O561)&gt;0,"supplier;payee","supplier")
                ),
        IF(COUNTA('Input Implementation Transactio'!$N561:$O561)&gt;0, "payee", "")
        )</f>
        <v/>
      </c>
      <c r="U561" s="146" t="str">
        <f t="shared" si="14"/>
        <v/>
      </c>
      <c r="V561" s="146" t="str">
        <f t="shared" si="15"/>
        <v/>
      </c>
      <c r="W561" s="148" t="str">
        <f t="shared" si="2170"/>
        <v/>
      </c>
      <c r="X561" s="175" t="str">
        <f t="shared" si="2171"/>
        <v/>
      </c>
      <c r="Y561" s="170" t="str">
        <f t="shared" si="2172"/>
        <v/>
      </c>
      <c r="Z561" s="150" t="str">
        <f t="shared" si="19"/>
        <v/>
      </c>
      <c r="AA561" s="146" t="str">
        <f t="shared" si="20"/>
        <v/>
      </c>
      <c r="AB561" s="146" t="str">
        <f t="shared" si="21"/>
        <v/>
      </c>
      <c r="AC561" s="146" t="str">
        <f t="shared" si="22"/>
        <v/>
      </c>
      <c r="AD561" s="148" t="str">
        <f t="shared" si="2173"/>
        <v/>
      </c>
      <c r="AE561" s="148" t="str">
        <f t="shared" si="24"/>
        <v/>
      </c>
      <c r="AF561" s="175" t="str">
        <f t="shared" si="2174"/>
        <v/>
      </c>
      <c r="AG561" s="170" t="str">
        <f t="shared" si="2175"/>
        <v/>
      </c>
      <c r="AH561" s="148" t="str">
        <f t="shared" si="2176"/>
        <v/>
      </c>
      <c r="AI561" s="146" t="str">
        <f t="shared" si="28"/>
        <v/>
      </c>
      <c r="AJ561" s="146" t="str">
        <f t="shared" si="29"/>
        <v/>
      </c>
      <c r="AK561" s="146" t="str">
        <f t="shared" si="30"/>
        <v/>
      </c>
      <c r="AL561" s="146" t="str">
        <f t="shared" si="31"/>
        <v/>
      </c>
      <c r="AM561" s="171" t="str">
        <f t="shared" si="32"/>
        <v/>
      </c>
      <c r="AN561" s="171" t="str">
        <f t="shared" si="33"/>
        <v/>
      </c>
      <c r="AO561" s="146" t="str">
        <f t="shared" si="34"/>
        <v/>
      </c>
      <c r="AP561" s="146" t="str">
        <f t="shared" si="35"/>
        <v/>
      </c>
      <c r="AQ561" s="146" t="str">
        <f t="shared" si="36"/>
        <v/>
      </c>
      <c r="AR561" s="146" t="str">
        <f t="shared" ref="AR561:AS561" si="2345">IF(NOT(ISBLANK(CB561)),CONCATENATE(TEXT(CB561,"yyyy-mm-ddThh:MM:ss"),"Z"),"")</f>
        <v/>
      </c>
      <c r="AS561" s="146" t="str">
        <f t="shared" si="2345"/>
        <v/>
      </c>
      <c r="AT561" s="146" t="str">
        <f t="shared" si="38"/>
        <v/>
      </c>
      <c r="AU561" s="146" t="str">
        <f t="shared" si="39"/>
        <v/>
      </c>
      <c r="AV561" s="146" t="str">
        <f t="shared" ref="AV561:AW561" si="2346">IF(NOT(ISBLANK(DT561)),CONCATENATE(TEXT(DT561,"yyyy-mm-ddThh:MM:ss"),"Z"),"")</f>
        <v/>
      </c>
      <c r="AW561" s="146" t="str">
        <f t="shared" si="2346"/>
        <v/>
      </c>
      <c r="AX561" s="146" t="str">
        <f t="shared" ref="AX561:AZ561" si="2347">IF(NOT(ISBLANK(ED561)),CONCATENATE(TEXT(ED561,"yyyy-mm-ddThh:MM:ss"),"Z"),"")</f>
        <v/>
      </c>
      <c r="AY561" s="146" t="str">
        <f t="shared" si="2347"/>
        <v/>
      </c>
      <c r="AZ561" s="146" t="str">
        <f t="shared" si="2347"/>
        <v/>
      </c>
      <c r="BA561" s="176"/>
      <c r="BB561" s="152"/>
      <c r="BC561" s="177"/>
      <c r="BD561" s="154"/>
      <c r="BE561" s="155"/>
      <c r="BF561" s="154"/>
      <c r="BG561" s="155"/>
      <c r="BH561" s="169"/>
      <c r="BI561" s="162"/>
      <c r="BJ561" s="172"/>
      <c r="BK561" s="162"/>
      <c r="BL561" s="158"/>
      <c r="BM561" s="172"/>
      <c r="BN561" s="162"/>
      <c r="BO561" s="167"/>
      <c r="BP561" s="169"/>
      <c r="BQ561" s="162"/>
      <c r="BR561" s="162"/>
      <c r="BS561" s="174"/>
      <c r="BT561" s="162"/>
      <c r="BU561" s="174"/>
      <c r="BV561" s="174"/>
      <c r="BW561" s="174"/>
      <c r="BX561" s="173"/>
      <c r="BY561" s="158"/>
      <c r="BZ561" s="160"/>
      <c r="CA561" s="172"/>
      <c r="CB561" s="152"/>
      <c r="CC561" s="152"/>
      <c r="CD561" s="156"/>
      <c r="CE561" s="172"/>
      <c r="CF561" s="162"/>
      <c r="CG561" s="162"/>
      <c r="CH561" s="158"/>
      <c r="CI561" s="173"/>
      <c r="CJ561" s="178"/>
      <c r="CK561" s="173"/>
      <c r="CL561" s="165"/>
      <c r="CM561" s="172"/>
      <c r="CN561" s="162"/>
      <c r="CO561" s="162"/>
      <c r="CP561" s="162"/>
      <c r="CQ561" s="162"/>
      <c r="CR561" s="169"/>
      <c r="CS561" s="162"/>
      <c r="CT561" s="162"/>
      <c r="CU561" s="174"/>
      <c r="CV561" s="152"/>
      <c r="CW561" s="173"/>
      <c r="CX561" s="158"/>
      <c r="CY561" s="172"/>
      <c r="CZ561" s="162"/>
      <c r="DA561" s="162"/>
      <c r="DB561" s="158"/>
      <c r="DC561" s="173"/>
      <c r="DD561" s="178"/>
      <c r="DE561" s="173"/>
      <c r="DF561" s="165"/>
      <c r="DG561" s="172"/>
      <c r="DH561" s="178"/>
      <c r="DI561" s="172"/>
      <c r="DJ561" s="178"/>
      <c r="DK561" s="172"/>
      <c r="DL561" s="162"/>
      <c r="DM561" s="167"/>
      <c r="DN561" s="169"/>
      <c r="DO561" s="162"/>
      <c r="DP561" s="162"/>
      <c r="DQ561" s="174"/>
      <c r="DR561" s="152"/>
      <c r="DS561" s="172"/>
      <c r="DT561" s="152"/>
      <c r="DU561" s="152"/>
      <c r="DV561" s="156"/>
      <c r="DW561" s="173"/>
      <c r="DX561" s="158"/>
      <c r="DY561" s="172"/>
      <c r="DZ561" s="162"/>
      <c r="EA561" s="162"/>
      <c r="EB561" s="172"/>
      <c r="EC561" s="172"/>
      <c r="ED561" s="152"/>
      <c r="EE561" s="152"/>
      <c r="EF561" s="152"/>
      <c r="EG561" s="174"/>
      <c r="EH561" s="172"/>
      <c r="EI561" s="162"/>
      <c r="EJ561" s="162"/>
    </row>
    <row r="562" spans="1:140" ht="12.5">
      <c r="A562" s="168"/>
      <c r="B562" s="169"/>
      <c r="C562" s="144" t="str">
        <f t="shared" si="0"/>
        <v/>
      </c>
      <c r="D562" s="144" t="str">
        <f t="shared" si="2165"/>
        <v/>
      </c>
      <c r="E562" s="144" t="str">
        <f t="shared" si="2"/>
        <v/>
      </c>
      <c r="F562" s="145" t="str">
        <f t="shared" si="2166"/>
        <v/>
      </c>
      <c r="G562" s="145" t="str">
        <f t="shared" si="4"/>
        <v/>
      </c>
      <c r="H562" s="145" t="str">
        <f t="shared" si="5"/>
        <v/>
      </c>
      <c r="I562" s="146" t="str">
        <f t="shared" ref="I562:J562" si="2348">IF(COUNTA($DO562:$DX562)&gt;0,$BA562,"")</f>
        <v/>
      </c>
      <c r="J562" s="146" t="str">
        <f t="shared" si="2348"/>
        <v/>
      </c>
      <c r="K562" s="147" t="str">
        <f t="shared" si="43"/>
        <v/>
      </c>
      <c r="L562" s="147" t="str">
        <f t="shared" si="7"/>
        <v/>
      </c>
      <c r="M562" s="147" t="str">
        <f t="shared" si="8"/>
        <v/>
      </c>
      <c r="N562" s="147" t="str">
        <f t="shared" si="48"/>
        <v/>
      </c>
      <c r="O562" s="147" t="str">
        <f t="shared" si="9"/>
        <v/>
      </c>
      <c r="P562" s="146" t="str">
        <f t="shared" si="2168"/>
        <v/>
      </c>
      <c r="Q562" s="147" t="str">
        <f t="shared" si="2169"/>
        <v/>
      </c>
      <c r="R562" s="146" t="str">
        <f t="shared" si="12"/>
        <v/>
      </c>
      <c r="S562" s="146" t="str">
        <f t="shared" si="13"/>
        <v/>
      </c>
      <c r="T562" s="146" t="str">
        <f>IF(NOT(ISBLANK(DH562)),
        IF(AND(ISREF('Input Tenderers'!$J$8:$K$8),COUNTA('Input Tenderers'!$N$8)&gt;0),
                IF(COUNTA('Input Implementation Transactio'!$N562:$O562)&gt;0,"supplier;tenderer;payee","supplier;tenderer"),
                IF(COUNTA('Input Implementation Transactio'!$N562:$O562)&gt;0,"supplier;payee","supplier")
                ),
        IF(COUNTA('Input Implementation Transactio'!$N562:$O562)&gt;0, "payee", "")
        )</f>
        <v/>
      </c>
      <c r="U562" s="146" t="str">
        <f t="shared" si="14"/>
        <v/>
      </c>
      <c r="V562" s="146" t="str">
        <f t="shared" si="15"/>
        <v/>
      </c>
      <c r="W562" s="148" t="str">
        <f t="shared" si="2170"/>
        <v/>
      </c>
      <c r="X562" s="175" t="str">
        <f t="shared" si="2171"/>
        <v/>
      </c>
      <c r="Y562" s="170" t="str">
        <f t="shared" si="2172"/>
        <v/>
      </c>
      <c r="Z562" s="150" t="str">
        <f t="shared" si="19"/>
        <v/>
      </c>
      <c r="AA562" s="146" t="str">
        <f t="shared" si="20"/>
        <v/>
      </c>
      <c r="AB562" s="146" t="str">
        <f t="shared" si="21"/>
        <v/>
      </c>
      <c r="AC562" s="146" t="str">
        <f t="shared" si="22"/>
        <v/>
      </c>
      <c r="AD562" s="148" t="str">
        <f t="shared" si="2173"/>
        <v/>
      </c>
      <c r="AE562" s="148" t="str">
        <f t="shared" si="24"/>
        <v/>
      </c>
      <c r="AF562" s="175" t="str">
        <f t="shared" si="2174"/>
        <v/>
      </c>
      <c r="AG562" s="170" t="str">
        <f t="shared" si="2175"/>
        <v/>
      </c>
      <c r="AH562" s="148" t="str">
        <f t="shared" si="2176"/>
        <v/>
      </c>
      <c r="AI562" s="146" t="str">
        <f t="shared" si="28"/>
        <v/>
      </c>
      <c r="AJ562" s="146" t="str">
        <f t="shared" si="29"/>
        <v/>
      </c>
      <c r="AK562" s="146" t="str">
        <f t="shared" si="30"/>
        <v/>
      </c>
      <c r="AL562" s="146" t="str">
        <f t="shared" si="31"/>
        <v/>
      </c>
      <c r="AM562" s="171" t="str">
        <f t="shared" si="32"/>
        <v/>
      </c>
      <c r="AN562" s="171" t="str">
        <f t="shared" si="33"/>
        <v/>
      </c>
      <c r="AO562" s="146" t="str">
        <f t="shared" si="34"/>
        <v/>
      </c>
      <c r="AP562" s="146" t="str">
        <f t="shared" si="35"/>
        <v/>
      </c>
      <c r="AQ562" s="146" t="str">
        <f t="shared" si="36"/>
        <v/>
      </c>
      <c r="AR562" s="146" t="str">
        <f t="shared" ref="AR562:AS562" si="2349">IF(NOT(ISBLANK(CB562)),CONCATENATE(TEXT(CB562,"yyyy-mm-ddThh:MM:ss"),"Z"),"")</f>
        <v/>
      </c>
      <c r="AS562" s="146" t="str">
        <f t="shared" si="2349"/>
        <v/>
      </c>
      <c r="AT562" s="146" t="str">
        <f t="shared" si="38"/>
        <v/>
      </c>
      <c r="AU562" s="146" t="str">
        <f t="shared" si="39"/>
        <v/>
      </c>
      <c r="AV562" s="146" t="str">
        <f t="shared" ref="AV562:AW562" si="2350">IF(NOT(ISBLANK(DT562)),CONCATENATE(TEXT(DT562,"yyyy-mm-ddThh:MM:ss"),"Z"),"")</f>
        <v/>
      </c>
      <c r="AW562" s="146" t="str">
        <f t="shared" si="2350"/>
        <v/>
      </c>
      <c r="AX562" s="146" t="str">
        <f t="shared" ref="AX562:AZ562" si="2351">IF(NOT(ISBLANK(ED562)),CONCATENATE(TEXT(ED562,"yyyy-mm-ddThh:MM:ss"),"Z"),"")</f>
        <v/>
      </c>
      <c r="AY562" s="146" t="str">
        <f t="shared" si="2351"/>
        <v/>
      </c>
      <c r="AZ562" s="146" t="str">
        <f t="shared" si="2351"/>
        <v/>
      </c>
      <c r="BA562" s="176"/>
      <c r="BB562" s="152"/>
      <c r="BC562" s="177"/>
      <c r="BD562" s="154"/>
      <c r="BE562" s="155"/>
      <c r="BF562" s="154"/>
      <c r="BG562" s="155"/>
      <c r="BH562" s="169"/>
      <c r="BI562" s="162"/>
      <c r="BJ562" s="172"/>
      <c r="BK562" s="162"/>
      <c r="BL562" s="158"/>
      <c r="BM562" s="172"/>
      <c r="BN562" s="162"/>
      <c r="BO562" s="167"/>
      <c r="BP562" s="169"/>
      <c r="BQ562" s="162"/>
      <c r="BR562" s="162"/>
      <c r="BS562" s="174"/>
      <c r="BT562" s="162"/>
      <c r="BU562" s="174"/>
      <c r="BV562" s="174"/>
      <c r="BW562" s="174"/>
      <c r="BX562" s="173"/>
      <c r="BY562" s="158"/>
      <c r="BZ562" s="160"/>
      <c r="CA562" s="172"/>
      <c r="CB562" s="152"/>
      <c r="CC562" s="152"/>
      <c r="CD562" s="156"/>
      <c r="CE562" s="172"/>
      <c r="CF562" s="162"/>
      <c r="CG562" s="162"/>
      <c r="CH562" s="158"/>
      <c r="CI562" s="173"/>
      <c r="CJ562" s="178"/>
      <c r="CK562" s="173"/>
      <c r="CL562" s="165"/>
      <c r="CM562" s="172"/>
      <c r="CN562" s="162"/>
      <c r="CO562" s="162"/>
      <c r="CP562" s="162"/>
      <c r="CQ562" s="162"/>
      <c r="CR562" s="169"/>
      <c r="CS562" s="162"/>
      <c r="CT562" s="162"/>
      <c r="CU562" s="174"/>
      <c r="CV562" s="152"/>
      <c r="CW562" s="173"/>
      <c r="CX562" s="158"/>
      <c r="CY562" s="172"/>
      <c r="CZ562" s="162"/>
      <c r="DA562" s="162"/>
      <c r="DB562" s="158"/>
      <c r="DC562" s="173"/>
      <c r="DD562" s="178"/>
      <c r="DE562" s="173"/>
      <c r="DF562" s="165"/>
      <c r="DG562" s="172"/>
      <c r="DH562" s="178"/>
      <c r="DI562" s="172"/>
      <c r="DJ562" s="178"/>
      <c r="DK562" s="172"/>
      <c r="DL562" s="162"/>
      <c r="DM562" s="167"/>
      <c r="DN562" s="169"/>
      <c r="DO562" s="162"/>
      <c r="DP562" s="162"/>
      <c r="DQ562" s="174"/>
      <c r="DR562" s="152"/>
      <c r="DS562" s="172"/>
      <c r="DT562" s="152"/>
      <c r="DU562" s="152"/>
      <c r="DV562" s="156"/>
      <c r="DW562" s="173"/>
      <c r="DX562" s="158"/>
      <c r="DY562" s="172"/>
      <c r="DZ562" s="162"/>
      <c r="EA562" s="162"/>
      <c r="EB562" s="172"/>
      <c r="EC562" s="172"/>
      <c r="ED562" s="152"/>
      <c r="EE562" s="152"/>
      <c r="EF562" s="152"/>
      <c r="EG562" s="174"/>
      <c r="EH562" s="172"/>
      <c r="EI562" s="162"/>
      <c r="EJ562" s="162"/>
    </row>
    <row r="563" spans="1:140" ht="12.5">
      <c r="A563" s="168"/>
      <c r="B563" s="169"/>
      <c r="C563" s="144" t="str">
        <f t="shared" si="0"/>
        <v/>
      </c>
      <c r="D563" s="144" t="str">
        <f t="shared" si="2165"/>
        <v/>
      </c>
      <c r="E563" s="144" t="str">
        <f t="shared" si="2"/>
        <v/>
      </c>
      <c r="F563" s="145" t="str">
        <f t="shared" si="2166"/>
        <v/>
      </c>
      <c r="G563" s="145" t="str">
        <f t="shared" si="4"/>
        <v/>
      </c>
      <c r="H563" s="145" t="str">
        <f t="shared" si="5"/>
        <v/>
      </c>
      <c r="I563" s="146" t="str">
        <f t="shared" ref="I563:J563" si="2352">IF(COUNTA($DO563:$DX563)&gt;0,$BA563,"")</f>
        <v/>
      </c>
      <c r="J563" s="146" t="str">
        <f t="shared" si="2352"/>
        <v/>
      </c>
      <c r="K563" s="147" t="str">
        <f t="shared" si="43"/>
        <v/>
      </c>
      <c r="L563" s="147" t="str">
        <f t="shared" si="7"/>
        <v/>
      </c>
      <c r="M563" s="147" t="str">
        <f t="shared" si="8"/>
        <v/>
      </c>
      <c r="N563" s="147" t="str">
        <f t="shared" si="48"/>
        <v/>
      </c>
      <c r="O563" s="147" t="str">
        <f t="shared" si="9"/>
        <v/>
      </c>
      <c r="P563" s="146" t="str">
        <f t="shared" si="2168"/>
        <v/>
      </c>
      <c r="Q563" s="147" t="str">
        <f t="shared" si="2169"/>
        <v/>
      </c>
      <c r="R563" s="146" t="str">
        <f t="shared" si="12"/>
        <v/>
      </c>
      <c r="S563" s="146" t="str">
        <f t="shared" si="13"/>
        <v/>
      </c>
      <c r="T563" s="146" t="str">
        <f>IF(NOT(ISBLANK(DH563)),
        IF(AND(ISREF('Input Tenderers'!$J$8:$K$8),COUNTA('Input Tenderers'!$N$8)&gt;0),
                IF(COUNTA('Input Implementation Transactio'!$N563:$O563)&gt;0,"supplier;tenderer;payee","supplier;tenderer"),
                IF(COUNTA('Input Implementation Transactio'!$N563:$O563)&gt;0,"supplier;payee","supplier")
                ),
        IF(COUNTA('Input Implementation Transactio'!$N563:$O563)&gt;0, "payee", "")
        )</f>
        <v/>
      </c>
      <c r="U563" s="146" t="str">
        <f t="shared" si="14"/>
        <v/>
      </c>
      <c r="V563" s="146" t="str">
        <f t="shared" si="15"/>
        <v/>
      </c>
      <c r="W563" s="148" t="str">
        <f t="shared" si="2170"/>
        <v/>
      </c>
      <c r="X563" s="175" t="str">
        <f t="shared" si="2171"/>
        <v/>
      </c>
      <c r="Y563" s="170" t="str">
        <f t="shared" si="2172"/>
        <v/>
      </c>
      <c r="Z563" s="150" t="str">
        <f t="shared" si="19"/>
        <v/>
      </c>
      <c r="AA563" s="146" t="str">
        <f t="shared" si="20"/>
        <v/>
      </c>
      <c r="AB563" s="146" t="str">
        <f t="shared" si="21"/>
        <v/>
      </c>
      <c r="AC563" s="146" t="str">
        <f t="shared" si="22"/>
        <v/>
      </c>
      <c r="AD563" s="148" t="str">
        <f t="shared" si="2173"/>
        <v/>
      </c>
      <c r="AE563" s="148" t="str">
        <f t="shared" si="24"/>
        <v/>
      </c>
      <c r="AF563" s="175" t="str">
        <f t="shared" si="2174"/>
        <v/>
      </c>
      <c r="AG563" s="170" t="str">
        <f t="shared" si="2175"/>
        <v/>
      </c>
      <c r="AH563" s="148" t="str">
        <f t="shared" si="2176"/>
        <v/>
      </c>
      <c r="AI563" s="146" t="str">
        <f t="shared" si="28"/>
        <v/>
      </c>
      <c r="AJ563" s="146" t="str">
        <f t="shared" si="29"/>
        <v/>
      </c>
      <c r="AK563" s="146" t="str">
        <f t="shared" si="30"/>
        <v/>
      </c>
      <c r="AL563" s="146" t="str">
        <f t="shared" si="31"/>
        <v/>
      </c>
      <c r="AM563" s="171" t="str">
        <f t="shared" si="32"/>
        <v/>
      </c>
      <c r="AN563" s="171" t="str">
        <f t="shared" si="33"/>
        <v/>
      </c>
      <c r="AO563" s="146" t="str">
        <f t="shared" si="34"/>
        <v/>
      </c>
      <c r="AP563" s="146" t="str">
        <f t="shared" si="35"/>
        <v/>
      </c>
      <c r="AQ563" s="146" t="str">
        <f t="shared" si="36"/>
        <v/>
      </c>
      <c r="AR563" s="146" t="str">
        <f t="shared" ref="AR563:AS563" si="2353">IF(NOT(ISBLANK(CB563)),CONCATENATE(TEXT(CB563,"yyyy-mm-ddThh:MM:ss"),"Z"),"")</f>
        <v/>
      </c>
      <c r="AS563" s="146" t="str">
        <f t="shared" si="2353"/>
        <v/>
      </c>
      <c r="AT563" s="146" t="str">
        <f t="shared" si="38"/>
        <v/>
      </c>
      <c r="AU563" s="146" t="str">
        <f t="shared" si="39"/>
        <v/>
      </c>
      <c r="AV563" s="146" t="str">
        <f t="shared" ref="AV563:AW563" si="2354">IF(NOT(ISBLANK(DT563)),CONCATENATE(TEXT(DT563,"yyyy-mm-ddThh:MM:ss"),"Z"),"")</f>
        <v/>
      </c>
      <c r="AW563" s="146" t="str">
        <f t="shared" si="2354"/>
        <v/>
      </c>
      <c r="AX563" s="146" t="str">
        <f t="shared" ref="AX563:AZ563" si="2355">IF(NOT(ISBLANK(ED563)),CONCATENATE(TEXT(ED563,"yyyy-mm-ddThh:MM:ss"),"Z"),"")</f>
        <v/>
      </c>
      <c r="AY563" s="146" t="str">
        <f t="shared" si="2355"/>
        <v/>
      </c>
      <c r="AZ563" s="146" t="str">
        <f t="shared" si="2355"/>
        <v/>
      </c>
      <c r="BA563" s="176"/>
      <c r="BB563" s="152"/>
      <c r="BC563" s="177"/>
      <c r="BD563" s="154"/>
      <c r="BE563" s="155"/>
      <c r="BF563" s="154"/>
      <c r="BG563" s="155"/>
      <c r="BH563" s="169"/>
      <c r="BI563" s="162"/>
      <c r="BJ563" s="172"/>
      <c r="BK563" s="162"/>
      <c r="BL563" s="158"/>
      <c r="BM563" s="172"/>
      <c r="BN563" s="162"/>
      <c r="BO563" s="167"/>
      <c r="BP563" s="169"/>
      <c r="BQ563" s="162"/>
      <c r="BR563" s="162"/>
      <c r="BS563" s="174"/>
      <c r="BT563" s="162"/>
      <c r="BU563" s="174"/>
      <c r="BV563" s="174"/>
      <c r="BW563" s="174"/>
      <c r="BX563" s="173"/>
      <c r="BY563" s="158"/>
      <c r="BZ563" s="160"/>
      <c r="CA563" s="172"/>
      <c r="CB563" s="152"/>
      <c r="CC563" s="152"/>
      <c r="CD563" s="156"/>
      <c r="CE563" s="172"/>
      <c r="CF563" s="162"/>
      <c r="CG563" s="162"/>
      <c r="CH563" s="158"/>
      <c r="CI563" s="173"/>
      <c r="CJ563" s="178"/>
      <c r="CK563" s="173"/>
      <c r="CL563" s="165"/>
      <c r="CM563" s="172"/>
      <c r="CN563" s="162"/>
      <c r="CO563" s="162"/>
      <c r="CP563" s="162"/>
      <c r="CQ563" s="162"/>
      <c r="CR563" s="169"/>
      <c r="CS563" s="162"/>
      <c r="CT563" s="162"/>
      <c r="CU563" s="174"/>
      <c r="CV563" s="152"/>
      <c r="CW563" s="173"/>
      <c r="CX563" s="158"/>
      <c r="CY563" s="172"/>
      <c r="CZ563" s="162"/>
      <c r="DA563" s="162"/>
      <c r="DB563" s="158"/>
      <c r="DC563" s="173"/>
      <c r="DD563" s="178"/>
      <c r="DE563" s="173"/>
      <c r="DF563" s="165"/>
      <c r="DG563" s="172"/>
      <c r="DH563" s="178"/>
      <c r="DI563" s="172"/>
      <c r="DJ563" s="178"/>
      <c r="DK563" s="172"/>
      <c r="DL563" s="162"/>
      <c r="DM563" s="167"/>
      <c r="DN563" s="169"/>
      <c r="DO563" s="162"/>
      <c r="DP563" s="162"/>
      <c r="DQ563" s="174"/>
      <c r="DR563" s="152"/>
      <c r="DS563" s="172"/>
      <c r="DT563" s="152"/>
      <c r="DU563" s="152"/>
      <c r="DV563" s="156"/>
      <c r="DW563" s="173"/>
      <c r="DX563" s="158"/>
      <c r="DY563" s="172"/>
      <c r="DZ563" s="162"/>
      <c r="EA563" s="162"/>
      <c r="EB563" s="172"/>
      <c r="EC563" s="172"/>
      <c r="ED563" s="152"/>
      <c r="EE563" s="152"/>
      <c r="EF563" s="152"/>
      <c r="EG563" s="174"/>
      <c r="EH563" s="172"/>
      <c r="EI563" s="162"/>
      <c r="EJ563" s="162"/>
    </row>
    <row r="564" spans="1:140" ht="12.5">
      <c r="A564" s="168"/>
      <c r="B564" s="169"/>
      <c r="C564" s="144" t="str">
        <f t="shared" si="0"/>
        <v/>
      </c>
      <c r="D564" s="144" t="str">
        <f t="shared" si="2165"/>
        <v/>
      </c>
      <c r="E564" s="144" t="str">
        <f t="shared" si="2"/>
        <v/>
      </c>
      <c r="F564" s="145" t="str">
        <f t="shared" si="2166"/>
        <v/>
      </c>
      <c r="G564" s="145" t="str">
        <f t="shared" si="4"/>
        <v/>
      </c>
      <c r="H564" s="145" t="str">
        <f t="shared" si="5"/>
        <v/>
      </c>
      <c r="I564" s="146" t="str">
        <f t="shared" ref="I564:J564" si="2356">IF(COUNTA($DO564:$DX564)&gt;0,$BA564,"")</f>
        <v/>
      </c>
      <c r="J564" s="146" t="str">
        <f t="shared" si="2356"/>
        <v/>
      </c>
      <c r="K564" s="147" t="str">
        <f t="shared" si="43"/>
        <v/>
      </c>
      <c r="L564" s="147" t="str">
        <f t="shared" si="7"/>
        <v/>
      </c>
      <c r="M564" s="147" t="str">
        <f t="shared" si="8"/>
        <v/>
      </c>
      <c r="N564" s="147" t="str">
        <f t="shared" si="48"/>
        <v/>
      </c>
      <c r="O564" s="147" t="str">
        <f t="shared" si="9"/>
        <v/>
      </c>
      <c r="P564" s="146" t="str">
        <f t="shared" si="2168"/>
        <v/>
      </c>
      <c r="Q564" s="147" t="str">
        <f t="shared" si="2169"/>
        <v/>
      </c>
      <c r="R564" s="146" t="str">
        <f t="shared" si="12"/>
        <v/>
      </c>
      <c r="S564" s="146" t="str">
        <f t="shared" si="13"/>
        <v/>
      </c>
      <c r="T564" s="146" t="str">
        <f>IF(NOT(ISBLANK(DH564)),
        IF(AND(ISREF('Input Tenderers'!$J$8:$K$8),COUNTA('Input Tenderers'!$N$8)&gt;0),
                IF(COUNTA('Input Implementation Transactio'!$N564:$O564)&gt;0,"supplier;tenderer;payee","supplier;tenderer"),
                IF(COUNTA('Input Implementation Transactio'!$N564:$O564)&gt;0,"supplier;payee","supplier")
                ),
        IF(COUNTA('Input Implementation Transactio'!$N564:$O564)&gt;0, "payee", "")
        )</f>
        <v/>
      </c>
      <c r="U564" s="146" t="str">
        <f t="shared" si="14"/>
        <v/>
      </c>
      <c r="V564" s="146" t="str">
        <f t="shared" si="15"/>
        <v/>
      </c>
      <c r="W564" s="148" t="str">
        <f t="shared" si="2170"/>
        <v/>
      </c>
      <c r="X564" s="175" t="str">
        <f t="shared" si="2171"/>
        <v/>
      </c>
      <c r="Y564" s="170" t="str">
        <f t="shared" si="2172"/>
        <v/>
      </c>
      <c r="Z564" s="150" t="str">
        <f t="shared" si="19"/>
        <v/>
      </c>
      <c r="AA564" s="146" t="str">
        <f t="shared" si="20"/>
        <v/>
      </c>
      <c r="AB564" s="146" t="str">
        <f t="shared" si="21"/>
        <v/>
      </c>
      <c r="AC564" s="146" t="str">
        <f t="shared" si="22"/>
        <v/>
      </c>
      <c r="AD564" s="148" t="str">
        <f t="shared" si="2173"/>
        <v/>
      </c>
      <c r="AE564" s="148" t="str">
        <f t="shared" si="24"/>
        <v/>
      </c>
      <c r="AF564" s="175" t="str">
        <f t="shared" si="2174"/>
        <v/>
      </c>
      <c r="AG564" s="170" t="str">
        <f t="shared" si="2175"/>
        <v/>
      </c>
      <c r="AH564" s="148" t="str">
        <f t="shared" si="2176"/>
        <v/>
      </c>
      <c r="AI564" s="146" t="str">
        <f t="shared" si="28"/>
        <v/>
      </c>
      <c r="AJ564" s="146" t="str">
        <f t="shared" si="29"/>
        <v/>
      </c>
      <c r="AK564" s="146" t="str">
        <f t="shared" si="30"/>
        <v/>
      </c>
      <c r="AL564" s="146" t="str">
        <f t="shared" si="31"/>
        <v/>
      </c>
      <c r="AM564" s="171" t="str">
        <f t="shared" si="32"/>
        <v/>
      </c>
      <c r="AN564" s="171" t="str">
        <f t="shared" si="33"/>
        <v/>
      </c>
      <c r="AO564" s="146" t="str">
        <f t="shared" si="34"/>
        <v/>
      </c>
      <c r="AP564" s="146" t="str">
        <f t="shared" si="35"/>
        <v/>
      </c>
      <c r="AQ564" s="146" t="str">
        <f t="shared" si="36"/>
        <v/>
      </c>
      <c r="AR564" s="146" t="str">
        <f t="shared" ref="AR564:AS564" si="2357">IF(NOT(ISBLANK(CB564)),CONCATENATE(TEXT(CB564,"yyyy-mm-ddThh:MM:ss"),"Z"),"")</f>
        <v/>
      </c>
      <c r="AS564" s="146" t="str">
        <f t="shared" si="2357"/>
        <v/>
      </c>
      <c r="AT564" s="146" t="str">
        <f t="shared" si="38"/>
        <v/>
      </c>
      <c r="AU564" s="146" t="str">
        <f t="shared" si="39"/>
        <v/>
      </c>
      <c r="AV564" s="146" t="str">
        <f t="shared" ref="AV564:AW564" si="2358">IF(NOT(ISBLANK(DT564)),CONCATENATE(TEXT(DT564,"yyyy-mm-ddThh:MM:ss"),"Z"),"")</f>
        <v/>
      </c>
      <c r="AW564" s="146" t="str">
        <f t="shared" si="2358"/>
        <v/>
      </c>
      <c r="AX564" s="146" t="str">
        <f t="shared" ref="AX564:AZ564" si="2359">IF(NOT(ISBLANK(ED564)),CONCATENATE(TEXT(ED564,"yyyy-mm-ddThh:MM:ss"),"Z"),"")</f>
        <v/>
      </c>
      <c r="AY564" s="146" t="str">
        <f t="shared" si="2359"/>
        <v/>
      </c>
      <c r="AZ564" s="146" t="str">
        <f t="shared" si="2359"/>
        <v/>
      </c>
      <c r="BA564" s="176"/>
      <c r="BB564" s="152"/>
      <c r="BC564" s="177"/>
      <c r="BD564" s="154"/>
      <c r="BE564" s="155"/>
      <c r="BF564" s="154"/>
      <c r="BG564" s="155"/>
      <c r="BH564" s="169"/>
      <c r="BI564" s="162"/>
      <c r="BJ564" s="172"/>
      <c r="BK564" s="162"/>
      <c r="BL564" s="158"/>
      <c r="BM564" s="172"/>
      <c r="BN564" s="162"/>
      <c r="BO564" s="167"/>
      <c r="BP564" s="169"/>
      <c r="BQ564" s="162"/>
      <c r="BR564" s="162"/>
      <c r="BS564" s="174"/>
      <c r="BT564" s="162"/>
      <c r="BU564" s="174"/>
      <c r="BV564" s="174"/>
      <c r="BW564" s="174"/>
      <c r="BX564" s="173"/>
      <c r="BY564" s="158"/>
      <c r="BZ564" s="160"/>
      <c r="CA564" s="172"/>
      <c r="CB564" s="152"/>
      <c r="CC564" s="152"/>
      <c r="CD564" s="156"/>
      <c r="CE564" s="172"/>
      <c r="CF564" s="162"/>
      <c r="CG564" s="162"/>
      <c r="CH564" s="158"/>
      <c r="CI564" s="173"/>
      <c r="CJ564" s="178"/>
      <c r="CK564" s="173"/>
      <c r="CL564" s="165"/>
      <c r="CM564" s="172"/>
      <c r="CN564" s="162"/>
      <c r="CO564" s="162"/>
      <c r="CP564" s="162"/>
      <c r="CQ564" s="162"/>
      <c r="CR564" s="169"/>
      <c r="CS564" s="162"/>
      <c r="CT564" s="162"/>
      <c r="CU564" s="174"/>
      <c r="CV564" s="152"/>
      <c r="CW564" s="173"/>
      <c r="CX564" s="158"/>
      <c r="CY564" s="172"/>
      <c r="CZ564" s="162"/>
      <c r="DA564" s="162"/>
      <c r="DB564" s="158"/>
      <c r="DC564" s="173"/>
      <c r="DD564" s="178"/>
      <c r="DE564" s="173"/>
      <c r="DF564" s="165"/>
      <c r="DG564" s="172"/>
      <c r="DH564" s="178"/>
      <c r="DI564" s="172"/>
      <c r="DJ564" s="178"/>
      <c r="DK564" s="172"/>
      <c r="DL564" s="162"/>
      <c r="DM564" s="167"/>
      <c r="DN564" s="169"/>
      <c r="DO564" s="162"/>
      <c r="DP564" s="162"/>
      <c r="DQ564" s="174"/>
      <c r="DR564" s="152"/>
      <c r="DS564" s="172"/>
      <c r="DT564" s="152"/>
      <c r="DU564" s="152"/>
      <c r="DV564" s="156"/>
      <c r="DW564" s="173"/>
      <c r="DX564" s="158"/>
      <c r="DY564" s="172"/>
      <c r="DZ564" s="162"/>
      <c r="EA564" s="162"/>
      <c r="EB564" s="172"/>
      <c r="EC564" s="172"/>
      <c r="ED564" s="152"/>
      <c r="EE564" s="152"/>
      <c r="EF564" s="152"/>
      <c r="EG564" s="174"/>
      <c r="EH564" s="172"/>
      <c r="EI564" s="162"/>
      <c r="EJ564" s="162"/>
    </row>
    <row r="565" spans="1:140" ht="12.5">
      <c r="A565" s="168"/>
      <c r="B565" s="169"/>
      <c r="C565" s="144" t="str">
        <f t="shared" si="0"/>
        <v/>
      </c>
      <c r="D565" s="144" t="str">
        <f t="shared" si="2165"/>
        <v/>
      </c>
      <c r="E565" s="144" t="str">
        <f t="shared" si="2"/>
        <v/>
      </c>
      <c r="F565" s="145" t="str">
        <f t="shared" si="2166"/>
        <v/>
      </c>
      <c r="G565" s="145" t="str">
        <f t="shared" si="4"/>
        <v/>
      </c>
      <c r="H565" s="145" t="str">
        <f t="shared" si="5"/>
        <v/>
      </c>
      <c r="I565" s="146" t="str">
        <f t="shared" ref="I565:J565" si="2360">IF(COUNTA($DO565:$DX565)&gt;0,$BA565,"")</f>
        <v/>
      </c>
      <c r="J565" s="146" t="str">
        <f t="shared" si="2360"/>
        <v/>
      </c>
      <c r="K565" s="147" t="str">
        <f t="shared" si="43"/>
        <v/>
      </c>
      <c r="L565" s="147" t="str">
        <f t="shared" si="7"/>
        <v/>
      </c>
      <c r="M565" s="147" t="str">
        <f t="shared" si="8"/>
        <v/>
      </c>
      <c r="N565" s="147" t="str">
        <f t="shared" si="48"/>
        <v/>
      </c>
      <c r="O565" s="147" t="str">
        <f t="shared" si="9"/>
        <v/>
      </c>
      <c r="P565" s="146" t="str">
        <f t="shared" si="2168"/>
        <v/>
      </c>
      <c r="Q565" s="147" t="str">
        <f t="shared" si="2169"/>
        <v/>
      </c>
      <c r="R565" s="146" t="str">
        <f t="shared" si="12"/>
        <v/>
      </c>
      <c r="S565" s="146" t="str">
        <f t="shared" si="13"/>
        <v/>
      </c>
      <c r="T565" s="146" t="str">
        <f>IF(NOT(ISBLANK(DH565)),
        IF(AND(ISREF('Input Tenderers'!$J$8:$K$8),COUNTA('Input Tenderers'!$N$8)&gt;0),
                IF(COUNTA('Input Implementation Transactio'!$N565:$O565)&gt;0,"supplier;tenderer;payee","supplier;tenderer"),
                IF(COUNTA('Input Implementation Transactio'!$N565:$O565)&gt;0,"supplier;payee","supplier")
                ),
        IF(COUNTA('Input Implementation Transactio'!$N565:$O565)&gt;0, "payee", "")
        )</f>
        <v/>
      </c>
      <c r="U565" s="146" t="str">
        <f t="shared" si="14"/>
        <v/>
      </c>
      <c r="V565" s="146" t="str">
        <f t="shared" si="15"/>
        <v/>
      </c>
      <c r="W565" s="148" t="str">
        <f t="shared" si="2170"/>
        <v/>
      </c>
      <c r="X565" s="175" t="str">
        <f t="shared" si="2171"/>
        <v/>
      </c>
      <c r="Y565" s="170" t="str">
        <f t="shared" si="2172"/>
        <v/>
      </c>
      <c r="Z565" s="150" t="str">
        <f t="shared" si="19"/>
        <v/>
      </c>
      <c r="AA565" s="146" t="str">
        <f t="shared" si="20"/>
        <v/>
      </c>
      <c r="AB565" s="146" t="str">
        <f t="shared" si="21"/>
        <v/>
      </c>
      <c r="AC565" s="146" t="str">
        <f t="shared" si="22"/>
        <v/>
      </c>
      <c r="AD565" s="148" t="str">
        <f t="shared" si="2173"/>
        <v/>
      </c>
      <c r="AE565" s="148" t="str">
        <f t="shared" si="24"/>
        <v/>
      </c>
      <c r="AF565" s="175" t="str">
        <f t="shared" si="2174"/>
        <v/>
      </c>
      <c r="AG565" s="170" t="str">
        <f t="shared" si="2175"/>
        <v/>
      </c>
      <c r="AH565" s="148" t="str">
        <f t="shared" si="2176"/>
        <v/>
      </c>
      <c r="AI565" s="146" t="str">
        <f t="shared" si="28"/>
        <v/>
      </c>
      <c r="AJ565" s="146" t="str">
        <f t="shared" si="29"/>
        <v/>
      </c>
      <c r="AK565" s="146" t="str">
        <f t="shared" si="30"/>
        <v/>
      </c>
      <c r="AL565" s="146" t="str">
        <f t="shared" si="31"/>
        <v/>
      </c>
      <c r="AM565" s="171" t="str">
        <f t="shared" si="32"/>
        <v/>
      </c>
      <c r="AN565" s="171" t="str">
        <f t="shared" si="33"/>
        <v/>
      </c>
      <c r="AO565" s="146" t="str">
        <f t="shared" si="34"/>
        <v/>
      </c>
      <c r="AP565" s="146" t="str">
        <f t="shared" si="35"/>
        <v/>
      </c>
      <c r="AQ565" s="146" t="str">
        <f t="shared" si="36"/>
        <v/>
      </c>
      <c r="AR565" s="146" t="str">
        <f t="shared" ref="AR565:AS565" si="2361">IF(NOT(ISBLANK(CB565)),CONCATENATE(TEXT(CB565,"yyyy-mm-ddThh:MM:ss"),"Z"),"")</f>
        <v/>
      </c>
      <c r="AS565" s="146" t="str">
        <f t="shared" si="2361"/>
        <v/>
      </c>
      <c r="AT565" s="146" t="str">
        <f t="shared" si="38"/>
        <v/>
      </c>
      <c r="AU565" s="146" t="str">
        <f t="shared" si="39"/>
        <v/>
      </c>
      <c r="AV565" s="146" t="str">
        <f t="shared" ref="AV565:AW565" si="2362">IF(NOT(ISBLANK(DT565)),CONCATENATE(TEXT(DT565,"yyyy-mm-ddThh:MM:ss"),"Z"),"")</f>
        <v/>
      </c>
      <c r="AW565" s="146" t="str">
        <f t="shared" si="2362"/>
        <v/>
      </c>
      <c r="AX565" s="146" t="str">
        <f t="shared" ref="AX565:AZ565" si="2363">IF(NOT(ISBLANK(ED565)),CONCATENATE(TEXT(ED565,"yyyy-mm-ddThh:MM:ss"),"Z"),"")</f>
        <v/>
      </c>
      <c r="AY565" s="146" t="str">
        <f t="shared" si="2363"/>
        <v/>
      </c>
      <c r="AZ565" s="146" t="str">
        <f t="shared" si="2363"/>
        <v/>
      </c>
      <c r="BA565" s="176"/>
      <c r="BB565" s="152"/>
      <c r="BC565" s="177"/>
      <c r="BD565" s="154"/>
      <c r="BE565" s="155"/>
      <c r="BF565" s="154"/>
      <c r="BG565" s="155"/>
      <c r="BH565" s="169"/>
      <c r="BI565" s="162"/>
      <c r="BJ565" s="172"/>
      <c r="BK565" s="162"/>
      <c r="BL565" s="158"/>
      <c r="BM565" s="172"/>
      <c r="BN565" s="162"/>
      <c r="BO565" s="167"/>
      <c r="BP565" s="169"/>
      <c r="BQ565" s="162"/>
      <c r="BR565" s="162"/>
      <c r="BS565" s="174"/>
      <c r="BT565" s="162"/>
      <c r="BU565" s="174"/>
      <c r="BV565" s="174"/>
      <c r="BW565" s="174"/>
      <c r="BX565" s="173"/>
      <c r="BY565" s="158"/>
      <c r="BZ565" s="160"/>
      <c r="CA565" s="172"/>
      <c r="CB565" s="152"/>
      <c r="CC565" s="152"/>
      <c r="CD565" s="156"/>
      <c r="CE565" s="172"/>
      <c r="CF565" s="162"/>
      <c r="CG565" s="162"/>
      <c r="CH565" s="158"/>
      <c r="CI565" s="173"/>
      <c r="CJ565" s="178"/>
      <c r="CK565" s="173"/>
      <c r="CL565" s="165"/>
      <c r="CM565" s="172"/>
      <c r="CN565" s="162"/>
      <c r="CO565" s="162"/>
      <c r="CP565" s="162"/>
      <c r="CQ565" s="162"/>
      <c r="CR565" s="169"/>
      <c r="CS565" s="162"/>
      <c r="CT565" s="162"/>
      <c r="CU565" s="174"/>
      <c r="CV565" s="152"/>
      <c r="CW565" s="173"/>
      <c r="CX565" s="158"/>
      <c r="CY565" s="172"/>
      <c r="CZ565" s="162"/>
      <c r="DA565" s="162"/>
      <c r="DB565" s="158"/>
      <c r="DC565" s="173"/>
      <c r="DD565" s="178"/>
      <c r="DE565" s="173"/>
      <c r="DF565" s="165"/>
      <c r="DG565" s="172"/>
      <c r="DH565" s="178"/>
      <c r="DI565" s="172"/>
      <c r="DJ565" s="178"/>
      <c r="DK565" s="172"/>
      <c r="DL565" s="162"/>
      <c r="DM565" s="167"/>
      <c r="DN565" s="169"/>
      <c r="DO565" s="162"/>
      <c r="DP565" s="162"/>
      <c r="DQ565" s="174"/>
      <c r="DR565" s="152"/>
      <c r="DS565" s="172"/>
      <c r="DT565" s="152"/>
      <c r="DU565" s="152"/>
      <c r="DV565" s="156"/>
      <c r="DW565" s="173"/>
      <c r="DX565" s="158"/>
      <c r="DY565" s="172"/>
      <c r="DZ565" s="162"/>
      <c r="EA565" s="162"/>
      <c r="EB565" s="172"/>
      <c r="EC565" s="172"/>
      <c r="ED565" s="152"/>
      <c r="EE565" s="152"/>
      <c r="EF565" s="152"/>
      <c r="EG565" s="174"/>
      <c r="EH565" s="172"/>
      <c r="EI565" s="162"/>
      <c r="EJ565" s="162"/>
    </row>
    <row r="566" spans="1:140" ht="12.5">
      <c r="A566" s="168"/>
      <c r="B566" s="169"/>
      <c r="C566" s="144" t="str">
        <f t="shared" si="0"/>
        <v/>
      </c>
      <c r="D566" s="144" t="str">
        <f t="shared" si="2165"/>
        <v/>
      </c>
      <c r="E566" s="144" t="str">
        <f t="shared" si="2"/>
        <v/>
      </c>
      <c r="F566" s="145" t="str">
        <f t="shared" si="2166"/>
        <v/>
      </c>
      <c r="G566" s="145" t="str">
        <f t="shared" si="4"/>
        <v/>
      </c>
      <c r="H566" s="145" t="str">
        <f t="shared" si="5"/>
        <v/>
      </c>
      <c r="I566" s="146" t="str">
        <f t="shared" ref="I566:J566" si="2364">IF(COUNTA($DO566:$DX566)&gt;0,$BA566,"")</f>
        <v/>
      </c>
      <c r="J566" s="146" t="str">
        <f t="shared" si="2364"/>
        <v/>
      </c>
      <c r="K566" s="147" t="str">
        <f t="shared" si="43"/>
        <v/>
      </c>
      <c r="L566" s="147" t="str">
        <f t="shared" si="7"/>
        <v/>
      </c>
      <c r="M566" s="147" t="str">
        <f t="shared" si="8"/>
        <v/>
      </c>
      <c r="N566" s="147" t="str">
        <f t="shared" si="48"/>
        <v/>
      </c>
      <c r="O566" s="147" t="str">
        <f t="shared" si="9"/>
        <v/>
      </c>
      <c r="P566" s="146" t="str">
        <f t="shared" si="2168"/>
        <v/>
      </c>
      <c r="Q566" s="147" t="str">
        <f t="shared" si="2169"/>
        <v/>
      </c>
      <c r="R566" s="146" t="str">
        <f t="shared" si="12"/>
        <v/>
      </c>
      <c r="S566" s="146" t="str">
        <f t="shared" si="13"/>
        <v/>
      </c>
      <c r="T566" s="146" t="str">
        <f>IF(NOT(ISBLANK(DH566)),
        IF(AND(ISREF('Input Tenderers'!$J$8:$K$8),COUNTA('Input Tenderers'!$N$8)&gt;0),
                IF(COUNTA('Input Implementation Transactio'!$N566:$O566)&gt;0,"supplier;tenderer;payee","supplier;tenderer"),
                IF(COUNTA('Input Implementation Transactio'!$N566:$O566)&gt;0,"supplier;payee","supplier")
                ),
        IF(COUNTA('Input Implementation Transactio'!$N566:$O566)&gt;0, "payee", "")
        )</f>
        <v/>
      </c>
      <c r="U566" s="146" t="str">
        <f t="shared" si="14"/>
        <v/>
      </c>
      <c r="V566" s="146" t="str">
        <f t="shared" si="15"/>
        <v/>
      </c>
      <c r="W566" s="148" t="str">
        <f t="shared" si="2170"/>
        <v/>
      </c>
      <c r="X566" s="175" t="str">
        <f t="shared" si="2171"/>
        <v/>
      </c>
      <c r="Y566" s="170" t="str">
        <f t="shared" si="2172"/>
        <v/>
      </c>
      <c r="Z566" s="150" t="str">
        <f t="shared" si="19"/>
        <v/>
      </c>
      <c r="AA566" s="146" t="str">
        <f t="shared" si="20"/>
        <v/>
      </c>
      <c r="AB566" s="146" t="str">
        <f t="shared" si="21"/>
        <v/>
      </c>
      <c r="AC566" s="146" t="str">
        <f t="shared" si="22"/>
        <v/>
      </c>
      <c r="AD566" s="148" t="str">
        <f t="shared" si="2173"/>
        <v/>
      </c>
      <c r="AE566" s="148" t="str">
        <f t="shared" si="24"/>
        <v/>
      </c>
      <c r="AF566" s="175" t="str">
        <f t="shared" si="2174"/>
        <v/>
      </c>
      <c r="AG566" s="170" t="str">
        <f t="shared" si="2175"/>
        <v/>
      </c>
      <c r="AH566" s="148" t="str">
        <f t="shared" si="2176"/>
        <v/>
      </c>
      <c r="AI566" s="146" t="str">
        <f t="shared" si="28"/>
        <v/>
      </c>
      <c r="AJ566" s="146" t="str">
        <f t="shared" si="29"/>
        <v/>
      </c>
      <c r="AK566" s="146" t="str">
        <f t="shared" si="30"/>
        <v/>
      </c>
      <c r="AL566" s="146" t="str">
        <f t="shared" si="31"/>
        <v/>
      </c>
      <c r="AM566" s="171" t="str">
        <f t="shared" si="32"/>
        <v/>
      </c>
      <c r="AN566" s="171" t="str">
        <f t="shared" si="33"/>
        <v/>
      </c>
      <c r="AO566" s="146" t="str">
        <f t="shared" si="34"/>
        <v/>
      </c>
      <c r="AP566" s="146" t="str">
        <f t="shared" si="35"/>
        <v/>
      </c>
      <c r="AQ566" s="146" t="str">
        <f t="shared" si="36"/>
        <v/>
      </c>
      <c r="AR566" s="146" t="str">
        <f t="shared" ref="AR566:AS566" si="2365">IF(NOT(ISBLANK(CB566)),CONCATENATE(TEXT(CB566,"yyyy-mm-ddThh:MM:ss"),"Z"),"")</f>
        <v/>
      </c>
      <c r="AS566" s="146" t="str">
        <f t="shared" si="2365"/>
        <v/>
      </c>
      <c r="AT566" s="146" t="str">
        <f t="shared" si="38"/>
        <v/>
      </c>
      <c r="AU566" s="146" t="str">
        <f t="shared" si="39"/>
        <v/>
      </c>
      <c r="AV566" s="146" t="str">
        <f t="shared" ref="AV566:AW566" si="2366">IF(NOT(ISBLANK(DT566)),CONCATENATE(TEXT(DT566,"yyyy-mm-ddThh:MM:ss"),"Z"),"")</f>
        <v/>
      </c>
      <c r="AW566" s="146" t="str">
        <f t="shared" si="2366"/>
        <v/>
      </c>
      <c r="AX566" s="146" t="str">
        <f t="shared" ref="AX566:AZ566" si="2367">IF(NOT(ISBLANK(ED566)),CONCATENATE(TEXT(ED566,"yyyy-mm-ddThh:MM:ss"),"Z"),"")</f>
        <v/>
      </c>
      <c r="AY566" s="146" t="str">
        <f t="shared" si="2367"/>
        <v/>
      </c>
      <c r="AZ566" s="146" t="str">
        <f t="shared" si="2367"/>
        <v/>
      </c>
      <c r="BA566" s="176"/>
      <c r="BB566" s="152"/>
      <c r="BC566" s="177"/>
      <c r="BD566" s="154"/>
      <c r="BE566" s="155"/>
      <c r="BF566" s="154"/>
      <c r="BG566" s="155"/>
      <c r="BH566" s="169"/>
      <c r="BI566" s="162"/>
      <c r="BJ566" s="172"/>
      <c r="BK566" s="162"/>
      <c r="BL566" s="158"/>
      <c r="BM566" s="172"/>
      <c r="BN566" s="162"/>
      <c r="BO566" s="167"/>
      <c r="BP566" s="169"/>
      <c r="BQ566" s="162"/>
      <c r="BR566" s="162"/>
      <c r="BS566" s="174"/>
      <c r="BT566" s="162"/>
      <c r="BU566" s="174"/>
      <c r="BV566" s="174"/>
      <c r="BW566" s="174"/>
      <c r="BX566" s="173"/>
      <c r="BY566" s="158"/>
      <c r="BZ566" s="160"/>
      <c r="CA566" s="172"/>
      <c r="CB566" s="152"/>
      <c r="CC566" s="152"/>
      <c r="CD566" s="156"/>
      <c r="CE566" s="172"/>
      <c r="CF566" s="162"/>
      <c r="CG566" s="162"/>
      <c r="CH566" s="158"/>
      <c r="CI566" s="173"/>
      <c r="CJ566" s="178"/>
      <c r="CK566" s="173"/>
      <c r="CL566" s="165"/>
      <c r="CM566" s="172"/>
      <c r="CN566" s="162"/>
      <c r="CO566" s="162"/>
      <c r="CP566" s="162"/>
      <c r="CQ566" s="162"/>
      <c r="CR566" s="169"/>
      <c r="CS566" s="162"/>
      <c r="CT566" s="162"/>
      <c r="CU566" s="174"/>
      <c r="CV566" s="152"/>
      <c r="CW566" s="173"/>
      <c r="CX566" s="158"/>
      <c r="CY566" s="172"/>
      <c r="CZ566" s="162"/>
      <c r="DA566" s="162"/>
      <c r="DB566" s="158"/>
      <c r="DC566" s="173"/>
      <c r="DD566" s="178"/>
      <c r="DE566" s="173"/>
      <c r="DF566" s="165"/>
      <c r="DG566" s="172"/>
      <c r="DH566" s="178"/>
      <c r="DI566" s="172"/>
      <c r="DJ566" s="178"/>
      <c r="DK566" s="172"/>
      <c r="DL566" s="162"/>
      <c r="DM566" s="167"/>
      <c r="DN566" s="169"/>
      <c r="DO566" s="162"/>
      <c r="DP566" s="162"/>
      <c r="DQ566" s="174"/>
      <c r="DR566" s="152"/>
      <c r="DS566" s="172"/>
      <c r="DT566" s="152"/>
      <c r="DU566" s="152"/>
      <c r="DV566" s="156"/>
      <c r="DW566" s="173"/>
      <c r="DX566" s="158"/>
      <c r="DY566" s="172"/>
      <c r="DZ566" s="162"/>
      <c r="EA566" s="162"/>
      <c r="EB566" s="172"/>
      <c r="EC566" s="172"/>
      <c r="ED566" s="152"/>
      <c r="EE566" s="152"/>
      <c r="EF566" s="152"/>
      <c r="EG566" s="174"/>
      <c r="EH566" s="172"/>
      <c r="EI566" s="162"/>
      <c r="EJ566" s="162"/>
    </row>
    <row r="567" spans="1:140" ht="12.5">
      <c r="A567" s="168"/>
      <c r="B567" s="169"/>
      <c r="C567" s="144" t="str">
        <f t="shared" si="0"/>
        <v/>
      </c>
      <c r="D567" s="144" t="str">
        <f t="shared" si="2165"/>
        <v/>
      </c>
      <c r="E567" s="144" t="str">
        <f t="shared" si="2"/>
        <v/>
      </c>
      <c r="F567" s="145" t="str">
        <f t="shared" si="2166"/>
        <v/>
      </c>
      <c r="G567" s="145" t="str">
        <f t="shared" si="4"/>
        <v/>
      </c>
      <c r="H567" s="145" t="str">
        <f t="shared" si="5"/>
        <v/>
      </c>
      <c r="I567" s="146" t="str">
        <f t="shared" ref="I567:J567" si="2368">IF(COUNTA($DO567:$DX567)&gt;0,$BA567,"")</f>
        <v/>
      </c>
      <c r="J567" s="146" t="str">
        <f t="shared" si="2368"/>
        <v/>
      </c>
      <c r="K567" s="147" t="str">
        <f t="shared" si="43"/>
        <v/>
      </c>
      <c r="L567" s="147" t="str">
        <f t="shared" si="7"/>
        <v/>
      </c>
      <c r="M567" s="147" t="str">
        <f t="shared" si="8"/>
        <v/>
      </c>
      <c r="N567" s="147" t="str">
        <f t="shared" si="48"/>
        <v/>
      </c>
      <c r="O567" s="147" t="str">
        <f t="shared" si="9"/>
        <v/>
      </c>
      <c r="P567" s="146" t="str">
        <f t="shared" si="2168"/>
        <v/>
      </c>
      <c r="Q567" s="147" t="str">
        <f t="shared" si="2169"/>
        <v/>
      </c>
      <c r="R567" s="146" t="str">
        <f t="shared" si="12"/>
        <v/>
      </c>
      <c r="S567" s="146" t="str">
        <f t="shared" si="13"/>
        <v/>
      </c>
      <c r="T567" s="146" t="str">
        <f>IF(NOT(ISBLANK(DH567)),
        IF(AND(ISREF('Input Tenderers'!$J$8:$K$8),COUNTA('Input Tenderers'!$N$8)&gt;0),
                IF(COUNTA('Input Implementation Transactio'!$N567:$O567)&gt;0,"supplier;tenderer;payee","supplier;tenderer"),
                IF(COUNTA('Input Implementation Transactio'!$N567:$O567)&gt;0,"supplier;payee","supplier")
                ),
        IF(COUNTA('Input Implementation Transactio'!$N567:$O567)&gt;0, "payee", "")
        )</f>
        <v/>
      </c>
      <c r="U567" s="146" t="str">
        <f t="shared" si="14"/>
        <v/>
      </c>
      <c r="V567" s="146" t="str">
        <f t="shared" si="15"/>
        <v/>
      </c>
      <c r="W567" s="148" t="str">
        <f t="shared" si="2170"/>
        <v/>
      </c>
      <c r="X567" s="175" t="str">
        <f t="shared" si="2171"/>
        <v/>
      </c>
      <c r="Y567" s="170" t="str">
        <f t="shared" si="2172"/>
        <v/>
      </c>
      <c r="Z567" s="150" t="str">
        <f t="shared" si="19"/>
        <v/>
      </c>
      <c r="AA567" s="146" t="str">
        <f t="shared" si="20"/>
        <v/>
      </c>
      <c r="AB567" s="146" t="str">
        <f t="shared" si="21"/>
        <v/>
      </c>
      <c r="AC567" s="146" t="str">
        <f t="shared" si="22"/>
        <v/>
      </c>
      <c r="AD567" s="148" t="str">
        <f t="shared" si="2173"/>
        <v/>
      </c>
      <c r="AE567" s="148" t="str">
        <f t="shared" si="24"/>
        <v/>
      </c>
      <c r="AF567" s="175" t="str">
        <f t="shared" si="2174"/>
        <v/>
      </c>
      <c r="AG567" s="170" t="str">
        <f t="shared" si="2175"/>
        <v/>
      </c>
      <c r="AH567" s="148" t="str">
        <f t="shared" si="2176"/>
        <v/>
      </c>
      <c r="AI567" s="146" t="str">
        <f t="shared" si="28"/>
        <v/>
      </c>
      <c r="AJ567" s="146" t="str">
        <f t="shared" si="29"/>
        <v/>
      </c>
      <c r="AK567" s="146" t="str">
        <f t="shared" si="30"/>
        <v/>
      </c>
      <c r="AL567" s="146" t="str">
        <f t="shared" si="31"/>
        <v/>
      </c>
      <c r="AM567" s="171" t="str">
        <f t="shared" si="32"/>
        <v/>
      </c>
      <c r="AN567" s="171" t="str">
        <f t="shared" si="33"/>
        <v/>
      </c>
      <c r="AO567" s="146" t="str">
        <f t="shared" si="34"/>
        <v/>
      </c>
      <c r="AP567" s="146" t="str">
        <f t="shared" si="35"/>
        <v/>
      </c>
      <c r="AQ567" s="146" t="str">
        <f t="shared" si="36"/>
        <v/>
      </c>
      <c r="AR567" s="146" t="str">
        <f t="shared" ref="AR567:AS567" si="2369">IF(NOT(ISBLANK(CB567)),CONCATENATE(TEXT(CB567,"yyyy-mm-ddThh:MM:ss"),"Z"),"")</f>
        <v/>
      </c>
      <c r="AS567" s="146" t="str">
        <f t="shared" si="2369"/>
        <v/>
      </c>
      <c r="AT567" s="146" t="str">
        <f t="shared" si="38"/>
        <v/>
      </c>
      <c r="AU567" s="146" t="str">
        <f t="shared" si="39"/>
        <v/>
      </c>
      <c r="AV567" s="146" t="str">
        <f t="shared" ref="AV567:AW567" si="2370">IF(NOT(ISBLANK(DT567)),CONCATENATE(TEXT(DT567,"yyyy-mm-ddThh:MM:ss"),"Z"),"")</f>
        <v/>
      </c>
      <c r="AW567" s="146" t="str">
        <f t="shared" si="2370"/>
        <v/>
      </c>
      <c r="AX567" s="146" t="str">
        <f t="shared" ref="AX567:AZ567" si="2371">IF(NOT(ISBLANK(ED567)),CONCATENATE(TEXT(ED567,"yyyy-mm-ddThh:MM:ss"),"Z"),"")</f>
        <v/>
      </c>
      <c r="AY567" s="146" t="str">
        <f t="shared" si="2371"/>
        <v/>
      </c>
      <c r="AZ567" s="146" t="str">
        <f t="shared" si="2371"/>
        <v/>
      </c>
      <c r="BA567" s="176"/>
      <c r="BB567" s="152"/>
      <c r="BC567" s="177"/>
      <c r="BD567" s="154"/>
      <c r="BE567" s="155"/>
      <c r="BF567" s="154"/>
      <c r="BG567" s="155"/>
      <c r="BH567" s="169"/>
      <c r="BI567" s="162"/>
      <c r="BJ567" s="172"/>
      <c r="BK567" s="162"/>
      <c r="BL567" s="158"/>
      <c r="BM567" s="172"/>
      <c r="BN567" s="162"/>
      <c r="BO567" s="167"/>
      <c r="BP567" s="169"/>
      <c r="BQ567" s="162"/>
      <c r="BR567" s="162"/>
      <c r="BS567" s="174"/>
      <c r="BT567" s="162"/>
      <c r="BU567" s="174"/>
      <c r="BV567" s="174"/>
      <c r="BW567" s="174"/>
      <c r="BX567" s="173"/>
      <c r="BY567" s="158"/>
      <c r="BZ567" s="160"/>
      <c r="CA567" s="172"/>
      <c r="CB567" s="152"/>
      <c r="CC567" s="152"/>
      <c r="CD567" s="156"/>
      <c r="CE567" s="172"/>
      <c r="CF567" s="162"/>
      <c r="CG567" s="162"/>
      <c r="CH567" s="158"/>
      <c r="CI567" s="173"/>
      <c r="CJ567" s="178"/>
      <c r="CK567" s="173"/>
      <c r="CL567" s="165"/>
      <c r="CM567" s="172"/>
      <c r="CN567" s="162"/>
      <c r="CO567" s="162"/>
      <c r="CP567" s="162"/>
      <c r="CQ567" s="162"/>
      <c r="CR567" s="169"/>
      <c r="CS567" s="162"/>
      <c r="CT567" s="162"/>
      <c r="CU567" s="174"/>
      <c r="CV567" s="152"/>
      <c r="CW567" s="173"/>
      <c r="CX567" s="158"/>
      <c r="CY567" s="172"/>
      <c r="CZ567" s="162"/>
      <c r="DA567" s="162"/>
      <c r="DB567" s="158"/>
      <c r="DC567" s="173"/>
      <c r="DD567" s="178"/>
      <c r="DE567" s="173"/>
      <c r="DF567" s="165"/>
      <c r="DG567" s="172"/>
      <c r="DH567" s="178"/>
      <c r="DI567" s="172"/>
      <c r="DJ567" s="178"/>
      <c r="DK567" s="172"/>
      <c r="DL567" s="162"/>
      <c r="DM567" s="167"/>
      <c r="DN567" s="169"/>
      <c r="DO567" s="162"/>
      <c r="DP567" s="162"/>
      <c r="DQ567" s="174"/>
      <c r="DR567" s="152"/>
      <c r="DS567" s="172"/>
      <c r="DT567" s="152"/>
      <c r="DU567" s="152"/>
      <c r="DV567" s="156"/>
      <c r="DW567" s="173"/>
      <c r="DX567" s="158"/>
      <c r="DY567" s="172"/>
      <c r="DZ567" s="162"/>
      <c r="EA567" s="162"/>
      <c r="EB567" s="172"/>
      <c r="EC567" s="172"/>
      <c r="ED567" s="152"/>
      <c r="EE567" s="152"/>
      <c r="EF567" s="152"/>
      <c r="EG567" s="174"/>
      <c r="EH567" s="172"/>
      <c r="EI567" s="162"/>
      <c r="EJ567" s="162"/>
    </row>
    <row r="568" spans="1:140" ht="12.5">
      <c r="A568" s="168"/>
      <c r="B568" s="169"/>
      <c r="C568" s="144" t="str">
        <f t="shared" si="0"/>
        <v/>
      </c>
      <c r="D568" s="144" t="str">
        <f t="shared" si="2165"/>
        <v/>
      </c>
      <c r="E568" s="144" t="str">
        <f t="shared" si="2"/>
        <v/>
      </c>
      <c r="F568" s="145" t="str">
        <f t="shared" si="2166"/>
        <v/>
      </c>
      <c r="G568" s="145" t="str">
        <f t="shared" si="4"/>
        <v/>
      </c>
      <c r="H568" s="145" t="str">
        <f t="shared" si="5"/>
        <v/>
      </c>
      <c r="I568" s="146" t="str">
        <f t="shared" ref="I568:J568" si="2372">IF(COUNTA($DO568:$DX568)&gt;0,$BA568,"")</f>
        <v/>
      </c>
      <c r="J568" s="146" t="str">
        <f t="shared" si="2372"/>
        <v/>
      </c>
      <c r="K568" s="147" t="str">
        <f t="shared" si="43"/>
        <v/>
      </c>
      <c r="L568" s="147" t="str">
        <f t="shared" si="7"/>
        <v/>
      </c>
      <c r="M568" s="147" t="str">
        <f t="shared" si="8"/>
        <v/>
      </c>
      <c r="N568" s="147" t="str">
        <f t="shared" si="48"/>
        <v/>
      </c>
      <c r="O568" s="147" t="str">
        <f t="shared" si="9"/>
        <v/>
      </c>
      <c r="P568" s="146" t="str">
        <f t="shared" si="2168"/>
        <v/>
      </c>
      <c r="Q568" s="147" t="str">
        <f t="shared" si="2169"/>
        <v/>
      </c>
      <c r="R568" s="146" t="str">
        <f t="shared" si="12"/>
        <v/>
      </c>
      <c r="S568" s="146" t="str">
        <f t="shared" si="13"/>
        <v/>
      </c>
      <c r="T568" s="146" t="str">
        <f>IF(NOT(ISBLANK(DH568)),
        IF(AND(ISREF('Input Tenderers'!$J$8:$K$8),COUNTA('Input Tenderers'!$N$8)&gt;0),
                IF(COUNTA('Input Implementation Transactio'!$N568:$O568)&gt;0,"supplier;tenderer;payee","supplier;tenderer"),
                IF(COUNTA('Input Implementation Transactio'!$N568:$O568)&gt;0,"supplier;payee","supplier")
                ),
        IF(COUNTA('Input Implementation Transactio'!$N568:$O568)&gt;0, "payee", "")
        )</f>
        <v/>
      </c>
      <c r="U568" s="146" t="str">
        <f t="shared" si="14"/>
        <v/>
      </c>
      <c r="V568" s="146" t="str">
        <f t="shared" si="15"/>
        <v/>
      </c>
      <c r="W568" s="148" t="str">
        <f t="shared" si="2170"/>
        <v/>
      </c>
      <c r="X568" s="175" t="str">
        <f t="shared" si="2171"/>
        <v/>
      </c>
      <c r="Y568" s="170" t="str">
        <f t="shared" si="2172"/>
        <v/>
      </c>
      <c r="Z568" s="150" t="str">
        <f t="shared" si="19"/>
        <v/>
      </c>
      <c r="AA568" s="146" t="str">
        <f t="shared" si="20"/>
        <v/>
      </c>
      <c r="AB568" s="146" t="str">
        <f t="shared" si="21"/>
        <v/>
      </c>
      <c r="AC568" s="146" t="str">
        <f t="shared" si="22"/>
        <v/>
      </c>
      <c r="AD568" s="148" t="str">
        <f t="shared" si="2173"/>
        <v/>
      </c>
      <c r="AE568" s="148" t="str">
        <f t="shared" si="24"/>
        <v/>
      </c>
      <c r="AF568" s="175" t="str">
        <f t="shared" si="2174"/>
        <v/>
      </c>
      <c r="AG568" s="170" t="str">
        <f t="shared" si="2175"/>
        <v/>
      </c>
      <c r="AH568" s="148" t="str">
        <f t="shared" si="2176"/>
        <v/>
      </c>
      <c r="AI568" s="146" t="str">
        <f t="shared" si="28"/>
        <v/>
      </c>
      <c r="AJ568" s="146" t="str">
        <f t="shared" si="29"/>
        <v/>
      </c>
      <c r="AK568" s="146" t="str">
        <f t="shared" si="30"/>
        <v/>
      </c>
      <c r="AL568" s="146" t="str">
        <f t="shared" si="31"/>
        <v/>
      </c>
      <c r="AM568" s="171" t="str">
        <f t="shared" si="32"/>
        <v/>
      </c>
      <c r="AN568" s="171" t="str">
        <f t="shared" si="33"/>
        <v/>
      </c>
      <c r="AO568" s="146" t="str">
        <f t="shared" si="34"/>
        <v/>
      </c>
      <c r="AP568" s="146" t="str">
        <f t="shared" si="35"/>
        <v/>
      </c>
      <c r="AQ568" s="146" t="str">
        <f t="shared" si="36"/>
        <v/>
      </c>
      <c r="AR568" s="146" t="str">
        <f t="shared" ref="AR568:AS568" si="2373">IF(NOT(ISBLANK(CB568)),CONCATENATE(TEXT(CB568,"yyyy-mm-ddThh:MM:ss"),"Z"),"")</f>
        <v/>
      </c>
      <c r="AS568" s="146" t="str">
        <f t="shared" si="2373"/>
        <v/>
      </c>
      <c r="AT568" s="146" t="str">
        <f t="shared" si="38"/>
        <v/>
      </c>
      <c r="AU568" s="146" t="str">
        <f t="shared" si="39"/>
        <v/>
      </c>
      <c r="AV568" s="146" t="str">
        <f t="shared" ref="AV568:AW568" si="2374">IF(NOT(ISBLANK(DT568)),CONCATENATE(TEXT(DT568,"yyyy-mm-ddThh:MM:ss"),"Z"),"")</f>
        <v/>
      </c>
      <c r="AW568" s="146" t="str">
        <f t="shared" si="2374"/>
        <v/>
      </c>
      <c r="AX568" s="146" t="str">
        <f t="shared" ref="AX568:AZ568" si="2375">IF(NOT(ISBLANK(ED568)),CONCATENATE(TEXT(ED568,"yyyy-mm-ddThh:MM:ss"),"Z"),"")</f>
        <v/>
      </c>
      <c r="AY568" s="146" t="str">
        <f t="shared" si="2375"/>
        <v/>
      </c>
      <c r="AZ568" s="146" t="str">
        <f t="shared" si="2375"/>
        <v/>
      </c>
      <c r="BA568" s="176"/>
      <c r="BB568" s="152"/>
      <c r="BC568" s="177"/>
      <c r="BD568" s="154"/>
      <c r="BE568" s="155"/>
      <c r="BF568" s="154"/>
      <c r="BG568" s="155"/>
      <c r="BH568" s="169"/>
      <c r="BI568" s="162"/>
      <c r="BJ568" s="172"/>
      <c r="BK568" s="162"/>
      <c r="BL568" s="158"/>
      <c r="BM568" s="172"/>
      <c r="BN568" s="162"/>
      <c r="BO568" s="167"/>
      <c r="BP568" s="169"/>
      <c r="BQ568" s="162"/>
      <c r="BR568" s="162"/>
      <c r="BS568" s="174"/>
      <c r="BT568" s="162"/>
      <c r="BU568" s="174"/>
      <c r="BV568" s="174"/>
      <c r="BW568" s="174"/>
      <c r="BX568" s="173"/>
      <c r="BY568" s="158"/>
      <c r="BZ568" s="160"/>
      <c r="CA568" s="172"/>
      <c r="CB568" s="152"/>
      <c r="CC568" s="152"/>
      <c r="CD568" s="156"/>
      <c r="CE568" s="172"/>
      <c r="CF568" s="162"/>
      <c r="CG568" s="162"/>
      <c r="CH568" s="158"/>
      <c r="CI568" s="173"/>
      <c r="CJ568" s="178"/>
      <c r="CK568" s="173"/>
      <c r="CL568" s="165"/>
      <c r="CM568" s="172"/>
      <c r="CN568" s="162"/>
      <c r="CO568" s="162"/>
      <c r="CP568" s="162"/>
      <c r="CQ568" s="162"/>
      <c r="CR568" s="169"/>
      <c r="CS568" s="162"/>
      <c r="CT568" s="162"/>
      <c r="CU568" s="174"/>
      <c r="CV568" s="152"/>
      <c r="CW568" s="173"/>
      <c r="CX568" s="158"/>
      <c r="CY568" s="172"/>
      <c r="CZ568" s="162"/>
      <c r="DA568" s="162"/>
      <c r="DB568" s="158"/>
      <c r="DC568" s="173"/>
      <c r="DD568" s="178"/>
      <c r="DE568" s="173"/>
      <c r="DF568" s="165"/>
      <c r="DG568" s="172"/>
      <c r="DH568" s="178"/>
      <c r="DI568" s="172"/>
      <c r="DJ568" s="178"/>
      <c r="DK568" s="172"/>
      <c r="DL568" s="162"/>
      <c r="DM568" s="167"/>
      <c r="DN568" s="169"/>
      <c r="DO568" s="162"/>
      <c r="DP568" s="162"/>
      <c r="DQ568" s="174"/>
      <c r="DR568" s="152"/>
      <c r="DS568" s="172"/>
      <c r="DT568" s="152"/>
      <c r="DU568" s="152"/>
      <c r="DV568" s="156"/>
      <c r="DW568" s="173"/>
      <c r="DX568" s="158"/>
      <c r="DY568" s="172"/>
      <c r="DZ568" s="162"/>
      <c r="EA568" s="162"/>
      <c r="EB568" s="172"/>
      <c r="EC568" s="172"/>
      <c r="ED568" s="152"/>
      <c r="EE568" s="152"/>
      <c r="EF568" s="152"/>
      <c r="EG568" s="174"/>
      <c r="EH568" s="172"/>
      <c r="EI568" s="162"/>
      <c r="EJ568" s="162"/>
    </row>
    <row r="569" spans="1:140" ht="12.5">
      <c r="A569" s="168"/>
      <c r="B569" s="169"/>
      <c r="C569" s="144" t="str">
        <f t="shared" si="0"/>
        <v/>
      </c>
      <c r="D569" s="144" t="str">
        <f t="shared" si="2165"/>
        <v/>
      </c>
      <c r="E569" s="144" t="str">
        <f t="shared" si="2"/>
        <v/>
      </c>
      <c r="F569" s="145" t="str">
        <f t="shared" si="2166"/>
        <v/>
      </c>
      <c r="G569" s="145" t="str">
        <f t="shared" si="4"/>
        <v/>
      </c>
      <c r="H569" s="145" t="str">
        <f t="shared" si="5"/>
        <v/>
      </c>
      <c r="I569" s="146" t="str">
        <f t="shared" ref="I569:J569" si="2376">IF(COUNTA($DO569:$DX569)&gt;0,$BA569,"")</f>
        <v/>
      </c>
      <c r="J569" s="146" t="str">
        <f t="shared" si="2376"/>
        <v/>
      </c>
      <c r="K569" s="147" t="str">
        <f t="shared" si="43"/>
        <v/>
      </c>
      <c r="L569" s="147" t="str">
        <f t="shared" si="7"/>
        <v/>
      </c>
      <c r="M569" s="147" t="str">
        <f t="shared" si="8"/>
        <v/>
      </c>
      <c r="N569" s="147" t="str">
        <f t="shared" si="48"/>
        <v/>
      </c>
      <c r="O569" s="147" t="str">
        <f t="shared" si="9"/>
        <v/>
      </c>
      <c r="P569" s="146" t="str">
        <f t="shared" si="2168"/>
        <v/>
      </c>
      <c r="Q569" s="147" t="str">
        <f t="shared" si="2169"/>
        <v/>
      </c>
      <c r="R569" s="146" t="str">
        <f t="shared" si="12"/>
        <v/>
      </c>
      <c r="S569" s="146" t="str">
        <f t="shared" si="13"/>
        <v/>
      </c>
      <c r="T569" s="146" t="str">
        <f>IF(NOT(ISBLANK(DH569)),
        IF(AND(ISREF('Input Tenderers'!$J$8:$K$8),COUNTA('Input Tenderers'!$N$8)&gt;0),
                IF(COUNTA('Input Implementation Transactio'!$N569:$O569)&gt;0,"supplier;tenderer;payee","supplier;tenderer"),
                IF(COUNTA('Input Implementation Transactio'!$N569:$O569)&gt;0,"supplier;payee","supplier")
                ),
        IF(COUNTA('Input Implementation Transactio'!$N569:$O569)&gt;0, "payee", "")
        )</f>
        <v/>
      </c>
      <c r="U569" s="146" t="str">
        <f t="shared" si="14"/>
        <v/>
      </c>
      <c r="V569" s="146" t="str">
        <f t="shared" si="15"/>
        <v/>
      </c>
      <c r="W569" s="148" t="str">
        <f t="shared" si="2170"/>
        <v/>
      </c>
      <c r="X569" s="175" t="str">
        <f t="shared" si="2171"/>
        <v/>
      </c>
      <c r="Y569" s="170" t="str">
        <f t="shared" si="2172"/>
        <v/>
      </c>
      <c r="Z569" s="150" t="str">
        <f t="shared" si="19"/>
        <v/>
      </c>
      <c r="AA569" s="146" t="str">
        <f t="shared" si="20"/>
        <v/>
      </c>
      <c r="AB569" s="146" t="str">
        <f t="shared" si="21"/>
        <v/>
      </c>
      <c r="AC569" s="146" t="str">
        <f t="shared" si="22"/>
        <v/>
      </c>
      <c r="AD569" s="148" t="str">
        <f t="shared" si="2173"/>
        <v/>
      </c>
      <c r="AE569" s="148" t="str">
        <f t="shared" si="24"/>
        <v/>
      </c>
      <c r="AF569" s="175" t="str">
        <f t="shared" si="2174"/>
        <v/>
      </c>
      <c r="AG569" s="170" t="str">
        <f t="shared" si="2175"/>
        <v/>
      </c>
      <c r="AH569" s="148" t="str">
        <f t="shared" si="2176"/>
        <v/>
      </c>
      <c r="AI569" s="146" t="str">
        <f t="shared" si="28"/>
        <v/>
      </c>
      <c r="AJ569" s="146" t="str">
        <f t="shared" si="29"/>
        <v/>
      </c>
      <c r="AK569" s="146" t="str">
        <f t="shared" si="30"/>
        <v/>
      </c>
      <c r="AL569" s="146" t="str">
        <f t="shared" si="31"/>
        <v/>
      </c>
      <c r="AM569" s="171" t="str">
        <f t="shared" si="32"/>
        <v/>
      </c>
      <c r="AN569" s="171" t="str">
        <f t="shared" si="33"/>
        <v/>
      </c>
      <c r="AO569" s="146" t="str">
        <f t="shared" si="34"/>
        <v/>
      </c>
      <c r="AP569" s="146" t="str">
        <f t="shared" si="35"/>
        <v/>
      </c>
      <c r="AQ569" s="146" t="str">
        <f t="shared" si="36"/>
        <v/>
      </c>
      <c r="AR569" s="146" t="str">
        <f t="shared" ref="AR569:AS569" si="2377">IF(NOT(ISBLANK(CB569)),CONCATENATE(TEXT(CB569,"yyyy-mm-ddThh:MM:ss"),"Z"),"")</f>
        <v/>
      </c>
      <c r="AS569" s="146" t="str">
        <f t="shared" si="2377"/>
        <v/>
      </c>
      <c r="AT569" s="146" t="str">
        <f t="shared" si="38"/>
        <v/>
      </c>
      <c r="AU569" s="146" t="str">
        <f t="shared" si="39"/>
        <v/>
      </c>
      <c r="AV569" s="146" t="str">
        <f t="shared" ref="AV569:AW569" si="2378">IF(NOT(ISBLANK(DT569)),CONCATENATE(TEXT(DT569,"yyyy-mm-ddThh:MM:ss"),"Z"),"")</f>
        <v/>
      </c>
      <c r="AW569" s="146" t="str">
        <f t="shared" si="2378"/>
        <v/>
      </c>
      <c r="AX569" s="146" t="str">
        <f t="shared" ref="AX569:AZ569" si="2379">IF(NOT(ISBLANK(ED569)),CONCATENATE(TEXT(ED569,"yyyy-mm-ddThh:MM:ss"),"Z"),"")</f>
        <v/>
      </c>
      <c r="AY569" s="146" t="str">
        <f t="shared" si="2379"/>
        <v/>
      </c>
      <c r="AZ569" s="146" t="str">
        <f t="shared" si="2379"/>
        <v/>
      </c>
      <c r="BA569" s="176"/>
      <c r="BB569" s="152"/>
      <c r="BC569" s="177"/>
      <c r="BD569" s="154"/>
      <c r="BE569" s="155"/>
      <c r="BF569" s="154"/>
      <c r="BG569" s="155"/>
      <c r="BH569" s="169"/>
      <c r="BI569" s="162"/>
      <c r="BJ569" s="172"/>
      <c r="BK569" s="162"/>
      <c r="BL569" s="158"/>
      <c r="BM569" s="172"/>
      <c r="BN569" s="162"/>
      <c r="BO569" s="167"/>
      <c r="BP569" s="169"/>
      <c r="BQ569" s="162"/>
      <c r="BR569" s="162"/>
      <c r="BS569" s="174"/>
      <c r="BT569" s="162"/>
      <c r="BU569" s="174"/>
      <c r="BV569" s="174"/>
      <c r="BW569" s="174"/>
      <c r="BX569" s="173"/>
      <c r="BY569" s="158"/>
      <c r="BZ569" s="160"/>
      <c r="CA569" s="172"/>
      <c r="CB569" s="152"/>
      <c r="CC569" s="152"/>
      <c r="CD569" s="156"/>
      <c r="CE569" s="172"/>
      <c r="CF569" s="162"/>
      <c r="CG569" s="162"/>
      <c r="CH569" s="158"/>
      <c r="CI569" s="173"/>
      <c r="CJ569" s="178"/>
      <c r="CK569" s="173"/>
      <c r="CL569" s="165"/>
      <c r="CM569" s="172"/>
      <c r="CN569" s="162"/>
      <c r="CO569" s="162"/>
      <c r="CP569" s="162"/>
      <c r="CQ569" s="162"/>
      <c r="CR569" s="169"/>
      <c r="CS569" s="162"/>
      <c r="CT569" s="162"/>
      <c r="CU569" s="174"/>
      <c r="CV569" s="152"/>
      <c r="CW569" s="173"/>
      <c r="CX569" s="158"/>
      <c r="CY569" s="172"/>
      <c r="CZ569" s="162"/>
      <c r="DA569" s="162"/>
      <c r="DB569" s="158"/>
      <c r="DC569" s="173"/>
      <c r="DD569" s="178"/>
      <c r="DE569" s="173"/>
      <c r="DF569" s="165"/>
      <c r="DG569" s="172"/>
      <c r="DH569" s="178"/>
      <c r="DI569" s="172"/>
      <c r="DJ569" s="178"/>
      <c r="DK569" s="172"/>
      <c r="DL569" s="162"/>
      <c r="DM569" s="167"/>
      <c r="DN569" s="169"/>
      <c r="DO569" s="162"/>
      <c r="DP569" s="162"/>
      <c r="DQ569" s="174"/>
      <c r="DR569" s="152"/>
      <c r="DS569" s="172"/>
      <c r="DT569" s="152"/>
      <c r="DU569" s="152"/>
      <c r="DV569" s="156"/>
      <c r="DW569" s="173"/>
      <c r="DX569" s="158"/>
      <c r="DY569" s="172"/>
      <c r="DZ569" s="162"/>
      <c r="EA569" s="162"/>
      <c r="EB569" s="172"/>
      <c r="EC569" s="172"/>
      <c r="ED569" s="152"/>
      <c r="EE569" s="152"/>
      <c r="EF569" s="152"/>
      <c r="EG569" s="174"/>
      <c r="EH569" s="172"/>
      <c r="EI569" s="162"/>
      <c r="EJ569" s="162"/>
    </row>
    <row r="570" spans="1:140" ht="12.5">
      <c r="A570" s="168"/>
      <c r="B570" s="169"/>
      <c r="C570" s="144" t="str">
        <f t="shared" si="0"/>
        <v/>
      </c>
      <c r="D570" s="144" t="str">
        <f t="shared" si="2165"/>
        <v/>
      </c>
      <c r="E570" s="144" t="str">
        <f t="shared" si="2"/>
        <v/>
      </c>
      <c r="F570" s="145" t="str">
        <f t="shared" si="2166"/>
        <v/>
      </c>
      <c r="G570" s="145" t="str">
        <f t="shared" si="4"/>
        <v/>
      </c>
      <c r="H570" s="145" t="str">
        <f t="shared" si="5"/>
        <v/>
      </c>
      <c r="I570" s="146" t="str">
        <f t="shared" ref="I570:J570" si="2380">IF(COUNTA($DO570:$DX570)&gt;0,$BA570,"")</f>
        <v/>
      </c>
      <c r="J570" s="146" t="str">
        <f t="shared" si="2380"/>
        <v/>
      </c>
      <c r="K570" s="147" t="str">
        <f t="shared" si="43"/>
        <v/>
      </c>
      <c r="L570" s="147" t="str">
        <f t="shared" si="7"/>
        <v/>
      </c>
      <c r="M570" s="147" t="str">
        <f t="shared" si="8"/>
        <v/>
      </c>
      <c r="N570" s="147" t="str">
        <f t="shared" si="48"/>
        <v/>
      </c>
      <c r="O570" s="147" t="str">
        <f t="shared" si="9"/>
        <v/>
      </c>
      <c r="P570" s="146" t="str">
        <f t="shared" si="2168"/>
        <v/>
      </c>
      <c r="Q570" s="147" t="str">
        <f t="shared" si="2169"/>
        <v/>
      </c>
      <c r="R570" s="146" t="str">
        <f t="shared" si="12"/>
        <v/>
      </c>
      <c r="S570" s="146" t="str">
        <f t="shared" si="13"/>
        <v/>
      </c>
      <c r="T570" s="146" t="str">
        <f>IF(NOT(ISBLANK(DH570)),
        IF(AND(ISREF('Input Tenderers'!$J$8:$K$8),COUNTA('Input Tenderers'!$N$8)&gt;0),
                IF(COUNTA('Input Implementation Transactio'!$N570:$O570)&gt;0,"supplier;tenderer;payee","supplier;tenderer"),
                IF(COUNTA('Input Implementation Transactio'!$N570:$O570)&gt;0,"supplier;payee","supplier")
                ),
        IF(COUNTA('Input Implementation Transactio'!$N570:$O570)&gt;0, "payee", "")
        )</f>
        <v/>
      </c>
      <c r="U570" s="146" t="str">
        <f t="shared" si="14"/>
        <v/>
      </c>
      <c r="V570" s="146" t="str">
        <f t="shared" si="15"/>
        <v/>
      </c>
      <c r="W570" s="148" t="str">
        <f t="shared" si="2170"/>
        <v/>
      </c>
      <c r="X570" s="175" t="str">
        <f t="shared" si="2171"/>
        <v/>
      </c>
      <c r="Y570" s="170" t="str">
        <f t="shared" si="2172"/>
        <v/>
      </c>
      <c r="Z570" s="150" t="str">
        <f t="shared" si="19"/>
        <v/>
      </c>
      <c r="AA570" s="146" t="str">
        <f t="shared" si="20"/>
        <v/>
      </c>
      <c r="AB570" s="146" t="str">
        <f t="shared" si="21"/>
        <v/>
      </c>
      <c r="AC570" s="146" t="str">
        <f t="shared" si="22"/>
        <v/>
      </c>
      <c r="AD570" s="148" t="str">
        <f t="shared" si="2173"/>
        <v/>
      </c>
      <c r="AE570" s="148" t="str">
        <f t="shared" si="24"/>
        <v/>
      </c>
      <c r="AF570" s="175" t="str">
        <f t="shared" si="2174"/>
        <v/>
      </c>
      <c r="AG570" s="170" t="str">
        <f t="shared" si="2175"/>
        <v/>
      </c>
      <c r="AH570" s="148" t="str">
        <f t="shared" si="2176"/>
        <v/>
      </c>
      <c r="AI570" s="146" t="str">
        <f t="shared" si="28"/>
        <v/>
      </c>
      <c r="AJ570" s="146" t="str">
        <f t="shared" si="29"/>
        <v/>
      </c>
      <c r="AK570" s="146" t="str">
        <f t="shared" si="30"/>
        <v/>
      </c>
      <c r="AL570" s="146" t="str">
        <f t="shared" si="31"/>
        <v/>
      </c>
      <c r="AM570" s="171" t="str">
        <f t="shared" si="32"/>
        <v/>
      </c>
      <c r="AN570" s="171" t="str">
        <f t="shared" si="33"/>
        <v/>
      </c>
      <c r="AO570" s="146" t="str">
        <f t="shared" si="34"/>
        <v/>
      </c>
      <c r="AP570" s="146" t="str">
        <f t="shared" si="35"/>
        <v/>
      </c>
      <c r="AQ570" s="146" t="str">
        <f t="shared" si="36"/>
        <v/>
      </c>
      <c r="AR570" s="146" t="str">
        <f t="shared" ref="AR570:AS570" si="2381">IF(NOT(ISBLANK(CB570)),CONCATENATE(TEXT(CB570,"yyyy-mm-ddThh:MM:ss"),"Z"),"")</f>
        <v/>
      </c>
      <c r="AS570" s="146" t="str">
        <f t="shared" si="2381"/>
        <v/>
      </c>
      <c r="AT570" s="146" t="str">
        <f t="shared" si="38"/>
        <v/>
      </c>
      <c r="AU570" s="146" t="str">
        <f t="shared" si="39"/>
        <v/>
      </c>
      <c r="AV570" s="146" t="str">
        <f t="shared" ref="AV570:AW570" si="2382">IF(NOT(ISBLANK(DT570)),CONCATENATE(TEXT(DT570,"yyyy-mm-ddThh:MM:ss"),"Z"),"")</f>
        <v/>
      </c>
      <c r="AW570" s="146" t="str">
        <f t="shared" si="2382"/>
        <v/>
      </c>
      <c r="AX570" s="146" t="str">
        <f t="shared" ref="AX570:AZ570" si="2383">IF(NOT(ISBLANK(ED570)),CONCATENATE(TEXT(ED570,"yyyy-mm-ddThh:MM:ss"),"Z"),"")</f>
        <v/>
      </c>
      <c r="AY570" s="146" t="str">
        <f t="shared" si="2383"/>
        <v/>
      </c>
      <c r="AZ570" s="146" t="str">
        <f t="shared" si="2383"/>
        <v/>
      </c>
      <c r="BA570" s="176"/>
      <c r="BB570" s="152"/>
      <c r="BC570" s="177"/>
      <c r="BD570" s="154"/>
      <c r="BE570" s="155"/>
      <c r="BF570" s="154"/>
      <c r="BG570" s="155"/>
      <c r="BH570" s="169"/>
      <c r="BI570" s="162"/>
      <c r="BJ570" s="172"/>
      <c r="BK570" s="162"/>
      <c r="BL570" s="158"/>
      <c r="BM570" s="172"/>
      <c r="BN570" s="162"/>
      <c r="BO570" s="167"/>
      <c r="BP570" s="169"/>
      <c r="BQ570" s="162"/>
      <c r="BR570" s="162"/>
      <c r="BS570" s="174"/>
      <c r="BT570" s="162"/>
      <c r="BU570" s="174"/>
      <c r="BV570" s="174"/>
      <c r="BW570" s="174"/>
      <c r="BX570" s="173"/>
      <c r="BY570" s="158"/>
      <c r="BZ570" s="160"/>
      <c r="CA570" s="172"/>
      <c r="CB570" s="152"/>
      <c r="CC570" s="152"/>
      <c r="CD570" s="156"/>
      <c r="CE570" s="172"/>
      <c r="CF570" s="162"/>
      <c r="CG570" s="162"/>
      <c r="CH570" s="158"/>
      <c r="CI570" s="173"/>
      <c r="CJ570" s="178"/>
      <c r="CK570" s="173"/>
      <c r="CL570" s="165"/>
      <c r="CM570" s="172"/>
      <c r="CN570" s="162"/>
      <c r="CO570" s="162"/>
      <c r="CP570" s="162"/>
      <c r="CQ570" s="162"/>
      <c r="CR570" s="169"/>
      <c r="CS570" s="162"/>
      <c r="CT570" s="162"/>
      <c r="CU570" s="174"/>
      <c r="CV570" s="152"/>
      <c r="CW570" s="173"/>
      <c r="CX570" s="158"/>
      <c r="CY570" s="172"/>
      <c r="CZ570" s="162"/>
      <c r="DA570" s="162"/>
      <c r="DB570" s="158"/>
      <c r="DC570" s="173"/>
      <c r="DD570" s="178"/>
      <c r="DE570" s="173"/>
      <c r="DF570" s="165"/>
      <c r="DG570" s="172"/>
      <c r="DH570" s="178"/>
      <c r="DI570" s="172"/>
      <c r="DJ570" s="178"/>
      <c r="DK570" s="172"/>
      <c r="DL570" s="162"/>
      <c r="DM570" s="167"/>
      <c r="DN570" s="169"/>
      <c r="DO570" s="162"/>
      <c r="DP570" s="162"/>
      <c r="DQ570" s="174"/>
      <c r="DR570" s="152"/>
      <c r="DS570" s="172"/>
      <c r="DT570" s="152"/>
      <c r="DU570" s="152"/>
      <c r="DV570" s="156"/>
      <c r="DW570" s="173"/>
      <c r="DX570" s="158"/>
      <c r="DY570" s="172"/>
      <c r="DZ570" s="162"/>
      <c r="EA570" s="162"/>
      <c r="EB570" s="172"/>
      <c r="EC570" s="172"/>
      <c r="ED570" s="152"/>
      <c r="EE570" s="152"/>
      <c r="EF570" s="152"/>
      <c r="EG570" s="174"/>
      <c r="EH570" s="172"/>
      <c r="EI570" s="162"/>
      <c r="EJ570" s="162"/>
    </row>
    <row r="571" spans="1:140" ht="12.5">
      <c r="A571" s="168"/>
      <c r="B571" s="169"/>
      <c r="C571" s="144" t="str">
        <f t="shared" si="0"/>
        <v/>
      </c>
      <c r="D571" s="144" t="str">
        <f t="shared" si="2165"/>
        <v/>
      </c>
      <c r="E571" s="144" t="str">
        <f t="shared" si="2"/>
        <v/>
      </c>
      <c r="F571" s="145" t="str">
        <f t="shared" si="2166"/>
        <v/>
      </c>
      <c r="G571" s="145" t="str">
        <f t="shared" si="4"/>
        <v/>
      </c>
      <c r="H571" s="145" t="str">
        <f t="shared" si="5"/>
        <v/>
      </c>
      <c r="I571" s="146" t="str">
        <f t="shared" ref="I571:J571" si="2384">IF(COUNTA($DO571:$DX571)&gt;0,$BA571,"")</f>
        <v/>
      </c>
      <c r="J571" s="146" t="str">
        <f t="shared" si="2384"/>
        <v/>
      </c>
      <c r="K571" s="147" t="str">
        <f t="shared" si="43"/>
        <v/>
      </c>
      <c r="L571" s="147" t="str">
        <f t="shared" si="7"/>
        <v/>
      </c>
      <c r="M571" s="147" t="str">
        <f t="shared" si="8"/>
        <v/>
      </c>
      <c r="N571" s="147" t="str">
        <f t="shared" si="48"/>
        <v/>
      </c>
      <c r="O571" s="147" t="str">
        <f t="shared" si="9"/>
        <v/>
      </c>
      <c r="P571" s="146" t="str">
        <f t="shared" si="2168"/>
        <v/>
      </c>
      <c r="Q571" s="147" t="str">
        <f t="shared" si="2169"/>
        <v/>
      </c>
      <c r="R571" s="146" t="str">
        <f t="shared" si="12"/>
        <v/>
      </c>
      <c r="S571" s="146" t="str">
        <f t="shared" si="13"/>
        <v/>
      </c>
      <c r="T571" s="146" t="str">
        <f>IF(NOT(ISBLANK(DH571)),
        IF(AND(ISREF('Input Tenderers'!$J$8:$K$8),COUNTA('Input Tenderers'!$N$8)&gt;0),
                IF(COUNTA('Input Implementation Transactio'!$N571:$O571)&gt;0,"supplier;tenderer;payee","supplier;tenderer"),
                IF(COUNTA('Input Implementation Transactio'!$N571:$O571)&gt;0,"supplier;payee","supplier")
                ),
        IF(COUNTA('Input Implementation Transactio'!$N571:$O571)&gt;0, "payee", "")
        )</f>
        <v/>
      </c>
      <c r="U571" s="146" t="str">
        <f t="shared" si="14"/>
        <v/>
      </c>
      <c r="V571" s="146" t="str">
        <f t="shared" si="15"/>
        <v/>
      </c>
      <c r="W571" s="148" t="str">
        <f t="shared" si="2170"/>
        <v/>
      </c>
      <c r="X571" s="175" t="str">
        <f t="shared" si="2171"/>
        <v/>
      </c>
      <c r="Y571" s="170" t="str">
        <f t="shared" si="2172"/>
        <v/>
      </c>
      <c r="Z571" s="150" t="str">
        <f t="shared" si="19"/>
        <v/>
      </c>
      <c r="AA571" s="146" t="str">
        <f t="shared" si="20"/>
        <v/>
      </c>
      <c r="AB571" s="146" t="str">
        <f t="shared" si="21"/>
        <v/>
      </c>
      <c r="AC571" s="146" t="str">
        <f t="shared" si="22"/>
        <v/>
      </c>
      <c r="AD571" s="148" t="str">
        <f t="shared" si="2173"/>
        <v/>
      </c>
      <c r="AE571" s="148" t="str">
        <f t="shared" si="24"/>
        <v/>
      </c>
      <c r="AF571" s="175" t="str">
        <f t="shared" si="2174"/>
        <v/>
      </c>
      <c r="AG571" s="170" t="str">
        <f t="shared" si="2175"/>
        <v/>
      </c>
      <c r="AH571" s="148" t="str">
        <f t="shared" si="2176"/>
        <v/>
      </c>
      <c r="AI571" s="146" t="str">
        <f t="shared" si="28"/>
        <v/>
      </c>
      <c r="AJ571" s="146" t="str">
        <f t="shared" si="29"/>
        <v/>
      </c>
      <c r="AK571" s="146" t="str">
        <f t="shared" si="30"/>
        <v/>
      </c>
      <c r="AL571" s="146" t="str">
        <f t="shared" si="31"/>
        <v/>
      </c>
      <c r="AM571" s="171" t="str">
        <f t="shared" si="32"/>
        <v/>
      </c>
      <c r="AN571" s="171" t="str">
        <f t="shared" si="33"/>
        <v/>
      </c>
      <c r="AO571" s="146" t="str">
        <f t="shared" si="34"/>
        <v/>
      </c>
      <c r="AP571" s="146" t="str">
        <f t="shared" si="35"/>
        <v/>
      </c>
      <c r="AQ571" s="146" t="str">
        <f t="shared" si="36"/>
        <v/>
      </c>
      <c r="AR571" s="146" t="str">
        <f t="shared" ref="AR571:AS571" si="2385">IF(NOT(ISBLANK(CB571)),CONCATENATE(TEXT(CB571,"yyyy-mm-ddThh:MM:ss"),"Z"),"")</f>
        <v/>
      </c>
      <c r="AS571" s="146" t="str">
        <f t="shared" si="2385"/>
        <v/>
      </c>
      <c r="AT571" s="146" t="str">
        <f t="shared" si="38"/>
        <v/>
      </c>
      <c r="AU571" s="146" t="str">
        <f t="shared" si="39"/>
        <v/>
      </c>
      <c r="AV571" s="146" t="str">
        <f t="shared" ref="AV571:AW571" si="2386">IF(NOT(ISBLANK(DT571)),CONCATENATE(TEXT(DT571,"yyyy-mm-ddThh:MM:ss"),"Z"),"")</f>
        <v/>
      </c>
      <c r="AW571" s="146" t="str">
        <f t="shared" si="2386"/>
        <v/>
      </c>
      <c r="AX571" s="146" t="str">
        <f t="shared" ref="AX571:AZ571" si="2387">IF(NOT(ISBLANK(ED571)),CONCATENATE(TEXT(ED571,"yyyy-mm-ddThh:MM:ss"),"Z"),"")</f>
        <v/>
      </c>
      <c r="AY571" s="146" t="str">
        <f t="shared" si="2387"/>
        <v/>
      </c>
      <c r="AZ571" s="146" t="str">
        <f t="shared" si="2387"/>
        <v/>
      </c>
      <c r="BA571" s="176"/>
      <c r="BB571" s="152"/>
      <c r="BC571" s="177"/>
      <c r="BD571" s="154"/>
      <c r="BE571" s="155"/>
      <c r="BF571" s="154"/>
      <c r="BG571" s="155"/>
      <c r="BH571" s="169"/>
      <c r="BI571" s="162"/>
      <c r="BJ571" s="172"/>
      <c r="BK571" s="162"/>
      <c r="BL571" s="158"/>
      <c r="BM571" s="172"/>
      <c r="BN571" s="162"/>
      <c r="BO571" s="167"/>
      <c r="BP571" s="169"/>
      <c r="BQ571" s="162"/>
      <c r="BR571" s="162"/>
      <c r="BS571" s="174"/>
      <c r="BT571" s="162"/>
      <c r="BU571" s="174"/>
      <c r="BV571" s="174"/>
      <c r="BW571" s="174"/>
      <c r="BX571" s="173"/>
      <c r="BY571" s="158"/>
      <c r="BZ571" s="160"/>
      <c r="CA571" s="172"/>
      <c r="CB571" s="152"/>
      <c r="CC571" s="152"/>
      <c r="CD571" s="156"/>
      <c r="CE571" s="172"/>
      <c r="CF571" s="162"/>
      <c r="CG571" s="162"/>
      <c r="CH571" s="158"/>
      <c r="CI571" s="173"/>
      <c r="CJ571" s="178"/>
      <c r="CK571" s="173"/>
      <c r="CL571" s="165"/>
      <c r="CM571" s="172"/>
      <c r="CN571" s="162"/>
      <c r="CO571" s="162"/>
      <c r="CP571" s="162"/>
      <c r="CQ571" s="162"/>
      <c r="CR571" s="169"/>
      <c r="CS571" s="162"/>
      <c r="CT571" s="162"/>
      <c r="CU571" s="174"/>
      <c r="CV571" s="152"/>
      <c r="CW571" s="173"/>
      <c r="CX571" s="158"/>
      <c r="CY571" s="172"/>
      <c r="CZ571" s="162"/>
      <c r="DA571" s="162"/>
      <c r="DB571" s="158"/>
      <c r="DC571" s="173"/>
      <c r="DD571" s="178"/>
      <c r="DE571" s="173"/>
      <c r="DF571" s="165"/>
      <c r="DG571" s="172"/>
      <c r="DH571" s="178"/>
      <c r="DI571" s="172"/>
      <c r="DJ571" s="178"/>
      <c r="DK571" s="172"/>
      <c r="DL571" s="162"/>
      <c r="DM571" s="167"/>
      <c r="DN571" s="169"/>
      <c r="DO571" s="162"/>
      <c r="DP571" s="162"/>
      <c r="DQ571" s="174"/>
      <c r="DR571" s="152"/>
      <c r="DS571" s="172"/>
      <c r="DT571" s="152"/>
      <c r="DU571" s="152"/>
      <c r="DV571" s="156"/>
      <c r="DW571" s="173"/>
      <c r="DX571" s="158"/>
      <c r="DY571" s="172"/>
      <c r="DZ571" s="162"/>
      <c r="EA571" s="162"/>
      <c r="EB571" s="172"/>
      <c r="EC571" s="172"/>
      <c r="ED571" s="152"/>
      <c r="EE571" s="152"/>
      <c r="EF571" s="152"/>
      <c r="EG571" s="174"/>
      <c r="EH571" s="172"/>
      <c r="EI571" s="162"/>
      <c r="EJ571" s="162"/>
    </row>
    <row r="572" spans="1:140" ht="12.5">
      <c r="A572" s="168"/>
      <c r="B572" s="169"/>
      <c r="C572" s="144" t="str">
        <f t="shared" si="0"/>
        <v/>
      </c>
      <c r="D572" s="144" t="str">
        <f t="shared" si="2165"/>
        <v/>
      </c>
      <c r="E572" s="144" t="str">
        <f t="shared" si="2"/>
        <v/>
      </c>
      <c r="F572" s="145" t="str">
        <f t="shared" si="2166"/>
        <v/>
      </c>
      <c r="G572" s="145" t="str">
        <f t="shared" si="4"/>
        <v/>
      </c>
      <c r="H572" s="145" t="str">
        <f t="shared" si="5"/>
        <v/>
      </c>
      <c r="I572" s="146" t="str">
        <f t="shared" ref="I572:J572" si="2388">IF(COUNTA($DO572:$DX572)&gt;0,$BA572,"")</f>
        <v/>
      </c>
      <c r="J572" s="146" t="str">
        <f t="shared" si="2388"/>
        <v/>
      </c>
      <c r="K572" s="147" t="str">
        <f t="shared" si="43"/>
        <v/>
      </c>
      <c r="L572" s="147" t="str">
        <f t="shared" si="7"/>
        <v/>
      </c>
      <c r="M572" s="147" t="str">
        <f t="shared" si="8"/>
        <v/>
      </c>
      <c r="N572" s="147" t="str">
        <f t="shared" si="48"/>
        <v/>
      </c>
      <c r="O572" s="147" t="str">
        <f t="shared" si="9"/>
        <v/>
      </c>
      <c r="P572" s="146" t="str">
        <f t="shared" si="2168"/>
        <v/>
      </c>
      <c r="Q572" s="147" t="str">
        <f t="shared" si="2169"/>
        <v/>
      </c>
      <c r="R572" s="146" t="str">
        <f t="shared" si="12"/>
        <v/>
      </c>
      <c r="S572" s="146" t="str">
        <f t="shared" si="13"/>
        <v/>
      </c>
      <c r="T572" s="146" t="str">
        <f>IF(NOT(ISBLANK(DH572)),
        IF(AND(ISREF('Input Tenderers'!$J$8:$K$8),COUNTA('Input Tenderers'!$N$8)&gt;0),
                IF(COUNTA('Input Implementation Transactio'!$N572:$O572)&gt;0,"supplier;tenderer;payee","supplier;tenderer"),
                IF(COUNTA('Input Implementation Transactio'!$N572:$O572)&gt;0,"supplier;payee","supplier")
                ),
        IF(COUNTA('Input Implementation Transactio'!$N572:$O572)&gt;0, "payee", "")
        )</f>
        <v/>
      </c>
      <c r="U572" s="146" t="str">
        <f t="shared" si="14"/>
        <v/>
      </c>
      <c r="V572" s="146" t="str">
        <f t="shared" si="15"/>
        <v/>
      </c>
      <c r="W572" s="148" t="str">
        <f t="shared" si="2170"/>
        <v/>
      </c>
      <c r="X572" s="175" t="str">
        <f t="shared" si="2171"/>
        <v/>
      </c>
      <c r="Y572" s="170" t="str">
        <f t="shared" si="2172"/>
        <v/>
      </c>
      <c r="Z572" s="150" t="str">
        <f t="shared" si="19"/>
        <v/>
      </c>
      <c r="AA572" s="146" t="str">
        <f t="shared" si="20"/>
        <v/>
      </c>
      <c r="AB572" s="146" t="str">
        <f t="shared" si="21"/>
        <v/>
      </c>
      <c r="AC572" s="146" t="str">
        <f t="shared" si="22"/>
        <v/>
      </c>
      <c r="AD572" s="148" t="str">
        <f t="shared" si="2173"/>
        <v/>
      </c>
      <c r="AE572" s="148" t="str">
        <f t="shared" si="24"/>
        <v/>
      </c>
      <c r="AF572" s="175" t="str">
        <f t="shared" si="2174"/>
        <v/>
      </c>
      <c r="AG572" s="170" t="str">
        <f t="shared" si="2175"/>
        <v/>
      </c>
      <c r="AH572" s="148" t="str">
        <f t="shared" si="2176"/>
        <v/>
      </c>
      <c r="AI572" s="146" t="str">
        <f t="shared" si="28"/>
        <v/>
      </c>
      <c r="AJ572" s="146" t="str">
        <f t="shared" si="29"/>
        <v/>
      </c>
      <c r="AK572" s="146" t="str">
        <f t="shared" si="30"/>
        <v/>
      </c>
      <c r="AL572" s="146" t="str">
        <f t="shared" si="31"/>
        <v/>
      </c>
      <c r="AM572" s="171" t="str">
        <f t="shared" si="32"/>
        <v/>
      </c>
      <c r="AN572" s="171" t="str">
        <f t="shared" si="33"/>
        <v/>
      </c>
      <c r="AO572" s="146" t="str">
        <f t="shared" si="34"/>
        <v/>
      </c>
      <c r="AP572" s="146" t="str">
        <f t="shared" si="35"/>
        <v/>
      </c>
      <c r="AQ572" s="146" t="str">
        <f t="shared" si="36"/>
        <v/>
      </c>
      <c r="AR572" s="146" t="str">
        <f t="shared" ref="AR572:AS572" si="2389">IF(NOT(ISBLANK(CB572)),CONCATENATE(TEXT(CB572,"yyyy-mm-ddThh:MM:ss"),"Z"),"")</f>
        <v/>
      </c>
      <c r="AS572" s="146" t="str">
        <f t="shared" si="2389"/>
        <v/>
      </c>
      <c r="AT572" s="146" t="str">
        <f t="shared" si="38"/>
        <v/>
      </c>
      <c r="AU572" s="146" t="str">
        <f t="shared" si="39"/>
        <v/>
      </c>
      <c r="AV572" s="146" t="str">
        <f t="shared" ref="AV572:AW572" si="2390">IF(NOT(ISBLANK(DT572)),CONCATENATE(TEXT(DT572,"yyyy-mm-ddThh:MM:ss"),"Z"),"")</f>
        <v/>
      </c>
      <c r="AW572" s="146" t="str">
        <f t="shared" si="2390"/>
        <v/>
      </c>
      <c r="AX572" s="146" t="str">
        <f t="shared" ref="AX572:AZ572" si="2391">IF(NOT(ISBLANK(ED572)),CONCATENATE(TEXT(ED572,"yyyy-mm-ddThh:MM:ss"),"Z"),"")</f>
        <v/>
      </c>
      <c r="AY572" s="146" t="str">
        <f t="shared" si="2391"/>
        <v/>
      </c>
      <c r="AZ572" s="146" t="str">
        <f t="shared" si="2391"/>
        <v/>
      </c>
      <c r="BA572" s="176"/>
      <c r="BB572" s="152"/>
      <c r="BC572" s="177"/>
      <c r="BD572" s="154"/>
      <c r="BE572" s="155"/>
      <c r="BF572" s="154"/>
      <c r="BG572" s="155"/>
      <c r="BH572" s="169"/>
      <c r="BI572" s="162"/>
      <c r="BJ572" s="172"/>
      <c r="BK572" s="162"/>
      <c r="BL572" s="158"/>
      <c r="BM572" s="172"/>
      <c r="BN572" s="162"/>
      <c r="BO572" s="167"/>
      <c r="BP572" s="169"/>
      <c r="BQ572" s="162"/>
      <c r="BR572" s="162"/>
      <c r="BS572" s="174"/>
      <c r="BT572" s="162"/>
      <c r="BU572" s="174"/>
      <c r="BV572" s="174"/>
      <c r="BW572" s="174"/>
      <c r="BX572" s="173"/>
      <c r="BY572" s="158"/>
      <c r="BZ572" s="160"/>
      <c r="CA572" s="172"/>
      <c r="CB572" s="152"/>
      <c r="CC572" s="152"/>
      <c r="CD572" s="156"/>
      <c r="CE572" s="172"/>
      <c r="CF572" s="162"/>
      <c r="CG572" s="162"/>
      <c r="CH572" s="158"/>
      <c r="CI572" s="173"/>
      <c r="CJ572" s="178"/>
      <c r="CK572" s="173"/>
      <c r="CL572" s="165"/>
      <c r="CM572" s="172"/>
      <c r="CN572" s="162"/>
      <c r="CO572" s="162"/>
      <c r="CP572" s="162"/>
      <c r="CQ572" s="162"/>
      <c r="CR572" s="169"/>
      <c r="CS572" s="162"/>
      <c r="CT572" s="162"/>
      <c r="CU572" s="174"/>
      <c r="CV572" s="152"/>
      <c r="CW572" s="173"/>
      <c r="CX572" s="158"/>
      <c r="CY572" s="172"/>
      <c r="CZ572" s="162"/>
      <c r="DA572" s="162"/>
      <c r="DB572" s="158"/>
      <c r="DC572" s="173"/>
      <c r="DD572" s="178"/>
      <c r="DE572" s="173"/>
      <c r="DF572" s="165"/>
      <c r="DG572" s="172"/>
      <c r="DH572" s="178"/>
      <c r="DI572" s="172"/>
      <c r="DJ572" s="178"/>
      <c r="DK572" s="172"/>
      <c r="DL572" s="162"/>
      <c r="DM572" s="167"/>
      <c r="DN572" s="169"/>
      <c r="DO572" s="162"/>
      <c r="DP572" s="162"/>
      <c r="DQ572" s="174"/>
      <c r="DR572" s="152"/>
      <c r="DS572" s="172"/>
      <c r="DT572" s="152"/>
      <c r="DU572" s="152"/>
      <c r="DV572" s="156"/>
      <c r="DW572" s="173"/>
      <c r="DX572" s="158"/>
      <c r="DY572" s="172"/>
      <c r="DZ572" s="162"/>
      <c r="EA572" s="162"/>
      <c r="EB572" s="172"/>
      <c r="EC572" s="172"/>
      <c r="ED572" s="152"/>
      <c r="EE572" s="152"/>
      <c r="EF572" s="152"/>
      <c r="EG572" s="174"/>
      <c r="EH572" s="172"/>
      <c r="EI572" s="162"/>
      <c r="EJ572" s="162"/>
    </row>
    <row r="573" spans="1:140" ht="12.5">
      <c r="A573" s="168"/>
      <c r="B573" s="169"/>
      <c r="C573" s="144" t="str">
        <f t="shared" si="0"/>
        <v/>
      </c>
      <c r="D573" s="144" t="str">
        <f t="shared" si="2165"/>
        <v/>
      </c>
      <c r="E573" s="144" t="str">
        <f t="shared" si="2"/>
        <v/>
      </c>
      <c r="F573" s="145" t="str">
        <f t="shared" si="2166"/>
        <v/>
      </c>
      <c r="G573" s="145" t="str">
        <f t="shared" si="4"/>
        <v/>
      </c>
      <c r="H573" s="145" t="str">
        <f t="shared" si="5"/>
        <v/>
      </c>
      <c r="I573" s="146" t="str">
        <f t="shared" ref="I573:J573" si="2392">IF(COUNTA($DO573:$DX573)&gt;0,$BA573,"")</f>
        <v/>
      </c>
      <c r="J573" s="146" t="str">
        <f t="shared" si="2392"/>
        <v/>
      </c>
      <c r="K573" s="147" t="str">
        <f t="shared" si="43"/>
        <v/>
      </c>
      <c r="L573" s="147" t="str">
        <f t="shared" si="7"/>
        <v/>
      </c>
      <c r="M573" s="147" t="str">
        <f t="shared" si="8"/>
        <v/>
      </c>
      <c r="N573" s="147" t="str">
        <f t="shared" si="48"/>
        <v/>
      </c>
      <c r="O573" s="147" t="str">
        <f t="shared" si="9"/>
        <v/>
      </c>
      <c r="P573" s="146" t="str">
        <f t="shared" si="2168"/>
        <v/>
      </c>
      <c r="Q573" s="147" t="str">
        <f t="shared" si="2169"/>
        <v/>
      </c>
      <c r="R573" s="146" t="str">
        <f t="shared" si="12"/>
        <v/>
      </c>
      <c r="S573" s="146" t="str">
        <f t="shared" si="13"/>
        <v/>
      </c>
      <c r="T573" s="146" t="str">
        <f>IF(NOT(ISBLANK(DH573)),
        IF(AND(ISREF('Input Tenderers'!$J$8:$K$8),COUNTA('Input Tenderers'!$N$8)&gt;0),
                IF(COUNTA('Input Implementation Transactio'!$N573:$O573)&gt;0,"supplier;tenderer;payee","supplier;tenderer"),
                IF(COUNTA('Input Implementation Transactio'!$N573:$O573)&gt;0,"supplier;payee","supplier")
                ),
        IF(COUNTA('Input Implementation Transactio'!$N573:$O573)&gt;0, "payee", "")
        )</f>
        <v/>
      </c>
      <c r="U573" s="146" t="str">
        <f t="shared" si="14"/>
        <v/>
      </c>
      <c r="V573" s="146" t="str">
        <f t="shared" si="15"/>
        <v/>
      </c>
      <c r="W573" s="148" t="str">
        <f t="shared" si="2170"/>
        <v/>
      </c>
      <c r="X573" s="175" t="str">
        <f t="shared" si="2171"/>
        <v/>
      </c>
      <c r="Y573" s="170" t="str">
        <f t="shared" si="2172"/>
        <v/>
      </c>
      <c r="Z573" s="150" t="str">
        <f t="shared" si="19"/>
        <v/>
      </c>
      <c r="AA573" s="146" t="str">
        <f t="shared" si="20"/>
        <v/>
      </c>
      <c r="AB573" s="146" t="str">
        <f t="shared" si="21"/>
        <v/>
      </c>
      <c r="AC573" s="146" t="str">
        <f t="shared" si="22"/>
        <v/>
      </c>
      <c r="AD573" s="148" t="str">
        <f t="shared" si="2173"/>
        <v/>
      </c>
      <c r="AE573" s="148" t="str">
        <f t="shared" si="24"/>
        <v/>
      </c>
      <c r="AF573" s="175" t="str">
        <f t="shared" si="2174"/>
        <v/>
      </c>
      <c r="AG573" s="170" t="str">
        <f t="shared" si="2175"/>
        <v/>
      </c>
      <c r="AH573" s="148" t="str">
        <f t="shared" si="2176"/>
        <v/>
      </c>
      <c r="AI573" s="146" t="str">
        <f t="shared" si="28"/>
        <v/>
      </c>
      <c r="AJ573" s="146" t="str">
        <f t="shared" si="29"/>
        <v/>
      </c>
      <c r="AK573" s="146" t="str">
        <f t="shared" si="30"/>
        <v/>
      </c>
      <c r="AL573" s="146" t="str">
        <f t="shared" si="31"/>
        <v/>
      </c>
      <c r="AM573" s="171" t="str">
        <f t="shared" si="32"/>
        <v/>
      </c>
      <c r="AN573" s="171" t="str">
        <f t="shared" si="33"/>
        <v/>
      </c>
      <c r="AO573" s="146" t="str">
        <f t="shared" si="34"/>
        <v/>
      </c>
      <c r="AP573" s="146" t="str">
        <f t="shared" si="35"/>
        <v/>
      </c>
      <c r="AQ573" s="146" t="str">
        <f t="shared" si="36"/>
        <v/>
      </c>
      <c r="AR573" s="146" t="str">
        <f t="shared" ref="AR573:AS573" si="2393">IF(NOT(ISBLANK(CB573)),CONCATENATE(TEXT(CB573,"yyyy-mm-ddThh:MM:ss"),"Z"),"")</f>
        <v/>
      </c>
      <c r="AS573" s="146" t="str">
        <f t="shared" si="2393"/>
        <v/>
      </c>
      <c r="AT573" s="146" t="str">
        <f t="shared" si="38"/>
        <v/>
      </c>
      <c r="AU573" s="146" t="str">
        <f t="shared" si="39"/>
        <v/>
      </c>
      <c r="AV573" s="146" t="str">
        <f t="shared" ref="AV573:AW573" si="2394">IF(NOT(ISBLANK(DT573)),CONCATENATE(TEXT(DT573,"yyyy-mm-ddThh:MM:ss"),"Z"),"")</f>
        <v/>
      </c>
      <c r="AW573" s="146" t="str">
        <f t="shared" si="2394"/>
        <v/>
      </c>
      <c r="AX573" s="146" t="str">
        <f t="shared" ref="AX573:AZ573" si="2395">IF(NOT(ISBLANK(ED573)),CONCATENATE(TEXT(ED573,"yyyy-mm-ddThh:MM:ss"),"Z"),"")</f>
        <v/>
      </c>
      <c r="AY573" s="146" t="str">
        <f t="shared" si="2395"/>
        <v/>
      </c>
      <c r="AZ573" s="146" t="str">
        <f t="shared" si="2395"/>
        <v/>
      </c>
      <c r="BA573" s="176"/>
      <c r="BB573" s="152"/>
      <c r="BC573" s="177"/>
      <c r="BD573" s="154"/>
      <c r="BE573" s="155"/>
      <c r="BF573" s="154"/>
      <c r="BG573" s="155"/>
      <c r="BH573" s="169"/>
      <c r="BI573" s="162"/>
      <c r="BJ573" s="172"/>
      <c r="BK573" s="162"/>
      <c r="BL573" s="158"/>
      <c r="BM573" s="172"/>
      <c r="BN573" s="162"/>
      <c r="BO573" s="167"/>
      <c r="BP573" s="169"/>
      <c r="BQ573" s="162"/>
      <c r="BR573" s="162"/>
      <c r="BS573" s="174"/>
      <c r="BT573" s="162"/>
      <c r="BU573" s="174"/>
      <c r="BV573" s="174"/>
      <c r="BW573" s="174"/>
      <c r="BX573" s="173"/>
      <c r="BY573" s="158"/>
      <c r="BZ573" s="160"/>
      <c r="CA573" s="172"/>
      <c r="CB573" s="152"/>
      <c r="CC573" s="152"/>
      <c r="CD573" s="156"/>
      <c r="CE573" s="172"/>
      <c r="CF573" s="162"/>
      <c r="CG573" s="162"/>
      <c r="CH573" s="158"/>
      <c r="CI573" s="173"/>
      <c r="CJ573" s="178"/>
      <c r="CK573" s="173"/>
      <c r="CL573" s="165"/>
      <c r="CM573" s="172"/>
      <c r="CN573" s="162"/>
      <c r="CO573" s="162"/>
      <c r="CP573" s="162"/>
      <c r="CQ573" s="162"/>
      <c r="CR573" s="169"/>
      <c r="CS573" s="162"/>
      <c r="CT573" s="162"/>
      <c r="CU573" s="174"/>
      <c r="CV573" s="152"/>
      <c r="CW573" s="173"/>
      <c r="CX573" s="158"/>
      <c r="CY573" s="172"/>
      <c r="CZ573" s="162"/>
      <c r="DA573" s="162"/>
      <c r="DB573" s="158"/>
      <c r="DC573" s="173"/>
      <c r="DD573" s="178"/>
      <c r="DE573" s="173"/>
      <c r="DF573" s="165"/>
      <c r="DG573" s="172"/>
      <c r="DH573" s="178"/>
      <c r="DI573" s="172"/>
      <c r="DJ573" s="178"/>
      <c r="DK573" s="172"/>
      <c r="DL573" s="162"/>
      <c r="DM573" s="167"/>
      <c r="DN573" s="169"/>
      <c r="DO573" s="162"/>
      <c r="DP573" s="162"/>
      <c r="DQ573" s="174"/>
      <c r="DR573" s="152"/>
      <c r="DS573" s="172"/>
      <c r="DT573" s="152"/>
      <c r="DU573" s="152"/>
      <c r="DV573" s="156"/>
      <c r="DW573" s="173"/>
      <c r="DX573" s="158"/>
      <c r="DY573" s="172"/>
      <c r="DZ573" s="162"/>
      <c r="EA573" s="162"/>
      <c r="EB573" s="172"/>
      <c r="EC573" s="172"/>
      <c r="ED573" s="152"/>
      <c r="EE573" s="152"/>
      <c r="EF573" s="152"/>
      <c r="EG573" s="174"/>
      <c r="EH573" s="172"/>
      <c r="EI573" s="162"/>
      <c r="EJ573" s="162"/>
    </row>
    <row r="574" spans="1:140" ht="12.5">
      <c r="A574" s="168"/>
      <c r="B574" s="169"/>
      <c r="C574" s="144" t="str">
        <f t="shared" si="0"/>
        <v/>
      </c>
      <c r="D574" s="144" t="str">
        <f t="shared" si="2165"/>
        <v/>
      </c>
      <c r="E574" s="144" t="str">
        <f t="shared" si="2"/>
        <v/>
      </c>
      <c r="F574" s="145" t="str">
        <f t="shared" si="2166"/>
        <v/>
      </c>
      <c r="G574" s="145" t="str">
        <f t="shared" si="4"/>
        <v/>
      </c>
      <c r="H574" s="145" t="str">
        <f t="shared" si="5"/>
        <v/>
      </c>
      <c r="I574" s="146" t="str">
        <f t="shared" ref="I574:J574" si="2396">IF(COUNTA($DO574:$DX574)&gt;0,$BA574,"")</f>
        <v/>
      </c>
      <c r="J574" s="146" t="str">
        <f t="shared" si="2396"/>
        <v/>
      </c>
      <c r="K574" s="147" t="str">
        <f t="shared" si="43"/>
        <v/>
      </c>
      <c r="L574" s="147" t="str">
        <f t="shared" si="7"/>
        <v/>
      </c>
      <c r="M574" s="147" t="str">
        <f t="shared" si="8"/>
        <v/>
      </c>
      <c r="N574" s="147" t="str">
        <f t="shared" si="48"/>
        <v/>
      </c>
      <c r="O574" s="147" t="str">
        <f t="shared" si="9"/>
        <v/>
      </c>
      <c r="P574" s="146" t="str">
        <f t="shared" si="2168"/>
        <v/>
      </c>
      <c r="Q574" s="147" t="str">
        <f t="shared" si="2169"/>
        <v/>
      </c>
      <c r="R574" s="146" t="str">
        <f t="shared" si="12"/>
        <v/>
      </c>
      <c r="S574" s="146" t="str">
        <f t="shared" si="13"/>
        <v/>
      </c>
      <c r="T574" s="146" t="str">
        <f>IF(NOT(ISBLANK(DH574)),
        IF(AND(ISREF('Input Tenderers'!$J$8:$K$8),COUNTA('Input Tenderers'!$N$8)&gt;0),
                IF(COUNTA('Input Implementation Transactio'!$N574:$O574)&gt;0,"supplier;tenderer;payee","supplier;tenderer"),
                IF(COUNTA('Input Implementation Transactio'!$N574:$O574)&gt;0,"supplier;payee","supplier")
                ),
        IF(COUNTA('Input Implementation Transactio'!$N574:$O574)&gt;0, "payee", "")
        )</f>
        <v/>
      </c>
      <c r="U574" s="146" t="str">
        <f t="shared" si="14"/>
        <v/>
      </c>
      <c r="V574" s="146" t="str">
        <f t="shared" si="15"/>
        <v/>
      </c>
      <c r="W574" s="148" t="str">
        <f t="shared" si="2170"/>
        <v/>
      </c>
      <c r="X574" s="175" t="str">
        <f t="shared" si="2171"/>
        <v/>
      </c>
      <c r="Y574" s="170" t="str">
        <f t="shared" si="2172"/>
        <v/>
      </c>
      <c r="Z574" s="150" t="str">
        <f t="shared" si="19"/>
        <v/>
      </c>
      <c r="AA574" s="146" t="str">
        <f t="shared" si="20"/>
        <v/>
      </c>
      <c r="AB574" s="146" t="str">
        <f t="shared" si="21"/>
        <v/>
      </c>
      <c r="AC574" s="146" t="str">
        <f t="shared" si="22"/>
        <v/>
      </c>
      <c r="AD574" s="148" t="str">
        <f t="shared" si="2173"/>
        <v/>
      </c>
      <c r="AE574" s="148" t="str">
        <f t="shared" si="24"/>
        <v/>
      </c>
      <c r="AF574" s="175" t="str">
        <f t="shared" si="2174"/>
        <v/>
      </c>
      <c r="AG574" s="170" t="str">
        <f t="shared" si="2175"/>
        <v/>
      </c>
      <c r="AH574" s="148" t="str">
        <f t="shared" si="2176"/>
        <v/>
      </c>
      <c r="AI574" s="146" t="str">
        <f t="shared" si="28"/>
        <v/>
      </c>
      <c r="AJ574" s="146" t="str">
        <f t="shared" si="29"/>
        <v/>
      </c>
      <c r="AK574" s="146" t="str">
        <f t="shared" si="30"/>
        <v/>
      </c>
      <c r="AL574" s="146" t="str">
        <f t="shared" si="31"/>
        <v/>
      </c>
      <c r="AM574" s="171" t="str">
        <f t="shared" si="32"/>
        <v/>
      </c>
      <c r="AN574" s="171" t="str">
        <f t="shared" si="33"/>
        <v/>
      </c>
      <c r="AO574" s="146" t="str">
        <f t="shared" si="34"/>
        <v/>
      </c>
      <c r="AP574" s="146" t="str">
        <f t="shared" si="35"/>
        <v/>
      </c>
      <c r="AQ574" s="146" t="str">
        <f t="shared" si="36"/>
        <v/>
      </c>
      <c r="AR574" s="146" t="str">
        <f t="shared" ref="AR574:AS574" si="2397">IF(NOT(ISBLANK(CB574)),CONCATENATE(TEXT(CB574,"yyyy-mm-ddThh:MM:ss"),"Z"),"")</f>
        <v/>
      </c>
      <c r="AS574" s="146" t="str">
        <f t="shared" si="2397"/>
        <v/>
      </c>
      <c r="AT574" s="146" t="str">
        <f t="shared" si="38"/>
        <v/>
      </c>
      <c r="AU574" s="146" t="str">
        <f t="shared" si="39"/>
        <v/>
      </c>
      <c r="AV574" s="146" t="str">
        <f t="shared" ref="AV574:AW574" si="2398">IF(NOT(ISBLANK(DT574)),CONCATENATE(TEXT(DT574,"yyyy-mm-ddThh:MM:ss"),"Z"),"")</f>
        <v/>
      </c>
      <c r="AW574" s="146" t="str">
        <f t="shared" si="2398"/>
        <v/>
      </c>
      <c r="AX574" s="146" t="str">
        <f t="shared" ref="AX574:AZ574" si="2399">IF(NOT(ISBLANK(ED574)),CONCATENATE(TEXT(ED574,"yyyy-mm-ddThh:MM:ss"),"Z"),"")</f>
        <v/>
      </c>
      <c r="AY574" s="146" t="str">
        <f t="shared" si="2399"/>
        <v/>
      </c>
      <c r="AZ574" s="146" t="str">
        <f t="shared" si="2399"/>
        <v/>
      </c>
      <c r="BA574" s="176"/>
      <c r="BB574" s="152"/>
      <c r="BC574" s="177"/>
      <c r="BD574" s="154"/>
      <c r="BE574" s="155"/>
      <c r="BF574" s="154"/>
      <c r="BG574" s="155"/>
      <c r="BH574" s="169"/>
      <c r="BI574" s="162"/>
      <c r="BJ574" s="172"/>
      <c r="BK574" s="162"/>
      <c r="BL574" s="158"/>
      <c r="BM574" s="172"/>
      <c r="BN574" s="162"/>
      <c r="BO574" s="167"/>
      <c r="BP574" s="169"/>
      <c r="BQ574" s="162"/>
      <c r="BR574" s="162"/>
      <c r="BS574" s="174"/>
      <c r="BT574" s="162"/>
      <c r="BU574" s="174"/>
      <c r="BV574" s="174"/>
      <c r="BW574" s="174"/>
      <c r="BX574" s="173"/>
      <c r="BY574" s="158"/>
      <c r="BZ574" s="160"/>
      <c r="CA574" s="172"/>
      <c r="CB574" s="152"/>
      <c r="CC574" s="152"/>
      <c r="CD574" s="156"/>
      <c r="CE574" s="172"/>
      <c r="CF574" s="162"/>
      <c r="CG574" s="162"/>
      <c r="CH574" s="158"/>
      <c r="CI574" s="173"/>
      <c r="CJ574" s="178"/>
      <c r="CK574" s="173"/>
      <c r="CL574" s="165"/>
      <c r="CM574" s="172"/>
      <c r="CN574" s="162"/>
      <c r="CO574" s="162"/>
      <c r="CP574" s="162"/>
      <c r="CQ574" s="162"/>
      <c r="CR574" s="169"/>
      <c r="CS574" s="162"/>
      <c r="CT574" s="162"/>
      <c r="CU574" s="174"/>
      <c r="CV574" s="152"/>
      <c r="CW574" s="173"/>
      <c r="CX574" s="158"/>
      <c r="CY574" s="172"/>
      <c r="CZ574" s="162"/>
      <c r="DA574" s="162"/>
      <c r="DB574" s="158"/>
      <c r="DC574" s="173"/>
      <c r="DD574" s="178"/>
      <c r="DE574" s="173"/>
      <c r="DF574" s="165"/>
      <c r="DG574" s="172"/>
      <c r="DH574" s="178"/>
      <c r="DI574" s="172"/>
      <c r="DJ574" s="178"/>
      <c r="DK574" s="172"/>
      <c r="DL574" s="162"/>
      <c r="DM574" s="167"/>
      <c r="DN574" s="169"/>
      <c r="DO574" s="162"/>
      <c r="DP574" s="162"/>
      <c r="DQ574" s="174"/>
      <c r="DR574" s="152"/>
      <c r="DS574" s="172"/>
      <c r="DT574" s="152"/>
      <c r="DU574" s="152"/>
      <c r="DV574" s="156"/>
      <c r="DW574" s="173"/>
      <c r="DX574" s="158"/>
      <c r="DY574" s="172"/>
      <c r="DZ574" s="162"/>
      <c r="EA574" s="162"/>
      <c r="EB574" s="172"/>
      <c r="EC574" s="172"/>
      <c r="ED574" s="152"/>
      <c r="EE574" s="152"/>
      <c r="EF574" s="152"/>
      <c r="EG574" s="174"/>
      <c r="EH574" s="172"/>
      <c r="EI574" s="162"/>
      <c r="EJ574" s="162"/>
    </row>
    <row r="575" spans="1:140" ht="12.5">
      <c r="A575" s="168"/>
      <c r="B575" s="169"/>
      <c r="C575" s="144" t="str">
        <f t="shared" si="0"/>
        <v/>
      </c>
      <c r="D575" s="144" t="str">
        <f t="shared" si="2165"/>
        <v/>
      </c>
      <c r="E575" s="144" t="str">
        <f t="shared" si="2"/>
        <v/>
      </c>
      <c r="F575" s="145" t="str">
        <f t="shared" si="2166"/>
        <v/>
      </c>
      <c r="G575" s="145" t="str">
        <f t="shared" si="4"/>
        <v/>
      </c>
      <c r="H575" s="145" t="str">
        <f t="shared" si="5"/>
        <v/>
      </c>
      <c r="I575" s="146" t="str">
        <f t="shared" ref="I575:J575" si="2400">IF(COUNTA($DO575:$DX575)&gt;0,$BA575,"")</f>
        <v/>
      </c>
      <c r="J575" s="146" t="str">
        <f t="shared" si="2400"/>
        <v/>
      </c>
      <c r="K575" s="147" t="str">
        <f t="shared" si="43"/>
        <v/>
      </c>
      <c r="L575" s="147" t="str">
        <f t="shared" si="7"/>
        <v/>
      </c>
      <c r="M575" s="147" t="str">
        <f t="shared" si="8"/>
        <v/>
      </c>
      <c r="N575" s="147" t="str">
        <f t="shared" si="48"/>
        <v/>
      </c>
      <c r="O575" s="147" t="str">
        <f t="shared" si="9"/>
        <v/>
      </c>
      <c r="P575" s="146" t="str">
        <f t="shared" si="2168"/>
        <v/>
      </c>
      <c r="Q575" s="147" t="str">
        <f t="shared" si="2169"/>
        <v/>
      </c>
      <c r="R575" s="146" t="str">
        <f t="shared" si="12"/>
        <v/>
      </c>
      <c r="S575" s="146" t="str">
        <f t="shared" si="13"/>
        <v/>
      </c>
      <c r="T575" s="146" t="str">
        <f>IF(NOT(ISBLANK(DH575)),
        IF(AND(ISREF('Input Tenderers'!$J$8:$K$8),COUNTA('Input Tenderers'!$N$8)&gt;0),
                IF(COUNTA('Input Implementation Transactio'!$N575:$O575)&gt;0,"supplier;tenderer;payee","supplier;tenderer"),
                IF(COUNTA('Input Implementation Transactio'!$N575:$O575)&gt;0,"supplier;payee","supplier")
                ),
        IF(COUNTA('Input Implementation Transactio'!$N575:$O575)&gt;0, "payee", "")
        )</f>
        <v/>
      </c>
      <c r="U575" s="146" t="str">
        <f t="shared" si="14"/>
        <v/>
      </c>
      <c r="V575" s="146" t="str">
        <f t="shared" si="15"/>
        <v/>
      </c>
      <c r="W575" s="148" t="str">
        <f t="shared" si="2170"/>
        <v/>
      </c>
      <c r="X575" s="175" t="str">
        <f t="shared" si="2171"/>
        <v/>
      </c>
      <c r="Y575" s="170" t="str">
        <f t="shared" si="2172"/>
        <v/>
      </c>
      <c r="Z575" s="150" t="str">
        <f t="shared" si="19"/>
        <v/>
      </c>
      <c r="AA575" s="146" t="str">
        <f t="shared" si="20"/>
        <v/>
      </c>
      <c r="AB575" s="146" t="str">
        <f t="shared" si="21"/>
        <v/>
      </c>
      <c r="AC575" s="146" t="str">
        <f t="shared" si="22"/>
        <v/>
      </c>
      <c r="AD575" s="148" t="str">
        <f t="shared" si="2173"/>
        <v/>
      </c>
      <c r="AE575" s="148" t="str">
        <f t="shared" si="24"/>
        <v/>
      </c>
      <c r="AF575" s="175" t="str">
        <f t="shared" si="2174"/>
        <v/>
      </c>
      <c r="AG575" s="170" t="str">
        <f t="shared" si="2175"/>
        <v/>
      </c>
      <c r="AH575" s="148" t="str">
        <f t="shared" si="2176"/>
        <v/>
      </c>
      <c r="AI575" s="146" t="str">
        <f t="shared" si="28"/>
        <v/>
      </c>
      <c r="AJ575" s="146" t="str">
        <f t="shared" si="29"/>
        <v/>
      </c>
      <c r="AK575" s="146" t="str">
        <f t="shared" si="30"/>
        <v/>
      </c>
      <c r="AL575" s="146" t="str">
        <f t="shared" si="31"/>
        <v/>
      </c>
      <c r="AM575" s="171" t="str">
        <f t="shared" si="32"/>
        <v/>
      </c>
      <c r="AN575" s="171" t="str">
        <f t="shared" si="33"/>
        <v/>
      </c>
      <c r="AO575" s="146" t="str">
        <f t="shared" si="34"/>
        <v/>
      </c>
      <c r="AP575" s="146" t="str">
        <f t="shared" si="35"/>
        <v/>
      </c>
      <c r="AQ575" s="146" t="str">
        <f t="shared" si="36"/>
        <v/>
      </c>
      <c r="AR575" s="146" t="str">
        <f t="shared" ref="AR575:AS575" si="2401">IF(NOT(ISBLANK(CB575)),CONCATENATE(TEXT(CB575,"yyyy-mm-ddThh:MM:ss"),"Z"),"")</f>
        <v/>
      </c>
      <c r="AS575" s="146" t="str">
        <f t="shared" si="2401"/>
        <v/>
      </c>
      <c r="AT575" s="146" t="str">
        <f t="shared" si="38"/>
        <v/>
      </c>
      <c r="AU575" s="146" t="str">
        <f t="shared" si="39"/>
        <v/>
      </c>
      <c r="AV575" s="146" t="str">
        <f t="shared" ref="AV575:AW575" si="2402">IF(NOT(ISBLANK(DT575)),CONCATENATE(TEXT(DT575,"yyyy-mm-ddThh:MM:ss"),"Z"),"")</f>
        <v/>
      </c>
      <c r="AW575" s="146" t="str">
        <f t="shared" si="2402"/>
        <v/>
      </c>
      <c r="AX575" s="146" t="str">
        <f t="shared" ref="AX575:AZ575" si="2403">IF(NOT(ISBLANK(ED575)),CONCATENATE(TEXT(ED575,"yyyy-mm-ddThh:MM:ss"),"Z"),"")</f>
        <v/>
      </c>
      <c r="AY575" s="146" t="str">
        <f t="shared" si="2403"/>
        <v/>
      </c>
      <c r="AZ575" s="146" t="str">
        <f t="shared" si="2403"/>
        <v/>
      </c>
      <c r="BA575" s="176"/>
      <c r="BB575" s="152"/>
      <c r="BC575" s="177"/>
      <c r="BD575" s="154"/>
      <c r="BE575" s="155"/>
      <c r="BF575" s="154"/>
      <c r="BG575" s="155"/>
      <c r="BH575" s="169"/>
      <c r="BI575" s="162"/>
      <c r="BJ575" s="172"/>
      <c r="BK575" s="162"/>
      <c r="BL575" s="158"/>
      <c r="BM575" s="172"/>
      <c r="BN575" s="162"/>
      <c r="BO575" s="167"/>
      <c r="BP575" s="169"/>
      <c r="BQ575" s="162"/>
      <c r="BR575" s="162"/>
      <c r="BS575" s="174"/>
      <c r="BT575" s="162"/>
      <c r="BU575" s="174"/>
      <c r="BV575" s="174"/>
      <c r="BW575" s="174"/>
      <c r="BX575" s="173"/>
      <c r="BY575" s="158"/>
      <c r="BZ575" s="160"/>
      <c r="CA575" s="172"/>
      <c r="CB575" s="152"/>
      <c r="CC575" s="152"/>
      <c r="CD575" s="156"/>
      <c r="CE575" s="172"/>
      <c r="CF575" s="162"/>
      <c r="CG575" s="162"/>
      <c r="CH575" s="158"/>
      <c r="CI575" s="173"/>
      <c r="CJ575" s="178"/>
      <c r="CK575" s="173"/>
      <c r="CL575" s="165"/>
      <c r="CM575" s="172"/>
      <c r="CN575" s="162"/>
      <c r="CO575" s="162"/>
      <c r="CP575" s="162"/>
      <c r="CQ575" s="162"/>
      <c r="CR575" s="169"/>
      <c r="CS575" s="162"/>
      <c r="CT575" s="162"/>
      <c r="CU575" s="174"/>
      <c r="CV575" s="152"/>
      <c r="CW575" s="173"/>
      <c r="CX575" s="158"/>
      <c r="CY575" s="172"/>
      <c r="CZ575" s="162"/>
      <c r="DA575" s="162"/>
      <c r="DB575" s="158"/>
      <c r="DC575" s="173"/>
      <c r="DD575" s="178"/>
      <c r="DE575" s="173"/>
      <c r="DF575" s="165"/>
      <c r="DG575" s="172"/>
      <c r="DH575" s="178"/>
      <c r="DI575" s="172"/>
      <c r="DJ575" s="178"/>
      <c r="DK575" s="172"/>
      <c r="DL575" s="162"/>
      <c r="DM575" s="167"/>
      <c r="DN575" s="169"/>
      <c r="DO575" s="162"/>
      <c r="DP575" s="162"/>
      <c r="DQ575" s="174"/>
      <c r="DR575" s="152"/>
      <c r="DS575" s="172"/>
      <c r="DT575" s="152"/>
      <c r="DU575" s="152"/>
      <c r="DV575" s="156"/>
      <c r="DW575" s="173"/>
      <c r="DX575" s="158"/>
      <c r="DY575" s="172"/>
      <c r="DZ575" s="162"/>
      <c r="EA575" s="162"/>
      <c r="EB575" s="172"/>
      <c r="EC575" s="172"/>
      <c r="ED575" s="152"/>
      <c r="EE575" s="152"/>
      <c r="EF575" s="152"/>
      <c r="EG575" s="174"/>
      <c r="EH575" s="172"/>
      <c r="EI575" s="162"/>
      <c r="EJ575" s="162"/>
    </row>
    <row r="576" spans="1:140" ht="12.5">
      <c r="A576" s="168"/>
      <c r="B576" s="169"/>
      <c r="C576" s="144" t="str">
        <f t="shared" si="0"/>
        <v/>
      </c>
      <c r="D576" s="144" t="str">
        <f t="shared" si="2165"/>
        <v/>
      </c>
      <c r="E576" s="144" t="str">
        <f t="shared" si="2"/>
        <v/>
      </c>
      <c r="F576" s="145" t="str">
        <f t="shared" si="2166"/>
        <v/>
      </c>
      <c r="G576" s="145" t="str">
        <f t="shared" si="4"/>
        <v/>
      </c>
      <c r="H576" s="145" t="str">
        <f t="shared" si="5"/>
        <v/>
      </c>
      <c r="I576" s="146" t="str">
        <f t="shared" ref="I576:J576" si="2404">IF(COUNTA($DO576:$DX576)&gt;0,$BA576,"")</f>
        <v/>
      </c>
      <c r="J576" s="146" t="str">
        <f t="shared" si="2404"/>
        <v/>
      </c>
      <c r="K576" s="147" t="str">
        <f t="shared" si="43"/>
        <v/>
      </c>
      <c r="L576" s="147" t="str">
        <f t="shared" si="7"/>
        <v/>
      </c>
      <c r="M576" s="147" t="str">
        <f t="shared" si="8"/>
        <v/>
      </c>
      <c r="N576" s="147" t="str">
        <f t="shared" si="48"/>
        <v/>
      </c>
      <c r="O576" s="147" t="str">
        <f t="shared" si="9"/>
        <v/>
      </c>
      <c r="P576" s="146" t="str">
        <f t="shared" si="2168"/>
        <v/>
      </c>
      <c r="Q576" s="147" t="str">
        <f t="shared" si="2169"/>
        <v/>
      </c>
      <c r="R576" s="146" t="str">
        <f t="shared" si="12"/>
        <v/>
      </c>
      <c r="S576" s="146" t="str">
        <f t="shared" si="13"/>
        <v/>
      </c>
      <c r="T576" s="146" t="str">
        <f>IF(NOT(ISBLANK(DH576)),
        IF(AND(ISREF('Input Tenderers'!$J$8:$K$8),COUNTA('Input Tenderers'!$N$8)&gt;0),
                IF(COUNTA('Input Implementation Transactio'!$N576:$O576)&gt;0,"supplier;tenderer;payee","supplier;tenderer"),
                IF(COUNTA('Input Implementation Transactio'!$N576:$O576)&gt;0,"supplier;payee","supplier")
                ),
        IF(COUNTA('Input Implementation Transactio'!$N576:$O576)&gt;0, "payee", "")
        )</f>
        <v/>
      </c>
      <c r="U576" s="146" t="str">
        <f t="shared" si="14"/>
        <v/>
      </c>
      <c r="V576" s="146" t="str">
        <f t="shared" si="15"/>
        <v/>
      </c>
      <c r="W576" s="148" t="str">
        <f t="shared" si="2170"/>
        <v/>
      </c>
      <c r="X576" s="175" t="str">
        <f t="shared" si="2171"/>
        <v/>
      </c>
      <c r="Y576" s="170" t="str">
        <f t="shared" si="2172"/>
        <v/>
      </c>
      <c r="Z576" s="150" t="str">
        <f t="shared" si="19"/>
        <v/>
      </c>
      <c r="AA576" s="146" t="str">
        <f t="shared" si="20"/>
        <v/>
      </c>
      <c r="AB576" s="146" t="str">
        <f t="shared" si="21"/>
        <v/>
      </c>
      <c r="AC576" s="146" t="str">
        <f t="shared" si="22"/>
        <v/>
      </c>
      <c r="AD576" s="148" t="str">
        <f t="shared" si="2173"/>
        <v/>
      </c>
      <c r="AE576" s="148" t="str">
        <f t="shared" si="24"/>
        <v/>
      </c>
      <c r="AF576" s="175" t="str">
        <f t="shared" si="2174"/>
        <v/>
      </c>
      <c r="AG576" s="170" t="str">
        <f t="shared" si="2175"/>
        <v/>
      </c>
      <c r="AH576" s="148" t="str">
        <f t="shared" si="2176"/>
        <v/>
      </c>
      <c r="AI576" s="146" t="str">
        <f t="shared" si="28"/>
        <v/>
      </c>
      <c r="AJ576" s="146" t="str">
        <f t="shared" si="29"/>
        <v/>
      </c>
      <c r="AK576" s="146" t="str">
        <f t="shared" si="30"/>
        <v/>
      </c>
      <c r="AL576" s="146" t="str">
        <f t="shared" si="31"/>
        <v/>
      </c>
      <c r="AM576" s="171" t="str">
        <f t="shared" si="32"/>
        <v/>
      </c>
      <c r="AN576" s="171" t="str">
        <f t="shared" si="33"/>
        <v/>
      </c>
      <c r="AO576" s="146" t="str">
        <f t="shared" si="34"/>
        <v/>
      </c>
      <c r="AP576" s="146" t="str">
        <f t="shared" si="35"/>
        <v/>
      </c>
      <c r="AQ576" s="146" t="str">
        <f t="shared" si="36"/>
        <v/>
      </c>
      <c r="AR576" s="146" t="str">
        <f t="shared" ref="AR576:AS576" si="2405">IF(NOT(ISBLANK(CB576)),CONCATENATE(TEXT(CB576,"yyyy-mm-ddThh:MM:ss"),"Z"),"")</f>
        <v/>
      </c>
      <c r="AS576" s="146" t="str">
        <f t="shared" si="2405"/>
        <v/>
      </c>
      <c r="AT576" s="146" t="str">
        <f t="shared" si="38"/>
        <v/>
      </c>
      <c r="AU576" s="146" t="str">
        <f t="shared" si="39"/>
        <v/>
      </c>
      <c r="AV576" s="146" t="str">
        <f t="shared" ref="AV576:AW576" si="2406">IF(NOT(ISBLANK(DT576)),CONCATENATE(TEXT(DT576,"yyyy-mm-ddThh:MM:ss"),"Z"),"")</f>
        <v/>
      </c>
      <c r="AW576" s="146" t="str">
        <f t="shared" si="2406"/>
        <v/>
      </c>
      <c r="AX576" s="146" t="str">
        <f t="shared" ref="AX576:AZ576" si="2407">IF(NOT(ISBLANK(ED576)),CONCATENATE(TEXT(ED576,"yyyy-mm-ddThh:MM:ss"),"Z"),"")</f>
        <v/>
      </c>
      <c r="AY576" s="146" t="str">
        <f t="shared" si="2407"/>
        <v/>
      </c>
      <c r="AZ576" s="146" t="str">
        <f t="shared" si="2407"/>
        <v/>
      </c>
      <c r="BA576" s="176"/>
      <c r="BB576" s="152"/>
      <c r="BC576" s="177"/>
      <c r="BD576" s="154"/>
      <c r="BE576" s="155"/>
      <c r="BF576" s="154"/>
      <c r="BG576" s="155"/>
      <c r="BH576" s="169"/>
      <c r="BI576" s="162"/>
      <c r="BJ576" s="172"/>
      <c r="BK576" s="162"/>
      <c r="BL576" s="158"/>
      <c r="BM576" s="172"/>
      <c r="BN576" s="162"/>
      <c r="BO576" s="167"/>
      <c r="BP576" s="169"/>
      <c r="BQ576" s="162"/>
      <c r="BR576" s="162"/>
      <c r="BS576" s="174"/>
      <c r="BT576" s="162"/>
      <c r="BU576" s="174"/>
      <c r="BV576" s="174"/>
      <c r="BW576" s="174"/>
      <c r="BX576" s="173"/>
      <c r="BY576" s="158"/>
      <c r="BZ576" s="160"/>
      <c r="CA576" s="172"/>
      <c r="CB576" s="152"/>
      <c r="CC576" s="152"/>
      <c r="CD576" s="156"/>
      <c r="CE576" s="172"/>
      <c r="CF576" s="162"/>
      <c r="CG576" s="162"/>
      <c r="CH576" s="158"/>
      <c r="CI576" s="173"/>
      <c r="CJ576" s="178"/>
      <c r="CK576" s="173"/>
      <c r="CL576" s="165"/>
      <c r="CM576" s="172"/>
      <c r="CN576" s="162"/>
      <c r="CO576" s="162"/>
      <c r="CP576" s="162"/>
      <c r="CQ576" s="162"/>
      <c r="CR576" s="169"/>
      <c r="CS576" s="162"/>
      <c r="CT576" s="162"/>
      <c r="CU576" s="174"/>
      <c r="CV576" s="152"/>
      <c r="CW576" s="173"/>
      <c r="CX576" s="158"/>
      <c r="CY576" s="172"/>
      <c r="CZ576" s="162"/>
      <c r="DA576" s="162"/>
      <c r="DB576" s="158"/>
      <c r="DC576" s="173"/>
      <c r="DD576" s="178"/>
      <c r="DE576" s="173"/>
      <c r="DF576" s="165"/>
      <c r="DG576" s="172"/>
      <c r="DH576" s="178"/>
      <c r="DI576" s="172"/>
      <c r="DJ576" s="178"/>
      <c r="DK576" s="172"/>
      <c r="DL576" s="162"/>
      <c r="DM576" s="167"/>
      <c r="DN576" s="169"/>
      <c r="DO576" s="162"/>
      <c r="DP576" s="162"/>
      <c r="DQ576" s="174"/>
      <c r="DR576" s="152"/>
      <c r="DS576" s="172"/>
      <c r="DT576" s="152"/>
      <c r="DU576" s="152"/>
      <c r="DV576" s="156"/>
      <c r="DW576" s="173"/>
      <c r="DX576" s="158"/>
      <c r="DY576" s="172"/>
      <c r="DZ576" s="162"/>
      <c r="EA576" s="162"/>
      <c r="EB576" s="172"/>
      <c r="EC576" s="172"/>
      <c r="ED576" s="152"/>
      <c r="EE576" s="152"/>
      <c r="EF576" s="152"/>
      <c r="EG576" s="174"/>
      <c r="EH576" s="172"/>
      <c r="EI576" s="162"/>
      <c r="EJ576" s="162"/>
    </row>
    <row r="577" spans="1:140" ht="12.5">
      <c r="A577" s="168"/>
      <c r="B577" s="169"/>
      <c r="C577" s="144" t="str">
        <f t="shared" si="0"/>
        <v/>
      </c>
      <c r="D577" s="144" t="str">
        <f t="shared" si="2165"/>
        <v/>
      </c>
      <c r="E577" s="144" t="str">
        <f t="shared" si="2"/>
        <v/>
      </c>
      <c r="F577" s="145" t="str">
        <f t="shared" si="2166"/>
        <v/>
      </c>
      <c r="G577" s="145" t="str">
        <f t="shared" si="4"/>
        <v/>
      </c>
      <c r="H577" s="145" t="str">
        <f t="shared" si="5"/>
        <v/>
      </c>
      <c r="I577" s="146" t="str">
        <f t="shared" ref="I577:J577" si="2408">IF(COUNTA($DO577:$DX577)&gt;0,$BA577,"")</f>
        <v/>
      </c>
      <c r="J577" s="146" t="str">
        <f t="shared" si="2408"/>
        <v/>
      </c>
      <c r="K577" s="147" t="str">
        <f t="shared" si="43"/>
        <v/>
      </c>
      <c r="L577" s="147" t="str">
        <f t="shared" si="7"/>
        <v/>
      </c>
      <c r="M577" s="147" t="str">
        <f t="shared" si="8"/>
        <v/>
      </c>
      <c r="N577" s="147" t="str">
        <f t="shared" si="48"/>
        <v/>
      </c>
      <c r="O577" s="147" t="str">
        <f t="shared" si="9"/>
        <v/>
      </c>
      <c r="P577" s="146" t="str">
        <f t="shared" si="2168"/>
        <v/>
      </c>
      <c r="Q577" s="147" t="str">
        <f t="shared" si="2169"/>
        <v/>
      </c>
      <c r="R577" s="146" t="str">
        <f t="shared" si="12"/>
        <v/>
      </c>
      <c r="S577" s="146" t="str">
        <f t="shared" si="13"/>
        <v/>
      </c>
      <c r="T577" s="146" t="str">
        <f>IF(NOT(ISBLANK(DH577)),
        IF(AND(ISREF('Input Tenderers'!$J$8:$K$8),COUNTA('Input Tenderers'!$N$8)&gt;0),
                IF(COUNTA('Input Implementation Transactio'!$N577:$O577)&gt;0,"supplier;tenderer;payee","supplier;tenderer"),
                IF(COUNTA('Input Implementation Transactio'!$N577:$O577)&gt;0,"supplier;payee","supplier")
                ),
        IF(COUNTA('Input Implementation Transactio'!$N577:$O577)&gt;0, "payee", "")
        )</f>
        <v/>
      </c>
      <c r="U577" s="146" t="str">
        <f t="shared" si="14"/>
        <v/>
      </c>
      <c r="V577" s="146" t="str">
        <f t="shared" si="15"/>
        <v/>
      </c>
      <c r="W577" s="148" t="str">
        <f t="shared" si="2170"/>
        <v/>
      </c>
      <c r="X577" s="175" t="str">
        <f t="shared" si="2171"/>
        <v/>
      </c>
      <c r="Y577" s="170" t="str">
        <f t="shared" si="2172"/>
        <v/>
      </c>
      <c r="Z577" s="150" t="str">
        <f t="shared" si="19"/>
        <v/>
      </c>
      <c r="AA577" s="146" t="str">
        <f t="shared" si="20"/>
        <v/>
      </c>
      <c r="AB577" s="146" t="str">
        <f t="shared" si="21"/>
        <v/>
      </c>
      <c r="AC577" s="146" t="str">
        <f t="shared" si="22"/>
        <v/>
      </c>
      <c r="AD577" s="148" t="str">
        <f t="shared" si="2173"/>
        <v/>
      </c>
      <c r="AE577" s="148" t="str">
        <f t="shared" si="24"/>
        <v/>
      </c>
      <c r="AF577" s="175" t="str">
        <f t="shared" si="2174"/>
        <v/>
      </c>
      <c r="AG577" s="170" t="str">
        <f t="shared" si="2175"/>
        <v/>
      </c>
      <c r="AH577" s="148" t="str">
        <f t="shared" si="2176"/>
        <v/>
      </c>
      <c r="AI577" s="146" t="str">
        <f t="shared" si="28"/>
        <v/>
      </c>
      <c r="AJ577" s="146" t="str">
        <f t="shared" si="29"/>
        <v/>
      </c>
      <c r="AK577" s="146" t="str">
        <f t="shared" si="30"/>
        <v/>
      </c>
      <c r="AL577" s="146" t="str">
        <f t="shared" si="31"/>
        <v/>
      </c>
      <c r="AM577" s="171" t="str">
        <f t="shared" si="32"/>
        <v/>
      </c>
      <c r="AN577" s="171" t="str">
        <f t="shared" si="33"/>
        <v/>
      </c>
      <c r="AO577" s="146" t="str">
        <f t="shared" si="34"/>
        <v/>
      </c>
      <c r="AP577" s="146" t="str">
        <f t="shared" si="35"/>
        <v/>
      </c>
      <c r="AQ577" s="146" t="str">
        <f t="shared" si="36"/>
        <v/>
      </c>
      <c r="AR577" s="146" t="str">
        <f t="shared" ref="AR577:AS577" si="2409">IF(NOT(ISBLANK(CB577)),CONCATENATE(TEXT(CB577,"yyyy-mm-ddThh:MM:ss"),"Z"),"")</f>
        <v/>
      </c>
      <c r="AS577" s="146" t="str">
        <f t="shared" si="2409"/>
        <v/>
      </c>
      <c r="AT577" s="146" t="str">
        <f t="shared" si="38"/>
        <v/>
      </c>
      <c r="AU577" s="146" t="str">
        <f t="shared" si="39"/>
        <v/>
      </c>
      <c r="AV577" s="146" t="str">
        <f t="shared" ref="AV577:AW577" si="2410">IF(NOT(ISBLANK(DT577)),CONCATENATE(TEXT(DT577,"yyyy-mm-ddThh:MM:ss"),"Z"),"")</f>
        <v/>
      </c>
      <c r="AW577" s="146" t="str">
        <f t="shared" si="2410"/>
        <v/>
      </c>
      <c r="AX577" s="146" t="str">
        <f t="shared" ref="AX577:AZ577" si="2411">IF(NOT(ISBLANK(ED577)),CONCATENATE(TEXT(ED577,"yyyy-mm-ddThh:MM:ss"),"Z"),"")</f>
        <v/>
      </c>
      <c r="AY577" s="146" t="str">
        <f t="shared" si="2411"/>
        <v/>
      </c>
      <c r="AZ577" s="146" t="str">
        <f t="shared" si="2411"/>
        <v/>
      </c>
      <c r="BA577" s="176"/>
      <c r="BB577" s="152"/>
      <c r="BC577" s="177"/>
      <c r="BD577" s="154"/>
      <c r="BE577" s="155"/>
      <c r="BF577" s="154"/>
      <c r="BG577" s="155"/>
      <c r="BH577" s="169"/>
      <c r="BI577" s="162"/>
      <c r="BJ577" s="172"/>
      <c r="BK577" s="162"/>
      <c r="BL577" s="158"/>
      <c r="BM577" s="172"/>
      <c r="BN577" s="162"/>
      <c r="BO577" s="167"/>
      <c r="BP577" s="169"/>
      <c r="BQ577" s="162"/>
      <c r="BR577" s="162"/>
      <c r="BS577" s="174"/>
      <c r="BT577" s="162"/>
      <c r="BU577" s="174"/>
      <c r="BV577" s="174"/>
      <c r="BW577" s="174"/>
      <c r="BX577" s="173"/>
      <c r="BY577" s="158"/>
      <c r="BZ577" s="160"/>
      <c r="CA577" s="172"/>
      <c r="CB577" s="152"/>
      <c r="CC577" s="152"/>
      <c r="CD577" s="156"/>
      <c r="CE577" s="172"/>
      <c r="CF577" s="162"/>
      <c r="CG577" s="162"/>
      <c r="CH577" s="158"/>
      <c r="CI577" s="173"/>
      <c r="CJ577" s="178"/>
      <c r="CK577" s="173"/>
      <c r="CL577" s="165"/>
      <c r="CM577" s="172"/>
      <c r="CN577" s="162"/>
      <c r="CO577" s="162"/>
      <c r="CP577" s="162"/>
      <c r="CQ577" s="162"/>
      <c r="CR577" s="169"/>
      <c r="CS577" s="162"/>
      <c r="CT577" s="162"/>
      <c r="CU577" s="174"/>
      <c r="CV577" s="152"/>
      <c r="CW577" s="173"/>
      <c r="CX577" s="158"/>
      <c r="CY577" s="172"/>
      <c r="CZ577" s="162"/>
      <c r="DA577" s="162"/>
      <c r="DB577" s="158"/>
      <c r="DC577" s="173"/>
      <c r="DD577" s="178"/>
      <c r="DE577" s="173"/>
      <c r="DF577" s="165"/>
      <c r="DG577" s="172"/>
      <c r="DH577" s="178"/>
      <c r="DI577" s="172"/>
      <c r="DJ577" s="178"/>
      <c r="DK577" s="172"/>
      <c r="DL577" s="162"/>
      <c r="DM577" s="167"/>
      <c r="DN577" s="169"/>
      <c r="DO577" s="162"/>
      <c r="DP577" s="162"/>
      <c r="DQ577" s="174"/>
      <c r="DR577" s="152"/>
      <c r="DS577" s="172"/>
      <c r="DT577" s="152"/>
      <c r="DU577" s="152"/>
      <c r="DV577" s="156"/>
      <c r="DW577" s="173"/>
      <c r="DX577" s="158"/>
      <c r="DY577" s="172"/>
      <c r="DZ577" s="162"/>
      <c r="EA577" s="162"/>
      <c r="EB577" s="172"/>
      <c r="EC577" s="172"/>
      <c r="ED577" s="152"/>
      <c r="EE577" s="152"/>
      <c r="EF577" s="152"/>
      <c r="EG577" s="174"/>
      <c r="EH577" s="172"/>
      <c r="EI577" s="162"/>
      <c r="EJ577" s="162"/>
    </row>
    <row r="578" spans="1:140" ht="12.5">
      <c r="A578" s="168"/>
      <c r="B578" s="169"/>
      <c r="C578" s="144" t="str">
        <f t="shared" si="0"/>
        <v/>
      </c>
      <c r="D578" s="144" t="str">
        <f t="shared" si="2165"/>
        <v/>
      </c>
      <c r="E578" s="144" t="str">
        <f t="shared" si="2"/>
        <v/>
      </c>
      <c r="F578" s="145" t="str">
        <f t="shared" si="2166"/>
        <v/>
      </c>
      <c r="G578" s="145" t="str">
        <f t="shared" si="4"/>
        <v/>
      </c>
      <c r="H578" s="145" t="str">
        <f t="shared" si="5"/>
        <v/>
      </c>
      <c r="I578" s="146" t="str">
        <f t="shared" ref="I578:J578" si="2412">IF(COUNTA($DO578:$DX578)&gt;0,$BA578,"")</f>
        <v/>
      </c>
      <c r="J578" s="146" t="str">
        <f t="shared" si="2412"/>
        <v/>
      </c>
      <c r="K578" s="147" t="str">
        <f t="shared" si="43"/>
        <v/>
      </c>
      <c r="L578" s="147" t="str">
        <f t="shared" si="7"/>
        <v/>
      </c>
      <c r="M578" s="147" t="str">
        <f t="shared" si="8"/>
        <v/>
      </c>
      <c r="N578" s="147" t="str">
        <f t="shared" si="48"/>
        <v/>
      </c>
      <c r="O578" s="147" t="str">
        <f t="shared" si="9"/>
        <v/>
      </c>
      <c r="P578" s="146" t="str">
        <f t="shared" si="2168"/>
        <v/>
      </c>
      <c r="Q578" s="147" t="str">
        <f t="shared" si="2169"/>
        <v/>
      </c>
      <c r="R578" s="146" t="str">
        <f t="shared" si="12"/>
        <v/>
      </c>
      <c r="S578" s="146" t="str">
        <f t="shared" si="13"/>
        <v/>
      </c>
      <c r="T578" s="146" t="str">
        <f>IF(NOT(ISBLANK(DH578)),
        IF(AND(ISREF('Input Tenderers'!$J$8:$K$8),COUNTA('Input Tenderers'!$N$8)&gt;0),
                IF(COUNTA('Input Implementation Transactio'!$N578:$O578)&gt;0,"supplier;tenderer;payee","supplier;tenderer"),
                IF(COUNTA('Input Implementation Transactio'!$N578:$O578)&gt;0,"supplier;payee","supplier")
                ),
        IF(COUNTA('Input Implementation Transactio'!$N578:$O578)&gt;0, "payee", "")
        )</f>
        <v/>
      </c>
      <c r="U578" s="146" t="str">
        <f t="shared" si="14"/>
        <v/>
      </c>
      <c r="V578" s="146" t="str">
        <f t="shared" si="15"/>
        <v/>
      </c>
      <c r="W578" s="148" t="str">
        <f t="shared" si="2170"/>
        <v/>
      </c>
      <c r="X578" s="175" t="str">
        <f t="shared" si="2171"/>
        <v/>
      </c>
      <c r="Y578" s="170" t="str">
        <f t="shared" si="2172"/>
        <v/>
      </c>
      <c r="Z578" s="150" t="str">
        <f t="shared" si="19"/>
        <v/>
      </c>
      <c r="AA578" s="146" t="str">
        <f t="shared" si="20"/>
        <v/>
      </c>
      <c r="AB578" s="146" t="str">
        <f t="shared" si="21"/>
        <v/>
      </c>
      <c r="AC578" s="146" t="str">
        <f t="shared" si="22"/>
        <v/>
      </c>
      <c r="AD578" s="148" t="str">
        <f t="shared" si="2173"/>
        <v/>
      </c>
      <c r="AE578" s="148" t="str">
        <f t="shared" si="24"/>
        <v/>
      </c>
      <c r="AF578" s="175" t="str">
        <f t="shared" si="2174"/>
        <v/>
      </c>
      <c r="AG578" s="170" t="str">
        <f t="shared" si="2175"/>
        <v/>
      </c>
      <c r="AH578" s="148" t="str">
        <f t="shared" si="2176"/>
        <v/>
      </c>
      <c r="AI578" s="146" t="str">
        <f t="shared" si="28"/>
        <v/>
      </c>
      <c r="AJ578" s="146" t="str">
        <f t="shared" si="29"/>
        <v/>
      </c>
      <c r="AK578" s="146" t="str">
        <f t="shared" si="30"/>
        <v/>
      </c>
      <c r="AL578" s="146" t="str">
        <f t="shared" si="31"/>
        <v/>
      </c>
      <c r="AM578" s="171" t="str">
        <f t="shared" si="32"/>
        <v/>
      </c>
      <c r="AN578" s="171" t="str">
        <f t="shared" si="33"/>
        <v/>
      </c>
      <c r="AO578" s="146" t="str">
        <f t="shared" si="34"/>
        <v/>
      </c>
      <c r="AP578" s="146" t="str">
        <f t="shared" si="35"/>
        <v/>
      </c>
      <c r="AQ578" s="146" t="str">
        <f t="shared" si="36"/>
        <v/>
      </c>
      <c r="AR578" s="146" t="str">
        <f t="shared" ref="AR578:AS578" si="2413">IF(NOT(ISBLANK(CB578)),CONCATENATE(TEXT(CB578,"yyyy-mm-ddThh:MM:ss"),"Z"),"")</f>
        <v/>
      </c>
      <c r="AS578" s="146" t="str">
        <f t="shared" si="2413"/>
        <v/>
      </c>
      <c r="AT578" s="146" t="str">
        <f t="shared" si="38"/>
        <v/>
      </c>
      <c r="AU578" s="146" t="str">
        <f t="shared" si="39"/>
        <v/>
      </c>
      <c r="AV578" s="146" t="str">
        <f t="shared" ref="AV578:AW578" si="2414">IF(NOT(ISBLANK(DT578)),CONCATENATE(TEXT(DT578,"yyyy-mm-ddThh:MM:ss"),"Z"),"")</f>
        <v/>
      </c>
      <c r="AW578" s="146" t="str">
        <f t="shared" si="2414"/>
        <v/>
      </c>
      <c r="AX578" s="146" t="str">
        <f t="shared" ref="AX578:AZ578" si="2415">IF(NOT(ISBLANK(ED578)),CONCATENATE(TEXT(ED578,"yyyy-mm-ddThh:MM:ss"),"Z"),"")</f>
        <v/>
      </c>
      <c r="AY578" s="146" t="str">
        <f t="shared" si="2415"/>
        <v/>
      </c>
      <c r="AZ578" s="146" t="str">
        <f t="shared" si="2415"/>
        <v/>
      </c>
      <c r="BA578" s="176"/>
      <c r="BB578" s="152"/>
      <c r="BC578" s="177"/>
      <c r="BD578" s="154"/>
      <c r="BE578" s="155"/>
      <c r="BF578" s="154"/>
      <c r="BG578" s="155"/>
      <c r="BH578" s="169"/>
      <c r="BI578" s="162"/>
      <c r="BJ578" s="172"/>
      <c r="BK578" s="162"/>
      <c r="BL578" s="158"/>
      <c r="BM578" s="172"/>
      <c r="BN578" s="162"/>
      <c r="BO578" s="167"/>
      <c r="BP578" s="169"/>
      <c r="BQ578" s="162"/>
      <c r="BR578" s="162"/>
      <c r="BS578" s="174"/>
      <c r="BT578" s="162"/>
      <c r="BU578" s="174"/>
      <c r="BV578" s="174"/>
      <c r="BW578" s="174"/>
      <c r="BX578" s="173"/>
      <c r="BY578" s="158"/>
      <c r="BZ578" s="160"/>
      <c r="CA578" s="172"/>
      <c r="CB578" s="152"/>
      <c r="CC578" s="152"/>
      <c r="CD578" s="156"/>
      <c r="CE578" s="172"/>
      <c r="CF578" s="162"/>
      <c r="CG578" s="162"/>
      <c r="CH578" s="158"/>
      <c r="CI578" s="173"/>
      <c r="CJ578" s="178"/>
      <c r="CK578" s="173"/>
      <c r="CL578" s="165"/>
      <c r="CM578" s="172"/>
      <c r="CN578" s="162"/>
      <c r="CO578" s="162"/>
      <c r="CP578" s="162"/>
      <c r="CQ578" s="162"/>
      <c r="CR578" s="169"/>
      <c r="CS578" s="162"/>
      <c r="CT578" s="162"/>
      <c r="CU578" s="174"/>
      <c r="CV578" s="152"/>
      <c r="CW578" s="173"/>
      <c r="CX578" s="158"/>
      <c r="CY578" s="172"/>
      <c r="CZ578" s="162"/>
      <c r="DA578" s="162"/>
      <c r="DB578" s="158"/>
      <c r="DC578" s="173"/>
      <c r="DD578" s="178"/>
      <c r="DE578" s="173"/>
      <c r="DF578" s="165"/>
      <c r="DG578" s="172"/>
      <c r="DH578" s="178"/>
      <c r="DI578" s="172"/>
      <c r="DJ578" s="178"/>
      <c r="DK578" s="172"/>
      <c r="DL578" s="162"/>
      <c r="DM578" s="167"/>
      <c r="DN578" s="169"/>
      <c r="DO578" s="162"/>
      <c r="DP578" s="162"/>
      <c r="DQ578" s="174"/>
      <c r="DR578" s="152"/>
      <c r="DS578" s="172"/>
      <c r="DT578" s="152"/>
      <c r="DU578" s="152"/>
      <c r="DV578" s="156"/>
      <c r="DW578" s="173"/>
      <c r="DX578" s="158"/>
      <c r="DY578" s="172"/>
      <c r="DZ578" s="162"/>
      <c r="EA578" s="162"/>
      <c r="EB578" s="172"/>
      <c r="EC578" s="172"/>
      <c r="ED578" s="152"/>
      <c r="EE578" s="152"/>
      <c r="EF578" s="152"/>
      <c r="EG578" s="174"/>
      <c r="EH578" s="172"/>
      <c r="EI578" s="162"/>
      <c r="EJ578" s="162"/>
    </row>
    <row r="579" spans="1:140" ht="12.5">
      <c r="A579" s="168"/>
      <c r="B579" s="169"/>
      <c r="C579" s="144" t="str">
        <f t="shared" si="0"/>
        <v/>
      </c>
      <c r="D579" s="144" t="str">
        <f t="shared" si="2165"/>
        <v/>
      </c>
      <c r="E579" s="144" t="str">
        <f t="shared" si="2"/>
        <v/>
      </c>
      <c r="F579" s="145" t="str">
        <f t="shared" si="2166"/>
        <v/>
      </c>
      <c r="G579" s="145" t="str">
        <f t="shared" si="4"/>
        <v/>
      </c>
      <c r="H579" s="145" t="str">
        <f t="shared" si="5"/>
        <v/>
      </c>
      <c r="I579" s="146" t="str">
        <f t="shared" ref="I579:J579" si="2416">IF(COUNTA($DO579:$DX579)&gt;0,$BA579,"")</f>
        <v/>
      </c>
      <c r="J579" s="146" t="str">
        <f t="shared" si="2416"/>
        <v/>
      </c>
      <c r="K579" s="147" t="str">
        <f t="shared" si="43"/>
        <v/>
      </c>
      <c r="L579" s="147" t="str">
        <f t="shared" si="7"/>
        <v/>
      </c>
      <c r="M579" s="147" t="str">
        <f t="shared" si="8"/>
        <v/>
      </c>
      <c r="N579" s="147" t="str">
        <f t="shared" si="48"/>
        <v/>
      </c>
      <c r="O579" s="147" t="str">
        <f t="shared" si="9"/>
        <v/>
      </c>
      <c r="P579" s="146" t="str">
        <f t="shared" si="2168"/>
        <v/>
      </c>
      <c r="Q579" s="147" t="str">
        <f t="shared" si="2169"/>
        <v/>
      </c>
      <c r="R579" s="146" t="str">
        <f t="shared" si="12"/>
        <v/>
      </c>
      <c r="S579" s="146" t="str">
        <f t="shared" si="13"/>
        <v/>
      </c>
      <c r="T579" s="146" t="str">
        <f>IF(NOT(ISBLANK(DH579)),
        IF(AND(ISREF('Input Tenderers'!$J$8:$K$8),COUNTA('Input Tenderers'!$N$8)&gt;0),
                IF(COUNTA('Input Implementation Transactio'!$N579:$O579)&gt;0,"supplier;tenderer;payee","supplier;tenderer"),
                IF(COUNTA('Input Implementation Transactio'!$N579:$O579)&gt;0,"supplier;payee","supplier")
                ),
        IF(COUNTA('Input Implementation Transactio'!$N579:$O579)&gt;0, "payee", "")
        )</f>
        <v/>
      </c>
      <c r="U579" s="146" t="str">
        <f t="shared" si="14"/>
        <v/>
      </c>
      <c r="V579" s="146" t="str">
        <f t="shared" si="15"/>
        <v/>
      </c>
      <c r="W579" s="148" t="str">
        <f t="shared" si="2170"/>
        <v/>
      </c>
      <c r="X579" s="175" t="str">
        <f t="shared" si="2171"/>
        <v/>
      </c>
      <c r="Y579" s="170" t="str">
        <f t="shared" si="2172"/>
        <v/>
      </c>
      <c r="Z579" s="150" t="str">
        <f t="shared" si="19"/>
        <v/>
      </c>
      <c r="AA579" s="146" t="str">
        <f t="shared" si="20"/>
        <v/>
      </c>
      <c r="AB579" s="146" t="str">
        <f t="shared" si="21"/>
        <v/>
      </c>
      <c r="AC579" s="146" t="str">
        <f t="shared" si="22"/>
        <v/>
      </c>
      <c r="AD579" s="148" t="str">
        <f t="shared" si="2173"/>
        <v/>
      </c>
      <c r="AE579" s="148" t="str">
        <f t="shared" si="24"/>
        <v/>
      </c>
      <c r="AF579" s="175" t="str">
        <f t="shared" si="2174"/>
        <v/>
      </c>
      <c r="AG579" s="170" t="str">
        <f t="shared" si="2175"/>
        <v/>
      </c>
      <c r="AH579" s="148" t="str">
        <f t="shared" si="2176"/>
        <v/>
      </c>
      <c r="AI579" s="146" t="str">
        <f t="shared" si="28"/>
        <v/>
      </c>
      <c r="AJ579" s="146" t="str">
        <f t="shared" si="29"/>
        <v/>
      </c>
      <c r="AK579" s="146" t="str">
        <f t="shared" si="30"/>
        <v/>
      </c>
      <c r="AL579" s="146" t="str">
        <f t="shared" si="31"/>
        <v/>
      </c>
      <c r="AM579" s="171" t="str">
        <f t="shared" si="32"/>
        <v/>
      </c>
      <c r="AN579" s="171" t="str">
        <f t="shared" si="33"/>
        <v/>
      </c>
      <c r="AO579" s="146" t="str">
        <f t="shared" si="34"/>
        <v/>
      </c>
      <c r="AP579" s="146" t="str">
        <f t="shared" si="35"/>
        <v/>
      </c>
      <c r="AQ579" s="146" t="str">
        <f t="shared" si="36"/>
        <v/>
      </c>
      <c r="AR579" s="146" t="str">
        <f t="shared" ref="AR579:AS579" si="2417">IF(NOT(ISBLANK(CB579)),CONCATENATE(TEXT(CB579,"yyyy-mm-ddThh:MM:ss"),"Z"),"")</f>
        <v/>
      </c>
      <c r="AS579" s="146" t="str">
        <f t="shared" si="2417"/>
        <v/>
      </c>
      <c r="AT579" s="146" t="str">
        <f t="shared" si="38"/>
        <v/>
      </c>
      <c r="AU579" s="146" t="str">
        <f t="shared" si="39"/>
        <v/>
      </c>
      <c r="AV579" s="146" t="str">
        <f t="shared" ref="AV579:AW579" si="2418">IF(NOT(ISBLANK(DT579)),CONCATENATE(TEXT(DT579,"yyyy-mm-ddThh:MM:ss"),"Z"),"")</f>
        <v/>
      </c>
      <c r="AW579" s="146" t="str">
        <f t="shared" si="2418"/>
        <v/>
      </c>
      <c r="AX579" s="146" t="str">
        <f t="shared" ref="AX579:AZ579" si="2419">IF(NOT(ISBLANK(ED579)),CONCATENATE(TEXT(ED579,"yyyy-mm-ddThh:MM:ss"),"Z"),"")</f>
        <v/>
      </c>
      <c r="AY579" s="146" t="str">
        <f t="shared" si="2419"/>
        <v/>
      </c>
      <c r="AZ579" s="146" t="str">
        <f t="shared" si="2419"/>
        <v/>
      </c>
      <c r="BA579" s="176"/>
      <c r="BB579" s="152"/>
      <c r="BC579" s="177"/>
      <c r="BD579" s="154"/>
      <c r="BE579" s="155"/>
      <c r="BF579" s="154"/>
      <c r="BG579" s="155"/>
      <c r="BH579" s="169"/>
      <c r="BI579" s="162"/>
      <c r="BJ579" s="172"/>
      <c r="BK579" s="162"/>
      <c r="BL579" s="158"/>
      <c r="BM579" s="172"/>
      <c r="BN579" s="162"/>
      <c r="BO579" s="167"/>
      <c r="BP579" s="169"/>
      <c r="BQ579" s="162"/>
      <c r="BR579" s="162"/>
      <c r="BS579" s="174"/>
      <c r="BT579" s="162"/>
      <c r="BU579" s="174"/>
      <c r="BV579" s="174"/>
      <c r="BW579" s="174"/>
      <c r="BX579" s="173"/>
      <c r="BY579" s="158"/>
      <c r="BZ579" s="160"/>
      <c r="CA579" s="172"/>
      <c r="CB579" s="152"/>
      <c r="CC579" s="152"/>
      <c r="CD579" s="156"/>
      <c r="CE579" s="172"/>
      <c r="CF579" s="162"/>
      <c r="CG579" s="162"/>
      <c r="CH579" s="158"/>
      <c r="CI579" s="173"/>
      <c r="CJ579" s="178"/>
      <c r="CK579" s="173"/>
      <c r="CL579" s="165"/>
      <c r="CM579" s="172"/>
      <c r="CN579" s="162"/>
      <c r="CO579" s="162"/>
      <c r="CP579" s="162"/>
      <c r="CQ579" s="162"/>
      <c r="CR579" s="169"/>
      <c r="CS579" s="162"/>
      <c r="CT579" s="162"/>
      <c r="CU579" s="174"/>
      <c r="CV579" s="152"/>
      <c r="CW579" s="173"/>
      <c r="CX579" s="158"/>
      <c r="CY579" s="172"/>
      <c r="CZ579" s="162"/>
      <c r="DA579" s="162"/>
      <c r="DB579" s="158"/>
      <c r="DC579" s="173"/>
      <c r="DD579" s="178"/>
      <c r="DE579" s="173"/>
      <c r="DF579" s="165"/>
      <c r="DG579" s="172"/>
      <c r="DH579" s="178"/>
      <c r="DI579" s="172"/>
      <c r="DJ579" s="178"/>
      <c r="DK579" s="172"/>
      <c r="DL579" s="162"/>
      <c r="DM579" s="167"/>
      <c r="DN579" s="169"/>
      <c r="DO579" s="162"/>
      <c r="DP579" s="162"/>
      <c r="DQ579" s="174"/>
      <c r="DR579" s="152"/>
      <c r="DS579" s="172"/>
      <c r="DT579" s="152"/>
      <c r="DU579" s="152"/>
      <c r="DV579" s="156"/>
      <c r="DW579" s="173"/>
      <c r="DX579" s="158"/>
      <c r="DY579" s="172"/>
      <c r="DZ579" s="162"/>
      <c r="EA579" s="162"/>
      <c r="EB579" s="172"/>
      <c r="EC579" s="172"/>
      <c r="ED579" s="152"/>
      <c r="EE579" s="152"/>
      <c r="EF579" s="152"/>
      <c r="EG579" s="174"/>
      <c r="EH579" s="172"/>
      <c r="EI579" s="162"/>
      <c r="EJ579" s="162"/>
    </row>
    <row r="580" spans="1:140" ht="12.5">
      <c r="A580" s="168"/>
      <c r="B580" s="169"/>
      <c r="C580" s="144" t="str">
        <f t="shared" si="0"/>
        <v/>
      </c>
      <c r="D580" s="144" t="str">
        <f t="shared" si="2165"/>
        <v/>
      </c>
      <c r="E580" s="144" t="str">
        <f t="shared" si="2"/>
        <v/>
      </c>
      <c r="F580" s="145" t="str">
        <f t="shared" si="2166"/>
        <v/>
      </c>
      <c r="G580" s="145" t="str">
        <f t="shared" si="4"/>
        <v/>
      </c>
      <c r="H580" s="145" t="str">
        <f t="shared" si="5"/>
        <v/>
      </c>
      <c r="I580" s="146" t="str">
        <f t="shared" ref="I580:J580" si="2420">IF(COUNTA($DO580:$DX580)&gt;0,$BA580,"")</f>
        <v/>
      </c>
      <c r="J580" s="146" t="str">
        <f t="shared" si="2420"/>
        <v/>
      </c>
      <c r="K580" s="147" t="str">
        <f t="shared" si="43"/>
        <v/>
      </c>
      <c r="L580" s="147" t="str">
        <f t="shared" si="7"/>
        <v/>
      </c>
      <c r="M580" s="147" t="str">
        <f t="shared" si="8"/>
        <v/>
      </c>
      <c r="N580" s="147" t="str">
        <f t="shared" si="48"/>
        <v/>
      </c>
      <c r="O580" s="147" t="str">
        <f t="shared" si="9"/>
        <v/>
      </c>
      <c r="P580" s="146" t="str">
        <f t="shared" si="2168"/>
        <v/>
      </c>
      <c r="Q580" s="147" t="str">
        <f t="shared" si="2169"/>
        <v/>
      </c>
      <c r="R580" s="146" t="str">
        <f t="shared" si="12"/>
        <v/>
      </c>
      <c r="S580" s="146" t="str">
        <f t="shared" si="13"/>
        <v/>
      </c>
      <c r="T580" s="146" t="str">
        <f>IF(NOT(ISBLANK(DH580)),
        IF(AND(ISREF('Input Tenderers'!$J$8:$K$8),COUNTA('Input Tenderers'!$N$8)&gt;0),
                IF(COUNTA('Input Implementation Transactio'!$N580:$O580)&gt;0,"supplier;tenderer;payee","supplier;tenderer"),
                IF(COUNTA('Input Implementation Transactio'!$N580:$O580)&gt;0,"supplier;payee","supplier")
                ),
        IF(COUNTA('Input Implementation Transactio'!$N580:$O580)&gt;0, "payee", "")
        )</f>
        <v/>
      </c>
      <c r="U580" s="146" t="str">
        <f t="shared" si="14"/>
        <v/>
      </c>
      <c r="V580" s="146" t="str">
        <f t="shared" si="15"/>
        <v/>
      </c>
      <c r="W580" s="148" t="str">
        <f t="shared" si="2170"/>
        <v/>
      </c>
      <c r="X580" s="175" t="str">
        <f t="shared" si="2171"/>
        <v/>
      </c>
      <c r="Y580" s="170" t="str">
        <f t="shared" si="2172"/>
        <v/>
      </c>
      <c r="Z580" s="150" t="str">
        <f t="shared" si="19"/>
        <v/>
      </c>
      <c r="AA580" s="146" t="str">
        <f t="shared" si="20"/>
        <v/>
      </c>
      <c r="AB580" s="146" t="str">
        <f t="shared" si="21"/>
        <v/>
      </c>
      <c r="AC580" s="146" t="str">
        <f t="shared" si="22"/>
        <v/>
      </c>
      <c r="AD580" s="148" t="str">
        <f t="shared" si="2173"/>
        <v/>
      </c>
      <c r="AE580" s="148" t="str">
        <f t="shared" si="24"/>
        <v/>
      </c>
      <c r="AF580" s="175" t="str">
        <f t="shared" si="2174"/>
        <v/>
      </c>
      <c r="AG580" s="170" t="str">
        <f t="shared" si="2175"/>
        <v/>
      </c>
      <c r="AH580" s="148" t="str">
        <f t="shared" si="2176"/>
        <v/>
      </c>
      <c r="AI580" s="146" t="str">
        <f t="shared" si="28"/>
        <v/>
      </c>
      <c r="AJ580" s="146" t="str">
        <f t="shared" si="29"/>
        <v/>
      </c>
      <c r="AK580" s="146" t="str">
        <f t="shared" si="30"/>
        <v/>
      </c>
      <c r="AL580" s="146" t="str">
        <f t="shared" si="31"/>
        <v/>
      </c>
      <c r="AM580" s="171" t="str">
        <f t="shared" si="32"/>
        <v/>
      </c>
      <c r="AN580" s="171" t="str">
        <f t="shared" si="33"/>
        <v/>
      </c>
      <c r="AO580" s="146" t="str">
        <f t="shared" si="34"/>
        <v/>
      </c>
      <c r="AP580" s="146" t="str">
        <f t="shared" si="35"/>
        <v/>
      </c>
      <c r="AQ580" s="146" t="str">
        <f t="shared" si="36"/>
        <v/>
      </c>
      <c r="AR580" s="146" t="str">
        <f t="shared" ref="AR580:AS580" si="2421">IF(NOT(ISBLANK(CB580)),CONCATENATE(TEXT(CB580,"yyyy-mm-ddThh:MM:ss"),"Z"),"")</f>
        <v/>
      </c>
      <c r="AS580" s="146" t="str">
        <f t="shared" si="2421"/>
        <v/>
      </c>
      <c r="AT580" s="146" t="str">
        <f t="shared" si="38"/>
        <v/>
      </c>
      <c r="AU580" s="146" t="str">
        <f t="shared" si="39"/>
        <v/>
      </c>
      <c r="AV580" s="146" t="str">
        <f t="shared" ref="AV580:AW580" si="2422">IF(NOT(ISBLANK(DT580)),CONCATENATE(TEXT(DT580,"yyyy-mm-ddThh:MM:ss"),"Z"),"")</f>
        <v/>
      </c>
      <c r="AW580" s="146" t="str">
        <f t="shared" si="2422"/>
        <v/>
      </c>
      <c r="AX580" s="146" t="str">
        <f t="shared" ref="AX580:AZ580" si="2423">IF(NOT(ISBLANK(ED580)),CONCATENATE(TEXT(ED580,"yyyy-mm-ddThh:MM:ss"),"Z"),"")</f>
        <v/>
      </c>
      <c r="AY580" s="146" t="str">
        <f t="shared" si="2423"/>
        <v/>
      </c>
      <c r="AZ580" s="146" t="str">
        <f t="shared" si="2423"/>
        <v/>
      </c>
      <c r="BA580" s="176"/>
      <c r="BB580" s="152"/>
      <c r="BC580" s="177"/>
      <c r="BD580" s="154"/>
      <c r="BE580" s="155"/>
      <c r="BF580" s="154"/>
      <c r="BG580" s="155"/>
      <c r="BH580" s="169"/>
      <c r="BI580" s="162"/>
      <c r="BJ580" s="172"/>
      <c r="BK580" s="162"/>
      <c r="BL580" s="158"/>
      <c r="BM580" s="172"/>
      <c r="BN580" s="162"/>
      <c r="BO580" s="167"/>
      <c r="BP580" s="169"/>
      <c r="BQ580" s="162"/>
      <c r="BR580" s="162"/>
      <c r="BS580" s="174"/>
      <c r="BT580" s="162"/>
      <c r="BU580" s="174"/>
      <c r="BV580" s="174"/>
      <c r="BW580" s="174"/>
      <c r="BX580" s="173"/>
      <c r="BY580" s="158"/>
      <c r="BZ580" s="160"/>
      <c r="CA580" s="172"/>
      <c r="CB580" s="152"/>
      <c r="CC580" s="152"/>
      <c r="CD580" s="156"/>
      <c r="CE580" s="172"/>
      <c r="CF580" s="162"/>
      <c r="CG580" s="162"/>
      <c r="CH580" s="158"/>
      <c r="CI580" s="173"/>
      <c r="CJ580" s="178"/>
      <c r="CK580" s="173"/>
      <c r="CL580" s="165"/>
      <c r="CM580" s="172"/>
      <c r="CN580" s="162"/>
      <c r="CO580" s="162"/>
      <c r="CP580" s="162"/>
      <c r="CQ580" s="162"/>
      <c r="CR580" s="169"/>
      <c r="CS580" s="162"/>
      <c r="CT580" s="162"/>
      <c r="CU580" s="174"/>
      <c r="CV580" s="152"/>
      <c r="CW580" s="173"/>
      <c r="CX580" s="158"/>
      <c r="CY580" s="172"/>
      <c r="CZ580" s="162"/>
      <c r="DA580" s="162"/>
      <c r="DB580" s="158"/>
      <c r="DC580" s="173"/>
      <c r="DD580" s="178"/>
      <c r="DE580" s="173"/>
      <c r="DF580" s="165"/>
      <c r="DG580" s="172"/>
      <c r="DH580" s="178"/>
      <c r="DI580" s="172"/>
      <c r="DJ580" s="178"/>
      <c r="DK580" s="172"/>
      <c r="DL580" s="162"/>
      <c r="DM580" s="167"/>
      <c r="DN580" s="169"/>
      <c r="DO580" s="162"/>
      <c r="DP580" s="162"/>
      <c r="DQ580" s="174"/>
      <c r="DR580" s="152"/>
      <c r="DS580" s="172"/>
      <c r="DT580" s="152"/>
      <c r="DU580" s="152"/>
      <c r="DV580" s="156"/>
      <c r="DW580" s="173"/>
      <c r="DX580" s="158"/>
      <c r="DY580" s="172"/>
      <c r="DZ580" s="162"/>
      <c r="EA580" s="162"/>
      <c r="EB580" s="172"/>
      <c r="EC580" s="172"/>
      <c r="ED580" s="152"/>
      <c r="EE580" s="152"/>
      <c r="EF580" s="152"/>
      <c r="EG580" s="174"/>
      <c r="EH580" s="172"/>
      <c r="EI580" s="162"/>
      <c r="EJ580" s="162"/>
    </row>
    <row r="581" spans="1:140" ht="12.5">
      <c r="A581" s="168"/>
      <c r="B581" s="169"/>
      <c r="C581" s="144" t="str">
        <f t="shared" si="0"/>
        <v/>
      </c>
      <c r="D581" s="144" t="str">
        <f t="shared" si="2165"/>
        <v/>
      </c>
      <c r="E581" s="144" t="str">
        <f t="shared" si="2"/>
        <v/>
      </c>
      <c r="F581" s="145" t="str">
        <f t="shared" si="2166"/>
        <v/>
      </c>
      <c r="G581" s="145" t="str">
        <f t="shared" si="4"/>
        <v/>
      </c>
      <c r="H581" s="145" t="str">
        <f t="shared" si="5"/>
        <v/>
      </c>
      <c r="I581" s="146" t="str">
        <f t="shared" ref="I581:J581" si="2424">IF(COUNTA($DO581:$DX581)&gt;0,$BA581,"")</f>
        <v/>
      </c>
      <c r="J581" s="146" t="str">
        <f t="shared" si="2424"/>
        <v/>
      </c>
      <c r="K581" s="147" t="str">
        <f t="shared" si="43"/>
        <v/>
      </c>
      <c r="L581" s="147" t="str">
        <f t="shared" si="7"/>
        <v/>
      </c>
      <c r="M581" s="147" t="str">
        <f t="shared" si="8"/>
        <v/>
      </c>
      <c r="N581" s="147" t="str">
        <f t="shared" si="48"/>
        <v/>
      </c>
      <c r="O581" s="147" t="str">
        <f t="shared" si="9"/>
        <v/>
      </c>
      <c r="P581" s="146" t="str">
        <f t="shared" si="2168"/>
        <v/>
      </c>
      <c r="Q581" s="147" t="str">
        <f t="shared" si="2169"/>
        <v/>
      </c>
      <c r="R581" s="146" t="str">
        <f t="shared" si="12"/>
        <v/>
      </c>
      <c r="S581" s="146" t="str">
        <f t="shared" si="13"/>
        <v/>
      </c>
      <c r="T581" s="146" t="str">
        <f>IF(NOT(ISBLANK(DH581)),
        IF(AND(ISREF('Input Tenderers'!$J$8:$K$8),COUNTA('Input Tenderers'!$N$8)&gt;0),
                IF(COUNTA('Input Implementation Transactio'!$N581:$O581)&gt;0,"supplier;tenderer;payee","supplier;tenderer"),
                IF(COUNTA('Input Implementation Transactio'!$N581:$O581)&gt;0,"supplier;payee","supplier")
                ),
        IF(COUNTA('Input Implementation Transactio'!$N581:$O581)&gt;0, "payee", "")
        )</f>
        <v/>
      </c>
      <c r="U581" s="146" t="str">
        <f t="shared" si="14"/>
        <v/>
      </c>
      <c r="V581" s="146" t="str">
        <f t="shared" si="15"/>
        <v/>
      </c>
      <c r="W581" s="148" t="str">
        <f t="shared" si="2170"/>
        <v/>
      </c>
      <c r="X581" s="175" t="str">
        <f t="shared" si="2171"/>
        <v/>
      </c>
      <c r="Y581" s="170" t="str">
        <f t="shared" si="2172"/>
        <v/>
      </c>
      <c r="Z581" s="150" t="str">
        <f t="shared" si="19"/>
        <v/>
      </c>
      <c r="AA581" s="146" t="str">
        <f t="shared" si="20"/>
        <v/>
      </c>
      <c r="AB581" s="146" t="str">
        <f t="shared" si="21"/>
        <v/>
      </c>
      <c r="AC581" s="146" t="str">
        <f t="shared" si="22"/>
        <v/>
      </c>
      <c r="AD581" s="148" t="str">
        <f t="shared" si="2173"/>
        <v/>
      </c>
      <c r="AE581" s="148" t="str">
        <f t="shared" si="24"/>
        <v/>
      </c>
      <c r="AF581" s="175" t="str">
        <f t="shared" si="2174"/>
        <v/>
      </c>
      <c r="AG581" s="170" t="str">
        <f t="shared" si="2175"/>
        <v/>
      </c>
      <c r="AH581" s="148" t="str">
        <f t="shared" si="2176"/>
        <v/>
      </c>
      <c r="AI581" s="146" t="str">
        <f t="shared" si="28"/>
        <v/>
      </c>
      <c r="AJ581" s="146" t="str">
        <f t="shared" si="29"/>
        <v/>
      </c>
      <c r="AK581" s="146" t="str">
        <f t="shared" si="30"/>
        <v/>
      </c>
      <c r="AL581" s="146" t="str">
        <f t="shared" si="31"/>
        <v/>
      </c>
      <c r="AM581" s="171" t="str">
        <f t="shared" si="32"/>
        <v/>
      </c>
      <c r="AN581" s="171" t="str">
        <f t="shared" si="33"/>
        <v/>
      </c>
      <c r="AO581" s="146" t="str">
        <f t="shared" si="34"/>
        <v/>
      </c>
      <c r="AP581" s="146" t="str">
        <f t="shared" si="35"/>
        <v/>
      </c>
      <c r="AQ581" s="146" t="str">
        <f t="shared" si="36"/>
        <v/>
      </c>
      <c r="AR581" s="146" t="str">
        <f t="shared" ref="AR581:AS581" si="2425">IF(NOT(ISBLANK(CB581)),CONCATENATE(TEXT(CB581,"yyyy-mm-ddThh:MM:ss"),"Z"),"")</f>
        <v/>
      </c>
      <c r="AS581" s="146" t="str">
        <f t="shared" si="2425"/>
        <v/>
      </c>
      <c r="AT581" s="146" t="str">
        <f t="shared" si="38"/>
        <v/>
      </c>
      <c r="AU581" s="146" t="str">
        <f t="shared" si="39"/>
        <v/>
      </c>
      <c r="AV581" s="146" t="str">
        <f t="shared" ref="AV581:AW581" si="2426">IF(NOT(ISBLANK(DT581)),CONCATENATE(TEXT(DT581,"yyyy-mm-ddThh:MM:ss"),"Z"),"")</f>
        <v/>
      </c>
      <c r="AW581" s="146" t="str">
        <f t="shared" si="2426"/>
        <v/>
      </c>
      <c r="AX581" s="146" t="str">
        <f t="shared" ref="AX581:AZ581" si="2427">IF(NOT(ISBLANK(ED581)),CONCATENATE(TEXT(ED581,"yyyy-mm-ddThh:MM:ss"),"Z"),"")</f>
        <v/>
      </c>
      <c r="AY581" s="146" t="str">
        <f t="shared" si="2427"/>
        <v/>
      </c>
      <c r="AZ581" s="146" t="str">
        <f t="shared" si="2427"/>
        <v/>
      </c>
      <c r="BA581" s="176"/>
      <c r="BB581" s="152"/>
      <c r="BC581" s="177"/>
      <c r="BD581" s="154"/>
      <c r="BE581" s="155"/>
      <c r="BF581" s="154"/>
      <c r="BG581" s="155"/>
      <c r="BH581" s="169"/>
      <c r="BI581" s="162"/>
      <c r="BJ581" s="172"/>
      <c r="BK581" s="162"/>
      <c r="BL581" s="158"/>
      <c r="BM581" s="172"/>
      <c r="BN581" s="162"/>
      <c r="BO581" s="167"/>
      <c r="BP581" s="169"/>
      <c r="BQ581" s="162"/>
      <c r="BR581" s="162"/>
      <c r="BS581" s="174"/>
      <c r="BT581" s="162"/>
      <c r="BU581" s="174"/>
      <c r="BV581" s="174"/>
      <c r="BW581" s="174"/>
      <c r="BX581" s="173"/>
      <c r="BY581" s="158"/>
      <c r="BZ581" s="160"/>
      <c r="CA581" s="172"/>
      <c r="CB581" s="152"/>
      <c r="CC581" s="152"/>
      <c r="CD581" s="156"/>
      <c r="CE581" s="172"/>
      <c r="CF581" s="162"/>
      <c r="CG581" s="162"/>
      <c r="CH581" s="158"/>
      <c r="CI581" s="173"/>
      <c r="CJ581" s="178"/>
      <c r="CK581" s="173"/>
      <c r="CL581" s="165"/>
      <c r="CM581" s="172"/>
      <c r="CN581" s="162"/>
      <c r="CO581" s="162"/>
      <c r="CP581" s="162"/>
      <c r="CQ581" s="162"/>
      <c r="CR581" s="169"/>
      <c r="CS581" s="162"/>
      <c r="CT581" s="162"/>
      <c r="CU581" s="174"/>
      <c r="CV581" s="152"/>
      <c r="CW581" s="173"/>
      <c r="CX581" s="158"/>
      <c r="CY581" s="172"/>
      <c r="CZ581" s="162"/>
      <c r="DA581" s="162"/>
      <c r="DB581" s="158"/>
      <c r="DC581" s="173"/>
      <c r="DD581" s="178"/>
      <c r="DE581" s="173"/>
      <c r="DF581" s="165"/>
      <c r="DG581" s="172"/>
      <c r="DH581" s="178"/>
      <c r="DI581" s="172"/>
      <c r="DJ581" s="178"/>
      <c r="DK581" s="172"/>
      <c r="DL581" s="162"/>
      <c r="DM581" s="167"/>
      <c r="DN581" s="169"/>
      <c r="DO581" s="162"/>
      <c r="DP581" s="162"/>
      <c r="DQ581" s="174"/>
      <c r="DR581" s="152"/>
      <c r="DS581" s="172"/>
      <c r="DT581" s="152"/>
      <c r="DU581" s="152"/>
      <c r="DV581" s="156"/>
      <c r="DW581" s="173"/>
      <c r="DX581" s="158"/>
      <c r="DY581" s="172"/>
      <c r="DZ581" s="162"/>
      <c r="EA581" s="162"/>
      <c r="EB581" s="172"/>
      <c r="EC581" s="172"/>
      <c r="ED581" s="152"/>
      <c r="EE581" s="152"/>
      <c r="EF581" s="152"/>
      <c r="EG581" s="174"/>
      <c r="EH581" s="172"/>
      <c r="EI581" s="162"/>
      <c r="EJ581" s="162"/>
    </row>
    <row r="582" spans="1:140" ht="12.5">
      <c r="A582" s="168"/>
      <c r="B582" s="169"/>
      <c r="C582" s="144" t="str">
        <f t="shared" si="0"/>
        <v/>
      </c>
      <c r="D582" s="144" t="str">
        <f t="shared" si="2165"/>
        <v/>
      </c>
      <c r="E582" s="144" t="str">
        <f t="shared" si="2"/>
        <v/>
      </c>
      <c r="F582" s="145" t="str">
        <f t="shared" si="2166"/>
        <v/>
      </c>
      <c r="G582" s="145" t="str">
        <f t="shared" si="4"/>
        <v/>
      </c>
      <c r="H582" s="145" t="str">
        <f t="shared" si="5"/>
        <v/>
      </c>
      <c r="I582" s="146" t="str">
        <f t="shared" ref="I582:J582" si="2428">IF(COUNTA($DO582:$DX582)&gt;0,$BA582,"")</f>
        <v/>
      </c>
      <c r="J582" s="146" t="str">
        <f t="shared" si="2428"/>
        <v/>
      </c>
      <c r="K582" s="147" t="str">
        <f t="shared" si="43"/>
        <v/>
      </c>
      <c r="L582" s="147" t="str">
        <f t="shared" si="7"/>
        <v/>
      </c>
      <c r="M582" s="147" t="str">
        <f t="shared" si="8"/>
        <v/>
      </c>
      <c r="N582" s="147" t="str">
        <f t="shared" si="48"/>
        <v/>
      </c>
      <c r="O582" s="147" t="str">
        <f t="shared" si="9"/>
        <v/>
      </c>
      <c r="P582" s="146" t="str">
        <f t="shared" si="2168"/>
        <v/>
      </c>
      <c r="Q582" s="147" t="str">
        <f t="shared" si="2169"/>
        <v/>
      </c>
      <c r="R582" s="146" t="str">
        <f t="shared" si="12"/>
        <v/>
      </c>
      <c r="S582" s="146" t="str">
        <f t="shared" si="13"/>
        <v/>
      </c>
      <c r="T582" s="146" t="str">
        <f>IF(NOT(ISBLANK(DH582)),
        IF(AND(ISREF('Input Tenderers'!$J$8:$K$8),COUNTA('Input Tenderers'!$N$8)&gt;0),
                IF(COUNTA('Input Implementation Transactio'!$N582:$O582)&gt;0,"supplier;tenderer;payee","supplier;tenderer"),
                IF(COUNTA('Input Implementation Transactio'!$N582:$O582)&gt;0,"supplier;payee","supplier")
                ),
        IF(COUNTA('Input Implementation Transactio'!$N582:$O582)&gt;0, "payee", "")
        )</f>
        <v/>
      </c>
      <c r="U582" s="146" t="str">
        <f t="shared" si="14"/>
        <v/>
      </c>
      <c r="V582" s="146" t="str">
        <f t="shared" si="15"/>
        <v/>
      </c>
      <c r="W582" s="148" t="str">
        <f t="shared" si="2170"/>
        <v/>
      </c>
      <c r="X582" s="175" t="str">
        <f t="shared" si="2171"/>
        <v/>
      </c>
      <c r="Y582" s="170" t="str">
        <f t="shared" si="2172"/>
        <v/>
      </c>
      <c r="Z582" s="150" t="str">
        <f t="shared" si="19"/>
        <v/>
      </c>
      <c r="AA582" s="146" t="str">
        <f t="shared" si="20"/>
        <v/>
      </c>
      <c r="AB582" s="146" t="str">
        <f t="shared" si="21"/>
        <v/>
      </c>
      <c r="AC582" s="146" t="str">
        <f t="shared" si="22"/>
        <v/>
      </c>
      <c r="AD582" s="148" t="str">
        <f t="shared" si="2173"/>
        <v/>
      </c>
      <c r="AE582" s="148" t="str">
        <f t="shared" si="24"/>
        <v/>
      </c>
      <c r="AF582" s="175" t="str">
        <f t="shared" si="2174"/>
        <v/>
      </c>
      <c r="AG582" s="170" t="str">
        <f t="shared" si="2175"/>
        <v/>
      </c>
      <c r="AH582" s="148" t="str">
        <f t="shared" si="2176"/>
        <v/>
      </c>
      <c r="AI582" s="146" t="str">
        <f t="shared" si="28"/>
        <v/>
      </c>
      <c r="AJ582" s="146" t="str">
        <f t="shared" si="29"/>
        <v/>
      </c>
      <c r="AK582" s="146" t="str">
        <f t="shared" si="30"/>
        <v/>
      </c>
      <c r="AL582" s="146" t="str">
        <f t="shared" si="31"/>
        <v/>
      </c>
      <c r="AM582" s="171" t="str">
        <f t="shared" si="32"/>
        <v/>
      </c>
      <c r="AN582" s="171" t="str">
        <f t="shared" si="33"/>
        <v/>
      </c>
      <c r="AO582" s="146" t="str">
        <f t="shared" si="34"/>
        <v/>
      </c>
      <c r="AP582" s="146" t="str">
        <f t="shared" si="35"/>
        <v/>
      </c>
      <c r="AQ582" s="146" t="str">
        <f t="shared" si="36"/>
        <v/>
      </c>
      <c r="AR582" s="146" t="str">
        <f t="shared" ref="AR582:AS582" si="2429">IF(NOT(ISBLANK(CB582)),CONCATENATE(TEXT(CB582,"yyyy-mm-ddThh:MM:ss"),"Z"),"")</f>
        <v/>
      </c>
      <c r="AS582" s="146" t="str">
        <f t="shared" si="2429"/>
        <v/>
      </c>
      <c r="AT582" s="146" t="str">
        <f t="shared" si="38"/>
        <v/>
      </c>
      <c r="AU582" s="146" t="str">
        <f t="shared" si="39"/>
        <v/>
      </c>
      <c r="AV582" s="146" t="str">
        <f t="shared" ref="AV582:AW582" si="2430">IF(NOT(ISBLANK(DT582)),CONCATENATE(TEXT(DT582,"yyyy-mm-ddThh:MM:ss"),"Z"),"")</f>
        <v/>
      </c>
      <c r="AW582" s="146" t="str">
        <f t="shared" si="2430"/>
        <v/>
      </c>
      <c r="AX582" s="146" t="str">
        <f t="shared" ref="AX582:AZ582" si="2431">IF(NOT(ISBLANK(ED582)),CONCATENATE(TEXT(ED582,"yyyy-mm-ddThh:MM:ss"),"Z"),"")</f>
        <v/>
      </c>
      <c r="AY582" s="146" t="str">
        <f t="shared" si="2431"/>
        <v/>
      </c>
      <c r="AZ582" s="146" t="str">
        <f t="shared" si="2431"/>
        <v/>
      </c>
      <c r="BA582" s="176"/>
      <c r="BB582" s="152"/>
      <c r="BC582" s="177"/>
      <c r="BD582" s="154"/>
      <c r="BE582" s="155"/>
      <c r="BF582" s="154"/>
      <c r="BG582" s="155"/>
      <c r="BH582" s="169"/>
      <c r="BI582" s="162"/>
      <c r="BJ582" s="172"/>
      <c r="BK582" s="162"/>
      <c r="BL582" s="158"/>
      <c r="BM582" s="172"/>
      <c r="BN582" s="162"/>
      <c r="BO582" s="167"/>
      <c r="BP582" s="169"/>
      <c r="BQ582" s="162"/>
      <c r="BR582" s="162"/>
      <c r="BS582" s="174"/>
      <c r="BT582" s="162"/>
      <c r="BU582" s="174"/>
      <c r="BV582" s="174"/>
      <c r="BW582" s="174"/>
      <c r="BX582" s="173"/>
      <c r="BY582" s="158"/>
      <c r="BZ582" s="160"/>
      <c r="CA582" s="172"/>
      <c r="CB582" s="152"/>
      <c r="CC582" s="152"/>
      <c r="CD582" s="156"/>
      <c r="CE582" s="172"/>
      <c r="CF582" s="162"/>
      <c r="CG582" s="162"/>
      <c r="CH582" s="158"/>
      <c r="CI582" s="173"/>
      <c r="CJ582" s="178"/>
      <c r="CK582" s="173"/>
      <c r="CL582" s="165"/>
      <c r="CM582" s="172"/>
      <c r="CN582" s="162"/>
      <c r="CO582" s="162"/>
      <c r="CP582" s="162"/>
      <c r="CQ582" s="162"/>
      <c r="CR582" s="169"/>
      <c r="CS582" s="162"/>
      <c r="CT582" s="162"/>
      <c r="CU582" s="174"/>
      <c r="CV582" s="152"/>
      <c r="CW582" s="173"/>
      <c r="CX582" s="158"/>
      <c r="CY582" s="172"/>
      <c r="CZ582" s="162"/>
      <c r="DA582" s="162"/>
      <c r="DB582" s="158"/>
      <c r="DC582" s="173"/>
      <c r="DD582" s="178"/>
      <c r="DE582" s="173"/>
      <c r="DF582" s="165"/>
      <c r="DG582" s="172"/>
      <c r="DH582" s="178"/>
      <c r="DI582" s="172"/>
      <c r="DJ582" s="178"/>
      <c r="DK582" s="172"/>
      <c r="DL582" s="162"/>
      <c r="DM582" s="167"/>
      <c r="DN582" s="169"/>
      <c r="DO582" s="162"/>
      <c r="DP582" s="162"/>
      <c r="DQ582" s="174"/>
      <c r="DR582" s="152"/>
      <c r="DS582" s="172"/>
      <c r="DT582" s="152"/>
      <c r="DU582" s="152"/>
      <c r="DV582" s="156"/>
      <c r="DW582" s="173"/>
      <c r="DX582" s="158"/>
      <c r="DY582" s="172"/>
      <c r="DZ582" s="162"/>
      <c r="EA582" s="162"/>
      <c r="EB582" s="172"/>
      <c r="EC582" s="172"/>
      <c r="ED582" s="152"/>
      <c r="EE582" s="152"/>
      <c r="EF582" s="152"/>
      <c r="EG582" s="174"/>
      <c r="EH582" s="172"/>
      <c r="EI582" s="162"/>
      <c r="EJ582" s="162"/>
    </row>
    <row r="583" spans="1:140" ht="12.5">
      <c r="A583" s="168"/>
      <c r="B583" s="169"/>
      <c r="C583" s="144" t="str">
        <f t="shared" si="0"/>
        <v/>
      </c>
      <c r="D583" s="144" t="str">
        <f t="shared" ref="D583:D646" si="2432">IF(NOT(ISBLANK($BA583)),language,"")</f>
        <v/>
      </c>
      <c r="E583" s="144" t="str">
        <f t="shared" si="2"/>
        <v/>
      </c>
      <c r="F583" s="145" t="str">
        <f t="shared" ref="F583:F646" si="2433">IF(NOT(ISBLANK($BL583)),currency,"")</f>
        <v/>
      </c>
      <c r="G583" s="145" t="str">
        <f t="shared" si="4"/>
        <v/>
      </c>
      <c r="H583" s="145" t="str">
        <f t="shared" si="5"/>
        <v/>
      </c>
      <c r="I583" s="146" t="str">
        <f t="shared" ref="I583:J583" si="2434">IF(COUNTA($DO583:$DX583)&gt;0,$BA583,"")</f>
        <v/>
      </c>
      <c r="J583" s="146" t="str">
        <f t="shared" si="2434"/>
        <v/>
      </c>
      <c r="K583" s="147" t="str">
        <f t="shared" si="43"/>
        <v/>
      </c>
      <c r="L583" s="147" t="str">
        <f t="shared" si="7"/>
        <v/>
      </c>
      <c r="M583" s="147" t="str">
        <f t="shared" si="8"/>
        <v/>
      </c>
      <c r="N583" s="147" t="str">
        <f t="shared" si="48"/>
        <v/>
      </c>
      <c r="O583" s="147" t="str">
        <f t="shared" si="9"/>
        <v/>
      </c>
      <c r="P583" s="146" t="str">
        <f t="shared" ref="P583:P646" si="2435">IF(NOT(ISBLANK($DJ583)),CONCATENATE(supplierOrganizationIdentifierScheme,"-",$DJ583),IF(NOT(ISBLANK($DH583)),CONCATENATE("supplier-",ROW()-7),""))</f>
        <v/>
      </c>
      <c r="Q583" s="147" t="str">
        <f t="shared" ref="Q583:Q646" si="2436">IF(NOT(ISBLANK($DJ583)),supplierOrganizationIdentifierScheme,"")</f>
        <v/>
      </c>
      <c r="R583" s="146" t="str">
        <f t="shared" si="12"/>
        <v/>
      </c>
      <c r="S583" s="146" t="str">
        <f t="shared" si="13"/>
        <v/>
      </c>
      <c r="T583" s="146" t="str">
        <f>IF(NOT(ISBLANK(DH583)),
        IF(AND(ISREF('Input Tenderers'!$J$8:$K$8),COUNTA('Input Tenderers'!$N$8)&gt;0),
                IF(COUNTA('Input Implementation Transactio'!$N583:$O583)&gt;0,"supplier;tenderer;payee","supplier;tenderer"),
                IF(COUNTA('Input Implementation Transactio'!$N583:$O583)&gt;0,"supplier;payee","supplier")
                ),
        IF(COUNTA('Input Implementation Transactio'!$N583:$O583)&gt;0, "payee", "")
        )</f>
        <v/>
      </c>
      <c r="U583" s="146" t="str">
        <f t="shared" si="14"/>
        <v/>
      </c>
      <c r="V583" s="146" t="str">
        <f t="shared" si="15"/>
        <v/>
      </c>
      <c r="W583" s="148" t="str">
        <f t="shared" ref="W583:W646" si="2437">IF(NOT(ISBLANK($BY583)),currency,"")</f>
        <v/>
      </c>
      <c r="X583" s="175" t="str">
        <f t="shared" ref="X583:X646" si="2438">IF(NOT(ISBLANK($CG583)),itemClassificationScheme,"")</f>
        <v/>
      </c>
      <c r="Y583" s="170" t="str">
        <f t="shared" ref="Y583:Y646" si="2439">IF(NOT(ISBLANK($CL583)),currency,"")</f>
        <v/>
      </c>
      <c r="Z583" s="150" t="str">
        <f t="shared" si="19"/>
        <v/>
      </c>
      <c r="AA583" s="146" t="str">
        <f t="shared" si="20"/>
        <v/>
      </c>
      <c r="AB583" s="146" t="str">
        <f t="shared" si="21"/>
        <v/>
      </c>
      <c r="AC583" s="146" t="str">
        <f t="shared" si="22"/>
        <v/>
      </c>
      <c r="AD583" s="148" t="str">
        <f t="shared" ref="AD583:AD646" si="2440">IF(NOT(ISBLANK($CX583)),currency,"")</f>
        <v/>
      </c>
      <c r="AE583" s="148" t="str">
        <f t="shared" si="24"/>
        <v/>
      </c>
      <c r="AF583" s="175" t="str">
        <f t="shared" ref="AF583:AF646" si="2441">IF(NOT(ISBLANK($DA583)),itemClassificationScheme,"")</f>
        <v/>
      </c>
      <c r="AG583" s="170" t="str">
        <f t="shared" ref="AG583:AG646" si="2442">IF(NOT(ISBLANK($DF583)),currency,"")</f>
        <v/>
      </c>
      <c r="AH583" s="148" t="str">
        <f t="shared" ref="AH583:AH646" si="2443">IF(NOT(ISBLANK($DX583)),currency,"")</f>
        <v/>
      </c>
      <c r="AI583" s="146" t="str">
        <f t="shared" si="28"/>
        <v/>
      </c>
      <c r="AJ583" s="146" t="str">
        <f t="shared" si="29"/>
        <v/>
      </c>
      <c r="AK583" s="146" t="str">
        <f t="shared" si="30"/>
        <v/>
      </c>
      <c r="AL583" s="146" t="str">
        <f t="shared" si="31"/>
        <v/>
      </c>
      <c r="AM583" s="171" t="str">
        <f t="shared" si="32"/>
        <v/>
      </c>
      <c r="AN583" s="171" t="str">
        <f t="shared" si="33"/>
        <v/>
      </c>
      <c r="AO583" s="146" t="str">
        <f t="shared" si="34"/>
        <v/>
      </c>
      <c r="AP583" s="146" t="str">
        <f t="shared" si="35"/>
        <v/>
      </c>
      <c r="AQ583" s="146" t="str">
        <f t="shared" si="36"/>
        <v/>
      </c>
      <c r="AR583" s="146" t="str">
        <f t="shared" ref="AR583:AS583" si="2444">IF(NOT(ISBLANK(CB583)),CONCATENATE(TEXT(CB583,"yyyy-mm-ddThh:MM:ss"),"Z"),"")</f>
        <v/>
      </c>
      <c r="AS583" s="146" t="str">
        <f t="shared" si="2444"/>
        <v/>
      </c>
      <c r="AT583" s="146" t="str">
        <f t="shared" si="38"/>
        <v/>
      </c>
      <c r="AU583" s="146" t="str">
        <f t="shared" si="39"/>
        <v/>
      </c>
      <c r="AV583" s="146" t="str">
        <f t="shared" ref="AV583:AW583" si="2445">IF(NOT(ISBLANK(DT583)),CONCATENATE(TEXT(DT583,"yyyy-mm-ddThh:MM:ss"),"Z"),"")</f>
        <v/>
      </c>
      <c r="AW583" s="146" t="str">
        <f t="shared" si="2445"/>
        <v/>
      </c>
      <c r="AX583" s="146" t="str">
        <f t="shared" ref="AX583:AZ583" si="2446">IF(NOT(ISBLANK(ED583)),CONCATENATE(TEXT(ED583,"yyyy-mm-ddThh:MM:ss"),"Z"),"")</f>
        <v/>
      </c>
      <c r="AY583" s="146" t="str">
        <f t="shared" si="2446"/>
        <v/>
      </c>
      <c r="AZ583" s="146" t="str">
        <f t="shared" si="2446"/>
        <v/>
      </c>
      <c r="BA583" s="176"/>
      <c r="BB583" s="152"/>
      <c r="BC583" s="177"/>
      <c r="BD583" s="154"/>
      <c r="BE583" s="155"/>
      <c r="BF583" s="154"/>
      <c r="BG583" s="155"/>
      <c r="BH583" s="169"/>
      <c r="BI583" s="162"/>
      <c r="BJ583" s="172"/>
      <c r="BK583" s="162"/>
      <c r="BL583" s="158"/>
      <c r="BM583" s="172"/>
      <c r="BN583" s="162"/>
      <c r="BO583" s="167"/>
      <c r="BP583" s="169"/>
      <c r="BQ583" s="162"/>
      <c r="BR583" s="162"/>
      <c r="BS583" s="174"/>
      <c r="BT583" s="162"/>
      <c r="BU583" s="174"/>
      <c r="BV583" s="174"/>
      <c r="BW583" s="174"/>
      <c r="BX583" s="173"/>
      <c r="BY583" s="158"/>
      <c r="BZ583" s="160"/>
      <c r="CA583" s="172"/>
      <c r="CB583" s="152"/>
      <c r="CC583" s="152"/>
      <c r="CD583" s="156"/>
      <c r="CE583" s="172"/>
      <c r="CF583" s="162"/>
      <c r="CG583" s="162"/>
      <c r="CH583" s="158"/>
      <c r="CI583" s="173"/>
      <c r="CJ583" s="178"/>
      <c r="CK583" s="173"/>
      <c r="CL583" s="165"/>
      <c r="CM583" s="172"/>
      <c r="CN583" s="162"/>
      <c r="CO583" s="162"/>
      <c r="CP583" s="162"/>
      <c r="CQ583" s="162"/>
      <c r="CR583" s="169"/>
      <c r="CS583" s="162"/>
      <c r="CT583" s="162"/>
      <c r="CU583" s="174"/>
      <c r="CV583" s="152"/>
      <c r="CW583" s="173"/>
      <c r="CX583" s="158"/>
      <c r="CY583" s="172"/>
      <c r="CZ583" s="162"/>
      <c r="DA583" s="162"/>
      <c r="DB583" s="158"/>
      <c r="DC583" s="173"/>
      <c r="DD583" s="178"/>
      <c r="DE583" s="173"/>
      <c r="DF583" s="165"/>
      <c r="DG583" s="172"/>
      <c r="DH583" s="178"/>
      <c r="DI583" s="172"/>
      <c r="DJ583" s="178"/>
      <c r="DK583" s="172"/>
      <c r="DL583" s="162"/>
      <c r="DM583" s="167"/>
      <c r="DN583" s="169"/>
      <c r="DO583" s="162"/>
      <c r="DP583" s="162"/>
      <c r="DQ583" s="174"/>
      <c r="DR583" s="152"/>
      <c r="DS583" s="172"/>
      <c r="DT583" s="152"/>
      <c r="DU583" s="152"/>
      <c r="DV583" s="156"/>
      <c r="DW583" s="173"/>
      <c r="DX583" s="158"/>
      <c r="DY583" s="172"/>
      <c r="DZ583" s="162"/>
      <c r="EA583" s="162"/>
      <c r="EB583" s="172"/>
      <c r="EC583" s="172"/>
      <c r="ED583" s="152"/>
      <c r="EE583" s="152"/>
      <c r="EF583" s="152"/>
      <c r="EG583" s="174"/>
      <c r="EH583" s="172"/>
      <c r="EI583" s="162"/>
      <c r="EJ583" s="162"/>
    </row>
    <row r="584" spans="1:140" ht="12.5">
      <c r="A584" s="168"/>
      <c r="B584" s="169"/>
      <c r="C584" s="144" t="str">
        <f t="shared" si="0"/>
        <v/>
      </c>
      <c r="D584" s="144" t="str">
        <f t="shared" si="2432"/>
        <v/>
      </c>
      <c r="E584" s="144" t="str">
        <f t="shared" si="2"/>
        <v/>
      </c>
      <c r="F584" s="145" t="str">
        <f t="shared" si="2433"/>
        <v/>
      </c>
      <c r="G584" s="145" t="str">
        <f t="shared" si="4"/>
        <v/>
      </c>
      <c r="H584" s="145" t="str">
        <f t="shared" si="5"/>
        <v/>
      </c>
      <c r="I584" s="146" t="str">
        <f t="shared" ref="I584:J584" si="2447">IF(COUNTA($DO584:$DX584)&gt;0,$BA584,"")</f>
        <v/>
      </c>
      <c r="J584" s="146" t="str">
        <f t="shared" si="2447"/>
        <v/>
      </c>
      <c r="K584" s="147" t="str">
        <f t="shared" si="43"/>
        <v/>
      </c>
      <c r="L584" s="147" t="str">
        <f t="shared" si="7"/>
        <v/>
      </c>
      <c r="M584" s="147" t="str">
        <f t="shared" si="8"/>
        <v/>
      </c>
      <c r="N584" s="147" t="str">
        <f t="shared" si="48"/>
        <v/>
      </c>
      <c r="O584" s="147" t="str">
        <f t="shared" si="9"/>
        <v/>
      </c>
      <c r="P584" s="146" t="str">
        <f t="shared" si="2435"/>
        <v/>
      </c>
      <c r="Q584" s="147" t="str">
        <f t="shared" si="2436"/>
        <v/>
      </c>
      <c r="R584" s="146" t="str">
        <f t="shared" si="12"/>
        <v/>
      </c>
      <c r="S584" s="146" t="str">
        <f t="shared" si="13"/>
        <v/>
      </c>
      <c r="T584" s="146" t="str">
        <f>IF(NOT(ISBLANK(DH584)),
        IF(AND(ISREF('Input Tenderers'!$J$8:$K$8),COUNTA('Input Tenderers'!$N$8)&gt;0),
                IF(COUNTA('Input Implementation Transactio'!$N584:$O584)&gt;0,"supplier;tenderer;payee","supplier;tenderer"),
                IF(COUNTA('Input Implementation Transactio'!$N584:$O584)&gt;0,"supplier;payee","supplier")
                ),
        IF(COUNTA('Input Implementation Transactio'!$N584:$O584)&gt;0, "payee", "")
        )</f>
        <v/>
      </c>
      <c r="U584" s="146" t="str">
        <f t="shared" si="14"/>
        <v/>
      </c>
      <c r="V584" s="146" t="str">
        <f t="shared" si="15"/>
        <v/>
      </c>
      <c r="W584" s="148" t="str">
        <f t="shared" si="2437"/>
        <v/>
      </c>
      <c r="X584" s="175" t="str">
        <f t="shared" si="2438"/>
        <v/>
      </c>
      <c r="Y584" s="170" t="str">
        <f t="shared" si="2439"/>
        <v/>
      </c>
      <c r="Z584" s="150" t="str">
        <f t="shared" si="19"/>
        <v/>
      </c>
      <c r="AA584" s="146" t="str">
        <f t="shared" si="20"/>
        <v/>
      </c>
      <c r="AB584" s="146" t="str">
        <f t="shared" si="21"/>
        <v/>
      </c>
      <c r="AC584" s="146" t="str">
        <f t="shared" si="22"/>
        <v/>
      </c>
      <c r="AD584" s="148" t="str">
        <f t="shared" si="2440"/>
        <v/>
      </c>
      <c r="AE584" s="148" t="str">
        <f t="shared" si="24"/>
        <v/>
      </c>
      <c r="AF584" s="175" t="str">
        <f t="shared" si="2441"/>
        <v/>
      </c>
      <c r="AG584" s="170" t="str">
        <f t="shared" si="2442"/>
        <v/>
      </c>
      <c r="AH584" s="148" t="str">
        <f t="shared" si="2443"/>
        <v/>
      </c>
      <c r="AI584" s="146" t="str">
        <f t="shared" si="28"/>
        <v/>
      </c>
      <c r="AJ584" s="146" t="str">
        <f t="shared" si="29"/>
        <v/>
      </c>
      <c r="AK584" s="146" t="str">
        <f t="shared" si="30"/>
        <v/>
      </c>
      <c r="AL584" s="146" t="str">
        <f t="shared" si="31"/>
        <v/>
      </c>
      <c r="AM584" s="171" t="str">
        <f t="shared" si="32"/>
        <v/>
      </c>
      <c r="AN584" s="171" t="str">
        <f t="shared" si="33"/>
        <v/>
      </c>
      <c r="AO584" s="146" t="str">
        <f t="shared" si="34"/>
        <v/>
      </c>
      <c r="AP584" s="146" t="str">
        <f t="shared" si="35"/>
        <v/>
      </c>
      <c r="AQ584" s="146" t="str">
        <f t="shared" si="36"/>
        <v/>
      </c>
      <c r="AR584" s="146" t="str">
        <f t="shared" ref="AR584:AS584" si="2448">IF(NOT(ISBLANK(CB584)),CONCATENATE(TEXT(CB584,"yyyy-mm-ddThh:MM:ss"),"Z"),"")</f>
        <v/>
      </c>
      <c r="AS584" s="146" t="str">
        <f t="shared" si="2448"/>
        <v/>
      </c>
      <c r="AT584" s="146" t="str">
        <f t="shared" si="38"/>
        <v/>
      </c>
      <c r="AU584" s="146" t="str">
        <f t="shared" si="39"/>
        <v/>
      </c>
      <c r="AV584" s="146" t="str">
        <f t="shared" ref="AV584:AW584" si="2449">IF(NOT(ISBLANK(DT584)),CONCATENATE(TEXT(DT584,"yyyy-mm-ddThh:MM:ss"),"Z"),"")</f>
        <v/>
      </c>
      <c r="AW584" s="146" t="str">
        <f t="shared" si="2449"/>
        <v/>
      </c>
      <c r="AX584" s="146" t="str">
        <f t="shared" ref="AX584:AZ584" si="2450">IF(NOT(ISBLANK(ED584)),CONCATENATE(TEXT(ED584,"yyyy-mm-ddThh:MM:ss"),"Z"),"")</f>
        <v/>
      </c>
      <c r="AY584" s="146" t="str">
        <f t="shared" si="2450"/>
        <v/>
      </c>
      <c r="AZ584" s="146" t="str">
        <f t="shared" si="2450"/>
        <v/>
      </c>
      <c r="BA584" s="176"/>
      <c r="BB584" s="152"/>
      <c r="BC584" s="177"/>
      <c r="BD584" s="154"/>
      <c r="BE584" s="155"/>
      <c r="BF584" s="154"/>
      <c r="BG584" s="155"/>
      <c r="BH584" s="169"/>
      <c r="BI584" s="162"/>
      <c r="BJ584" s="172"/>
      <c r="BK584" s="162"/>
      <c r="BL584" s="158"/>
      <c r="BM584" s="172"/>
      <c r="BN584" s="162"/>
      <c r="BO584" s="167"/>
      <c r="BP584" s="169"/>
      <c r="BQ584" s="162"/>
      <c r="BR584" s="162"/>
      <c r="BS584" s="174"/>
      <c r="BT584" s="162"/>
      <c r="BU584" s="174"/>
      <c r="BV584" s="174"/>
      <c r="BW584" s="174"/>
      <c r="BX584" s="173"/>
      <c r="BY584" s="158"/>
      <c r="BZ584" s="160"/>
      <c r="CA584" s="172"/>
      <c r="CB584" s="152"/>
      <c r="CC584" s="152"/>
      <c r="CD584" s="156"/>
      <c r="CE584" s="172"/>
      <c r="CF584" s="162"/>
      <c r="CG584" s="162"/>
      <c r="CH584" s="158"/>
      <c r="CI584" s="173"/>
      <c r="CJ584" s="178"/>
      <c r="CK584" s="173"/>
      <c r="CL584" s="165"/>
      <c r="CM584" s="172"/>
      <c r="CN584" s="162"/>
      <c r="CO584" s="162"/>
      <c r="CP584" s="162"/>
      <c r="CQ584" s="162"/>
      <c r="CR584" s="169"/>
      <c r="CS584" s="162"/>
      <c r="CT584" s="162"/>
      <c r="CU584" s="174"/>
      <c r="CV584" s="152"/>
      <c r="CW584" s="173"/>
      <c r="CX584" s="158"/>
      <c r="CY584" s="172"/>
      <c r="CZ584" s="162"/>
      <c r="DA584" s="162"/>
      <c r="DB584" s="158"/>
      <c r="DC584" s="173"/>
      <c r="DD584" s="178"/>
      <c r="DE584" s="173"/>
      <c r="DF584" s="165"/>
      <c r="DG584" s="172"/>
      <c r="DH584" s="178"/>
      <c r="DI584" s="172"/>
      <c r="DJ584" s="178"/>
      <c r="DK584" s="172"/>
      <c r="DL584" s="162"/>
      <c r="DM584" s="167"/>
      <c r="DN584" s="169"/>
      <c r="DO584" s="162"/>
      <c r="DP584" s="162"/>
      <c r="DQ584" s="174"/>
      <c r="DR584" s="152"/>
      <c r="DS584" s="172"/>
      <c r="DT584" s="152"/>
      <c r="DU584" s="152"/>
      <c r="DV584" s="156"/>
      <c r="DW584" s="173"/>
      <c r="DX584" s="158"/>
      <c r="DY584" s="172"/>
      <c r="DZ584" s="162"/>
      <c r="EA584" s="162"/>
      <c r="EB584" s="172"/>
      <c r="EC584" s="172"/>
      <c r="ED584" s="152"/>
      <c r="EE584" s="152"/>
      <c r="EF584" s="152"/>
      <c r="EG584" s="174"/>
      <c r="EH584" s="172"/>
      <c r="EI584" s="162"/>
      <c r="EJ584" s="162"/>
    </row>
    <row r="585" spans="1:140" ht="12.5">
      <c r="A585" s="168"/>
      <c r="B585" s="169"/>
      <c r="C585" s="144" t="str">
        <f t="shared" si="0"/>
        <v/>
      </c>
      <c r="D585" s="144" t="str">
        <f t="shared" si="2432"/>
        <v/>
      </c>
      <c r="E585" s="144" t="str">
        <f t="shared" si="2"/>
        <v/>
      </c>
      <c r="F585" s="145" t="str">
        <f t="shared" si="2433"/>
        <v/>
      </c>
      <c r="G585" s="145" t="str">
        <f t="shared" si="4"/>
        <v/>
      </c>
      <c r="H585" s="145" t="str">
        <f t="shared" si="5"/>
        <v/>
      </c>
      <c r="I585" s="146" t="str">
        <f t="shared" ref="I585:J585" si="2451">IF(COUNTA($DO585:$DX585)&gt;0,$BA585,"")</f>
        <v/>
      </c>
      <c r="J585" s="146" t="str">
        <f t="shared" si="2451"/>
        <v/>
      </c>
      <c r="K585" s="147" t="str">
        <f t="shared" si="43"/>
        <v/>
      </c>
      <c r="L585" s="147" t="str">
        <f t="shared" si="7"/>
        <v/>
      </c>
      <c r="M585" s="147" t="str">
        <f t="shared" si="8"/>
        <v/>
      </c>
      <c r="N585" s="147" t="str">
        <f t="shared" si="48"/>
        <v/>
      </c>
      <c r="O585" s="147" t="str">
        <f t="shared" si="9"/>
        <v/>
      </c>
      <c r="P585" s="146" t="str">
        <f t="shared" si="2435"/>
        <v/>
      </c>
      <c r="Q585" s="147" t="str">
        <f t="shared" si="2436"/>
        <v/>
      </c>
      <c r="R585" s="146" t="str">
        <f t="shared" si="12"/>
        <v/>
      </c>
      <c r="S585" s="146" t="str">
        <f t="shared" si="13"/>
        <v/>
      </c>
      <c r="T585" s="146" t="str">
        <f>IF(NOT(ISBLANK(DH585)),
        IF(AND(ISREF('Input Tenderers'!$J$8:$K$8),COUNTA('Input Tenderers'!$N$8)&gt;0),
                IF(COUNTA('Input Implementation Transactio'!$N585:$O585)&gt;0,"supplier;tenderer;payee","supplier;tenderer"),
                IF(COUNTA('Input Implementation Transactio'!$N585:$O585)&gt;0,"supplier;payee","supplier")
                ),
        IF(COUNTA('Input Implementation Transactio'!$N585:$O585)&gt;0, "payee", "")
        )</f>
        <v/>
      </c>
      <c r="U585" s="146" t="str">
        <f t="shared" si="14"/>
        <v/>
      </c>
      <c r="V585" s="146" t="str">
        <f t="shared" si="15"/>
        <v/>
      </c>
      <c r="W585" s="148" t="str">
        <f t="shared" si="2437"/>
        <v/>
      </c>
      <c r="X585" s="175" t="str">
        <f t="shared" si="2438"/>
        <v/>
      </c>
      <c r="Y585" s="170" t="str">
        <f t="shared" si="2439"/>
        <v/>
      </c>
      <c r="Z585" s="150" t="str">
        <f t="shared" si="19"/>
        <v/>
      </c>
      <c r="AA585" s="146" t="str">
        <f t="shared" si="20"/>
        <v/>
      </c>
      <c r="AB585" s="146" t="str">
        <f t="shared" si="21"/>
        <v/>
      </c>
      <c r="AC585" s="146" t="str">
        <f t="shared" si="22"/>
        <v/>
      </c>
      <c r="AD585" s="148" t="str">
        <f t="shared" si="2440"/>
        <v/>
      </c>
      <c r="AE585" s="148" t="str">
        <f t="shared" si="24"/>
        <v/>
      </c>
      <c r="AF585" s="175" t="str">
        <f t="shared" si="2441"/>
        <v/>
      </c>
      <c r="AG585" s="170" t="str">
        <f t="shared" si="2442"/>
        <v/>
      </c>
      <c r="AH585" s="148" t="str">
        <f t="shared" si="2443"/>
        <v/>
      </c>
      <c r="AI585" s="146" t="str">
        <f t="shared" si="28"/>
        <v/>
      </c>
      <c r="AJ585" s="146" t="str">
        <f t="shared" si="29"/>
        <v/>
      </c>
      <c r="AK585" s="146" t="str">
        <f t="shared" si="30"/>
        <v/>
      </c>
      <c r="AL585" s="146" t="str">
        <f t="shared" si="31"/>
        <v/>
      </c>
      <c r="AM585" s="171" t="str">
        <f t="shared" si="32"/>
        <v/>
      </c>
      <c r="AN585" s="171" t="str">
        <f t="shared" si="33"/>
        <v/>
      </c>
      <c r="AO585" s="146" t="str">
        <f t="shared" si="34"/>
        <v/>
      </c>
      <c r="AP585" s="146" t="str">
        <f t="shared" si="35"/>
        <v/>
      </c>
      <c r="AQ585" s="146" t="str">
        <f t="shared" si="36"/>
        <v/>
      </c>
      <c r="AR585" s="146" t="str">
        <f t="shared" ref="AR585:AS585" si="2452">IF(NOT(ISBLANK(CB585)),CONCATENATE(TEXT(CB585,"yyyy-mm-ddThh:MM:ss"),"Z"),"")</f>
        <v/>
      </c>
      <c r="AS585" s="146" t="str">
        <f t="shared" si="2452"/>
        <v/>
      </c>
      <c r="AT585" s="146" t="str">
        <f t="shared" si="38"/>
        <v/>
      </c>
      <c r="AU585" s="146" t="str">
        <f t="shared" si="39"/>
        <v/>
      </c>
      <c r="AV585" s="146" t="str">
        <f t="shared" ref="AV585:AW585" si="2453">IF(NOT(ISBLANK(DT585)),CONCATENATE(TEXT(DT585,"yyyy-mm-ddThh:MM:ss"),"Z"),"")</f>
        <v/>
      </c>
      <c r="AW585" s="146" t="str">
        <f t="shared" si="2453"/>
        <v/>
      </c>
      <c r="AX585" s="146" t="str">
        <f t="shared" ref="AX585:AZ585" si="2454">IF(NOT(ISBLANK(ED585)),CONCATENATE(TEXT(ED585,"yyyy-mm-ddThh:MM:ss"),"Z"),"")</f>
        <v/>
      </c>
      <c r="AY585" s="146" t="str">
        <f t="shared" si="2454"/>
        <v/>
      </c>
      <c r="AZ585" s="146" t="str">
        <f t="shared" si="2454"/>
        <v/>
      </c>
      <c r="BA585" s="176"/>
      <c r="BB585" s="152"/>
      <c r="BC585" s="177"/>
      <c r="BD585" s="154"/>
      <c r="BE585" s="155"/>
      <c r="BF585" s="154"/>
      <c r="BG585" s="155"/>
      <c r="BH585" s="169"/>
      <c r="BI585" s="162"/>
      <c r="BJ585" s="172"/>
      <c r="BK585" s="162"/>
      <c r="BL585" s="158"/>
      <c r="BM585" s="172"/>
      <c r="BN585" s="162"/>
      <c r="BO585" s="167"/>
      <c r="BP585" s="169"/>
      <c r="BQ585" s="162"/>
      <c r="BR585" s="162"/>
      <c r="BS585" s="174"/>
      <c r="BT585" s="162"/>
      <c r="BU585" s="174"/>
      <c r="BV585" s="174"/>
      <c r="BW585" s="174"/>
      <c r="BX585" s="173"/>
      <c r="BY585" s="158"/>
      <c r="BZ585" s="160"/>
      <c r="CA585" s="172"/>
      <c r="CB585" s="152"/>
      <c r="CC585" s="152"/>
      <c r="CD585" s="156"/>
      <c r="CE585" s="172"/>
      <c r="CF585" s="162"/>
      <c r="CG585" s="162"/>
      <c r="CH585" s="158"/>
      <c r="CI585" s="173"/>
      <c r="CJ585" s="178"/>
      <c r="CK585" s="173"/>
      <c r="CL585" s="165"/>
      <c r="CM585" s="172"/>
      <c r="CN585" s="162"/>
      <c r="CO585" s="162"/>
      <c r="CP585" s="162"/>
      <c r="CQ585" s="162"/>
      <c r="CR585" s="169"/>
      <c r="CS585" s="162"/>
      <c r="CT585" s="162"/>
      <c r="CU585" s="174"/>
      <c r="CV585" s="152"/>
      <c r="CW585" s="173"/>
      <c r="CX585" s="158"/>
      <c r="CY585" s="172"/>
      <c r="CZ585" s="162"/>
      <c r="DA585" s="162"/>
      <c r="DB585" s="158"/>
      <c r="DC585" s="173"/>
      <c r="DD585" s="178"/>
      <c r="DE585" s="173"/>
      <c r="DF585" s="165"/>
      <c r="DG585" s="172"/>
      <c r="DH585" s="178"/>
      <c r="DI585" s="172"/>
      <c r="DJ585" s="178"/>
      <c r="DK585" s="172"/>
      <c r="DL585" s="162"/>
      <c r="DM585" s="167"/>
      <c r="DN585" s="169"/>
      <c r="DO585" s="162"/>
      <c r="DP585" s="162"/>
      <c r="DQ585" s="174"/>
      <c r="DR585" s="152"/>
      <c r="DS585" s="172"/>
      <c r="DT585" s="152"/>
      <c r="DU585" s="152"/>
      <c r="DV585" s="156"/>
      <c r="DW585" s="173"/>
      <c r="DX585" s="158"/>
      <c r="DY585" s="172"/>
      <c r="DZ585" s="162"/>
      <c r="EA585" s="162"/>
      <c r="EB585" s="172"/>
      <c r="EC585" s="172"/>
      <c r="ED585" s="152"/>
      <c r="EE585" s="152"/>
      <c r="EF585" s="152"/>
      <c r="EG585" s="174"/>
      <c r="EH585" s="172"/>
      <c r="EI585" s="162"/>
      <c r="EJ585" s="162"/>
    </row>
    <row r="586" spans="1:140" ht="12.5">
      <c r="A586" s="168"/>
      <c r="B586" s="169"/>
      <c r="C586" s="144" t="str">
        <f t="shared" si="0"/>
        <v/>
      </c>
      <c r="D586" s="144" t="str">
        <f t="shared" si="2432"/>
        <v/>
      </c>
      <c r="E586" s="144" t="str">
        <f t="shared" si="2"/>
        <v/>
      </c>
      <c r="F586" s="145" t="str">
        <f t="shared" si="2433"/>
        <v/>
      </c>
      <c r="G586" s="145" t="str">
        <f t="shared" si="4"/>
        <v/>
      </c>
      <c r="H586" s="145" t="str">
        <f t="shared" si="5"/>
        <v/>
      </c>
      <c r="I586" s="146" t="str">
        <f t="shared" ref="I586:J586" si="2455">IF(COUNTA($DO586:$DX586)&gt;0,$BA586,"")</f>
        <v/>
      </c>
      <c r="J586" s="146" t="str">
        <f t="shared" si="2455"/>
        <v/>
      </c>
      <c r="K586" s="147" t="str">
        <f t="shared" si="43"/>
        <v/>
      </c>
      <c r="L586" s="147" t="str">
        <f t="shared" si="7"/>
        <v/>
      </c>
      <c r="M586" s="147" t="str">
        <f t="shared" si="8"/>
        <v/>
      </c>
      <c r="N586" s="147" t="str">
        <f t="shared" si="48"/>
        <v/>
      </c>
      <c r="O586" s="147" t="str">
        <f t="shared" si="9"/>
        <v/>
      </c>
      <c r="P586" s="146" t="str">
        <f t="shared" si="2435"/>
        <v/>
      </c>
      <c r="Q586" s="147" t="str">
        <f t="shared" si="2436"/>
        <v/>
      </c>
      <c r="R586" s="146" t="str">
        <f t="shared" si="12"/>
        <v/>
      </c>
      <c r="S586" s="146" t="str">
        <f t="shared" si="13"/>
        <v/>
      </c>
      <c r="T586" s="146" t="str">
        <f>IF(NOT(ISBLANK(DH586)),
        IF(AND(ISREF('Input Tenderers'!$J$8:$K$8),COUNTA('Input Tenderers'!$N$8)&gt;0),
                IF(COUNTA('Input Implementation Transactio'!$N586:$O586)&gt;0,"supplier;tenderer;payee","supplier;tenderer"),
                IF(COUNTA('Input Implementation Transactio'!$N586:$O586)&gt;0,"supplier;payee","supplier")
                ),
        IF(COUNTA('Input Implementation Transactio'!$N586:$O586)&gt;0, "payee", "")
        )</f>
        <v/>
      </c>
      <c r="U586" s="146" t="str">
        <f t="shared" si="14"/>
        <v/>
      </c>
      <c r="V586" s="146" t="str">
        <f t="shared" si="15"/>
        <v/>
      </c>
      <c r="W586" s="148" t="str">
        <f t="shared" si="2437"/>
        <v/>
      </c>
      <c r="X586" s="175" t="str">
        <f t="shared" si="2438"/>
        <v/>
      </c>
      <c r="Y586" s="170" t="str">
        <f t="shared" si="2439"/>
        <v/>
      </c>
      <c r="Z586" s="150" t="str">
        <f t="shared" si="19"/>
        <v/>
      </c>
      <c r="AA586" s="146" t="str">
        <f t="shared" si="20"/>
        <v/>
      </c>
      <c r="AB586" s="146" t="str">
        <f t="shared" si="21"/>
        <v/>
      </c>
      <c r="AC586" s="146" t="str">
        <f t="shared" si="22"/>
        <v/>
      </c>
      <c r="AD586" s="148" t="str">
        <f t="shared" si="2440"/>
        <v/>
      </c>
      <c r="AE586" s="148" t="str">
        <f t="shared" si="24"/>
        <v/>
      </c>
      <c r="AF586" s="175" t="str">
        <f t="shared" si="2441"/>
        <v/>
      </c>
      <c r="AG586" s="170" t="str">
        <f t="shared" si="2442"/>
        <v/>
      </c>
      <c r="AH586" s="148" t="str">
        <f t="shared" si="2443"/>
        <v/>
      </c>
      <c r="AI586" s="146" t="str">
        <f t="shared" si="28"/>
        <v/>
      </c>
      <c r="AJ586" s="146" t="str">
        <f t="shared" si="29"/>
        <v/>
      </c>
      <c r="AK586" s="146" t="str">
        <f t="shared" si="30"/>
        <v/>
      </c>
      <c r="AL586" s="146" t="str">
        <f t="shared" si="31"/>
        <v/>
      </c>
      <c r="AM586" s="171" t="str">
        <f t="shared" si="32"/>
        <v/>
      </c>
      <c r="AN586" s="171" t="str">
        <f t="shared" si="33"/>
        <v/>
      </c>
      <c r="AO586" s="146" t="str">
        <f t="shared" si="34"/>
        <v/>
      </c>
      <c r="AP586" s="146" t="str">
        <f t="shared" si="35"/>
        <v/>
      </c>
      <c r="AQ586" s="146" t="str">
        <f t="shared" si="36"/>
        <v/>
      </c>
      <c r="AR586" s="146" t="str">
        <f t="shared" ref="AR586:AS586" si="2456">IF(NOT(ISBLANK(CB586)),CONCATENATE(TEXT(CB586,"yyyy-mm-ddThh:MM:ss"),"Z"),"")</f>
        <v/>
      </c>
      <c r="AS586" s="146" t="str">
        <f t="shared" si="2456"/>
        <v/>
      </c>
      <c r="AT586" s="146" t="str">
        <f t="shared" si="38"/>
        <v/>
      </c>
      <c r="AU586" s="146" t="str">
        <f t="shared" si="39"/>
        <v/>
      </c>
      <c r="AV586" s="146" t="str">
        <f t="shared" ref="AV586:AW586" si="2457">IF(NOT(ISBLANK(DT586)),CONCATENATE(TEXT(DT586,"yyyy-mm-ddThh:MM:ss"),"Z"),"")</f>
        <v/>
      </c>
      <c r="AW586" s="146" t="str">
        <f t="shared" si="2457"/>
        <v/>
      </c>
      <c r="AX586" s="146" t="str">
        <f t="shared" ref="AX586:AZ586" si="2458">IF(NOT(ISBLANK(ED586)),CONCATENATE(TEXT(ED586,"yyyy-mm-ddThh:MM:ss"),"Z"),"")</f>
        <v/>
      </c>
      <c r="AY586" s="146" t="str">
        <f t="shared" si="2458"/>
        <v/>
      </c>
      <c r="AZ586" s="146" t="str">
        <f t="shared" si="2458"/>
        <v/>
      </c>
      <c r="BA586" s="176"/>
      <c r="BB586" s="152"/>
      <c r="BC586" s="177"/>
      <c r="BD586" s="154"/>
      <c r="BE586" s="155"/>
      <c r="BF586" s="154"/>
      <c r="BG586" s="155"/>
      <c r="BH586" s="169"/>
      <c r="BI586" s="162"/>
      <c r="BJ586" s="172"/>
      <c r="BK586" s="162"/>
      <c r="BL586" s="158"/>
      <c r="BM586" s="172"/>
      <c r="BN586" s="162"/>
      <c r="BO586" s="167"/>
      <c r="BP586" s="169"/>
      <c r="BQ586" s="162"/>
      <c r="BR586" s="162"/>
      <c r="BS586" s="174"/>
      <c r="BT586" s="162"/>
      <c r="BU586" s="174"/>
      <c r="BV586" s="174"/>
      <c r="BW586" s="174"/>
      <c r="BX586" s="173"/>
      <c r="BY586" s="158"/>
      <c r="BZ586" s="160"/>
      <c r="CA586" s="172"/>
      <c r="CB586" s="152"/>
      <c r="CC586" s="152"/>
      <c r="CD586" s="156"/>
      <c r="CE586" s="172"/>
      <c r="CF586" s="162"/>
      <c r="CG586" s="162"/>
      <c r="CH586" s="158"/>
      <c r="CI586" s="173"/>
      <c r="CJ586" s="178"/>
      <c r="CK586" s="173"/>
      <c r="CL586" s="165"/>
      <c r="CM586" s="172"/>
      <c r="CN586" s="162"/>
      <c r="CO586" s="162"/>
      <c r="CP586" s="162"/>
      <c r="CQ586" s="162"/>
      <c r="CR586" s="169"/>
      <c r="CS586" s="162"/>
      <c r="CT586" s="162"/>
      <c r="CU586" s="174"/>
      <c r="CV586" s="152"/>
      <c r="CW586" s="173"/>
      <c r="CX586" s="158"/>
      <c r="CY586" s="172"/>
      <c r="CZ586" s="162"/>
      <c r="DA586" s="162"/>
      <c r="DB586" s="158"/>
      <c r="DC586" s="173"/>
      <c r="DD586" s="178"/>
      <c r="DE586" s="173"/>
      <c r="DF586" s="165"/>
      <c r="DG586" s="172"/>
      <c r="DH586" s="178"/>
      <c r="DI586" s="172"/>
      <c r="DJ586" s="178"/>
      <c r="DK586" s="172"/>
      <c r="DL586" s="162"/>
      <c r="DM586" s="167"/>
      <c r="DN586" s="169"/>
      <c r="DO586" s="162"/>
      <c r="DP586" s="162"/>
      <c r="DQ586" s="174"/>
      <c r="DR586" s="152"/>
      <c r="DS586" s="172"/>
      <c r="DT586" s="152"/>
      <c r="DU586" s="152"/>
      <c r="DV586" s="156"/>
      <c r="DW586" s="173"/>
      <c r="DX586" s="158"/>
      <c r="DY586" s="172"/>
      <c r="DZ586" s="162"/>
      <c r="EA586" s="162"/>
      <c r="EB586" s="172"/>
      <c r="EC586" s="172"/>
      <c r="ED586" s="152"/>
      <c r="EE586" s="152"/>
      <c r="EF586" s="152"/>
      <c r="EG586" s="174"/>
      <c r="EH586" s="172"/>
      <c r="EI586" s="162"/>
      <c r="EJ586" s="162"/>
    </row>
    <row r="587" spans="1:140" ht="12.5">
      <c r="A587" s="168"/>
      <c r="B587" s="169"/>
      <c r="C587" s="144" t="str">
        <f t="shared" si="0"/>
        <v/>
      </c>
      <c r="D587" s="144" t="str">
        <f t="shared" si="2432"/>
        <v/>
      </c>
      <c r="E587" s="144" t="str">
        <f t="shared" si="2"/>
        <v/>
      </c>
      <c r="F587" s="145" t="str">
        <f t="shared" si="2433"/>
        <v/>
      </c>
      <c r="G587" s="145" t="str">
        <f t="shared" si="4"/>
        <v/>
      </c>
      <c r="H587" s="145" t="str">
        <f t="shared" si="5"/>
        <v/>
      </c>
      <c r="I587" s="146" t="str">
        <f t="shared" ref="I587:J587" si="2459">IF(COUNTA($DO587:$DX587)&gt;0,$BA587,"")</f>
        <v/>
      </c>
      <c r="J587" s="146" t="str">
        <f t="shared" si="2459"/>
        <v/>
      </c>
      <c r="K587" s="147" t="str">
        <f t="shared" si="43"/>
        <v/>
      </c>
      <c r="L587" s="147" t="str">
        <f t="shared" si="7"/>
        <v/>
      </c>
      <c r="M587" s="147" t="str">
        <f t="shared" si="8"/>
        <v/>
      </c>
      <c r="N587" s="147" t="str">
        <f t="shared" si="48"/>
        <v/>
      </c>
      <c r="O587" s="147" t="str">
        <f t="shared" si="9"/>
        <v/>
      </c>
      <c r="P587" s="146" t="str">
        <f t="shared" si="2435"/>
        <v/>
      </c>
      <c r="Q587" s="147" t="str">
        <f t="shared" si="2436"/>
        <v/>
      </c>
      <c r="R587" s="146" t="str">
        <f t="shared" si="12"/>
        <v/>
      </c>
      <c r="S587" s="146" t="str">
        <f t="shared" si="13"/>
        <v/>
      </c>
      <c r="T587" s="146" t="str">
        <f>IF(NOT(ISBLANK(DH587)),
        IF(AND(ISREF('Input Tenderers'!$J$8:$K$8),COUNTA('Input Tenderers'!$N$8)&gt;0),
                IF(COUNTA('Input Implementation Transactio'!$N587:$O587)&gt;0,"supplier;tenderer;payee","supplier;tenderer"),
                IF(COUNTA('Input Implementation Transactio'!$N587:$O587)&gt;0,"supplier;payee","supplier")
                ),
        IF(COUNTA('Input Implementation Transactio'!$N587:$O587)&gt;0, "payee", "")
        )</f>
        <v/>
      </c>
      <c r="U587" s="146" t="str">
        <f t="shared" si="14"/>
        <v/>
      </c>
      <c r="V587" s="146" t="str">
        <f t="shared" si="15"/>
        <v/>
      </c>
      <c r="W587" s="148" t="str">
        <f t="shared" si="2437"/>
        <v/>
      </c>
      <c r="X587" s="175" t="str">
        <f t="shared" si="2438"/>
        <v/>
      </c>
      <c r="Y587" s="170" t="str">
        <f t="shared" si="2439"/>
        <v/>
      </c>
      <c r="Z587" s="150" t="str">
        <f t="shared" si="19"/>
        <v/>
      </c>
      <c r="AA587" s="146" t="str">
        <f t="shared" si="20"/>
        <v/>
      </c>
      <c r="AB587" s="146" t="str">
        <f t="shared" si="21"/>
        <v/>
      </c>
      <c r="AC587" s="146" t="str">
        <f t="shared" si="22"/>
        <v/>
      </c>
      <c r="AD587" s="148" t="str">
        <f t="shared" si="2440"/>
        <v/>
      </c>
      <c r="AE587" s="148" t="str">
        <f t="shared" si="24"/>
        <v/>
      </c>
      <c r="AF587" s="175" t="str">
        <f t="shared" si="2441"/>
        <v/>
      </c>
      <c r="AG587" s="170" t="str">
        <f t="shared" si="2442"/>
        <v/>
      </c>
      <c r="AH587" s="148" t="str">
        <f t="shared" si="2443"/>
        <v/>
      </c>
      <c r="AI587" s="146" t="str">
        <f t="shared" si="28"/>
        <v/>
      </c>
      <c r="AJ587" s="146" t="str">
        <f t="shared" si="29"/>
        <v/>
      </c>
      <c r="AK587" s="146" t="str">
        <f t="shared" si="30"/>
        <v/>
      </c>
      <c r="AL587" s="146" t="str">
        <f t="shared" si="31"/>
        <v/>
      </c>
      <c r="AM587" s="171" t="str">
        <f t="shared" si="32"/>
        <v/>
      </c>
      <c r="AN587" s="171" t="str">
        <f t="shared" si="33"/>
        <v/>
      </c>
      <c r="AO587" s="146" t="str">
        <f t="shared" si="34"/>
        <v/>
      </c>
      <c r="AP587" s="146" t="str">
        <f t="shared" si="35"/>
        <v/>
      </c>
      <c r="AQ587" s="146" t="str">
        <f t="shared" si="36"/>
        <v/>
      </c>
      <c r="AR587" s="146" t="str">
        <f t="shared" ref="AR587:AS587" si="2460">IF(NOT(ISBLANK(CB587)),CONCATENATE(TEXT(CB587,"yyyy-mm-ddThh:MM:ss"),"Z"),"")</f>
        <v/>
      </c>
      <c r="AS587" s="146" t="str">
        <f t="shared" si="2460"/>
        <v/>
      </c>
      <c r="AT587" s="146" t="str">
        <f t="shared" si="38"/>
        <v/>
      </c>
      <c r="AU587" s="146" t="str">
        <f t="shared" si="39"/>
        <v/>
      </c>
      <c r="AV587" s="146" t="str">
        <f t="shared" ref="AV587:AW587" si="2461">IF(NOT(ISBLANK(DT587)),CONCATENATE(TEXT(DT587,"yyyy-mm-ddThh:MM:ss"),"Z"),"")</f>
        <v/>
      </c>
      <c r="AW587" s="146" t="str">
        <f t="shared" si="2461"/>
        <v/>
      </c>
      <c r="AX587" s="146" t="str">
        <f t="shared" ref="AX587:AZ587" si="2462">IF(NOT(ISBLANK(ED587)),CONCATENATE(TEXT(ED587,"yyyy-mm-ddThh:MM:ss"),"Z"),"")</f>
        <v/>
      </c>
      <c r="AY587" s="146" t="str">
        <f t="shared" si="2462"/>
        <v/>
      </c>
      <c r="AZ587" s="146" t="str">
        <f t="shared" si="2462"/>
        <v/>
      </c>
      <c r="BA587" s="176"/>
      <c r="BB587" s="152"/>
      <c r="BC587" s="177"/>
      <c r="BD587" s="154"/>
      <c r="BE587" s="155"/>
      <c r="BF587" s="154"/>
      <c r="BG587" s="155"/>
      <c r="BH587" s="169"/>
      <c r="BI587" s="162"/>
      <c r="BJ587" s="172"/>
      <c r="BK587" s="162"/>
      <c r="BL587" s="158"/>
      <c r="BM587" s="172"/>
      <c r="BN587" s="162"/>
      <c r="BO587" s="167"/>
      <c r="BP587" s="169"/>
      <c r="BQ587" s="162"/>
      <c r="BR587" s="162"/>
      <c r="BS587" s="174"/>
      <c r="BT587" s="162"/>
      <c r="BU587" s="174"/>
      <c r="BV587" s="174"/>
      <c r="BW587" s="174"/>
      <c r="BX587" s="173"/>
      <c r="BY587" s="158"/>
      <c r="BZ587" s="160"/>
      <c r="CA587" s="172"/>
      <c r="CB587" s="152"/>
      <c r="CC587" s="152"/>
      <c r="CD587" s="156"/>
      <c r="CE587" s="172"/>
      <c r="CF587" s="162"/>
      <c r="CG587" s="162"/>
      <c r="CH587" s="158"/>
      <c r="CI587" s="173"/>
      <c r="CJ587" s="178"/>
      <c r="CK587" s="173"/>
      <c r="CL587" s="165"/>
      <c r="CM587" s="172"/>
      <c r="CN587" s="162"/>
      <c r="CO587" s="162"/>
      <c r="CP587" s="162"/>
      <c r="CQ587" s="162"/>
      <c r="CR587" s="169"/>
      <c r="CS587" s="162"/>
      <c r="CT587" s="162"/>
      <c r="CU587" s="174"/>
      <c r="CV587" s="152"/>
      <c r="CW587" s="173"/>
      <c r="CX587" s="158"/>
      <c r="CY587" s="172"/>
      <c r="CZ587" s="162"/>
      <c r="DA587" s="162"/>
      <c r="DB587" s="158"/>
      <c r="DC587" s="173"/>
      <c r="DD587" s="178"/>
      <c r="DE587" s="173"/>
      <c r="DF587" s="165"/>
      <c r="DG587" s="172"/>
      <c r="DH587" s="178"/>
      <c r="DI587" s="172"/>
      <c r="DJ587" s="178"/>
      <c r="DK587" s="172"/>
      <c r="DL587" s="162"/>
      <c r="DM587" s="167"/>
      <c r="DN587" s="169"/>
      <c r="DO587" s="162"/>
      <c r="DP587" s="162"/>
      <c r="DQ587" s="174"/>
      <c r="DR587" s="152"/>
      <c r="DS587" s="172"/>
      <c r="DT587" s="152"/>
      <c r="DU587" s="152"/>
      <c r="DV587" s="156"/>
      <c r="DW587" s="173"/>
      <c r="DX587" s="158"/>
      <c r="DY587" s="172"/>
      <c r="DZ587" s="162"/>
      <c r="EA587" s="162"/>
      <c r="EB587" s="172"/>
      <c r="EC587" s="172"/>
      <c r="ED587" s="152"/>
      <c r="EE587" s="152"/>
      <c r="EF587" s="152"/>
      <c r="EG587" s="174"/>
      <c r="EH587" s="172"/>
      <c r="EI587" s="162"/>
      <c r="EJ587" s="162"/>
    </row>
    <row r="588" spans="1:140" ht="12.5">
      <c r="A588" s="168"/>
      <c r="B588" s="169"/>
      <c r="C588" s="144" t="str">
        <f t="shared" si="0"/>
        <v/>
      </c>
      <c r="D588" s="144" t="str">
        <f t="shared" si="2432"/>
        <v/>
      </c>
      <c r="E588" s="144" t="str">
        <f t="shared" si="2"/>
        <v/>
      </c>
      <c r="F588" s="145" t="str">
        <f t="shared" si="2433"/>
        <v/>
      </c>
      <c r="G588" s="145" t="str">
        <f t="shared" si="4"/>
        <v/>
      </c>
      <c r="H588" s="145" t="str">
        <f t="shared" si="5"/>
        <v/>
      </c>
      <c r="I588" s="146" t="str">
        <f t="shared" ref="I588:J588" si="2463">IF(COUNTA($DO588:$DX588)&gt;0,$BA588,"")</f>
        <v/>
      </c>
      <c r="J588" s="146" t="str">
        <f t="shared" si="2463"/>
        <v/>
      </c>
      <c r="K588" s="147" t="str">
        <f t="shared" si="43"/>
        <v/>
      </c>
      <c r="L588" s="147" t="str">
        <f t="shared" si="7"/>
        <v/>
      </c>
      <c r="M588" s="147" t="str">
        <f t="shared" si="8"/>
        <v/>
      </c>
      <c r="N588" s="147" t="str">
        <f t="shared" si="48"/>
        <v/>
      </c>
      <c r="O588" s="147" t="str">
        <f t="shared" si="9"/>
        <v/>
      </c>
      <c r="P588" s="146" t="str">
        <f t="shared" si="2435"/>
        <v/>
      </c>
      <c r="Q588" s="147" t="str">
        <f t="shared" si="2436"/>
        <v/>
      </c>
      <c r="R588" s="146" t="str">
        <f t="shared" si="12"/>
        <v/>
      </c>
      <c r="S588" s="146" t="str">
        <f t="shared" si="13"/>
        <v/>
      </c>
      <c r="T588" s="146" t="str">
        <f>IF(NOT(ISBLANK(DH588)),
        IF(AND(ISREF('Input Tenderers'!$J$8:$K$8),COUNTA('Input Tenderers'!$N$8)&gt;0),
                IF(COUNTA('Input Implementation Transactio'!$N588:$O588)&gt;0,"supplier;tenderer;payee","supplier;tenderer"),
                IF(COUNTA('Input Implementation Transactio'!$N588:$O588)&gt;0,"supplier;payee","supplier")
                ),
        IF(COUNTA('Input Implementation Transactio'!$N588:$O588)&gt;0, "payee", "")
        )</f>
        <v/>
      </c>
      <c r="U588" s="146" t="str">
        <f t="shared" si="14"/>
        <v/>
      </c>
      <c r="V588" s="146" t="str">
        <f t="shared" si="15"/>
        <v/>
      </c>
      <c r="W588" s="148" t="str">
        <f t="shared" si="2437"/>
        <v/>
      </c>
      <c r="X588" s="175" t="str">
        <f t="shared" si="2438"/>
        <v/>
      </c>
      <c r="Y588" s="170" t="str">
        <f t="shared" si="2439"/>
        <v/>
      </c>
      <c r="Z588" s="150" t="str">
        <f t="shared" si="19"/>
        <v/>
      </c>
      <c r="AA588" s="146" t="str">
        <f t="shared" si="20"/>
        <v/>
      </c>
      <c r="AB588" s="146" t="str">
        <f t="shared" si="21"/>
        <v/>
      </c>
      <c r="AC588" s="146" t="str">
        <f t="shared" si="22"/>
        <v/>
      </c>
      <c r="AD588" s="148" t="str">
        <f t="shared" si="2440"/>
        <v/>
      </c>
      <c r="AE588" s="148" t="str">
        <f t="shared" si="24"/>
        <v/>
      </c>
      <c r="AF588" s="175" t="str">
        <f t="shared" si="2441"/>
        <v/>
      </c>
      <c r="AG588" s="170" t="str">
        <f t="shared" si="2442"/>
        <v/>
      </c>
      <c r="AH588" s="148" t="str">
        <f t="shared" si="2443"/>
        <v/>
      </c>
      <c r="AI588" s="146" t="str">
        <f t="shared" si="28"/>
        <v/>
      </c>
      <c r="AJ588" s="146" t="str">
        <f t="shared" si="29"/>
        <v/>
      </c>
      <c r="AK588" s="146" t="str">
        <f t="shared" si="30"/>
        <v/>
      </c>
      <c r="AL588" s="146" t="str">
        <f t="shared" si="31"/>
        <v/>
      </c>
      <c r="AM588" s="171" t="str">
        <f t="shared" si="32"/>
        <v/>
      </c>
      <c r="AN588" s="171" t="str">
        <f t="shared" si="33"/>
        <v/>
      </c>
      <c r="AO588" s="146" t="str">
        <f t="shared" si="34"/>
        <v/>
      </c>
      <c r="AP588" s="146" t="str">
        <f t="shared" si="35"/>
        <v/>
      </c>
      <c r="AQ588" s="146" t="str">
        <f t="shared" si="36"/>
        <v/>
      </c>
      <c r="AR588" s="146" t="str">
        <f t="shared" ref="AR588:AS588" si="2464">IF(NOT(ISBLANK(CB588)),CONCATENATE(TEXT(CB588,"yyyy-mm-ddThh:MM:ss"),"Z"),"")</f>
        <v/>
      </c>
      <c r="AS588" s="146" t="str">
        <f t="shared" si="2464"/>
        <v/>
      </c>
      <c r="AT588" s="146" t="str">
        <f t="shared" si="38"/>
        <v/>
      </c>
      <c r="AU588" s="146" t="str">
        <f t="shared" si="39"/>
        <v/>
      </c>
      <c r="AV588" s="146" t="str">
        <f t="shared" ref="AV588:AW588" si="2465">IF(NOT(ISBLANK(DT588)),CONCATENATE(TEXT(DT588,"yyyy-mm-ddThh:MM:ss"),"Z"),"")</f>
        <v/>
      </c>
      <c r="AW588" s="146" t="str">
        <f t="shared" si="2465"/>
        <v/>
      </c>
      <c r="AX588" s="146" t="str">
        <f t="shared" ref="AX588:AZ588" si="2466">IF(NOT(ISBLANK(ED588)),CONCATENATE(TEXT(ED588,"yyyy-mm-ddThh:MM:ss"),"Z"),"")</f>
        <v/>
      </c>
      <c r="AY588" s="146" t="str">
        <f t="shared" si="2466"/>
        <v/>
      </c>
      <c r="AZ588" s="146" t="str">
        <f t="shared" si="2466"/>
        <v/>
      </c>
      <c r="BA588" s="176"/>
      <c r="BB588" s="152"/>
      <c r="BC588" s="177"/>
      <c r="BD588" s="154"/>
      <c r="BE588" s="155"/>
      <c r="BF588" s="154"/>
      <c r="BG588" s="155"/>
      <c r="BH588" s="169"/>
      <c r="BI588" s="162"/>
      <c r="BJ588" s="172"/>
      <c r="BK588" s="162"/>
      <c r="BL588" s="158"/>
      <c r="BM588" s="172"/>
      <c r="BN588" s="162"/>
      <c r="BO588" s="167"/>
      <c r="BP588" s="169"/>
      <c r="BQ588" s="162"/>
      <c r="BR588" s="162"/>
      <c r="BS588" s="174"/>
      <c r="BT588" s="162"/>
      <c r="BU588" s="174"/>
      <c r="BV588" s="174"/>
      <c r="BW588" s="174"/>
      <c r="BX588" s="173"/>
      <c r="BY588" s="158"/>
      <c r="BZ588" s="160"/>
      <c r="CA588" s="172"/>
      <c r="CB588" s="152"/>
      <c r="CC588" s="152"/>
      <c r="CD588" s="156"/>
      <c r="CE588" s="172"/>
      <c r="CF588" s="162"/>
      <c r="CG588" s="162"/>
      <c r="CH588" s="158"/>
      <c r="CI588" s="173"/>
      <c r="CJ588" s="178"/>
      <c r="CK588" s="173"/>
      <c r="CL588" s="165"/>
      <c r="CM588" s="172"/>
      <c r="CN588" s="162"/>
      <c r="CO588" s="162"/>
      <c r="CP588" s="162"/>
      <c r="CQ588" s="162"/>
      <c r="CR588" s="169"/>
      <c r="CS588" s="162"/>
      <c r="CT588" s="162"/>
      <c r="CU588" s="174"/>
      <c r="CV588" s="152"/>
      <c r="CW588" s="173"/>
      <c r="CX588" s="158"/>
      <c r="CY588" s="172"/>
      <c r="CZ588" s="162"/>
      <c r="DA588" s="162"/>
      <c r="DB588" s="158"/>
      <c r="DC588" s="173"/>
      <c r="DD588" s="178"/>
      <c r="DE588" s="173"/>
      <c r="DF588" s="165"/>
      <c r="DG588" s="172"/>
      <c r="DH588" s="178"/>
      <c r="DI588" s="172"/>
      <c r="DJ588" s="178"/>
      <c r="DK588" s="172"/>
      <c r="DL588" s="162"/>
      <c r="DM588" s="167"/>
      <c r="DN588" s="169"/>
      <c r="DO588" s="162"/>
      <c r="DP588" s="162"/>
      <c r="DQ588" s="174"/>
      <c r="DR588" s="152"/>
      <c r="DS588" s="172"/>
      <c r="DT588" s="152"/>
      <c r="DU588" s="152"/>
      <c r="DV588" s="156"/>
      <c r="DW588" s="173"/>
      <c r="DX588" s="158"/>
      <c r="DY588" s="172"/>
      <c r="DZ588" s="162"/>
      <c r="EA588" s="162"/>
      <c r="EB588" s="172"/>
      <c r="EC588" s="172"/>
      <c r="ED588" s="152"/>
      <c r="EE588" s="152"/>
      <c r="EF588" s="152"/>
      <c r="EG588" s="174"/>
      <c r="EH588" s="172"/>
      <c r="EI588" s="162"/>
      <c r="EJ588" s="162"/>
    </row>
    <row r="589" spans="1:140" ht="12.5">
      <c r="A589" s="168"/>
      <c r="B589" s="169"/>
      <c r="C589" s="144" t="str">
        <f t="shared" si="0"/>
        <v/>
      </c>
      <c r="D589" s="144" t="str">
        <f t="shared" si="2432"/>
        <v/>
      </c>
      <c r="E589" s="144" t="str">
        <f t="shared" si="2"/>
        <v/>
      </c>
      <c r="F589" s="145" t="str">
        <f t="shared" si="2433"/>
        <v/>
      </c>
      <c r="G589" s="145" t="str">
        <f t="shared" si="4"/>
        <v/>
      </c>
      <c r="H589" s="145" t="str">
        <f t="shared" si="5"/>
        <v/>
      </c>
      <c r="I589" s="146" t="str">
        <f t="shared" ref="I589:J589" si="2467">IF(COUNTA($DO589:$DX589)&gt;0,$BA589,"")</f>
        <v/>
      </c>
      <c r="J589" s="146" t="str">
        <f t="shared" si="2467"/>
        <v/>
      </c>
      <c r="K589" s="147" t="str">
        <f t="shared" si="43"/>
        <v/>
      </c>
      <c r="L589" s="147" t="str">
        <f t="shared" si="7"/>
        <v/>
      </c>
      <c r="M589" s="147" t="str">
        <f t="shared" si="8"/>
        <v/>
      </c>
      <c r="N589" s="147" t="str">
        <f t="shared" si="48"/>
        <v/>
      </c>
      <c r="O589" s="147" t="str">
        <f t="shared" si="9"/>
        <v/>
      </c>
      <c r="P589" s="146" t="str">
        <f t="shared" si="2435"/>
        <v/>
      </c>
      <c r="Q589" s="147" t="str">
        <f t="shared" si="2436"/>
        <v/>
      </c>
      <c r="R589" s="146" t="str">
        <f t="shared" si="12"/>
        <v/>
      </c>
      <c r="S589" s="146" t="str">
        <f t="shared" si="13"/>
        <v/>
      </c>
      <c r="T589" s="146" t="str">
        <f>IF(NOT(ISBLANK(DH589)),
        IF(AND(ISREF('Input Tenderers'!$J$8:$K$8),COUNTA('Input Tenderers'!$N$8)&gt;0),
                IF(COUNTA('Input Implementation Transactio'!$N589:$O589)&gt;0,"supplier;tenderer;payee","supplier;tenderer"),
                IF(COUNTA('Input Implementation Transactio'!$N589:$O589)&gt;0,"supplier;payee","supplier")
                ),
        IF(COUNTA('Input Implementation Transactio'!$N589:$O589)&gt;0, "payee", "")
        )</f>
        <v/>
      </c>
      <c r="U589" s="146" t="str">
        <f t="shared" si="14"/>
        <v/>
      </c>
      <c r="V589" s="146" t="str">
        <f t="shared" si="15"/>
        <v/>
      </c>
      <c r="W589" s="148" t="str">
        <f t="shared" si="2437"/>
        <v/>
      </c>
      <c r="X589" s="175" t="str">
        <f t="shared" si="2438"/>
        <v/>
      </c>
      <c r="Y589" s="170" t="str">
        <f t="shared" si="2439"/>
        <v/>
      </c>
      <c r="Z589" s="150" t="str">
        <f t="shared" si="19"/>
        <v/>
      </c>
      <c r="AA589" s="146" t="str">
        <f t="shared" si="20"/>
        <v/>
      </c>
      <c r="AB589" s="146" t="str">
        <f t="shared" si="21"/>
        <v/>
      </c>
      <c r="AC589" s="146" t="str">
        <f t="shared" si="22"/>
        <v/>
      </c>
      <c r="AD589" s="148" t="str">
        <f t="shared" si="2440"/>
        <v/>
      </c>
      <c r="AE589" s="148" t="str">
        <f t="shared" si="24"/>
        <v/>
      </c>
      <c r="AF589" s="175" t="str">
        <f t="shared" si="2441"/>
        <v/>
      </c>
      <c r="AG589" s="170" t="str">
        <f t="shared" si="2442"/>
        <v/>
      </c>
      <c r="AH589" s="148" t="str">
        <f t="shared" si="2443"/>
        <v/>
      </c>
      <c r="AI589" s="146" t="str">
        <f t="shared" si="28"/>
        <v/>
      </c>
      <c r="AJ589" s="146" t="str">
        <f t="shared" si="29"/>
        <v/>
      </c>
      <c r="AK589" s="146" t="str">
        <f t="shared" si="30"/>
        <v/>
      </c>
      <c r="AL589" s="146" t="str">
        <f t="shared" si="31"/>
        <v/>
      </c>
      <c r="AM589" s="171" t="str">
        <f t="shared" si="32"/>
        <v/>
      </c>
      <c r="AN589" s="171" t="str">
        <f t="shared" si="33"/>
        <v/>
      </c>
      <c r="AO589" s="146" t="str">
        <f t="shared" si="34"/>
        <v/>
      </c>
      <c r="AP589" s="146" t="str">
        <f t="shared" si="35"/>
        <v/>
      </c>
      <c r="AQ589" s="146" t="str">
        <f t="shared" si="36"/>
        <v/>
      </c>
      <c r="AR589" s="146" t="str">
        <f t="shared" ref="AR589:AS589" si="2468">IF(NOT(ISBLANK(CB589)),CONCATENATE(TEXT(CB589,"yyyy-mm-ddThh:MM:ss"),"Z"),"")</f>
        <v/>
      </c>
      <c r="AS589" s="146" t="str">
        <f t="shared" si="2468"/>
        <v/>
      </c>
      <c r="AT589" s="146" t="str">
        <f t="shared" si="38"/>
        <v/>
      </c>
      <c r="AU589" s="146" t="str">
        <f t="shared" si="39"/>
        <v/>
      </c>
      <c r="AV589" s="146" t="str">
        <f t="shared" ref="AV589:AW589" si="2469">IF(NOT(ISBLANK(DT589)),CONCATENATE(TEXT(DT589,"yyyy-mm-ddThh:MM:ss"),"Z"),"")</f>
        <v/>
      </c>
      <c r="AW589" s="146" t="str">
        <f t="shared" si="2469"/>
        <v/>
      </c>
      <c r="AX589" s="146" t="str">
        <f t="shared" ref="AX589:AZ589" si="2470">IF(NOT(ISBLANK(ED589)),CONCATENATE(TEXT(ED589,"yyyy-mm-ddThh:MM:ss"),"Z"),"")</f>
        <v/>
      </c>
      <c r="AY589" s="146" t="str">
        <f t="shared" si="2470"/>
        <v/>
      </c>
      <c r="AZ589" s="146" t="str">
        <f t="shared" si="2470"/>
        <v/>
      </c>
      <c r="BA589" s="176"/>
      <c r="BB589" s="152"/>
      <c r="BC589" s="177"/>
      <c r="BD589" s="154"/>
      <c r="BE589" s="155"/>
      <c r="BF589" s="154"/>
      <c r="BG589" s="155"/>
      <c r="BH589" s="169"/>
      <c r="BI589" s="162"/>
      <c r="BJ589" s="172"/>
      <c r="BK589" s="162"/>
      <c r="BL589" s="158"/>
      <c r="BM589" s="172"/>
      <c r="BN589" s="162"/>
      <c r="BO589" s="167"/>
      <c r="BP589" s="169"/>
      <c r="BQ589" s="162"/>
      <c r="BR589" s="162"/>
      <c r="BS589" s="174"/>
      <c r="BT589" s="162"/>
      <c r="BU589" s="174"/>
      <c r="BV589" s="174"/>
      <c r="BW589" s="174"/>
      <c r="BX589" s="173"/>
      <c r="BY589" s="158"/>
      <c r="BZ589" s="160"/>
      <c r="CA589" s="172"/>
      <c r="CB589" s="152"/>
      <c r="CC589" s="152"/>
      <c r="CD589" s="156"/>
      <c r="CE589" s="172"/>
      <c r="CF589" s="162"/>
      <c r="CG589" s="162"/>
      <c r="CH589" s="158"/>
      <c r="CI589" s="173"/>
      <c r="CJ589" s="178"/>
      <c r="CK589" s="173"/>
      <c r="CL589" s="165"/>
      <c r="CM589" s="172"/>
      <c r="CN589" s="162"/>
      <c r="CO589" s="162"/>
      <c r="CP589" s="162"/>
      <c r="CQ589" s="162"/>
      <c r="CR589" s="169"/>
      <c r="CS589" s="162"/>
      <c r="CT589" s="162"/>
      <c r="CU589" s="174"/>
      <c r="CV589" s="152"/>
      <c r="CW589" s="173"/>
      <c r="CX589" s="158"/>
      <c r="CY589" s="172"/>
      <c r="CZ589" s="162"/>
      <c r="DA589" s="162"/>
      <c r="DB589" s="158"/>
      <c r="DC589" s="173"/>
      <c r="DD589" s="178"/>
      <c r="DE589" s="173"/>
      <c r="DF589" s="165"/>
      <c r="DG589" s="172"/>
      <c r="DH589" s="178"/>
      <c r="DI589" s="172"/>
      <c r="DJ589" s="178"/>
      <c r="DK589" s="172"/>
      <c r="DL589" s="162"/>
      <c r="DM589" s="167"/>
      <c r="DN589" s="169"/>
      <c r="DO589" s="162"/>
      <c r="DP589" s="162"/>
      <c r="DQ589" s="174"/>
      <c r="DR589" s="152"/>
      <c r="DS589" s="172"/>
      <c r="DT589" s="152"/>
      <c r="DU589" s="152"/>
      <c r="DV589" s="156"/>
      <c r="DW589" s="173"/>
      <c r="DX589" s="158"/>
      <c r="DY589" s="172"/>
      <c r="DZ589" s="162"/>
      <c r="EA589" s="162"/>
      <c r="EB589" s="172"/>
      <c r="EC589" s="172"/>
      <c r="ED589" s="152"/>
      <c r="EE589" s="152"/>
      <c r="EF589" s="152"/>
      <c r="EG589" s="174"/>
      <c r="EH589" s="172"/>
      <c r="EI589" s="162"/>
      <c r="EJ589" s="162"/>
    </row>
    <row r="590" spans="1:140" ht="12.5">
      <c r="A590" s="168"/>
      <c r="B590" s="169"/>
      <c r="C590" s="144" t="str">
        <f t="shared" si="0"/>
        <v/>
      </c>
      <c r="D590" s="144" t="str">
        <f t="shared" si="2432"/>
        <v/>
      </c>
      <c r="E590" s="144" t="str">
        <f t="shared" si="2"/>
        <v/>
      </c>
      <c r="F590" s="145" t="str">
        <f t="shared" si="2433"/>
        <v/>
      </c>
      <c r="G590" s="145" t="str">
        <f t="shared" si="4"/>
        <v/>
      </c>
      <c r="H590" s="145" t="str">
        <f t="shared" si="5"/>
        <v/>
      </c>
      <c r="I590" s="146" t="str">
        <f t="shared" ref="I590:J590" si="2471">IF(COUNTA($DO590:$DX590)&gt;0,$BA590,"")</f>
        <v/>
      </c>
      <c r="J590" s="146" t="str">
        <f t="shared" si="2471"/>
        <v/>
      </c>
      <c r="K590" s="147" t="str">
        <f t="shared" si="43"/>
        <v/>
      </c>
      <c r="L590" s="147" t="str">
        <f t="shared" si="7"/>
        <v/>
      </c>
      <c r="M590" s="147" t="str">
        <f t="shared" si="8"/>
        <v/>
      </c>
      <c r="N590" s="147" t="str">
        <f t="shared" si="48"/>
        <v/>
      </c>
      <c r="O590" s="147" t="str">
        <f t="shared" si="9"/>
        <v/>
      </c>
      <c r="P590" s="146" t="str">
        <f t="shared" si="2435"/>
        <v/>
      </c>
      <c r="Q590" s="147" t="str">
        <f t="shared" si="2436"/>
        <v/>
      </c>
      <c r="R590" s="146" t="str">
        <f t="shared" si="12"/>
        <v/>
      </c>
      <c r="S590" s="146" t="str">
        <f t="shared" si="13"/>
        <v/>
      </c>
      <c r="T590" s="146" t="str">
        <f>IF(NOT(ISBLANK(DH590)),
        IF(AND(ISREF('Input Tenderers'!$J$8:$K$8),COUNTA('Input Tenderers'!$N$8)&gt;0),
                IF(COUNTA('Input Implementation Transactio'!$N590:$O590)&gt;0,"supplier;tenderer;payee","supplier;tenderer"),
                IF(COUNTA('Input Implementation Transactio'!$N590:$O590)&gt;0,"supplier;payee","supplier")
                ),
        IF(COUNTA('Input Implementation Transactio'!$N590:$O590)&gt;0, "payee", "")
        )</f>
        <v/>
      </c>
      <c r="U590" s="146" t="str">
        <f t="shared" si="14"/>
        <v/>
      </c>
      <c r="V590" s="146" t="str">
        <f t="shared" si="15"/>
        <v/>
      </c>
      <c r="W590" s="148" t="str">
        <f t="shared" si="2437"/>
        <v/>
      </c>
      <c r="X590" s="175" t="str">
        <f t="shared" si="2438"/>
        <v/>
      </c>
      <c r="Y590" s="170" t="str">
        <f t="shared" si="2439"/>
        <v/>
      </c>
      <c r="Z590" s="150" t="str">
        <f t="shared" si="19"/>
        <v/>
      </c>
      <c r="AA590" s="146" t="str">
        <f t="shared" si="20"/>
        <v/>
      </c>
      <c r="AB590" s="146" t="str">
        <f t="shared" si="21"/>
        <v/>
      </c>
      <c r="AC590" s="146" t="str">
        <f t="shared" si="22"/>
        <v/>
      </c>
      <c r="AD590" s="148" t="str">
        <f t="shared" si="2440"/>
        <v/>
      </c>
      <c r="AE590" s="148" t="str">
        <f t="shared" si="24"/>
        <v/>
      </c>
      <c r="AF590" s="175" t="str">
        <f t="shared" si="2441"/>
        <v/>
      </c>
      <c r="AG590" s="170" t="str">
        <f t="shared" si="2442"/>
        <v/>
      </c>
      <c r="AH590" s="148" t="str">
        <f t="shared" si="2443"/>
        <v/>
      </c>
      <c r="AI590" s="146" t="str">
        <f t="shared" si="28"/>
        <v/>
      </c>
      <c r="AJ590" s="146" t="str">
        <f t="shared" si="29"/>
        <v/>
      </c>
      <c r="AK590" s="146" t="str">
        <f t="shared" si="30"/>
        <v/>
      </c>
      <c r="AL590" s="146" t="str">
        <f t="shared" si="31"/>
        <v/>
      </c>
      <c r="AM590" s="171" t="str">
        <f t="shared" si="32"/>
        <v/>
      </c>
      <c r="AN590" s="171" t="str">
        <f t="shared" si="33"/>
        <v/>
      </c>
      <c r="AO590" s="146" t="str">
        <f t="shared" si="34"/>
        <v/>
      </c>
      <c r="AP590" s="146" t="str">
        <f t="shared" si="35"/>
        <v/>
      </c>
      <c r="AQ590" s="146" t="str">
        <f t="shared" si="36"/>
        <v/>
      </c>
      <c r="AR590" s="146" t="str">
        <f t="shared" ref="AR590:AS590" si="2472">IF(NOT(ISBLANK(CB590)),CONCATENATE(TEXT(CB590,"yyyy-mm-ddThh:MM:ss"),"Z"),"")</f>
        <v/>
      </c>
      <c r="AS590" s="146" t="str">
        <f t="shared" si="2472"/>
        <v/>
      </c>
      <c r="AT590" s="146" t="str">
        <f t="shared" si="38"/>
        <v/>
      </c>
      <c r="AU590" s="146" t="str">
        <f t="shared" si="39"/>
        <v/>
      </c>
      <c r="AV590" s="146" t="str">
        <f t="shared" ref="AV590:AW590" si="2473">IF(NOT(ISBLANK(DT590)),CONCATENATE(TEXT(DT590,"yyyy-mm-ddThh:MM:ss"),"Z"),"")</f>
        <v/>
      </c>
      <c r="AW590" s="146" t="str">
        <f t="shared" si="2473"/>
        <v/>
      </c>
      <c r="AX590" s="146" t="str">
        <f t="shared" ref="AX590:AZ590" si="2474">IF(NOT(ISBLANK(ED590)),CONCATENATE(TEXT(ED590,"yyyy-mm-ddThh:MM:ss"),"Z"),"")</f>
        <v/>
      </c>
      <c r="AY590" s="146" t="str">
        <f t="shared" si="2474"/>
        <v/>
      </c>
      <c r="AZ590" s="146" t="str">
        <f t="shared" si="2474"/>
        <v/>
      </c>
      <c r="BA590" s="176"/>
      <c r="BB590" s="152"/>
      <c r="BC590" s="177"/>
      <c r="BD590" s="154"/>
      <c r="BE590" s="155"/>
      <c r="BF590" s="154"/>
      <c r="BG590" s="155"/>
      <c r="BH590" s="169"/>
      <c r="BI590" s="162"/>
      <c r="BJ590" s="172"/>
      <c r="BK590" s="162"/>
      <c r="BL590" s="158"/>
      <c r="BM590" s="172"/>
      <c r="BN590" s="162"/>
      <c r="BO590" s="167"/>
      <c r="BP590" s="169"/>
      <c r="BQ590" s="162"/>
      <c r="BR590" s="162"/>
      <c r="BS590" s="174"/>
      <c r="BT590" s="162"/>
      <c r="BU590" s="174"/>
      <c r="BV590" s="174"/>
      <c r="BW590" s="174"/>
      <c r="BX590" s="173"/>
      <c r="BY590" s="158"/>
      <c r="BZ590" s="160"/>
      <c r="CA590" s="172"/>
      <c r="CB590" s="152"/>
      <c r="CC590" s="152"/>
      <c r="CD590" s="156"/>
      <c r="CE590" s="172"/>
      <c r="CF590" s="162"/>
      <c r="CG590" s="162"/>
      <c r="CH590" s="158"/>
      <c r="CI590" s="173"/>
      <c r="CJ590" s="178"/>
      <c r="CK590" s="173"/>
      <c r="CL590" s="165"/>
      <c r="CM590" s="172"/>
      <c r="CN590" s="162"/>
      <c r="CO590" s="162"/>
      <c r="CP590" s="162"/>
      <c r="CQ590" s="162"/>
      <c r="CR590" s="169"/>
      <c r="CS590" s="162"/>
      <c r="CT590" s="162"/>
      <c r="CU590" s="174"/>
      <c r="CV590" s="152"/>
      <c r="CW590" s="173"/>
      <c r="CX590" s="158"/>
      <c r="CY590" s="172"/>
      <c r="CZ590" s="162"/>
      <c r="DA590" s="162"/>
      <c r="DB590" s="158"/>
      <c r="DC590" s="173"/>
      <c r="DD590" s="178"/>
      <c r="DE590" s="173"/>
      <c r="DF590" s="165"/>
      <c r="DG590" s="172"/>
      <c r="DH590" s="178"/>
      <c r="DI590" s="172"/>
      <c r="DJ590" s="178"/>
      <c r="DK590" s="172"/>
      <c r="DL590" s="162"/>
      <c r="DM590" s="167"/>
      <c r="DN590" s="169"/>
      <c r="DO590" s="162"/>
      <c r="DP590" s="162"/>
      <c r="DQ590" s="174"/>
      <c r="DR590" s="152"/>
      <c r="DS590" s="172"/>
      <c r="DT590" s="152"/>
      <c r="DU590" s="152"/>
      <c r="DV590" s="156"/>
      <c r="DW590" s="173"/>
      <c r="DX590" s="158"/>
      <c r="DY590" s="172"/>
      <c r="DZ590" s="162"/>
      <c r="EA590" s="162"/>
      <c r="EB590" s="172"/>
      <c r="EC590" s="172"/>
      <c r="ED590" s="152"/>
      <c r="EE590" s="152"/>
      <c r="EF590" s="152"/>
      <c r="EG590" s="174"/>
      <c r="EH590" s="172"/>
      <c r="EI590" s="162"/>
      <c r="EJ590" s="162"/>
    </row>
    <row r="591" spans="1:140" ht="12.5">
      <c r="A591" s="168"/>
      <c r="B591" s="169"/>
      <c r="C591" s="144" t="str">
        <f t="shared" si="0"/>
        <v/>
      </c>
      <c r="D591" s="144" t="str">
        <f t="shared" si="2432"/>
        <v/>
      </c>
      <c r="E591" s="144" t="str">
        <f t="shared" si="2"/>
        <v/>
      </c>
      <c r="F591" s="145" t="str">
        <f t="shared" si="2433"/>
        <v/>
      </c>
      <c r="G591" s="145" t="str">
        <f t="shared" si="4"/>
        <v/>
      </c>
      <c r="H591" s="145" t="str">
        <f t="shared" si="5"/>
        <v/>
      </c>
      <c r="I591" s="146" t="str">
        <f t="shared" ref="I591:J591" si="2475">IF(COUNTA($DO591:$DX591)&gt;0,$BA591,"")</f>
        <v/>
      </c>
      <c r="J591" s="146" t="str">
        <f t="shared" si="2475"/>
        <v/>
      </c>
      <c r="K591" s="147" t="str">
        <f t="shared" si="43"/>
        <v/>
      </c>
      <c r="L591" s="147" t="str">
        <f t="shared" si="7"/>
        <v/>
      </c>
      <c r="M591" s="147" t="str">
        <f t="shared" si="8"/>
        <v/>
      </c>
      <c r="N591" s="147" t="str">
        <f t="shared" si="48"/>
        <v/>
      </c>
      <c r="O591" s="147" t="str">
        <f t="shared" si="9"/>
        <v/>
      </c>
      <c r="P591" s="146" t="str">
        <f t="shared" si="2435"/>
        <v/>
      </c>
      <c r="Q591" s="147" t="str">
        <f t="shared" si="2436"/>
        <v/>
      </c>
      <c r="R591" s="146" t="str">
        <f t="shared" si="12"/>
        <v/>
      </c>
      <c r="S591" s="146" t="str">
        <f t="shared" si="13"/>
        <v/>
      </c>
      <c r="T591" s="146" t="str">
        <f>IF(NOT(ISBLANK(DH591)),
        IF(AND(ISREF('Input Tenderers'!$J$8:$K$8),COUNTA('Input Tenderers'!$N$8)&gt;0),
                IF(COUNTA('Input Implementation Transactio'!$N591:$O591)&gt;0,"supplier;tenderer;payee","supplier;tenderer"),
                IF(COUNTA('Input Implementation Transactio'!$N591:$O591)&gt;0,"supplier;payee","supplier")
                ),
        IF(COUNTA('Input Implementation Transactio'!$N591:$O591)&gt;0, "payee", "")
        )</f>
        <v/>
      </c>
      <c r="U591" s="146" t="str">
        <f t="shared" si="14"/>
        <v/>
      </c>
      <c r="V591" s="146" t="str">
        <f t="shared" si="15"/>
        <v/>
      </c>
      <c r="W591" s="148" t="str">
        <f t="shared" si="2437"/>
        <v/>
      </c>
      <c r="X591" s="175" t="str">
        <f t="shared" si="2438"/>
        <v/>
      </c>
      <c r="Y591" s="170" t="str">
        <f t="shared" si="2439"/>
        <v/>
      </c>
      <c r="Z591" s="150" t="str">
        <f t="shared" si="19"/>
        <v/>
      </c>
      <c r="AA591" s="146" t="str">
        <f t="shared" si="20"/>
        <v/>
      </c>
      <c r="AB591" s="146" t="str">
        <f t="shared" si="21"/>
        <v/>
      </c>
      <c r="AC591" s="146" t="str">
        <f t="shared" si="22"/>
        <v/>
      </c>
      <c r="AD591" s="148" t="str">
        <f t="shared" si="2440"/>
        <v/>
      </c>
      <c r="AE591" s="148" t="str">
        <f t="shared" si="24"/>
        <v/>
      </c>
      <c r="AF591" s="175" t="str">
        <f t="shared" si="2441"/>
        <v/>
      </c>
      <c r="AG591" s="170" t="str">
        <f t="shared" si="2442"/>
        <v/>
      </c>
      <c r="AH591" s="148" t="str">
        <f t="shared" si="2443"/>
        <v/>
      </c>
      <c r="AI591" s="146" t="str">
        <f t="shared" si="28"/>
        <v/>
      </c>
      <c r="AJ591" s="146" t="str">
        <f t="shared" si="29"/>
        <v/>
      </c>
      <c r="AK591" s="146" t="str">
        <f t="shared" si="30"/>
        <v/>
      </c>
      <c r="AL591" s="146" t="str">
        <f t="shared" si="31"/>
        <v/>
      </c>
      <c r="AM591" s="171" t="str">
        <f t="shared" si="32"/>
        <v/>
      </c>
      <c r="AN591" s="171" t="str">
        <f t="shared" si="33"/>
        <v/>
      </c>
      <c r="AO591" s="146" t="str">
        <f t="shared" si="34"/>
        <v/>
      </c>
      <c r="AP591" s="146" t="str">
        <f t="shared" si="35"/>
        <v/>
      </c>
      <c r="AQ591" s="146" t="str">
        <f t="shared" si="36"/>
        <v/>
      </c>
      <c r="AR591" s="146" t="str">
        <f t="shared" ref="AR591:AS591" si="2476">IF(NOT(ISBLANK(CB591)),CONCATENATE(TEXT(CB591,"yyyy-mm-ddThh:MM:ss"),"Z"),"")</f>
        <v/>
      </c>
      <c r="AS591" s="146" t="str">
        <f t="shared" si="2476"/>
        <v/>
      </c>
      <c r="AT591" s="146" t="str">
        <f t="shared" si="38"/>
        <v/>
      </c>
      <c r="AU591" s="146" t="str">
        <f t="shared" si="39"/>
        <v/>
      </c>
      <c r="AV591" s="146" t="str">
        <f t="shared" ref="AV591:AW591" si="2477">IF(NOT(ISBLANK(DT591)),CONCATENATE(TEXT(DT591,"yyyy-mm-ddThh:MM:ss"),"Z"),"")</f>
        <v/>
      </c>
      <c r="AW591" s="146" t="str">
        <f t="shared" si="2477"/>
        <v/>
      </c>
      <c r="AX591" s="146" t="str">
        <f t="shared" ref="AX591:AZ591" si="2478">IF(NOT(ISBLANK(ED591)),CONCATENATE(TEXT(ED591,"yyyy-mm-ddThh:MM:ss"),"Z"),"")</f>
        <v/>
      </c>
      <c r="AY591" s="146" t="str">
        <f t="shared" si="2478"/>
        <v/>
      </c>
      <c r="AZ591" s="146" t="str">
        <f t="shared" si="2478"/>
        <v/>
      </c>
      <c r="BA591" s="176"/>
      <c r="BB591" s="152"/>
      <c r="BC591" s="177"/>
      <c r="BD591" s="154"/>
      <c r="BE591" s="155"/>
      <c r="BF591" s="154"/>
      <c r="BG591" s="155"/>
      <c r="BH591" s="169"/>
      <c r="BI591" s="162"/>
      <c r="BJ591" s="172"/>
      <c r="BK591" s="162"/>
      <c r="BL591" s="158"/>
      <c r="BM591" s="172"/>
      <c r="BN591" s="162"/>
      <c r="BO591" s="167"/>
      <c r="BP591" s="169"/>
      <c r="BQ591" s="162"/>
      <c r="BR591" s="162"/>
      <c r="BS591" s="174"/>
      <c r="BT591" s="162"/>
      <c r="BU591" s="174"/>
      <c r="BV591" s="174"/>
      <c r="BW591" s="174"/>
      <c r="BX591" s="173"/>
      <c r="BY591" s="158"/>
      <c r="BZ591" s="160"/>
      <c r="CA591" s="172"/>
      <c r="CB591" s="152"/>
      <c r="CC591" s="152"/>
      <c r="CD591" s="156"/>
      <c r="CE591" s="172"/>
      <c r="CF591" s="162"/>
      <c r="CG591" s="162"/>
      <c r="CH591" s="158"/>
      <c r="CI591" s="173"/>
      <c r="CJ591" s="178"/>
      <c r="CK591" s="173"/>
      <c r="CL591" s="165"/>
      <c r="CM591" s="172"/>
      <c r="CN591" s="162"/>
      <c r="CO591" s="162"/>
      <c r="CP591" s="162"/>
      <c r="CQ591" s="162"/>
      <c r="CR591" s="169"/>
      <c r="CS591" s="162"/>
      <c r="CT591" s="162"/>
      <c r="CU591" s="174"/>
      <c r="CV591" s="152"/>
      <c r="CW591" s="173"/>
      <c r="CX591" s="158"/>
      <c r="CY591" s="172"/>
      <c r="CZ591" s="162"/>
      <c r="DA591" s="162"/>
      <c r="DB591" s="158"/>
      <c r="DC591" s="173"/>
      <c r="DD591" s="178"/>
      <c r="DE591" s="173"/>
      <c r="DF591" s="165"/>
      <c r="DG591" s="172"/>
      <c r="DH591" s="178"/>
      <c r="DI591" s="172"/>
      <c r="DJ591" s="178"/>
      <c r="DK591" s="172"/>
      <c r="DL591" s="162"/>
      <c r="DM591" s="167"/>
      <c r="DN591" s="169"/>
      <c r="DO591" s="162"/>
      <c r="DP591" s="162"/>
      <c r="DQ591" s="174"/>
      <c r="DR591" s="152"/>
      <c r="DS591" s="172"/>
      <c r="DT591" s="152"/>
      <c r="DU591" s="152"/>
      <c r="DV591" s="156"/>
      <c r="DW591" s="173"/>
      <c r="DX591" s="158"/>
      <c r="DY591" s="172"/>
      <c r="DZ591" s="162"/>
      <c r="EA591" s="162"/>
      <c r="EB591" s="172"/>
      <c r="EC591" s="172"/>
      <c r="ED591" s="152"/>
      <c r="EE591" s="152"/>
      <c r="EF591" s="152"/>
      <c r="EG591" s="174"/>
      <c r="EH591" s="172"/>
      <c r="EI591" s="162"/>
      <c r="EJ591" s="162"/>
    </row>
    <row r="592" spans="1:140" ht="12.5">
      <c r="A592" s="168"/>
      <c r="B592" s="169"/>
      <c r="C592" s="144" t="str">
        <f t="shared" si="0"/>
        <v/>
      </c>
      <c r="D592" s="144" t="str">
        <f t="shared" si="2432"/>
        <v/>
      </c>
      <c r="E592" s="144" t="str">
        <f t="shared" si="2"/>
        <v/>
      </c>
      <c r="F592" s="145" t="str">
        <f t="shared" si="2433"/>
        <v/>
      </c>
      <c r="G592" s="145" t="str">
        <f t="shared" si="4"/>
        <v/>
      </c>
      <c r="H592" s="145" t="str">
        <f t="shared" si="5"/>
        <v/>
      </c>
      <c r="I592" s="146" t="str">
        <f t="shared" ref="I592:J592" si="2479">IF(COUNTA($DO592:$DX592)&gt;0,$BA592,"")</f>
        <v/>
      </c>
      <c r="J592" s="146" t="str">
        <f t="shared" si="2479"/>
        <v/>
      </c>
      <c r="K592" s="147" t="str">
        <f t="shared" si="43"/>
        <v/>
      </c>
      <c r="L592" s="147" t="str">
        <f t="shared" si="7"/>
        <v/>
      </c>
      <c r="M592" s="147" t="str">
        <f t="shared" si="8"/>
        <v/>
      </c>
      <c r="N592" s="147" t="str">
        <f t="shared" si="48"/>
        <v/>
      </c>
      <c r="O592" s="147" t="str">
        <f t="shared" si="9"/>
        <v/>
      </c>
      <c r="P592" s="146" t="str">
        <f t="shared" si="2435"/>
        <v/>
      </c>
      <c r="Q592" s="147" t="str">
        <f t="shared" si="2436"/>
        <v/>
      </c>
      <c r="R592" s="146" t="str">
        <f t="shared" si="12"/>
        <v/>
      </c>
      <c r="S592" s="146" t="str">
        <f t="shared" si="13"/>
        <v/>
      </c>
      <c r="T592" s="146" t="str">
        <f>IF(NOT(ISBLANK(DH592)),
        IF(AND(ISREF('Input Tenderers'!$J$8:$K$8),COUNTA('Input Tenderers'!$N$8)&gt;0),
                IF(COUNTA('Input Implementation Transactio'!$N592:$O592)&gt;0,"supplier;tenderer;payee","supplier;tenderer"),
                IF(COUNTA('Input Implementation Transactio'!$N592:$O592)&gt;0,"supplier;payee","supplier")
                ),
        IF(COUNTA('Input Implementation Transactio'!$N592:$O592)&gt;0, "payee", "")
        )</f>
        <v/>
      </c>
      <c r="U592" s="146" t="str">
        <f t="shared" si="14"/>
        <v/>
      </c>
      <c r="V592" s="146" t="str">
        <f t="shared" si="15"/>
        <v/>
      </c>
      <c r="W592" s="148" t="str">
        <f t="shared" si="2437"/>
        <v/>
      </c>
      <c r="X592" s="175" t="str">
        <f t="shared" si="2438"/>
        <v/>
      </c>
      <c r="Y592" s="170" t="str">
        <f t="shared" si="2439"/>
        <v/>
      </c>
      <c r="Z592" s="150" t="str">
        <f t="shared" si="19"/>
        <v/>
      </c>
      <c r="AA592" s="146" t="str">
        <f t="shared" si="20"/>
        <v/>
      </c>
      <c r="AB592" s="146" t="str">
        <f t="shared" si="21"/>
        <v/>
      </c>
      <c r="AC592" s="146" t="str">
        <f t="shared" si="22"/>
        <v/>
      </c>
      <c r="AD592" s="148" t="str">
        <f t="shared" si="2440"/>
        <v/>
      </c>
      <c r="AE592" s="148" t="str">
        <f t="shared" si="24"/>
        <v/>
      </c>
      <c r="AF592" s="175" t="str">
        <f t="shared" si="2441"/>
        <v/>
      </c>
      <c r="AG592" s="170" t="str">
        <f t="shared" si="2442"/>
        <v/>
      </c>
      <c r="AH592" s="148" t="str">
        <f t="shared" si="2443"/>
        <v/>
      </c>
      <c r="AI592" s="146" t="str">
        <f t="shared" si="28"/>
        <v/>
      </c>
      <c r="AJ592" s="146" t="str">
        <f t="shared" si="29"/>
        <v/>
      </c>
      <c r="AK592" s="146" t="str">
        <f t="shared" si="30"/>
        <v/>
      </c>
      <c r="AL592" s="146" t="str">
        <f t="shared" si="31"/>
        <v/>
      </c>
      <c r="AM592" s="171" t="str">
        <f t="shared" si="32"/>
        <v/>
      </c>
      <c r="AN592" s="171" t="str">
        <f t="shared" si="33"/>
        <v/>
      </c>
      <c r="AO592" s="146" t="str">
        <f t="shared" si="34"/>
        <v/>
      </c>
      <c r="AP592" s="146" t="str">
        <f t="shared" si="35"/>
        <v/>
      </c>
      <c r="AQ592" s="146" t="str">
        <f t="shared" si="36"/>
        <v/>
      </c>
      <c r="AR592" s="146" t="str">
        <f t="shared" ref="AR592:AS592" si="2480">IF(NOT(ISBLANK(CB592)),CONCATENATE(TEXT(CB592,"yyyy-mm-ddThh:MM:ss"),"Z"),"")</f>
        <v/>
      </c>
      <c r="AS592" s="146" t="str">
        <f t="shared" si="2480"/>
        <v/>
      </c>
      <c r="AT592" s="146" t="str">
        <f t="shared" si="38"/>
        <v/>
      </c>
      <c r="AU592" s="146" t="str">
        <f t="shared" si="39"/>
        <v/>
      </c>
      <c r="AV592" s="146" t="str">
        <f t="shared" ref="AV592:AW592" si="2481">IF(NOT(ISBLANK(DT592)),CONCATENATE(TEXT(DT592,"yyyy-mm-ddThh:MM:ss"),"Z"),"")</f>
        <v/>
      </c>
      <c r="AW592" s="146" t="str">
        <f t="shared" si="2481"/>
        <v/>
      </c>
      <c r="AX592" s="146" t="str">
        <f t="shared" ref="AX592:AZ592" si="2482">IF(NOT(ISBLANK(ED592)),CONCATENATE(TEXT(ED592,"yyyy-mm-ddThh:MM:ss"),"Z"),"")</f>
        <v/>
      </c>
      <c r="AY592" s="146" t="str">
        <f t="shared" si="2482"/>
        <v/>
      </c>
      <c r="AZ592" s="146" t="str">
        <f t="shared" si="2482"/>
        <v/>
      </c>
      <c r="BA592" s="176"/>
      <c r="BB592" s="152"/>
      <c r="BC592" s="177"/>
      <c r="BD592" s="154"/>
      <c r="BE592" s="155"/>
      <c r="BF592" s="154"/>
      <c r="BG592" s="155"/>
      <c r="BH592" s="169"/>
      <c r="BI592" s="162"/>
      <c r="BJ592" s="172"/>
      <c r="BK592" s="162"/>
      <c r="BL592" s="158"/>
      <c r="BM592" s="172"/>
      <c r="BN592" s="162"/>
      <c r="BO592" s="167"/>
      <c r="BP592" s="169"/>
      <c r="BQ592" s="162"/>
      <c r="BR592" s="162"/>
      <c r="BS592" s="174"/>
      <c r="BT592" s="162"/>
      <c r="BU592" s="174"/>
      <c r="BV592" s="174"/>
      <c r="BW592" s="174"/>
      <c r="BX592" s="173"/>
      <c r="BY592" s="158"/>
      <c r="BZ592" s="160"/>
      <c r="CA592" s="172"/>
      <c r="CB592" s="152"/>
      <c r="CC592" s="152"/>
      <c r="CD592" s="156"/>
      <c r="CE592" s="172"/>
      <c r="CF592" s="162"/>
      <c r="CG592" s="162"/>
      <c r="CH592" s="158"/>
      <c r="CI592" s="173"/>
      <c r="CJ592" s="178"/>
      <c r="CK592" s="173"/>
      <c r="CL592" s="165"/>
      <c r="CM592" s="172"/>
      <c r="CN592" s="162"/>
      <c r="CO592" s="162"/>
      <c r="CP592" s="162"/>
      <c r="CQ592" s="162"/>
      <c r="CR592" s="169"/>
      <c r="CS592" s="162"/>
      <c r="CT592" s="162"/>
      <c r="CU592" s="174"/>
      <c r="CV592" s="152"/>
      <c r="CW592" s="173"/>
      <c r="CX592" s="158"/>
      <c r="CY592" s="172"/>
      <c r="CZ592" s="162"/>
      <c r="DA592" s="162"/>
      <c r="DB592" s="158"/>
      <c r="DC592" s="173"/>
      <c r="DD592" s="178"/>
      <c r="DE592" s="173"/>
      <c r="DF592" s="165"/>
      <c r="DG592" s="172"/>
      <c r="DH592" s="178"/>
      <c r="DI592" s="172"/>
      <c r="DJ592" s="178"/>
      <c r="DK592" s="172"/>
      <c r="DL592" s="162"/>
      <c r="DM592" s="167"/>
      <c r="DN592" s="169"/>
      <c r="DO592" s="162"/>
      <c r="DP592" s="162"/>
      <c r="DQ592" s="174"/>
      <c r="DR592" s="152"/>
      <c r="DS592" s="172"/>
      <c r="DT592" s="152"/>
      <c r="DU592" s="152"/>
      <c r="DV592" s="156"/>
      <c r="DW592" s="173"/>
      <c r="DX592" s="158"/>
      <c r="DY592" s="172"/>
      <c r="DZ592" s="162"/>
      <c r="EA592" s="162"/>
      <c r="EB592" s="172"/>
      <c r="EC592" s="172"/>
      <c r="ED592" s="152"/>
      <c r="EE592" s="152"/>
      <c r="EF592" s="152"/>
      <c r="EG592" s="174"/>
      <c r="EH592" s="172"/>
      <c r="EI592" s="162"/>
      <c r="EJ592" s="162"/>
    </row>
    <row r="593" spans="1:140" ht="12.5">
      <c r="A593" s="168"/>
      <c r="B593" s="169"/>
      <c r="C593" s="144" t="str">
        <f t="shared" si="0"/>
        <v/>
      </c>
      <c r="D593" s="144" t="str">
        <f t="shared" si="2432"/>
        <v/>
      </c>
      <c r="E593" s="144" t="str">
        <f t="shared" si="2"/>
        <v/>
      </c>
      <c r="F593" s="145" t="str">
        <f t="shared" si="2433"/>
        <v/>
      </c>
      <c r="G593" s="145" t="str">
        <f t="shared" si="4"/>
        <v/>
      </c>
      <c r="H593" s="145" t="str">
        <f t="shared" si="5"/>
        <v/>
      </c>
      <c r="I593" s="146" t="str">
        <f t="shared" ref="I593:J593" si="2483">IF(COUNTA($DO593:$DX593)&gt;0,$BA593,"")</f>
        <v/>
      </c>
      <c r="J593" s="146" t="str">
        <f t="shared" si="2483"/>
        <v/>
      </c>
      <c r="K593" s="147" t="str">
        <f t="shared" si="43"/>
        <v/>
      </c>
      <c r="L593" s="147" t="str">
        <f t="shared" si="7"/>
        <v/>
      </c>
      <c r="M593" s="147" t="str">
        <f t="shared" si="8"/>
        <v/>
      </c>
      <c r="N593" s="147" t="str">
        <f t="shared" si="48"/>
        <v/>
      </c>
      <c r="O593" s="147" t="str">
        <f t="shared" si="9"/>
        <v/>
      </c>
      <c r="P593" s="146" t="str">
        <f t="shared" si="2435"/>
        <v/>
      </c>
      <c r="Q593" s="147" t="str">
        <f t="shared" si="2436"/>
        <v/>
      </c>
      <c r="R593" s="146" t="str">
        <f t="shared" si="12"/>
        <v/>
      </c>
      <c r="S593" s="146" t="str">
        <f t="shared" si="13"/>
        <v/>
      </c>
      <c r="T593" s="146" t="str">
        <f>IF(NOT(ISBLANK(DH593)),
        IF(AND(ISREF('Input Tenderers'!$J$8:$K$8),COUNTA('Input Tenderers'!$N$8)&gt;0),
                IF(COUNTA('Input Implementation Transactio'!$N593:$O593)&gt;0,"supplier;tenderer;payee","supplier;tenderer"),
                IF(COUNTA('Input Implementation Transactio'!$N593:$O593)&gt;0,"supplier;payee","supplier")
                ),
        IF(COUNTA('Input Implementation Transactio'!$N593:$O593)&gt;0, "payee", "")
        )</f>
        <v/>
      </c>
      <c r="U593" s="146" t="str">
        <f t="shared" si="14"/>
        <v/>
      </c>
      <c r="V593" s="146" t="str">
        <f t="shared" si="15"/>
        <v/>
      </c>
      <c r="W593" s="148" t="str">
        <f t="shared" si="2437"/>
        <v/>
      </c>
      <c r="X593" s="175" t="str">
        <f t="shared" si="2438"/>
        <v/>
      </c>
      <c r="Y593" s="170" t="str">
        <f t="shared" si="2439"/>
        <v/>
      </c>
      <c r="Z593" s="150" t="str">
        <f t="shared" si="19"/>
        <v/>
      </c>
      <c r="AA593" s="146" t="str">
        <f t="shared" si="20"/>
        <v/>
      </c>
      <c r="AB593" s="146" t="str">
        <f t="shared" si="21"/>
        <v/>
      </c>
      <c r="AC593" s="146" t="str">
        <f t="shared" si="22"/>
        <v/>
      </c>
      <c r="AD593" s="148" t="str">
        <f t="shared" si="2440"/>
        <v/>
      </c>
      <c r="AE593" s="148" t="str">
        <f t="shared" si="24"/>
        <v/>
      </c>
      <c r="AF593" s="175" t="str">
        <f t="shared" si="2441"/>
        <v/>
      </c>
      <c r="AG593" s="170" t="str">
        <f t="shared" si="2442"/>
        <v/>
      </c>
      <c r="AH593" s="148" t="str">
        <f t="shared" si="2443"/>
        <v/>
      </c>
      <c r="AI593" s="146" t="str">
        <f t="shared" si="28"/>
        <v/>
      </c>
      <c r="AJ593" s="146" t="str">
        <f t="shared" si="29"/>
        <v/>
      </c>
      <c r="AK593" s="146" t="str">
        <f t="shared" si="30"/>
        <v/>
      </c>
      <c r="AL593" s="146" t="str">
        <f t="shared" si="31"/>
        <v/>
      </c>
      <c r="AM593" s="171" t="str">
        <f t="shared" si="32"/>
        <v/>
      </c>
      <c r="AN593" s="171" t="str">
        <f t="shared" si="33"/>
        <v/>
      </c>
      <c r="AO593" s="146" t="str">
        <f t="shared" si="34"/>
        <v/>
      </c>
      <c r="AP593" s="146" t="str">
        <f t="shared" si="35"/>
        <v/>
      </c>
      <c r="AQ593" s="146" t="str">
        <f t="shared" si="36"/>
        <v/>
      </c>
      <c r="AR593" s="146" t="str">
        <f t="shared" ref="AR593:AS593" si="2484">IF(NOT(ISBLANK(CB593)),CONCATENATE(TEXT(CB593,"yyyy-mm-ddThh:MM:ss"),"Z"),"")</f>
        <v/>
      </c>
      <c r="AS593" s="146" t="str">
        <f t="shared" si="2484"/>
        <v/>
      </c>
      <c r="AT593" s="146" t="str">
        <f t="shared" si="38"/>
        <v/>
      </c>
      <c r="AU593" s="146" t="str">
        <f t="shared" si="39"/>
        <v/>
      </c>
      <c r="AV593" s="146" t="str">
        <f t="shared" ref="AV593:AW593" si="2485">IF(NOT(ISBLANK(DT593)),CONCATENATE(TEXT(DT593,"yyyy-mm-ddThh:MM:ss"),"Z"),"")</f>
        <v/>
      </c>
      <c r="AW593" s="146" t="str">
        <f t="shared" si="2485"/>
        <v/>
      </c>
      <c r="AX593" s="146" t="str">
        <f t="shared" ref="AX593:AZ593" si="2486">IF(NOT(ISBLANK(ED593)),CONCATENATE(TEXT(ED593,"yyyy-mm-ddThh:MM:ss"),"Z"),"")</f>
        <v/>
      </c>
      <c r="AY593" s="146" t="str">
        <f t="shared" si="2486"/>
        <v/>
      </c>
      <c r="AZ593" s="146" t="str">
        <f t="shared" si="2486"/>
        <v/>
      </c>
      <c r="BA593" s="176"/>
      <c r="BB593" s="152"/>
      <c r="BC593" s="177"/>
      <c r="BD593" s="154"/>
      <c r="BE593" s="155"/>
      <c r="BF593" s="154"/>
      <c r="BG593" s="155"/>
      <c r="BH593" s="169"/>
      <c r="BI593" s="162"/>
      <c r="BJ593" s="172"/>
      <c r="BK593" s="162"/>
      <c r="BL593" s="158"/>
      <c r="BM593" s="172"/>
      <c r="BN593" s="162"/>
      <c r="BO593" s="167"/>
      <c r="BP593" s="169"/>
      <c r="BQ593" s="162"/>
      <c r="BR593" s="162"/>
      <c r="BS593" s="174"/>
      <c r="BT593" s="162"/>
      <c r="BU593" s="174"/>
      <c r="BV593" s="174"/>
      <c r="BW593" s="174"/>
      <c r="BX593" s="173"/>
      <c r="BY593" s="158"/>
      <c r="BZ593" s="160"/>
      <c r="CA593" s="172"/>
      <c r="CB593" s="152"/>
      <c r="CC593" s="152"/>
      <c r="CD593" s="156"/>
      <c r="CE593" s="172"/>
      <c r="CF593" s="162"/>
      <c r="CG593" s="162"/>
      <c r="CH593" s="158"/>
      <c r="CI593" s="173"/>
      <c r="CJ593" s="178"/>
      <c r="CK593" s="173"/>
      <c r="CL593" s="165"/>
      <c r="CM593" s="172"/>
      <c r="CN593" s="162"/>
      <c r="CO593" s="162"/>
      <c r="CP593" s="162"/>
      <c r="CQ593" s="162"/>
      <c r="CR593" s="169"/>
      <c r="CS593" s="162"/>
      <c r="CT593" s="162"/>
      <c r="CU593" s="174"/>
      <c r="CV593" s="152"/>
      <c r="CW593" s="173"/>
      <c r="CX593" s="158"/>
      <c r="CY593" s="172"/>
      <c r="CZ593" s="162"/>
      <c r="DA593" s="162"/>
      <c r="DB593" s="158"/>
      <c r="DC593" s="173"/>
      <c r="DD593" s="178"/>
      <c r="DE593" s="173"/>
      <c r="DF593" s="165"/>
      <c r="DG593" s="172"/>
      <c r="DH593" s="178"/>
      <c r="DI593" s="172"/>
      <c r="DJ593" s="178"/>
      <c r="DK593" s="172"/>
      <c r="DL593" s="162"/>
      <c r="DM593" s="167"/>
      <c r="DN593" s="169"/>
      <c r="DO593" s="162"/>
      <c r="DP593" s="162"/>
      <c r="DQ593" s="174"/>
      <c r="DR593" s="152"/>
      <c r="DS593" s="172"/>
      <c r="DT593" s="152"/>
      <c r="DU593" s="152"/>
      <c r="DV593" s="156"/>
      <c r="DW593" s="173"/>
      <c r="DX593" s="158"/>
      <c r="DY593" s="172"/>
      <c r="DZ593" s="162"/>
      <c r="EA593" s="162"/>
      <c r="EB593" s="172"/>
      <c r="EC593" s="172"/>
      <c r="ED593" s="152"/>
      <c r="EE593" s="152"/>
      <c r="EF593" s="152"/>
      <c r="EG593" s="174"/>
      <c r="EH593" s="172"/>
      <c r="EI593" s="162"/>
      <c r="EJ593" s="162"/>
    </row>
    <row r="594" spans="1:140" ht="12.5">
      <c r="A594" s="168"/>
      <c r="B594" s="169"/>
      <c r="C594" s="144" t="str">
        <f t="shared" si="0"/>
        <v/>
      </c>
      <c r="D594" s="144" t="str">
        <f t="shared" si="2432"/>
        <v/>
      </c>
      <c r="E594" s="144" t="str">
        <f t="shared" si="2"/>
        <v/>
      </c>
      <c r="F594" s="145" t="str">
        <f t="shared" si="2433"/>
        <v/>
      </c>
      <c r="G594" s="145" t="str">
        <f t="shared" si="4"/>
        <v/>
      </c>
      <c r="H594" s="145" t="str">
        <f t="shared" si="5"/>
        <v/>
      </c>
      <c r="I594" s="146" t="str">
        <f t="shared" ref="I594:J594" si="2487">IF(COUNTA($DO594:$DX594)&gt;0,$BA594,"")</f>
        <v/>
      </c>
      <c r="J594" s="146" t="str">
        <f t="shared" si="2487"/>
        <v/>
      </c>
      <c r="K594" s="147" t="str">
        <f t="shared" si="43"/>
        <v/>
      </c>
      <c r="L594" s="147" t="str">
        <f t="shared" si="7"/>
        <v/>
      </c>
      <c r="M594" s="147" t="str">
        <f t="shared" si="8"/>
        <v/>
      </c>
      <c r="N594" s="147" t="str">
        <f t="shared" si="48"/>
        <v/>
      </c>
      <c r="O594" s="147" t="str">
        <f t="shared" si="9"/>
        <v/>
      </c>
      <c r="P594" s="146" t="str">
        <f t="shared" si="2435"/>
        <v/>
      </c>
      <c r="Q594" s="147" t="str">
        <f t="shared" si="2436"/>
        <v/>
      </c>
      <c r="R594" s="146" t="str">
        <f t="shared" si="12"/>
        <v/>
      </c>
      <c r="S594" s="146" t="str">
        <f t="shared" si="13"/>
        <v/>
      </c>
      <c r="T594" s="146" t="str">
        <f>IF(NOT(ISBLANK(DH594)),
        IF(AND(ISREF('Input Tenderers'!$J$8:$K$8),COUNTA('Input Tenderers'!$N$8)&gt;0),
                IF(COUNTA('Input Implementation Transactio'!$N594:$O594)&gt;0,"supplier;tenderer;payee","supplier;tenderer"),
                IF(COUNTA('Input Implementation Transactio'!$N594:$O594)&gt;0,"supplier;payee","supplier")
                ),
        IF(COUNTA('Input Implementation Transactio'!$N594:$O594)&gt;0, "payee", "")
        )</f>
        <v/>
      </c>
      <c r="U594" s="146" t="str">
        <f t="shared" si="14"/>
        <v/>
      </c>
      <c r="V594" s="146" t="str">
        <f t="shared" si="15"/>
        <v/>
      </c>
      <c r="W594" s="148" t="str">
        <f t="shared" si="2437"/>
        <v/>
      </c>
      <c r="X594" s="175" t="str">
        <f t="shared" si="2438"/>
        <v/>
      </c>
      <c r="Y594" s="170" t="str">
        <f t="shared" si="2439"/>
        <v/>
      </c>
      <c r="Z594" s="150" t="str">
        <f t="shared" si="19"/>
        <v/>
      </c>
      <c r="AA594" s="146" t="str">
        <f t="shared" si="20"/>
        <v/>
      </c>
      <c r="AB594" s="146" t="str">
        <f t="shared" si="21"/>
        <v/>
      </c>
      <c r="AC594" s="146" t="str">
        <f t="shared" si="22"/>
        <v/>
      </c>
      <c r="AD594" s="148" t="str">
        <f t="shared" si="2440"/>
        <v/>
      </c>
      <c r="AE594" s="148" t="str">
        <f t="shared" si="24"/>
        <v/>
      </c>
      <c r="AF594" s="175" t="str">
        <f t="shared" si="2441"/>
        <v/>
      </c>
      <c r="AG594" s="170" t="str">
        <f t="shared" si="2442"/>
        <v/>
      </c>
      <c r="AH594" s="148" t="str">
        <f t="shared" si="2443"/>
        <v/>
      </c>
      <c r="AI594" s="146" t="str">
        <f t="shared" si="28"/>
        <v/>
      </c>
      <c r="AJ594" s="146" t="str">
        <f t="shared" si="29"/>
        <v/>
      </c>
      <c r="AK594" s="146" t="str">
        <f t="shared" si="30"/>
        <v/>
      </c>
      <c r="AL594" s="146" t="str">
        <f t="shared" si="31"/>
        <v/>
      </c>
      <c r="AM594" s="171" t="str">
        <f t="shared" si="32"/>
        <v/>
      </c>
      <c r="AN594" s="171" t="str">
        <f t="shared" si="33"/>
        <v/>
      </c>
      <c r="AO594" s="146" t="str">
        <f t="shared" si="34"/>
        <v/>
      </c>
      <c r="AP594" s="146" t="str">
        <f t="shared" si="35"/>
        <v/>
      </c>
      <c r="AQ594" s="146" t="str">
        <f t="shared" si="36"/>
        <v/>
      </c>
      <c r="AR594" s="146" t="str">
        <f t="shared" ref="AR594:AS594" si="2488">IF(NOT(ISBLANK(CB594)),CONCATENATE(TEXT(CB594,"yyyy-mm-ddThh:MM:ss"),"Z"),"")</f>
        <v/>
      </c>
      <c r="AS594" s="146" t="str">
        <f t="shared" si="2488"/>
        <v/>
      </c>
      <c r="AT594" s="146" t="str">
        <f t="shared" si="38"/>
        <v/>
      </c>
      <c r="AU594" s="146" t="str">
        <f t="shared" si="39"/>
        <v/>
      </c>
      <c r="AV594" s="146" t="str">
        <f t="shared" ref="AV594:AW594" si="2489">IF(NOT(ISBLANK(DT594)),CONCATENATE(TEXT(DT594,"yyyy-mm-ddThh:MM:ss"),"Z"),"")</f>
        <v/>
      </c>
      <c r="AW594" s="146" t="str">
        <f t="shared" si="2489"/>
        <v/>
      </c>
      <c r="AX594" s="146" t="str">
        <f t="shared" ref="AX594:AZ594" si="2490">IF(NOT(ISBLANK(ED594)),CONCATENATE(TEXT(ED594,"yyyy-mm-ddThh:MM:ss"),"Z"),"")</f>
        <v/>
      </c>
      <c r="AY594" s="146" t="str">
        <f t="shared" si="2490"/>
        <v/>
      </c>
      <c r="AZ594" s="146" t="str">
        <f t="shared" si="2490"/>
        <v/>
      </c>
      <c r="BA594" s="176"/>
      <c r="BB594" s="152"/>
      <c r="BC594" s="177"/>
      <c r="BD594" s="154"/>
      <c r="BE594" s="155"/>
      <c r="BF594" s="154"/>
      <c r="BG594" s="155"/>
      <c r="BH594" s="169"/>
      <c r="BI594" s="162"/>
      <c r="BJ594" s="172"/>
      <c r="BK594" s="162"/>
      <c r="BL594" s="158"/>
      <c r="BM594" s="172"/>
      <c r="BN594" s="162"/>
      <c r="BO594" s="167"/>
      <c r="BP594" s="169"/>
      <c r="BQ594" s="162"/>
      <c r="BR594" s="162"/>
      <c r="BS594" s="174"/>
      <c r="BT594" s="162"/>
      <c r="BU594" s="174"/>
      <c r="BV594" s="174"/>
      <c r="BW594" s="174"/>
      <c r="BX594" s="173"/>
      <c r="BY594" s="158"/>
      <c r="BZ594" s="160"/>
      <c r="CA594" s="172"/>
      <c r="CB594" s="152"/>
      <c r="CC594" s="152"/>
      <c r="CD594" s="156"/>
      <c r="CE594" s="172"/>
      <c r="CF594" s="162"/>
      <c r="CG594" s="162"/>
      <c r="CH594" s="158"/>
      <c r="CI594" s="173"/>
      <c r="CJ594" s="178"/>
      <c r="CK594" s="173"/>
      <c r="CL594" s="165"/>
      <c r="CM594" s="172"/>
      <c r="CN594" s="162"/>
      <c r="CO594" s="162"/>
      <c r="CP594" s="162"/>
      <c r="CQ594" s="162"/>
      <c r="CR594" s="169"/>
      <c r="CS594" s="162"/>
      <c r="CT594" s="162"/>
      <c r="CU594" s="174"/>
      <c r="CV594" s="152"/>
      <c r="CW594" s="173"/>
      <c r="CX594" s="158"/>
      <c r="CY594" s="172"/>
      <c r="CZ594" s="162"/>
      <c r="DA594" s="162"/>
      <c r="DB594" s="158"/>
      <c r="DC594" s="173"/>
      <c r="DD594" s="178"/>
      <c r="DE594" s="173"/>
      <c r="DF594" s="165"/>
      <c r="DG594" s="172"/>
      <c r="DH594" s="178"/>
      <c r="DI594" s="172"/>
      <c r="DJ594" s="178"/>
      <c r="DK594" s="172"/>
      <c r="DL594" s="162"/>
      <c r="DM594" s="167"/>
      <c r="DN594" s="169"/>
      <c r="DO594" s="162"/>
      <c r="DP594" s="162"/>
      <c r="DQ594" s="174"/>
      <c r="DR594" s="152"/>
      <c r="DS594" s="172"/>
      <c r="DT594" s="152"/>
      <c r="DU594" s="152"/>
      <c r="DV594" s="156"/>
      <c r="DW594" s="173"/>
      <c r="DX594" s="158"/>
      <c r="DY594" s="172"/>
      <c r="DZ594" s="162"/>
      <c r="EA594" s="162"/>
      <c r="EB594" s="172"/>
      <c r="EC594" s="172"/>
      <c r="ED594" s="152"/>
      <c r="EE594" s="152"/>
      <c r="EF594" s="152"/>
      <c r="EG594" s="174"/>
      <c r="EH594" s="172"/>
      <c r="EI594" s="162"/>
      <c r="EJ594" s="162"/>
    </row>
    <row r="595" spans="1:140" ht="12.5">
      <c r="A595" s="168"/>
      <c r="B595" s="169"/>
      <c r="C595" s="144" t="str">
        <f t="shared" si="0"/>
        <v/>
      </c>
      <c r="D595" s="144" t="str">
        <f t="shared" si="2432"/>
        <v/>
      </c>
      <c r="E595" s="144" t="str">
        <f t="shared" si="2"/>
        <v/>
      </c>
      <c r="F595" s="145" t="str">
        <f t="shared" si="2433"/>
        <v/>
      </c>
      <c r="G595" s="145" t="str">
        <f t="shared" si="4"/>
        <v/>
      </c>
      <c r="H595" s="145" t="str">
        <f t="shared" si="5"/>
        <v/>
      </c>
      <c r="I595" s="146" t="str">
        <f t="shared" ref="I595:J595" si="2491">IF(COUNTA($DO595:$DX595)&gt;0,$BA595,"")</f>
        <v/>
      </c>
      <c r="J595" s="146" t="str">
        <f t="shared" si="2491"/>
        <v/>
      </c>
      <c r="K595" s="147" t="str">
        <f t="shared" si="43"/>
        <v/>
      </c>
      <c r="L595" s="147" t="str">
        <f t="shared" si="7"/>
        <v/>
      </c>
      <c r="M595" s="147" t="str">
        <f t="shared" si="8"/>
        <v/>
      </c>
      <c r="N595" s="147" t="str">
        <f t="shared" si="48"/>
        <v/>
      </c>
      <c r="O595" s="147" t="str">
        <f t="shared" si="9"/>
        <v/>
      </c>
      <c r="P595" s="146" t="str">
        <f t="shared" si="2435"/>
        <v/>
      </c>
      <c r="Q595" s="147" t="str">
        <f t="shared" si="2436"/>
        <v/>
      </c>
      <c r="R595" s="146" t="str">
        <f t="shared" si="12"/>
        <v/>
      </c>
      <c r="S595" s="146" t="str">
        <f t="shared" si="13"/>
        <v/>
      </c>
      <c r="T595" s="146" t="str">
        <f>IF(NOT(ISBLANK(DH595)),
        IF(AND(ISREF('Input Tenderers'!$J$8:$K$8),COUNTA('Input Tenderers'!$N$8)&gt;0),
                IF(COUNTA('Input Implementation Transactio'!$N595:$O595)&gt;0,"supplier;tenderer;payee","supplier;tenderer"),
                IF(COUNTA('Input Implementation Transactio'!$N595:$O595)&gt;0,"supplier;payee","supplier")
                ),
        IF(COUNTA('Input Implementation Transactio'!$N595:$O595)&gt;0, "payee", "")
        )</f>
        <v/>
      </c>
      <c r="U595" s="146" t="str">
        <f t="shared" si="14"/>
        <v/>
      </c>
      <c r="V595" s="146" t="str">
        <f t="shared" si="15"/>
        <v/>
      </c>
      <c r="W595" s="148" t="str">
        <f t="shared" si="2437"/>
        <v/>
      </c>
      <c r="X595" s="175" t="str">
        <f t="shared" si="2438"/>
        <v/>
      </c>
      <c r="Y595" s="170" t="str">
        <f t="shared" si="2439"/>
        <v/>
      </c>
      <c r="Z595" s="150" t="str">
        <f t="shared" si="19"/>
        <v/>
      </c>
      <c r="AA595" s="146" t="str">
        <f t="shared" si="20"/>
        <v/>
      </c>
      <c r="AB595" s="146" t="str">
        <f t="shared" si="21"/>
        <v/>
      </c>
      <c r="AC595" s="146" t="str">
        <f t="shared" si="22"/>
        <v/>
      </c>
      <c r="AD595" s="148" t="str">
        <f t="shared" si="2440"/>
        <v/>
      </c>
      <c r="AE595" s="148" t="str">
        <f t="shared" si="24"/>
        <v/>
      </c>
      <c r="AF595" s="175" t="str">
        <f t="shared" si="2441"/>
        <v/>
      </c>
      <c r="AG595" s="170" t="str">
        <f t="shared" si="2442"/>
        <v/>
      </c>
      <c r="AH595" s="148" t="str">
        <f t="shared" si="2443"/>
        <v/>
      </c>
      <c r="AI595" s="146" t="str">
        <f t="shared" si="28"/>
        <v/>
      </c>
      <c r="AJ595" s="146" t="str">
        <f t="shared" si="29"/>
        <v/>
      </c>
      <c r="AK595" s="146" t="str">
        <f t="shared" si="30"/>
        <v/>
      </c>
      <c r="AL595" s="146" t="str">
        <f t="shared" si="31"/>
        <v/>
      </c>
      <c r="AM595" s="171" t="str">
        <f t="shared" si="32"/>
        <v/>
      </c>
      <c r="AN595" s="171" t="str">
        <f t="shared" si="33"/>
        <v/>
      </c>
      <c r="AO595" s="146" t="str">
        <f t="shared" si="34"/>
        <v/>
      </c>
      <c r="AP595" s="146" t="str">
        <f t="shared" si="35"/>
        <v/>
      </c>
      <c r="AQ595" s="146" t="str">
        <f t="shared" si="36"/>
        <v/>
      </c>
      <c r="AR595" s="146" t="str">
        <f t="shared" ref="AR595:AS595" si="2492">IF(NOT(ISBLANK(CB595)),CONCATENATE(TEXT(CB595,"yyyy-mm-ddThh:MM:ss"),"Z"),"")</f>
        <v/>
      </c>
      <c r="AS595" s="146" t="str">
        <f t="shared" si="2492"/>
        <v/>
      </c>
      <c r="AT595" s="146" t="str">
        <f t="shared" si="38"/>
        <v/>
      </c>
      <c r="AU595" s="146" t="str">
        <f t="shared" si="39"/>
        <v/>
      </c>
      <c r="AV595" s="146" t="str">
        <f t="shared" ref="AV595:AW595" si="2493">IF(NOT(ISBLANK(DT595)),CONCATENATE(TEXT(DT595,"yyyy-mm-ddThh:MM:ss"),"Z"),"")</f>
        <v/>
      </c>
      <c r="AW595" s="146" t="str">
        <f t="shared" si="2493"/>
        <v/>
      </c>
      <c r="AX595" s="146" t="str">
        <f t="shared" ref="AX595:AZ595" si="2494">IF(NOT(ISBLANK(ED595)),CONCATENATE(TEXT(ED595,"yyyy-mm-ddThh:MM:ss"),"Z"),"")</f>
        <v/>
      </c>
      <c r="AY595" s="146" t="str">
        <f t="shared" si="2494"/>
        <v/>
      </c>
      <c r="AZ595" s="146" t="str">
        <f t="shared" si="2494"/>
        <v/>
      </c>
      <c r="BA595" s="176"/>
      <c r="BB595" s="152"/>
      <c r="BC595" s="177"/>
      <c r="BD595" s="154"/>
      <c r="BE595" s="155"/>
      <c r="BF595" s="154"/>
      <c r="BG595" s="155"/>
      <c r="BH595" s="169"/>
      <c r="BI595" s="162"/>
      <c r="BJ595" s="172"/>
      <c r="BK595" s="162"/>
      <c r="BL595" s="158"/>
      <c r="BM595" s="172"/>
      <c r="BN595" s="162"/>
      <c r="BO595" s="167"/>
      <c r="BP595" s="169"/>
      <c r="BQ595" s="162"/>
      <c r="BR595" s="162"/>
      <c r="BS595" s="174"/>
      <c r="BT595" s="162"/>
      <c r="BU595" s="174"/>
      <c r="BV595" s="174"/>
      <c r="BW595" s="174"/>
      <c r="BX595" s="173"/>
      <c r="BY595" s="158"/>
      <c r="BZ595" s="160"/>
      <c r="CA595" s="172"/>
      <c r="CB595" s="152"/>
      <c r="CC595" s="152"/>
      <c r="CD595" s="156"/>
      <c r="CE595" s="172"/>
      <c r="CF595" s="162"/>
      <c r="CG595" s="162"/>
      <c r="CH595" s="158"/>
      <c r="CI595" s="173"/>
      <c r="CJ595" s="178"/>
      <c r="CK595" s="173"/>
      <c r="CL595" s="165"/>
      <c r="CM595" s="172"/>
      <c r="CN595" s="162"/>
      <c r="CO595" s="162"/>
      <c r="CP595" s="162"/>
      <c r="CQ595" s="162"/>
      <c r="CR595" s="169"/>
      <c r="CS595" s="162"/>
      <c r="CT595" s="162"/>
      <c r="CU595" s="174"/>
      <c r="CV595" s="152"/>
      <c r="CW595" s="173"/>
      <c r="CX595" s="158"/>
      <c r="CY595" s="172"/>
      <c r="CZ595" s="162"/>
      <c r="DA595" s="162"/>
      <c r="DB595" s="158"/>
      <c r="DC595" s="173"/>
      <c r="DD595" s="178"/>
      <c r="DE595" s="173"/>
      <c r="DF595" s="165"/>
      <c r="DG595" s="172"/>
      <c r="DH595" s="178"/>
      <c r="DI595" s="172"/>
      <c r="DJ595" s="178"/>
      <c r="DK595" s="172"/>
      <c r="DL595" s="162"/>
      <c r="DM595" s="167"/>
      <c r="DN595" s="169"/>
      <c r="DO595" s="162"/>
      <c r="DP595" s="162"/>
      <c r="DQ595" s="174"/>
      <c r="DR595" s="152"/>
      <c r="DS595" s="172"/>
      <c r="DT595" s="152"/>
      <c r="DU595" s="152"/>
      <c r="DV595" s="156"/>
      <c r="DW595" s="173"/>
      <c r="DX595" s="158"/>
      <c r="DY595" s="172"/>
      <c r="DZ595" s="162"/>
      <c r="EA595" s="162"/>
      <c r="EB595" s="172"/>
      <c r="EC595" s="172"/>
      <c r="ED595" s="152"/>
      <c r="EE595" s="152"/>
      <c r="EF595" s="152"/>
      <c r="EG595" s="174"/>
      <c r="EH595" s="172"/>
      <c r="EI595" s="162"/>
      <c r="EJ595" s="162"/>
    </row>
    <row r="596" spans="1:140" ht="12.5">
      <c r="A596" s="168"/>
      <c r="B596" s="169"/>
      <c r="C596" s="144" t="str">
        <f t="shared" si="0"/>
        <v/>
      </c>
      <c r="D596" s="144" t="str">
        <f t="shared" si="2432"/>
        <v/>
      </c>
      <c r="E596" s="144" t="str">
        <f t="shared" si="2"/>
        <v/>
      </c>
      <c r="F596" s="145" t="str">
        <f t="shared" si="2433"/>
        <v/>
      </c>
      <c r="G596" s="145" t="str">
        <f t="shared" si="4"/>
        <v/>
      </c>
      <c r="H596" s="145" t="str">
        <f t="shared" si="5"/>
        <v/>
      </c>
      <c r="I596" s="146" t="str">
        <f t="shared" ref="I596:J596" si="2495">IF(COUNTA($DO596:$DX596)&gt;0,$BA596,"")</f>
        <v/>
      </c>
      <c r="J596" s="146" t="str">
        <f t="shared" si="2495"/>
        <v/>
      </c>
      <c r="K596" s="147" t="str">
        <f t="shared" si="43"/>
        <v/>
      </c>
      <c r="L596" s="147" t="str">
        <f t="shared" si="7"/>
        <v/>
      </c>
      <c r="M596" s="147" t="str">
        <f t="shared" si="8"/>
        <v/>
      </c>
      <c r="N596" s="147" t="str">
        <f t="shared" si="48"/>
        <v/>
      </c>
      <c r="O596" s="147" t="str">
        <f t="shared" si="9"/>
        <v/>
      </c>
      <c r="P596" s="146" t="str">
        <f t="shared" si="2435"/>
        <v/>
      </c>
      <c r="Q596" s="147" t="str">
        <f t="shared" si="2436"/>
        <v/>
      </c>
      <c r="R596" s="146" t="str">
        <f t="shared" si="12"/>
        <v/>
      </c>
      <c r="S596" s="146" t="str">
        <f t="shared" si="13"/>
        <v/>
      </c>
      <c r="T596" s="146" t="str">
        <f>IF(NOT(ISBLANK(DH596)),
        IF(AND(ISREF('Input Tenderers'!$J$8:$K$8),COUNTA('Input Tenderers'!$N$8)&gt;0),
                IF(COUNTA('Input Implementation Transactio'!$N596:$O596)&gt;0,"supplier;tenderer;payee","supplier;tenderer"),
                IF(COUNTA('Input Implementation Transactio'!$N596:$O596)&gt;0,"supplier;payee","supplier")
                ),
        IF(COUNTA('Input Implementation Transactio'!$N596:$O596)&gt;0, "payee", "")
        )</f>
        <v/>
      </c>
      <c r="U596" s="146" t="str">
        <f t="shared" si="14"/>
        <v/>
      </c>
      <c r="V596" s="146" t="str">
        <f t="shared" si="15"/>
        <v/>
      </c>
      <c r="W596" s="148" t="str">
        <f t="shared" si="2437"/>
        <v/>
      </c>
      <c r="X596" s="175" t="str">
        <f t="shared" si="2438"/>
        <v/>
      </c>
      <c r="Y596" s="170" t="str">
        <f t="shared" si="2439"/>
        <v/>
      </c>
      <c r="Z596" s="150" t="str">
        <f t="shared" si="19"/>
        <v/>
      </c>
      <c r="AA596" s="146" t="str">
        <f t="shared" si="20"/>
        <v/>
      </c>
      <c r="AB596" s="146" t="str">
        <f t="shared" si="21"/>
        <v/>
      </c>
      <c r="AC596" s="146" t="str">
        <f t="shared" si="22"/>
        <v/>
      </c>
      <c r="AD596" s="148" t="str">
        <f t="shared" si="2440"/>
        <v/>
      </c>
      <c r="AE596" s="148" t="str">
        <f t="shared" si="24"/>
        <v/>
      </c>
      <c r="AF596" s="175" t="str">
        <f t="shared" si="2441"/>
        <v/>
      </c>
      <c r="AG596" s="170" t="str">
        <f t="shared" si="2442"/>
        <v/>
      </c>
      <c r="AH596" s="148" t="str">
        <f t="shared" si="2443"/>
        <v/>
      </c>
      <c r="AI596" s="146" t="str">
        <f t="shared" si="28"/>
        <v/>
      </c>
      <c r="AJ596" s="146" t="str">
        <f t="shared" si="29"/>
        <v/>
      </c>
      <c r="AK596" s="146" t="str">
        <f t="shared" si="30"/>
        <v/>
      </c>
      <c r="AL596" s="146" t="str">
        <f t="shared" si="31"/>
        <v/>
      </c>
      <c r="AM596" s="171" t="str">
        <f t="shared" si="32"/>
        <v/>
      </c>
      <c r="AN596" s="171" t="str">
        <f t="shared" si="33"/>
        <v/>
      </c>
      <c r="AO596" s="146" t="str">
        <f t="shared" si="34"/>
        <v/>
      </c>
      <c r="AP596" s="146" t="str">
        <f t="shared" si="35"/>
        <v/>
      </c>
      <c r="AQ596" s="146" t="str">
        <f t="shared" si="36"/>
        <v/>
      </c>
      <c r="AR596" s="146" t="str">
        <f t="shared" ref="AR596:AS596" si="2496">IF(NOT(ISBLANK(CB596)),CONCATENATE(TEXT(CB596,"yyyy-mm-ddThh:MM:ss"),"Z"),"")</f>
        <v/>
      </c>
      <c r="AS596" s="146" t="str">
        <f t="shared" si="2496"/>
        <v/>
      </c>
      <c r="AT596" s="146" t="str">
        <f t="shared" si="38"/>
        <v/>
      </c>
      <c r="AU596" s="146" t="str">
        <f t="shared" si="39"/>
        <v/>
      </c>
      <c r="AV596" s="146" t="str">
        <f t="shared" ref="AV596:AW596" si="2497">IF(NOT(ISBLANK(DT596)),CONCATENATE(TEXT(DT596,"yyyy-mm-ddThh:MM:ss"),"Z"),"")</f>
        <v/>
      </c>
      <c r="AW596" s="146" t="str">
        <f t="shared" si="2497"/>
        <v/>
      </c>
      <c r="AX596" s="146" t="str">
        <f t="shared" ref="AX596:AZ596" si="2498">IF(NOT(ISBLANK(ED596)),CONCATENATE(TEXT(ED596,"yyyy-mm-ddThh:MM:ss"),"Z"),"")</f>
        <v/>
      </c>
      <c r="AY596" s="146" t="str">
        <f t="shared" si="2498"/>
        <v/>
      </c>
      <c r="AZ596" s="146" t="str">
        <f t="shared" si="2498"/>
        <v/>
      </c>
      <c r="BA596" s="176"/>
      <c r="BB596" s="152"/>
      <c r="BC596" s="177"/>
      <c r="BD596" s="154"/>
      <c r="BE596" s="155"/>
      <c r="BF596" s="154"/>
      <c r="BG596" s="155"/>
      <c r="BH596" s="169"/>
      <c r="BI596" s="162"/>
      <c r="BJ596" s="172"/>
      <c r="BK596" s="162"/>
      <c r="BL596" s="158"/>
      <c r="BM596" s="172"/>
      <c r="BN596" s="162"/>
      <c r="BO596" s="167"/>
      <c r="BP596" s="169"/>
      <c r="BQ596" s="162"/>
      <c r="BR596" s="162"/>
      <c r="BS596" s="174"/>
      <c r="BT596" s="162"/>
      <c r="BU596" s="174"/>
      <c r="BV596" s="174"/>
      <c r="BW596" s="174"/>
      <c r="BX596" s="173"/>
      <c r="BY596" s="158"/>
      <c r="BZ596" s="160"/>
      <c r="CA596" s="172"/>
      <c r="CB596" s="152"/>
      <c r="CC596" s="152"/>
      <c r="CD596" s="156"/>
      <c r="CE596" s="172"/>
      <c r="CF596" s="162"/>
      <c r="CG596" s="162"/>
      <c r="CH596" s="158"/>
      <c r="CI596" s="173"/>
      <c r="CJ596" s="178"/>
      <c r="CK596" s="173"/>
      <c r="CL596" s="165"/>
      <c r="CM596" s="172"/>
      <c r="CN596" s="162"/>
      <c r="CO596" s="162"/>
      <c r="CP596" s="162"/>
      <c r="CQ596" s="162"/>
      <c r="CR596" s="169"/>
      <c r="CS596" s="162"/>
      <c r="CT596" s="162"/>
      <c r="CU596" s="174"/>
      <c r="CV596" s="152"/>
      <c r="CW596" s="173"/>
      <c r="CX596" s="158"/>
      <c r="CY596" s="172"/>
      <c r="CZ596" s="162"/>
      <c r="DA596" s="162"/>
      <c r="DB596" s="158"/>
      <c r="DC596" s="173"/>
      <c r="DD596" s="178"/>
      <c r="DE596" s="173"/>
      <c r="DF596" s="165"/>
      <c r="DG596" s="172"/>
      <c r="DH596" s="178"/>
      <c r="DI596" s="172"/>
      <c r="DJ596" s="178"/>
      <c r="DK596" s="172"/>
      <c r="DL596" s="162"/>
      <c r="DM596" s="167"/>
      <c r="DN596" s="169"/>
      <c r="DO596" s="162"/>
      <c r="DP596" s="162"/>
      <c r="DQ596" s="174"/>
      <c r="DR596" s="152"/>
      <c r="DS596" s="172"/>
      <c r="DT596" s="152"/>
      <c r="DU596" s="152"/>
      <c r="DV596" s="156"/>
      <c r="DW596" s="173"/>
      <c r="DX596" s="158"/>
      <c r="DY596" s="172"/>
      <c r="DZ596" s="162"/>
      <c r="EA596" s="162"/>
      <c r="EB596" s="172"/>
      <c r="EC596" s="172"/>
      <c r="ED596" s="152"/>
      <c r="EE596" s="152"/>
      <c r="EF596" s="152"/>
      <c r="EG596" s="174"/>
      <c r="EH596" s="172"/>
      <c r="EI596" s="162"/>
      <c r="EJ596" s="162"/>
    </row>
    <row r="597" spans="1:140" ht="12.5">
      <c r="A597" s="168"/>
      <c r="B597" s="169"/>
      <c r="C597" s="144" t="str">
        <f t="shared" si="0"/>
        <v/>
      </c>
      <c r="D597" s="144" t="str">
        <f t="shared" si="2432"/>
        <v/>
      </c>
      <c r="E597" s="144" t="str">
        <f t="shared" si="2"/>
        <v/>
      </c>
      <c r="F597" s="145" t="str">
        <f t="shared" si="2433"/>
        <v/>
      </c>
      <c r="G597" s="145" t="str">
        <f t="shared" si="4"/>
        <v/>
      </c>
      <c r="H597" s="145" t="str">
        <f t="shared" si="5"/>
        <v/>
      </c>
      <c r="I597" s="146" t="str">
        <f t="shared" ref="I597:J597" si="2499">IF(COUNTA($DO597:$DX597)&gt;0,$BA597,"")</f>
        <v/>
      </c>
      <c r="J597" s="146" t="str">
        <f t="shared" si="2499"/>
        <v/>
      </c>
      <c r="K597" s="147" t="str">
        <f t="shared" si="43"/>
        <v/>
      </c>
      <c r="L597" s="147" t="str">
        <f t="shared" si="7"/>
        <v/>
      </c>
      <c r="M597" s="147" t="str">
        <f t="shared" si="8"/>
        <v/>
      </c>
      <c r="N597" s="147" t="str">
        <f t="shared" si="48"/>
        <v/>
      </c>
      <c r="O597" s="147" t="str">
        <f t="shared" si="9"/>
        <v/>
      </c>
      <c r="P597" s="146" t="str">
        <f t="shared" si="2435"/>
        <v/>
      </c>
      <c r="Q597" s="147" t="str">
        <f t="shared" si="2436"/>
        <v/>
      </c>
      <c r="R597" s="146" t="str">
        <f t="shared" si="12"/>
        <v/>
      </c>
      <c r="S597" s="146" t="str">
        <f t="shared" si="13"/>
        <v/>
      </c>
      <c r="T597" s="146" t="str">
        <f>IF(NOT(ISBLANK(DH597)),
        IF(AND(ISREF('Input Tenderers'!$J$8:$K$8),COUNTA('Input Tenderers'!$N$8)&gt;0),
                IF(COUNTA('Input Implementation Transactio'!$N597:$O597)&gt;0,"supplier;tenderer;payee","supplier;tenderer"),
                IF(COUNTA('Input Implementation Transactio'!$N597:$O597)&gt;0,"supplier;payee","supplier")
                ),
        IF(COUNTA('Input Implementation Transactio'!$N597:$O597)&gt;0, "payee", "")
        )</f>
        <v/>
      </c>
      <c r="U597" s="146" t="str">
        <f t="shared" si="14"/>
        <v/>
      </c>
      <c r="V597" s="146" t="str">
        <f t="shared" si="15"/>
        <v/>
      </c>
      <c r="W597" s="148" t="str">
        <f t="shared" si="2437"/>
        <v/>
      </c>
      <c r="X597" s="175" t="str">
        <f t="shared" si="2438"/>
        <v/>
      </c>
      <c r="Y597" s="170" t="str">
        <f t="shared" si="2439"/>
        <v/>
      </c>
      <c r="Z597" s="150" t="str">
        <f t="shared" si="19"/>
        <v/>
      </c>
      <c r="AA597" s="146" t="str">
        <f t="shared" si="20"/>
        <v/>
      </c>
      <c r="AB597" s="146" t="str">
        <f t="shared" si="21"/>
        <v/>
      </c>
      <c r="AC597" s="146" t="str">
        <f t="shared" si="22"/>
        <v/>
      </c>
      <c r="AD597" s="148" t="str">
        <f t="shared" si="2440"/>
        <v/>
      </c>
      <c r="AE597" s="148" t="str">
        <f t="shared" si="24"/>
        <v/>
      </c>
      <c r="AF597" s="175" t="str">
        <f t="shared" si="2441"/>
        <v/>
      </c>
      <c r="AG597" s="170" t="str">
        <f t="shared" si="2442"/>
        <v/>
      </c>
      <c r="AH597" s="148" t="str">
        <f t="shared" si="2443"/>
        <v/>
      </c>
      <c r="AI597" s="146" t="str">
        <f t="shared" si="28"/>
        <v/>
      </c>
      <c r="AJ597" s="146" t="str">
        <f t="shared" si="29"/>
        <v/>
      </c>
      <c r="AK597" s="146" t="str">
        <f t="shared" si="30"/>
        <v/>
      </c>
      <c r="AL597" s="146" t="str">
        <f t="shared" si="31"/>
        <v/>
      </c>
      <c r="AM597" s="171" t="str">
        <f t="shared" si="32"/>
        <v/>
      </c>
      <c r="AN597" s="171" t="str">
        <f t="shared" si="33"/>
        <v/>
      </c>
      <c r="AO597" s="146" t="str">
        <f t="shared" si="34"/>
        <v/>
      </c>
      <c r="AP597" s="146" t="str">
        <f t="shared" si="35"/>
        <v/>
      </c>
      <c r="AQ597" s="146" t="str">
        <f t="shared" si="36"/>
        <v/>
      </c>
      <c r="AR597" s="146" t="str">
        <f t="shared" ref="AR597:AS597" si="2500">IF(NOT(ISBLANK(CB597)),CONCATENATE(TEXT(CB597,"yyyy-mm-ddThh:MM:ss"),"Z"),"")</f>
        <v/>
      </c>
      <c r="AS597" s="146" t="str">
        <f t="shared" si="2500"/>
        <v/>
      </c>
      <c r="AT597" s="146" t="str">
        <f t="shared" si="38"/>
        <v/>
      </c>
      <c r="AU597" s="146" t="str">
        <f t="shared" si="39"/>
        <v/>
      </c>
      <c r="AV597" s="146" t="str">
        <f t="shared" ref="AV597:AW597" si="2501">IF(NOT(ISBLANK(DT597)),CONCATENATE(TEXT(DT597,"yyyy-mm-ddThh:MM:ss"),"Z"),"")</f>
        <v/>
      </c>
      <c r="AW597" s="146" t="str">
        <f t="shared" si="2501"/>
        <v/>
      </c>
      <c r="AX597" s="146" t="str">
        <f t="shared" ref="AX597:AZ597" si="2502">IF(NOT(ISBLANK(ED597)),CONCATENATE(TEXT(ED597,"yyyy-mm-ddThh:MM:ss"),"Z"),"")</f>
        <v/>
      </c>
      <c r="AY597" s="146" t="str">
        <f t="shared" si="2502"/>
        <v/>
      </c>
      <c r="AZ597" s="146" t="str">
        <f t="shared" si="2502"/>
        <v/>
      </c>
      <c r="BA597" s="176"/>
      <c r="BB597" s="152"/>
      <c r="BC597" s="177"/>
      <c r="BD597" s="154"/>
      <c r="BE597" s="155"/>
      <c r="BF597" s="154"/>
      <c r="BG597" s="155"/>
      <c r="BH597" s="169"/>
      <c r="BI597" s="162"/>
      <c r="BJ597" s="172"/>
      <c r="BK597" s="162"/>
      <c r="BL597" s="158"/>
      <c r="BM597" s="172"/>
      <c r="BN597" s="162"/>
      <c r="BO597" s="167"/>
      <c r="BP597" s="169"/>
      <c r="BQ597" s="162"/>
      <c r="BR597" s="162"/>
      <c r="BS597" s="174"/>
      <c r="BT597" s="162"/>
      <c r="BU597" s="174"/>
      <c r="BV597" s="174"/>
      <c r="BW597" s="174"/>
      <c r="BX597" s="173"/>
      <c r="BY597" s="158"/>
      <c r="BZ597" s="160"/>
      <c r="CA597" s="172"/>
      <c r="CB597" s="152"/>
      <c r="CC597" s="152"/>
      <c r="CD597" s="156"/>
      <c r="CE597" s="172"/>
      <c r="CF597" s="162"/>
      <c r="CG597" s="162"/>
      <c r="CH597" s="158"/>
      <c r="CI597" s="173"/>
      <c r="CJ597" s="178"/>
      <c r="CK597" s="173"/>
      <c r="CL597" s="165"/>
      <c r="CM597" s="172"/>
      <c r="CN597" s="162"/>
      <c r="CO597" s="162"/>
      <c r="CP597" s="162"/>
      <c r="CQ597" s="162"/>
      <c r="CR597" s="169"/>
      <c r="CS597" s="162"/>
      <c r="CT597" s="162"/>
      <c r="CU597" s="174"/>
      <c r="CV597" s="152"/>
      <c r="CW597" s="173"/>
      <c r="CX597" s="158"/>
      <c r="CY597" s="172"/>
      <c r="CZ597" s="162"/>
      <c r="DA597" s="162"/>
      <c r="DB597" s="158"/>
      <c r="DC597" s="173"/>
      <c r="DD597" s="178"/>
      <c r="DE597" s="173"/>
      <c r="DF597" s="165"/>
      <c r="DG597" s="172"/>
      <c r="DH597" s="178"/>
      <c r="DI597" s="172"/>
      <c r="DJ597" s="178"/>
      <c r="DK597" s="172"/>
      <c r="DL597" s="162"/>
      <c r="DM597" s="167"/>
      <c r="DN597" s="169"/>
      <c r="DO597" s="162"/>
      <c r="DP597" s="162"/>
      <c r="DQ597" s="174"/>
      <c r="DR597" s="152"/>
      <c r="DS597" s="172"/>
      <c r="DT597" s="152"/>
      <c r="DU597" s="152"/>
      <c r="DV597" s="156"/>
      <c r="DW597" s="173"/>
      <c r="DX597" s="158"/>
      <c r="DY597" s="172"/>
      <c r="DZ597" s="162"/>
      <c r="EA597" s="162"/>
      <c r="EB597" s="172"/>
      <c r="EC597" s="172"/>
      <c r="ED597" s="152"/>
      <c r="EE597" s="152"/>
      <c r="EF597" s="152"/>
      <c r="EG597" s="174"/>
      <c r="EH597" s="172"/>
      <c r="EI597" s="162"/>
      <c r="EJ597" s="162"/>
    </row>
    <row r="598" spans="1:140" ht="12.5">
      <c r="A598" s="168"/>
      <c r="B598" s="169"/>
      <c r="C598" s="144" t="str">
        <f t="shared" si="0"/>
        <v/>
      </c>
      <c r="D598" s="144" t="str">
        <f t="shared" si="2432"/>
        <v/>
      </c>
      <c r="E598" s="144" t="str">
        <f t="shared" si="2"/>
        <v/>
      </c>
      <c r="F598" s="145" t="str">
        <f t="shared" si="2433"/>
        <v/>
      </c>
      <c r="G598" s="145" t="str">
        <f t="shared" si="4"/>
        <v/>
      </c>
      <c r="H598" s="145" t="str">
        <f t="shared" si="5"/>
        <v/>
      </c>
      <c r="I598" s="146" t="str">
        <f t="shared" ref="I598:J598" si="2503">IF(COUNTA($DO598:$DX598)&gt;0,$BA598,"")</f>
        <v/>
      </c>
      <c r="J598" s="146" t="str">
        <f t="shared" si="2503"/>
        <v/>
      </c>
      <c r="K598" s="147" t="str">
        <f t="shared" si="43"/>
        <v/>
      </c>
      <c r="L598" s="147" t="str">
        <f t="shared" si="7"/>
        <v/>
      </c>
      <c r="M598" s="147" t="str">
        <f t="shared" si="8"/>
        <v/>
      </c>
      <c r="N598" s="147" t="str">
        <f t="shared" si="48"/>
        <v/>
      </c>
      <c r="O598" s="147" t="str">
        <f t="shared" si="9"/>
        <v/>
      </c>
      <c r="P598" s="146" t="str">
        <f t="shared" si="2435"/>
        <v/>
      </c>
      <c r="Q598" s="147" t="str">
        <f t="shared" si="2436"/>
        <v/>
      </c>
      <c r="R598" s="146" t="str">
        <f t="shared" si="12"/>
        <v/>
      </c>
      <c r="S598" s="146" t="str">
        <f t="shared" si="13"/>
        <v/>
      </c>
      <c r="T598" s="146" t="str">
        <f>IF(NOT(ISBLANK(DH598)),
        IF(AND(ISREF('Input Tenderers'!$J$8:$K$8),COUNTA('Input Tenderers'!$N$8)&gt;0),
                IF(COUNTA('Input Implementation Transactio'!$N598:$O598)&gt;0,"supplier;tenderer;payee","supplier;tenderer"),
                IF(COUNTA('Input Implementation Transactio'!$N598:$O598)&gt;0,"supplier;payee","supplier")
                ),
        IF(COUNTA('Input Implementation Transactio'!$N598:$O598)&gt;0, "payee", "")
        )</f>
        <v/>
      </c>
      <c r="U598" s="146" t="str">
        <f t="shared" si="14"/>
        <v/>
      </c>
      <c r="V598" s="146" t="str">
        <f t="shared" si="15"/>
        <v/>
      </c>
      <c r="W598" s="148" t="str">
        <f t="shared" si="2437"/>
        <v/>
      </c>
      <c r="X598" s="175" t="str">
        <f t="shared" si="2438"/>
        <v/>
      </c>
      <c r="Y598" s="170" t="str">
        <f t="shared" si="2439"/>
        <v/>
      </c>
      <c r="Z598" s="150" t="str">
        <f t="shared" si="19"/>
        <v/>
      </c>
      <c r="AA598" s="146" t="str">
        <f t="shared" si="20"/>
        <v/>
      </c>
      <c r="AB598" s="146" t="str">
        <f t="shared" si="21"/>
        <v/>
      </c>
      <c r="AC598" s="146" t="str">
        <f t="shared" si="22"/>
        <v/>
      </c>
      <c r="AD598" s="148" t="str">
        <f t="shared" si="2440"/>
        <v/>
      </c>
      <c r="AE598" s="148" t="str">
        <f t="shared" si="24"/>
        <v/>
      </c>
      <c r="AF598" s="175" t="str">
        <f t="shared" si="2441"/>
        <v/>
      </c>
      <c r="AG598" s="170" t="str">
        <f t="shared" si="2442"/>
        <v/>
      </c>
      <c r="AH598" s="148" t="str">
        <f t="shared" si="2443"/>
        <v/>
      </c>
      <c r="AI598" s="146" t="str">
        <f t="shared" si="28"/>
        <v/>
      </c>
      <c r="AJ598" s="146" t="str">
        <f t="shared" si="29"/>
        <v/>
      </c>
      <c r="AK598" s="146" t="str">
        <f t="shared" si="30"/>
        <v/>
      </c>
      <c r="AL598" s="146" t="str">
        <f t="shared" si="31"/>
        <v/>
      </c>
      <c r="AM598" s="171" t="str">
        <f t="shared" si="32"/>
        <v/>
      </c>
      <c r="AN598" s="171" t="str">
        <f t="shared" si="33"/>
        <v/>
      </c>
      <c r="AO598" s="146" t="str">
        <f t="shared" si="34"/>
        <v/>
      </c>
      <c r="AP598" s="146" t="str">
        <f t="shared" si="35"/>
        <v/>
      </c>
      <c r="AQ598" s="146" t="str">
        <f t="shared" si="36"/>
        <v/>
      </c>
      <c r="AR598" s="146" t="str">
        <f t="shared" ref="AR598:AS598" si="2504">IF(NOT(ISBLANK(CB598)),CONCATENATE(TEXT(CB598,"yyyy-mm-ddThh:MM:ss"),"Z"),"")</f>
        <v/>
      </c>
      <c r="AS598" s="146" t="str">
        <f t="shared" si="2504"/>
        <v/>
      </c>
      <c r="AT598" s="146" t="str">
        <f t="shared" si="38"/>
        <v/>
      </c>
      <c r="AU598" s="146" t="str">
        <f t="shared" si="39"/>
        <v/>
      </c>
      <c r="AV598" s="146" t="str">
        <f t="shared" ref="AV598:AW598" si="2505">IF(NOT(ISBLANK(DT598)),CONCATENATE(TEXT(DT598,"yyyy-mm-ddThh:MM:ss"),"Z"),"")</f>
        <v/>
      </c>
      <c r="AW598" s="146" t="str">
        <f t="shared" si="2505"/>
        <v/>
      </c>
      <c r="AX598" s="146" t="str">
        <f t="shared" ref="AX598:AZ598" si="2506">IF(NOT(ISBLANK(ED598)),CONCATENATE(TEXT(ED598,"yyyy-mm-ddThh:MM:ss"),"Z"),"")</f>
        <v/>
      </c>
      <c r="AY598" s="146" t="str">
        <f t="shared" si="2506"/>
        <v/>
      </c>
      <c r="AZ598" s="146" t="str">
        <f t="shared" si="2506"/>
        <v/>
      </c>
      <c r="BA598" s="176"/>
      <c r="BB598" s="152"/>
      <c r="BC598" s="177"/>
      <c r="BD598" s="154"/>
      <c r="BE598" s="155"/>
      <c r="BF598" s="154"/>
      <c r="BG598" s="155"/>
      <c r="BH598" s="169"/>
      <c r="BI598" s="162"/>
      <c r="BJ598" s="172"/>
      <c r="BK598" s="162"/>
      <c r="BL598" s="158"/>
      <c r="BM598" s="172"/>
      <c r="BN598" s="162"/>
      <c r="BO598" s="167"/>
      <c r="BP598" s="169"/>
      <c r="BQ598" s="162"/>
      <c r="BR598" s="162"/>
      <c r="BS598" s="174"/>
      <c r="BT598" s="162"/>
      <c r="BU598" s="174"/>
      <c r="BV598" s="174"/>
      <c r="BW598" s="174"/>
      <c r="BX598" s="173"/>
      <c r="BY598" s="158"/>
      <c r="BZ598" s="160"/>
      <c r="CA598" s="172"/>
      <c r="CB598" s="152"/>
      <c r="CC598" s="152"/>
      <c r="CD598" s="156"/>
      <c r="CE598" s="172"/>
      <c r="CF598" s="162"/>
      <c r="CG598" s="162"/>
      <c r="CH598" s="158"/>
      <c r="CI598" s="173"/>
      <c r="CJ598" s="178"/>
      <c r="CK598" s="173"/>
      <c r="CL598" s="165"/>
      <c r="CM598" s="172"/>
      <c r="CN598" s="162"/>
      <c r="CO598" s="162"/>
      <c r="CP598" s="162"/>
      <c r="CQ598" s="162"/>
      <c r="CR598" s="169"/>
      <c r="CS598" s="162"/>
      <c r="CT598" s="162"/>
      <c r="CU598" s="174"/>
      <c r="CV598" s="152"/>
      <c r="CW598" s="173"/>
      <c r="CX598" s="158"/>
      <c r="CY598" s="172"/>
      <c r="CZ598" s="162"/>
      <c r="DA598" s="162"/>
      <c r="DB598" s="158"/>
      <c r="DC598" s="173"/>
      <c r="DD598" s="178"/>
      <c r="DE598" s="173"/>
      <c r="DF598" s="165"/>
      <c r="DG598" s="172"/>
      <c r="DH598" s="178"/>
      <c r="DI598" s="172"/>
      <c r="DJ598" s="178"/>
      <c r="DK598" s="172"/>
      <c r="DL598" s="162"/>
      <c r="DM598" s="167"/>
      <c r="DN598" s="169"/>
      <c r="DO598" s="162"/>
      <c r="DP598" s="162"/>
      <c r="DQ598" s="174"/>
      <c r="DR598" s="152"/>
      <c r="DS598" s="172"/>
      <c r="DT598" s="152"/>
      <c r="DU598" s="152"/>
      <c r="DV598" s="156"/>
      <c r="DW598" s="173"/>
      <c r="DX598" s="158"/>
      <c r="DY598" s="172"/>
      <c r="DZ598" s="162"/>
      <c r="EA598" s="162"/>
      <c r="EB598" s="172"/>
      <c r="EC598" s="172"/>
      <c r="ED598" s="152"/>
      <c r="EE598" s="152"/>
      <c r="EF598" s="152"/>
      <c r="EG598" s="174"/>
      <c r="EH598" s="172"/>
      <c r="EI598" s="162"/>
      <c r="EJ598" s="162"/>
    </row>
    <row r="599" spans="1:140" ht="12.5">
      <c r="A599" s="168"/>
      <c r="B599" s="169"/>
      <c r="C599" s="144" t="str">
        <f t="shared" si="0"/>
        <v/>
      </c>
      <c r="D599" s="144" t="str">
        <f t="shared" si="2432"/>
        <v/>
      </c>
      <c r="E599" s="144" t="str">
        <f t="shared" si="2"/>
        <v/>
      </c>
      <c r="F599" s="145" t="str">
        <f t="shared" si="2433"/>
        <v/>
      </c>
      <c r="G599" s="145" t="str">
        <f t="shared" si="4"/>
        <v/>
      </c>
      <c r="H599" s="145" t="str">
        <f t="shared" si="5"/>
        <v/>
      </c>
      <c r="I599" s="146" t="str">
        <f t="shared" ref="I599:J599" si="2507">IF(COUNTA($DO599:$DX599)&gt;0,$BA599,"")</f>
        <v/>
      </c>
      <c r="J599" s="146" t="str">
        <f t="shared" si="2507"/>
        <v/>
      </c>
      <c r="K599" s="147" t="str">
        <f t="shared" si="43"/>
        <v/>
      </c>
      <c r="L599" s="147" t="str">
        <f t="shared" si="7"/>
        <v/>
      </c>
      <c r="M599" s="147" t="str">
        <f t="shared" si="8"/>
        <v/>
      </c>
      <c r="N599" s="147" t="str">
        <f t="shared" si="48"/>
        <v/>
      </c>
      <c r="O599" s="147" t="str">
        <f t="shared" si="9"/>
        <v/>
      </c>
      <c r="P599" s="146" t="str">
        <f t="shared" si="2435"/>
        <v/>
      </c>
      <c r="Q599" s="147" t="str">
        <f t="shared" si="2436"/>
        <v/>
      </c>
      <c r="R599" s="146" t="str">
        <f t="shared" si="12"/>
        <v/>
      </c>
      <c r="S599" s="146" t="str">
        <f t="shared" si="13"/>
        <v/>
      </c>
      <c r="T599" s="146" t="str">
        <f>IF(NOT(ISBLANK(DH599)),
        IF(AND(ISREF('Input Tenderers'!$J$8:$K$8),COUNTA('Input Tenderers'!$N$8)&gt;0),
                IF(COUNTA('Input Implementation Transactio'!$N599:$O599)&gt;0,"supplier;tenderer;payee","supplier;tenderer"),
                IF(COUNTA('Input Implementation Transactio'!$N599:$O599)&gt;0,"supplier;payee","supplier")
                ),
        IF(COUNTA('Input Implementation Transactio'!$N599:$O599)&gt;0, "payee", "")
        )</f>
        <v/>
      </c>
      <c r="U599" s="146" t="str">
        <f t="shared" si="14"/>
        <v/>
      </c>
      <c r="V599" s="146" t="str">
        <f t="shared" si="15"/>
        <v/>
      </c>
      <c r="W599" s="148" t="str">
        <f t="shared" si="2437"/>
        <v/>
      </c>
      <c r="X599" s="175" t="str">
        <f t="shared" si="2438"/>
        <v/>
      </c>
      <c r="Y599" s="170" t="str">
        <f t="shared" si="2439"/>
        <v/>
      </c>
      <c r="Z599" s="150" t="str">
        <f t="shared" si="19"/>
        <v/>
      </c>
      <c r="AA599" s="146" t="str">
        <f t="shared" si="20"/>
        <v/>
      </c>
      <c r="AB599" s="146" t="str">
        <f t="shared" si="21"/>
        <v/>
      </c>
      <c r="AC599" s="146" t="str">
        <f t="shared" si="22"/>
        <v/>
      </c>
      <c r="AD599" s="148" t="str">
        <f t="shared" si="2440"/>
        <v/>
      </c>
      <c r="AE599" s="148" t="str">
        <f t="shared" si="24"/>
        <v/>
      </c>
      <c r="AF599" s="175" t="str">
        <f t="shared" si="2441"/>
        <v/>
      </c>
      <c r="AG599" s="170" t="str">
        <f t="shared" si="2442"/>
        <v/>
      </c>
      <c r="AH599" s="148" t="str">
        <f t="shared" si="2443"/>
        <v/>
      </c>
      <c r="AI599" s="146" t="str">
        <f t="shared" si="28"/>
        <v/>
      </c>
      <c r="AJ599" s="146" t="str">
        <f t="shared" si="29"/>
        <v/>
      </c>
      <c r="AK599" s="146" t="str">
        <f t="shared" si="30"/>
        <v/>
      </c>
      <c r="AL599" s="146" t="str">
        <f t="shared" si="31"/>
        <v/>
      </c>
      <c r="AM599" s="171" t="str">
        <f t="shared" si="32"/>
        <v/>
      </c>
      <c r="AN599" s="171" t="str">
        <f t="shared" si="33"/>
        <v/>
      </c>
      <c r="AO599" s="146" t="str">
        <f t="shared" si="34"/>
        <v/>
      </c>
      <c r="AP599" s="146" t="str">
        <f t="shared" si="35"/>
        <v/>
      </c>
      <c r="AQ599" s="146" t="str">
        <f t="shared" si="36"/>
        <v/>
      </c>
      <c r="AR599" s="146" t="str">
        <f t="shared" ref="AR599:AS599" si="2508">IF(NOT(ISBLANK(CB599)),CONCATENATE(TEXT(CB599,"yyyy-mm-ddThh:MM:ss"),"Z"),"")</f>
        <v/>
      </c>
      <c r="AS599" s="146" t="str">
        <f t="shared" si="2508"/>
        <v/>
      </c>
      <c r="AT599" s="146" t="str">
        <f t="shared" si="38"/>
        <v/>
      </c>
      <c r="AU599" s="146" t="str">
        <f t="shared" si="39"/>
        <v/>
      </c>
      <c r="AV599" s="146" t="str">
        <f t="shared" ref="AV599:AW599" si="2509">IF(NOT(ISBLANK(DT599)),CONCATENATE(TEXT(DT599,"yyyy-mm-ddThh:MM:ss"),"Z"),"")</f>
        <v/>
      </c>
      <c r="AW599" s="146" t="str">
        <f t="shared" si="2509"/>
        <v/>
      </c>
      <c r="AX599" s="146" t="str">
        <f t="shared" ref="AX599:AZ599" si="2510">IF(NOT(ISBLANK(ED599)),CONCATENATE(TEXT(ED599,"yyyy-mm-ddThh:MM:ss"),"Z"),"")</f>
        <v/>
      </c>
      <c r="AY599" s="146" t="str">
        <f t="shared" si="2510"/>
        <v/>
      </c>
      <c r="AZ599" s="146" t="str">
        <f t="shared" si="2510"/>
        <v/>
      </c>
      <c r="BA599" s="176"/>
      <c r="BB599" s="152"/>
      <c r="BC599" s="177"/>
      <c r="BD599" s="154"/>
      <c r="BE599" s="155"/>
      <c r="BF599" s="154"/>
      <c r="BG599" s="155"/>
      <c r="BH599" s="169"/>
      <c r="BI599" s="162"/>
      <c r="BJ599" s="172"/>
      <c r="BK599" s="162"/>
      <c r="BL599" s="158"/>
      <c r="BM599" s="172"/>
      <c r="BN599" s="162"/>
      <c r="BO599" s="167"/>
      <c r="BP599" s="169"/>
      <c r="BQ599" s="162"/>
      <c r="BR599" s="162"/>
      <c r="BS599" s="174"/>
      <c r="BT599" s="162"/>
      <c r="BU599" s="174"/>
      <c r="BV599" s="174"/>
      <c r="BW599" s="174"/>
      <c r="BX599" s="173"/>
      <c r="BY599" s="158"/>
      <c r="BZ599" s="160"/>
      <c r="CA599" s="172"/>
      <c r="CB599" s="152"/>
      <c r="CC599" s="152"/>
      <c r="CD599" s="156"/>
      <c r="CE599" s="172"/>
      <c r="CF599" s="162"/>
      <c r="CG599" s="162"/>
      <c r="CH599" s="158"/>
      <c r="CI599" s="173"/>
      <c r="CJ599" s="178"/>
      <c r="CK599" s="173"/>
      <c r="CL599" s="165"/>
      <c r="CM599" s="172"/>
      <c r="CN599" s="162"/>
      <c r="CO599" s="162"/>
      <c r="CP599" s="162"/>
      <c r="CQ599" s="162"/>
      <c r="CR599" s="169"/>
      <c r="CS599" s="162"/>
      <c r="CT599" s="162"/>
      <c r="CU599" s="174"/>
      <c r="CV599" s="152"/>
      <c r="CW599" s="173"/>
      <c r="CX599" s="158"/>
      <c r="CY599" s="172"/>
      <c r="CZ599" s="162"/>
      <c r="DA599" s="162"/>
      <c r="DB599" s="158"/>
      <c r="DC599" s="173"/>
      <c r="DD599" s="178"/>
      <c r="DE599" s="173"/>
      <c r="DF599" s="165"/>
      <c r="DG599" s="172"/>
      <c r="DH599" s="178"/>
      <c r="DI599" s="172"/>
      <c r="DJ599" s="178"/>
      <c r="DK599" s="172"/>
      <c r="DL599" s="162"/>
      <c r="DM599" s="167"/>
      <c r="DN599" s="169"/>
      <c r="DO599" s="162"/>
      <c r="DP599" s="162"/>
      <c r="DQ599" s="174"/>
      <c r="DR599" s="152"/>
      <c r="DS599" s="172"/>
      <c r="DT599" s="152"/>
      <c r="DU599" s="152"/>
      <c r="DV599" s="156"/>
      <c r="DW599" s="173"/>
      <c r="DX599" s="158"/>
      <c r="DY599" s="172"/>
      <c r="DZ599" s="162"/>
      <c r="EA599" s="162"/>
      <c r="EB599" s="172"/>
      <c r="EC599" s="172"/>
      <c r="ED599" s="152"/>
      <c r="EE599" s="152"/>
      <c r="EF599" s="152"/>
      <c r="EG599" s="174"/>
      <c r="EH599" s="172"/>
      <c r="EI599" s="162"/>
      <c r="EJ599" s="162"/>
    </row>
    <row r="600" spans="1:140" ht="12.5">
      <c r="A600" s="168"/>
      <c r="B600" s="169"/>
      <c r="C600" s="144" t="str">
        <f t="shared" si="0"/>
        <v/>
      </c>
      <c r="D600" s="144" t="str">
        <f t="shared" si="2432"/>
        <v/>
      </c>
      <c r="E600" s="144" t="str">
        <f t="shared" si="2"/>
        <v/>
      </c>
      <c r="F600" s="145" t="str">
        <f t="shared" si="2433"/>
        <v/>
      </c>
      <c r="G600" s="145" t="str">
        <f t="shared" si="4"/>
        <v/>
      </c>
      <c r="H600" s="145" t="str">
        <f t="shared" si="5"/>
        <v/>
      </c>
      <c r="I600" s="146" t="str">
        <f t="shared" ref="I600:J600" si="2511">IF(COUNTA($DO600:$DX600)&gt;0,$BA600,"")</f>
        <v/>
      </c>
      <c r="J600" s="146" t="str">
        <f t="shared" si="2511"/>
        <v/>
      </c>
      <c r="K600" s="147" t="str">
        <f t="shared" si="43"/>
        <v/>
      </c>
      <c r="L600" s="147" t="str">
        <f t="shared" si="7"/>
        <v/>
      </c>
      <c r="M600" s="147" t="str">
        <f t="shared" si="8"/>
        <v/>
      </c>
      <c r="N600" s="147" t="str">
        <f t="shared" si="48"/>
        <v/>
      </c>
      <c r="O600" s="147" t="str">
        <f t="shared" si="9"/>
        <v/>
      </c>
      <c r="P600" s="146" t="str">
        <f t="shared" si="2435"/>
        <v/>
      </c>
      <c r="Q600" s="147" t="str">
        <f t="shared" si="2436"/>
        <v/>
      </c>
      <c r="R600" s="146" t="str">
        <f t="shared" si="12"/>
        <v/>
      </c>
      <c r="S600" s="146" t="str">
        <f t="shared" si="13"/>
        <v/>
      </c>
      <c r="T600" s="146" t="str">
        <f>IF(NOT(ISBLANK(DH600)),
        IF(AND(ISREF('Input Tenderers'!$J$8:$K$8),COUNTA('Input Tenderers'!$N$8)&gt;0),
                IF(COUNTA('Input Implementation Transactio'!$N600:$O600)&gt;0,"supplier;tenderer;payee","supplier;tenderer"),
                IF(COUNTA('Input Implementation Transactio'!$N600:$O600)&gt;0,"supplier;payee","supplier")
                ),
        IF(COUNTA('Input Implementation Transactio'!$N600:$O600)&gt;0, "payee", "")
        )</f>
        <v/>
      </c>
      <c r="U600" s="146" t="str">
        <f t="shared" si="14"/>
        <v/>
      </c>
      <c r="V600" s="146" t="str">
        <f t="shared" si="15"/>
        <v/>
      </c>
      <c r="W600" s="148" t="str">
        <f t="shared" si="2437"/>
        <v/>
      </c>
      <c r="X600" s="175" t="str">
        <f t="shared" si="2438"/>
        <v/>
      </c>
      <c r="Y600" s="170" t="str">
        <f t="shared" si="2439"/>
        <v/>
      </c>
      <c r="Z600" s="150" t="str">
        <f t="shared" si="19"/>
        <v/>
      </c>
      <c r="AA600" s="146" t="str">
        <f t="shared" si="20"/>
        <v/>
      </c>
      <c r="AB600" s="146" t="str">
        <f t="shared" si="21"/>
        <v/>
      </c>
      <c r="AC600" s="146" t="str">
        <f t="shared" si="22"/>
        <v/>
      </c>
      <c r="AD600" s="148" t="str">
        <f t="shared" si="2440"/>
        <v/>
      </c>
      <c r="AE600" s="148" t="str">
        <f t="shared" si="24"/>
        <v/>
      </c>
      <c r="AF600" s="175" t="str">
        <f t="shared" si="2441"/>
        <v/>
      </c>
      <c r="AG600" s="170" t="str">
        <f t="shared" si="2442"/>
        <v/>
      </c>
      <c r="AH600" s="148" t="str">
        <f t="shared" si="2443"/>
        <v/>
      </c>
      <c r="AI600" s="146" t="str">
        <f t="shared" si="28"/>
        <v/>
      </c>
      <c r="AJ600" s="146" t="str">
        <f t="shared" si="29"/>
        <v/>
      </c>
      <c r="AK600" s="146" t="str">
        <f t="shared" si="30"/>
        <v/>
      </c>
      <c r="AL600" s="146" t="str">
        <f t="shared" si="31"/>
        <v/>
      </c>
      <c r="AM600" s="171" t="str">
        <f t="shared" si="32"/>
        <v/>
      </c>
      <c r="AN600" s="171" t="str">
        <f t="shared" si="33"/>
        <v/>
      </c>
      <c r="AO600" s="146" t="str">
        <f t="shared" si="34"/>
        <v/>
      </c>
      <c r="AP600" s="146" t="str">
        <f t="shared" si="35"/>
        <v/>
      </c>
      <c r="AQ600" s="146" t="str">
        <f t="shared" si="36"/>
        <v/>
      </c>
      <c r="AR600" s="146" t="str">
        <f t="shared" ref="AR600:AS600" si="2512">IF(NOT(ISBLANK(CB600)),CONCATENATE(TEXT(CB600,"yyyy-mm-ddThh:MM:ss"),"Z"),"")</f>
        <v/>
      </c>
      <c r="AS600" s="146" t="str">
        <f t="shared" si="2512"/>
        <v/>
      </c>
      <c r="AT600" s="146" t="str">
        <f t="shared" si="38"/>
        <v/>
      </c>
      <c r="AU600" s="146" t="str">
        <f t="shared" si="39"/>
        <v/>
      </c>
      <c r="AV600" s="146" t="str">
        <f t="shared" ref="AV600:AW600" si="2513">IF(NOT(ISBLANK(DT600)),CONCATENATE(TEXT(DT600,"yyyy-mm-ddThh:MM:ss"),"Z"),"")</f>
        <v/>
      </c>
      <c r="AW600" s="146" t="str">
        <f t="shared" si="2513"/>
        <v/>
      </c>
      <c r="AX600" s="146" t="str">
        <f t="shared" ref="AX600:AZ600" si="2514">IF(NOT(ISBLANK(ED600)),CONCATENATE(TEXT(ED600,"yyyy-mm-ddThh:MM:ss"),"Z"),"")</f>
        <v/>
      </c>
      <c r="AY600" s="146" t="str">
        <f t="shared" si="2514"/>
        <v/>
      </c>
      <c r="AZ600" s="146" t="str">
        <f t="shared" si="2514"/>
        <v/>
      </c>
      <c r="BA600" s="176"/>
      <c r="BB600" s="152"/>
      <c r="BC600" s="177"/>
      <c r="BD600" s="154"/>
      <c r="BE600" s="155"/>
      <c r="BF600" s="154"/>
      <c r="BG600" s="155"/>
      <c r="BH600" s="169"/>
      <c r="BI600" s="162"/>
      <c r="BJ600" s="172"/>
      <c r="BK600" s="162"/>
      <c r="BL600" s="158"/>
      <c r="BM600" s="172"/>
      <c r="BN600" s="162"/>
      <c r="BO600" s="167"/>
      <c r="BP600" s="169"/>
      <c r="BQ600" s="162"/>
      <c r="BR600" s="162"/>
      <c r="BS600" s="174"/>
      <c r="BT600" s="162"/>
      <c r="BU600" s="174"/>
      <c r="BV600" s="174"/>
      <c r="BW600" s="174"/>
      <c r="BX600" s="173"/>
      <c r="BY600" s="158"/>
      <c r="BZ600" s="160"/>
      <c r="CA600" s="172"/>
      <c r="CB600" s="152"/>
      <c r="CC600" s="152"/>
      <c r="CD600" s="156"/>
      <c r="CE600" s="172"/>
      <c r="CF600" s="162"/>
      <c r="CG600" s="162"/>
      <c r="CH600" s="158"/>
      <c r="CI600" s="173"/>
      <c r="CJ600" s="178"/>
      <c r="CK600" s="173"/>
      <c r="CL600" s="165"/>
      <c r="CM600" s="172"/>
      <c r="CN600" s="162"/>
      <c r="CO600" s="162"/>
      <c r="CP600" s="162"/>
      <c r="CQ600" s="162"/>
      <c r="CR600" s="169"/>
      <c r="CS600" s="162"/>
      <c r="CT600" s="162"/>
      <c r="CU600" s="174"/>
      <c r="CV600" s="152"/>
      <c r="CW600" s="173"/>
      <c r="CX600" s="158"/>
      <c r="CY600" s="172"/>
      <c r="CZ600" s="162"/>
      <c r="DA600" s="162"/>
      <c r="DB600" s="158"/>
      <c r="DC600" s="173"/>
      <c r="DD600" s="178"/>
      <c r="DE600" s="173"/>
      <c r="DF600" s="165"/>
      <c r="DG600" s="172"/>
      <c r="DH600" s="178"/>
      <c r="DI600" s="172"/>
      <c r="DJ600" s="178"/>
      <c r="DK600" s="172"/>
      <c r="DL600" s="162"/>
      <c r="DM600" s="167"/>
      <c r="DN600" s="169"/>
      <c r="DO600" s="162"/>
      <c r="DP600" s="162"/>
      <c r="DQ600" s="174"/>
      <c r="DR600" s="152"/>
      <c r="DS600" s="172"/>
      <c r="DT600" s="152"/>
      <c r="DU600" s="152"/>
      <c r="DV600" s="156"/>
      <c r="DW600" s="173"/>
      <c r="DX600" s="158"/>
      <c r="DY600" s="172"/>
      <c r="DZ600" s="162"/>
      <c r="EA600" s="162"/>
      <c r="EB600" s="172"/>
      <c r="EC600" s="172"/>
      <c r="ED600" s="152"/>
      <c r="EE600" s="152"/>
      <c r="EF600" s="152"/>
      <c r="EG600" s="174"/>
      <c r="EH600" s="172"/>
      <c r="EI600" s="162"/>
      <c r="EJ600" s="162"/>
    </row>
    <row r="601" spans="1:140" ht="12.5">
      <c r="A601" s="168"/>
      <c r="B601" s="169"/>
      <c r="C601" s="144" t="str">
        <f t="shared" si="0"/>
        <v/>
      </c>
      <c r="D601" s="144" t="str">
        <f t="shared" si="2432"/>
        <v/>
      </c>
      <c r="E601" s="144" t="str">
        <f t="shared" si="2"/>
        <v/>
      </c>
      <c r="F601" s="145" t="str">
        <f t="shared" si="2433"/>
        <v/>
      </c>
      <c r="G601" s="145" t="str">
        <f t="shared" si="4"/>
        <v/>
      </c>
      <c r="H601" s="145" t="str">
        <f t="shared" si="5"/>
        <v/>
      </c>
      <c r="I601" s="146" t="str">
        <f t="shared" ref="I601:J601" si="2515">IF(COUNTA($DO601:$DX601)&gt;0,$BA601,"")</f>
        <v/>
      </c>
      <c r="J601" s="146" t="str">
        <f t="shared" si="2515"/>
        <v/>
      </c>
      <c r="K601" s="147" t="str">
        <f t="shared" si="43"/>
        <v/>
      </c>
      <c r="L601" s="147" t="str">
        <f t="shared" si="7"/>
        <v/>
      </c>
      <c r="M601" s="147" t="str">
        <f t="shared" si="8"/>
        <v/>
      </c>
      <c r="N601" s="147" t="str">
        <f t="shared" si="48"/>
        <v/>
      </c>
      <c r="O601" s="147" t="str">
        <f t="shared" si="9"/>
        <v/>
      </c>
      <c r="P601" s="146" t="str">
        <f t="shared" si="2435"/>
        <v/>
      </c>
      <c r="Q601" s="147" t="str">
        <f t="shared" si="2436"/>
        <v/>
      </c>
      <c r="R601" s="146" t="str">
        <f t="shared" si="12"/>
        <v/>
      </c>
      <c r="S601" s="146" t="str">
        <f t="shared" si="13"/>
        <v/>
      </c>
      <c r="T601" s="146" t="str">
        <f>IF(NOT(ISBLANK(DH601)),
        IF(AND(ISREF('Input Tenderers'!$J$8:$K$8),COUNTA('Input Tenderers'!$N$8)&gt;0),
                IF(COUNTA('Input Implementation Transactio'!$N601:$O601)&gt;0,"supplier;tenderer;payee","supplier;tenderer"),
                IF(COUNTA('Input Implementation Transactio'!$N601:$O601)&gt;0,"supplier;payee","supplier")
                ),
        IF(COUNTA('Input Implementation Transactio'!$N601:$O601)&gt;0, "payee", "")
        )</f>
        <v/>
      </c>
      <c r="U601" s="146" t="str">
        <f t="shared" si="14"/>
        <v/>
      </c>
      <c r="V601" s="146" t="str">
        <f t="shared" si="15"/>
        <v/>
      </c>
      <c r="W601" s="148" t="str">
        <f t="shared" si="2437"/>
        <v/>
      </c>
      <c r="X601" s="175" t="str">
        <f t="shared" si="2438"/>
        <v/>
      </c>
      <c r="Y601" s="170" t="str">
        <f t="shared" si="2439"/>
        <v/>
      </c>
      <c r="Z601" s="150" t="str">
        <f t="shared" si="19"/>
        <v/>
      </c>
      <c r="AA601" s="146" t="str">
        <f t="shared" si="20"/>
        <v/>
      </c>
      <c r="AB601" s="146" t="str">
        <f t="shared" si="21"/>
        <v/>
      </c>
      <c r="AC601" s="146" t="str">
        <f t="shared" si="22"/>
        <v/>
      </c>
      <c r="AD601" s="148" t="str">
        <f t="shared" si="2440"/>
        <v/>
      </c>
      <c r="AE601" s="148" t="str">
        <f t="shared" si="24"/>
        <v/>
      </c>
      <c r="AF601" s="175" t="str">
        <f t="shared" si="2441"/>
        <v/>
      </c>
      <c r="AG601" s="170" t="str">
        <f t="shared" si="2442"/>
        <v/>
      </c>
      <c r="AH601" s="148" t="str">
        <f t="shared" si="2443"/>
        <v/>
      </c>
      <c r="AI601" s="146" t="str">
        <f t="shared" si="28"/>
        <v/>
      </c>
      <c r="AJ601" s="146" t="str">
        <f t="shared" si="29"/>
        <v/>
      </c>
      <c r="AK601" s="146" t="str">
        <f t="shared" si="30"/>
        <v/>
      </c>
      <c r="AL601" s="146" t="str">
        <f t="shared" si="31"/>
        <v/>
      </c>
      <c r="AM601" s="171" t="str">
        <f t="shared" si="32"/>
        <v/>
      </c>
      <c r="AN601" s="171" t="str">
        <f t="shared" si="33"/>
        <v/>
      </c>
      <c r="AO601" s="146" t="str">
        <f t="shared" si="34"/>
        <v/>
      </c>
      <c r="AP601" s="146" t="str">
        <f t="shared" si="35"/>
        <v/>
      </c>
      <c r="AQ601" s="146" t="str">
        <f t="shared" si="36"/>
        <v/>
      </c>
      <c r="AR601" s="146" t="str">
        <f t="shared" ref="AR601:AS601" si="2516">IF(NOT(ISBLANK(CB601)),CONCATENATE(TEXT(CB601,"yyyy-mm-ddThh:MM:ss"),"Z"),"")</f>
        <v/>
      </c>
      <c r="AS601" s="146" t="str">
        <f t="shared" si="2516"/>
        <v/>
      </c>
      <c r="AT601" s="146" t="str">
        <f t="shared" si="38"/>
        <v/>
      </c>
      <c r="AU601" s="146" t="str">
        <f t="shared" si="39"/>
        <v/>
      </c>
      <c r="AV601" s="146" t="str">
        <f t="shared" ref="AV601:AW601" si="2517">IF(NOT(ISBLANK(DT601)),CONCATENATE(TEXT(DT601,"yyyy-mm-ddThh:MM:ss"),"Z"),"")</f>
        <v/>
      </c>
      <c r="AW601" s="146" t="str">
        <f t="shared" si="2517"/>
        <v/>
      </c>
      <c r="AX601" s="146" t="str">
        <f t="shared" ref="AX601:AZ601" si="2518">IF(NOT(ISBLANK(ED601)),CONCATENATE(TEXT(ED601,"yyyy-mm-ddThh:MM:ss"),"Z"),"")</f>
        <v/>
      </c>
      <c r="AY601" s="146" t="str">
        <f t="shared" si="2518"/>
        <v/>
      </c>
      <c r="AZ601" s="146" t="str">
        <f t="shared" si="2518"/>
        <v/>
      </c>
      <c r="BA601" s="176"/>
      <c r="BB601" s="152"/>
      <c r="BC601" s="177"/>
      <c r="BD601" s="154"/>
      <c r="BE601" s="155"/>
      <c r="BF601" s="154"/>
      <c r="BG601" s="155"/>
      <c r="BH601" s="169"/>
      <c r="BI601" s="162"/>
      <c r="BJ601" s="172"/>
      <c r="BK601" s="162"/>
      <c r="BL601" s="158"/>
      <c r="BM601" s="172"/>
      <c r="BN601" s="162"/>
      <c r="BO601" s="167"/>
      <c r="BP601" s="169"/>
      <c r="BQ601" s="162"/>
      <c r="BR601" s="162"/>
      <c r="BS601" s="174"/>
      <c r="BT601" s="162"/>
      <c r="BU601" s="174"/>
      <c r="BV601" s="174"/>
      <c r="BW601" s="174"/>
      <c r="BX601" s="173"/>
      <c r="BY601" s="158"/>
      <c r="BZ601" s="160"/>
      <c r="CA601" s="172"/>
      <c r="CB601" s="152"/>
      <c r="CC601" s="152"/>
      <c r="CD601" s="156"/>
      <c r="CE601" s="172"/>
      <c r="CF601" s="162"/>
      <c r="CG601" s="162"/>
      <c r="CH601" s="158"/>
      <c r="CI601" s="173"/>
      <c r="CJ601" s="178"/>
      <c r="CK601" s="173"/>
      <c r="CL601" s="165"/>
      <c r="CM601" s="172"/>
      <c r="CN601" s="162"/>
      <c r="CO601" s="162"/>
      <c r="CP601" s="162"/>
      <c r="CQ601" s="162"/>
      <c r="CR601" s="169"/>
      <c r="CS601" s="162"/>
      <c r="CT601" s="162"/>
      <c r="CU601" s="174"/>
      <c r="CV601" s="152"/>
      <c r="CW601" s="173"/>
      <c r="CX601" s="158"/>
      <c r="CY601" s="172"/>
      <c r="CZ601" s="162"/>
      <c r="DA601" s="162"/>
      <c r="DB601" s="158"/>
      <c r="DC601" s="173"/>
      <c r="DD601" s="178"/>
      <c r="DE601" s="173"/>
      <c r="DF601" s="165"/>
      <c r="DG601" s="172"/>
      <c r="DH601" s="178"/>
      <c r="DI601" s="172"/>
      <c r="DJ601" s="178"/>
      <c r="DK601" s="172"/>
      <c r="DL601" s="162"/>
      <c r="DM601" s="167"/>
      <c r="DN601" s="169"/>
      <c r="DO601" s="162"/>
      <c r="DP601" s="162"/>
      <c r="DQ601" s="174"/>
      <c r="DR601" s="152"/>
      <c r="DS601" s="172"/>
      <c r="DT601" s="152"/>
      <c r="DU601" s="152"/>
      <c r="DV601" s="156"/>
      <c r="DW601" s="173"/>
      <c r="DX601" s="158"/>
      <c r="DY601" s="172"/>
      <c r="DZ601" s="162"/>
      <c r="EA601" s="162"/>
      <c r="EB601" s="172"/>
      <c r="EC601" s="172"/>
      <c r="ED601" s="152"/>
      <c r="EE601" s="152"/>
      <c r="EF601" s="152"/>
      <c r="EG601" s="174"/>
      <c r="EH601" s="172"/>
      <c r="EI601" s="162"/>
      <c r="EJ601" s="162"/>
    </row>
    <row r="602" spans="1:140" ht="12.5">
      <c r="A602" s="168"/>
      <c r="B602" s="169"/>
      <c r="C602" s="144" t="str">
        <f t="shared" si="0"/>
        <v/>
      </c>
      <c r="D602" s="144" t="str">
        <f t="shared" si="2432"/>
        <v/>
      </c>
      <c r="E602" s="144" t="str">
        <f t="shared" si="2"/>
        <v/>
      </c>
      <c r="F602" s="145" t="str">
        <f t="shared" si="2433"/>
        <v/>
      </c>
      <c r="G602" s="145" t="str">
        <f t="shared" si="4"/>
        <v/>
      </c>
      <c r="H602" s="145" t="str">
        <f t="shared" si="5"/>
        <v/>
      </c>
      <c r="I602" s="146" t="str">
        <f t="shared" ref="I602:J602" si="2519">IF(COUNTA($DO602:$DX602)&gt;0,$BA602,"")</f>
        <v/>
      </c>
      <c r="J602" s="146" t="str">
        <f t="shared" si="2519"/>
        <v/>
      </c>
      <c r="K602" s="147" t="str">
        <f t="shared" si="43"/>
        <v/>
      </c>
      <c r="L602" s="147" t="str">
        <f t="shared" si="7"/>
        <v/>
      </c>
      <c r="M602" s="147" t="str">
        <f t="shared" si="8"/>
        <v/>
      </c>
      <c r="N602" s="147" t="str">
        <f t="shared" si="48"/>
        <v/>
      </c>
      <c r="O602" s="147" t="str">
        <f t="shared" si="9"/>
        <v/>
      </c>
      <c r="P602" s="146" t="str">
        <f t="shared" si="2435"/>
        <v/>
      </c>
      <c r="Q602" s="147" t="str">
        <f t="shared" si="2436"/>
        <v/>
      </c>
      <c r="R602" s="146" t="str">
        <f t="shared" si="12"/>
        <v/>
      </c>
      <c r="S602" s="146" t="str">
        <f t="shared" si="13"/>
        <v/>
      </c>
      <c r="T602" s="146" t="str">
        <f>IF(NOT(ISBLANK(DH602)),
        IF(AND(ISREF('Input Tenderers'!$J$8:$K$8),COUNTA('Input Tenderers'!$N$8)&gt;0),
                IF(COUNTA('Input Implementation Transactio'!$N602:$O602)&gt;0,"supplier;tenderer;payee","supplier;tenderer"),
                IF(COUNTA('Input Implementation Transactio'!$N602:$O602)&gt;0,"supplier;payee","supplier")
                ),
        IF(COUNTA('Input Implementation Transactio'!$N602:$O602)&gt;0, "payee", "")
        )</f>
        <v/>
      </c>
      <c r="U602" s="146" t="str">
        <f t="shared" si="14"/>
        <v/>
      </c>
      <c r="V602" s="146" t="str">
        <f t="shared" si="15"/>
        <v/>
      </c>
      <c r="W602" s="148" t="str">
        <f t="shared" si="2437"/>
        <v/>
      </c>
      <c r="X602" s="175" t="str">
        <f t="shared" si="2438"/>
        <v/>
      </c>
      <c r="Y602" s="170" t="str">
        <f t="shared" si="2439"/>
        <v/>
      </c>
      <c r="Z602" s="150" t="str">
        <f t="shared" si="19"/>
        <v/>
      </c>
      <c r="AA602" s="146" t="str">
        <f t="shared" si="20"/>
        <v/>
      </c>
      <c r="AB602" s="146" t="str">
        <f t="shared" si="21"/>
        <v/>
      </c>
      <c r="AC602" s="146" t="str">
        <f t="shared" si="22"/>
        <v/>
      </c>
      <c r="AD602" s="148" t="str">
        <f t="shared" si="2440"/>
        <v/>
      </c>
      <c r="AE602" s="148" t="str">
        <f t="shared" si="24"/>
        <v/>
      </c>
      <c r="AF602" s="175" t="str">
        <f t="shared" si="2441"/>
        <v/>
      </c>
      <c r="AG602" s="170" t="str">
        <f t="shared" si="2442"/>
        <v/>
      </c>
      <c r="AH602" s="148" t="str">
        <f t="shared" si="2443"/>
        <v/>
      </c>
      <c r="AI602" s="146" t="str">
        <f t="shared" si="28"/>
        <v/>
      </c>
      <c r="AJ602" s="146" t="str">
        <f t="shared" si="29"/>
        <v/>
      </c>
      <c r="AK602" s="146" t="str">
        <f t="shared" si="30"/>
        <v/>
      </c>
      <c r="AL602" s="146" t="str">
        <f t="shared" si="31"/>
        <v/>
      </c>
      <c r="AM602" s="171" t="str">
        <f t="shared" si="32"/>
        <v/>
      </c>
      <c r="AN602" s="171" t="str">
        <f t="shared" si="33"/>
        <v/>
      </c>
      <c r="AO602" s="146" t="str">
        <f t="shared" si="34"/>
        <v/>
      </c>
      <c r="AP602" s="146" t="str">
        <f t="shared" si="35"/>
        <v/>
      </c>
      <c r="AQ602" s="146" t="str">
        <f t="shared" si="36"/>
        <v/>
      </c>
      <c r="AR602" s="146" t="str">
        <f t="shared" ref="AR602:AS602" si="2520">IF(NOT(ISBLANK(CB602)),CONCATENATE(TEXT(CB602,"yyyy-mm-ddThh:MM:ss"),"Z"),"")</f>
        <v/>
      </c>
      <c r="AS602" s="146" t="str">
        <f t="shared" si="2520"/>
        <v/>
      </c>
      <c r="AT602" s="146" t="str">
        <f t="shared" si="38"/>
        <v/>
      </c>
      <c r="AU602" s="146" t="str">
        <f t="shared" si="39"/>
        <v/>
      </c>
      <c r="AV602" s="146" t="str">
        <f t="shared" ref="AV602:AW602" si="2521">IF(NOT(ISBLANK(DT602)),CONCATENATE(TEXT(DT602,"yyyy-mm-ddThh:MM:ss"),"Z"),"")</f>
        <v/>
      </c>
      <c r="AW602" s="146" t="str">
        <f t="shared" si="2521"/>
        <v/>
      </c>
      <c r="AX602" s="146" t="str">
        <f t="shared" ref="AX602:AZ602" si="2522">IF(NOT(ISBLANK(ED602)),CONCATENATE(TEXT(ED602,"yyyy-mm-ddThh:MM:ss"),"Z"),"")</f>
        <v/>
      </c>
      <c r="AY602" s="146" t="str">
        <f t="shared" si="2522"/>
        <v/>
      </c>
      <c r="AZ602" s="146" t="str">
        <f t="shared" si="2522"/>
        <v/>
      </c>
      <c r="BA602" s="176"/>
      <c r="BB602" s="152"/>
      <c r="BC602" s="177"/>
      <c r="BD602" s="154"/>
      <c r="BE602" s="155"/>
      <c r="BF602" s="154"/>
      <c r="BG602" s="155"/>
      <c r="BH602" s="169"/>
      <c r="BI602" s="162"/>
      <c r="BJ602" s="172"/>
      <c r="BK602" s="162"/>
      <c r="BL602" s="158"/>
      <c r="BM602" s="172"/>
      <c r="BN602" s="162"/>
      <c r="BO602" s="167"/>
      <c r="BP602" s="169"/>
      <c r="BQ602" s="162"/>
      <c r="BR602" s="162"/>
      <c r="BS602" s="174"/>
      <c r="BT602" s="162"/>
      <c r="BU602" s="174"/>
      <c r="BV602" s="174"/>
      <c r="BW602" s="174"/>
      <c r="BX602" s="173"/>
      <c r="BY602" s="158"/>
      <c r="BZ602" s="160"/>
      <c r="CA602" s="172"/>
      <c r="CB602" s="152"/>
      <c r="CC602" s="152"/>
      <c r="CD602" s="156"/>
      <c r="CE602" s="172"/>
      <c r="CF602" s="162"/>
      <c r="CG602" s="162"/>
      <c r="CH602" s="158"/>
      <c r="CI602" s="173"/>
      <c r="CJ602" s="178"/>
      <c r="CK602" s="173"/>
      <c r="CL602" s="165"/>
      <c r="CM602" s="172"/>
      <c r="CN602" s="162"/>
      <c r="CO602" s="162"/>
      <c r="CP602" s="162"/>
      <c r="CQ602" s="162"/>
      <c r="CR602" s="169"/>
      <c r="CS602" s="162"/>
      <c r="CT602" s="162"/>
      <c r="CU602" s="174"/>
      <c r="CV602" s="152"/>
      <c r="CW602" s="173"/>
      <c r="CX602" s="158"/>
      <c r="CY602" s="172"/>
      <c r="CZ602" s="162"/>
      <c r="DA602" s="162"/>
      <c r="DB602" s="158"/>
      <c r="DC602" s="173"/>
      <c r="DD602" s="178"/>
      <c r="DE602" s="173"/>
      <c r="DF602" s="165"/>
      <c r="DG602" s="172"/>
      <c r="DH602" s="178"/>
      <c r="DI602" s="172"/>
      <c r="DJ602" s="178"/>
      <c r="DK602" s="172"/>
      <c r="DL602" s="162"/>
      <c r="DM602" s="167"/>
      <c r="DN602" s="169"/>
      <c r="DO602" s="162"/>
      <c r="DP602" s="162"/>
      <c r="DQ602" s="174"/>
      <c r="DR602" s="152"/>
      <c r="DS602" s="172"/>
      <c r="DT602" s="152"/>
      <c r="DU602" s="152"/>
      <c r="DV602" s="156"/>
      <c r="DW602" s="173"/>
      <c r="DX602" s="158"/>
      <c r="DY602" s="172"/>
      <c r="DZ602" s="162"/>
      <c r="EA602" s="162"/>
      <c r="EB602" s="172"/>
      <c r="EC602" s="172"/>
      <c r="ED602" s="152"/>
      <c r="EE602" s="152"/>
      <c r="EF602" s="152"/>
      <c r="EG602" s="174"/>
      <c r="EH602" s="172"/>
      <c r="EI602" s="162"/>
      <c r="EJ602" s="162"/>
    </row>
    <row r="603" spans="1:140" ht="12.5">
      <c r="A603" s="168"/>
      <c r="B603" s="169"/>
      <c r="C603" s="144" t="str">
        <f t="shared" si="0"/>
        <v/>
      </c>
      <c r="D603" s="144" t="str">
        <f t="shared" si="2432"/>
        <v/>
      </c>
      <c r="E603" s="144" t="str">
        <f t="shared" si="2"/>
        <v/>
      </c>
      <c r="F603" s="145" t="str">
        <f t="shared" si="2433"/>
        <v/>
      </c>
      <c r="G603" s="145" t="str">
        <f t="shared" si="4"/>
        <v/>
      </c>
      <c r="H603" s="145" t="str">
        <f t="shared" si="5"/>
        <v/>
      </c>
      <c r="I603" s="146" t="str">
        <f t="shared" ref="I603:J603" si="2523">IF(COUNTA($DO603:$DX603)&gt;0,$BA603,"")</f>
        <v/>
      </c>
      <c r="J603" s="146" t="str">
        <f t="shared" si="2523"/>
        <v/>
      </c>
      <c r="K603" s="147" t="str">
        <f t="shared" si="43"/>
        <v/>
      </c>
      <c r="L603" s="147" t="str">
        <f t="shared" si="7"/>
        <v/>
      </c>
      <c r="M603" s="147" t="str">
        <f t="shared" si="8"/>
        <v/>
      </c>
      <c r="N603" s="147" t="str">
        <f t="shared" si="48"/>
        <v/>
      </c>
      <c r="O603" s="147" t="str">
        <f t="shared" si="9"/>
        <v/>
      </c>
      <c r="P603" s="146" t="str">
        <f t="shared" si="2435"/>
        <v/>
      </c>
      <c r="Q603" s="147" t="str">
        <f t="shared" si="2436"/>
        <v/>
      </c>
      <c r="R603" s="146" t="str">
        <f t="shared" si="12"/>
        <v/>
      </c>
      <c r="S603" s="146" t="str">
        <f t="shared" si="13"/>
        <v/>
      </c>
      <c r="T603" s="146" t="str">
        <f>IF(NOT(ISBLANK(DH603)),
        IF(AND(ISREF('Input Tenderers'!$J$8:$K$8),COUNTA('Input Tenderers'!$N$8)&gt;0),
                IF(COUNTA('Input Implementation Transactio'!$N603:$O603)&gt;0,"supplier;tenderer;payee","supplier;tenderer"),
                IF(COUNTA('Input Implementation Transactio'!$N603:$O603)&gt;0,"supplier;payee","supplier")
                ),
        IF(COUNTA('Input Implementation Transactio'!$N603:$O603)&gt;0, "payee", "")
        )</f>
        <v/>
      </c>
      <c r="U603" s="146" t="str">
        <f t="shared" si="14"/>
        <v/>
      </c>
      <c r="V603" s="146" t="str">
        <f t="shared" si="15"/>
        <v/>
      </c>
      <c r="W603" s="148" t="str">
        <f t="shared" si="2437"/>
        <v/>
      </c>
      <c r="X603" s="175" t="str">
        <f t="shared" si="2438"/>
        <v/>
      </c>
      <c r="Y603" s="170" t="str">
        <f t="shared" si="2439"/>
        <v/>
      </c>
      <c r="Z603" s="150" t="str">
        <f t="shared" si="19"/>
        <v/>
      </c>
      <c r="AA603" s="146" t="str">
        <f t="shared" si="20"/>
        <v/>
      </c>
      <c r="AB603" s="146" t="str">
        <f t="shared" si="21"/>
        <v/>
      </c>
      <c r="AC603" s="146" t="str">
        <f t="shared" si="22"/>
        <v/>
      </c>
      <c r="AD603" s="148" t="str">
        <f t="shared" si="2440"/>
        <v/>
      </c>
      <c r="AE603" s="148" t="str">
        <f t="shared" si="24"/>
        <v/>
      </c>
      <c r="AF603" s="175" t="str">
        <f t="shared" si="2441"/>
        <v/>
      </c>
      <c r="AG603" s="170" t="str">
        <f t="shared" si="2442"/>
        <v/>
      </c>
      <c r="AH603" s="148" t="str">
        <f t="shared" si="2443"/>
        <v/>
      </c>
      <c r="AI603" s="146" t="str">
        <f t="shared" si="28"/>
        <v/>
      </c>
      <c r="AJ603" s="146" t="str">
        <f t="shared" si="29"/>
        <v/>
      </c>
      <c r="AK603" s="146" t="str">
        <f t="shared" si="30"/>
        <v/>
      </c>
      <c r="AL603" s="146" t="str">
        <f t="shared" si="31"/>
        <v/>
      </c>
      <c r="AM603" s="171" t="str">
        <f t="shared" si="32"/>
        <v/>
      </c>
      <c r="AN603" s="171" t="str">
        <f t="shared" si="33"/>
        <v/>
      </c>
      <c r="AO603" s="146" t="str">
        <f t="shared" si="34"/>
        <v/>
      </c>
      <c r="AP603" s="146" t="str">
        <f t="shared" si="35"/>
        <v/>
      </c>
      <c r="AQ603" s="146" t="str">
        <f t="shared" si="36"/>
        <v/>
      </c>
      <c r="AR603" s="146" t="str">
        <f t="shared" ref="AR603:AS603" si="2524">IF(NOT(ISBLANK(CB603)),CONCATENATE(TEXT(CB603,"yyyy-mm-ddThh:MM:ss"),"Z"),"")</f>
        <v/>
      </c>
      <c r="AS603" s="146" t="str">
        <f t="shared" si="2524"/>
        <v/>
      </c>
      <c r="AT603" s="146" t="str">
        <f t="shared" si="38"/>
        <v/>
      </c>
      <c r="AU603" s="146" t="str">
        <f t="shared" si="39"/>
        <v/>
      </c>
      <c r="AV603" s="146" t="str">
        <f t="shared" ref="AV603:AW603" si="2525">IF(NOT(ISBLANK(DT603)),CONCATENATE(TEXT(DT603,"yyyy-mm-ddThh:MM:ss"),"Z"),"")</f>
        <v/>
      </c>
      <c r="AW603" s="146" t="str">
        <f t="shared" si="2525"/>
        <v/>
      </c>
      <c r="AX603" s="146" t="str">
        <f t="shared" ref="AX603:AZ603" si="2526">IF(NOT(ISBLANK(ED603)),CONCATENATE(TEXT(ED603,"yyyy-mm-ddThh:MM:ss"),"Z"),"")</f>
        <v/>
      </c>
      <c r="AY603" s="146" t="str">
        <f t="shared" si="2526"/>
        <v/>
      </c>
      <c r="AZ603" s="146" t="str">
        <f t="shared" si="2526"/>
        <v/>
      </c>
      <c r="BA603" s="176"/>
      <c r="BB603" s="152"/>
      <c r="BC603" s="177"/>
      <c r="BD603" s="154"/>
      <c r="BE603" s="155"/>
      <c r="BF603" s="154"/>
      <c r="BG603" s="155"/>
      <c r="BH603" s="169"/>
      <c r="BI603" s="162"/>
      <c r="BJ603" s="172"/>
      <c r="BK603" s="162"/>
      <c r="BL603" s="158"/>
      <c r="BM603" s="172"/>
      <c r="BN603" s="162"/>
      <c r="BO603" s="167"/>
      <c r="BP603" s="169"/>
      <c r="BQ603" s="162"/>
      <c r="BR603" s="162"/>
      <c r="BS603" s="174"/>
      <c r="BT603" s="162"/>
      <c r="BU603" s="174"/>
      <c r="BV603" s="174"/>
      <c r="BW603" s="174"/>
      <c r="BX603" s="173"/>
      <c r="BY603" s="158"/>
      <c r="BZ603" s="160"/>
      <c r="CA603" s="172"/>
      <c r="CB603" s="152"/>
      <c r="CC603" s="152"/>
      <c r="CD603" s="156"/>
      <c r="CE603" s="172"/>
      <c r="CF603" s="162"/>
      <c r="CG603" s="162"/>
      <c r="CH603" s="158"/>
      <c r="CI603" s="173"/>
      <c r="CJ603" s="178"/>
      <c r="CK603" s="173"/>
      <c r="CL603" s="165"/>
      <c r="CM603" s="172"/>
      <c r="CN603" s="162"/>
      <c r="CO603" s="162"/>
      <c r="CP603" s="162"/>
      <c r="CQ603" s="162"/>
      <c r="CR603" s="169"/>
      <c r="CS603" s="162"/>
      <c r="CT603" s="162"/>
      <c r="CU603" s="174"/>
      <c r="CV603" s="152"/>
      <c r="CW603" s="173"/>
      <c r="CX603" s="158"/>
      <c r="CY603" s="172"/>
      <c r="CZ603" s="162"/>
      <c r="DA603" s="162"/>
      <c r="DB603" s="158"/>
      <c r="DC603" s="173"/>
      <c r="DD603" s="178"/>
      <c r="DE603" s="173"/>
      <c r="DF603" s="165"/>
      <c r="DG603" s="172"/>
      <c r="DH603" s="178"/>
      <c r="DI603" s="172"/>
      <c r="DJ603" s="178"/>
      <c r="DK603" s="172"/>
      <c r="DL603" s="162"/>
      <c r="DM603" s="167"/>
      <c r="DN603" s="169"/>
      <c r="DO603" s="162"/>
      <c r="DP603" s="162"/>
      <c r="DQ603" s="174"/>
      <c r="DR603" s="152"/>
      <c r="DS603" s="172"/>
      <c r="DT603" s="152"/>
      <c r="DU603" s="152"/>
      <c r="DV603" s="156"/>
      <c r="DW603" s="173"/>
      <c r="DX603" s="158"/>
      <c r="DY603" s="172"/>
      <c r="DZ603" s="162"/>
      <c r="EA603" s="162"/>
      <c r="EB603" s="172"/>
      <c r="EC603" s="172"/>
      <c r="ED603" s="152"/>
      <c r="EE603" s="152"/>
      <c r="EF603" s="152"/>
      <c r="EG603" s="174"/>
      <c r="EH603" s="172"/>
      <c r="EI603" s="162"/>
      <c r="EJ603" s="162"/>
    </row>
    <row r="604" spans="1:140" ht="12.5">
      <c r="A604" s="168"/>
      <c r="B604" s="169"/>
      <c r="C604" s="144" t="str">
        <f t="shared" si="0"/>
        <v/>
      </c>
      <c r="D604" s="144" t="str">
        <f t="shared" si="2432"/>
        <v/>
      </c>
      <c r="E604" s="144" t="str">
        <f t="shared" si="2"/>
        <v/>
      </c>
      <c r="F604" s="145" t="str">
        <f t="shared" si="2433"/>
        <v/>
      </c>
      <c r="G604" s="145" t="str">
        <f t="shared" si="4"/>
        <v/>
      </c>
      <c r="H604" s="145" t="str">
        <f t="shared" si="5"/>
        <v/>
      </c>
      <c r="I604" s="146" t="str">
        <f t="shared" ref="I604:J604" si="2527">IF(COUNTA($DO604:$DX604)&gt;0,$BA604,"")</f>
        <v/>
      </c>
      <c r="J604" s="146" t="str">
        <f t="shared" si="2527"/>
        <v/>
      </c>
      <c r="K604" s="147" t="str">
        <f t="shared" si="43"/>
        <v/>
      </c>
      <c r="L604" s="147" t="str">
        <f t="shared" si="7"/>
        <v/>
      </c>
      <c r="M604" s="147" t="str">
        <f t="shared" si="8"/>
        <v/>
      </c>
      <c r="N604" s="147" t="str">
        <f t="shared" si="48"/>
        <v/>
      </c>
      <c r="O604" s="147" t="str">
        <f t="shared" si="9"/>
        <v/>
      </c>
      <c r="P604" s="146" t="str">
        <f t="shared" si="2435"/>
        <v/>
      </c>
      <c r="Q604" s="147" t="str">
        <f t="shared" si="2436"/>
        <v/>
      </c>
      <c r="R604" s="146" t="str">
        <f t="shared" si="12"/>
        <v/>
      </c>
      <c r="S604" s="146" t="str">
        <f t="shared" si="13"/>
        <v/>
      </c>
      <c r="T604" s="146" t="str">
        <f>IF(NOT(ISBLANK(DH604)),
        IF(AND(ISREF('Input Tenderers'!$J$8:$K$8),COUNTA('Input Tenderers'!$N$8)&gt;0),
                IF(COUNTA('Input Implementation Transactio'!$N604:$O604)&gt;0,"supplier;tenderer;payee","supplier;tenderer"),
                IF(COUNTA('Input Implementation Transactio'!$N604:$O604)&gt;0,"supplier;payee","supplier")
                ),
        IF(COUNTA('Input Implementation Transactio'!$N604:$O604)&gt;0, "payee", "")
        )</f>
        <v/>
      </c>
      <c r="U604" s="146" t="str">
        <f t="shared" si="14"/>
        <v/>
      </c>
      <c r="V604" s="146" t="str">
        <f t="shared" si="15"/>
        <v/>
      </c>
      <c r="W604" s="148" t="str">
        <f t="shared" si="2437"/>
        <v/>
      </c>
      <c r="X604" s="175" t="str">
        <f t="shared" si="2438"/>
        <v/>
      </c>
      <c r="Y604" s="170" t="str">
        <f t="shared" si="2439"/>
        <v/>
      </c>
      <c r="Z604" s="150" t="str">
        <f t="shared" si="19"/>
        <v/>
      </c>
      <c r="AA604" s="146" t="str">
        <f t="shared" si="20"/>
        <v/>
      </c>
      <c r="AB604" s="146" t="str">
        <f t="shared" si="21"/>
        <v/>
      </c>
      <c r="AC604" s="146" t="str">
        <f t="shared" si="22"/>
        <v/>
      </c>
      <c r="AD604" s="148" t="str">
        <f t="shared" si="2440"/>
        <v/>
      </c>
      <c r="AE604" s="148" t="str">
        <f t="shared" si="24"/>
        <v/>
      </c>
      <c r="AF604" s="175" t="str">
        <f t="shared" si="2441"/>
        <v/>
      </c>
      <c r="AG604" s="170" t="str">
        <f t="shared" si="2442"/>
        <v/>
      </c>
      <c r="AH604" s="148" t="str">
        <f t="shared" si="2443"/>
        <v/>
      </c>
      <c r="AI604" s="146" t="str">
        <f t="shared" si="28"/>
        <v/>
      </c>
      <c r="AJ604" s="146" t="str">
        <f t="shared" si="29"/>
        <v/>
      </c>
      <c r="AK604" s="146" t="str">
        <f t="shared" si="30"/>
        <v/>
      </c>
      <c r="AL604" s="146" t="str">
        <f t="shared" si="31"/>
        <v/>
      </c>
      <c r="AM604" s="171" t="str">
        <f t="shared" si="32"/>
        <v/>
      </c>
      <c r="AN604" s="171" t="str">
        <f t="shared" si="33"/>
        <v/>
      </c>
      <c r="AO604" s="146" t="str">
        <f t="shared" si="34"/>
        <v/>
      </c>
      <c r="AP604" s="146" t="str">
        <f t="shared" si="35"/>
        <v/>
      </c>
      <c r="AQ604" s="146" t="str">
        <f t="shared" si="36"/>
        <v/>
      </c>
      <c r="AR604" s="146" t="str">
        <f t="shared" ref="AR604:AS604" si="2528">IF(NOT(ISBLANK(CB604)),CONCATENATE(TEXT(CB604,"yyyy-mm-ddThh:MM:ss"),"Z"),"")</f>
        <v/>
      </c>
      <c r="AS604" s="146" t="str">
        <f t="shared" si="2528"/>
        <v/>
      </c>
      <c r="AT604" s="146" t="str">
        <f t="shared" si="38"/>
        <v/>
      </c>
      <c r="AU604" s="146" t="str">
        <f t="shared" si="39"/>
        <v/>
      </c>
      <c r="AV604" s="146" t="str">
        <f t="shared" ref="AV604:AW604" si="2529">IF(NOT(ISBLANK(DT604)),CONCATENATE(TEXT(DT604,"yyyy-mm-ddThh:MM:ss"),"Z"),"")</f>
        <v/>
      </c>
      <c r="AW604" s="146" t="str">
        <f t="shared" si="2529"/>
        <v/>
      </c>
      <c r="AX604" s="146" t="str">
        <f t="shared" ref="AX604:AZ604" si="2530">IF(NOT(ISBLANK(ED604)),CONCATENATE(TEXT(ED604,"yyyy-mm-ddThh:MM:ss"),"Z"),"")</f>
        <v/>
      </c>
      <c r="AY604" s="146" t="str">
        <f t="shared" si="2530"/>
        <v/>
      </c>
      <c r="AZ604" s="146" t="str">
        <f t="shared" si="2530"/>
        <v/>
      </c>
      <c r="BA604" s="176"/>
      <c r="BB604" s="152"/>
      <c r="BC604" s="177"/>
      <c r="BD604" s="154"/>
      <c r="BE604" s="155"/>
      <c r="BF604" s="154"/>
      <c r="BG604" s="155"/>
      <c r="BH604" s="169"/>
      <c r="BI604" s="162"/>
      <c r="BJ604" s="172"/>
      <c r="BK604" s="162"/>
      <c r="BL604" s="158"/>
      <c r="BM604" s="172"/>
      <c r="BN604" s="162"/>
      <c r="BO604" s="167"/>
      <c r="BP604" s="169"/>
      <c r="BQ604" s="162"/>
      <c r="BR604" s="162"/>
      <c r="BS604" s="174"/>
      <c r="BT604" s="162"/>
      <c r="BU604" s="174"/>
      <c r="BV604" s="174"/>
      <c r="BW604" s="174"/>
      <c r="BX604" s="173"/>
      <c r="BY604" s="158"/>
      <c r="BZ604" s="160"/>
      <c r="CA604" s="172"/>
      <c r="CB604" s="152"/>
      <c r="CC604" s="152"/>
      <c r="CD604" s="156"/>
      <c r="CE604" s="172"/>
      <c r="CF604" s="162"/>
      <c r="CG604" s="162"/>
      <c r="CH604" s="158"/>
      <c r="CI604" s="173"/>
      <c r="CJ604" s="178"/>
      <c r="CK604" s="173"/>
      <c r="CL604" s="165"/>
      <c r="CM604" s="172"/>
      <c r="CN604" s="162"/>
      <c r="CO604" s="162"/>
      <c r="CP604" s="162"/>
      <c r="CQ604" s="162"/>
      <c r="CR604" s="169"/>
      <c r="CS604" s="162"/>
      <c r="CT604" s="162"/>
      <c r="CU604" s="174"/>
      <c r="CV604" s="152"/>
      <c r="CW604" s="173"/>
      <c r="CX604" s="158"/>
      <c r="CY604" s="172"/>
      <c r="CZ604" s="162"/>
      <c r="DA604" s="162"/>
      <c r="DB604" s="158"/>
      <c r="DC604" s="173"/>
      <c r="DD604" s="178"/>
      <c r="DE604" s="173"/>
      <c r="DF604" s="165"/>
      <c r="DG604" s="172"/>
      <c r="DH604" s="178"/>
      <c r="DI604" s="172"/>
      <c r="DJ604" s="178"/>
      <c r="DK604" s="172"/>
      <c r="DL604" s="162"/>
      <c r="DM604" s="167"/>
      <c r="DN604" s="169"/>
      <c r="DO604" s="162"/>
      <c r="DP604" s="162"/>
      <c r="DQ604" s="174"/>
      <c r="DR604" s="152"/>
      <c r="DS604" s="172"/>
      <c r="DT604" s="152"/>
      <c r="DU604" s="152"/>
      <c r="DV604" s="156"/>
      <c r="DW604" s="173"/>
      <c r="DX604" s="158"/>
      <c r="DY604" s="172"/>
      <c r="DZ604" s="162"/>
      <c r="EA604" s="162"/>
      <c r="EB604" s="172"/>
      <c r="EC604" s="172"/>
      <c r="ED604" s="152"/>
      <c r="EE604" s="152"/>
      <c r="EF604" s="152"/>
      <c r="EG604" s="174"/>
      <c r="EH604" s="172"/>
      <c r="EI604" s="162"/>
      <c r="EJ604" s="162"/>
    </row>
    <row r="605" spans="1:140" ht="12.5">
      <c r="A605" s="168"/>
      <c r="B605" s="169"/>
      <c r="C605" s="144" t="str">
        <f t="shared" si="0"/>
        <v/>
      </c>
      <c r="D605" s="144" t="str">
        <f t="shared" si="2432"/>
        <v/>
      </c>
      <c r="E605" s="144" t="str">
        <f t="shared" si="2"/>
        <v/>
      </c>
      <c r="F605" s="145" t="str">
        <f t="shared" si="2433"/>
        <v/>
      </c>
      <c r="G605" s="145" t="str">
        <f t="shared" si="4"/>
        <v/>
      </c>
      <c r="H605" s="145" t="str">
        <f t="shared" si="5"/>
        <v/>
      </c>
      <c r="I605" s="146" t="str">
        <f t="shared" ref="I605:J605" si="2531">IF(COUNTA($DO605:$DX605)&gt;0,$BA605,"")</f>
        <v/>
      </c>
      <c r="J605" s="146" t="str">
        <f t="shared" si="2531"/>
        <v/>
      </c>
      <c r="K605" s="147" t="str">
        <f t="shared" si="43"/>
        <v/>
      </c>
      <c r="L605" s="147" t="str">
        <f t="shared" si="7"/>
        <v/>
      </c>
      <c r="M605" s="147" t="str">
        <f t="shared" si="8"/>
        <v/>
      </c>
      <c r="N605" s="147" t="str">
        <f t="shared" si="48"/>
        <v/>
      </c>
      <c r="O605" s="147" t="str">
        <f t="shared" si="9"/>
        <v/>
      </c>
      <c r="P605" s="146" t="str">
        <f t="shared" si="2435"/>
        <v/>
      </c>
      <c r="Q605" s="147" t="str">
        <f t="shared" si="2436"/>
        <v/>
      </c>
      <c r="R605" s="146" t="str">
        <f t="shared" si="12"/>
        <v/>
      </c>
      <c r="S605" s="146" t="str">
        <f t="shared" si="13"/>
        <v/>
      </c>
      <c r="T605" s="146" t="str">
        <f>IF(NOT(ISBLANK(DH605)),
        IF(AND(ISREF('Input Tenderers'!$J$8:$K$8),COUNTA('Input Tenderers'!$N$8)&gt;0),
                IF(COUNTA('Input Implementation Transactio'!$N605:$O605)&gt;0,"supplier;tenderer;payee","supplier;tenderer"),
                IF(COUNTA('Input Implementation Transactio'!$N605:$O605)&gt;0,"supplier;payee","supplier")
                ),
        IF(COUNTA('Input Implementation Transactio'!$N605:$O605)&gt;0, "payee", "")
        )</f>
        <v/>
      </c>
      <c r="U605" s="146" t="str">
        <f t="shared" si="14"/>
        <v/>
      </c>
      <c r="V605" s="146" t="str">
        <f t="shared" si="15"/>
        <v/>
      </c>
      <c r="W605" s="148" t="str">
        <f t="shared" si="2437"/>
        <v/>
      </c>
      <c r="X605" s="175" t="str">
        <f t="shared" si="2438"/>
        <v/>
      </c>
      <c r="Y605" s="170" t="str">
        <f t="shared" si="2439"/>
        <v/>
      </c>
      <c r="Z605" s="150" t="str">
        <f t="shared" si="19"/>
        <v/>
      </c>
      <c r="AA605" s="146" t="str">
        <f t="shared" si="20"/>
        <v/>
      </c>
      <c r="AB605" s="146" t="str">
        <f t="shared" si="21"/>
        <v/>
      </c>
      <c r="AC605" s="146" t="str">
        <f t="shared" si="22"/>
        <v/>
      </c>
      <c r="AD605" s="148" t="str">
        <f t="shared" si="2440"/>
        <v/>
      </c>
      <c r="AE605" s="148" t="str">
        <f t="shared" si="24"/>
        <v/>
      </c>
      <c r="AF605" s="175" t="str">
        <f t="shared" si="2441"/>
        <v/>
      </c>
      <c r="AG605" s="170" t="str">
        <f t="shared" si="2442"/>
        <v/>
      </c>
      <c r="AH605" s="148" t="str">
        <f t="shared" si="2443"/>
        <v/>
      </c>
      <c r="AI605" s="146" t="str">
        <f t="shared" si="28"/>
        <v/>
      </c>
      <c r="AJ605" s="146" t="str">
        <f t="shared" si="29"/>
        <v/>
      </c>
      <c r="AK605" s="146" t="str">
        <f t="shared" si="30"/>
        <v/>
      </c>
      <c r="AL605" s="146" t="str">
        <f t="shared" si="31"/>
        <v/>
      </c>
      <c r="AM605" s="171" t="str">
        <f t="shared" si="32"/>
        <v/>
      </c>
      <c r="AN605" s="171" t="str">
        <f t="shared" si="33"/>
        <v/>
      </c>
      <c r="AO605" s="146" t="str">
        <f t="shared" si="34"/>
        <v/>
      </c>
      <c r="AP605" s="146" t="str">
        <f t="shared" si="35"/>
        <v/>
      </c>
      <c r="AQ605" s="146" t="str">
        <f t="shared" si="36"/>
        <v/>
      </c>
      <c r="AR605" s="146" t="str">
        <f t="shared" ref="AR605:AS605" si="2532">IF(NOT(ISBLANK(CB605)),CONCATENATE(TEXT(CB605,"yyyy-mm-ddThh:MM:ss"),"Z"),"")</f>
        <v/>
      </c>
      <c r="AS605" s="146" t="str">
        <f t="shared" si="2532"/>
        <v/>
      </c>
      <c r="AT605" s="146" t="str">
        <f t="shared" si="38"/>
        <v/>
      </c>
      <c r="AU605" s="146" t="str">
        <f t="shared" si="39"/>
        <v/>
      </c>
      <c r="AV605" s="146" t="str">
        <f t="shared" ref="AV605:AW605" si="2533">IF(NOT(ISBLANK(DT605)),CONCATENATE(TEXT(DT605,"yyyy-mm-ddThh:MM:ss"),"Z"),"")</f>
        <v/>
      </c>
      <c r="AW605" s="146" t="str">
        <f t="shared" si="2533"/>
        <v/>
      </c>
      <c r="AX605" s="146" t="str">
        <f t="shared" ref="AX605:AZ605" si="2534">IF(NOT(ISBLANK(ED605)),CONCATENATE(TEXT(ED605,"yyyy-mm-ddThh:MM:ss"),"Z"),"")</f>
        <v/>
      </c>
      <c r="AY605" s="146" t="str">
        <f t="shared" si="2534"/>
        <v/>
      </c>
      <c r="AZ605" s="146" t="str">
        <f t="shared" si="2534"/>
        <v/>
      </c>
      <c r="BA605" s="176"/>
      <c r="BB605" s="152"/>
      <c r="BC605" s="177"/>
      <c r="BD605" s="154"/>
      <c r="BE605" s="155"/>
      <c r="BF605" s="154"/>
      <c r="BG605" s="155"/>
      <c r="BH605" s="169"/>
      <c r="BI605" s="162"/>
      <c r="BJ605" s="172"/>
      <c r="BK605" s="162"/>
      <c r="BL605" s="158"/>
      <c r="BM605" s="172"/>
      <c r="BN605" s="162"/>
      <c r="BO605" s="167"/>
      <c r="BP605" s="169"/>
      <c r="BQ605" s="162"/>
      <c r="BR605" s="162"/>
      <c r="BS605" s="174"/>
      <c r="BT605" s="162"/>
      <c r="BU605" s="174"/>
      <c r="BV605" s="174"/>
      <c r="BW605" s="174"/>
      <c r="BX605" s="173"/>
      <c r="BY605" s="158"/>
      <c r="BZ605" s="160"/>
      <c r="CA605" s="172"/>
      <c r="CB605" s="152"/>
      <c r="CC605" s="152"/>
      <c r="CD605" s="156"/>
      <c r="CE605" s="172"/>
      <c r="CF605" s="162"/>
      <c r="CG605" s="162"/>
      <c r="CH605" s="158"/>
      <c r="CI605" s="173"/>
      <c r="CJ605" s="178"/>
      <c r="CK605" s="173"/>
      <c r="CL605" s="165"/>
      <c r="CM605" s="172"/>
      <c r="CN605" s="162"/>
      <c r="CO605" s="162"/>
      <c r="CP605" s="162"/>
      <c r="CQ605" s="162"/>
      <c r="CR605" s="169"/>
      <c r="CS605" s="162"/>
      <c r="CT605" s="162"/>
      <c r="CU605" s="174"/>
      <c r="CV605" s="152"/>
      <c r="CW605" s="173"/>
      <c r="CX605" s="158"/>
      <c r="CY605" s="172"/>
      <c r="CZ605" s="162"/>
      <c r="DA605" s="162"/>
      <c r="DB605" s="158"/>
      <c r="DC605" s="173"/>
      <c r="DD605" s="178"/>
      <c r="DE605" s="173"/>
      <c r="DF605" s="165"/>
      <c r="DG605" s="172"/>
      <c r="DH605" s="178"/>
      <c r="DI605" s="172"/>
      <c r="DJ605" s="178"/>
      <c r="DK605" s="172"/>
      <c r="DL605" s="162"/>
      <c r="DM605" s="167"/>
      <c r="DN605" s="169"/>
      <c r="DO605" s="162"/>
      <c r="DP605" s="162"/>
      <c r="DQ605" s="174"/>
      <c r="DR605" s="152"/>
      <c r="DS605" s="172"/>
      <c r="DT605" s="152"/>
      <c r="DU605" s="152"/>
      <c r="DV605" s="156"/>
      <c r="DW605" s="173"/>
      <c r="DX605" s="158"/>
      <c r="DY605" s="172"/>
      <c r="DZ605" s="162"/>
      <c r="EA605" s="162"/>
      <c r="EB605" s="172"/>
      <c r="EC605" s="172"/>
      <c r="ED605" s="152"/>
      <c r="EE605" s="152"/>
      <c r="EF605" s="152"/>
      <c r="EG605" s="174"/>
      <c r="EH605" s="172"/>
      <c r="EI605" s="162"/>
      <c r="EJ605" s="162"/>
    </row>
    <row r="606" spans="1:140" ht="12.5">
      <c r="A606" s="168"/>
      <c r="B606" s="169"/>
      <c r="C606" s="144" t="str">
        <f t="shared" si="0"/>
        <v/>
      </c>
      <c r="D606" s="144" t="str">
        <f t="shared" si="2432"/>
        <v/>
      </c>
      <c r="E606" s="144" t="str">
        <f t="shared" si="2"/>
        <v/>
      </c>
      <c r="F606" s="145" t="str">
        <f t="shared" si="2433"/>
        <v/>
      </c>
      <c r="G606" s="145" t="str">
        <f t="shared" si="4"/>
        <v/>
      </c>
      <c r="H606" s="145" t="str">
        <f t="shared" si="5"/>
        <v/>
      </c>
      <c r="I606" s="146" t="str">
        <f t="shared" ref="I606:J606" si="2535">IF(COUNTA($DO606:$DX606)&gt;0,$BA606,"")</f>
        <v/>
      </c>
      <c r="J606" s="146" t="str">
        <f t="shared" si="2535"/>
        <v/>
      </c>
      <c r="K606" s="147" t="str">
        <f t="shared" si="43"/>
        <v/>
      </c>
      <c r="L606" s="147" t="str">
        <f t="shared" si="7"/>
        <v/>
      </c>
      <c r="M606" s="147" t="str">
        <f t="shared" si="8"/>
        <v/>
      </c>
      <c r="N606" s="147" t="str">
        <f t="shared" si="48"/>
        <v/>
      </c>
      <c r="O606" s="147" t="str">
        <f t="shared" si="9"/>
        <v/>
      </c>
      <c r="P606" s="146" t="str">
        <f t="shared" si="2435"/>
        <v/>
      </c>
      <c r="Q606" s="147" t="str">
        <f t="shared" si="2436"/>
        <v/>
      </c>
      <c r="R606" s="146" t="str">
        <f t="shared" si="12"/>
        <v/>
      </c>
      <c r="S606" s="146" t="str">
        <f t="shared" si="13"/>
        <v/>
      </c>
      <c r="T606" s="146" t="str">
        <f>IF(NOT(ISBLANK(DH606)),
        IF(AND(ISREF('Input Tenderers'!$J$8:$K$8),COUNTA('Input Tenderers'!$N$8)&gt;0),
                IF(COUNTA('Input Implementation Transactio'!$N606:$O606)&gt;0,"supplier;tenderer;payee","supplier;tenderer"),
                IF(COUNTA('Input Implementation Transactio'!$N606:$O606)&gt;0,"supplier;payee","supplier")
                ),
        IF(COUNTA('Input Implementation Transactio'!$N606:$O606)&gt;0, "payee", "")
        )</f>
        <v/>
      </c>
      <c r="U606" s="146" t="str">
        <f t="shared" si="14"/>
        <v/>
      </c>
      <c r="V606" s="146" t="str">
        <f t="shared" si="15"/>
        <v/>
      </c>
      <c r="W606" s="148" t="str">
        <f t="shared" si="2437"/>
        <v/>
      </c>
      <c r="X606" s="175" t="str">
        <f t="shared" si="2438"/>
        <v/>
      </c>
      <c r="Y606" s="170" t="str">
        <f t="shared" si="2439"/>
        <v/>
      </c>
      <c r="Z606" s="150" t="str">
        <f t="shared" si="19"/>
        <v/>
      </c>
      <c r="AA606" s="146" t="str">
        <f t="shared" si="20"/>
        <v/>
      </c>
      <c r="AB606" s="146" t="str">
        <f t="shared" si="21"/>
        <v/>
      </c>
      <c r="AC606" s="146" t="str">
        <f t="shared" si="22"/>
        <v/>
      </c>
      <c r="AD606" s="148" t="str">
        <f t="shared" si="2440"/>
        <v/>
      </c>
      <c r="AE606" s="148" t="str">
        <f t="shared" si="24"/>
        <v/>
      </c>
      <c r="AF606" s="175" t="str">
        <f t="shared" si="2441"/>
        <v/>
      </c>
      <c r="AG606" s="170" t="str">
        <f t="shared" si="2442"/>
        <v/>
      </c>
      <c r="AH606" s="148" t="str">
        <f t="shared" si="2443"/>
        <v/>
      </c>
      <c r="AI606" s="146" t="str">
        <f t="shared" si="28"/>
        <v/>
      </c>
      <c r="AJ606" s="146" t="str">
        <f t="shared" si="29"/>
        <v/>
      </c>
      <c r="AK606" s="146" t="str">
        <f t="shared" si="30"/>
        <v/>
      </c>
      <c r="AL606" s="146" t="str">
        <f t="shared" si="31"/>
        <v/>
      </c>
      <c r="AM606" s="171" t="str">
        <f t="shared" si="32"/>
        <v/>
      </c>
      <c r="AN606" s="171" t="str">
        <f t="shared" si="33"/>
        <v/>
      </c>
      <c r="AO606" s="146" t="str">
        <f t="shared" si="34"/>
        <v/>
      </c>
      <c r="AP606" s="146" t="str">
        <f t="shared" si="35"/>
        <v/>
      </c>
      <c r="AQ606" s="146" t="str">
        <f t="shared" si="36"/>
        <v/>
      </c>
      <c r="AR606" s="146" t="str">
        <f t="shared" ref="AR606:AS606" si="2536">IF(NOT(ISBLANK(CB606)),CONCATENATE(TEXT(CB606,"yyyy-mm-ddThh:MM:ss"),"Z"),"")</f>
        <v/>
      </c>
      <c r="AS606" s="146" t="str">
        <f t="shared" si="2536"/>
        <v/>
      </c>
      <c r="AT606" s="146" t="str">
        <f t="shared" si="38"/>
        <v/>
      </c>
      <c r="AU606" s="146" t="str">
        <f t="shared" si="39"/>
        <v/>
      </c>
      <c r="AV606" s="146" t="str">
        <f t="shared" ref="AV606:AW606" si="2537">IF(NOT(ISBLANK(DT606)),CONCATENATE(TEXT(DT606,"yyyy-mm-ddThh:MM:ss"),"Z"),"")</f>
        <v/>
      </c>
      <c r="AW606" s="146" t="str">
        <f t="shared" si="2537"/>
        <v/>
      </c>
      <c r="AX606" s="146" t="str">
        <f t="shared" ref="AX606:AZ606" si="2538">IF(NOT(ISBLANK(ED606)),CONCATENATE(TEXT(ED606,"yyyy-mm-ddThh:MM:ss"),"Z"),"")</f>
        <v/>
      </c>
      <c r="AY606" s="146" t="str">
        <f t="shared" si="2538"/>
        <v/>
      </c>
      <c r="AZ606" s="146" t="str">
        <f t="shared" si="2538"/>
        <v/>
      </c>
      <c r="BA606" s="176"/>
      <c r="BB606" s="152"/>
      <c r="BC606" s="177"/>
      <c r="BD606" s="154"/>
      <c r="BE606" s="155"/>
      <c r="BF606" s="154"/>
      <c r="BG606" s="155"/>
      <c r="BH606" s="169"/>
      <c r="BI606" s="162"/>
      <c r="BJ606" s="172"/>
      <c r="BK606" s="162"/>
      <c r="BL606" s="158"/>
      <c r="BM606" s="172"/>
      <c r="BN606" s="162"/>
      <c r="BO606" s="167"/>
      <c r="BP606" s="169"/>
      <c r="BQ606" s="162"/>
      <c r="BR606" s="162"/>
      <c r="BS606" s="174"/>
      <c r="BT606" s="162"/>
      <c r="BU606" s="174"/>
      <c r="BV606" s="174"/>
      <c r="BW606" s="174"/>
      <c r="BX606" s="173"/>
      <c r="BY606" s="158"/>
      <c r="BZ606" s="160"/>
      <c r="CA606" s="172"/>
      <c r="CB606" s="152"/>
      <c r="CC606" s="152"/>
      <c r="CD606" s="156"/>
      <c r="CE606" s="172"/>
      <c r="CF606" s="162"/>
      <c r="CG606" s="162"/>
      <c r="CH606" s="158"/>
      <c r="CI606" s="173"/>
      <c r="CJ606" s="178"/>
      <c r="CK606" s="173"/>
      <c r="CL606" s="165"/>
      <c r="CM606" s="172"/>
      <c r="CN606" s="162"/>
      <c r="CO606" s="162"/>
      <c r="CP606" s="162"/>
      <c r="CQ606" s="162"/>
      <c r="CR606" s="169"/>
      <c r="CS606" s="162"/>
      <c r="CT606" s="162"/>
      <c r="CU606" s="174"/>
      <c r="CV606" s="152"/>
      <c r="CW606" s="173"/>
      <c r="CX606" s="158"/>
      <c r="CY606" s="172"/>
      <c r="CZ606" s="162"/>
      <c r="DA606" s="162"/>
      <c r="DB606" s="158"/>
      <c r="DC606" s="173"/>
      <c r="DD606" s="178"/>
      <c r="DE606" s="173"/>
      <c r="DF606" s="165"/>
      <c r="DG606" s="172"/>
      <c r="DH606" s="178"/>
      <c r="DI606" s="172"/>
      <c r="DJ606" s="178"/>
      <c r="DK606" s="172"/>
      <c r="DL606" s="162"/>
      <c r="DM606" s="167"/>
      <c r="DN606" s="169"/>
      <c r="DO606" s="162"/>
      <c r="DP606" s="162"/>
      <c r="DQ606" s="174"/>
      <c r="DR606" s="152"/>
      <c r="DS606" s="172"/>
      <c r="DT606" s="152"/>
      <c r="DU606" s="152"/>
      <c r="DV606" s="156"/>
      <c r="DW606" s="173"/>
      <c r="DX606" s="158"/>
      <c r="DY606" s="172"/>
      <c r="DZ606" s="162"/>
      <c r="EA606" s="162"/>
      <c r="EB606" s="172"/>
      <c r="EC606" s="172"/>
      <c r="ED606" s="152"/>
      <c r="EE606" s="152"/>
      <c r="EF606" s="152"/>
      <c r="EG606" s="174"/>
      <c r="EH606" s="172"/>
      <c r="EI606" s="162"/>
      <c r="EJ606" s="162"/>
    </row>
    <row r="607" spans="1:140" ht="12.5">
      <c r="A607" s="168"/>
      <c r="B607" s="169"/>
      <c r="C607" s="144" t="str">
        <f t="shared" si="0"/>
        <v/>
      </c>
      <c r="D607" s="144" t="str">
        <f t="shared" si="2432"/>
        <v/>
      </c>
      <c r="E607" s="144" t="str">
        <f t="shared" si="2"/>
        <v/>
      </c>
      <c r="F607" s="145" t="str">
        <f t="shared" si="2433"/>
        <v/>
      </c>
      <c r="G607" s="145" t="str">
        <f t="shared" si="4"/>
        <v/>
      </c>
      <c r="H607" s="145" t="str">
        <f t="shared" si="5"/>
        <v/>
      </c>
      <c r="I607" s="146" t="str">
        <f t="shared" ref="I607:J607" si="2539">IF(COUNTA($DO607:$DX607)&gt;0,$BA607,"")</f>
        <v/>
      </c>
      <c r="J607" s="146" t="str">
        <f t="shared" si="2539"/>
        <v/>
      </c>
      <c r="K607" s="147" t="str">
        <f t="shared" si="43"/>
        <v/>
      </c>
      <c r="L607" s="147" t="str">
        <f t="shared" si="7"/>
        <v/>
      </c>
      <c r="M607" s="147" t="str">
        <f t="shared" si="8"/>
        <v/>
      </c>
      <c r="N607" s="147" t="str">
        <f t="shared" si="48"/>
        <v/>
      </c>
      <c r="O607" s="147" t="str">
        <f t="shared" si="9"/>
        <v/>
      </c>
      <c r="P607" s="146" t="str">
        <f t="shared" si="2435"/>
        <v/>
      </c>
      <c r="Q607" s="147" t="str">
        <f t="shared" si="2436"/>
        <v/>
      </c>
      <c r="R607" s="146" t="str">
        <f t="shared" si="12"/>
        <v/>
      </c>
      <c r="S607" s="146" t="str">
        <f t="shared" si="13"/>
        <v/>
      </c>
      <c r="T607" s="146" t="str">
        <f>IF(NOT(ISBLANK(DH607)),
        IF(AND(ISREF('Input Tenderers'!$J$8:$K$8),COUNTA('Input Tenderers'!$N$8)&gt;0),
                IF(COUNTA('Input Implementation Transactio'!$N607:$O607)&gt;0,"supplier;tenderer;payee","supplier;tenderer"),
                IF(COUNTA('Input Implementation Transactio'!$N607:$O607)&gt;0,"supplier;payee","supplier")
                ),
        IF(COUNTA('Input Implementation Transactio'!$N607:$O607)&gt;0, "payee", "")
        )</f>
        <v/>
      </c>
      <c r="U607" s="146" t="str">
        <f t="shared" si="14"/>
        <v/>
      </c>
      <c r="V607" s="146" t="str">
        <f t="shared" si="15"/>
        <v/>
      </c>
      <c r="W607" s="148" t="str">
        <f t="shared" si="2437"/>
        <v/>
      </c>
      <c r="X607" s="175" t="str">
        <f t="shared" si="2438"/>
        <v/>
      </c>
      <c r="Y607" s="170" t="str">
        <f t="shared" si="2439"/>
        <v/>
      </c>
      <c r="Z607" s="150" t="str">
        <f t="shared" si="19"/>
        <v/>
      </c>
      <c r="AA607" s="146" t="str">
        <f t="shared" si="20"/>
        <v/>
      </c>
      <c r="AB607" s="146" t="str">
        <f t="shared" si="21"/>
        <v/>
      </c>
      <c r="AC607" s="146" t="str">
        <f t="shared" si="22"/>
        <v/>
      </c>
      <c r="AD607" s="148" t="str">
        <f t="shared" si="2440"/>
        <v/>
      </c>
      <c r="AE607" s="148" t="str">
        <f t="shared" si="24"/>
        <v/>
      </c>
      <c r="AF607" s="175" t="str">
        <f t="shared" si="2441"/>
        <v/>
      </c>
      <c r="AG607" s="170" t="str">
        <f t="shared" si="2442"/>
        <v/>
      </c>
      <c r="AH607" s="148" t="str">
        <f t="shared" si="2443"/>
        <v/>
      </c>
      <c r="AI607" s="146" t="str">
        <f t="shared" si="28"/>
        <v/>
      </c>
      <c r="AJ607" s="146" t="str">
        <f t="shared" si="29"/>
        <v/>
      </c>
      <c r="AK607" s="146" t="str">
        <f t="shared" si="30"/>
        <v/>
      </c>
      <c r="AL607" s="146" t="str">
        <f t="shared" si="31"/>
        <v/>
      </c>
      <c r="AM607" s="171" t="str">
        <f t="shared" si="32"/>
        <v/>
      </c>
      <c r="AN607" s="171" t="str">
        <f t="shared" si="33"/>
        <v/>
      </c>
      <c r="AO607" s="146" t="str">
        <f t="shared" si="34"/>
        <v/>
      </c>
      <c r="AP607" s="146" t="str">
        <f t="shared" si="35"/>
        <v/>
      </c>
      <c r="AQ607" s="146" t="str">
        <f t="shared" si="36"/>
        <v/>
      </c>
      <c r="AR607" s="146" t="str">
        <f t="shared" ref="AR607:AS607" si="2540">IF(NOT(ISBLANK(CB607)),CONCATENATE(TEXT(CB607,"yyyy-mm-ddThh:MM:ss"),"Z"),"")</f>
        <v/>
      </c>
      <c r="AS607" s="146" t="str">
        <f t="shared" si="2540"/>
        <v/>
      </c>
      <c r="AT607" s="146" t="str">
        <f t="shared" si="38"/>
        <v/>
      </c>
      <c r="AU607" s="146" t="str">
        <f t="shared" si="39"/>
        <v/>
      </c>
      <c r="AV607" s="146" t="str">
        <f t="shared" ref="AV607:AW607" si="2541">IF(NOT(ISBLANK(DT607)),CONCATENATE(TEXT(DT607,"yyyy-mm-ddThh:MM:ss"),"Z"),"")</f>
        <v/>
      </c>
      <c r="AW607" s="146" t="str">
        <f t="shared" si="2541"/>
        <v/>
      </c>
      <c r="AX607" s="146" t="str">
        <f t="shared" ref="AX607:AZ607" si="2542">IF(NOT(ISBLANK(ED607)),CONCATENATE(TEXT(ED607,"yyyy-mm-ddThh:MM:ss"),"Z"),"")</f>
        <v/>
      </c>
      <c r="AY607" s="146" t="str">
        <f t="shared" si="2542"/>
        <v/>
      </c>
      <c r="AZ607" s="146" t="str">
        <f t="shared" si="2542"/>
        <v/>
      </c>
      <c r="BA607" s="176"/>
      <c r="BB607" s="152"/>
      <c r="BC607" s="177"/>
      <c r="BD607" s="154"/>
      <c r="BE607" s="155"/>
      <c r="BF607" s="154"/>
      <c r="BG607" s="155"/>
      <c r="BH607" s="169"/>
      <c r="BI607" s="162"/>
      <c r="BJ607" s="172"/>
      <c r="BK607" s="162"/>
      <c r="BL607" s="158"/>
      <c r="BM607" s="172"/>
      <c r="BN607" s="162"/>
      <c r="BO607" s="167"/>
      <c r="BP607" s="169"/>
      <c r="BQ607" s="162"/>
      <c r="BR607" s="162"/>
      <c r="BS607" s="174"/>
      <c r="BT607" s="162"/>
      <c r="BU607" s="174"/>
      <c r="BV607" s="174"/>
      <c r="BW607" s="174"/>
      <c r="BX607" s="173"/>
      <c r="BY607" s="158"/>
      <c r="BZ607" s="160"/>
      <c r="CA607" s="172"/>
      <c r="CB607" s="152"/>
      <c r="CC607" s="152"/>
      <c r="CD607" s="156"/>
      <c r="CE607" s="172"/>
      <c r="CF607" s="162"/>
      <c r="CG607" s="162"/>
      <c r="CH607" s="158"/>
      <c r="CI607" s="173"/>
      <c r="CJ607" s="178"/>
      <c r="CK607" s="173"/>
      <c r="CL607" s="165"/>
      <c r="CM607" s="172"/>
      <c r="CN607" s="162"/>
      <c r="CO607" s="162"/>
      <c r="CP607" s="162"/>
      <c r="CQ607" s="162"/>
      <c r="CR607" s="169"/>
      <c r="CS607" s="162"/>
      <c r="CT607" s="162"/>
      <c r="CU607" s="174"/>
      <c r="CV607" s="152"/>
      <c r="CW607" s="173"/>
      <c r="CX607" s="158"/>
      <c r="CY607" s="172"/>
      <c r="CZ607" s="162"/>
      <c r="DA607" s="162"/>
      <c r="DB607" s="158"/>
      <c r="DC607" s="173"/>
      <c r="DD607" s="178"/>
      <c r="DE607" s="173"/>
      <c r="DF607" s="165"/>
      <c r="DG607" s="172"/>
      <c r="DH607" s="178"/>
      <c r="DI607" s="172"/>
      <c r="DJ607" s="178"/>
      <c r="DK607" s="172"/>
      <c r="DL607" s="162"/>
      <c r="DM607" s="167"/>
      <c r="DN607" s="169"/>
      <c r="DO607" s="162"/>
      <c r="DP607" s="162"/>
      <c r="DQ607" s="174"/>
      <c r="DR607" s="152"/>
      <c r="DS607" s="172"/>
      <c r="DT607" s="152"/>
      <c r="DU607" s="152"/>
      <c r="DV607" s="156"/>
      <c r="DW607" s="173"/>
      <c r="DX607" s="158"/>
      <c r="DY607" s="172"/>
      <c r="DZ607" s="162"/>
      <c r="EA607" s="162"/>
      <c r="EB607" s="172"/>
      <c r="EC607" s="172"/>
      <c r="ED607" s="152"/>
      <c r="EE607" s="152"/>
      <c r="EF607" s="152"/>
      <c r="EG607" s="174"/>
      <c r="EH607" s="172"/>
      <c r="EI607" s="162"/>
      <c r="EJ607" s="162"/>
    </row>
    <row r="608" spans="1:140" ht="12.5">
      <c r="A608" s="168"/>
      <c r="B608" s="169"/>
      <c r="C608" s="144" t="str">
        <f t="shared" si="0"/>
        <v/>
      </c>
      <c r="D608" s="144" t="str">
        <f t="shared" si="2432"/>
        <v/>
      </c>
      <c r="E608" s="144" t="str">
        <f t="shared" si="2"/>
        <v/>
      </c>
      <c r="F608" s="145" t="str">
        <f t="shared" si="2433"/>
        <v/>
      </c>
      <c r="G608" s="145" t="str">
        <f t="shared" si="4"/>
        <v/>
      </c>
      <c r="H608" s="145" t="str">
        <f t="shared" si="5"/>
        <v/>
      </c>
      <c r="I608" s="146" t="str">
        <f t="shared" ref="I608:J608" si="2543">IF(COUNTA($DO608:$DX608)&gt;0,$BA608,"")</f>
        <v/>
      </c>
      <c r="J608" s="146" t="str">
        <f t="shared" si="2543"/>
        <v/>
      </c>
      <c r="K608" s="147" t="str">
        <f t="shared" si="43"/>
        <v/>
      </c>
      <c r="L608" s="147" t="str">
        <f t="shared" si="7"/>
        <v/>
      </c>
      <c r="M608" s="147" t="str">
        <f t="shared" si="8"/>
        <v/>
      </c>
      <c r="N608" s="147" t="str">
        <f t="shared" si="48"/>
        <v/>
      </c>
      <c r="O608" s="147" t="str">
        <f t="shared" si="9"/>
        <v/>
      </c>
      <c r="P608" s="146" t="str">
        <f t="shared" si="2435"/>
        <v/>
      </c>
      <c r="Q608" s="147" t="str">
        <f t="shared" si="2436"/>
        <v/>
      </c>
      <c r="R608" s="146" t="str">
        <f t="shared" si="12"/>
        <v/>
      </c>
      <c r="S608" s="146" t="str">
        <f t="shared" si="13"/>
        <v/>
      </c>
      <c r="T608" s="146" t="str">
        <f>IF(NOT(ISBLANK(DH608)),
        IF(AND(ISREF('Input Tenderers'!$J$8:$K$8),COUNTA('Input Tenderers'!$N$8)&gt;0),
                IF(COUNTA('Input Implementation Transactio'!$N608:$O608)&gt;0,"supplier;tenderer;payee","supplier;tenderer"),
                IF(COUNTA('Input Implementation Transactio'!$N608:$O608)&gt;0,"supplier;payee","supplier")
                ),
        IF(COUNTA('Input Implementation Transactio'!$N608:$O608)&gt;0, "payee", "")
        )</f>
        <v/>
      </c>
      <c r="U608" s="146" t="str">
        <f t="shared" si="14"/>
        <v/>
      </c>
      <c r="V608" s="146" t="str">
        <f t="shared" si="15"/>
        <v/>
      </c>
      <c r="W608" s="148" t="str">
        <f t="shared" si="2437"/>
        <v/>
      </c>
      <c r="X608" s="175" t="str">
        <f t="shared" si="2438"/>
        <v/>
      </c>
      <c r="Y608" s="170" t="str">
        <f t="shared" si="2439"/>
        <v/>
      </c>
      <c r="Z608" s="150" t="str">
        <f t="shared" si="19"/>
        <v/>
      </c>
      <c r="AA608" s="146" t="str">
        <f t="shared" si="20"/>
        <v/>
      </c>
      <c r="AB608" s="146" t="str">
        <f t="shared" si="21"/>
        <v/>
      </c>
      <c r="AC608" s="146" t="str">
        <f t="shared" si="22"/>
        <v/>
      </c>
      <c r="AD608" s="148" t="str">
        <f t="shared" si="2440"/>
        <v/>
      </c>
      <c r="AE608" s="148" t="str">
        <f t="shared" si="24"/>
        <v/>
      </c>
      <c r="AF608" s="175" t="str">
        <f t="shared" si="2441"/>
        <v/>
      </c>
      <c r="AG608" s="170" t="str">
        <f t="shared" si="2442"/>
        <v/>
      </c>
      <c r="AH608" s="148" t="str">
        <f t="shared" si="2443"/>
        <v/>
      </c>
      <c r="AI608" s="146" t="str">
        <f t="shared" si="28"/>
        <v/>
      </c>
      <c r="AJ608" s="146" t="str">
        <f t="shared" si="29"/>
        <v/>
      </c>
      <c r="AK608" s="146" t="str">
        <f t="shared" si="30"/>
        <v/>
      </c>
      <c r="AL608" s="146" t="str">
        <f t="shared" si="31"/>
        <v/>
      </c>
      <c r="AM608" s="171" t="str">
        <f t="shared" si="32"/>
        <v/>
      </c>
      <c r="AN608" s="171" t="str">
        <f t="shared" si="33"/>
        <v/>
      </c>
      <c r="AO608" s="146" t="str">
        <f t="shared" si="34"/>
        <v/>
      </c>
      <c r="AP608" s="146" t="str">
        <f t="shared" si="35"/>
        <v/>
      </c>
      <c r="AQ608" s="146" t="str">
        <f t="shared" si="36"/>
        <v/>
      </c>
      <c r="AR608" s="146" t="str">
        <f t="shared" ref="AR608:AS608" si="2544">IF(NOT(ISBLANK(CB608)),CONCATENATE(TEXT(CB608,"yyyy-mm-ddThh:MM:ss"),"Z"),"")</f>
        <v/>
      </c>
      <c r="AS608" s="146" t="str">
        <f t="shared" si="2544"/>
        <v/>
      </c>
      <c r="AT608" s="146" t="str">
        <f t="shared" si="38"/>
        <v/>
      </c>
      <c r="AU608" s="146" t="str">
        <f t="shared" si="39"/>
        <v/>
      </c>
      <c r="AV608" s="146" t="str">
        <f t="shared" ref="AV608:AW608" si="2545">IF(NOT(ISBLANK(DT608)),CONCATENATE(TEXT(DT608,"yyyy-mm-ddThh:MM:ss"),"Z"),"")</f>
        <v/>
      </c>
      <c r="AW608" s="146" t="str">
        <f t="shared" si="2545"/>
        <v/>
      </c>
      <c r="AX608" s="146" t="str">
        <f t="shared" ref="AX608:AZ608" si="2546">IF(NOT(ISBLANK(ED608)),CONCATENATE(TEXT(ED608,"yyyy-mm-ddThh:MM:ss"),"Z"),"")</f>
        <v/>
      </c>
      <c r="AY608" s="146" t="str">
        <f t="shared" si="2546"/>
        <v/>
      </c>
      <c r="AZ608" s="146" t="str">
        <f t="shared" si="2546"/>
        <v/>
      </c>
      <c r="BA608" s="176"/>
      <c r="BB608" s="152"/>
      <c r="BC608" s="177"/>
      <c r="BD608" s="154"/>
      <c r="BE608" s="155"/>
      <c r="BF608" s="154"/>
      <c r="BG608" s="155"/>
      <c r="BH608" s="169"/>
      <c r="BI608" s="162"/>
      <c r="BJ608" s="172"/>
      <c r="BK608" s="162"/>
      <c r="BL608" s="158"/>
      <c r="BM608" s="172"/>
      <c r="BN608" s="162"/>
      <c r="BO608" s="167"/>
      <c r="BP608" s="169"/>
      <c r="BQ608" s="162"/>
      <c r="BR608" s="162"/>
      <c r="BS608" s="174"/>
      <c r="BT608" s="162"/>
      <c r="BU608" s="174"/>
      <c r="BV608" s="174"/>
      <c r="BW608" s="174"/>
      <c r="BX608" s="173"/>
      <c r="BY608" s="158"/>
      <c r="BZ608" s="160"/>
      <c r="CA608" s="172"/>
      <c r="CB608" s="152"/>
      <c r="CC608" s="152"/>
      <c r="CD608" s="156"/>
      <c r="CE608" s="172"/>
      <c r="CF608" s="162"/>
      <c r="CG608" s="162"/>
      <c r="CH608" s="158"/>
      <c r="CI608" s="173"/>
      <c r="CJ608" s="178"/>
      <c r="CK608" s="173"/>
      <c r="CL608" s="165"/>
      <c r="CM608" s="172"/>
      <c r="CN608" s="162"/>
      <c r="CO608" s="162"/>
      <c r="CP608" s="162"/>
      <c r="CQ608" s="162"/>
      <c r="CR608" s="169"/>
      <c r="CS608" s="162"/>
      <c r="CT608" s="162"/>
      <c r="CU608" s="174"/>
      <c r="CV608" s="152"/>
      <c r="CW608" s="173"/>
      <c r="CX608" s="158"/>
      <c r="CY608" s="172"/>
      <c r="CZ608" s="162"/>
      <c r="DA608" s="162"/>
      <c r="DB608" s="158"/>
      <c r="DC608" s="173"/>
      <c r="DD608" s="178"/>
      <c r="DE608" s="173"/>
      <c r="DF608" s="165"/>
      <c r="DG608" s="172"/>
      <c r="DH608" s="178"/>
      <c r="DI608" s="172"/>
      <c r="DJ608" s="178"/>
      <c r="DK608" s="172"/>
      <c r="DL608" s="162"/>
      <c r="DM608" s="167"/>
      <c r="DN608" s="169"/>
      <c r="DO608" s="162"/>
      <c r="DP608" s="162"/>
      <c r="DQ608" s="174"/>
      <c r="DR608" s="152"/>
      <c r="DS608" s="172"/>
      <c r="DT608" s="152"/>
      <c r="DU608" s="152"/>
      <c r="DV608" s="156"/>
      <c r="DW608" s="173"/>
      <c r="DX608" s="158"/>
      <c r="DY608" s="172"/>
      <c r="DZ608" s="162"/>
      <c r="EA608" s="162"/>
      <c r="EB608" s="172"/>
      <c r="EC608" s="172"/>
      <c r="ED608" s="152"/>
      <c r="EE608" s="152"/>
      <c r="EF608" s="152"/>
      <c r="EG608" s="174"/>
      <c r="EH608" s="172"/>
      <c r="EI608" s="162"/>
      <c r="EJ608" s="162"/>
    </row>
    <row r="609" spans="1:140" ht="12.5">
      <c r="A609" s="168"/>
      <c r="B609" s="169"/>
      <c r="C609" s="144" t="str">
        <f t="shared" si="0"/>
        <v/>
      </c>
      <c r="D609" s="144" t="str">
        <f t="shared" si="2432"/>
        <v/>
      </c>
      <c r="E609" s="144" t="str">
        <f t="shared" si="2"/>
        <v/>
      </c>
      <c r="F609" s="145" t="str">
        <f t="shared" si="2433"/>
        <v/>
      </c>
      <c r="G609" s="145" t="str">
        <f t="shared" si="4"/>
        <v/>
      </c>
      <c r="H609" s="145" t="str">
        <f t="shared" si="5"/>
        <v/>
      </c>
      <c r="I609" s="146" t="str">
        <f t="shared" ref="I609:J609" si="2547">IF(COUNTA($DO609:$DX609)&gt;0,$BA609,"")</f>
        <v/>
      </c>
      <c r="J609" s="146" t="str">
        <f t="shared" si="2547"/>
        <v/>
      </c>
      <c r="K609" s="147" t="str">
        <f t="shared" si="43"/>
        <v/>
      </c>
      <c r="L609" s="147" t="str">
        <f t="shared" si="7"/>
        <v/>
      </c>
      <c r="M609" s="147" t="str">
        <f t="shared" si="8"/>
        <v/>
      </c>
      <c r="N609" s="147" t="str">
        <f t="shared" si="48"/>
        <v/>
      </c>
      <c r="O609" s="147" t="str">
        <f t="shared" si="9"/>
        <v/>
      </c>
      <c r="P609" s="146" t="str">
        <f t="shared" si="2435"/>
        <v/>
      </c>
      <c r="Q609" s="147" t="str">
        <f t="shared" si="2436"/>
        <v/>
      </c>
      <c r="R609" s="146" t="str">
        <f t="shared" si="12"/>
        <v/>
      </c>
      <c r="S609" s="146" t="str">
        <f t="shared" si="13"/>
        <v/>
      </c>
      <c r="T609" s="146" t="str">
        <f>IF(NOT(ISBLANK(DH609)),
        IF(AND(ISREF('Input Tenderers'!$J$8:$K$8),COUNTA('Input Tenderers'!$N$8)&gt;0),
                IF(COUNTA('Input Implementation Transactio'!$N609:$O609)&gt;0,"supplier;tenderer;payee","supplier;tenderer"),
                IF(COUNTA('Input Implementation Transactio'!$N609:$O609)&gt;0,"supplier;payee","supplier")
                ),
        IF(COUNTA('Input Implementation Transactio'!$N609:$O609)&gt;0, "payee", "")
        )</f>
        <v/>
      </c>
      <c r="U609" s="146" t="str">
        <f t="shared" si="14"/>
        <v/>
      </c>
      <c r="V609" s="146" t="str">
        <f t="shared" si="15"/>
        <v/>
      </c>
      <c r="W609" s="148" t="str">
        <f t="shared" si="2437"/>
        <v/>
      </c>
      <c r="X609" s="175" t="str">
        <f t="shared" si="2438"/>
        <v/>
      </c>
      <c r="Y609" s="170" t="str">
        <f t="shared" si="2439"/>
        <v/>
      </c>
      <c r="Z609" s="150" t="str">
        <f t="shared" si="19"/>
        <v/>
      </c>
      <c r="AA609" s="146" t="str">
        <f t="shared" si="20"/>
        <v/>
      </c>
      <c r="AB609" s="146" t="str">
        <f t="shared" si="21"/>
        <v/>
      </c>
      <c r="AC609" s="146" t="str">
        <f t="shared" si="22"/>
        <v/>
      </c>
      <c r="AD609" s="148" t="str">
        <f t="shared" si="2440"/>
        <v/>
      </c>
      <c r="AE609" s="148" t="str">
        <f t="shared" si="24"/>
        <v/>
      </c>
      <c r="AF609" s="175" t="str">
        <f t="shared" si="2441"/>
        <v/>
      </c>
      <c r="AG609" s="170" t="str">
        <f t="shared" si="2442"/>
        <v/>
      </c>
      <c r="AH609" s="148" t="str">
        <f t="shared" si="2443"/>
        <v/>
      </c>
      <c r="AI609" s="146" t="str">
        <f t="shared" si="28"/>
        <v/>
      </c>
      <c r="AJ609" s="146" t="str">
        <f t="shared" si="29"/>
        <v/>
      </c>
      <c r="AK609" s="146" t="str">
        <f t="shared" si="30"/>
        <v/>
      </c>
      <c r="AL609" s="146" t="str">
        <f t="shared" si="31"/>
        <v/>
      </c>
      <c r="AM609" s="171" t="str">
        <f t="shared" si="32"/>
        <v/>
      </c>
      <c r="AN609" s="171" t="str">
        <f t="shared" si="33"/>
        <v/>
      </c>
      <c r="AO609" s="146" t="str">
        <f t="shared" si="34"/>
        <v/>
      </c>
      <c r="AP609" s="146" t="str">
        <f t="shared" si="35"/>
        <v/>
      </c>
      <c r="AQ609" s="146" t="str">
        <f t="shared" si="36"/>
        <v/>
      </c>
      <c r="AR609" s="146" t="str">
        <f t="shared" ref="AR609:AS609" si="2548">IF(NOT(ISBLANK(CB609)),CONCATENATE(TEXT(CB609,"yyyy-mm-ddThh:MM:ss"),"Z"),"")</f>
        <v/>
      </c>
      <c r="AS609" s="146" t="str">
        <f t="shared" si="2548"/>
        <v/>
      </c>
      <c r="AT609" s="146" t="str">
        <f t="shared" si="38"/>
        <v/>
      </c>
      <c r="AU609" s="146" t="str">
        <f t="shared" si="39"/>
        <v/>
      </c>
      <c r="AV609" s="146" t="str">
        <f t="shared" ref="AV609:AW609" si="2549">IF(NOT(ISBLANK(DT609)),CONCATENATE(TEXT(DT609,"yyyy-mm-ddThh:MM:ss"),"Z"),"")</f>
        <v/>
      </c>
      <c r="AW609" s="146" t="str">
        <f t="shared" si="2549"/>
        <v/>
      </c>
      <c r="AX609" s="146" t="str">
        <f t="shared" ref="AX609:AZ609" si="2550">IF(NOT(ISBLANK(ED609)),CONCATENATE(TEXT(ED609,"yyyy-mm-ddThh:MM:ss"),"Z"),"")</f>
        <v/>
      </c>
      <c r="AY609" s="146" t="str">
        <f t="shared" si="2550"/>
        <v/>
      </c>
      <c r="AZ609" s="146" t="str">
        <f t="shared" si="2550"/>
        <v/>
      </c>
      <c r="BA609" s="176"/>
      <c r="BB609" s="152"/>
      <c r="BC609" s="177"/>
      <c r="BD609" s="154"/>
      <c r="BE609" s="155"/>
      <c r="BF609" s="154"/>
      <c r="BG609" s="155"/>
      <c r="BH609" s="169"/>
      <c r="BI609" s="162"/>
      <c r="BJ609" s="172"/>
      <c r="BK609" s="162"/>
      <c r="BL609" s="158"/>
      <c r="BM609" s="172"/>
      <c r="BN609" s="162"/>
      <c r="BO609" s="167"/>
      <c r="BP609" s="169"/>
      <c r="BQ609" s="162"/>
      <c r="BR609" s="162"/>
      <c r="BS609" s="174"/>
      <c r="BT609" s="162"/>
      <c r="BU609" s="174"/>
      <c r="BV609" s="174"/>
      <c r="BW609" s="174"/>
      <c r="BX609" s="173"/>
      <c r="BY609" s="158"/>
      <c r="BZ609" s="160"/>
      <c r="CA609" s="172"/>
      <c r="CB609" s="152"/>
      <c r="CC609" s="152"/>
      <c r="CD609" s="156"/>
      <c r="CE609" s="172"/>
      <c r="CF609" s="162"/>
      <c r="CG609" s="162"/>
      <c r="CH609" s="158"/>
      <c r="CI609" s="173"/>
      <c r="CJ609" s="178"/>
      <c r="CK609" s="173"/>
      <c r="CL609" s="165"/>
      <c r="CM609" s="172"/>
      <c r="CN609" s="162"/>
      <c r="CO609" s="162"/>
      <c r="CP609" s="162"/>
      <c r="CQ609" s="162"/>
      <c r="CR609" s="169"/>
      <c r="CS609" s="162"/>
      <c r="CT609" s="162"/>
      <c r="CU609" s="174"/>
      <c r="CV609" s="152"/>
      <c r="CW609" s="173"/>
      <c r="CX609" s="158"/>
      <c r="CY609" s="172"/>
      <c r="CZ609" s="162"/>
      <c r="DA609" s="162"/>
      <c r="DB609" s="158"/>
      <c r="DC609" s="173"/>
      <c r="DD609" s="178"/>
      <c r="DE609" s="173"/>
      <c r="DF609" s="165"/>
      <c r="DG609" s="172"/>
      <c r="DH609" s="178"/>
      <c r="DI609" s="172"/>
      <c r="DJ609" s="178"/>
      <c r="DK609" s="172"/>
      <c r="DL609" s="162"/>
      <c r="DM609" s="167"/>
      <c r="DN609" s="169"/>
      <c r="DO609" s="162"/>
      <c r="DP609" s="162"/>
      <c r="DQ609" s="174"/>
      <c r="DR609" s="152"/>
      <c r="DS609" s="172"/>
      <c r="DT609" s="152"/>
      <c r="DU609" s="152"/>
      <c r="DV609" s="156"/>
      <c r="DW609" s="173"/>
      <c r="DX609" s="158"/>
      <c r="DY609" s="172"/>
      <c r="DZ609" s="162"/>
      <c r="EA609" s="162"/>
      <c r="EB609" s="172"/>
      <c r="EC609" s="172"/>
      <c r="ED609" s="152"/>
      <c r="EE609" s="152"/>
      <c r="EF609" s="152"/>
      <c r="EG609" s="174"/>
      <c r="EH609" s="172"/>
      <c r="EI609" s="162"/>
      <c r="EJ609" s="162"/>
    </row>
    <row r="610" spans="1:140" ht="12.5">
      <c r="A610" s="168"/>
      <c r="B610" s="169"/>
      <c r="C610" s="144" t="str">
        <f t="shared" si="0"/>
        <v/>
      </c>
      <c r="D610" s="144" t="str">
        <f t="shared" si="2432"/>
        <v/>
      </c>
      <c r="E610" s="144" t="str">
        <f t="shared" si="2"/>
        <v/>
      </c>
      <c r="F610" s="145" t="str">
        <f t="shared" si="2433"/>
        <v/>
      </c>
      <c r="G610" s="145" t="str">
        <f t="shared" si="4"/>
        <v/>
      </c>
      <c r="H610" s="145" t="str">
        <f t="shared" si="5"/>
        <v/>
      </c>
      <c r="I610" s="146" t="str">
        <f t="shared" ref="I610:J610" si="2551">IF(COUNTA($DO610:$DX610)&gt;0,$BA610,"")</f>
        <v/>
      </c>
      <c r="J610" s="146" t="str">
        <f t="shared" si="2551"/>
        <v/>
      </c>
      <c r="K610" s="147" t="str">
        <f t="shared" si="43"/>
        <v/>
      </c>
      <c r="L610" s="147" t="str">
        <f t="shared" si="7"/>
        <v/>
      </c>
      <c r="M610" s="147" t="str">
        <f t="shared" si="8"/>
        <v/>
      </c>
      <c r="N610" s="147" t="str">
        <f t="shared" si="48"/>
        <v/>
      </c>
      <c r="O610" s="147" t="str">
        <f t="shared" si="9"/>
        <v/>
      </c>
      <c r="P610" s="146" t="str">
        <f t="shared" si="2435"/>
        <v/>
      </c>
      <c r="Q610" s="147" t="str">
        <f t="shared" si="2436"/>
        <v/>
      </c>
      <c r="R610" s="146" t="str">
        <f t="shared" si="12"/>
        <v/>
      </c>
      <c r="S610" s="146" t="str">
        <f t="shared" si="13"/>
        <v/>
      </c>
      <c r="T610" s="146" t="str">
        <f>IF(NOT(ISBLANK(DH610)),
        IF(AND(ISREF('Input Tenderers'!$J$8:$K$8),COUNTA('Input Tenderers'!$N$8)&gt;0),
                IF(COUNTA('Input Implementation Transactio'!$N610:$O610)&gt;0,"supplier;tenderer;payee","supplier;tenderer"),
                IF(COUNTA('Input Implementation Transactio'!$N610:$O610)&gt;0,"supplier;payee","supplier")
                ),
        IF(COUNTA('Input Implementation Transactio'!$N610:$O610)&gt;0, "payee", "")
        )</f>
        <v/>
      </c>
      <c r="U610" s="146" t="str">
        <f t="shared" si="14"/>
        <v/>
      </c>
      <c r="V610" s="146" t="str">
        <f t="shared" si="15"/>
        <v/>
      </c>
      <c r="W610" s="148" t="str">
        <f t="shared" si="2437"/>
        <v/>
      </c>
      <c r="X610" s="175" t="str">
        <f t="shared" si="2438"/>
        <v/>
      </c>
      <c r="Y610" s="170" t="str">
        <f t="shared" si="2439"/>
        <v/>
      </c>
      <c r="Z610" s="150" t="str">
        <f t="shared" si="19"/>
        <v/>
      </c>
      <c r="AA610" s="146" t="str">
        <f t="shared" si="20"/>
        <v/>
      </c>
      <c r="AB610" s="146" t="str">
        <f t="shared" si="21"/>
        <v/>
      </c>
      <c r="AC610" s="146" t="str">
        <f t="shared" si="22"/>
        <v/>
      </c>
      <c r="AD610" s="148" t="str">
        <f t="shared" si="2440"/>
        <v/>
      </c>
      <c r="AE610" s="148" t="str">
        <f t="shared" si="24"/>
        <v/>
      </c>
      <c r="AF610" s="175" t="str">
        <f t="shared" si="2441"/>
        <v/>
      </c>
      <c r="AG610" s="170" t="str">
        <f t="shared" si="2442"/>
        <v/>
      </c>
      <c r="AH610" s="148" t="str">
        <f t="shared" si="2443"/>
        <v/>
      </c>
      <c r="AI610" s="146" t="str">
        <f t="shared" si="28"/>
        <v/>
      </c>
      <c r="AJ610" s="146" t="str">
        <f t="shared" si="29"/>
        <v/>
      </c>
      <c r="AK610" s="146" t="str">
        <f t="shared" si="30"/>
        <v/>
      </c>
      <c r="AL610" s="146" t="str">
        <f t="shared" si="31"/>
        <v/>
      </c>
      <c r="AM610" s="171" t="str">
        <f t="shared" si="32"/>
        <v/>
      </c>
      <c r="AN610" s="171" t="str">
        <f t="shared" si="33"/>
        <v/>
      </c>
      <c r="AO610" s="146" t="str">
        <f t="shared" si="34"/>
        <v/>
      </c>
      <c r="AP610" s="146" t="str">
        <f t="shared" si="35"/>
        <v/>
      </c>
      <c r="AQ610" s="146" t="str">
        <f t="shared" si="36"/>
        <v/>
      </c>
      <c r="AR610" s="146" t="str">
        <f t="shared" ref="AR610:AS610" si="2552">IF(NOT(ISBLANK(CB610)),CONCATENATE(TEXT(CB610,"yyyy-mm-ddThh:MM:ss"),"Z"),"")</f>
        <v/>
      </c>
      <c r="AS610" s="146" t="str">
        <f t="shared" si="2552"/>
        <v/>
      </c>
      <c r="AT610" s="146" t="str">
        <f t="shared" si="38"/>
        <v/>
      </c>
      <c r="AU610" s="146" t="str">
        <f t="shared" si="39"/>
        <v/>
      </c>
      <c r="AV610" s="146" t="str">
        <f t="shared" ref="AV610:AW610" si="2553">IF(NOT(ISBLANK(DT610)),CONCATENATE(TEXT(DT610,"yyyy-mm-ddThh:MM:ss"),"Z"),"")</f>
        <v/>
      </c>
      <c r="AW610" s="146" t="str">
        <f t="shared" si="2553"/>
        <v/>
      </c>
      <c r="AX610" s="146" t="str">
        <f t="shared" ref="AX610:AZ610" si="2554">IF(NOT(ISBLANK(ED610)),CONCATENATE(TEXT(ED610,"yyyy-mm-ddThh:MM:ss"),"Z"),"")</f>
        <v/>
      </c>
      <c r="AY610" s="146" t="str">
        <f t="shared" si="2554"/>
        <v/>
      </c>
      <c r="AZ610" s="146" t="str">
        <f t="shared" si="2554"/>
        <v/>
      </c>
      <c r="BA610" s="176"/>
      <c r="BB610" s="152"/>
      <c r="BC610" s="177"/>
      <c r="BD610" s="154"/>
      <c r="BE610" s="155"/>
      <c r="BF610" s="154"/>
      <c r="BG610" s="155"/>
      <c r="BH610" s="169"/>
      <c r="BI610" s="162"/>
      <c r="BJ610" s="172"/>
      <c r="BK610" s="162"/>
      <c r="BL610" s="158"/>
      <c r="BM610" s="172"/>
      <c r="BN610" s="162"/>
      <c r="BO610" s="167"/>
      <c r="BP610" s="169"/>
      <c r="BQ610" s="162"/>
      <c r="BR610" s="162"/>
      <c r="BS610" s="174"/>
      <c r="BT610" s="162"/>
      <c r="BU610" s="174"/>
      <c r="BV610" s="174"/>
      <c r="BW610" s="174"/>
      <c r="BX610" s="173"/>
      <c r="BY610" s="158"/>
      <c r="BZ610" s="160"/>
      <c r="CA610" s="172"/>
      <c r="CB610" s="152"/>
      <c r="CC610" s="152"/>
      <c r="CD610" s="156"/>
      <c r="CE610" s="172"/>
      <c r="CF610" s="162"/>
      <c r="CG610" s="162"/>
      <c r="CH610" s="158"/>
      <c r="CI610" s="173"/>
      <c r="CJ610" s="178"/>
      <c r="CK610" s="173"/>
      <c r="CL610" s="165"/>
      <c r="CM610" s="172"/>
      <c r="CN610" s="162"/>
      <c r="CO610" s="162"/>
      <c r="CP610" s="162"/>
      <c r="CQ610" s="162"/>
      <c r="CR610" s="169"/>
      <c r="CS610" s="162"/>
      <c r="CT610" s="162"/>
      <c r="CU610" s="174"/>
      <c r="CV610" s="152"/>
      <c r="CW610" s="173"/>
      <c r="CX610" s="158"/>
      <c r="CY610" s="172"/>
      <c r="CZ610" s="162"/>
      <c r="DA610" s="162"/>
      <c r="DB610" s="158"/>
      <c r="DC610" s="173"/>
      <c r="DD610" s="178"/>
      <c r="DE610" s="173"/>
      <c r="DF610" s="165"/>
      <c r="DG610" s="172"/>
      <c r="DH610" s="178"/>
      <c r="DI610" s="172"/>
      <c r="DJ610" s="178"/>
      <c r="DK610" s="172"/>
      <c r="DL610" s="162"/>
      <c r="DM610" s="167"/>
      <c r="DN610" s="169"/>
      <c r="DO610" s="162"/>
      <c r="DP610" s="162"/>
      <c r="DQ610" s="174"/>
      <c r="DR610" s="152"/>
      <c r="DS610" s="172"/>
      <c r="DT610" s="152"/>
      <c r="DU610" s="152"/>
      <c r="DV610" s="156"/>
      <c r="DW610" s="173"/>
      <c r="DX610" s="158"/>
      <c r="DY610" s="172"/>
      <c r="DZ610" s="162"/>
      <c r="EA610" s="162"/>
      <c r="EB610" s="172"/>
      <c r="EC610" s="172"/>
      <c r="ED610" s="152"/>
      <c r="EE610" s="152"/>
      <c r="EF610" s="152"/>
      <c r="EG610" s="174"/>
      <c r="EH610" s="172"/>
      <c r="EI610" s="162"/>
      <c r="EJ610" s="162"/>
    </row>
    <row r="611" spans="1:140" ht="12.5">
      <c r="A611" s="168"/>
      <c r="B611" s="169"/>
      <c r="C611" s="144" t="str">
        <f t="shared" si="0"/>
        <v/>
      </c>
      <c r="D611" s="144" t="str">
        <f t="shared" si="2432"/>
        <v/>
      </c>
      <c r="E611" s="144" t="str">
        <f t="shared" si="2"/>
        <v/>
      </c>
      <c r="F611" s="145" t="str">
        <f t="shared" si="2433"/>
        <v/>
      </c>
      <c r="G611" s="145" t="str">
        <f t="shared" si="4"/>
        <v/>
      </c>
      <c r="H611" s="145" t="str">
        <f t="shared" si="5"/>
        <v/>
      </c>
      <c r="I611" s="146" t="str">
        <f t="shared" ref="I611:J611" si="2555">IF(COUNTA($DO611:$DX611)&gt;0,$BA611,"")</f>
        <v/>
      </c>
      <c r="J611" s="146" t="str">
        <f t="shared" si="2555"/>
        <v/>
      </c>
      <c r="K611" s="147" t="str">
        <f t="shared" si="43"/>
        <v/>
      </c>
      <c r="L611" s="147" t="str">
        <f t="shared" si="7"/>
        <v/>
      </c>
      <c r="M611" s="147" t="str">
        <f t="shared" si="8"/>
        <v/>
      </c>
      <c r="N611" s="147" t="str">
        <f t="shared" si="48"/>
        <v/>
      </c>
      <c r="O611" s="147" t="str">
        <f t="shared" si="9"/>
        <v/>
      </c>
      <c r="P611" s="146" t="str">
        <f t="shared" si="2435"/>
        <v/>
      </c>
      <c r="Q611" s="147" t="str">
        <f t="shared" si="2436"/>
        <v/>
      </c>
      <c r="R611" s="146" t="str">
        <f t="shared" si="12"/>
        <v/>
      </c>
      <c r="S611" s="146" t="str">
        <f t="shared" si="13"/>
        <v/>
      </c>
      <c r="T611" s="146" t="str">
        <f>IF(NOT(ISBLANK(DH611)),
        IF(AND(ISREF('Input Tenderers'!$J$8:$K$8),COUNTA('Input Tenderers'!$N$8)&gt;0),
                IF(COUNTA('Input Implementation Transactio'!$N611:$O611)&gt;0,"supplier;tenderer;payee","supplier;tenderer"),
                IF(COUNTA('Input Implementation Transactio'!$N611:$O611)&gt;0,"supplier;payee","supplier")
                ),
        IF(COUNTA('Input Implementation Transactio'!$N611:$O611)&gt;0, "payee", "")
        )</f>
        <v/>
      </c>
      <c r="U611" s="146" t="str">
        <f t="shared" si="14"/>
        <v/>
      </c>
      <c r="V611" s="146" t="str">
        <f t="shared" si="15"/>
        <v/>
      </c>
      <c r="W611" s="148" t="str">
        <f t="shared" si="2437"/>
        <v/>
      </c>
      <c r="X611" s="175" t="str">
        <f t="shared" si="2438"/>
        <v/>
      </c>
      <c r="Y611" s="170" t="str">
        <f t="shared" si="2439"/>
        <v/>
      </c>
      <c r="Z611" s="150" t="str">
        <f t="shared" si="19"/>
        <v/>
      </c>
      <c r="AA611" s="146" t="str">
        <f t="shared" si="20"/>
        <v/>
      </c>
      <c r="AB611" s="146" t="str">
        <f t="shared" si="21"/>
        <v/>
      </c>
      <c r="AC611" s="146" t="str">
        <f t="shared" si="22"/>
        <v/>
      </c>
      <c r="AD611" s="148" t="str">
        <f t="shared" si="2440"/>
        <v/>
      </c>
      <c r="AE611" s="148" t="str">
        <f t="shared" si="24"/>
        <v/>
      </c>
      <c r="AF611" s="175" t="str">
        <f t="shared" si="2441"/>
        <v/>
      </c>
      <c r="AG611" s="170" t="str">
        <f t="shared" si="2442"/>
        <v/>
      </c>
      <c r="AH611" s="148" t="str">
        <f t="shared" si="2443"/>
        <v/>
      </c>
      <c r="AI611" s="146" t="str">
        <f t="shared" si="28"/>
        <v/>
      </c>
      <c r="AJ611" s="146" t="str">
        <f t="shared" si="29"/>
        <v/>
      </c>
      <c r="AK611" s="146" t="str">
        <f t="shared" si="30"/>
        <v/>
      </c>
      <c r="AL611" s="146" t="str">
        <f t="shared" si="31"/>
        <v/>
      </c>
      <c r="AM611" s="171" t="str">
        <f t="shared" si="32"/>
        <v/>
      </c>
      <c r="AN611" s="171" t="str">
        <f t="shared" si="33"/>
        <v/>
      </c>
      <c r="AO611" s="146" t="str">
        <f t="shared" si="34"/>
        <v/>
      </c>
      <c r="AP611" s="146" t="str">
        <f t="shared" si="35"/>
        <v/>
      </c>
      <c r="AQ611" s="146" t="str">
        <f t="shared" si="36"/>
        <v/>
      </c>
      <c r="AR611" s="146" t="str">
        <f t="shared" ref="AR611:AS611" si="2556">IF(NOT(ISBLANK(CB611)),CONCATENATE(TEXT(CB611,"yyyy-mm-ddThh:MM:ss"),"Z"),"")</f>
        <v/>
      </c>
      <c r="AS611" s="146" t="str">
        <f t="shared" si="2556"/>
        <v/>
      </c>
      <c r="AT611" s="146" t="str">
        <f t="shared" si="38"/>
        <v/>
      </c>
      <c r="AU611" s="146" t="str">
        <f t="shared" si="39"/>
        <v/>
      </c>
      <c r="AV611" s="146" t="str">
        <f t="shared" ref="AV611:AW611" si="2557">IF(NOT(ISBLANK(DT611)),CONCATENATE(TEXT(DT611,"yyyy-mm-ddThh:MM:ss"),"Z"),"")</f>
        <v/>
      </c>
      <c r="AW611" s="146" t="str">
        <f t="shared" si="2557"/>
        <v/>
      </c>
      <c r="AX611" s="146" t="str">
        <f t="shared" ref="AX611:AZ611" si="2558">IF(NOT(ISBLANK(ED611)),CONCATENATE(TEXT(ED611,"yyyy-mm-ddThh:MM:ss"),"Z"),"")</f>
        <v/>
      </c>
      <c r="AY611" s="146" t="str">
        <f t="shared" si="2558"/>
        <v/>
      </c>
      <c r="AZ611" s="146" t="str">
        <f t="shared" si="2558"/>
        <v/>
      </c>
      <c r="BA611" s="176"/>
      <c r="BB611" s="152"/>
      <c r="BC611" s="177"/>
      <c r="BD611" s="154"/>
      <c r="BE611" s="155"/>
      <c r="BF611" s="154"/>
      <c r="BG611" s="155"/>
      <c r="BH611" s="169"/>
      <c r="BI611" s="162"/>
      <c r="BJ611" s="172"/>
      <c r="BK611" s="162"/>
      <c r="BL611" s="158"/>
      <c r="BM611" s="172"/>
      <c r="BN611" s="162"/>
      <c r="BO611" s="167"/>
      <c r="BP611" s="169"/>
      <c r="BQ611" s="162"/>
      <c r="BR611" s="162"/>
      <c r="BS611" s="174"/>
      <c r="BT611" s="162"/>
      <c r="BU611" s="174"/>
      <c r="BV611" s="174"/>
      <c r="BW611" s="174"/>
      <c r="BX611" s="173"/>
      <c r="BY611" s="158"/>
      <c r="BZ611" s="160"/>
      <c r="CA611" s="172"/>
      <c r="CB611" s="152"/>
      <c r="CC611" s="152"/>
      <c r="CD611" s="156"/>
      <c r="CE611" s="172"/>
      <c r="CF611" s="162"/>
      <c r="CG611" s="162"/>
      <c r="CH611" s="158"/>
      <c r="CI611" s="173"/>
      <c r="CJ611" s="178"/>
      <c r="CK611" s="173"/>
      <c r="CL611" s="165"/>
      <c r="CM611" s="172"/>
      <c r="CN611" s="162"/>
      <c r="CO611" s="162"/>
      <c r="CP611" s="162"/>
      <c r="CQ611" s="162"/>
      <c r="CR611" s="169"/>
      <c r="CS611" s="162"/>
      <c r="CT611" s="162"/>
      <c r="CU611" s="174"/>
      <c r="CV611" s="152"/>
      <c r="CW611" s="173"/>
      <c r="CX611" s="158"/>
      <c r="CY611" s="172"/>
      <c r="CZ611" s="162"/>
      <c r="DA611" s="162"/>
      <c r="DB611" s="158"/>
      <c r="DC611" s="173"/>
      <c r="DD611" s="178"/>
      <c r="DE611" s="173"/>
      <c r="DF611" s="165"/>
      <c r="DG611" s="172"/>
      <c r="DH611" s="178"/>
      <c r="DI611" s="172"/>
      <c r="DJ611" s="178"/>
      <c r="DK611" s="172"/>
      <c r="DL611" s="162"/>
      <c r="DM611" s="167"/>
      <c r="DN611" s="169"/>
      <c r="DO611" s="162"/>
      <c r="DP611" s="162"/>
      <c r="DQ611" s="174"/>
      <c r="DR611" s="152"/>
      <c r="DS611" s="172"/>
      <c r="DT611" s="152"/>
      <c r="DU611" s="152"/>
      <c r="DV611" s="156"/>
      <c r="DW611" s="173"/>
      <c r="DX611" s="158"/>
      <c r="DY611" s="172"/>
      <c r="DZ611" s="162"/>
      <c r="EA611" s="162"/>
      <c r="EB611" s="172"/>
      <c r="EC611" s="172"/>
      <c r="ED611" s="152"/>
      <c r="EE611" s="152"/>
      <c r="EF611" s="152"/>
      <c r="EG611" s="174"/>
      <c r="EH611" s="172"/>
      <c r="EI611" s="162"/>
      <c r="EJ611" s="162"/>
    </row>
    <row r="612" spans="1:140" ht="12.5">
      <c r="A612" s="168"/>
      <c r="B612" s="169"/>
      <c r="C612" s="144" t="str">
        <f t="shared" si="0"/>
        <v/>
      </c>
      <c r="D612" s="144" t="str">
        <f t="shared" si="2432"/>
        <v/>
      </c>
      <c r="E612" s="144" t="str">
        <f t="shared" si="2"/>
        <v/>
      </c>
      <c r="F612" s="145" t="str">
        <f t="shared" si="2433"/>
        <v/>
      </c>
      <c r="G612" s="145" t="str">
        <f t="shared" si="4"/>
        <v/>
      </c>
      <c r="H612" s="145" t="str">
        <f t="shared" si="5"/>
        <v/>
      </c>
      <c r="I612" s="146" t="str">
        <f t="shared" ref="I612:J612" si="2559">IF(COUNTA($DO612:$DX612)&gt;0,$BA612,"")</f>
        <v/>
      </c>
      <c r="J612" s="146" t="str">
        <f t="shared" si="2559"/>
        <v/>
      </c>
      <c r="K612" s="147" t="str">
        <f t="shared" si="43"/>
        <v/>
      </c>
      <c r="L612" s="147" t="str">
        <f t="shared" si="7"/>
        <v/>
      </c>
      <c r="M612" s="147" t="str">
        <f t="shared" si="8"/>
        <v/>
      </c>
      <c r="N612" s="147" t="str">
        <f t="shared" si="48"/>
        <v/>
      </c>
      <c r="O612" s="147" t="str">
        <f t="shared" si="9"/>
        <v/>
      </c>
      <c r="P612" s="146" t="str">
        <f t="shared" si="2435"/>
        <v/>
      </c>
      <c r="Q612" s="147" t="str">
        <f t="shared" si="2436"/>
        <v/>
      </c>
      <c r="R612" s="146" t="str">
        <f t="shared" si="12"/>
        <v/>
      </c>
      <c r="S612" s="146" t="str">
        <f t="shared" si="13"/>
        <v/>
      </c>
      <c r="T612" s="146" t="str">
        <f>IF(NOT(ISBLANK(DH612)),
        IF(AND(ISREF('Input Tenderers'!$J$8:$K$8),COUNTA('Input Tenderers'!$N$8)&gt;0),
                IF(COUNTA('Input Implementation Transactio'!$N612:$O612)&gt;0,"supplier;tenderer;payee","supplier;tenderer"),
                IF(COUNTA('Input Implementation Transactio'!$N612:$O612)&gt;0,"supplier;payee","supplier")
                ),
        IF(COUNTA('Input Implementation Transactio'!$N612:$O612)&gt;0, "payee", "")
        )</f>
        <v/>
      </c>
      <c r="U612" s="146" t="str">
        <f t="shared" si="14"/>
        <v/>
      </c>
      <c r="V612" s="146" t="str">
        <f t="shared" si="15"/>
        <v/>
      </c>
      <c r="W612" s="148" t="str">
        <f t="shared" si="2437"/>
        <v/>
      </c>
      <c r="X612" s="175" t="str">
        <f t="shared" si="2438"/>
        <v/>
      </c>
      <c r="Y612" s="170" t="str">
        <f t="shared" si="2439"/>
        <v/>
      </c>
      <c r="Z612" s="150" t="str">
        <f t="shared" si="19"/>
        <v/>
      </c>
      <c r="AA612" s="146" t="str">
        <f t="shared" si="20"/>
        <v/>
      </c>
      <c r="AB612" s="146" t="str">
        <f t="shared" si="21"/>
        <v/>
      </c>
      <c r="AC612" s="146" t="str">
        <f t="shared" si="22"/>
        <v/>
      </c>
      <c r="AD612" s="148" t="str">
        <f t="shared" si="2440"/>
        <v/>
      </c>
      <c r="AE612" s="148" t="str">
        <f t="shared" si="24"/>
        <v/>
      </c>
      <c r="AF612" s="175" t="str">
        <f t="shared" si="2441"/>
        <v/>
      </c>
      <c r="AG612" s="170" t="str">
        <f t="shared" si="2442"/>
        <v/>
      </c>
      <c r="AH612" s="148" t="str">
        <f t="shared" si="2443"/>
        <v/>
      </c>
      <c r="AI612" s="146" t="str">
        <f t="shared" si="28"/>
        <v/>
      </c>
      <c r="AJ612" s="146" t="str">
        <f t="shared" si="29"/>
        <v/>
      </c>
      <c r="AK612" s="146" t="str">
        <f t="shared" si="30"/>
        <v/>
      </c>
      <c r="AL612" s="146" t="str">
        <f t="shared" si="31"/>
        <v/>
      </c>
      <c r="AM612" s="171" t="str">
        <f t="shared" si="32"/>
        <v/>
      </c>
      <c r="AN612" s="171" t="str">
        <f t="shared" si="33"/>
        <v/>
      </c>
      <c r="AO612" s="146" t="str">
        <f t="shared" si="34"/>
        <v/>
      </c>
      <c r="AP612" s="146" t="str">
        <f t="shared" si="35"/>
        <v/>
      </c>
      <c r="AQ612" s="146" t="str">
        <f t="shared" si="36"/>
        <v/>
      </c>
      <c r="AR612" s="146" t="str">
        <f t="shared" ref="AR612:AS612" si="2560">IF(NOT(ISBLANK(CB612)),CONCATENATE(TEXT(CB612,"yyyy-mm-ddThh:MM:ss"),"Z"),"")</f>
        <v/>
      </c>
      <c r="AS612" s="146" t="str">
        <f t="shared" si="2560"/>
        <v/>
      </c>
      <c r="AT612" s="146" t="str">
        <f t="shared" si="38"/>
        <v/>
      </c>
      <c r="AU612" s="146" t="str">
        <f t="shared" si="39"/>
        <v/>
      </c>
      <c r="AV612" s="146" t="str">
        <f t="shared" ref="AV612:AW612" si="2561">IF(NOT(ISBLANK(DT612)),CONCATENATE(TEXT(DT612,"yyyy-mm-ddThh:MM:ss"),"Z"),"")</f>
        <v/>
      </c>
      <c r="AW612" s="146" t="str">
        <f t="shared" si="2561"/>
        <v/>
      </c>
      <c r="AX612" s="146" t="str">
        <f t="shared" ref="AX612:AZ612" si="2562">IF(NOT(ISBLANK(ED612)),CONCATENATE(TEXT(ED612,"yyyy-mm-ddThh:MM:ss"),"Z"),"")</f>
        <v/>
      </c>
      <c r="AY612" s="146" t="str">
        <f t="shared" si="2562"/>
        <v/>
      </c>
      <c r="AZ612" s="146" t="str">
        <f t="shared" si="2562"/>
        <v/>
      </c>
      <c r="BA612" s="176"/>
      <c r="BB612" s="152"/>
      <c r="BC612" s="177"/>
      <c r="BD612" s="154"/>
      <c r="BE612" s="155"/>
      <c r="BF612" s="154"/>
      <c r="BG612" s="155"/>
      <c r="BH612" s="169"/>
      <c r="BI612" s="162"/>
      <c r="BJ612" s="172"/>
      <c r="BK612" s="162"/>
      <c r="BL612" s="158"/>
      <c r="BM612" s="172"/>
      <c r="BN612" s="162"/>
      <c r="BO612" s="167"/>
      <c r="BP612" s="169"/>
      <c r="BQ612" s="162"/>
      <c r="BR612" s="162"/>
      <c r="BS612" s="174"/>
      <c r="BT612" s="162"/>
      <c r="BU612" s="174"/>
      <c r="BV612" s="174"/>
      <c r="BW612" s="174"/>
      <c r="BX612" s="173"/>
      <c r="BY612" s="158"/>
      <c r="BZ612" s="160"/>
      <c r="CA612" s="172"/>
      <c r="CB612" s="152"/>
      <c r="CC612" s="152"/>
      <c r="CD612" s="156"/>
      <c r="CE612" s="172"/>
      <c r="CF612" s="162"/>
      <c r="CG612" s="162"/>
      <c r="CH612" s="158"/>
      <c r="CI612" s="173"/>
      <c r="CJ612" s="178"/>
      <c r="CK612" s="173"/>
      <c r="CL612" s="165"/>
      <c r="CM612" s="172"/>
      <c r="CN612" s="162"/>
      <c r="CO612" s="162"/>
      <c r="CP612" s="162"/>
      <c r="CQ612" s="162"/>
      <c r="CR612" s="169"/>
      <c r="CS612" s="162"/>
      <c r="CT612" s="162"/>
      <c r="CU612" s="174"/>
      <c r="CV612" s="152"/>
      <c r="CW612" s="173"/>
      <c r="CX612" s="158"/>
      <c r="CY612" s="172"/>
      <c r="CZ612" s="162"/>
      <c r="DA612" s="162"/>
      <c r="DB612" s="158"/>
      <c r="DC612" s="173"/>
      <c r="DD612" s="178"/>
      <c r="DE612" s="173"/>
      <c r="DF612" s="165"/>
      <c r="DG612" s="172"/>
      <c r="DH612" s="178"/>
      <c r="DI612" s="172"/>
      <c r="DJ612" s="178"/>
      <c r="DK612" s="172"/>
      <c r="DL612" s="162"/>
      <c r="DM612" s="167"/>
      <c r="DN612" s="169"/>
      <c r="DO612" s="162"/>
      <c r="DP612" s="162"/>
      <c r="DQ612" s="174"/>
      <c r="DR612" s="152"/>
      <c r="DS612" s="172"/>
      <c r="DT612" s="152"/>
      <c r="DU612" s="152"/>
      <c r="DV612" s="156"/>
      <c r="DW612" s="173"/>
      <c r="DX612" s="158"/>
      <c r="DY612" s="172"/>
      <c r="DZ612" s="162"/>
      <c r="EA612" s="162"/>
      <c r="EB612" s="172"/>
      <c r="EC612" s="172"/>
      <c r="ED612" s="152"/>
      <c r="EE612" s="152"/>
      <c r="EF612" s="152"/>
      <c r="EG612" s="174"/>
      <c r="EH612" s="172"/>
      <c r="EI612" s="162"/>
      <c r="EJ612" s="162"/>
    </row>
    <row r="613" spans="1:140" ht="12.5">
      <c r="A613" s="168"/>
      <c r="B613" s="169"/>
      <c r="C613" s="144" t="str">
        <f t="shared" si="0"/>
        <v/>
      </c>
      <c r="D613" s="144" t="str">
        <f t="shared" si="2432"/>
        <v/>
      </c>
      <c r="E613" s="144" t="str">
        <f t="shared" si="2"/>
        <v/>
      </c>
      <c r="F613" s="145" t="str">
        <f t="shared" si="2433"/>
        <v/>
      </c>
      <c r="G613" s="145" t="str">
        <f t="shared" si="4"/>
        <v/>
      </c>
      <c r="H613" s="145" t="str">
        <f t="shared" si="5"/>
        <v/>
      </c>
      <c r="I613" s="146" t="str">
        <f t="shared" ref="I613:J613" si="2563">IF(COUNTA($DO613:$DX613)&gt;0,$BA613,"")</f>
        <v/>
      </c>
      <c r="J613" s="146" t="str">
        <f t="shared" si="2563"/>
        <v/>
      </c>
      <c r="K613" s="147" t="str">
        <f t="shared" si="43"/>
        <v/>
      </c>
      <c r="L613" s="147" t="str">
        <f t="shared" si="7"/>
        <v/>
      </c>
      <c r="M613" s="147" t="str">
        <f t="shared" si="8"/>
        <v/>
      </c>
      <c r="N613" s="147" t="str">
        <f t="shared" si="48"/>
        <v/>
      </c>
      <c r="O613" s="147" t="str">
        <f t="shared" si="9"/>
        <v/>
      </c>
      <c r="P613" s="146" t="str">
        <f t="shared" si="2435"/>
        <v/>
      </c>
      <c r="Q613" s="147" t="str">
        <f t="shared" si="2436"/>
        <v/>
      </c>
      <c r="R613" s="146" t="str">
        <f t="shared" si="12"/>
        <v/>
      </c>
      <c r="S613" s="146" t="str">
        <f t="shared" si="13"/>
        <v/>
      </c>
      <c r="T613" s="146" t="str">
        <f>IF(NOT(ISBLANK(DH613)),
        IF(AND(ISREF('Input Tenderers'!$J$8:$K$8),COUNTA('Input Tenderers'!$N$8)&gt;0),
                IF(COUNTA('Input Implementation Transactio'!$N613:$O613)&gt;0,"supplier;tenderer;payee","supplier;tenderer"),
                IF(COUNTA('Input Implementation Transactio'!$N613:$O613)&gt;0,"supplier;payee","supplier")
                ),
        IF(COUNTA('Input Implementation Transactio'!$N613:$O613)&gt;0, "payee", "")
        )</f>
        <v/>
      </c>
      <c r="U613" s="146" t="str">
        <f t="shared" si="14"/>
        <v/>
      </c>
      <c r="V613" s="146" t="str">
        <f t="shared" si="15"/>
        <v/>
      </c>
      <c r="W613" s="148" t="str">
        <f t="shared" si="2437"/>
        <v/>
      </c>
      <c r="X613" s="175" t="str">
        <f t="shared" si="2438"/>
        <v/>
      </c>
      <c r="Y613" s="170" t="str">
        <f t="shared" si="2439"/>
        <v/>
      </c>
      <c r="Z613" s="150" t="str">
        <f t="shared" si="19"/>
        <v/>
      </c>
      <c r="AA613" s="146" t="str">
        <f t="shared" si="20"/>
        <v/>
      </c>
      <c r="AB613" s="146" t="str">
        <f t="shared" si="21"/>
        <v/>
      </c>
      <c r="AC613" s="146" t="str">
        <f t="shared" si="22"/>
        <v/>
      </c>
      <c r="AD613" s="148" t="str">
        <f t="shared" si="2440"/>
        <v/>
      </c>
      <c r="AE613" s="148" t="str">
        <f t="shared" si="24"/>
        <v/>
      </c>
      <c r="AF613" s="175" t="str">
        <f t="shared" si="2441"/>
        <v/>
      </c>
      <c r="AG613" s="170" t="str">
        <f t="shared" si="2442"/>
        <v/>
      </c>
      <c r="AH613" s="148" t="str">
        <f t="shared" si="2443"/>
        <v/>
      </c>
      <c r="AI613" s="146" t="str">
        <f t="shared" si="28"/>
        <v/>
      </c>
      <c r="AJ613" s="146" t="str">
        <f t="shared" si="29"/>
        <v/>
      </c>
      <c r="AK613" s="146" t="str">
        <f t="shared" si="30"/>
        <v/>
      </c>
      <c r="AL613" s="146" t="str">
        <f t="shared" si="31"/>
        <v/>
      </c>
      <c r="AM613" s="171" t="str">
        <f t="shared" si="32"/>
        <v/>
      </c>
      <c r="AN613" s="171" t="str">
        <f t="shared" si="33"/>
        <v/>
      </c>
      <c r="AO613" s="146" t="str">
        <f t="shared" si="34"/>
        <v/>
      </c>
      <c r="AP613" s="146" t="str">
        <f t="shared" si="35"/>
        <v/>
      </c>
      <c r="AQ613" s="146" t="str">
        <f t="shared" si="36"/>
        <v/>
      </c>
      <c r="AR613" s="146" t="str">
        <f t="shared" ref="AR613:AS613" si="2564">IF(NOT(ISBLANK(CB613)),CONCATENATE(TEXT(CB613,"yyyy-mm-ddThh:MM:ss"),"Z"),"")</f>
        <v/>
      </c>
      <c r="AS613" s="146" t="str">
        <f t="shared" si="2564"/>
        <v/>
      </c>
      <c r="AT613" s="146" t="str">
        <f t="shared" si="38"/>
        <v/>
      </c>
      <c r="AU613" s="146" t="str">
        <f t="shared" si="39"/>
        <v/>
      </c>
      <c r="AV613" s="146" t="str">
        <f t="shared" ref="AV613:AW613" si="2565">IF(NOT(ISBLANK(DT613)),CONCATENATE(TEXT(DT613,"yyyy-mm-ddThh:MM:ss"),"Z"),"")</f>
        <v/>
      </c>
      <c r="AW613" s="146" t="str">
        <f t="shared" si="2565"/>
        <v/>
      </c>
      <c r="AX613" s="146" t="str">
        <f t="shared" ref="AX613:AZ613" si="2566">IF(NOT(ISBLANK(ED613)),CONCATENATE(TEXT(ED613,"yyyy-mm-ddThh:MM:ss"),"Z"),"")</f>
        <v/>
      </c>
      <c r="AY613" s="146" t="str">
        <f t="shared" si="2566"/>
        <v/>
      </c>
      <c r="AZ613" s="146" t="str">
        <f t="shared" si="2566"/>
        <v/>
      </c>
      <c r="BA613" s="176"/>
      <c r="BB613" s="152"/>
      <c r="BC613" s="177"/>
      <c r="BD613" s="154"/>
      <c r="BE613" s="155"/>
      <c r="BF613" s="154"/>
      <c r="BG613" s="155"/>
      <c r="BH613" s="169"/>
      <c r="BI613" s="162"/>
      <c r="BJ613" s="172"/>
      <c r="BK613" s="162"/>
      <c r="BL613" s="158"/>
      <c r="BM613" s="172"/>
      <c r="BN613" s="162"/>
      <c r="BO613" s="167"/>
      <c r="BP613" s="169"/>
      <c r="BQ613" s="162"/>
      <c r="BR613" s="162"/>
      <c r="BS613" s="174"/>
      <c r="BT613" s="162"/>
      <c r="BU613" s="174"/>
      <c r="BV613" s="174"/>
      <c r="BW613" s="174"/>
      <c r="BX613" s="173"/>
      <c r="BY613" s="158"/>
      <c r="BZ613" s="160"/>
      <c r="CA613" s="172"/>
      <c r="CB613" s="152"/>
      <c r="CC613" s="152"/>
      <c r="CD613" s="156"/>
      <c r="CE613" s="172"/>
      <c r="CF613" s="162"/>
      <c r="CG613" s="162"/>
      <c r="CH613" s="158"/>
      <c r="CI613" s="173"/>
      <c r="CJ613" s="178"/>
      <c r="CK613" s="173"/>
      <c r="CL613" s="165"/>
      <c r="CM613" s="172"/>
      <c r="CN613" s="162"/>
      <c r="CO613" s="162"/>
      <c r="CP613" s="162"/>
      <c r="CQ613" s="162"/>
      <c r="CR613" s="169"/>
      <c r="CS613" s="162"/>
      <c r="CT613" s="162"/>
      <c r="CU613" s="174"/>
      <c r="CV613" s="152"/>
      <c r="CW613" s="173"/>
      <c r="CX613" s="158"/>
      <c r="CY613" s="172"/>
      <c r="CZ613" s="162"/>
      <c r="DA613" s="162"/>
      <c r="DB613" s="158"/>
      <c r="DC613" s="173"/>
      <c r="DD613" s="178"/>
      <c r="DE613" s="173"/>
      <c r="DF613" s="165"/>
      <c r="DG613" s="172"/>
      <c r="DH613" s="178"/>
      <c r="DI613" s="172"/>
      <c r="DJ613" s="178"/>
      <c r="DK613" s="172"/>
      <c r="DL613" s="162"/>
      <c r="DM613" s="167"/>
      <c r="DN613" s="169"/>
      <c r="DO613" s="162"/>
      <c r="DP613" s="162"/>
      <c r="DQ613" s="174"/>
      <c r="DR613" s="152"/>
      <c r="DS613" s="172"/>
      <c r="DT613" s="152"/>
      <c r="DU613" s="152"/>
      <c r="DV613" s="156"/>
      <c r="DW613" s="173"/>
      <c r="DX613" s="158"/>
      <c r="DY613" s="172"/>
      <c r="DZ613" s="162"/>
      <c r="EA613" s="162"/>
      <c r="EB613" s="172"/>
      <c r="EC613" s="172"/>
      <c r="ED613" s="152"/>
      <c r="EE613" s="152"/>
      <c r="EF613" s="152"/>
      <c r="EG613" s="174"/>
      <c r="EH613" s="172"/>
      <c r="EI613" s="162"/>
      <c r="EJ613" s="162"/>
    </row>
    <row r="614" spans="1:140" ht="12.5">
      <c r="A614" s="168"/>
      <c r="B614" s="169"/>
      <c r="C614" s="144" t="str">
        <f t="shared" si="0"/>
        <v/>
      </c>
      <c r="D614" s="144" t="str">
        <f t="shared" si="2432"/>
        <v/>
      </c>
      <c r="E614" s="144" t="str">
        <f t="shared" si="2"/>
        <v/>
      </c>
      <c r="F614" s="145" t="str">
        <f t="shared" si="2433"/>
        <v/>
      </c>
      <c r="G614" s="145" t="str">
        <f t="shared" si="4"/>
        <v/>
      </c>
      <c r="H614" s="145" t="str">
        <f t="shared" si="5"/>
        <v/>
      </c>
      <c r="I614" s="146" t="str">
        <f t="shared" ref="I614:J614" si="2567">IF(COUNTA($DO614:$DX614)&gt;0,$BA614,"")</f>
        <v/>
      </c>
      <c r="J614" s="146" t="str">
        <f t="shared" si="2567"/>
        <v/>
      </c>
      <c r="K614" s="147" t="str">
        <f t="shared" si="43"/>
        <v/>
      </c>
      <c r="L614" s="147" t="str">
        <f t="shared" si="7"/>
        <v/>
      </c>
      <c r="M614" s="147" t="str">
        <f t="shared" si="8"/>
        <v/>
      </c>
      <c r="N614" s="147" t="str">
        <f t="shared" si="48"/>
        <v/>
      </c>
      <c r="O614" s="147" t="str">
        <f t="shared" si="9"/>
        <v/>
      </c>
      <c r="P614" s="146" t="str">
        <f t="shared" si="2435"/>
        <v/>
      </c>
      <c r="Q614" s="147" t="str">
        <f t="shared" si="2436"/>
        <v/>
      </c>
      <c r="R614" s="146" t="str">
        <f t="shared" si="12"/>
        <v/>
      </c>
      <c r="S614" s="146" t="str">
        <f t="shared" si="13"/>
        <v/>
      </c>
      <c r="T614" s="146" t="str">
        <f>IF(NOT(ISBLANK(DH614)),
        IF(AND(ISREF('Input Tenderers'!$J$8:$K$8),COUNTA('Input Tenderers'!$N$8)&gt;0),
                IF(COUNTA('Input Implementation Transactio'!$N614:$O614)&gt;0,"supplier;tenderer;payee","supplier;tenderer"),
                IF(COUNTA('Input Implementation Transactio'!$N614:$O614)&gt;0,"supplier;payee","supplier")
                ),
        IF(COUNTA('Input Implementation Transactio'!$N614:$O614)&gt;0, "payee", "")
        )</f>
        <v/>
      </c>
      <c r="U614" s="146" t="str">
        <f t="shared" si="14"/>
        <v/>
      </c>
      <c r="V614" s="146" t="str">
        <f t="shared" si="15"/>
        <v/>
      </c>
      <c r="W614" s="148" t="str">
        <f t="shared" si="2437"/>
        <v/>
      </c>
      <c r="X614" s="175" t="str">
        <f t="shared" si="2438"/>
        <v/>
      </c>
      <c r="Y614" s="170" t="str">
        <f t="shared" si="2439"/>
        <v/>
      </c>
      <c r="Z614" s="150" t="str">
        <f t="shared" si="19"/>
        <v/>
      </c>
      <c r="AA614" s="146" t="str">
        <f t="shared" si="20"/>
        <v/>
      </c>
      <c r="AB614" s="146" t="str">
        <f t="shared" si="21"/>
        <v/>
      </c>
      <c r="AC614" s="146" t="str">
        <f t="shared" si="22"/>
        <v/>
      </c>
      <c r="AD614" s="148" t="str">
        <f t="shared" si="2440"/>
        <v/>
      </c>
      <c r="AE614" s="148" t="str">
        <f t="shared" si="24"/>
        <v/>
      </c>
      <c r="AF614" s="175" t="str">
        <f t="shared" si="2441"/>
        <v/>
      </c>
      <c r="AG614" s="170" t="str">
        <f t="shared" si="2442"/>
        <v/>
      </c>
      <c r="AH614" s="148" t="str">
        <f t="shared" si="2443"/>
        <v/>
      </c>
      <c r="AI614" s="146" t="str">
        <f t="shared" si="28"/>
        <v/>
      </c>
      <c r="AJ614" s="146" t="str">
        <f t="shared" si="29"/>
        <v/>
      </c>
      <c r="AK614" s="146" t="str">
        <f t="shared" si="30"/>
        <v/>
      </c>
      <c r="AL614" s="146" t="str">
        <f t="shared" si="31"/>
        <v/>
      </c>
      <c r="AM614" s="171" t="str">
        <f t="shared" si="32"/>
        <v/>
      </c>
      <c r="AN614" s="171" t="str">
        <f t="shared" si="33"/>
        <v/>
      </c>
      <c r="AO614" s="146" t="str">
        <f t="shared" si="34"/>
        <v/>
      </c>
      <c r="AP614" s="146" t="str">
        <f t="shared" si="35"/>
        <v/>
      </c>
      <c r="AQ614" s="146" t="str">
        <f t="shared" si="36"/>
        <v/>
      </c>
      <c r="AR614" s="146" t="str">
        <f t="shared" ref="AR614:AS614" si="2568">IF(NOT(ISBLANK(CB614)),CONCATENATE(TEXT(CB614,"yyyy-mm-ddThh:MM:ss"),"Z"),"")</f>
        <v/>
      </c>
      <c r="AS614" s="146" t="str">
        <f t="shared" si="2568"/>
        <v/>
      </c>
      <c r="AT614" s="146" t="str">
        <f t="shared" si="38"/>
        <v/>
      </c>
      <c r="AU614" s="146" t="str">
        <f t="shared" si="39"/>
        <v/>
      </c>
      <c r="AV614" s="146" t="str">
        <f t="shared" ref="AV614:AW614" si="2569">IF(NOT(ISBLANK(DT614)),CONCATENATE(TEXT(DT614,"yyyy-mm-ddThh:MM:ss"),"Z"),"")</f>
        <v/>
      </c>
      <c r="AW614" s="146" t="str">
        <f t="shared" si="2569"/>
        <v/>
      </c>
      <c r="AX614" s="146" t="str">
        <f t="shared" ref="AX614:AZ614" si="2570">IF(NOT(ISBLANK(ED614)),CONCATENATE(TEXT(ED614,"yyyy-mm-ddThh:MM:ss"),"Z"),"")</f>
        <v/>
      </c>
      <c r="AY614" s="146" t="str">
        <f t="shared" si="2570"/>
        <v/>
      </c>
      <c r="AZ614" s="146" t="str">
        <f t="shared" si="2570"/>
        <v/>
      </c>
      <c r="BA614" s="176"/>
      <c r="BB614" s="152"/>
      <c r="BC614" s="177"/>
      <c r="BD614" s="154"/>
      <c r="BE614" s="155"/>
      <c r="BF614" s="154"/>
      <c r="BG614" s="155"/>
      <c r="BH614" s="169"/>
      <c r="BI614" s="162"/>
      <c r="BJ614" s="172"/>
      <c r="BK614" s="162"/>
      <c r="BL614" s="158"/>
      <c r="BM614" s="172"/>
      <c r="BN614" s="162"/>
      <c r="BO614" s="167"/>
      <c r="BP614" s="169"/>
      <c r="BQ614" s="162"/>
      <c r="BR614" s="162"/>
      <c r="BS614" s="174"/>
      <c r="BT614" s="162"/>
      <c r="BU614" s="174"/>
      <c r="BV614" s="174"/>
      <c r="BW614" s="174"/>
      <c r="BX614" s="173"/>
      <c r="BY614" s="158"/>
      <c r="BZ614" s="160"/>
      <c r="CA614" s="172"/>
      <c r="CB614" s="152"/>
      <c r="CC614" s="152"/>
      <c r="CD614" s="156"/>
      <c r="CE614" s="172"/>
      <c r="CF614" s="162"/>
      <c r="CG614" s="162"/>
      <c r="CH614" s="158"/>
      <c r="CI614" s="173"/>
      <c r="CJ614" s="178"/>
      <c r="CK614" s="173"/>
      <c r="CL614" s="165"/>
      <c r="CM614" s="172"/>
      <c r="CN614" s="162"/>
      <c r="CO614" s="162"/>
      <c r="CP614" s="162"/>
      <c r="CQ614" s="162"/>
      <c r="CR614" s="169"/>
      <c r="CS614" s="162"/>
      <c r="CT614" s="162"/>
      <c r="CU614" s="174"/>
      <c r="CV614" s="152"/>
      <c r="CW614" s="173"/>
      <c r="CX614" s="158"/>
      <c r="CY614" s="172"/>
      <c r="CZ614" s="162"/>
      <c r="DA614" s="162"/>
      <c r="DB614" s="158"/>
      <c r="DC614" s="173"/>
      <c r="DD614" s="178"/>
      <c r="DE614" s="173"/>
      <c r="DF614" s="165"/>
      <c r="DG614" s="172"/>
      <c r="DH614" s="178"/>
      <c r="DI614" s="172"/>
      <c r="DJ614" s="178"/>
      <c r="DK614" s="172"/>
      <c r="DL614" s="162"/>
      <c r="DM614" s="167"/>
      <c r="DN614" s="169"/>
      <c r="DO614" s="162"/>
      <c r="DP614" s="162"/>
      <c r="DQ614" s="174"/>
      <c r="DR614" s="152"/>
      <c r="DS614" s="172"/>
      <c r="DT614" s="152"/>
      <c r="DU614" s="152"/>
      <c r="DV614" s="156"/>
      <c r="DW614" s="173"/>
      <c r="DX614" s="158"/>
      <c r="DY614" s="172"/>
      <c r="DZ614" s="162"/>
      <c r="EA614" s="162"/>
      <c r="EB614" s="172"/>
      <c r="EC614" s="172"/>
      <c r="ED614" s="152"/>
      <c r="EE614" s="152"/>
      <c r="EF614" s="152"/>
      <c r="EG614" s="174"/>
      <c r="EH614" s="172"/>
      <c r="EI614" s="162"/>
      <c r="EJ614" s="162"/>
    </row>
    <row r="615" spans="1:140" ht="12.5">
      <c r="A615" s="168"/>
      <c r="B615" s="169"/>
      <c r="C615" s="144" t="str">
        <f t="shared" si="0"/>
        <v/>
      </c>
      <c r="D615" s="144" t="str">
        <f t="shared" si="2432"/>
        <v/>
      </c>
      <c r="E615" s="144" t="str">
        <f t="shared" si="2"/>
        <v/>
      </c>
      <c r="F615" s="145" t="str">
        <f t="shared" si="2433"/>
        <v/>
      </c>
      <c r="G615" s="145" t="str">
        <f t="shared" si="4"/>
        <v/>
      </c>
      <c r="H615" s="145" t="str">
        <f t="shared" si="5"/>
        <v/>
      </c>
      <c r="I615" s="146" t="str">
        <f t="shared" ref="I615:J615" si="2571">IF(COUNTA($DO615:$DX615)&gt;0,$BA615,"")</f>
        <v/>
      </c>
      <c r="J615" s="146" t="str">
        <f t="shared" si="2571"/>
        <v/>
      </c>
      <c r="K615" s="147" t="str">
        <f t="shared" si="43"/>
        <v/>
      </c>
      <c r="L615" s="147" t="str">
        <f t="shared" si="7"/>
        <v/>
      </c>
      <c r="M615" s="147" t="str">
        <f t="shared" si="8"/>
        <v/>
      </c>
      <c r="N615" s="147" t="str">
        <f t="shared" si="48"/>
        <v/>
      </c>
      <c r="O615" s="147" t="str">
        <f t="shared" si="9"/>
        <v/>
      </c>
      <c r="P615" s="146" t="str">
        <f t="shared" si="2435"/>
        <v/>
      </c>
      <c r="Q615" s="147" t="str">
        <f t="shared" si="2436"/>
        <v/>
      </c>
      <c r="R615" s="146" t="str">
        <f t="shared" si="12"/>
        <v/>
      </c>
      <c r="S615" s="146" t="str">
        <f t="shared" si="13"/>
        <v/>
      </c>
      <c r="T615" s="146" t="str">
        <f>IF(NOT(ISBLANK(DH615)),
        IF(AND(ISREF('Input Tenderers'!$J$8:$K$8),COUNTA('Input Tenderers'!$N$8)&gt;0),
                IF(COUNTA('Input Implementation Transactio'!$N615:$O615)&gt;0,"supplier;tenderer;payee","supplier;tenderer"),
                IF(COUNTA('Input Implementation Transactio'!$N615:$O615)&gt;0,"supplier;payee","supplier")
                ),
        IF(COUNTA('Input Implementation Transactio'!$N615:$O615)&gt;0, "payee", "")
        )</f>
        <v/>
      </c>
      <c r="U615" s="146" t="str">
        <f t="shared" si="14"/>
        <v/>
      </c>
      <c r="V615" s="146" t="str">
        <f t="shared" si="15"/>
        <v/>
      </c>
      <c r="W615" s="148" t="str">
        <f t="shared" si="2437"/>
        <v/>
      </c>
      <c r="X615" s="175" t="str">
        <f t="shared" si="2438"/>
        <v/>
      </c>
      <c r="Y615" s="170" t="str">
        <f t="shared" si="2439"/>
        <v/>
      </c>
      <c r="Z615" s="150" t="str">
        <f t="shared" si="19"/>
        <v/>
      </c>
      <c r="AA615" s="146" t="str">
        <f t="shared" si="20"/>
        <v/>
      </c>
      <c r="AB615" s="146" t="str">
        <f t="shared" si="21"/>
        <v/>
      </c>
      <c r="AC615" s="146" t="str">
        <f t="shared" si="22"/>
        <v/>
      </c>
      <c r="AD615" s="148" t="str">
        <f t="shared" si="2440"/>
        <v/>
      </c>
      <c r="AE615" s="148" t="str">
        <f t="shared" si="24"/>
        <v/>
      </c>
      <c r="AF615" s="175" t="str">
        <f t="shared" si="2441"/>
        <v/>
      </c>
      <c r="AG615" s="170" t="str">
        <f t="shared" si="2442"/>
        <v/>
      </c>
      <c r="AH615" s="148" t="str">
        <f t="shared" si="2443"/>
        <v/>
      </c>
      <c r="AI615" s="146" t="str">
        <f t="shared" si="28"/>
        <v/>
      </c>
      <c r="AJ615" s="146" t="str">
        <f t="shared" si="29"/>
        <v/>
      </c>
      <c r="AK615" s="146" t="str">
        <f t="shared" si="30"/>
        <v/>
      </c>
      <c r="AL615" s="146" t="str">
        <f t="shared" si="31"/>
        <v/>
      </c>
      <c r="AM615" s="171" t="str">
        <f t="shared" si="32"/>
        <v/>
      </c>
      <c r="AN615" s="171" t="str">
        <f t="shared" si="33"/>
        <v/>
      </c>
      <c r="AO615" s="146" t="str">
        <f t="shared" si="34"/>
        <v/>
      </c>
      <c r="AP615" s="146" t="str">
        <f t="shared" si="35"/>
        <v/>
      </c>
      <c r="AQ615" s="146" t="str">
        <f t="shared" si="36"/>
        <v/>
      </c>
      <c r="AR615" s="146" t="str">
        <f t="shared" ref="AR615:AS615" si="2572">IF(NOT(ISBLANK(CB615)),CONCATENATE(TEXT(CB615,"yyyy-mm-ddThh:MM:ss"),"Z"),"")</f>
        <v/>
      </c>
      <c r="AS615" s="146" t="str">
        <f t="shared" si="2572"/>
        <v/>
      </c>
      <c r="AT615" s="146" t="str">
        <f t="shared" si="38"/>
        <v/>
      </c>
      <c r="AU615" s="146" t="str">
        <f t="shared" si="39"/>
        <v/>
      </c>
      <c r="AV615" s="146" t="str">
        <f t="shared" ref="AV615:AW615" si="2573">IF(NOT(ISBLANK(DT615)),CONCATENATE(TEXT(DT615,"yyyy-mm-ddThh:MM:ss"),"Z"),"")</f>
        <v/>
      </c>
      <c r="AW615" s="146" t="str">
        <f t="shared" si="2573"/>
        <v/>
      </c>
      <c r="AX615" s="146" t="str">
        <f t="shared" ref="AX615:AZ615" si="2574">IF(NOT(ISBLANK(ED615)),CONCATENATE(TEXT(ED615,"yyyy-mm-ddThh:MM:ss"),"Z"),"")</f>
        <v/>
      </c>
      <c r="AY615" s="146" t="str">
        <f t="shared" si="2574"/>
        <v/>
      </c>
      <c r="AZ615" s="146" t="str">
        <f t="shared" si="2574"/>
        <v/>
      </c>
      <c r="BA615" s="176"/>
      <c r="BB615" s="152"/>
      <c r="BC615" s="177"/>
      <c r="BD615" s="154"/>
      <c r="BE615" s="155"/>
      <c r="BF615" s="154"/>
      <c r="BG615" s="155"/>
      <c r="BH615" s="169"/>
      <c r="BI615" s="162"/>
      <c r="BJ615" s="172"/>
      <c r="BK615" s="162"/>
      <c r="BL615" s="158"/>
      <c r="BM615" s="172"/>
      <c r="BN615" s="162"/>
      <c r="BO615" s="167"/>
      <c r="BP615" s="169"/>
      <c r="BQ615" s="162"/>
      <c r="BR615" s="162"/>
      <c r="BS615" s="174"/>
      <c r="BT615" s="162"/>
      <c r="BU615" s="174"/>
      <c r="BV615" s="174"/>
      <c r="BW615" s="174"/>
      <c r="BX615" s="173"/>
      <c r="BY615" s="158"/>
      <c r="BZ615" s="160"/>
      <c r="CA615" s="172"/>
      <c r="CB615" s="152"/>
      <c r="CC615" s="152"/>
      <c r="CD615" s="156"/>
      <c r="CE615" s="172"/>
      <c r="CF615" s="162"/>
      <c r="CG615" s="162"/>
      <c r="CH615" s="158"/>
      <c r="CI615" s="173"/>
      <c r="CJ615" s="178"/>
      <c r="CK615" s="173"/>
      <c r="CL615" s="165"/>
      <c r="CM615" s="172"/>
      <c r="CN615" s="162"/>
      <c r="CO615" s="162"/>
      <c r="CP615" s="162"/>
      <c r="CQ615" s="162"/>
      <c r="CR615" s="169"/>
      <c r="CS615" s="162"/>
      <c r="CT615" s="162"/>
      <c r="CU615" s="174"/>
      <c r="CV615" s="152"/>
      <c r="CW615" s="173"/>
      <c r="CX615" s="158"/>
      <c r="CY615" s="172"/>
      <c r="CZ615" s="162"/>
      <c r="DA615" s="162"/>
      <c r="DB615" s="158"/>
      <c r="DC615" s="173"/>
      <c r="DD615" s="178"/>
      <c r="DE615" s="173"/>
      <c r="DF615" s="165"/>
      <c r="DG615" s="172"/>
      <c r="DH615" s="178"/>
      <c r="DI615" s="172"/>
      <c r="DJ615" s="178"/>
      <c r="DK615" s="172"/>
      <c r="DL615" s="162"/>
      <c r="DM615" s="167"/>
      <c r="DN615" s="169"/>
      <c r="DO615" s="162"/>
      <c r="DP615" s="162"/>
      <c r="DQ615" s="174"/>
      <c r="DR615" s="152"/>
      <c r="DS615" s="172"/>
      <c r="DT615" s="152"/>
      <c r="DU615" s="152"/>
      <c r="DV615" s="156"/>
      <c r="DW615" s="173"/>
      <c r="DX615" s="158"/>
      <c r="DY615" s="172"/>
      <c r="DZ615" s="162"/>
      <c r="EA615" s="162"/>
      <c r="EB615" s="172"/>
      <c r="EC615" s="172"/>
      <c r="ED615" s="152"/>
      <c r="EE615" s="152"/>
      <c r="EF615" s="152"/>
      <c r="EG615" s="174"/>
      <c r="EH615" s="172"/>
      <c r="EI615" s="162"/>
      <c r="EJ615" s="162"/>
    </row>
    <row r="616" spans="1:140" ht="12.5">
      <c r="A616" s="168"/>
      <c r="B616" s="169"/>
      <c r="C616" s="144" t="str">
        <f t="shared" si="0"/>
        <v/>
      </c>
      <c r="D616" s="144" t="str">
        <f t="shared" si="2432"/>
        <v/>
      </c>
      <c r="E616" s="144" t="str">
        <f t="shared" si="2"/>
        <v/>
      </c>
      <c r="F616" s="145" t="str">
        <f t="shared" si="2433"/>
        <v/>
      </c>
      <c r="G616" s="145" t="str">
        <f t="shared" si="4"/>
        <v/>
      </c>
      <c r="H616" s="145" t="str">
        <f t="shared" si="5"/>
        <v/>
      </c>
      <c r="I616" s="146" t="str">
        <f t="shared" ref="I616:J616" si="2575">IF(COUNTA($DO616:$DX616)&gt;0,$BA616,"")</f>
        <v/>
      </c>
      <c r="J616" s="146" t="str">
        <f t="shared" si="2575"/>
        <v/>
      </c>
      <c r="K616" s="147" t="str">
        <f t="shared" si="43"/>
        <v/>
      </c>
      <c r="L616" s="147" t="str">
        <f t="shared" si="7"/>
        <v/>
      </c>
      <c r="M616" s="147" t="str">
        <f t="shared" si="8"/>
        <v/>
      </c>
      <c r="N616" s="147" t="str">
        <f t="shared" si="48"/>
        <v/>
      </c>
      <c r="O616" s="147" t="str">
        <f t="shared" si="9"/>
        <v/>
      </c>
      <c r="P616" s="146" t="str">
        <f t="shared" si="2435"/>
        <v/>
      </c>
      <c r="Q616" s="147" t="str">
        <f t="shared" si="2436"/>
        <v/>
      </c>
      <c r="R616" s="146" t="str">
        <f t="shared" si="12"/>
        <v/>
      </c>
      <c r="S616" s="146" t="str">
        <f t="shared" si="13"/>
        <v/>
      </c>
      <c r="T616" s="146" t="str">
        <f>IF(NOT(ISBLANK(DH616)),
        IF(AND(ISREF('Input Tenderers'!$J$8:$K$8),COUNTA('Input Tenderers'!$N$8)&gt;0),
                IF(COUNTA('Input Implementation Transactio'!$N616:$O616)&gt;0,"supplier;tenderer;payee","supplier;tenderer"),
                IF(COUNTA('Input Implementation Transactio'!$N616:$O616)&gt;0,"supplier;payee","supplier")
                ),
        IF(COUNTA('Input Implementation Transactio'!$N616:$O616)&gt;0, "payee", "")
        )</f>
        <v/>
      </c>
      <c r="U616" s="146" t="str">
        <f t="shared" si="14"/>
        <v/>
      </c>
      <c r="V616" s="146" t="str">
        <f t="shared" si="15"/>
        <v/>
      </c>
      <c r="W616" s="148" t="str">
        <f t="shared" si="2437"/>
        <v/>
      </c>
      <c r="X616" s="175" t="str">
        <f t="shared" si="2438"/>
        <v/>
      </c>
      <c r="Y616" s="170" t="str">
        <f t="shared" si="2439"/>
        <v/>
      </c>
      <c r="Z616" s="150" t="str">
        <f t="shared" si="19"/>
        <v/>
      </c>
      <c r="AA616" s="146" t="str">
        <f t="shared" si="20"/>
        <v/>
      </c>
      <c r="AB616" s="146" t="str">
        <f t="shared" si="21"/>
        <v/>
      </c>
      <c r="AC616" s="146" t="str">
        <f t="shared" si="22"/>
        <v/>
      </c>
      <c r="AD616" s="148" t="str">
        <f t="shared" si="2440"/>
        <v/>
      </c>
      <c r="AE616" s="148" t="str">
        <f t="shared" si="24"/>
        <v/>
      </c>
      <c r="AF616" s="175" t="str">
        <f t="shared" si="2441"/>
        <v/>
      </c>
      <c r="AG616" s="170" t="str">
        <f t="shared" si="2442"/>
        <v/>
      </c>
      <c r="AH616" s="148" t="str">
        <f t="shared" si="2443"/>
        <v/>
      </c>
      <c r="AI616" s="146" t="str">
        <f t="shared" si="28"/>
        <v/>
      </c>
      <c r="AJ616" s="146" t="str">
        <f t="shared" si="29"/>
        <v/>
      </c>
      <c r="AK616" s="146" t="str">
        <f t="shared" si="30"/>
        <v/>
      </c>
      <c r="AL616" s="146" t="str">
        <f t="shared" si="31"/>
        <v/>
      </c>
      <c r="AM616" s="171" t="str">
        <f t="shared" si="32"/>
        <v/>
      </c>
      <c r="AN616" s="171" t="str">
        <f t="shared" si="33"/>
        <v/>
      </c>
      <c r="AO616" s="146" t="str">
        <f t="shared" si="34"/>
        <v/>
      </c>
      <c r="AP616" s="146" t="str">
        <f t="shared" si="35"/>
        <v/>
      </c>
      <c r="AQ616" s="146" t="str">
        <f t="shared" si="36"/>
        <v/>
      </c>
      <c r="AR616" s="146" t="str">
        <f t="shared" ref="AR616:AS616" si="2576">IF(NOT(ISBLANK(CB616)),CONCATENATE(TEXT(CB616,"yyyy-mm-ddThh:MM:ss"),"Z"),"")</f>
        <v/>
      </c>
      <c r="AS616" s="146" t="str">
        <f t="shared" si="2576"/>
        <v/>
      </c>
      <c r="AT616" s="146" t="str">
        <f t="shared" si="38"/>
        <v/>
      </c>
      <c r="AU616" s="146" t="str">
        <f t="shared" si="39"/>
        <v/>
      </c>
      <c r="AV616" s="146" t="str">
        <f t="shared" ref="AV616:AW616" si="2577">IF(NOT(ISBLANK(DT616)),CONCATENATE(TEXT(DT616,"yyyy-mm-ddThh:MM:ss"),"Z"),"")</f>
        <v/>
      </c>
      <c r="AW616" s="146" t="str">
        <f t="shared" si="2577"/>
        <v/>
      </c>
      <c r="AX616" s="146" t="str">
        <f t="shared" ref="AX616:AZ616" si="2578">IF(NOT(ISBLANK(ED616)),CONCATENATE(TEXT(ED616,"yyyy-mm-ddThh:MM:ss"),"Z"),"")</f>
        <v/>
      </c>
      <c r="AY616" s="146" t="str">
        <f t="shared" si="2578"/>
        <v/>
      </c>
      <c r="AZ616" s="146" t="str">
        <f t="shared" si="2578"/>
        <v/>
      </c>
      <c r="BA616" s="176"/>
      <c r="BB616" s="152"/>
      <c r="BC616" s="177"/>
      <c r="BD616" s="154"/>
      <c r="BE616" s="155"/>
      <c r="BF616" s="154"/>
      <c r="BG616" s="155"/>
      <c r="BH616" s="169"/>
      <c r="BI616" s="162"/>
      <c r="BJ616" s="172"/>
      <c r="BK616" s="162"/>
      <c r="BL616" s="158"/>
      <c r="BM616" s="172"/>
      <c r="BN616" s="162"/>
      <c r="BO616" s="167"/>
      <c r="BP616" s="169"/>
      <c r="BQ616" s="162"/>
      <c r="BR616" s="162"/>
      <c r="BS616" s="174"/>
      <c r="BT616" s="162"/>
      <c r="BU616" s="174"/>
      <c r="BV616" s="174"/>
      <c r="BW616" s="174"/>
      <c r="BX616" s="173"/>
      <c r="BY616" s="158"/>
      <c r="BZ616" s="160"/>
      <c r="CA616" s="172"/>
      <c r="CB616" s="152"/>
      <c r="CC616" s="152"/>
      <c r="CD616" s="156"/>
      <c r="CE616" s="172"/>
      <c r="CF616" s="162"/>
      <c r="CG616" s="162"/>
      <c r="CH616" s="158"/>
      <c r="CI616" s="173"/>
      <c r="CJ616" s="178"/>
      <c r="CK616" s="173"/>
      <c r="CL616" s="165"/>
      <c r="CM616" s="172"/>
      <c r="CN616" s="162"/>
      <c r="CO616" s="162"/>
      <c r="CP616" s="162"/>
      <c r="CQ616" s="162"/>
      <c r="CR616" s="169"/>
      <c r="CS616" s="162"/>
      <c r="CT616" s="162"/>
      <c r="CU616" s="174"/>
      <c r="CV616" s="152"/>
      <c r="CW616" s="173"/>
      <c r="CX616" s="158"/>
      <c r="CY616" s="172"/>
      <c r="CZ616" s="162"/>
      <c r="DA616" s="162"/>
      <c r="DB616" s="158"/>
      <c r="DC616" s="173"/>
      <c r="DD616" s="178"/>
      <c r="DE616" s="173"/>
      <c r="DF616" s="165"/>
      <c r="DG616" s="172"/>
      <c r="DH616" s="178"/>
      <c r="DI616" s="172"/>
      <c r="DJ616" s="178"/>
      <c r="DK616" s="172"/>
      <c r="DL616" s="162"/>
      <c r="DM616" s="167"/>
      <c r="DN616" s="169"/>
      <c r="DO616" s="162"/>
      <c r="DP616" s="162"/>
      <c r="DQ616" s="174"/>
      <c r="DR616" s="152"/>
      <c r="DS616" s="172"/>
      <c r="DT616" s="152"/>
      <c r="DU616" s="152"/>
      <c r="DV616" s="156"/>
      <c r="DW616" s="173"/>
      <c r="DX616" s="158"/>
      <c r="DY616" s="172"/>
      <c r="DZ616" s="162"/>
      <c r="EA616" s="162"/>
      <c r="EB616" s="172"/>
      <c r="EC616" s="172"/>
      <c r="ED616" s="152"/>
      <c r="EE616" s="152"/>
      <c r="EF616" s="152"/>
      <c r="EG616" s="174"/>
      <c r="EH616" s="172"/>
      <c r="EI616" s="162"/>
      <c r="EJ616" s="162"/>
    </row>
    <row r="617" spans="1:140" ht="12.5">
      <c r="A617" s="168"/>
      <c r="B617" s="169"/>
      <c r="C617" s="144" t="str">
        <f t="shared" si="0"/>
        <v/>
      </c>
      <c r="D617" s="144" t="str">
        <f t="shared" si="2432"/>
        <v/>
      </c>
      <c r="E617" s="144" t="str">
        <f t="shared" si="2"/>
        <v/>
      </c>
      <c r="F617" s="145" t="str">
        <f t="shared" si="2433"/>
        <v/>
      </c>
      <c r="G617" s="145" t="str">
        <f t="shared" si="4"/>
        <v/>
      </c>
      <c r="H617" s="145" t="str">
        <f t="shared" si="5"/>
        <v/>
      </c>
      <c r="I617" s="146" t="str">
        <f t="shared" ref="I617:J617" si="2579">IF(COUNTA($DO617:$DX617)&gt;0,$BA617,"")</f>
        <v/>
      </c>
      <c r="J617" s="146" t="str">
        <f t="shared" si="2579"/>
        <v/>
      </c>
      <c r="K617" s="147" t="str">
        <f t="shared" si="43"/>
        <v/>
      </c>
      <c r="L617" s="147" t="str">
        <f t="shared" si="7"/>
        <v/>
      </c>
      <c r="M617" s="147" t="str">
        <f t="shared" si="8"/>
        <v/>
      </c>
      <c r="N617" s="147" t="str">
        <f t="shared" si="48"/>
        <v/>
      </c>
      <c r="O617" s="147" t="str">
        <f t="shared" si="9"/>
        <v/>
      </c>
      <c r="P617" s="146" t="str">
        <f t="shared" si="2435"/>
        <v/>
      </c>
      <c r="Q617" s="147" t="str">
        <f t="shared" si="2436"/>
        <v/>
      </c>
      <c r="R617" s="146" t="str">
        <f t="shared" si="12"/>
        <v/>
      </c>
      <c r="S617" s="146" t="str">
        <f t="shared" si="13"/>
        <v/>
      </c>
      <c r="T617" s="146" t="str">
        <f>IF(NOT(ISBLANK(DH617)),
        IF(AND(ISREF('Input Tenderers'!$J$8:$K$8),COUNTA('Input Tenderers'!$N$8)&gt;0),
                IF(COUNTA('Input Implementation Transactio'!$N617:$O617)&gt;0,"supplier;tenderer;payee","supplier;tenderer"),
                IF(COUNTA('Input Implementation Transactio'!$N617:$O617)&gt;0,"supplier;payee","supplier")
                ),
        IF(COUNTA('Input Implementation Transactio'!$N617:$O617)&gt;0, "payee", "")
        )</f>
        <v/>
      </c>
      <c r="U617" s="146" t="str">
        <f t="shared" si="14"/>
        <v/>
      </c>
      <c r="V617" s="146" t="str">
        <f t="shared" si="15"/>
        <v/>
      </c>
      <c r="W617" s="148" t="str">
        <f t="shared" si="2437"/>
        <v/>
      </c>
      <c r="X617" s="175" t="str">
        <f t="shared" si="2438"/>
        <v/>
      </c>
      <c r="Y617" s="170" t="str">
        <f t="shared" si="2439"/>
        <v/>
      </c>
      <c r="Z617" s="150" t="str">
        <f t="shared" si="19"/>
        <v/>
      </c>
      <c r="AA617" s="146" t="str">
        <f t="shared" si="20"/>
        <v/>
      </c>
      <c r="AB617" s="146" t="str">
        <f t="shared" si="21"/>
        <v/>
      </c>
      <c r="AC617" s="146" t="str">
        <f t="shared" si="22"/>
        <v/>
      </c>
      <c r="AD617" s="148" t="str">
        <f t="shared" si="2440"/>
        <v/>
      </c>
      <c r="AE617" s="148" t="str">
        <f t="shared" si="24"/>
        <v/>
      </c>
      <c r="AF617" s="175" t="str">
        <f t="shared" si="2441"/>
        <v/>
      </c>
      <c r="AG617" s="170" t="str">
        <f t="shared" si="2442"/>
        <v/>
      </c>
      <c r="AH617" s="148" t="str">
        <f t="shared" si="2443"/>
        <v/>
      </c>
      <c r="AI617" s="146" t="str">
        <f t="shared" si="28"/>
        <v/>
      </c>
      <c r="AJ617" s="146" t="str">
        <f t="shared" si="29"/>
        <v/>
      </c>
      <c r="AK617" s="146" t="str">
        <f t="shared" si="30"/>
        <v/>
      </c>
      <c r="AL617" s="146" t="str">
        <f t="shared" si="31"/>
        <v/>
      </c>
      <c r="AM617" s="171" t="str">
        <f t="shared" si="32"/>
        <v/>
      </c>
      <c r="AN617" s="171" t="str">
        <f t="shared" si="33"/>
        <v/>
      </c>
      <c r="AO617" s="146" t="str">
        <f t="shared" si="34"/>
        <v/>
      </c>
      <c r="AP617" s="146" t="str">
        <f t="shared" si="35"/>
        <v/>
      </c>
      <c r="AQ617" s="146" t="str">
        <f t="shared" si="36"/>
        <v/>
      </c>
      <c r="AR617" s="146" t="str">
        <f t="shared" ref="AR617:AS617" si="2580">IF(NOT(ISBLANK(CB617)),CONCATENATE(TEXT(CB617,"yyyy-mm-ddThh:MM:ss"),"Z"),"")</f>
        <v/>
      </c>
      <c r="AS617" s="146" t="str">
        <f t="shared" si="2580"/>
        <v/>
      </c>
      <c r="AT617" s="146" t="str">
        <f t="shared" si="38"/>
        <v/>
      </c>
      <c r="AU617" s="146" t="str">
        <f t="shared" si="39"/>
        <v/>
      </c>
      <c r="AV617" s="146" t="str">
        <f t="shared" ref="AV617:AW617" si="2581">IF(NOT(ISBLANK(DT617)),CONCATENATE(TEXT(DT617,"yyyy-mm-ddThh:MM:ss"),"Z"),"")</f>
        <v/>
      </c>
      <c r="AW617" s="146" t="str">
        <f t="shared" si="2581"/>
        <v/>
      </c>
      <c r="AX617" s="146" t="str">
        <f t="shared" ref="AX617:AZ617" si="2582">IF(NOT(ISBLANK(ED617)),CONCATENATE(TEXT(ED617,"yyyy-mm-ddThh:MM:ss"),"Z"),"")</f>
        <v/>
      </c>
      <c r="AY617" s="146" t="str">
        <f t="shared" si="2582"/>
        <v/>
      </c>
      <c r="AZ617" s="146" t="str">
        <f t="shared" si="2582"/>
        <v/>
      </c>
      <c r="BA617" s="176"/>
      <c r="BB617" s="152"/>
      <c r="BC617" s="177"/>
      <c r="BD617" s="154"/>
      <c r="BE617" s="155"/>
      <c r="BF617" s="154"/>
      <c r="BG617" s="155"/>
      <c r="BH617" s="169"/>
      <c r="BI617" s="162"/>
      <c r="BJ617" s="172"/>
      <c r="BK617" s="162"/>
      <c r="BL617" s="158"/>
      <c r="BM617" s="172"/>
      <c r="BN617" s="162"/>
      <c r="BO617" s="167"/>
      <c r="BP617" s="169"/>
      <c r="BQ617" s="162"/>
      <c r="BR617" s="162"/>
      <c r="BS617" s="174"/>
      <c r="BT617" s="162"/>
      <c r="BU617" s="174"/>
      <c r="BV617" s="174"/>
      <c r="BW617" s="174"/>
      <c r="BX617" s="173"/>
      <c r="BY617" s="158"/>
      <c r="BZ617" s="160"/>
      <c r="CA617" s="172"/>
      <c r="CB617" s="152"/>
      <c r="CC617" s="152"/>
      <c r="CD617" s="156"/>
      <c r="CE617" s="172"/>
      <c r="CF617" s="162"/>
      <c r="CG617" s="162"/>
      <c r="CH617" s="158"/>
      <c r="CI617" s="173"/>
      <c r="CJ617" s="178"/>
      <c r="CK617" s="173"/>
      <c r="CL617" s="165"/>
      <c r="CM617" s="172"/>
      <c r="CN617" s="162"/>
      <c r="CO617" s="162"/>
      <c r="CP617" s="162"/>
      <c r="CQ617" s="162"/>
      <c r="CR617" s="169"/>
      <c r="CS617" s="162"/>
      <c r="CT617" s="162"/>
      <c r="CU617" s="174"/>
      <c r="CV617" s="152"/>
      <c r="CW617" s="173"/>
      <c r="CX617" s="158"/>
      <c r="CY617" s="172"/>
      <c r="CZ617" s="162"/>
      <c r="DA617" s="162"/>
      <c r="DB617" s="158"/>
      <c r="DC617" s="173"/>
      <c r="DD617" s="178"/>
      <c r="DE617" s="173"/>
      <c r="DF617" s="165"/>
      <c r="DG617" s="172"/>
      <c r="DH617" s="178"/>
      <c r="DI617" s="172"/>
      <c r="DJ617" s="178"/>
      <c r="DK617" s="172"/>
      <c r="DL617" s="162"/>
      <c r="DM617" s="167"/>
      <c r="DN617" s="169"/>
      <c r="DO617" s="162"/>
      <c r="DP617" s="162"/>
      <c r="DQ617" s="174"/>
      <c r="DR617" s="152"/>
      <c r="DS617" s="172"/>
      <c r="DT617" s="152"/>
      <c r="DU617" s="152"/>
      <c r="DV617" s="156"/>
      <c r="DW617" s="173"/>
      <c r="DX617" s="158"/>
      <c r="DY617" s="172"/>
      <c r="DZ617" s="162"/>
      <c r="EA617" s="162"/>
      <c r="EB617" s="172"/>
      <c r="EC617" s="172"/>
      <c r="ED617" s="152"/>
      <c r="EE617" s="152"/>
      <c r="EF617" s="152"/>
      <c r="EG617" s="174"/>
      <c r="EH617" s="172"/>
      <c r="EI617" s="162"/>
      <c r="EJ617" s="162"/>
    </row>
    <row r="618" spans="1:140" ht="12.5">
      <c r="A618" s="168"/>
      <c r="B618" s="169"/>
      <c r="C618" s="144" t="str">
        <f t="shared" si="0"/>
        <v/>
      </c>
      <c r="D618" s="144" t="str">
        <f t="shared" si="2432"/>
        <v/>
      </c>
      <c r="E618" s="144" t="str">
        <f t="shared" si="2"/>
        <v/>
      </c>
      <c r="F618" s="145" t="str">
        <f t="shared" si="2433"/>
        <v/>
      </c>
      <c r="G618" s="145" t="str">
        <f t="shared" si="4"/>
        <v/>
      </c>
      <c r="H618" s="145" t="str">
        <f t="shared" si="5"/>
        <v/>
      </c>
      <c r="I618" s="146" t="str">
        <f t="shared" ref="I618:J618" si="2583">IF(COUNTA($DO618:$DX618)&gt;0,$BA618,"")</f>
        <v/>
      </c>
      <c r="J618" s="146" t="str">
        <f t="shared" si="2583"/>
        <v/>
      </c>
      <c r="K618" s="147" t="str">
        <f t="shared" si="43"/>
        <v/>
      </c>
      <c r="L618" s="147" t="str">
        <f t="shared" si="7"/>
        <v/>
      </c>
      <c r="M618" s="147" t="str">
        <f t="shared" si="8"/>
        <v/>
      </c>
      <c r="N618" s="147" t="str">
        <f t="shared" si="48"/>
        <v/>
      </c>
      <c r="O618" s="147" t="str">
        <f t="shared" si="9"/>
        <v/>
      </c>
      <c r="P618" s="146" t="str">
        <f t="shared" si="2435"/>
        <v/>
      </c>
      <c r="Q618" s="147" t="str">
        <f t="shared" si="2436"/>
        <v/>
      </c>
      <c r="R618" s="146" t="str">
        <f t="shared" si="12"/>
        <v/>
      </c>
      <c r="S618" s="146" t="str">
        <f t="shared" si="13"/>
        <v/>
      </c>
      <c r="T618" s="146" t="str">
        <f>IF(NOT(ISBLANK(DH618)),
        IF(AND(ISREF('Input Tenderers'!$J$8:$K$8),COUNTA('Input Tenderers'!$N$8)&gt;0),
                IF(COUNTA('Input Implementation Transactio'!$N618:$O618)&gt;0,"supplier;tenderer;payee","supplier;tenderer"),
                IF(COUNTA('Input Implementation Transactio'!$N618:$O618)&gt;0,"supplier;payee","supplier")
                ),
        IF(COUNTA('Input Implementation Transactio'!$N618:$O618)&gt;0, "payee", "")
        )</f>
        <v/>
      </c>
      <c r="U618" s="146" t="str">
        <f t="shared" si="14"/>
        <v/>
      </c>
      <c r="V618" s="146" t="str">
        <f t="shared" si="15"/>
        <v/>
      </c>
      <c r="W618" s="148" t="str">
        <f t="shared" si="2437"/>
        <v/>
      </c>
      <c r="X618" s="175" t="str">
        <f t="shared" si="2438"/>
        <v/>
      </c>
      <c r="Y618" s="170" t="str">
        <f t="shared" si="2439"/>
        <v/>
      </c>
      <c r="Z618" s="150" t="str">
        <f t="shared" si="19"/>
        <v/>
      </c>
      <c r="AA618" s="146" t="str">
        <f t="shared" si="20"/>
        <v/>
      </c>
      <c r="AB618" s="146" t="str">
        <f t="shared" si="21"/>
        <v/>
      </c>
      <c r="AC618" s="146" t="str">
        <f t="shared" si="22"/>
        <v/>
      </c>
      <c r="AD618" s="148" t="str">
        <f t="shared" si="2440"/>
        <v/>
      </c>
      <c r="AE618" s="148" t="str">
        <f t="shared" si="24"/>
        <v/>
      </c>
      <c r="AF618" s="175" t="str">
        <f t="shared" si="2441"/>
        <v/>
      </c>
      <c r="AG618" s="170" t="str">
        <f t="shared" si="2442"/>
        <v/>
      </c>
      <c r="AH618" s="148" t="str">
        <f t="shared" si="2443"/>
        <v/>
      </c>
      <c r="AI618" s="146" t="str">
        <f t="shared" si="28"/>
        <v/>
      </c>
      <c r="AJ618" s="146" t="str">
        <f t="shared" si="29"/>
        <v/>
      </c>
      <c r="AK618" s="146" t="str">
        <f t="shared" si="30"/>
        <v/>
      </c>
      <c r="AL618" s="146" t="str">
        <f t="shared" si="31"/>
        <v/>
      </c>
      <c r="AM618" s="171" t="str">
        <f t="shared" si="32"/>
        <v/>
      </c>
      <c r="AN618" s="171" t="str">
        <f t="shared" si="33"/>
        <v/>
      </c>
      <c r="AO618" s="146" t="str">
        <f t="shared" si="34"/>
        <v/>
      </c>
      <c r="AP618" s="146" t="str">
        <f t="shared" si="35"/>
        <v/>
      </c>
      <c r="AQ618" s="146" t="str">
        <f t="shared" si="36"/>
        <v/>
      </c>
      <c r="AR618" s="146" t="str">
        <f t="shared" ref="AR618:AS618" si="2584">IF(NOT(ISBLANK(CB618)),CONCATENATE(TEXT(CB618,"yyyy-mm-ddThh:MM:ss"),"Z"),"")</f>
        <v/>
      </c>
      <c r="AS618" s="146" t="str">
        <f t="shared" si="2584"/>
        <v/>
      </c>
      <c r="AT618" s="146" t="str">
        <f t="shared" si="38"/>
        <v/>
      </c>
      <c r="AU618" s="146" t="str">
        <f t="shared" si="39"/>
        <v/>
      </c>
      <c r="AV618" s="146" t="str">
        <f t="shared" ref="AV618:AW618" si="2585">IF(NOT(ISBLANK(DT618)),CONCATENATE(TEXT(DT618,"yyyy-mm-ddThh:MM:ss"),"Z"),"")</f>
        <v/>
      </c>
      <c r="AW618" s="146" t="str">
        <f t="shared" si="2585"/>
        <v/>
      </c>
      <c r="AX618" s="146" t="str">
        <f t="shared" ref="AX618:AZ618" si="2586">IF(NOT(ISBLANK(ED618)),CONCATENATE(TEXT(ED618,"yyyy-mm-ddThh:MM:ss"),"Z"),"")</f>
        <v/>
      </c>
      <c r="AY618" s="146" t="str">
        <f t="shared" si="2586"/>
        <v/>
      </c>
      <c r="AZ618" s="146" t="str">
        <f t="shared" si="2586"/>
        <v/>
      </c>
      <c r="BA618" s="176"/>
      <c r="BB618" s="152"/>
      <c r="BC618" s="177"/>
      <c r="BD618" s="154"/>
      <c r="BE618" s="155"/>
      <c r="BF618" s="154"/>
      <c r="BG618" s="155"/>
      <c r="BH618" s="169"/>
      <c r="BI618" s="162"/>
      <c r="BJ618" s="172"/>
      <c r="BK618" s="162"/>
      <c r="BL618" s="158"/>
      <c r="BM618" s="172"/>
      <c r="BN618" s="162"/>
      <c r="BO618" s="167"/>
      <c r="BP618" s="169"/>
      <c r="BQ618" s="162"/>
      <c r="BR618" s="162"/>
      <c r="BS618" s="174"/>
      <c r="BT618" s="162"/>
      <c r="BU618" s="174"/>
      <c r="BV618" s="174"/>
      <c r="BW618" s="174"/>
      <c r="BX618" s="173"/>
      <c r="BY618" s="158"/>
      <c r="BZ618" s="160"/>
      <c r="CA618" s="172"/>
      <c r="CB618" s="152"/>
      <c r="CC618" s="152"/>
      <c r="CD618" s="156"/>
      <c r="CE618" s="172"/>
      <c r="CF618" s="162"/>
      <c r="CG618" s="162"/>
      <c r="CH618" s="158"/>
      <c r="CI618" s="173"/>
      <c r="CJ618" s="178"/>
      <c r="CK618" s="173"/>
      <c r="CL618" s="165"/>
      <c r="CM618" s="172"/>
      <c r="CN618" s="162"/>
      <c r="CO618" s="162"/>
      <c r="CP618" s="162"/>
      <c r="CQ618" s="162"/>
      <c r="CR618" s="169"/>
      <c r="CS618" s="162"/>
      <c r="CT618" s="162"/>
      <c r="CU618" s="174"/>
      <c r="CV618" s="152"/>
      <c r="CW618" s="173"/>
      <c r="CX618" s="158"/>
      <c r="CY618" s="172"/>
      <c r="CZ618" s="162"/>
      <c r="DA618" s="162"/>
      <c r="DB618" s="158"/>
      <c r="DC618" s="173"/>
      <c r="DD618" s="178"/>
      <c r="DE618" s="173"/>
      <c r="DF618" s="165"/>
      <c r="DG618" s="172"/>
      <c r="DH618" s="178"/>
      <c r="DI618" s="172"/>
      <c r="DJ618" s="178"/>
      <c r="DK618" s="172"/>
      <c r="DL618" s="162"/>
      <c r="DM618" s="167"/>
      <c r="DN618" s="169"/>
      <c r="DO618" s="162"/>
      <c r="DP618" s="162"/>
      <c r="DQ618" s="174"/>
      <c r="DR618" s="152"/>
      <c r="DS618" s="172"/>
      <c r="DT618" s="152"/>
      <c r="DU618" s="152"/>
      <c r="DV618" s="156"/>
      <c r="DW618" s="173"/>
      <c r="DX618" s="158"/>
      <c r="DY618" s="172"/>
      <c r="DZ618" s="162"/>
      <c r="EA618" s="162"/>
      <c r="EB618" s="172"/>
      <c r="EC618" s="172"/>
      <c r="ED618" s="152"/>
      <c r="EE618" s="152"/>
      <c r="EF618" s="152"/>
      <c r="EG618" s="174"/>
      <c r="EH618" s="172"/>
      <c r="EI618" s="162"/>
      <c r="EJ618" s="162"/>
    </row>
    <row r="619" spans="1:140" ht="12.5">
      <c r="A619" s="168"/>
      <c r="B619" s="169"/>
      <c r="C619" s="144" t="str">
        <f t="shared" si="0"/>
        <v/>
      </c>
      <c r="D619" s="144" t="str">
        <f t="shared" si="2432"/>
        <v/>
      </c>
      <c r="E619" s="144" t="str">
        <f t="shared" si="2"/>
        <v/>
      </c>
      <c r="F619" s="145" t="str">
        <f t="shared" si="2433"/>
        <v/>
      </c>
      <c r="G619" s="145" t="str">
        <f t="shared" si="4"/>
        <v/>
      </c>
      <c r="H619" s="145" t="str">
        <f t="shared" si="5"/>
        <v/>
      </c>
      <c r="I619" s="146" t="str">
        <f t="shared" ref="I619:J619" si="2587">IF(COUNTA($DO619:$DX619)&gt;0,$BA619,"")</f>
        <v/>
      </c>
      <c r="J619" s="146" t="str">
        <f t="shared" si="2587"/>
        <v/>
      </c>
      <c r="K619" s="147" t="str">
        <f t="shared" si="43"/>
        <v/>
      </c>
      <c r="L619" s="147" t="str">
        <f t="shared" si="7"/>
        <v/>
      </c>
      <c r="M619" s="147" t="str">
        <f t="shared" si="8"/>
        <v/>
      </c>
      <c r="N619" s="147" t="str">
        <f t="shared" si="48"/>
        <v/>
      </c>
      <c r="O619" s="147" t="str">
        <f t="shared" si="9"/>
        <v/>
      </c>
      <c r="P619" s="146" t="str">
        <f t="shared" si="2435"/>
        <v/>
      </c>
      <c r="Q619" s="147" t="str">
        <f t="shared" si="2436"/>
        <v/>
      </c>
      <c r="R619" s="146" t="str">
        <f t="shared" si="12"/>
        <v/>
      </c>
      <c r="S619" s="146" t="str">
        <f t="shared" si="13"/>
        <v/>
      </c>
      <c r="T619" s="146" t="str">
        <f>IF(NOT(ISBLANK(DH619)),
        IF(AND(ISREF('Input Tenderers'!$J$8:$K$8),COUNTA('Input Tenderers'!$N$8)&gt;0),
                IF(COUNTA('Input Implementation Transactio'!$N619:$O619)&gt;0,"supplier;tenderer;payee","supplier;tenderer"),
                IF(COUNTA('Input Implementation Transactio'!$N619:$O619)&gt;0,"supplier;payee","supplier")
                ),
        IF(COUNTA('Input Implementation Transactio'!$N619:$O619)&gt;0, "payee", "")
        )</f>
        <v/>
      </c>
      <c r="U619" s="146" t="str">
        <f t="shared" si="14"/>
        <v/>
      </c>
      <c r="V619" s="146" t="str">
        <f t="shared" si="15"/>
        <v/>
      </c>
      <c r="W619" s="148" t="str">
        <f t="shared" si="2437"/>
        <v/>
      </c>
      <c r="X619" s="175" t="str">
        <f t="shared" si="2438"/>
        <v/>
      </c>
      <c r="Y619" s="170" t="str">
        <f t="shared" si="2439"/>
        <v/>
      </c>
      <c r="Z619" s="150" t="str">
        <f t="shared" si="19"/>
        <v/>
      </c>
      <c r="AA619" s="146" t="str">
        <f t="shared" si="20"/>
        <v/>
      </c>
      <c r="AB619" s="146" t="str">
        <f t="shared" si="21"/>
        <v/>
      </c>
      <c r="AC619" s="146" t="str">
        <f t="shared" si="22"/>
        <v/>
      </c>
      <c r="AD619" s="148" t="str">
        <f t="shared" si="2440"/>
        <v/>
      </c>
      <c r="AE619" s="148" t="str">
        <f t="shared" si="24"/>
        <v/>
      </c>
      <c r="AF619" s="175" t="str">
        <f t="shared" si="2441"/>
        <v/>
      </c>
      <c r="AG619" s="170" t="str">
        <f t="shared" si="2442"/>
        <v/>
      </c>
      <c r="AH619" s="148" t="str">
        <f t="shared" si="2443"/>
        <v/>
      </c>
      <c r="AI619" s="146" t="str">
        <f t="shared" si="28"/>
        <v/>
      </c>
      <c r="AJ619" s="146" t="str">
        <f t="shared" si="29"/>
        <v/>
      </c>
      <c r="AK619" s="146" t="str">
        <f t="shared" si="30"/>
        <v/>
      </c>
      <c r="AL619" s="146" t="str">
        <f t="shared" si="31"/>
        <v/>
      </c>
      <c r="AM619" s="171" t="str">
        <f t="shared" si="32"/>
        <v/>
      </c>
      <c r="AN619" s="171" t="str">
        <f t="shared" si="33"/>
        <v/>
      </c>
      <c r="AO619" s="146" t="str">
        <f t="shared" si="34"/>
        <v/>
      </c>
      <c r="AP619" s="146" t="str">
        <f t="shared" si="35"/>
        <v/>
      </c>
      <c r="AQ619" s="146" t="str">
        <f t="shared" si="36"/>
        <v/>
      </c>
      <c r="AR619" s="146" t="str">
        <f t="shared" ref="AR619:AS619" si="2588">IF(NOT(ISBLANK(CB619)),CONCATENATE(TEXT(CB619,"yyyy-mm-ddThh:MM:ss"),"Z"),"")</f>
        <v/>
      </c>
      <c r="AS619" s="146" t="str">
        <f t="shared" si="2588"/>
        <v/>
      </c>
      <c r="AT619" s="146" t="str">
        <f t="shared" si="38"/>
        <v/>
      </c>
      <c r="AU619" s="146" t="str">
        <f t="shared" si="39"/>
        <v/>
      </c>
      <c r="AV619" s="146" t="str">
        <f t="shared" ref="AV619:AW619" si="2589">IF(NOT(ISBLANK(DT619)),CONCATENATE(TEXT(DT619,"yyyy-mm-ddThh:MM:ss"),"Z"),"")</f>
        <v/>
      </c>
      <c r="AW619" s="146" t="str">
        <f t="shared" si="2589"/>
        <v/>
      </c>
      <c r="AX619" s="146" t="str">
        <f t="shared" ref="AX619:AZ619" si="2590">IF(NOT(ISBLANK(ED619)),CONCATENATE(TEXT(ED619,"yyyy-mm-ddThh:MM:ss"),"Z"),"")</f>
        <v/>
      </c>
      <c r="AY619" s="146" t="str">
        <f t="shared" si="2590"/>
        <v/>
      </c>
      <c r="AZ619" s="146" t="str">
        <f t="shared" si="2590"/>
        <v/>
      </c>
      <c r="BA619" s="176"/>
      <c r="BB619" s="152"/>
      <c r="BC619" s="177"/>
      <c r="BD619" s="154"/>
      <c r="BE619" s="155"/>
      <c r="BF619" s="154"/>
      <c r="BG619" s="155"/>
      <c r="BH619" s="169"/>
      <c r="BI619" s="162"/>
      <c r="BJ619" s="172"/>
      <c r="BK619" s="162"/>
      <c r="BL619" s="158"/>
      <c r="BM619" s="172"/>
      <c r="BN619" s="162"/>
      <c r="BO619" s="167"/>
      <c r="BP619" s="169"/>
      <c r="BQ619" s="162"/>
      <c r="BR619" s="162"/>
      <c r="BS619" s="174"/>
      <c r="BT619" s="162"/>
      <c r="BU619" s="174"/>
      <c r="BV619" s="174"/>
      <c r="BW619" s="174"/>
      <c r="BX619" s="173"/>
      <c r="BY619" s="158"/>
      <c r="BZ619" s="160"/>
      <c r="CA619" s="172"/>
      <c r="CB619" s="152"/>
      <c r="CC619" s="152"/>
      <c r="CD619" s="156"/>
      <c r="CE619" s="172"/>
      <c r="CF619" s="162"/>
      <c r="CG619" s="162"/>
      <c r="CH619" s="158"/>
      <c r="CI619" s="173"/>
      <c r="CJ619" s="178"/>
      <c r="CK619" s="173"/>
      <c r="CL619" s="165"/>
      <c r="CM619" s="172"/>
      <c r="CN619" s="162"/>
      <c r="CO619" s="162"/>
      <c r="CP619" s="162"/>
      <c r="CQ619" s="162"/>
      <c r="CR619" s="169"/>
      <c r="CS619" s="162"/>
      <c r="CT619" s="162"/>
      <c r="CU619" s="174"/>
      <c r="CV619" s="152"/>
      <c r="CW619" s="173"/>
      <c r="CX619" s="158"/>
      <c r="CY619" s="172"/>
      <c r="CZ619" s="162"/>
      <c r="DA619" s="162"/>
      <c r="DB619" s="158"/>
      <c r="DC619" s="173"/>
      <c r="DD619" s="178"/>
      <c r="DE619" s="173"/>
      <c r="DF619" s="165"/>
      <c r="DG619" s="172"/>
      <c r="DH619" s="178"/>
      <c r="DI619" s="172"/>
      <c r="DJ619" s="178"/>
      <c r="DK619" s="172"/>
      <c r="DL619" s="162"/>
      <c r="DM619" s="167"/>
      <c r="DN619" s="169"/>
      <c r="DO619" s="162"/>
      <c r="DP619" s="162"/>
      <c r="DQ619" s="174"/>
      <c r="DR619" s="152"/>
      <c r="DS619" s="172"/>
      <c r="DT619" s="152"/>
      <c r="DU619" s="152"/>
      <c r="DV619" s="156"/>
      <c r="DW619" s="173"/>
      <c r="DX619" s="158"/>
      <c r="DY619" s="172"/>
      <c r="DZ619" s="162"/>
      <c r="EA619" s="162"/>
      <c r="EB619" s="172"/>
      <c r="EC619" s="172"/>
      <c r="ED619" s="152"/>
      <c r="EE619" s="152"/>
      <c r="EF619" s="152"/>
      <c r="EG619" s="174"/>
      <c r="EH619" s="172"/>
      <c r="EI619" s="162"/>
      <c r="EJ619" s="162"/>
    </row>
    <row r="620" spans="1:140" ht="12.5">
      <c r="A620" s="168"/>
      <c r="B620" s="169"/>
      <c r="C620" s="144" t="str">
        <f t="shared" si="0"/>
        <v/>
      </c>
      <c r="D620" s="144" t="str">
        <f t="shared" si="2432"/>
        <v/>
      </c>
      <c r="E620" s="144" t="str">
        <f t="shared" si="2"/>
        <v/>
      </c>
      <c r="F620" s="145" t="str">
        <f t="shared" si="2433"/>
        <v/>
      </c>
      <c r="G620" s="145" t="str">
        <f t="shared" si="4"/>
        <v/>
      </c>
      <c r="H620" s="145" t="str">
        <f t="shared" si="5"/>
        <v/>
      </c>
      <c r="I620" s="146" t="str">
        <f t="shared" ref="I620:J620" si="2591">IF(COUNTA($DO620:$DX620)&gt;0,$BA620,"")</f>
        <v/>
      </c>
      <c r="J620" s="146" t="str">
        <f t="shared" si="2591"/>
        <v/>
      </c>
      <c r="K620" s="147" t="str">
        <f t="shared" si="43"/>
        <v/>
      </c>
      <c r="L620" s="147" t="str">
        <f t="shared" si="7"/>
        <v/>
      </c>
      <c r="M620" s="147" t="str">
        <f t="shared" si="8"/>
        <v/>
      </c>
      <c r="N620" s="147" t="str">
        <f t="shared" si="48"/>
        <v/>
      </c>
      <c r="O620" s="147" t="str">
        <f t="shared" si="9"/>
        <v/>
      </c>
      <c r="P620" s="146" t="str">
        <f t="shared" si="2435"/>
        <v/>
      </c>
      <c r="Q620" s="147" t="str">
        <f t="shared" si="2436"/>
        <v/>
      </c>
      <c r="R620" s="146" t="str">
        <f t="shared" si="12"/>
        <v/>
      </c>
      <c r="S620" s="146" t="str">
        <f t="shared" si="13"/>
        <v/>
      </c>
      <c r="T620" s="146" t="str">
        <f>IF(NOT(ISBLANK(DH620)),
        IF(AND(ISREF('Input Tenderers'!$J$8:$K$8),COUNTA('Input Tenderers'!$N$8)&gt;0),
                IF(COUNTA('Input Implementation Transactio'!$N620:$O620)&gt;0,"supplier;tenderer;payee","supplier;tenderer"),
                IF(COUNTA('Input Implementation Transactio'!$N620:$O620)&gt;0,"supplier;payee","supplier")
                ),
        IF(COUNTA('Input Implementation Transactio'!$N620:$O620)&gt;0, "payee", "")
        )</f>
        <v/>
      </c>
      <c r="U620" s="146" t="str">
        <f t="shared" si="14"/>
        <v/>
      </c>
      <c r="V620" s="146" t="str">
        <f t="shared" si="15"/>
        <v/>
      </c>
      <c r="W620" s="148" t="str">
        <f t="shared" si="2437"/>
        <v/>
      </c>
      <c r="X620" s="175" t="str">
        <f t="shared" si="2438"/>
        <v/>
      </c>
      <c r="Y620" s="170" t="str">
        <f t="shared" si="2439"/>
        <v/>
      </c>
      <c r="Z620" s="150" t="str">
        <f t="shared" si="19"/>
        <v/>
      </c>
      <c r="AA620" s="146" t="str">
        <f t="shared" si="20"/>
        <v/>
      </c>
      <c r="AB620" s="146" t="str">
        <f t="shared" si="21"/>
        <v/>
      </c>
      <c r="AC620" s="146" t="str">
        <f t="shared" si="22"/>
        <v/>
      </c>
      <c r="AD620" s="148" t="str">
        <f t="shared" si="2440"/>
        <v/>
      </c>
      <c r="AE620" s="148" t="str">
        <f t="shared" si="24"/>
        <v/>
      </c>
      <c r="AF620" s="175" t="str">
        <f t="shared" si="2441"/>
        <v/>
      </c>
      <c r="AG620" s="170" t="str">
        <f t="shared" si="2442"/>
        <v/>
      </c>
      <c r="AH620" s="148" t="str">
        <f t="shared" si="2443"/>
        <v/>
      </c>
      <c r="AI620" s="146" t="str">
        <f t="shared" si="28"/>
        <v/>
      </c>
      <c r="AJ620" s="146" t="str">
        <f t="shared" si="29"/>
        <v/>
      </c>
      <c r="AK620" s="146" t="str">
        <f t="shared" si="30"/>
        <v/>
      </c>
      <c r="AL620" s="146" t="str">
        <f t="shared" si="31"/>
        <v/>
      </c>
      <c r="AM620" s="171" t="str">
        <f t="shared" si="32"/>
        <v/>
      </c>
      <c r="AN620" s="171" t="str">
        <f t="shared" si="33"/>
        <v/>
      </c>
      <c r="AO620" s="146" t="str">
        <f t="shared" si="34"/>
        <v/>
      </c>
      <c r="AP620" s="146" t="str">
        <f t="shared" si="35"/>
        <v/>
      </c>
      <c r="AQ620" s="146" t="str">
        <f t="shared" si="36"/>
        <v/>
      </c>
      <c r="AR620" s="146" t="str">
        <f t="shared" ref="AR620:AS620" si="2592">IF(NOT(ISBLANK(CB620)),CONCATENATE(TEXT(CB620,"yyyy-mm-ddThh:MM:ss"),"Z"),"")</f>
        <v/>
      </c>
      <c r="AS620" s="146" t="str">
        <f t="shared" si="2592"/>
        <v/>
      </c>
      <c r="AT620" s="146" t="str">
        <f t="shared" si="38"/>
        <v/>
      </c>
      <c r="AU620" s="146" t="str">
        <f t="shared" si="39"/>
        <v/>
      </c>
      <c r="AV620" s="146" t="str">
        <f t="shared" ref="AV620:AW620" si="2593">IF(NOT(ISBLANK(DT620)),CONCATENATE(TEXT(DT620,"yyyy-mm-ddThh:MM:ss"),"Z"),"")</f>
        <v/>
      </c>
      <c r="AW620" s="146" t="str">
        <f t="shared" si="2593"/>
        <v/>
      </c>
      <c r="AX620" s="146" t="str">
        <f t="shared" ref="AX620:AZ620" si="2594">IF(NOT(ISBLANK(ED620)),CONCATENATE(TEXT(ED620,"yyyy-mm-ddThh:MM:ss"),"Z"),"")</f>
        <v/>
      </c>
      <c r="AY620" s="146" t="str">
        <f t="shared" si="2594"/>
        <v/>
      </c>
      <c r="AZ620" s="146" t="str">
        <f t="shared" si="2594"/>
        <v/>
      </c>
      <c r="BA620" s="176"/>
      <c r="BB620" s="152"/>
      <c r="BC620" s="177"/>
      <c r="BD620" s="154"/>
      <c r="BE620" s="155"/>
      <c r="BF620" s="154"/>
      <c r="BG620" s="155"/>
      <c r="BH620" s="169"/>
      <c r="BI620" s="162"/>
      <c r="BJ620" s="172"/>
      <c r="BK620" s="162"/>
      <c r="BL620" s="158"/>
      <c r="BM620" s="172"/>
      <c r="BN620" s="162"/>
      <c r="BO620" s="167"/>
      <c r="BP620" s="169"/>
      <c r="BQ620" s="162"/>
      <c r="BR620" s="162"/>
      <c r="BS620" s="174"/>
      <c r="BT620" s="162"/>
      <c r="BU620" s="174"/>
      <c r="BV620" s="174"/>
      <c r="BW620" s="174"/>
      <c r="BX620" s="173"/>
      <c r="BY620" s="158"/>
      <c r="BZ620" s="160"/>
      <c r="CA620" s="172"/>
      <c r="CB620" s="152"/>
      <c r="CC620" s="152"/>
      <c r="CD620" s="156"/>
      <c r="CE620" s="172"/>
      <c r="CF620" s="162"/>
      <c r="CG620" s="162"/>
      <c r="CH620" s="158"/>
      <c r="CI620" s="173"/>
      <c r="CJ620" s="178"/>
      <c r="CK620" s="173"/>
      <c r="CL620" s="165"/>
      <c r="CM620" s="172"/>
      <c r="CN620" s="162"/>
      <c r="CO620" s="162"/>
      <c r="CP620" s="162"/>
      <c r="CQ620" s="162"/>
      <c r="CR620" s="169"/>
      <c r="CS620" s="162"/>
      <c r="CT620" s="162"/>
      <c r="CU620" s="174"/>
      <c r="CV620" s="152"/>
      <c r="CW620" s="173"/>
      <c r="CX620" s="158"/>
      <c r="CY620" s="172"/>
      <c r="CZ620" s="162"/>
      <c r="DA620" s="162"/>
      <c r="DB620" s="158"/>
      <c r="DC620" s="173"/>
      <c r="DD620" s="178"/>
      <c r="DE620" s="173"/>
      <c r="DF620" s="165"/>
      <c r="DG620" s="172"/>
      <c r="DH620" s="178"/>
      <c r="DI620" s="172"/>
      <c r="DJ620" s="178"/>
      <c r="DK620" s="172"/>
      <c r="DL620" s="162"/>
      <c r="DM620" s="167"/>
      <c r="DN620" s="169"/>
      <c r="DO620" s="162"/>
      <c r="DP620" s="162"/>
      <c r="DQ620" s="174"/>
      <c r="DR620" s="152"/>
      <c r="DS620" s="172"/>
      <c r="DT620" s="152"/>
      <c r="DU620" s="152"/>
      <c r="DV620" s="156"/>
      <c r="DW620" s="173"/>
      <c r="DX620" s="158"/>
      <c r="DY620" s="172"/>
      <c r="DZ620" s="162"/>
      <c r="EA620" s="162"/>
      <c r="EB620" s="172"/>
      <c r="EC620" s="172"/>
      <c r="ED620" s="152"/>
      <c r="EE620" s="152"/>
      <c r="EF620" s="152"/>
      <c r="EG620" s="174"/>
      <c r="EH620" s="172"/>
      <c r="EI620" s="162"/>
      <c r="EJ620" s="162"/>
    </row>
    <row r="621" spans="1:140" ht="12.5">
      <c r="A621" s="168"/>
      <c r="B621" s="169"/>
      <c r="C621" s="144" t="str">
        <f t="shared" si="0"/>
        <v/>
      </c>
      <c r="D621" s="144" t="str">
        <f t="shared" si="2432"/>
        <v/>
      </c>
      <c r="E621" s="144" t="str">
        <f t="shared" si="2"/>
        <v/>
      </c>
      <c r="F621" s="145" t="str">
        <f t="shared" si="2433"/>
        <v/>
      </c>
      <c r="G621" s="145" t="str">
        <f t="shared" si="4"/>
        <v/>
      </c>
      <c r="H621" s="145" t="str">
        <f t="shared" si="5"/>
        <v/>
      </c>
      <c r="I621" s="146" t="str">
        <f t="shared" ref="I621:J621" si="2595">IF(COUNTA($DO621:$DX621)&gt;0,$BA621,"")</f>
        <v/>
      </c>
      <c r="J621" s="146" t="str">
        <f t="shared" si="2595"/>
        <v/>
      </c>
      <c r="K621" s="147" t="str">
        <f t="shared" si="43"/>
        <v/>
      </c>
      <c r="L621" s="147" t="str">
        <f t="shared" si="7"/>
        <v/>
      </c>
      <c r="M621" s="147" t="str">
        <f t="shared" si="8"/>
        <v/>
      </c>
      <c r="N621" s="147" t="str">
        <f t="shared" si="48"/>
        <v/>
      </c>
      <c r="O621" s="147" t="str">
        <f t="shared" si="9"/>
        <v/>
      </c>
      <c r="P621" s="146" t="str">
        <f t="shared" si="2435"/>
        <v/>
      </c>
      <c r="Q621" s="147" t="str">
        <f t="shared" si="2436"/>
        <v/>
      </c>
      <c r="R621" s="146" t="str">
        <f t="shared" si="12"/>
        <v/>
      </c>
      <c r="S621" s="146" t="str">
        <f t="shared" si="13"/>
        <v/>
      </c>
      <c r="T621" s="146" t="str">
        <f>IF(NOT(ISBLANK(DH621)),
        IF(AND(ISREF('Input Tenderers'!$J$8:$K$8),COUNTA('Input Tenderers'!$N$8)&gt;0),
                IF(COUNTA('Input Implementation Transactio'!$N621:$O621)&gt;0,"supplier;tenderer;payee","supplier;tenderer"),
                IF(COUNTA('Input Implementation Transactio'!$N621:$O621)&gt;0,"supplier;payee","supplier")
                ),
        IF(COUNTA('Input Implementation Transactio'!$N621:$O621)&gt;0, "payee", "")
        )</f>
        <v/>
      </c>
      <c r="U621" s="146" t="str">
        <f t="shared" si="14"/>
        <v/>
      </c>
      <c r="V621" s="146" t="str">
        <f t="shared" si="15"/>
        <v/>
      </c>
      <c r="W621" s="148" t="str">
        <f t="shared" si="2437"/>
        <v/>
      </c>
      <c r="X621" s="175" t="str">
        <f t="shared" si="2438"/>
        <v/>
      </c>
      <c r="Y621" s="170" t="str">
        <f t="shared" si="2439"/>
        <v/>
      </c>
      <c r="Z621" s="150" t="str">
        <f t="shared" si="19"/>
        <v/>
      </c>
      <c r="AA621" s="146" t="str">
        <f t="shared" si="20"/>
        <v/>
      </c>
      <c r="AB621" s="146" t="str">
        <f t="shared" si="21"/>
        <v/>
      </c>
      <c r="AC621" s="146" t="str">
        <f t="shared" si="22"/>
        <v/>
      </c>
      <c r="AD621" s="148" t="str">
        <f t="shared" si="2440"/>
        <v/>
      </c>
      <c r="AE621" s="148" t="str">
        <f t="shared" si="24"/>
        <v/>
      </c>
      <c r="AF621" s="175" t="str">
        <f t="shared" si="2441"/>
        <v/>
      </c>
      <c r="AG621" s="170" t="str">
        <f t="shared" si="2442"/>
        <v/>
      </c>
      <c r="AH621" s="148" t="str">
        <f t="shared" si="2443"/>
        <v/>
      </c>
      <c r="AI621" s="146" t="str">
        <f t="shared" si="28"/>
        <v/>
      </c>
      <c r="AJ621" s="146" t="str">
        <f t="shared" si="29"/>
        <v/>
      </c>
      <c r="AK621" s="146" t="str">
        <f t="shared" si="30"/>
        <v/>
      </c>
      <c r="AL621" s="146" t="str">
        <f t="shared" si="31"/>
        <v/>
      </c>
      <c r="AM621" s="171" t="str">
        <f t="shared" si="32"/>
        <v/>
      </c>
      <c r="AN621" s="171" t="str">
        <f t="shared" si="33"/>
        <v/>
      </c>
      <c r="AO621" s="146" t="str">
        <f t="shared" si="34"/>
        <v/>
      </c>
      <c r="AP621" s="146" t="str">
        <f t="shared" si="35"/>
        <v/>
      </c>
      <c r="AQ621" s="146" t="str">
        <f t="shared" si="36"/>
        <v/>
      </c>
      <c r="AR621" s="146" t="str">
        <f t="shared" ref="AR621:AS621" si="2596">IF(NOT(ISBLANK(CB621)),CONCATENATE(TEXT(CB621,"yyyy-mm-ddThh:MM:ss"),"Z"),"")</f>
        <v/>
      </c>
      <c r="AS621" s="146" t="str">
        <f t="shared" si="2596"/>
        <v/>
      </c>
      <c r="AT621" s="146" t="str">
        <f t="shared" si="38"/>
        <v/>
      </c>
      <c r="AU621" s="146" t="str">
        <f t="shared" si="39"/>
        <v/>
      </c>
      <c r="AV621" s="146" t="str">
        <f t="shared" ref="AV621:AW621" si="2597">IF(NOT(ISBLANK(DT621)),CONCATENATE(TEXT(DT621,"yyyy-mm-ddThh:MM:ss"),"Z"),"")</f>
        <v/>
      </c>
      <c r="AW621" s="146" t="str">
        <f t="shared" si="2597"/>
        <v/>
      </c>
      <c r="AX621" s="146" t="str">
        <f t="shared" ref="AX621:AZ621" si="2598">IF(NOT(ISBLANK(ED621)),CONCATENATE(TEXT(ED621,"yyyy-mm-ddThh:MM:ss"),"Z"),"")</f>
        <v/>
      </c>
      <c r="AY621" s="146" t="str">
        <f t="shared" si="2598"/>
        <v/>
      </c>
      <c r="AZ621" s="146" t="str">
        <f t="shared" si="2598"/>
        <v/>
      </c>
      <c r="BA621" s="176"/>
      <c r="BB621" s="152"/>
      <c r="BC621" s="177"/>
      <c r="BD621" s="154"/>
      <c r="BE621" s="155"/>
      <c r="BF621" s="154"/>
      <c r="BG621" s="155"/>
      <c r="BH621" s="169"/>
      <c r="BI621" s="162"/>
      <c r="BJ621" s="172"/>
      <c r="BK621" s="162"/>
      <c r="BL621" s="158"/>
      <c r="BM621" s="172"/>
      <c r="BN621" s="162"/>
      <c r="BO621" s="167"/>
      <c r="BP621" s="169"/>
      <c r="BQ621" s="162"/>
      <c r="BR621" s="162"/>
      <c r="BS621" s="174"/>
      <c r="BT621" s="162"/>
      <c r="BU621" s="174"/>
      <c r="BV621" s="174"/>
      <c r="BW621" s="174"/>
      <c r="BX621" s="173"/>
      <c r="BY621" s="158"/>
      <c r="BZ621" s="160"/>
      <c r="CA621" s="172"/>
      <c r="CB621" s="152"/>
      <c r="CC621" s="152"/>
      <c r="CD621" s="156"/>
      <c r="CE621" s="172"/>
      <c r="CF621" s="162"/>
      <c r="CG621" s="162"/>
      <c r="CH621" s="158"/>
      <c r="CI621" s="173"/>
      <c r="CJ621" s="178"/>
      <c r="CK621" s="173"/>
      <c r="CL621" s="165"/>
      <c r="CM621" s="172"/>
      <c r="CN621" s="162"/>
      <c r="CO621" s="162"/>
      <c r="CP621" s="162"/>
      <c r="CQ621" s="162"/>
      <c r="CR621" s="169"/>
      <c r="CS621" s="162"/>
      <c r="CT621" s="162"/>
      <c r="CU621" s="174"/>
      <c r="CV621" s="152"/>
      <c r="CW621" s="173"/>
      <c r="CX621" s="158"/>
      <c r="CY621" s="172"/>
      <c r="CZ621" s="162"/>
      <c r="DA621" s="162"/>
      <c r="DB621" s="158"/>
      <c r="DC621" s="173"/>
      <c r="DD621" s="178"/>
      <c r="DE621" s="173"/>
      <c r="DF621" s="165"/>
      <c r="DG621" s="172"/>
      <c r="DH621" s="178"/>
      <c r="DI621" s="172"/>
      <c r="DJ621" s="178"/>
      <c r="DK621" s="172"/>
      <c r="DL621" s="162"/>
      <c r="DM621" s="167"/>
      <c r="DN621" s="169"/>
      <c r="DO621" s="162"/>
      <c r="DP621" s="162"/>
      <c r="DQ621" s="174"/>
      <c r="DR621" s="152"/>
      <c r="DS621" s="172"/>
      <c r="DT621" s="152"/>
      <c r="DU621" s="152"/>
      <c r="DV621" s="156"/>
      <c r="DW621" s="173"/>
      <c r="DX621" s="158"/>
      <c r="DY621" s="172"/>
      <c r="DZ621" s="162"/>
      <c r="EA621" s="162"/>
      <c r="EB621" s="172"/>
      <c r="EC621" s="172"/>
      <c r="ED621" s="152"/>
      <c r="EE621" s="152"/>
      <c r="EF621" s="152"/>
      <c r="EG621" s="174"/>
      <c r="EH621" s="172"/>
      <c r="EI621" s="162"/>
      <c r="EJ621" s="162"/>
    </row>
    <row r="622" spans="1:140" ht="12.5">
      <c r="A622" s="168"/>
      <c r="B622" s="169"/>
      <c r="C622" s="144" t="str">
        <f t="shared" si="0"/>
        <v/>
      </c>
      <c r="D622" s="144" t="str">
        <f t="shared" si="2432"/>
        <v/>
      </c>
      <c r="E622" s="144" t="str">
        <f t="shared" si="2"/>
        <v/>
      </c>
      <c r="F622" s="145" t="str">
        <f t="shared" si="2433"/>
        <v/>
      </c>
      <c r="G622" s="145" t="str">
        <f t="shared" si="4"/>
        <v/>
      </c>
      <c r="H622" s="145" t="str">
        <f t="shared" si="5"/>
        <v/>
      </c>
      <c r="I622" s="146" t="str">
        <f t="shared" ref="I622:J622" si="2599">IF(COUNTA($DO622:$DX622)&gt;0,$BA622,"")</f>
        <v/>
      </c>
      <c r="J622" s="146" t="str">
        <f t="shared" si="2599"/>
        <v/>
      </c>
      <c r="K622" s="147" t="str">
        <f t="shared" si="43"/>
        <v/>
      </c>
      <c r="L622" s="147" t="str">
        <f t="shared" si="7"/>
        <v/>
      </c>
      <c r="M622" s="147" t="str">
        <f t="shared" si="8"/>
        <v/>
      </c>
      <c r="N622" s="147" t="str">
        <f t="shared" si="48"/>
        <v/>
      </c>
      <c r="O622" s="147" t="str">
        <f t="shared" si="9"/>
        <v/>
      </c>
      <c r="P622" s="146" t="str">
        <f t="shared" si="2435"/>
        <v/>
      </c>
      <c r="Q622" s="147" t="str">
        <f t="shared" si="2436"/>
        <v/>
      </c>
      <c r="R622" s="146" t="str">
        <f t="shared" si="12"/>
        <v/>
      </c>
      <c r="S622" s="146" t="str">
        <f t="shared" si="13"/>
        <v/>
      </c>
      <c r="T622" s="146" t="str">
        <f>IF(NOT(ISBLANK(DH622)),
        IF(AND(ISREF('Input Tenderers'!$J$8:$K$8),COUNTA('Input Tenderers'!$N$8)&gt;0),
                IF(COUNTA('Input Implementation Transactio'!$N622:$O622)&gt;0,"supplier;tenderer;payee","supplier;tenderer"),
                IF(COUNTA('Input Implementation Transactio'!$N622:$O622)&gt;0,"supplier;payee","supplier")
                ),
        IF(COUNTA('Input Implementation Transactio'!$N622:$O622)&gt;0, "payee", "")
        )</f>
        <v/>
      </c>
      <c r="U622" s="146" t="str">
        <f t="shared" si="14"/>
        <v/>
      </c>
      <c r="V622" s="146" t="str">
        <f t="shared" si="15"/>
        <v/>
      </c>
      <c r="W622" s="148" t="str">
        <f t="shared" si="2437"/>
        <v/>
      </c>
      <c r="X622" s="175" t="str">
        <f t="shared" si="2438"/>
        <v/>
      </c>
      <c r="Y622" s="170" t="str">
        <f t="shared" si="2439"/>
        <v/>
      </c>
      <c r="Z622" s="150" t="str">
        <f t="shared" si="19"/>
        <v/>
      </c>
      <c r="AA622" s="146" t="str">
        <f t="shared" si="20"/>
        <v/>
      </c>
      <c r="AB622" s="146" t="str">
        <f t="shared" si="21"/>
        <v/>
      </c>
      <c r="AC622" s="146" t="str">
        <f t="shared" si="22"/>
        <v/>
      </c>
      <c r="AD622" s="148" t="str">
        <f t="shared" si="2440"/>
        <v/>
      </c>
      <c r="AE622" s="148" t="str">
        <f t="shared" si="24"/>
        <v/>
      </c>
      <c r="AF622" s="175" t="str">
        <f t="shared" si="2441"/>
        <v/>
      </c>
      <c r="AG622" s="170" t="str">
        <f t="shared" si="2442"/>
        <v/>
      </c>
      <c r="AH622" s="148" t="str">
        <f t="shared" si="2443"/>
        <v/>
      </c>
      <c r="AI622" s="146" t="str">
        <f t="shared" si="28"/>
        <v/>
      </c>
      <c r="AJ622" s="146" t="str">
        <f t="shared" si="29"/>
        <v/>
      </c>
      <c r="AK622" s="146" t="str">
        <f t="shared" si="30"/>
        <v/>
      </c>
      <c r="AL622" s="146" t="str">
        <f t="shared" si="31"/>
        <v/>
      </c>
      <c r="AM622" s="171" t="str">
        <f t="shared" si="32"/>
        <v/>
      </c>
      <c r="AN622" s="171" t="str">
        <f t="shared" si="33"/>
        <v/>
      </c>
      <c r="AO622" s="146" t="str">
        <f t="shared" si="34"/>
        <v/>
      </c>
      <c r="AP622" s="146" t="str">
        <f t="shared" si="35"/>
        <v/>
      </c>
      <c r="AQ622" s="146" t="str">
        <f t="shared" si="36"/>
        <v/>
      </c>
      <c r="AR622" s="146" t="str">
        <f t="shared" ref="AR622:AS622" si="2600">IF(NOT(ISBLANK(CB622)),CONCATENATE(TEXT(CB622,"yyyy-mm-ddThh:MM:ss"),"Z"),"")</f>
        <v/>
      </c>
      <c r="AS622" s="146" t="str">
        <f t="shared" si="2600"/>
        <v/>
      </c>
      <c r="AT622" s="146" t="str">
        <f t="shared" si="38"/>
        <v/>
      </c>
      <c r="AU622" s="146" t="str">
        <f t="shared" si="39"/>
        <v/>
      </c>
      <c r="AV622" s="146" t="str">
        <f t="shared" ref="AV622:AW622" si="2601">IF(NOT(ISBLANK(DT622)),CONCATENATE(TEXT(DT622,"yyyy-mm-ddThh:MM:ss"),"Z"),"")</f>
        <v/>
      </c>
      <c r="AW622" s="146" t="str">
        <f t="shared" si="2601"/>
        <v/>
      </c>
      <c r="AX622" s="146" t="str">
        <f t="shared" ref="AX622:AZ622" si="2602">IF(NOT(ISBLANK(ED622)),CONCATENATE(TEXT(ED622,"yyyy-mm-ddThh:MM:ss"),"Z"),"")</f>
        <v/>
      </c>
      <c r="AY622" s="146" t="str">
        <f t="shared" si="2602"/>
        <v/>
      </c>
      <c r="AZ622" s="146" t="str">
        <f t="shared" si="2602"/>
        <v/>
      </c>
      <c r="BA622" s="176"/>
      <c r="BB622" s="152"/>
      <c r="BC622" s="177"/>
      <c r="BD622" s="154"/>
      <c r="BE622" s="155"/>
      <c r="BF622" s="154"/>
      <c r="BG622" s="155"/>
      <c r="BH622" s="169"/>
      <c r="BI622" s="162"/>
      <c r="BJ622" s="172"/>
      <c r="BK622" s="162"/>
      <c r="BL622" s="158"/>
      <c r="BM622" s="172"/>
      <c r="BN622" s="162"/>
      <c r="BO622" s="167"/>
      <c r="BP622" s="169"/>
      <c r="BQ622" s="162"/>
      <c r="BR622" s="162"/>
      <c r="BS622" s="174"/>
      <c r="BT622" s="162"/>
      <c r="BU622" s="174"/>
      <c r="BV622" s="174"/>
      <c r="BW622" s="174"/>
      <c r="BX622" s="173"/>
      <c r="BY622" s="158"/>
      <c r="BZ622" s="160"/>
      <c r="CA622" s="172"/>
      <c r="CB622" s="152"/>
      <c r="CC622" s="152"/>
      <c r="CD622" s="156"/>
      <c r="CE622" s="172"/>
      <c r="CF622" s="162"/>
      <c r="CG622" s="162"/>
      <c r="CH622" s="158"/>
      <c r="CI622" s="173"/>
      <c r="CJ622" s="178"/>
      <c r="CK622" s="173"/>
      <c r="CL622" s="165"/>
      <c r="CM622" s="172"/>
      <c r="CN622" s="162"/>
      <c r="CO622" s="162"/>
      <c r="CP622" s="162"/>
      <c r="CQ622" s="162"/>
      <c r="CR622" s="169"/>
      <c r="CS622" s="162"/>
      <c r="CT622" s="162"/>
      <c r="CU622" s="174"/>
      <c r="CV622" s="152"/>
      <c r="CW622" s="173"/>
      <c r="CX622" s="158"/>
      <c r="CY622" s="172"/>
      <c r="CZ622" s="162"/>
      <c r="DA622" s="162"/>
      <c r="DB622" s="158"/>
      <c r="DC622" s="173"/>
      <c r="DD622" s="178"/>
      <c r="DE622" s="173"/>
      <c r="DF622" s="165"/>
      <c r="DG622" s="172"/>
      <c r="DH622" s="178"/>
      <c r="DI622" s="172"/>
      <c r="DJ622" s="178"/>
      <c r="DK622" s="172"/>
      <c r="DL622" s="162"/>
      <c r="DM622" s="167"/>
      <c r="DN622" s="169"/>
      <c r="DO622" s="162"/>
      <c r="DP622" s="162"/>
      <c r="DQ622" s="174"/>
      <c r="DR622" s="152"/>
      <c r="DS622" s="172"/>
      <c r="DT622" s="152"/>
      <c r="DU622" s="152"/>
      <c r="DV622" s="156"/>
      <c r="DW622" s="173"/>
      <c r="DX622" s="158"/>
      <c r="DY622" s="172"/>
      <c r="DZ622" s="162"/>
      <c r="EA622" s="162"/>
      <c r="EB622" s="172"/>
      <c r="EC622" s="172"/>
      <c r="ED622" s="152"/>
      <c r="EE622" s="152"/>
      <c r="EF622" s="152"/>
      <c r="EG622" s="174"/>
      <c r="EH622" s="172"/>
      <c r="EI622" s="162"/>
      <c r="EJ622" s="162"/>
    </row>
    <row r="623" spans="1:140" ht="12.5">
      <c r="A623" s="168"/>
      <c r="B623" s="169"/>
      <c r="C623" s="144" t="str">
        <f t="shared" si="0"/>
        <v/>
      </c>
      <c r="D623" s="144" t="str">
        <f t="shared" si="2432"/>
        <v/>
      </c>
      <c r="E623" s="144" t="str">
        <f t="shared" si="2"/>
        <v/>
      </c>
      <c r="F623" s="145" t="str">
        <f t="shared" si="2433"/>
        <v/>
      </c>
      <c r="G623" s="145" t="str">
        <f t="shared" si="4"/>
        <v/>
      </c>
      <c r="H623" s="145" t="str">
        <f t="shared" si="5"/>
        <v/>
      </c>
      <c r="I623" s="146" t="str">
        <f t="shared" ref="I623:J623" si="2603">IF(COUNTA($DO623:$DX623)&gt;0,$BA623,"")</f>
        <v/>
      </c>
      <c r="J623" s="146" t="str">
        <f t="shared" si="2603"/>
        <v/>
      </c>
      <c r="K623" s="147" t="str">
        <f t="shared" si="43"/>
        <v/>
      </c>
      <c r="L623" s="147" t="str">
        <f t="shared" si="7"/>
        <v/>
      </c>
      <c r="M623" s="147" t="str">
        <f t="shared" si="8"/>
        <v/>
      </c>
      <c r="N623" s="147" t="str">
        <f t="shared" si="48"/>
        <v/>
      </c>
      <c r="O623" s="147" t="str">
        <f t="shared" si="9"/>
        <v/>
      </c>
      <c r="P623" s="146" t="str">
        <f t="shared" si="2435"/>
        <v/>
      </c>
      <c r="Q623" s="147" t="str">
        <f t="shared" si="2436"/>
        <v/>
      </c>
      <c r="R623" s="146" t="str">
        <f t="shared" si="12"/>
        <v/>
      </c>
      <c r="S623" s="146" t="str">
        <f t="shared" si="13"/>
        <v/>
      </c>
      <c r="T623" s="146" t="str">
        <f>IF(NOT(ISBLANK(DH623)),
        IF(AND(ISREF('Input Tenderers'!$J$8:$K$8),COUNTA('Input Tenderers'!$N$8)&gt;0),
                IF(COUNTA('Input Implementation Transactio'!$N623:$O623)&gt;0,"supplier;tenderer;payee","supplier;tenderer"),
                IF(COUNTA('Input Implementation Transactio'!$N623:$O623)&gt;0,"supplier;payee","supplier")
                ),
        IF(COUNTA('Input Implementation Transactio'!$N623:$O623)&gt;0, "payee", "")
        )</f>
        <v/>
      </c>
      <c r="U623" s="146" t="str">
        <f t="shared" si="14"/>
        <v/>
      </c>
      <c r="V623" s="146" t="str">
        <f t="shared" si="15"/>
        <v/>
      </c>
      <c r="W623" s="148" t="str">
        <f t="shared" si="2437"/>
        <v/>
      </c>
      <c r="X623" s="175" t="str">
        <f t="shared" si="2438"/>
        <v/>
      </c>
      <c r="Y623" s="170" t="str">
        <f t="shared" si="2439"/>
        <v/>
      </c>
      <c r="Z623" s="150" t="str">
        <f t="shared" si="19"/>
        <v/>
      </c>
      <c r="AA623" s="146" t="str">
        <f t="shared" si="20"/>
        <v/>
      </c>
      <c r="AB623" s="146" t="str">
        <f t="shared" si="21"/>
        <v/>
      </c>
      <c r="AC623" s="146" t="str">
        <f t="shared" si="22"/>
        <v/>
      </c>
      <c r="AD623" s="148" t="str">
        <f t="shared" si="2440"/>
        <v/>
      </c>
      <c r="AE623" s="148" t="str">
        <f t="shared" si="24"/>
        <v/>
      </c>
      <c r="AF623" s="175" t="str">
        <f t="shared" si="2441"/>
        <v/>
      </c>
      <c r="AG623" s="170" t="str">
        <f t="shared" si="2442"/>
        <v/>
      </c>
      <c r="AH623" s="148" t="str">
        <f t="shared" si="2443"/>
        <v/>
      </c>
      <c r="AI623" s="146" t="str">
        <f t="shared" si="28"/>
        <v/>
      </c>
      <c r="AJ623" s="146" t="str">
        <f t="shared" si="29"/>
        <v/>
      </c>
      <c r="AK623" s="146" t="str">
        <f t="shared" si="30"/>
        <v/>
      </c>
      <c r="AL623" s="146" t="str">
        <f t="shared" si="31"/>
        <v/>
      </c>
      <c r="AM623" s="171" t="str">
        <f t="shared" si="32"/>
        <v/>
      </c>
      <c r="AN623" s="171" t="str">
        <f t="shared" si="33"/>
        <v/>
      </c>
      <c r="AO623" s="146" t="str">
        <f t="shared" si="34"/>
        <v/>
      </c>
      <c r="AP623" s="146" t="str">
        <f t="shared" si="35"/>
        <v/>
      </c>
      <c r="AQ623" s="146" t="str">
        <f t="shared" si="36"/>
        <v/>
      </c>
      <c r="AR623" s="146" t="str">
        <f t="shared" ref="AR623:AS623" si="2604">IF(NOT(ISBLANK(CB623)),CONCATENATE(TEXT(CB623,"yyyy-mm-ddThh:MM:ss"),"Z"),"")</f>
        <v/>
      </c>
      <c r="AS623" s="146" t="str">
        <f t="shared" si="2604"/>
        <v/>
      </c>
      <c r="AT623" s="146" t="str">
        <f t="shared" si="38"/>
        <v/>
      </c>
      <c r="AU623" s="146" t="str">
        <f t="shared" si="39"/>
        <v/>
      </c>
      <c r="AV623" s="146" t="str">
        <f t="shared" ref="AV623:AW623" si="2605">IF(NOT(ISBLANK(DT623)),CONCATENATE(TEXT(DT623,"yyyy-mm-ddThh:MM:ss"),"Z"),"")</f>
        <v/>
      </c>
      <c r="AW623" s="146" t="str">
        <f t="shared" si="2605"/>
        <v/>
      </c>
      <c r="AX623" s="146" t="str">
        <f t="shared" ref="AX623:AZ623" si="2606">IF(NOT(ISBLANK(ED623)),CONCATENATE(TEXT(ED623,"yyyy-mm-ddThh:MM:ss"),"Z"),"")</f>
        <v/>
      </c>
      <c r="AY623" s="146" t="str">
        <f t="shared" si="2606"/>
        <v/>
      </c>
      <c r="AZ623" s="146" t="str">
        <f t="shared" si="2606"/>
        <v/>
      </c>
      <c r="BA623" s="176"/>
      <c r="BB623" s="152"/>
      <c r="BC623" s="177"/>
      <c r="BD623" s="154"/>
      <c r="BE623" s="155"/>
      <c r="BF623" s="154"/>
      <c r="BG623" s="155"/>
      <c r="BH623" s="169"/>
      <c r="BI623" s="162"/>
      <c r="BJ623" s="172"/>
      <c r="BK623" s="162"/>
      <c r="BL623" s="158"/>
      <c r="BM623" s="172"/>
      <c r="BN623" s="162"/>
      <c r="BO623" s="167"/>
      <c r="BP623" s="169"/>
      <c r="BQ623" s="162"/>
      <c r="BR623" s="162"/>
      <c r="BS623" s="174"/>
      <c r="BT623" s="162"/>
      <c r="BU623" s="174"/>
      <c r="BV623" s="174"/>
      <c r="BW623" s="174"/>
      <c r="BX623" s="173"/>
      <c r="BY623" s="158"/>
      <c r="BZ623" s="160"/>
      <c r="CA623" s="172"/>
      <c r="CB623" s="152"/>
      <c r="CC623" s="152"/>
      <c r="CD623" s="156"/>
      <c r="CE623" s="172"/>
      <c r="CF623" s="162"/>
      <c r="CG623" s="162"/>
      <c r="CH623" s="158"/>
      <c r="CI623" s="173"/>
      <c r="CJ623" s="178"/>
      <c r="CK623" s="173"/>
      <c r="CL623" s="165"/>
      <c r="CM623" s="172"/>
      <c r="CN623" s="162"/>
      <c r="CO623" s="162"/>
      <c r="CP623" s="162"/>
      <c r="CQ623" s="162"/>
      <c r="CR623" s="169"/>
      <c r="CS623" s="162"/>
      <c r="CT623" s="162"/>
      <c r="CU623" s="174"/>
      <c r="CV623" s="152"/>
      <c r="CW623" s="173"/>
      <c r="CX623" s="158"/>
      <c r="CY623" s="172"/>
      <c r="CZ623" s="162"/>
      <c r="DA623" s="162"/>
      <c r="DB623" s="158"/>
      <c r="DC623" s="173"/>
      <c r="DD623" s="178"/>
      <c r="DE623" s="173"/>
      <c r="DF623" s="165"/>
      <c r="DG623" s="172"/>
      <c r="DH623" s="178"/>
      <c r="DI623" s="172"/>
      <c r="DJ623" s="178"/>
      <c r="DK623" s="172"/>
      <c r="DL623" s="162"/>
      <c r="DM623" s="167"/>
      <c r="DN623" s="169"/>
      <c r="DO623" s="162"/>
      <c r="DP623" s="162"/>
      <c r="DQ623" s="174"/>
      <c r="DR623" s="152"/>
      <c r="DS623" s="172"/>
      <c r="DT623" s="152"/>
      <c r="DU623" s="152"/>
      <c r="DV623" s="156"/>
      <c r="DW623" s="173"/>
      <c r="DX623" s="158"/>
      <c r="DY623" s="172"/>
      <c r="DZ623" s="162"/>
      <c r="EA623" s="162"/>
      <c r="EB623" s="172"/>
      <c r="EC623" s="172"/>
      <c r="ED623" s="152"/>
      <c r="EE623" s="152"/>
      <c r="EF623" s="152"/>
      <c r="EG623" s="174"/>
      <c r="EH623" s="172"/>
      <c r="EI623" s="162"/>
      <c r="EJ623" s="162"/>
    </row>
    <row r="624" spans="1:140" ht="12.5">
      <c r="A624" s="168"/>
      <c r="B624" s="169"/>
      <c r="C624" s="144" t="str">
        <f t="shared" si="0"/>
        <v/>
      </c>
      <c r="D624" s="144" t="str">
        <f t="shared" si="2432"/>
        <v/>
      </c>
      <c r="E624" s="144" t="str">
        <f t="shared" si="2"/>
        <v/>
      </c>
      <c r="F624" s="145" t="str">
        <f t="shared" si="2433"/>
        <v/>
      </c>
      <c r="G624" s="145" t="str">
        <f t="shared" si="4"/>
        <v/>
      </c>
      <c r="H624" s="145" t="str">
        <f t="shared" si="5"/>
        <v/>
      </c>
      <c r="I624" s="146" t="str">
        <f t="shared" ref="I624:J624" si="2607">IF(COUNTA($DO624:$DX624)&gt;0,$BA624,"")</f>
        <v/>
      </c>
      <c r="J624" s="146" t="str">
        <f t="shared" si="2607"/>
        <v/>
      </c>
      <c r="K624" s="147" t="str">
        <f t="shared" si="43"/>
        <v/>
      </c>
      <c r="L624" s="147" t="str">
        <f t="shared" si="7"/>
        <v/>
      </c>
      <c r="M624" s="147" t="str">
        <f t="shared" si="8"/>
        <v/>
      </c>
      <c r="N624" s="147" t="str">
        <f t="shared" si="48"/>
        <v/>
      </c>
      <c r="O624" s="147" t="str">
        <f t="shared" si="9"/>
        <v/>
      </c>
      <c r="P624" s="146" t="str">
        <f t="shared" si="2435"/>
        <v/>
      </c>
      <c r="Q624" s="147" t="str">
        <f t="shared" si="2436"/>
        <v/>
      </c>
      <c r="R624" s="146" t="str">
        <f t="shared" si="12"/>
        <v/>
      </c>
      <c r="S624" s="146" t="str">
        <f t="shared" si="13"/>
        <v/>
      </c>
      <c r="T624" s="146" t="str">
        <f>IF(NOT(ISBLANK(DH624)),
        IF(AND(ISREF('Input Tenderers'!$J$8:$K$8),COUNTA('Input Tenderers'!$N$8)&gt;0),
                IF(COUNTA('Input Implementation Transactio'!$N624:$O624)&gt;0,"supplier;tenderer;payee","supplier;tenderer"),
                IF(COUNTA('Input Implementation Transactio'!$N624:$O624)&gt;0,"supplier;payee","supplier")
                ),
        IF(COUNTA('Input Implementation Transactio'!$N624:$O624)&gt;0, "payee", "")
        )</f>
        <v/>
      </c>
      <c r="U624" s="146" t="str">
        <f t="shared" si="14"/>
        <v/>
      </c>
      <c r="V624" s="146" t="str">
        <f t="shared" si="15"/>
        <v/>
      </c>
      <c r="W624" s="148" t="str">
        <f t="shared" si="2437"/>
        <v/>
      </c>
      <c r="X624" s="175" t="str">
        <f t="shared" si="2438"/>
        <v/>
      </c>
      <c r="Y624" s="170" t="str">
        <f t="shared" si="2439"/>
        <v/>
      </c>
      <c r="Z624" s="150" t="str">
        <f t="shared" si="19"/>
        <v/>
      </c>
      <c r="AA624" s="146" t="str">
        <f t="shared" si="20"/>
        <v/>
      </c>
      <c r="AB624" s="146" t="str">
        <f t="shared" si="21"/>
        <v/>
      </c>
      <c r="AC624" s="146" t="str">
        <f t="shared" si="22"/>
        <v/>
      </c>
      <c r="AD624" s="148" t="str">
        <f t="shared" si="2440"/>
        <v/>
      </c>
      <c r="AE624" s="148" t="str">
        <f t="shared" si="24"/>
        <v/>
      </c>
      <c r="AF624" s="175" t="str">
        <f t="shared" si="2441"/>
        <v/>
      </c>
      <c r="AG624" s="170" t="str">
        <f t="shared" si="2442"/>
        <v/>
      </c>
      <c r="AH624" s="148" t="str">
        <f t="shared" si="2443"/>
        <v/>
      </c>
      <c r="AI624" s="146" t="str">
        <f t="shared" si="28"/>
        <v/>
      </c>
      <c r="AJ624" s="146" t="str">
        <f t="shared" si="29"/>
        <v/>
      </c>
      <c r="AK624" s="146" t="str">
        <f t="shared" si="30"/>
        <v/>
      </c>
      <c r="AL624" s="146" t="str">
        <f t="shared" si="31"/>
        <v/>
      </c>
      <c r="AM624" s="171" t="str">
        <f t="shared" si="32"/>
        <v/>
      </c>
      <c r="AN624" s="171" t="str">
        <f t="shared" si="33"/>
        <v/>
      </c>
      <c r="AO624" s="146" t="str">
        <f t="shared" si="34"/>
        <v/>
      </c>
      <c r="AP624" s="146" t="str">
        <f t="shared" si="35"/>
        <v/>
      </c>
      <c r="AQ624" s="146" t="str">
        <f t="shared" si="36"/>
        <v/>
      </c>
      <c r="AR624" s="146" t="str">
        <f t="shared" ref="AR624:AS624" si="2608">IF(NOT(ISBLANK(CB624)),CONCATENATE(TEXT(CB624,"yyyy-mm-ddThh:MM:ss"),"Z"),"")</f>
        <v/>
      </c>
      <c r="AS624" s="146" t="str">
        <f t="shared" si="2608"/>
        <v/>
      </c>
      <c r="AT624" s="146" t="str">
        <f t="shared" si="38"/>
        <v/>
      </c>
      <c r="AU624" s="146" t="str">
        <f t="shared" si="39"/>
        <v/>
      </c>
      <c r="AV624" s="146" t="str">
        <f t="shared" ref="AV624:AW624" si="2609">IF(NOT(ISBLANK(DT624)),CONCATENATE(TEXT(DT624,"yyyy-mm-ddThh:MM:ss"),"Z"),"")</f>
        <v/>
      </c>
      <c r="AW624" s="146" t="str">
        <f t="shared" si="2609"/>
        <v/>
      </c>
      <c r="AX624" s="146" t="str">
        <f t="shared" ref="AX624:AZ624" si="2610">IF(NOT(ISBLANK(ED624)),CONCATENATE(TEXT(ED624,"yyyy-mm-ddThh:MM:ss"),"Z"),"")</f>
        <v/>
      </c>
      <c r="AY624" s="146" t="str">
        <f t="shared" si="2610"/>
        <v/>
      </c>
      <c r="AZ624" s="146" t="str">
        <f t="shared" si="2610"/>
        <v/>
      </c>
      <c r="BA624" s="176"/>
      <c r="BB624" s="152"/>
      <c r="BC624" s="177"/>
      <c r="BD624" s="154"/>
      <c r="BE624" s="155"/>
      <c r="BF624" s="154"/>
      <c r="BG624" s="155"/>
      <c r="BH624" s="169"/>
      <c r="BI624" s="162"/>
      <c r="BJ624" s="172"/>
      <c r="BK624" s="162"/>
      <c r="BL624" s="158"/>
      <c r="BM624" s="172"/>
      <c r="BN624" s="162"/>
      <c r="BO624" s="167"/>
      <c r="BP624" s="169"/>
      <c r="BQ624" s="162"/>
      <c r="BR624" s="162"/>
      <c r="BS624" s="174"/>
      <c r="BT624" s="162"/>
      <c r="BU624" s="174"/>
      <c r="BV624" s="174"/>
      <c r="BW624" s="174"/>
      <c r="BX624" s="173"/>
      <c r="BY624" s="158"/>
      <c r="BZ624" s="160"/>
      <c r="CA624" s="172"/>
      <c r="CB624" s="152"/>
      <c r="CC624" s="152"/>
      <c r="CD624" s="156"/>
      <c r="CE624" s="172"/>
      <c r="CF624" s="162"/>
      <c r="CG624" s="162"/>
      <c r="CH624" s="158"/>
      <c r="CI624" s="173"/>
      <c r="CJ624" s="178"/>
      <c r="CK624" s="173"/>
      <c r="CL624" s="165"/>
      <c r="CM624" s="172"/>
      <c r="CN624" s="162"/>
      <c r="CO624" s="162"/>
      <c r="CP624" s="162"/>
      <c r="CQ624" s="162"/>
      <c r="CR624" s="169"/>
      <c r="CS624" s="162"/>
      <c r="CT624" s="162"/>
      <c r="CU624" s="174"/>
      <c r="CV624" s="152"/>
      <c r="CW624" s="173"/>
      <c r="CX624" s="158"/>
      <c r="CY624" s="172"/>
      <c r="CZ624" s="162"/>
      <c r="DA624" s="162"/>
      <c r="DB624" s="158"/>
      <c r="DC624" s="173"/>
      <c r="DD624" s="178"/>
      <c r="DE624" s="173"/>
      <c r="DF624" s="165"/>
      <c r="DG624" s="172"/>
      <c r="DH624" s="178"/>
      <c r="DI624" s="172"/>
      <c r="DJ624" s="178"/>
      <c r="DK624" s="172"/>
      <c r="DL624" s="162"/>
      <c r="DM624" s="167"/>
      <c r="DN624" s="169"/>
      <c r="DO624" s="162"/>
      <c r="DP624" s="162"/>
      <c r="DQ624" s="174"/>
      <c r="DR624" s="152"/>
      <c r="DS624" s="172"/>
      <c r="DT624" s="152"/>
      <c r="DU624" s="152"/>
      <c r="DV624" s="156"/>
      <c r="DW624" s="173"/>
      <c r="DX624" s="158"/>
      <c r="DY624" s="172"/>
      <c r="DZ624" s="162"/>
      <c r="EA624" s="162"/>
      <c r="EB624" s="172"/>
      <c r="EC624" s="172"/>
      <c r="ED624" s="152"/>
      <c r="EE624" s="152"/>
      <c r="EF624" s="152"/>
      <c r="EG624" s="174"/>
      <c r="EH624" s="172"/>
      <c r="EI624" s="162"/>
      <c r="EJ624" s="162"/>
    </row>
    <row r="625" spans="1:140" ht="12.5">
      <c r="A625" s="168"/>
      <c r="B625" s="169"/>
      <c r="C625" s="144" t="str">
        <f t="shared" si="0"/>
        <v/>
      </c>
      <c r="D625" s="144" t="str">
        <f t="shared" si="2432"/>
        <v/>
      </c>
      <c r="E625" s="144" t="str">
        <f t="shared" si="2"/>
        <v/>
      </c>
      <c r="F625" s="145" t="str">
        <f t="shared" si="2433"/>
        <v/>
      </c>
      <c r="G625" s="145" t="str">
        <f t="shared" si="4"/>
        <v/>
      </c>
      <c r="H625" s="145" t="str">
        <f t="shared" si="5"/>
        <v/>
      </c>
      <c r="I625" s="146" t="str">
        <f t="shared" ref="I625:J625" si="2611">IF(COUNTA($DO625:$DX625)&gt;0,$BA625,"")</f>
        <v/>
      </c>
      <c r="J625" s="146" t="str">
        <f t="shared" si="2611"/>
        <v/>
      </c>
      <c r="K625" s="147" t="str">
        <f t="shared" si="43"/>
        <v/>
      </c>
      <c r="L625" s="147" t="str">
        <f t="shared" si="7"/>
        <v/>
      </c>
      <c r="M625" s="147" t="str">
        <f t="shared" si="8"/>
        <v/>
      </c>
      <c r="N625" s="147" t="str">
        <f t="shared" si="48"/>
        <v/>
      </c>
      <c r="O625" s="147" t="str">
        <f t="shared" si="9"/>
        <v/>
      </c>
      <c r="P625" s="146" t="str">
        <f t="shared" si="2435"/>
        <v/>
      </c>
      <c r="Q625" s="147" t="str">
        <f t="shared" si="2436"/>
        <v/>
      </c>
      <c r="R625" s="146" t="str">
        <f t="shared" si="12"/>
        <v/>
      </c>
      <c r="S625" s="146" t="str">
        <f t="shared" si="13"/>
        <v/>
      </c>
      <c r="T625" s="146" t="str">
        <f>IF(NOT(ISBLANK(DH625)),
        IF(AND(ISREF('Input Tenderers'!$J$8:$K$8),COUNTA('Input Tenderers'!$N$8)&gt;0),
                IF(COUNTA('Input Implementation Transactio'!$N625:$O625)&gt;0,"supplier;tenderer;payee","supplier;tenderer"),
                IF(COUNTA('Input Implementation Transactio'!$N625:$O625)&gt;0,"supplier;payee","supplier")
                ),
        IF(COUNTA('Input Implementation Transactio'!$N625:$O625)&gt;0, "payee", "")
        )</f>
        <v/>
      </c>
      <c r="U625" s="146" t="str">
        <f t="shared" si="14"/>
        <v/>
      </c>
      <c r="V625" s="146" t="str">
        <f t="shared" si="15"/>
        <v/>
      </c>
      <c r="W625" s="148" t="str">
        <f t="shared" si="2437"/>
        <v/>
      </c>
      <c r="X625" s="175" t="str">
        <f t="shared" si="2438"/>
        <v/>
      </c>
      <c r="Y625" s="170" t="str">
        <f t="shared" si="2439"/>
        <v/>
      </c>
      <c r="Z625" s="150" t="str">
        <f t="shared" si="19"/>
        <v/>
      </c>
      <c r="AA625" s="146" t="str">
        <f t="shared" si="20"/>
        <v/>
      </c>
      <c r="AB625" s="146" t="str">
        <f t="shared" si="21"/>
        <v/>
      </c>
      <c r="AC625" s="146" t="str">
        <f t="shared" si="22"/>
        <v/>
      </c>
      <c r="AD625" s="148" t="str">
        <f t="shared" si="2440"/>
        <v/>
      </c>
      <c r="AE625" s="148" t="str">
        <f t="shared" si="24"/>
        <v/>
      </c>
      <c r="AF625" s="175" t="str">
        <f t="shared" si="2441"/>
        <v/>
      </c>
      <c r="AG625" s="170" t="str">
        <f t="shared" si="2442"/>
        <v/>
      </c>
      <c r="AH625" s="148" t="str">
        <f t="shared" si="2443"/>
        <v/>
      </c>
      <c r="AI625" s="146" t="str">
        <f t="shared" si="28"/>
        <v/>
      </c>
      <c r="AJ625" s="146" t="str">
        <f t="shared" si="29"/>
        <v/>
      </c>
      <c r="AK625" s="146" t="str">
        <f t="shared" si="30"/>
        <v/>
      </c>
      <c r="AL625" s="146" t="str">
        <f t="shared" si="31"/>
        <v/>
      </c>
      <c r="AM625" s="171" t="str">
        <f t="shared" si="32"/>
        <v/>
      </c>
      <c r="AN625" s="171" t="str">
        <f t="shared" si="33"/>
        <v/>
      </c>
      <c r="AO625" s="146" t="str">
        <f t="shared" si="34"/>
        <v/>
      </c>
      <c r="AP625" s="146" t="str">
        <f t="shared" si="35"/>
        <v/>
      </c>
      <c r="AQ625" s="146" t="str">
        <f t="shared" si="36"/>
        <v/>
      </c>
      <c r="AR625" s="146" t="str">
        <f t="shared" ref="AR625:AS625" si="2612">IF(NOT(ISBLANK(CB625)),CONCATENATE(TEXT(CB625,"yyyy-mm-ddThh:MM:ss"),"Z"),"")</f>
        <v/>
      </c>
      <c r="AS625" s="146" t="str">
        <f t="shared" si="2612"/>
        <v/>
      </c>
      <c r="AT625" s="146" t="str">
        <f t="shared" si="38"/>
        <v/>
      </c>
      <c r="AU625" s="146" t="str">
        <f t="shared" si="39"/>
        <v/>
      </c>
      <c r="AV625" s="146" t="str">
        <f t="shared" ref="AV625:AW625" si="2613">IF(NOT(ISBLANK(DT625)),CONCATENATE(TEXT(DT625,"yyyy-mm-ddThh:MM:ss"),"Z"),"")</f>
        <v/>
      </c>
      <c r="AW625" s="146" t="str">
        <f t="shared" si="2613"/>
        <v/>
      </c>
      <c r="AX625" s="146" t="str">
        <f t="shared" ref="AX625:AZ625" si="2614">IF(NOT(ISBLANK(ED625)),CONCATENATE(TEXT(ED625,"yyyy-mm-ddThh:MM:ss"),"Z"),"")</f>
        <v/>
      </c>
      <c r="AY625" s="146" t="str">
        <f t="shared" si="2614"/>
        <v/>
      </c>
      <c r="AZ625" s="146" t="str">
        <f t="shared" si="2614"/>
        <v/>
      </c>
      <c r="BA625" s="176"/>
      <c r="BB625" s="152"/>
      <c r="BC625" s="177"/>
      <c r="BD625" s="154"/>
      <c r="BE625" s="155"/>
      <c r="BF625" s="154"/>
      <c r="BG625" s="155"/>
      <c r="BH625" s="169"/>
      <c r="BI625" s="162"/>
      <c r="BJ625" s="172"/>
      <c r="BK625" s="162"/>
      <c r="BL625" s="158"/>
      <c r="BM625" s="172"/>
      <c r="BN625" s="162"/>
      <c r="BO625" s="167"/>
      <c r="BP625" s="169"/>
      <c r="BQ625" s="162"/>
      <c r="BR625" s="162"/>
      <c r="BS625" s="174"/>
      <c r="BT625" s="162"/>
      <c r="BU625" s="174"/>
      <c r="BV625" s="174"/>
      <c r="BW625" s="174"/>
      <c r="BX625" s="173"/>
      <c r="BY625" s="158"/>
      <c r="BZ625" s="160"/>
      <c r="CA625" s="172"/>
      <c r="CB625" s="152"/>
      <c r="CC625" s="152"/>
      <c r="CD625" s="156"/>
      <c r="CE625" s="172"/>
      <c r="CF625" s="162"/>
      <c r="CG625" s="162"/>
      <c r="CH625" s="158"/>
      <c r="CI625" s="173"/>
      <c r="CJ625" s="178"/>
      <c r="CK625" s="173"/>
      <c r="CL625" s="165"/>
      <c r="CM625" s="172"/>
      <c r="CN625" s="162"/>
      <c r="CO625" s="162"/>
      <c r="CP625" s="162"/>
      <c r="CQ625" s="162"/>
      <c r="CR625" s="169"/>
      <c r="CS625" s="162"/>
      <c r="CT625" s="162"/>
      <c r="CU625" s="174"/>
      <c r="CV625" s="152"/>
      <c r="CW625" s="173"/>
      <c r="CX625" s="158"/>
      <c r="CY625" s="172"/>
      <c r="CZ625" s="162"/>
      <c r="DA625" s="162"/>
      <c r="DB625" s="158"/>
      <c r="DC625" s="173"/>
      <c r="DD625" s="178"/>
      <c r="DE625" s="173"/>
      <c r="DF625" s="165"/>
      <c r="DG625" s="172"/>
      <c r="DH625" s="178"/>
      <c r="DI625" s="172"/>
      <c r="DJ625" s="178"/>
      <c r="DK625" s="172"/>
      <c r="DL625" s="162"/>
      <c r="DM625" s="167"/>
      <c r="DN625" s="169"/>
      <c r="DO625" s="162"/>
      <c r="DP625" s="162"/>
      <c r="DQ625" s="174"/>
      <c r="DR625" s="152"/>
      <c r="DS625" s="172"/>
      <c r="DT625" s="152"/>
      <c r="DU625" s="152"/>
      <c r="DV625" s="156"/>
      <c r="DW625" s="173"/>
      <c r="DX625" s="158"/>
      <c r="DY625" s="172"/>
      <c r="DZ625" s="162"/>
      <c r="EA625" s="162"/>
      <c r="EB625" s="172"/>
      <c r="EC625" s="172"/>
      <c r="ED625" s="152"/>
      <c r="EE625" s="152"/>
      <c r="EF625" s="152"/>
      <c r="EG625" s="174"/>
      <c r="EH625" s="172"/>
      <c r="EI625" s="162"/>
      <c r="EJ625" s="162"/>
    </row>
    <row r="626" spans="1:140" ht="12.5">
      <c r="A626" s="168"/>
      <c r="B626" s="169"/>
      <c r="C626" s="144" t="str">
        <f t="shared" si="0"/>
        <v/>
      </c>
      <c r="D626" s="144" t="str">
        <f t="shared" si="2432"/>
        <v/>
      </c>
      <c r="E626" s="144" t="str">
        <f t="shared" si="2"/>
        <v/>
      </c>
      <c r="F626" s="145" t="str">
        <f t="shared" si="2433"/>
        <v/>
      </c>
      <c r="G626" s="145" t="str">
        <f t="shared" si="4"/>
        <v/>
      </c>
      <c r="H626" s="145" t="str">
        <f t="shared" si="5"/>
        <v/>
      </c>
      <c r="I626" s="146" t="str">
        <f t="shared" ref="I626:J626" si="2615">IF(COUNTA($DO626:$DX626)&gt;0,$BA626,"")</f>
        <v/>
      </c>
      <c r="J626" s="146" t="str">
        <f t="shared" si="2615"/>
        <v/>
      </c>
      <c r="K626" s="147" t="str">
        <f t="shared" si="43"/>
        <v/>
      </c>
      <c r="L626" s="147" t="str">
        <f t="shared" si="7"/>
        <v/>
      </c>
      <c r="M626" s="147" t="str">
        <f t="shared" si="8"/>
        <v/>
      </c>
      <c r="N626" s="147" t="str">
        <f t="shared" si="48"/>
        <v/>
      </c>
      <c r="O626" s="147" t="str">
        <f t="shared" si="9"/>
        <v/>
      </c>
      <c r="P626" s="146" t="str">
        <f t="shared" si="2435"/>
        <v/>
      </c>
      <c r="Q626" s="147" t="str">
        <f t="shared" si="2436"/>
        <v/>
      </c>
      <c r="R626" s="146" t="str">
        <f t="shared" si="12"/>
        <v/>
      </c>
      <c r="S626" s="146" t="str">
        <f t="shared" si="13"/>
        <v/>
      </c>
      <c r="T626" s="146" t="str">
        <f>IF(NOT(ISBLANK(DH626)),
        IF(AND(ISREF('Input Tenderers'!$J$8:$K$8),COUNTA('Input Tenderers'!$N$8)&gt;0),
                IF(COUNTA('Input Implementation Transactio'!$N626:$O626)&gt;0,"supplier;tenderer;payee","supplier;tenderer"),
                IF(COUNTA('Input Implementation Transactio'!$N626:$O626)&gt;0,"supplier;payee","supplier")
                ),
        IF(COUNTA('Input Implementation Transactio'!$N626:$O626)&gt;0, "payee", "")
        )</f>
        <v/>
      </c>
      <c r="U626" s="146" t="str">
        <f t="shared" si="14"/>
        <v/>
      </c>
      <c r="V626" s="146" t="str">
        <f t="shared" si="15"/>
        <v/>
      </c>
      <c r="W626" s="148" t="str">
        <f t="shared" si="2437"/>
        <v/>
      </c>
      <c r="X626" s="175" t="str">
        <f t="shared" si="2438"/>
        <v/>
      </c>
      <c r="Y626" s="170" t="str">
        <f t="shared" si="2439"/>
        <v/>
      </c>
      <c r="Z626" s="150" t="str">
        <f t="shared" si="19"/>
        <v/>
      </c>
      <c r="AA626" s="146" t="str">
        <f t="shared" si="20"/>
        <v/>
      </c>
      <c r="AB626" s="146" t="str">
        <f t="shared" si="21"/>
        <v/>
      </c>
      <c r="AC626" s="146" t="str">
        <f t="shared" si="22"/>
        <v/>
      </c>
      <c r="AD626" s="148" t="str">
        <f t="shared" si="2440"/>
        <v/>
      </c>
      <c r="AE626" s="148" t="str">
        <f t="shared" si="24"/>
        <v/>
      </c>
      <c r="AF626" s="175" t="str">
        <f t="shared" si="2441"/>
        <v/>
      </c>
      <c r="AG626" s="170" t="str">
        <f t="shared" si="2442"/>
        <v/>
      </c>
      <c r="AH626" s="148" t="str">
        <f t="shared" si="2443"/>
        <v/>
      </c>
      <c r="AI626" s="146" t="str">
        <f t="shared" si="28"/>
        <v/>
      </c>
      <c r="AJ626" s="146" t="str">
        <f t="shared" si="29"/>
        <v/>
      </c>
      <c r="AK626" s="146" t="str">
        <f t="shared" si="30"/>
        <v/>
      </c>
      <c r="AL626" s="146" t="str">
        <f t="shared" si="31"/>
        <v/>
      </c>
      <c r="AM626" s="171" t="str">
        <f t="shared" si="32"/>
        <v/>
      </c>
      <c r="AN626" s="171" t="str">
        <f t="shared" si="33"/>
        <v/>
      </c>
      <c r="AO626" s="146" t="str">
        <f t="shared" si="34"/>
        <v/>
      </c>
      <c r="AP626" s="146" t="str">
        <f t="shared" si="35"/>
        <v/>
      </c>
      <c r="AQ626" s="146" t="str">
        <f t="shared" si="36"/>
        <v/>
      </c>
      <c r="AR626" s="146" t="str">
        <f t="shared" ref="AR626:AS626" si="2616">IF(NOT(ISBLANK(CB626)),CONCATENATE(TEXT(CB626,"yyyy-mm-ddThh:MM:ss"),"Z"),"")</f>
        <v/>
      </c>
      <c r="AS626" s="146" t="str">
        <f t="shared" si="2616"/>
        <v/>
      </c>
      <c r="AT626" s="146" t="str">
        <f t="shared" si="38"/>
        <v/>
      </c>
      <c r="AU626" s="146" t="str">
        <f t="shared" si="39"/>
        <v/>
      </c>
      <c r="AV626" s="146" t="str">
        <f t="shared" ref="AV626:AW626" si="2617">IF(NOT(ISBLANK(DT626)),CONCATENATE(TEXT(DT626,"yyyy-mm-ddThh:MM:ss"),"Z"),"")</f>
        <v/>
      </c>
      <c r="AW626" s="146" t="str">
        <f t="shared" si="2617"/>
        <v/>
      </c>
      <c r="AX626" s="146" t="str">
        <f t="shared" ref="AX626:AZ626" si="2618">IF(NOT(ISBLANK(ED626)),CONCATENATE(TEXT(ED626,"yyyy-mm-ddThh:MM:ss"),"Z"),"")</f>
        <v/>
      </c>
      <c r="AY626" s="146" t="str">
        <f t="shared" si="2618"/>
        <v/>
      </c>
      <c r="AZ626" s="146" t="str">
        <f t="shared" si="2618"/>
        <v/>
      </c>
      <c r="BA626" s="176"/>
      <c r="BB626" s="152"/>
      <c r="BC626" s="177"/>
      <c r="BD626" s="154"/>
      <c r="BE626" s="155"/>
      <c r="BF626" s="154"/>
      <c r="BG626" s="155"/>
      <c r="BH626" s="169"/>
      <c r="BI626" s="162"/>
      <c r="BJ626" s="172"/>
      <c r="BK626" s="162"/>
      <c r="BL626" s="158"/>
      <c r="BM626" s="172"/>
      <c r="BN626" s="162"/>
      <c r="BO626" s="167"/>
      <c r="BP626" s="169"/>
      <c r="BQ626" s="162"/>
      <c r="BR626" s="162"/>
      <c r="BS626" s="174"/>
      <c r="BT626" s="162"/>
      <c r="BU626" s="174"/>
      <c r="BV626" s="174"/>
      <c r="BW626" s="174"/>
      <c r="BX626" s="173"/>
      <c r="BY626" s="158"/>
      <c r="BZ626" s="160"/>
      <c r="CA626" s="172"/>
      <c r="CB626" s="152"/>
      <c r="CC626" s="152"/>
      <c r="CD626" s="156"/>
      <c r="CE626" s="172"/>
      <c r="CF626" s="162"/>
      <c r="CG626" s="162"/>
      <c r="CH626" s="158"/>
      <c r="CI626" s="173"/>
      <c r="CJ626" s="178"/>
      <c r="CK626" s="173"/>
      <c r="CL626" s="165"/>
      <c r="CM626" s="172"/>
      <c r="CN626" s="162"/>
      <c r="CO626" s="162"/>
      <c r="CP626" s="162"/>
      <c r="CQ626" s="162"/>
      <c r="CR626" s="169"/>
      <c r="CS626" s="162"/>
      <c r="CT626" s="162"/>
      <c r="CU626" s="174"/>
      <c r="CV626" s="152"/>
      <c r="CW626" s="173"/>
      <c r="CX626" s="158"/>
      <c r="CY626" s="172"/>
      <c r="CZ626" s="162"/>
      <c r="DA626" s="162"/>
      <c r="DB626" s="158"/>
      <c r="DC626" s="173"/>
      <c r="DD626" s="178"/>
      <c r="DE626" s="173"/>
      <c r="DF626" s="165"/>
      <c r="DG626" s="172"/>
      <c r="DH626" s="178"/>
      <c r="DI626" s="172"/>
      <c r="DJ626" s="178"/>
      <c r="DK626" s="172"/>
      <c r="DL626" s="162"/>
      <c r="DM626" s="167"/>
      <c r="DN626" s="169"/>
      <c r="DO626" s="162"/>
      <c r="DP626" s="162"/>
      <c r="DQ626" s="174"/>
      <c r="DR626" s="152"/>
      <c r="DS626" s="172"/>
      <c r="DT626" s="152"/>
      <c r="DU626" s="152"/>
      <c r="DV626" s="156"/>
      <c r="DW626" s="173"/>
      <c r="DX626" s="158"/>
      <c r="DY626" s="172"/>
      <c r="DZ626" s="162"/>
      <c r="EA626" s="162"/>
      <c r="EB626" s="172"/>
      <c r="EC626" s="172"/>
      <c r="ED626" s="152"/>
      <c r="EE626" s="152"/>
      <c r="EF626" s="152"/>
      <c r="EG626" s="174"/>
      <c r="EH626" s="172"/>
      <c r="EI626" s="162"/>
      <c r="EJ626" s="162"/>
    </row>
    <row r="627" spans="1:140" ht="12.5">
      <c r="A627" s="168"/>
      <c r="B627" s="169"/>
      <c r="C627" s="144" t="str">
        <f t="shared" si="0"/>
        <v/>
      </c>
      <c r="D627" s="144" t="str">
        <f t="shared" si="2432"/>
        <v/>
      </c>
      <c r="E627" s="144" t="str">
        <f t="shared" si="2"/>
        <v/>
      </c>
      <c r="F627" s="145" t="str">
        <f t="shared" si="2433"/>
        <v/>
      </c>
      <c r="G627" s="145" t="str">
        <f t="shared" si="4"/>
        <v/>
      </c>
      <c r="H627" s="145" t="str">
        <f t="shared" si="5"/>
        <v/>
      </c>
      <c r="I627" s="146" t="str">
        <f t="shared" ref="I627:J627" si="2619">IF(COUNTA($DO627:$DX627)&gt;0,$BA627,"")</f>
        <v/>
      </c>
      <c r="J627" s="146" t="str">
        <f t="shared" si="2619"/>
        <v/>
      </c>
      <c r="K627" s="147" t="str">
        <f t="shared" si="43"/>
        <v/>
      </c>
      <c r="L627" s="147" t="str">
        <f t="shared" si="7"/>
        <v/>
      </c>
      <c r="M627" s="147" t="str">
        <f t="shared" si="8"/>
        <v/>
      </c>
      <c r="N627" s="147" t="str">
        <f t="shared" si="48"/>
        <v/>
      </c>
      <c r="O627" s="147" t="str">
        <f t="shared" si="9"/>
        <v/>
      </c>
      <c r="P627" s="146" t="str">
        <f t="shared" si="2435"/>
        <v/>
      </c>
      <c r="Q627" s="147" t="str">
        <f t="shared" si="2436"/>
        <v/>
      </c>
      <c r="R627" s="146" t="str">
        <f t="shared" si="12"/>
        <v/>
      </c>
      <c r="S627" s="146" t="str">
        <f t="shared" si="13"/>
        <v/>
      </c>
      <c r="T627" s="146" t="str">
        <f>IF(NOT(ISBLANK(DH627)),
        IF(AND(ISREF('Input Tenderers'!$J$8:$K$8),COUNTA('Input Tenderers'!$N$8)&gt;0),
                IF(COUNTA('Input Implementation Transactio'!$N627:$O627)&gt;0,"supplier;tenderer;payee","supplier;tenderer"),
                IF(COUNTA('Input Implementation Transactio'!$N627:$O627)&gt;0,"supplier;payee","supplier")
                ),
        IF(COUNTA('Input Implementation Transactio'!$N627:$O627)&gt;0, "payee", "")
        )</f>
        <v/>
      </c>
      <c r="U627" s="146" t="str">
        <f t="shared" si="14"/>
        <v/>
      </c>
      <c r="V627" s="146" t="str">
        <f t="shared" si="15"/>
        <v/>
      </c>
      <c r="W627" s="148" t="str">
        <f t="shared" si="2437"/>
        <v/>
      </c>
      <c r="X627" s="175" t="str">
        <f t="shared" si="2438"/>
        <v/>
      </c>
      <c r="Y627" s="170" t="str">
        <f t="shared" si="2439"/>
        <v/>
      </c>
      <c r="Z627" s="150" t="str">
        <f t="shared" si="19"/>
        <v/>
      </c>
      <c r="AA627" s="146" t="str">
        <f t="shared" si="20"/>
        <v/>
      </c>
      <c r="AB627" s="146" t="str">
        <f t="shared" si="21"/>
        <v/>
      </c>
      <c r="AC627" s="146" t="str">
        <f t="shared" si="22"/>
        <v/>
      </c>
      <c r="AD627" s="148" t="str">
        <f t="shared" si="2440"/>
        <v/>
      </c>
      <c r="AE627" s="148" t="str">
        <f t="shared" si="24"/>
        <v/>
      </c>
      <c r="AF627" s="175" t="str">
        <f t="shared" si="2441"/>
        <v/>
      </c>
      <c r="AG627" s="170" t="str">
        <f t="shared" si="2442"/>
        <v/>
      </c>
      <c r="AH627" s="148" t="str">
        <f t="shared" si="2443"/>
        <v/>
      </c>
      <c r="AI627" s="146" t="str">
        <f t="shared" si="28"/>
        <v/>
      </c>
      <c r="AJ627" s="146" t="str">
        <f t="shared" si="29"/>
        <v/>
      </c>
      <c r="AK627" s="146" t="str">
        <f t="shared" si="30"/>
        <v/>
      </c>
      <c r="AL627" s="146" t="str">
        <f t="shared" si="31"/>
        <v/>
      </c>
      <c r="AM627" s="171" t="str">
        <f t="shared" si="32"/>
        <v/>
      </c>
      <c r="AN627" s="171" t="str">
        <f t="shared" si="33"/>
        <v/>
      </c>
      <c r="AO627" s="146" t="str">
        <f t="shared" si="34"/>
        <v/>
      </c>
      <c r="AP627" s="146" t="str">
        <f t="shared" si="35"/>
        <v/>
      </c>
      <c r="AQ627" s="146" t="str">
        <f t="shared" si="36"/>
        <v/>
      </c>
      <c r="AR627" s="146" t="str">
        <f t="shared" ref="AR627:AS627" si="2620">IF(NOT(ISBLANK(CB627)),CONCATENATE(TEXT(CB627,"yyyy-mm-ddThh:MM:ss"),"Z"),"")</f>
        <v/>
      </c>
      <c r="AS627" s="146" t="str">
        <f t="shared" si="2620"/>
        <v/>
      </c>
      <c r="AT627" s="146" t="str">
        <f t="shared" si="38"/>
        <v/>
      </c>
      <c r="AU627" s="146" t="str">
        <f t="shared" si="39"/>
        <v/>
      </c>
      <c r="AV627" s="146" t="str">
        <f t="shared" ref="AV627:AW627" si="2621">IF(NOT(ISBLANK(DT627)),CONCATENATE(TEXT(DT627,"yyyy-mm-ddThh:MM:ss"),"Z"),"")</f>
        <v/>
      </c>
      <c r="AW627" s="146" t="str">
        <f t="shared" si="2621"/>
        <v/>
      </c>
      <c r="AX627" s="146" t="str">
        <f t="shared" ref="AX627:AZ627" si="2622">IF(NOT(ISBLANK(ED627)),CONCATENATE(TEXT(ED627,"yyyy-mm-ddThh:MM:ss"),"Z"),"")</f>
        <v/>
      </c>
      <c r="AY627" s="146" t="str">
        <f t="shared" si="2622"/>
        <v/>
      </c>
      <c r="AZ627" s="146" t="str">
        <f t="shared" si="2622"/>
        <v/>
      </c>
      <c r="BA627" s="176"/>
      <c r="BB627" s="152"/>
      <c r="BC627" s="177"/>
      <c r="BD627" s="154"/>
      <c r="BE627" s="155"/>
      <c r="BF627" s="154"/>
      <c r="BG627" s="155"/>
      <c r="BH627" s="169"/>
      <c r="BI627" s="162"/>
      <c r="BJ627" s="172"/>
      <c r="BK627" s="162"/>
      <c r="BL627" s="158"/>
      <c r="BM627" s="172"/>
      <c r="BN627" s="162"/>
      <c r="BO627" s="167"/>
      <c r="BP627" s="169"/>
      <c r="BQ627" s="162"/>
      <c r="BR627" s="162"/>
      <c r="BS627" s="174"/>
      <c r="BT627" s="162"/>
      <c r="BU627" s="174"/>
      <c r="BV627" s="174"/>
      <c r="BW627" s="174"/>
      <c r="BX627" s="173"/>
      <c r="BY627" s="158"/>
      <c r="BZ627" s="160"/>
      <c r="CA627" s="172"/>
      <c r="CB627" s="152"/>
      <c r="CC627" s="152"/>
      <c r="CD627" s="156"/>
      <c r="CE627" s="172"/>
      <c r="CF627" s="162"/>
      <c r="CG627" s="162"/>
      <c r="CH627" s="158"/>
      <c r="CI627" s="173"/>
      <c r="CJ627" s="178"/>
      <c r="CK627" s="173"/>
      <c r="CL627" s="165"/>
      <c r="CM627" s="172"/>
      <c r="CN627" s="162"/>
      <c r="CO627" s="162"/>
      <c r="CP627" s="162"/>
      <c r="CQ627" s="162"/>
      <c r="CR627" s="169"/>
      <c r="CS627" s="162"/>
      <c r="CT627" s="162"/>
      <c r="CU627" s="174"/>
      <c r="CV627" s="152"/>
      <c r="CW627" s="173"/>
      <c r="CX627" s="158"/>
      <c r="CY627" s="172"/>
      <c r="CZ627" s="162"/>
      <c r="DA627" s="162"/>
      <c r="DB627" s="158"/>
      <c r="DC627" s="173"/>
      <c r="DD627" s="178"/>
      <c r="DE627" s="173"/>
      <c r="DF627" s="165"/>
      <c r="DG627" s="172"/>
      <c r="DH627" s="178"/>
      <c r="DI627" s="172"/>
      <c r="DJ627" s="178"/>
      <c r="DK627" s="172"/>
      <c r="DL627" s="162"/>
      <c r="DM627" s="167"/>
      <c r="DN627" s="169"/>
      <c r="DO627" s="162"/>
      <c r="DP627" s="162"/>
      <c r="DQ627" s="174"/>
      <c r="DR627" s="152"/>
      <c r="DS627" s="172"/>
      <c r="DT627" s="152"/>
      <c r="DU627" s="152"/>
      <c r="DV627" s="156"/>
      <c r="DW627" s="173"/>
      <c r="DX627" s="158"/>
      <c r="DY627" s="172"/>
      <c r="DZ627" s="162"/>
      <c r="EA627" s="162"/>
      <c r="EB627" s="172"/>
      <c r="EC627" s="172"/>
      <c r="ED627" s="152"/>
      <c r="EE627" s="152"/>
      <c r="EF627" s="152"/>
      <c r="EG627" s="174"/>
      <c r="EH627" s="172"/>
      <c r="EI627" s="162"/>
      <c r="EJ627" s="162"/>
    </row>
    <row r="628" spans="1:140" ht="12.5">
      <c r="A628" s="168"/>
      <c r="B628" s="169"/>
      <c r="C628" s="144" t="str">
        <f t="shared" si="0"/>
        <v/>
      </c>
      <c r="D628" s="144" t="str">
        <f t="shared" si="2432"/>
        <v/>
      </c>
      <c r="E628" s="144" t="str">
        <f t="shared" si="2"/>
        <v/>
      </c>
      <c r="F628" s="145" t="str">
        <f t="shared" si="2433"/>
        <v/>
      </c>
      <c r="G628" s="145" t="str">
        <f t="shared" si="4"/>
        <v/>
      </c>
      <c r="H628" s="145" t="str">
        <f t="shared" si="5"/>
        <v/>
      </c>
      <c r="I628" s="146" t="str">
        <f t="shared" ref="I628:J628" si="2623">IF(COUNTA($DO628:$DX628)&gt;0,$BA628,"")</f>
        <v/>
      </c>
      <c r="J628" s="146" t="str">
        <f t="shared" si="2623"/>
        <v/>
      </c>
      <c r="K628" s="147" t="str">
        <f t="shared" si="43"/>
        <v/>
      </c>
      <c r="L628" s="147" t="str">
        <f t="shared" si="7"/>
        <v/>
      </c>
      <c r="M628" s="147" t="str">
        <f t="shared" si="8"/>
        <v/>
      </c>
      <c r="N628" s="147" t="str">
        <f t="shared" si="48"/>
        <v/>
      </c>
      <c r="O628" s="147" t="str">
        <f t="shared" si="9"/>
        <v/>
      </c>
      <c r="P628" s="146" t="str">
        <f t="shared" si="2435"/>
        <v/>
      </c>
      <c r="Q628" s="147" t="str">
        <f t="shared" si="2436"/>
        <v/>
      </c>
      <c r="R628" s="146" t="str">
        <f t="shared" si="12"/>
        <v/>
      </c>
      <c r="S628" s="146" t="str">
        <f t="shared" si="13"/>
        <v/>
      </c>
      <c r="T628" s="146" t="str">
        <f>IF(NOT(ISBLANK(DH628)),
        IF(AND(ISREF('Input Tenderers'!$J$8:$K$8),COUNTA('Input Tenderers'!$N$8)&gt;0),
                IF(COUNTA('Input Implementation Transactio'!$N628:$O628)&gt;0,"supplier;tenderer;payee","supplier;tenderer"),
                IF(COUNTA('Input Implementation Transactio'!$N628:$O628)&gt;0,"supplier;payee","supplier")
                ),
        IF(COUNTA('Input Implementation Transactio'!$N628:$O628)&gt;0, "payee", "")
        )</f>
        <v/>
      </c>
      <c r="U628" s="146" t="str">
        <f t="shared" si="14"/>
        <v/>
      </c>
      <c r="V628" s="146" t="str">
        <f t="shared" si="15"/>
        <v/>
      </c>
      <c r="W628" s="148" t="str">
        <f t="shared" si="2437"/>
        <v/>
      </c>
      <c r="X628" s="175" t="str">
        <f t="shared" si="2438"/>
        <v/>
      </c>
      <c r="Y628" s="170" t="str">
        <f t="shared" si="2439"/>
        <v/>
      </c>
      <c r="Z628" s="150" t="str">
        <f t="shared" si="19"/>
        <v/>
      </c>
      <c r="AA628" s="146" t="str">
        <f t="shared" si="20"/>
        <v/>
      </c>
      <c r="AB628" s="146" t="str">
        <f t="shared" si="21"/>
        <v/>
      </c>
      <c r="AC628" s="146" t="str">
        <f t="shared" si="22"/>
        <v/>
      </c>
      <c r="AD628" s="148" t="str">
        <f t="shared" si="2440"/>
        <v/>
      </c>
      <c r="AE628" s="148" t="str">
        <f t="shared" si="24"/>
        <v/>
      </c>
      <c r="AF628" s="175" t="str">
        <f t="shared" si="2441"/>
        <v/>
      </c>
      <c r="AG628" s="170" t="str">
        <f t="shared" si="2442"/>
        <v/>
      </c>
      <c r="AH628" s="148" t="str">
        <f t="shared" si="2443"/>
        <v/>
      </c>
      <c r="AI628" s="146" t="str">
        <f t="shared" si="28"/>
        <v/>
      </c>
      <c r="AJ628" s="146" t="str">
        <f t="shared" si="29"/>
        <v/>
      </c>
      <c r="AK628" s="146" t="str">
        <f t="shared" si="30"/>
        <v/>
      </c>
      <c r="AL628" s="146" t="str">
        <f t="shared" si="31"/>
        <v/>
      </c>
      <c r="AM628" s="171" t="str">
        <f t="shared" si="32"/>
        <v/>
      </c>
      <c r="AN628" s="171" t="str">
        <f t="shared" si="33"/>
        <v/>
      </c>
      <c r="AO628" s="146" t="str">
        <f t="shared" si="34"/>
        <v/>
      </c>
      <c r="AP628" s="146" t="str">
        <f t="shared" si="35"/>
        <v/>
      </c>
      <c r="AQ628" s="146" t="str">
        <f t="shared" si="36"/>
        <v/>
      </c>
      <c r="AR628" s="146" t="str">
        <f t="shared" ref="AR628:AS628" si="2624">IF(NOT(ISBLANK(CB628)),CONCATENATE(TEXT(CB628,"yyyy-mm-ddThh:MM:ss"),"Z"),"")</f>
        <v/>
      </c>
      <c r="AS628" s="146" t="str">
        <f t="shared" si="2624"/>
        <v/>
      </c>
      <c r="AT628" s="146" t="str">
        <f t="shared" si="38"/>
        <v/>
      </c>
      <c r="AU628" s="146" t="str">
        <f t="shared" si="39"/>
        <v/>
      </c>
      <c r="AV628" s="146" t="str">
        <f t="shared" ref="AV628:AW628" si="2625">IF(NOT(ISBLANK(DT628)),CONCATENATE(TEXT(DT628,"yyyy-mm-ddThh:MM:ss"),"Z"),"")</f>
        <v/>
      </c>
      <c r="AW628" s="146" t="str">
        <f t="shared" si="2625"/>
        <v/>
      </c>
      <c r="AX628" s="146" t="str">
        <f t="shared" ref="AX628:AZ628" si="2626">IF(NOT(ISBLANK(ED628)),CONCATENATE(TEXT(ED628,"yyyy-mm-ddThh:MM:ss"),"Z"),"")</f>
        <v/>
      </c>
      <c r="AY628" s="146" t="str">
        <f t="shared" si="2626"/>
        <v/>
      </c>
      <c r="AZ628" s="146" t="str">
        <f t="shared" si="2626"/>
        <v/>
      </c>
      <c r="BA628" s="176"/>
      <c r="BB628" s="152"/>
      <c r="BC628" s="177"/>
      <c r="BD628" s="154"/>
      <c r="BE628" s="155"/>
      <c r="BF628" s="154"/>
      <c r="BG628" s="155"/>
      <c r="BH628" s="169"/>
      <c r="BI628" s="162"/>
      <c r="BJ628" s="172"/>
      <c r="BK628" s="162"/>
      <c r="BL628" s="158"/>
      <c r="BM628" s="172"/>
      <c r="BN628" s="162"/>
      <c r="BO628" s="167"/>
      <c r="BP628" s="169"/>
      <c r="BQ628" s="162"/>
      <c r="BR628" s="162"/>
      <c r="BS628" s="174"/>
      <c r="BT628" s="162"/>
      <c r="BU628" s="174"/>
      <c r="BV628" s="174"/>
      <c r="BW628" s="174"/>
      <c r="BX628" s="173"/>
      <c r="BY628" s="158"/>
      <c r="BZ628" s="160"/>
      <c r="CA628" s="172"/>
      <c r="CB628" s="152"/>
      <c r="CC628" s="152"/>
      <c r="CD628" s="156"/>
      <c r="CE628" s="172"/>
      <c r="CF628" s="162"/>
      <c r="CG628" s="162"/>
      <c r="CH628" s="158"/>
      <c r="CI628" s="173"/>
      <c r="CJ628" s="178"/>
      <c r="CK628" s="173"/>
      <c r="CL628" s="165"/>
      <c r="CM628" s="172"/>
      <c r="CN628" s="162"/>
      <c r="CO628" s="162"/>
      <c r="CP628" s="162"/>
      <c r="CQ628" s="162"/>
      <c r="CR628" s="169"/>
      <c r="CS628" s="162"/>
      <c r="CT628" s="162"/>
      <c r="CU628" s="174"/>
      <c r="CV628" s="152"/>
      <c r="CW628" s="173"/>
      <c r="CX628" s="158"/>
      <c r="CY628" s="172"/>
      <c r="CZ628" s="162"/>
      <c r="DA628" s="162"/>
      <c r="DB628" s="158"/>
      <c r="DC628" s="173"/>
      <c r="DD628" s="178"/>
      <c r="DE628" s="173"/>
      <c r="DF628" s="165"/>
      <c r="DG628" s="172"/>
      <c r="DH628" s="178"/>
      <c r="DI628" s="172"/>
      <c r="DJ628" s="178"/>
      <c r="DK628" s="172"/>
      <c r="DL628" s="162"/>
      <c r="DM628" s="167"/>
      <c r="DN628" s="169"/>
      <c r="DO628" s="162"/>
      <c r="DP628" s="162"/>
      <c r="DQ628" s="174"/>
      <c r="DR628" s="152"/>
      <c r="DS628" s="172"/>
      <c r="DT628" s="152"/>
      <c r="DU628" s="152"/>
      <c r="DV628" s="156"/>
      <c r="DW628" s="173"/>
      <c r="DX628" s="158"/>
      <c r="DY628" s="172"/>
      <c r="DZ628" s="162"/>
      <c r="EA628" s="162"/>
      <c r="EB628" s="172"/>
      <c r="EC628" s="172"/>
      <c r="ED628" s="152"/>
      <c r="EE628" s="152"/>
      <c r="EF628" s="152"/>
      <c r="EG628" s="174"/>
      <c r="EH628" s="172"/>
      <c r="EI628" s="162"/>
      <c r="EJ628" s="162"/>
    </row>
    <row r="629" spans="1:140" ht="12.5">
      <c r="A629" s="168"/>
      <c r="B629" s="169"/>
      <c r="C629" s="144" t="str">
        <f t="shared" si="0"/>
        <v/>
      </c>
      <c r="D629" s="144" t="str">
        <f t="shared" si="2432"/>
        <v/>
      </c>
      <c r="E629" s="144" t="str">
        <f t="shared" si="2"/>
        <v/>
      </c>
      <c r="F629" s="145" t="str">
        <f t="shared" si="2433"/>
        <v/>
      </c>
      <c r="G629" s="145" t="str">
        <f t="shared" si="4"/>
        <v/>
      </c>
      <c r="H629" s="145" t="str">
        <f t="shared" si="5"/>
        <v/>
      </c>
      <c r="I629" s="146" t="str">
        <f t="shared" ref="I629:J629" si="2627">IF(COUNTA($DO629:$DX629)&gt;0,$BA629,"")</f>
        <v/>
      </c>
      <c r="J629" s="146" t="str">
        <f t="shared" si="2627"/>
        <v/>
      </c>
      <c r="K629" s="147" t="str">
        <f t="shared" si="43"/>
        <v/>
      </c>
      <c r="L629" s="147" t="str">
        <f t="shared" si="7"/>
        <v/>
      </c>
      <c r="M629" s="147" t="str">
        <f t="shared" si="8"/>
        <v/>
      </c>
      <c r="N629" s="147" t="str">
        <f t="shared" si="48"/>
        <v/>
      </c>
      <c r="O629" s="147" t="str">
        <f t="shared" si="9"/>
        <v/>
      </c>
      <c r="P629" s="146" t="str">
        <f t="shared" si="2435"/>
        <v/>
      </c>
      <c r="Q629" s="147" t="str">
        <f t="shared" si="2436"/>
        <v/>
      </c>
      <c r="R629" s="146" t="str">
        <f t="shared" si="12"/>
        <v/>
      </c>
      <c r="S629" s="146" t="str">
        <f t="shared" si="13"/>
        <v/>
      </c>
      <c r="T629" s="146" t="str">
        <f>IF(NOT(ISBLANK(DH629)),
        IF(AND(ISREF('Input Tenderers'!$J$8:$K$8),COUNTA('Input Tenderers'!$N$8)&gt;0),
                IF(COUNTA('Input Implementation Transactio'!$N629:$O629)&gt;0,"supplier;tenderer;payee","supplier;tenderer"),
                IF(COUNTA('Input Implementation Transactio'!$N629:$O629)&gt;0,"supplier;payee","supplier")
                ),
        IF(COUNTA('Input Implementation Transactio'!$N629:$O629)&gt;0, "payee", "")
        )</f>
        <v/>
      </c>
      <c r="U629" s="146" t="str">
        <f t="shared" si="14"/>
        <v/>
      </c>
      <c r="V629" s="146" t="str">
        <f t="shared" si="15"/>
        <v/>
      </c>
      <c r="W629" s="148" t="str">
        <f t="shared" si="2437"/>
        <v/>
      </c>
      <c r="X629" s="175" t="str">
        <f t="shared" si="2438"/>
        <v/>
      </c>
      <c r="Y629" s="170" t="str">
        <f t="shared" si="2439"/>
        <v/>
      </c>
      <c r="Z629" s="150" t="str">
        <f t="shared" si="19"/>
        <v/>
      </c>
      <c r="AA629" s="146" t="str">
        <f t="shared" si="20"/>
        <v/>
      </c>
      <c r="AB629" s="146" t="str">
        <f t="shared" si="21"/>
        <v/>
      </c>
      <c r="AC629" s="146" t="str">
        <f t="shared" si="22"/>
        <v/>
      </c>
      <c r="AD629" s="148" t="str">
        <f t="shared" si="2440"/>
        <v/>
      </c>
      <c r="AE629" s="148" t="str">
        <f t="shared" si="24"/>
        <v/>
      </c>
      <c r="AF629" s="175" t="str">
        <f t="shared" si="2441"/>
        <v/>
      </c>
      <c r="AG629" s="170" t="str">
        <f t="shared" si="2442"/>
        <v/>
      </c>
      <c r="AH629" s="148" t="str">
        <f t="shared" si="2443"/>
        <v/>
      </c>
      <c r="AI629" s="146" t="str">
        <f t="shared" si="28"/>
        <v/>
      </c>
      <c r="AJ629" s="146" t="str">
        <f t="shared" si="29"/>
        <v/>
      </c>
      <c r="AK629" s="146" t="str">
        <f t="shared" si="30"/>
        <v/>
      </c>
      <c r="AL629" s="146" t="str">
        <f t="shared" si="31"/>
        <v/>
      </c>
      <c r="AM629" s="171" t="str">
        <f t="shared" si="32"/>
        <v/>
      </c>
      <c r="AN629" s="171" t="str">
        <f t="shared" si="33"/>
        <v/>
      </c>
      <c r="AO629" s="146" t="str">
        <f t="shared" si="34"/>
        <v/>
      </c>
      <c r="AP629" s="146" t="str">
        <f t="shared" si="35"/>
        <v/>
      </c>
      <c r="AQ629" s="146" t="str">
        <f t="shared" si="36"/>
        <v/>
      </c>
      <c r="AR629" s="146" t="str">
        <f t="shared" ref="AR629:AS629" si="2628">IF(NOT(ISBLANK(CB629)),CONCATENATE(TEXT(CB629,"yyyy-mm-ddThh:MM:ss"),"Z"),"")</f>
        <v/>
      </c>
      <c r="AS629" s="146" t="str">
        <f t="shared" si="2628"/>
        <v/>
      </c>
      <c r="AT629" s="146" t="str">
        <f t="shared" si="38"/>
        <v/>
      </c>
      <c r="AU629" s="146" t="str">
        <f t="shared" si="39"/>
        <v/>
      </c>
      <c r="AV629" s="146" t="str">
        <f t="shared" ref="AV629:AW629" si="2629">IF(NOT(ISBLANK(DT629)),CONCATENATE(TEXT(DT629,"yyyy-mm-ddThh:MM:ss"),"Z"),"")</f>
        <v/>
      </c>
      <c r="AW629" s="146" t="str">
        <f t="shared" si="2629"/>
        <v/>
      </c>
      <c r="AX629" s="146" t="str">
        <f t="shared" ref="AX629:AZ629" si="2630">IF(NOT(ISBLANK(ED629)),CONCATENATE(TEXT(ED629,"yyyy-mm-ddThh:MM:ss"),"Z"),"")</f>
        <v/>
      </c>
      <c r="AY629" s="146" t="str">
        <f t="shared" si="2630"/>
        <v/>
      </c>
      <c r="AZ629" s="146" t="str">
        <f t="shared" si="2630"/>
        <v/>
      </c>
      <c r="BA629" s="176"/>
      <c r="BB629" s="152"/>
      <c r="BC629" s="177"/>
      <c r="BD629" s="154"/>
      <c r="BE629" s="155"/>
      <c r="BF629" s="154"/>
      <c r="BG629" s="155"/>
      <c r="BH629" s="169"/>
      <c r="BI629" s="162"/>
      <c r="BJ629" s="172"/>
      <c r="BK629" s="162"/>
      <c r="BL629" s="158"/>
      <c r="BM629" s="172"/>
      <c r="BN629" s="162"/>
      <c r="BO629" s="167"/>
      <c r="BP629" s="169"/>
      <c r="BQ629" s="162"/>
      <c r="BR629" s="162"/>
      <c r="BS629" s="174"/>
      <c r="BT629" s="162"/>
      <c r="BU629" s="174"/>
      <c r="BV629" s="174"/>
      <c r="BW629" s="174"/>
      <c r="BX629" s="173"/>
      <c r="BY629" s="158"/>
      <c r="BZ629" s="160"/>
      <c r="CA629" s="172"/>
      <c r="CB629" s="152"/>
      <c r="CC629" s="152"/>
      <c r="CD629" s="156"/>
      <c r="CE629" s="172"/>
      <c r="CF629" s="162"/>
      <c r="CG629" s="162"/>
      <c r="CH629" s="158"/>
      <c r="CI629" s="173"/>
      <c r="CJ629" s="178"/>
      <c r="CK629" s="173"/>
      <c r="CL629" s="165"/>
      <c r="CM629" s="172"/>
      <c r="CN629" s="162"/>
      <c r="CO629" s="162"/>
      <c r="CP629" s="162"/>
      <c r="CQ629" s="162"/>
      <c r="CR629" s="169"/>
      <c r="CS629" s="162"/>
      <c r="CT629" s="162"/>
      <c r="CU629" s="174"/>
      <c r="CV629" s="152"/>
      <c r="CW629" s="173"/>
      <c r="CX629" s="158"/>
      <c r="CY629" s="172"/>
      <c r="CZ629" s="162"/>
      <c r="DA629" s="162"/>
      <c r="DB629" s="158"/>
      <c r="DC629" s="173"/>
      <c r="DD629" s="178"/>
      <c r="DE629" s="173"/>
      <c r="DF629" s="165"/>
      <c r="DG629" s="172"/>
      <c r="DH629" s="178"/>
      <c r="DI629" s="172"/>
      <c r="DJ629" s="178"/>
      <c r="DK629" s="172"/>
      <c r="DL629" s="162"/>
      <c r="DM629" s="167"/>
      <c r="DN629" s="169"/>
      <c r="DO629" s="162"/>
      <c r="DP629" s="162"/>
      <c r="DQ629" s="174"/>
      <c r="DR629" s="152"/>
      <c r="DS629" s="172"/>
      <c r="DT629" s="152"/>
      <c r="DU629" s="152"/>
      <c r="DV629" s="156"/>
      <c r="DW629" s="173"/>
      <c r="DX629" s="158"/>
      <c r="DY629" s="172"/>
      <c r="DZ629" s="162"/>
      <c r="EA629" s="162"/>
      <c r="EB629" s="172"/>
      <c r="EC629" s="172"/>
      <c r="ED629" s="152"/>
      <c r="EE629" s="152"/>
      <c r="EF629" s="152"/>
      <c r="EG629" s="174"/>
      <c r="EH629" s="172"/>
      <c r="EI629" s="162"/>
      <c r="EJ629" s="162"/>
    </row>
    <row r="630" spans="1:140" ht="12.5">
      <c r="A630" s="168"/>
      <c r="B630" s="169"/>
      <c r="C630" s="144" t="str">
        <f t="shared" si="0"/>
        <v/>
      </c>
      <c r="D630" s="144" t="str">
        <f t="shared" si="2432"/>
        <v/>
      </c>
      <c r="E630" s="144" t="str">
        <f t="shared" si="2"/>
        <v/>
      </c>
      <c r="F630" s="145" t="str">
        <f t="shared" si="2433"/>
        <v/>
      </c>
      <c r="G630" s="145" t="str">
        <f t="shared" si="4"/>
        <v/>
      </c>
      <c r="H630" s="145" t="str">
        <f t="shared" si="5"/>
        <v/>
      </c>
      <c r="I630" s="146" t="str">
        <f t="shared" ref="I630:J630" si="2631">IF(COUNTA($DO630:$DX630)&gt;0,$BA630,"")</f>
        <v/>
      </c>
      <c r="J630" s="146" t="str">
        <f t="shared" si="2631"/>
        <v/>
      </c>
      <c r="K630" s="147" t="str">
        <f t="shared" si="43"/>
        <v/>
      </c>
      <c r="L630" s="147" t="str">
        <f t="shared" si="7"/>
        <v/>
      </c>
      <c r="M630" s="147" t="str">
        <f t="shared" si="8"/>
        <v/>
      </c>
      <c r="N630" s="147" t="str">
        <f t="shared" si="48"/>
        <v/>
      </c>
      <c r="O630" s="147" t="str">
        <f t="shared" si="9"/>
        <v/>
      </c>
      <c r="P630" s="146" t="str">
        <f t="shared" si="2435"/>
        <v/>
      </c>
      <c r="Q630" s="147" t="str">
        <f t="shared" si="2436"/>
        <v/>
      </c>
      <c r="R630" s="146" t="str">
        <f t="shared" si="12"/>
        <v/>
      </c>
      <c r="S630" s="146" t="str">
        <f t="shared" si="13"/>
        <v/>
      </c>
      <c r="T630" s="146" t="str">
        <f>IF(NOT(ISBLANK(DH630)),
        IF(AND(ISREF('Input Tenderers'!$J$8:$K$8),COUNTA('Input Tenderers'!$N$8)&gt;0),
                IF(COUNTA('Input Implementation Transactio'!$N630:$O630)&gt;0,"supplier;tenderer;payee","supplier;tenderer"),
                IF(COUNTA('Input Implementation Transactio'!$N630:$O630)&gt;0,"supplier;payee","supplier")
                ),
        IF(COUNTA('Input Implementation Transactio'!$N630:$O630)&gt;0, "payee", "")
        )</f>
        <v/>
      </c>
      <c r="U630" s="146" t="str">
        <f t="shared" si="14"/>
        <v/>
      </c>
      <c r="V630" s="146" t="str">
        <f t="shared" si="15"/>
        <v/>
      </c>
      <c r="W630" s="148" t="str">
        <f t="shared" si="2437"/>
        <v/>
      </c>
      <c r="X630" s="175" t="str">
        <f t="shared" si="2438"/>
        <v/>
      </c>
      <c r="Y630" s="170" t="str">
        <f t="shared" si="2439"/>
        <v/>
      </c>
      <c r="Z630" s="150" t="str">
        <f t="shared" si="19"/>
        <v/>
      </c>
      <c r="AA630" s="146" t="str">
        <f t="shared" si="20"/>
        <v/>
      </c>
      <c r="AB630" s="146" t="str">
        <f t="shared" si="21"/>
        <v/>
      </c>
      <c r="AC630" s="146" t="str">
        <f t="shared" si="22"/>
        <v/>
      </c>
      <c r="AD630" s="148" t="str">
        <f t="shared" si="2440"/>
        <v/>
      </c>
      <c r="AE630" s="148" t="str">
        <f t="shared" si="24"/>
        <v/>
      </c>
      <c r="AF630" s="175" t="str">
        <f t="shared" si="2441"/>
        <v/>
      </c>
      <c r="AG630" s="170" t="str">
        <f t="shared" si="2442"/>
        <v/>
      </c>
      <c r="AH630" s="148" t="str">
        <f t="shared" si="2443"/>
        <v/>
      </c>
      <c r="AI630" s="146" t="str">
        <f t="shared" si="28"/>
        <v/>
      </c>
      <c r="AJ630" s="146" t="str">
        <f t="shared" si="29"/>
        <v/>
      </c>
      <c r="AK630" s="146" t="str">
        <f t="shared" si="30"/>
        <v/>
      </c>
      <c r="AL630" s="146" t="str">
        <f t="shared" si="31"/>
        <v/>
      </c>
      <c r="AM630" s="171" t="str">
        <f t="shared" si="32"/>
        <v/>
      </c>
      <c r="AN630" s="171" t="str">
        <f t="shared" si="33"/>
        <v/>
      </c>
      <c r="AO630" s="146" t="str">
        <f t="shared" si="34"/>
        <v/>
      </c>
      <c r="AP630" s="146" t="str">
        <f t="shared" si="35"/>
        <v/>
      </c>
      <c r="AQ630" s="146" t="str">
        <f t="shared" si="36"/>
        <v/>
      </c>
      <c r="AR630" s="146" t="str">
        <f t="shared" ref="AR630:AS630" si="2632">IF(NOT(ISBLANK(CB630)),CONCATENATE(TEXT(CB630,"yyyy-mm-ddThh:MM:ss"),"Z"),"")</f>
        <v/>
      </c>
      <c r="AS630" s="146" t="str">
        <f t="shared" si="2632"/>
        <v/>
      </c>
      <c r="AT630" s="146" t="str">
        <f t="shared" si="38"/>
        <v/>
      </c>
      <c r="AU630" s="146" t="str">
        <f t="shared" si="39"/>
        <v/>
      </c>
      <c r="AV630" s="146" t="str">
        <f t="shared" ref="AV630:AW630" si="2633">IF(NOT(ISBLANK(DT630)),CONCATENATE(TEXT(DT630,"yyyy-mm-ddThh:MM:ss"),"Z"),"")</f>
        <v/>
      </c>
      <c r="AW630" s="146" t="str">
        <f t="shared" si="2633"/>
        <v/>
      </c>
      <c r="AX630" s="146" t="str">
        <f t="shared" ref="AX630:AZ630" si="2634">IF(NOT(ISBLANK(ED630)),CONCATENATE(TEXT(ED630,"yyyy-mm-ddThh:MM:ss"),"Z"),"")</f>
        <v/>
      </c>
      <c r="AY630" s="146" t="str">
        <f t="shared" si="2634"/>
        <v/>
      </c>
      <c r="AZ630" s="146" t="str">
        <f t="shared" si="2634"/>
        <v/>
      </c>
      <c r="BA630" s="176"/>
      <c r="BB630" s="152"/>
      <c r="BC630" s="177"/>
      <c r="BD630" s="154"/>
      <c r="BE630" s="155"/>
      <c r="BF630" s="154"/>
      <c r="BG630" s="155"/>
      <c r="BH630" s="169"/>
      <c r="BI630" s="162"/>
      <c r="BJ630" s="172"/>
      <c r="BK630" s="162"/>
      <c r="BL630" s="158"/>
      <c r="BM630" s="172"/>
      <c r="BN630" s="162"/>
      <c r="BO630" s="167"/>
      <c r="BP630" s="169"/>
      <c r="BQ630" s="162"/>
      <c r="BR630" s="162"/>
      <c r="BS630" s="174"/>
      <c r="BT630" s="162"/>
      <c r="BU630" s="174"/>
      <c r="BV630" s="174"/>
      <c r="BW630" s="174"/>
      <c r="BX630" s="173"/>
      <c r="BY630" s="158"/>
      <c r="BZ630" s="160"/>
      <c r="CA630" s="172"/>
      <c r="CB630" s="152"/>
      <c r="CC630" s="152"/>
      <c r="CD630" s="156"/>
      <c r="CE630" s="172"/>
      <c r="CF630" s="162"/>
      <c r="CG630" s="162"/>
      <c r="CH630" s="158"/>
      <c r="CI630" s="173"/>
      <c r="CJ630" s="178"/>
      <c r="CK630" s="173"/>
      <c r="CL630" s="165"/>
      <c r="CM630" s="172"/>
      <c r="CN630" s="162"/>
      <c r="CO630" s="162"/>
      <c r="CP630" s="162"/>
      <c r="CQ630" s="162"/>
      <c r="CR630" s="169"/>
      <c r="CS630" s="162"/>
      <c r="CT630" s="162"/>
      <c r="CU630" s="174"/>
      <c r="CV630" s="152"/>
      <c r="CW630" s="173"/>
      <c r="CX630" s="158"/>
      <c r="CY630" s="172"/>
      <c r="CZ630" s="162"/>
      <c r="DA630" s="162"/>
      <c r="DB630" s="158"/>
      <c r="DC630" s="173"/>
      <c r="DD630" s="178"/>
      <c r="DE630" s="173"/>
      <c r="DF630" s="165"/>
      <c r="DG630" s="172"/>
      <c r="DH630" s="178"/>
      <c r="DI630" s="172"/>
      <c r="DJ630" s="178"/>
      <c r="DK630" s="172"/>
      <c r="DL630" s="162"/>
      <c r="DM630" s="167"/>
      <c r="DN630" s="169"/>
      <c r="DO630" s="162"/>
      <c r="DP630" s="162"/>
      <c r="DQ630" s="174"/>
      <c r="DR630" s="152"/>
      <c r="DS630" s="172"/>
      <c r="DT630" s="152"/>
      <c r="DU630" s="152"/>
      <c r="DV630" s="156"/>
      <c r="DW630" s="173"/>
      <c r="DX630" s="158"/>
      <c r="DY630" s="172"/>
      <c r="DZ630" s="162"/>
      <c r="EA630" s="162"/>
      <c r="EB630" s="172"/>
      <c r="EC630" s="172"/>
      <c r="ED630" s="152"/>
      <c r="EE630" s="152"/>
      <c r="EF630" s="152"/>
      <c r="EG630" s="174"/>
      <c r="EH630" s="172"/>
      <c r="EI630" s="162"/>
      <c r="EJ630" s="162"/>
    </row>
    <row r="631" spans="1:140" ht="12.5">
      <c r="A631" s="168"/>
      <c r="B631" s="169"/>
      <c r="C631" s="144" t="str">
        <f t="shared" si="0"/>
        <v/>
      </c>
      <c r="D631" s="144" t="str">
        <f t="shared" si="2432"/>
        <v/>
      </c>
      <c r="E631" s="144" t="str">
        <f t="shared" si="2"/>
        <v/>
      </c>
      <c r="F631" s="145" t="str">
        <f t="shared" si="2433"/>
        <v/>
      </c>
      <c r="G631" s="145" t="str">
        <f t="shared" si="4"/>
        <v/>
      </c>
      <c r="H631" s="145" t="str">
        <f t="shared" si="5"/>
        <v/>
      </c>
      <c r="I631" s="146" t="str">
        <f t="shared" ref="I631:J631" si="2635">IF(COUNTA($DO631:$DX631)&gt;0,$BA631,"")</f>
        <v/>
      </c>
      <c r="J631" s="146" t="str">
        <f t="shared" si="2635"/>
        <v/>
      </c>
      <c r="K631" s="147" t="str">
        <f t="shared" si="43"/>
        <v/>
      </c>
      <c r="L631" s="147" t="str">
        <f t="shared" si="7"/>
        <v/>
      </c>
      <c r="M631" s="147" t="str">
        <f t="shared" si="8"/>
        <v/>
      </c>
      <c r="N631" s="147" t="str">
        <f t="shared" si="48"/>
        <v/>
      </c>
      <c r="O631" s="147" t="str">
        <f t="shared" si="9"/>
        <v/>
      </c>
      <c r="P631" s="146" t="str">
        <f t="shared" si="2435"/>
        <v/>
      </c>
      <c r="Q631" s="147" t="str">
        <f t="shared" si="2436"/>
        <v/>
      </c>
      <c r="R631" s="146" t="str">
        <f t="shared" si="12"/>
        <v/>
      </c>
      <c r="S631" s="146" t="str">
        <f t="shared" si="13"/>
        <v/>
      </c>
      <c r="T631" s="146" t="str">
        <f>IF(NOT(ISBLANK(DH631)),
        IF(AND(ISREF('Input Tenderers'!$J$8:$K$8),COUNTA('Input Tenderers'!$N$8)&gt;0),
                IF(COUNTA('Input Implementation Transactio'!$N631:$O631)&gt;0,"supplier;tenderer;payee","supplier;tenderer"),
                IF(COUNTA('Input Implementation Transactio'!$N631:$O631)&gt;0,"supplier;payee","supplier")
                ),
        IF(COUNTA('Input Implementation Transactio'!$N631:$O631)&gt;0, "payee", "")
        )</f>
        <v/>
      </c>
      <c r="U631" s="146" t="str">
        <f t="shared" si="14"/>
        <v/>
      </c>
      <c r="V631" s="146" t="str">
        <f t="shared" si="15"/>
        <v/>
      </c>
      <c r="W631" s="148" t="str">
        <f t="shared" si="2437"/>
        <v/>
      </c>
      <c r="X631" s="175" t="str">
        <f t="shared" si="2438"/>
        <v/>
      </c>
      <c r="Y631" s="170" t="str">
        <f t="shared" si="2439"/>
        <v/>
      </c>
      <c r="Z631" s="150" t="str">
        <f t="shared" si="19"/>
        <v/>
      </c>
      <c r="AA631" s="146" t="str">
        <f t="shared" si="20"/>
        <v/>
      </c>
      <c r="AB631" s="146" t="str">
        <f t="shared" si="21"/>
        <v/>
      </c>
      <c r="AC631" s="146" t="str">
        <f t="shared" si="22"/>
        <v/>
      </c>
      <c r="AD631" s="148" t="str">
        <f t="shared" si="2440"/>
        <v/>
      </c>
      <c r="AE631" s="148" t="str">
        <f t="shared" si="24"/>
        <v/>
      </c>
      <c r="AF631" s="175" t="str">
        <f t="shared" si="2441"/>
        <v/>
      </c>
      <c r="AG631" s="170" t="str">
        <f t="shared" si="2442"/>
        <v/>
      </c>
      <c r="AH631" s="148" t="str">
        <f t="shared" si="2443"/>
        <v/>
      </c>
      <c r="AI631" s="146" t="str">
        <f t="shared" si="28"/>
        <v/>
      </c>
      <c r="AJ631" s="146" t="str">
        <f t="shared" si="29"/>
        <v/>
      </c>
      <c r="AK631" s="146" t="str">
        <f t="shared" si="30"/>
        <v/>
      </c>
      <c r="AL631" s="146" t="str">
        <f t="shared" si="31"/>
        <v/>
      </c>
      <c r="AM631" s="171" t="str">
        <f t="shared" si="32"/>
        <v/>
      </c>
      <c r="AN631" s="171" t="str">
        <f t="shared" si="33"/>
        <v/>
      </c>
      <c r="AO631" s="146" t="str">
        <f t="shared" si="34"/>
        <v/>
      </c>
      <c r="AP631" s="146" t="str">
        <f t="shared" si="35"/>
        <v/>
      </c>
      <c r="AQ631" s="146" t="str">
        <f t="shared" si="36"/>
        <v/>
      </c>
      <c r="AR631" s="146" t="str">
        <f t="shared" ref="AR631:AS631" si="2636">IF(NOT(ISBLANK(CB631)),CONCATENATE(TEXT(CB631,"yyyy-mm-ddThh:MM:ss"),"Z"),"")</f>
        <v/>
      </c>
      <c r="AS631" s="146" t="str">
        <f t="shared" si="2636"/>
        <v/>
      </c>
      <c r="AT631" s="146" t="str">
        <f t="shared" si="38"/>
        <v/>
      </c>
      <c r="AU631" s="146" t="str">
        <f t="shared" si="39"/>
        <v/>
      </c>
      <c r="AV631" s="146" t="str">
        <f t="shared" ref="AV631:AW631" si="2637">IF(NOT(ISBLANK(DT631)),CONCATENATE(TEXT(DT631,"yyyy-mm-ddThh:MM:ss"),"Z"),"")</f>
        <v/>
      </c>
      <c r="AW631" s="146" t="str">
        <f t="shared" si="2637"/>
        <v/>
      </c>
      <c r="AX631" s="146" t="str">
        <f t="shared" ref="AX631:AZ631" si="2638">IF(NOT(ISBLANK(ED631)),CONCATENATE(TEXT(ED631,"yyyy-mm-ddThh:MM:ss"),"Z"),"")</f>
        <v/>
      </c>
      <c r="AY631" s="146" t="str">
        <f t="shared" si="2638"/>
        <v/>
      </c>
      <c r="AZ631" s="146" t="str">
        <f t="shared" si="2638"/>
        <v/>
      </c>
      <c r="BA631" s="176"/>
      <c r="BB631" s="152"/>
      <c r="BC631" s="177"/>
      <c r="BD631" s="154"/>
      <c r="BE631" s="155"/>
      <c r="BF631" s="154"/>
      <c r="BG631" s="155"/>
      <c r="BH631" s="169"/>
      <c r="BI631" s="162"/>
      <c r="BJ631" s="172"/>
      <c r="BK631" s="162"/>
      <c r="BL631" s="158"/>
      <c r="BM631" s="172"/>
      <c r="BN631" s="162"/>
      <c r="BO631" s="167"/>
      <c r="BP631" s="169"/>
      <c r="BQ631" s="162"/>
      <c r="BR631" s="162"/>
      <c r="BS631" s="174"/>
      <c r="BT631" s="162"/>
      <c r="BU631" s="174"/>
      <c r="BV631" s="174"/>
      <c r="BW631" s="174"/>
      <c r="BX631" s="173"/>
      <c r="BY631" s="158"/>
      <c r="BZ631" s="160"/>
      <c r="CA631" s="172"/>
      <c r="CB631" s="152"/>
      <c r="CC631" s="152"/>
      <c r="CD631" s="156"/>
      <c r="CE631" s="172"/>
      <c r="CF631" s="162"/>
      <c r="CG631" s="162"/>
      <c r="CH631" s="158"/>
      <c r="CI631" s="173"/>
      <c r="CJ631" s="178"/>
      <c r="CK631" s="173"/>
      <c r="CL631" s="165"/>
      <c r="CM631" s="172"/>
      <c r="CN631" s="162"/>
      <c r="CO631" s="162"/>
      <c r="CP631" s="162"/>
      <c r="CQ631" s="162"/>
      <c r="CR631" s="169"/>
      <c r="CS631" s="162"/>
      <c r="CT631" s="162"/>
      <c r="CU631" s="174"/>
      <c r="CV631" s="152"/>
      <c r="CW631" s="173"/>
      <c r="CX631" s="158"/>
      <c r="CY631" s="172"/>
      <c r="CZ631" s="162"/>
      <c r="DA631" s="162"/>
      <c r="DB631" s="158"/>
      <c r="DC631" s="173"/>
      <c r="DD631" s="178"/>
      <c r="DE631" s="173"/>
      <c r="DF631" s="165"/>
      <c r="DG631" s="172"/>
      <c r="DH631" s="178"/>
      <c r="DI631" s="172"/>
      <c r="DJ631" s="178"/>
      <c r="DK631" s="172"/>
      <c r="DL631" s="162"/>
      <c r="DM631" s="167"/>
      <c r="DN631" s="169"/>
      <c r="DO631" s="162"/>
      <c r="DP631" s="162"/>
      <c r="DQ631" s="174"/>
      <c r="DR631" s="152"/>
      <c r="DS631" s="172"/>
      <c r="DT631" s="152"/>
      <c r="DU631" s="152"/>
      <c r="DV631" s="156"/>
      <c r="DW631" s="173"/>
      <c r="DX631" s="158"/>
      <c r="DY631" s="172"/>
      <c r="DZ631" s="162"/>
      <c r="EA631" s="162"/>
      <c r="EB631" s="172"/>
      <c r="EC631" s="172"/>
      <c r="ED631" s="152"/>
      <c r="EE631" s="152"/>
      <c r="EF631" s="152"/>
      <c r="EG631" s="174"/>
      <c r="EH631" s="172"/>
      <c r="EI631" s="162"/>
      <c r="EJ631" s="162"/>
    </row>
    <row r="632" spans="1:140" ht="12.5">
      <c r="A632" s="168"/>
      <c r="B632" s="169"/>
      <c r="C632" s="144" t="str">
        <f t="shared" si="0"/>
        <v/>
      </c>
      <c r="D632" s="144" t="str">
        <f t="shared" si="2432"/>
        <v/>
      </c>
      <c r="E632" s="144" t="str">
        <f t="shared" si="2"/>
        <v/>
      </c>
      <c r="F632" s="145" t="str">
        <f t="shared" si="2433"/>
        <v/>
      </c>
      <c r="G632" s="145" t="str">
        <f t="shared" si="4"/>
        <v/>
      </c>
      <c r="H632" s="145" t="str">
        <f t="shared" si="5"/>
        <v/>
      </c>
      <c r="I632" s="146" t="str">
        <f t="shared" ref="I632:J632" si="2639">IF(COUNTA($DO632:$DX632)&gt;0,$BA632,"")</f>
        <v/>
      </c>
      <c r="J632" s="146" t="str">
        <f t="shared" si="2639"/>
        <v/>
      </c>
      <c r="K632" s="147" t="str">
        <f t="shared" si="43"/>
        <v/>
      </c>
      <c r="L632" s="147" t="str">
        <f t="shared" si="7"/>
        <v/>
      </c>
      <c r="M632" s="147" t="str">
        <f t="shared" si="8"/>
        <v/>
      </c>
      <c r="N632" s="147" t="str">
        <f t="shared" si="48"/>
        <v/>
      </c>
      <c r="O632" s="147" t="str">
        <f t="shared" si="9"/>
        <v/>
      </c>
      <c r="P632" s="146" t="str">
        <f t="shared" si="2435"/>
        <v/>
      </c>
      <c r="Q632" s="147" t="str">
        <f t="shared" si="2436"/>
        <v/>
      </c>
      <c r="R632" s="146" t="str">
        <f t="shared" si="12"/>
        <v/>
      </c>
      <c r="S632" s="146" t="str">
        <f t="shared" si="13"/>
        <v/>
      </c>
      <c r="T632" s="146" t="str">
        <f>IF(NOT(ISBLANK(DH632)),
        IF(AND(ISREF('Input Tenderers'!$J$8:$K$8),COUNTA('Input Tenderers'!$N$8)&gt;0),
                IF(COUNTA('Input Implementation Transactio'!$N632:$O632)&gt;0,"supplier;tenderer;payee","supplier;tenderer"),
                IF(COUNTA('Input Implementation Transactio'!$N632:$O632)&gt;0,"supplier;payee","supplier")
                ),
        IF(COUNTA('Input Implementation Transactio'!$N632:$O632)&gt;0, "payee", "")
        )</f>
        <v/>
      </c>
      <c r="U632" s="146" t="str">
        <f t="shared" si="14"/>
        <v/>
      </c>
      <c r="V632" s="146" t="str">
        <f t="shared" si="15"/>
        <v/>
      </c>
      <c r="W632" s="148" t="str">
        <f t="shared" si="2437"/>
        <v/>
      </c>
      <c r="X632" s="175" t="str">
        <f t="shared" si="2438"/>
        <v/>
      </c>
      <c r="Y632" s="170" t="str">
        <f t="shared" si="2439"/>
        <v/>
      </c>
      <c r="Z632" s="150" t="str">
        <f t="shared" si="19"/>
        <v/>
      </c>
      <c r="AA632" s="146" t="str">
        <f t="shared" si="20"/>
        <v/>
      </c>
      <c r="AB632" s="146" t="str">
        <f t="shared" si="21"/>
        <v/>
      </c>
      <c r="AC632" s="146" t="str">
        <f t="shared" si="22"/>
        <v/>
      </c>
      <c r="AD632" s="148" t="str">
        <f t="shared" si="2440"/>
        <v/>
      </c>
      <c r="AE632" s="148" t="str">
        <f t="shared" si="24"/>
        <v/>
      </c>
      <c r="AF632" s="175" t="str">
        <f t="shared" si="2441"/>
        <v/>
      </c>
      <c r="AG632" s="170" t="str">
        <f t="shared" si="2442"/>
        <v/>
      </c>
      <c r="AH632" s="148" t="str">
        <f t="shared" si="2443"/>
        <v/>
      </c>
      <c r="AI632" s="146" t="str">
        <f t="shared" si="28"/>
        <v/>
      </c>
      <c r="AJ632" s="146" t="str">
        <f t="shared" si="29"/>
        <v/>
      </c>
      <c r="AK632" s="146" t="str">
        <f t="shared" si="30"/>
        <v/>
      </c>
      <c r="AL632" s="146" t="str">
        <f t="shared" si="31"/>
        <v/>
      </c>
      <c r="AM632" s="171" t="str">
        <f t="shared" si="32"/>
        <v/>
      </c>
      <c r="AN632" s="171" t="str">
        <f t="shared" si="33"/>
        <v/>
      </c>
      <c r="AO632" s="146" t="str">
        <f t="shared" si="34"/>
        <v/>
      </c>
      <c r="AP632" s="146" t="str">
        <f t="shared" si="35"/>
        <v/>
      </c>
      <c r="AQ632" s="146" t="str">
        <f t="shared" si="36"/>
        <v/>
      </c>
      <c r="AR632" s="146" t="str">
        <f t="shared" ref="AR632:AS632" si="2640">IF(NOT(ISBLANK(CB632)),CONCATENATE(TEXT(CB632,"yyyy-mm-ddThh:MM:ss"),"Z"),"")</f>
        <v/>
      </c>
      <c r="AS632" s="146" t="str">
        <f t="shared" si="2640"/>
        <v/>
      </c>
      <c r="AT632" s="146" t="str">
        <f t="shared" si="38"/>
        <v/>
      </c>
      <c r="AU632" s="146" t="str">
        <f t="shared" si="39"/>
        <v/>
      </c>
      <c r="AV632" s="146" t="str">
        <f t="shared" ref="AV632:AW632" si="2641">IF(NOT(ISBLANK(DT632)),CONCATENATE(TEXT(DT632,"yyyy-mm-ddThh:MM:ss"),"Z"),"")</f>
        <v/>
      </c>
      <c r="AW632" s="146" t="str">
        <f t="shared" si="2641"/>
        <v/>
      </c>
      <c r="AX632" s="146" t="str">
        <f t="shared" ref="AX632:AZ632" si="2642">IF(NOT(ISBLANK(ED632)),CONCATENATE(TEXT(ED632,"yyyy-mm-ddThh:MM:ss"),"Z"),"")</f>
        <v/>
      </c>
      <c r="AY632" s="146" t="str">
        <f t="shared" si="2642"/>
        <v/>
      </c>
      <c r="AZ632" s="146" t="str">
        <f t="shared" si="2642"/>
        <v/>
      </c>
      <c r="BA632" s="176"/>
      <c r="BB632" s="152"/>
      <c r="BC632" s="177"/>
      <c r="BD632" s="154"/>
      <c r="BE632" s="155"/>
      <c r="BF632" s="154"/>
      <c r="BG632" s="155"/>
      <c r="BH632" s="169"/>
      <c r="BI632" s="162"/>
      <c r="BJ632" s="172"/>
      <c r="BK632" s="162"/>
      <c r="BL632" s="158"/>
      <c r="BM632" s="172"/>
      <c r="BN632" s="162"/>
      <c r="BO632" s="167"/>
      <c r="BP632" s="169"/>
      <c r="BQ632" s="162"/>
      <c r="BR632" s="162"/>
      <c r="BS632" s="174"/>
      <c r="BT632" s="162"/>
      <c r="BU632" s="174"/>
      <c r="BV632" s="174"/>
      <c r="BW632" s="174"/>
      <c r="BX632" s="173"/>
      <c r="BY632" s="158"/>
      <c r="BZ632" s="160"/>
      <c r="CA632" s="172"/>
      <c r="CB632" s="152"/>
      <c r="CC632" s="152"/>
      <c r="CD632" s="156"/>
      <c r="CE632" s="172"/>
      <c r="CF632" s="162"/>
      <c r="CG632" s="162"/>
      <c r="CH632" s="158"/>
      <c r="CI632" s="173"/>
      <c r="CJ632" s="178"/>
      <c r="CK632" s="173"/>
      <c r="CL632" s="165"/>
      <c r="CM632" s="172"/>
      <c r="CN632" s="162"/>
      <c r="CO632" s="162"/>
      <c r="CP632" s="162"/>
      <c r="CQ632" s="162"/>
      <c r="CR632" s="169"/>
      <c r="CS632" s="162"/>
      <c r="CT632" s="162"/>
      <c r="CU632" s="174"/>
      <c r="CV632" s="152"/>
      <c r="CW632" s="173"/>
      <c r="CX632" s="158"/>
      <c r="CY632" s="172"/>
      <c r="CZ632" s="162"/>
      <c r="DA632" s="162"/>
      <c r="DB632" s="158"/>
      <c r="DC632" s="173"/>
      <c r="DD632" s="178"/>
      <c r="DE632" s="173"/>
      <c r="DF632" s="165"/>
      <c r="DG632" s="172"/>
      <c r="DH632" s="178"/>
      <c r="DI632" s="172"/>
      <c r="DJ632" s="178"/>
      <c r="DK632" s="172"/>
      <c r="DL632" s="162"/>
      <c r="DM632" s="167"/>
      <c r="DN632" s="169"/>
      <c r="DO632" s="162"/>
      <c r="DP632" s="162"/>
      <c r="DQ632" s="174"/>
      <c r="DR632" s="152"/>
      <c r="DS632" s="172"/>
      <c r="DT632" s="152"/>
      <c r="DU632" s="152"/>
      <c r="DV632" s="156"/>
      <c r="DW632" s="173"/>
      <c r="DX632" s="158"/>
      <c r="DY632" s="172"/>
      <c r="DZ632" s="162"/>
      <c r="EA632" s="162"/>
      <c r="EB632" s="172"/>
      <c r="EC632" s="172"/>
      <c r="ED632" s="152"/>
      <c r="EE632" s="152"/>
      <c r="EF632" s="152"/>
      <c r="EG632" s="174"/>
      <c r="EH632" s="172"/>
      <c r="EI632" s="162"/>
      <c r="EJ632" s="162"/>
    </row>
    <row r="633" spans="1:140" ht="12.5">
      <c r="A633" s="168"/>
      <c r="B633" s="169"/>
      <c r="C633" s="144" t="str">
        <f t="shared" si="0"/>
        <v/>
      </c>
      <c r="D633" s="144" t="str">
        <f t="shared" si="2432"/>
        <v/>
      </c>
      <c r="E633" s="144" t="str">
        <f t="shared" si="2"/>
        <v/>
      </c>
      <c r="F633" s="145" t="str">
        <f t="shared" si="2433"/>
        <v/>
      </c>
      <c r="G633" s="145" t="str">
        <f t="shared" si="4"/>
        <v/>
      </c>
      <c r="H633" s="145" t="str">
        <f t="shared" si="5"/>
        <v/>
      </c>
      <c r="I633" s="146" t="str">
        <f t="shared" ref="I633:J633" si="2643">IF(COUNTA($DO633:$DX633)&gt;0,$BA633,"")</f>
        <v/>
      </c>
      <c r="J633" s="146" t="str">
        <f t="shared" si="2643"/>
        <v/>
      </c>
      <c r="K633" s="147" t="str">
        <f t="shared" si="43"/>
        <v/>
      </c>
      <c r="L633" s="147" t="str">
        <f t="shared" si="7"/>
        <v/>
      </c>
      <c r="M633" s="147" t="str">
        <f t="shared" si="8"/>
        <v/>
      </c>
      <c r="N633" s="147" t="str">
        <f t="shared" si="48"/>
        <v/>
      </c>
      <c r="O633" s="147" t="str">
        <f t="shared" si="9"/>
        <v/>
      </c>
      <c r="P633" s="146" t="str">
        <f t="shared" si="2435"/>
        <v/>
      </c>
      <c r="Q633" s="147" t="str">
        <f t="shared" si="2436"/>
        <v/>
      </c>
      <c r="R633" s="146" t="str">
        <f t="shared" si="12"/>
        <v/>
      </c>
      <c r="S633" s="146" t="str">
        <f t="shared" si="13"/>
        <v/>
      </c>
      <c r="T633" s="146" t="str">
        <f>IF(NOT(ISBLANK(DH633)),
        IF(AND(ISREF('Input Tenderers'!$J$8:$K$8),COUNTA('Input Tenderers'!$N$8)&gt;0),
                IF(COUNTA('Input Implementation Transactio'!$N633:$O633)&gt;0,"supplier;tenderer;payee","supplier;tenderer"),
                IF(COUNTA('Input Implementation Transactio'!$N633:$O633)&gt;0,"supplier;payee","supplier")
                ),
        IF(COUNTA('Input Implementation Transactio'!$N633:$O633)&gt;0, "payee", "")
        )</f>
        <v/>
      </c>
      <c r="U633" s="146" t="str">
        <f t="shared" si="14"/>
        <v/>
      </c>
      <c r="V633" s="146" t="str">
        <f t="shared" si="15"/>
        <v/>
      </c>
      <c r="W633" s="148" t="str">
        <f t="shared" si="2437"/>
        <v/>
      </c>
      <c r="X633" s="175" t="str">
        <f t="shared" si="2438"/>
        <v/>
      </c>
      <c r="Y633" s="170" t="str">
        <f t="shared" si="2439"/>
        <v/>
      </c>
      <c r="Z633" s="150" t="str">
        <f t="shared" si="19"/>
        <v/>
      </c>
      <c r="AA633" s="146" t="str">
        <f t="shared" si="20"/>
        <v/>
      </c>
      <c r="AB633" s="146" t="str">
        <f t="shared" si="21"/>
        <v/>
      </c>
      <c r="AC633" s="146" t="str">
        <f t="shared" si="22"/>
        <v/>
      </c>
      <c r="AD633" s="148" t="str">
        <f t="shared" si="2440"/>
        <v/>
      </c>
      <c r="AE633" s="148" t="str">
        <f t="shared" si="24"/>
        <v/>
      </c>
      <c r="AF633" s="175" t="str">
        <f t="shared" si="2441"/>
        <v/>
      </c>
      <c r="AG633" s="170" t="str">
        <f t="shared" si="2442"/>
        <v/>
      </c>
      <c r="AH633" s="148" t="str">
        <f t="shared" si="2443"/>
        <v/>
      </c>
      <c r="AI633" s="146" t="str">
        <f t="shared" si="28"/>
        <v/>
      </c>
      <c r="AJ633" s="146" t="str">
        <f t="shared" si="29"/>
        <v/>
      </c>
      <c r="AK633" s="146" t="str">
        <f t="shared" si="30"/>
        <v/>
      </c>
      <c r="AL633" s="146" t="str">
        <f t="shared" si="31"/>
        <v/>
      </c>
      <c r="AM633" s="171" t="str">
        <f t="shared" si="32"/>
        <v/>
      </c>
      <c r="AN633" s="171" t="str">
        <f t="shared" si="33"/>
        <v/>
      </c>
      <c r="AO633" s="146" t="str">
        <f t="shared" si="34"/>
        <v/>
      </c>
      <c r="AP633" s="146" t="str">
        <f t="shared" si="35"/>
        <v/>
      </c>
      <c r="AQ633" s="146" t="str">
        <f t="shared" si="36"/>
        <v/>
      </c>
      <c r="AR633" s="146" t="str">
        <f t="shared" ref="AR633:AS633" si="2644">IF(NOT(ISBLANK(CB633)),CONCATENATE(TEXT(CB633,"yyyy-mm-ddThh:MM:ss"),"Z"),"")</f>
        <v/>
      </c>
      <c r="AS633" s="146" t="str">
        <f t="shared" si="2644"/>
        <v/>
      </c>
      <c r="AT633" s="146" t="str">
        <f t="shared" si="38"/>
        <v/>
      </c>
      <c r="AU633" s="146" t="str">
        <f t="shared" si="39"/>
        <v/>
      </c>
      <c r="AV633" s="146" t="str">
        <f t="shared" ref="AV633:AW633" si="2645">IF(NOT(ISBLANK(DT633)),CONCATENATE(TEXT(DT633,"yyyy-mm-ddThh:MM:ss"),"Z"),"")</f>
        <v/>
      </c>
      <c r="AW633" s="146" t="str">
        <f t="shared" si="2645"/>
        <v/>
      </c>
      <c r="AX633" s="146" t="str">
        <f t="shared" ref="AX633:AZ633" si="2646">IF(NOT(ISBLANK(ED633)),CONCATENATE(TEXT(ED633,"yyyy-mm-ddThh:MM:ss"),"Z"),"")</f>
        <v/>
      </c>
      <c r="AY633" s="146" t="str">
        <f t="shared" si="2646"/>
        <v/>
      </c>
      <c r="AZ633" s="146" t="str">
        <f t="shared" si="2646"/>
        <v/>
      </c>
      <c r="BA633" s="176"/>
      <c r="BB633" s="152"/>
      <c r="BC633" s="177"/>
      <c r="BD633" s="154"/>
      <c r="BE633" s="155"/>
      <c r="BF633" s="154"/>
      <c r="BG633" s="155"/>
      <c r="BH633" s="169"/>
      <c r="BI633" s="162"/>
      <c r="BJ633" s="172"/>
      <c r="BK633" s="162"/>
      <c r="BL633" s="158"/>
      <c r="BM633" s="172"/>
      <c r="BN633" s="162"/>
      <c r="BO633" s="167"/>
      <c r="BP633" s="169"/>
      <c r="BQ633" s="162"/>
      <c r="BR633" s="162"/>
      <c r="BS633" s="174"/>
      <c r="BT633" s="162"/>
      <c r="BU633" s="174"/>
      <c r="BV633" s="174"/>
      <c r="BW633" s="174"/>
      <c r="BX633" s="173"/>
      <c r="BY633" s="158"/>
      <c r="BZ633" s="160"/>
      <c r="CA633" s="172"/>
      <c r="CB633" s="152"/>
      <c r="CC633" s="152"/>
      <c r="CD633" s="156"/>
      <c r="CE633" s="172"/>
      <c r="CF633" s="162"/>
      <c r="CG633" s="162"/>
      <c r="CH633" s="158"/>
      <c r="CI633" s="173"/>
      <c r="CJ633" s="178"/>
      <c r="CK633" s="173"/>
      <c r="CL633" s="165"/>
      <c r="CM633" s="172"/>
      <c r="CN633" s="162"/>
      <c r="CO633" s="162"/>
      <c r="CP633" s="162"/>
      <c r="CQ633" s="162"/>
      <c r="CR633" s="169"/>
      <c r="CS633" s="162"/>
      <c r="CT633" s="162"/>
      <c r="CU633" s="174"/>
      <c r="CV633" s="152"/>
      <c r="CW633" s="173"/>
      <c r="CX633" s="158"/>
      <c r="CY633" s="172"/>
      <c r="CZ633" s="162"/>
      <c r="DA633" s="162"/>
      <c r="DB633" s="158"/>
      <c r="DC633" s="173"/>
      <c r="DD633" s="178"/>
      <c r="DE633" s="173"/>
      <c r="DF633" s="165"/>
      <c r="DG633" s="172"/>
      <c r="DH633" s="178"/>
      <c r="DI633" s="172"/>
      <c r="DJ633" s="178"/>
      <c r="DK633" s="172"/>
      <c r="DL633" s="162"/>
      <c r="DM633" s="167"/>
      <c r="DN633" s="169"/>
      <c r="DO633" s="162"/>
      <c r="DP633" s="162"/>
      <c r="DQ633" s="174"/>
      <c r="DR633" s="152"/>
      <c r="DS633" s="172"/>
      <c r="DT633" s="152"/>
      <c r="DU633" s="152"/>
      <c r="DV633" s="156"/>
      <c r="DW633" s="173"/>
      <c r="DX633" s="158"/>
      <c r="DY633" s="172"/>
      <c r="DZ633" s="162"/>
      <c r="EA633" s="162"/>
      <c r="EB633" s="172"/>
      <c r="EC633" s="172"/>
      <c r="ED633" s="152"/>
      <c r="EE633" s="152"/>
      <c r="EF633" s="152"/>
      <c r="EG633" s="174"/>
      <c r="EH633" s="172"/>
      <c r="EI633" s="162"/>
      <c r="EJ633" s="162"/>
    </row>
    <row r="634" spans="1:140" ht="12.5">
      <c r="A634" s="168"/>
      <c r="B634" s="169"/>
      <c r="C634" s="144" t="str">
        <f t="shared" si="0"/>
        <v/>
      </c>
      <c r="D634" s="144" t="str">
        <f t="shared" si="2432"/>
        <v/>
      </c>
      <c r="E634" s="144" t="str">
        <f t="shared" si="2"/>
        <v/>
      </c>
      <c r="F634" s="145" t="str">
        <f t="shared" si="2433"/>
        <v/>
      </c>
      <c r="G634" s="145" t="str">
        <f t="shared" si="4"/>
        <v/>
      </c>
      <c r="H634" s="145" t="str">
        <f t="shared" si="5"/>
        <v/>
      </c>
      <c r="I634" s="146" t="str">
        <f t="shared" ref="I634:J634" si="2647">IF(COUNTA($DO634:$DX634)&gt;0,$BA634,"")</f>
        <v/>
      </c>
      <c r="J634" s="146" t="str">
        <f t="shared" si="2647"/>
        <v/>
      </c>
      <c r="K634" s="147" t="str">
        <f t="shared" si="43"/>
        <v/>
      </c>
      <c r="L634" s="147" t="str">
        <f t="shared" si="7"/>
        <v/>
      </c>
      <c r="M634" s="147" t="str">
        <f t="shared" si="8"/>
        <v/>
      </c>
      <c r="N634" s="147" t="str">
        <f t="shared" si="48"/>
        <v/>
      </c>
      <c r="O634" s="147" t="str">
        <f t="shared" si="9"/>
        <v/>
      </c>
      <c r="P634" s="146" t="str">
        <f t="shared" si="2435"/>
        <v/>
      </c>
      <c r="Q634" s="147" t="str">
        <f t="shared" si="2436"/>
        <v/>
      </c>
      <c r="R634" s="146" t="str">
        <f t="shared" si="12"/>
        <v/>
      </c>
      <c r="S634" s="146" t="str">
        <f t="shared" si="13"/>
        <v/>
      </c>
      <c r="T634" s="146" t="str">
        <f>IF(NOT(ISBLANK(DH634)),
        IF(AND(ISREF('Input Tenderers'!$J$8:$K$8),COUNTA('Input Tenderers'!$N$8)&gt;0),
                IF(COUNTA('Input Implementation Transactio'!$N634:$O634)&gt;0,"supplier;tenderer;payee","supplier;tenderer"),
                IF(COUNTA('Input Implementation Transactio'!$N634:$O634)&gt;0,"supplier;payee","supplier")
                ),
        IF(COUNTA('Input Implementation Transactio'!$N634:$O634)&gt;0, "payee", "")
        )</f>
        <v/>
      </c>
      <c r="U634" s="146" t="str">
        <f t="shared" si="14"/>
        <v/>
      </c>
      <c r="V634" s="146" t="str">
        <f t="shared" si="15"/>
        <v/>
      </c>
      <c r="W634" s="148" t="str">
        <f t="shared" si="2437"/>
        <v/>
      </c>
      <c r="X634" s="175" t="str">
        <f t="shared" si="2438"/>
        <v/>
      </c>
      <c r="Y634" s="170" t="str">
        <f t="shared" si="2439"/>
        <v/>
      </c>
      <c r="Z634" s="150" t="str">
        <f t="shared" si="19"/>
        <v/>
      </c>
      <c r="AA634" s="146" t="str">
        <f t="shared" si="20"/>
        <v/>
      </c>
      <c r="AB634" s="146" t="str">
        <f t="shared" si="21"/>
        <v/>
      </c>
      <c r="AC634" s="146" t="str">
        <f t="shared" si="22"/>
        <v/>
      </c>
      <c r="AD634" s="148" t="str">
        <f t="shared" si="2440"/>
        <v/>
      </c>
      <c r="AE634" s="148" t="str">
        <f t="shared" si="24"/>
        <v/>
      </c>
      <c r="AF634" s="175" t="str">
        <f t="shared" si="2441"/>
        <v/>
      </c>
      <c r="AG634" s="170" t="str">
        <f t="shared" si="2442"/>
        <v/>
      </c>
      <c r="AH634" s="148" t="str">
        <f t="shared" si="2443"/>
        <v/>
      </c>
      <c r="AI634" s="146" t="str">
        <f t="shared" si="28"/>
        <v/>
      </c>
      <c r="AJ634" s="146" t="str">
        <f t="shared" si="29"/>
        <v/>
      </c>
      <c r="AK634" s="146" t="str">
        <f t="shared" si="30"/>
        <v/>
      </c>
      <c r="AL634" s="146" t="str">
        <f t="shared" si="31"/>
        <v/>
      </c>
      <c r="AM634" s="171" t="str">
        <f t="shared" si="32"/>
        <v/>
      </c>
      <c r="AN634" s="171" t="str">
        <f t="shared" si="33"/>
        <v/>
      </c>
      <c r="AO634" s="146" t="str">
        <f t="shared" si="34"/>
        <v/>
      </c>
      <c r="AP634" s="146" t="str">
        <f t="shared" si="35"/>
        <v/>
      </c>
      <c r="AQ634" s="146" t="str">
        <f t="shared" si="36"/>
        <v/>
      </c>
      <c r="AR634" s="146" t="str">
        <f t="shared" ref="AR634:AS634" si="2648">IF(NOT(ISBLANK(CB634)),CONCATENATE(TEXT(CB634,"yyyy-mm-ddThh:MM:ss"),"Z"),"")</f>
        <v/>
      </c>
      <c r="AS634" s="146" t="str">
        <f t="shared" si="2648"/>
        <v/>
      </c>
      <c r="AT634" s="146" t="str">
        <f t="shared" si="38"/>
        <v/>
      </c>
      <c r="AU634" s="146" t="str">
        <f t="shared" si="39"/>
        <v/>
      </c>
      <c r="AV634" s="146" t="str">
        <f t="shared" ref="AV634:AW634" si="2649">IF(NOT(ISBLANK(DT634)),CONCATENATE(TEXT(DT634,"yyyy-mm-ddThh:MM:ss"),"Z"),"")</f>
        <v/>
      </c>
      <c r="AW634" s="146" t="str">
        <f t="shared" si="2649"/>
        <v/>
      </c>
      <c r="AX634" s="146" t="str">
        <f t="shared" ref="AX634:AZ634" si="2650">IF(NOT(ISBLANK(ED634)),CONCATENATE(TEXT(ED634,"yyyy-mm-ddThh:MM:ss"),"Z"),"")</f>
        <v/>
      </c>
      <c r="AY634" s="146" t="str">
        <f t="shared" si="2650"/>
        <v/>
      </c>
      <c r="AZ634" s="146" t="str">
        <f t="shared" si="2650"/>
        <v/>
      </c>
      <c r="BA634" s="176"/>
      <c r="BB634" s="152"/>
      <c r="BC634" s="177"/>
      <c r="BD634" s="154"/>
      <c r="BE634" s="155"/>
      <c r="BF634" s="154"/>
      <c r="BG634" s="155"/>
      <c r="BH634" s="169"/>
      <c r="BI634" s="162"/>
      <c r="BJ634" s="172"/>
      <c r="BK634" s="162"/>
      <c r="BL634" s="158"/>
      <c r="BM634" s="172"/>
      <c r="BN634" s="162"/>
      <c r="BO634" s="167"/>
      <c r="BP634" s="169"/>
      <c r="BQ634" s="162"/>
      <c r="BR634" s="162"/>
      <c r="BS634" s="174"/>
      <c r="BT634" s="162"/>
      <c r="BU634" s="174"/>
      <c r="BV634" s="174"/>
      <c r="BW634" s="174"/>
      <c r="BX634" s="173"/>
      <c r="BY634" s="158"/>
      <c r="BZ634" s="160"/>
      <c r="CA634" s="172"/>
      <c r="CB634" s="152"/>
      <c r="CC634" s="152"/>
      <c r="CD634" s="156"/>
      <c r="CE634" s="172"/>
      <c r="CF634" s="162"/>
      <c r="CG634" s="162"/>
      <c r="CH634" s="158"/>
      <c r="CI634" s="173"/>
      <c r="CJ634" s="178"/>
      <c r="CK634" s="173"/>
      <c r="CL634" s="165"/>
      <c r="CM634" s="172"/>
      <c r="CN634" s="162"/>
      <c r="CO634" s="162"/>
      <c r="CP634" s="162"/>
      <c r="CQ634" s="162"/>
      <c r="CR634" s="169"/>
      <c r="CS634" s="162"/>
      <c r="CT634" s="162"/>
      <c r="CU634" s="174"/>
      <c r="CV634" s="152"/>
      <c r="CW634" s="173"/>
      <c r="CX634" s="158"/>
      <c r="CY634" s="172"/>
      <c r="CZ634" s="162"/>
      <c r="DA634" s="162"/>
      <c r="DB634" s="158"/>
      <c r="DC634" s="173"/>
      <c r="DD634" s="178"/>
      <c r="DE634" s="173"/>
      <c r="DF634" s="165"/>
      <c r="DG634" s="172"/>
      <c r="DH634" s="178"/>
      <c r="DI634" s="172"/>
      <c r="DJ634" s="178"/>
      <c r="DK634" s="172"/>
      <c r="DL634" s="162"/>
      <c r="DM634" s="167"/>
      <c r="DN634" s="169"/>
      <c r="DO634" s="162"/>
      <c r="DP634" s="162"/>
      <c r="DQ634" s="174"/>
      <c r="DR634" s="152"/>
      <c r="DS634" s="172"/>
      <c r="DT634" s="152"/>
      <c r="DU634" s="152"/>
      <c r="DV634" s="156"/>
      <c r="DW634" s="173"/>
      <c r="DX634" s="158"/>
      <c r="DY634" s="172"/>
      <c r="DZ634" s="162"/>
      <c r="EA634" s="162"/>
      <c r="EB634" s="172"/>
      <c r="EC634" s="172"/>
      <c r="ED634" s="152"/>
      <c r="EE634" s="152"/>
      <c r="EF634" s="152"/>
      <c r="EG634" s="174"/>
      <c r="EH634" s="172"/>
      <c r="EI634" s="162"/>
      <c r="EJ634" s="162"/>
    </row>
    <row r="635" spans="1:140" ht="12.5">
      <c r="A635" s="168"/>
      <c r="B635" s="169"/>
      <c r="C635" s="144" t="str">
        <f t="shared" si="0"/>
        <v/>
      </c>
      <c r="D635" s="144" t="str">
        <f t="shared" si="2432"/>
        <v/>
      </c>
      <c r="E635" s="144" t="str">
        <f t="shared" si="2"/>
        <v/>
      </c>
      <c r="F635" s="145" t="str">
        <f t="shared" si="2433"/>
        <v/>
      </c>
      <c r="G635" s="145" t="str">
        <f t="shared" si="4"/>
        <v/>
      </c>
      <c r="H635" s="145" t="str">
        <f t="shared" si="5"/>
        <v/>
      </c>
      <c r="I635" s="146" t="str">
        <f t="shared" ref="I635:J635" si="2651">IF(COUNTA($DO635:$DX635)&gt;0,$BA635,"")</f>
        <v/>
      </c>
      <c r="J635" s="146" t="str">
        <f t="shared" si="2651"/>
        <v/>
      </c>
      <c r="K635" s="147" t="str">
        <f t="shared" si="43"/>
        <v/>
      </c>
      <c r="L635" s="147" t="str">
        <f t="shared" si="7"/>
        <v/>
      </c>
      <c r="M635" s="147" t="str">
        <f t="shared" si="8"/>
        <v/>
      </c>
      <c r="N635" s="147" t="str">
        <f t="shared" si="48"/>
        <v/>
      </c>
      <c r="O635" s="147" t="str">
        <f t="shared" si="9"/>
        <v/>
      </c>
      <c r="P635" s="146" t="str">
        <f t="shared" si="2435"/>
        <v/>
      </c>
      <c r="Q635" s="147" t="str">
        <f t="shared" si="2436"/>
        <v/>
      </c>
      <c r="R635" s="146" t="str">
        <f t="shared" si="12"/>
        <v/>
      </c>
      <c r="S635" s="146" t="str">
        <f t="shared" si="13"/>
        <v/>
      </c>
      <c r="T635" s="146" t="str">
        <f>IF(NOT(ISBLANK(DH635)),
        IF(AND(ISREF('Input Tenderers'!$J$8:$K$8),COUNTA('Input Tenderers'!$N$8)&gt;0),
                IF(COUNTA('Input Implementation Transactio'!$N635:$O635)&gt;0,"supplier;tenderer;payee","supplier;tenderer"),
                IF(COUNTA('Input Implementation Transactio'!$N635:$O635)&gt;0,"supplier;payee","supplier")
                ),
        IF(COUNTA('Input Implementation Transactio'!$N635:$O635)&gt;0, "payee", "")
        )</f>
        <v/>
      </c>
      <c r="U635" s="146" t="str">
        <f t="shared" si="14"/>
        <v/>
      </c>
      <c r="V635" s="146" t="str">
        <f t="shared" si="15"/>
        <v/>
      </c>
      <c r="W635" s="148" t="str">
        <f t="shared" si="2437"/>
        <v/>
      </c>
      <c r="X635" s="175" t="str">
        <f t="shared" si="2438"/>
        <v/>
      </c>
      <c r="Y635" s="170" t="str">
        <f t="shared" si="2439"/>
        <v/>
      </c>
      <c r="Z635" s="150" t="str">
        <f t="shared" si="19"/>
        <v/>
      </c>
      <c r="AA635" s="146" t="str">
        <f t="shared" si="20"/>
        <v/>
      </c>
      <c r="AB635" s="146" t="str">
        <f t="shared" si="21"/>
        <v/>
      </c>
      <c r="AC635" s="146" t="str">
        <f t="shared" si="22"/>
        <v/>
      </c>
      <c r="AD635" s="148" t="str">
        <f t="shared" si="2440"/>
        <v/>
      </c>
      <c r="AE635" s="148" t="str">
        <f t="shared" si="24"/>
        <v/>
      </c>
      <c r="AF635" s="175" t="str">
        <f t="shared" si="2441"/>
        <v/>
      </c>
      <c r="AG635" s="170" t="str">
        <f t="shared" si="2442"/>
        <v/>
      </c>
      <c r="AH635" s="148" t="str">
        <f t="shared" si="2443"/>
        <v/>
      </c>
      <c r="AI635" s="146" t="str">
        <f t="shared" si="28"/>
        <v/>
      </c>
      <c r="AJ635" s="146" t="str">
        <f t="shared" si="29"/>
        <v/>
      </c>
      <c r="AK635" s="146" t="str">
        <f t="shared" si="30"/>
        <v/>
      </c>
      <c r="AL635" s="146" t="str">
        <f t="shared" si="31"/>
        <v/>
      </c>
      <c r="AM635" s="171" t="str">
        <f t="shared" si="32"/>
        <v/>
      </c>
      <c r="AN635" s="171" t="str">
        <f t="shared" si="33"/>
        <v/>
      </c>
      <c r="AO635" s="146" t="str">
        <f t="shared" si="34"/>
        <v/>
      </c>
      <c r="AP635" s="146" t="str">
        <f t="shared" si="35"/>
        <v/>
      </c>
      <c r="AQ635" s="146" t="str">
        <f t="shared" si="36"/>
        <v/>
      </c>
      <c r="AR635" s="146" t="str">
        <f t="shared" ref="AR635:AS635" si="2652">IF(NOT(ISBLANK(CB635)),CONCATENATE(TEXT(CB635,"yyyy-mm-ddThh:MM:ss"),"Z"),"")</f>
        <v/>
      </c>
      <c r="AS635" s="146" t="str">
        <f t="shared" si="2652"/>
        <v/>
      </c>
      <c r="AT635" s="146" t="str">
        <f t="shared" si="38"/>
        <v/>
      </c>
      <c r="AU635" s="146" t="str">
        <f t="shared" si="39"/>
        <v/>
      </c>
      <c r="AV635" s="146" t="str">
        <f t="shared" ref="AV635:AW635" si="2653">IF(NOT(ISBLANK(DT635)),CONCATENATE(TEXT(DT635,"yyyy-mm-ddThh:MM:ss"),"Z"),"")</f>
        <v/>
      </c>
      <c r="AW635" s="146" t="str">
        <f t="shared" si="2653"/>
        <v/>
      </c>
      <c r="AX635" s="146" t="str">
        <f t="shared" ref="AX635:AZ635" si="2654">IF(NOT(ISBLANK(ED635)),CONCATENATE(TEXT(ED635,"yyyy-mm-ddThh:MM:ss"),"Z"),"")</f>
        <v/>
      </c>
      <c r="AY635" s="146" t="str">
        <f t="shared" si="2654"/>
        <v/>
      </c>
      <c r="AZ635" s="146" t="str">
        <f t="shared" si="2654"/>
        <v/>
      </c>
      <c r="BA635" s="176"/>
      <c r="BB635" s="152"/>
      <c r="BC635" s="177"/>
      <c r="BD635" s="154"/>
      <c r="BE635" s="155"/>
      <c r="BF635" s="154"/>
      <c r="BG635" s="155"/>
      <c r="BH635" s="169"/>
      <c r="BI635" s="162"/>
      <c r="BJ635" s="172"/>
      <c r="BK635" s="162"/>
      <c r="BL635" s="158"/>
      <c r="BM635" s="172"/>
      <c r="BN635" s="162"/>
      <c r="BO635" s="167"/>
      <c r="BP635" s="169"/>
      <c r="BQ635" s="162"/>
      <c r="BR635" s="162"/>
      <c r="BS635" s="174"/>
      <c r="BT635" s="162"/>
      <c r="BU635" s="174"/>
      <c r="BV635" s="174"/>
      <c r="BW635" s="174"/>
      <c r="BX635" s="173"/>
      <c r="BY635" s="158"/>
      <c r="BZ635" s="160"/>
      <c r="CA635" s="172"/>
      <c r="CB635" s="152"/>
      <c r="CC635" s="152"/>
      <c r="CD635" s="156"/>
      <c r="CE635" s="172"/>
      <c r="CF635" s="162"/>
      <c r="CG635" s="162"/>
      <c r="CH635" s="158"/>
      <c r="CI635" s="173"/>
      <c r="CJ635" s="178"/>
      <c r="CK635" s="173"/>
      <c r="CL635" s="165"/>
      <c r="CM635" s="172"/>
      <c r="CN635" s="162"/>
      <c r="CO635" s="162"/>
      <c r="CP635" s="162"/>
      <c r="CQ635" s="162"/>
      <c r="CR635" s="169"/>
      <c r="CS635" s="162"/>
      <c r="CT635" s="162"/>
      <c r="CU635" s="174"/>
      <c r="CV635" s="152"/>
      <c r="CW635" s="173"/>
      <c r="CX635" s="158"/>
      <c r="CY635" s="172"/>
      <c r="CZ635" s="162"/>
      <c r="DA635" s="162"/>
      <c r="DB635" s="158"/>
      <c r="DC635" s="173"/>
      <c r="DD635" s="178"/>
      <c r="DE635" s="173"/>
      <c r="DF635" s="165"/>
      <c r="DG635" s="172"/>
      <c r="DH635" s="178"/>
      <c r="DI635" s="172"/>
      <c r="DJ635" s="178"/>
      <c r="DK635" s="172"/>
      <c r="DL635" s="162"/>
      <c r="DM635" s="167"/>
      <c r="DN635" s="169"/>
      <c r="DO635" s="162"/>
      <c r="DP635" s="162"/>
      <c r="DQ635" s="174"/>
      <c r="DR635" s="152"/>
      <c r="DS635" s="172"/>
      <c r="DT635" s="152"/>
      <c r="DU635" s="152"/>
      <c r="DV635" s="156"/>
      <c r="DW635" s="173"/>
      <c r="DX635" s="158"/>
      <c r="DY635" s="172"/>
      <c r="DZ635" s="162"/>
      <c r="EA635" s="162"/>
      <c r="EB635" s="172"/>
      <c r="EC635" s="172"/>
      <c r="ED635" s="152"/>
      <c r="EE635" s="152"/>
      <c r="EF635" s="152"/>
      <c r="EG635" s="174"/>
      <c r="EH635" s="172"/>
      <c r="EI635" s="162"/>
      <c r="EJ635" s="162"/>
    </row>
    <row r="636" spans="1:140" ht="12.5">
      <c r="A636" s="168"/>
      <c r="B636" s="169"/>
      <c r="C636" s="144" t="str">
        <f t="shared" si="0"/>
        <v/>
      </c>
      <c r="D636" s="144" t="str">
        <f t="shared" si="2432"/>
        <v/>
      </c>
      <c r="E636" s="144" t="str">
        <f t="shared" si="2"/>
        <v/>
      </c>
      <c r="F636" s="145" t="str">
        <f t="shared" si="2433"/>
        <v/>
      </c>
      <c r="G636" s="145" t="str">
        <f t="shared" si="4"/>
        <v/>
      </c>
      <c r="H636" s="145" t="str">
        <f t="shared" si="5"/>
        <v/>
      </c>
      <c r="I636" s="146" t="str">
        <f t="shared" ref="I636:J636" si="2655">IF(COUNTA($DO636:$DX636)&gt;0,$BA636,"")</f>
        <v/>
      </c>
      <c r="J636" s="146" t="str">
        <f t="shared" si="2655"/>
        <v/>
      </c>
      <c r="K636" s="147" t="str">
        <f t="shared" si="43"/>
        <v/>
      </c>
      <c r="L636" s="147" t="str">
        <f t="shared" si="7"/>
        <v/>
      </c>
      <c r="M636" s="147" t="str">
        <f t="shared" si="8"/>
        <v/>
      </c>
      <c r="N636" s="147" t="str">
        <f t="shared" si="48"/>
        <v/>
      </c>
      <c r="O636" s="147" t="str">
        <f t="shared" si="9"/>
        <v/>
      </c>
      <c r="P636" s="146" t="str">
        <f t="shared" si="2435"/>
        <v/>
      </c>
      <c r="Q636" s="147" t="str">
        <f t="shared" si="2436"/>
        <v/>
      </c>
      <c r="R636" s="146" t="str">
        <f t="shared" si="12"/>
        <v/>
      </c>
      <c r="S636" s="146" t="str">
        <f t="shared" si="13"/>
        <v/>
      </c>
      <c r="T636" s="146" t="str">
        <f>IF(NOT(ISBLANK(DH636)),
        IF(AND(ISREF('Input Tenderers'!$J$8:$K$8),COUNTA('Input Tenderers'!$N$8)&gt;0),
                IF(COUNTA('Input Implementation Transactio'!$N636:$O636)&gt;0,"supplier;tenderer;payee","supplier;tenderer"),
                IF(COUNTA('Input Implementation Transactio'!$N636:$O636)&gt;0,"supplier;payee","supplier")
                ),
        IF(COUNTA('Input Implementation Transactio'!$N636:$O636)&gt;0, "payee", "")
        )</f>
        <v/>
      </c>
      <c r="U636" s="146" t="str">
        <f t="shared" si="14"/>
        <v/>
      </c>
      <c r="V636" s="146" t="str">
        <f t="shared" si="15"/>
        <v/>
      </c>
      <c r="W636" s="148" t="str">
        <f t="shared" si="2437"/>
        <v/>
      </c>
      <c r="X636" s="175" t="str">
        <f t="shared" si="2438"/>
        <v/>
      </c>
      <c r="Y636" s="170" t="str">
        <f t="shared" si="2439"/>
        <v/>
      </c>
      <c r="Z636" s="150" t="str">
        <f t="shared" si="19"/>
        <v/>
      </c>
      <c r="AA636" s="146" t="str">
        <f t="shared" si="20"/>
        <v/>
      </c>
      <c r="AB636" s="146" t="str">
        <f t="shared" si="21"/>
        <v/>
      </c>
      <c r="AC636" s="146" t="str">
        <f t="shared" si="22"/>
        <v/>
      </c>
      <c r="AD636" s="148" t="str">
        <f t="shared" si="2440"/>
        <v/>
      </c>
      <c r="AE636" s="148" t="str">
        <f t="shared" si="24"/>
        <v/>
      </c>
      <c r="AF636" s="175" t="str">
        <f t="shared" si="2441"/>
        <v/>
      </c>
      <c r="AG636" s="170" t="str">
        <f t="shared" si="2442"/>
        <v/>
      </c>
      <c r="AH636" s="148" t="str">
        <f t="shared" si="2443"/>
        <v/>
      </c>
      <c r="AI636" s="146" t="str">
        <f t="shared" si="28"/>
        <v/>
      </c>
      <c r="AJ636" s="146" t="str">
        <f t="shared" si="29"/>
        <v/>
      </c>
      <c r="AK636" s="146" t="str">
        <f t="shared" si="30"/>
        <v/>
      </c>
      <c r="AL636" s="146" t="str">
        <f t="shared" si="31"/>
        <v/>
      </c>
      <c r="AM636" s="171" t="str">
        <f t="shared" si="32"/>
        <v/>
      </c>
      <c r="AN636" s="171" t="str">
        <f t="shared" si="33"/>
        <v/>
      </c>
      <c r="AO636" s="146" t="str">
        <f t="shared" si="34"/>
        <v/>
      </c>
      <c r="AP636" s="146" t="str">
        <f t="shared" si="35"/>
        <v/>
      </c>
      <c r="AQ636" s="146" t="str">
        <f t="shared" si="36"/>
        <v/>
      </c>
      <c r="AR636" s="146" t="str">
        <f t="shared" ref="AR636:AS636" si="2656">IF(NOT(ISBLANK(CB636)),CONCATENATE(TEXT(CB636,"yyyy-mm-ddThh:MM:ss"),"Z"),"")</f>
        <v/>
      </c>
      <c r="AS636" s="146" t="str">
        <f t="shared" si="2656"/>
        <v/>
      </c>
      <c r="AT636" s="146" t="str">
        <f t="shared" si="38"/>
        <v/>
      </c>
      <c r="AU636" s="146" t="str">
        <f t="shared" si="39"/>
        <v/>
      </c>
      <c r="AV636" s="146" t="str">
        <f t="shared" ref="AV636:AW636" si="2657">IF(NOT(ISBLANK(DT636)),CONCATENATE(TEXT(DT636,"yyyy-mm-ddThh:MM:ss"),"Z"),"")</f>
        <v/>
      </c>
      <c r="AW636" s="146" t="str">
        <f t="shared" si="2657"/>
        <v/>
      </c>
      <c r="AX636" s="146" t="str">
        <f t="shared" ref="AX636:AZ636" si="2658">IF(NOT(ISBLANK(ED636)),CONCATENATE(TEXT(ED636,"yyyy-mm-ddThh:MM:ss"),"Z"),"")</f>
        <v/>
      </c>
      <c r="AY636" s="146" t="str">
        <f t="shared" si="2658"/>
        <v/>
      </c>
      <c r="AZ636" s="146" t="str">
        <f t="shared" si="2658"/>
        <v/>
      </c>
      <c r="BA636" s="176"/>
      <c r="BB636" s="152"/>
      <c r="BC636" s="177"/>
      <c r="BD636" s="154"/>
      <c r="BE636" s="155"/>
      <c r="BF636" s="154"/>
      <c r="BG636" s="155"/>
      <c r="BH636" s="169"/>
      <c r="BI636" s="162"/>
      <c r="BJ636" s="172"/>
      <c r="BK636" s="162"/>
      <c r="BL636" s="158"/>
      <c r="BM636" s="172"/>
      <c r="BN636" s="162"/>
      <c r="BO636" s="167"/>
      <c r="BP636" s="169"/>
      <c r="BQ636" s="162"/>
      <c r="BR636" s="162"/>
      <c r="BS636" s="174"/>
      <c r="BT636" s="162"/>
      <c r="BU636" s="174"/>
      <c r="BV636" s="174"/>
      <c r="BW636" s="174"/>
      <c r="BX636" s="173"/>
      <c r="BY636" s="158"/>
      <c r="BZ636" s="160"/>
      <c r="CA636" s="172"/>
      <c r="CB636" s="152"/>
      <c r="CC636" s="152"/>
      <c r="CD636" s="156"/>
      <c r="CE636" s="172"/>
      <c r="CF636" s="162"/>
      <c r="CG636" s="162"/>
      <c r="CH636" s="158"/>
      <c r="CI636" s="173"/>
      <c r="CJ636" s="178"/>
      <c r="CK636" s="173"/>
      <c r="CL636" s="165"/>
      <c r="CM636" s="172"/>
      <c r="CN636" s="162"/>
      <c r="CO636" s="162"/>
      <c r="CP636" s="162"/>
      <c r="CQ636" s="162"/>
      <c r="CR636" s="169"/>
      <c r="CS636" s="162"/>
      <c r="CT636" s="162"/>
      <c r="CU636" s="174"/>
      <c r="CV636" s="152"/>
      <c r="CW636" s="173"/>
      <c r="CX636" s="158"/>
      <c r="CY636" s="172"/>
      <c r="CZ636" s="162"/>
      <c r="DA636" s="162"/>
      <c r="DB636" s="158"/>
      <c r="DC636" s="173"/>
      <c r="DD636" s="178"/>
      <c r="DE636" s="173"/>
      <c r="DF636" s="165"/>
      <c r="DG636" s="172"/>
      <c r="DH636" s="178"/>
      <c r="DI636" s="172"/>
      <c r="DJ636" s="178"/>
      <c r="DK636" s="172"/>
      <c r="DL636" s="162"/>
      <c r="DM636" s="167"/>
      <c r="DN636" s="169"/>
      <c r="DO636" s="162"/>
      <c r="DP636" s="162"/>
      <c r="DQ636" s="174"/>
      <c r="DR636" s="152"/>
      <c r="DS636" s="172"/>
      <c r="DT636" s="152"/>
      <c r="DU636" s="152"/>
      <c r="DV636" s="156"/>
      <c r="DW636" s="173"/>
      <c r="DX636" s="158"/>
      <c r="DY636" s="172"/>
      <c r="DZ636" s="162"/>
      <c r="EA636" s="162"/>
      <c r="EB636" s="172"/>
      <c r="EC636" s="172"/>
      <c r="ED636" s="152"/>
      <c r="EE636" s="152"/>
      <c r="EF636" s="152"/>
      <c r="EG636" s="174"/>
      <c r="EH636" s="172"/>
      <c r="EI636" s="162"/>
      <c r="EJ636" s="162"/>
    </row>
    <row r="637" spans="1:140" ht="12.5">
      <c r="A637" s="168"/>
      <c r="B637" s="169"/>
      <c r="C637" s="144" t="str">
        <f t="shared" si="0"/>
        <v/>
      </c>
      <c r="D637" s="144" t="str">
        <f t="shared" si="2432"/>
        <v/>
      </c>
      <c r="E637" s="144" t="str">
        <f t="shared" si="2"/>
        <v/>
      </c>
      <c r="F637" s="145" t="str">
        <f t="shared" si="2433"/>
        <v/>
      </c>
      <c r="G637" s="145" t="str">
        <f t="shared" si="4"/>
        <v/>
      </c>
      <c r="H637" s="145" t="str">
        <f t="shared" si="5"/>
        <v/>
      </c>
      <c r="I637" s="146" t="str">
        <f t="shared" ref="I637:J637" si="2659">IF(COUNTA($DO637:$DX637)&gt;0,$BA637,"")</f>
        <v/>
      </c>
      <c r="J637" s="146" t="str">
        <f t="shared" si="2659"/>
        <v/>
      </c>
      <c r="K637" s="147" t="str">
        <f t="shared" si="43"/>
        <v/>
      </c>
      <c r="L637" s="147" t="str">
        <f t="shared" si="7"/>
        <v/>
      </c>
      <c r="M637" s="147" t="str">
        <f t="shared" si="8"/>
        <v/>
      </c>
      <c r="N637" s="147" t="str">
        <f t="shared" si="48"/>
        <v/>
      </c>
      <c r="O637" s="147" t="str">
        <f t="shared" si="9"/>
        <v/>
      </c>
      <c r="P637" s="146" t="str">
        <f t="shared" si="2435"/>
        <v/>
      </c>
      <c r="Q637" s="147" t="str">
        <f t="shared" si="2436"/>
        <v/>
      </c>
      <c r="R637" s="146" t="str">
        <f t="shared" si="12"/>
        <v/>
      </c>
      <c r="S637" s="146" t="str">
        <f t="shared" si="13"/>
        <v/>
      </c>
      <c r="T637" s="146" t="str">
        <f>IF(NOT(ISBLANK(DH637)),
        IF(AND(ISREF('Input Tenderers'!$J$8:$K$8),COUNTA('Input Tenderers'!$N$8)&gt;0),
                IF(COUNTA('Input Implementation Transactio'!$N637:$O637)&gt;0,"supplier;tenderer;payee","supplier;tenderer"),
                IF(COUNTA('Input Implementation Transactio'!$N637:$O637)&gt;0,"supplier;payee","supplier")
                ),
        IF(COUNTA('Input Implementation Transactio'!$N637:$O637)&gt;0, "payee", "")
        )</f>
        <v/>
      </c>
      <c r="U637" s="146" t="str">
        <f t="shared" si="14"/>
        <v/>
      </c>
      <c r="V637" s="146" t="str">
        <f t="shared" si="15"/>
        <v/>
      </c>
      <c r="W637" s="148" t="str">
        <f t="shared" si="2437"/>
        <v/>
      </c>
      <c r="X637" s="175" t="str">
        <f t="shared" si="2438"/>
        <v/>
      </c>
      <c r="Y637" s="170" t="str">
        <f t="shared" si="2439"/>
        <v/>
      </c>
      <c r="Z637" s="150" t="str">
        <f t="shared" si="19"/>
        <v/>
      </c>
      <c r="AA637" s="146" t="str">
        <f t="shared" si="20"/>
        <v/>
      </c>
      <c r="AB637" s="146" t="str">
        <f t="shared" si="21"/>
        <v/>
      </c>
      <c r="AC637" s="146" t="str">
        <f t="shared" si="22"/>
        <v/>
      </c>
      <c r="AD637" s="148" t="str">
        <f t="shared" si="2440"/>
        <v/>
      </c>
      <c r="AE637" s="148" t="str">
        <f t="shared" si="24"/>
        <v/>
      </c>
      <c r="AF637" s="175" t="str">
        <f t="shared" si="2441"/>
        <v/>
      </c>
      <c r="AG637" s="170" t="str">
        <f t="shared" si="2442"/>
        <v/>
      </c>
      <c r="AH637" s="148" t="str">
        <f t="shared" si="2443"/>
        <v/>
      </c>
      <c r="AI637" s="146" t="str">
        <f t="shared" si="28"/>
        <v/>
      </c>
      <c r="AJ637" s="146" t="str">
        <f t="shared" si="29"/>
        <v/>
      </c>
      <c r="AK637" s="146" t="str">
        <f t="shared" si="30"/>
        <v/>
      </c>
      <c r="AL637" s="146" t="str">
        <f t="shared" si="31"/>
        <v/>
      </c>
      <c r="AM637" s="171" t="str">
        <f t="shared" si="32"/>
        <v/>
      </c>
      <c r="AN637" s="171" t="str">
        <f t="shared" si="33"/>
        <v/>
      </c>
      <c r="AO637" s="146" t="str">
        <f t="shared" si="34"/>
        <v/>
      </c>
      <c r="AP637" s="146" t="str">
        <f t="shared" si="35"/>
        <v/>
      </c>
      <c r="AQ637" s="146" t="str">
        <f t="shared" si="36"/>
        <v/>
      </c>
      <c r="AR637" s="146" t="str">
        <f t="shared" ref="AR637:AS637" si="2660">IF(NOT(ISBLANK(CB637)),CONCATENATE(TEXT(CB637,"yyyy-mm-ddThh:MM:ss"),"Z"),"")</f>
        <v/>
      </c>
      <c r="AS637" s="146" t="str">
        <f t="shared" si="2660"/>
        <v/>
      </c>
      <c r="AT637" s="146" t="str">
        <f t="shared" si="38"/>
        <v/>
      </c>
      <c r="AU637" s="146" t="str">
        <f t="shared" si="39"/>
        <v/>
      </c>
      <c r="AV637" s="146" t="str">
        <f t="shared" ref="AV637:AW637" si="2661">IF(NOT(ISBLANK(DT637)),CONCATENATE(TEXT(DT637,"yyyy-mm-ddThh:MM:ss"),"Z"),"")</f>
        <v/>
      </c>
      <c r="AW637" s="146" t="str">
        <f t="shared" si="2661"/>
        <v/>
      </c>
      <c r="AX637" s="146" t="str">
        <f t="shared" ref="AX637:AZ637" si="2662">IF(NOT(ISBLANK(ED637)),CONCATENATE(TEXT(ED637,"yyyy-mm-ddThh:MM:ss"),"Z"),"")</f>
        <v/>
      </c>
      <c r="AY637" s="146" t="str">
        <f t="shared" si="2662"/>
        <v/>
      </c>
      <c r="AZ637" s="146" t="str">
        <f t="shared" si="2662"/>
        <v/>
      </c>
      <c r="BA637" s="176"/>
      <c r="BB637" s="152"/>
      <c r="BC637" s="177"/>
      <c r="BD637" s="154"/>
      <c r="BE637" s="155"/>
      <c r="BF637" s="154"/>
      <c r="BG637" s="155"/>
      <c r="BH637" s="169"/>
      <c r="BI637" s="162"/>
      <c r="BJ637" s="172"/>
      <c r="BK637" s="162"/>
      <c r="BL637" s="158"/>
      <c r="BM637" s="172"/>
      <c r="BN637" s="162"/>
      <c r="BO637" s="167"/>
      <c r="BP637" s="169"/>
      <c r="BQ637" s="162"/>
      <c r="BR637" s="162"/>
      <c r="BS637" s="174"/>
      <c r="BT637" s="162"/>
      <c r="BU637" s="174"/>
      <c r="BV637" s="174"/>
      <c r="BW637" s="174"/>
      <c r="BX637" s="173"/>
      <c r="BY637" s="158"/>
      <c r="BZ637" s="160"/>
      <c r="CA637" s="172"/>
      <c r="CB637" s="152"/>
      <c r="CC637" s="152"/>
      <c r="CD637" s="156"/>
      <c r="CE637" s="172"/>
      <c r="CF637" s="162"/>
      <c r="CG637" s="162"/>
      <c r="CH637" s="158"/>
      <c r="CI637" s="173"/>
      <c r="CJ637" s="178"/>
      <c r="CK637" s="173"/>
      <c r="CL637" s="165"/>
      <c r="CM637" s="172"/>
      <c r="CN637" s="162"/>
      <c r="CO637" s="162"/>
      <c r="CP637" s="162"/>
      <c r="CQ637" s="162"/>
      <c r="CR637" s="169"/>
      <c r="CS637" s="162"/>
      <c r="CT637" s="162"/>
      <c r="CU637" s="174"/>
      <c r="CV637" s="152"/>
      <c r="CW637" s="173"/>
      <c r="CX637" s="158"/>
      <c r="CY637" s="172"/>
      <c r="CZ637" s="162"/>
      <c r="DA637" s="162"/>
      <c r="DB637" s="158"/>
      <c r="DC637" s="173"/>
      <c r="DD637" s="178"/>
      <c r="DE637" s="173"/>
      <c r="DF637" s="165"/>
      <c r="DG637" s="172"/>
      <c r="DH637" s="178"/>
      <c r="DI637" s="172"/>
      <c r="DJ637" s="178"/>
      <c r="DK637" s="172"/>
      <c r="DL637" s="162"/>
      <c r="DM637" s="167"/>
      <c r="DN637" s="169"/>
      <c r="DO637" s="162"/>
      <c r="DP637" s="162"/>
      <c r="DQ637" s="174"/>
      <c r="DR637" s="152"/>
      <c r="DS637" s="172"/>
      <c r="DT637" s="152"/>
      <c r="DU637" s="152"/>
      <c r="DV637" s="156"/>
      <c r="DW637" s="173"/>
      <c r="DX637" s="158"/>
      <c r="DY637" s="172"/>
      <c r="DZ637" s="162"/>
      <c r="EA637" s="162"/>
      <c r="EB637" s="172"/>
      <c r="EC637" s="172"/>
      <c r="ED637" s="152"/>
      <c r="EE637" s="152"/>
      <c r="EF637" s="152"/>
      <c r="EG637" s="174"/>
      <c r="EH637" s="172"/>
      <c r="EI637" s="162"/>
      <c r="EJ637" s="162"/>
    </row>
    <row r="638" spans="1:140" ht="12.5">
      <c r="A638" s="168"/>
      <c r="B638" s="169"/>
      <c r="C638" s="144" t="str">
        <f t="shared" si="0"/>
        <v/>
      </c>
      <c r="D638" s="144" t="str">
        <f t="shared" si="2432"/>
        <v/>
      </c>
      <c r="E638" s="144" t="str">
        <f t="shared" si="2"/>
        <v/>
      </c>
      <c r="F638" s="145" t="str">
        <f t="shared" si="2433"/>
        <v/>
      </c>
      <c r="G638" s="145" t="str">
        <f t="shared" si="4"/>
        <v/>
      </c>
      <c r="H638" s="145" t="str">
        <f t="shared" si="5"/>
        <v/>
      </c>
      <c r="I638" s="146" t="str">
        <f t="shared" ref="I638:J638" si="2663">IF(COUNTA($DO638:$DX638)&gt;0,$BA638,"")</f>
        <v/>
      </c>
      <c r="J638" s="146" t="str">
        <f t="shared" si="2663"/>
        <v/>
      </c>
      <c r="K638" s="147" t="str">
        <f t="shared" si="43"/>
        <v/>
      </c>
      <c r="L638" s="147" t="str">
        <f t="shared" si="7"/>
        <v/>
      </c>
      <c r="M638" s="147" t="str">
        <f t="shared" si="8"/>
        <v/>
      </c>
      <c r="N638" s="147" t="str">
        <f t="shared" si="48"/>
        <v/>
      </c>
      <c r="O638" s="147" t="str">
        <f t="shared" si="9"/>
        <v/>
      </c>
      <c r="P638" s="146" t="str">
        <f t="shared" si="2435"/>
        <v/>
      </c>
      <c r="Q638" s="147" t="str">
        <f t="shared" si="2436"/>
        <v/>
      </c>
      <c r="R638" s="146" t="str">
        <f t="shared" si="12"/>
        <v/>
      </c>
      <c r="S638" s="146" t="str">
        <f t="shared" si="13"/>
        <v/>
      </c>
      <c r="T638" s="146" t="str">
        <f>IF(NOT(ISBLANK(DH638)),
        IF(AND(ISREF('Input Tenderers'!$J$8:$K$8),COUNTA('Input Tenderers'!$N$8)&gt;0),
                IF(COUNTA('Input Implementation Transactio'!$N638:$O638)&gt;0,"supplier;tenderer;payee","supplier;tenderer"),
                IF(COUNTA('Input Implementation Transactio'!$N638:$O638)&gt;0,"supplier;payee","supplier")
                ),
        IF(COUNTA('Input Implementation Transactio'!$N638:$O638)&gt;0, "payee", "")
        )</f>
        <v/>
      </c>
      <c r="U638" s="146" t="str">
        <f t="shared" si="14"/>
        <v/>
      </c>
      <c r="V638" s="146" t="str">
        <f t="shared" si="15"/>
        <v/>
      </c>
      <c r="W638" s="148" t="str">
        <f t="shared" si="2437"/>
        <v/>
      </c>
      <c r="X638" s="175" t="str">
        <f t="shared" si="2438"/>
        <v/>
      </c>
      <c r="Y638" s="170" t="str">
        <f t="shared" si="2439"/>
        <v/>
      </c>
      <c r="Z638" s="150" t="str">
        <f t="shared" si="19"/>
        <v/>
      </c>
      <c r="AA638" s="146" t="str">
        <f t="shared" si="20"/>
        <v/>
      </c>
      <c r="AB638" s="146" t="str">
        <f t="shared" si="21"/>
        <v/>
      </c>
      <c r="AC638" s="146" t="str">
        <f t="shared" si="22"/>
        <v/>
      </c>
      <c r="AD638" s="148" t="str">
        <f t="shared" si="2440"/>
        <v/>
      </c>
      <c r="AE638" s="148" t="str">
        <f t="shared" si="24"/>
        <v/>
      </c>
      <c r="AF638" s="175" t="str">
        <f t="shared" si="2441"/>
        <v/>
      </c>
      <c r="AG638" s="170" t="str">
        <f t="shared" si="2442"/>
        <v/>
      </c>
      <c r="AH638" s="148" t="str">
        <f t="shared" si="2443"/>
        <v/>
      </c>
      <c r="AI638" s="146" t="str">
        <f t="shared" si="28"/>
        <v/>
      </c>
      <c r="AJ638" s="146" t="str">
        <f t="shared" si="29"/>
        <v/>
      </c>
      <c r="AK638" s="146" t="str">
        <f t="shared" si="30"/>
        <v/>
      </c>
      <c r="AL638" s="146" t="str">
        <f t="shared" si="31"/>
        <v/>
      </c>
      <c r="AM638" s="171" t="str">
        <f t="shared" si="32"/>
        <v/>
      </c>
      <c r="AN638" s="171" t="str">
        <f t="shared" si="33"/>
        <v/>
      </c>
      <c r="AO638" s="146" t="str">
        <f t="shared" si="34"/>
        <v/>
      </c>
      <c r="AP638" s="146" t="str">
        <f t="shared" si="35"/>
        <v/>
      </c>
      <c r="AQ638" s="146" t="str">
        <f t="shared" si="36"/>
        <v/>
      </c>
      <c r="AR638" s="146" t="str">
        <f t="shared" ref="AR638:AS638" si="2664">IF(NOT(ISBLANK(CB638)),CONCATENATE(TEXT(CB638,"yyyy-mm-ddThh:MM:ss"),"Z"),"")</f>
        <v/>
      </c>
      <c r="AS638" s="146" t="str">
        <f t="shared" si="2664"/>
        <v/>
      </c>
      <c r="AT638" s="146" t="str">
        <f t="shared" si="38"/>
        <v/>
      </c>
      <c r="AU638" s="146" t="str">
        <f t="shared" si="39"/>
        <v/>
      </c>
      <c r="AV638" s="146" t="str">
        <f t="shared" ref="AV638:AW638" si="2665">IF(NOT(ISBLANK(DT638)),CONCATENATE(TEXT(DT638,"yyyy-mm-ddThh:MM:ss"),"Z"),"")</f>
        <v/>
      </c>
      <c r="AW638" s="146" t="str">
        <f t="shared" si="2665"/>
        <v/>
      </c>
      <c r="AX638" s="146" t="str">
        <f t="shared" ref="AX638:AZ638" si="2666">IF(NOT(ISBLANK(ED638)),CONCATENATE(TEXT(ED638,"yyyy-mm-ddThh:MM:ss"),"Z"),"")</f>
        <v/>
      </c>
      <c r="AY638" s="146" t="str">
        <f t="shared" si="2666"/>
        <v/>
      </c>
      <c r="AZ638" s="146" t="str">
        <f t="shared" si="2666"/>
        <v/>
      </c>
      <c r="BA638" s="176"/>
      <c r="BB638" s="152"/>
      <c r="BC638" s="177"/>
      <c r="BD638" s="154"/>
      <c r="BE638" s="155"/>
      <c r="BF638" s="154"/>
      <c r="BG638" s="155"/>
      <c r="BH638" s="169"/>
      <c r="BI638" s="162"/>
      <c r="BJ638" s="172"/>
      <c r="BK638" s="162"/>
      <c r="BL638" s="158"/>
      <c r="BM638" s="172"/>
      <c r="BN638" s="162"/>
      <c r="BO638" s="167"/>
      <c r="BP638" s="169"/>
      <c r="BQ638" s="162"/>
      <c r="BR638" s="162"/>
      <c r="BS638" s="174"/>
      <c r="BT638" s="162"/>
      <c r="BU638" s="174"/>
      <c r="BV638" s="174"/>
      <c r="BW638" s="174"/>
      <c r="BX638" s="173"/>
      <c r="BY638" s="158"/>
      <c r="BZ638" s="160"/>
      <c r="CA638" s="172"/>
      <c r="CB638" s="152"/>
      <c r="CC638" s="152"/>
      <c r="CD638" s="156"/>
      <c r="CE638" s="172"/>
      <c r="CF638" s="162"/>
      <c r="CG638" s="162"/>
      <c r="CH638" s="158"/>
      <c r="CI638" s="173"/>
      <c r="CJ638" s="178"/>
      <c r="CK638" s="173"/>
      <c r="CL638" s="165"/>
      <c r="CM638" s="172"/>
      <c r="CN638" s="162"/>
      <c r="CO638" s="162"/>
      <c r="CP638" s="162"/>
      <c r="CQ638" s="162"/>
      <c r="CR638" s="169"/>
      <c r="CS638" s="162"/>
      <c r="CT638" s="162"/>
      <c r="CU638" s="174"/>
      <c r="CV638" s="152"/>
      <c r="CW638" s="173"/>
      <c r="CX638" s="158"/>
      <c r="CY638" s="172"/>
      <c r="CZ638" s="162"/>
      <c r="DA638" s="162"/>
      <c r="DB638" s="158"/>
      <c r="DC638" s="173"/>
      <c r="DD638" s="178"/>
      <c r="DE638" s="173"/>
      <c r="DF638" s="165"/>
      <c r="DG638" s="172"/>
      <c r="DH638" s="178"/>
      <c r="DI638" s="172"/>
      <c r="DJ638" s="178"/>
      <c r="DK638" s="172"/>
      <c r="DL638" s="162"/>
      <c r="DM638" s="167"/>
      <c r="DN638" s="169"/>
      <c r="DO638" s="162"/>
      <c r="DP638" s="162"/>
      <c r="DQ638" s="174"/>
      <c r="DR638" s="152"/>
      <c r="DS638" s="172"/>
      <c r="DT638" s="152"/>
      <c r="DU638" s="152"/>
      <c r="DV638" s="156"/>
      <c r="DW638" s="173"/>
      <c r="DX638" s="158"/>
      <c r="DY638" s="172"/>
      <c r="DZ638" s="162"/>
      <c r="EA638" s="162"/>
      <c r="EB638" s="172"/>
      <c r="EC638" s="172"/>
      <c r="ED638" s="152"/>
      <c r="EE638" s="152"/>
      <c r="EF638" s="152"/>
      <c r="EG638" s="174"/>
      <c r="EH638" s="172"/>
      <c r="EI638" s="162"/>
      <c r="EJ638" s="162"/>
    </row>
    <row r="639" spans="1:140" ht="12.5">
      <c r="A639" s="168"/>
      <c r="B639" s="169"/>
      <c r="C639" s="144" t="str">
        <f t="shared" si="0"/>
        <v/>
      </c>
      <c r="D639" s="144" t="str">
        <f t="shared" si="2432"/>
        <v/>
      </c>
      <c r="E639" s="144" t="str">
        <f t="shared" si="2"/>
        <v/>
      </c>
      <c r="F639" s="145" t="str">
        <f t="shared" si="2433"/>
        <v/>
      </c>
      <c r="G639" s="145" t="str">
        <f t="shared" si="4"/>
        <v/>
      </c>
      <c r="H639" s="145" t="str">
        <f t="shared" si="5"/>
        <v/>
      </c>
      <c r="I639" s="146" t="str">
        <f t="shared" ref="I639:J639" si="2667">IF(COUNTA($DO639:$DX639)&gt;0,$BA639,"")</f>
        <v/>
      </c>
      <c r="J639" s="146" t="str">
        <f t="shared" si="2667"/>
        <v/>
      </c>
      <c r="K639" s="147" t="str">
        <f t="shared" si="43"/>
        <v/>
      </c>
      <c r="L639" s="147" t="str">
        <f t="shared" si="7"/>
        <v/>
      </c>
      <c r="M639" s="147" t="str">
        <f t="shared" si="8"/>
        <v/>
      </c>
      <c r="N639" s="147" t="str">
        <f t="shared" si="48"/>
        <v/>
      </c>
      <c r="O639" s="147" t="str">
        <f t="shared" si="9"/>
        <v/>
      </c>
      <c r="P639" s="146" t="str">
        <f t="shared" si="2435"/>
        <v/>
      </c>
      <c r="Q639" s="147" t="str">
        <f t="shared" si="2436"/>
        <v/>
      </c>
      <c r="R639" s="146" t="str">
        <f t="shared" si="12"/>
        <v/>
      </c>
      <c r="S639" s="146" t="str">
        <f t="shared" si="13"/>
        <v/>
      </c>
      <c r="T639" s="146" t="str">
        <f>IF(NOT(ISBLANK(DH639)),
        IF(AND(ISREF('Input Tenderers'!$J$8:$K$8),COUNTA('Input Tenderers'!$N$8)&gt;0),
                IF(COUNTA('Input Implementation Transactio'!$N639:$O639)&gt;0,"supplier;tenderer;payee","supplier;tenderer"),
                IF(COUNTA('Input Implementation Transactio'!$N639:$O639)&gt;0,"supplier;payee","supplier")
                ),
        IF(COUNTA('Input Implementation Transactio'!$N639:$O639)&gt;0, "payee", "")
        )</f>
        <v/>
      </c>
      <c r="U639" s="146" t="str">
        <f t="shared" si="14"/>
        <v/>
      </c>
      <c r="V639" s="146" t="str">
        <f t="shared" si="15"/>
        <v/>
      </c>
      <c r="W639" s="148" t="str">
        <f t="shared" si="2437"/>
        <v/>
      </c>
      <c r="X639" s="175" t="str">
        <f t="shared" si="2438"/>
        <v/>
      </c>
      <c r="Y639" s="170" t="str">
        <f t="shared" si="2439"/>
        <v/>
      </c>
      <c r="Z639" s="150" t="str">
        <f t="shared" si="19"/>
        <v/>
      </c>
      <c r="AA639" s="146" t="str">
        <f t="shared" si="20"/>
        <v/>
      </c>
      <c r="AB639" s="146" t="str">
        <f t="shared" si="21"/>
        <v/>
      </c>
      <c r="AC639" s="146" t="str">
        <f t="shared" si="22"/>
        <v/>
      </c>
      <c r="AD639" s="148" t="str">
        <f t="shared" si="2440"/>
        <v/>
      </c>
      <c r="AE639" s="148" t="str">
        <f t="shared" si="24"/>
        <v/>
      </c>
      <c r="AF639" s="175" t="str">
        <f t="shared" si="2441"/>
        <v/>
      </c>
      <c r="AG639" s="170" t="str">
        <f t="shared" si="2442"/>
        <v/>
      </c>
      <c r="AH639" s="148" t="str">
        <f t="shared" si="2443"/>
        <v/>
      </c>
      <c r="AI639" s="146" t="str">
        <f t="shared" si="28"/>
        <v/>
      </c>
      <c r="AJ639" s="146" t="str">
        <f t="shared" si="29"/>
        <v/>
      </c>
      <c r="AK639" s="146" t="str">
        <f t="shared" si="30"/>
        <v/>
      </c>
      <c r="AL639" s="146" t="str">
        <f t="shared" si="31"/>
        <v/>
      </c>
      <c r="AM639" s="171" t="str">
        <f t="shared" si="32"/>
        <v/>
      </c>
      <c r="AN639" s="171" t="str">
        <f t="shared" si="33"/>
        <v/>
      </c>
      <c r="AO639" s="146" t="str">
        <f t="shared" si="34"/>
        <v/>
      </c>
      <c r="AP639" s="146" t="str">
        <f t="shared" si="35"/>
        <v/>
      </c>
      <c r="AQ639" s="146" t="str">
        <f t="shared" si="36"/>
        <v/>
      </c>
      <c r="AR639" s="146" t="str">
        <f t="shared" ref="AR639:AS639" si="2668">IF(NOT(ISBLANK(CB639)),CONCATENATE(TEXT(CB639,"yyyy-mm-ddThh:MM:ss"),"Z"),"")</f>
        <v/>
      </c>
      <c r="AS639" s="146" t="str">
        <f t="shared" si="2668"/>
        <v/>
      </c>
      <c r="AT639" s="146" t="str">
        <f t="shared" si="38"/>
        <v/>
      </c>
      <c r="AU639" s="146" t="str">
        <f t="shared" si="39"/>
        <v/>
      </c>
      <c r="AV639" s="146" t="str">
        <f t="shared" ref="AV639:AW639" si="2669">IF(NOT(ISBLANK(DT639)),CONCATENATE(TEXT(DT639,"yyyy-mm-ddThh:MM:ss"),"Z"),"")</f>
        <v/>
      </c>
      <c r="AW639" s="146" t="str">
        <f t="shared" si="2669"/>
        <v/>
      </c>
      <c r="AX639" s="146" t="str">
        <f t="shared" ref="AX639:AZ639" si="2670">IF(NOT(ISBLANK(ED639)),CONCATENATE(TEXT(ED639,"yyyy-mm-ddThh:MM:ss"),"Z"),"")</f>
        <v/>
      </c>
      <c r="AY639" s="146" t="str">
        <f t="shared" si="2670"/>
        <v/>
      </c>
      <c r="AZ639" s="146" t="str">
        <f t="shared" si="2670"/>
        <v/>
      </c>
      <c r="BA639" s="176"/>
      <c r="BB639" s="152"/>
      <c r="BC639" s="177"/>
      <c r="BD639" s="154"/>
      <c r="BE639" s="155"/>
      <c r="BF639" s="154"/>
      <c r="BG639" s="155"/>
      <c r="BH639" s="169"/>
      <c r="BI639" s="162"/>
      <c r="BJ639" s="172"/>
      <c r="BK639" s="162"/>
      <c r="BL639" s="158"/>
      <c r="BM639" s="172"/>
      <c r="BN639" s="162"/>
      <c r="BO639" s="167"/>
      <c r="BP639" s="169"/>
      <c r="BQ639" s="162"/>
      <c r="BR639" s="162"/>
      <c r="BS639" s="174"/>
      <c r="BT639" s="162"/>
      <c r="BU639" s="174"/>
      <c r="BV639" s="174"/>
      <c r="BW639" s="174"/>
      <c r="BX639" s="173"/>
      <c r="BY639" s="158"/>
      <c r="BZ639" s="160"/>
      <c r="CA639" s="172"/>
      <c r="CB639" s="152"/>
      <c r="CC639" s="152"/>
      <c r="CD639" s="156"/>
      <c r="CE639" s="172"/>
      <c r="CF639" s="162"/>
      <c r="CG639" s="162"/>
      <c r="CH639" s="158"/>
      <c r="CI639" s="173"/>
      <c r="CJ639" s="178"/>
      <c r="CK639" s="173"/>
      <c r="CL639" s="165"/>
      <c r="CM639" s="172"/>
      <c r="CN639" s="162"/>
      <c r="CO639" s="162"/>
      <c r="CP639" s="162"/>
      <c r="CQ639" s="162"/>
      <c r="CR639" s="169"/>
      <c r="CS639" s="162"/>
      <c r="CT639" s="162"/>
      <c r="CU639" s="174"/>
      <c r="CV639" s="152"/>
      <c r="CW639" s="173"/>
      <c r="CX639" s="158"/>
      <c r="CY639" s="172"/>
      <c r="CZ639" s="162"/>
      <c r="DA639" s="162"/>
      <c r="DB639" s="158"/>
      <c r="DC639" s="173"/>
      <c r="DD639" s="178"/>
      <c r="DE639" s="173"/>
      <c r="DF639" s="165"/>
      <c r="DG639" s="172"/>
      <c r="DH639" s="178"/>
      <c r="DI639" s="172"/>
      <c r="DJ639" s="178"/>
      <c r="DK639" s="172"/>
      <c r="DL639" s="162"/>
      <c r="DM639" s="167"/>
      <c r="DN639" s="169"/>
      <c r="DO639" s="162"/>
      <c r="DP639" s="162"/>
      <c r="DQ639" s="174"/>
      <c r="DR639" s="152"/>
      <c r="DS639" s="172"/>
      <c r="DT639" s="152"/>
      <c r="DU639" s="152"/>
      <c r="DV639" s="156"/>
      <c r="DW639" s="173"/>
      <c r="DX639" s="158"/>
      <c r="DY639" s="172"/>
      <c r="DZ639" s="162"/>
      <c r="EA639" s="162"/>
      <c r="EB639" s="172"/>
      <c r="EC639" s="172"/>
      <c r="ED639" s="152"/>
      <c r="EE639" s="152"/>
      <c r="EF639" s="152"/>
      <c r="EG639" s="174"/>
      <c r="EH639" s="172"/>
      <c r="EI639" s="162"/>
      <c r="EJ639" s="162"/>
    </row>
    <row r="640" spans="1:140" ht="12.5">
      <c r="A640" s="168"/>
      <c r="B640" s="169"/>
      <c r="C640" s="144" t="str">
        <f t="shared" si="0"/>
        <v/>
      </c>
      <c r="D640" s="144" t="str">
        <f t="shared" si="2432"/>
        <v/>
      </c>
      <c r="E640" s="144" t="str">
        <f t="shared" si="2"/>
        <v/>
      </c>
      <c r="F640" s="145" t="str">
        <f t="shared" si="2433"/>
        <v/>
      </c>
      <c r="G640" s="145" t="str">
        <f t="shared" si="4"/>
        <v/>
      </c>
      <c r="H640" s="145" t="str">
        <f t="shared" si="5"/>
        <v/>
      </c>
      <c r="I640" s="146" t="str">
        <f t="shared" ref="I640:J640" si="2671">IF(COUNTA($DO640:$DX640)&gt;0,$BA640,"")</f>
        <v/>
      </c>
      <c r="J640" s="146" t="str">
        <f t="shared" si="2671"/>
        <v/>
      </c>
      <c r="K640" s="147" t="str">
        <f t="shared" si="43"/>
        <v/>
      </c>
      <c r="L640" s="147" t="str">
        <f t="shared" si="7"/>
        <v/>
      </c>
      <c r="M640" s="147" t="str">
        <f t="shared" si="8"/>
        <v/>
      </c>
      <c r="N640" s="147" t="str">
        <f t="shared" si="48"/>
        <v/>
      </c>
      <c r="O640" s="147" t="str">
        <f t="shared" si="9"/>
        <v/>
      </c>
      <c r="P640" s="146" t="str">
        <f t="shared" si="2435"/>
        <v/>
      </c>
      <c r="Q640" s="147" t="str">
        <f t="shared" si="2436"/>
        <v/>
      </c>
      <c r="R640" s="146" t="str">
        <f t="shared" si="12"/>
        <v/>
      </c>
      <c r="S640" s="146" t="str">
        <f t="shared" si="13"/>
        <v/>
      </c>
      <c r="T640" s="146" t="str">
        <f>IF(NOT(ISBLANK(DH640)),
        IF(AND(ISREF('Input Tenderers'!$J$8:$K$8),COUNTA('Input Tenderers'!$N$8)&gt;0),
                IF(COUNTA('Input Implementation Transactio'!$N640:$O640)&gt;0,"supplier;tenderer;payee","supplier;tenderer"),
                IF(COUNTA('Input Implementation Transactio'!$N640:$O640)&gt;0,"supplier;payee","supplier")
                ),
        IF(COUNTA('Input Implementation Transactio'!$N640:$O640)&gt;0, "payee", "")
        )</f>
        <v/>
      </c>
      <c r="U640" s="146" t="str">
        <f t="shared" si="14"/>
        <v/>
      </c>
      <c r="V640" s="146" t="str">
        <f t="shared" si="15"/>
        <v/>
      </c>
      <c r="W640" s="148" t="str">
        <f t="shared" si="2437"/>
        <v/>
      </c>
      <c r="X640" s="175" t="str">
        <f t="shared" si="2438"/>
        <v/>
      </c>
      <c r="Y640" s="170" t="str">
        <f t="shared" si="2439"/>
        <v/>
      </c>
      <c r="Z640" s="150" t="str">
        <f t="shared" si="19"/>
        <v/>
      </c>
      <c r="AA640" s="146" t="str">
        <f t="shared" si="20"/>
        <v/>
      </c>
      <c r="AB640" s="146" t="str">
        <f t="shared" si="21"/>
        <v/>
      </c>
      <c r="AC640" s="146" t="str">
        <f t="shared" si="22"/>
        <v/>
      </c>
      <c r="AD640" s="148" t="str">
        <f t="shared" si="2440"/>
        <v/>
      </c>
      <c r="AE640" s="148" t="str">
        <f t="shared" si="24"/>
        <v/>
      </c>
      <c r="AF640" s="175" t="str">
        <f t="shared" si="2441"/>
        <v/>
      </c>
      <c r="AG640" s="170" t="str">
        <f t="shared" si="2442"/>
        <v/>
      </c>
      <c r="AH640" s="148" t="str">
        <f t="shared" si="2443"/>
        <v/>
      </c>
      <c r="AI640" s="146" t="str">
        <f t="shared" si="28"/>
        <v/>
      </c>
      <c r="AJ640" s="146" t="str">
        <f t="shared" si="29"/>
        <v/>
      </c>
      <c r="AK640" s="146" t="str">
        <f t="shared" si="30"/>
        <v/>
      </c>
      <c r="AL640" s="146" t="str">
        <f t="shared" si="31"/>
        <v/>
      </c>
      <c r="AM640" s="171" t="str">
        <f t="shared" si="32"/>
        <v/>
      </c>
      <c r="AN640" s="171" t="str">
        <f t="shared" si="33"/>
        <v/>
      </c>
      <c r="AO640" s="146" t="str">
        <f t="shared" si="34"/>
        <v/>
      </c>
      <c r="AP640" s="146" t="str">
        <f t="shared" si="35"/>
        <v/>
      </c>
      <c r="AQ640" s="146" t="str">
        <f t="shared" si="36"/>
        <v/>
      </c>
      <c r="AR640" s="146" t="str">
        <f t="shared" ref="AR640:AS640" si="2672">IF(NOT(ISBLANK(CB640)),CONCATENATE(TEXT(CB640,"yyyy-mm-ddThh:MM:ss"),"Z"),"")</f>
        <v/>
      </c>
      <c r="AS640" s="146" t="str">
        <f t="shared" si="2672"/>
        <v/>
      </c>
      <c r="AT640" s="146" t="str">
        <f t="shared" si="38"/>
        <v/>
      </c>
      <c r="AU640" s="146" t="str">
        <f t="shared" si="39"/>
        <v/>
      </c>
      <c r="AV640" s="146" t="str">
        <f t="shared" ref="AV640:AW640" si="2673">IF(NOT(ISBLANK(DT640)),CONCATENATE(TEXT(DT640,"yyyy-mm-ddThh:MM:ss"),"Z"),"")</f>
        <v/>
      </c>
      <c r="AW640" s="146" t="str">
        <f t="shared" si="2673"/>
        <v/>
      </c>
      <c r="AX640" s="146" t="str">
        <f t="shared" ref="AX640:AZ640" si="2674">IF(NOT(ISBLANK(ED640)),CONCATENATE(TEXT(ED640,"yyyy-mm-ddThh:MM:ss"),"Z"),"")</f>
        <v/>
      </c>
      <c r="AY640" s="146" t="str">
        <f t="shared" si="2674"/>
        <v/>
      </c>
      <c r="AZ640" s="146" t="str">
        <f t="shared" si="2674"/>
        <v/>
      </c>
      <c r="BA640" s="176"/>
      <c r="BB640" s="152"/>
      <c r="BC640" s="177"/>
      <c r="BD640" s="154"/>
      <c r="BE640" s="155"/>
      <c r="BF640" s="154"/>
      <c r="BG640" s="155"/>
      <c r="BH640" s="169"/>
      <c r="BI640" s="162"/>
      <c r="BJ640" s="172"/>
      <c r="BK640" s="162"/>
      <c r="BL640" s="158"/>
      <c r="BM640" s="172"/>
      <c r="BN640" s="162"/>
      <c r="BO640" s="167"/>
      <c r="BP640" s="169"/>
      <c r="BQ640" s="162"/>
      <c r="BR640" s="162"/>
      <c r="BS640" s="174"/>
      <c r="BT640" s="162"/>
      <c r="BU640" s="174"/>
      <c r="BV640" s="174"/>
      <c r="BW640" s="174"/>
      <c r="BX640" s="173"/>
      <c r="BY640" s="158"/>
      <c r="BZ640" s="160"/>
      <c r="CA640" s="172"/>
      <c r="CB640" s="152"/>
      <c r="CC640" s="152"/>
      <c r="CD640" s="156"/>
      <c r="CE640" s="172"/>
      <c r="CF640" s="162"/>
      <c r="CG640" s="162"/>
      <c r="CH640" s="158"/>
      <c r="CI640" s="173"/>
      <c r="CJ640" s="178"/>
      <c r="CK640" s="173"/>
      <c r="CL640" s="165"/>
      <c r="CM640" s="172"/>
      <c r="CN640" s="162"/>
      <c r="CO640" s="162"/>
      <c r="CP640" s="162"/>
      <c r="CQ640" s="162"/>
      <c r="CR640" s="169"/>
      <c r="CS640" s="162"/>
      <c r="CT640" s="162"/>
      <c r="CU640" s="174"/>
      <c r="CV640" s="152"/>
      <c r="CW640" s="173"/>
      <c r="CX640" s="158"/>
      <c r="CY640" s="172"/>
      <c r="CZ640" s="162"/>
      <c r="DA640" s="162"/>
      <c r="DB640" s="158"/>
      <c r="DC640" s="173"/>
      <c r="DD640" s="178"/>
      <c r="DE640" s="173"/>
      <c r="DF640" s="165"/>
      <c r="DG640" s="172"/>
      <c r="DH640" s="178"/>
      <c r="DI640" s="172"/>
      <c r="DJ640" s="178"/>
      <c r="DK640" s="172"/>
      <c r="DL640" s="162"/>
      <c r="DM640" s="167"/>
      <c r="DN640" s="169"/>
      <c r="DO640" s="162"/>
      <c r="DP640" s="162"/>
      <c r="DQ640" s="174"/>
      <c r="DR640" s="152"/>
      <c r="DS640" s="172"/>
      <c r="DT640" s="152"/>
      <c r="DU640" s="152"/>
      <c r="DV640" s="156"/>
      <c r="DW640" s="173"/>
      <c r="DX640" s="158"/>
      <c r="DY640" s="172"/>
      <c r="DZ640" s="162"/>
      <c r="EA640" s="162"/>
      <c r="EB640" s="172"/>
      <c r="EC640" s="172"/>
      <c r="ED640" s="152"/>
      <c r="EE640" s="152"/>
      <c r="EF640" s="152"/>
      <c r="EG640" s="174"/>
      <c r="EH640" s="172"/>
      <c r="EI640" s="162"/>
      <c r="EJ640" s="162"/>
    </row>
    <row r="641" spans="1:140" ht="12.5">
      <c r="A641" s="168"/>
      <c r="B641" s="169"/>
      <c r="C641" s="144" t="str">
        <f t="shared" si="0"/>
        <v/>
      </c>
      <c r="D641" s="144" t="str">
        <f t="shared" si="2432"/>
        <v/>
      </c>
      <c r="E641" s="144" t="str">
        <f t="shared" si="2"/>
        <v/>
      </c>
      <c r="F641" s="145" t="str">
        <f t="shared" si="2433"/>
        <v/>
      </c>
      <c r="G641" s="145" t="str">
        <f t="shared" si="4"/>
        <v/>
      </c>
      <c r="H641" s="145" t="str">
        <f t="shared" si="5"/>
        <v/>
      </c>
      <c r="I641" s="146" t="str">
        <f t="shared" ref="I641:J641" si="2675">IF(COUNTA($DO641:$DX641)&gt;0,$BA641,"")</f>
        <v/>
      </c>
      <c r="J641" s="146" t="str">
        <f t="shared" si="2675"/>
        <v/>
      </c>
      <c r="K641" s="147" t="str">
        <f t="shared" si="43"/>
        <v/>
      </c>
      <c r="L641" s="147" t="str">
        <f t="shared" si="7"/>
        <v/>
      </c>
      <c r="M641" s="147" t="str">
        <f t="shared" si="8"/>
        <v/>
      </c>
      <c r="N641" s="147" t="str">
        <f t="shared" si="48"/>
        <v/>
      </c>
      <c r="O641" s="147" t="str">
        <f t="shared" si="9"/>
        <v/>
      </c>
      <c r="P641" s="146" t="str">
        <f t="shared" si="2435"/>
        <v/>
      </c>
      <c r="Q641" s="147" t="str">
        <f t="shared" si="2436"/>
        <v/>
      </c>
      <c r="R641" s="146" t="str">
        <f t="shared" si="12"/>
        <v/>
      </c>
      <c r="S641" s="146" t="str">
        <f t="shared" si="13"/>
        <v/>
      </c>
      <c r="T641" s="146" t="str">
        <f>IF(NOT(ISBLANK(DH641)),
        IF(AND(ISREF('Input Tenderers'!$J$8:$K$8),COUNTA('Input Tenderers'!$N$8)&gt;0),
                IF(COUNTA('Input Implementation Transactio'!$N641:$O641)&gt;0,"supplier;tenderer;payee","supplier;tenderer"),
                IF(COUNTA('Input Implementation Transactio'!$N641:$O641)&gt;0,"supplier;payee","supplier")
                ),
        IF(COUNTA('Input Implementation Transactio'!$N641:$O641)&gt;0, "payee", "")
        )</f>
        <v/>
      </c>
      <c r="U641" s="146" t="str">
        <f t="shared" si="14"/>
        <v/>
      </c>
      <c r="V641" s="146" t="str">
        <f t="shared" si="15"/>
        <v/>
      </c>
      <c r="W641" s="148" t="str">
        <f t="shared" si="2437"/>
        <v/>
      </c>
      <c r="X641" s="175" t="str">
        <f t="shared" si="2438"/>
        <v/>
      </c>
      <c r="Y641" s="170" t="str">
        <f t="shared" si="2439"/>
        <v/>
      </c>
      <c r="Z641" s="150" t="str">
        <f t="shared" si="19"/>
        <v/>
      </c>
      <c r="AA641" s="146" t="str">
        <f t="shared" si="20"/>
        <v/>
      </c>
      <c r="AB641" s="146" t="str">
        <f t="shared" si="21"/>
        <v/>
      </c>
      <c r="AC641" s="146" t="str">
        <f t="shared" si="22"/>
        <v/>
      </c>
      <c r="AD641" s="148" t="str">
        <f t="shared" si="2440"/>
        <v/>
      </c>
      <c r="AE641" s="148" t="str">
        <f t="shared" si="24"/>
        <v/>
      </c>
      <c r="AF641" s="175" t="str">
        <f t="shared" si="2441"/>
        <v/>
      </c>
      <c r="AG641" s="170" t="str">
        <f t="shared" si="2442"/>
        <v/>
      </c>
      <c r="AH641" s="148" t="str">
        <f t="shared" si="2443"/>
        <v/>
      </c>
      <c r="AI641" s="146" t="str">
        <f t="shared" si="28"/>
        <v/>
      </c>
      <c r="AJ641" s="146" t="str">
        <f t="shared" si="29"/>
        <v/>
      </c>
      <c r="AK641" s="146" t="str">
        <f t="shared" si="30"/>
        <v/>
      </c>
      <c r="AL641" s="146" t="str">
        <f t="shared" si="31"/>
        <v/>
      </c>
      <c r="AM641" s="171" t="str">
        <f t="shared" si="32"/>
        <v/>
      </c>
      <c r="AN641" s="171" t="str">
        <f t="shared" si="33"/>
        <v/>
      </c>
      <c r="AO641" s="146" t="str">
        <f t="shared" si="34"/>
        <v/>
      </c>
      <c r="AP641" s="146" t="str">
        <f t="shared" si="35"/>
        <v/>
      </c>
      <c r="AQ641" s="146" t="str">
        <f t="shared" si="36"/>
        <v/>
      </c>
      <c r="AR641" s="146" t="str">
        <f t="shared" ref="AR641:AS641" si="2676">IF(NOT(ISBLANK(CB641)),CONCATENATE(TEXT(CB641,"yyyy-mm-ddThh:MM:ss"),"Z"),"")</f>
        <v/>
      </c>
      <c r="AS641" s="146" t="str">
        <f t="shared" si="2676"/>
        <v/>
      </c>
      <c r="AT641" s="146" t="str">
        <f t="shared" si="38"/>
        <v/>
      </c>
      <c r="AU641" s="146" t="str">
        <f t="shared" si="39"/>
        <v/>
      </c>
      <c r="AV641" s="146" t="str">
        <f t="shared" ref="AV641:AW641" si="2677">IF(NOT(ISBLANK(DT641)),CONCATENATE(TEXT(DT641,"yyyy-mm-ddThh:MM:ss"),"Z"),"")</f>
        <v/>
      </c>
      <c r="AW641" s="146" t="str">
        <f t="shared" si="2677"/>
        <v/>
      </c>
      <c r="AX641" s="146" t="str">
        <f t="shared" ref="AX641:AZ641" si="2678">IF(NOT(ISBLANK(ED641)),CONCATENATE(TEXT(ED641,"yyyy-mm-ddThh:MM:ss"),"Z"),"")</f>
        <v/>
      </c>
      <c r="AY641" s="146" t="str">
        <f t="shared" si="2678"/>
        <v/>
      </c>
      <c r="AZ641" s="146" t="str">
        <f t="shared" si="2678"/>
        <v/>
      </c>
      <c r="BA641" s="176"/>
      <c r="BB641" s="152"/>
      <c r="BC641" s="177"/>
      <c r="BD641" s="154"/>
      <c r="BE641" s="155"/>
      <c r="BF641" s="154"/>
      <c r="BG641" s="155"/>
      <c r="BH641" s="169"/>
      <c r="BI641" s="162"/>
      <c r="BJ641" s="172"/>
      <c r="BK641" s="162"/>
      <c r="BL641" s="158"/>
      <c r="BM641" s="172"/>
      <c r="BN641" s="162"/>
      <c r="BO641" s="167"/>
      <c r="BP641" s="169"/>
      <c r="BQ641" s="162"/>
      <c r="BR641" s="162"/>
      <c r="BS641" s="174"/>
      <c r="BT641" s="162"/>
      <c r="BU641" s="174"/>
      <c r="BV641" s="174"/>
      <c r="BW641" s="174"/>
      <c r="BX641" s="173"/>
      <c r="BY641" s="158"/>
      <c r="BZ641" s="160"/>
      <c r="CA641" s="172"/>
      <c r="CB641" s="152"/>
      <c r="CC641" s="152"/>
      <c r="CD641" s="156"/>
      <c r="CE641" s="172"/>
      <c r="CF641" s="162"/>
      <c r="CG641" s="162"/>
      <c r="CH641" s="158"/>
      <c r="CI641" s="173"/>
      <c r="CJ641" s="178"/>
      <c r="CK641" s="173"/>
      <c r="CL641" s="165"/>
      <c r="CM641" s="172"/>
      <c r="CN641" s="162"/>
      <c r="CO641" s="162"/>
      <c r="CP641" s="162"/>
      <c r="CQ641" s="162"/>
      <c r="CR641" s="169"/>
      <c r="CS641" s="162"/>
      <c r="CT641" s="162"/>
      <c r="CU641" s="174"/>
      <c r="CV641" s="152"/>
      <c r="CW641" s="173"/>
      <c r="CX641" s="158"/>
      <c r="CY641" s="172"/>
      <c r="CZ641" s="162"/>
      <c r="DA641" s="162"/>
      <c r="DB641" s="158"/>
      <c r="DC641" s="173"/>
      <c r="DD641" s="178"/>
      <c r="DE641" s="173"/>
      <c r="DF641" s="165"/>
      <c r="DG641" s="172"/>
      <c r="DH641" s="178"/>
      <c r="DI641" s="172"/>
      <c r="DJ641" s="178"/>
      <c r="DK641" s="172"/>
      <c r="DL641" s="162"/>
      <c r="DM641" s="167"/>
      <c r="DN641" s="169"/>
      <c r="DO641" s="162"/>
      <c r="DP641" s="162"/>
      <c r="DQ641" s="174"/>
      <c r="DR641" s="152"/>
      <c r="DS641" s="172"/>
      <c r="DT641" s="152"/>
      <c r="DU641" s="152"/>
      <c r="DV641" s="156"/>
      <c r="DW641" s="173"/>
      <c r="DX641" s="158"/>
      <c r="DY641" s="172"/>
      <c r="DZ641" s="162"/>
      <c r="EA641" s="162"/>
      <c r="EB641" s="172"/>
      <c r="EC641" s="172"/>
      <c r="ED641" s="152"/>
      <c r="EE641" s="152"/>
      <c r="EF641" s="152"/>
      <c r="EG641" s="174"/>
      <c r="EH641" s="172"/>
      <c r="EI641" s="162"/>
      <c r="EJ641" s="162"/>
    </row>
    <row r="642" spans="1:140" ht="12.5">
      <c r="A642" s="168"/>
      <c r="B642" s="169"/>
      <c r="C642" s="144" t="str">
        <f t="shared" si="0"/>
        <v/>
      </c>
      <c r="D642" s="144" t="str">
        <f t="shared" si="2432"/>
        <v/>
      </c>
      <c r="E642" s="144" t="str">
        <f t="shared" si="2"/>
        <v/>
      </c>
      <c r="F642" s="145" t="str">
        <f t="shared" si="2433"/>
        <v/>
      </c>
      <c r="G642" s="145" t="str">
        <f t="shared" si="4"/>
        <v/>
      </c>
      <c r="H642" s="145" t="str">
        <f t="shared" si="5"/>
        <v/>
      </c>
      <c r="I642" s="146" t="str">
        <f t="shared" ref="I642:J642" si="2679">IF(COUNTA($DO642:$DX642)&gt;0,$BA642,"")</f>
        <v/>
      </c>
      <c r="J642" s="146" t="str">
        <f t="shared" si="2679"/>
        <v/>
      </c>
      <c r="K642" s="147" t="str">
        <f t="shared" si="43"/>
        <v/>
      </c>
      <c r="L642" s="147" t="str">
        <f t="shared" si="7"/>
        <v/>
      </c>
      <c r="M642" s="147" t="str">
        <f t="shared" si="8"/>
        <v/>
      </c>
      <c r="N642" s="147" t="str">
        <f t="shared" si="48"/>
        <v/>
      </c>
      <c r="O642" s="147" t="str">
        <f t="shared" si="9"/>
        <v/>
      </c>
      <c r="P642" s="146" t="str">
        <f t="shared" si="2435"/>
        <v/>
      </c>
      <c r="Q642" s="147" t="str">
        <f t="shared" si="2436"/>
        <v/>
      </c>
      <c r="R642" s="146" t="str">
        <f t="shared" si="12"/>
        <v/>
      </c>
      <c r="S642" s="146" t="str">
        <f t="shared" si="13"/>
        <v/>
      </c>
      <c r="T642" s="146" t="str">
        <f>IF(NOT(ISBLANK(DH642)),
        IF(AND(ISREF('Input Tenderers'!$J$8:$K$8),COUNTA('Input Tenderers'!$N$8)&gt;0),
                IF(COUNTA('Input Implementation Transactio'!$N642:$O642)&gt;0,"supplier;tenderer;payee","supplier;tenderer"),
                IF(COUNTA('Input Implementation Transactio'!$N642:$O642)&gt;0,"supplier;payee","supplier")
                ),
        IF(COUNTA('Input Implementation Transactio'!$N642:$O642)&gt;0, "payee", "")
        )</f>
        <v/>
      </c>
      <c r="U642" s="146" t="str">
        <f t="shared" si="14"/>
        <v/>
      </c>
      <c r="V642" s="146" t="str">
        <f t="shared" si="15"/>
        <v/>
      </c>
      <c r="W642" s="148" t="str">
        <f t="shared" si="2437"/>
        <v/>
      </c>
      <c r="X642" s="175" t="str">
        <f t="shared" si="2438"/>
        <v/>
      </c>
      <c r="Y642" s="170" t="str">
        <f t="shared" si="2439"/>
        <v/>
      </c>
      <c r="Z642" s="150" t="str">
        <f t="shared" si="19"/>
        <v/>
      </c>
      <c r="AA642" s="146" t="str">
        <f t="shared" si="20"/>
        <v/>
      </c>
      <c r="AB642" s="146" t="str">
        <f t="shared" si="21"/>
        <v/>
      </c>
      <c r="AC642" s="146" t="str">
        <f t="shared" si="22"/>
        <v/>
      </c>
      <c r="AD642" s="148" t="str">
        <f t="shared" si="2440"/>
        <v/>
      </c>
      <c r="AE642" s="148" t="str">
        <f t="shared" si="24"/>
        <v/>
      </c>
      <c r="AF642" s="175" t="str">
        <f t="shared" si="2441"/>
        <v/>
      </c>
      <c r="AG642" s="170" t="str">
        <f t="shared" si="2442"/>
        <v/>
      </c>
      <c r="AH642" s="148" t="str">
        <f t="shared" si="2443"/>
        <v/>
      </c>
      <c r="AI642" s="146" t="str">
        <f t="shared" si="28"/>
        <v/>
      </c>
      <c r="AJ642" s="146" t="str">
        <f t="shared" si="29"/>
        <v/>
      </c>
      <c r="AK642" s="146" t="str">
        <f t="shared" si="30"/>
        <v/>
      </c>
      <c r="AL642" s="146" t="str">
        <f t="shared" si="31"/>
        <v/>
      </c>
      <c r="AM642" s="171" t="str">
        <f t="shared" si="32"/>
        <v/>
      </c>
      <c r="AN642" s="171" t="str">
        <f t="shared" si="33"/>
        <v/>
      </c>
      <c r="AO642" s="146" t="str">
        <f t="shared" si="34"/>
        <v/>
      </c>
      <c r="AP642" s="146" t="str">
        <f t="shared" si="35"/>
        <v/>
      </c>
      <c r="AQ642" s="146" t="str">
        <f t="shared" si="36"/>
        <v/>
      </c>
      <c r="AR642" s="146" t="str">
        <f t="shared" ref="AR642:AS642" si="2680">IF(NOT(ISBLANK(CB642)),CONCATENATE(TEXT(CB642,"yyyy-mm-ddThh:MM:ss"),"Z"),"")</f>
        <v/>
      </c>
      <c r="AS642" s="146" t="str">
        <f t="shared" si="2680"/>
        <v/>
      </c>
      <c r="AT642" s="146" t="str">
        <f t="shared" si="38"/>
        <v/>
      </c>
      <c r="AU642" s="146" t="str">
        <f t="shared" si="39"/>
        <v/>
      </c>
      <c r="AV642" s="146" t="str">
        <f t="shared" ref="AV642:AW642" si="2681">IF(NOT(ISBLANK(DT642)),CONCATENATE(TEXT(DT642,"yyyy-mm-ddThh:MM:ss"),"Z"),"")</f>
        <v/>
      </c>
      <c r="AW642" s="146" t="str">
        <f t="shared" si="2681"/>
        <v/>
      </c>
      <c r="AX642" s="146" t="str">
        <f t="shared" ref="AX642:AZ642" si="2682">IF(NOT(ISBLANK(ED642)),CONCATENATE(TEXT(ED642,"yyyy-mm-ddThh:MM:ss"),"Z"),"")</f>
        <v/>
      </c>
      <c r="AY642" s="146" t="str">
        <f t="shared" si="2682"/>
        <v/>
      </c>
      <c r="AZ642" s="146" t="str">
        <f t="shared" si="2682"/>
        <v/>
      </c>
      <c r="BA642" s="176"/>
      <c r="BB642" s="152"/>
      <c r="BC642" s="177"/>
      <c r="BD642" s="154"/>
      <c r="BE642" s="155"/>
      <c r="BF642" s="154"/>
      <c r="BG642" s="155"/>
      <c r="BH642" s="169"/>
      <c r="BI642" s="162"/>
      <c r="BJ642" s="172"/>
      <c r="BK642" s="162"/>
      <c r="BL642" s="158"/>
      <c r="BM642" s="172"/>
      <c r="BN642" s="162"/>
      <c r="BO642" s="167"/>
      <c r="BP642" s="169"/>
      <c r="BQ642" s="162"/>
      <c r="BR642" s="162"/>
      <c r="BS642" s="174"/>
      <c r="BT642" s="162"/>
      <c r="BU642" s="174"/>
      <c r="BV642" s="174"/>
      <c r="BW642" s="174"/>
      <c r="BX642" s="173"/>
      <c r="BY642" s="158"/>
      <c r="BZ642" s="160"/>
      <c r="CA642" s="172"/>
      <c r="CB642" s="152"/>
      <c r="CC642" s="152"/>
      <c r="CD642" s="156"/>
      <c r="CE642" s="172"/>
      <c r="CF642" s="162"/>
      <c r="CG642" s="162"/>
      <c r="CH642" s="158"/>
      <c r="CI642" s="173"/>
      <c r="CJ642" s="178"/>
      <c r="CK642" s="173"/>
      <c r="CL642" s="165"/>
      <c r="CM642" s="172"/>
      <c r="CN642" s="162"/>
      <c r="CO642" s="162"/>
      <c r="CP642" s="162"/>
      <c r="CQ642" s="162"/>
      <c r="CR642" s="169"/>
      <c r="CS642" s="162"/>
      <c r="CT642" s="162"/>
      <c r="CU642" s="174"/>
      <c r="CV642" s="152"/>
      <c r="CW642" s="173"/>
      <c r="CX642" s="158"/>
      <c r="CY642" s="172"/>
      <c r="CZ642" s="162"/>
      <c r="DA642" s="162"/>
      <c r="DB642" s="158"/>
      <c r="DC642" s="173"/>
      <c r="DD642" s="178"/>
      <c r="DE642" s="173"/>
      <c r="DF642" s="165"/>
      <c r="DG642" s="172"/>
      <c r="DH642" s="178"/>
      <c r="DI642" s="172"/>
      <c r="DJ642" s="178"/>
      <c r="DK642" s="172"/>
      <c r="DL642" s="162"/>
      <c r="DM642" s="167"/>
      <c r="DN642" s="169"/>
      <c r="DO642" s="162"/>
      <c r="DP642" s="162"/>
      <c r="DQ642" s="174"/>
      <c r="DR642" s="152"/>
      <c r="DS642" s="172"/>
      <c r="DT642" s="152"/>
      <c r="DU642" s="152"/>
      <c r="DV642" s="156"/>
      <c r="DW642" s="173"/>
      <c r="DX642" s="158"/>
      <c r="DY642" s="172"/>
      <c r="DZ642" s="162"/>
      <c r="EA642" s="162"/>
      <c r="EB642" s="172"/>
      <c r="EC642" s="172"/>
      <c r="ED642" s="152"/>
      <c r="EE642" s="152"/>
      <c r="EF642" s="152"/>
      <c r="EG642" s="174"/>
      <c r="EH642" s="172"/>
      <c r="EI642" s="162"/>
      <c r="EJ642" s="162"/>
    </row>
    <row r="643" spans="1:140" ht="12.5">
      <c r="A643" s="168"/>
      <c r="B643" s="169"/>
      <c r="C643" s="144" t="str">
        <f t="shared" si="0"/>
        <v/>
      </c>
      <c r="D643" s="144" t="str">
        <f t="shared" si="2432"/>
        <v/>
      </c>
      <c r="E643" s="144" t="str">
        <f t="shared" si="2"/>
        <v/>
      </c>
      <c r="F643" s="145" t="str">
        <f t="shared" si="2433"/>
        <v/>
      </c>
      <c r="G643" s="145" t="str">
        <f t="shared" si="4"/>
        <v/>
      </c>
      <c r="H643" s="145" t="str">
        <f t="shared" si="5"/>
        <v/>
      </c>
      <c r="I643" s="146" t="str">
        <f t="shared" ref="I643:J643" si="2683">IF(COUNTA($DO643:$DX643)&gt;0,$BA643,"")</f>
        <v/>
      </c>
      <c r="J643" s="146" t="str">
        <f t="shared" si="2683"/>
        <v/>
      </c>
      <c r="K643" s="147" t="str">
        <f t="shared" si="43"/>
        <v/>
      </c>
      <c r="L643" s="147" t="str">
        <f t="shared" si="7"/>
        <v/>
      </c>
      <c r="M643" s="147" t="str">
        <f t="shared" si="8"/>
        <v/>
      </c>
      <c r="N643" s="147" t="str">
        <f t="shared" si="48"/>
        <v/>
      </c>
      <c r="O643" s="147" t="str">
        <f t="shared" si="9"/>
        <v/>
      </c>
      <c r="P643" s="146" t="str">
        <f t="shared" si="2435"/>
        <v/>
      </c>
      <c r="Q643" s="147" t="str">
        <f t="shared" si="2436"/>
        <v/>
      </c>
      <c r="R643" s="146" t="str">
        <f t="shared" si="12"/>
        <v/>
      </c>
      <c r="S643" s="146" t="str">
        <f t="shared" si="13"/>
        <v/>
      </c>
      <c r="T643" s="146" t="str">
        <f>IF(NOT(ISBLANK(DH643)),
        IF(AND(ISREF('Input Tenderers'!$J$8:$K$8),COUNTA('Input Tenderers'!$N$8)&gt;0),
                IF(COUNTA('Input Implementation Transactio'!$N643:$O643)&gt;0,"supplier;tenderer;payee","supplier;tenderer"),
                IF(COUNTA('Input Implementation Transactio'!$N643:$O643)&gt;0,"supplier;payee","supplier")
                ),
        IF(COUNTA('Input Implementation Transactio'!$N643:$O643)&gt;0, "payee", "")
        )</f>
        <v/>
      </c>
      <c r="U643" s="146" t="str">
        <f t="shared" si="14"/>
        <v/>
      </c>
      <c r="V643" s="146" t="str">
        <f t="shared" si="15"/>
        <v/>
      </c>
      <c r="W643" s="148" t="str">
        <f t="shared" si="2437"/>
        <v/>
      </c>
      <c r="X643" s="175" t="str">
        <f t="shared" si="2438"/>
        <v/>
      </c>
      <c r="Y643" s="170" t="str">
        <f t="shared" si="2439"/>
        <v/>
      </c>
      <c r="Z643" s="150" t="str">
        <f t="shared" si="19"/>
        <v/>
      </c>
      <c r="AA643" s="146" t="str">
        <f t="shared" si="20"/>
        <v/>
      </c>
      <c r="AB643" s="146" t="str">
        <f t="shared" si="21"/>
        <v/>
      </c>
      <c r="AC643" s="146" t="str">
        <f t="shared" si="22"/>
        <v/>
      </c>
      <c r="AD643" s="148" t="str">
        <f t="shared" si="2440"/>
        <v/>
      </c>
      <c r="AE643" s="148" t="str">
        <f t="shared" si="24"/>
        <v/>
      </c>
      <c r="AF643" s="175" t="str">
        <f t="shared" si="2441"/>
        <v/>
      </c>
      <c r="AG643" s="170" t="str">
        <f t="shared" si="2442"/>
        <v/>
      </c>
      <c r="AH643" s="148" t="str">
        <f t="shared" si="2443"/>
        <v/>
      </c>
      <c r="AI643" s="146" t="str">
        <f t="shared" si="28"/>
        <v/>
      </c>
      <c r="AJ643" s="146" t="str">
        <f t="shared" si="29"/>
        <v/>
      </c>
      <c r="AK643" s="146" t="str">
        <f t="shared" si="30"/>
        <v/>
      </c>
      <c r="AL643" s="146" t="str">
        <f t="shared" si="31"/>
        <v/>
      </c>
      <c r="AM643" s="171" t="str">
        <f t="shared" si="32"/>
        <v/>
      </c>
      <c r="AN643" s="171" t="str">
        <f t="shared" si="33"/>
        <v/>
      </c>
      <c r="AO643" s="146" t="str">
        <f t="shared" si="34"/>
        <v/>
      </c>
      <c r="AP643" s="146" t="str">
        <f t="shared" si="35"/>
        <v/>
      </c>
      <c r="AQ643" s="146" t="str">
        <f t="shared" si="36"/>
        <v/>
      </c>
      <c r="AR643" s="146" t="str">
        <f t="shared" ref="AR643:AS643" si="2684">IF(NOT(ISBLANK(CB643)),CONCATENATE(TEXT(CB643,"yyyy-mm-ddThh:MM:ss"),"Z"),"")</f>
        <v/>
      </c>
      <c r="AS643" s="146" t="str">
        <f t="shared" si="2684"/>
        <v/>
      </c>
      <c r="AT643" s="146" t="str">
        <f t="shared" si="38"/>
        <v/>
      </c>
      <c r="AU643" s="146" t="str">
        <f t="shared" si="39"/>
        <v/>
      </c>
      <c r="AV643" s="146" t="str">
        <f t="shared" ref="AV643:AW643" si="2685">IF(NOT(ISBLANK(DT643)),CONCATENATE(TEXT(DT643,"yyyy-mm-ddThh:MM:ss"),"Z"),"")</f>
        <v/>
      </c>
      <c r="AW643" s="146" t="str">
        <f t="shared" si="2685"/>
        <v/>
      </c>
      <c r="AX643" s="146" t="str">
        <f t="shared" ref="AX643:AZ643" si="2686">IF(NOT(ISBLANK(ED643)),CONCATENATE(TEXT(ED643,"yyyy-mm-ddThh:MM:ss"),"Z"),"")</f>
        <v/>
      </c>
      <c r="AY643" s="146" t="str">
        <f t="shared" si="2686"/>
        <v/>
      </c>
      <c r="AZ643" s="146" t="str">
        <f t="shared" si="2686"/>
        <v/>
      </c>
      <c r="BA643" s="176"/>
      <c r="BB643" s="152"/>
      <c r="BC643" s="177"/>
      <c r="BD643" s="154"/>
      <c r="BE643" s="155"/>
      <c r="BF643" s="154"/>
      <c r="BG643" s="155"/>
      <c r="BH643" s="169"/>
      <c r="BI643" s="162"/>
      <c r="BJ643" s="172"/>
      <c r="BK643" s="162"/>
      <c r="BL643" s="158"/>
      <c r="BM643" s="172"/>
      <c r="BN643" s="162"/>
      <c r="BO643" s="167"/>
      <c r="BP643" s="169"/>
      <c r="BQ643" s="162"/>
      <c r="BR643" s="162"/>
      <c r="BS643" s="174"/>
      <c r="BT643" s="162"/>
      <c r="BU643" s="174"/>
      <c r="BV643" s="174"/>
      <c r="BW643" s="174"/>
      <c r="BX643" s="173"/>
      <c r="BY643" s="158"/>
      <c r="BZ643" s="160"/>
      <c r="CA643" s="172"/>
      <c r="CB643" s="152"/>
      <c r="CC643" s="152"/>
      <c r="CD643" s="156"/>
      <c r="CE643" s="172"/>
      <c r="CF643" s="162"/>
      <c r="CG643" s="162"/>
      <c r="CH643" s="158"/>
      <c r="CI643" s="173"/>
      <c r="CJ643" s="178"/>
      <c r="CK643" s="173"/>
      <c r="CL643" s="165"/>
      <c r="CM643" s="172"/>
      <c r="CN643" s="162"/>
      <c r="CO643" s="162"/>
      <c r="CP643" s="162"/>
      <c r="CQ643" s="162"/>
      <c r="CR643" s="169"/>
      <c r="CS643" s="162"/>
      <c r="CT643" s="162"/>
      <c r="CU643" s="174"/>
      <c r="CV643" s="152"/>
      <c r="CW643" s="173"/>
      <c r="CX643" s="158"/>
      <c r="CY643" s="172"/>
      <c r="CZ643" s="162"/>
      <c r="DA643" s="162"/>
      <c r="DB643" s="158"/>
      <c r="DC643" s="173"/>
      <c r="DD643" s="178"/>
      <c r="DE643" s="173"/>
      <c r="DF643" s="165"/>
      <c r="DG643" s="172"/>
      <c r="DH643" s="178"/>
      <c r="DI643" s="172"/>
      <c r="DJ643" s="178"/>
      <c r="DK643" s="172"/>
      <c r="DL643" s="162"/>
      <c r="DM643" s="167"/>
      <c r="DN643" s="169"/>
      <c r="DO643" s="162"/>
      <c r="DP643" s="162"/>
      <c r="DQ643" s="174"/>
      <c r="DR643" s="152"/>
      <c r="DS643" s="172"/>
      <c r="DT643" s="152"/>
      <c r="DU643" s="152"/>
      <c r="DV643" s="156"/>
      <c r="DW643" s="173"/>
      <c r="DX643" s="158"/>
      <c r="DY643" s="172"/>
      <c r="DZ643" s="162"/>
      <c r="EA643" s="162"/>
      <c r="EB643" s="172"/>
      <c r="EC643" s="172"/>
      <c r="ED643" s="152"/>
      <c r="EE643" s="152"/>
      <c r="EF643" s="152"/>
      <c r="EG643" s="174"/>
      <c r="EH643" s="172"/>
      <c r="EI643" s="162"/>
      <c r="EJ643" s="162"/>
    </row>
    <row r="644" spans="1:140" ht="12.5">
      <c r="A644" s="168"/>
      <c r="B644" s="169"/>
      <c r="C644" s="144" t="str">
        <f t="shared" si="0"/>
        <v/>
      </c>
      <c r="D644" s="144" t="str">
        <f t="shared" si="2432"/>
        <v/>
      </c>
      <c r="E644" s="144" t="str">
        <f t="shared" si="2"/>
        <v/>
      </c>
      <c r="F644" s="145" t="str">
        <f t="shared" si="2433"/>
        <v/>
      </c>
      <c r="G644" s="145" t="str">
        <f t="shared" si="4"/>
        <v/>
      </c>
      <c r="H644" s="145" t="str">
        <f t="shared" si="5"/>
        <v/>
      </c>
      <c r="I644" s="146" t="str">
        <f t="shared" ref="I644:J644" si="2687">IF(COUNTA($DO644:$DX644)&gt;0,$BA644,"")</f>
        <v/>
      </c>
      <c r="J644" s="146" t="str">
        <f t="shared" si="2687"/>
        <v/>
      </c>
      <c r="K644" s="147" t="str">
        <f t="shared" si="43"/>
        <v/>
      </c>
      <c r="L644" s="147" t="str">
        <f t="shared" si="7"/>
        <v/>
      </c>
      <c r="M644" s="147" t="str">
        <f t="shared" si="8"/>
        <v/>
      </c>
      <c r="N644" s="147" t="str">
        <f t="shared" si="48"/>
        <v/>
      </c>
      <c r="O644" s="147" t="str">
        <f t="shared" si="9"/>
        <v/>
      </c>
      <c r="P644" s="146" t="str">
        <f t="shared" si="2435"/>
        <v/>
      </c>
      <c r="Q644" s="147" t="str">
        <f t="shared" si="2436"/>
        <v/>
      </c>
      <c r="R644" s="146" t="str">
        <f t="shared" si="12"/>
        <v/>
      </c>
      <c r="S644" s="146" t="str">
        <f t="shared" si="13"/>
        <v/>
      </c>
      <c r="T644" s="146" t="str">
        <f>IF(NOT(ISBLANK(DH644)),
        IF(AND(ISREF('Input Tenderers'!$J$8:$K$8),COUNTA('Input Tenderers'!$N$8)&gt;0),
                IF(COUNTA('Input Implementation Transactio'!$N644:$O644)&gt;0,"supplier;tenderer;payee","supplier;tenderer"),
                IF(COUNTA('Input Implementation Transactio'!$N644:$O644)&gt;0,"supplier;payee","supplier")
                ),
        IF(COUNTA('Input Implementation Transactio'!$N644:$O644)&gt;0, "payee", "")
        )</f>
        <v/>
      </c>
      <c r="U644" s="146" t="str">
        <f t="shared" si="14"/>
        <v/>
      </c>
      <c r="V644" s="146" t="str">
        <f t="shared" si="15"/>
        <v/>
      </c>
      <c r="W644" s="148" t="str">
        <f t="shared" si="2437"/>
        <v/>
      </c>
      <c r="X644" s="175" t="str">
        <f t="shared" si="2438"/>
        <v/>
      </c>
      <c r="Y644" s="170" t="str">
        <f t="shared" si="2439"/>
        <v/>
      </c>
      <c r="Z644" s="150" t="str">
        <f t="shared" si="19"/>
        <v/>
      </c>
      <c r="AA644" s="146" t="str">
        <f t="shared" si="20"/>
        <v/>
      </c>
      <c r="AB644" s="146" t="str">
        <f t="shared" si="21"/>
        <v/>
      </c>
      <c r="AC644" s="146" t="str">
        <f t="shared" si="22"/>
        <v/>
      </c>
      <c r="AD644" s="148" t="str">
        <f t="shared" si="2440"/>
        <v/>
      </c>
      <c r="AE644" s="148" t="str">
        <f t="shared" si="24"/>
        <v/>
      </c>
      <c r="AF644" s="175" t="str">
        <f t="shared" si="2441"/>
        <v/>
      </c>
      <c r="AG644" s="170" t="str">
        <f t="shared" si="2442"/>
        <v/>
      </c>
      <c r="AH644" s="148" t="str">
        <f t="shared" si="2443"/>
        <v/>
      </c>
      <c r="AI644" s="146" t="str">
        <f t="shared" si="28"/>
        <v/>
      </c>
      <c r="AJ644" s="146" t="str">
        <f t="shared" si="29"/>
        <v/>
      </c>
      <c r="AK644" s="146" t="str">
        <f t="shared" si="30"/>
        <v/>
      </c>
      <c r="AL644" s="146" t="str">
        <f t="shared" si="31"/>
        <v/>
      </c>
      <c r="AM644" s="171" t="str">
        <f t="shared" si="32"/>
        <v/>
      </c>
      <c r="AN644" s="171" t="str">
        <f t="shared" si="33"/>
        <v/>
      </c>
      <c r="AO644" s="146" t="str">
        <f t="shared" si="34"/>
        <v/>
      </c>
      <c r="AP644" s="146" t="str">
        <f t="shared" si="35"/>
        <v/>
      </c>
      <c r="AQ644" s="146" t="str">
        <f t="shared" si="36"/>
        <v/>
      </c>
      <c r="AR644" s="146" t="str">
        <f t="shared" ref="AR644:AS644" si="2688">IF(NOT(ISBLANK(CB644)),CONCATENATE(TEXT(CB644,"yyyy-mm-ddThh:MM:ss"),"Z"),"")</f>
        <v/>
      </c>
      <c r="AS644" s="146" t="str">
        <f t="shared" si="2688"/>
        <v/>
      </c>
      <c r="AT644" s="146" t="str">
        <f t="shared" si="38"/>
        <v/>
      </c>
      <c r="AU644" s="146" t="str">
        <f t="shared" si="39"/>
        <v/>
      </c>
      <c r="AV644" s="146" t="str">
        <f t="shared" ref="AV644:AW644" si="2689">IF(NOT(ISBLANK(DT644)),CONCATENATE(TEXT(DT644,"yyyy-mm-ddThh:MM:ss"),"Z"),"")</f>
        <v/>
      </c>
      <c r="AW644" s="146" t="str">
        <f t="shared" si="2689"/>
        <v/>
      </c>
      <c r="AX644" s="146" t="str">
        <f t="shared" ref="AX644:AZ644" si="2690">IF(NOT(ISBLANK(ED644)),CONCATENATE(TEXT(ED644,"yyyy-mm-ddThh:MM:ss"),"Z"),"")</f>
        <v/>
      </c>
      <c r="AY644" s="146" t="str">
        <f t="shared" si="2690"/>
        <v/>
      </c>
      <c r="AZ644" s="146" t="str">
        <f t="shared" si="2690"/>
        <v/>
      </c>
      <c r="BA644" s="176"/>
      <c r="BB644" s="152"/>
      <c r="BC644" s="177"/>
      <c r="BD644" s="154"/>
      <c r="BE644" s="155"/>
      <c r="BF644" s="154"/>
      <c r="BG644" s="155"/>
      <c r="BH644" s="169"/>
      <c r="BI644" s="162"/>
      <c r="BJ644" s="172"/>
      <c r="BK644" s="162"/>
      <c r="BL644" s="158"/>
      <c r="BM644" s="172"/>
      <c r="BN644" s="162"/>
      <c r="BO644" s="167"/>
      <c r="BP644" s="169"/>
      <c r="BQ644" s="162"/>
      <c r="BR644" s="162"/>
      <c r="BS644" s="174"/>
      <c r="BT644" s="162"/>
      <c r="BU644" s="174"/>
      <c r="BV644" s="174"/>
      <c r="BW644" s="174"/>
      <c r="BX644" s="173"/>
      <c r="BY644" s="158"/>
      <c r="BZ644" s="160"/>
      <c r="CA644" s="172"/>
      <c r="CB644" s="152"/>
      <c r="CC644" s="152"/>
      <c r="CD644" s="156"/>
      <c r="CE644" s="172"/>
      <c r="CF644" s="162"/>
      <c r="CG644" s="162"/>
      <c r="CH644" s="158"/>
      <c r="CI644" s="173"/>
      <c r="CJ644" s="178"/>
      <c r="CK644" s="173"/>
      <c r="CL644" s="165"/>
      <c r="CM644" s="172"/>
      <c r="CN644" s="162"/>
      <c r="CO644" s="162"/>
      <c r="CP644" s="162"/>
      <c r="CQ644" s="162"/>
      <c r="CR644" s="169"/>
      <c r="CS644" s="162"/>
      <c r="CT644" s="162"/>
      <c r="CU644" s="174"/>
      <c r="CV644" s="152"/>
      <c r="CW644" s="173"/>
      <c r="CX644" s="158"/>
      <c r="CY644" s="172"/>
      <c r="CZ644" s="162"/>
      <c r="DA644" s="162"/>
      <c r="DB644" s="158"/>
      <c r="DC644" s="173"/>
      <c r="DD644" s="178"/>
      <c r="DE644" s="173"/>
      <c r="DF644" s="165"/>
      <c r="DG644" s="172"/>
      <c r="DH644" s="178"/>
      <c r="DI644" s="172"/>
      <c r="DJ644" s="178"/>
      <c r="DK644" s="172"/>
      <c r="DL644" s="162"/>
      <c r="DM644" s="167"/>
      <c r="DN644" s="169"/>
      <c r="DO644" s="162"/>
      <c r="DP644" s="162"/>
      <c r="DQ644" s="174"/>
      <c r="DR644" s="152"/>
      <c r="DS644" s="172"/>
      <c r="DT644" s="152"/>
      <c r="DU644" s="152"/>
      <c r="DV644" s="156"/>
      <c r="DW644" s="173"/>
      <c r="DX644" s="158"/>
      <c r="DY644" s="172"/>
      <c r="DZ644" s="162"/>
      <c r="EA644" s="162"/>
      <c r="EB644" s="172"/>
      <c r="EC644" s="172"/>
      <c r="ED644" s="152"/>
      <c r="EE644" s="152"/>
      <c r="EF644" s="152"/>
      <c r="EG644" s="174"/>
      <c r="EH644" s="172"/>
      <c r="EI644" s="162"/>
      <c r="EJ644" s="162"/>
    </row>
    <row r="645" spans="1:140" ht="12.5">
      <c r="A645" s="168"/>
      <c r="B645" s="169"/>
      <c r="C645" s="144" t="str">
        <f t="shared" si="0"/>
        <v/>
      </c>
      <c r="D645" s="144" t="str">
        <f t="shared" si="2432"/>
        <v/>
      </c>
      <c r="E645" s="144" t="str">
        <f t="shared" si="2"/>
        <v/>
      </c>
      <c r="F645" s="145" t="str">
        <f t="shared" si="2433"/>
        <v/>
      </c>
      <c r="G645" s="145" t="str">
        <f t="shared" si="4"/>
        <v/>
      </c>
      <c r="H645" s="145" t="str">
        <f t="shared" si="5"/>
        <v/>
      </c>
      <c r="I645" s="146" t="str">
        <f t="shared" ref="I645:J645" si="2691">IF(COUNTA($DO645:$DX645)&gt;0,$BA645,"")</f>
        <v/>
      </c>
      <c r="J645" s="146" t="str">
        <f t="shared" si="2691"/>
        <v/>
      </c>
      <c r="K645" s="147" t="str">
        <f t="shared" si="43"/>
        <v/>
      </c>
      <c r="L645" s="147" t="str">
        <f t="shared" si="7"/>
        <v/>
      </c>
      <c r="M645" s="147" t="str">
        <f t="shared" si="8"/>
        <v/>
      </c>
      <c r="N645" s="147" t="str">
        <f t="shared" si="48"/>
        <v/>
      </c>
      <c r="O645" s="147" t="str">
        <f t="shared" si="9"/>
        <v/>
      </c>
      <c r="P645" s="146" t="str">
        <f t="shared" si="2435"/>
        <v/>
      </c>
      <c r="Q645" s="147" t="str">
        <f t="shared" si="2436"/>
        <v/>
      </c>
      <c r="R645" s="146" t="str">
        <f t="shared" si="12"/>
        <v/>
      </c>
      <c r="S645" s="146" t="str">
        <f t="shared" si="13"/>
        <v/>
      </c>
      <c r="T645" s="146" t="str">
        <f>IF(NOT(ISBLANK(DH645)),
        IF(AND(ISREF('Input Tenderers'!$J$8:$K$8),COUNTA('Input Tenderers'!$N$8)&gt;0),
                IF(COUNTA('Input Implementation Transactio'!$N645:$O645)&gt;0,"supplier;tenderer;payee","supplier;tenderer"),
                IF(COUNTA('Input Implementation Transactio'!$N645:$O645)&gt;0,"supplier;payee","supplier")
                ),
        IF(COUNTA('Input Implementation Transactio'!$N645:$O645)&gt;0, "payee", "")
        )</f>
        <v/>
      </c>
      <c r="U645" s="146" t="str">
        <f t="shared" si="14"/>
        <v/>
      </c>
      <c r="V645" s="146" t="str">
        <f t="shared" si="15"/>
        <v/>
      </c>
      <c r="W645" s="148" t="str">
        <f t="shared" si="2437"/>
        <v/>
      </c>
      <c r="X645" s="175" t="str">
        <f t="shared" si="2438"/>
        <v/>
      </c>
      <c r="Y645" s="170" t="str">
        <f t="shared" si="2439"/>
        <v/>
      </c>
      <c r="Z645" s="150" t="str">
        <f t="shared" si="19"/>
        <v/>
      </c>
      <c r="AA645" s="146" t="str">
        <f t="shared" si="20"/>
        <v/>
      </c>
      <c r="AB645" s="146" t="str">
        <f t="shared" si="21"/>
        <v/>
      </c>
      <c r="AC645" s="146" t="str">
        <f t="shared" si="22"/>
        <v/>
      </c>
      <c r="AD645" s="148" t="str">
        <f t="shared" si="2440"/>
        <v/>
      </c>
      <c r="AE645" s="148" t="str">
        <f t="shared" si="24"/>
        <v/>
      </c>
      <c r="AF645" s="175" t="str">
        <f t="shared" si="2441"/>
        <v/>
      </c>
      <c r="AG645" s="170" t="str">
        <f t="shared" si="2442"/>
        <v/>
      </c>
      <c r="AH645" s="148" t="str">
        <f t="shared" si="2443"/>
        <v/>
      </c>
      <c r="AI645" s="146" t="str">
        <f t="shared" si="28"/>
        <v/>
      </c>
      <c r="AJ645" s="146" t="str">
        <f t="shared" si="29"/>
        <v/>
      </c>
      <c r="AK645" s="146" t="str">
        <f t="shared" si="30"/>
        <v/>
      </c>
      <c r="AL645" s="146" t="str">
        <f t="shared" si="31"/>
        <v/>
      </c>
      <c r="AM645" s="171" t="str">
        <f t="shared" si="32"/>
        <v/>
      </c>
      <c r="AN645" s="171" t="str">
        <f t="shared" si="33"/>
        <v/>
      </c>
      <c r="AO645" s="146" t="str">
        <f t="shared" si="34"/>
        <v/>
      </c>
      <c r="AP645" s="146" t="str">
        <f t="shared" si="35"/>
        <v/>
      </c>
      <c r="AQ645" s="146" t="str">
        <f t="shared" si="36"/>
        <v/>
      </c>
      <c r="AR645" s="146" t="str">
        <f t="shared" ref="AR645:AS645" si="2692">IF(NOT(ISBLANK(CB645)),CONCATENATE(TEXT(CB645,"yyyy-mm-ddThh:MM:ss"),"Z"),"")</f>
        <v/>
      </c>
      <c r="AS645" s="146" t="str">
        <f t="shared" si="2692"/>
        <v/>
      </c>
      <c r="AT645" s="146" t="str">
        <f t="shared" si="38"/>
        <v/>
      </c>
      <c r="AU645" s="146" t="str">
        <f t="shared" si="39"/>
        <v/>
      </c>
      <c r="AV645" s="146" t="str">
        <f t="shared" ref="AV645:AW645" si="2693">IF(NOT(ISBLANK(DT645)),CONCATENATE(TEXT(DT645,"yyyy-mm-ddThh:MM:ss"),"Z"),"")</f>
        <v/>
      </c>
      <c r="AW645" s="146" t="str">
        <f t="shared" si="2693"/>
        <v/>
      </c>
      <c r="AX645" s="146" t="str">
        <f t="shared" ref="AX645:AZ645" si="2694">IF(NOT(ISBLANK(ED645)),CONCATENATE(TEXT(ED645,"yyyy-mm-ddThh:MM:ss"),"Z"),"")</f>
        <v/>
      </c>
      <c r="AY645" s="146" t="str">
        <f t="shared" si="2694"/>
        <v/>
      </c>
      <c r="AZ645" s="146" t="str">
        <f t="shared" si="2694"/>
        <v/>
      </c>
      <c r="BA645" s="176"/>
      <c r="BB645" s="152"/>
      <c r="BC645" s="177"/>
      <c r="BD645" s="154"/>
      <c r="BE645" s="155"/>
      <c r="BF645" s="154"/>
      <c r="BG645" s="155"/>
      <c r="BH645" s="169"/>
      <c r="BI645" s="162"/>
      <c r="BJ645" s="172"/>
      <c r="BK645" s="162"/>
      <c r="BL645" s="158"/>
      <c r="BM645" s="172"/>
      <c r="BN645" s="162"/>
      <c r="BO645" s="167"/>
      <c r="BP645" s="169"/>
      <c r="BQ645" s="162"/>
      <c r="BR645" s="162"/>
      <c r="BS645" s="174"/>
      <c r="BT645" s="162"/>
      <c r="BU645" s="174"/>
      <c r="BV645" s="174"/>
      <c r="BW645" s="174"/>
      <c r="BX645" s="173"/>
      <c r="BY645" s="158"/>
      <c r="BZ645" s="160"/>
      <c r="CA645" s="172"/>
      <c r="CB645" s="152"/>
      <c r="CC645" s="152"/>
      <c r="CD645" s="156"/>
      <c r="CE645" s="172"/>
      <c r="CF645" s="162"/>
      <c r="CG645" s="162"/>
      <c r="CH645" s="158"/>
      <c r="CI645" s="173"/>
      <c r="CJ645" s="178"/>
      <c r="CK645" s="173"/>
      <c r="CL645" s="165"/>
      <c r="CM645" s="172"/>
      <c r="CN645" s="162"/>
      <c r="CO645" s="162"/>
      <c r="CP645" s="162"/>
      <c r="CQ645" s="162"/>
      <c r="CR645" s="169"/>
      <c r="CS645" s="162"/>
      <c r="CT645" s="162"/>
      <c r="CU645" s="174"/>
      <c r="CV645" s="152"/>
      <c r="CW645" s="173"/>
      <c r="CX645" s="158"/>
      <c r="CY645" s="172"/>
      <c r="CZ645" s="162"/>
      <c r="DA645" s="162"/>
      <c r="DB645" s="158"/>
      <c r="DC645" s="173"/>
      <c r="DD645" s="178"/>
      <c r="DE645" s="173"/>
      <c r="DF645" s="165"/>
      <c r="DG645" s="172"/>
      <c r="DH645" s="178"/>
      <c r="DI645" s="172"/>
      <c r="DJ645" s="178"/>
      <c r="DK645" s="172"/>
      <c r="DL645" s="162"/>
      <c r="DM645" s="167"/>
      <c r="DN645" s="169"/>
      <c r="DO645" s="162"/>
      <c r="DP645" s="162"/>
      <c r="DQ645" s="174"/>
      <c r="DR645" s="152"/>
      <c r="DS645" s="172"/>
      <c r="DT645" s="152"/>
      <c r="DU645" s="152"/>
      <c r="DV645" s="156"/>
      <c r="DW645" s="173"/>
      <c r="DX645" s="158"/>
      <c r="DY645" s="172"/>
      <c r="DZ645" s="162"/>
      <c r="EA645" s="162"/>
      <c r="EB645" s="172"/>
      <c r="EC645" s="172"/>
      <c r="ED645" s="152"/>
      <c r="EE645" s="152"/>
      <c r="EF645" s="152"/>
      <c r="EG645" s="174"/>
      <c r="EH645" s="172"/>
      <c r="EI645" s="162"/>
      <c r="EJ645" s="162"/>
    </row>
    <row r="646" spans="1:140" ht="12.5">
      <c r="A646" s="168"/>
      <c r="B646" s="169"/>
      <c r="C646" s="144" t="str">
        <f t="shared" si="0"/>
        <v/>
      </c>
      <c r="D646" s="144" t="str">
        <f t="shared" si="2432"/>
        <v/>
      </c>
      <c r="E646" s="144" t="str">
        <f t="shared" si="2"/>
        <v/>
      </c>
      <c r="F646" s="145" t="str">
        <f t="shared" si="2433"/>
        <v/>
      </c>
      <c r="G646" s="145" t="str">
        <f t="shared" si="4"/>
        <v/>
      </c>
      <c r="H646" s="145" t="str">
        <f t="shared" si="5"/>
        <v/>
      </c>
      <c r="I646" s="146" t="str">
        <f t="shared" ref="I646:J646" si="2695">IF(COUNTA($DO646:$DX646)&gt;0,$BA646,"")</f>
        <v/>
      </c>
      <c r="J646" s="146" t="str">
        <f t="shared" si="2695"/>
        <v/>
      </c>
      <c r="K646" s="147" t="str">
        <f t="shared" si="43"/>
        <v/>
      </c>
      <c r="L646" s="147" t="str">
        <f t="shared" si="7"/>
        <v/>
      </c>
      <c r="M646" s="147" t="str">
        <f t="shared" si="8"/>
        <v/>
      </c>
      <c r="N646" s="147" t="str">
        <f t="shared" si="48"/>
        <v/>
      </c>
      <c r="O646" s="147" t="str">
        <f t="shared" si="9"/>
        <v/>
      </c>
      <c r="P646" s="146" t="str">
        <f t="shared" si="2435"/>
        <v/>
      </c>
      <c r="Q646" s="147" t="str">
        <f t="shared" si="2436"/>
        <v/>
      </c>
      <c r="R646" s="146" t="str">
        <f t="shared" si="12"/>
        <v/>
      </c>
      <c r="S646" s="146" t="str">
        <f t="shared" si="13"/>
        <v/>
      </c>
      <c r="T646" s="146" t="str">
        <f>IF(NOT(ISBLANK(DH646)),
        IF(AND(ISREF('Input Tenderers'!$J$8:$K$8),COUNTA('Input Tenderers'!$N$8)&gt;0),
                IF(COUNTA('Input Implementation Transactio'!$N646:$O646)&gt;0,"supplier;tenderer;payee","supplier;tenderer"),
                IF(COUNTA('Input Implementation Transactio'!$N646:$O646)&gt;0,"supplier;payee","supplier")
                ),
        IF(COUNTA('Input Implementation Transactio'!$N646:$O646)&gt;0, "payee", "")
        )</f>
        <v/>
      </c>
      <c r="U646" s="146" t="str">
        <f t="shared" si="14"/>
        <v/>
      </c>
      <c r="V646" s="146" t="str">
        <f t="shared" si="15"/>
        <v/>
      </c>
      <c r="W646" s="148" t="str">
        <f t="shared" si="2437"/>
        <v/>
      </c>
      <c r="X646" s="175" t="str">
        <f t="shared" si="2438"/>
        <v/>
      </c>
      <c r="Y646" s="170" t="str">
        <f t="shared" si="2439"/>
        <v/>
      </c>
      <c r="Z646" s="150" t="str">
        <f t="shared" si="19"/>
        <v/>
      </c>
      <c r="AA646" s="146" t="str">
        <f t="shared" si="20"/>
        <v/>
      </c>
      <c r="AB646" s="146" t="str">
        <f t="shared" si="21"/>
        <v/>
      </c>
      <c r="AC646" s="146" t="str">
        <f t="shared" si="22"/>
        <v/>
      </c>
      <c r="AD646" s="148" t="str">
        <f t="shared" si="2440"/>
        <v/>
      </c>
      <c r="AE646" s="148" t="str">
        <f t="shared" si="24"/>
        <v/>
      </c>
      <c r="AF646" s="175" t="str">
        <f t="shared" si="2441"/>
        <v/>
      </c>
      <c r="AG646" s="170" t="str">
        <f t="shared" si="2442"/>
        <v/>
      </c>
      <c r="AH646" s="148" t="str">
        <f t="shared" si="2443"/>
        <v/>
      </c>
      <c r="AI646" s="146" t="str">
        <f t="shared" si="28"/>
        <v/>
      </c>
      <c r="AJ646" s="146" t="str">
        <f t="shared" si="29"/>
        <v/>
      </c>
      <c r="AK646" s="146" t="str">
        <f t="shared" si="30"/>
        <v/>
      </c>
      <c r="AL646" s="146" t="str">
        <f t="shared" si="31"/>
        <v/>
      </c>
      <c r="AM646" s="171" t="str">
        <f t="shared" si="32"/>
        <v/>
      </c>
      <c r="AN646" s="171" t="str">
        <f t="shared" si="33"/>
        <v/>
      </c>
      <c r="AO646" s="146" t="str">
        <f t="shared" si="34"/>
        <v/>
      </c>
      <c r="AP646" s="146" t="str">
        <f t="shared" si="35"/>
        <v/>
      </c>
      <c r="AQ646" s="146" t="str">
        <f t="shared" si="36"/>
        <v/>
      </c>
      <c r="AR646" s="146" t="str">
        <f t="shared" ref="AR646:AS646" si="2696">IF(NOT(ISBLANK(CB646)),CONCATENATE(TEXT(CB646,"yyyy-mm-ddThh:MM:ss"),"Z"),"")</f>
        <v/>
      </c>
      <c r="AS646" s="146" t="str">
        <f t="shared" si="2696"/>
        <v/>
      </c>
      <c r="AT646" s="146" t="str">
        <f t="shared" si="38"/>
        <v/>
      </c>
      <c r="AU646" s="146" t="str">
        <f t="shared" si="39"/>
        <v/>
      </c>
      <c r="AV646" s="146" t="str">
        <f t="shared" ref="AV646:AW646" si="2697">IF(NOT(ISBLANK(DT646)),CONCATENATE(TEXT(DT646,"yyyy-mm-ddThh:MM:ss"),"Z"),"")</f>
        <v/>
      </c>
      <c r="AW646" s="146" t="str">
        <f t="shared" si="2697"/>
        <v/>
      </c>
      <c r="AX646" s="146" t="str">
        <f t="shared" ref="AX646:AZ646" si="2698">IF(NOT(ISBLANK(ED646)),CONCATENATE(TEXT(ED646,"yyyy-mm-ddThh:MM:ss"),"Z"),"")</f>
        <v/>
      </c>
      <c r="AY646" s="146" t="str">
        <f t="shared" si="2698"/>
        <v/>
      </c>
      <c r="AZ646" s="146" t="str">
        <f t="shared" si="2698"/>
        <v/>
      </c>
      <c r="BA646" s="176"/>
      <c r="BB646" s="152"/>
      <c r="BC646" s="177"/>
      <c r="BD646" s="154"/>
      <c r="BE646" s="155"/>
      <c r="BF646" s="154"/>
      <c r="BG646" s="155"/>
      <c r="BH646" s="169"/>
      <c r="BI646" s="162"/>
      <c r="BJ646" s="172"/>
      <c r="BK646" s="162"/>
      <c r="BL646" s="158"/>
      <c r="BM646" s="172"/>
      <c r="BN646" s="162"/>
      <c r="BO646" s="167"/>
      <c r="BP646" s="169"/>
      <c r="BQ646" s="162"/>
      <c r="BR646" s="162"/>
      <c r="BS646" s="174"/>
      <c r="BT646" s="162"/>
      <c r="BU646" s="174"/>
      <c r="BV646" s="174"/>
      <c r="BW646" s="174"/>
      <c r="BX646" s="173"/>
      <c r="BY646" s="158"/>
      <c r="BZ646" s="160"/>
      <c r="CA646" s="172"/>
      <c r="CB646" s="152"/>
      <c r="CC646" s="152"/>
      <c r="CD646" s="156"/>
      <c r="CE646" s="172"/>
      <c r="CF646" s="162"/>
      <c r="CG646" s="162"/>
      <c r="CH646" s="158"/>
      <c r="CI646" s="173"/>
      <c r="CJ646" s="178"/>
      <c r="CK646" s="173"/>
      <c r="CL646" s="165"/>
      <c r="CM646" s="172"/>
      <c r="CN646" s="162"/>
      <c r="CO646" s="162"/>
      <c r="CP646" s="162"/>
      <c r="CQ646" s="162"/>
      <c r="CR646" s="169"/>
      <c r="CS646" s="162"/>
      <c r="CT646" s="162"/>
      <c r="CU646" s="174"/>
      <c r="CV646" s="152"/>
      <c r="CW646" s="173"/>
      <c r="CX646" s="158"/>
      <c r="CY646" s="172"/>
      <c r="CZ646" s="162"/>
      <c r="DA646" s="162"/>
      <c r="DB646" s="158"/>
      <c r="DC646" s="173"/>
      <c r="DD646" s="178"/>
      <c r="DE646" s="173"/>
      <c r="DF646" s="165"/>
      <c r="DG646" s="172"/>
      <c r="DH646" s="178"/>
      <c r="DI646" s="172"/>
      <c r="DJ646" s="178"/>
      <c r="DK646" s="172"/>
      <c r="DL646" s="162"/>
      <c r="DM646" s="167"/>
      <c r="DN646" s="169"/>
      <c r="DO646" s="162"/>
      <c r="DP646" s="162"/>
      <c r="DQ646" s="174"/>
      <c r="DR646" s="152"/>
      <c r="DS646" s="172"/>
      <c r="DT646" s="152"/>
      <c r="DU646" s="152"/>
      <c r="DV646" s="156"/>
      <c r="DW646" s="173"/>
      <c r="DX646" s="158"/>
      <c r="DY646" s="172"/>
      <c r="DZ646" s="162"/>
      <c r="EA646" s="162"/>
      <c r="EB646" s="172"/>
      <c r="EC646" s="172"/>
      <c r="ED646" s="152"/>
      <c r="EE646" s="152"/>
      <c r="EF646" s="152"/>
      <c r="EG646" s="174"/>
      <c r="EH646" s="172"/>
      <c r="EI646" s="162"/>
      <c r="EJ646" s="162"/>
    </row>
    <row r="647" spans="1:140" ht="12.5">
      <c r="A647" s="168"/>
      <c r="B647" s="169"/>
      <c r="C647" s="144" t="str">
        <f t="shared" si="0"/>
        <v/>
      </c>
      <c r="D647" s="144" t="str">
        <f t="shared" ref="D647:D710" si="2699">IF(NOT(ISBLANK($BA647)),language,"")</f>
        <v/>
      </c>
      <c r="E647" s="144" t="str">
        <f t="shared" si="2"/>
        <v/>
      </c>
      <c r="F647" s="145" t="str">
        <f t="shared" ref="F647:F710" si="2700">IF(NOT(ISBLANK($BL647)),currency,"")</f>
        <v/>
      </c>
      <c r="G647" s="145" t="str">
        <f t="shared" si="4"/>
        <v/>
      </c>
      <c r="H647" s="145" t="str">
        <f t="shared" si="5"/>
        <v/>
      </c>
      <c r="I647" s="146" t="str">
        <f t="shared" ref="I647:J647" si="2701">IF(COUNTA($DO647:$DX647)&gt;0,$BA647,"")</f>
        <v/>
      </c>
      <c r="J647" s="146" t="str">
        <f t="shared" si="2701"/>
        <v/>
      </c>
      <c r="K647" s="147" t="str">
        <f t="shared" si="43"/>
        <v/>
      </c>
      <c r="L647" s="147" t="str">
        <f t="shared" si="7"/>
        <v/>
      </c>
      <c r="M647" s="147" t="str">
        <f t="shared" si="8"/>
        <v/>
      </c>
      <c r="N647" s="147" t="str">
        <f t="shared" si="48"/>
        <v/>
      </c>
      <c r="O647" s="147" t="str">
        <f t="shared" si="9"/>
        <v/>
      </c>
      <c r="P647" s="146" t="str">
        <f t="shared" ref="P647:P710" si="2702">IF(NOT(ISBLANK($DJ647)),CONCATENATE(supplierOrganizationIdentifierScheme,"-",$DJ647),IF(NOT(ISBLANK($DH647)),CONCATENATE("supplier-",ROW()-7),""))</f>
        <v/>
      </c>
      <c r="Q647" s="147" t="str">
        <f t="shared" ref="Q647:Q710" si="2703">IF(NOT(ISBLANK($DJ647)),supplierOrganizationIdentifierScheme,"")</f>
        <v/>
      </c>
      <c r="R647" s="146" t="str">
        <f t="shared" si="12"/>
        <v/>
      </c>
      <c r="S647" s="146" t="str">
        <f t="shared" si="13"/>
        <v/>
      </c>
      <c r="T647" s="146" t="str">
        <f>IF(NOT(ISBLANK(DH647)),
        IF(AND(ISREF('Input Tenderers'!$J$8:$K$8),COUNTA('Input Tenderers'!$N$8)&gt;0),
                IF(COUNTA('Input Implementation Transactio'!$N647:$O647)&gt;0,"supplier;tenderer;payee","supplier;tenderer"),
                IF(COUNTA('Input Implementation Transactio'!$N647:$O647)&gt;0,"supplier;payee","supplier")
                ),
        IF(COUNTA('Input Implementation Transactio'!$N647:$O647)&gt;0, "payee", "")
        )</f>
        <v/>
      </c>
      <c r="U647" s="146" t="str">
        <f t="shared" si="14"/>
        <v/>
      </c>
      <c r="V647" s="146" t="str">
        <f t="shared" si="15"/>
        <v/>
      </c>
      <c r="W647" s="148" t="str">
        <f t="shared" ref="W647:W710" si="2704">IF(NOT(ISBLANK($BY647)),currency,"")</f>
        <v/>
      </c>
      <c r="X647" s="175" t="str">
        <f t="shared" ref="X647:X710" si="2705">IF(NOT(ISBLANK($CG647)),itemClassificationScheme,"")</f>
        <v/>
      </c>
      <c r="Y647" s="170" t="str">
        <f t="shared" ref="Y647:Y710" si="2706">IF(NOT(ISBLANK($CL647)),currency,"")</f>
        <v/>
      </c>
      <c r="Z647" s="150" t="str">
        <f t="shared" si="19"/>
        <v/>
      </c>
      <c r="AA647" s="146" t="str">
        <f t="shared" si="20"/>
        <v/>
      </c>
      <c r="AB647" s="146" t="str">
        <f t="shared" si="21"/>
        <v/>
      </c>
      <c r="AC647" s="146" t="str">
        <f t="shared" si="22"/>
        <v/>
      </c>
      <c r="AD647" s="148" t="str">
        <f t="shared" ref="AD647:AD710" si="2707">IF(NOT(ISBLANK($CX647)),currency,"")</f>
        <v/>
      </c>
      <c r="AE647" s="148" t="str">
        <f t="shared" si="24"/>
        <v/>
      </c>
      <c r="AF647" s="175" t="str">
        <f t="shared" ref="AF647:AF710" si="2708">IF(NOT(ISBLANK($DA647)),itemClassificationScheme,"")</f>
        <v/>
      </c>
      <c r="AG647" s="170" t="str">
        <f t="shared" ref="AG647:AG710" si="2709">IF(NOT(ISBLANK($DF647)),currency,"")</f>
        <v/>
      </c>
      <c r="AH647" s="148" t="str">
        <f t="shared" ref="AH647:AH710" si="2710">IF(NOT(ISBLANK($DX647)),currency,"")</f>
        <v/>
      </c>
      <c r="AI647" s="146" t="str">
        <f t="shared" si="28"/>
        <v/>
      </c>
      <c r="AJ647" s="146" t="str">
        <f t="shared" si="29"/>
        <v/>
      </c>
      <c r="AK647" s="146" t="str">
        <f t="shared" si="30"/>
        <v/>
      </c>
      <c r="AL647" s="146" t="str">
        <f t="shared" si="31"/>
        <v/>
      </c>
      <c r="AM647" s="171" t="str">
        <f t="shared" si="32"/>
        <v/>
      </c>
      <c r="AN647" s="171" t="str">
        <f t="shared" si="33"/>
        <v/>
      </c>
      <c r="AO647" s="146" t="str">
        <f t="shared" si="34"/>
        <v/>
      </c>
      <c r="AP647" s="146" t="str">
        <f t="shared" si="35"/>
        <v/>
      </c>
      <c r="AQ647" s="146" t="str">
        <f t="shared" si="36"/>
        <v/>
      </c>
      <c r="AR647" s="146" t="str">
        <f t="shared" ref="AR647:AS647" si="2711">IF(NOT(ISBLANK(CB647)),CONCATENATE(TEXT(CB647,"yyyy-mm-ddThh:MM:ss"),"Z"),"")</f>
        <v/>
      </c>
      <c r="AS647" s="146" t="str">
        <f t="shared" si="2711"/>
        <v/>
      </c>
      <c r="AT647" s="146" t="str">
        <f t="shared" si="38"/>
        <v/>
      </c>
      <c r="AU647" s="146" t="str">
        <f t="shared" si="39"/>
        <v/>
      </c>
      <c r="AV647" s="146" t="str">
        <f t="shared" ref="AV647:AW647" si="2712">IF(NOT(ISBLANK(DT647)),CONCATENATE(TEXT(DT647,"yyyy-mm-ddThh:MM:ss"),"Z"),"")</f>
        <v/>
      </c>
      <c r="AW647" s="146" t="str">
        <f t="shared" si="2712"/>
        <v/>
      </c>
      <c r="AX647" s="146" t="str">
        <f t="shared" ref="AX647:AZ647" si="2713">IF(NOT(ISBLANK(ED647)),CONCATENATE(TEXT(ED647,"yyyy-mm-ddThh:MM:ss"),"Z"),"")</f>
        <v/>
      </c>
      <c r="AY647" s="146" t="str">
        <f t="shared" si="2713"/>
        <v/>
      </c>
      <c r="AZ647" s="146" t="str">
        <f t="shared" si="2713"/>
        <v/>
      </c>
      <c r="BA647" s="176"/>
      <c r="BB647" s="152"/>
      <c r="BC647" s="177"/>
      <c r="BD647" s="154"/>
      <c r="BE647" s="155"/>
      <c r="BF647" s="154"/>
      <c r="BG647" s="155"/>
      <c r="BH647" s="169"/>
      <c r="BI647" s="162"/>
      <c r="BJ647" s="172"/>
      <c r="BK647" s="162"/>
      <c r="BL647" s="158"/>
      <c r="BM647" s="172"/>
      <c r="BN647" s="162"/>
      <c r="BO647" s="167"/>
      <c r="BP647" s="169"/>
      <c r="BQ647" s="162"/>
      <c r="BR647" s="162"/>
      <c r="BS647" s="174"/>
      <c r="BT647" s="162"/>
      <c r="BU647" s="174"/>
      <c r="BV647" s="174"/>
      <c r="BW647" s="174"/>
      <c r="BX647" s="173"/>
      <c r="BY647" s="158"/>
      <c r="BZ647" s="160"/>
      <c r="CA647" s="172"/>
      <c r="CB647" s="152"/>
      <c r="CC647" s="152"/>
      <c r="CD647" s="156"/>
      <c r="CE647" s="172"/>
      <c r="CF647" s="162"/>
      <c r="CG647" s="162"/>
      <c r="CH647" s="158"/>
      <c r="CI647" s="173"/>
      <c r="CJ647" s="178"/>
      <c r="CK647" s="173"/>
      <c r="CL647" s="165"/>
      <c r="CM647" s="172"/>
      <c r="CN647" s="162"/>
      <c r="CO647" s="162"/>
      <c r="CP647" s="162"/>
      <c r="CQ647" s="162"/>
      <c r="CR647" s="169"/>
      <c r="CS647" s="162"/>
      <c r="CT647" s="162"/>
      <c r="CU647" s="174"/>
      <c r="CV647" s="152"/>
      <c r="CW647" s="173"/>
      <c r="CX647" s="158"/>
      <c r="CY647" s="172"/>
      <c r="CZ647" s="162"/>
      <c r="DA647" s="162"/>
      <c r="DB647" s="158"/>
      <c r="DC647" s="173"/>
      <c r="DD647" s="178"/>
      <c r="DE647" s="173"/>
      <c r="DF647" s="165"/>
      <c r="DG647" s="172"/>
      <c r="DH647" s="178"/>
      <c r="DI647" s="172"/>
      <c r="DJ647" s="178"/>
      <c r="DK647" s="172"/>
      <c r="DL647" s="162"/>
      <c r="DM647" s="167"/>
      <c r="DN647" s="169"/>
      <c r="DO647" s="162"/>
      <c r="DP647" s="162"/>
      <c r="DQ647" s="174"/>
      <c r="DR647" s="152"/>
      <c r="DS647" s="172"/>
      <c r="DT647" s="152"/>
      <c r="DU647" s="152"/>
      <c r="DV647" s="156"/>
      <c r="DW647" s="173"/>
      <c r="DX647" s="158"/>
      <c r="DY647" s="172"/>
      <c r="DZ647" s="162"/>
      <c r="EA647" s="162"/>
      <c r="EB647" s="172"/>
      <c r="EC647" s="172"/>
      <c r="ED647" s="152"/>
      <c r="EE647" s="152"/>
      <c r="EF647" s="152"/>
      <c r="EG647" s="174"/>
      <c r="EH647" s="172"/>
      <c r="EI647" s="162"/>
      <c r="EJ647" s="162"/>
    </row>
    <row r="648" spans="1:140" ht="12.5">
      <c r="A648" s="168"/>
      <c r="B648" s="169"/>
      <c r="C648" s="144" t="str">
        <f t="shared" si="0"/>
        <v/>
      </c>
      <c r="D648" s="144" t="str">
        <f t="shared" si="2699"/>
        <v/>
      </c>
      <c r="E648" s="144" t="str">
        <f t="shared" si="2"/>
        <v/>
      </c>
      <c r="F648" s="145" t="str">
        <f t="shared" si="2700"/>
        <v/>
      </c>
      <c r="G648" s="145" t="str">
        <f t="shared" si="4"/>
        <v/>
      </c>
      <c r="H648" s="145" t="str">
        <f t="shared" si="5"/>
        <v/>
      </c>
      <c r="I648" s="146" t="str">
        <f t="shared" ref="I648:J648" si="2714">IF(COUNTA($DO648:$DX648)&gt;0,$BA648,"")</f>
        <v/>
      </c>
      <c r="J648" s="146" t="str">
        <f t="shared" si="2714"/>
        <v/>
      </c>
      <c r="K648" s="147" t="str">
        <f t="shared" si="43"/>
        <v/>
      </c>
      <c r="L648" s="147" t="str">
        <f t="shared" si="7"/>
        <v/>
      </c>
      <c r="M648" s="147" t="str">
        <f t="shared" si="8"/>
        <v/>
      </c>
      <c r="N648" s="147" t="str">
        <f t="shared" si="48"/>
        <v/>
      </c>
      <c r="O648" s="147" t="str">
        <f t="shared" si="9"/>
        <v/>
      </c>
      <c r="P648" s="146" t="str">
        <f t="shared" si="2702"/>
        <v/>
      </c>
      <c r="Q648" s="147" t="str">
        <f t="shared" si="2703"/>
        <v/>
      </c>
      <c r="R648" s="146" t="str">
        <f t="shared" si="12"/>
        <v/>
      </c>
      <c r="S648" s="146" t="str">
        <f t="shared" si="13"/>
        <v/>
      </c>
      <c r="T648" s="146" t="str">
        <f>IF(NOT(ISBLANK(DH648)),
        IF(AND(ISREF('Input Tenderers'!$J$8:$K$8),COUNTA('Input Tenderers'!$N$8)&gt;0),
                IF(COUNTA('Input Implementation Transactio'!$N648:$O648)&gt;0,"supplier;tenderer;payee","supplier;tenderer"),
                IF(COUNTA('Input Implementation Transactio'!$N648:$O648)&gt;0,"supplier;payee","supplier")
                ),
        IF(COUNTA('Input Implementation Transactio'!$N648:$O648)&gt;0, "payee", "")
        )</f>
        <v/>
      </c>
      <c r="U648" s="146" t="str">
        <f t="shared" si="14"/>
        <v/>
      </c>
      <c r="V648" s="146" t="str">
        <f t="shared" si="15"/>
        <v/>
      </c>
      <c r="W648" s="148" t="str">
        <f t="shared" si="2704"/>
        <v/>
      </c>
      <c r="X648" s="175" t="str">
        <f t="shared" si="2705"/>
        <v/>
      </c>
      <c r="Y648" s="170" t="str">
        <f t="shared" si="2706"/>
        <v/>
      </c>
      <c r="Z648" s="150" t="str">
        <f t="shared" si="19"/>
        <v/>
      </c>
      <c r="AA648" s="146" t="str">
        <f t="shared" si="20"/>
        <v/>
      </c>
      <c r="AB648" s="146" t="str">
        <f t="shared" si="21"/>
        <v/>
      </c>
      <c r="AC648" s="146" t="str">
        <f t="shared" si="22"/>
        <v/>
      </c>
      <c r="AD648" s="148" t="str">
        <f t="shared" si="2707"/>
        <v/>
      </c>
      <c r="AE648" s="148" t="str">
        <f t="shared" si="24"/>
        <v/>
      </c>
      <c r="AF648" s="175" t="str">
        <f t="shared" si="2708"/>
        <v/>
      </c>
      <c r="AG648" s="170" t="str">
        <f t="shared" si="2709"/>
        <v/>
      </c>
      <c r="AH648" s="148" t="str">
        <f t="shared" si="2710"/>
        <v/>
      </c>
      <c r="AI648" s="146" t="str">
        <f t="shared" si="28"/>
        <v/>
      </c>
      <c r="AJ648" s="146" t="str">
        <f t="shared" si="29"/>
        <v/>
      </c>
      <c r="AK648" s="146" t="str">
        <f t="shared" si="30"/>
        <v/>
      </c>
      <c r="AL648" s="146" t="str">
        <f t="shared" si="31"/>
        <v/>
      </c>
      <c r="AM648" s="171" t="str">
        <f t="shared" si="32"/>
        <v/>
      </c>
      <c r="AN648" s="171" t="str">
        <f t="shared" si="33"/>
        <v/>
      </c>
      <c r="AO648" s="146" t="str">
        <f t="shared" si="34"/>
        <v/>
      </c>
      <c r="AP648" s="146" t="str">
        <f t="shared" si="35"/>
        <v/>
      </c>
      <c r="AQ648" s="146" t="str">
        <f t="shared" si="36"/>
        <v/>
      </c>
      <c r="AR648" s="146" t="str">
        <f t="shared" ref="AR648:AS648" si="2715">IF(NOT(ISBLANK(CB648)),CONCATENATE(TEXT(CB648,"yyyy-mm-ddThh:MM:ss"),"Z"),"")</f>
        <v/>
      </c>
      <c r="AS648" s="146" t="str">
        <f t="shared" si="2715"/>
        <v/>
      </c>
      <c r="AT648" s="146" t="str">
        <f t="shared" si="38"/>
        <v/>
      </c>
      <c r="AU648" s="146" t="str">
        <f t="shared" si="39"/>
        <v/>
      </c>
      <c r="AV648" s="146" t="str">
        <f t="shared" ref="AV648:AW648" si="2716">IF(NOT(ISBLANK(DT648)),CONCATENATE(TEXT(DT648,"yyyy-mm-ddThh:MM:ss"),"Z"),"")</f>
        <v/>
      </c>
      <c r="AW648" s="146" t="str">
        <f t="shared" si="2716"/>
        <v/>
      </c>
      <c r="AX648" s="146" t="str">
        <f t="shared" ref="AX648:AZ648" si="2717">IF(NOT(ISBLANK(ED648)),CONCATENATE(TEXT(ED648,"yyyy-mm-ddThh:MM:ss"),"Z"),"")</f>
        <v/>
      </c>
      <c r="AY648" s="146" t="str">
        <f t="shared" si="2717"/>
        <v/>
      </c>
      <c r="AZ648" s="146" t="str">
        <f t="shared" si="2717"/>
        <v/>
      </c>
      <c r="BA648" s="176"/>
      <c r="BB648" s="152"/>
      <c r="BC648" s="177"/>
      <c r="BD648" s="154"/>
      <c r="BE648" s="155"/>
      <c r="BF648" s="154"/>
      <c r="BG648" s="155"/>
      <c r="BH648" s="169"/>
      <c r="BI648" s="162"/>
      <c r="BJ648" s="172"/>
      <c r="BK648" s="162"/>
      <c r="BL648" s="158"/>
      <c r="BM648" s="172"/>
      <c r="BN648" s="162"/>
      <c r="BO648" s="167"/>
      <c r="BP648" s="169"/>
      <c r="BQ648" s="162"/>
      <c r="BR648" s="162"/>
      <c r="BS648" s="174"/>
      <c r="BT648" s="162"/>
      <c r="BU648" s="174"/>
      <c r="BV648" s="174"/>
      <c r="BW648" s="174"/>
      <c r="BX648" s="173"/>
      <c r="BY648" s="158"/>
      <c r="BZ648" s="160"/>
      <c r="CA648" s="172"/>
      <c r="CB648" s="152"/>
      <c r="CC648" s="152"/>
      <c r="CD648" s="156"/>
      <c r="CE648" s="172"/>
      <c r="CF648" s="162"/>
      <c r="CG648" s="162"/>
      <c r="CH648" s="158"/>
      <c r="CI648" s="173"/>
      <c r="CJ648" s="178"/>
      <c r="CK648" s="173"/>
      <c r="CL648" s="165"/>
      <c r="CM648" s="172"/>
      <c r="CN648" s="162"/>
      <c r="CO648" s="162"/>
      <c r="CP648" s="162"/>
      <c r="CQ648" s="162"/>
      <c r="CR648" s="169"/>
      <c r="CS648" s="162"/>
      <c r="CT648" s="162"/>
      <c r="CU648" s="174"/>
      <c r="CV648" s="152"/>
      <c r="CW648" s="173"/>
      <c r="CX648" s="158"/>
      <c r="CY648" s="172"/>
      <c r="CZ648" s="162"/>
      <c r="DA648" s="162"/>
      <c r="DB648" s="158"/>
      <c r="DC648" s="173"/>
      <c r="DD648" s="178"/>
      <c r="DE648" s="173"/>
      <c r="DF648" s="165"/>
      <c r="DG648" s="172"/>
      <c r="DH648" s="178"/>
      <c r="DI648" s="172"/>
      <c r="DJ648" s="178"/>
      <c r="DK648" s="172"/>
      <c r="DL648" s="162"/>
      <c r="DM648" s="167"/>
      <c r="DN648" s="169"/>
      <c r="DO648" s="162"/>
      <c r="DP648" s="162"/>
      <c r="DQ648" s="174"/>
      <c r="DR648" s="152"/>
      <c r="DS648" s="172"/>
      <c r="DT648" s="152"/>
      <c r="DU648" s="152"/>
      <c r="DV648" s="156"/>
      <c r="DW648" s="173"/>
      <c r="DX648" s="158"/>
      <c r="DY648" s="172"/>
      <c r="DZ648" s="162"/>
      <c r="EA648" s="162"/>
      <c r="EB648" s="172"/>
      <c r="EC648" s="172"/>
      <c r="ED648" s="152"/>
      <c r="EE648" s="152"/>
      <c r="EF648" s="152"/>
      <c r="EG648" s="174"/>
      <c r="EH648" s="172"/>
      <c r="EI648" s="162"/>
      <c r="EJ648" s="162"/>
    </row>
    <row r="649" spans="1:140" ht="12.5">
      <c r="A649" s="168"/>
      <c r="B649" s="169"/>
      <c r="C649" s="144" t="str">
        <f t="shared" si="0"/>
        <v/>
      </c>
      <c r="D649" s="144" t="str">
        <f t="shared" si="2699"/>
        <v/>
      </c>
      <c r="E649" s="144" t="str">
        <f t="shared" si="2"/>
        <v/>
      </c>
      <c r="F649" s="145" t="str">
        <f t="shared" si="2700"/>
        <v/>
      </c>
      <c r="G649" s="145" t="str">
        <f t="shared" si="4"/>
        <v/>
      </c>
      <c r="H649" s="145" t="str">
        <f t="shared" si="5"/>
        <v/>
      </c>
      <c r="I649" s="146" t="str">
        <f t="shared" ref="I649:J649" si="2718">IF(COUNTA($DO649:$DX649)&gt;0,$BA649,"")</f>
        <v/>
      </c>
      <c r="J649" s="146" t="str">
        <f t="shared" si="2718"/>
        <v/>
      </c>
      <c r="K649" s="147" t="str">
        <f t="shared" si="43"/>
        <v/>
      </c>
      <c r="L649" s="147" t="str">
        <f t="shared" si="7"/>
        <v/>
      </c>
      <c r="M649" s="147" t="str">
        <f t="shared" si="8"/>
        <v/>
      </c>
      <c r="N649" s="147" t="str">
        <f t="shared" si="48"/>
        <v/>
      </c>
      <c r="O649" s="147" t="str">
        <f t="shared" si="9"/>
        <v/>
      </c>
      <c r="P649" s="146" t="str">
        <f t="shared" si="2702"/>
        <v/>
      </c>
      <c r="Q649" s="147" t="str">
        <f t="shared" si="2703"/>
        <v/>
      </c>
      <c r="R649" s="146" t="str">
        <f t="shared" si="12"/>
        <v/>
      </c>
      <c r="S649" s="146" t="str">
        <f t="shared" si="13"/>
        <v/>
      </c>
      <c r="T649" s="146" t="str">
        <f>IF(NOT(ISBLANK(DH649)),
        IF(AND(ISREF('Input Tenderers'!$J$8:$K$8),COUNTA('Input Tenderers'!$N$8)&gt;0),
                IF(COUNTA('Input Implementation Transactio'!$N649:$O649)&gt;0,"supplier;tenderer;payee","supplier;tenderer"),
                IF(COUNTA('Input Implementation Transactio'!$N649:$O649)&gt;0,"supplier;payee","supplier")
                ),
        IF(COUNTA('Input Implementation Transactio'!$N649:$O649)&gt;0, "payee", "")
        )</f>
        <v/>
      </c>
      <c r="U649" s="146" t="str">
        <f t="shared" si="14"/>
        <v/>
      </c>
      <c r="V649" s="146" t="str">
        <f t="shared" si="15"/>
        <v/>
      </c>
      <c r="W649" s="148" t="str">
        <f t="shared" si="2704"/>
        <v/>
      </c>
      <c r="X649" s="175" t="str">
        <f t="shared" si="2705"/>
        <v/>
      </c>
      <c r="Y649" s="170" t="str">
        <f t="shared" si="2706"/>
        <v/>
      </c>
      <c r="Z649" s="150" t="str">
        <f t="shared" si="19"/>
        <v/>
      </c>
      <c r="AA649" s="146" t="str">
        <f t="shared" si="20"/>
        <v/>
      </c>
      <c r="AB649" s="146" t="str">
        <f t="shared" si="21"/>
        <v/>
      </c>
      <c r="AC649" s="146" t="str">
        <f t="shared" si="22"/>
        <v/>
      </c>
      <c r="AD649" s="148" t="str">
        <f t="shared" si="2707"/>
        <v/>
      </c>
      <c r="AE649" s="148" t="str">
        <f t="shared" si="24"/>
        <v/>
      </c>
      <c r="AF649" s="175" t="str">
        <f t="shared" si="2708"/>
        <v/>
      </c>
      <c r="AG649" s="170" t="str">
        <f t="shared" si="2709"/>
        <v/>
      </c>
      <c r="AH649" s="148" t="str">
        <f t="shared" si="2710"/>
        <v/>
      </c>
      <c r="AI649" s="146" t="str">
        <f t="shared" si="28"/>
        <v/>
      </c>
      <c r="AJ649" s="146" t="str">
        <f t="shared" si="29"/>
        <v/>
      </c>
      <c r="AK649" s="146" t="str">
        <f t="shared" si="30"/>
        <v/>
      </c>
      <c r="AL649" s="146" t="str">
        <f t="shared" si="31"/>
        <v/>
      </c>
      <c r="AM649" s="171" t="str">
        <f t="shared" si="32"/>
        <v/>
      </c>
      <c r="AN649" s="171" t="str">
        <f t="shared" si="33"/>
        <v/>
      </c>
      <c r="AO649" s="146" t="str">
        <f t="shared" si="34"/>
        <v/>
      </c>
      <c r="AP649" s="146" t="str">
        <f t="shared" si="35"/>
        <v/>
      </c>
      <c r="AQ649" s="146" t="str">
        <f t="shared" si="36"/>
        <v/>
      </c>
      <c r="AR649" s="146" t="str">
        <f t="shared" ref="AR649:AS649" si="2719">IF(NOT(ISBLANK(CB649)),CONCATENATE(TEXT(CB649,"yyyy-mm-ddThh:MM:ss"),"Z"),"")</f>
        <v/>
      </c>
      <c r="AS649" s="146" t="str">
        <f t="shared" si="2719"/>
        <v/>
      </c>
      <c r="AT649" s="146" t="str">
        <f t="shared" si="38"/>
        <v/>
      </c>
      <c r="AU649" s="146" t="str">
        <f t="shared" si="39"/>
        <v/>
      </c>
      <c r="AV649" s="146" t="str">
        <f t="shared" ref="AV649:AW649" si="2720">IF(NOT(ISBLANK(DT649)),CONCATENATE(TEXT(DT649,"yyyy-mm-ddThh:MM:ss"),"Z"),"")</f>
        <v/>
      </c>
      <c r="AW649" s="146" t="str">
        <f t="shared" si="2720"/>
        <v/>
      </c>
      <c r="AX649" s="146" t="str">
        <f t="shared" ref="AX649:AZ649" si="2721">IF(NOT(ISBLANK(ED649)),CONCATENATE(TEXT(ED649,"yyyy-mm-ddThh:MM:ss"),"Z"),"")</f>
        <v/>
      </c>
      <c r="AY649" s="146" t="str">
        <f t="shared" si="2721"/>
        <v/>
      </c>
      <c r="AZ649" s="146" t="str">
        <f t="shared" si="2721"/>
        <v/>
      </c>
      <c r="BA649" s="176"/>
      <c r="BB649" s="152"/>
      <c r="BC649" s="177"/>
      <c r="BD649" s="154"/>
      <c r="BE649" s="155"/>
      <c r="BF649" s="154"/>
      <c r="BG649" s="155"/>
      <c r="BH649" s="169"/>
      <c r="BI649" s="162"/>
      <c r="BJ649" s="172"/>
      <c r="BK649" s="162"/>
      <c r="BL649" s="158"/>
      <c r="BM649" s="172"/>
      <c r="BN649" s="162"/>
      <c r="BO649" s="167"/>
      <c r="BP649" s="169"/>
      <c r="BQ649" s="162"/>
      <c r="BR649" s="162"/>
      <c r="BS649" s="174"/>
      <c r="BT649" s="162"/>
      <c r="BU649" s="174"/>
      <c r="BV649" s="174"/>
      <c r="BW649" s="174"/>
      <c r="BX649" s="173"/>
      <c r="BY649" s="158"/>
      <c r="BZ649" s="160"/>
      <c r="CA649" s="172"/>
      <c r="CB649" s="152"/>
      <c r="CC649" s="152"/>
      <c r="CD649" s="156"/>
      <c r="CE649" s="172"/>
      <c r="CF649" s="162"/>
      <c r="CG649" s="162"/>
      <c r="CH649" s="158"/>
      <c r="CI649" s="173"/>
      <c r="CJ649" s="178"/>
      <c r="CK649" s="173"/>
      <c r="CL649" s="165"/>
      <c r="CM649" s="172"/>
      <c r="CN649" s="162"/>
      <c r="CO649" s="162"/>
      <c r="CP649" s="162"/>
      <c r="CQ649" s="162"/>
      <c r="CR649" s="169"/>
      <c r="CS649" s="162"/>
      <c r="CT649" s="162"/>
      <c r="CU649" s="174"/>
      <c r="CV649" s="152"/>
      <c r="CW649" s="173"/>
      <c r="CX649" s="158"/>
      <c r="CY649" s="172"/>
      <c r="CZ649" s="162"/>
      <c r="DA649" s="162"/>
      <c r="DB649" s="158"/>
      <c r="DC649" s="173"/>
      <c r="DD649" s="178"/>
      <c r="DE649" s="173"/>
      <c r="DF649" s="165"/>
      <c r="DG649" s="172"/>
      <c r="DH649" s="178"/>
      <c r="DI649" s="172"/>
      <c r="DJ649" s="178"/>
      <c r="DK649" s="172"/>
      <c r="DL649" s="162"/>
      <c r="DM649" s="167"/>
      <c r="DN649" s="169"/>
      <c r="DO649" s="162"/>
      <c r="DP649" s="162"/>
      <c r="DQ649" s="174"/>
      <c r="DR649" s="152"/>
      <c r="DS649" s="172"/>
      <c r="DT649" s="152"/>
      <c r="DU649" s="152"/>
      <c r="DV649" s="156"/>
      <c r="DW649" s="173"/>
      <c r="DX649" s="158"/>
      <c r="DY649" s="172"/>
      <c r="DZ649" s="162"/>
      <c r="EA649" s="162"/>
      <c r="EB649" s="172"/>
      <c r="EC649" s="172"/>
      <c r="ED649" s="152"/>
      <c r="EE649" s="152"/>
      <c r="EF649" s="152"/>
      <c r="EG649" s="174"/>
      <c r="EH649" s="172"/>
      <c r="EI649" s="162"/>
      <c r="EJ649" s="162"/>
    </row>
    <row r="650" spans="1:140" ht="12.5">
      <c r="A650" s="168"/>
      <c r="B650" s="169"/>
      <c r="C650" s="144" t="str">
        <f t="shared" si="0"/>
        <v/>
      </c>
      <c r="D650" s="144" t="str">
        <f t="shared" si="2699"/>
        <v/>
      </c>
      <c r="E650" s="144" t="str">
        <f t="shared" si="2"/>
        <v/>
      </c>
      <c r="F650" s="145" t="str">
        <f t="shared" si="2700"/>
        <v/>
      </c>
      <c r="G650" s="145" t="str">
        <f t="shared" si="4"/>
        <v/>
      </c>
      <c r="H650" s="145" t="str">
        <f t="shared" si="5"/>
        <v/>
      </c>
      <c r="I650" s="146" t="str">
        <f t="shared" ref="I650:J650" si="2722">IF(COUNTA($DO650:$DX650)&gt;0,$BA650,"")</f>
        <v/>
      </c>
      <c r="J650" s="146" t="str">
        <f t="shared" si="2722"/>
        <v/>
      </c>
      <c r="K650" s="147" t="str">
        <f t="shared" si="43"/>
        <v/>
      </c>
      <c r="L650" s="147" t="str">
        <f t="shared" si="7"/>
        <v/>
      </c>
      <c r="M650" s="147" t="str">
        <f t="shared" si="8"/>
        <v/>
      </c>
      <c r="N650" s="147" t="str">
        <f t="shared" si="48"/>
        <v/>
      </c>
      <c r="O650" s="147" t="str">
        <f t="shared" si="9"/>
        <v/>
      </c>
      <c r="P650" s="146" t="str">
        <f t="shared" si="2702"/>
        <v/>
      </c>
      <c r="Q650" s="147" t="str">
        <f t="shared" si="2703"/>
        <v/>
      </c>
      <c r="R650" s="146" t="str">
        <f t="shared" si="12"/>
        <v/>
      </c>
      <c r="S650" s="146" t="str">
        <f t="shared" si="13"/>
        <v/>
      </c>
      <c r="T650" s="146" t="str">
        <f>IF(NOT(ISBLANK(DH650)),
        IF(AND(ISREF('Input Tenderers'!$J$8:$K$8),COUNTA('Input Tenderers'!$N$8)&gt;0),
                IF(COUNTA('Input Implementation Transactio'!$N650:$O650)&gt;0,"supplier;tenderer;payee","supplier;tenderer"),
                IF(COUNTA('Input Implementation Transactio'!$N650:$O650)&gt;0,"supplier;payee","supplier")
                ),
        IF(COUNTA('Input Implementation Transactio'!$N650:$O650)&gt;0, "payee", "")
        )</f>
        <v/>
      </c>
      <c r="U650" s="146" t="str">
        <f t="shared" si="14"/>
        <v/>
      </c>
      <c r="V650" s="146" t="str">
        <f t="shared" si="15"/>
        <v/>
      </c>
      <c r="W650" s="148" t="str">
        <f t="shared" si="2704"/>
        <v/>
      </c>
      <c r="X650" s="175" t="str">
        <f t="shared" si="2705"/>
        <v/>
      </c>
      <c r="Y650" s="170" t="str">
        <f t="shared" si="2706"/>
        <v/>
      </c>
      <c r="Z650" s="150" t="str">
        <f t="shared" si="19"/>
        <v/>
      </c>
      <c r="AA650" s="146" t="str">
        <f t="shared" si="20"/>
        <v/>
      </c>
      <c r="AB650" s="146" t="str">
        <f t="shared" si="21"/>
        <v/>
      </c>
      <c r="AC650" s="146" t="str">
        <f t="shared" si="22"/>
        <v/>
      </c>
      <c r="AD650" s="148" t="str">
        <f t="shared" si="2707"/>
        <v/>
      </c>
      <c r="AE650" s="148" t="str">
        <f t="shared" si="24"/>
        <v/>
      </c>
      <c r="AF650" s="175" t="str">
        <f t="shared" si="2708"/>
        <v/>
      </c>
      <c r="AG650" s="170" t="str">
        <f t="shared" si="2709"/>
        <v/>
      </c>
      <c r="AH650" s="148" t="str">
        <f t="shared" si="2710"/>
        <v/>
      </c>
      <c r="AI650" s="146" t="str">
        <f t="shared" si="28"/>
        <v/>
      </c>
      <c r="AJ650" s="146" t="str">
        <f t="shared" si="29"/>
        <v/>
      </c>
      <c r="AK650" s="146" t="str">
        <f t="shared" si="30"/>
        <v/>
      </c>
      <c r="AL650" s="146" t="str">
        <f t="shared" si="31"/>
        <v/>
      </c>
      <c r="AM650" s="171" t="str">
        <f t="shared" si="32"/>
        <v/>
      </c>
      <c r="AN650" s="171" t="str">
        <f t="shared" si="33"/>
        <v/>
      </c>
      <c r="AO650" s="146" t="str">
        <f t="shared" si="34"/>
        <v/>
      </c>
      <c r="AP650" s="146" t="str">
        <f t="shared" si="35"/>
        <v/>
      </c>
      <c r="AQ650" s="146" t="str">
        <f t="shared" si="36"/>
        <v/>
      </c>
      <c r="AR650" s="146" t="str">
        <f t="shared" ref="AR650:AS650" si="2723">IF(NOT(ISBLANK(CB650)),CONCATENATE(TEXT(CB650,"yyyy-mm-ddThh:MM:ss"),"Z"),"")</f>
        <v/>
      </c>
      <c r="AS650" s="146" t="str">
        <f t="shared" si="2723"/>
        <v/>
      </c>
      <c r="AT650" s="146" t="str">
        <f t="shared" si="38"/>
        <v/>
      </c>
      <c r="AU650" s="146" t="str">
        <f t="shared" si="39"/>
        <v/>
      </c>
      <c r="AV650" s="146" t="str">
        <f t="shared" ref="AV650:AW650" si="2724">IF(NOT(ISBLANK(DT650)),CONCATENATE(TEXT(DT650,"yyyy-mm-ddThh:MM:ss"),"Z"),"")</f>
        <v/>
      </c>
      <c r="AW650" s="146" t="str">
        <f t="shared" si="2724"/>
        <v/>
      </c>
      <c r="AX650" s="146" t="str">
        <f t="shared" ref="AX650:AZ650" si="2725">IF(NOT(ISBLANK(ED650)),CONCATENATE(TEXT(ED650,"yyyy-mm-ddThh:MM:ss"),"Z"),"")</f>
        <v/>
      </c>
      <c r="AY650" s="146" t="str">
        <f t="shared" si="2725"/>
        <v/>
      </c>
      <c r="AZ650" s="146" t="str">
        <f t="shared" si="2725"/>
        <v/>
      </c>
      <c r="BA650" s="176"/>
      <c r="BB650" s="152"/>
      <c r="BC650" s="177"/>
      <c r="BD650" s="154"/>
      <c r="BE650" s="155"/>
      <c r="BF650" s="154"/>
      <c r="BG650" s="155"/>
      <c r="BH650" s="169"/>
      <c r="BI650" s="162"/>
      <c r="BJ650" s="172"/>
      <c r="BK650" s="162"/>
      <c r="BL650" s="158"/>
      <c r="BM650" s="172"/>
      <c r="BN650" s="162"/>
      <c r="BO650" s="167"/>
      <c r="BP650" s="169"/>
      <c r="BQ650" s="162"/>
      <c r="BR650" s="162"/>
      <c r="BS650" s="174"/>
      <c r="BT650" s="162"/>
      <c r="BU650" s="174"/>
      <c r="BV650" s="174"/>
      <c r="BW650" s="174"/>
      <c r="BX650" s="173"/>
      <c r="BY650" s="158"/>
      <c r="BZ650" s="160"/>
      <c r="CA650" s="172"/>
      <c r="CB650" s="152"/>
      <c r="CC650" s="152"/>
      <c r="CD650" s="156"/>
      <c r="CE650" s="172"/>
      <c r="CF650" s="162"/>
      <c r="CG650" s="162"/>
      <c r="CH650" s="158"/>
      <c r="CI650" s="173"/>
      <c r="CJ650" s="178"/>
      <c r="CK650" s="173"/>
      <c r="CL650" s="165"/>
      <c r="CM650" s="172"/>
      <c r="CN650" s="162"/>
      <c r="CO650" s="162"/>
      <c r="CP650" s="162"/>
      <c r="CQ650" s="162"/>
      <c r="CR650" s="169"/>
      <c r="CS650" s="162"/>
      <c r="CT650" s="162"/>
      <c r="CU650" s="174"/>
      <c r="CV650" s="152"/>
      <c r="CW650" s="173"/>
      <c r="CX650" s="158"/>
      <c r="CY650" s="172"/>
      <c r="CZ650" s="162"/>
      <c r="DA650" s="162"/>
      <c r="DB650" s="158"/>
      <c r="DC650" s="173"/>
      <c r="DD650" s="178"/>
      <c r="DE650" s="173"/>
      <c r="DF650" s="165"/>
      <c r="DG650" s="172"/>
      <c r="DH650" s="178"/>
      <c r="DI650" s="172"/>
      <c r="DJ650" s="178"/>
      <c r="DK650" s="172"/>
      <c r="DL650" s="162"/>
      <c r="DM650" s="167"/>
      <c r="DN650" s="169"/>
      <c r="DO650" s="162"/>
      <c r="DP650" s="162"/>
      <c r="DQ650" s="174"/>
      <c r="DR650" s="152"/>
      <c r="DS650" s="172"/>
      <c r="DT650" s="152"/>
      <c r="DU650" s="152"/>
      <c r="DV650" s="156"/>
      <c r="DW650" s="173"/>
      <c r="DX650" s="158"/>
      <c r="DY650" s="172"/>
      <c r="DZ650" s="162"/>
      <c r="EA650" s="162"/>
      <c r="EB650" s="172"/>
      <c r="EC650" s="172"/>
      <c r="ED650" s="152"/>
      <c r="EE650" s="152"/>
      <c r="EF650" s="152"/>
      <c r="EG650" s="174"/>
      <c r="EH650" s="172"/>
      <c r="EI650" s="162"/>
      <c r="EJ650" s="162"/>
    </row>
    <row r="651" spans="1:140" ht="12.5">
      <c r="A651" s="168"/>
      <c r="B651" s="169"/>
      <c r="C651" s="144" t="str">
        <f t="shared" si="0"/>
        <v/>
      </c>
      <c r="D651" s="144" t="str">
        <f t="shared" si="2699"/>
        <v/>
      </c>
      <c r="E651" s="144" t="str">
        <f t="shared" si="2"/>
        <v/>
      </c>
      <c r="F651" s="145" t="str">
        <f t="shared" si="2700"/>
        <v/>
      </c>
      <c r="G651" s="145" t="str">
        <f t="shared" si="4"/>
        <v/>
      </c>
      <c r="H651" s="145" t="str">
        <f t="shared" si="5"/>
        <v/>
      </c>
      <c r="I651" s="146" t="str">
        <f t="shared" ref="I651:J651" si="2726">IF(COUNTA($DO651:$DX651)&gt;0,$BA651,"")</f>
        <v/>
      </c>
      <c r="J651" s="146" t="str">
        <f t="shared" si="2726"/>
        <v/>
      </c>
      <c r="K651" s="147" t="str">
        <f t="shared" si="43"/>
        <v/>
      </c>
      <c r="L651" s="147" t="str">
        <f t="shared" si="7"/>
        <v/>
      </c>
      <c r="M651" s="147" t="str">
        <f t="shared" si="8"/>
        <v/>
      </c>
      <c r="N651" s="147" t="str">
        <f t="shared" si="48"/>
        <v/>
      </c>
      <c r="O651" s="147" t="str">
        <f t="shared" si="9"/>
        <v/>
      </c>
      <c r="P651" s="146" t="str">
        <f t="shared" si="2702"/>
        <v/>
      </c>
      <c r="Q651" s="147" t="str">
        <f t="shared" si="2703"/>
        <v/>
      </c>
      <c r="R651" s="146" t="str">
        <f t="shared" si="12"/>
        <v/>
      </c>
      <c r="S651" s="146" t="str">
        <f t="shared" si="13"/>
        <v/>
      </c>
      <c r="T651" s="146" t="str">
        <f>IF(NOT(ISBLANK(DH651)),
        IF(AND(ISREF('Input Tenderers'!$J$8:$K$8),COUNTA('Input Tenderers'!$N$8)&gt;0),
                IF(COUNTA('Input Implementation Transactio'!$N651:$O651)&gt;0,"supplier;tenderer;payee","supplier;tenderer"),
                IF(COUNTA('Input Implementation Transactio'!$N651:$O651)&gt;0,"supplier;payee","supplier")
                ),
        IF(COUNTA('Input Implementation Transactio'!$N651:$O651)&gt;0, "payee", "")
        )</f>
        <v/>
      </c>
      <c r="U651" s="146" t="str">
        <f t="shared" si="14"/>
        <v/>
      </c>
      <c r="V651" s="146" t="str">
        <f t="shared" si="15"/>
        <v/>
      </c>
      <c r="W651" s="148" t="str">
        <f t="shared" si="2704"/>
        <v/>
      </c>
      <c r="X651" s="175" t="str">
        <f t="shared" si="2705"/>
        <v/>
      </c>
      <c r="Y651" s="170" t="str">
        <f t="shared" si="2706"/>
        <v/>
      </c>
      <c r="Z651" s="150" t="str">
        <f t="shared" si="19"/>
        <v/>
      </c>
      <c r="AA651" s="146" t="str">
        <f t="shared" si="20"/>
        <v/>
      </c>
      <c r="AB651" s="146" t="str">
        <f t="shared" si="21"/>
        <v/>
      </c>
      <c r="AC651" s="146" t="str">
        <f t="shared" si="22"/>
        <v/>
      </c>
      <c r="AD651" s="148" t="str">
        <f t="shared" si="2707"/>
        <v/>
      </c>
      <c r="AE651" s="148" t="str">
        <f t="shared" si="24"/>
        <v/>
      </c>
      <c r="AF651" s="175" t="str">
        <f t="shared" si="2708"/>
        <v/>
      </c>
      <c r="AG651" s="170" t="str">
        <f t="shared" si="2709"/>
        <v/>
      </c>
      <c r="AH651" s="148" t="str">
        <f t="shared" si="2710"/>
        <v/>
      </c>
      <c r="AI651" s="146" t="str">
        <f t="shared" si="28"/>
        <v/>
      </c>
      <c r="AJ651" s="146" t="str">
        <f t="shared" si="29"/>
        <v/>
      </c>
      <c r="AK651" s="146" t="str">
        <f t="shared" si="30"/>
        <v/>
      </c>
      <c r="AL651" s="146" t="str">
        <f t="shared" si="31"/>
        <v/>
      </c>
      <c r="AM651" s="171" t="str">
        <f t="shared" si="32"/>
        <v/>
      </c>
      <c r="AN651" s="171" t="str">
        <f t="shared" si="33"/>
        <v/>
      </c>
      <c r="AO651" s="146" t="str">
        <f t="shared" si="34"/>
        <v/>
      </c>
      <c r="AP651" s="146" t="str">
        <f t="shared" si="35"/>
        <v/>
      </c>
      <c r="AQ651" s="146" t="str">
        <f t="shared" si="36"/>
        <v/>
      </c>
      <c r="AR651" s="146" t="str">
        <f t="shared" ref="AR651:AS651" si="2727">IF(NOT(ISBLANK(CB651)),CONCATENATE(TEXT(CB651,"yyyy-mm-ddThh:MM:ss"),"Z"),"")</f>
        <v/>
      </c>
      <c r="AS651" s="146" t="str">
        <f t="shared" si="2727"/>
        <v/>
      </c>
      <c r="AT651" s="146" t="str">
        <f t="shared" si="38"/>
        <v/>
      </c>
      <c r="AU651" s="146" t="str">
        <f t="shared" si="39"/>
        <v/>
      </c>
      <c r="AV651" s="146" t="str">
        <f t="shared" ref="AV651:AW651" si="2728">IF(NOT(ISBLANK(DT651)),CONCATENATE(TEXT(DT651,"yyyy-mm-ddThh:MM:ss"),"Z"),"")</f>
        <v/>
      </c>
      <c r="AW651" s="146" t="str">
        <f t="shared" si="2728"/>
        <v/>
      </c>
      <c r="AX651" s="146" t="str">
        <f t="shared" ref="AX651:AZ651" si="2729">IF(NOT(ISBLANK(ED651)),CONCATENATE(TEXT(ED651,"yyyy-mm-ddThh:MM:ss"),"Z"),"")</f>
        <v/>
      </c>
      <c r="AY651" s="146" t="str">
        <f t="shared" si="2729"/>
        <v/>
      </c>
      <c r="AZ651" s="146" t="str">
        <f t="shared" si="2729"/>
        <v/>
      </c>
      <c r="BA651" s="176"/>
      <c r="BB651" s="152"/>
      <c r="BC651" s="177"/>
      <c r="BD651" s="154"/>
      <c r="BE651" s="155"/>
      <c r="BF651" s="154"/>
      <c r="BG651" s="155"/>
      <c r="BH651" s="169"/>
      <c r="BI651" s="162"/>
      <c r="BJ651" s="172"/>
      <c r="BK651" s="162"/>
      <c r="BL651" s="158"/>
      <c r="BM651" s="172"/>
      <c r="BN651" s="162"/>
      <c r="BO651" s="167"/>
      <c r="BP651" s="169"/>
      <c r="BQ651" s="162"/>
      <c r="BR651" s="162"/>
      <c r="BS651" s="174"/>
      <c r="BT651" s="162"/>
      <c r="BU651" s="174"/>
      <c r="BV651" s="174"/>
      <c r="BW651" s="174"/>
      <c r="BX651" s="173"/>
      <c r="BY651" s="158"/>
      <c r="BZ651" s="160"/>
      <c r="CA651" s="172"/>
      <c r="CB651" s="152"/>
      <c r="CC651" s="152"/>
      <c r="CD651" s="156"/>
      <c r="CE651" s="172"/>
      <c r="CF651" s="162"/>
      <c r="CG651" s="162"/>
      <c r="CH651" s="158"/>
      <c r="CI651" s="173"/>
      <c r="CJ651" s="178"/>
      <c r="CK651" s="173"/>
      <c r="CL651" s="165"/>
      <c r="CM651" s="172"/>
      <c r="CN651" s="162"/>
      <c r="CO651" s="162"/>
      <c r="CP651" s="162"/>
      <c r="CQ651" s="162"/>
      <c r="CR651" s="169"/>
      <c r="CS651" s="162"/>
      <c r="CT651" s="162"/>
      <c r="CU651" s="174"/>
      <c r="CV651" s="152"/>
      <c r="CW651" s="173"/>
      <c r="CX651" s="158"/>
      <c r="CY651" s="172"/>
      <c r="CZ651" s="162"/>
      <c r="DA651" s="162"/>
      <c r="DB651" s="158"/>
      <c r="DC651" s="173"/>
      <c r="DD651" s="178"/>
      <c r="DE651" s="173"/>
      <c r="DF651" s="165"/>
      <c r="DG651" s="172"/>
      <c r="DH651" s="178"/>
      <c r="DI651" s="172"/>
      <c r="DJ651" s="178"/>
      <c r="DK651" s="172"/>
      <c r="DL651" s="162"/>
      <c r="DM651" s="167"/>
      <c r="DN651" s="169"/>
      <c r="DO651" s="162"/>
      <c r="DP651" s="162"/>
      <c r="DQ651" s="174"/>
      <c r="DR651" s="152"/>
      <c r="DS651" s="172"/>
      <c r="DT651" s="152"/>
      <c r="DU651" s="152"/>
      <c r="DV651" s="156"/>
      <c r="DW651" s="173"/>
      <c r="DX651" s="158"/>
      <c r="DY651" s="172"/>
      <c r="DZ651" s="162"/>
      <c r="EA651" s="162"/>
      <c r="EB651" s="172"/>
      <c r="EC651" s="172"/>
      <c r="ED651" s="152"/>
      <c r="EE651" s="152"/>
      <c r="EF651" s="152"/>
      <c r="EG651" s="174"/>
      <c r="EH651" s="172"/>
      <c r="EI651" s="162"/>
      <c r="EJ651" s="162"/>
    </row>
    <row r="652" spans="1:140" ht="12.5">
      <c r="A652" s="168"/>
      <c r="B652" s="169"/>
      <c r="C652" s="144" t="str">
        <f t="shared" si="0"/>
        <v/>
      </c>
      <c r="D652" s="144" t="str">
        <f t="shared" si="2699"/>
        <v/>
      </c>
      <c r="E652" s="144" t="str">
        <f t="shared" si="2"/>
        <v/>
      </c>
      <c r="F652" s="145" t="str">
        <f t="shared" si="2700"/>
        <v/>
      </c>
      <c r="G652" s="145" t="str">
        <f t="shared" si="4"/>
        <v/>
      </c>
      <c r="H652" s="145" t="str">
        <f t="shared" si="5"/>
        <v/>
      </c>
      <c r="I652" s="146" t="str">
        <f t="shared" ref="I652:J652" si="2730">IF(COUNTA($DO652:$DX652)&gt;0,$BA652,"")</f>
        <v/>
      </c>
      <c r="J652" s="146" t="str">
        <f t="shared" si="2730"/>
        <v/>
      </c>
      <c r="K652" s="147" t="str">
        <f t="shared" si="43"/>
        <v/>
      </c>
      <c r="L652" s="147" t="str">
        <f t="shared" si="7"/>
        <v/>
      </c>
      <c r="M652" s="147" t="str">
        <f t="shared" si="8"/>
        <v/>
      </c>
      <c r="N652" s="147" t="str">
        <f t="shared" si="48"/>
        <v/>
      </c>
      <c r="O652" s="147" t="str">
        <f t="shared" si="9"/>
        <v/>
      </c>
      <c r="P652" s="146" t="str">
        <f t="shared" si="2702"/>
        <v/>
      </c>
      <c r="Q652" s="147" t="str">
        <f t="shared" si="2703"/>
        <v/>
      </c>
      <c r="R652" s="146" t="str">
        <f t="shared" si="12"/>
        <v/>
      </c>
      <c r="S652" s="146" t="str">
        <f t="shared" si="13"/>
        <v/>
      </c>
      <c r="T652" s="146" t="str">
        <f>IF(NOT(ISBLANK(DH652)),
        IF(AND(ISREF('Input Tenderers'!$J$8:$K$8),COUNTA('Input Tenderers'!$N$8)&gt;0),
                IF(COUNTA('Input Implementation Transactio'!$N652:$O652)&gt;0,"supplier;tenderer;payee","supplier;tenderer"),
                IF(COUNTA('Input Implementation Transactio'!$N652:$O652)&gt;0,"supplier;payee","supplier")
                ),
        IF(COUNTA('Input Implementation Transactio'!$N652:$O652)&gt;0, "payee", "")
        )</f>
        <v/>
      </c>
      <c r="U652" s="146" t="str">
        <f t="shared" si="14"/>
        <v/>
      </c>
      <c r="V652" s="146" t="str">
        <f t="shared" si="15"/>
        <v/>
      </c>
      <c r="W652" s="148" t="str">
        <f t="shared" si="2704"/>
        <v/>
      </c>
      <c r="X652" s="175" t="str">
        <f t="shared" si="2705"/>
        <v/>
      </c>
      <c r="Y652" s="170" t="str">
        <f t="shared" si="2706"/>
        <v/>
      </c>
      <c r="Z652" s="150" t="str">
        <f t="shared" si="19"/>
        <v/>
      </c>
      <c r="AA652" s="146" t="str">
        <f t="shared" si="20"/>
        <v/>
      </c>
      <c r="AB652" s="146" t="str">
        <f t="shared" si="21"/>
        <v/>
      </c>
      <c r="AC652" s="146" t="str">
        <f t="shared" si="22"/>
        <v/>
      </c>
      <c r="AD652" s="148" t="str">
        <f t="shared" si="2707"/>
        <v/>
      </c>
      <c r="AE652" s="148" t="str">
        <f t="shared" si="24"/>
        <v/>
      </c>
      <c r="AF652" s="175" t="str">
        <f t="shared" si="2708"/>
        <v/>
      </c>
      <c r="AG652" s="170" t="str">
        <f t="shared" si="2709"/>
        <v/>
      </c>
      <c r="AH652" s="148" t="str">
        <f t="shared" si="2710"/>
        <v/>
      </c>
      <c r="AI652" s="146" t="str">
        <f t="shared" si="28"/>
        <v/>
      </c>
      <c r="AJ652" s="146" t="str">
        <f t="shared" si="29"/>
        <v/>
      </c>
      <c r="AK652" s="146" t="str">
        <f t="shared" si="30"/>
        <v/>
      </c>
      <c r="AL652" s="146" t="str">
        <f t="shared" si="31"/>
        <v/>
      </c>
      <c r="AM652" s="171" t="str">
        <f t="shared" si="32"/>
        <v/>
      </c>
      <c r="AN652" s="171" t="str">
        <f t="shared" si="33"/>
        <v/>
      </c>
      <c r="AO652" s="146" t="str">
        <f t="shared" si="34"/>
        <v/>
      </c>
      <c r="AP652" s="146" t="str">
        <f t="shared" si="35"/>
        <v/>
      </c>
      <c r="AQ652" s="146" t="str">
        <f t="shared" si="36"/>
        <v/>
      </c>
      <c r="AR652" s="146" t="str">
        <f t="shared" ref="AR652:AS652" si="2731">IF(NOT(ISBLANK(CB652)),CONCATENATE(TEXT(CB652,"yyyy-mm-ddThh:MM:ss"),"Z"),"")</f>
        <v/>
      </c>
      <c r="AS652" s="146" t="str">
        <f t="shared" si="2731"/>
        <v/>
      </c>
      <c r="AT652" s="146" t="str">
        <f t="shared" si="38"/>
        <v/>
      </c>
      <c r="AU652" s="146" t="str">
        <f t="shared" si="39"/>
        <v/>
      </c>
      <c r="AV652" s="146" t="str">
        <f t="shared" ref="AV652:AW652" si="2732">IF(NOT(ISBLANK(DT652)),CONCATENATE(TEXT(DT652,"yyyy-mm-ddThh:MM:ss"),"Z"),"")</f>
        <v/>
      </c>
      <c r="AW652" s="146" t="str">
        <f t="shared" si="2732"/>
        <v/>
      </c>
      <c r="AX652" s="146" t="str">
        <f t="shared" ref="AX652:AZ652" si="2733">IF(NOT(ISBLANK(ED652)),CONCATENATE(TEXT(ED652,"yyyy-mm-ddThh:MM:ss"),"Z"),"")</f>
        <v/>
      </c>
      <c r="AY652" s="146" t="str">
        <f t="shared" si="2733"/>
        <v/>
      </c>
      <c r="AZ652" s="146" t="str">
        <f t="shared" si="2733"/>
        <v/>
      </c>
      <c r="BA652" s="176"/>
      <c r="BB652" s="152"/>
      <c r="BC652" s="177"/>
      <c r="BD652" s="154"/>
      <c r="BE652" s="155"/>
      <c r="BF652" s="154"/>
      <c r="BG652" s="155"/>
      <c r="BH652" s="169"/>
      <c r="BI652" s="162"/>
      <c r="BJ652" s="172"/>
      <c r="BK652" s="162"/>
      <c r="BL652" s="158"/>
      <c r="BM652" s="172"/>
      <c r="BN652" s="162"/>
      <c r="BO652" s="167"/>
      <c r="BP652" s="169"/>
      <c r="BQ652" s="162"/>
      <c r="BR652" s="162"/>
      <c r="BS652" s="174"/>
      <c r="BT652" s="162"/>
      <c r="BU652" s="174"/>
      <c r="BV652" s="174"/>
      <c r="BW652" s="174"/>
      <c r="BX652" s="173"/>
      <c r="BY652" s="158"/>
      <c r="BZ652" s="160"/>
      <c r="CA652" s="172"/>
      <c r="CB652" s="152"/>
      <c r="CC652" s="152"/>
      <c r="CD652" s="156"/>
      <c r="CE652" s="172"/>
      <c r="CF652" s="162"/>
      <c r="CG652" s="162"/>
      <c r="CH652" s="158"/>
      <c r="CI652" s="173"/>
      <c r="CJ652" s="178"/>
      <c r="CK652" s="173"/>
      <c r="CL652" s="165"/>
      <c r="CM652" s="172"/>
      <c r="CN652" s="162"/>
      <c r="CO652" s="162"/>
      <c r="CP652" s="162"/>
      <c r="CQ652" s="162"/>
      <c r="CR652" s="169"/>
      <c r="CS652" s="162"/>
      <c r="CT652" s="162"/>
      <c r="CU652" s="174"/>
      <c r="CV652" s="152"/>
      <c r="CW652" s="173"/>
      <c r="CX652" s="158"/>
      <c r="CY652" s="172"/>
      <c r="CZ652" s="162"/>
      <c r="DA652" s="162"/>
      <c r="DB652" s="158"/>
      <c r="DC652" s="173"/>
      <c r="DD652" s="178"/>
      <c r="DE652" s="173"/>
      <c r="DF652" s="165"/>
      <c r="DG652" s="172"/>
      <c r="DH652" s="178"/>
      <c r="DI652" s="172"/>
      <c r="DJ652" s="178"/>
      <c r="DK652" s="172"/>
      <c r="DL652" s="162"/>
      <c r="DM652" s="167"/>
      <c r="DN652" s="169"/>
      <c r="DO652" s="162"/>
      <c r="DP652" s="162"/>
      <c r="DQ652" s="174"/>
      <c r="DR652" s="152"/>
      <c r="DS652" s="172"/>
      <c r="DT652" s="152"/>
      <c r="DU652" s="152"/>
      <c r="DV652" s="156"/>
      <c r="DW652" s="173"/>
      <c r="DX652" s="158"/>
      <c r="DY652" s="172"/>
      <c r="DZ652" s="162"/>
      <c r="EA652" s="162"/>
      <c r="EB652" s="172"/>
      <c r="EC652" s="172"/>
      <c r="ED652" s="152"/>
      <c r="EE652" s="152"/>
      <c r="EF652" s="152"/>
      <c r="EG652" s="174"/>
      <c r="EH652" s="172"/>
      <c r="EI652" s="162"/>
      <c r="EJ652" s="162"/>
    </row>
    <row r="653" spans="1:140" ht="12.5">
      <c r="A653" s="168"/>
      <c r="B653" s="169"/>
      <c r="C653" s="144" t="str">
        <f t="shared" si="0"/>
        <v/>
      </c>
      <c r="D653" s="144" t="str">
        <f t="shared" si="2699"/>
        <v/>
      </c>
      <c r="E653" s="144" t="str">
        <f t="shared" si="2"/>
        <v/>
      </c>
      <c r="F653" s="145" t="str">
        <f t="shared" si="2700"/>
        <v/>
      </c>
      <c r="G653" s="145" t="str">
        <f t="shared" si="4"/>
        <v/>
      </c>
      <c r="H653" s="145" t="str">
        <f t="shared" si="5"/>
        <v/>
      </c>
      <c r="I653" s="146" t="str">
        <f t="shared" ref="I653:J653" si="2734">IF(COUNTA($DO653:$DX653)&gt;0,$BA653,"")</f>
        <v/>
      </c>
      <c r="J653" s="146" t="str">
        <f t="shared" si="2734"/>
        <v/>
      </c>
      <c r="K653" s="147" t="str">
        <f t="shared" si="43"/>
        <v/>
      </c>
      <c r="L653" s="147" t="str">
        <f t="shared" si="7"/>
        <v/>
      </c>
      <c r="M653" s="147" t="str">
        <f t="shared" si="8"/>
        <v/>
      </c>
      <c r="N653" s="147" t="str">
        <f t="shared" si="48"/>
        <v/>
      </c>
      <c r="O653" s="147" t="str">
        <f t="shared" si="9"/>
        <v/>
      </c>
      <c r="P653" s="146" t="str">
        <f t="shared" si="2702"/>
        <v/>
      </c>
      <c r="Q653" s="147" t="str">
        <f t="shared" si="2703"/>
        <v/>
      </c>
      <c r="R653" s="146" t="str">
        <f t="shared" si="12"/>
        <v/>
      </c>
      <c r="S653" s="146" t="str">
        <f t="shared" si="13"/>
        <v/>
      </c>
      <c r="T653" s="146" t="str">
        <f>IF(NOT(ISBLANK(DH653)),
        IF(AND(ISREF('Input Tenderers'!$J$8:$K$8),COUNTA('Input Tenderers'!$N$8)&gt;0),
                IF(COUNTA('Input Implementation Transactio'!$N653:$O653)&gt;0,"supplier;tenderer;payee","supplier;tenderer"),
                IF(COUNTA('Input Implementation Transactio'!$N653:$O653)&gt;0,"supplier;payee","supplier")
                ),
        IF(COUNTA('Input Implementation Transactio'!$N653:$O653)&gt;0, "payee", "")
        )</f>
        <v/>
      </c>
      <c r="U653" s="146" t="str">
        <f t="shared" si="14"/>
        <v/>
      </c>
      <c r="V653" s="146" t="str">
        <f t="shared" si="15"/>
        <v/>
      </c>
      <c r="W653" s="148" t="str">
        <f t="shared" si="2704"/>
        <v/>
      </c>
      <c r="X653" s="175" t="str">
        <f t="shared" si="2705"/>
        <v/>
      </c>
      <c r="Y653" s="170" t="str">
        <f t="shared" si="2706"/>
        <v/>
      </c>
      <c r="Z653" s="150" t="str">
        <f t="shared" si="19"/>
        <v/>
      </c>
      <c r="AA653" s="146" t="str">
        <f t="shared" si="20"/>
        <v/>
      </c>
      <c r="AB653" s="146" t="str">
        <f t="shared" si="21"/>
        <v/>
      </c>
      <c r="AC653" s="146" t="str">
        <f t="shared" si="22"/>
        <v/>
      </c>
      <c r="AD653" s="148" t="str">
        <f t="shared" si="2707"/>
        <v/>
      </c>
      <c r="AE653" s="148" t="str">
        <f t="shared" si="24"/>
        <v/>
      </c>
      <c r="AF653" s="175" t="str">
        <f t="shared" si="2708"/>
        <v/>
      </c>
      <c r="AG653" s="170" t="str">
        <f t="shared" si="2709"/>
        <v/>
      </c>
      <c r="AH653" s="148" t="str">
        <f t="shared" si="2710"/>
        <v/>
      </c>
      <c r="AI653" s="146" t="str">
        <f t="shared" si="28"/>
        <v/>
      </c>
      <c r="AJ653" s="146" t="str">
        <f t="shared" si="29"/>
        <v/>
      </c>
      <c r="AK653" s="146" t="str">
        <f t="shared" si="30"/>
        <v/>
      </c>
      <c r="AL653" s="146" t="str">
        <f t="shared" si="31"/>
        <v/>
      </c>
      <c r="AM653" s="171" t="str">
        <f t="shared" si="32"/>
        <v/>
      </c>
      <c r="AN653" s="171" t="str">
        <f t="shared" si="33"/>
        <v/>
      </c>
      <c r="AO653" s="146" t="str">
        <f t="shared" si="34"/>
        <v/>
      </c>
      <c r="AP653" s="146" t="str">
        <f t="shared" si="35"/>
        <v/>
      </c>
      <c r="AQ653" s="146" t="str">
        <f t="shared" si="36"/>
        <v/>
      </c>
      <c r="AR653" s="146" t="str">
        <f t="shared" ref="AR653:AS653" si="2735">IF(NOT(ISBLANK(CB653)),CONCATENATE(TEXT(CB653,"yyyy-mm-ddThh:MM:ss"),"Z"),"")</f>
        <v/>
      </c>
      <c r="AS653" s="146" t="str">
        <f t="shared" si="2735"/>
        <v/>
      </c>
      <c r="AT653" s="146" t="str">
        <f t="shared" si="38"/>
        <v/>
      </c>
      <c r="AU653" s="146" t="str">
        <f t="shared" si="39"/>
        <v/>
      </c>
      <c r="AV653" s="146" t="str">
        <f t="shared" ref="AV653:AW653" si="2736">IF(NOT(ISBLANK(DT653)),CONCATENATE(TEXT(DT653,"yyyy-mm-ddThh:MM:ss"),"Z"),"")</f>
        <v/>
      </c>
      <c r="AW653" s="146" t="str">
        <f t="shared" si="2736"/>
        <v/>
      </c>
      <c r="AX653" s="146" t="str">
        <f t="shared" ref="AX653:AZ653" si="2737">IF(NOT(ISBLANK(ED653)),CONCATENATE(TEXT(ED653,"yyyy-mm-ddThh:MM:ss"),"Z"),"")</f>
        <v/>
      </c>
      <c r="AY653" s="146" t="str">
        <f t="shared" si="2737"/>
        <v/>
      </c>
      <c r="AZ653" s="146" t="str">
        <f t="shared" si="2737"/>
        <v/>
      </c>
      <c r="BA653" s="176"/>
      <c r="BB653" s="152"/>
      <c r="BC653" s="177"/>
      <c r="BD653" s="154"/>
      <c r="BE653" s="155"/>
      <c r="BF653" s="154"/>
      <c r="BG653" s="155"/>
      <c r="BH653" s="169"/>
      <c r="BI653" s="162"/>
      <c r="BJ653" s="172"/>
      <c r="BK653" s="162"/>
      <c r="BL653" s="158"/>
      <c r="BM653" s="172"/>
      <c r="BN653" s="162"/>
      <c r="BO653" s="167"/>
      <c r="BP653" s="169"/>
      <c r="BQ653" s="162"/>
      <c r="BR653" s="162"/>
      <c r="BS653" s="174"/>
      <c r="BT653" s="162"/>
      <c r="BU653" s="174"/>
      <c r="BV653" s="174"/>
      <c r="BW653" s="174"/>
      <c r="BX653" s="173"/>
      <c r="BY653" s="158"/>
      <c r="BZ653" s="160"/>
      <c r="CA653" s="172"/>
      <c r="CB653" s="152"/>
      <c r="CC653" s="152"/>
      <c r="CD653" s="156"/>
      <c r="CE653" s="172"/>
      <c r="CF653" s="162"/>
      <c r="CG653" s="162"/>
      <c r="CH653" s="158"/>
      <c r="CI653" s="173"/>
      <c r="CJ653" s="178"/>
      <c r="CK653" s="173"/>
      <c r="CL653" s="165"/>
      <c r="CM653" s="172"/>
      <c r="CN653" s="162"/>
      <c r="CO653" s="162"/>
      <c r="CP653" s="162"/>
      <c r="CQ653" s="162"/>
      <c r="CR653" s="169"/>
      <c r="CS653" s="162"/>
      <c r="CT653" s="162"/>
      <c r="CU653" s="174"/>
      <c r="CV653" s="152"/>
      <c r="CW653" s="173"/>
      <c r="CX653" s="158"/>
      <c r="CY653" s="172"/>
      <c r="CZ653" s="162"/>
      <c r="DA653" s="162"/>
      <c r="DB653" s="158"/>
      <c r="DC653" s="173"/>
      <c r="DD653" s="178"/>
      <c r="DE653" s="173"/>
      <c r="DF653" s="165"/>
      <c r="DG653" s="172"/>
      <c r="DH653" s="178"/>
      <c r="DI653" s="172"/>
      <c r="DJ653" s="178"/>
      <c r="DK653" s="172"/>
      <c r="DL653" s="162"/>
      <c r="DM653" s="167"/>
      <c r="DN653" s="169"/>
      <c r="DO653" s="162"/>
      <c r="DP653" s="162"/>
      <c r="DQ653" s="174"/>
      <c r="DR653" s="152"/>
      <c r="DS653" s="172"/>
      <c r="DT653" s="152"/>
      <c r="DU653" s="152"/>
      <c r="DV653" s="156"/>
      <c r="DW653" s="173"/>
      <c r="DX653" s="158"/>
      <c r="DY653" s="172"/>
      <c r="DZ653" s="162"/>
      <c r="EA653" s="162"/>
      <c r="EB653" s="172"/>
      <c r="EC653" s="172"/>
      <c r="ED653" s="152"/>
      <c r="EE653" s="152"/>
      <c r="EF653" s="152"/>
      <c r="EG653" s="174"/>
      <c r="EH653" s="172"/>
      <c r="EI653" s="162"/>
      <c r="EJ653" s="162"/>
    </row>
    <row r="654" spans="1:140" ht="12.5">
      <c r="A654" s="168"/>
      <c r="B654" s="169"/>
      <c r="C654" s="144" t="str">
        <f t="shared" si="0"/>
        <v/>
      </c>
      <c r="D654" s="144" t="str">
        <f t="shared" si="2699"/>
        <v/>
      </c>
      <c r="E654" s="144" t="str">
        <f t="shared" si="2"/>
        <v/>
      </c>
      <c r="F654" s="145" t="str">
        <f t="shared" si="2700"/>
        <v/>
      </c>
      <c r="G654" s="145" t="str">
        <f t="shared" si="4"/>
        <v/>
      </c>
      <c r="H654" s="145" t="str">
        <f t="shared" si="5"/>
        <v/>
      </c>
      <c r="I654" s="146" t="str">
        <f t="shared" ref="I654:J654" si="2738">IF(COUNTA($DO654:$DX654)&gt;0,$BA654,"")</f>
        <v/>
      </c>
      <c r="J654" s="146" t="str">
        <f t="shared" si="2738"/>
        <v/>
      </c>
      <c r="K654" s="147" t="str">
        <f t="shared" si="43"/>
        <v/>
      </c>
      <c r="L654" s="147" t="str">
        <f t="shared" si="7"/>
        <v/>
      </c>
      <c r="M654" s="147" t="str">
        <f t="shared" si="8"/>
        <v/>
      </c>
      <c r="N654" s="147" t="str">
        <f t="shared" si="48"/>
        <v/>
      </c>
      <c r="O654" s="147" t="str">
        <f t="shared" si="9"/>
        <v/>
      </c>
      <c r="P654" s="146" t="str">
        <f t="shared" si="2702"/>
        <v/>
      </c>
      <c r="Q654" s="147" t="str">
        <f t="shared" si="2703"/>
        <v/>
      </c>
      <c r="R654" s="146" t="str">
        <f t="shared" si="12"/>
        <v/>
      </c>
      <c r="S654" s="146" t="str">
        <f t="shared" si="13"/>
        <v/>
      </c>
      <c r="T654" s="146" t="str">
        <f>IF(NOT(ISBLANK(DH654)),
        IF(AND(ISREF('Input Tenderers'!$J$8:$K$8),COUNTA('Input Tenderers'!$N$8)&gt;0),
                IF(COUNTA('Input Implementation Transactio'!$N654:$O654)&gt;0,"supplier;tenderer;payee","supplier;tenderer"),
                IF(COUNTA('Input Implementation Transactio'!$N654:$O654)&gt;0,"supplier;payee","supplier")
                ),
        IF(COUNTA('Input Implementation Transactio'!$N654:$O654)&gt;0, "payee", "")
        )</f>
        <v/>
      </c>
      <c r="U654" s="146" t="str">
        <f t="shared" si="14"/>
        <v/>
      </c>
      <c r="V654" s="146" t="str">
        <f t="shared" si="15"/>
        <v/>
      </c>
      <c r="W654" s="148" t="str">
        <f t="shared" si="2704"/>
        <v/>
      </c>
      <c r="X654" s="175" t="str">
        <f t="shared" si="2705"/>
        <v/>
      </c>
      <c r="Y654" s="170" t="str">
        <f t="shared" si="2706"/>
        <v/>
      </c>
      <c r="Z654" s="150" t="str">
        <f t="shared" si="19"/>
        <v/>
      </c>
      <c r="AA654" s="146" t="str">
        <f t="shared" si="20"/>
        <v/>
      </c>
      <c r="AB654" s="146" t="str">
        <f t="shared" si="21"/>
        <v/>
      </c>
      <c r="AC654" s="146" t="str">
        <f t="shared" si="22"/>
        <v/>
      </c>
      <c r="AD654" s="148" t="str">
        <f t="shared" si="2707"/>
        <v/>
      </c>
      <c r="AE654" s="148" t="str">
        <f t="shared" si="24"/>
        <v/>
      </c>
      <c r="AF654" s="175" t="str">
        <f t="shared" si="2708"/>
        <v/>
      </c>
      <c r="AG654" s="170" t="str">
        <f t="shared" si="2709"/>
        <v/>
      </c>
      <c r="AH654" s="148" t="str">
        <f t="shared" si="2710"/>
        <v/>
      </c>
      <c r="AI654" s="146" t="str">
        <f t="shared" si="28"/>
        <v/>
      </c>
      <c r="AJ654" s="146" t="str">
        <f t="shared" si="29"/>
        <v/>
      </c>
      <c r="AK654" s="146" t="str">
        <f t="shared" si="30"/>
        <v/>
      </c>
      <c r="AL654" s="146" t="str">
        <f t="shared" si="31"/>
        <v/>
      </c>
      <c r="AM654" s="171" t="str">
        <f t="shared" si="32"/>
        <v/>
      </c>
      <c r="AN654" s="171" t="str">
        <f t="shared" si="33"/>
        <v/>
      </c>
      <c r="AO654" s="146" t="str">
        <f t="shared" si="34"/>
        <v/>
      </c>
      <c r="AP654" s="146" t="str">
        <f t="shared" si="35"/>
        <v/>
      </c>
      <c r="AQ654" s="146" t="str">
        <f t="shared" si="36"/>
        <v/>
      </c>
      <c r="AR654" s="146" t="str">
        <f t="shared" ref="AR654:AS654" si="2739">IF(NOT(ISBLANK(CB654)),CONCATENATE(TEXT(CB654,"yyyy-mm-ddThh:MM:ss"),"Z"),"")</f>
        <v/>
      </c>
      <c r="AS654" s="146" t="str">
        <f t="shared" si="2739"/>
        <v/>
      </c>
      <c r="AT654" s="146" t="str">
        <f t="shared" si="38"/>
        <v/>
      </c>
      <c r="AU654" s="146" t="str">
        <f t="shared" si="39"/>
        <v/>
      </c>
      <c r="AV654" s="146" t="str">
        <f t="shared" ref="AV654:AW654" si="2740">IF(NOT(ISBLANK(DT654)),CONCATENATE(TEXT(DT654,"yyyy-mm-ddThh:MM:ss"),"Z"),"")</f>
        <v/>
      </c>
      <c r="AW654" s="146" t="str">
        <f t="shared" si="2740"/>
        <v/>
      </c>
      <c r="AX654" s="146" t="str">
        <f t="shared" ref="AX654:AZ654" si="2741">IF(NOT(ISBLANK(ED654)),CONCATENATE(TEXT(ED654,"yyyy-mm-ddThh:MM:ss"),"Z"),"")</f>
        <v/>
      </c>
      <c r="AY654" s="146" t="str">
        <f t="shared" si="2741"/>
        <v/>
      </c>
      <c r="AZ654" s="146" t="str">
        <f t="shared" si="2741"/>
        <v/>
      </c>
      <c r="BA654" s="176"/>
      <c r="BB654" s="152"/>
      <c r="BC654" s="177"/>
      <c r="BD654" s="154"/>
      <c r="BE654" s="155"/>
      <c r="BF654" s="154"/>
      <c r="BG654" s="155"/>
      <c r="BH654" s="169"/>
      <c r="BI654" s="162"/>
      <c r="BJ654" s="172"/>
      <c r="BK654" s="162"/>
      <c r="BL654" s="158"/>
      <c r="BM654" s="172"/>
      <c r="BN654" s="162"/>
      <c r="BO654" s="167"/>
      <c r="BP654" s="169"/>
      <c r="BQ654" s="162"/>
      <c r="BR654" s="162"/>
      <c r="BS654" s="174"/>
      <c r="BT654" s="162"/>
      <c r="BU654" s="174"/>
      <c r="BV654" s="174"/>
      <c r="BW654" s="174"/>
      <c r="BX654" s="173"/>
      <c r="BY654" s="158"/>
      <c r="BZ654" s="160"/>
      <c r="CA654" s="172"/>
      <c r="CB654" s="152"/>
      <c r="CC654" s="152"/>
      <c r="CD654" s="156"/>
      <c r="CE654" s="172"/>
      <c r="CF654" s="162"/>
      <c r="CG654" s="162"/>
      <c r="CH654" s="158"/>
      <c r="CI654" s="173"/>
      <c r="CJ654" s="178"/>
      <c r="CK654" s="173"/>
      <c r="CL654" s="165"/>
      <c r="CM654" s="172"/>
      <c r="CN654" s="162"/>
      <c r="CO654" s="162"/>
      <c r="CP654" s="162"/>
      <c r="CQ654" s="162"/>
      <c r="CR654" s="169"/>
      <c r="CS654" s="162"/>
      <c r="CT654" s="162"/>
      <c r="CU654" s="174"/>
      <c r="CV654" s="152"/>
      <c r="CW654" s="173"/>
      <c r="CX654" s="158"/>
      <c r="CY654" s="172"/>
      <c r="CZ654" s="162"/>
      <c r="DA654" s="162"/>
      <c r="DB654" s="158"/>
      <c r="DC654" s="173"/>
      <c r="DD654" s="178"/>
      <c r="DE654" s="173"/>
      <c r="DF654" s="165"/>
      <c r="DG654" s="172"/>
      <c r="DH654" s="178"/>
      <c r="DI654" s="172"/>
      <c r="DJ654" s="178"/>
      <c r="DK654" s="172"/>
      <c r="DL654" s="162"/>
      <c r="DM654" s="167"/>
      <c r="DN654" s="169"/>
      <c r="DO654" s="162"/>
      <c r="DP654" s="162"/>
      <c r="DQ654" s="174"/>
      <c r="DR654" s="152"/>
      <c r="DS654" s="172"/>
      <c r="DT654" s="152"/>
      <c r="DU654" s="152"/>
      <c r="DV654" s="156"/>
      <c r="DW654" s="173"/>
      <c r="DX654" s="158"/>
      <c r="DY654" s="172"/>
      <c r="DZ654" s="162"/>
      <c r="EA654" s="162"/>
      <c r="EB654" s="172"/>
      <c r="EC654" s="172"/>
      <c r="ED654" s="152"/>
      <c r="EE654" s="152"/>
      <c r="EF654" s="152"/>
      <c r="EG654" s="174"/>
      <c r="EH654" s="172"/>
      <c r="EI654" s="162"/>
      <c r="EJ654" s="162"/>
    </row>
    <row r="655" spans="1:140" ht="12.5">
      <c r="A655" s="168"/>
      <c r="B655" s="169"/>
      <c r="C655" s="144" t="str">
        <f t="shared" si="0"/>
        <v/>
      </c>
      <c r="D655" s="144" t="str">
        <f t="shared" si="2699"/>
        <v/>
      </c>
      <c r="E655" s="144" t="str">
        <f t="shared" si="2"/>
        <v/>
      </c>
      <c r="F655" s="145" t="str">
        <f t="shared" si="2700"/>
        <v/>
      </c>
      <c r="G655" s="145" t="str">
        <f t="shared" si="4"/>
        <v/>
      </c>
      <c r="H655" s="145" t="str">
        <f t="shared" si="5"/>
        <v/>
      </c>
      <c r="I655" s="146" t="str">
        <f t="shared" ref="I655:J655" si="2742">IF(COUNTA($DO655:$DX655)&gt;0,$BA655,"")</f>
        <v/>
      </c>
      <c r="J655" s="146" t="str">
        <f t="shared" si="2742"/>
        <v/>
      </c>
      <c r="K655" s="147" t="str">
        <f t="shared" si="43"/>
        <v/>
      </c>
      <c r="L655" s="147" t="str">
        <f t="shared" si="7"/>
        <v/>
      </c>
      <c r="M655" s="147" t="str">
        <f t="shared" si="8"/>
        <v/>
      </c>
      <c r="N655" s="147" t="str">
        <f t="shared" si="48"/>
        <v/>
      </c>
      <c r="O655" s="147" t="str">
        <f t="shared" si="9"/>
        <v/>
      </c>
      <c r="P655" s="146" t="str">
        <f t="shared" si="2702"/>
        <v/>
      </c>
      <c r="Q655" s="147" t="str">
        <f t="shared" si="2703"/>
        <v/>
      </c>
      <c r="R655" s="146" t="str">
        <f t="shared" si="12"/>
        <v/>
      </c>
      <c r="S655" s="146" t="str">
        <f t="shared" si="13"/>
        <v/>
      </c>
      <c r="T655" s="146" t="str">
        <f>IF(NOT(ISBLANK(DH655)),
        IF(AND(ISREF('Input Tenderers'!$J$8:$K$8),COUNTA('Input Tenderers'!$N$8)&gt;0),
                IF(COUNTA('Input Implementation Transactio'!$N655:$O655)&gt;0,"supplier;tenderer;payee","supplier;tenderer"),
                IF(COUNTA('Input Implementation Transactio'!$N655:$O655)&gt;0,"supplier;payee","supplier")
                ),
        IF(COUNTA('Input Implementation Transactio'!$N655:$O655)&gt;0, "payee", "")
        )</f>
        <v/>
      </c>
      <c r="U655" s="146" t="str">
        <f t="shared" si="14"/>
        <v/>
      </c>
      <c r="V655" s="146" t="str">
        <f t="shared" si="15"/>
        <v/>
      </c>
      <c r="W655" s="148" t="str">
        <f t="shared" si="2704"/>
        <v/>
      </c>
      <c r="X655" s="175" t="str">
        <f t="shared" si="2705"/>
        <v/>
      </c>
      <c r="Y655" s="170" t="str">
        <f t="shared" si="2706"/>
        <v/>
      </c>
      <c r="Z655" s="150" t="str">
        <f t="shared" si="19"/>
        <v/>
      </c>
      <c r="AA655" s="146" t="str">
        <f t="shared" si="20"/>
        <v/>
      </c>
      <c r="AB655" s="146" t="str">
        <f t="shared" si="21"/>
        <v/>
      </c>
      <c r="AC655" s="146" t="str">
        <f t="shared" si="22"/>
        <v/>
      </c>
      <c r="AD655" s="148" t="str">
        <f t="shared" si="2707"/>
        <v/>
      </c>
      <c r="AE655" s="148" t="str">
        <f t="shared" si="24"/>
        <v/>
      </c>
      <c r="AF655" s="175" t="str">
        <f t="shared" si="2708"/>
        <v/>
      </c>
      <c r="AG655" s="170" t="str">
        <f t="shared" si="2709"/>
        <v/>
      </c>
      <c r="AH655" s="148" t="str">
        <f t="shared" si="2710"/>
        <v/>
      </c>
      <c r="AI655" s="146" t="str">
        <f t="shared" si="28"/>
        <v/>
      </c>
      <c r="AJ655" s="146" t="str">
        <f t="shared" si="29"/>
        <v/>
      </c>
      <c r="AK655" s="146" t="str">
        <f t="shared" si="30"/>
        <v/>
      </c>
      <c r="AL655" s="146" t="str">
        <f t="shared" si="31"/>
        <v/>
      </c>
      <c r="AM655" s="171" t="str">
        <f t="shared" si="32"/>
        <v/>
      </c>
      <c r="AN655" s="171" t="str">
        <f t="shared" si="33"/>
        <v/>
      </c>
      <c r="AO655" s="146" t="str">
        <f t="shared" si="34"/>
        <v/>
      </c>
      <c r="AP655" s="146" t="str">
        <f t="shared" si="35"/>
        <v/>
      </c>
      <c r="AQ655" s="146" t="str">
        <f t="shared" si="36"/>
        <v/>
      </c>
      <c r="AR655" s="146" t="str">
        <f t="shared" ref="AR655:AS655" si="2743">IF(NOT(ISBLANK(CB655)),CONCATENATE(TEXT(CB655,"yyyy-mm-ddThh:MM:ss"),"Z"),"")</f>
        <v/>
      </c>
      <c r="AS655" s="146" t="str">
        <f t="shared" si="2743"/>
        <v/>
      </c>
      <c r="AT655" s="146" t="str">
        <f t="shared" si="38"/>
        <v/>
      </c>
      <c r="AU655" s="146" t="str">
        <f t="shared" si="39"/>
        <v/>
      </c>
      <c r="AV655" s="146" t="str">
        <f t="shared" ref="AV655:AW655" si="2744">IF(NOT(ISBLANK(DT655)),CONCATENATE(TEXT(DT655,"yyyy-mm-ddThh:MM:ss"),"Z"),"")</f>
        <v/>
      </c>
      <c r="AW655" s="146" t="str">
        <f t="shared" si="2744"/>
        <v/>
      </c>
      <c r="AX655" s="146" t="str">
        <f t="shared" ref="AX655:AZ655" si="2745">IF(NOT(ISBLANK(ED655)),CONCATENATE(TEXT(ED655,"yyyy-mm-ddThh:MM:ss"),"Z"),"")</f>
        <v/>
      </c>
      <c r="AY655" s="146" t="str">
        <f t="shared" si="2745"/>
        <v/>
      </c>
      <c r="AZ655" s="146" t="str">
        <f t="shared" si="2745"/>
        <v/>
      </c>
      <c r="BA655" s="176"/>
      <c r="BB655" s="152"/>
      <c r="BC655" s="177"/>
      <c r="BD655" s="154"/>
      <c r="BE655" s="155"/>
      <c r="BF655" s="154"/>
      <c r="BG655" s="155"/>
      <c r="BH655" s="169"/>
      <c r="BI655" s="162"/>
      <c r="BJ655" s="172"/>
      <c r="BK655" s="162"/>
      <c r="BL655" s="158"/>
      <c r="BM655" s="172"/>
      <c r="BN655" s="162"/>
      <c r="BO655" s="167"/>
      <c r="BP655" s="169"/>
      <c r="BQ655" s="162"/>
      <c r="BR655" s="162"/>
      <c r="BS655" s="174"/>
      <c r="BT655" s="162"/>
      <c r="BU655" s="174"/>
      <c r="BV655" s="174"/>
      <c r="BW655" s="174"/>
      <c r="BX655" s="173"/>
      <c r="BY655" s="158"/>
      <c r="BZ655" s="160"/>
      <c r="CA655" s="172"/>
      <c r="CB655" s="152"/>
      <c r="CC655" s="152"/>
      <c r="CD655" s="156"/>
      <c r="CE655" s="172"/>
      <c r="CF655" s="162"/>
      <c r="CG655" s="162"/>
      <c r="CH655" s="158"/>
      <c r="CI655" s="173"/>
      <c r="CJ655" s="178"/>
      <c r="CK655" s="173"/>
      <c r="CL655" s="165"/>
      <c r="CM655" s="172"/>
      <c r="CN655" s="162"/>
      <c r="CO655" s="162"/>
      <c r="CP655" s="162"/>
      <c r="CQ655" s="162"/>
      <c r="CR655" s="169"/>
      <c r="CS655" s="162"/>
      <c r="CT655" s="162"/>
      <c r="CU655" s="174"/>
      <c r="CV655" s="152"/>
      <c r="CW655" s="173"/>
      <c r="CX655" s="158"/>
      <c r="CY655" s="172"/>
      <c r="CZ655" s="162"/>
      <c r="DA655" s="162"/>
      <c r="DB655" s="158"/>
      <c r="DC655" s="173"/>
      <c r="DD655" s="178"/>
      <c r="DE655" s="173"/>
      <c r="DF655" s="165"/>
      <c r="DG655" s="172"/>
      <c r="DH655" s="178"/>
      <c r="DI655" s="172"/>
      <c r="DJ655" s="178"/>
      <c r="DK655" s="172"/>
      <c r="DL655" s="162"/>
      <c r="DM655" s="167"/>
      <c r="DN655" s="169"/>
      <c r="DO655" s="162"/>
      <c r="DP655" s="162"/>
      <c r="DQ655" s="174"/>
      <c r="DR655" s="152"/>
      <c r="DS655" s="172"/>
      <c r="DT655" s="152"/>
      <c r="DU655" s="152"/>
      <c r="DV655" s="156"/>
      <c r="DW655" s="173"/>
      <c r="DX655" s="158"/>
      <c r="DY655" s="172"/>
      <c r="DZ655" s="162"/>
      <c r="EA655" s="162"/>
      <c r="EB655" s="172"/>
      <c r="EC655" s="172"/>
      <c r="ED655" s="152"/>
      <c r="EE655" s="152"/>
      <c r="EF655" s="152"/>
      <c r="EG655" s="174"/>
      <c r="EH655" s="172"/>
      <c r="EI655" s="162"/>
      <c r="EJ655" s="162"/>
    </row>
    <row r="656" spans="1:140" ht="12.5">
      <c r="A656" s="168"/>
      <c r="B656" s="169"/>
      <c r="C656" s="144" t="str">
        <f t="shared" si="0"/>
        <v/>
      </c>
      <c r="D656" s="144" t="str">
        <f t="shared" si="2699"/>
        <v/>
      </c>
      <c r="E656" s="144" t="str">
        <f t="shared" si="2"/>
        <v/>
      </c>
      <c r="F656" s="145" t="str">
        <f t="shared" si="2700"/>
        <v/>
      </c>
      <c r="G656" s="145" t="str">
        <f t="shared" si="4"/>
        <v/>
      </c>
      <c r="H656" s="145" t="str">
        <f t="shared" si="5"/>
        <v/>
      </c>
      <c r="I656" s="146" t="str">
        <f t="shared" ref="I656:J656" si="2746">IF(COUNTA($DO656:$DX656)&gt;0,$BA656,"")</f>
        <v/>
      </c>
      <c r="J656" s="146" t="str">
        <f t="shared" si="2746"/>
        <v/>
      </c>
      <c r="K656" s="147" t="str">
        <f t="shared" si="43"/>
        <v/>
      </c>
      <c r="L656" s="147" t="str">
        <f t="shared" si="7"/>
        <v/>
      </c>
      <c r="M656" s="147" t="str">
        <f t="shared" si="8"/>
        <v/>
      </c>
      <c r="N656" s="147" t="str">
        <f t="shared" si="48"/>
        <v/>
      </c>
      <c r="O656" s="147" t="str">
        <f t="shared" si="9"/>
        <v/>
      </c>
      <c r="P656" s="146" t="str">
        <f t="shared" si="2702"/>
        <v/>
      </c>
      <c r="Q656" s="147" t="str">
        <f t="shared" si="2703"/>
        <v/>
      </c>
      <c r="R656" s="146" t="str">
        <f t="shared" si="12"/>
        <v/>
      </c>
      <c r="S656" s="146" t="str">
        <f t="shared" si="13"/>
        <v/>
      </c>
      <c r="T656" s="146" t="str">
        <f>IF(NOT(ISBLANK(DH656)),
        IF(AND(ISREF('Input Tenderers'!$J$8:$K$8),COUNTA('Input Tenderers'!$N$8)&gt;0),
                IF(COUNTA('Input Implementation Transactio'!$N656:$O656)&gt;0,"supplier;tenderer;payee","supplier;tenderer"),
                IF(COUNTA('Input Implementation Transactio'!$N656:$O656)&gt;0,"supplier;payee","supplier")
                ),
        IF(COUNTA('Input Implementation Transactio'!$N656:$O656)&gt;0, "payee", "")
        )</f>
        <v/>
      </c>
      <c r="U656" s="146" t="str">
        <f t="shared" si="14"/>
        <v/>
      </c>
      <c r="V656" s="146" t="str">
        <f t="shared" si="15"/>
        <v/>
      </c>
      <c r="W656" s="148" t="str">
        <f t="shared" si="2704"/>
        <v/>
      </c>
      <c r="X656" s="175" t="str">
        <f t="shared" si="2705"/>
        <v/>
      </c>
      <c r="Y656" s="170" t="str">
        <f t="shared" si="2706"/>
        <v/>
      </c>
      <c r="Z656" s="150" t="str">
        <f t="shared" si="19"/>
        <v/>
      </c>
      <c r="AA656" s="146" t="str">
        <f t="shared" si="20"/>
        <v/>
      </c>
      <c r="AB656" s="146" t="str">
        <f t="shared" si="21"/>
        <v/>
      </c>
      <c r="AC656" s="146" t="str">
        <f t="shared" si="22"/>
        <v/>
      </c>
      <c r="AD656" s="148" t="str">
        <f t="shared" si="2707"/>
        <v/>
      </c>
      <c r="AE656" s="148" t="str">
        <f t="shared" si="24"/>
        <v/>
      </c>
      <c r="AF656" s="175" t="str">
        <f t="shared" si="2708"/>
        <v/>
      </c>
      <c r="AG656" s="170" t="str">
        <f t="shared" si="2709"/>
        <v/>
      </c>
      <c r="AH656" s="148" t="str">
        <f t="shared" si="2710"/>
        <v/>
      </c>
      <c r="AI656" s="146" t="str">
        <f t="shared" si="28"/>
        <v/>
      </c>
      <c r="AJ656" s="146" t="str">
        <f t="shared" si="29"/>
        <v/>
      </c>
      <c r="AK656" s="146" t="str">
        <f t="shared" si="30"/>
        <v/>
      </c>
      <c r="AL656" s="146" t="str">
        <f t="shared" si="31"/>
        <v/>
      </c>
      <c r="AM656" s="171" t="str">
        <f t="shared" si="32"/>
        <v/>
      </c>
      <c r="AN656" s="171" t="str">
        <f t="shared" si="33"/>
        <v/>
      </c>
      <c r="AO656" s="146" t="str">
        <f t="shared" si="34"/>
        <v/>
      </c>
      <c r="AP656" s="146" t="str">
        <f t="shared" si="35"/>
        <v/>
      </c>
      <c r="AQ656" s="146" t="str">
        <f t="shared" si="36"/>
        <v/>
      </c>
      <c r="AR656" s="146" t="str">
        <f t="shared" ref="AR656:AS656" si="2747">IF(NOT(ISBLANK(CB656)),CONCATENATE(TEXT(CB656,"yyyy-mm-ddThh:MM:ss"),"Z"),"")</f>
        <v/>
      </c>
      <c r="AS656" s="146" t="str">
        <f t="shared" si="2747"/>
        <v/>
      </c>
      <c r="AT656" s="146" t="str">
        <f t="shared" si="38"/>
        <v/>
      </c>
      <c r="AU656" s="146" t="str">
        <f t="shared" si="39"/>
        <v/>
      </c>
      <c r="AV656" s="146" t="str">
        <f t="shared" ref="AV656:AW656" si="2748">IF(NOT(ISBLANK(DT656)),CONCATENATE(TEXT(DT656,"yyyy-mm-ddThh:MM:ss"),"Z"),"")</f>
        <v/>
      </c>
      <c r="AW656" s="146" t="str">
        <f t="shared" si="2748"/>
        <v/>
      </c>
      <c r="AX656" s="146" t="str">
        <f t="shared" ref="AX656:AZ656" si="2749">IF(NOT(ISBLANK(ED656)),CONCATENATE(TEXT(ED656,"yyyy-mm-ddThh:MM:ss"),"Z"),"")</f>
        <v/>
      </c>
      <c r="AY656" s="146" t="str">
        <f t="shared" si="2749"/>
        <v/>
      </c>
      <c r="AZ656" s="146" t="str">
        <f t="shared" si="2749"/>
        <v/>
      </c>
      <c r="BA656" s="176"/>
      <c r="BB656" s="152"/>
      <c r="BC656" s="177"/>
      <c r="BD656" s="154"/>
      <c r="BE656" s="155"/>
      <c r="BF656" s="154"/>
      <c r="BG656" s="155"/>
      <c r="BH656" s="169"/>
      <c r="BI656" s="162"/>
      <c r="BJ656" s="172"/>
      <c r="BK656" s="162"/>
      <c r="BL656" s="158"/>
      <c r="BM656" s="172"/>
      <c r="BN656" s="162"/>
      <c r="BO656" s="167"/>
      <c r="BP656" s="169"/>
      <c r="BQ656" s="162"/>
      <c r="BR656" s="162"/>
      <c r="BS656" s="174"/>
      <c r="BT656" s="162"/>
      <c r="BU656" s="174"/>
      <c r="BV656" s="174"/>
      <c r="BW656" s="174"/>
      <c r="BX656" s="173"/>
      <c r="BY656" s="158"/>
      <c r="BZ656" s="160"/>
      <c r="CA656" s="172"/>
      <c r="CB656" s="152"/>
      <c r="CC656" s="152"/>
      <c r="CD656" s="156"/>
      <c r="CE656" s="172"/>
      <c r="CF656" s="162"/>
      <c r="CG656" s="162"/>
      <c r="CH656" s="158"/>
      <c r="CI656" s="173"/>
      <c r="CJ656" s="178"/>
      <c r="CK656" s="173"/>
      <c r="CL656" s="165"/>
      <c r="CM656" s="172"/>
      <c r="CN656" s="162"/>
      <c r="CO656" s="162"/>
      <c r="CP656" s="162"/>
      <c r="CQ656" s="162"/>
      <c r="CR656" s="169"/>
      <c r="CS656" s="162"/>
      <c r="CT656" s="162"/>
      <c r="CU656" s="174"/>
      <c r="CV656" s="152"/>
      <c r="CW656" s="173"/>
      <c r="CX656" s="158"/>
      <c r="CY656" s="172"/>
      <c r="CZ656" s="162"/>
      <c r="DA656" s="162"/>
      <c r="DB656" s="158"/>
      <c r="DC656" s="173"/>
      <c r="DD656" s="178"/>
      <c r="DE656" s="173"/>
      <c r="DF656" s="165"/>
      <c r="DG656" s="172"/>
      <c r="DH656" s="178"/>
      <c r="DI656" s="172"/>
      <c r="DJ656" s="178"/>
      <c r="DK656" s="172"/>
      <c r="DL656" s="162"/>
      <c r="DM656" s="167"/>
      <c r="DN656" s="169"/>
      <c r="DO656" s="162"/>
      <c r="DP656" s="162"/>
      <c r="DQ656" s="174"/>
      <c r="DR656" s="152"/>
      <c r="DS656" s="172"/>
      <c r="DT656" s="152"/>
      <c r="DU656" s="152"/>
      <c r="DV656" s="156"/>
      <c r="DW656" s="173"/>
      <c r="DX656" s="158"/>
      <c r="DY656" s="172"/>
      <c r="DZ656" s="162"/>
      <c r="EA656" s="162"/>
      <c r="EB656" s="172"/>
      <c r="EC656" s="172"/>
      <c r="ED656" s="152"/>
      <c r="EE656" s="152"/>
      <c r="EF656" s="152"/>
      <c r="EG656" s="174"/>
      <c r="EH656" s="172"/>
      <c r="EI656" s="162"/>
      <c r="EJ656" s="162"/>
    </row>
    <row r="657" spans="1:140" ht="12.5">
      <c r="A657" s="168"/>
      <c r="B657" s="169"/>
      <c r="C657" s="144" t="str">
        <f t="shared" si="0"/>
        <v/>
      </c>
      <c r="D657" s="144" t="str">
        <f t="shared" si="2699"/>
        <v/>
      </c>
      <c r="E657" s="144" t="str">
        <f t="shared" si="2"/>
        <v/>
      </c>
      <c r="F657" s="145" t="str">
        <f t="shared" si="2700"/>
        <v/>
      </c>
      <c r="G657" s="145" t="str">
        <f t="shared" si="4"/>
        <v/>
      </c>
      <c r="H657" s="145" t="str">
        <f t="shared" si="5"/>
        <v/>
      </c>
      <c r="I657" s="146" t="str">
        <f t="shared" ref="I657:J657" si="2750">IF(COUNTA($DO657:$DX657)&gt;0,$BA657,"")</f>
        <v/>
      </c>
      <c r="J657" s="146" t="str">
        <f t="shared" si="2750"/>
        <v/>
      </c>
      <c r="K657" s="147" t="str">
        <f t="shared" si="43"/>
        <v/>
      </c>
      <c r="L657" s="147" t="str">
        <f t="shared" si="7"/>
        <v/>
      </c>
      <c r="M657" s="147" t="str">
        <f t="shared" si="8"/>
        <v/>
      </c>
      <c r="N657" s="147" t="str">
        <f t="shared" si="48"/>
        <v/>
      </c>
      <c r="O657" s="147" t="str">
        <f t="shared" si="9"/>
        <v/>
      </c>
      <c r="P657" s="146" t="str">
        <f t="shared" si="2702"/>
        <v/>
      </c>
      <c r="Q657" s="147" t="str">
        <f t="shared" si="2703"/>
        <v/>
      </c>
      <c r="R657" s="146" t="str">
        <f t="shared" si="12"/>
        <v/>
      </c>
      <c r="S657" s="146" t="str">
        <f t="shared" si="13"/>
        <v/>
      </c>
      <c r="T657" s="146" t="str">
        <f>IF(NOT(ISBLANK(DH657)),
        IF(AND(ISREF('Input Tenderers'!$J$8:$K$8),COUNTA('Input Tenderers'!$N$8)&gt;0),
                IF(COUNTA('Input Implementation Transactio'!$N657:$O657)&gt;0,"supplier;tenderer;payee","supplier;tenderer"),
                IF(COUNTA('Input Implementation Transactio'!$N657:$O657)&gt;0,"supplier;payee","supplier")
                ),
        IF(COUNTA('Input Implementation Transactio'!$N657:$O657)&gt;0, "payee", "")
        )</f>
        <v/>
      </c>
      <c r="U657" s="146" t="str">
        <f t="shared" si="14"/>
        <v/>
      </c>
      <c r="V657" s="146" t="str">
        <f t="shared" si="15"/>
        <v/>
      </c>
      <c r="W657" s="148" t="str">
        <f t="shared" si="2704"/>
        <v/>
      </c>
      <c r="X657" s="175" t="str">
        <f t="shared" si="2705"/>
        <v/>
      </c>
      <c r="Y657" s="170" t="str">
        <f t="shared" si="2706"/>
        <v/>
      </c>
      <c r="Z657" s="150" t="str">
        <f t="shared" si="19"/>
        <v/>
      </c>
      <c r="AA657" s="146" t="str">
        <f t="shared" si="20"/>
        <v/>
      </c>
      <c r="AB657" s="146" t="str">
        <f t="shared" si="21"/>
        <v/>
      </c>
      <c r="AC657" s="146" t="str">
        <f t="shared" si="22"/>
        <v/>
      </c>
      <c r="AD657" s="148" t="str">
        <f t="shared" si="2707"/>
        <v/>
      </c>
      <c r="AE657" s="148" t="str">
        <f t="shared" si="24"/>
        <v/>
      </c>
      <c r="AF657" s="175" t="str">
        <f t="shared" si="2708"/>
        <v/>
      </c>
      <c r="AG657" s="170" t="str">
        <f t="shared" si="2709"/>
        <v/>
      </c>
      <c r="AH657" s="148" t="str">
        <f t="shared" si="2710"/>
        <v/>
      </c>
      <c r="AI657" s="146" t="str">
        <f t="shared" si="28"/>
        <v/>
      </c>
      <c r="AJ657" s="146" t="str">
        <f t="shared" si="29"/>
        <v/>
      </c>
      <c r="AK657" s="146" t="str">
        <f t="shared" si="30"/>
        <v/>
      </c>
      <c r="AL657" s="146" t="str">
        <f t="shared" si="31"/>
        <v/>
      </c>
      <c r="AM657" s="171" t="str">
        <f t="shared" si="32"/>
        <v/>
      </c>
      <c r="AN657" s="171" t="str">
        <f t="shared" si="33"/>
        <v/>
      </c>
      <c r="AO657" s="146" t="str">
        <f t="shared" si="34"/>
        <v/>
      </c>
      <c r="AP657" s="146" t="str">
        <f t="shared" si="35"/>
        <v/>
      </c>
      <c r="AQ657" s="146" t="str">
        <f t="shared" si="36"/>
        <v/>
      </c>
      <c r="AR657" s="146" t="str">
        <f t="shared" ref="AR657:AS657" si="2751">IF(NOT(ISBLANK(CB657)),CONCATENATE(TEXT(CB657,"yyyy-mm-ddThh:MM:ss"),"Z"),"")</f>
        <v/>
      </c>
      <c r="AS657" s="146" t="str">
        <f t="shared" si="2751"/>
        <v/>
      </c>
      <c r="AT657" s="146" t="str">
        <f t="shared" si="38"/>
        <v/>
      </c>
      <c r="AU657" s="146" t="str">
        <f t="shared" si="39"/>
        <v/>
      </c>
      <c r="AV657" s="146" t="str">
        <f t="shared" ref="AV657:AW657" si="2752">IF(NOT(ISBLANK(DT657)),CONCATENATE(TEXT(DT657,"yyyy-mm-ddThh:MM:ss"),"Z"),"")</f>
        <v/>
      </c>
      <c r="AW657" s="146" t="str">
        <f t="shared" si="2752"/>
        <v/>
      </c>
      <c r="AX657" s="146" t="str">
        <f t="shared" ref="AX657:AZ657" si="2753">IF(NOT(ISBLANK(ED657)),CONCATENATE(TEXT(ED657,"yyyy-mm-ddThh:MM:ss"),"Z"),"")</f>
        <v/>
      </c>
      <c r="AY657" s="146" t="str">
        <f t="shared" si="2753"/>
        <v/>
      </c>
      <c r="AZ657" s="146" t="str">
        <f t="shared" si="2753"/>
        <v/>
      </c>
      <c r="BA657" s="176"/>
      <c r="BB657" s="152"/>
      <c r="BC657" s="177"/>
      <c r="BD657" s="154"/>
      <c r="BE657" s="155"/>
      <c r="BF657" s="154"/>
      <c r="BG657" s="155"/>
      <c r="BH657" s="169"/>
      <c r="BI657" s="162"/>
      <c r="BJ657" s="172"/>
      <c r="BK657" s="162"/>
      <c r="BL657" s="158"/>
      <c r="BM657" s="172"/>
      <c r="BN657" s="162"/>
      <c r="BO657" s="167"/>
      <c r="BP657" s="169"/>
      <c r="BQ657" s="162"/>
      <c r="BR657" s="162"/>
      <c r="BS657" s="174"/>
      <c r="BT657" s="162"/>
      <c r="BU657" s="174"/>
      <c r="BV657" s="174"/>
      <c r="BW657" s="174"/>
      <c r="BX657" s="173"/>
      <c r="BY657" s="158"/>
      <c r="BZ657" s="160"/>
      <c r="CA657" s="172"/>
      <c r="CB657" s="152"/>
      <c r="CC657" s="152"/>
      <c r="CD657" s="156"/>
      <c r="CE657" s="172"/>
      <c r="CF657" s="162"/>
      <c r="CG657" s="162"/>
      <c r="CH657" s="158"/>
      <c r="CI657" s="173"/>
      <c r="CJ657" s="178"/>
      <c r="CK657" s="173"/>
      <c r="CL657" s="165"/>
      <c r="CM657" s="172"/>
      <c r="CN657" s="162"/>
      <c r="CO657" s="162"/>
      <c r="CP657" s="162"/>
      <c r="CQ657" s="162"/>
      <c r="CR657" s="169"/>
      <c r="CS657" s="162"/>
      <c r="CT657" s="162"/>
      <c r="CU657" s="174"/>
      <c r="CV657" s="152"/>
      <c r="CW657" s="173"/>
      <c r="CX657" s="158"/>
      <c r="CY657" s="172"/>
      <c r="CZ657" s="162"/>
      <c r="DA657" s="162"/>
      <c r="DB657" s="158"/>
      <c r="DC657" s="173"/>
      <c r="DD657" s="178"/>
      <c r="DE657" s="173"/>
      <c r="DF657" s="165"/>
      <c r="DG657" s="172"/>
      <c r="DH657" s="178"/>
      <c r="DI657" s="172"/>
      <c r="DJ657" s="178"/>
      <c r="DK657" s="172"/>
      <c r="DL657" s="162"/>
      <c r="DM657" s="167"/>
      <c r="DN657" s="169"/>
      <c r="DO657" s="162"/>
      <c r="DP657" s="162"/>
      <c r="DQ657" s="174"/>
      <c r="DR657" s="152"/>
      <c r="DS657" s="172"/>
      <c r="DT657" s="152"/>
      <c r="DU657" s="152"/>
      <c r="DV657" s="156"/>
      <c r="DW657" s="173"/>
      <c r="DX657" s="158"/>
      <c r="DY657" s="172"/>
      <c r="DZ657" s="162"/>
      <c r="EA657" s="162"/>
      <c r="EB657" s="172"/>
      <c r="EC657" s="172"/>
      <c r="ED657" s="152"/>
      <c r="EE657" s="152"/>
      <c r="EF657" s="152"/>
      <c r="EG657" s="174"/>
      <c r="EH657" s="172"/>
      <c r="EI657" s="162"/>
      <c r="EJ657" s="162"/>
    </row>
    <row r="658" spans="1:140" ht="12.5">
      <c r="A658" s="168"/>
      <c r="B658" s="169"/>
      <c r="C658" s="144" t="str">
        <f t="shared" si="0"/>
        <v/>
      </c>
      <c r="D658" s="144" t="str">
        <f t="shared" si="2699"/>
        <v/>
      </c>
      <c r="E658" s="144" t="str">
        <f t="shared" si="2"/>
        <v/>
      </c>
      <c r="F658" s="145" t="str">
        <f t="shared" si="2700"/>
        <v/>
      </c>
      <c r="G658" s="145" t="str">
        <f t="shared" si="4"/>
        <v/>
      </c>
      <c r="H658" s="145" t="str">
        <f t="shared" si="5"/>
        <v/>
      </c>
      <c r="I658" s="146" t="str">
        <f t="shared" ref="I658:J658" si="2754">IF(COUNTA($DO658:$DX658)&gt;0,$BA658,"")</f>
        <v/>
      </c>
      <c r="J658" s="146" t="str">
        <f t="shared" si="2754"/>
        <v/>
      </c>
      <c r="K658" s="147" t="str">
        <f t="shared" si="43"/>
        <v/>
      </c>
      <c r="L658" s="147" t="str">
        <f t="shared" si="7"/>
        <v/>
      </c>
      <c r="M658" s="147" t="str">
        <f t="shared" si="8"/>
        <v/>
      </c>
      <c r="N658" s="147" t="str">
        <f t="shared" si="48"/>
        <v/>
      </c>
      <c r="O658" s="147" t="str">
        <f t="shared" si="9"/>
        <v/>
      </c>
      <c r="P658" s="146" t="str">
        <f t="shared" si="2702"/>
        <v/>
      </c>
      <c r="Q658" s="147" t="str">
        <f t="shared" si="2703"/>
        <v/>
      </c>
      <c r="R658" s="146" t="str">
        <f t="shared" si="12"/>
        <v/>
      </c>
      <c r="S658" s="146" t="str">
        <f t="shared" si="13"/>
        <v/>
      </c>
      <c r="T658" s="146" t="str">
        <f>IF(NOT(ISBLANK(DH658)),
        IF(AND(ISREF('Input Tenderers'!$J$8:$K$8),COUNTA('Input Tenderers'!$N$8)&gt;0),
                IF(COUNTA('Input Implementation Transactio'!$N658:$O658)&gt;0,"supplier;tenderer;payee","supplier;tenderer"),
                IF(COUNTA('Input Implementation Transactio'!$N658:$O658)&gt;0,"supplier;payee","supplier")
                ),
        IF(COUNTA('Input Implementation Transactio'!$N658:$O658)&gt;0, "payee", "")
        )</f>
        <v/>
      </c>
      <c r="U658" s="146" t="str">
        <f t="shared" si="14"/>
        <v/>
      </c>
      <c r="V658" s="146" t="str">
        <f t="shared" si="15"/>
        <v/>
      </c>
      <c r="W658" s="148" t="str">
        <f t="shared" si="2704"/>
        <v/>
      </c>
      <c r="X658" s="175" t="str">
        <f t="shared" si="2705"/>
        <v/>
      </c>
      <c r="Y658" s="170" t="str">
        <f t="shared" si="2706"/>
        <v/>
      </c>
      <c r="Z658" s="150" t="str">
        <f t="shared" si="19"/>
        <v/>
      </c>
      <c r="AA658" s="146" t="str">
        <f t="shared" si="20"/>
        <v/>
      </c>
      <c r="AB658" s="146" t="str">
        <f t="shared" si="21"/>
        <v/>
      </c>
      <c r="AC658" s="146" t="str">
        <f t="shared" si="22"/>
        <v/>
      </c>
      <c r="AD658" s="148" t="str">
        <f t="shared" si="2707"/>
        <v/>
      </c>
      <c r="AE658" s="148" t="str">
        <f t="shared" si="24"/>
        <v/>
      </c>
      <c r="AF658" s="175" t="str">
        <f t="shared" si="2708"/>
        <v/>
      </c>
      <c r="AG658" s="170" t="str">
        <f t="shared" si="2709"/>
        <v/>
      </c>
      <c r="AH658" s="148" t="str">
        <f t="shared" si="2710"/>
        <v/>
      </c>
      <c r="AI658" s="146" t="str">
        <f t="shared" si="28"/>
        <v/>
      </c>
      <c r="AJ658" s="146" t="str">
        <f t="shared" si="29"/>
        <v/>
      </c>
      <c r="AK658" s="146" t="str">
        <f t="shared" si="30"/>
        <v/>
      </c>
      <c r="AL658" s="146" t="str">
        <f t="shared" si="31"/>
        <v/>
      </c>
      <c r="AM658" s="171" t="str">
        <f t="shared" si="32"/>
        <v/>
      </c>
      <c r="AN658" s="171" t="str">
        <f t="shared" si="33"/>
        <v/>
      </c>
      <c r="AO658" s="146" t="str">
        <f t="shared" si="34"/>
        <v/>
      </c>
      <c r="AP658" s="146" t="str">
        <f t="shared" si="35"/>
        <v/>
      </c>
      <c r="AQ658" s="146" t="str">
        <f t="shared" si="36"/>
        <v/>
      </c>
      <c r="AR658" s="146" t="str">
        <f t="shared" ref="AR658:AS658" si="2755">IF(NOT(ISBLANK(CB658)),CONCATENATE(TEXT(CB658,"yyyy-mm-ddThh:MM:ss"),"Z"),"")</f>
        <v/>
      </c>
      <c r="AS658" s="146" t="str">
        <f t="shared" si="2755"/>
        <v/>
      </c>
      <c r="AT658" s="146" t="str">
        <f t="shared" si="38"/>
        <v/>
      </c>
      <c r="AU658" s="146" t="str">
        <f t="shared" si="39"/>
        <v/>
      </c>
      <c r="AV658" s="146" t="str">
        <f t="shared" ref="AV658:AW658" si="2756">IF(NOT(ISBLANK(DT658)),CONCATENATE(TEXT(DT658,"yyyy-mm-ddThh:MM:ss"),"Z"),"")</f>
        <v/>
      </c>
      <c r="AW658" s="146" t="str">
        <f t="shared" si="2756"/>
        <v/>
      </c>
      <c r="AX658" s="146" t="str">
        <f t="shared" ref="AX658:AZ658" si="2757">IF(NOT(ISBLANK(ED658)),CONCATENATE(TEXT(ED658,"yyyy-mm-ddThh:MM:ss"),"Z"),"")</f>
        <v/>
      </c>
      <c r="AY658" s="146" t="str">
        <f t="shared" si="2757"/>
        <v/>
      </c>
      <c r="AZ658" s="146" t="str">
        <f t="shared" si="2757"/>
        <v/>
      </c>
      <c r="BA658" s="176"/>
      <c r="BB658" s="152"/>
      <c r="BC658" s="177"/>
      <c r="BD658" s="154"/>
      <c r="BE658" s="155"/>
      <c r="BF658" s="154"/>
      <c r="BG658" s="155"/>
      <c r="BH658" s="169"/>
      <c r="BI658" s="162"/>
      <c r="BJ658" s="172"/>
      <c r="BK658" s="162"/>
      <c r="BL658" s="158"/>
      <c r="BM658" s="172"/>
      <c r="BN658" s="162"/>
      <c r="BO658" s="167"/>
      <c r="BP658" s="169"/>
      <c r="BQ658" s="162"/>
      <c r="BR658" s="162"/>
      <c r="BS658" s="174"/>
      <c r="BT658" s="162"/>
      <c r="BU658" s="174"/>
      <c r="BV658" s="174"/>
      <c r="BW658" s="174"/>
      <c r="BX658" s="173"/>
      <c r="BY658" s="158"/>
      <c r="BZ658" s="160"/>
      <c r="CA658" s="172"/>
      <c r="CB658" s="152"/>
      <c r="CC658" s="152"/>
      <c r="CD658" s="156"/>
      <c r="CE658" s="172"/>
      <c r="CF658" s="162"/>
      <c r="CG658" s="162"/>
      <c r="CH658" s="158"/>
      <c r="CI658" s="173"/>
      <c r="CJ658" s="178"/>
      <c r="CK658" s="173"/>
      <c r="CL658" s="165"/>
      <c r="CM658" s="172"/>
      <c r="CN658" s="162"/>
      <c r="CO658" s="162"/>
      <c r="CP658" s="162"/>
      <c r="CQ658" s="162"/>
      <c r="CR658" s="169"/>
      <c r="CS658" s="162"/>
      <c r="CT658" s="162"/>
      <c r="CU658" s="174"/>
      <c r="CV658" s="152"/>
      <c r="CW658" s="173"/>
      <c r="CX658" s="158"/>
      <c r="CY658" s="172"/>
      <c r="CZ658" s="162"/>
      <c r="DA658" s="162"/>
      <c r="DB658" s="158"/>
      <c r="DC658" s="173"/>
      <c r="DD658" s="178"/>
      <c r="DE658" s="173"/>
      <c r="DF658" s="165"/>
      <c r="DG658" s="172"/>
      <c r="DH658" s="178"/>
      <c r="DI658" s="172"/>
      <c r="DJ658" s="178"/>
      <c r="DK658" s="172"/>
      <c r="DL658" s="162"/>
      <c r="DM658" s="167"/>
      <c r="DN658" s="169"/>
      <c r="DO658" s="162"/>
      <c r="DP658" s="162"/>
      <c r="DQ658" s="174"/>
      <c r="DR658" s="152"/>
      <c r="DS658" s="172"/>
      <c r="DT658" s="152"/>
      <c r="DU658" s="152"/>
      <c r="DV658" s="156"/>
      <c r="DW658" s="173"/>
      <c r="DX658" s="158"/>
      <c r="DY658" s="172"/>
      <c r="DZ658" s="162"/>
      <c r="EA658" s="162"/>
      <c r="EB658" s="172"/>
      <c r="EC658" s="172"/>
      <c r="ED658" s="152"/>
      <c r="EE658" s="152"/>
      <c r="EF658" s="152"/>
      <c r="EG658" s="174"/>
      <c r="EH658" s="172"/>
      <c r="EI658" s="162"/>
      <c r="EJ658" s="162"/>
    </row>
    <row r="659" spans="1:140" ht="12.5">
      <c r="A659" s="168"/>
      <c r="B659" s="169"/>
      <c r="C659" s="144" t="str">
        <f t="shared" si="0"/>
        <v/>
      </c>
      <c r="D659" s="144" t="str">
        <f t="shared" si="2699"/>
        <v/>
      </c>
      <c r="E659" s="144" t="str">
        <f t="shared" si="2"/>
        <v/>
      </c>
      <c r="F659" s="145" t="str">
        <f t="shared" si="2700"/>
        <v/>
      </c>
      <c r="G659" s="145" t="str">
        <f t="shared" si="4"/>
        <v/>
      </c>
      <c r="H659" s="145" t="str">
        <f t="shared" si="5"/>
        <v/>
      </c>
      <c r="I659" s="146" t="str">
        <f t="shared" ref="I659:J659" si="2758">IF(COUNTA($DO659:$DX659)&gt;0,$BA659,"")</f>
        <v/>
      </c>
      <c r="J659" s="146" t="str">
        <f t="shared" si="2758"/>
        <v/>
      </c>
      <c r="K659" s="147" t="str">
        <f t="shared" si="43"/>
        <v/>
      </c>
      <c r="L659" s="147" t="str">
        <f t="shared" si="7"/>
        <v/>
      </c>
      <c r="M659" s="147" t="str">
        <f t="shared" si="8"/>
        <v/>
      </c>
      <c r="N659" s="147" t="str">
        <f t="shared" si="48"/>
        <v/>
      </c>
      <c r="O659" s="147" t="str">
        <f t="shared" si="9"/>
        <v/>
      </c>
      <c r="P659" s="146" t="str">
        <f t="shared" si="2702"/>
        <v/>
      </c>
      <c r="Q659" s="147" t="str">
        <f t="shared" si="2703"/>
        <v/>
      </c>
      <c r="R659" s="146" t="str">
        <f t="shared" si="12"/>
        <v/>
      </c>
      <c r="S659" s="146" t="str">
        <f t="shared" si="13"/>
        <v/>
      </c>
      <c r="T659" s="146" t="str">
        <f>IF(NOT(ISBLANK(DH659)),
        IF(AND(ISREF('Input Tenderers'!$J$8:$K$8),COUNTA('Input Tenderers'!$N$8)&gt;0),
                IF(COUNTA('Input Implementation Transactio'!$N659:$O659)&gt;0,"supplier;tenderer;payee","supplier;tenderer"),
                IF(COUNTA('Input Implementation Transactio'!$N659:$O659)&gt;0,"supplier;payee","supplier")
                ),
        IF(COUNTA('Input Implementation Transactio'!$N659:$O659)&gt;0, "payee", "")
        )</f>
        <v/>
      </c>
      <c r="U659" s="146" t="str">
        <f t="shared" si="14"/>
        <v/>
      </c>
      <c r="V659" s="146" t="str">
        <f t="shared" si="15"/>
        <v/>
      </c>
      <c r="W659" s="148" t="str">
        <f t="shared" si="2704"/>
        <v/>
      </c>
      <c r="X659" s="175" t="str">
        <f t="shared" si="2705"/>
        <v/>
      </c>
      <c r="Y659" s="170" t="str">
        <f t="shared" si="2706"/>
        <v/>
      </c>
      <c r="Z659" s="150" t="str">
        <f t="shared" si="19"/>
        <v/>
      </c>
      <c r="AA659" s="146" t="str">
        <f t="shared" si="20"/>
        <v/>
      </c>
      <c r="AB659" s="146" t="str">
        <f t="shared" si="21"/>
        <v/>
      </c>
      <c r="AC659" s="146" t="str">
        <f t="shared" si="22"/>
        <v/>
      </c>
      <c r="AD659" s="148" t="str">
        <f t="shared" si="2707"/>
        <v/>
      </c>
      <c r="AE659" s="148" t="str">
        <f t="shared" si="24"/>
        <v/>
      </c>
      <c r="AF659" s="175" t="str">
        <f t="shared" si="2708"/>
        <v/>
      </c>
      <c r="AG659" s="170" t="str">
        <f t="shared" si="2709"/>
        <v/>
      </c>
      <c r="AH659" s="148" t="str">
        <f t="shared" si="2710"/>
        <v/>
      </c>
      <c r="AI659" s="146" t="str">
        <f t="shared" si="28"/>
        <v/>
      </c>
      <c r="AJ659" s="146" t="str">
        <f t="shared" si="29"/>
        <v/>
      </c>
      <c r="AK659" s="146" t="str">
        <f t="shared" si="30"/>
        <v/>
      </c>
      <c r="AL659" s="146" t="str">
        <f t="shared" si="31"/>
        <v/>
      </c>
      <c r="AM659" s="171" t="str">
        <f t="shared" si="32"/>
        <v/>
      </c>
      <c r="AN659" s="171" t="str">
        <f t="shared" si="33"/>
        <v/>
      </c>
      <c r="AO659" s="146" t="str">
        <f t="shared" si="34"/>
        <v/>
      </c>
      <c r="AP659" s="146" t="str">
        <f t="shared" si="35"/>
        <v/>
      </c>
      <c r="AQ659" s="146" t="str">
        <f t="shared" si="36"/>
        <v/>
      </c>
      <c r="AR659" s="146" t="str">
        <f t="shared" ref="AR659:AS659" si="2759">IF(NOT(ISBLANK(CB659)),CONCATENATE(TEXT(CB659,"yyyy-mm-ddThh:MM:ss"),"Z"),"")</f>
        <v/>
      </c>
      <c r="AS659" s="146" t="str">
        <f t="shared" si="2759"/>
        <v/>
      </c>
      <c r="AT659" s="146" t="str">
        <f t="shared" si="38"/>
        <v/>
      </c>
      <c r="AU659" s="146" t="str">
        <f t="shared" si="39"/>
        <v/>
      </c>
      <c r="AV659" s="146" t="str">
        <f t="shared" ref="AV659:AW659" si="2760">IF(NOT(ISBLANK(DT659)),CONCATENATE(TEXT(DT659,"yyyy-mm-ddThh:MM:ss"),"Z"),"")</f>
        <v/>
      </c>
      <c r="AW659" s="146" t="str">
        <f t="shared" si="2760"/>
        <v/>
      </c>
      <c r="AX659" s="146" t="str">
        <f t="shared" ref="AX659:AZ659" si="2761">IF(NOT(ISBLANK(ED659)),CONCATENATE(TEXT(ED659,"yyyy-mm-ddThh:MM:ss"),"Z"),"")</f>
        <v/>
      </c>
      <c r="AY659" s="146" t="str">
        <f t="shared" si="2761"/>
        <v/>
      </c>
      <c r="AZ659" s="146" t="str">
        <f t="shared" si="2761"/>
        <v/>
      </c>
      <c r="BA659" s="176"/>
      <c r="BB659" s="152"/>
      <c r="BC659" s="177"/>
      <c r="BD659" s="154"/>
      <c r="BE659" s="155"/>
      <c r="BF659" s="154"/>
      <c r="BG659" s="155"/>
      <c r="BH659" s="169"/>
      <c r="BI659" s="162"/>
      <c r="BJ659" s="172"/>
      <c r="BK659" s="162"/>
      <c r="BL659" s="158"/>
      <c r="BM659" s="172"/>
      <c r="BN659" s="162"/>
      <c r="BO659" s="167"/>
      <c r="BP659" s="169"/>
      <c r="BQ659" s="162"/>
      <c r="BR659" s="162"/>
      <c r="BS659" s="174"/>
      <c r="BT659" s="162"/>
      <c r="BU659" s="174"/>
      <c r="BV659" s="174"/>
      <c r="BW659" s="174"/>
      <c r="BX659" s="173"/>
      <c r="BY659" s="158"/>
      <c r="BZ659" s="160"/>
      <c r="CA659" s="172"/>
      <c r="CB659" s="152"/>
      <c r="CC659" s="152"/>
      <c r="CD659" s="156"/>
      <c r="CE659" s="172"/>
      <c r="CF659" s="162"/>
      <c r="CG659" s="162"/>
      <c r="CH659" s="158"/>
      <c r="CI659" s="173"/>
      <c r="CJ659" s="178"/>
      <c r="CK659" s="173"/>
      <c r="CL659" s="165"/>
      <c r="CM659" s="172"/>
      <c r="CN659" s="162"/>
      <c r="CO659" s="162"/>
      <c r="CP659" s="162"/>
      <c r="CQ659" s="162"/>
      <c r="CR659" s="169"/>
      <c r="CS659" s="162"/>
      <c r="CT659" s="162"/>
      <c r="CU659" s="174"/>
      <c r="CV659" s="152"/>
      <c r="CW659" s="173"/>
      <c r="CX659" s="158"/>
      <c r="CY659" s="172"/>
      <c r="CZ659" s="162"/>
      <c r="DA659" s="162"/>
      <c r="DB659" s="158"/>
      <c r="DC659" s="173"/>
      <c r="DD659" s="178"/>
      <c r="DE659" s="173"/>
      <c r="DF659" s="165"/>
      <c r="DG659" s="172"/>
      <c r="DH659" s="178"/>
      <c r="DI659" s="172"/>
      <c r="DJ659" s="178"/>
      <c r="DK659" s="172"/>
      <c r="DL659" s="162"/>
      <c r="DM659" s="167"/>
      <c r="DN659" s="169"/>
      <c r="DO659" s="162"/>
      <c r="DP659" s="162"/>
      <c r="DQ659" s="174"/>
      <c r="DR659" s="152"/>
      <c r="DS659" s="172"/>
      <c r="DT659" s="152"/>
      <c r="DU659" s="152"/>
      <c r="DV659" s="156"/>
      <c r="DW659" s="173"/>
      <c r="DX659" s="158"/>
      <c r="DY659" s="172"/>
      <c r="DZ659" s="162"/>
      <c r="EA659" s="162"/>
      <c r="EB659" s="172"/>
      <c r="EC659" s="172"/>
      <c r="ED659" s="152"/>
      <c r="EE659" s="152"/>
      <c r="EF659" s="152"/>
      <c r="EG659" s="174"/>
      <c r="EH659" s="172"/>
      <c r="EI659" s="162"/>
      <c r="EJ659" s="162"/>
    </row>
    <row r="660" spans="1:140" ht="12.5">
      <c r="A660" s="168"/>
      <c r="B660" s="169"/>
      <c r="C660" s="144" t="str">
        <f t="shared" si="0"/>
        <v/>
      </c>
      <c r="D660" s="144" t="str">
        <f t="shared" si="2699"/>
        <v/>
      </c>
      <c r="E660" s="144" t="str">
        <f t="shared" si="2"/>
        <v/>
      </c>
      <c r="F660" s="145" t="str">
        <f t="shared" si="2700"/>
        <v/>
      </c>
      <c r="G660" s="145" t="str">
        <f t="shared" si="4"/>
        <v/>
      </c>
      <c r="H660" s="145" t="str">
        <f t="shared" si="5"/>
        <v/>
      </c>
      <c r="I660" s="146" t="str">
        <f t="shared" ref="I660:J660" si="2762">IF(COUNTA($DO660:$DX660)&gt;0,$BA660,"")</f>
        <v/>
      </c>
      <c r="J660" s="146" t="str">
        <f t="shared" si="2762"/>
        <v/>
      </c>
      <c r="K660" s="147" t="str">
        <f t="shared" si="43"/>
        <v/>
      </c>
      <c r="L660" s="147" t="str">
        <f t="shared" si="7"/>
        <v/>
      </c>
      <c r="M660" s="147" t="str">
        <f t="shared" si="8"/>
        <v/>
      </c>
      <c r="N660" s="147" t="str">
        <f t="shared" si="48"/>
        <v/>
      </c>
      <c r="O660" s="147" t="str">
        <f t="shared" si="9"/>
        <v/>
      </c>
      <c r="P660" s="146" t="str">
        <f t="shared" si="2702"/>
        <v/>
      </c>
      <c r="Q660" s="147" t="str">
        <f t="shared" si="2703"/>
        <v/>
      </c>
      <c r="R660" s="146" t="str">
        <f t="shared" si="12"/>
        <v/>
      </c>
      <c r="S660" s="146" t="str">
        <f t="shared" si="13"/>
        <v/>
      </c>
      <c r="T660" s="146" t="str">
        <f>IF(NOT(ISBLANK(DH660)),
        IF(AND(ISREF('Input Tenderers'!$J$8:$K$8),COUNTA('Input Tenderers'!$N$8)&gt;0),
                IF(COUNTA('Input Implementation Transactio'!$N660:$O660)&gt;0,"supplier;tenderer;payee","supplier;tenderer"),
                IF(COUNTA('Input Implementation Transactio'!$N660:$O660)&gt;0,"supplier;payee","supplier")
                ),
        IF(COUNTA('Input Implementation Transactio'!$N660:$O660)&gt;0, "payee", "")
        )</f>
        <v/>
      </c>
      <c r="U660" s="146" t="str">
        <f t="shared" si="14"/>
        <v/>
      </c>
      <c r="V660" s="146" t="str">
        <f t="shared" si="15"/>
        <v/>
      </c>
      <c r="W660" s="148" t="str">
        <f t="shared" si="2704"/>
        <v/>
      </c>
      <c r="X660" s="175" t="str">
        <f t="shared" si="2705"/>
        <v/>
      </c>
      <c r="Y660" s="170" t="str">
        <f t="shared" si="2706"/>
        <v/>
      </c>
      <c r="Z660" s="150" t="str">
        <f t="shared" si="19"/>
        <v/>
      </c>
      <c r="AA660" s="146" t="str">
        <f t="shared" si="20"/>
        <v/>
      </c>
      <c r="AB660" s="146" t="str">
        <f t="shared" si="21"/>
        <v/>
      </c>
      <c r="AC660" s="146" t="str">
        <f t="shared" si="22"/>
        <v/>
      </c>
      <c r="AD660" s="148" t="str">
        <f t="shared" si="2707"/>
        <v/>
      </c>
      <c r="AE660" s="148" t="str">
        <f t="shared" si="24"/>
        <v/>
      </c>
      <c r="AF660" s="175" t="str">
        <f t="shared" si="2708"/>
        <v/>
      </c>
      <c r="AG660" s="170" t="str">
        <f t="shared" si="2709"/>
        <v/>
      </c>
      <c r="AH660" s="148" t="str">
        <f t="shared" si="2710"/>
        <v/>
      </c>
      <c r="AI660" s="146" t="str">
        <f t="shared" si="28"/>
        <v/>
      </c>
      <c r="AJ660" s="146" t="str">
        <f t="shared" si="29"/>
        <v/>
      </c>
      <c r="AK660" s="146" t="str">
        <f t="shared" si="30"/>
        <v/>
      </c>
      <c r="AL660" s="146" t="str">
        <f t="shared" si="31"/>
        <v/>
      </c>
      <c r="AM660" s="171" t="str">
        <f t="shared" si="32"/>
        <v/>
      </c>
      <c r="AN660" s="171" t="str">
        <f t="shared" si="33"/>
        <v/>
      </c>
      <c r="AO660" s="146" t="str">
        <f t="shared" si="34"/>
        <v/>
      </c>
      <c r="AP660" s="146" t="str">
        <f t="shared" si="35"/>
        <v/>
      </c>
      <c r="AQ660" s="146" t="str">
        <f t="shared" si="36"/>
        <v/>
      </c>
      <c r="AR660" s="146" t="str">
        <f t="shared" ref="AR660:AS660" si="2763">IF(NOT(ISBLANK(CB660)),CONCATENATE(TEXT(CB660,"yyyy-mm-ddThh:MM:ss"),"Z"),"")</f>
        <v/>
      </c>
      <c r="AS660" s="146" t="str">
        <f t="shared" si="2763"/>
        <v/>
      </c>
      <c r="AT660" s="146" t="str">
        <f t="shared" si="38"/>
        <v/>
      </c>
      <c r="AU660" s="146" t="str">
        <f t="shared" si="39"/>
        <v/>
      </c>
      <c r="AV660" s="146" t="str">
        <f t="shared" ref="AV660:AW660" si="2764">IF(NOT(ISBLANK(DT660)),CONCATENATE(TEXT(DT660,"yyyy-mm-ddThh:MM:ss"),"Z"),"")</f>
        <v/>
      </c>
      <c r="AW660" s="146" t="str">
        <f t="shared" si="2764"/>
        <v/>
      </c>
      <c r="AX660" s="146" t="str">
        <f t="shared" ref="AX660:AZ660" si="2765">IF(NOT(ISBLANK(ED660)),CONCATENATE(TEXT(ED660,"yyyy-mm-ddThh:MM:ss"),"Z"),"")</f>
        <v/>
      </c>
      <c r="AY660" s="146" t="str">
        <f t="shared" si="2765"/>
        <v/>
      </c>
      <c r="AZ660" s="146" t="str">
        <f t="shared" si="2765"/>
        <v/>
      </c>
      <c r="BA660" s="176"/>
      <c r="BB660" s="152"/>
      <c r="BC660" s="177"/>
      <c r="BD660" s="154"/>
      <c r="BE660" s="155"/>
      <c r="BF660" s="154"/>
      <c r="BG660" s="155"/>
      <c r="BH660" s="169"/>
      <c r="BI660" s="162"/>
      <c r="BJ660" s="172"/>
      <c r="BK660" s="162"/>
      <c r="BL660" s="158"/>
      <c r="BM660" s="172"/>
      <c r="BN660" s="162"/>
      <c r="BO660" s="167"/>
      <c r="BP660" s="169"/>
      <c r="BQ660" s="162"/>
      <c r="BR660" s="162"/>
      <c r="BS660" s="174"/>
      <c r="BT660" s="162"/>
      <c r="BU660" s="174"/>
      <c r="BV660" s="174"/>
      <c r="BW660" s="174"/>
      <c r="BX660" s="173"/>
      <c r="BY660" s="158"/>
      <c r="BZ660" s="160"/>
      <c r="CA660" s="172"/>
      <c r="CB660" s="152"/>
      <c r="CC660" s="152"/>
      <c r="CD660" s="156"/>
      <c r="CE660" s="172"/>
      <c r="CF660" s="162"/>
      <c r="CG660" s="162"/>
      <c r="CH660" s="158"/>
      <c r="CI660" s="173"/>
      <c r="CJ660" s="178"/>
      <c r="CK660" s="173"/>
      <c r="CL660" s="165"/>
      <c r="CM660" s="172"/>
      <c r="CN660" s="162"/>
      <c r="CO660" s="162"/>
      <c r="CP660" s="162"/>
      <c r="CQ660" s="162"/>
      <c r="CR660" s="169"/>
      <c r="CS660" s="162"/>
      <c r="CT660" s="162"/>
      <c r="CU660" s="174"/>
      <c r="CV660" s="152"/>
      <c r="CW660" s="173"/>
      <c r="CX660" s="158"/>
      <c r="CY660" s="172"/>
      <c r="CZ660" s="162"/>
      <c r="DA660" s="162"/>
      <c r="DB660" s="158"/>
      <c r="DC660" s="173"/>
      <c r="DD660" s="178"/>
      <c r="DE660" s="173"/>
      <c r="DF660" s="165"/>
      <c r="DG660" s="172"/>
      <c r="DH660" s="178"/>
      <c r="DI660" s="172"/>
      <c r="DJ660" s="178"/>
      <c r="DK660" s="172"/>
      <c r="DL660" s="162"/>
      <c r="DM660" s="167"/>
      <c r="DN660" s="169"/>
      <c r="DO660" s="162"/>
      <c r="DP660" s="162"/>
      <c r="DQ660" s="174"/>
      <c r="DR660" s="152"/>
      <c r="DS660" s="172"/>
      <c r="DT660" s="152"/>
      <c r="DU660" s="152"/>
      <c r="DV660" s="156"/>
      <c r="DW660" s="173"/>
      <c r="DX660" s="158"/>
      <c r="DY660" s="172"/>
      <c r="DZ660" s="162"/>
      <c r="EA660" s="162"/>
      <c r="EB660" s="172"/>
      <c r="EC660" s="172"/>
      <c r="ED660" s="152"/>
      <c r="EE660" s="152"/>
      <c r="EF660" s="152"/>
      <c r="EG660" s="174"/>
      <c r="EH660" s="172"/>
      <c r="EI660" s="162"/>
      <c r="EJ660" s="162"/>
    </row>
    <row r="661" spans="1:140" ht="12.5">
      <c r="A661" s="168"/>
      <c r="B661" s="169"/>
      <c r="C661" s="144" t="str">
        <f t="shared" si="0"/>
        <v/>
      </c>
      <c r="D661" s="144" t="str">
        <f t="shared" si="2699"/>
        <v/>
      </c>
      <c r="E661" s="144" t="str">
        <f t="shared" si="2"/>
        <v/>
      </c>
      <c r="F661" s="145" t="str">
        <f t="shared" si="2700"/>
        <v/>
      </c>
      <c r="G661" s="145" t="str">
        <f t="shared" si="4"/>
        <v/>
      </c>
      <c r="H661" s="145" t="str">
        <f t="shared" si="5"/>
        <v/>
      </c>
      <c r="I661" s="146" t="str">
        <f t="shared" ref="I661:J661" si="2766">IF(COUNTA($DO661:$DX661)&gt;0,$BA661,"")</f>
        <v/>
      </c>
      <c r="J661" s="146" t="str">
        <f t="shared" si="2766"/>
        <v/>
      </c>
      <c r="K661" s="147" t="str">
        <f t="shared" si="43"/>
        <v/>
      </c>
      <c r="L661" s="147" t="str">
        <f t="shared" si="7"/>
        <v/>
      </c>
      <c r="M661" s="147" t="str">
        <f t="shared" si="8"/>
        <v/>
      </c>
      <c r="N661" s="147" t="str">
        <f t="shared" si="48"/>
        <v/>
      </c>
      <c r="O661" s="147" t="str">
        <f t="shared" si="9"/>
        <v/>
      </c>
      <c r="P661" s="146" t="str">
        <f t="shared" si="2702"/>
        <v/>
      </c>
      <c r="Q661" s="147" t="str">
        <f t="shared" si="2703"/>
        <v/>
      </c>
      <c r="R661" s="146" t="str">
        <f t="shared" si="12"/>
        <v/>
      </c>
      <c r="S661" s="146" t="str">
        <f t="shared" si="13"/>
        <v/>
      </c>
      <c r="T661" s="146" t="str">
        <f>IF(NOT(ISBLANK(DH661)),
        IF(AND(ISREF('Input Tenderers'!$J$8:$K$8),COUNTA('Input Tenderers'!$N$8)&gt;0),
                IF(COUNTA('Input Implementation Transactio'!$N661:$O661)&gt;0,"supplier;tenderer;payee","supplier;tenderer"),
                IF(COUNTA('Input Implementation Transactio'!$N661:$O661)&gt;0,"supplier;payee","supplier")
                ),
        IF(COUNTA('Input Implementation Transactio'!$N661:$O661)&gt;0, "payee", "")
        )</f>
        <v/>
      </c>
      <c r="U661" s="146" t="str">
        <f t="shared" si="14"/>
        <v/>
      </c>
      <c r="V661" s="146" t="str">
        <f t="shared" si="15"/>
        <v/>
      </c>
      <c r="W661" s="148" t="str">
        <f t="shared" si="2704"/>
        <v/>
      </c>
      <c r="X661" s="175" t="str">
        <f t="shared" si="2705"/>
        <v/>
      </c>
      <c r="Y661" s="170" t="str">
        <f t="shared" si="2706"/>
        <v/>
      </c>
      <c r="Z661" s="150" t="str">
        <f t="shared" si="19"/>
        <v/>
      </c>
      <c r="AA661" s="146" t="str">
        <f t="shared" si="20"/>
        <v/>
      </c>
      <c r="AB661" s="146" t="str">
        <f t="shared" si="21"/>
        <v/>
      </c>
      <c r="AC661" s="146" t="str">
        <f t="shared" si="22"/>
        <v/>
      </c>
      <c r="AD661" s="148" t="str">
        <f t="shared" si="2707"/>
        <v/>
      </c>
      <c r="AE661" s="148" t="str">
        <f t="shared" si="24"/>
        <v/>
      </c>
      <c r="AF661" s="175" t="str">
        <f t="shared" si="2708"/>
        <v/>
      </c>
      <c r="AG661" s="170" t="str">
        <f t="shared" si="2709"/>
        <v/>
      </c>
      <c r="AH661" s="148" t="str">
        <f t="shared" si="2710"/>
        <v/>
      </c>
      <c r="AI661" s="146" t="str">
        <f t="shared" si="28"/>
        <v/>
      </c>
      <c r="AJ661" s="146" t="str">
        <f t="shared" si="29"/>
        <v/>
      </c>
      <c r="AK661" s="146" t="str">
        <f t="shared" si="30"/>
        <v/>
      </c>
      <c r="AL661" s="146" t="str">
        <f t="shared" si="31"/>
        <v/>
      </c>
      <c r="AM661" s="171" t="str">
        <f t="shared" si="32"/>
        <v/>
      </c>
      <c r="AN661" s="171" t="str">
        <f t="shared" si="33"/>
        <v/>
      </c>
      <c r="AO661" s="146" t="str">
        <f t="shared" si="34"/>
        <v/>
      </c>
      <c r="AP661" s="146" t="str">
        <f t="shared" si="35"/>
        <v/>
      </c>
      <c r="AQ661" s="146" t="str">
        <f t="shared" si="36"/>
        <v/>
      </c>
      <c r="AR661" s="146" t="str">
        <f t="shared" ref="AR661:AS661" si="2767">IF(NOT(ISBLANK(CB661)),CONCATENATE(TEXT(CB661,"yyyy-mm-ddThh:MM:ss"),"Z"),"")</f>
        <v/>
      </c>
      <c r="AS661" s="146" t="str">
        <f t="shared" si="2767"/>
        <v/>
      </c>
      <c r="AT661" s="146" t="str">
        <f t="shared" si="38"/>
        <v/>
      </c>
      <c r="AU661" s="146" t="str">
        <f t="shared" si="39"/>
        <v/>
      </c>
      <c r="AV661" s="146" t="str">
        <f t="shared" ref="AV661:AW661" si="2768">IF(NOT(ISBLANK(DT661)),CONCATENATE(TEXT(DT661,"yyyy-mm-ddThh:MM:ss"),"Z"),"")</f>
        <v/>
      </c>
      <c r="AW661" s="146" t="str">
        <f t="shared" si="2768"/>
        <v/>
      </c>
      <c r="AX661" s="146" t="str">
        <f t="shared" ref="AX661:AZ661" si="2769">IF(NOT(ISBLANK(ED661)),CONCATENATE(TEXT(ED661,"yyyy-mm-ddThh:MM:ss"),"Z"),"")</f>
        <v/>
      </c>
      <c r="AY661" s="146" t="str">
        <f t="shared" si="2769"/>
        <v/>
      </c>
      <c r="AZ661" s="146" t="str">
        <f t="shared" si="2769"/>
        <v/>
      </c>
      <c r="BA661" s="176"/>
      <c r="BB661" s="152"/>
      <c r="BC661" s="177"/>
      <c r="BD661" s="154"/>
      <c r="BE661" s="155"/>
      <c r="BF661" s="154"/>
      <c r="BG661" s="155"/>
      <c r="BH661" s="169"/>
      <c r="BI661" s="162"/>
      <c r="BJ661" s="172"/>
      <c r="BK661" s="162"/>
      <c r="BL661" s="158"/>
      <c r="BM661" s="172"/>
      <c r="BN661" s="162"/>
      <c r="BO661" s="167"/>
      <c r="BP661" s="169"/>
      <c r="BQ661" s="162"/>
      <c r="BR661" s="162"/>
      <c r="BS661" s="174"/>
      <c r="BT661" s="162"/>
      <c r="BU661" s="174"/>
      <c r="BV661" s="174"/>
      <c r="BW661" s="174"/>
      <c r="BX661" s="173"/>
      <c r="BY661" s="158"/>
      <c r="BZ661" s="160"/>
      <c r="CA661" s="172"/>
      <c r="CB661" s="152"/>
      <c r="CC661" s="152"/>
      <c r="CD661" s="156"/>
      <c r="CE661" s="172"/>
      <c r="CF661" s="162"/>
      <c r="CG661" s="162"/>
      <c r="CH661" s="158"/>
      <c r="CI661" s="173"/>
      <c r="CJ661" s="178"/>
      <c r="CK661" s="173"/>
      <c r="CL661" s="165"/>
      <c r="CM661" s="172"/>
      <c r="CN661" s="162"/>
      <c r="CO661" s="162"/>
      <c r="CP661" s="162"/>
      <c r="CQ661" s="162"/>
      <c r="CR661" s="169"/>
      <c r="CS661" s="162"/>
      <c r="CT661" s="162"/>
      <c r="CU661" s="174"/>
      <c r="CV661" s="152"/>
      <c r="CW661" s="173"/>
      <c r="CX661" s="158"/>
      <c r="CY661" s="172"/>
      <c r="CZ661" s="162"/>
      <c r="DA661" s="162"/>
      <c r="DB661" s="158"/>
      <c r="DC661" s="173"/>
      <c r="DD661" s="178"/>
      <c r="DE661" s="173"/>
      <c r="DF661" s="165"/>
      <c r="DG661" s="172"/>
      <c r="DH661" s="178"/>
      <c r="DI661" s="172"/>
      <c r="DJ661" s="178"/>
      <c r="DK661" s="172"/>
      <c r="DL661" s="162"/>
      <c r="DM661" s="167"/>
      <c r="DN661" s="169"/>
      <c r="DO661" s="162"/>
      <c r="DP661" s="162"/>
      <c r="DQ661" s="174"/>
      <c r="DR661" s="152"/>
      <c r="DS661" s="172"/>
      <c r="DT661" s="152"/>
      <c r="DU661" s="152"/>
      <c r="DV661" s="156"/>
      <c r="DW661" s="173"/>
      <c r="DX661" s="158"/>
      <c r="DY661" s="172"/>
      <c r="DZ661" s="162"/>
      <c r="EA661" s="162"/>
      <c r="EB661" s="172"/>
      <c r="EC661" s="172"/>
      <c r="ED661" s="152"/>
      <c r="EE661" s="152"/>
      <c r="EF661" s="152"/>
      <c r="EG661" s="174"/>
      <c r="EH661" s="172"/>
      <c r="EI661" s="162"/>
      <c r="EJ661" s="162"/>
    </row>
    <row r="662" spans="1:140" ht="12.5">
      <c r="A662" s="168"/>
      <c r="B662" s="169"/>
      <c r="C662" s="144" t="str">
        <f t="shared" si="0"/>
        <v/>
      </c>
      <c r="D662" s="144" t="str">
        <f t="shared" si="2699"/>
        <v/>
      </c>
      <c r="E662" s="144" t="str">
        <f t="shared" si="2"/>
        <v/>
      </c>
      <c r="F662" s="145" t="str">
        <f t="shared" si="2700"/>
        <v/>
      </c>
      <c r="G662" s="145" t="str">
        <f t="shared" si="4"/>
        <v/>
      </c>
      <c r="H662" s="145" t="str">
        <f t="shared" si="5"/>
        <v/>
      </c>
      <c r="I662" s="146" t="str">
        <f t="shared" ref="I662:J662" si="2770">IF(COUNTA($DO662:$DX662)&gt;0,$BA662,"")</f>
        <v/>
      </c>
      <c r="J662" s="146" t="str">
        <f t="shared" si="2770"/>
        <v/>
      </c>
      <c r="K662" s="147" t="str">
        <f t="shared" si="43"/>
        <v/>
      </c>
      <c r="L662" s="147" t="str">
        <f t="shared" si="7"/>
        <v/>
      </c>
      <c r="M662" s="147" t="str">
        <f t="shared" si="8"/>
        <v/>
      </c>
      <c r="N662" s="147" t="str">
        <f t="shared" si="48"/>
        <v/>
      </c>
      <c r="O662" s="147" t="str">
        <f t="shared" si="9"/>
        <v/>
      </c>
      <c r="P662" s="146" t="str">
        <f t="shared" si="2702"/>
        <v/>
      </c>
      <c r="Q662" s="147" t="str">
        <f t="shared" si="2703"/>
        <v/>
      </c>
      <c r="R662" s="146" t="str">
        <f t="shared" si="12"/>
        <v/>
      </c>
      <c r="S662" s="146" t="str">
        <f t="shared" si="13"/>
        <v/>
      </c>
      <c r="T662" s="146" t="str">
        <f>IF(NOT(ISBLANK(DH662)),
        IF(AND(ISREF('Input Tenderers'!$J$8:$K$8),COUNTA('Input Tenderers'!$N$8)&gt;0),
                IF(COUNTA('Input Implementation Transactio'!$N662:$O662)&gt;0,"supplier;tenderer;payee","supplier;tenderer"),
                IF(COUNTA('Input Implementation Transactio'!$N662:$O662)&gt;0,"supplier;payee","supplier")
                ),
        IF(COUNTA('Input Implementation Transactio'!$N662:$O662)&gt;0, "payee", "")
        )</f>
        <v/>
      </c>
      <c r="U662" s="146" t="str">
        <f t="shared" si="14"/>
        <v/>
      </c>
      <c r="V662" s="146" t="str">
        <f t="shared" si="15"/>
        <v/>
      </c>
      <c r="W662" s="148" t="str">
        <f t="shared" si="2704"/>
        <v/>
      </c>
      <c r="X662" s="175" t="str">
        <f t="shared" si="2705"/>
        <v/>
      </c>
      <c r="Y662" s="170" t="str">
        <f t="shared" si="2706"/>
        <v/>
      </c>
      <c r="Z662" s="150" t="str">
        <f t="shared" si="19"/>
        <v/>
      </c>
      <c r="AA662" s="146" t="str">
        <f t="shared" si="20"/>
        <v/>
      </c>
      <c r="AB662" s="146" t="str">
        <f t="shared" si="21"/>
        <v/>
      </c>
      <c r="AC662" s="146" t="str">
        <f t="shared" si="22"/>
        <v/>
      </c>
      <c r="AD662" s="148" t="str">
        <f t="shared" si="2707"/>
        <v/>
      </c>
      <c r="AE662" s="148" t="str">
        <f t="shared" si="24"/>
        <v/>
      </c>
      <c r="AF662" s="175" t="str">
        <f t="shared" si="2708"/>
        <v/>
      </c>
      <c r="AG662" s="170" t="str">
        <f t="shared" si="2709"/>
        <v/>
      </c>
      <c r="AH662" s="148" t="str">
        <f t="shared" si="2710"/>
        <v/>
      </c>
      <c r="AI662" s="146" t="str">
        <f t="shared" si="28"/>
        <v/>
      </c>
      <c r="AJ662" s="146" t="str">
        <f t="shared" si="29"/>
        <v/>
      </c>
      <c r="AK662" s="146" t="str">
        <f t="shared" si="30"/>
        <v/>
      </c>
      <c r="AL662" s="146" t="str">
        <f t="shared" si="31"/>
        <v/>
      </c>
      <c r="AM662" s="171" t="str">
        <f t="shared" si="32"/>
        <v/>
      </c>
      <c r="AN662" s="171" t="str">
        <f t="shared" si="33"/>
        <v/>
      </c>
      <c r="AO662" s="146" t="str">
        <f t="shared" si="34"/>
        <v/>
      </c>
      <c r="AP662" s="146" t="str">
        <f t="shared" si="35"/>
        <v/>
      </c>
      <c r="AQ662" s="146" t="str">
        <f t="shared" si="36"/>
        <v/>
      </c>
      <c r="AR662" s="146" t="str">
        <f t="shared" ref="AR662:AS662" si="2771">IF(NOT(ISBLANK(CB662)),CONCATENATE(TEXT(CB662,"yyyy-mm-ddThh:MM:ss"),"Z"),"")</f>
        <v/>
      </c>
      <c r="AS662" s="146" t="str">
        <f t="shared" si="2771"/>
        <v/>
      </c>
      <c r="AT662" s="146" t="str">
        <f t="shared" si="38"/>
        <v/>
      </c>
      <c r="AU662" s="146" t="str">
        <f t="shared" si="39"/>
        <v/>
      </c>
      <c r="AV662" s="146" t="str">
        <f t="shared" ref="AV662:AW662" si="2772">IF(NOT(ISBLANK(DT662)),CONCATENATE(TEXT(DT662,"yyyy-mm-ddThh:MM:ss"),"Z"),"")</f>
        <v/>
      </c>
      <c r="AW662" s="146" t="str">
        <f t="shared" si="2772"/>
        <v/>
      </c>
      <c r="AX662" s="146" t="str">
        <f t="shared" ref="AX662:AZ662" si="2773">IF(NOT(ISBLANK(ED662)),CONCATENATE(TEXT(ED662,"yyyy-mm-ddThh:MM:ss"),"Z"),"")</f>
        <v/>
      </c>
      <c r="AY662" s="146" t="str">
        <f t="shared" si="2773"/>
        <v/>
      </c>
      <c r="AZ662" s="146" t="str">
        <f t="shared" si="2773"/>
        <v/>
      </c>
      <c r="BA662" s="176"/>
      <c r="BB662" s="152"/>
      <c r="BC662" s="177"/>
      <c r="BD662" s="154"/>
      <c r="BE662" s="155"/>
      <c r="BF662" s="154"/>
      <c r="BG662" s="155"/>
      <c r="BH662" s="169"/>
      <c r="BI662" s="162"/>
      <c r="BJ662" s="172"/>
      <c r="BK662" s="162"/>
      <c r="BL662" s="158"/>
      <c r="BM662" s="172"/>
      <c r="BN662" s="162"/>
      <c r="BO662" s="167"/>
      <c r="BP662" s="169"/>
      <c r="BQ662" s="162"/>
      <c r="BR662" s="162"/>
      <c r="BS662" s="174"/>
      <c r="BT662" s="162"/>
      <c r="BU662" s="174"/>
      <c r="BV662" s="174"/>
      <c r="BW662" s="174"/>
      <c r="BX662" s="173"/>
      <c r="BY662" s="158"/>
      <c r="BZ662" s="160"/>
      <c r="CA662" s="172"/>
      <c r="CB662" s="152"/>
      <c r="CC662" s="152"/>
      <c r="CD662" s="156"/>
      <c r="CE662" s="172"/>
      <c r="CF662" s="162"/>
      <c r="CG662" s="162"/>
      <c r="CH662" s="158"/>
      <c r="CI662" s="173"/>
      <c r="CJ662" s="178"/>
      <c r="CK662" s="173"/>
      <c r="CL662" s="165"/>
      <c r="CM662" s="172"/>
      <c r="CN662" s="162"/>
      <c r="CO662" s="162"/>
      <c r="CP662" s="162"/>
      <c r="CQ662" s="162"/>
      <c r="CR662" s="169"/>
      <c r="CS662" s="162"/>
      <c r="CT662" s="162"/>
      <c r="CU662" s="174"/>
      <c r="CV662" s="152"/>
      <c r="CW662" s="173"/>
      <c r="CX662" s="158"/>
      <c r="CY662" s="172"/>
      <c r="CZ662" s="162"/>
      <c r="DA662" s="162"/>
      <c r="DB662" s="158"/>
      <c r="DC662" s="173"/>
      <c r="DD662" s="178"/>
      <c r="DE662" s="173"/>
      <c r="DF662" s="165"/>
      <c r="DG662" s="172"/>
      <c r="DH662" s="178"/>
      <c r="DI662" s="172"/>
      <c r="DJ662" s="178"/>
      <c r="DK662" s="172"/>
      <c r="DL662" s="162"/>
      <c r="DM662" s="167"/>
      <c r="DN662" s="169"/>
      <c r="DO662" s="162"/>
      <c r="DP662" s="162"/>
      <c r="DQ662" s="174"/>
      <c r="DR662" s="152"/>
      <c r="DS662" s="172"/>
      <c r="DT662" s="152"/>
      <c r="DU662" s="152"/>
      <c r="DV662" s="156"/>
      <c r="DW662" s="173"/>
      <c r="DX662" s="158"/>
      <c r="DY662" s="172"/>
      <c r="DZ662" s="162"/>
      <c r="EA662" s="162"/>
      <c r="EB662" s="172"/>
      <c r="EC662" s="172"/>
      <c r="ED662" s="152"/>
      <c r="EE662" s="152"/>
      <c r="EF662" s="152"/>
      <c r="EG662" s="174"/>
      <c r="EH662" s="172"/>
      <c r="EI662" s="162"/>
      <c r="EJ662" s="162"/>
    </row>
    <row r="663" spans="1:140" ht="12.5">
      <c r="A663" s="168"/>
      <c r="B663" s="169"/>
      <c r="C663" s="144" t="str">
        <f t="shared" si="0"/>
        <v/>
      </c>
      <c r="D663" s="144" t="str">
        <f t="shared" si="2699"/>
        <v/>
      </c>
      <c r="E663" s="144" t="str">
        <f t="shared" si="2"/>
        <v/>
      </c>
      <c r="F663" s="145" t="str">
        <f t="shared" si="2700"/>
        <v/>
      </c>
      <c r="G663" s="145" t="str">
        <f t="shared" si="4"/>
        <v/>
      </c>
      <c r="H663" s="145" t="str">
        <f t="shared" si="5"/>
        <v/>
      </c>
      <c r="I663" s="146" t="str">
        <f t="shared" ref="I663:J663" si="2774">IF(COUNTA($DO663:$DX663)&gt;0,$BA663,"")</f>
        <v/>
      </c>
      <c r="J663" s="146" t="str">
        <f t="shared" si="2774"/>
        <v/>
      </c>
      <c r="K663" s="147" t="str">
        <f t="shared" si="43"/>
        <v/>
      </c>
      <c r="L663" s="147" t="str">
        <f t="shared" si="7"/>
        <v/>
      </c>
      <c r="M663" s="147" t="str">
        <f t="shared" si="8"/>
        <v/>
      </c>
      <c r="N663" s="147" t="str">
        <f t="shared" si="48"/>
        <v/>
      </c>
      <c r="O663" s="147" t="str">
        <f t="shared" si="9"/>
        <v/>
      </c>
      <c r="P663" s="146" t="str">
        <f t="shared" si="2702"/>
        <v/>
      </c>
      <c r="Q663" s="147" t="str">
        <f t="shared" si="2703"/>
        <v/>
      </c>
      <c r="R663" s="146" t="str">
        <f t="shared" si="12"/>
        <v/>
      </c>
      <c r="S663" s="146" t="str">
        <f t="shared" si="13"/>
        <v/>
      </c>
      <c r="T663" s="146" t="str">
        <f>IF(NOT(ISBLANK(DH663)),
        IF(AND(ISREF('Input Tenderers'!$J$8:$K$8),COUNTA('Input Tenderers'!$N$8)&gt;0),
                IF(COUNTA('Input Implementation Transactio'!$N663:$O663)&gt;0,"supplier;tenderer;payee","supplier;tenderer"),
                IF(COUNTA('Input Implementation Transactio'!$N663:$O663)&gt;0,"supplier;payee","supplier")
                ),
        IF(COUNTA('Input Implementation Transactio'!$N663:$O663)&gt;0, "payee", "")
        )</f>
        <v/>
      </c>
      <c r="U663" s="146" t="str">
        <f t="shared" si="14"/>
        <v/>
      </c>
      <c r="V663" s="146" t="str">
        <f t="shared" si="15"/>
        <v/>
      </c>
      <c r="W663" s="148" t="str">
        <f t="shared" si="2704"/>
        <v/>
      </c>
      <c r="X663" s="175" t="str">
        <f t="shared" si="2705"/>
        <v/>
      </c>
      <c r="Y663" s="170" t="str">
        <f t="shared" si="2706"/>
        <v/>
      </c>
      <c r="Z663" s="150" t="str">
        <f t="shared" si="19"/>
        <v/>
      </c>
      <c r="AA663" s="146" t="str">
        <f t="shared" si="20"/>
        <v/>
      </c>
      <c r="AB663" s="146" t="str">
        <f t="shared" si="21"/>
        <v/>
      </c>
      <c r="AC663" s="146" t="str">
        <f t="shared" si="22"/>
        <v/>
      </c>
      <c r="AD663" s="148" t="str">
        <f t="shared" si="2707"/>
        <v/>
      </c>
      <c r="AE663" s="148" t="str">
        <f t="shared" si="24"/>
        <v/>
      </c>
      <c r="AF663" s="175" t="str">
        <f t="shared" si="2708"/>
        <v/>
      </c>
      <c r="AG663" s="170" t="str">
        <f t="shared" si="2709"/>
        <v/>
      </c>
      <c r="AH663" s="148" t="str">
        <f t="shared" si="2710"/>
        <v/>
      </c>
      <c r="AI663" s="146" t="str">
        <f t="shared" si="28"/>
        <v/>
      </c>
      <c r="AJ663" s="146" t="str">
        <f t="shared" si="29"/>
        <v/>
      </c>
      <c r="AK663" s="146" t="str">
        <f t="shared" si="30"/>
        <v/>
      </c>
      <c r="AL663" s="146" t="str">
        <f t="shared" si="31"/>
        <v/>
      </c>
      <c r="AM663" s="171" t="str">
        <f t="shared" si="32"/>
        <v/>
      </c>
      <c r="AN663" s="171" t="str">
        <f t="shared" si="33"/>
        <v/>
      </c>
      <c r="AO663" s="146" t="str">
        <f t="shared" si="34"/>
        <v/>
      </c>
      <c r="AP663" s="146" t="str">
        <f t="shared" si="35"/>
        <v/>
      </c>
      <c r="AQ663" s="146" t="str">
        <f t="shared" si="36"/>
        <v/>
      </c>
      <c r="AR663" s="146" t="str">
        <f t="shared" ref="AR663:AS663" si="2775">IF(NOT(ISBLANK(CB663)),CONCATENATE(TEXT(CB663,"yyyy-mm-ddThh:MM:ss"),"Z"),"")</f>
        <v/>
      </c>
      <c r="AS663" s="146" t="str">
        <f t="shared" si="2775"/>
        <v/>
      </c>
      <c r="AT663" s="146" t="str">
        <f t="shared" si="38"/>
        <v/>
      </c>
      <c r="AU663" s="146" t="str">
        <f t="shared" si="39"/>
        <v/>
      </c>
      <c r="AV663" s="146" t="str">
        <f t="shared" ref="AV663:AW663" si="2776">IF(NOT(ISBLANK(DT663)),CONCATENATE(TEXT(DT663,"yyyy-mm-ddThh:MM:ss"),"Z"),"")</f>
        <v/>
      </c>
      <c r="AW663" s="146" t="str">
        <f t="shared" si="2776"/>
        <v/>
      </c>
      <c r="AX663" s="146" t="str">
        <f t="shared" ref="AX663:AZ663" si="2777">IF(NOT(ISBLANK(ED663)),CONCATENATE(TEXT(ED663,"yyyy-mm-ddThh:MM:ss"),"Z"),"")</f>
        <v/>
      </c>
      <c r="AY663" s="146" t="str">
        <f t="shared" si="2777"/>
        <v/>
      </c>
      <c r="AZ663" s="146" t="str">
        <f t="shared" si="2777"/>
        <v/>
      </c>
      <c r="BA663" s="176"/>
      <c r="BB663" s="152"/>
      <c r="BC663" s="177"/>
      <c r="BD663" s="154"/>
      <c r="BE663" s="155"/>
      <c r="BF663" s="154"/>
      <c r="BG663" s="155"/>
      <c r="BH663" s="169"/>
      <c r="BI663" s="162"/>
      <c r="BJ663" s="172"/>
      <c r="BK663" s="162"/>
      <c r="BL663" s="158"/>
      <c r="BM663" s="172"/>
      <c r="BN663" s="162"/>
      <c r="BO663" s="167"/>
      <c r="BP663" s="169"/>
      <c r="BQ663" s="162"/>
      <c r="BR663" s="162"/>
      <c r="BS663" s="174"/>
      <c r="BT663" s="162"/>
      <c r="BU663" s="174"/>
      <c r="BV663" s="174"/>
      <c r="BW663" s="174"/>
      <c r="BX663" s="173"/>
      <c r="BY663" s="158"/>
      <c r="BZ663" s="160"/>
      <c r="CA663" s="172"/>
      <c r="CB663" s="152"/>
      <c r="CC663" s="152"/>
      <c r="CD663" s="156"/>
      <c r="CE663" s="172"/>
      <c r="CF663" s="162"/>
      <c r="CG663" s="162"/>
      <c r="CH663" s="158"/>
      <c r="CI663" s="173"/>
      <c r="CJ663" s="178"/>
      <c r="CK663" s="173"/>
      <c r="CL663" s="165"/>
      <c r="CM663" s="172"/>
      <c r="CN663" s="162"/>
      <c r="CO663" s="162"/>
      <c r="CP663" s="162"/>
      <c r="CQ663" s="162"/>
      <c r="CR663" s="169"/>
      <c r="CS663" s="162"/>
      <c r="CT663" s="162"/>
      <c r="CU663" s="174"/>
      <c r="CV663" s="152"/>
      <c r="CW663" s="173"/>
      <c r="CX663" s="158"/>
      <c r="CY663" s="172"/>
      <c r="CZ663" s="162"/>
      <c r="DA663" s="162"/>
      <c r="DB663" s="158"/>
      <c r="DC663" s="173"/>
      <c r="DD663" s="178"/>
      <c r="DE663" s="173"/>
      <c r="DF663" s="165"/>
      <c r="DG663" s="172"/>
      <c r="DH663" s="178"/>
      <c r="DI663" s="172"/>
      <c r="DJ663" s="178"/>
      <c r="DK663" s="172"/>
      <c r="DL663" s="162"/>
      <c r="DM663" s="167"/>
      <c r="DN663" s="169"/>
      <c r="DO663" s="162"/>
      <c r="DP663" s="162"/>
      <c r="DQ663" s="174"/>
      <c r="DR663" s="152"/>
      <c r="DS663" s="172"/>
      <c r="DT663" s="152"/>
      <c r="DU663" s="152"/>
      <c r="DV663" s="156"/>
      <c r="DW663" s="173"/>
      <c r="DX663" s="158"/>
      <c r="DY663" s="172"/>
      <c r="DZ663" s="162"/>
      <c r="EA663" s="162"/>
      <c r="EB663" s="172"/>
      <c r="EC663" s="172"/>
      <c r="ED663" s="152"/>
      <c r="EE663" s="152"/>
      <c r="EF663" s="152"/>
      <c r="EG663" s="174"/>
      <c r="EH663" s="172"/>
      <c r="EI663" s="162"/>
      <c r="EJ663" s="162"/>
    </row>
    <row r="664" spans="1:140" ht="12.5">
      <c r="A664" s="168"/>
      <c r="B664" s="169"/>
      <c r="C664" s="144" t="str">
        <f t="shared" si="0"/>
        <v/>
      </c>
      <c r="D664" s="144" t="str">
        <f t="shared" si="2699"/>
        <v/>
      </c>
      <c r="E664" s="144" t="str">
        <f t="shared" si="2"/>
        <v/>
      </c>
      <c r="F664" s="145" t="str">
        <f t="shared" si="2700"/>
        <v/>
      </c>
      <c r="G664" s="145" t="str">
        <f t="shared" si="4"/>
        <v/>
      </c>
      <c r="H664" s="145" t="str">
        <f t="shared" si="5"/>
        <v/>
      </c>
      <c r="I664" s="146" t="str">
        <f t="shared" ref="I664:J664" si="2778">IF(COUNTA($DO664:$DX664)&gt;0,$BA664,"")</f>
        <v/>
      </c>
      <c r="J664" s="146" t="str">
        <f t="shared" si="2778"/>
        <v/>
      </c>
      <c r="K664" s="147" t="str">
        <f t="shared" si="43"/>
        <v/>
      </c>
      <c r="L664" s="147" t="str">
        <f t="shared" si="7"/>
        <v/>
      </c>
      <c r="M664" s="147" t="str">
        <f t="shared" si="8"/>
        <v/>
      </c>
      <c r="N664" s="147" t="str">
        <f t="shared" si="48"/>
        <v/>
      </c>
      <c r="O664" s="147" t="str">
        <f t="shared" si="9"/>
        <v/>
      </c>
      <c r="P664" s="146" t="str">
        <f t="shared" si="2702"/>
        <v/>
      </c>
      <c r="Q664" s="147" t="str">
        <f t="shared" si="2703"/>
        <v/>
      </c>
      <c r="R664" s="146" t="str">
        <f t="shared" si="12"/>
        <v/>
      </c>
      <c r="S664" s="146" t="str">
        <f t="shared" si="13"/>
        <v/>
      </c>
      <c r="T664" s="146" t="str">
        <f>IF(NOT(ISBLANK(DH664)),
        IF(AND(ISREF('Input Tenderers'!$J$8:$K$8),COUNTA('Input Tenderers'!$N$8)&gt;0),
                IF(COUNTA('Input Implementation Transactio'!$N664:$O664)&gt;0,"supplier;tenderer;payee","supplier;tenderer"),
                IF(COUNTA('Input Implementation Transactio'!$N664:$O664)&gt;0,"supplier;payee","supplier")
                ),
        IF(COUNTA('Input Implementation Transactio'!$N664:$O664)&gt;0, "payee", "")
        )</f>
        <v/>
      </c>
      <c r="U664" s="146" t="str">
        <f t="shared" si="14"/>
        <v/>
      </c>
      <c r="V664" s="146" t="str">
        <f t="shared" si="15"/>
        <v/>
      </c>
      <c r="W664" s="148" t="str">
        <f t="shared" si="2704"/>
        <v/>
      </c>
      <c r="X664" s="175" t="str">
        <f t="shared" si="2705"/>
        <v/>
      </c>
      <c r="Y664" s="170" t="str">
        <f t="shared" si="2706"/>
        <v/>
      </c>
      <c r="Z664" s="150" t="str">
        <f t="shared" si="19"/>
        <v/>
      </c>
      <c r="AA664" s="146" t="str">
        <f t="shared" si="20"/>
        <v/>
      </c>
      <c r="AB664" s="146" t="str">
        <f t="shared" si="21"/>
        <v/>
      </c>
      <c r="AC664" s="146" t="str">
        <f t="shared" si="22"/>
        <v/>
      </c>
      <c r="AD664" s="148" t="str">
        <f t="shared" si="2707"/>
        <v/>
      </c>
      <c r="AE664" s="148" t="str">
        <f t="shared" si="24"/>
        <v/>
      </c>
      <c r="AF664" s="175" t="str">
        <f t="shared" si="2708"/>
        <v/>
      </c>
      <c r="AG664" s="170" t="str">
        <f t="shared" si="2709"/>
        <v/>
      </c>
      <c r="AH664" s="148" t="str">
        <f t="shared" si="2710"/>
        <v/>
      </c>
      <c r="AI664" s="146" t="str">
        <f t="shared" si="28"/>
        <v/>
      </c>
      <c r="AJ664" s="146" t="str">
        <f t="shared" si="29"/>
        <v/>
      </c>
      <c r="AK664" s="146" t="str">
        <f t="shared" si="30"/>
        <v/>
      </c>
      <c r="AL664" s="146" t="str">
        <f t="shared" si="31"/>
        <v/>
      </c>
      <c r="AM664" s="171" t="str">
        <f t="shared" si="32"/>
        <v/>
      </c>
      <c r="AN664" s="171" t="str">
        <f t="shared" si="33"/>
        <v/>
      </c>
      <c r="AO664" s="146" t="str">
        <f t="shared" si="34"/>
        <v/>
      </c>
      <c r="AP664" s="146" t="str">
        <f t="shared" si="35"/>
        <v/>
      </c>
      <c r="AQ664" s="146" t="str">
        <f t="shared" si="36"/>
        <v/>
      </c>
      <c r="AR664" s="146" t="str">
        <f t="shared" ref="AR664:AS664" si="2779">IF(NOT(ISBLANK(CB664)),CONCATENATE(TEXT(CB664,"yyyy-mm-ddThh:MM:ss"),"Z"),"")</f>
        <v/>
      </c>
      <c r="AS664" s="146" t="str">
        <f t="shared" si="2779"/>
        <v/>
      </c>
      <c r="AT664" s="146" t="str">
        <f t="shared" si="38"/>
        <v/>
      </c>
      <c r="AU664" s="146" t="str">
        <f t="shared" si="39"/>
        <v/>
      </c>
      <c r="AV664" s="146" t="str">
        <f t="shared" ref="AV664:AW664" si="2780">IF(NOT(ISBLANK(DT664)),CONCATENATE(TEXT(DT664,"yyyy-mm-ddThh:MM:ss"),"Z"),"")</f>
        <v/>
      </c>
      <c r="AW664" s="146" t="str">
        <f t="shared" si="2780"/>
        <v/>
      </c>
      <c r="AX664" s="146" t="str">
        <f t="shared" ref="AX664:AZ664" si="2781">IF(NOT(ISBLANK(ED664)),CONCATENATE(TEXT(ED664,"yyyy-mm-ddThh:MM:ss"),"Z"),"")</f>
        <v/>
      </c>
      <c r="AY664" s="146" t="str">
        <f t="shared" si="2781"/>
        <v/>
      </c>
      <c r="AZ664" s="146" t="str">
        <f t="shared" si="2781"/>
        <v/>
      </c>
      <c r="BA664" s="176"/>
      <c r="BB664" s="152"/>
      <c r="BC664" s="177"/>
      <c r="BD664" s="154"/>
      <c r="BE664" s="155"/>
      <c r="BF664" s="154"/>
      <c r="BG664" s="155"/>
      <c r="BH664" s="169"/>
      <c r="BI664" s="162"/>
      <c r="BJ664" s="172"/>
      <c r="BK664" s="162"/>
      <c r="BL664" s="158"/>
      <c r="BM664" s="172"/>
      <c r="BN664" s="162"/>
      <c r="BO664" s="167"/>
      <c r="BP664" s="169"/>
      <c r="BQ664" s="162"/>
      <c r="BR664" s="162"/>
      <c r="BS664" s="174"/>
      <c r="BT664" s="162"/>
      <c r="BU664" s="174"/>
      <c r="BV664" s="174"/>
      <c r="BW664" s="174"/>
      <c r="BX664" s="173"/>
      <c r="BY664" s="158"/>
      <c r="BZ664" s="160"/>
      <c r="CA664" s="172"/>
      <c r="CB664" s="152"/>
      <c r="CC664" s="152"/>
      <c r="CD664" s="156"/>
      <c r="CE664" s="172"/>
      <c r="CF664" s="162"/>
      <c r="CG664" s="162"/>
      <c r="CH664" s="158"/>
      <c r="CI664" s="173"/>
      <c r="CJ664" s="178"/>
      <c r="CK664" s="173"/>
      <c r="CL664" s="165"/>
      <c r="CM664" s="172"/>
      <c r="CN664" s="162"/>
      <c r="CO664" s="162"/>
      <c r="CP664" s="162"/>
      <c r="CQ664" s="162"/>
      <c r="CR664" s="169"/>
      <c r="CS664" s="162"/>
      <c r="CT664" s="162"/>
      <c r="CU664" s="174"/>
      <c r="CV664" s="152"/>
      <c r="CW664" s="173"/>
      <c r="CX664" s="158"/>
      <c r="CY664" s="172"/>
      <c r="CZ664" s="162"/>
      <c r="DA664" s="162"/>
      <c r="DB664" s="158"/>
      <c r="DC664" s="173"/>
      <c r="DD664" s="178"/>
      <c r="DE664" s="173"/>
      <c r="DF664" s="165"/>
      <c r="DG664" s="172"/>
      <c r="DH664" s="178"/>
      <c r="DI664" s="172"/>
      <c r="DJ664" s="178"/>
      <c r="DK664" s="172"/>
      <c r="DL664" s="162"/>
      <c r="DM664" s="167"/>
      <c r="DN664" s="169"/>
      <c r="DO664" s="162"/>
      <c r="DP664" s="162"/>
      <c r="DQ664" s="174"/>
      <c r="DR664" s="152"/>
      <c r="DS664" s="172"/>
      <c r="DT664" s="152"/>
      <c r="DU664" s="152"/>
      <c r="DV664" s="156"/>
      <c r="DW664" s="173"/>
      <c r="DX664" s="158"/>
      <c r="DY664" s="172"/>
      <c r="DZ664" s="162"/>
      <c r="EA664" s="162"/>
      <c r="EB664" s="172"/>
      <c r="EC664" s="172"/>
      <c r="ED664" s="152"/>
      <c r="EE664" s="152"/>
      <c r="EF664" s="152"/>
      <c r="EG664" s="174"/>
      <c r="EH664" s="172"/>
      <c r="EI664" s="162"/>
      <c r="EJ664" s="162"/>
    </row>
    <row r="665" spans="1:140" ht="12.5">
      <c r="A665" s="168"/>
      <c r="B665" s="169"/>
      <c r="C665" s="144" t="str">
        <f t="shared" si="0"/>
        <v/>
      </c>
      <c r="D665" s="144" t="str">
        <f t="shared" si="2699"/>
        <v/>
      </c>
      <c r="E665" s="144" t="str">
        <f t="shared" si="2"/>
        <v/>
      </c>
      <c r="F665" s="145" t="str">
        <f t="shared" si="2700"/>
        <v/>
      </c>
      <c r="G665" s="145" t="str">
        <f t="shared" si="4"/>
        <v/>
      </c>
      <c r="H665" s="145" t="str">
        <f t="shared" si="5"/>
        <v/>
      </c>
      <c r="I665" s="146" t="str">
        <f t="shared" ref="I665:J665" si="2782">IF(COUNTA($DO665:$DX665)&gt;0,$BA665,"")</f>
        <v/>
      </c>
      <c r="J665" s="146" t="str">
        <f t="shared" si="2782"/>
        <v/>
      </c>
      <c r="K665" s="147" t="str">
        <f t="shared" si="43"/>
        <v/>
      </c>
      <c r="L665" s="147" t="str">
        <f t="shared" si="7"/>
        <v/>
      </c>
      <c r="M665" s="147" t="str">
        <f t="shared" si="8"/>
        <v/>
      </c>
      <c r="N665" s="147" t="str">
        <f t="shared" si="48"/>
        <v/>
      </c>
      <c r="O665" s="147" t="str">
        <f t="shared" si="9"/>
        <v/>
      </c>
      <c r="P665" s="146" t="str">
        <f t="shared" si="2702"/>
        <v/>
      </c>
      <c r="Q665" s="147" t="str">
        <f t="shared" si="2703"/>
        <v/>
      </c>
      <c r="R665" s="146" t="str">
        <f t="shared" si="12"/>
        <v/>
      </c>
      <c r="S665" s="146" t="str">
        <f t="shared" si="13"/>
        <v/>
      </c>
      <c r="T665" s="146" t="str">
        <f>IF(NOT(ISBLANK(DH665)),
        IF(AND(ISREF('Input Tenderers'!$J$8:$K$8),COUNTA('Input Tenderers'!$N$8)&gt;0),
                IF(COUNTA('Input Implementation Transactio'!$N665:$O665)&gt;0,"supplier;tenderer;payee","supplier;tenderer"),
                IF(COUNTA('Input Implementation Transactio'!$N665:$O665)&gt;0,"supplier;payee","supplier")
                ),
        IF(COUNTA('Input Implementation Transactio'!$N665:$O665)&gt;0, "payee", "")
        )</f>
        <v/>
      </c>
      <c r="U665" s="146" t="str">
        <f t="shared" si="14"/>
        <v/>
      </c>
      <c r="V665" s="146" t="str">
        <f t="shared" si="15"/>
        <v/>
      </c>
      <c r="W665" s="148" t="str">
        <f t="shared" si="2704"/>
        <v/>
      </c>
      <c r="X665" s="175" t="str">
        <f t="shared" si="2705"/>
        <v/>
      </c>
      <c r="Y665" s="170" t="str">
        <f t="shared" si="2706"/>
        <v/>
      </c>
      <c r="Z665" s="150" t="str">
        <f t="shared" si="19"/>
        <v/>
      </c>
      <c r="AA665" s="146" t="str">
        <f t="shared" si="20"/>
        <v/>
      </c>
      <c r="AB665" s="146" t="str">
        <f t="shared" si="21"/>
        <v/>
      </c>
      <c r="AC665" s="146" t="str">
        <f t="shared" si="22"/>
        <v/>
      </c>
      <c r="AD665" s="148" t="str">
        <f t="shared" si="2707"/>
        <v/>
      </c>
      <c r="AE665" s="148" t="str">
        <f t="shared" si="24"/>
        <v/>
      </c>
      <c r="AF665" s="175" t="str">
        <f t="shared" si="2708"/>
        <v/>
      </c>
      <c r="AG665" s="170" t="str">
        <f t="shared" si="2709"/>
        <v/>
      </c>
      <c r="AH665" s="148" t="str">
        <f t="shared" si="2710"/>
        <v/>
      </c>
      <c r="AI665" s="146" t="str">
        <f t="shared" si="28"/>
        <v/>
      </c>
      <c r="AJ665" s="146" t="str">
        <f t="shared" si="29"/>
        <v/>
      </c>
      <c r="AK665" s="146" t="str">
        <f t="shared" si="30"/>
        <v/>
      </c>
      <c r="AL665" s="146" t="str">
        <f t="shared" si="31"/>
        <v/>
      </c>
      <c r="AM665" s="171" t="str">
        <f t="shared" si="32"/>
        <v/>
      </c>
      <c r="AN665" s="171" t="str">
        <f t="shared" si="33"/>
        <v/>
      </c>
      <c r="AO665" s="146" t="str">
        <f t="shared" si="34"/>
        <v/>
      </c>
      <c r="AP665" s="146" t="str">
        <f t="shared" si="35"/>
        <v/>
      </c>
      <c r="AQ665" s="146" t="str">
        <f t="shared" si="36"/>
        <v/>
      </c>
      <c r="AR665" s="146" t="str">
        <f t="shared" ref="AR665:AS665" si="2783">IF(NOT(ISBLANK(CB665)),CONCATENATE(TEXT(CB665,"yyyy-mm-ddThh:MM:ss"),"Z"),"")</f>
        <v/>
      </c>
      <c r="AS665" s="146" t="str">
        <f t="shared" si="2783"/>
        <v/>
      </c>
      <c r="AT665" s="146" t="str">
        <f t="shared" si="38"/>
        <v/>
      </c>
      <c r="AU665" s="146" t="str">
        <f t="shared" si="39"/>
        <v/>
      </c>
      <c r="AV665" s="146" t="str">
        <f t="shared" ref="AV665:AW665" si="2784">IF(NOT(ISBLANK(DT665)),CONCATENATE(TEXT(DT665,"yyyy-mm-ddThh:MM:ss"),"Z"),"")</f>
        <v/>
      </c>
      <c r="AW665" s="146" t="str">
        <f t="shared" si="2784"/>
        <v/>
      </c>
      <c r="AX665" s="146" t="str">
        <f t="shared" ref="AX665:AZ665" si="2785">IF(NOT(ISBLANK(ED665)),CONCATENATE(TEXT(ED665,"yyyy-mm-ddThh:MM:ss"),"Z"),"")</f>
        <v/>
      </c>
      <c r="AY665" s="146" t="str">
        <f t="shared" si="2785"/>
        <v/>
      </c>
      <c r="AZ665" s="146" t="str">
        <f t="shared" si="2785"/>
        <v/>
      </c>
      <c r="BA665" s="176"/>
      <c r="BB665" s="152"/>
      <c r="BC665" s="177"/>
      <c r="BD665" s="154"/>
      <c r="BE665" s="155"/>
      <c r="BF665" s="154"/>
      <c r="BG665" s="155"/>
      <c r="BH665" s="169"/>
      <c r="BI665" s="162"/>
      <c r="BJ665" s="172"/>
      <c r="BK665" s="162"/>
      <c r="BL665" s="158"/>
      <c r="BM665" s="172"/>
      <c r="BN665" s="162"/>
      <c r="BO665" s="167"/>
      <c r="BP665" s="169"/>
      <c r="BQ665" s="162"/>
      <c r="BR665" s="162"/>
      <c r="BS665" s="174"/>
      <c r="BT665" s="162"/>
      <c r="BU665" s="174"/>
      <c r="BV665" s="174"/>
      <c r="BW665" s="174"/>
      <c r="BX665" s="173"/>
      <c r="BY665" s="158"/>
      <c r="BZ665" s="160"/>
      <c r="CA665" s="172"/>
      <c r="CB665" s="152"/>
      <c r="CC665" s="152"/>
      <c r="CD665" s="156"/>
      <c r="CE665" s="172"/>
      <c r="CF665" s="162"/>
      <c r="CG665" s="162"/>
      <c r="CH665" s="158"/>
      <c r="CI665" s="173"/>
      <c r="CJ665" s="178"/>
      <c r="CK665" s="173"/>
      <c r="CL665" s="165"/>
      <c r="CM665" s="172"/>
      <c r="CN665" s="162"/>
      <c r="CO665" s="162"/>
      <c r="CP665" s="162"/>
      <c r="CQ665" s="162"/>
      <c r="CR665" s="169"/>
      <c r="CS665" s="162"/>
      <c r="CT665" s="162"/>
      <c r="CU665" s="174"/>
      <c r="CV665" s="152"/>
      <c r="CW665" s="173"/>
      <c r="CX665" s="158"/>
      <c r="CY665" s="172"/>
      <c r="CZ665" s="162"/>
      <c r="DA665" s="162"/>
      <c r="DB665" s="158"/>
      <c r="DC665" s="173"/>
      <c r="DD665" s="178"/>
      <c r="DE665" s="173"/>
      <c r="DF665" s="165"/>
      <c r="DG665" s="172"/>
      <c r="DH665" s="178"/>
      <c r="DI665" s="172"/>
      <c r="DJ665" s="178"/>
      <c r="DK665" s="172"/>
      <c r="DL665" s="162"/>
      <c r="DM665" s="167"/>
      <c r="DN665" s="169"/>
      <c r="DO665" s="162"/>
      <c r="DP665" s="162"/>
      <c r="DQ665" s="174"/>
      <c r="DR665" s="152"/>
      <c r="DS665" s="172"/>
      <c r="DT665" s="152"/>
      <c r="DU665" s="152"/>
      <c r="DV665" s="156"/>
      <c r="DW665" s="173"/>
      <c r="DX665" s="158"/>
      <c r="DY665" s="172"/>
      <c r="DZ665" s="162"/>
      <c r="EA665" s="162"/>
      <c r="EB665" s="172"/>
      <c r="EC665" s="172"/>
      <c r="ED665" s="152"/>
      <c r="EE665" s="152"/>
      <c r="EF665" s="152"/>
      <c r="EG665" s="174"/>
      <c r="EH665" s="172"/>
      <c r="EI665" s="162"/>
      <c r="EJ665" s="162"/>
    </row>
    <row r="666" spans="1:140" ht="12.5">
      <c r="A666" s="168"/>
      <c r="B666" s="169"/>
      <c r="C666" s="144" t="str">
        <f t="shared" si="0"/>
        <v/>
      </c>
      <c r="D666" s="144" t="str">
        <f t="shared" si="2699"/>
        <v/>
      </c>
      <c r="E666" s="144" t="str">
        <f t="shared" si="2"/>
        <v/>
      </c>
      <c r="F666" s="145" t="str">
        <f t="shared" si="2700"/>
        <v/>
      </c>
      <c r="G666" s="145" t="str">
        <f t="shared" si="4"/>
        <v/>
      </c>
      <c r="H666" s="145" t="str">
        <f t="shared" si="5"/>
        <v/>
      </c>
      <c r="I666" s="146" t="str">
        <f t="shared" ref="I666:J666" si="2786">IF(COUNTA($DO666:$DX666)&gt;0,$BA666,"")</f>
        <v/>
      </c>
      <c r="J666" s="146" t="str">
        <f t="shared" si="2786"/>
        <v/>
      </c>
      <c r="K666" s="147" t="str">
        <f t="shared" si="43"/>
        <v/>
      </c>
      <c r="L666" s="147" t="str">
        <f t="shared" si="7"/>
        <v/>
      </c>
      <c r="M666" s="147" t="str">
        <f t="shared" si="8"/>
        <v/>
      </c>
      <c r="N666" s="147" t="str">
        <f t="shared" si="48"/>
        <v/>
      </c>
      <c r="O666" s="147" t="str">
        <f t="shared" si="9"/>
        <v/>
      </c>
      <c r="P666" s="146" t="str">
        <f t="shared" si="2702"/>
        <v/>
      </c>
      <c r="Q666" s="147" t="str">
        <f t="shared" si="2703"/>
        <v/>
      </c>
      <c r="R666" s="146" t="str">
        <f t="shared" si="12"/>
        <v/>
      </c>
      <c r="S666" s="146" t="str">
        <f t="shared" si="13"/>
        <v/>
      </c>
      <c r="T666" s="146" t="str">
        <f>IF(NOT(ISBLANK(DH666)),
        IF(AND(ISREF('Input Tenderers'!$J$8:$K$8),COUNTA('Input Tenderers'!$N$8)&gt;0),
                IF(COUNTA('Input Implementation Transactio'!$N666:$O666)&gt;0,"supplier;tenderer;payee","supplier;tenderer"),
                IF(COUNTA('Input Implementation Transactio'!$N666:$O666)&gt;0,"supplier;payee","supplier")
                ),
        IF(COUNTA('Input Implementation Transactio'!$N666:$O666)&gt;0, "payee", "")
        )</f>
        <v/>
      </c>
      <c r="U666" s="146" t="str">
        <f t="shared" si="14"/>
        <v/>
      </c>
      <c r="V666" s="146" t="str">
        <f t="shared" si="15"/>
        <v/>
      </c>
      <c r="W666" s="148" t="str">
        <f t="shared" si="2704"/>
        <v/>
      </c>
      <c r="X666" s="175" t="str">
        <f t="shared" si="2705"/>
        <v/>
      </c>
      <c r="Y666" s="170" t="str">
        <f t="shared" si="2706"/>
        <v/>
      </c>
      <c r="Z666" s="150" t="str">
        <f t="shared" si="19"/>
        <v/>
      </c>
      <c r="AA666" s="146" t="str">
        <f t="shared" si="20"/>
        <v/>
      </c>
      <c r="AB666" s="146" t="str">
        <f t="shared" si="21"/>
        <v/>
      </c>
      <c r="AC666" s="146" t="str">
        <f t="shared" si="22"/>
        <v/>
      </c>
      <c r="AD666" s="148" t="str">
        <f t="shared" si="2707"/>
        <v/>
      </c>
      <c r="AE666" s="148" t="str">
        <f t="shared" si="24"/>
        <v/>
      </c>
      <c r="AF666" s="175" t="str">
        <f t="shared" si="2708"/>
        <v/>
      </c>
      <c r="AG666" s="170" t="str">
        <f t="shared" si="2709"/>
        <v/>
      </c>
      <c r="AH666" s="148" t="str">
        <f t="shared" si="2710"/>
        <v/>
      </c>
      <c r="AI666" s="146" t="str">
        <f t="shared" si="28"/>
        <v/>
      </c>
      <c r="AJ666" s="146" t="str">
        <f t="shared" si="29"/>
        <v/>
      </c>
      <c r="AK666" s="146" t="str">
        <f t="shared" si="30"/>
        <v/>
      </c>
      <c r="AL666" s="146" t="str">
        <f t="shared" si="31"/>
        <v/>
      </c>
      <c r="AM666" s="171" t="str">
        <f t="shared" si="32"/>
        <v/>
      </c>
      <c r="AN666" s="171" t="str">
        <f t="shared" si="33"/>
        <v/>
      </c>
      <c r="AO666" s="146" t="str">
        <f t="shared" si="34"/>
        <v/>
      </c>
      <c r="AP666" s="146" t="str">
        <f t="shared" si="35"/>
        <v/>
      </c>
      <c r="AQ666" s="146" t="str">
        <f t="shared" si="36"/>
        <v/>
      </c>
      <c r="AR666" s="146" t="str">
        <f t="shared" ref="AR666:AS666" si="2787">IF(NOT(ISBLANK(CB666)),CONCATENATE(TEXT(CB666,"yyyy-mm-ddThh:MM:ss"),"Z"),"")</f>
        <v/>
      </c>
      <c r="AS666" s="146" t="str">
        <f t="shared" si="2787"/>
        <v/>
      </c>
      <c r="AT666" s="146" t="str">
        <f t="shared" si="38"/>
        <v/>
      </c>
      <c r="AU666" s="146" t="str">
        <f t="shared" si="39"/>
        <v/>
      </c>
      <c r="AV666" s="146" t="str">
        <f t="shared" ref="AV666:AW666" si="2788">IF(NOT(ISBLANK(DT666)),CONCATENATE(TEXT(DT666,"yyyy-mm-ddThh:MM:ss"),"Z"),"")</f>
        <v/>
      </c>
      <c r="AW666" s="146" t="str">
        <f t="shared" si="2788"/>
        <v/>
      </c>
      <c r="AX666" s="146" t="str">
        <f t="shared" ref="AX666:AZ666" si="2789">IF(NOT(ISBLANK(ED666)),CONCATENATE(TEXT(ED666,"yyyy-mm-ddThh:MM:ss"),"Z"),"")</f>
        <v/>
      </c>
      <c r="AY666" s="146" t="str">
        <f t="shared" si="2789"/>
        <v/>
      </c>
      <c r="AZ666" s="146" t="str">
        <f t="shared" si="2789"/>
        <v/>
      </c>
      <c r="BA666" s="176"/>
      <c r="BB666" s="152"/>
      <c r="BC666" s="177"/>
      <c r="BD666" s="154"/>
      <c r="BE666" s="155"/>
      <c r="BF666" s="154"/>
      <c r="BG666" s="155"/>
      <c r="BH666" s="169"/>
      <c r="BI666" s="162"/>
      <c r="BJ666" s="172"/>
      <c r="BK666" s="162"/>
      <c r="BL666" s="158"/>
      <c r="BM666" s="172"/>
      <c r="BN666" s="162"/>
      <c r="BO666" s="167"/>
      <c r="BP666" s="169"/>
      <c r="BQ666" s="162"/>
      <c r="BR666" s="162"/>
      <c r="BS666" s="174"/>
      <c r="BT666" s="162"/>
      <c r="BU666" s="174"/>
      <c r="BV666" s="174"/>
      <c r="BW666" s="174"/>
      <c r="BX666" s="173"/>
      <c r="BY666" s="158"/>
      <c r="BZ666" s="160"/>
      <c r="CA666" s="172"/>
      <c r="CB666" s="152"/>
      <c r="CC666" s="152"/>
      <c r="CD666" s="156"/>
      <c r="CE666" s="172"/>
      <c r="CF666" s="162"/>
      <c r="CG666" s="162"/>
      <c r="CH666" s="158"/>
      <c r="CI666" s="173"/>
      <c r="CJ666" s="178"/>
      <c r="CK666" s="173"/>
      <c r="CL666" s="165"/>
      <c r="CM666" s="172"/>
      <c r="CN666" s="162"/>
      <c r="CO666" s="162"/>
      <c r="CP666" s="162"/>
      <c r="CQ666" s="162"/>
      <c r="CR666" s="169"/>
      <c r="CS666" s="162"/>
      <c r="CT666" s="162"/>
      <c r="CU666" s="174"/>
      <c r="CV666" s="152"/>
      <c r="CW666" s="173"/>
      <c r="CX666" s="158"/>
      <c r="CY666" s="172"/>
      <c r="CZ666" s="162"/>
      <c r="DA666" s="162"/>
      <c r="DB666" s="158"/>
      <c r="DC666" s="173"/>
      <c r="DD666" s="178"/>
      <c r="DE666" s="173"/>
      <c r="DF666" s="165"/>
      <c r="DG666" s="172"/>
      <c r="DH666" s="178"/>
      <c r="DI666" s="172"/>
      <c r="DJ666" s="178"/>
      <c r="DK666" s="172"/>
      <c r="DL666" s="162"/>
      <c r="DM666" s="167"/>
      <c r="DN666" s="169"/>
      <c r="DO666" s="162"/>
      <c r="DP666" s="162"/>
      <c r="DQ666" s="174"/>
      <c r="DR666" s="152"/>
      <c r="DS666" s="172"/>
      <c r="DT666" s="152"/>
      <c r="DU666" s="152"/>
      <c r="DV666" s="156"/>
      <c r="DW666" s="173"/>
      <c r="DX666" s="158"/>
      <c r="DY666" s="172"/>
      <c r="DZ666" s="162"/>
      <c r="EA666" s="162"/>
      <c r="EB666" s="172"/>
      <c r="EC666" s="172"/>
      <c r="ED666" s="152"/>
      <c r="EE666" s="152"/>
      <c r="EF666" s="152"/>
      <c r="EG666" s="174"/>
      <c r="EH666" s="172"/>
      <c r="EI666" s="162"/>
      <c r="EJ666" s="162"/>
    </row>
    <row r="667" spans="1:140" ht="12.5">
      <c r="A667" s="168"/>
      <c r="B667" s="169"/>
      <c r="C667" s="144" t="str">
        <f t="shared" si="0"/>
        <v/>
      </c>
      <c r="D667" s="144" t="str">
        <f t="shared" si="2699"/>
        <v/>
      </c>
      <c r="E667" s="144" t="str">
        <f t="shared" si="2"/>
        <v/>
      </c>
      <c r="F667" s="145" t="str">
        <f t="shared" si="2700"/>
        <v/>
      </c>
      <c r="G667" s="145" t="str">
        <f t="shared" si="4"/>
        <v/>
      </c>
      <c r="H667" s="145" t="str">
        <f t="shared" si="5"/>
        <v/>
      </c>
      <c r="I667" s="146" t="str">
        <f t="shared" ref="I667:J667" si="2790">IF(COUNTA($DO667:$DX667)&gt;0,$BA667,"")</f>
        <v/>
      </c>
      <c r="J667" s="146" t="str">
        <f t="shared" si="2790"/>
        <v/>
      </c>
      <c r="K667" s="147" t="str">
        <f t="shared" si="43"/>
        <v/>
      </c>
      <c r="L667" s="147" t="str">
        <f t="shared" si="7"/>
        <v/>
      </c>
      <c r="M667" s="147" t="str">
        <f t="shared" si="8"/>
        <v/>
      </c>
      <c r="N667" s="147" t="str">
        <f t="shared" si="48"/>
        <v/>
      </c>
      <c r="O667" s="147" t="str">
        <f t="shared" si="9"/>
        <v/>
      </c>
      <c r="P667" s="146" t="str">
        <f t="shared" si="2702"/>
        <v/>
      </c>
      <c r="Q667" s="147" t="str">
        <f t="shared" si="2703"/>
        <v/>
      </c>
      <c r="R667" s="146" t="str">
        <f t="shared" si="12"/>
        <v/>
      </c>
      <c r="S667" s="146" t="str">
        <f t="shared" si="13"/>
        <v/>
      </c>
      <c r="T667" s="146" t="str">
        <f>IF(NOT(ISBLANK(DH667)),
        IF(AND(ISREF('Input Tenderers'!$J$8:$K$8),COUNTA('Input Tenderers'!$N$8)&gt;0),
                IF(COUNTA('Input Implementation Transactio'!$N667:$O667)&gt;0,"supplier;tenderer;payee","supplier;tenderer"),
                IF(COUNTA('Input Implementation Transactio'!$N667:$O667)&gt;0,"supplier;payee","supplier")
                ),
        IF(COUNTA('Input Implementation Transactio'!$N667:$O667)&gt;0, "payee", "")
        )</f>
        <v/>
      </c>
      <c r="U667" s="146" t="str">
        <f t="shared" si="14"/>
        <v/>
      </c>
      <c r="V667" s="146" t="str">
        <f t="shared" si="15"/>
        <v/>
      </c>
      <c r="W667" s="148" t="str">
        <f t="shared" si="2704"/>
        <v/>
      </c>
      <c r="X667" s="175" t="str">
        <f t="shared" si="2705"/>
        <v/>
      </c>
      <c r="Y667" s="170" t="str">
        <f t="shared" si="2706"/>
        <v/>
      </c>
      <c r="Z667" s="150" t="str">
        <f t="shared" si="19"/>
        <v/>
      </c>
      <c r="AA667" s="146" t="str">
        <f t="shared" si="20"/>
        <v/>
      </c>
      <c r="AB667" s="146" t="str">
        <f t="shared" si="21"/>
        <v/>
      </c>
      <c r="AC667" s="146" t="str">
        <f t="shared" si="22"/>
        <v/>
      </c>
      <c r="AD667" s="148" t="str">
        <f t="shared" si="2707"/>
        <v/>
      </c>
      <c r="AE667" s="148" t="str">
        <f t="shared" si="24"/>
        <v/>
      </c>
      <c r="AF667" s="175" t="str">
        <f t="shared" si="2708"/>
        <v/>
      </c>
      <c r="AG667" s="170" t="str">
        <f t="shared" si="2709"/>
        <v/>
      </c>
      <c r="AH667" s="148" t="str">
        <f t="shared" si="2710"/>
        <v/>
      </c>
      <c r="AI667" s="146" t="str">
        <f t="shared" si="28"/>
        <v/>
      </c>
      <c r="AJ667" s="146" t="str">
        <f t="shared" si="29"/>
        <v/>
      </c>
      <c r="AK667" s="146" t="str">
        <f t="shared" si="30"/>
        <v/>
      </c>
      <c r="AL667" s="146" t="str">
        <f t="shared" si="31"/>
        <v/>
      </c>
      <c r="AM667" s="171" t="str">
        <f t="shared" si="32"/>
        <v/>
      </c>
      <c r="AN667" s="171" t="str">
        <f t="shared" si="33"/>
        <v/>
      </c>
      <c r="AO667" s="146" t="str">
        <f t="shared" si="34"/>
        <v/>
      </c>
      <c r="AP667" s="146" t="str">
        <f t="shared" si="35"/>
        <v/>
      </c>
      <c r="AQ667" s="146" t="str">
        <f t="shared" si="36"/>
        <v/>
      </c>
      <c r="AR667" s="146" t="str">
        <f t="shared" ref="AR667:AS667" si="2791">IF(NOT(ISBLANK(CB667)),CONCATENATE(TEXT(CB667,"yyyy-mm-ddThh:MM:ss"),"Z"),"")</f>
        <v/>
      </c>
      <c r="AS667" s="146" t="str">
        <f t="shared" si="2791"/>
        <v/>
      </c>
      <c r="AT667" s="146" t="str">
        <f t="shared" si="38"/>
        <v/>
      </c>
      <c r="AU667" s="146" t="str">
        <f t="shared" si="39"/>
        <v/>
      </c>
      <c r="AV667" s="146" t="str">
        <f t="shared" ref="AV667:AW667" si="2792">IF(NOT(ISBLANK(DT667)),CONCATENATE(TEXT(DT667,"yyyy-mm-ddThh:MM:ss"),"Z"),"")</f>
        <v/>
      </c>
      <c r="AW667" s="146" t="str">
        <f t="shared" si="2792"/>
        <v/>
      </c>
      <c r="AX667" s="146" t="str">
        <f t="shared" ref="AX667:AZ667" si="2793">IF(NOT(ISBLANK(ED667)),CONCATENATE(TEXT(ED667,"yyyy-mm-ddThh:MM:ss"),"Z"),"")</f>
        <v/>
      </c>
      <c r="AY667" s="146" t="str">
        <f t="shared" si="2793"/>
        <v/>
      </c>
      <c r="AZ667" s="146" t="str">
        <f t="shared" si="2793"/>
        <v/>
      </c>
      <c r="BA667" s="176"/>
      <c r="BB667" s="152"/>
      <c r="BC667" s="177"/>
      <c r="BD667" s="154"/>
      <c r="BE667" s="155"/>
      <c r="BF667" s="154"/>
      <c r="BG667" s="155"/>
      <c r="BH667" s="169"/>
      <c r="BI667" s="162"/>
      <c r="BJ667" s="172"/>
      <c r="BK667" s="162"/>
      <c r="BL667" s="158"/>
      <c r="BM667" s="172"/>
      <c r="BN667" s="162"/>
      <c r="BO667" s="167"/>
      <c r="BP667" s="169"/>
      <c r="BQ667" s="162"/>
      <c r="BR667" s="162"/>
      <c r="BS667" s="174"/>
      <c r="BT667" s="162"/>
      <c r="BU667" s="174"/>
      <c r="BV667" s="174"/>
      <c r="BW667" s="174"/>
      <c r="BX667" s="173"/>
      <c r="BY667" s="158"/>
      <c r="BZ667" s="160"/>
      <c r="CA667" s="172"/>
      <c r="CB667" s="152"/>
      <c r="CC667" s="152"/>
      <c r="CD667" s="156"/>
      <c r="CE667" s="172"/>
      <c r="CF667" s="162"/>
      <c r="CG667" s="162"/>
      <c r="CH667" s="158"/>
      <c r="CI667" s="173"/>
      <c r="CJ667" s="178"/>
      <c r="CK667" s="173"/>
      <c r="CL667" s="165"/>
      <c r="CM667" s="172"/>
      <c r="CN667" s="162"/>
      <c r="CO667" s="162"/>
      <c r="CP667" s="162"/>
      <c r="CQ667" s="162"/>
      <c r="CR667" s="169"/>
      <c r="CS667" s="162"/>
      <c r="CT667" s="162"/>
      <c r="CU667" s="174"/>
      <c r="CV667" s="152"/>
      <c r="CW667" s="173"/>
      <c r="CX667" s="158"/>
      <c r="CY667" s="172"/>
      <c r="CZ667" s="162"/>
      <c r="DA667" s="162"/>
      <c r="DB667" s="158"/>
      <c r="DC667" s="173"/>
      <c r="DD667" s="178"/>
      <c r="DE667" s="173"/>
      <c r="DF667" s="165"/>
      <c r="DG667" s="172"/>
      <c r="DH667" s="178"/>
      <c r="DI667" s="172"/>
      <c r="DJ667" s="178"/>
      <c r="DK667" s="172"/>
      <c r="DL667" s="162"/>
      <c r="DM667" s="167"/>
      <c r="DN667" s="169"/>
      <c r="DO667" s="162"/>
      <c r="DP667" s="162"/>
      <c r="DQ667" s="174"/>
      <c r="DR667" s="152"/>
      <c r="DS667" s="172"/>
      <c r="DT667" s="152"/>
      <c r="DU667" s="152"/>
      <c r="DV667" s="156"/>
      <c r="DW667" s="173"/>
      <c r="DX667" s="158"/>
      <c r="DY667" s="172"/>
      <c r="DZ667" s="162"/>
      <c r="EA667" s="162"/>
      <c r="EB667" s="172"/>
      <c r="EC667" s="172"/>
      <c r="ED667" s="152"/>
      <c r="EE667" s="152"/>
      <c r="EF667" s="152"/>
      <c r="EG667" s="174"/>
      <c r="EH667" s="172"/>
      <c r="EI667" s="162"/>
      <c r="EJ667" s="162"/>
    </row>
    <row r="668" spans="1:140" ht="12.5">
      <c r="A668" s="168"/>
      <c r="B668" s="169"/>
      <c r="C668" s="144" t="str">
        <f t="shared" si="0"/>
        <v/>
      </c>
      <c r="D668" s="144" t="str">
        <f t="shared" si="2699"/>
        <v/>
      </c>
      <c r="E668" s="144" t="str">
        <f t="shared" si="2"/>
        <v/>
      </c>
      <c r="F668" s="145" t="str">
        <f t="shared" si="2700"/>
        <v/>
      </c>
      <c r="G668" s="145" t="str">
        <f t="shared" si="4"/>
        <v/>
      </c>
      <c r="H668" s="145" t="str">
        <f t="shared" si="5"/>
        <v/>
      </c>
      <c r="I668" s="146" t="str">
        <f t="shared" ref="I668:J668" si="2794">IF(COUNTA($DO668:$DX668)&gt;0,$BA668,"")</f>
        <v/>
      </c>
      <c r="J668" s="146" t="str">
        <f t="shared" si="2794"/>
        <v/>
      </c>
      <c r="K668" s="147" t="str">
        <f t="shared" si="43"/>
        <v/>
      </c>
      <c r="L668" s="147" t="str">
        <f t="shared" si="7"/>
        <v/>
      </c>
      <c r="M668" s="147" t="str">
        <f t="shared" si="8"/>
        <v/>
      </c>
      <c r="N668" s="147" t="str">
        <f t="shared" si="48"/>
        <v/>
      </c>
      <c r="O668" s="147" t="str">
        <f t="shared" si="9"/>
        <v/>
      </c>
      <c r="P668" s="146" t="str">
        <f t="shared" si="2702"/>
        <v/>
      </c>
      <c r="Q668" s="147" t="str">
        <f t="shared" si="2703"/>
        <v/>
      </c>
      <c r="R668" s="146" t="str">
        <f t="shared" si="12"/>
        <v/>
      </c>
      <c r="S668" s="146" t="str">
        <f t="shared" si="13"/>
        <v/>
      </c>
      <c r="T668" s="146" t="str">
        <f>IF(NOT(ISBLANK(DH668)),
        IF(AND(ISREF('Input Tenderers'!$J$8:$K$8),COUNTA('Input Tenderers'!$N$8)&gt;0),
                IF(COUNTA('Input Implementation Transactio'!$N668:$O668)&gt;0,"supplier;tenderer;payee","supplier;tenderer"),
                IF(COUNTA('Input Implementation Transactio'!$N668:$O668)&gt;0,"supplier;payee","supplier")
                ),
        IF(COUNTA('Input Implementation Transactio'!$N668:$O668)&gt;0, "payee", "")
        )</f>
        <v/>
      </c>
      <c r="U668" s="146" t="str">
        <f t="shared" si="14"/>
        <v/>
      </c>
      <c r="V668" s="146" t="str">
        <f t="shared" si="15"/>
        <v/>
      </c>
      <c r="W668" s="148" t="str">
        <f t="shared" si="2704"/>
        <v/>
      </c>
      <c r="X668" s="175" t="str">
        <f t="shared" si="2705"/>
        <v/>
      </c>
      <c r="Y668" s="170" t="str">
        <f t="shared" si="2706"/>
        <v/>
      </c>
      <c r="Z668" s="150" t="str">
        <f t="shared" si="19"/>
        <v/>
      </c>
      <c r="AA668" s="146" t="str">
        <f t="shared" si="20"/>
        <v/>
      </c>
      <c r="AB668" s="146" t="str">
        <f t="shared" si="21"/>
        <v/>
      </c>
      <c r="AC668" s="146" t="str">
        <f t="shared" si="22"/>
        <v/>
      </c>
      <c r="AD668" s="148" t="str">
        <f t="shared" si="2707"/>
        <v/>
      </c>
      <c r="AE668" s="148" t="str">
        <f t="shared" si="24"/>
        <v/>
      </c>
      <c r="AF668" s="175" t="str">
        <f t="shared" si="2708"/>
        <v/>
      </c>
      <c r="AG668" s="170" t="str">
        <f t="shared" si="2709"/>
        <v/>
      </c>
      <c r="AH668" s="148" t="str">
        <f t="shared" si="2710"/>
        <v/>
      </c>
      <c r="AI668" s="146" t="str">
        <f t="shared" si="28"/>
        <v/>
      </c>
      <c r="AJ668" s="146" t="str">
        <f t="shared" si="29"/>
        <v/>
      </c>
      <c r="AK668" s="146" t="str">
        <f t="shared" si="30"/>
        <v/>
      </c>
      <c r="AL668" s="146" t="str">
        <f t="shared" si="31"/>
        <v/>
      </c>
      <c r="AM668" s="171" t="str">
        <f t="shared" si="32"/>
        <v/>
      </c>
      <c r="AN668" s="171" t="str">
        <f t="shared" si="33"/>
        <v/>
      </c>
      <c r="AO668" s="146" t="str">
        <f t="shared" si="34"/>
        <v/>
      </c>
      <c r="AP668" s="146" t="str">
        <f t="shared" si="35"/>
        <v/>
      </c>
      <c r="AQ668" s="146" t="str">
        <f t="shared" si="36"/>
        <v/>
      </c>
      <c r="AR668" s="146" t="str">
        <f t="shared" ref="AR668:AS668" si="2795">IF(NOT(ISBLANK(CB668)),CONCATENATE(TEXT(CB668,"yyyy-mm-ddThh:MM:ss"),"Z"),"")</f>
        <v/>
      </c>
      <c r="AS668" s="146" t="str">
        <f t="shared" si="2795"/>
        <v/>
      </c>
      <c r="AT668" s="146" t="str">
        <f t="shared" si="38"/>
        <v/>
      </c>
      <c r="AU668" s="146" t="str">
        <f t="shared" si="39"/>
        <v/>
      </c>
      <c r="AV668" s="146" t="str">
        <f t="shared" ref="AV668:AW668" si="2796">IF(NOT(ISBLANK(DT668)),CONCATENATE(TEXT(DT668,"yyyy-mm-ddThh:MM:ss"),"Z"),"")</f>
        <v/>
      </c>
      <c r="AW668" s="146" t="str">
        <f t="shared" si="2796"/>
        <v/>
      </c>
      <c r="AX668" s="146" t="str">
        <f t="shared" ref="AX668:AZ668" si="2797">IF(NOT(ISBLANK(ED668)),CONCATENATE(TEXT(ED668,"yyyy-mm-ddThh:MM:ss"),"Z"),"")</f>
        <v/>
      </c>
      <c r="AY668" s="146" t="str">
        <f t="shared" si="2797"/>
        <v/>
      </c>
      <c r="AZ668" s="146" t="str">
        <f t="shared" si="2797"/>
        <v/>
      </c>
      <c r="BA668" s="176"/>
      <c r="BB668" s="152"/>
      <c r="BC668" s="177"/>
      <c r="BD668" s="154"/>
      <c r="BE668" s="155"/>
      <c r="BF668" s="154"/>
      <c r="BG668" s="155"/>
      <c r="BH668" s="169"/>
      <c r="BI668" s="162"/>
      <c r="BJ668" s="172"/>
      <c r="BK668" s="162"/>
      <c r="BL668" s="158"/>
      <c r="BM668" s="172"/>
      <c r="BN668" s="162"/>
      <c r="BO668" s="167"/>
      <c r="BP668" s="169"/>
      <c r="BQ668" s="162"/>
      <c r="BR668" s="162"/>
      <c r="BS668" s="174"/>
      <c r="BT668" s="162"/>
      <c r="BU668" s="174"/>
      <c r="BV668" s="174"/>
      <c r="BW668" s="174"/>
      <c r="BX668" s="173"/>
      <c r="BY668" s="158"/>
      <c r="BZ668" s="160"/>
      <c r="CA668" s="172"/>
      <c r="CB668" s="152"/>
      <c r="CC668" s="152"/>
      <c r="CD668" s="156"/>
      <c r="CE668" s="172"/>
      <c r="CF668" s="162"/>
      <c r="CG668" s="162"/>
      <c r="CH668" s="158"/>
      <c r="CI668" s="173"/>
      <c r="CJ668" s="178"/>
      <c r="CK668" s="173"/>
      <c r="CL668" s="165"/>
      <c r="CM668" s="172"/>
      <c r="CN668" s="162"/>
      <c r="CO668" s="162"/>
      <c r="CP668" s="162"/>
      <c r="CQ668" s="162"/>
      <c r="CR668" s="169"/>
      <c r="CS668" s="162"/>
      <c r="CT668" s="162"/>
      <c r="CU668" s="174"/>
      <c r="CV668" s="152"/>
      <c r="CW668" s="173"/>
      <c r="CX668" s="158"/>
      <c r="CY668" s="172"/>
      <c r="CZ668" s="162"/>
      <c r="DA668" s="162"/>
      <c r="DB668" s="158"/>
      <c r="DC668" s="173"/>
      <c r="DD668" s="178"/>
      <c r="DE668" s="173"/>
      <c r="DF668" s="165"/>
      <c r="DG668" s="172"/>
      <c r="DH668" s="178"/>
      <c r="DI668" s="172"/>
      <c r="DJ668" s="178"/>
      <c r="DK668" s="172"/>
      <c r="DL668" s="162"/>
      <c r="DM668" s="167"/>
      <c r="DN668" s="169"/>
      <c r="DO668" s="162"/>
      <c r="DP668" s="162"/>
      <c r="DQ668" s="174"/>
      <c r="DR668" s="152"/>
      <c r="DS668" s="172"/>
      <c r="DT668" s="152"/>
      <c r="DU668" s="152"/>
      <c r="DV668" s="156"/>
      <c r="DW668" s="173"/>
      <c r="DX668" s="158"/>
      <c r="DY668" s="172"/>
      <c r="DZ668" s="162"/>
      <c r="EA668" s="162"/>
      <c r="EB668" s="172"/>
      <c r="EC668" s="172"/>
      <c r="ED668" s="152"/>
      <c r="EE668" s="152"/>
      <c r="EF668" s="152"/>
      <c r="EG668" s="174"/>
      <c r="EH668" s="172"/>
      <c r="EI668" s="162"/>
      <c r="EJ668" s="162"/>
    </row>
    <row r="669" spans="1:140" ht="12.5">
      <c r="A669" s="168"/>
      <c r="B669" s="169"/>
      <c r="C669" s="144" t="str">
        <f t="shared" si="0"/>
        <v/>
      </c>
      <c r="D669" s="144" t="str">
        <f t="shared" si="2699"/>
        <v/>
      </c>
      <c r="E669" s="144" t="str">
        <f t="shared" si="2"/>
        <v/>
      </c>
      <c r="F669" s="145" t="str">
        <f t="shared" si="2700"/>
        <v/>
      </c>
      <c r="G669" s="145" t="str">
        <f t="shared" si="4"/>
        <v/>
      </c>
      <c r="H669" s="145" t="str">
        <f t="shared" si="5"/>
        <v/>
      </c>
      <c r="I669" s="146" t="str">
        <f t="shared" ref="I669:J669" si="2798">IF(COUNTA($DO669:$DX669)&gt;0,$BA669,"")</f>
        <v/>
      </c>
      <c r="J669" s="146" t="str">
        <f t="shared" si="2798"/>
        <v/>
      </c>
      <c r="K669" s="147" t="str">
        <f t="shared" si="43"/>
        <v/>
      </c>
      <c r="L669" s="147" t="str">
        <f t="shared" si="7"/>
        <v/>
      </c>
      <c r="M669" s="147" t="str">
        <f t="shared" si="8"/>
        <v/>
      </c>
      <c r="N669" s="147" t="str">
        <f t="shared" si="48"/>
        <v/>
      </c>
      <c r="O669" s="147" t="str">
        <f t="shared" si="9"/>
        <v/>
      </c>
      <c r="P669" s="146" t="str">
        <f t="shared" si="2702"/>
        <v/>
      </c>
      <c r="Q669" s="147" t="str">
        <f t="shared" si="2703"/>
        <v/>
      </c>
      <c r="R669" s="146" t="str">
        <f t="shared" si="12"/>
        <v/>
      </c>
      <c r="S669" s="146" t="str">
        <f t="shared" si="13"/>
        <v/>
      </c>
      <c r="T669" s="146" t="str">
        <f>IF(NOT(ISBLANK(DH669)),
        IF(AND(ISREF('Input Tenderers'!$J$8:$K$8),COUNTA('Input Tenderers'!$N$8)&gt;0),
                IF(COUNTA('Input Implementation Transactio'!$N669:$O669)&gt;0,"supplier;tenderer;payee","supplier;tenderer"),
                IF(COUNTA('Input Implementation Transactio'!$N669:$O669)&gt;0,"supplier;payee","supplier")
                ),
        IF(COUNTA('Input Implementation Transactio'!$N669:$O669)&gt;0, "payee", "")
        )</f>
        <v/>
      </c>
      <c r="U669" s="146" t="str">
        <f t="shared" si="14"/>
        <v/>
      </c>
      <c r="V669" s="146" t="str">
        <f t="shared" si="15"/>
        <v/>
      </c>
      <c r="W669" s="148" t="str">
        <f t="shared" si="2704"/>
        <v/>
      </c>
      <c r="X669" s="175" t="str">
        <f t="shared" si="2705"/>
        <v/>
      </c>
      <c r="Y669" s="170" t="str">
        <f t="shared" si="2706"/>
        <v/>
      </c>
      <c r="Z669" s="150" t="str">
        <f t="shared" si="19"/>
        <v/>
      </c>
      <c r="AA669" s="146" t="str">
        <f t="shared" si="20"/>
        <v/>
      </c>
      <c r="AB669" s="146" t="str">
        <f t="shared" si="21"/>
        <v/>
      </c>
      <c r="AC669" s="146" t="str">
        <f t="shared" si="22"/>
        <v/>
      </c>
      <c r="AD669" s="148" t="str">
        <f t="shared" si="2707"/>
        <v/>
      </c>
      <c r="AE669" s="148" t="str">
        <f t="shared" si="24"/>
        <v/>
      </c>
      <c r="AF669" s="175" t="str">
        <f t="shared" si="2708"/>
        <v/>
      </c>
      <c r="AG669" s="170" t="str">
        <f t="shared" si="2709"/>
        <v/>
      </c>
      <c r="AH669" s="148" t="str">
        <f t="shared" si="2710"/>
        <v/>
      </c>
      <c r="AI669" s="146" t="str">
        <f t="shared" si="28"/>
        <v/>
      </c>
      <c r="AJ669" s="146" t="str">
        <f t="shared" si="29"/>
        <v/>
      </c>
      <c r="AK669" s="146" t="str">
        <f t="shared" si="30"/>
        <v/>
      </c>
      <c r="AL669" s="146" t="str">
        <f t="shared" si="31"/>
        <v/>
      </c>
      <c r="AM669" s="171" t="str">
        <f t="shared" si="32"/>
        <v/>
      </c>
      <c r="AN669" s="171" t="str">
        <f t="shared" si="33"/>
        <v/>
      </c>
      <c r="AO669" s="146" t="str">
        <f t="shared" si="34"/>
        <v/>
      </c>
      <c r="AP669" s="146" t="str">
        <f t="shared" si="35"/>
        <v/>
      </c>
      <c r="AQ669" s="146" t="str">
        <f t="shared" si="36"/>
        <v/>
      </c>
      <c r="AR669" s="146" t="str">
        <f t="shared" ref="AR669:AS669" si="2799">IF(NOT(ISBLANK(CB669)),CONCATENATE(TEXT(CB669,"yyyy-mm-ddThh:MM:ss"),"Z"),"")</f>
        <v/>
      </c>
      <c r="AS669" s="146" t="str">
        <f t="shared" si="2799"/>
        <v/>
      </c>
      <c r="AT669" s="146" t="str">
        <f t="shared" si="38"/>
        <v/>
      </c>
      <c r="AU669" s="146" t="str">
        <f t="shared" si="39"/>
        <v/>
      </c>
      <c r="AV669" s="146" t="str">
        <f t="shared" ref="AV669:AW669" si="2800">IF(NOT(ISBLANK(DT669)),CONCATENATE(TEXT(DT669,"yyyy-mm-ddThh:MM:ss"),"Z"),"")</f>
        <v/>
      </c>
      <c r="AW669" s="146" t="str">
        <f t="shared" si="2800"/>
        <v/>
      </c>
      <c r="AX669" s="146" t="str">
        <f t="shared" ref="AX669:AZ669" si="2801">IF(NOT(ISBLANK(ED669)),CONCATENATE(TEXT(ED669,"yyyy-mm-ddThh:MM:ss"),"Z"),"")</f>
        <v/>
      </c>
      <c r="AY669" s="146" t="str">
        <f t="shared" si="2801"/>
        <v/>
      </c>
      <c r="AZ669" s="146" t="str">
        <f t="shared" si="2801"/>
        <v/>
      </c>
      <c r="BA669" s="176"/>
      <c r="BB669" s="152"/>
      <c r="BC669" s="177"/>
      <c r="BD669" s="154"/>
      <c r="BE669" s="155"/>
      <c r="BF669" s="154"/>
      <c r="BG669" s="155"/>
      <c r="BH669" s="169"/>
      <c r="BI669" s="162"/>
      <c r="BJ669" s="172"/>
      <c r="BK669" s="162"/>
      <c r="BL669" s="158"/>
      <c r="BM669" s="172"/>
      <c r="BN669" s="162"/>
      <c r="BO669" s="167"/>
      <c r="BP669" s="169"/>
      <c r="BQ669" s="162"/>
      <c r="BR669" s="162"/>
      <c r="BS669" s="174"/>
      <c r="BT669" s="162"/>
      <c r="BU669" s="174"/>
      <c r="BV669" s="174"/>
      <c r="BW669" s="174"/>
      <c r="BX669" s="173"/>
      <c r="BY669" s="158"/>
      <c r="BZ669" s="160"/>
      <c r="CA669" s="172"/>
      <c r="CB669" s="152"/>
      <c r="CC669" s="152"/>
      <c r="CD669" s="156"/>
      <c r="CE669" s="172"/>
      <c r="CF669" s="162"/>
      <c r="CG669" s="162"/>
      <c r="CH669" s="158"/>
      <c r="CI669" s="173"/>
      <c r="CJ669" s="178"/>
      <c r="CK669" s="173"/>
      <c r="CL669" s="165"/>
      <c r="CM669" s="172"/>
      <c r="CN669" s="162"/>
      <c r="CO669" s="162"/>
      <c r="CP669" s="162"/>
      <c r="CQ669" s="162"/>
      <c r="CR669" s="169"/>
      <c r="CS669" s="162"/>
      <c r="CT669" s="162"/>
      <c r="CU669" s="174"/>
      <c r="CV669" s="152"/>
      <c r="CW669" s="173"/>
      <c r="CX669" s="158"/>
      <c r="CY669" s="172"/>
      <c r="CZ669" s="162"/>
      <c r="DA669" s="162"/>
      <c r="DB669" s="158"/>
      <c r="DC669" s="173"/>
      <c r="DD669" s="178"/>
      <c r="DE669" s="173"/>
      <c r="DF669" s="165"/>
      <c r="DG669" s="172"/>
      <c r="DH669" s="178"/>
      <c r="DI669" s="172"/>
      <c r="DJ669" s="178"/>
      <c r="DK669" s="172"/>
      <c r="DL669" s="162"/>
      <c r="DM669" s="167"/>
      <c r="DN669" s="169"/>
      <c r="DO669" s="162"/>
      <c r="DP669" s="162"/>
      <c r="DQ669" s="174"/>
      <c r="DR669" s="152"/>
      <c r="DS669" s="172"/>
      <c r="DT669" s="152"/>
      <c r="DU669" s="152"/>
      <c r="DV669" s="156"/>
      <c r="DW669" s="173"/>
      <c r="DX669" s="158"/>
      <c r="DY669" s="172"/>
      <c r="DZ669" s="162"/>
      <c r="EA669" s="162"/>
      <c r="EB669" s="172"/>
      <c r="EC669" s="172"/>
      <c r="ED669" s="152"/>
      <c r="EE669" s="152"/>
      <c r="EF669" s="152"/>
      <c r="EG669" s="174"/>
      <c r="EH669" s="172"/>
      <c r="EI669" s="162"/>
      <c r="EJ669" s="162"/>
    </row>
    <row r="670" spans="1:140" ht="12.5">
      <c r="A670" s="168"/>
      <c r="B670" s="169"/>
      <c r="C670" s="144" t="str">
        <f t="shared" si="0"/>
        <v/>
      </c>
      <c r="D670" s="144" t="str">
        <f t="shared" si="2699"/>
        <v/>
      </c>
      <c r="E670" s="144" t="str">
        <f t="shared" si="2"/>
        <v/>
      </c>
      <c r="F670" s="145" t="str">
        <f t="shared" si="2700"/>
        <v/>
      </c>
      <c r="G670" s="145" t="str">
        <f t="shared" si="4"/>
        <v/>
      </c>
      <c r="H670" s="145" t="str">
        <f t="shared" si="5"/>
        <v/>
      </c>
      <c r="I670" s="146" t="str">
        <f t="shared" ref="I670:J670" si="2802">IF(COUNTA($DO670:$DX670)&gt;0,$BA670,"")</f>
        <v/>
      </c>
      <c r="J670" s="146" t="str">
        <f t="shared" si="2802"/>
        <v/>
      </c>
      <c r="K670" s="147" t="str">
        <f t="shared" si="43"/>
        <v/>
      </c>
      <c r="L670" s="147" t="str">
        <f t="shared" si="7"/>
        <v/>
      </c>
      <c r="M670" s="147" t="str">
        <f t="shared" si="8"/>
        <v/>
      </c>
      <c r="N670" s="147" t="str">
        <f t="shared" si="48"/>
        <v/>
      </c>
      <c r="O670" s="147" t="str">
        <f t="shared" si="9"/>
        <v/>
      </c>
      <c r="P670" s="146" t="str">
        <f t="shared" si="2702"/>
        <v/>
      </c>
      <c r="Q670" s="147" t="str">
        <f t="shared" si="2703"/>
        <v/>
      </c>
      <c r="R670" s="146" t="str">
        <f t="shared" si="12"/>
        <v/>
      </c>
      <c r="S670" s="146" t="str">
        <f t="shared" si="13"/>
        <v/>
      </c>
      <c r="T670" s="146" t="str">
        <f>IF(NOT(ISBLANK(DH670)),
        IF(AND(ISREF('Input Tenderers'!$J$8:$K$8),COUNTA('Input Tenderers'!$N$8)&gt;0),
                IF(COUNTA('Input Implementation Transactio'!$N670:$O670)&gt;0,"supplier;tenderer;payee","supplier;tenderer"),
                IF(COUNTA('Input Implementation Transactio'!$N670:$O670)&gt;0,"supplier;payee","supplier")
                ),
        IF(COUNTA('Input Implementation Transactio'!$N670:$O670)&gt;0, "payee", "")
        )</f>
        <v/>
      </c>
      <c r="U670" s="146" t="str">
        <f t="shared" si="14"/>
        <v/>
      </c>
      <c r="V670" s="146" t="str">
        <f t="shared" si="15"/>
        <v/>
      </c>
      <c r="W670" s="148" t="str">
        <f t="shared" si="2704"/>
        <v/>
      </c>
      <c r="X670" s="175" t="str">
        <f t="shared" si="2705"/>
        <v/>
      </c>
      <c r="Y670" s="170" t="str">
        <f t="shared" si="2706"/>
        <v/>
      </c>
      <c r="Z670" s="150" t="str">
        <f t="shared" si="19"/>
        <v/>
      </c>
      <c r="AA670" s="146" t="str">
        <f t="shared" si="20"/>
        <v/>
      </c>
      <c r="AB670" s="146" t="str">
        <f t="shared" si="21"/>
        <v/>
      </c>
      <c r="AC670" s="146" t="str">
        <f t="shared" si="22"/>
        <v/>
      </c>
      <c r="AD670" s="148" t="str">
        <f t="shared" si="2707"/>
        <v/>
      </c>
      <c r="AE670" s="148" t="str">
        <f t="shared" si="24"/>
        <v/>
      </c>
      <c r="AF670" s="175" t="str">
        <f t="shared" si="2708"/>
        <v/>
      </c>
      <c r="AG670" s="170" t="str">
        <f t="shared" si="2709"/>
        <v/>
      </c>
      <c r="AH670" s="148" t="str">
        <f t="shared" si="2710"/>
        <v/>
      </c>
      <c r="AI670" s="146" t="str">
        <f t="shared" si="28"/>
        <v/>
      </c>
      <c r="AJ670" s="146" t="str">
        <f t="shared" si="29"/>
        <v/>
      </c>
      <c r="AK670" s="146" t="str">
        <f t="shared" si="30"/>
        <v/>
      </c>
      <c r="AL670" s="146" t="str">
        <f t="shared" si="31"/>
        <v/>
      </c>
      <c r="AM670" s="171" t="str">
        <f t="shared" si="32"/>
        <v/>
      </c>
      <c r="AN670" s="171" t="str">
        <f t="shared" si="33"/>
        <v/>
      </c>
      <c r="AO670" s="146" t="str">
        <f t="shared" si="34"/>
        <v/>
      </c>
      <c r="AP670" s="146" t="str">
        <f t="shared" si="35"/>
        <v/>
      </c>
      <c r="AQ670" s="146" t="str">
        <f t="shared" si="36"/>
        <v/>
      </c>
      <c r="AR670" s="146" t="str">
        <f t="shared" ref="AR670:AS670" si="2803">IF(NOT(ISBLANK(CB670)),CONCATENATE(TEXT(CB670,"yyyy-mm-ddThh:MM:ss"),"Z"),"")</f>
        <v/>
      </c>
      <c r="AS670" s="146" t="str">
        <f t="shared" si="2803"/>
        <v/>
      </c>
      <c r="AT670" s="146" t="str">
        <f t="shared" si="38"/>
        <v/>
      </c>
      <c r="AU670" s="146" t="str">
        <f t="shared" si="39"/>
        <v/>
      </c>
      <c r="AV670" s="146" t="str">
        <f t="shared" ref="AV670:AW670" si="2804">IF(NOT(ISBLANK(DT670)),CONCATENATE(TEXT(DT670,"yyyy-mm-ddThh:MM:ss"),"Z"),"")</f>
        <v/>
      </c>
      <c r="AW670" s="146" t="str">
        <f t="shared" si="2804"/>
        <v/>
      </c>
      <c r="AX670" s="146" t="str">
        <f t="shared" ref="AX670:AZ670" si="2805">IF(NOT(ISBLANK(ED670)),CONCATENATE(TEXT(ED670,"yyyy-mm-ddThh:MM:ss"),"Z"),"")</f>
        <v/>
      </c>
      <c r="AY670" s="146" t="str">
        <f t="shared" si="2805"/>
        <v/>
      </c>
      <c r="AZ670" s="146" t="str">
        <f t="shared" si="2805"/>
        <v/>
      </c>
      <c r="BA670" s="176"/>
      <c r="BB670" s="152"/>
      <c r="BC670" s="177"/>
      <c r="BD670" s="154"/>
      <c r="BE670" s="155"/>
      <c r="BF670" s="154"/>
      <c r="BG670" s="155"/>
      <c r="BH670" s="169"/>
      <c r="BI670" s="162"/>
      <c r="BJ670" s="172"/>
      <c r="BK670" s="162"/>
      <c r="BL670" s="158"/>
      <c r="BM670" s="172"/>
      <c r="BN670" s="162"/>
      <c r="BO670" s="167"/>
      <c r="BP670" s="169"/>
      <c r="BQ670" s="162"/>
      <c r="BR670" s="162"/>
      <c r="BS670" s="174"/>
      <c r="BT670" s="162"/>
      <c r="BU670" s="174"/>
      <c r="BV670" s="174"/>
      <c r="BW670" s="174"/>
      <c r="BX670" s="173"/>
      <c r="BY670" s="158"/>
      <c r="BZ670" s="160"/>
      <c r="CA670" s="172"/>
      <c r="CB670" s="152"/>
      <c r="CC670" s="152"/>
      <c r="CD670" s="156"/>
      <c r="CE670" s="172"/>
      <c r="CF670" s="162"/>
      <c r="CG670" s="162"/>
      <c r="CH670" s="158"/>
      <c r="CI670" s="173"/>
      <c r="CJ670" s="178"/>
      <c r="CK670" s="173"/>
      <c r="CL670" s="165"/>
      <c r="CM670" s="172"/>
      <c r="CN670" s="162"/>
      <c r="CO670" s="162"/>
      <c r="CP670" s="162"/>
      <c r="CQ670" s="162"/>
      <c r="CR670" s="169"/>
      <c r="CS670" s="162"/>
      <c r="CT670" s="162"/>
      <c r="CU670" s="174"/>
      <c r="CV670" s="152"/>
      <c r="CW670" s="173"/>
      <c r="CX670" s="158"/>
      <c r="CY670" s="172"/>
      <c r="CZ670" s="162"/>
      <c r="DA670" s="162"/>
      <c r="DB670" s="158"/>
      <c r="DC670" s="173"/>
      <c r="DD670" s="178"/>
      <c r="DE670" s="173"/>
      <c r="DF670" s="165"/>
      <c r="DG670" s="172"/>
      <c r="DH670" s="178"/>
      <c r="DI670" s="172"/>
      <c r="DJ670" s="178"/>
      <c r="DK670" s="172"/>
      <c r="DL670" s="162"/>
      <c r="DM670" s="167"/>
      <c r="DN670" s="169"/>
      <c r="DO670" s="162"/>
      <c r="DP670" s="162"/>
      <c r="DQ670" s="174"/>
      <c r="DR670" s="152"/>
      <c r="DS670" s="172"/>
      <c r="DT670" s="152"/>
      <c r="DU670" s="152"/>
      <c r="DV670" s="156"/>
      <c r="DW670" s="173"/>
      <c r="DX670" s="158"/>
      <c r="DY670" s="172"/>
      <c r="DZ670" s="162"/>
      <c r="EA670" s="162"/>
      <c r="EB670" s="172"/>
      <c r="EC670" s="172"/>
      <c r="ED670" s="152"/>
      <c r="EE670" s="152"/>
      <c r="EF670" s="152"/>
      <c r="EG670" s="174"/>
      <c r="EH670" s="172"/>
      <c r="EI670" s="162"/>
      <c r="EJ670" s="162"/>
    </row>
    <row r="671" spans="1:140" ht="12.5">
      <c r="A671" s="168"/>
      <c r="B671" s="169"/>
      <c r="C671" s="144" t="str">
        <f t="shared" si="0"/>
        <v/>
      </c>
      <c r="D671" s="144" t="str">
        <f t="shared" si="2699"/>
        <v/>
      </c>
      <c r="E671" s="144" t="str">
        <f t="shared" si="2"/>
        <v/>
      </c>
      <c r="F671" s="145" t="str">
        <f t="shared" si="2700"/>
        <v/>
      </c>
      <c r="G671" s="145" t="str">
        <f t="shared" si="4"/>
        <v/>
      </c>
      <c r="H671" s="145" t="str">
        <f t="shared" si="5"/>
        <v/>
      </c>
      <c r="I671" s="146" t="str">
        <f t="shared" ref="I671:J671" si="2806">IF(COUNTA($DO671:$DX671)&gt;0,$BA671,"")</f>
        <v/>
      </c>
      <c r="J671" s="146" t="str">
        <f t="shared" si="2806"/>
        <v/>
      </c>
      <c r="K671" s="147" t="str">
        <f t="shared" si="43"/>
        <v/>
      </c>
      <c r="L671" s="147" t="str">
        <f t="shared" si="7"/>
        <v/>
      </c>
      <c r="M671" s="147" t="str">
        <f t="shared" si="8"/>
        <v/>
      </c>
      <c r="N671" s="147" t="str">
        <f t="shared" si="48"/>
        <v/>
      </c>
      <c r="O671" s="147" t="str">
        <f t="shared" si="9"/>
        <v/>
      </c>
      <c r="P671" s="146" t="str">
        <f t="shared" si="2702"/>
        <v/>
      </c>
      <c r="Q671" s="147" t="str">
        <f t="shared" si="2703"/>
        <v/>
      </c>
      <c r="R671" s="146" t="str">
        <f t="shared" si="12"/>
        <v/>
      </c>
      <c r="S671" s="146" t="str">
        <f t="shared" si="13"/>
        <v/>
      </c>
      <c r="T671" s="146" t="str">
        <f>IF(NOT(ISBLANK(DH671)),
        IF(AND(ISREF('Input Tenderers'!$J$8:$K$8),COUNTA('Input Tenderers'!$N$8)&gt;0),
                IF(COUNTA('Input Implementation Transactio'!$N671:$O671)&gt;0,"supplier;tenderer;payee","supplier;tenderer"),
                IF(COUNTA('Input Implementation Transactio'!$N671:$O671)&gt;0,"supplier;payee","supplier")
                ),
        IF(COUNTA('Input Implementation Transactio'!$N671:$O671)&gt;0, "payee", "")
        )</f>
        <v/>
      </c>
      <c r="U671" s="146" t="str">
        <f t="shared" si="14"/>
        <v/>
      </c>
      <c r="V671" s="146" t="str">
        <f t="shared" si="15"/>
        <v/>
      </c>
      <c r="W671" s="148" t="str">
        <f t="shared" si="2704"/>
        <v/>
      </c>
      <c r="X671" s="175" t="str">
        <f t="shared" si="2705"/>
        <v/>
      </c>
      <c r="Y671" s="170" t="str">
        <f t="shared" si="2706"/>
        <v/>
      </c>
      <c r="Z671" s="150" t="str">
        <f t="shared" si="19"/>
        <v/>
      </c>
      <c r="AA671" s="146" t="str">
        <f t="shared" si="20"/>
        <v/>
      </c>
      <c r="AB671" s="146" t="str">
        <f t="shared" si="21"/>
        <v/>
      </c>
      <c r="AC671" s="146" t="str">
        <f t="shared" si="22"/>
        <v/>
      </c>
      <c r="AD671" s="148" t="str">
        <f t="shared" si="2707"/>
        <v/>
      </c>
      <c r="AE671" s="148" t="str">
        <f t="shared" si="24"/>
        <v/>
      </c>
      <c r="AF671" s="175" t="str">
        <f t="shared" si="2708"/>
        <v/>
      </c>
      <c r="AG671" s="170" t="str">
        <f t="shared" si="2709"/>
        <v/>
      </c>
      <c r="AH671" s="148" t="str">
        <f t="shared" si="2710"/>
        <v/>
      </c>
      <c r="AI671" s="146" t="str">
        <f t="shared" si="28"/>
        <v/>
      </c>
      <c r="AJ671" s="146" t="str">
        <f t="shared" si="29"/>
        <v/>
      </c>
      <c r="AK671" s="146" t="str">
        <f t="shared" si="30"/>
        <v/>
      </c>
      <c r="AL671" s="146" t="str">
        <f t="shared" si="31"/>
        <v/>
      </c>
      <c r="AM671" s="171" t="str">
        <f t="shared" si="32"/>
        <v/>
      </c>
      <c r="AN671" s="171" t="str">
        <f t="shared" si="33"/>
        <v/>
      </c>
      <c r="AO671" s="146" t="str">
        <f t="shared" si="34"/>
        <v/>
      </c>
      <c r="AP671" s="146" t="str">
        <f t="shared" si="35"/>
        <v/>
      </c>
      <c r="AQ671" s="146" t="str">
        <f t="shared" si="36"/>
        <v/>
      </c>
      <c r="AR671" s="146" t="str">
        <f t="shared" ref="AR671:AS671" si="2807">IF(NOT(ISBLANK(CB671)),CONCATENATE(TEXT(CB671,"yyyy-mm-ddThh:MM:ss"),"Z"),"")</f>
        <v/>
      </c>
      <c r="AS671" s="146" t="str">
        <f t="shared" si="2807"/>
        <v/>
      </c>
      <c r="AT671" s="146" t="str">
        <f t="shared" si="38"/>
        <v/>
      </c>
      <c r="AU671" s="146" t="str">
        <f t="shared" si="39"/>
        <v/>
      </c>
      <c r="AV671" s="146" t="str">
        <f t="shared" ref="AV671:AW671" si="2808">IF(NOT(ISBLANK(DT671)),CONCATENATE(TEXT(DT671,"yyyy-mm-ddThh:MM:ss"),"Z"),"")</f>
        <v/>
      </c>
      <c r="AW671" s="146" t="str">
        <f t="shared" si="2808"/>
        <v/>
      </c>
      <c r="AX671" s="146" t="str">
        <f t="shared" ref="AX671:AZ671" si="2809">IF(NOT(ISBLANK(ED671)),CONCATENATE(TEXT(ED671,"yyyy-mm-ddThh:MM:ss"),"Z"),"")</f>
        <v/>
      </c>
      <c r="AY671" s="146" t="str">
        <f t="shared" si="2809"/>
        <v/>
      </c>
      <c r="AZ671" s="146" t="str">
        <f t="shared" si="2809"/>
        <v/>
      </c>
      <c r="BA671" s="176"/>
      <c r="BB671" s="152"/>
      <c r="BC671" s="177"/>
      <c r="BD671" s="154"/>
      <c r="BE671" s="155"/>
      <c r="BF671" s="154"/>
      <c r="BG671" s="155"/>
      <c r="BH671" s="169"/>
      <c r="BI671" s="162"/>
      <c r="BJ671" s="172"/>
      <c r="BK671" s="162"/>
      <c r="BL671" s="158"/>
      <c r="BM671" s="172"/>
      <c r="BN671" s="162"/>
      <c r="BO671" s="167"/>
      <c r="BP671" s="169"/>
      <c r="BQ671" s="162"/>
      <c r="BR671" s="162"/>
      <c r="BS671" s="174"/>
      <c r="BT671" s="162"/>
      <c r="BU671" s="174"/>
      <c r="BV671" s="174"/>
      <c r="BW671" s="174"/>
      <c r="BX671" s="173"/>
      <c r="BY671" s="158"/>
      <c r="BZ671" s="160"/>
      <c r="CA671" s="172"/>
      <c r="CB671" s="152"/>
      <c r="CC671" s="152"/>
      <c r="CD671" s="156"/>
      <c r="CE671" s="172"/>
      <c r="CF671" s="162"/>
      <c r="CG671" s="162"/>
      <c r="CH671" s="158"/>
      <c r="CI671" s="173"/>
      <c r="CJ671" s="178"/>
      <c r="CK671" s="173"/>
      <c r="CL671" s="165"/>
      <c r="CM671" s="172"/>
      <c r="CN671" s="162"/>
      <c r="CO671" s="162"/>
      <c r="CP671" s="162"/>
      <c r="CQ671" s="162"/>
      <c r="CR671" s="169"/>
      <c r="CS671" s="162"/>
      <c r="CT671" s="162"/>
      <c r="CU671" s="174"/>
      <c r="CV671" s="152"/>
      <c r="CW671" s="173"/>
      <c r="CX671" s="158"/>
      <c r="CY671" s="172"/>
      <c r="CZ671" s="162"/>
      <c r="DA671" s="162"/>
      <c r="DB671" s="158"/>
      <c r="DC671" s="173"/>
      <c r="DD671" s="178"/>
      <c r="DE671" s="173"/>
      <c r="DF671" s="165"/>
      <c r="DG671" s="172"/>
      <c r="DH671" s="178"/>
      <c r="DI671" s="172"/>
      <c r="DJ671" s="178"/>
      <c r="DK671" s="172"/>
      <c r="DL671" s="162"/>
      <c r="DM671" s="167"/>
      <c r="DN671" s="169"/>
      <c r="DO671" s="162"/>
      <c r="DP671" s="162"/>
      <c r="DQ671" s="174"/>
      <c r="DR671" s="152"/>
      <c r="DS671" s="172"/>
      <c r="DT671" s="152"/>
      <c r="DU671" s="152"/>
      <c r="DV671" s="156"/>
      <c r="DW671" s="173"/>
      <c r="DX671" s="158"/>
      <c r="DY671" s="172"/>
      <c r="DZ671" s="162"/>
      <c r="EA671" s="162"/>
      <c r="EB671" s="172"/>
      <c r="EC671" s="172"/>
      <c r="ED671" s="152"/>
      <c r="EE671" s="152"/>
      <c r="EF671" s="152"/>
      <c r="EG671" s="174"/>
      <c r="EH671" s="172"/>
      <c r="EI671" s="162"/>
      <c r="EJ671" s="162"/>
    </row>
    <row r="672" spans="1:140" ht="12.5">
      <c r="A672" s="168"/>
      <c r="B672" s="169"/>
      <c r="C672" s="144" t="str">
        <f t="shared" si="0"/>
        <v/>
      </c>
      <c r="D672" s="144" t="str">
        <f t="shared" si="2699"/>
        <v/>
      </c>
      <c r="E672" s="144" t="str">
        <f t="shared" si="2"/>
        <v/>
      </c>
      <c r="F672" s="145" t="str">
        <f t="shared" si="2700"/>
        <v/>
      </c>
      <c r="G672" s="145" t="str">
        <f t="shared" si="4"/>
        <v/>
      </c>
      <c r="H672" s="145" t="str">
        <f t="shared" si="5"/>
        <v/>
      </c>
      <c r="I672" s="146" t="str">
        <f t="shared" ref="I672:J672" si="2810">IF(COUNTA($DO672:$DX672)&gt;0,$BA672,"")</f>
        <v/>
      </c>
      <c r="J672" s="146" t="str">
        <f t="shared" si="2810"/>
        <v/>
      </c>
      <c r="K672" s="147" t="str">
        <f t="shared" si="43"/>
        <v/>
      </c>
      <c r="L672" s="147" t="str">
        <f t="shared" si="7"/>
        <v/>
      </c>
      <c r="M672" s="147" t="str">
        <f t="shared" si="8"/>
        <v/>
      </c>
      <c r="N672" s="147" t="str">
        <f t="shared" si="48"/>
        <v/>
      </c>
      <c r="O672" s="147" t="str">
        <f t="shared" si="9"/>
        <v/>
      </c>
      <c r="P672" s="146" t="str">
        <f t="shared" si="2702"/>
        <v/>
      </c>
      <c r="Q672" s="147" t="str">
        <f t="shared" si="2703"/>
        <v/>
      </c>
      <c r="R672" s="146" t="str">
        <f t="shared" si="12"/>
        <v/>
      </c>
      <c r="S672" s="146" t="str">
        <f t="shared" si="13"/>
        <v/>
      </c>
      <c r="T672" s="146" t="str">
        <f>IF(NOT(ISBLANK(DH672)),
        IF(AND(ISREF('Input Tenderers'!$J$8:$K$8),COUNTA('Input Tenderers'!$N$8)&gt;0),
                IF(COUNTA('Input Implementation Transactio'!$N672:$O672)&gt;0,"supplier;tenderer;payee","supplier;tenderer"),
                IF(COUNTA('Input Implementation Transactio'!$N672:$O672)&gt;0,"supplier;payee","supplier")
                ),
        IF(COUNTA('Input Implementation Transactio'!$N672:$O672)&gt;0, "payee", "")
        )</f>
        <v/>
      </c>
      <c r="U672" s="146" t="str">
        <f t="shared" si="14"/>
        <v/>
      </c>
      <c r="V672" s="146" t="str">
        <f t="shared" si="15"/>
        <v/>
      </c>
      <c r="W672" s="148" t="str">
        <f t="shared" si="2704"/>
        <v/>
      </c>
      <c r="X672" s="175" t="str">
        <f t="shared" si="2705"/>
        <v/>
      </c>
      <c r="Y672" s="170" t="str">
        <f t="shared" si="2706"/>
        <v/>
      </c>
      <c r="Z672" s="150" t="str">
        <f t="shared" si="19"/>
        <v/>
      </c>
      <c r="AA672" s="146" t="str">
        <f t="shared" si="20"/>
        <v/>
      </c>
      <c r="AB672" s="146" t="str">
        <f t="shared" si="21"/>
        <v/>
      </c>
      <c r="AC672" s="146" t="str">
        <f t="shared" si="22"/>
        <v/>
      </c>
      <c r="AD672" s="148" t="str">
        <f t="shared" si="2707"/>
        <v/>
      </c>
      <c r="AE672" s="148" t="str">
        <f t="shared" si="24"/>
        <v/>
      </c>
      <c r="AF672" s="175" t="str">
        <f t="shared" si="2708"/>
        <v/>
      </c>
      <c r="AG672" s="170" t="str">
        <f t="shared" si="2709"/>
        <v/>
      </c>
      <c r="AH672" s="148" t="str">
        <f t="shared" si="2710"/>
        <v/>
      </c>
      <c r="AI672" s="146" t="str">
        <f t="shared" si="28"/>
        <v/>
      </c>
      <c r="AJ672" s="146" t="str">
        <f t="shared" si="29"/>
        <v/>
      </c>
      <c r="AK672" s="146" t="str">
        <f t="shared" si="30"/>
        <v/>
      </c>
      <c r="AL672" s="146" t="str">
        <f t="shared" si="31"/>
        <v/>
      </c>
      <c r="AM672" s="171" t="str">
        <f t="shared" si="32"/>
        <v/>
      </c>
      <c r="AN672" s="171" t="str">
        <f t="shared" si="33"/>
        <v/>
      </c>
      <c r="AO672" s="146" t="str">
        <f t="shared" si="34"/>
        <v/>
      </c>
      <c r="AP672" s="146" t="str">
        <f t="shared" si="35"/>
        <v/>
      </c>
      <c r="AQ672" s="146" t="str">
        <f t="shared" si="36"/>
        <v/>
      </c>
      <c r="AR672" s="146" t="str">
        <f t="shared" ref="AR672:AS672" si="2811">IF(NOT(ISBLANK(CB672)),CONCATENATE(TEXT(CB672,"yyyy-mm-ddThh:MM:ss"),"Z"),"")</f>
        <v/>
      </c>
      <c r="AS672" s="146" t="str">
        <f t="shared" si="2811"/>
        <v/>
      </c>
      <c r="AT672" s="146" t="str">
        <f t="shared" si="38"/>
        <v/>
      </c>
      <c r="AU672" s="146" t="str">
        <f t="shared" si="39"/>
        <v/>
      </c>
      <c r="AV672" s="146" t="str">
        <f t="shared" ref="AV672:AW672" si="2812">IF(NOT(ISBLANK(DT672)),CONCATENATE(TEXT(DT672,"yyyy-mm-ddThh:MM:ss"),"Z"),"")</f>
        <v/>
      </c>
      <c r="AW672" s="146" t="str">
        <f t="shared" si="2812"/>
        <v/>
      </c>
      <c r="AX672" s="146" t="str">
        <f t="shared" ref="AX672:AZ672" si="2813">IF(NOT(ISBLANK(ED672)),CONCATENATE(TEXT(ED672,"yyyy-mm-ddThh:MM:ss"),"Z"),"")</f>
        <v/>
      </c>
      <c r="AY672" s="146" t="str">
        <f t="shared" si="2813"/>
        <v/>
      </c>
      <c r="AZ672" s="146" t="str">
        <f t="shared" si="2813"/>
        <v/>
      </c>
      <c r="BA672" s="176"/>
      <c r="BB672" s="152"/>
      <c r="BC672" s="177"/>
      <c r="BD672" s="154"/>
      <c r="BE672" s="155"/>
      <c r="BF672" s="154"/>
      <c r="BG672" s="155"/>
      <c r="BH672" s="169"/>
      <c r="BI672" s="162"/>
      <c r="BJ672" s="172"/>
      <c r="BK672" s="162"/>
      <c r="BL672" s="158"/>
      <c r="BM672" s="172"/>
      <c r="BN672" s="162"/>
      <c r="BO672" s="167"/>
      <c r="BP672" s="169"/>
      <c r="BQ672" s="162"/>
      <c r="BR672" s="162"/>
      <c r="BS672" s="174"/>
      <c r="BT672" s="162"/>
      <c r="BU672" s="174"/>
      <c r="BV672" s="174"/>
      <c r="BW672" s="174"/>
      <c r="BX672" s="173"/>
      <c r="BY672" s="158"/>
      <c r="BZ672" s="160"/>
      <c r="CA672" s="172"/>
      <c r="CB672" s="152"/>
      <c r="CC672" s="152"/>
      <c r="CD672" s="156"/>
      <c r="CE672" s="172"/>
      <c r="CF672" s="162"/>
      <c r="CG672" s="162"/>
      <c r="CH672" s="158"/>
      <c r="CI672" s="173"/>
      <c r="CJ672" s="178"/>
      <c r="CK672" s="173"/>
      <c r="CL672" s="165"/>
      <c r="CM672" s="172"/>
      <c r="CN672" s="162"/>
      <c r="CO672" s="162"/>
      <c r="CP672" s="162"/>
      <c r="CQ672" s="162"/>
      <c r="CR672" s="169"/>
      <c r="CS672" s="162"/>
      <c r="CT672" s="162"/>
      <c r="CU672" s="174"/>
      <c r="CV672" s="152"/>
      <c r="CW672" s="173"/>
      <c r="CX672" s="158"/>
      <c r="CY672" s="172"/>
      <c r="CZ672" s="162"/>
      <c r="DA672" s="162"/>
      <c r="DB672" s="158"/>
      <c r="DC672" s="173"/>
      <c r="DD672" s="178"/>
      <c r="DE672" s="173"/>
      <c r="DF672" s="165"/>
      <c r="DG672" s="172"/>
      <c r="DH672" s="178"/>
      <c r="DI672" s="172"/>
      <c r="DJ672" s="178"/>
      <c r="DK672" s="172"/>
      <c r="DL672" s="162"/>
      <c r="DM672" s="167"/>
      <c r="DN672" s="169"/>
      <c r="DO672" s="162"/>
      <c r="DP672" s="162"/>
      <c r="DQ672" s="174"/>
      <c r="DR672" s="152"/>
      <c r="DS672" s="172"/>
      <c r="DT672" s="152"/>
      <c r="DU672" s="152"/>
      <c r="DV672" s="156"/>
      <c r="DW672" s="173"/>
      <c r="DX672" s="158"/>
      <c r="DY672" s="172"/>
      <c r="DZ672" s="162"/>
      <c r="EA672" s="162"/>
      <c r="EB672" s="172"/>
      <c r="EC672" s="172"/>
      <c r="ED672" s="152"/>
      <c r="EE672" s="152"/>
      <c r="EF672" s="152"/>
      <c r="EG672" s="174"/>
      <c r="EH672" s="172"/>
      <c r="EI672" s="162"/>
      <c r="EJ672" s="162"/>
    </row>
    <row r="673" spans="1:140" ht="12.5">
      <c r="A673" s="168"/>
      <c r="B673" s="169"/>
      <c r="C673" s="144" t="str">
        <f t="shared" si="0"/>
        <v/>
      </c>
      <c r="D673" s="144" t="str">
        <f t="shared" si="2699"/>
        <v/>
      </c>
      <c r="E673" s="144" t="str">
        <f t="shared" si="2"/>
        <v/>
      </c>
      <c r="F673" s="145" t="str">
        <f t="shared" si="2700"/>
        <v/>
      </c>
      <c r="G673" s="145" t="str">
        <f t="shared" si="4"/>
        <v/>
      </c>
      <c r="H673" s="145" t="str">
        <f t="shared" si="5"/>
        <v/>
      </c>
      <c r="I673" s="146" t="str">
        <f t="shared" ref="I673:J673" si="2814">IF(COUNTA($DO673:$DX673)&gt;0,$BA673,"")</f>
        <v/>
      </c>
      <c r="J673" s="146" t="str">
        <f t="shared" si="2814"/>
        <v/>
      </c>
      <c r="K673" s="147" t="str">
        <f t="shared" si="43"/>
        <v/>
      </c>
      <c r="L673" s="147" t="str">
        <f t="shared" si="7"/>
        <v/>
      </c>
      <c r="M673" s="147" t="str">
        <f t="shared" si="8"/>
        <v/>
      </c>
      <c r="N673" s="147" t="str">
        <f t="shared" si="48"/>
        <v/>
      </c>
      <c r="O673" s="147" t="str">
        <f t="shared" si="9"/>
        <v/>
      </c>
      <c r="P673" s="146" t="str">
        <f t="shared" si="2702"/>
        <v/>
      </c>
      <c r="Q673" s="147" t="str">
        <f t="shared" si="2703"/>
        <v/>
      </c>
      <c r="R673" s="146" t="str">
        <f t="shared" si="12"/>
        <v/>
      </c>
      <c r="S673" s="146" t="str">
        <f t="shared" si="13"/>
        <v/>
      </c>
      <c r="T673" s="146" t="str">
        <f>IF(NOT(ISBLANK(DH673)),
        IF(AND(ISREF('Input Tenderers'!$J$8:$K$8),COUNTA('Input Tenderers'!$N$8)&gt;0),
                IF(COUNTA('Input Implementation Transactio'!$N673:$O673)&gt;0,"supplier;tenderer;payee","supplier;tenderer"),
                IF(COUNTA('Input Implementation Transactio'!$N673:$O673)&gt;0,"supplier;payee","supplier")
                ),
        IF(COUNTA('Input Implementation Transactio'!$N673:$O673)&gt;0, "payee", "")
        )</f>
        <v/>
      </c>
      <c r="U673" s="146" t="str">
        <f t="shared" si="14"/>
        <v/>
      </c>
      <c r="V673" s="146" t="str">
        <f t="shared" si="15"/>
        <v/>
      </c>
      <c r="W673" s="148" t="str">
        <f t="shared" si="2704"/>
        <v/>
      </c>
      <c r="X673" s="175" t="str">
        <f t="shared" si="2705"/>
        <v/>
      </c>
      <c r="Y673" s="170" t="str">
        <f t="shared" si="2706"/>
        <v/>
      </c>
      <c r="Z673" s="150" t="str">
        <f t="shared" si="19"/>
        <v/>
      </c>
      <c r="AA673" s="146" t="str">
        <f t="shared" si="20"/>
        <v/>
      </c>
      <c r="AB673" s="146" t="str">
        <f t="shared" si="21"/>
        <v/>
      </c>
      <c r="AC673" s="146" t="str">
        <f t="shared" si="22"/>
        <v/>
      </c>
      <c r="AD673" s="148" t="str">
        <f t="shared" si="2707"/>
        <v/>
      </c>
      <c r="AE673" s="148" t="str">
        <f t="shared" si="24"/>
        <v/>
      </c>
      <c r="AF673" s="175" t="str">
        <f t="shared" si="2708"/>
        <v/>
      </c>
      <c r="AG673" s="170" t="str">
        <f t="shared" si="2709"/>
        <v/>
      </c>
      <c r="AH673" s="148" t="str">
        <f t="shared" si="2710"/>
        <v/>
      </c>
      <c r="AI673" s="146" t="str">
        <f t="shared" si="28"/>
        <v/>
      </c>
      <c r="AJ673" s="146" t="str">
        <f t="shared" si="29"/>
        <v/>
      </c>
      <c r="AK673" s="146" t="str">
        <f t="shared" si="30"/>
        <v/>
      </c>
      <c r="AL673" s="146" t="str">
        <f t="shared" si="31"/>
        <v/>
      </c>
      <c r="AM673" s="171" t="str">
        <f t="shared" si="32"/>
        <v/>
      </c>
      <c r="AN673" s="171" t="str">
        <f t="shared" si="33"/>
        <v/>
      </c>
      <c r="AO673" s="146" t="str">
        <f t="shared" si="34"/>
        <v/>
      </c>
      <c r="AP673" s="146" t="str">
        <f t="shared" si="35"/>
        <v/>
      </c>
      <c r="AQ673" s="146" t="str">
        <f t="shared" si="36"/>
        <v/>
      </c>
      <c r="AR673" s="146" t="str">
        <f t="shared" ref="AR673:AS673" si="2815">IF(NOT(ISBLANK(CB673)),CONCATENATE(TEXT(CB673,"yyyy-mm-ddThh:MM:ss"),"Z"),"")</f>
        <v/>
      </c>
      <c r="AS673" s="146" t="str">
        <f t="shared" si="2815"/>
        <v/>
      </c>
      <c r="AT673" s="146" t="str">
        <f t="shared" si="38"/>
        <v/>
      </c>
      <c r="AU673" s="146" t="str">
        <f t="shared" si="39"/>
        <v/>
      </c>
      <c r="AV673" s="146" t="str">
        <f t="shared" ref="AV673:AW673" si="2816">IF(NOT(ISBLANK(DT673)),CONCATENATE(TEXT(DT673,"yyyy-mm-ddThh:MM:ss"),"Z"),"")</f>
        <v/>
      </c>
      <c r="AW673" s="146" t="str">
        <f t="shared" si="2816"/>
        <v/>
      </c>
      <c r="AX673" s="146" t="str">
        <f t="shared" ref="AX673:AZ673" si="2817">IF(NOT(ISBLANK(ED673)),CONCATENATE(TEXT(ED673,"yyyy-mm-ddThh:MM:ss"),"Z"),"")</f>
        <v/>
      </c>
      <c r="AY673" s="146" t="str">
        <f t="shared" si="2817"/>
        <v/>
      </c>
      <c r="AZ673" s="146" t="str">
        <f t="shared" si="2817"/>
        <v/>
      </c>
      <c r="BA673" s="176"/>
      <c r="BB673" s="152"/>
      <c r="BC673" s="177"/>
      <c r="BD673" s="154"/>
      <c r="BE673" s="155"/>
      <c r="BF673" s="154"/>
      <c r="BG673" s="155"/>
      <c r="BH673" s="169"/>
      <c r="BI673" s="162"/>
      <c r="BJ673" s="172"/>
      <c r="BK673" s="162"/>
      <c r="BL673" s="158"/>
      <c r="BM673" s="172"/>
      <c r="BN673" s="162"/>
      <c r="BO673" s="167"/>
      <c r="BP673" s="169"/>
      <c r="BQ673" s="162"/>
      <c r="BR673" s="162"/>
      <c r="BS673" s="174"/>
      <c r="BT673" s="162"/>
      <c r="BU673" s="174"/>
      <c r="BV673" s="174"/>
      <c r="BW673" s="174"/>
      <c r="BX673" s="173"/>
      <c r="BY673" s="158"/>
      <c r="BZ673" s="160"/>
      <c r="CA673" s="172"/>
      <c r="CB673" s="152"/>
      <c r="CC673" s="152"/>
      <c r="CD673" s="156"/>
      <c r="CE673" s="172"/>
      <c r="CF673" s="162"/>
      <c r="CG673" s="162"/>
      <c r="CH673" s="158"/>
      <c r="CI673" s="173"/>
      <c r="CJ673" s="178"/>
      <c r="CK673" s="173"/>
      <c r="CL673" s="165"/>
      <c r="CM673" s="172"/>
      <c r="CN673" s="162"/>
      <c r="CO673" s="162"/>
      <c r="CP673" s="162"/>
      <c r="CQ673" s="162"/>
      <c r="CR673" s="169"/>
      <c r="CS673" s="162"/>
      <c r="CT673" s="162"/>
      <c r="CU673" s="174"/>
      <c r="CV673" s="152"/>
      <c r="CW673" s="173"/>
      <c r="CX673" s="158"/>
      <c r="CY673" s="172"/>
      <c r="CZ673" s="162"/>
      <c r="DA673" s="162"/>
      <c r="DB673" s="158"/>
      <c r="DC673" s="173"/>
      <c r="DD673" s="178"/>
      <c r="DE673" s="173"/>
      <c r="DF673" s="165"/>
      <c r="DG673" s="172"/>
      <c r="DH673" s="178"/>
      <c r="DI673" s="172"/>
      <c r="DJ673" s="178"/>
      <c r="DK673" s="172"/>
      <c r="DL673" s="162"/>
      <c r="DM673" s="167"/>
      <c r="DN673" s="169"/>
      <c r="DO673" s="162"/>
      <c r="DP673" s="162"/>
      <c r="DQ673" s="174"/>
      <c r="DR673" s="152"/>
      <c r="DS673" s="172"/>
      <c r="DT673" s="152"/>
      <c r="DU673" s="152"/>
      <c r="DV673" s="156"/>
      <c r="DW673" s="173"/>
      <c r="DX673" s="158"/>
      <c r="DY673" s="172"/>
      <c r="DZ673" s="162"/>
      <c r="EA673" s="162"/>
      <c r="EB673" s="172"/>
      <c r="EC673" s="172"/>
      <c r="ED673" s="152"/>
      <c r="EE673" s="152"/>
      <c r="EF673" s="152"/>
      <c r="EG673" s="174"/>
      <c r="EH673" s="172"/>
      <c r="EI673" s="162"/>
      <c r="EJ673" s="162"/>
    </row>
    <row r="674" spans="1:140" ht="12.5">
      <c r="A674" s="168"/>
      <c r="B674" s="169"/>
      <c r="C674" s="144" t="str">
        <f t="shared" si="0"/>
        <v/>
      </c>
      <c r="D674" s="144" t="str">
        <f t="shared" si="2699"/>
        <v/>
      </c>
      <c r="E674" s="144" t="str">
        <f t="shared" si="2"/>
        <v/>
      </c>
      <c r="F674" s="145" t="str">
        <f t="shared" si="2700"/>
        <v/>
      </c>
      <c r="G674" s="145" t="str">
        <f t="shared" si="4"/>
        <v/>
      </c>
      <c r="H674" s="145" t="str">
        <f t="shared" si="5"/>
        <v/>
      </c>
      <c r="I674" s="146" t="str">
        <f t="shared" ref="I674:J674" si="2818">IF(COUNTA($DO674:$DX674)&gt;0,$BA674,"")</f>
        <v/>
      </c>
      <c r="J674" s="146" t="str">
        <f t="shared" si="2818"/>
        <v/>
      </c>
      <c r="K674" s="147" t="str">
        <f t="shared" si="43"/>
        <v/>
      </c>
      <c r="L674" s="147" t="str">
        <f t="shared" si="7"/>
        <v/>
      </c>
      <c r="M674" s="147" t="str">
        <f t="shared" si="8"/>
        <v/>
      </c>
      <c r="N674" s="147" t="str">
        <f t="shared" si="48"/>
        <v/>
      </c>
      <c r="O674" s="147" t="str">
        <f t="shared" si="9"/>
        <v/>
      </c>
      <c r="P674" s="146" t="str">
        <f t="shared" si="2702"/>
        <v/>
      </c>
      <c r="Q674" s="147" t="str">
        <f t="shared" si="2703"/>
        <v/>
      </c>
      <c r="R674" s="146" t="str">
        <f t="shared" si="12"/>
        <v/>
      </c>
      <c r="S674" s="146" t="str">
        <f t="shared" si="13"/>
        <v/>
      </c>
      <c r="T674" s="146" t="str">
        <f>IF(NOT(ISBLANK(DH674)),
        IF(AND(ISREF('Input Tenderers'!$J$8:$K$8),COUNTA('Input Tenderers'!$N$8)&gt;0),
                IF(COUNTA('Input Implementation Transactio'!$N674:$O674)&gt;0,"supplier;tenderer;payee","supplier;tenderer"),
                IF(COUNTA('Input Implementation Transactio'!$N674:$O674)&gt;0,"supplier;payee","supplier")
                ),
        IF(COUNTA('Input Implementation Transactio'!$N674:$O674)&gt;0, "payee", "")
        )</f>
        <v/>
      </c>
      <c r="U674" s="146" t="str">
        <f t="shared" si="14"/>
        <v/>
      </c>
      <c r="V674" s="146" t="str">
        <f t="shared" si="15"/>
        <v/>
      </c>
      <c r="W674" s="148" t="str">
        <f t="shared" si="2704"/>
        <v/>
      </c>
      <c r="X674" s="175" t="str">
        <f t="shared" si="2705"/>
        <v/>
      </c>
      <c r="Y674" s="170" t="str">
        <f t="shared" si="2706"/>
        <v/>
      </c>
      <c r="Z674" s="150" t="str">
        <f t="shared" si="19"/>
        <v/>
      </c>
      <c r="AA674" s="146" t="str">
        <f t="shared" si="20"/>
        <v/>
      </c>
      <c r="AB674" s="146" t="str">
        <f t="shared" si="21"/>
        <v/>
      </c>
      <c r="AC674" s="146" t="str">
        <f t="shared" si="22"/>
        <v/>
      </c>
      <c r="AD674" s="148" t="str">
        <f t="shared" si="2707"/>
        <v/>
      </c>
      <c r="AE674" s="148" t="str">
        <f t="shared" si="24"/>
        <v/>
      </c>
      <c r="AF674" s="175" t="str">
        <f t="shared" si="2708"/>
        <v/>
      </c>
      <c r="AG674" s="170" t="str">
        <f t="shared" si="2709"/>
        <v/>
      </c>
      <c r="AH674" s="148" t="str">
        <f t="shared" si="2710"/>
        <v/>
      </c>
      <c r="AI674" s="146" t="str">
        <f t="shared" si="28"/>
        <v/>
      </c>
      <c r="AJ674" s="146" t="str">
        <f t="shared" si="29"/>
        <v/>
      </c>
      <c r="AK674" s="146" t="str">
        <f t="shared" si="30"/>
        <v/>
      </c>
      <c r="AL674" s="146" t="str">
        <f t="shared" si="31"/>
        <v/>
      </c>
      <c r="AM674" s="171" t="str">
        <f t="shared" si="32"/>
        <v/>
      </c>
      <c r="AN674" s="171" t="str">
        <f t="shared" si="33"/>
        <v/>
      </c>
      <c r="AO674" s="146" t="str">
        <f t="shared" si="34"/>
        <v/>
      </c>
      <c r="AP674" s="146" t="str">
        <f t="shared" si="35"/>
        <v/>
      </c>
      <c r="AQ674" s="146" t="str">
        <f t="shared" si="36"/>
        <v/>
      </c>
      <c r="AR674" s="146" t="str">
        <f t="shared" ref="AR674:AS674" si="2819">IF(NOT(ISBLANK(CB674)),CONCATENATE(TEXT(CB674,"yyyy-mm-ddThh:MM:ss"),"Z"),"")</f>
        <v/>
      </c>
      <c r="AS674" s="146" t="str">
        <f t="shared" si="2819"/>
        <v/>
      </c>
      <c r="AT674" s="146" t="str">
        <f t="shared" si="38"/>
        <v/>
      </c>
      <c r="AU674" s="146" t="str">
        <f t="shared" si="39"/>
        <v/>
      </c>
      <c r="AV674" s="146" t="str">
        <f t="shared" ref="AV674:AW674" si="2820">IF(NOT(ISBLANK(DT674)),CONCATENATE(TEXT(DT674,"yyyy-mm-ddThh:MM:ss"),"Z"),"")</f>
        <v/>
      </c>
      <c r="AW674" s="146" t="str">
        <f t="shared" si="2820"/>
        <v/>
      </c>
      <c r="AX674" s="146" t="str">
        <f t="shared" ref="AX674:AZ674" si="2821">IF(NOT(ISBLANK(ED674)),CONCATENATE(TEXT(ED674,"yyyy-mm-ddThh:MM:ss"),"Z"),"")</f>
        <v/>
      </c>
      <c r="AY674" s="146" t="str">
        <f t="shared" si="2821"/>
        <v/>
      </c>
      <c r="AZ674" s="146" t="str">
        <f t="shared" si="2821"/>
        <v/>
      </c>
      <c r="BA674" s="176"/>
      <c r="BB674" s="152"/>
      <c r="BC674" s="177"/>
      <c r="BD674" s="154"/>
      <c r="BE674" s="155"/>
      <c r="BF674" s="154"/>
      <c r="BG674" s="155"/>
      <c r="BH674" s="169"/>
      <c r="BI674" s="162"/>
      <c r="BJ674" s="172"/>
      <c r="BK674" s="162"/>
      <c r="BL674" s="158"/>
      <c r="BM674" s="172"/>
      <c r="BN674" s="162"/>
      <c r="BO674" s="167"/>
      <c r="BP674" s="169"/>
      <c r="BQ674" s="162"/>
      <c r="BR674" s="162"/>
      <c r="BS674" s="174"/>
      <c r="BT674" s="162"/>
      <c r="BU674" s="174"/>
      <c r="BV674" s="174"/>
      <c r="BW674" s="174"/>
      <c r="BX674" s="173"/>
      <c r="BY674" s="158"/>
      <c r="BZ674" s="160"/>
      <c r="CA674" s="172"/>
      <c r="CB674" s="152"/>
      <c r="CC674" s="152"/>
      <c r="CD674" s="156"/>
      <c r="CE674" s="172"/>
      <c r="CF674" s="162"/>
      <c r="CG674" s="162"/>
      <c r="CH674" s="158"/>
      <c r="CI674" s="173"/>
      <c r="CJ674" s="178"/>
      <c r="CK674" s="173"/>
      <c r="CL674" s="165"/>
      <c r="CM674" s="172"/>
      <c r="CN674" s="162"/>
      <c r="CO674" s="162"/>
      <c r="CP674" s="162"/>
      <c r="CQ674" s="162"/>
      <c r="CR674" s="169"/>
      <c r="CS674" s="162"/>
      <c r="CT674" s="162"/>
      <c r="CU674" s="174"/>
      <c r="CV674" s="152"/>
      <c r="CW674" s="173"/>
      <c r="CX674" s="158"/>
      <c r="CY674" s="172"/>
      <c r="CZ674" s="162"/>
      <c r="DA674" s="162"/>
      <c r="DB674" s="158"/>
      <c r="DC674" s="173"/>
      <c r="DD674" s="178"/>
      <c r="DE674" s="173"/>
      <c r="DF674" s="165"/>
      <c r="DG674" s="172"/>
      <c r="DH674" s="178"/>
      <c r="DI674" s="172"/>
      <c r="DJ674" s="178"/>
      <c r="DK674" s="172"/>
      <c r="DL674" s="162"/>
      <c r="DM674" s="167"/>
      <c r="DN674" s="169"/>
      <c r="DO674" s="162"/>
      <c r="DP674" s="162"/>
      <c r="DQ674" s="174"/>
      <c r="DR674" s="152"/>
      <c r="DS674" s="172"/>
      <c r="DT674" s="152"/>
      <c r="DU674" s="152"/>
      <c r="DV674" s="156"/>
      <c r="DW674" s="173"/>
      <c r="DX674" s="158"/>
      <c r="DY674" s="172"/>
      <c r="DZ674" s="162"/>
      <c r="EA674" s="162"/>
      <c r="EB674" s="172"/>
      <c r="EC674" s="172"/>
      <c r="ED674" s="152"/>
      <c r="EE674" s="152"/>
      <c r="EF674" s="152"/>
      <c r="EG674" s="174"/>
      <c r="EH674" s="172"/>
      <c r="EI674" s="162"/>
      <c r="EJ674" s="162"/>
    </row>
    <row r="675" spans="1:140" ht="12.5">
      <c r="A675" s="168"/>
      <c r="B675" s="169"/>
      <c r="C675" s="144" t="str">
        <f t="shared" si="0"/>
        <v/>
      </c>
      <c r="D675" s="144" t="str">
        <f t="shared" si="2699"/>
        <v/>
      </c>
      <c r="E675" s="144" t="str">
        <f t="shared" si="2"/>
        <v/>
      </c>
      <c r="F675" s="145" t="str">
        <f t="shared" si="2700"/>
        <v/>
      </c>
      <c r="G675" s="145" t="str">
        <f t="shared" si="4"/>
        <v/>
      </c>
      <c r="H675" s="145" t="str">
        <f t="shared" si="5"/>
        <v/>
      </c>
      <c r="I675" s="146" t="str">
        <f t="shared" ref="I675:J675" si="2822">IF(COUNTA($DO675:$DX675)&gt;0,$BA675,"")</f>
        <v/>
      </c>
      <c r="J675" s="146" t="str">
        <f t="shared" si="2822"/>
        <v/>
      </c>
      <c r="K675" s="147" t="str">
        <f t="shared" si="43"/>
        <v/>
      </c>
      <c r="L675" s="147" t="str">
        <f t="shared" si="7"/>
        <v/>
      </c>
      <c r="M675" s="147" t="str">
        <f t="shared" si="8"/>
        <v/>
      </c>
      <c r="N675" s="147" t="str">
        <f t="shared" si="48"/>
        <v/>
      </c>
      <c r="O675" s="147" t="str">
        <f t="shared" si="9"/>
        <v/>
      </c>
      <c r="P675" s="146" t="str">
        <f t="shared" si="2702"/>
        <v/>
      </c>
      <c r="Q675" s="147" t="str">
        <f t="shared" si="2703"/>
        <v/>
      </c>
      <c r="R675" s="146" t="str">
        <f t="shared" si="12"/>
        <v/>
      </c>
      <c r="S675" s="146" t="str">
        <f t="shared" si="13"/>
        <v/>
      </c>
      <c r="T675" s="146" t="str">
        <f>IF(NOT(ISBLANK(DH675)),
        IF(AND(ISREF('Input Tenderers'!$J$8:$K$8),COUNTA('Input Tenderers'!$N$8)&gt;0),
                IF(COUNTA('Input Implementation Transactio'!$N675:$O675)&gt;0,"supplier;tenderer;payee","supplier;tenderer"),
                IF(COUNTA('Input Implementation Transactio'!$N675:$O675)&gt;0,"supplier;payee","supplier")
                ),
        IF(COUNTA('Input Implementation Transactio'!$N675:$O675)&gt;0, "payee", "")
        )</f>
        <v/>
      </c>
      <c r="U675" s="146" t="str">
        <f t="shared" si="14"/>
        <v/>
      </c>
      <c r="V675" s="146" t="str">
        <f t="shared" si="15"/>
        <v/>
      </c>
      <c r="W675" s="148" t="str">
        <f t="shared" si="2704"/>
        <v/>
      </c>
      <c r="X675" s="175" t="str">
        <f t="shared" si="2705"/>
        <v/>
      </c>
      <c r="Y675" s="170" t="str">
        <f t="shared" si="2706"/>
        <v/>
      </c>
      <c r="Z675" s="150" t="str">
        <f t="shared" si="19"/>
        <v/>
      </c>
      <c r="AA675" s="146" t="str">
        <f t="shared" si="20"/>
        <v/>
      </c>
      <c r="AB675" s="146" t="str">
        <f t="shared" si="21"/>
        <v/>
      </c>
      <c r="AC675" s="146" t="str">
        <f t="shared" si="22"/>
        <v/>
      </c>
      <c r="AD675" s="148" t="str">
        <f t="shared" si="2707"/>
        <v/>
      </c>
      <c r="AE675" s="148" t="str">
        <f t="shared" si="24"/>
        <v/>
      </c>
      <c r="AF675" s="175" t="str">
        <f t="shared" si="2708"/>
        <v/>
      </c>
      <c r="AG675" s="170" t="str">
        <f t="shared" si="2709"/>
        <v/>
      </c>
      <c r="AH675" s="148" t="str">
        <f t="shared" si="2710"/>
        <v/>
      </c>
      <c r="AI675" s="146" t="str">
        <f t="shared" si="28"/>
        <v/>
      </c>
      <c r="AJ675" s="146" t="str">
        <f t="shared" si="29"/>
        <v/>
      </c>
      <c r="AK675" s="146" t="str">
        <f t="shared" si="30"/>
        <v/>
      </c>
      <c r="AL675" s="146" t="str">
        <f t="shared" si="31"/>
        <v/>
      </c>
      <c r="AM675" s="171" t="str">
        <f t="shared" si="32"/>
        <v/>
      </c>
      <c r="AN675" s="171" t="str">
        <f t="shared" si="33"/>
        <v/>
      </c>
      <c r="AO675" s="146" t="str">
        <f t="shared" si="34"/>
        <v/>
      </c>
      <c r="AP675" s="146" t="str">
        <f t="shared" si="35"/>
        <v/>
      </c>
      <c r="AQ675" s="146" t="str">
        <f t="shared" si="36"/>
        <v/>
      </c>
      <c r="AR675" s="146" t="str">
        <f t="shared" ref="AR675:AS675" si="2823">IF(NOT(ISBLANK(CB675)),CONCATENATE(TEXT(CB675,"yyyy-mm-ddThh:MM:ss"),"Z"),"")</f>
        <v/>
      </c>
      <c r="AS675" s="146" t="str">
        <f t="shared" si="2823"/>
        <v/>
      </c>
      <c r="AT675" s="146" t="str">
        <f t="shared" si="38"/>
        <v/>
      </c>
      <c r="AU675" s="146" t="str">
        <f t="shared" si="39"/>
        <v/>
      </c>
      <c r="AV675" s="146" t="str">
        <f t="shared" ref="AV675:AW675" si="2824">IF(NOT(ISBLANK(DT675)),CONCATENATE(TEXT(DT675,"yyyy-mm-ddThh:MM:ss"),"Z"),"")</f>
        <v/>
      </c>
      <c r="AW675" s="146" t="str">
        <f t="shared" si="2824"/>
        <v/>
      </c>
      <c r="AX675" s="146" t="str">
        <f t="shared" ref="AX675:AZ675" si="2825">IF(NOT(ISBLANK(ED675)),CONCATENATE(TEXT(ED675,"yyyy-mm-ddThh:MM:ss"),"Z"),"")</f>
        <v/>
      </c>
      <c r="AY675" s="146" t="str">
        <f t="shared" si="2825"/>
        <v/>
      </c>
      <c r="AZ675" s="146" t="str">
        <f t="shared" si="2825"/>
        <v/>
      </c>
      <c r="BA675" s="176"/>
      <c r="BB675" s="152"/>
      <c r="BC675" s="177"/>
      <c r="BD675" s="154"/>
      <c r="BE675" s="155"/>
      <c r="BF675" s="154"/>
      <c r="BG675" s="155"/>
      <c r="BH675" s="169"/>
      <c r="BI675" s="162"/>
      <c r="BJ675" s="172"/>
      <c r="BK675" s="162"/>
      <c r="BL675" s="158"/>
      <c r="BM675" s="172"/>
      <c r="BN675" s="162"/>
      <c r="BO675" s="167"/>
      <c r="BP675" s="169"/>
      <c r="BQ675" s="162"/>
      <c r="BR675" s="162"/>
      <c r="BS675" s="174"/>
      <c r="BT675" s="162"/>
      <c r="BU675" s="174"/>
      <c r="BV675" s="174"/>
      <c r="BW675" s="174"/>
      <c r="BX675" s="173"/>
      <c r="BY675" s="158"/>
      <c r="BZ675" s="160"/>
      <c r="CA675" s="172"/>
      <c r="CB675" s="152"/>
      <c r="CC675" s="152"/>
      <c r="CD675" s="156"/>
      <c r="CE675" s="172"/>
      <c r="CF675" s="162"/>
      <c r="CG675" s="162"/>
      <c r="CH675" s="158"/>
      <c r="CI675" s="173"/>
      <c r="CJ675" s="178"/>
      <c r="CK675" s="173"/>
      <c r="CL675" s="165"/>
      <c r="CM675" s="172"/>
      <c r="CN675" s="162"/>
      <c r="CO675" s="162"/>
      <c r="CP675" s="162"/>
      <c r="CQ675" s="162"/>
      <c r="CR675" s="169"/>
      <c r="CS675" s="162"/>
      <c r="CT675" s="162"/>
      <c r="CU675" s="174"/>
      <c r="CV675" s="152"/>
      <c r="CW675" s="173"/>
      <c r="CX675" s="158"/>
      <c r="CY675" s="172"/>
      <c r="CZ675" s="162"/>
      <c r="DA675" s="162"/>
      <c r="DB675" s="158"/>
      <c r="DC675" s="173"/>
      <c r="DD675" s="178"/>
      <c r="DE675" s="173"/>
      <c r="DF675" s="165"/>
      <c r="DG675" s="172"/>
      <c r="DH675" s="178"/>
      <c r="DI675" s="172"/>
      <c r="DJ675" s="178"/>
      <c r="DK675" s="172"/>
      <c r="DL675" s="162"/>
      <c r="DM675" s="167"/>
      <c r="DN675" s="169"/>
      <c r="DO675" s="162"/>
      <c r="DP675" s="162"/>
      <c r="DQ675" s="174"/>
      <c r="DR675" s="152"/>
      <c r="DS675" s="172"/>
      <c r="DT675" s="152"/>
      <c r="DU675" s="152"/>
      <c r="DV675" s="156"/>
      <c r="DW675" s="173"/>
      <c r="DX675" s="158"/>
      <c r="DY675" s="172"/>
      <c r="DZ675" s="162"/>
      <c r="EA675" s="162"/>
      <c r="EB675" s="172"/>
      <c r="EC675" s="172"/>
      <c r="ED675" s="152"/>
      <c r="EE675" s="152"/>
      <c r="EF675" s="152"/>
      <c r="EG675" s="174"/>
      <c r="EH675" s="172"/>
      <c r="EI675" s="162"/>
      <c r="EJ675" s="162"/>
    </row>
    <row r="676" spans="1:140" ht="12.5">
      <c r="A676" s="168"/>
      <c r="B676" s="169"/>
      <c r="C676" s="144" t="str">
        <f t="shared" si="0"/>
        <v/>
      </c>
      <c r="D676" s="144" t="str">
        <f t="shared" si="2699"/>
        <v/>
      </c>
      <c r="E676" s="144" t="str">
        <f t="shared" si="2"/>
        <v/>
      </c>
      <c r="F676" s="145" t="str">
        <f t="shared" si="2700"/>
        <v/>
      </c>
      <c r="G676" s="145" t="str">
        <f t="shared" si="4"/>
        <v/>
      </c>
      <c r="H676" s="145" t="str">
        <f t="shared" si="5"/>
        <v/>
      </c>
      <c r="I676" s="146" t="str">
        <f t="shared" ref="I676:J676" si="2826">IF(COUNTA($DO676:$DX676)&gt;0,$BA676,"")</f>
        <v/>
      </c>
      <c r="J676" s="146" t="str">
        <f t="shared" si="2826"/>
        <v/>
      </c>
      <c r="K676" s="147" t="str">
        <f t="shared" si="43"/>
        <v/>
      </c>
      <c r="L676" s="147" t="str">
        <f t="shared" si="7"/>
        <v/>
      </c>
      <c r="M676" s="147" t="str">
        <f t="shared" si="8"/>
        <v/>
      </c>
      <c r="N676" s="147" t="str">
        <f t="shared" si="48"/>
        <v/>
      </c>
      <c r="O676" s="147" t="str">
        <f t="shared" si="9"/>
        <v/>
      </c>
      <c r="P676" s="146" t="str">
        <f t="shared" si="2702"/>
        <v/>
      </c>
      <c r="Q676" s="147" t="str">
        <f t="shared" si="2703"/>
        <v/>
      </c>
      <c r="R676" s="146" t="str">
        <f t="shared" si="12"/>
        <v/>
      </c>
      <c r="S676" s="146" t="str">
        <f t="shared" si="13"/>
        <v/>
      </c>
      <c r="T676" s="146" t="str">
        <f>IF(NOT(ISBLANK(DH676)),
        IF(AND(ISREF('Input Tenderers'!$J$8:$K$8),COUNTA('Input Tenderers'!$N$8)&gt;0),
                IF(COUNTA('Input Implementation Transactio'!$N676:$O676)&gt;0,"supplier;tenderer;payee","supplier;tenderer"),
                IF(COUNTA('Input Implementation Transactio'!$N676:$O676)&gt;0,"supplier;payee","supplier")
                ),
        IF(COUNTA('Input Implementation Transactio'!$N676:$O676)&gt;0, "payee", "")
        )</f>
        <v/>
      </c>
      <c r="U676" s="146" t="str">
        <f t="shared" si="14"/>
        <v/>
      </c>
      <c r="V676" s="146" t="str">
        <f t="shared" si="15"/>
        <v/>
      </c>
      <c r="W676" s="148" t="str">
        <f t="shared" si="2704"/>
        <v/>
      </c>
      <c r="X676" s="175" t="str">
        <f t="shared" si="2705"/>
        <v/>
      </c>
      <c r="Y676" s="170" t="str">
        <f t="shared" si="2706"/>
        <v/>
      </c>
      <c r="Z676" s="150" t="str">
        <f t="shared" si="19"/>
        <v/>
      </c>
      <c r="AA676" s="146" t="str">
        <f t="shared" si="20"/>
        <v/>
      </c>
      <c r="AB676" s="146" t="str">
        <f t="shared" si="21"/>
        <v/>
      </c>
      <c r="AC676" s="146" t="str">
        <f t="shared" si="22"/>
        <v/>
      </c>
      <c r="AD676" s="148" t="str">
        <f t="shared" si="2707"/>
        <v/>
      </c>
      <c r="AE676" s="148" t="str">
        <f t="shared" si="24"/>
        <v/>
      </c>
      <c r="AF676" s="175" t="str">
        <f t="shared" si="2708"/>
        <v/>
      </c>
      <c r="AG676" s="170" t="str">
        <f t="shared" si="2709"/>
        <v/>
      </c>
      <c r="AH676" s="148" t="str">
        <f t="shared" si="2710"/>
        <v/>
      </c>
      <c r="AI676" s="146" t="str">
        <f t="shared" si="28"/>
        <v/>
      </c>
      <c r="AJ676" s="146" t="str">
        <f t="shared" si="29"/>
        <v/>
      </c>
      <c r="AK676" s="146" t="str">
        <f t="shared" si="30"/>
        <v/>
      </c>
      <c r="AL676" s="146" t="str">
        <f t="shared" si="31"/>
        <v/>
      </c>
      <c r="AM676" s="171" t="str">
        <f t="shared" si="32"/>
        <v/>
      </c>
      <c r="AN676" s="171" t="str">
        <f t="shared" si="33"/>
        <v/>
      </c>
      <c r="AO676" s="146" t="str">
        <f t="shared" si="34"/>
        <v/>
      </c>
      <c r="AP676" s="146" t="str">
        <f t="shared" si="35"/>
        <v/>
      </c>
      <c r="AQ676" s="146" t="str">
        <f t="shared" si="36"/>
        <v/>
      </c>
      <c r="AR676" s="146" t="str">
        <f t="shared" ref="AR676:AS676" si="2827">IF(NOT(ISBLANK(CB676)),CONCATENATE(TEXT(CB676,"yyyy-mm-ddThh:MM:ss"),"Z"),"")</f>
        <v/>
      </c>
      <c r="AS676" s="146" t="str">
        <f t="shared" si="2827"/>
        <v/>
      </c>
      <c r="AT676" s="146" t="str">
        <f t="shared" si="38"/>
        <v/>
      </c>
      <c r="AU676" s="146" t="str">
        <f t="shared" si="39"/>
        <v/>
      </c>
      <c r="AV676" s="146" t="str">
        <f t="shared" ref="AV676:AW676" si="2828">IF(NOT(ISBLANK(DT676)),CONCATENATE(TEXT(DT676,"yyyy-mm-ddThh:MM:ss"),"Z"),"")</f>
        <v/>
      </c>
      <c r="AW676" s="146" t="str">
        <f t="shared" si="2828"/>
        <v/>
      </c>
      <c r="AX676" s="146" t="str">
        <f t="shared" ref="AX676:AZ676" si="2829">IF(NOT(ISBLANK(ED676)),CONCATENATE(TEXT(ED676,"yyyy-mm-ddThh:MM:ss"),"Z"),"")</f>
        <v/>
      </c>
      <c r="AY676" s="146" t="str">
        <f t="shared" si="2829"/>
        <v/>
      </c>
      <c r="AZ676" s="146" t="str">
        <f t="shared" si="2829"/>
        <v/>
      </c>
      <c r="BA676" s="176"/>
      <c r="BB676" s="152"/>
      <c r="BC676" s="177"/>
      <c r="BD676" s="154"/>
      <c r="BE676" s="155"/>
      <c r="BF676" s="154"/>
      <c r="BG676" s="155"/>
      <c r="BH676" s="169"/>
      <c r="BI676" s="162"/>
      <c r="BJ676" s="172"/>
      <c r="BK676" s="162"/>
      <c r="BL676" s="158"/>
      <c r="BM676" s="172"/>
      <c r="BN676" s="162"/>
      <c r="BO676" s="167"/>
      <c r="BP676" s="169"/>
      <c r="BQ676" s="162"/>
      <c r="BR676" s="162"/>
      <c r="BS676" s="174"/>
      <c r="BT676" s="162"/>
      <c r="BU676" s="174"/>
      <c r="BV676" s="174"/>
      <c r="BW676" s="174"/>
      <c r="BX676" s="173"/>
      <c r="BY676" s="158"/>
      <c r="BZ676" s="160"/>
      <c r="CA676" s="172"/>
      <c r="CB676" s="152"/>
      <c r="CC676" s="152"/>
      <c r="CD676" s="156"/>
      <c r="CE676" s="172"/>
      <c r="CF676" s="162"/>
      <c r="CG676" s="162"/>
      <c r="CH676" s="158"/>
      <c r="CI676" s="173"/>
      <c r="CJ676" s="178"/>
      <c r="CK676" s="173"/>
      <c r="CL676" s="165"/>
      <c r="CM676" s="172"/>
      <c r="CN676" s="162"/>
      <c r="CO676" s="162"/>
      <c r="CP676" s="162"/>
      <c r="CQ676" s="162"/>
      <c r="CR676" s="169"/>
      <c r="CS676" s="162"/>
      <c r="CT676" s="162"/>
      <c r="CU676" s="174"/>
      <c r="CV676" s="152"/>
      <c r="CW676" s="173"/>
      <c r="CX676" s="158"/>
      <c r="CY676" s="172"/>
      <c r="CZ676" s="162"/>
      <c r="DA676" s="162"/>
      <c r="DB676" s="158"/>
      <c r="DC676" s="173"/>
      <c r="DD676" s="178"/>
      <c r="DE676" s="173"/>
      <c r="DF676" s="165"/>
      <c r="DG676" s="172"/>
      <c r="DH676" s="178"/>
      <c r="DI676" s="172"/>
      <c r="DJ676" s="178"/>
      <c r="DK676" s="172"/>
      <c r="DL676" s="162"/>
      <c r="DM676" s="167"/>
      <c r="DN676" s="169"/>
      <c r="DO676" s="162"/>
      <c r="DP676" s="162"/>
      <c r="DQ676" s="174"/>
      <c r="DR676" s="152"/>
      <c r="DS676" s="172"/>
      <c r="DT676" s="152"/>
      <c r="DU676" s="152"/>
      <c r="DV676" s="156"/>
      <c r="DW676" s="173"/>
      <c r="DX676" s="158"/>
      <c r="DY676" s="172"/>
      <c r="DZ676" s="162"/>
      <c r="EA676" s="162"/>
      <c r="EB676" s="172"/>
      <c r="EC676" s="172"/>
      <c r="ED676" s="152"/>
      <c r="EE676" s="152"/>
      <c r="EF676" s="152"/>
      <c r="EG676" s="174"/>
      <c r="EH676" s="172"/>
      <c r="EI676" s="162"/>
      <c r="EJ676" s="162"/>
    </row>
    <row r="677" spans="1:140" ht="12.5">
      <c r="A677" s="168"/>
      <c r="B677" s="169"/>
      <c r="C677" s="144" t="str">
        <f t="shared" si="0"/>
        <v/>
      </c>
      <c r="D677" s="144" t="str">
        <f t="shared" si="2699"/>
        <v/>
      </c>
      <c r="E677" s="144" t="str">
        <f t="shared" si="2"/>
        <v/>
      </c>
      <c r="F677" s="145" t="str">
        <f t="shared" si="2700"/>
        <v/>
      </c>
      <c r="G677" s="145" t="str">
        <f t="shared" si="4"/>
        <v/>
      </c>
      <c r="H677" s="145" t="str">
        <f t="shared" si="5"/>
        <v/>
      </c>
      <c r="I677" s="146" t="str">
        <f t="shared" ref="I677:J677" si="2830">IF(COUNTA($DO677:$DX677)&gt;0,$BA677,"")</f>
        <v/>
      </c>
      <c r="J677" s="146" t="str">
        <f t="shared" si="2830"/>
        <v/>
      </c>
      <c r="K677" s="147" t="str">
        <f t="shared" si="43"/>
        <v/>
      </c>
      <c r="L677" s="147" t="str">
        <f t="shared" si="7"/>
        <v/>
      </c>
      <c r="M677" s="147" t="str">
        <f t="shared" si="8"/>
        <v/>
      </c>
      <c r="N677" s="147" t="str">
        <f t="shared" si="48"/>
        <v/>
      </c>
      <c r="O677" s="147" t="str">
        <f t="shared" si="9"/>
        <v/>
      </c>
      <c r="P677" s="146" t="str">
        <f t="shared" si="2702"/>
        <v/>
      </c>
      <c r="Q677" s="147" t="str">
        <f t="shared" si="2703"/>
        <v/>
      </c>
      <c r="R677" s="146" t="str">
        <f t="shared" si="12"/>
        <v/>
      </c>
      <c r="S677" s="146" t="str">
        <f t="shared" si="13"/>
        <v/>
      </c>
      <c r="T677" s="146" t="str">
        <f>IF(NOT(ISBLANK(DH677)),
        IF(AND(ISREF('Input Tenderers'!$J$8:$K$8),COUNTA('Input Tenderers'!$N$8)&gt;0),
                IF(COUNTA('Input Implementation Transactio'!$N677:$O677)&gt;0,"supplier;tenderer;payee","supplier;tenderer"),
                IF(COUNTA('Input Implementation Transactio'!$N677:$O677)&gt;0,"supplier;payee","supplier")
                ),
        IF(COUNTA('Input Implementation Transactio'!$N677:$O677)&gt;0, "payee", "")
        )</f>
        <v/>
      </c>
      <c r="U677" s="146" t="str">
        <f t="shared" si="14"/>
        <v/>
      </c>
      <c r="V677" s="146" t="str">
        <f t="shared" si="15"/>
        <v/>
      </c>
      <c r="W677" s="148" t="str">
        <f t="shared" si="2704"/>
        <v/>
      </c>
      <c r="X677" s="175" t="str">
        <f t="shared" si="2705"/>
        <v/>
      </c>
      <c r="Y677" s="170" t="str">
        <f t="shared" si="2706"/>
        <v/>
      </c>
      <c r="Z677" s="150" t="str">
        <f t="shared" si="19"/>
        <v/>
      </c>
      <c r="AA677" s="146" t="str">
        <f t="shared" si="20"/>
        <v/>
      </c>
      <c r="AB677" s="146" t="str">
        <f t="shared" si="21"/>
        <v/>
      </c>
      <c r="AC677" s="146" t="str">
        <f t="shared" si="22"/>
        <v/>
      </c>
      <c r="AD677" s="148" t="str">
        <f t="shared" si="2707"/>
        <v/>
      </c>
      <c r="AE677" s="148" t="str">
        <f t="shared" si="24"/>
        <v/>
      </c>
      <c r="AF677" s="175" t="str">
        <f t="shared" si="2708"/>
        <v/>
      </c>
      <c r="AG677" s="170" t="str">
        <f t="shared" si="2709"/>
        <v/>
      </c>
      <c r="AH677" s="148" t="str">
        <f t="shared" si="2710"/>
        <v/>
      </c>
      <c r="AI677" s="146" t="str">
        <f t="shared" si="28"/>
        <v/>
      </c>
      <c r="AJ677" s="146" t="str">
        <f t="shared" si="29"/>
        <v/>
      </c>
      <c r="AK677" s="146" t="str">
        <f t="shared" si="30"/>
        <v/>
      </c>
      <c r="AL677" s="146" t="str">
        <f t="shared" si="31"/>
        <v/>
      </c>
      <c r="AM677" s="171" t="str">
        <f t="shared" si="32"/>
        <v/>
      </c>
      <c r="AN677" s="171" t="str">
        <f t="shared" si="33"/>
        <v/>
      </c>
      <c r="AO677" s="146" t="str">
        <f t="shared" si="34"/>
        <v/>
      </c>
      <c r="AP677" s="146" t="str">
        <f t="shared" si="35"/>
        <v/>
      </c>
      <c r="AQ677" s="146" t="str">
        <f t="shared" si="36"/>
        <v/>
      </c>
      <c r="AR677" s="146" t="str">
        <f t="shared" ref="AR677:AS677" si="2831">IF(NOT(ISBLANK(CB677)),CONCATENATE(TEXT(CB677,"yyyy-mm-ddThh:MM:ss"),"Z"),"")</f>
        <v/>
      </c>
      <c r="AS677" s="146" t="str">
        <f t="shared" si="2831"/>
        <v/>
      </c>
      <c r="AT677" s="146" t="str">
        <f t="shared" si="38"/>
        <v/>
      </c>
      <c r="AU677" s="146" t="str">
        <f t="shared" si="39"/>
        <v/>
      </c>
      <c r="AV677" s="146" t="str">
        <f t="shared" ref="AV677:AW677" si="2832">IF(NOT(ISBLANK(DT677)),CONCATENATE(TEXT(DT677,"yyyy-mm-ddThh:MM:ss"),"Z"),"")</f>
        <v/>
      </c>
      <c r="AW677" s="146" t="str">
        <f t="shared" si="2832"/>
        <v/>
      </c>
      <c r="AX677" s="146" t="str">
        <f t="shared" ref="AX677:AZ677" si="2833">IF(NOT(ISBLANK(ED677)),CONCATENATE(TEXT(ED677,"yyyy-mm-ddThh:MM:ss"),"Z"),"")</f>
        <v/>
      </c>
      <c r="AY677" s="146" t="str">
        <f t="shared" si="2833"/>
        <v/>
      </c>
      <c r="AZ677" s="146" t="str">
        <f t="shared" si="2833"/>
        <v/>
      </c>
      <c r="BA677" s="176"/>
      <c r="BB677" s="152"/>
      <c r="BC677" s="177"/>
      <c r="BD677" s="154"/>
      <c r="BE677" s="155"/>
      <c r="BF677" s="154"/>
      <c r="BG677" s="155"/>
      <c r="BH677" s="169"/>
      <c r="BI677" s="162"/>
      <c r="BJ677" s="172"/>
      <c r="BK677" s="162"/>
      <c r="BL677" s="158"/>
      <c r="BM677" s="172"/>
      <c r="BN677" s="162"/>
      <c r="BO677" s="167"/>
      <c r="BP677" s="169"/>
      <c r="BQ677" s="162"/>
      <c r="BR677" s="162"/>
      <c r="BS677" s="174"/>
      <c r="BT677" s="162"/>
      <c r="BU677" s="174"/>
      <c r="BV677" s="174"/>
      <c r="BW677" s="174"/>
      <c r="BX677" s="173"/>
      <c r="BY677" s="158"/>
      <c r="BZ677" s="160"/>
      <c r="CA677" s="172"/>
      <c r="CB677" s="152"/>
      <c r="CC677" s="152"/>
      <c r="CD677" s="156"/>
      <c r="CE677" s="172"/>
      <c r="CF677" s="162"/>
      <c r="CG677" s="162"/>
      <c r="CH677" s="158"/>
      <c r="CI677" s="173"/>
      <c r="CJ677" s="178"/>
      <c r="CK677" s="173"/>
      <c r="CL677" s="165"/>
      <c r="CM677" s="172"/>
      <c r="CN677" s="162"/>
      <c r="CO677" s="162"/>
      <c r="CP677" s="162"/>
      <c r="CQ677" s="162"/>
      <c r="CR677" s="169"/>
      <c r="CS677" s="162"/>
      <c r="CT677" s="162"/>
      <c r="CU677" s="174"/>
      <c r="CV677" s="152"/>
      <c r="CW677" s="173"/>
      <c r="CX677" s="158"/>
      <c r="CY677" s="172"/>
      <c r="CZ677" s="162"/>
      <c r="DA677" s="162"/>
      <c r="DB677" s="158"/>
      <c r="DC677" s="173"/>
      <c r="DD677" s="178"/>
      <c r="DE677" s="173"/>
      <c r="DF677" s="165"/>
      <c r="DG677" s="172"/>
      <c r="DH677" s="178"/>
      <c r="DI677" s="172"/>
      <c r="DJ677" s="178"/>
      <c r="DK677" s="172"/>
      <c r="DL677" s="162"/>
      <c r="DM677" s="167"/>
      <c r="DN677" s="169"/>
      <c r="DO677" s="162"/>
      <c r="DP677" s="162"/>
      <c r="DQ677" s="174"/>
      <c r="DR677" s="152"/>
      <c r="DS677" s="172"/>
      <c r="DT677" s="152"/>
      <c r="DU677" s="152"/>
      <c r="DV677" s="156"/>
      <c r="DW677" s="173"/>
      <c r="DX677" s="158"/>
      <c r="DY677" s="172"/>
      <c r="DZ677" s="162"/>
      <c r="EA677" s="162"/>
      <c r="EB677" s="172"/>
      <c r="EC677" s="172"/>
      <c r="ED677" s="152"/>
      <c r="EE677" s="152"/>
      <c r="EF677" s="152"/>
      <c r="EG677" s="174"/>
      <c r="EH677" s="172"/>
      <c r="EI677" s="162"/>
      <c r="EJ677" s="162"/>
    </row>
    <row r="678" spans="1:140" ht="12.5">
      <c r="A678" s="168"/>
      <c r="B678" s="169"/>
      <c r="C678" s="144" t="str">
        <f t="shared" si="0"/>
        <v/>
      </c>
      <c r="D678" s="144" t="str">
        <f t="shared" si="2699"/>
        <v/>
      </c>
      <c r="E678" s="144" t="str">
        <f t="shared" si="2"/>
        <v/>
      </c>
      <c r="F678" s="145" t="str">
        <f t="shared" si="2700"/>
        <v/>
      </c>
      <c r="G678" s="145" t="str">
        <f t="shared" si="4"/>
        <v/>
      </c>
      <c r="H678" s="145" t="str">
        <f t="shared" si="5"/>
        <v/>
      </c>
      <c r="I678" s="146" t="str">
        <f t="shared" ref="I678:J678" si="2834">IF(COUNTA($DO678:$DX678)&gt;0,$BA678,"")</f>
        <v/>
      </c>
      <c r="J678" s="146" t="str">
        <f t="shared" si="2834"/>
        <v/>
      </c>
      <c r="K678" s="147" t="str">
        <f t="shared" si="43"/>
        <v/>
      </c>
      <c r="L678" s="147" t="str">
        <f t="shared" si="7"/>
        <v/>
      </c>
      <c r="M678" s="147" t="str">
        <f t="shared" si="8"/>
        <v/>
      </c>
      <c r="N678" s="147" t="str">
        <f t="shared" si="48"/>
        <v/>
      </c>
      <c r="O678" s="147" t="str">
        <f t="shared" si="9"/>
        <v/>
      </c>
      <c r="P678" s="146" t="str">
        <f t="shared" si="2702"/>
        <v/>
      </c>
      <c r="Q678" s="147" t="str">
        <f t="shared" si="2703"/>
        <v/>
      </c>
      <c r="R678" s="146" t="str">
        <f t="shared" si="12"/>
        <v/>
      </c>
      <c r="S678" s="146" t="str">
        <f t="shared" si="13"/>
        <v/>
      </c>
      <c r="T678" s="146" t="str">
        <f>IF(NOT(ISBLANK(DH678)),
        IF(AND(ISREF('Input Tenderers'!$J$8:$K$8),COUNTA('Input Tenderers'!$N$8)&gt;0),
                IF(COUNTA('Input Implementation Transactio'!$N678:$O678)&gt;0,"supplier;tenderer;payee","supplier;tenderer"),
                IF(COUNTA('Input Implementation Transactio'!$N678:$O678)&gt;0,"supplier;payee","supplier")
                ),
        IF(COUNTA('Input Implementation Transactio'!$N678:$O678)&gt;0, "payee", "")
        )</f>
        <v/>
      </c>
      <c r="U678" s="146" t="str">
        <f t="shared" si="14"/>
        <v/>
      </c>
      <c r="V678" s="146" t="str">
        <f t="shared" si="15"/>
        <v/>
      </c>
      <c r="W678" s="148" t="str">
        <f t="shared" si="2704"/>
        <v/>
      </c>
      <c r="X678" s="175" t="str">
        <f t="shared" si="2705"/>
        <v/>
      </c>
      <c r="Y678" s="170" t="str">
        <f t="shared" si="2706"/>
        <v/>
      </c>
      <c r="Z678" s="150" t="str">
        <f t="shared" si="19"/>
        <v/>
      </c>
      <c r="AA678" s="146" t="str">
        <f t="shared" si="20"/>
        <v/>
      </c>
      <c r="AB678" s="146" t="str">
        <f t="shared" si="21"/>
        <v/>
      </c>
      <c r="AC678" s="146" t="str">
        <f t="shared" si="22"/>
        <v/>
      </c>
      <c r="AD678" s="148" t="str">
        <f t="shared" si="2707"/>
        <v/>
      </c>
      <c r="AE678" s="148" t="str">
        <f t="shared" si="24"/>
        <v/>
      </c>
      <c r="AF678" s="175" t="str">
        <f t="shared" si="2708"/>
        <v/>
      </c>
      <c r="AG678" s="170" t="str">
        <f t="shared" si="2709"/>
        <v/>
      </c>
      <c r="AH678" s="148" t="str">
        <f t="shared" si="2710"/>
        <v/>
      </c>
      <c r="AI678" s="146" t="str">
        <f t="shared" si="28"/>
        <v/>
      </c>
      <c r="AJ678" s="146" t="str">
        <f t="shared" si="29"/>
        <v/>
      </c>
      <c r="AK678" s="146" t="str">
        <f t="shared" si="30"/>
        <v/>
      </c>
      <c r="AL678" s="146" t="str">
        <f t="shared" si="31"/>
        <v/>
      </c>
      <c r="AM678" s="171" t="str">
        <f t="shared" si="32"/>
        <v/>
      </c>
      <c r="AN678" s="171" t="str">
        <f t="shared" si="33"/>
        <v/>
      </c>
      <c r="AO678" s="146" t="str">
        <f t="shared" si="34"/>
        <v/>
      </c>
      <c r="AP678" s="146" t="str">
        <f t="shared" si="35"/>
        <v/>
      </c>
      <c r="AQ678" s="146" t="str">
        <f t="shared" si="36"/>
        <v/>
      </c>
      <c r="AR678" s="146" t="str">
        <f t="shared" ref="AR678:AS678" si="2835">IF(NOT(ISBLANK(CB678)),CONCATENATE(TEXT(CB678,"yyyy-mm-ddThh:MM:ss"),"Z"),"")</f>
        <v/>
      </c>
      <c r="AS678" s="146" t="str">
        <f t="shared" si="2835"/>
        <v/>
      </c>
      <c r="AT678" s="146" t="str">
        <f t="shared" si="38"/>
        <v/>
      </c>
      <c r="AU678" s="146" t="str">
        <f t="shared" si="39"/>
        <v/>
      </c>
      <c r="AV678" s="146" t="str">
        <f t="shared" ref="AV678:AW678" si="2836">IF(NOT(ISBLANK(DT678)),CONCATENATE(TEXT(DT678,"yyyy-mm-ddThh:MM:ss"),"Z"),"")</f>
        <v/>
      </c>
      <c r="AW678" s="146" t="str">
        <f t="shared" si="2836"/>
        <v/>
      </c>
      <c r="AX678" s="146" t="str">
        <f t="shared" ref="AX678:AZ678" si="2837">IF(NOT(ISBLANK(ED678)),CONCATENATE(TEXT(ED678,"yyyy-mm-ddThh:MM:ss"),"Z"),"")</f>
        <v/>
      </c>
      <c r="AY678" s="146" t="str">
        <f t="shared" si="2837"/>
        <v/>
      </c>
      <c r="AZ678" s="146" t="str">
        <f t="shared" si="2837"/>
        <v/>
      </c>
      <c r="BA678" s="176"/>
      <c r="BB678" s="152"/>
      <c r="BC678" s="177"/>
      <c r="BD678" s="154"/>
      <c r="BE678" s="155"/>
      <c r="BF678" s="154"/>
      <c r="BG678" s="155"/>
      <c r="BH678" s="169"/>
      <c r="BI678" s="162"/>
      <c r="BJ678" s="172"/>
      <c r="BK678" s="162"/>
      <c r="BL678" s="158"/>
      <c r="BM678" s="172"/>
      <c r="BN678" s="162"/>
      <c r="BO678" s="167"/>
      <c r="BP678" s="169"/>
      <c r="BQ678" s="162"/>
      <c r="BR678" s="162"/>
      <c r="BS678" s="174"/>
      <c r="BT678" s="162"/>
      <c r="BU678" s="174"/>
      <c r="BV678" s="174"/>
      <c r="BW678" s="174"/>
      <c r="BX678" s="173"/>
      <c r="BY678" s="158"/>
      <c r="BZ678" s="160"/>
      <c r="CA678" s="172"/>
      <c r="CB678" s="152"/>
      <c r="CC678" s="152"/>
      <c r="CD678" s="156"/>
      <c r="CE678" s="172"/>
      <c r="CF678" s="162"/>
      <c r="CG678" s="162"/>
      <c r="CH678" s="158"/>
      <c r="CI678" s="173"/>
      <c r="CJ678" s="178"/>
      <c r="CK678" s="173"/>
      <c r="CL678" s="165"/>
      <c r="CM678" s="172"/>
      <c r="CN678" s="162"/>
      <c r="CO678" s="162"/>
      <c r="CP678" s="162"/>
      <c r="CQ678" s="162"/>
      <c r="CR678" s="169"/>
      <c r="CS678" s="162"/>
      <c r="CT678" s="162"/>
      <c r="CU678" s="174"/>
      <c r="CV678" s="152"/>
      <c r="CW678" s="173"/>
      <c r="CX678" s="158"/>
      <c r="CY678" s="172"/>
      <c r="CZ678" s="162"/>
      <c r="DA678" s="162"/>
      <c r="DB678" s="158"/>
      <c r="DC678" s="173"/>
      <c r="DD678" s="178"/>
      <c r="DE678" s="173"/>
      <c r="DF678" s="165"/>
      <c r="DG678" s="172"/>
      <c r="DH678" s="178"/>
      <c r="DI678" s="172"/>
      <c r="DJ678" s="178"/>
      <c r="DK678" s="172"/>
      <c r="DL678" s="162"/>
      <c r="DM678" s="167"/>
      <c r="DN678" s="169"/>
      <c r="DO678" s="162"/>
      <c r="DP678" s="162"/>
      <c r="DQ678" s="174"/>
      <c r="DR678" s="152"/>
      <c r="DS678" s="172"/>
      <c r="DT678" s="152"/>
      <c r="DU678" s="152"/>
      <c r="DV678" s="156"/>
      <c r="DW678" s="173"/>
      <c r="DX678" s="158"/>
      <c r="DY678" s="172"/>
      <c r="DZ678" s="162"/>
      <c r="EA678" s="162"/>
      <c r="EB678" s="172"/>
      <c r="EC678" s="172"/>
      <c r="ED678" s="152"/>
      <c r="EE678" s="152"/>
      <c r="EF678" s="152"/>
      <c r="EG678" s="174"/>
      <c r="EH678" s="172"/>
      <c r="EI678" s="162"/>
      <c r="EJ678" s="162"/>
    </row>
    <row r="679" spans="1:140" ht="12.5">
      <c r="A679" s="168"/>
      <c r="B679" s="169"/>
      <c r="C679" s="144" t="str">
        <f t="shared" si="0"/>
        <v/>
      </c>
      <c r="D679" s="144" t="str">
        <f t="shared" si="2699"/>
        <v/>
      </c>
      <c r="E679" s="144" t="str">
        <f t="shared" si="2"/>
        <v/>
      </c>
      <c r="F679" s="145" t="str">
        <f t="shared" si="2700"/>
        <v/>
      </c>
      <c r="G679" s="145" t="str">
        <f t="shared" si="4"/>
        <v/>
      </c>
      <c r="H679" s="145" t="str">
        <f t="shared" si="5"/>
        <v/>
      </c>
      <c r="I679" s="146" t="str">
        <f t="shared" ref="I679:J679" si="2838">IF(COUNTA($DO679:$DX679)&gt;0,$BA679,"")</f>
        <v/>
      </c>
      <c r="J679" s="146" t="str">
        <f t="shared" si="2838"/>
        <v/>
      </c>
      <c r="K679" s="147" t="str">
        <f t="shared" si="43"/>
        <v/>
      </c>
      <c r="L679" s="147" t="str">
        <f t="shared" si="7"/>
        <v/>
      </c>
      <c r="M679" s="147" t="str">
        <f t="shared" si="8"/>
        <v/>
      </c>
      <c r="N679" s="147" t="str">
        <f t="shared" si="48"/>
        <v/>
      </c>
      <c r="O679" s="147" t="str">
        <f t="shared" si="9"/>
        <v/>
      </c>
      <c r="P679" s="146" t="str">
        <f t="shared" si="2702"/>
        <v/>
      </c>
      <c r="Q679" s="147" t="str">
        <f t="shared" si="2703"/>
        <v/>
      </c>
      <c r="R679" s="146" t="str">
        <f t="shared" si="12"/>
        <v/>
      </c>
      <c r="S679" s="146" t="str">
        <f t="shared" si="13"/>
        <v/>
      </c>
      <c r="T679" s="146" t="str">
        <f>IF(NOT(ISBLANK(DH679)),
        IF(AND(ISREF('Input Tenderers'!$J$8:$K$8),COUNTA('Input Tenderers'!$N$8)&gt;0),
                IF(COUNTA('Input Implementation Transactio'!$N679:$O679)&gt;0,"supplier;tenderer;payee","supplier;tenderer"),
                IF(COUNTA('Input Implementation Transactio'!$N679:$O679)&gt;0,"supplier;payee","supplier")
                ),
        IF(COUNTA('Input Implementation Transactio'!$N679:$O679)&gt;0, "payee", "")
        )</f>
        <v/>
      </c>
      <c r="U679" s="146" t="str">
        <f t="shared" si="14"/>
        <v/>
      </c>
      <c r="V679" s="146" t="str">
        <f t="shared" si="15"/>
        <v/>
      </c>
      <c r="W679" s="148" t="str">
        <f t="shared" si="2704"/>
        <v/>
      </c>
      <c r="X679" s="175" t="str">
        <f t="shared" si="2705"/>
        <v/>
      </c>
      <c r="Y679" s="170" t="str">
        <f t="shared" si="2706"/>
        <v/>
      </c>
      <c r="Z679" s="150" t="str">
        <f t="shared" si="19"/>
        <v/>
      </c>
      <c r="AA679" s="146" t="str">
        <f t="shared" si="20"/>
        <v/>
      </c>
      <c r="AB679" s="146" t="str">
        <f t="shared" si="21"/>
        <v/>
      </c>
      <c r="AC679" s="146" t="str">
        <f t="shared" si="22"/>
        <v/>
      </c>
      <c r="AD679" s="148" t="str">
        <f t="shared" si="2707"/>
        <v/>
      </c>
      <c r="AE679" s="148" t="str">
        <f t="shared" si="24"/>
        <v/>
      </c>
      <c r="AF679" s="175" t="str">
        <f t="shared" si="2708"/>
        <v/>
      </c>
      <c r="AG679" s="170" t="str">
        <f t="shared" si="2709"/>
        <v/>
      </c>
      <c r="AH679" s="148" t="str">
        <f t="shared" si="2710"/>
        <v/>
      </c>
      <c r="AI679" s="146" t="str">
        <f t="shared" si="28"/>
        <v/>
      </c>
      <c r="AJ679" s="146" t="str">
        <f t="shared" si="29"/>
        <v/>
      </c>
      <c r="AK679" s="146" t="str">
        <f t="shared" si="30"/>
        <v/>
      </c>
      <c r="AL679" s="146" t="str">
        <f t="shared" si="31"/>
        <v/>
      </c>
      <c r="AM679" s="171" t="str">
        <f t="shared" si="32"/>
        <v/>
      </c>
      <c r="AN679" s="171" t="str">
        <f t="shared" si="33"/>
        <v/>
      </c>
      <c r="AO679" s="146" t="str">
        <f t="shared" si="34"/>
        <v/>
      </c>
      <c r="AP679" s="146" t="str">
        <f t="shared" si="35"/>
        <v/>
      </c>
      <c r="AQ679" s="146" t="str">
        <f t="shared" si="36"/>
        <v/>
      </c>
      <c r="AR679" s="146" t="str">
        <f t="shared" ref="AR679:AS679" si="2839">IF(NOT(ISBLANK(CB679)),CONCATENATE(TEXT(CB679,"yyyy-mm-ddThh:MM:ss"),"Z"),"")</f>
        <v/>
      </c>
      <c r="AS679" s="146" t="str">
        <f t="shared" si="2839"/>
        <v/>
      </c>
      <c r="AT679" s="146" t="str">
        <f t="shared" si="38"/>
        <v/>
      </c>
      <c r="AU679" s="146" t="str">
        <f t="shared" si="39"/>
        <v/>
      </c>
      <c r="AV679" s="146" t="str">
        <f t="shared" ref="AV679:AW679" si="2840">IF(NOT(ISBLANK(DT679)),CONCATENATE(TEXT(DT679,"yyyy-mm-ddThh:MM:ss"),"Z"),"")</f>
        <v/>
      </c>
      <c r="AW679" s="146" t="str">
        <f t="shared" si="2840"/>
        <v/>
      </c>
      <c r="AX679" s="146" t="str">
        <f t="shared" ref="AX679:AZ679" si="2841">IF(NOT(ISBLANK(ED679)),CONCATENATE(TEXT(ED679,"yyyy-mm-ddThh:MM:ss"),"Z"),"")</f>
        <v/>
      </c>
      <c r="AY679" s="146" t="str">
        <f t="shared" si="2841"/>
        <v/>
      </c>
      <c r="AZ679" s="146" t="str">
        <f t="shared" si="2841"/>
        <v/>
      </c>
      <c r="BA679" s="176"/>
      <c r="BB679" s="152"/>
      <c r="BC679" s="177"/>
      <c r="BD679" s="154"/>
      <c r="BE679" s="155"/>
      <c r="BF679" s="154"/>
      <c r="BG679" s="155"/>
      <c r="BH679" s="169"/>
      <c r="BI679" s="162"/>
      <c r="BJ679" s="172"/>
      <c r="BK679" s="162"/>
      <c r="BL679" s="158"/>
      <c r="BM679" s="172"/>
      <c r="BN679" s="162"/>
      <c r="BO679" s="167"/>
      <c r="BP679" s="169"/>
      <c r="BQ679" s="162"/>
      <c r="BR679" s="162"/>
      <c r="BS679" s="174"/>
      <c r="BT679" s="162"/>
      <c r="BU679" s="174"/>
      <c r="BV679" s="174"/>
      <c r="BW679" s="174"/>
      <c r="BX679" s="173"/>
      <c r="BY679" s="158"/>
      <c r="BZ679" s="160"/>
      <c r="CA679" s="172"/>
      <c r="CB679" s="152"/>
      <c r="CC679" s="152"/>
      <c r="CD679" s="156"/>
      <c r="CE679" s="172"/>
      <c r="CF679" s="162"/>
      <c r="CG679" s="162"/>
      <c r="CH679" s="158"/>
      <c r="CI679" s="173"/>
      <c r="CJ679" s="178"/>
      <c r="CK679" s="173"/>
      <c r="CL679" s="165"/>
      <c r="CM679" s="172"/>
      <c r="CN679" s="162"/>
      <c r="CO679" s="162"/>
      <c r="CP679" s="162"/>
      <c r="CQ679" s="162"/>
      <c r="CR679" s="169"/>
      <c r="CS679" s="162"/>
      <c r="CT679" s="162"/>
      <c r="CU679" s="174"/>
      <c r="CV679" s="152"/>
      <c r="CW679" s="173"/>
      <c r="CX679" s="158"/>
      <c r="CY679" s="172"/>
      <c r="CZ679" s="162"/>
      <c r="DA679" s="162"/>
      <c r="DB679" s="158"/>
      <c r="DC679" s="173"/>
      <c r="DD679" s="178"/>
      <c r="DE679" s="173"/>
      <c r="DF679" s="165"/>
      <c r="DG679" s="172"/>
      <c r="DH679" s="178"/>
      <c r="DI679" s="172"/>
      <c r="DJ679" s="178"/>
      <c r="DK679" s="172"/>
      <c r="DL679" s="162"/>
      <c r="DM679" s="167"/>
      <c r="DN679" s="169"/>
      <c r="DO679" s="162"/>
      <c r="DP679" s="162"/>
      <c r="DQ679" s="174"/>
      <c r="DR679" s="152"/>
      <c r="DS679" s="172"/>
      <c r="DT679" s="152"/>
      <c r="DU679" s="152"/>
      <c r="DV679" s="156"/>
      <c r="DW679" s="173"/>
      <c r="DX679" s="158"/>
      <c r="DY679" s="172"/>
      <c r="DZ679" s="162"/>
      <c r="EA679" s="162"/>
      <c r="EB679" s="172"/>
      <c r="EC679" s="172"/>
      <c r="ED679" s="152"/>
      <c r="EE679" s="152"/>
      <c r="EF679" s="152"/>
      <c r="EG679" s="174"/>
      <c r="EH679" s="172"/>
      <c r="EI679" s="162"/>
      <c r="EJ679" s="162"/>
    </row>
    <row r="680" spans="1:140" ht="12.5">
      <c r="A680" s="168"/>
      <c r="B680" s="169"/>
      <c r="C680" s="144" t="str">
        <f t="shared" si="0"/>
        <v/>
      </c>
      <c r="D680" s="144" t="str">
        <f t="shared" si="2699"/>
        <v/>
      </c>
      <c r="E680" s="144" t="str">
        <f t="shared" si="2"/>
        <v/>
      </c>
      <c r="F680" s="145" t="str">
        <f t="shared" si="2700"/>
        <v/>
      </c>
      <c r="G680" s="145" t="str">
        <f t="shared" si="4"/>
        <v/>
      </c>
      <c r="H680" s="145" t="str">
        <f t="shared" si="5"/>
        <v/>
      </c>
      <c r="I680" s="146" t="str">
        <f t="shared" ref="I680:J680" si="2842">IF(COUNTA($DO680:$DX680)&gt;0,$BA680,"")</f>
        <v/>
      </c>
      <c r="J680" s="146" t="str">
        <f t="shared" si="2842"/>
        <v/>
      </c>
      <c r="K680" s="147" t="str">
        <f t="shared" si="43"/>
        <v/>
      </c>
      <c r="L680" s="147" t="str">
        <f t="shared" si="7"/>
        <v/>
      </c>
      <c r="M680" s="147" t="str">
        <f t="shared" si="8"/>
        <v/>
      </c>
      <c r="N680" s="147" t="str">
        <f t="shared" si="48"/>
        <v/>
      </c>
      <c r="O680" s="147" t="str">
        <f t="shared" si="9"/>
        <v/>
      </c>
      <c r="P680" s="146" t="str">
        <f t="shared" si="2702"/>
        <v/>
      </c>
      <c r="Q680" s="147" t="str">
        <f t="shared" si="2703"/>
        <v/>
      </c>
      <c r="R680" s="146" t="str">
        <f t="shared" si="12"/>
        <v/>
      </c>
      <c r="S680" s="146" t="str">
        <f t="shared" si="13"/>
        <v/>
      </c>
      <c r="T680" s="146" t="str">
        <f>IF(NOT(ISBLANK(DH680)),
        IF(AND(ISREF('Input Tenderers'!$J$8:$K$8),COUNTA('Input Tenderers'!$N$8)&gt;0),
                IF(COUNTA('Input Implementation Transactio'!$N680:$O680)&gt;0,"supplier;tenderer;payee","supplier;tenderer"),
                IF(COUNTA('Input Implementation Transactio'!$N680:$O680)&gt;0,"supplier;payee","supplier")
                ),
        IF(COUNTA('Input Implementation Transactio'!$N680:$O680)&gt;0, "payee", "")
        )</f>
        <v/>
      </c>
      <c r="U680" s="146" t="str">
        <f t="shared" si="14"/>
        <v/>
      </c>
      <c r="V680" s="146" t="str">
        <f t="shared" si="15"/>
        <v/>
      </c>
      <c r="W680" s="148" t="str">
        <f t="shared" si="2704"/>
        <v/>
      </c>
      <c r="X680" s="175" t="str">
        <f t="shared" si="2705"/>
        <v/>
      </c>
      <c r="Y680" s="170" t="str">
        <f t="shared" si="2706"/>
        <v/>
      </c>
      <c r="Z680" s="150" t="str">
        <f t="shared" si="19"/>
        <v/>
      </c>
      <c r="AA680" s="146" t="str">
        <f t="shared" si="20"/>
        <v/>
      </c>
      <c r="AB680" s="146" t="str">
        <f t="shared" si="21"/>
        <v/>
      </c>
      <c r="AC680" s="146" t="str">
        <f t="shared" si="22"/>
        <v/>
      </c>
      <c r="AD680" s="148" t="str">
        <f t="shared" si="2707"/>
        <v/>
      </c>
      <c r="AE680" s="148" t="str">
        <f t="shared" si="24"/>
        <v/>
      </c>
      <c r="AF680" s="175" t="str">
        <f t="shared" si="2708"/>
        <v/>
      </c>
      <c r="AG680" s="170" t="str">
        <f t="shared" si="2709"/>
        <v/>
      </c>
      <c r="AH680" s="148" t="str">
        <f t="shared" si="2710"/>
        <v/>
      </c>
      <c r="AI680" s="146" t="str">
        <f t="shared" si="28"/>
        <v/>
      </c>
      <c r="AJ680" s="146" t="str">
        <f t="shared" si="29"/>
        <v/>
      </c>
      <c r="AK680" s="146" t="str">
        <f t="shared" si="30"/>
        <v/>
      </c>
      <c r="AL680" s="146" t="str">
        <f t="shared" si="31"/>
        <v/>
      </c>
      <c r="AM680" s="171" t="str">
        <f t="shared" si="32"/>
        <v/>
      </c>
      <c r="AN680" s="171" t="str">
        <f t="shared" si="33"/>
        <v/>
      </c>
      <c r="AO680" s="146" t="str">
        <f t="shared" si="34"/>
        <v/>
      </c>
      <c r="AP680" s="146" t="str">
        <f t="shared" si="35"/>
        <v/>
      </c>
      <c r="AQ680" s="146" t="str">
        <f t="shared" si="36"/>
        <v/>
      </c>
      <c r="AR680" s="146" t="str">
        <f t="shared" ref="AR680:AS680" si="2843">IF(NOT(ISBLANK(CB680)),CONCATENATE(TEXT(CB680,"yyyy-mm-ddThh:MM:ss"),"Z"),"")</f>
        <v/>
      </c>
      <c r="AS680" s="146" t="str">
        <f t="shared" si="2843"/>
        <v/>
      </c>
      <c r="AT680" s="146" t="str">
        <f t="shared" si="38"/>
        <v/>
      </c>
      <c r="AU680" s="146" t="str">
        <f t="shared" si="39"/>
        <v/>
      </c>
      <c r="AV680" s="146" t="str">
        <f t="shared" ref="AV680:AW680" si="2844">IF(NOT(ISBLANK(DT680)),CONCATENATE(TEXT(DT680,"yyyy-mm-ddThh:MM:ss"),"Z"),"")</f>
        <v/>
      </c>
      <c r="AW680" s="146" t="str">
        <f t="shared" si="2844"/>
        <v/>
      </c>
      <c r="AX680" s="146" t="str">
        <f t="shared" ref="AX680:AZ680" si="2845">IF(NOT(ISBLANK(ED680)),CONCATENATE(TEXT(ED680,"yyyy-mm-ddThh:MM:ss"),"Z"),"")</f>
        <v/>
      </c>
      <c r="AY680" s="146" t="str">
        <f t="shared" si="2845"/>
        <v/>
      </c>
      <c r="AZ680" s="146" t="str">
        <f t="shared" si="2845"/>
        <v/>
      </c>
      <c r="BA680" s="176"/>
      <c r="BB680" s="152"/>
      <c r="BC680" s="177"/>
      <c r="BD680" s="154"/>
      <c r="BE680" s="155"/>
      <c r="BF680" s="154"/>
      <c r="BG680" s="155"/>
      <c r="BH680" s="169"/>
      <c r="BI680" s="162"/>
      <c r="BJ680" s="172"/>
      <c r="BK680" s="162"/>
      <c r="BL680" s="158"/>
      <c r="BM680" s="172"/>
      <c r="BN680" s="162"/>
      <c r="BO680" s="167"/>
      <c r="BP680" s="169"/>
      <c r="BQ680" s="162"/>
      <c r="BR680" s="162"/>
      <c r="BS680" s="174"/>
      <c r="BT680" s="162"/>
      <c r="BU680" s="174"/>
      <c r="BV680" s="174"/>
      <c r="BW680" s="174"/>
      <c r="BX680" s="173"/>
      <c r="BY680" s="158"/>
      <c r="BZ680" s="160"/>
      <c r="CA680" s="172"/>
      <c r="CB680" s="152"/>
      <c r="CC680" s="152"/>
      <c r="CD680" s="156"/>
      <c r="CE680" s="172"/>
      <c r="CF680" s="162"/>
      <c r="CG680" s="162"/>
      <c r="CH680" s="158"/>
      <c r="CI680" s="173"/>
      <c r="CJ680" s="178"/>
      <c r="CK680" s="173"/>
      <c r="CL680" s="165"/>
      <c r="CM680" s="172"/>
      <c r="CN680" s="162"/>
      <c r="CO680" s="162"/>
      <c r="CP680" s="162"/>
      <c r="CQ680" s="162"/>
      <c r="CR680" s="169"/>
      <c r="CS680" s="162"/>
      <c r="CT680" s="162"/>
      <c r="CU680" s="174"/>
      <c r="CV680" s="152"/>
      <c r="CW680" s="173"/>
      <c r="CX680" s="158"/>
      <c r="CY680" s="172"/>
      <c r="CZ680" s="162"/>
      <c r="DA680" s="162"/>
      <c r="DB680" s="158"/>
      <c r="DC680" s="173"/>
      <c r="DD680" s="178"/>
      <c r="DE680" s="173"/>
      <c r="DF680" s="165"/>
      <c r="DG680" s="172"/>
      <c r="DH680" s="178"/>
      <c r="DI680" s="172"/>
      <c r="DJ680" s="178"/>
      <c r="DK680" s="172"/>
      <c r="DL680" s="162"/>
      <c r="DM680" s="167"/>
      <c r="DN680" s="169"/>
      <c r="DO680" s="162"/>
      <c r="DP680" s="162"/>
      <c r="DQ680" s="174"/>
      <c r="DR680" s="152"/>
      <c r="DS680" s="172"/>
      <c r="DT680" s="152"/>
      <c r="DU680" s="152"/>
      <c r="DV680" s="156"/>
      <c r="DW680" s="173"/>
      <c r="DX680" s="158"/>
      <c r="DY680" s="172"/>
      <c r="DZ680" s="162"/>
      <c r="EA680" s="162"/>
      <c r="EB680" s="172"/>
      <c r="EC680" s="172"/>
      <c r="ED680" s="152"/>
      <c r="EE680" s="152"/>
      <c r="EF680" s="152"/>
      <c r="EG680" s="174"/>
      <c r="EH680" s="172"/>
      <c r="EI680" s="162"/>
      <c r="EJ680" s="162"/>
    </row>
    <row r="681" spans="1:140" ht="12.5">
      <c r="A681" s="168"/>
      <c r="B681" s="169"/>
      <c r="C681" s="144" t="str">
        <f t="shared" si="0"/>
        <v/>
      </c>
      <c r="D681" s="144" t="str">
        <f t="shared" si="2699"/>
        <v/>
      </c>
      <c r="E681" s="144" t="str">
        <f t="shared" si="2"/>
        <v/>
      </c>
      <c r="F681" s="145" t="str">
        <f t="shared" si="2700"/>
        <v/>
      </c>
      <c r="G681" s="145" t="str">
        <f t="shared" si="4"/>
        <v/>
      </c>
      <c r="H681" s="145" t="str">
        <f t="shared" si="5"/>
        <v/>
      </c>
      <c r="I681" s="146" t="str">
        <f t="shared" ref="I681:J681" si="2846">IF(COUNTA($DO681:$DX681)&gt;0,$BA681,"")</f>
        <v/>
      </c>
      <c r="J681" s="146" t="str">
        <f t="shared" si="2846"/>
        <v/>
      </c>
      <c r="K681" s="147" t="str">
        <f t="shared" si="43"/>
        <v/>
      </c>
      <c r="L681" s="147" t="str">
        <f t="shared" si="7"/>
        <v/>
      </c>
      <c r="M681" s="147" t="str">
        <f t="shared" si="8"/>
        <v/>
      </c>
      <c r="N681" s="147" t="str">
        <f t="shared" si="48"/>
        <v/>
      </c>
      <c r="O681" s="147" t="str">
        <f t="shared" si="9"/>
        <v/>
      </c>
      <c r="P681" s="146" t="str">
        <f t="shared" si="2702"/>
        <v/>
      </c>
      <c r="Q681" s="147" t="str">
        <f t="shared" si="2703"/>
        <v/>
      </c>
      <c r="R681" s="146" t="str">
        <f t="shared" si="12"/>
        <v/>
      </c>
      <c r="S681" s="146" t="str">
        <f t="shared" si="13"/>
        <v/>
      </c>
      <c r="T681" s="146" t="str">
        <f>IF(NOT(ISBLANK(DH681)),
        IF(AND(ISREF('Input Tenderers'!$J$8:$K$8),COUNTA('Input Tenderers'!$N$8)&gt;0),
                IF(COUNTA('Input Implementation Transactio'!$N681:$O681)&gt;0,"supplier;tenderer;payee","supplier;tenderer"),
                IF(COUNTA('Input Implementation Transactio'!$N681:$O681)&gt;0,"supplier;payee","supplier")
                ),
        IF(COUNTA('Input Implementation Transactio'!$N681:$O681)&gt;0, "payee", "")
        )</f>
        <v/>
      </c>
      <c r="U681" s="146" t="str">
        <f t="shared" si="14"/>
        <v/>
      </c>
      <c r="V681" s="146" t="str">
        <f t="shared" si="15"/>
        <v/>
      </c>
      <c r="W681" s="148" t="str">
        <f t="shared" si="2704"/>
        <v/>
      </c>
      <c r="X681" s="175" t="str">
        <f t="shared" si="2705"/>
        <v/>
      </c>
      <c r="Y681" s="170" t="str">
        <f t="shared" si="2706"/>
        <v/>
      </c>
      <c r="Z681" s="150" t="str">
        <f t="shared" si="19"/>
        <v/>
      </c>
      <c r="AA681" s="146" t="str">
        <f t="shared" si="20"/>
        <v/>
      </c>
      <c r="AB681" s="146" t="str">
        <f t="shared" si="21"/>
        <v/>
      </c>
      <c r="AC681" s="146" t="str">
        <f t="shared" si="22"/>
        <v/>
      </c>
      <c r="AD681" s="148" t="str">
        <f t="shared" si="2707"/>
        <v/>
      </c>
      <c r="AE681" s="148" t="str">
        <f t="shared" si="24"/>
        <v/>
      </c>
      <c r="AF681" s="175" t="str">
        <f t="shared" si="2708"/>
        <v/>
      </c>
      <c r="AG681" s="170" t="str">
        <f t="shared" si="2709"/>
        <v/>
      </c>
      <c r="AH681" s="148" t="str">
        <f t="shared" si="2710"/>
        <v/>
      </c>
      <c r="AI681" s="146" t="str">
        <f t="shared" si="28"/>
        <v/>
      </c>
      <c r="AJ681" s="146" t="str">
        <f t="shared" si="29"/>
        <v/>
      </c>
      <c r="AK681" s="146" t="str">
        <f t="shared" si="30"/>
        <v/>
      </c>
      <c r="AL681" s="146" t="str">
        <f t="shared" si="31"/>
        <v/>
      </c>
      <c r="AM681" s="171" t="str">
        <f t="shared" si="32"/>
        <v/>
      </c>
      <c r="AN681" s="171" t="str">
        <f t="shared" si="33"/>
        <v/>
      </c>
      <c r="AO681" s="146" t="str">
        <f t="shared" si="34"/>
        <v/>
      </c>
      <c r="AP681" s="146" t="str">
        <f t="shared" si="35"/>
        <v/>
      </c>
      <c r="AQ681" s="146" t="str">
        <f t="shared" si="36"/>
        <v/>
      </c>
      <c r="AR681" s="146" t="str">
        <f t="shared" ref="AR681:AS681" si="2847">IF(NOT(ISBLANK(CB681)),CONCATENATE(TEXT(CB681,"yyyy-mm-ddThh:MM:ss"),"Z"),"")</f>
        <v/>
      </c>
      <c r="AS681" s="146" t="str">
        <f t="shared" si="2847"/>
        <v/>
      </c>
      <c r="AT681" s="146" t="str">
        <f t="shared" si="38"/>
        <v/>
      </c>
      <c r="AU681" s="146" t="str">
        <f t="shared" si="39"/>
        <v/>
      </c>
      <c r="AV681" s="146" t="str">
        <f t="shared" ref="AV681:AW681" si="2848">IF(NOT(ISBLANK(DT681)),CONCATENATE(TEXT(DT681,"yyyy-mm-ddThh:MM:ss"),"Z"),"")</f>
        <v/>
      </c>
      <c r="AW681" s="146" t="str">
        <f t="shared" si="2848"/>
        <v/>
      </c>
      <c r="AX681" s="146" t="str">
        <f t="shared" ref="AX681:AZ681" si="2849">IF(NOT(ISBLANK(ED681)),CONCATENATE(TEXT(ED681,"yyyy-mm-ddThh:MM:ss"),"Z"),"")</f>
        <v/>
      </c>
      <c r="AY681" s="146" t="str">
        <f t="shared" si="2849"/>
        <v/>
      </c>
      <c r="AZ681" s="146" t="str">
        <f t="shared" si="2849"/>
        <v/>
      </c>
      <c r="BA681" s="176"/>
      <c r="BB681" s="152"/>
      <c r="BC681" s="177"/>
      <c r="BD681" s="154"/>
      <c r="BE681" s="155"/>
      <c r="BF681" s="154"/>
      <c r="BG681" s="155"/>
      <c r="BH681" s="169"/>
      <c r="BI681" s="162"/>
      <c r="BJ681" s="172"/>
      <c r="BK681" s="162"/>
      <c r="BL681" s="158"/>
      <c r="BM681" s="172"/>
      <c r="BN681" s="162"/>
      <c r="BO681" s="167"/>
      <c r="BP681" s="169"/>
      <c r="BQ681" s="162"/>
      <c r="BR681" s="162"/>
      <c r="BS681" s="174"/>
      <c r="BT681" s="162"/>
      <c r="BU681" s="174"/>
      <c r="BV681" s="174"/>
      <c r="BW681" s="174"/>
      <c r="BX681" s="173"/>
      <c r="BY681" s="158"/>
      <c r="BZ681" s="160"/>
      <c r="CA681" s="172"/>
      <c r="CB681" s="152"/>
      <c r="CC681" s="152"/>
      <c r="CD681" s="156"/>
      <c r="CE681" s="172"/>
      <c r="CF681" s="162"/>
      <c r="CG681" s="162"/>
      <c r="CH681" s="158"/>
      <c r="CI681" s="173"/>
      <c r="CJ681" s="178"/>
      <c r="CK681" s="173"/>
      <c r="CL681" s="165"/>
      <c r="CM681" s="172"/>
      <c r="CN681" s="162"/>
      <c r="CO681" s="162"/>
      <c r="CP681" s="162"/>
      <c r="CQ681" s="162"/>
      <c r="CR681" s="169"/>
      <c r="CS681" s="162"/>
      <c r="CT681" s="162"/>
      <c r="CU681" s="174"/>
      <c r="CV681" s="152"/>
      <c r="CW681" s="173"/>
      <c r="CX681" s="158"/>
      <c r="CY681" s="172"/>
      <c r="CZ681" s="162"/>
      <c r="DA681" s="162"/>
      <c r="DB681" s="158"/>
      <c r="DC681" s="173"/>
      <c r="DD681" s="178"/>
      <c r="DE681" s="173"/>
      <c r="DF681" s="165"/>
      <c r="DG681" s="172"/>
      <c r="DH681" s="178"/>
      <c r="DI681" s="172"/>
      <c r="DJ681" s="178"/>
      <c r="DK681" s="172"/>
      <c r="DL681" s="162"/>
      <c r="DM681" s="167"/>
      <c r="DN681" s="169"/>
      <c r="DO681" s="162"/>
      <c r="DP681" s="162"/>
      <c r="DQ681" s="174"/>
      <c r="DR681" s="152"/>
      <c r="DS681" s="172"/>
      <c r="DT681" s="152"/>
      <c r="DU681" s="152"/>
      <c r="DV681" s="156"/>
      <c r="DW681" s="173"/>
      <c r="DX681" s="158"/>
      <c r="DY681" s="172"/>
      <c r="DZ681" s="162"/>
      <c r="EA681" s="162"/>
      <c r="EB681" s="172"/>
      <c r="EC681" s="172"/>
      <c r="ED681" s="152"/>
      <c r="EE681" s="152"/>
      <c r="EF681" s="152"/>
      <c r="EG681" s="174"/>
      <c r="EH681" s="172"/>
      <c r="EI681" s="162"/>
      <c r="EJ681" s="162"/>
    </row>
    <row r="682" spans="1:140" ht="12.5">
      <c r="A682" s="168"/>
      <c r="B682" s="169"/>
      <c r="C682" s="144" t="str">
        <f t="shared" si="0"/>
        <v/>
      </c>
      <c r="D682" s="144" t="str">
        <f t="shared" si="2699"/>
        <v/>
      </c>
      <c r="E682" s="144" t="str">
        <f t="shared" si="2"/>
        <v/>
      </c>
      <c r="F682" s="145" t="str">
        <f t="shared" si="2700"/>
        <v/>
      </c>
      <c r="G682" s="145" t="str">
        <f t="shared" si="4"/>
        <v/>
      </c>
      <c r="H682" s="145" t="str">
        <f t="shared" si="5"/>
        <v/>
      </c>
      <c r="I682" s="146" t="str">
        <f t="shared" ref="I682:J682" si="2850">IF(COUNTA($DO682:$DX682)&gt;0,$BA682,"")</f>
        <v/>
      </c>
      <c r="J682" s="146" t="str">
        <f t="shared" si="2850"/>
        <v/>
      </c>
      <c r="K682" s="147" t="str">
        <f t="shared" si="43"/>
        <v/>
      </c>
      <c r="L682" s="147" t="str">
        <f t="shared" si="7"/>
        <v/>
      </c>
      <c r="M682" s="147" t="str">
        <f t="shared" si="8"/>
        <v/>
      </c>
      <c r="N682" s="147" t="str">
        <f t="shared" si="48"/>
        <v/>
      </c>
      <c r="O682" s="147" t="str">
        <f t="shared" si="9"/>
        <v/>
      </c>
      <c r="P682" s="146" t="str">
        <f t="shared" si="2702"/>
        <v/>
      </c>
      <c r="Q682" s="147" t="str">
        <f t="shared" si="2703"/>
        <v/>
      </c>
      <c r="R682" s="146" t="str">
        <f t="shared" si="12"/>
        <v/>
      </c>
      <c r="S682" s="146" t="str">
        <f t="shared" si="13"/>
        <v/>
      </c>
      <c r="T682" s="146" t="str">
        <f>IF(NOT(ISBLANK(DH682)),
        IF(AND(ISREF('Input Tenderers'!$J$8:$K$8),COUNTA('Input Tenderers'!$N$8)&gt;0),
                IF(COUNTA('Input Implementation Transactio'!$N682:$O682)&gt;0,"supplier;tenderer;payee","supplier;tenderer"),
                IF(COUNTA('Input Implementation Transactio'!$N682:$O682)&gt;0,"supplier;payee","supplier")
                ),
        IF(COUNTA('Input Implementation Transactio'!$N682:$O682)&gt;0, "payee", "")
        )</f>
        <v/>
      </c>
      <c r="U682" s="146" t="str">
        <f t="shared" si="14"/>
        <v/>
      </c>
      <c r="V682" s="146" t="str">
        <f t="shared" si="15"/>
        <v/>
      </c>
      <c r="W682" s="148" t="str">
        <f t="shared" si="2704"/>
        <v/>
      </c>
      <c r="X682" s="175" t="str">
        <f t="shared" si="2705"/>
        <v/>
      </c>
      <c r="Y682" s="170" t="str">
        <f t="shared" si="2706"/>
        <v/>
      </c>
      <c r="Z682" s="150" t="str">
        <f t="shared" si="19"/>
        <v/>
      </c>
      <c r="AA682" s="146" t="str">
        <f t="shared" si="20"/>
        <v/>
      </c>
      <c r="AB682" s="146" t="str">
        <f t="shared" si="21"/>
        <v/>
      </c>
      <c r="AC682" s="146" t="str">
        <f t="shared" si="22"/>
        <v/>
      </c>
      <c r="AD682" s="148" t="str">
        <f t="shared" si="2707"/>
        <v/>
      </c>
      <c r="AE682" s="148" t="str">
        <f t="shared" si="24"/>
        <v/>
      </c>
      <c r="AF682" s="175" t="str">
        <f t="shared" si="2708"/>
        <v/>
      </c>
      <c r="AG682" s="170" t="str">
        <f t="shared" si="2709"/>
        <v/>
      </c>
      <c r="AH682" s="148" t="str">
        <f t="shared" si="2710"/>
        <v/>
      </c>
      <c r="AI682" s="146" t="str">
        <f t="shared" si="28"/>
        <v/>
      </c>
      <c r="AJ682" s="146" t="str">
        <f t="shared" si="29"/>
        <v/>
      </c>
      <c r="AK682" s="146" t="str">
        <f t="shared" si="30"/>
        <v/>
      </c>
      <c r="AL682" s="146" t="str">
        <f t="shared" si="31"/>
        <v/>
      </c>
      <c r="AM682" s="171" t="str">
        <f t="shared" si="32"/>
        <v/>
      </c>
      <c r="AN682" s="171" t="str">
        <f t="shared" si="33"/>
        <v/>
      </c>
      <c r="AO682" s="146" t="str">
        <f t="shared" si="34"/>
        <v/>
      </c>
      <c r="AP682" s="146" t="str">
        <f t="shared" si="35"/>
        <v/>
      </c>
      <c r="AQ682" s="146" t="str">
        <f t="shared" si="36"/>
        <v/>
      </c>
      <c r="AR682" s="146" t="str">
        <f t="shared" ref="AR682:AS682" si="2851">IF(NOT(ISBLANK(CB682)),CONCATENATE(TEXT(CB682,"yyyy-mm-ddThh:MM:ss"),"Z"),"")</f>
        <v/>
      </c>
      <c r="AS682" s="146" t="str">
        <f t="shared" si="2851"/>
        <v/>
      </c>
      <c r="AT682" s="146" t="str">
        <f t="shared" si="38"/>
        <v/>
      </c>
      <c r="AU682" s="146" t="str">
        <f t="shared" si="39"/>
        <v/>
      </c>
      <c r="AV682" s="146" t="str">
        <f t="shared" ref="AV682:AW682" si="2852">IF(NOT(ISBLANK(DT682)),CONCATENATE(TEXT(DT682,"yyyy-mm-ddThh:MM:ss"),"Z"),"")</f>
        <v/>
      </c>
      <c r="AW682" s="146" t="str">
        <f t="shared" si="2852"/>
        <v/>
      </c>
      <c r="AX682" s="146" t="str">
        <f t="shared" ref="AX682:AZ682" si="2853">IF(NOT(ISBLANK(ED682)),CONCATENATE(TEXT(ED682,"yyyy-mm-ddThh:MM:ss"),"Z"),"")</f>
        <v/>
      </c>
      <c r="AY682" s="146" t="str">
        <f t="shared" si="2853"/>
        <v/>
      </c>
      <c r="AZ682" s="146" t="str">
        <f t="shared" si="2853"/>
        <v/>
      </c>
      <c r="BA682" s="176"/>
      <c r="BB682" s="152"/>
      <c r="BC682" s="177"/>
      <c r="BD682" s="154"/>
      <c r="BE682" s="155"/>
      <c r="BF682" s="154"/>
      <c r="BG682" s="155"/>
      <c r="BH682" s="169"/>
      <c r="BI682" s="162"/>
      <c r="BJ682" s="172"/>
      <c r="BK682" s="162"/>
      <c r="BL682" s="158"/>
      <c r="BM682" s="172"/>
      <c r="BN682" s="162"/>
      <c r="BO682" s="167"/>
      <c r="BP682" s="169"/>
      <c r="BQ682" s="162"/>
      <c r="BR682" s="162"/>
      <c r="BS682" s="174"/>
      <c r="BT682" s="162"/>
      <c r="BU682" s="174"/>
      <c r="BV682" s="174"/>
      <c r="BW682" s="174"/>
      <c r="BX682" s="173"/>
      <c r="BY682" s="158"/>
      <c r="BZ682" s="160"/>
      <c r="CA682" s="172"/>
      <c r="CB682" s="152"/>
      <c r="CC682" s="152"/>
      <c r="CD682" s="156"/>
      <c r="CE682" s="172"/>
      <c r="CF682" s="162"/>
      <c r="CG682" s="162"/>
      <c r="CH682" s="158"/>
      <c r="CI682" s="173"/>
      <c r="CJ682" s="178"/>
      <c r="CK682" s="173"/>
      <c r="CL682" s="165"/>
      <c r="CM682" s="172"/>
      <c r="CN682" s="162"/>
      <c r="CO682" s="162"/>
      <c r="CP682" s="162"/>
      <c r="CQ682" s="162"/>
      <c r="CR682" s="169"/>
      <c r="CS682" s="162"/>
      <c r="CT682" s="162"/>
      <c r="CU682" s="174"/>
      <c r="CV682" s="152"/>
      <c r="CW682" s="173"/>
      <c r="CX682" s="158"/>
      <c r="CY682" s="172"/>
      <c r="CZ682" s="162"/>
      <c r="DA682" s="162"/>
      <c r="DB682" s="158"/>
      <c r="DC682" s="173"/>
      <c r="DD682" s="178"/>
      <c r="DE682" s="173"/>
      <c r="DF682" s="165"/>
      <c r="DG682" s="172"/>
      <c r="DH682" s="178"/>
      <c r="DI682" s="172"/>
      <c r="DJ682" s="178"/>
      <c r="DK682" s="172"/>
      <c r="DL682" s="162"/>
      <c r="DM682" s="167"/>
      <c r="DN682" s="169"/>
      <c r="DO682" s="162"/>
      <c r="DP682" s="162"/>
      <c r="DQ682" s="174"/>
      <c r="DR682" s="152"/>
      <c r="DS682" s="172"/>
      <c r="DT682" s="152"/>
      <c r="DU682" s="152"/>
      <c r="DV682" s="156"/>
      <c r="DW682" s="173"/>
      <c r="DX682" s="158"/>
      <c r="DY682" s="172"/>
      <c r="DZ682" s="162"/>
      <c r="EA682" s="162"/>
      <c r="EB682" s="172"/>
      <c r="EC682" s="172"/>
      <c r="ED682" s="152"/>
      <c r="EE682" s="152"/>
      <c r="EF682" s="152"/>
      <c r="EG682" s="174"/>
      <c r="EH682" s="172"/>
      <c r="EI682" s="162"/>
      <c r="EJ682" s="162"/>
    </row>
    <row r="683" spans="1:140" ht="12.5">
      <c r="A683" s="168"/>
      <c r="B683" s="169"/>
      <c r="C683" s="144" t="str">
        <f t="shared" si="0"/>
        <v/>
      </c>
      <c r="D683" s="144" t="str">
        <f t="shared" si="2699"/>
        <v/>
      </c>
      <c r="E683" s="144" t="str">
        <f t="shared" si="2"/>
        <v/>
      </c>
      <c r="F683" s="145" t="str">
        <f t="shared" si="2700"/>
        <v/>
      </c>
      <c r="G683" s="145" t="str">
        <f t="shared" si="4"/>
        <v/>
      </c>
      <c r="H683" s="145" t="str">
        <f t="shared" si="5"/>
        <v/>
      </c>
      <c r="I683" s="146" t="str">
        <f t="shared" ref="I683:J683" si="2854">IF(COUNTA($DO683:$DX683)&gt;0,$BA683,"")</f>
        <v/>
      </c>
      <c r="J683" s="146" t="str">
        <f t="shared" si="2854"/>
        <v/>
      </c>
      <c r="K683" s="147" t="str">
        <f t="shared" si="43"/>
        <v/>
      </c>
      <c r="L683" s="147" t="str">
        <f t="shared" si="7"/>
        <v/>
      </c>
      <c r="M683" s="147" t="str">
        <f t="shared" si="8"/>
        <v/>
      </c>
      <c r="N683" s="147" t="str">
        <f t="shared" si="48"/>
        <v/>
      </c>
      <c r="O683" s="147" t="str">
        <f t="shared" si="9"/>
        <v/>
      </c>
      <c r="P683" s="146" t="str">
        <f t="shared" si="2702"/>
        <v/>
      </c>
      <c r="Q683" s="147" t="str">
        <f t="shared" si="2703"/>
        <v/>
      </c>
      <c r="R683" s="146" t="str">
        <f t="shared" si="12"/>
        <v/>
      </c>
      <c r="S683" s="146" t="str">
        <f t="shared" si="13"/>
        <v/>
      </c>
      <c r="T683" s="146" t="str">
        <f>IF(NOT(ISBLANK(DH683)),
        IF(AND(ISREF('Input Tenderers'!$J$8:$K$8),COUNTA('Input Tenderers'!$N$8)&gt;0),
                IF(COUNTA('Input Implementation Transactio'!$N683:$O683)&gt;0,"supplier;tenderer;payee","supplier;tenderer"),
                IF(COUNTA('Input Implementation Transactio'!$N683:$O683)&gt;0,"supplier;payee","supplier")
                ),
        IF(COUNTA('Input Implementation Transactio'!$N683:$O683)&gt;0, "payee", "")
        )</f>
        <v/>
      </c>
      <c r="U683" s="146" t="str">
        <f t="shared" si="14"/>
        <v/>
      </c>
      <c r="V683" s="146" t="str">
        <f t="shared" si="15"/>
        <v/>
      </c>
      <c r="W683" s="148" t="str">
        <f t="shared" si="2704"/>
        <v/>
      </c>
      <c r="X683" s="175" t="str">
        <f t="shared" si="2705"/>
        <v/>
      </c>
      <c r="Y683" s="170" t="str">
        <f t="shared" si="2706"/>
        <v/>
      </c>
      <c r="Z683" s="150" t="str">
        <f t="shared" si="19"/>
        <v/>
      </c>
      <c r="AA683" s="146" t="str">
        <f t="shared" si="20"/>
        <v/>
      </c>
      <c r="AB683" s="146" t="str">
        <f t="shared" si="21"/>
        <v/>
      </c>
      <c r="AC683" s="146" t="str">
        <f t="shared" si="22"/>
        <v/>
      </c>
      <c r="AD683" s="148" t="str">
        <f t="shared" si="2707"/>
        <v/>
      </c>
      <c r="AE683" s="148" t="str">
        <f t="shared" si="24"/>
        <v/>
      </c>
      <c r="AF683" s="175" t="str">
        <f t="shared" si="2708"/>
        <v/>
      </c>
      <c r="AG683" s="170" t="str">
        <f t="shared" si="2709"/>
        <v/>
      </c>
      <c r="AH683" s="148" t="str">
        <f t="shared" si="2710"/>
        <v/>
      </c>
      <c r="AI683" s="146" t="str">
        <f t="shared" si="28"/>
        <v/>
      </c>
      <c r="AJ683" s="146" t="str">
        <f t="shared" si="29"/>
        <v/>
      </c>
      <c r="AK683" s="146" t="str">
        <f t="shared" si="30"/>
        <v/>
      </c>
      <c r="AL683" s="146" t="str">
        <f t="shared" si="31"/>
        <v/>
      </c>
      <c r="AM683" s="171" t="str">
        <f t="shared" si="32"/>
        <v/>
      </c>
      <c r="AN683" s="171" t="str">
        <f t="shared" si="33"/>
        <v/>
      </c>
      <c r="AO683" s="146" t="str">
        <f t="shared" si="34"/>
        <v/>
      </c>
      <c r="AP683" s="146" t="str">
        <f t="shared" si="35"/>
        <v/>
      </c>
      <c r="AQ683" s="146" t="str">
        <f t="shared" si="36"/>
        <v/>
      </c>
      <c r="AR683" s="146" t="str">
        <f t="shared" ref="AR683:AS683" si="2855">IF(NOT(ISBLANK(CB683)),CONCATENATE(TEXT(CB683,"yyyy-mm-ddThh:MM:ss"),"Z"),"")</f>
        <v/>
      </c>
      <c r="AS683" s="146" t="str">
        <f t="shared" si="2855"/>
        <v/>
      </c>
      <c r="AT683" s="146" t="str">
        <f t="shared" si="38"/>
        <v/>
      </c>
      <c r="AU683" s="146" t="str">
        <f t="shared" si="39"/>
        <v/>
      </c>
      <c r="AV683" s="146" t="str">
        <f t="shared" ref="AV683:AW683" si="2856">IF(NOT(ISBLANK(DT683)),CONCATENATE(TEXT(DT683,"yyyy-mm-ddThh:MM:ss"),"Z"),"")</f>
        <v/>
      </c>
      <c r="AW683" s="146" t="str">
        <f t="shared" si="2856"/>
        <v/>
      </c>
      <c r="AX683" s="146" t="str">
        <f t="shared" ref="AX683:AZ683" si="2857">IF(NOT(ISBLANK(ED683)),CONCATENATE(TEXT(ED683,"yyyy-mm-ddThh:MM:ss"),"Z"),"")</f>
        <v/>
      </c>
      <c r="AY683" s="146" t="str">
        <f t="shared" si="2857"/>
        <v/>
      </c>
      <c r="AZ683" s="146" t="str">
        <f t="shared" si="2857"/>
        <v/>
      </c>
      <c r="BA683" s="176"/>
      <c r="BB683" s="152"/>
      <c r="BC683" s="177"/>
      <c r="BD683" s="154"/>
      <c r="BE683" s="155"/>
      <c r="BF683" s="154"/>
      <c r="BG683" s="155"/>
      <c r="BH683" s="169"/>
      <c r="BI683" s="162"/>
      <c r="BJ683" s="172"/>
      <c r="BK683" s="162"/>
      <c r="BL683" s="158"/>
      <c r="BM683" s="172"/>
      <c r="BN683" s="162"/>
      <c r="BO683" s="167"/>
      <c r="BP683" s="169"/>
      <c r="BQ683" s="162"/>
      <c r="BR683" s="162"/>
      <c r="BS683" s="174"/>
      <c r="BT683" s="162"/>
      <c r="BU683" s="174"/>
      <c r="BV683" s="174"/>
      <c r="BW683" s="174"/>
      <c r="BX683" s="173"/>
      <c r="BY683" s="158"/>
      <c r="BZ683" s="160"/>
      <c r="CA683" s="172"/>
      <c r="CB683" s="152"/>
      <c r="CC683" s="152"/>
      <c r="CD683" s="156"/>
      <c r="CE683" s="172"/>
      <c r="CF683" s="162"/>
      <c r="CG683" s="162"/>
      <c r="CH683" s="158"/>
      <c r="CI683" s="173"/>
      <c r="CJ683" s="178"/>
      <c r="CK683" s="173"/>
      <c r="CL683" s="165"/>
      <c r="CM683" s="172"/>
      <c r="CN683" s="162"/>
      <c r="CO683" s="162"/>
      <c r="CP683" s="162"/>
      <c r="CQ683" s="162"/>
      <c r="CR683" s="169"/>
      <c r="CS683" s="162"/>
      <c r="CT683" s="162"/>
      <c r="CU683" s="174"/>
      <c r="CV683" s="152"/>
      <c r="CW683" s="173"/>
      <c r="CX683" s="158"/>
      <c r="CY683" s="172"/>
      <c r="CZ683" s="162"/>
      <c r="DA683" s="162"/>
      <c r="DB683" s="158"/>
      <c r="DC683" s="173"/>
      <c r="DD683" s="178"/>
      <c r="DE683" s="173"/>
      <c r="DF683" s="165"/>
      <c r="DG683" s="172"/>
      <c r="DH683" s="178"/>
      <c r="DI683" s="172"/>
      <c r="DJ683" s="178"/>
      <c r="DK683" s="172"/>
      <c r="DL683" s="162"/>
      <c r="DM683" s="167"/>
      <c r="DN683" s="169"/>
      <c r="DO683" s="162"/>
      <c r="DP683" s="162"/>
      <c r="DQ683" s="174"/>
      <c r="DR683" s="152"/>
      <c r="DS683" s="172"/>
      <c r="DT683" s="152"/>
      <c r="DU683" s="152"/>
      <c r="DV683" s="156"/>
      <c r="DW683" s="173"/>
      <c r="DX683" s="158"/>
      <c r="DY683" s="172"/>
      <c r="DZ683" s="162"/>
      <c r="EA683" s="162"/>
      <c r="EB683" s="172"/>
      <c r="EC683" s="172"/>
      <c r="ED683" s="152"/>
      <c r="EE683" s="152"/>
      <c r="EF683" s="152"/>
      <c r="EG683" s="174"/>
      <c r="EH683" s="172"/>
      <c r="EI683" s="162"/>
      <c r="EJ683" s="162"/>
    </row>
    <row r="684" spans="1:140" ht="12.5">
      <c r="A684" s="168"/>
      <c r="B684" s="169"/>
      <c r="C684" s="144" t="str">
        <f t="shared" si="0"/>
        <v/>
      </c>
      <c r="D684" s="144" t="str">
        <f t="shared" si="2699"/>
        <v/>
      </c>
      <c r="E684" s="144" t="str">
        <f t="shared" si="2"/>
        <v/>
      </c>
      <c r="F684" s="145" t="str">
        <f t="shared" si="2700"/>
        <v/>
      </c>
      <c r="G684" s="145" t="str">
        <f t="shared" si="4"/>
        <v/>
      </c>
      <c r="H684" s="145" t="str">
        <f t="shared" si="5"/>
        <v/>
      </c>
      <c r="I684" s="146" t="str">
        <f t="shared" ref="I684:J684" si="2858">IF(COUNTA($DO684:$DX684)&gt;0,$BA684,"")</f>
        <v/>
      </c>
      <c r="J684" s="146" t="str">
        <f t="shared" si="2858"/>
        <v/>
      </c>
      <c r="K684" s="147" t="str">
        <f t="shared" si="43"/>
        <v/>
      </c>
      <c r="L684" s="147" t="str">
        <f t="shared" si="7"/>
        <v/>
      </c>
      <c r="M684" s="147" t="str">
        <f t="shared" si="8"/>
        <v/>
      </c>
      <c r="N684" s="147" t="str">
        <f t="shared" si="48"/>
        <v/>
      </c>
      <c r="O684" s="147" t="str">
        <f t="shared" si="9"/>
        <v/>
      </c>
      <c r="P684" s="146" t="str">
        <f t="shared" si="2702"/>
        <v/>
      </c>
      <c r="Q684" s="147" t="str">
        <f t="shared" si="2703"/>
        <v/>
      </c>
      <c r="R684" s="146" t="str">
        <f t="shared" si="12"/>
        <v/>
      </c>
      <c r="S684" s="146" t="str">
        <f t="shared" si="13"/>
        <v/>
      </c>
      <c r="T684" s="146" t="str">
        <f>IF(NOT(ISBLANK(DH684)),
        IF(AND(ISREF('Input Tenderers'!$J$8:$K$8),COUNTA('Input Tenderers'!$N$8)&gt;0),
                IF(COUNTA('Input Implementation Transactio'!$N684:$O684)&gt;0,"supplier;tenderer;payee","supplier;tenderer"),
                IF(COUNTA('Input Implementation Transactio'!$N684:$O684)&gt;0,"supplier;payee","supplier")
                ),
        IF(COUNTA('Input Implementation Transactio'!$N684:$O684)&gt;0, "payee", "")
        )</f>
        <v/>
      </c>
      <c r="U684" s="146" t="str">
        <f t="shared" si="14"/>
        <v/>
      </c>
      <c r="V684" s="146" t="str">
        <f t="shared" si="15"/>
        <v/>
      </c>
      <c r="W684" s="148" t="str">
        <f t="shared" si="2704"/>
        <v/>
      </c>
      <c r="X684" s="175" t="str">
        <f t="shared" si="2705"/>
        <v/>
      </c>
      <c r="Y684" s="170" t="str">
        <f t="shared" si="2706"/>
        <v/>
      </c>
      <c r="Z684" s="150" t="str">
        <f t="shared" si="19"/>
        <v/>
      </c>
      <c r="AA684" s="146" t="str">
        <f t="shared" si="20"/>
        <v/>
      </c>
      <c r="AB684" s="146" t="str">
        <f t="shared" si="21"/>
        <v/>
      </c>
      <c r="AC684" s="146" t="str">
        <f t="shared" si="22"/>
        <v/>
      </c>
      <c r="AD684" s="148" t="str">
        <f t="shared" si="2707"/>
        <v/>
      </c>
      <c r="AE684" s="148" t="str">
        <f t="shared" si="24"/>
        <v/>
      </c>
      <c r="AF684" s="175" t="str">
        <f t="shared" si="2708"/>
        <v/>
      </c>
      <c r="AG684" s="170" t="str">
        <f t="shared" si="2709"/>
        <v/>
      </c>
      <c r="AH684" s="148" t="str">
        <f t="shared" si="2710"/>
        <v/>
      </c>
      <c r="AI684" s="146" t="str">
        <f t="shared" si="28"/>
        <v/>
      </c>
      <c r="AJ684" s="146" t="str">
        <f t="shared" si="29"/>
        <v/>
      </c>
      <c r="AK684" s="146" t="str">
        <f t="shared" si="30"/>
        <v/>
      </c>
      <c r="AL684" s="146" t="str">
        <f t="shared" si="31"/>
        <v/>
      </c>
      <c r="AM684" s="171" t="str">
        <f t="shared" si="32"/>
        <v/>
      </c>
      <c r="AN684" s="171" t="str">
        <f t="shared" si="33"/>
        <v/>
      </c>
      <c r="AO684" s="146" t="str">
        <f t="shared" si="34"/>
        <v/>
      </c>
      <c r="AP684" s="146" t="str">
        <f t="shared" si="35"/>
        <v/>
      </c>
      <c r="AQ684" s="146" t="str">
        <f t="shared" si="36"/>
        <v/>
      </c>
      <c r="AR684" s="146" t="str">
        <f t="shared" ref="AR684:AS684" si="2859">IF(NOT(ISBLANK(CB684)),CONCATENATE(TEXT(CB684,"yyyy-mm-ddThh:MM:ss"),"Z"),"")</f>
        <v/>
      </c>
      <c r="AS684" s="146" t="str">
        <f t="shared" si="2859"/>
        <v/>
      </c>
      <c r="AT684" s="146" t="str">
        <f t="shared" si="38"/>
        <v/>
      </c>
      <c r="AU684" s="146" t="str">
        <f t="shared" si="39"/>
        <v/>
      </c>
      <c r="AV684" s="146" t="str">
        <f t="shared" ref="AV684:AW684" si="2860">IF(NOT(ISBLANK(DT684)),CONCATENATE(TEXT(DT684,"yyyy-mm-ddThh:MM:ss"),"Z"),"")</f>
        <v/>
      </c>
      <c r="AW684" s="146" t="str">
        <f t="shared" si="2860"/>
        <v/>
      </c>
      <c r="AX684" s="146" t="str">
        <f t="shared" ref="AX684:AZ684" si="2861">IF(NOT(ISBLANK(ED684)),CONCATENATE(TEXT(ED684,"yyyy-mm-ddThh:MM:ss"),"Z"),"")</f>
        <v/>
      </c>
      <c r="AY684" s="146" t="str">
        <f t="shared" si="2861"/>
        <v/>
      </c>
      <c r="AZ684" s="146" t="str">
        <f t="shared" si="2861"/>
        <v/>
      </c>
      <c r="BA684" s="176"/>
      <c r="BB684" s="152"/>
      <c r="BC684" s="177"/>
      <c r="BD684" s="154"/>
      <c r="BE684" s="155"/>
      <c r="BF684" s="154"/>
      <c r="BG684" s="155"/>
      <c r="BH684" s="169"/>
      <c r="BI684" s="162"/>
      <c r="BJ684" s="172"/>
      <c r="BK684" s="162"/>
      <c r="BL684" s="158"/>
      <c r="BM684" s="172"/>
      <c r="BN684" s="162"/>
      <c r="BO684" s="167"/>
      <c r="BP684" s="169"/>
      <c r="BQ684" s="162"/>
      <c r="BR684" s="162"/>
      <c r="BS684" s="174"/>
      <c r="BT684" s="162"/>
      <c r="BU684" s="174"/>
      <c r="BV684" s="174"/>
      <c r="BW684" s="174"/>
      <c r="BX684" s="173"/>
      <c r="BY684" s="158"/>
      <c r="BZ684" s="160"/>
      <c r="CA684" s="172"/>
      <c r="CB684" s="152"/>
      <c r="CC684" s="152"/>
      <c r="CD684" s="156"/>
      <c r="CE684" s="172"/>
      <c r="CF684" s="162"/>
      <c r="CG684" s="162"/>
      <c r="CH684" s="158"/>
      <c r="CI684" s="173"/>
      <c r="CJ684" s="178"/>
      <c r="CK684" s="173"/>
      <c r="CL684" s="165"/>
      <c r="CM684" s="172"/>
      <c r="CN684" s="162"/>
      <c r="CO684" s="162"/>
      <c r="CP684" s="162"/>
      <c r="CQ684" s="162"/>
      <c r="CR684" s="169"/>
      <c r="CS684" s="162"/>
      <c r="CT684" s="162"/>
      <c r="CU684" s="174"/>
      <c r="CV684" s="152"/>
      <c r="CW684" s="173"/>
      <c r="CX684" s="158"/>
      <c r="CY684" s="172"/>
      <c r="CZ684" s="162"/>
      <c r="DA684" s="162"/>
      <c r="DB684" s="158"/>
      <c r="DC684" s="173"/>
      <c r="DD684" s="178"/>
      <c r="DE684" s="173"/>
      <c r="DF684" s="165"/>
      <c r="DG684" s="172"/>
      <c r="DH684" s="178"/>
      <c r="DI684" s="172"/>
      <c r="DJ684" s="178"/>
      <c r="DK684" s="172"/>
      <c r="DL684" s="162"/>
      <c r="DM684" s="167"/>
      <c r="DN684" s="169"/>
      <c r="DO684" s="162"/>
      <c r="DP684" s="162"/>
      <c r="DQ684" s="174"/>
      <c r="DR684" s="152"/>
      <c r="DS684" s="172"/>
      <c r="DT684" s="152"/>
      <c r="DU684" s="152"/>
      <c r="DV684" s="156"/>
      <c r="DW684" s="173"/>
      <c r="DX684" s="158"/>
      <c r="DY684" s="172"/>
      <c r="DZ684" s="162"/>
      <c r="EA684" s="162"/>
      <c r="EB684" s="172"/>
      <c r="EC684" s="172"/>
      <c r="ED684" s="152"/>
      <c r="EE684" s="152"/>
      <c r="EF684" s="152"/>
      <c r="EG684" s="174"/>
      <c r="EH684" s="172"/>
      <c r="EI684" s="162"/>
      <c r="EJ684" s="162"/>
    </row>
    <row r="685" spans="1:140" ht="12.5">
      <c r="A685" s="168"/>
      <c r="B685" s="169"/>
      <c r="C685" s="144" t="str">
        <f t="shared" si="0"/>
        <v/>
      </c>
      <c r="D685" s="144" t="str">
        <f t="shared" si="2699"/>
        <v/>
      </c>
      <c r="E685" s="144" t="str">
        <f t="shared" si="2"/>
        <v/>
      </c>
      <c r="F685" s="145" t="str">
        <f t="shared" si="2700"/>
        <v/>
      </c>
      <c r="G685" s="145" t="str">
        <f t="shared" si="4"/>
        <v/>
      </c>
      <c r="H685" s="145" t="str">
        <f t="shared" si="5"/>
        <v/>
      </c>
      <c r="I685" s="146" t="str">
        <f t="shared" ref="I685:J685" si="2862">IF(COUNTA($DO685:$DX685)&gt;0,$BA685,"")</f>
        <v/>
      </c>
      <c r="J685" s="146" t="str">
        <f t="shared" si="2862"/>
        <v/>
      </c>
      <c r="K685" s="147" t="str">
        <f t="shared" si="43"/>
        <v/>
      </c>
      <c r="L685" s="147" t="str">
        <f t="shared" si="7"/>
        <v/>
      </c>
      <c r="M685" s="147" t="str">
        <f t="shared" si="8"/>
        <v/>
      </c>
      <c r="N685" s="147" t="str">
        <f t="shared" si="48"/>
        <v/>
      </c>
      <c r="O685" s="147" t="str">
        <f t="shared" si="9"/>
        <v/>
      </c>
      <c r="P685" s="146" t="str">
        <f t="shared" si="2702"/>
        <v/>
      </c>
      <c r="Q685" s="147" t="str">
        <f t="shared" si="2703"/>
        <v/>
      </c>
      <c r="R685" s="146" t="str">
        <f t="shared" si="12"/>
        <v/>
      </c>
      <c r="S685" s="146" t="str">
        <f t="shared" si="13"/>
        <v/>
      </c>
      <c r="T685" s="146" t="str">
        <f>IF(NOT(ISBLANK(DH685)),
        IF(AND(ISREF('Input Tenderers'!$J$8:$K$8),COUNTA('Input Tenderers'!$N$8)&gt;0),
                IF(COUNTA('Input Implementation Transactio'!$N685:$O685)&gt;0,"supplier;tenderer;payee","supplier;tenderer"),
                IF(COUNTA('Input Implementation Transactio'!$N685:$O685)&gt;0,"supplier;payee","supplier")
                ),
        IF(COUNTA('Input Implementation Transactio'!$N685:$O685)&gt;0, "payee", "")
        )</f>
        <v/>
      </c>
      <c r="U685" s="146" t="str">
        <f t="shared" si="14"/>
        <v/>
      </c>
      <c r="V685" s="146" t="str">
        <f t="shared" si="15"/>
        <v/>
      </c>
      <c r="W685" s="148" t="str">
        <f t="shared" si="2704"/>
        <v/>
      </c>
      <c r="X685" s="175" t="str">
        <f t="shared" si="2705"/>
        <v/>
      </c>
      <c r="Y685" s="170" t="str">
        <f t="shared" si="2706"/>
        <v/>
      </c>
      <c r="Z685" s="150" t="str">
        <f t="shared" si="19"/>
        <v/>
      </c>
      <c r="AA685" s="146" t="str">
        <f t="shared" si="20"/>
        <v/>
      </c>
      <c r="AB685" s="146" t="str">
        <f t="shared" si="21"/>
        <v/>
      </c>
      <c r="AC685" s="146" t="str">
        <f t="shared" si="22"/>
        <v/>
      </c>
      <c r="AD685" s="148" t="str">
        <f t="shared" si="2707"/>
        <v/>
      </c>
      <c r="AE685" s="148" t="str">
        <f t="shared" si="24"/>
        <v/>
      </c>
      <c r="AF685" s="175" t="str">
        <f t="shared" si="2708"/>
        <v/>
      </c>
      <c r="AG685" s="170" t="str">
        <f t="shared" si="2709"/>
        <v/>
      </c>
      <c r="AH685" s="148" t="str">
        <f t="shared" si="2710"/>
        <v/>
      </c>
      <c r="AI685" s="146" t="str">
        <f t="shared" si="28"/>
        <v/>
      </c>
      <c r="AJ685" s="146" t="str">
        <f t="shared" si="29"/>
        <v/>
      </c>
      <c r="AK685" s="146" t="str">
        <f t="shared" si="30"/>
        <v/>
      </c>
      <c r="AL685" s="146" t="str">
        <f t="shared" si="31"/>
        <v/>
      </c>
      <c r="AM685" s="171" t="str">
        <f t="shared" si="32"/>
        <v/>
      </c>
      <c r="AN685" s="171" t="str">
        <f t="shared" si="33"/>
        <v/>
      </c>
      <c r="AO685" s="146" t="str">
        <f t="shared" si="34"/>
        <v/>
      </c>
      <c r="AP685" s="146" t="str">
        <f t="shared" si="35"/>
        <v/>
      </c>
      <c r="AQ685" s="146" t="str">
        <f t="shared" si="36"/>
        <v/>
      </c>
      <c r="AR685" s="146" t="str">
        <f t="shared" ref="AR685:AS685" si="2863">IF(NOT(ISBLANK(CB685)),CONCATENATE(TEXT(CB685,"yyyy-mm-ddThh:MM:ss"),"Z"),"")</f>
        <v/>
      </c>
      <c r="AS685" s="146" t="str">
        <f t="shared" si="2863"/>
        <v/>
      </c>
      <c r="AT685" s="146" t="str">
        <f t="shared" si="38"/>
        <v/>
      </c>
      <c r="AU685" s="146" t="str">
        <f t="shared" si="39"/>
        <v/>
      </c>
      <c r="AV685" s="146" t="str">
        <f t="shared" ref="AV685:AW685" si="2864">IF(NOT(ISBLANK(DT685)),CONCATENATE(TEXT(DT685,"yyyy-mm-ddThh:MM:ss"),"Z"),"")</f>
        <v/>
      </c>
      <c r="AW685" s="146" t="str">
        <f t="shared" si="2864"/>
        <v/>
      </c>
      <c r="AX685" s="146" t="str">
        <f t="shared" ref="AX685:AZ685" si="2865">IF(NOT(ISBLANK(ED685)),CONCATENATE(TEXT(ED685,"yyyy-mm-ddThh:MM:ss"),"Z"),"")</f>
        <v/>
      </c>
      <c r="AY685" s="146" t="str">
        <f t="shared" si="2865"/>
        <v/>
      </c>
      <c r="AZ685" s="146" t="str">
        <f t="shared" si="2865"/>
        <v/>
      </c>
      <c r="BA685" s="176"/>
      <c r="BB685" s="152"/>
      <c r="BC685" s="177"/>
      <c r="BD685" s="154"/>
      <c r="BE685" s="155"/>
      <c r="BF685" s="154"/>
      <c r="BG685" s="155"/>
      <c r="BH685" s="169"/>
      <c r="BI685" s="162"/>
      <c r="BJ685" s="172"/>
      <c r="BK685" s="162"/>
      <c r="BL685" s="158"/>
      <c r="BM685" s="172"/>
      <c r="BN685" s="162"/>
      <c r="BO685" s="167"/>
      <c r="BP685" s="169"/>
      <c r="BQ685" s="162"/>
      <c r="BR685" s="162"/>
      <c r="BS685" s="174"/>
      <c r="BT685" s="162"/>
      <c r="BU685" s="174"/>
      <c r="BV685" s="174"/>
      <c r="BW685" s="174"/>
      <c r="BX685" s="173"/>
      <c r="BY685" s="158"/>
      <c r="BZ685" s="160"/>
      <c r="CA685" s="172"/>
      <c r="CB685" s="152"/>
      <c r="CC685" s="152"/>
      <c r="CD685" s="156"/>
      <c r="CE685" s="172"/>
      <c r="CF685" s="162"/>
      <c r="CG685" s="162"/>
      <c r="CH685" s="158"/>
      <c r="CI685" s="173"/>
      <c r="CJ685" s="178"/>
      <c r="CK685" s="173"/>
      <c r="CL685" s="165"/>
      <c r="CM685" s="172"/>
      <c r="CN685" s="162"/>
      <c r="CO685" s="162"/>
      <c r="CP685" s="162"/>
      <c r="CQ685" s="162"/>
      <c r="CR685" s="169"/>
      <c r="CS685" s="162"/>
      <c r="CT685" s="162"/>
      <c r="CU685" s="174"/>
      <c r="CV685" s="152"/>
      <c r="CW685" s="173"/>
      <c r="CX685" s="158"/>
      <c r="CY685" s="172"/>
      <c r="CZ685" s="162"/>
      <c r="DA685" s="162"/>
      <c r="DB685" s="158"/>
      <c r="DC685" s="173"/>
      <c r="DD685" s="178"/>
      <c r="DE685" s="173"/>
      <c r="DF685" s="165"/>
      <c r="DG685" s="172"/>
      <c r="DH685" s="178"/>
      <c r="DI685" s="172"/>
      <c r="DJ685" s="178"/>
      <c r="DK685" s="172"/>
      <c r="DL685" s="162"/>
      <c r="DM685" s="167"/>
      <c r="DN685" s="169"/>
      <c r="DO685" s="162"/>
      <c r="DP685" s="162"/>
      <c r="DQ685" s="174"/>
      <c r="DR685" s="152"/>
      <c r="DS685" s="172"/>
      <c r="DT685" s="152"/>
      <c r="DU685" s="152"/>
      <c r="DV685" s="156"/>
      <c r="DW685" s="173"/>
      <c r="DX685" s="158"/>
      <c r="DY685" s="172"/>
      <c r="DZ685" s="162"/>
      <c r="EA685" s="162"/>
      <c r="EB685" s="172"/>
      <c r="EC685" s="172"/>
      <c r="ED685" s="152"/>
      <c r="EE685" s="152"/>
      <c r="EF685" s="152"/>
      <c r="EG685" s="174"/>
      <c r="EH685" s="172"/>
      <c r="EI685" s="162"/>
      <c r="EJ685" s="162"/>
    </row>
    <row r="686" spans="1:140" ht="12.5">
      <c r="A686" s="168"/>
      <c r="B686" s="169"/>
      <c r="C686" s="144" t="str">
        <f t="shared" si="0"/>
        <v/>
      </c>
      <c r="D686" s="144" t="str">
        <f t="shared" si="2699"/>
        <v/>
      </c>
      <c r="E686" s="144" t="str">
        <f t="shared" si="2"/>
        <v/>
      </c>
      <c r="F686" s="145" t="str">
        <f t="shared" si="2700"/>
        <v/>
      </c>
      <c r="G686" s="145" t="str">
        <f t="shared" si="4"/>
        <v/>
      </c>
      <c r="H686" s="145" t="str">
        <f t="shared" si="5"/>
        <v/>
      </c>
      <c r="I686" s="146" t="str">
        <f t="shared" ref="I686:J686" si="2866">IF(COUNTA($DO686:$DX686)&gt;0,$BA686,"")</f>
        <v/>
      </c>
      <c r="J686" s="146" t="str">
        <f t="shared" si="2866"/>
        <v/>
      </c>
      <c r="K686" s="147" t="str">
        <f t="shared" si="43"/>
        <v/>
      </c>
      <c r="L686" s="147" t="str">
        <f t="shared" si="7"/>
        <v/>
      </c>
      <c r="M686" s="147" t="str">
        <f t="shared" si="8"/>
        <v/>
      </c>
      <c r="N686" s="147" t="str">
        <f t="shared" si="48"/>
        <v/>
      </c>
      <c r="O686" s="147" t="str">
        <f t="shared" si="9"/>
        <v/>
      </c>
      <c r="P686" s="146" t="str">
        <f t="shared" si="2702"/>
        <v/>
      </c>
      <c r="Q686" s="147" t="str">
        <f t="shared" si="2703"/>
        <v/>
      </c>
      <c r="R686" s="146" t="str">
        <f t="shared" si="12"/>
        <v/>
      </c>
      <c r="S686" s="146" t="str">
        <f t="shared" si="13"/>
        <v/>
      </c>
      <c r="T686" s="146" t="str">
        <f>IF(NOT(ISBLANK(DH686)),
        IF(AND(ISREF('Input Tenderers'!$J$8:$K$8),COUNTA('Input Tenderers'!$N$8)&gt;0),
                IF(COUNTA('Input Implementation Transactio'!$N686:$O686)&gt;0,"supplier;tenderer;payee","supplier;tenderer"),
                IF(COUNTA('Input Implementation Transactio'!$N686:$O686)&gt;0,"supplier;payee","supplier")
                ),
        IF(COUNTA('Input Implementation Transactio'!$N686:$O686)&gt;0, "payee", "")
        )</f>
        <v/>
      </c>
      <c r="U686" s="146" t="str">
        <f t="shared" si="14"/>
        <v/>
      </c>
      <c r="V686" s="146" t="str">
        <f t="shared" si="15"/>
        <v/>
      </c>
      <c r="W686" s="148" t="str">
        <f t="shared" si="2704"/>
        <v/>
      </c>
      <c r="X686" s="175" t="str">
        <f t="shared" si="2705"/>
        <v/>
      </c>
      <c r="Y686" s="170" t="str">
        <f t="shared" si="2706"/>
        <v/>
      </c>
      <c r="Z686" s="150" t="str">
        <f t="shared" si="19"/>
        <v/>
      </c>
      <c r="AA686" s="146" t="str">
        <f t="shared" si="20"/>
        <v/>
      </c>
      <c r="AB686" s="146" t="str">
        <f t="shared" si="21"/>
        <v/>
      </c>
      <c r="AC686" s="146" t="str">
        <f t="shared" si="22"/>
        <v/>
      </c>
      <c r="AD686" s="148" t="str">
        <f t="shared" si="2707"/>
        <v/>
      </c>
      <c r="AE686" s="148" t="str">
        <f t="shared" si="24"/>
        <v/>
      </c>
      <c r="AF686" s="175" t="str">
        <f t="shared" si="2708"/>
        <v/>
      </c>
      <c r="AG686" s="170" t="str">
        <f t="shared" si="2709"/>
        <v/>
      </c>
      <c r="AH686" s="148" t="str">
        <f t="shared" si="2710"/>
        <v/>
      </c>
      <c r="AI686" s="146" t="str">
        <f t="shared" si="28"/>
        <v/>
      </c>
      <c r="AJ686" s="146" t="str">
        <f t="shared" si="29"/>
        <v/>
      </c>
      <c r="AK686" s="146" t="str">
        <f t="shared" si="30"/>
        <v/>
      </c>
      <c r="AL686" s="146" t="str">
        <f t="shared" si="31"/>
        <v/>
      </c>
      <c r="AM686" s="171" t="str">
        <f t="shared" si="32"/>
        <v/>
      </c>
      <c r="AN686" s="171" t="str">
        <f t="shared" si="33"/>
        <v/>
      </c>
      <c r="AO686" s="146" t="str">
        <f t="shared" si="34"/>
        <v/>
      </c>
      <c r="AP686" s="146" t="str">
        <f t="shared" si="35"/>
        <v/>
      </c>
      <c r="AQ686" s="146" t="str">
        <f t="shared" si="36"/>
        <v/>
      </c>
      <c r="AR686" s="146" t="str">
        <f t="shared" ref="AR686:AS686" si="2867">IF(NOT(ISBLANK(CB686)),CONCATENATE(TEXT(CB686,"yyyy-mm-ddThh:MM:ss"),"Z"),"")</f>
        <v/>
      </c>
      <c r="AS686" s="146" t="str">
        <f t="shared" si="2867"/>
        <v/>
      </c>
      <c r="AT686" s="146" t="str">
        <f t="shared" si="38"/>
        <v/>
      </c>
      <c r="AU686" s="146" t="str">
        <f t="shared" si="39"/>
        <v/>
      </c>
      <c r="AV686" s="146" t="str">
        <f t="shared" ref="AV686:AW686" si="2868">IF(NOT(ISBLANK(DT686)),CONCATENATE(TEXT(DT686,"yyyy-mm-ddThh:MM:ss"),"Z"),"")</f>
        <v/>
      </c>
      <c r="AW686" s="146" t="str">
        <f t="shared" si="2868"/>
        <v/>
      </c>
      <c r="AX686" s="146" t="str">
        <f t="shared" ref="AX686:AZ686" si="2869">IF(NOT(ISBLANK(ED686)),CONCATENATE(TEXT(ED686,"yyyy-mm-ddThh:MM:ss"),"Z"),"")</f>
        <v/>
      </c>
      <c r="AY686" s="146" t="str">
        <f t="shared" si="2869"/>
        <v/>
      </c>
      <c r="AZ686" s="146" t="str">
        <f t="shared" si="2869"/>
        <v/>
      </c>
      <c r="BA686" s="176"/>
      <c r="BB686" s="152"/>
      <c r="BC686" s="177"/>
      <c r="BD686" s="154"/>
      <c r="BE686" s="155"/>
      <c r="BF686" s="154"/>
      <c r="BG686" s="155"/>
      <c r="BH686" s="169"/>
      <c r="BI686" s="162"/>
      <c r="BJ686" s="172"/>
      <c r="BK686" s="162"/>
      <c r="BL686" s="158"/>
      <c r="BM686" s="172"/>
      <c r="BN686" s="162"/>
      <c r="BO686" s="167"/>
      <c r="BP686" s="169"/>
      <c r="BQ686" s="162"/>
      <c r="BR686" s="162"/>
      <c r="BS686" s="174"/>
      <c r="BT686" s="162"/>
      <c r="BU686" s="174"/>
      <c r="BV686" s="174"/>
      <c r="BW686" s="174"/>
      <c r="BX686" s="173"/>
      <c r="BY686" s="158"/>
      <c r="BZ686" s="160"/>
      <c r="CA686" s="172"/>
      <c r="CB686" s="152"/>
      <c r="CC686" s="152"/>
      <c r="CD686" s="156"/>
      <c r="CE686" s="172"/>
      <c r="CF686" s="162"/>
      <c r="CG686" s="162"/>
      <c r="CH686" s="158"/>
      <c r="CI686" s="173"/>
      <c r="CJ686" s="178"/>
      <c r="CK686" s="173"/>
      <c r="CL686" s="165"/>
      <c r="CM686" s="172"/>
      <c r="CN686" s="162"/>
      <c r="CO686" s="162"/>
      <c r="CP686" s="162"/>
      <c r="CQ686" s="162"/>
      <c r="CR686" s="169"/>
      <c r="CS686" s="162"/>
      <c r="CT686" s="162"/>
      <c r="CU686" s="174"/>
      <c r="CV686" s="152"/>
      <c r="CW686" s="173"/>
      <c r="CX686" s="158"/>
      <c r="CY686" s="172"/>
      <c r="CZ686" s="162"/>
      <c r="DA686" s="162"/>
      <c r="DB686" s="158"/>
      <c r="DC686" s="173"/>
      <c r="DD686" s="178"/>
      <c r="DE686" s="173"/>
      <c r="DF686" s="165"/>
      <c r="DG686" s="172"/>
      <c r="DH686" s="178"/>
      <c r="DI686" s="172"/>
      <c r="DJ686" s="178"/>
      <c r="DK686" s="172"/>
      <c r="DL686" s="162"/>
      <c r="DM686" s="167"/>
      <c r="DN686" s="169"/>
      <c r="DO686" s="162"/>
      <c r="DP686" s="162"/>
      <c r="DQ686" s="174"/>
      <c r="DR686" s="152"/>
      <c r="DS686" s="172"/>
      <c r="DT686" s="152"/>
      <c r="DU686" s="152"/>
      <c r="DV686" s="156"/>
      <c r="DW686" s="173"/>
      <c r="DX686" s="158"/>
      <c r="DY686" s="172"/>
      <c r="DZ686" s="162"/>
      <c r="EA686" s="162"/>
      <c r="EB686" s="172"/>
      <c r="EC686" s="172"/>
      <c r="ED686" s="152"/>
      <c r="EE686" s="152"/>
      <c r="EF686" s="152"/>
      <c r="EG686" s="174"/>
      <c r="EH686" s="172"/>
      <c r="EI686" s="162"/>
      <c r="EJ686" s="162"/>
    </row>
    <row r="687" spans="1:140" ht="12.5">
      <c r="A687" s="168"/>
      <c r="B687" s="169"/>
      <c r="C687" s="144" t="str">
        <f t="shared" si="0"/>
        <v/>
      </c>
      <c r="D687" s="144" t="str">
        <f t="shared" si="2699"/>
        <v/>
      </c>
      <c r="E687" s="144" t="str">
        <f t="shared" si="2"/>
        <v/>
      </c>
      <c r="F687" s="145" t="str">
        <f t="shared" si="2700"/>
        <v/>
      </c>
      <c r="G687" s="145" t="str">
        <f t="shared" si="4"/>
        <v/>
      </c>
      <c r="H687" s="145" t="str">
        <f t="shared" si="5"/>
        <v/>
      </c>
      <c r="I687" s="146" t="str">
        <f t="shared" ref="I687:J687" si="2870">IF(COUNTA($DO687:$DX687)&gt;0,$BA687,"")</f>
        <v/>
      </c>
      <c r="J687" s="146" t="str">
        <f t="shared" si="2870"/>
        <v/>
      </c>
      <c r="K687" s="147" t="str">
        <f t="shared" si="43"/>
        <v/>
      </c>
      <c r="L687" s="147" t="str">
        <f t="shared" si="7"/>
        <v/>
      </c>
      <c r="M687" s="147" t="str">
        <f t="shared" si="8"/>
        <v/>
      </c>
      <c r="N687" s="147" t="str">
        <f t="shared" si="48"/>
        <v/>
      </c>
      <c r="O687" s="147" t="str">
        <f t="shared" si="9"/>
        <v/>
      </c>
      <c r="P687" s="146" t="str">
        <f t="shared" si="2702"/>
        <v/>
      </c>
      <c r="Q687" s="147" t="str">
        <f t="shared" si="2703"/>
        <v/>
      </c>
      <c r="R687" s="146" t="str">
        <f t="shared" si="12"/>
        <v/>
      </c>
      <c r="S687" s="146" t="str">
        <f t="shared" si="13"/>
        <v/>
      </c>
      <c r="T687" s="146" t="str">
        <f>IF(NOT(ISBLANK(DH687)),
        IF(AND(ISREF('Input Tenderers'!$J$8:$K$8),COUNTA('Input Tenderers'!$N$8)&gt;0),
                IF(COUNTA('Input Implementation Transactio'!$N687:$O687)&gt;0,"supplier;tenderer;payee","supplier;tenderer"),
                IF(COUNTA('Input Implementation Transactio'!$N687:$O687)&gt;0,"supplier;payee","supplier")
                ),
        IF(COUNTA('Input Implementation Transactio'!$N687:$O687)&gt;0, "payee", "")
        )</f>
        <v/>
      </c>
      <c r="U687" s="146" t="str">
        <f t="shared" si="14"/>
        <v/>
      </c>
      <c r="V687" s="146" t="str">
        <f t="shared" si="15"/>
        <v/>
      </c>
      <c r="W687" s="148" t="str">
        <f t="shared" si="2704"/>
        <v/>
      </c>
      <c r="X687" s="175" t="str">
        <f t="shared" si="2705"/>
        <v/>
      </c>
      <c r="Y687" s="170" t="str">
        <f t="shared" si="2706"/>
        <v/>
      </c>
      <c r="Z687" s="150" t="str">
        <f t="shared" si="19"/>
        <v/>
      </c>
      <c r="AA687" s="146" t="str">
        <f t="shared" si="20"/>
        <v/>
      </c>
      <c r="AB687" s="146" t="str">
        <f t="shared" si="21"/>
        <v/>
      </c>
      <c r="AC687" s="146" t="str">
        <f t="shared" si="22"/>
        <v/>
      </c>
      <c r="AD687" s="148" t="str">
        <f t="shared" si="2707"/>
        <v/>
      </c>
      <c r="AE687" s="148" t="str">
        <f t="shared" si="24"/>
        <v/>
      </c>
      <c r="AF687" s="175" t="str">
        <f t="shared" si="2708"/>
        <v/>
      </c>
      <c r="AG687" s="170" t="str">
        <f t="shared" si="2709"/>
        <v/>
      </c>
      <c r="AH687" s="148" t="str">
        <f t="shared" si="2710"/>
        <v/>
      </c>
      <c r="AI687" s="146" t="str">
        <f t="shared" si="28"/>
        <v/>
      </c>
      <c r="AJ687" s="146" t="str">
        <f t="shared" si="29"/>
        <v/>
      </c>
      <c r="AK687" s="146" t="str">
        <f t="shared" si="30"/>
        <v/>
      </c>
      <c r="AL687" s="146" t="str">
        <f t="shared" si="31"/>
        <v/>
      </c>
      <c r="AM687" s="171" t="str">
        <f t="shared" si="32"/>
        <v/>
      </c>
      <c r="AN687" s="171" t="str">
        <f t="shared" si="33"/>
        <v/>
      </c>
      <c r="AO687" s="146" t="str">
        <f t="shared" si="34"/>
        <v/>
      </c>
      <c r="AP687" s="146" t="str">
        <f t="shared" si="35"/>
        <v/>
      </c>
      <c r="AQ687" s="146" t="str">
        <f t="shared" si="36"/>
        <v/>
      </c>
      <c r="AR687" s="146" t="str">
        <f t="shared" ref="AR687:AS687" si="2871">IF(NOT(ISBLANK(CB687)),CONCATENATE(TEXT(CB687,"yyyy-mm-ddThh:MM:ss"),"Z"),"")</f>
        <v/>
      </c>
      <c r="AS687" s="146" t="str">
        <f t="shared" si="2871"/>
        <v/>
      </c>
      <c r="AT687" s="146" t="str">
        <f t="shared" si="38"/>
        <v/>
      </c>
      <c r="AU687" s="146" t="str">
        <f t="shared" si="39"/>
        <v/>
      </c>
      <c r="AV687" s="146" t="str">
        <f t="shared" ref="AV687:AW687" si="2872">IF(NOT(ISBLANK(DT687)),CONCATENATE(TEXT(DT687,"yyyy-mm-ddThh:MM:ss"),"Z"),"")</f>
        <v/>
      </c>
      <c r="AW687" s="146" t="str">
        <f t="shared" si="2872"/>
        <v/>
      </c>
      <c r="AX687" s="146" t="str">
        <f t="shared" ref="AX687:AZ687" si="2873">IF(NOT(ISBLANK(ED687)),CONCATENATE(TEXT(ED687,"yyyy-mm-ddThh:MM:ss"),"Z"),"")</f>
        <v/>
      </c>
      <c r="AY687" s="146" t="str">
        <f t="shared" si="2873"/>
        <v/>
      </c>
      <c r="AZ687" s="146" t="str">
        <f t="shared" si="2873"/>
        <v/>
      </c>
      <c r="BA687" s="176"/>
      <c r="BB687" s="152"/>
      <c r="BC687" s="177"/>
      <c r="BD687" s="154"/>
      <c r="BE687" s="155"/>
      <c r="BF687" s="154"/>
      <c r="BG687" s="155"/>
      <c r="BH687" s="169"/>
      <c r="BI687" s="162"/>
      <c r="BJ687" s="172"/>
      <c r="BK687" s="162"/>
      <c r="BL687" s="158"/>
      <c r="BM687" s="172"/>
      <c r="BN687" s="162"/>
      <c r="BO687" s="167"/>
      <c r="BP687" s="169"/>
      <c r="BQ687" s="162"/>
      <c r="BR687" s="162"/>
      <c r="BS687" s="174"/>
      <c r="BT687" s="162"/>
      <c r="BU687" s="174"/>
      <c r="BV687" s="174"/>
      <c r="BW687" s="174"/>
      <c r="BX687" s="173"/>
      <c r="BY687" s="158"/>
      <c r="BZ687" s="160"/>
      <c r="CA687" s="172"/>
      <c r="CB687" s="152"/>
      <c r="CC687" s="152"/>
      <c r="CD687" s="156"/>
      <c r="CE687" s="172"/>
      <c r="CF687" s="162"/>
      <c r="CG687" s="162"/>
      <c r="CH687" s="158"/>
      <c r="CI687" s="173"/>
      <c r="CJ687" s="178"/>
      <c r="CK687" s="173"/>
      <c r="CL687" s="165"/>
      <c r="CM687" s="172"/>
      <c r="CN687" s="162"/>
      <c r="CO687" s="162"/>
      <c r="CP687" s="162"/>
      <c r="CQ687" s="162"/>
      <c r="CR687" s="169"/>
      <c r="CS687" s="162"/>
      <c r="CT687" s="162"/>
      <c r="CU687" s="174"/>
      <c r="CV687" s="152"/>
      <c r="CW687" s="173"/>
      <c r="CX687" s="158"/>
      <c r="CY687" s="172"/>
      <c r="CZ687" s="162"/>
      <c r="DA687" s="162"/>
      <c r="DB687" s="158"/>
      <c r="DC687" s="173"/>
      <c r="DD687" s="178"/>
      <c r="DE687" s="173"/>
      <c r="DF687" s="165"/>
      <c r="DG687" s="172"/>
      <c r="DH687" s="178"/>
      <c r="DI687" s="172"/>
      <c r="DJ687" s="178"/>
      <c r="DK687" s="172"/>
      <c r="DL687" s="162"/>
      <c r="DM687" s="167"/>
      <c r="DN687" s="169"/>
      <c r="DO687" s="162"/>
      <c r="DP687" s="162"/>
      <c r="DQ687" s="174"/>
      <c r="DR687" s="152"/>
      <c r="DS687" s="172"/>
      <c r="DT687" s="152"/>
      <c r="DU687" s="152"/>
      <c r="DV687" s="156"/>
      <c r="DW687" s="173"/>
      <c r="DX687" s="158"/>
      <c r="DY687" s="172"/>
      <c r="DZ687" s="162"/>
      <c r="EA687" s="162"/>
      <c r="EB687" s="172"/>
      <c r="EC687" s="172"/>
      <c r="ED687" s="152"/>
      <c r="EE687" s="152"/>
      <c r="EF687" s="152"/>
      <c r="EG687" s="174"/>
      <c r="EH687" s="172"/>
      <c r="EI687" s="162"/>
      <c r="EJ687" s="162"/>
    </row>
    <row r="688" spans="1:140" ht="12.5">
      <c r="A688" s="168"/>
      <c r="B688" s="169"/>
      <c r="C688" s="144" t="str">
        <f t="shared" si="0"/>
        <v/>
      </c>
      <c r="D688" s="144" t="str">
        <f t="shared" si="2699"/>
        <v/>
      </c>
      <c r="E688" s="144" t="str">
        <f t="shared" si="2"/>
        <v/>
      </c>
      <c r="F688" s="145" t="str">
        <f t="shared" si="2700"/>
        <v/>
      </c>
      <c r="G688" s="145" t="str">
        <f t="shared" si="4"/>
        <v/>
      </c>
      <c r="H688" s="145" t="str">
        <f t="shared" si="5"/>
        <v/>
      </c>
      <c r="I688" s="146" t="str">
        <f t="shared" ref="I688:J688" si="2874">IF(COUNTA($DO688:$DX688)&gt;0,$BA688,"")</f>
        <v/>
      </c>
      <c r="J688" s="146" t="str">
        <f t="shared" si="2874"/>
        <v/>
      </c>
      <c r="K688" s="147" t="str">
        <f t="shared" si="43"/>
        <v/>
      </c>
      <c r="L688" s="147" t="str">
        <f t="shared" si="7"/>
        <v/>
      </c>
      <c r="M688" s="147" t="str">
        <f t="shared" si="8"/>
        <v/>
      </c>
      <c r="N688" s="147" t="str">
        <f t="shared" si="48"/>
        <v/>
      </c>
      <c r="O688" s="147" t="str">
        <f t="shared" si="9"/>
        <v/>
      </c>
      <c r="P688" s="146" t="str">
        <f t="shared" si="2702"/>
        <v/>
      </c>
      <c r="Q688" s="147" t="str">
        <f t="shared" si="2703"/>
        <v/>
      </c>
      <c r="R688" s="146" t="str">
        <f t="shared" si="12"/>
        <v/>
      </c>
      <c r="S688" s="146" t="str">
        <f t="shared" si="13"/>
        <v/>
      </c>
      <c r="T688" s="146" t="str">
        <f>IF(NOT(ISBLANK(DH688)),
        IF(AND(ISREF('Input Tenderers'!$J$8:$K$8),COUNTA('Input Tenderers'!$N$8)&gt;0),
                IF(COUNTA('Input Implementation Transactio'!$N688:$O688)&gt;0,"supplier;tenderer;payee","supplier;tenderer"),
                IF(COUNTA('Input Implementation Transactio'!$N688:$O688)&gt;0,"supplier;payee","supplier")
                ),
        IF(COUNTA('Input Implementation Transactio'!$N688:$O688)&gt;0, "payee", "")
        )</f>
        <v/>
      </c>
      <c r="U688" s="146" t="str">
        <f t="shared" si="14"/>
        <v/>
      </c>
      <c r="V688" s="146" t="str">
        <f t="shared" si="15"/>
        <v/>
      </c>
      <c r="W688" s="148" t="str">
        <f t="shared" si="2704"/>
        <v/>
      </c>
      <c r="X688" s="175" t="str">
        <f t="shared" si="2705"/>
        <v/>
      </c>
      <c r="Y688" s="170" t="str">
        <f t="shared" si="2706"/>
        <v/>
      </c>
      <c r="Z688" s="150" t="str">
        <f t="shared" si="19"/>
        <v/>
      </c>
      <c r="AA688" s="146" t="str">
        <f t="shared" si="20"/>
        <v/>
      </c>
      <c r="AB688" s="146" t="str">
        <f t="shared" si="21"/>
        <v/>
      </c>
      <c r="AC688" s="146" t="str">
        <f t="shared" si="22"/>
        <v/>
      </c>
      <c r="AD688" s="148" t="str">
        <f t="shared" si="2707"/>
        <v/>
      </c>
      <c r="AE688" s="148" t="str">
        <f t="shared" si="24"/>
        <v/>
      </c>
      <c r="AF688" s="175" t="str">
        <f t="shared" si="2708"/>
        <v/>
      </c>
      <c r="AG688" s="170" t="str">
        <f t="shared" si="2709"/>
        <v/>
      </c>
      <c r="AH688" s="148" t="str">
        <f t="shared" si="2710"/>
        <v/>
      </c>
      <c r="AI688" s="146" t="str">
        <f t="shared" si="28"/>
        <v/>
      </c>
      <c r="AJ688" s="146" t="str">
        <f t="shared" si="29"/>
        <v/>
      </c>
      <c r="AK688" s="146" t="str">
        <f t="shared" si="30"/>
        <v/>
      </c>
      <c r="AL688" s="146" t="str">
        <f t="shared" si="31"/>
        <v/>
      </c>
      <c r="AM688" s="171" t="str">
        <f t="shared" si="32"/>
        <v/>
      </c>
      <c r="AN688" s="171" t="str">
        <f t="shared" si="33"/>
        <v/>
      </c>
      <c r="AO688" s="146" t="str">
        <f t="shared" si="34"/>
        <v/>
      </c>
      <c r="AP688" s="146" t="str">
        <f t="shared" si="35"/>
        <v/>
      </c>
      <c r="AQ688" s="146" t="str">
        <f t="shared" si="36"/>
        <v/>
      </c>
      <c r="AR688" s="146" t="str">
        <f t="shared" ref="AR688:AS688" si="2875">IF(NOT(ISBLANK(CB688)),CONCATENATE(TEXT(CB688,"yyyy-mm-ddThh:MM:ss"),"Z"),"")</f>
        <v/>
      </c>
      <c r="AS688" s="146" t="str">
        <f t="shared" si="2875"/>
        <v/>
      </c>
      <c r="AT688" s="146" t="str">
        <f t="shared" si="38"/>
        <v/>
      </c>
      <c r="AU688" s="146" t="str">
        <f t="shared" si="39"/>
        <v/>
      </c>
      <c r="AV688" s="146" t="str">
        <f t="shared" ref="AV688:AW688" si="2876">IF(NOT(ISBLANK(DT688)),CONCATENATE(TEXT(DT688,"yyyy-mm-ddThh:MM:ss"),"Z"),"")</f>
        <v/>
      </c>
      <c r="AW688" s="146" t="str">
        <f t="shared" si="2876"/>
        <v/>
      </c>
      <c r="AX688" s="146" t="str">
        <f t="shared" ref="AX688:AZ688" si="2877">IF(NOT(ISBLANK(ED688)),CONCATENATE(TEXT(ED688,"yyyy-mm-ddThh:MM:ss"),"Z"),"")</f>
        <v/>
      </c>
      <c r="AY688" s="146" t="str">
        <f t="shared" si="2877"/>
        <v/>
      </c>
      <c r="AZ688" s="146" t="str">
        <f t="shared" si="2877"/>
        <v/>
      </c>
      <c r="BA688" s="176"/>
      <c r="BB688" s="152"/>
      <c r="BC688" s="177"/>
      <c r="BD688" s="154"/>
      <c r="BE688" s="155"/>
      <c r="BF688" s="154"/>
      <c r="BG688" s="155"/>
      <c r="BH688" s="169"/>
      <c r="BI688" s="162"/>
      <c r="BJ688" s="172"/>
      <c r="BK688" s="162"/>
      <c r="BL688" s="158"/>
      <c r="BM688" s="172"/>
      <c r="BN688" s="162"/>
      <c r="BO688" s="167"/>
      <c r="BP688" s="169"/>
      <c r="BQ688" s="162"/>
      <c r="BR688" s="162"/>
      <c r="BS688" s="174"/>
      <c r="BT688" s="162"/>
      <c r="BU688" s="174"/>
      <c r="BV688" s="174"/>
      <c r="BW688" s="174"/>
      <c r="BX688" s="173"/>
      <c r="BY688" s="158"/>
      <c r="BZ688" s="160"/>
      <c r="CA688" s="172"/>
      <c r="CB688" s="152"/>
      <c r="CC688" s="152"/>
      <c r="CD688" s="156"/>
      <c r="CE688" s="172"/>
      <c r="CF688" s="162"/>
      <c r="CG688" s="162"/>
      <c r="CH688" s="158"/>
      <c r="CI688" s="173"/>
      <c r="CJ688" s="178"/>
      <c r="CK688" s="173"/>
      <c r="CL688" s="165"/>
      <c r="CM688" s="172"/>
      <c r="CN688" s="162"/>
      <c r="CO688" s="162"/>
      <c r="CP688" s="162"/>
      <c r="CQ688" s="162"/>
      <c r="CR688" s="169"/>
      <c r="CS688" s="162"/>
      <c r="CT688" s="162"/>
      <c r="CU688" s="174"/>
      <c r="CV688" s="152"/>
      <c r="CW688" s="173"/>
      <c r="CX688" s="158"/>
      <c r="CY688" s="172"/>
      <c r="CZ688" s="162"/>
      <c r="DA688" s="162"/>
      <c r="DB688" s="158"/>
      <c r="DC688" s="173"/>
      <c r="DD688" s="178"/>
      <c r="DE688" s="173"/>
      <c r="DF688" s="165"/>
      <c r="DG688" s="172"/>
      <c r="DH688" s="178"/>
      <c r="DI688" s="172"/>
      <c r="DJ688" s="178"/>
      <c r="DK688" s="172"/>
      <c r="DL688" s="162"/>
      <c r="DM688" s="167"/>
      <c r="DN688" s="169"/>
      <c r="DO688" s="162"/>
      <c r="DP688" s="162"/>
      <c r="DQ688" s="174"/>
      <c r="DR688" s="152"/>
      <c r="DS688" s="172"/>
      <c r="DT688" s="152"/>
      <c r="DU688" s="152"/>
      <c r="DV688" s="156"/>
      <c r="DW688" s="173"/>
      <c r="DX688" s="158"/>
      <c r="DY688" s="172"/>
      <c r="DZ688" s="162"/>
      <c r="EA688" s="162"/>
      <c r="EB688" s="172"/>
      <c r="EC688" s="172"/>
      <c r="ED688" s="152"/>
      <c r="EE688" s="152"/>
      <c r="EF688" s="152"/>
      <c r="EG688" s="174"/>
      <c r="EH688" s="172"/>
      <c r="EI688" s="162"/>
      <c r="EJ688" s="162"/>
    </row>
    <row r="689" spans="1:140" ht="12.5">
      <c r="A689" s="168"/>
      <c r="B689" s="169"/>
      <c r="C689" s="144" t="str">
        <f t="shared" si="0"/>
        <v/>
      </c>
      <c r="D689" s="144" t="str">
        <f t="shared" si="2699"/>
        <v/>
      </c>
      <c r="E689" s="144" t="str">
        <f t="shared" si="2"/>
        <v/>
      </c>
      <c r="F689" s="145" t="str">
        <f t="shared" si="2700"/>
        <v/>
      </c>
      <c r="G689" s="145" t="str">
        <f t="shared" si="4"/>
        <v/>
      </c>
      <c r="H689" s="145" t="str">
        <f t="shared" si="5"/>
        <v/>
      </c>
      <c r="I689" s="146" t="str">
        <f t="shared" ref="I689:J689" si="2878">IF(COUNTA($DO689:$DX689)&gt;0,$BA689,"")</f>
        <v/>
      </c>
      <c r="J689" s="146" t="str">
        <f t="shared" si="2878"/>
        <v/>
      </c>
      <c r="K689" s="147" t="str">
        <f t="shared" si="43"/>
        <v/>
      </c>
      <c r="L689" s="147" t="str">
        <f t="shared" si="7"/>
        <v/>
      </c>
      <c r="M689" s="147" t="str">
        <f t="shared" si="8"/>
        <v/>
      </c>
      <c r="N689" s="147" t="str">
        <f t="shared" si="48"/>
        <v/>
      </c>
      <c r="O689" s="147" t="str">
        <f t="shared" si="9"/>
        <v/>
      </c>
      <c r="P689" s="146" t="str">
        <f t="shared" si="2702"/>
        <v/>
      </c>
      <c r="Q689" s="147" t="str">
        <f t="shared" si="2703"/>
        <v/>
      </c>
      <c r="R689" s="146" t="str">
        <f t="shared" si="12"/>
        <v/>
      </c>
      <c r="S689" s="146" t="str">
        <f t="shared" si="13"/>
        <v/>
      </c>
      <c r="T689" s="146" t="str">
        <f>IF(NOT(ISBLANK(DH689)),
        IF(AND(ISREF('Input Tenderers'!$J$8:$K$8),COUNTA('Input Tenderers'!$N$8)&gt;0),
                IF(COUNTA('Input Implementation Transactio'!$N689:$O689)&gt;0,"supplier;tenderer;payee","supplier;tenderer"),
                IF(COUNTA('Input Implementation Transactio'!$N689:$O689)&gt;0,"supplier;payee","supplier")
                ),
        IF(COUNTA('Input Implementation Transactio'!$N689:$O689)&gt;0, "payee", "")
        )</f>
        <v/>
      </c>
      <c r="U689" s="146" t="str">
        <f t="shared" si="14"/>
        <v/>
      </c>
      <c r="V689" s="146" t="str">
        <f t="shared" si="15"/>
        <v/>
      </c>
      <c r="W689" s="148" t="str">
        <f t="shared" si="2704"/>
        <v/>
      </c>
      <c r="X689" s="175" t="str">
        <f t="shared" si="2705"/>
        <v/>
      </c>
      <c r="Y689" s="170" t="str">
        <f t="shared" si="2706"/>
        <v/>
      </c>
      <c r="Z689" s="150" t="str">
        <f t="shared" si="19"/>
        <v/>
      </c>
      <c r="AA689" s="146" t="str">
        <f t="shared" si="20"/>
        <v/>
      </c>
      <c r="AB689" s="146" t="str">
        <f t="shared" si="21"/>
        <v/>
      </c>
      <c r="AC689" s="146" t="str">
        <f t="shared" si="22"/>
        <v/>
      </c>
      <c r="AD689" s="148" t="str">
        <f t="shared" si="2707"/>
        <v/>
      </c>
      <c r="AE689" s="148" t="str">
        <f t="shared" si="24"/>
        <v/>
      </c>
      <c r="AF689" s="175" t="str">
        <f t="shared" si="2708"/>
        <v/>
      </c>
      <c r="AG689" s="170" t="str">
        <f t="shared" si="2709"/>
        <v/>
      </c>
      <c r="AH689" s="148" t="str">
        <f t="shared" si="2710"/>
        <v/>
      </c>
      <c r="AI689" s="146" t="str">
        <f t="shared" si="28"/>
        <v/>
      </c>
      <c r="AJ689" s="146" t="str">
        <f t="shared" si="29"/>
        <v/>
      </c>
      <c r="AK689" s="146" t="str">
        <f t="shared" si="30"/>
        <v/>
      </c>
      <c r="AL689" s="146" t="str">
        <f t="shared" si="31"/>
        <v/>
      </c>
      <c r="AM689" s="171" t="str">
        <f t="shared" si="32"/>
        <v/>
      </c>
      <c r="AN689" s="171" t="str">
        <f t="shared" si="33"/>
        <v/>
      </c>
      <c r="AO689" s="146" t="str">
        <f t="shared" si="34"/>
        <v/>
      </c>
      <c r="AP689" s="146" t="str">
        <f t="shared" si="35"/>
        <v/>
      </c>
      <c r="AQ689" s="146" t="str">
        <f t="shared" si="36"/>
        <v/>
      </c>
      <c r="AR689" s="146" t="str">
        <f t="shared" ref="AR689:AS689" si="2879">IF(NOT(ISBLANK(CB689)),CONCATENATE(TEXT(CB689,"yyyy-mm-ddThh:MM:ss"),"Z"),"")</f>
        <v/>
      </c>
      <c r="AS689" s="146" t="str">
        <f t="shared" si="2879"/>
        <v/>
      </c>
      <c r="AT689" s="146" t="str">
        <f t="shared" si="38"/>
        <v/>
      </c>
      <c r="AU689" s="146" t="str">
        <f t="shared" si="39"/>
        <v/>
      </c>
      <c r="AV689" s="146" t="str">
        <f t="shared" ref="AV689:AW689" si="2880">IF(NOT(ISBLANK(DT689)),CONCATENATE(TEXT(DT689,"yyyy-mm-ddThh:MM:ss"),"Z"),"")</f>
        <v/>
      </c>
      <c r="AW689" s="146" t="str">
        <f t="shared" si="2880"/>
        <v/>
      </c>
      <c r="AX689" s="146" t="str">
        <f t="shared" ref="AX689:AZ689" si="2881">IF(NOT(ISBLANK(ED689)),CONCATENATE(TEXT(ED689,"yyyy-mm-ddThh:MM:ss"),"Z"),"")</f>
        <v/>
      </c>
      <c r="AY689" s="146" t="str">
        <f t="shared" si="2881"/>
        <v/>
      </c>
      <c r="AZ689" s="146" t="str">
        <f t="shared" si="2881"/>
        <v/>
      </c>
      <c r="BA689" s="176"/>
      <c r="BB689" s="152"/>
      <c r="BC689" s="177"/>
      <c r="BD689" s="154"/>
      <c r="BE689" s="155"/>
      <c r="BF689" s="154"/>
      <c r="BG689" s="155"/>
      <c r="BH689" s="169"/>
      <c r="BI689" s="162"/>
      <c r="BJ689" s="172"/>
      <c r="BK689" s="162"/>
      <c r="BL689" s="158"/>
      <c r="BM689" s="172"/>
      <c r="BN689" s="162"/>
      <c r="BO689" s="167"/>
      <c r="BP689" s="169"/>
      <c r="BQ689" s="162"/>
      <c r="BR689" s="162"/>
      <c r="BS689" s="174"/>
      <c r="BT689" s="162"/>
      <c r="BU689" s="174"/>
      <c r="BV689" s="174"/>
      <c r="BW689" s="174"/>
      <c r="BX689" s="173"/>
      <c r="BY689" s="158"/>
      <c r="BZ689" s="160"/>
      <c r="CA689" s="172"/>
      <c r="CB689" s="152"/>
      <c r="CC689" s="152"/>
      <c r="CD689" s="156"/>
      <c r="CE689" s="172"/>
      <c r="CF689" s="162"/>
      <c r="CG689" s="162"/>
      <c r="CH689" s="158"/>
      <c r="CI689" s="173"/>
      <c r="CJ689" s="178"/>
      <c r="CK689" s="173"/>
      <c r="CL689" s="165"/>
      <c r="CM689" s="172"/>
      <c r="CN689" s="162"/>
      <c r="CO689" s="162"/>
      <c r="CP689" s="162"/>
      <c r="CQ689" s="162"/>
      <c r="CR689" s="169"/>
      <c r="CS689" s="162"/>
      <c r="CT689" s="162"/>
      <c r="CU689" s="174"/>
      <c r="CV689" s="152"/>
      <c r="CW689" s="173"/>
      <c r="CX689" s="158"/>
      <c r="CY689" s="172"/>
      <c r="CZ689" s="162"/>
      <c r="DA689" s="162"/>
      <c r="DB689" s="158"/>
      <c r="DC689" s="173"/>
      <c r="DD689" s="178"/>
      <c r="DE689" s="173"/>
      <c r="DF689" s="165"/>
      <c r="DG689" s="172"/>
      <c r="DH689" s="178"/>
      <c r="DI689" s="172"/>
      <c r="DJ689" s="178"/>
      <c r="DK689" s="172"/>
      <c r="DL689" s="162"/>
      <c r="DM689" s="167"/>
      <c r="DN689" s="169"/>
      <c r="DO689" s="162"/>
      <c r="DP689" s="162"/>
      <c r="DQ689" s="174"/>
      <c r="DR689" s="152"/>
      <c r="DS689" s="172"/>
      <c r="DT689" s="152"/>
      <c r="DU689" s="152"/>
      <c r="DV689" s="156"/>
      <c r="DW689" s="173"/>
      <c r="DX689" s="158"/>
      <c r="DY689" s="172"/>
      <c r="DZ689" s="162"/>
      <c r="EA689" s="162"/>
      <c r="EB689" s="172"/>
      <c r="EC689" s="172"/>
      <c r="ED689" s="152"/>
      <c r="EE689" s="152"/>
      <c r="EF689" s="152"/>
      <c r="EG689" s="174"/>
      <c r="EH689" s="172"/>
      <c r="EI689" s="162"/>
      <c r="EJ689" s="162"/>
    </row>
    <row r="690" spans="1:140" ht="12.5">
      <c r="A690" s="168"/>
      <c r="B690" s="169"/>
      <c r="C690" s="144" t="str">
        <f t="shared" si="0"/>
        <v/>
      </c>
      <c r="D690" s="144" t="str">
        <f t="shared" si="2699"/>
        <v/>
      </c>
      <c r="E690" s="144" t="str">
        <f t="shared" si="2"/>
        <v/>
      </c>
      <c r="F690" s="145" t="str">
        <f t="shared" si="2700"/>
        <v/>
      </c>
      <c r="G690" s="145" t="str">
        <f t="shared" si="4"/>
        <v/>
      </c>
      <c r="H690" s="145" t="str">
        <f t="shared" si="5"/>
        <v/>
      </c>
      <c r="I690" s="146" t="str">
        <f t="shared" ref="I690:J690" si="2882">IF(COUNTA($DO690:$DX690)&gt;0,$BA690,"")</f>
        <v/>
      </c>
      <c r="J690" s="146" t="str">
        <f t="shared" si="2882"/>
        <v/>
      </c>
      <c r="K690" s="147" t="str">
        <f t="shared" si="43"/>
        <v/>
      </c>
      <c r="L690" s="147" t="str">
        <f t="shared" si="7"/>
        <v/>
      </c>
      <c r="M690" s="147" t="str">
        <f t="shared" si="8"/>
        <v/>
      </c>
      <c r="N690" s="147" t="str">
        <f t="shared" si="48"/>
        <v/>
      </c>
      <c r="O690" s="147" t="str">
        <f t="shared" si="9"/>
        <v/>
      </c>
      <c r="P690" s="146" t="str">
        <f t="shared" si="2702"/>
        <v/>
      </c>
      <c r="Q690" s="147" t="str">
        <f t="shared" si="2703"/>
        <v/>
      </c>
      <c r="R690" s="146" t="str">
        <f t="shared" si="12"/>
        <v/>
      </c>
      <c r="S690" s="146" t="str">
        <f t="shared" si="13"/>
        <v/>
      </c>
      <c r="T690" s="146" t="str">
        <f>IF(NOT(ISBLANK(DH690)),
        IF(AND(ISREF('Input Tenderers'!$J$8:$K$8),COUNTA('Input Tenderers'!$N$8)&gt;0),
                IF(COUNTA('Input Implementation Transactio'!$N690:$O690)&gt;0,"supplier;tenderer;payee","supplier;tenderer"),
                IF(COUNTA('Input Implementation Transactio'!$N690:$O690)&gt;0,"supplier;payee","supplier")
                ),
        IF(COUNTA('Input Implementation Transactio'!$N690:$O690)&gt;0, "payee", "")
        )</f>
        <v/>
      </c>
      <c r="U690" s="146" t="str">
        <f t="shared" si="14"/>
        <v/>
      </c>
      <c r="V690" s="146" t="str">
        <f t="shared" si="15"/>
        <v/>
      </c>
      <c r="W690" s="148" t="str">
        <f t="shared" si="2704"/>
        <v/>
      </c>
      <c r="X690" s="175" t="str">
        <f t="shared" si="2705"/>
        <v/>
      </c>
      <c r="Y690" s="170" t="str">
        <f t="shared" si="2706"/>
        <v/>
      </c>
      <c r="Z690" s="150" t="str">
        <f t="shared" si="19"/>
        <v/>
      </c>
      <c r="AA690" s="146" t="str">
        <f t="shared" si="20"/>
        <v/>
      </c>
      <c r="AB690" s="146" t="str">
        <f t="shared" si="21"/>
        <v/>
      </c>
      <c r="AC690" s="146" t="str">
        <f t="shared" si="22"/>
        <v/>
      </c>
      <c r="AD690" s="148" t="str">
        <f t="shared" si="2707"/>
        <v/>
      </c>
      <c r="AE690" s="148" t="str">
        <f t="shared" si="24"/>
        <v/>
      </c>
      <c r="AF690" s="175" t="str">
        <f t="shared" si="2708"/>
        <v/>
      </c>
      <c r="AG690" s="170" t="str">
        <f t="shared" si="2709"/>
        <v/>
      </c>
      <c r="AH690" s="148" t="str">
        <f t="shared" si="2710"/>
        <v/>
      </c>
      <c r="AI690" s="146" t="str">
        <f t="shared" si="28"/>
        <v/>
      </c>
      <c r="AJ690" s="146" t="str">
        <f t="shared" si="29"/>
        <v/>
      </c>
      <c r="AK690" s="146" t="str">
        <f t="shared" si="30"/>
        <v/>
      </c>
      <c r="AL690" s="146" t="str">
        <f t="shared" si="31"/>
        <v/>
      </c>
      <c r="AM690" s="171" t="str">
        <f t="shared" si="32"/>
        <v/>
      </c>
      <c r="AN690" s="171" t="str">
        <f t="shared" si="33"/>
        <v/>
      </c>
      <c r="AO690" s="146" t="str">
        <f t="shared" si="34"/>
        <v/>
      </c>
      <c r="AP690" s="146" t="str">
        <f t="shared" si="35"/>
        <v/>
      </c>
      <c r="AQ690" s="146" t="str">
        <f t="shared" si="36"/>
        <v/>
      </c>
      <c r="AR690" s="146" t="str">
        <f t="shared" ref="AR690:AS690" si="2883">IF(NOT(ISBLANK(CB690)),CONCATENATE(TEXT(CB690,"yyyy-mm-ddThh:MM:ss"),"Z"),"")</f>
        <v/>
      </c>
      <c r="AS690" s="146" t="str">
        <f t="shared" si="2883"/>
        <v/>
      </c>
      <c r="AT690" s="146" t="str">
        <f t="shared" si="38"/>
        <v/>
      </c>
      <c r="AU690" s="146" t="str">
        <f t="shared" si="39"/>
        <v/>
      </c>
      <c r="AV690" s="146" t="str">
        <f t="shared" ref="AV690:AW690" si="2884">IF(NOT(ISBLANK(DT690)),CONCATENATE(TEXT(DT690,"yyyy-mm-ddThh:MM:ss"),"Z"),"")</f>
        <v/>
      </c>
      <c r="AW690" s="146" t="str">
        <f t="shared" si="2884"/>
        <v/>
      </c>
      <c r="AX690" s="146" t="str">
        <f t="shared" ref="AX690:AZ690" si="2885">IF(NOT(ISBLANK(ED690)),CONCATENATE(TEXT(ED690,"yyyy-mm-ddThh:MM:ss"),"Z"),"")</f>
        <v/>
      </c>
      <c r="AY690" s="146" t="str">
        <f t="shared" si="2885"/>
        <v/>
      </c>
      <c r="AZ690" s="146" t="str">
        <f t="shared" si="2885"/>
        <v/>
      </c>
      <c r="BA690" s="176"/>
      <c r="BB690" s="152"/>
      <c r="BC690" s="177"/>
      <c r="BD690" s="154"/>
      <c r="BE690" s="155"/>
      <c r="BF690" s="154"/>
      <c r="BG690" s="155"/>
      <c r="BH690" s="169"/>
      <c r="BI690" s="162"/>
      <c r="BJ690" s="172"/>
      <c r="BK690" s="162"/>
      <c r="BL690" s="158"/>
      <c r="BM690" s="172"/>
      <c r="BN690" s="162"/>
      <c r="BO690" s="167"/>
      <c r="BP690" s="169"/>
      <c r="BQ690" s="162"/>
      <c r="BR690" s="162"/>
      <c r="BS690" s="174"/>
      <c r="BT690" s="162"/>
      <c r="BU690" s="174"/>
      <c r="BV690" s="174"/>
      <c r="BW690" s="174"/>
      <c r="BX690" s="173"/>
      <c r="BY690" s="158"/>
      <c r="BZ690" s="160"/>
      <c r="CA690" s="172"/>
      <c r="CB690" s="152"/>
      <c r="CC690" s="152"/>
      <c r="CD690" s="156"/>
      <c r="CE690" s="172"/>
      <c r="CF690" s="162"/>
      <c r="CG690" s="162"/>
      <c r="CH690" s="158"/>
      <c r="CI690" s="173"/>
      <c r="CJ690" s="178"/>
      <c r="CK690" s="173"/>
      <c r="CL690" s="165"/>
      <c r="CM690" s="172"/>
      <c r="CN690" s="162"/>
      <c r="CO690" s="162"/>
      <c r="CP690" s="162"/>
      <c r="CQ690" s="162"/>
      <c r="CR690" s="169"/>
      <c r="CS690" s="162"/>
      <c r="CT690" s="162"/>
      <c r="CU690" s="174"/>
      <c r="CV690" s="152"/>
      <c r="CW690" s="173"/>
      <c r="CX690" s="158"/>
      <c r="CY690" s="172"/>
      <c r="CZ690" s="162"/>
      <c r="DA690" s="162"/>
      <c r="DB690" s="158"/>
      <c r="DC690" s="173"/>
      <c r="DD690" s="178"/>
      <c r="DE690" s="173"/>
      <c r="DF690" s="165"/>
      <c r="DG690" s="172"/>
      <c r="DH690" s="178"/>
      <c r="DI690" s="172"/>
      <c r="DJ690" s="178"/>
      <c r="DK690" s="172"/>
      <c r="DL690" s="162"/>
      <c r="DM690" s="167"/>
      <c r="DN690" s="169"/>
      <c r="DO690" s="162"/>
      <c r="DP690" s="162"/>
      <c r="DQ690" s="174"/>
      <c r="DR690" s="152"/>
      <c r="DS690" s="172"/>
      <c r="DT690" s="152"/>
      <c r="DU690" s="152"/>
      <c r="DV690" s="156"/>
      <c r="DW690" s="173"/>
      <c r="DX690" s="158"/>
      <c r="DY690" s="172"/>
      <c r="DZ690" s="162"/>
      <c r="EA690" s="162"/>
      <c r="EB690" s="172"/>
      <c r="EC690" s="172"/>
      <c r="ED690" s="152"/>
      <c r="EE690" s="152"/>
      <c r="EF690" s="152"/>
      <c r="EG690" s="174"/>
      <c r="EH690" s="172"/>
      <c r="EI690" s="162"/>
      <c r="EJ690" s="162"/>
    </row>
    <row r="691" spans="1:140" ht="12.5">
      <c r="A691" s="168"/>
      <c r="B691" s="169"/>
      <c r="C691" s="144" t="str">
        <f t="shared" si="0"/>
        <v/>
      </c>
      <c r="D691" s="144" t="str">
        <f t="shared" si="2699"/>
        <v/>
      </c>
      <c r="E691" s="144" t="str">
        <f t="shared" si="2"/>
        <v/>
      </c>
      <c r="F691" s="145" t="str">
        <f t="shared" si="2700"/>
        <v/>
      </c>
      <c r="G691" s="145" t="str">
        <f t="shared" si="4"/>
        <v/>
      </c>
      <c r="H691" s="145" t="str">
        <f t="shared" si="5"/>
        <v/>
      </c>
      <c r="I691" s="146" t="str">
        <f t="shared" ref="I691:J691" si="2886">IF(COUNTA($DO691:$DX691)&gt;0,$BA691,"")</f>
        <v/>
      </c>
      <c r="J691" s="146" t="str">
        <f t="shared" si="2886"/>
        <v/>
      </c>
      <c r="K691" s="147" t="str">
        <f t="shared" si="43"/>
        <v/>
      </c>
      <c r="L691" s="147" t="str">
        <f t="shared" si="7"/>
        <v/>
      </c>
      <c r="M691" s="147" t="str">
        <f t="shared" si="8"/>
        <v/>
      </c>
      <c r="N691" s="147" t="str">
        <f t="shared" si="48"/>
        <v/>
      </c>
      <c r="O691" s="147" t="str">
        <f t="shared" si="9"/>
        <v/>
      </c>
      <c r="P691" s="146" t="str">
        <f t="shared" si="2702"/>
        <v/>
      </c>
      <c r="Q691" s="147" t="str">
        <f t="shared" si="2703"/>
        <v/>
      </c>
      <c r="R691" s="146" t="str">
        <f t="shared" si="12"/>
        <v/>
      </c>
      <c r="S691" s="146" t="str">
        <f t="shared" si="13"/>
        <v/>
      </c>
      <c r="T691" s="146" t="str">
        <f>IF(NOT(ISBLANK(DH691)),
        IF(AND(ISREF('Input Tenderers'!$J$8:$K$8),COUNTA('Input Tenderers'!$N$8)&gt;0),
                IF(COUNTA('Input Implementation Transactio'!$N691:$O691)&gt;0,"supplier;tenderer;payee","supplier;tenderer"),
                IF(COUNTA('Input Implementation Transactio'!$N691:$O691)&gt;0,"supplier;payee","supplier")
                ),
        IF(COUNTA('Input Implementation Transactio'!$N691:$O691)&gt;0, "payee", "")
        )</f>
        <v/>
      </c>
      <c r="U691" s="146" t="str">
        <f t="shared" si="14"/>
        <v/>
      </c>
      <c r="V691" s="146" t="str">
        <f t="shared" si="15"/>
        <v/>
      </c>
      <c r="W691" s="148" t="str">
        <f t="shared" si="2704"/>
        <v/>
      </c>
      <c r="X691" s="175" t="str">
        <f t="shared" si="2705"/>
        <v/>
      </c>
      <c r="Y691" s="170" t="str">
        <f t="shared" si="2706"/>
        <v/>
      </c>
      <c r="Z691" s="150" t="str">
        <f t="shared" si="19"/>
        <v/>
      </c>
      <c r="AA691" s="146" t="str">
        <f t="shared" si="20"/>
        <v/>
      </c>
      <c r="AB691" s="146" t="str">
        <f t="shared" si="21"/>
        <v/>
      </c>
      <c r="AC691" s="146" t="str">
        <f t="shared" si="22"/>
        <v/>
      </c>
      <c r="AD691" s="148" t="str">
        <f t="shared" si="2707"/>
        <v/>
      </c>
      <c r="AE691" s="148" t="str">
        <f t="shared" si="24"/>
        <v/>
      </c>
      <c r="AF691" s="175" t="str">
        <f t="shared" si="2708"/>
        <v/>
      </c>
      <c r="AG691" s="170" t="str">
        <f t="shared" si="2709"/>
        <v/>
      </c>
      <c r="AH691" s="148" t="str">
        <f t="shared" si="2710"/>
        <v/>
      </c>
      <c r="AI691" s="146" t="str">
        <f t="shared" si="28"/>
        <v/>
      </c>
      <c r="AJ691" s="146" t="str">
        <f t="shared" si="29"/>
        <v/>
      </c>
      <c r="AK691" s="146" t="str">
        <f t="shared" si="30"/>
        <v/>
      </c>
      <c r="AL691" s="146" t="str">
        <f t="shared" si="31"/>
        <v/>
      </c>
      <c r="AM691" s="171" t="str">
        <f t="shared" si="32"/>
        <v/>
      </c>
      <c r="AN691" s="171" t="str">
        <f t="shared" si="33"/>
        <v/>
      </c>
      <c r="AO691" s="146" t="str">
        <f t="shared" si="34"/>
        <v/>
      </c>
      <c r="AP691" s="146" t="str">
        <f t="shared" si="35"/>
        <v/>
      </c>
      <c r="AQ691" s="146" t="str">
        <f t="shared" si="36"/>
        <v/>
      </c>
      <c r="AR691" s="146" t="str">
        <f t="shared" ref="AR691:AS691" si="2887">IF(NOT(ISBLANK(CB691)),CONCATENATE(TEXT(CB691,"yyyy-mm-ddThh:MM:ss"),"Z"),"")</f>
        <v/>
      </c>
      <c r="AS691" s="146" t="str">
        <f t="shared" si="2887"/>
        <v/>
      </c>
      <c r="AT691" s="146" t="str">
        <f t="shared" si="38"/>
        <v/>
      </c>
      <c r="AU691" s="146" t="str">
        <f t="shared" si="39"/>
        <v/>
      </c>
      <c r="AV691" s="146" t="str">
        <f t="shared" ref="AV691:AW691" si="2888">IF(NOT(ISBLANK(DT691)),CONCATENATE(TEXT(DT691,"yyyy-mm-ddThh:MM:ss"),"Z"),"")</f>
        <v/>
      </c>
      <c r="AW691" s="146" t="str">
        <f t="shared" si="2888"/>
        <v/>
      </c>
      <c r="AX691" s="146" t="str">
        <f t="shared" ref="AX691:AZ691" si="2889">IF(NOT(ISBLANK(ED691)),CONCATENATE(TEXT(ED691,"yyyy-mm-ddThh:MM:ss"),"Z"),"")</f>
        <v/>
      </c>
      <c r="AY691" s="146" t="str">
        <f t="shared" si="2889"/>
        <v/>
      </c>
      <c r="AZ691" s="146" t="str">
        <f t="shared" si="2889"/>
        <v/>
      </c>
      <c r="BA691" s="176"/>
      <c r="BB691" s="152"/>
      <c r="BC691" s="177"/>
      <c r="BD691" s="154"/>
      <c r="BE691" s="155"/>
      <c r="BF691" s="154"/>
      <c r="BG691" s="155"/>
      <c r="BH691" s="169"/>
      <c r="BI691" s="162"/>
      <c r="BJ691" s="172"/>
      <c r="BK691" s="162"/>
      <c r="BL691" s="158"/>
      <c r="BM691" s="172"/>
      <c r="BN691" s="162"/>
      <c r="BO691" s="167"/>
      <c r="BP691" s="169"/>
      <c r="BQ691" s="162"/>
      <c r="BR691" s="162"/>
      <c r="BS691" s="174"/>
      <c r="BT691" s="162"/>
      <c r="BU691" s="174"/>
      <c r="BV691" s="174"/>
      <c r="BW691" s="174"/>
      <c r="BX691" s="173"/>
      <c r="BY691" s="158"/>
      <c r="BZ691" s="160"/>
      <c r="CA691" s="172"/>
      <c r="CB691" s="152"/>
      <c r="CC691" s="152"/>
      <c r="CD691" s="156"/>
      <c r="CE691" s="172"/>
      <c r="CF691" s="162"/>
      <c r="CG691" s="162"/>
      <c r="CH691" s="158"/>
      <c r="CI691" s="173"/>
      <c r="CJ691" s="178"/>
      <c r="CK691" s="173"/>
      <c r="CL691" s="165"/>
      <c r="CM691" s="172"/>
      <c r="CN691" s="162"/>
      <c r="CO691" s="162"/>
      <c r="CP691" s="162"/>
      <c r="CQ691" s="162"/>
      <c r="CR691" s="169"/>
      <c r="CS691" s="162"/>
      <c r="CT691" s="162"/>
      <c r="CU691" s="174"/>
      <c r="CV691" s="152"/>
      <c r="CW691" s="173"/>
      <c r="CX691" s="158"/>
      <c r="CY691" s="172"/>
      <c r="CZ691" s="162"/>
      <c r="DA691" s="162"/>
      <c r="DB691" s="158"/>
      <c r="DC691" s="173"/>
      <c r="DD691" s="178"/>
      <c r="DE691" s="173"/>
      <c r="DF691" s="165"/>
      <c r="DG691" s="172"/>
      <c r="DH691" s="178"/>
      <c r="DI691" s="172"/>
      <c r="DJ691" s="178"/>
      <c r="DK691" s="172"/>
      <c r="DL691" s="162"/>
      <c r="DM691" s="167"/>
      <c r="DN691" s="169"/>
      <c r="DO691" s="162"/>
      <c r="DP691" s="162"/>
      <c r="DQ691" s="174"/>
      <c r="DR691" s="152"/>
      <c r="DS691" s="172"/>
      <c r="DT691" s="152"/>
      <c r="DU691" s="152"/>
      <c r="DV691" s="156"/>
      <c r="DW691" s="173"/>
      <c r="DX691" s="158"/>
      <c r="DY691" s="172"/>
      <c r="DZ691" s="162"/>
      <c r="EA691" s="162"/>
      <c r="EB691" s="172"/>
      <c r="EC691" s="172"/>
      <c r="ED691" s="152"/>
      <c r="EE691" s="152"/>
      <c r="EF691" s="152"/>
      <c r="EG691" s="174"/>
      <c r="EH691" s="172"/>
      <c r="EI691" s="162"/>
      <c r="EJ691" s="162"/>
    </row>
    <row r="692" spans="1:140" ht="12.5">
      <c r="A692" s="168"/>
      <c r="B692" s="169"/>
      <c r="C692" s="144" t="str">
        <f t="shared" si="0"/>
        <v/>
      </c>
      <c r="D692" s="144" t="str">
        <f t="shared" si="2699"/>
        <v/>
      </c>
      <c r="E692" s="144" t="str">
        <f t="shared" si="2"/>
        <v/>
      </c>
      <c r="F692" s="145" t="str">
        <f t="shared" si="2700"/>
        <v/>
      </c>
      <c r="G692" s="145" t="str">
        <f t="shared" si="4"/>
        <v/>
      </c>
      <c r="H692" s="145" t="str">
        <f t="shared" si="5"/>
        <v/>
      </c>
      <c r="I692" s="146" t="str">
        <f t="shared" ref="I692:J692" si="2890">IF(COUNTA($DO692:$DX692)&gt;0,$BA692,"")</f>
        <v/>
      </c>
      <c r="J692" s="146" t="str">
        <f t="shared" si="2890"/>
        <v/>
      </c>
      <c r="K692" s="147" t="str">
        <f t="shared" si="43"/>
        <v/>
      </c>
      <c r="L692" s="147" t="str">
        <f t="shared" si="7"/>
        <v/>
      </c>
      <c r="M692" s="147" t="str">
        <f t="shared" si="8"/>
        <v/>
      </c>
      <c r="N692" s="147" t="str">
        <f t="shared" si="48"/>
        <v/>
      </c>
      <c r="O692" s="147" t="str">
        <f t="shared" si="9"/>
        <v/>
      </c>
      <c r="P692" s="146" t="str">
        <f t="shared" si="2702"/>
        <v/>
      </c>
      <c r="Q692" s="147" t="str">
        <f t="shared" si="2703"/>
        <v/>
      </c>
      <c r="R692" s="146" t="str">
        <f t="shared" si="12"/>
        <v/>
      </c>
      <c r="S692" s="146" t="str">
        <f t="shared" si="13"/>
        <v/>
      </c>
      <c r="T692" s="146" t="str">
        <f>IF(NOT(ISBLANK(DH692)),
        IF(AND(ISREF('Input Tenderers'!$J$8:$K$8),COUNTA('Input Tenderers'!$N$8)&gt;0),
                IF(COUNTA('Input Implementation Transactio'!$N692:$O692)&gt;0,"supplier;tenderer;payee","supplier;tenderer"),
                IF(COUNTA('Input Implementation Transactio'!$N692:$O692)&gt;0,"supplier;payee","supplier")
                ),
        IF(COUNTA('Input Implementation Transactio'!$N692:$O692)&gt;0, "payee", "")
        )</f>
        <v/>
      </c>
      <c r="U692" s="146" t="str">
        <f t="shared" si="14"/>
        <v/>
      </c>
      <c r="V692" s="146" t="str">
        <f t="shared" si="15"/>
        <v/>
      </c>
      <c r="W692" s="148" t="str">
        <f t="shared" si="2704"/>
        <v/>
      </c>
      <c r="X692" s="175" t="str">
        <f t="shared" si="2705"/>
        <v/>
      </c>
      <c r="Y692" s="170" t="str">
        <f t="shared" si="2706"/>
        <v/>
      </c>
      <c r="Z692" s="150" t="str">
        <f t="shared" si="19"/>
        <v/>
      </c>
      <c r="AA692" s="146" t="str">
        <f t="shared" si="20"/>
        <v/>
      </c>
      <c r="AB692" s="146" t="str">
        <f t="shared" si="21"/>
        <v/>
      </c>
      <c r="AC692" s="146" t="str">
        <f t="shared" si="22"/>
        <v/>
      </c>
      <c r="AD692" s="148" t="str">
        <f t="shared" si="2707"/>
        <v/>
      </c>
      <c r="AE692" s="148" t="str">
        <f t="shared" si="24"/>
        <v/>
      </c>
      <c r="AF692" s="175" t="str">
        <f t="shared" si="2708"/>
        <v/>
      </c>
      <c r="AG692" s="170" t="str">
        <f t="shared" si="2709"/>
        <v/>
      </c>
      <c r="AH692" s="148" t="str">
        <f t="shared" si="2710"/>
        <v/>
      </c>
      <c r="AI692" s="146" t="str">
        <f t="shared" si="28"/>
        <v/>
      </c>
      <c r="AJ692" s="146" t="str">
        <f t="shared" si="29"/>
        <v/>
      </c>
      <c r="AK692" s="146" t="str">
        <f t="shared" si="30"/>
        <v/>
      </c>
      <c r="AL692" s="146" t="str">
        <f t="shared" si="31"/>
        <v/>
      </c>
      <c r="AM692" s="171" t="str">
        <f t="shared" si="32"/>
        <v/>
      </c>
      <c r="AN692" s="171" t="str">
        <f t="shared" si="33"/>
        <v/>
      </c>
      <c r="AO692" s="146" t="str">
        <f t="shared" si="34"/>
        <v/>
      </c>
      <c r="AP692" s="146" t="str">
        <f t="shared" si="35"/>
        <v/>
      </c>
      <c r="AQ692" s="146" t="str">
        <f t="shared" si="36"/>
        <v/>
      </c>
      <c r="AR692" s="146" t="str">
        <f t="shared" ref="AR692:AS692" si="2891">IF(NOT(ISBLANK(CB692)),CONCATENATE(TEXT(CB692,"yyyy-mm-ddThh:MM:ss"),"Z"),"")</f>
        <v/>
      </c>
      <c r="AS692" s="146" t="str">
        <f t="shared" si="2891"/>
        <v/>
      </c>
      <c r="AT692" s="146" t="str">
        <f t="shared" si="38"/>
        <v/>
      </c>
      <c r="AU692" s="146" t="str">
        <f t="shared" si="39"/>
        <v/>
      </c>
      <c r="AV692" s="146" t="str">
        <f t="shared" ref="AV692:AW692" si="2892">IF(NOT(ISBLANK(DT692)),CONCATENATE(TEXT(DT692,"yyyy-mm-ddThh:MM:ss"),"Z"),"")</f>
        <v/>
      </c>
      <c r="AW692" s="146" t="str">
        <f t="shared" si="2892"/>
        <v/>
      </c>
      <c r="AX692" s="146" t="str">
        <f t="shared" ref="AX692:AZ692" si="2893">IF(NOT(ISBLANK(ED692)),CONCATENATE(TEXT(ED692,"yyyy-mm-ddThh:MM:ss"),"Z"),"")</f>
        <v/>
      </c>
      <c r="AY692" s="146" t="str">
        <f t="shared" si="2893"/>
        <v/>
      </c>
      <c r="AZ692" s="146" t="str">
        <f t="shared" si="2893"/>
        <v/>
      </c>
      <c r="BA692" s="176"/>
      <c r="BB692" s="152"/>
      <c r="BC692" s="177"/>
      <c r="BD692" s="154"/>
      <c r="BE692" s="155"/>
      <c r="BF692" s="154"/>
      <c r="BG692" s="155"/>
      <c r="BH692" s="169"/>
      <c r="BI692" s="162"/>
      <c r="BJ692" s="172"/>
      <c r="BK692" s="162"/>
      <c r="BL692" s="158"/>
      <c r="BM692" s="172"/>
      <c r="BN692" s="162"/>
      <c r="BO692" s="167"/>
      <c r="BP692" s="169"/>
      <c r="BQ692" s="162"/>
      <c r="BR692" s="162"/>
      <c r="BS692" s="174"/>
      <c r="BT692" s="162"/>
      <c r="BU692" s="174"/>
      <c r="BV692" s="174"/>
      <c r="BW692" s="174"/>
      <c r="BX692" s="173"/>
      <c r="BY692" s="158"/>
      <c r="BZ692" s="160"/>
      <c r="CA692" s="172"/>
      <c r="CB692" s="152"/>
      <c r="CC692" s="152"/>
      <c r="CD692" s="156"/>
      <c r="CE692" s="172"/>
      <c r="CF692" s="162"/>
      <c r="CG692" s="162"/>
      <c r="CH692" s="158"/>
      <c r="CI692" s="173"/>
      <c r="CJ692" s="178"/>
      <c r="CK692" s="173"/>
      <c r="CL692" s="165"/>
      <c r="CM692" s="172"/>
      <c r="CN692" s="162"/>
      <c r="CO692" s="162"/>
      <c r="CP692" s="162"/>
      <c r="CQ692" s="162"/>
      <c r="CR692" s="169"/>
      <c r="CS692" s="162"/>
      <c r="CT692" s="162"/>
      <c r="CU692" s="174"/>
      <c r="CV692" s="152"/>
      <c r="CW692" s="173"/>
      <c r="CX692" s="158"/>
      <c r="CY692" s="172"/>
      <c r="CZ692" s="162"/>
      <c r="DA692" s="162"/>
      <c r="DB692" s="158"/>
      <c r="DC692" s="173"/>
      <c r="DD692" s="178"/>
      <c r="DE692" s="173"/>
      <c r="DF692" s="165"/>
      <c r="DG692" s="172"/>
      <c r="DH692" s="178"/>
      <c r="DI692" s="172"/>
      <c r="DJ692" s="178"/>
      <c r="DK692" s="172"/>
      <c r="DL692" s="162"/>
      <c r="DM692" s="167"/>
      <c r="DN692" s="169"/>
      <c r="DO692" s="162"/>
      <c r="DP692" s="162"/>
      <c r="DQ692" s="174"/>
      <c r="DR692" s="152"/>
      <c r="DS692" s="172"/>
      <c r="DT692" s="152"/>
      <c r="DU692" s="152"/>
      <c r="DV692" s="156"/>
      <c r="DW692" s="173"/>
      <c r="DX692" s="158"/>
      <c r="DY692" s="172"/>
      <c r="DZ692" s="162"/>
      <c r="EA692" s="162"/>
      <c r="EB692" s="172"/>
      <c r="EC692" s="172"/>
      <c r="ED692" s="152"/>
      <c r="EE692" s="152"/>
      <c r="EF692" s="152"/>
      <c r="EG692" s="174"/>
      <c r="EH692" s="172"/>
      <c r="EI692" s="162"/>
      <c r="EJ692" s="162"/>
    </row>
    <row r="693" spans="1:140" ht="12.5">
      <c r="A693" s="168"/>
      <c r="B693" s="169"/>
      <c r="C693" s="144" t="str">
        <f t="shared" si="0"/>
        <v/>
      </c>
      <c r="D693" s="144" t="str">
        <f t="shared" si="2699"/>
        <v/>
      </c>
      <c r="E693" s="144" t="str">
        <f t="shared" si="2"/>
        <v/>
      </c>
      <c r="F693" s="145" t="str">
        <f t="shared" si="2700"/>
        <v/>
      </c>
      <c r="G693" s="145" t="str">
        <f t="shared" si="4"/>
        <v/>
      </c>
      <c r="H693" s="145" t="str">
        <f t="shared" si="5"/>
        <v/>
      </c>
      <c r="I693" s="146" t="str">
        <f t="shared" ref="I693:J693" si="2894">IF(COUNTA($DO693:$DX693)&gt;0,$BA693,"")</f>
        <v/>
      </c>
      <c r="J693" s="146" t="str">
        <f t="shared" si="2894"/>
        <v/>
      </c>
      <c r="K693" s="147" t="str">
        <f t="shared" si="43"/>
        <v/>
      </c>
      <c r="L693" s="147" t="str">
        <f t="shared" si="7"/>
        <v/>
      </c>
      <c r="M693" s="147" t="str">
        <f t="shared" si="8"/>
        <v/>
      </c>
      <c r="N693" s="147" t="str">
        <f t="shared" si="48"/>
        <v/>
      </c>
      <c r="O693" s="147" t="str">
        <f t="shared" si="9"/>
        <v/>
      </c>
      <c r="P693" s="146" t="str">
        <f t="shared" si="2702"/>
        <v/>
      </c>
      <c r="Q693" s="147" t="str">
        <f t="shared" si="2703"/>
        <v/>
      </c>
      <c r="R693" s="146" t="str">
        <f t="shared" si="12"/>
        <v/>
      </c>
      <c r="S693" s="146" t="str">
        <f t="shared" si="13"/>
        <v/>
      </c>
      <c r="T693" s="146" t="str">
        <f>IF(NOT(ISBLANK(DH693)),
        IF(AND(ISREF('Input Tenderers'!$J$8:$K$8),COUNTA('Input Tenderers'!$N$8)&gt;0),
                IF(COUNTA('Input Implementation Transactio'!$N693:$O693)&gt;0,"supplier;tenderer;payee","supplier;tenderer"),
                IF(COUNTA('Input Implementation Transactio'!$N693:$O693)&gt;0,"supplier;payee","supplier")
                ),
        IF(COUNTA('Input Implementation Transactio'!$N693:$O693)&gt;0, "payee", "")
        )</f>
        <v/>
      </c>
      <c r="U693" s="146" t="str">
        <f t="shared" si="14"/>
        <v/>
      </c>
      <c r="V693" s="146" t="str">
        <f t="shared" si="15"/>
        <v/>
      </c>
      <c r="W693" s="148" t="str">
        <f t="shared" si="2704"/>
        <v/>
      </c>
      <c r="X693" s="175" t="str">
        <f t="shared" si="2705"/>
        <v/>
      </c>
      <c r="Y693" s="170" t="str">
        <f t="shared" si="2706"/>
        <v/>
      </c>
      <c r="Z693" s="150" t="str">
        <f t="shared" si="19"/>
        <v/>
      </c>
      <c r="AA693" s="146" t="str">
        <f t="shared" si="20"/>
        <v/>
      </c>
      <c r="AB693" s="146" t="str">
        <f t="shared" si="21"/>
        <v/>
      </c>
      <c r="AC693" s="146" t="str">
        <f t="shared" si="22"/>
        <v/>
      </c>
      <c r="AD693" s="148" t="str">
        <f t="shared" si="2707"/>
        <v/>
      </c>
      <c r="AE693" s="148" t="str">
        <f t="shared" si="24"/>
        <v/>
      </c>
      <c r="AF693" s="175" t="str">
        <f t="shared" si="2708"/>
        <v/>
      </c>
      <c r="AG693" s="170" t="str">
        <f t="shared" si="2709"/>
        <v/>
      </c>
      <c r="AH693" s="148" t="str">
        <f t="shared" si="2710"/>
        <v/>
      </c>
      <c r="AI693" s="146" t="str">
        <f t="shared" si="28"/>
        <v/>
      </c>
      <c r="AJ693" s="146" t="str">
        <f t="shared" si="29"/>
        <v/>
      </c>
      <c r="AK693" s="146" t="str">
        <f t="shared" si="30"/>
        <v/>
      </c>
      <c r="AL693" s="146" t="str">
        <f t="shared" si="31"/>
        <v/>
      </c>
      <c r="AM693" s="171" t="str">
        <f t="shared" si="32"/>
        <v/>
      </c>
      <c r="AN693" s="171" t="str">
        <f t="shared" si="33"/>
        <v/>
      </c>
      <c r="AO693" s="146" t="str">
        <f t="shared" si="34"/>
        <v/>
      </c>
      <c r="AP693" s="146" t="str">
        <f t="shared" si="35"/>
        <v/>
      </c>
      <c r="AQ693" s="146" t="str">
        <f t="shared" si="36"/>
        <v/>
      </c>
      <c r="AR693" s="146" t="str">
        <f t="shared" ref="AR693:AS693" si="2895">IF(NOT(ISBLANK(CB693)),CONCATENATE(TEXT(CB693,"yyyy-mm-ddThh:MM:ss"),"Z"),"")</f>
        <v/>
      </c>
      <c r="AS693" s="146" t="str">
        <f t="shared" si="2895"/>
        <v/>
      </c>
      <c r="AT693" s="146" t="str">
        <f t="shared" si="38"/>
        <v/>
      </c>
      <c r="AU693" s="146" t="str">
        <f t="shared" si="39"/>
        <v/>
      </c>
      <c r="AV693" s="146" t="str">
        <f t="shared" ref="AV693:AW693" si="2896">IF(NOT(ISBLANK(DT693)),CONCATENATE(TEXT(DT693,"yyyy-mm-ddThh:MM:ss"),"Z"),"")</f>
        <v/>
      </c>
      <c r="AW693" s="146" t="str">
        <f t="shared" si="2896"/>
        <v/>
      </c>
      <c r="AX693" s="146" t="str">
        <f t="shared" ref="AX693:AZ693" si="2897">IF(NOT(ISBLANK(ED693)),CONCATENATE(TEXT(ED693,"yyyy-mm-ddThh:MM:ss"),"Z"),"")</f>
        <v/>
      </c>
      <c r="AY693" s="146" t="str">
        <f t="shared" si="2897"/>
        <v/>
      </c>
      <c r="AZ693" s="146" t="str">
        <f t="shared" si="2897"/>
        <v/>
      </c>
      <c r="BA693" s="176"/>
      <c r="BB693" s="152"/>
      <c r="BC693" s="177"/>
      <c r="BD693" s="154"/>
      <c r="BE693" s="155"/>
      <c r="BF693" s="154"/>
      <c r="BG693" s="155"/>
      <c r="BH693" s="169"/>
      <c r="BI693" s="162"/>
      <c r="BJ693" s="172"/>
      <c r="BK693" s="162"/>
      <c r="BL693" s="158"/>
      <c r="BM693" s="172"/>
      <c r="BN693" s="162"/>
      <c r="BO693" s="167"/>
      <c r="BP693" s="169"/>
      <c r="BQ693" s="162"/>
      <c r="BR693" s="162"/>
      <c r="BS693" s="174"/>
      <c r="BT693" s="162"/>
      <c r="BU693" s="174"/>
      <c r="BV693" s="174"/>
      <c r="BW693" s="174"/>
      <c r="BX693" s="173"/>
      <c r="BY693" s="158"/>
      <c r="BZ693" s="160"/>
      <c r="CA693" s="172"/>
      <c r="CB693" s="152"/>
      <c r="CC693" s="152"/>
      <c r="CD693" s="156"/>
      <c r="CE693" s="172"/>
      <c r="CF693" s="162"/>
      <c r="CG693" s="162"/>
      <c r="CH693" s="158"/>
      <c r="CI693" s="173"/>
      <c r="CJ693" s="178"/>
      <c r="CK693" s="173"/>
      <c r="CL693" s="165"/>
      <c r="CM693" s="172"/>
      <c r="CN693" s="162"/>
      <c r="CO693" s="162"/>
      <c r="CP693" s="162"/>
      <c r="CQ693" s="162"/>
      <c r="CR693" s="169"/>
      <c r="CS693" s="162"/>
      <c r="CT693" s="162"/>
      <c r="CU693" s="174"/>
      <c r="CV693" s="152"/>
      <c r="CW693" s="173"/>
      <c r="CX693" s="158"/>
      <c r="CY693" s="172"/>
      <c r="CZ693" s="162"/>
      <c r="DA693" s="162"/>
      <c r="DB693" s="158"/>
      <c r="DC693" s="173"/>
      <c r="DD693" s="178"/>
      <c r="DE693" s="173"/>
      <c r="DF693" s="165"/>
      <c r="DG693" s="172"/>
      <c r="DH693" s="178"/>
      <c r="DI693" s="172"/>
      <c r="DJ693" s="178"/>
      <c r="DK693" s="172"/>
      <c r="DL693" s="162"/>
      <c r="DM693" s="167"/>
      <c r="DN693" s="169"/>
      <c r="DO693" s="162"/>
      <c r="DP693" s="162"/>
      <c r="DQ693" s="174"/>
      <c r="DR693" s="152"/>
      <c r="DS693" s="172"/>
      <c r="DT693" s="152"/>
      <c r="DU693" s="152"/>
      <c r="DV693" s="156"/>
      <c r="DW693" s="173"/>
      <c r="DX693" s="158"/>
      <c r="DY693" s="172"/>
      <c r="DZ693" s="162"/>
      <c r="EA693" s="162"/>
      <c r="EB693" s="172"/>
      <c r="EC693" s="172"/>
      <c r="ED693" s="152"/>
      <c r="EE693" s="152"/>
      <c r="EF693" s="152"/>
      <c r="EG693" s="174"/>
      <c r="EH693" s="172"/>
      <c r="EI693" s="162"/>
      <c r="EJ693" s="162"/>
    </row>
    <row r="694" spans="1:140" ht="12.5">
      <c r="A694" s="168"/>
      <c r="B694" s="169"/>
      <c r="C694" s="144" t="str">
        <f t="shared" si="0"/>
        <v/>
      </c>
      <c r="D694" s="144" t="str">
        <f t="shared" si="2699"/>
        <v/>
      </c>
      <c r="E694" s="144" t="str">
        <f t="shared" si="2"/>
        <v/>
      </c>
      <c r="F694" s="145" t="str">
        <f t="shared" si="2700"/>
        <v/>
      </c>
      <c r="G694" s="145" t="str">
        <f t="shared" si="4"/>
        <v/>
      </c>
      <c r="H694" s="145" t="str">
        <f t="shared" si="5"/>
        <v/>
      </c>
      <c r="I694" s="146" t="str">
        <f t="shared" ref="I694:J694" si="2898">IF(COUNTA($DO694:$DX694)&gt;0,$BA694,"")</f>
        <v/>
      </c>
      <c r="J694" s="146" t="str">
        <f t="shared" si="2898"/>
        <v/>
      </c>
      <c r="K694" s="147" t="str">
        <f t="shared" si="43"/>
        <v/>
      </c>
      <c r="L694" s="147" t="str">
        <f t="shared" si="7"/>
        <v/>
      </c>
      <c r="M694" s="147" t="str">
        <f t="shared" si="8"/>
        <v/>
      </c>
      <c r="N694" s="147" t="str">
        <f t="shared" si="48"/>
        <v/>
      </c>
      <c r="O694" s="147" t="str">
        <f t="shared" si="9"/>
        <v/>
      </c>
      <c r="P694" s="146" t="str">
        <f t="shared" si="2702"/>
        <v/>
      </c>
      <c r="Q694" s="147" t="str">
        <f t="shared" si="2703"/>
        <v/>
      </c>
      <c r="R694" s="146" t="str">
        <f t="shared" si="12"/>
        <v/>
      </c>
      <c r="S694" s="146" t="str">
        <f t="shared" si="13"/>
        <v/>
      </c>
      <c r="T694" s="146" t="str">
        <f>IF(NOT(ISBLANK(DH694)),
        IF(AND(ISREF('Input Tenderers'!$J$8:$K$8),COUNTA('Input Tenderers'!$N$8)&gt;0),
                IF(COUNTA('Input Implementation Transactio'!$N694:$O694)&gt;0,"supplier;tenderer;payee","supplier;tenderer"),
                IF(COUNTA('Input Implementation Transactio'!$N694:$O694)&gt;0,"supplier;payee","supplier")
                ),
        IF(COUNTA('Input Implementation Transactio'!$N694:$O694)&gt;0, "payee", "")
        )</f>
        <v/>
      </c>
      <c r="U694" s="146" t="str">
        <f t="shared" si="14"/>
        <v/>
      </c>
      <c r="V694" s="146" t="str">
        <f t="shared" si="15"/>
        <v/>
      </c>
      <c r="W694" s="148" t="str">
        <f t="shared" si="2704"/>
        <v/>
      </c>
      <c r="X694" s="175" t="str">
        <f t="shared" si="2705"/>
        <v/>
      </c>
      <c r="Y694" s="170" t="str">
        <f t="shared" si="2706"/>
        <v/>
      </c>
      <c r="Z694" s="150" t="str">
        <f t="shared" si="19"/>
        <v/>
      </c>
      <c r="AA694" s="146" t="str">
        <f t="shared" si="20"/>
        <v/>
      </c>
      <c r="AB694" s="146" t="str">
        <f t="shared" si="21"/>
        <v/>
      </c>
      <c r="AC694" s="146" t="str">
        <f t="shared" si="22"/>
        <v/>
      </c>
      <c r="AD694" s="148" t="str">
        <f t="shared" si="2707"/>
        <v/>
      </c>
      <c r="AE694" s="148" t="str">
        <f t="shared" si="24"/>
        <v/>
      </c>
      <c r="AF694" s="175" t="str">
        <f t="shared" si="2708"/>
        <v/>
      </c>
      <c r="AG694" s="170" t="str">
        <f t="shared" si="2709"/>
        <v/>
      </c>
      <c r="AH694" s="148" t="str">
        <f t="shared" si="2710"/>
        <v/>
      </c>
      <c r="AI694" s="146" t="str">
        <f t="shared" si="28"/>
        <v/>
      </c>
      <c r="AJ694" s="146" t="str">
        <f t="shared" si="29"/>
        <v/>
      </c>
      <c r="AK694" s="146" t="str">
        <f t="shared" si="30"/>
        <v/>
      </c>
      <c r="AL694" s="146" t="str">
        <f t="shared" si="31"/>
        <v/>
      </c>
      <c r="AM694" s="171" t="str">
        <f t="shared" si="32"/>
        <v/>
      </c>
      <c r="AN694" s="171" t="str">
        <f t="shared" si="33"/>
        <v/>
      </c>
      <c r="AO694" s="146" t="str">
        <f t="shared" si="34"/>
        <v/>
      </c>
      <c r="AP694" s="146" t="str">
        <f t="shared" si="35"/>
        <v/>
      </c>
      <c r="AQ694" s="146" t="str">
        <f t="shared" si="36"/>
        <v/>
      </c>
      <c r="AR694" s="146" t="str">
        <f t="shared" ref="AR694:AS694" si="2899">IF(NOT(ISBLANK(CB694)),CONCATENATE(TEXT(CB694,"yyyy-mm-ddThh:MM:ss"),"Z"),"")</f>
        <v/>
      </c>
      <c r="AS694" s="146" t="str">
        <f t="shared" si="2899"/>
        <v/>
      </c>
      <c r="AT694" s="146" t="str">
        <f t="shared" si="38"/>
        <v/>
      </c>
      <c r="AU694" s="146" t="str">
        <f t="shared" si="39"/>
        <v/>
      </c>
      <c r="AV694" s="146" t="str">
        <f t="shared" ref="AV694:AW694" si="2900">IF(NOT(ISBLANK(DT694)),CONCATENATE(TEXT(DT694,"yyyy-mm-ddThh:MM:ss"),"Z"),"")</f>
        <v/>
      </c>
      <c r="AW694" s="146" t="str">
        <f t="shared" si="2900"/>
        <v/>
      </c>
      <c r="AX694" s="146" t="str">
        <f t="shared" ref="AX694:AZ694" si="2901">IF(NOT(ISBLANK(ED694)),CONCATENATE(TEXT(ED694,"yyyy-mm-ddThh:MM:ss"),"Z"),"")</f>
        <v/>
      </c>
      <c r="AY694" s="146" t="str">
        <f t="shared" si="2901"/>
        <v/>
      </c>
      <c r="AZ694" s="146" t="str">
        <f t="shared" si="2901"/>
        <v/>
      </c>
      <c r="BA694" s="176"/>
      <c r="BB694" s="152"/>
      <c r="BC694" s="177"/>
      <c r="BD694" s="154"/>
      <c r="BE694" s="155"/>
      <c r="BF694" s="154"/>
      <c r="BG694" s="155"/>
      <c r="BH694" s="169"/>
      <c r="BI694" s="162"/>
      <c r="BJ694" s="172"/>
      <c r="BK694" s="162"/>
      <c r="BL694" s="158"/>
      <c r="BM694" s="172"/>
      <c r="BN694" s="162"/>
      <c r="BO694" s="167"/>
      <c r="BP694" s="169"/>
      <c r="BQ694" s="162"/>
      <c r="BR694" s="162"/>
      <c r="BS694" s="174"/>
      <c r="BT694" s="162"/>
      <c r="BU694" s="174"/>
      <c r="BV694" s="174"/>
      <c r="BW694" s="174"/>
      <c r="BX694" s="173"/>
      <c r="BY694" s="158"/>
      <c r="BZ694" s="160"/>
      <c r="CA694" s="172"/>
      <c r="CB694" s="152"/>
      <c r="CC694" s="152"/>
      <c r="CD694" s="156"/>
      <c r="CE694" s="172"/>
      <c r="CF694" s="162"/>
      <c r="CG694" s="162"/>
      <c r="CH694" s="158"/>
      <c r="CI694" s="173"/>
      <c r="CJ694" s="178"/>
      <c r="CK694" s="173"/>
      <c r="CL694" s="165"/>
      <c r="CM694" s="172"/>
      <c r="CN694" s="162"/>
      <c r="CO694" s="162"/>
      <c r="CP694" s="162"/>
      <c r="CQ694" s="162"/>
      <c r="CR694" s="169"/>
      <c r="CS694" s="162"/>
      <c r="CT694" s="162"/>
      <c r="CU694" s="174"/>
      <c r="CV694" s="152"/>
      <c r="CW694" s="173"/>
      <c r="CX694" s="158"/>
      <c r="CY694" s="172"/>
      <c r="CZ694" s="162"/>
      <c r="DA694" s="162"/>
      <c r="DB694" s="158"/>
      <c r="DC694" s="173"/>
      <c r="DD694" s="178"/>
      <c r="DE694" s="173"/>
      <c r="DF694" s="165"/>
      <c r="DG694" s="172"/>
      <c r="DH694" s="178"/>
      <c r="DI694" s="172"/>
      <c r="DJ694" s="178"/>
      <c r="DK694" s="172"/>
      <c r="DL694" s="162"/>
      <c r="DM694" s="167"/>
      <c r="DN694" s="169"/>
      <c r="DO694" s="162"/>
      <c r="DP694" s="162"/>
      <c r="DQ694" s="174"/>
      <c r="DR694" s="152"/>
      <c r="DS694" s="172"/>
      <c r="DT694" s="152"/>
      <c r="DU694" s="152"/>
      <c r="DV694" s="156"/>
      <c r="DW694" s="173"/>
      <c r="DX694" s="158"/>
      <c r="DY694" s="172"/>
      <c r="DZ694" s="162"/>
      <c r="EA694" s="162"/>
      <c r="EB694" s="172"/>
      <c r="EC694" s="172"/>
      <c r="ED694" s="152"/>
      <c r="EE694" s="152"/>
      <c r="EF694" s="152"/>
      <c r="EG694" s="174"/>
      <c r="EH694" s="172"/>
      <c r="EI694" s="162"/>
      <c r="EJ694" s="162"/>
    </row>
    <row r="695" spans="1:140" ht="12.5">
      <c r="A695" s="168"/>
      <c r="B695" s="169"/>
      <c r="C695" s="144" t="str">
        <f t="shared" si="0"/>
        <v/>
      </c>
      <c r="D695" s="144" t="str">
        <f t="shared" si="2699"/>
        <v/>
      </c>
      <c r="E695" s="144" t="str">
        <f t="shared" si="2"/>
        <v/>
      </c>
      <c r="F695" s="145" t="str">
        <f t="shared" si="2700"/>
        <v/>
      </c>
      <c r="G695" s="145" t="str">
        <f t="shared" si="4"/>
        <v/>
      </c>
      <c r="H695" s="145" t="str">
        <f t="shared" si="5"/>
        <v/>
      </c>
      <c r="I695" s="146" t="str">
        <f t="shared" ref="I695:J695" si="2902">IF(COUNTA($DO695:$DX695)&gt;0,$BA695,"")</f>
        <v/>
      </c>
      <c r="J695" s="146" t="str">
        <f t="shared" si="2902"/>
        <v/>
      </c>
      <c r="K695" s="147" t="str">
        <f t="shared" si="43"/>
        <v/>
      </c>
      <c r="L695" s="147" t="str">
        <f t="shared" si="7"/>
        <v/>
      </c>
      <c r="M695" s="147" t="str">
        <f t="shared" si="8"/>
        <v/>
      </c>
      <c r="N695" s="147" t="str">
        <f t="shared" si="48"/>
        <v/>
      </c>
      <c r="O695" s="147" t="str">
        <f t="shared" si="9"/>
        <v/>
      </c>
      <c r="P695" s="146" t="str">
        <f t="shared" si="2702"/>
        <v/>
      </c>
      <c r="Q695" s="147" t="str">
        <f t="shared" si="2703"/>
        <v/>
      </c>
      <c r="R695" s="146" t="str">
        <f t="shared" si="12"/>
        <v/>
      </c>
      <c r="S695" s="146" t="str">
        <f t="shared" si="13"/>
        <v/>
      </c>
      <c r="T695" s="146" t="str">
        <f>IF(NOT(ISBLANK(DH695)),
        IF(AND(ISREF('Input Tenderers'!$J$8:$K$8),COUNTA('Input Tenderers'!$N$8)&gt;0),
                IF(COUNTA('Input Implementation Transactio'!$N695:$O695)&gt;0,"supplier;tenderer;payee","supplier;tenderer"),
                IF(COUNTA('Input Implementation Transactio'!$N695:$O695)&gt;0,"supplier;payee","supplier")
                ),
        IF(COUNTA('Input Implementation Transactio'!$N695:$O695)&gt;0, "payee", "")
        )</f>
        <v/>
      </c>
      <c r="U695" s="146" t="str">
        <f t="shared" si="14"/>
        <v/>
      </c>
      <c r="V695" s="146" t="str">
        <f t="shared" si="15"/>
        <v/>
      </c>
      <c r="W695" s="148" t="str">
        <f t="shared" si="2704"/>
        <v/>
      </c>
      <c r="X695" s="175" t="str">
        <f t="shared" si="2705"/>
        <v/>
      </c>
      <c r="Y695" s="170" t="str">
        <f t="shared" si="2706"/>
        <v/>
      </c>
      <c r="Z695" s="150" t="str">
        <f t="shared" si="19"/>
        <v/>
      </c>
      <c r="AA695" s="146" t="str">
        <f t="shared" si="20"/>
        <v/>
      </c>
      <c r="AB695" s="146" t="str">
        <f t="shared" si="21"/>
        <v/>
      </c>
      <c r="AC695" s="146" t="str">
        <f t="shared" si="22"/>
        <v/>
      </c>
      <c r="AD695" s="148" t="str">
        <f t="shared" si="2707"/>
        <v/>
      </c>
      <c r="AE695" s="148" t="str">
        <f t="shared" si="24"/>
        <v/>
      </c>
      <c r="AF695" s="175" t="str">
        <f t="shared" si="2708"/>
        <v/>
      </c>
      <c r="AG695" s="170" t="str">
        <f t="shared" si="2709"/>
        <v/>
      </c>
      <c r="AH695" s="148" t="str">
        <f t="shared" si="2710"/>
        <v/>
      </c>
      <c r="AI695" s="146" t="str">
        <f t="shared" si="28"/>
        <v/>
      </c>
      <c r="AJ695" s="146" t="str">
        <f t="shared" si="29"/>
        <v/>
      </c>
      <c r="AK695" s="146" t="str">
        <f t="shared" si="30"/>
        <v/>
      </c>
      <c r="AL695" s="146" t="str">
        <f t="shared" si="31"/>
        <v/>
      </c>
      <c r="AM695" s="171" t="str">
        <f t="shared" si="32"/>
        <v/>
      </c>
      <c r="AN695" s="171" t="str">
        <f t="shared" si="33"/>
        <v/>
      </c>
      <c r="AO695" s="146" t="str">
        <f t="shared" si="34"/>
        <v/>
      </c>
      <c r="AP695" s="146" t="str">
        <f t="shared" si="35"/>
        <v/>
      </c>
      <c r="AQ695" s="146" t="str">
        <f t="shared" si="36"/>
        <v/>
      </c>
      <c r="AR695" s="146" t="str">
        <f t="shared" ref="AR695:AS695" si="2903">IF(NOT(ISBLANK(CB695)),CONCATENATE(TEXT(CB695,"yyyy-mm-ddThh:MM:ss"),"Z"),"")</f>
        <v/>
      </c>
      <c r="AS695" s="146" t="str">
        <f t="shared" si="2903"/>
        <v/>
      </c>
      <c r="AT695" s="146" t="str">
        <f t="shared" si="38"/>
        <v/>
      </c>
      <c r="AU695" s="146" t="str">
        <f t="shared" si="39"/>
        <v/>
      </c>
      <c r="AV695" s="146" t="str">
        <f t="shared" ref="AV695:AW695" si="2904">IF(NOT(ISBLANK(DT695)),CONCATENATE(TEXT(DT695,"yyyy-mm-ddThh:MM:ss"),"Z"),"")</f>
        <v/>
      </c>
      <c r="AW695" s="146" t="str">
        <f t="shared" si="2904"/>
        <v/>
      </c>
      <c r="AX695" s="146" t="str">
        <f t="shared" ref="AX695:AZ695" si="2905">IF(NOT(ISBLANK(ED695)),CONCATENATE(TEXT(ED695,"yyyy-mm-ddThh:MM:ss"),"Z"),"")</f>
        <v/>
      </c>
      <c r="AY695" s="146" t="str">
        <f t="shared" si="2905"/>
        <v/>
      </c>
      <c r="AZ695" s="146" t="str">
        <f t="shared" si="2905"/>
        <v/>
      </c>
      <c r="BA695" s="176"/>
      <c r="BB695" s="152"/>
      <c r="BC695" s="177"/>
      <c r="BD695" s="154"/>
      <c r="BE695" s="155"/>
      <c r="BF695" s="154"/>
      <c r="BG695" s="155"/>
      <c r="BH695" s="169"/>
      <c r="BI695" s="162"/>
      <c r="BJ695" s="172"/>
      <c r="BK695" s="162"/>
      <c r="BL695" s="158"/>
      <c r="BM695" s="172"/>
      <c r="BN695" s="162"/>
      <c r="BO695" s="167"/>
      <c r="BP695" s="169"/>
      <c r="BQ695" s="162"/>
      <c r="BR695" s="162"/>
      <c r="BS695" s="174"/>
      <c r="BT695" s="162"/>
      <c r="BU695" s="174"/>
      <c r="BV695" s="174"/>
      <c r="BW695" s="174"/>
      <c r="BX695" s="173"/>
      <c r="BY695" s="158"/>
      <c r="BZ695" s="160"/>
      <c r="CA695" s="172"/>
      <c r="CB695" s="152"/>
      <c r="CC695" s="152"/>
      <c r="CD695" s="156"/>
      <c r="CE695" s="172"/>
      <c r="CF695" s="162"/>
      <c r="CG695" s="162"/>
      <c r="CH695" s="158"/>
      <c r="CI695" s="173"/>
      <c r="CJ695" s="178"/>
      <c r="CK695" s="173"/>
      <c r="CL695" s="165"/>
      <c r="CM695" s="172"/>
      <c r="CN695" s="162"/>
      <c r="CO695" s="162"/>
      <c r="CP695" s="162"/>
      <c r="CQ695" s="162"/>
      <c r="CR695" s="169"/>
      <c r="CS695" s="162"/>
      <c r="CT695" s="162"/>
      <c r="CU695" s="174"/>
      <c r="CV695" s="152"/>
      <c r="CW695" s="173"/>
      <c r="CX695" s="158"/>
      <c r="CY695" s="172"/>
      <c r="CZ695" s="162"/>
      <c r="DA695" s="162"/>
      <c r="DB695" s="158"/>
      <c r="DC695" s="173"/>
      <c r="DD695" s="178"/>
      <c r="DE695" s="173"/>
      <c r="DF695" s="165"/>
      <c r="DG695" s="172"/>
      <c r="DH695" s="178"/>
      <c r="DI695" s="172"/>
      <c r="DJ695" s="178"/>
      <c r="DK695" s="172"/>
      <c r="DL695" s="162"/>
      <c r="DM695" s="167"/>
      <c r="DN695" s="169"/>
      <c r="DO695" s="162"/>
      <c r="DP695" s="162"/>
      <c r="DQ695" s="174"/>
      <c r="DR695" s="152"/>
      <c r="DS695" s="172"/>
      <c r="DT695" s="152"/>
      <c r="DU695" s="152"/>
      <c r="DV695" s="156"/>
      <c r="DW695" s="173"/>
      <c r="DX695" s="158"/>
      <c r="DY695" s="172"/>
      <c r="DZ695" s="162"/>
      <c r="EA695" s="162"/>
      <c r="EB695" s="172"/>
      <c r="EC695" s="172"/>
      <c r="ED695" s="152"/>
      <c r="EE695" s="152"/>
      <c r="EF695" s="152"/>
      <c r="EG695" s="174"/>
      <c r="EH695" s="172"/>
      <c r="EI695" s="162"/>
      <c r="EJ695" s="162"/>
    </row>
    <row r="696" spans="1:140" ht="12.5">
      <c r="A696" s="168"/>
      <c r="B696" s="169"/>
      <c r="C696" s="144" t="str">
        <f t="shared" si="0"/>
        <v/>
      </c>
      <c r="D696" s="144" t="str">
        <f t="shared" si="2699"/>
        <v/>
      </c>
      <c r="E696" s="144" t="str">
        <f t="shared" si="2"/>
        <v/>
      </c>
      <c r="F696" s="145" t="str">
        <f t="shared" si="2700"/>
        <v/>
      </c>
      <c r="G696" s="145" t="str">
        <f t="shared" si="4"/>
        <v/>
      </c>
      <c r="H696" s="145" t="str">
        <f t="shared" si="5"/>
        <v/>
      </c>
      <c r="I696" s="146" t="str">
        <f t="shared" ref="I696:J696" si="2906">IF(COUNTA($DO696:$DX696)&gt;0,$BA696,"")</f>
        <v/>
      </c>
      <c r="J696" s="146" t="str">
        <f t="shared" si="2906"/>
        <v/>
      </c>
      <c r="K696" s="147" t="str">
        <f t="shared" si="43"/>
        <v/>
      </c>
      <c r="L696" s="147" t="str">
        <f t="shared" si="7"/>
        <v/>
      </c>
      <c r="M696" s="147" t="str">
        <f t="shared" si="8"/>
        <v/>
      </c>
      <c r="N696" s="147" t="str">
        <f t="shared" si="48"/>
        <v/>
      </c>
      <c r="O696" s="147" t="str">
        <f t="shared" si="9"/>
        <v/>
      </c>
      <c r="P696" s="146" t="str">
        <f t="shared" si="2702"/>
        <v/>
      </c>
      <c r="Q696" s="147" t="str">
        <f t="shared" si="2703"/>
        <v/>
      </c>
      <c r="R696" s="146" t="str">
        <f t="shared" si="12"/>
        <v/>
      </c>
      <c r="S696" s="146" t="str">
        <f t="shared" si="13"/>
        <v/>
      </c>
      <c r="T696" s="146" t="str">
        <f>IF(NOT(ISBLANK(DH696)),
        IF(AND(ISREF('Input Tenderers'!$J$8:$K$8),COUNTA('Input Tenderers'!$N$8)&gt;0),
                IF(COUNTA('Input Implementation Transactio'!$N696:$O696)&gt;0,"supplier;tenderer;payee","supplier;tenderer"),
                IF(COUNTA('Input Implementation Transactio'!$N696:$O696)&gt;0,"supplier;payee","supplier")
                ),
        IF(COUNTA('Input Implementation Transactio'!$N696:$O696)&gt;0, "payee", "")
        )</f>
        <v/>
      </c>
      <c r="U696" s="146" t="str">
        <f t="shared" si="14"/>
        <v/>
      </c>
      <c r="V696" s="146" t="str">
        <f t="shared" si="15"/>
        <v/>
      </c>
      <c r="W696" s="148" t="str">
        <f t="shared" si="2704"/>
        <v/>
      </c>
      <c r="X696" s="175" t="str">
        <f t="shared" si="2705"/>
        <v/>
      </c>
      <c r="Y696" s="170" t="str">
        <f t="shared" si="2706"/>
        <v/>
      </c>
      <c r="Z696" s="150" t="str">
        <f t="shared" si="19"/>
        <v/>
      </c>
      <c r="AA696" s="146" t="str">
        <f t="shared" si="20"/>
        <v/>
      </c>
      <c r="AB696" s="146" t="str">
        <f t="shared" si="21"/>
        <v/>
      </c>
      <c r="AC696" s="146" t="str">
        <f t="shared" si="22"/>
        <v/>
      </c>
      <c r="AD696" s="148" t="str">
        <f t="shared" si="2707"/>
        <v/>
      </c>
      <c r="AE696" s="148" t="str">
        <f t="shared" si="24"/>
        <v/>
      </c>
      <c r="AF696" s="175" t="str">
        <f t="shared" si="2708"/>
        <v/>
      </c>
      <c r="AG696" s="170" t="str">
        <f t="shared" si="2709"/>
        <v/>
      </c>
      <c r="AH696" s="148" t="str">
        <f t="shared" si="2710"/>
        <v/>
      </c>
      <c r="AI696" s="146" t="str">
        <f t="shared" si="28"/>
        <v/>
      </c>
      <c r="AJ696" s="146" t="str">
        <f t="shared" si="29"/>
        <v/>
      </c>
      <c r="AK696" s="146" t="str">
        <f t="shared" si="30"/>
        <v/>
      </c>
      <c r="AL696" s="146" t="str">
        <f t="shared" si="31"/>
        <v/>
      </c>
      <c r="AM696" s="171" t="str">
        <f t="shared" si="32"/>
        <v/>
      </c>
      <c r="AN696" s="171" t="str">
        <f t="shared" si="33"/>
        <v/>
      </c>
      <c r="AO696" s="146" t="str">
        <f t="shared" si="34"/>
        <v/>
      </c>
      <c r="AP696" s="146" t="str">
        <f t="shared" si="35"/>
        <v/>
      </c>
      <c r="AQ696" s="146" t="str">
        <f t="shared" si="36"/>
        <v/>
      </c>
      <c r="AR696" s="146" t="str">
        <f t="shared" ref="AR696:AS696" si="2907">IF(NOT(ISBLANK(CB696)),CONCATENATE(TEXT(CB696,"yyyy-mm-ddThh:MM:ss"),"Z"),"")</f>
        <v/>
      </c>
      <c r="AS696" s="146" t="str">
        <f t="shared" si="2907"/>
        <v/>
      </c>
      <c r="AT696" s="146" t="str">
        <f t="shared" si="38"/>
        <v/>
      </c>
      <c r="AU696" s="146" t="str">
        <f t="shared" si="39"/>
        <v/>
      </c>
      <c r="AV696" s="146" t="str">
        <f t="shared" ref="AV696:AW696" si="2908">IF(NOT(ISBLANK(DT696)),CONCATENATE(TEXT(DT696,"yyyy-mm-ddThh:MM:ss"),"Z"),"")</f>
        <v/>
      </c>
      <c r="AW696" s="146" t="str">
        <f t="shared" si="2908"/>
        <v/>
      </c>
      <c r="AX696" s="146" t="str">
        <f t="shared" ref="AX696:AZ696" si="2909">IF(NOT(ISBLANK(ED696)),CONCATENATE(TEXT(ED696,"yyyy-mm-ddThh:MM:ss"),"Z"),"")</f>
        <v/>
      </c>
      <c r="AY696" s="146" t="str">
        <f t="shared" si="2909"/>
        <v/>
      </c>
      <c r="AZ696" s="146" t="str">
        <f t="shared" si="2909"/>
        <v/>
      </c>
      <c r="BA696" s="176"/>
      <c r="BB696" s="152"/>
      <c r="BC696" s="177"/>
      <c r="BD696" s="154"/>
      <c r="BE696" s="155"/>
      <c r="BF696" s="154"/>
      <c r="BG696" s="155"/>
      <c r="BH696" s="169"/>
      <c r="BI696" s="162"/>
      <c r="BJ696" s="172"/>
      <c r="BK696" s="162"/>
      <c r="BL696" s="158"/>
      <c r="BM696" s="172"/>
      <c r="BN696" s="162"/>
      <c r="BO696" s="167"/>
      <c r="BP696" s="169"/>
      <c r="BQ696" s="162"/>
      <c r="BR696" s="162"/>
      <c r="BS696" s="174"/>
      <c r="BT696" s="162"/>
      <c r="BU696" s="174"/>
      <c r="BV696" s="174"/>
      <c r="BW696" s="174"/>
      <c r="BX696" s="173"/>
      <c r="BY696" s="158"/>
      <c r="BZ696" s="160"/>
      <c r="CA696" s="172"/>
      <c r="CB696" s="152"/>
      <c r="CC696" s="152"/>
      <c r="CD696" s="156"/>
      <c r="CE696" s="172"/>
      <c r="CF696" s="162"/>
      <c r="CG696" s="162"/>
      <c r="CH696" s="158"/>
      <c r="CI696" s="173"/>
      <c r="CJ696" s="178"/>
      <c r="CK696" s="173"/>
      <c r="CL696" s="165"/>
      <c r="CM696" s="172"/>
      <c r="CN696" s="162"/>
      <c r="CO696" s="162"/>
      <c r="CP696" s="162"/>
      <c r="CQ696" s="162"/>
      <c r="CR696" s="169"/>
      <c r="CS696" s="162"/>
      <c r="CT696" s="162"/>
      <c r="CU696" s="174"/>
      <c r="CV696" s="152"/>
      <c r="CW696" s="173"/>
      <c r="CX696" s="158"/>
      <c r="CY696" s="172"/>
      <c r="CZ696" s="162"/>
      <c r="DA696" s="162"/>
      <c r="DB696" s="158"/>
      <c r="DC696" s="173"/>
      <c r="DD696" s="178"/>
      <c r="DE696" s="173"/>
      <c r="DF696" s="165"/>
      <c r="DG696" s="172"/>
      <c r="DH696" s="178"/>
      <c r="DI696" s="172"/>
      <c r="DJ696" s="178"/>
      <c r="DK696" s="172"/>
      <c r="DL696" s="162"/>
      <c r="DM696" s="167"/>
      <c r="DN696" s="169"/>
      <c r="DO696" s="162"/>
      <c r="DP696" s="162"/>
      <c r="DQ696" s="174"/>
      <c r="DR696" s="152"/>
      <c r="DS696" s="172"/>
      <c r="DT696" s="152"/>
      <c r="DU696" s="152"/>
      <c r="DV696" s="156"/>
      <c r="DW696" s="173"/>
      <c r="DX696" s="158"/>
      <c r="DY696" s="172"/>
      <c r="DZ696" s="162"/>
      <c r="EA696" s="162"/>
      <c r="EB696" s="172"/>
      <c r="EC696" s="172"/>
      <c r="ED696" s="152"/>
      <c r="EE696" s="152"/>
      <c r="EF696" s="152"/>
      <c r="EG696" s="174"/>
      <c r="EH696" s="172"/>
      <c r="EI696" s="162"/>
      <c r="EJ696" s="162"/>
    </row>
    <row r="697" spans="1:140" ht="12.5">
      <c r="A697" s="168"/>
      <c r="B697" s="169"/>
      <c r="C697" s="144" t="str">
        <f t="shared" si="0"/>
        <v/>
      </c>
      <c r="D697" s="144" t="str">
        <f t="shared" si="2699"/>
        <v/>
      </c>
      <c r="E697" s="144" t="str">
        <f t="shared" si="2"/>
        <v/>
      </c>
      <c r="F697" s="145" t="str">
        <f t="shared" si="2700"/>
        <v/>
      </c>
      <c r="G697" s="145" t="str">
        <f t="shared" si="4"/>
        <v/>
      </c>
      <c r="H697" s="145" t="str">
        <f t="shared" si="5"/>
        <v/>
      </c>
      <c r="I697" s="146" t="str">
        <f t="shared" ref="I697:J697" si="2910">IF(COUNTA($DO697:$DX697)&gt;0,$BA697,"")</f>
        <v/>
      </c>
      <c r="J697" s="146" t="str">
        <f t="shared" si="2910"/>
        <v/>
      </c>
      <c r="K697" s="147" t="str">
        <f t="shared" si="43"/>
        <v/>
      </c>
      <c r="L697" s="147" t="str">
        <f t="shared" si="7"/>
        <v/>
      </c>
      <c r="M697" s="147" t="str">
        <f t="shared" si="8"/>
        <v/>
      </c>
      <c r="N697" s="147" t="str">
        <f t="shared" si="48"/>
        <v/>
      </c>
      <c r="O697" s="147" t="str">
        <f t="shared" si="9"/>
        <v/>
      </c>
      <c r="P697" s="146" t="str">
        <f t="shared" si="2702"/>
        <v/>
      </c>
      <c r="Q697" s="147" t="str">
        <f t="shared" si="2703"/>
        <v/>
      </c>
      <c r="R697" s="146" t="str">
        <f t="shared" si="12"/>
        <v/>
      </c>
      <c r="S697" s="146" t="str">
        <f t="shared" si="13"/>
        <v/>
      </c>
      <c r="T697" s="146" t="str">
        <f>IF(NOT(ISBLANK(DH697)),
        IF(AND(ISREF('Input Tenderers'!$J$8:$K$8),COUNTA('Input Tenderers'!$N$8)&gt;0),
                IF(COUNTA('Input Implementation Transactio'!$N697:$O697)&gt;0,"supplier;tenderer;payee","supplier;tenderer"),
                IF(COUNTA('Input Implementation Transactio'!$N697:$O697)&gt;0,"supplier;payee","supplier")
                ),
        IF(COUNTA('Input Implementation Transactio'!$N697:$O697)&gt;0, "payee", "")
        )</f>
        <v/>
      </c>
      <c r="U697" s="146" t="str">
        <f t="shared" si="14"/>
        <v/>
      </c>
      <c r="V697" s="146" t="str">
        <f t="shared" si="15"/>
        <v/>
      </c>
      <c r="W697" s="148" t="str">
        <f t="shared" si="2704"/>
        <v/>
      </c>
      <c r="X697" s="175" t="str">
        <f t="shared" si="2705"/>
        <v/>
      </c>
      <c r="Y697" s="170" t="str">
        <f t="shared" si="2706"/>
        <v/>
      </c>
      <c r="Z697" s="150" t="str">
        <f t="shared" si="19"/>
        <v/>
      </c>
      <c r="AA697" s="146" t="str">
        <f t="shared" si="20"/>
        <v/>
      </c>
      <c r="AB697" s="146" t="str">
        <f t="shared" si="21"/>
        <v/>
      </c>
      <c r="AC697" s="146" t="str">
        <f t="shared" si="22"/>
        <v/>
      </c>
      <c r="AD697" s="148" t="str">
        <f t="shared" si="2707"/>
        <v/>
      </c>
      <c r="AE697" s="148" t="str">
        <f t="shared" si="24"/>
        <v/>
      </c>
      <c r="AF697" s="175" t="str">
        <f t="shared" si="2708"/>
        <v/>
      </c>
      <c r="AG697" s="170" t="str">
        <f t="shared" si="2709"/>
        <v/>
      </c>
      <c r="AH697" s="148" t="str">
        <f t="shared" si="2710"/>
        <v/>
      </c>
      <c r="AI697" s="146" t="str">
        <f t="shared" si="28"/>
        <v/>
      </c>
      <c r="AJ697" s="146" t="str">
        <f t="shared" si="29"/>
        <v/>
      </c>
      <c r="AK697" s="146" t="str">
        <f t="shared" si="30"/>
        <v/>
      </c>
      <c r="AL697" s="146" t="str">
        <f t="shared" si="31"/>
        <v/>
      </c>
      <c r="AM697" s="171" t="str">
        <f t="shared" si="32"/>
        <v/>
      </c>
      <c r="AN697" s="171" t="str">
        <f t="shared" si="33"/>
        <v/>
      </c>
      <c r="AO697" s="146" t="str">
        <f t="shared" si="34"/>
        <v/>
      </c>
      <c r="AP697" s="146" t="str">
        <f t="shared" si="35"/>
        <v/>
      </c>
      <c r="AQ697" s="146" t="str">
        <f t="shared" si="36"/>
        <v/>
      </c>
      <c r="AR697" s="146" t="str">
        <f t="shared" ref="AR697:AS697" si="2911">IF(NOT(ISBLANK(CB697)),CONCATENATE(TEXT(CB697,"yyyy-mm-ddThh:MM:ss"),"Z"),"")</f>
        <v/>
      </c>
      <c r="AS697" s="146" t="str">
        <f t="shared" si="2911"/>
        <v/>
      </c>
      <c r="AT697" s="146" t="str">
        <f t="shared" si="38"/>
        <v/>
      </c>
      <c r="AU697" s="146" t="str">
        <f t="shared" si="39"/>
        <v/>
      </c>
      <c r="AV697" s="146" t="str">
        <f t="shared" ref="AV697:AW697" si="2912">IF(NOT(ISBLANK(DT697)),CONCATENATE(TEXT(DT697,"yyyy-mm-ddThh:MM:ss"),"Z"),"")</f>
        <v/>
      </c>
      <c r="AW697" s="146" t="str">
        <f t="shared" si="2912"/>
        <v/>
      </c>
      <c r="AX697" s="146" t="str">
        <f t="shared" ref="AX697:AZ697" si="2913">IF(NOT(ISBLANK(ED697)),CONCATENATE(TEXT(ED697,"yyyy-mm-ddThh:MM:ss"),"Z"),"")</f>
        <v/>
      </c>
      <c r="AY697" s="146" t="str">
        <f t="shared" si="2913"/>
        <v/>
      </c>
      <c r="AZ697" s="146" t="str">
        <f t="shared" si="2913"/>
        <v/>
      </c>
      <c r="BA697" s="176"/>
      <c r="BB697" s="152"/>
      <c r="BC697" s="177"/>
      <c r="BD697" s="154"/>
      <c r="BE697" s="155"/>
      <c r="BF697" s="154"/>
      <c r="BG697" s="155"/>
      <c r="BH697" s="169"/>
      <c r="BI697" s="162"/>
      <c r="BJ697" s="172"/>
      <c r="BK697" s="162"/>
      <c r="BL697" s="158"/>
      <c r="BM697" s="172"/>
      <c r="BN697" s="162"/>
      <c r="BO697" s="167"/>
      <c r="BP697" s="169"/>
      <c r="BQ697" s="162"/>
      <c r="BR697" s="162"/>
      <c r="BS697" s="174"/>
      <c r="BT697" s="162"/>
      <c r="BU697" s="174"/>
      <c r="BV697" s="174"/>
      <c r="BW697" s="174"/>
      <c r="BX697" s="173"/>
      <c r="BY697" s="158"/>
      <c r="BZ697" s="160"/>
      <c r="CA697" s="172"/>
      <c r="CB697" s="152"/>
      <c r="CC697" s="152"/>
      <c r="CD697" s="156"/>
      <c r="CE697" s="172"/>
      <c r="CF697" s="162"/>
      <c r="CG697" s="162"/>
      <c r="CH697" s="158"/>
      <c r="CI697" s="173"/>
      <c r="CJ697" s="178"/>
      <c r="CK697" s="173"/>
      <c r="CL697" s="165"/>
      <c r="CM697" s="172"/>
      <c r="CN697" s="162"/>
      <c r="CO697" s="162"/>
      <c r="CP697" s="162"/>
      <c r="CQ697" s="162"/>
      <c r="CR697" s="169"/>
      <c r="CS697" s="162"/>
      <c r="CT697" s="162"/>
      <c r="CU697" s="174"/>
      <c r="CV697" s="152"/>
      <c r="CW697" s="173"/>
      <c r="CX697" s="158"/>
      <c r="CY697" s="172"/>
      <c r="CZ697" s="162"/>
      <c r="DA697" s="162"/>
      <c r="DB697" s="158"/>
      <c r="DC697" s="173"/>
      <c r="DD697" s="178"/>
      <c r="DE697" s="173"/>
      <c r="DF697" s="165"/>
      <c r="DG697" s="172"/>
      <c r="DH697" s="178"/>
      <c r="DI697" s="172"/>
      <c r="DJ697" s="178"/>
      <c r="DK697" s="172"/>
      <c r="DL697" s="162"/>
      <c r="DM697" s="167"/>
      <c r="DN697" s="169"/>
      <c r="DO697" s="162"/>
      <c r="DP697" s="162"/>
      <c r="DQ697" s="174"/>
      <c r="DR697" s="152"/>
      <c r="DS697" s="172"/>
      <c r="DT697" s="152"/>
      <c r="DU697" s="152"/>
      <c r="DV697" s="156"/>
      <c r="DW697" s="173"/>
      <c r="DX697" s="158"/>
      <c r="DY697" s="172"/>
      <c r="DZ697" s="162"/>
      <c r="EA697" s="162"/>
      <c r="EB697" s="172"/>
      <c r="EC697" s="172"/>
      <c r="ED697" s="152"/>
      <c r="EE697" s="152"/>
      <c r="EF697" s="152"/>
      <c r="EG697" s="174"/>
      <c r="EH697" s="172"/>
      <c r="EI697" s="162"/>
      <c r="EJ697" s="162"/>
    </row>
    <row r="698" spans="1:140" ht="12.5">
      <c r="A698" s="168"/>
      <c r="B698" s="169"/>
      <c r="C698" s="144" t="str">
        <f t="shared" si="0"/>
        <v/>
      </c>
      <c r="D698" s="144" t="str">
        <f t="shared" si="2699"/>
        <v/>
      </c>
      <c r="E698" s="144" t="str">
        <f t="shared" si="2"/>
        <v/>
      </c>
      <c r="F698" s="145" t="str">
        <f t="shared" si="2700"/>
        <v/>
      </c>
      <c r="G698" s="145" t="str">
        <f t="shared" si="4"/>
        <v/>
      </c>
      <c r="H698" s="145" t="str">
        <f t="shared" si="5"/>
        <v/>
      </c>
      <c r="I698" s="146" t="str">
        <f t="shared" ref="I698:J698" si="2914">IF(COUNTA($DO698:$DX698)&gt;0,$BA698,"")</f>
        <v/>
      </c>
      <c r="J698" s="146" t="str">
        <f t="shared" si="2914"/>
        <v/>
      </c>
      <c r="K698" s="147" t="str">
        <f t="shared" si="43"/>
        <v/>
      </c>
      <c r="L698" s="147" t="str">
        <f t="shared" si="7"/>
        <v/>
      </c>
      <c r="M698" s="147" t="str">
        <f t="shared" si="8"/>
        <v/>
      </c>
      <c r="N698" s="147" t="str">
        <f t="shared" si="48"/>
        <v/>
      </c>
      <c r="O698" s="147" t="str">
        <f t="shared" si="9"/>
        <v/>
      </c>
      <c r="P698" s="146" t="str">
        <f t="shared" si="2702"/>
        <v/>
      </c>
      <c r="Q698" s="147" t="str">
        <f t="shared" si="2703"/>
        <v/>
      </c>
      <c r="R698" s="146" t="str">
        <f t="shared" si="12"/>
        <v/>
      </c>
      <c r="S698" s="146" t="str">
        <f t="shared" si="13"/>
        <v/>
      </c>
      <c r="T698" s="146" t="str">
        <f>IF(NOT(ISBLANK(DH698)),
        IF(AND(ISREF('Input Tenderers'!$J$8:$K$8),COUNTA('Input Tenderers'!$N$8)&gt;0),
                IF(COUNTA('Input Implementation Transactio'!$N698:$O698)&gt;0,"supplier;tenderer;payee","supplier;tenderer"),
                IF(COUNTA('Input Implementation Transactio'!$N698:$O698)&gt;0,"supplier;payee","supplier")
                ),
        IF(COUNTA('Input Implementation Transactio'!$N698:$O698)&gt;0, "payee", "")
        )</f>
        <v/>
      </c>
      <c r="U698" s="146" t="str">
        <f t="shared" si="14"/>
        <v/>
      </c>
      <c r="V698" s="146" t="str">
        <f t="shared" si="15"/>
        <v/>
      </c>
      <c r="W698" s="148" t="str">
        <f t="shared" si="2704"/>
        <v/>
      </c>
      <c r="X698" s="175" t="str">
        <f t="shared" si="2705"/>
        <v/>
      </c>
      <c r="Y698" s="170" t="str">
        <f t="shared" si="2706"/>
        <v/>
      </c>
      <c r="Z698" s="150" t="str">
        <f t="shared" si="19"/>
        <v/>
      </c>
      <c r="AA698" s="146" t="str">
        <f t="shared" si="20"/>
        <v/>
      </c>
      <c r="AB698" s="146" t="str">
        <f t="shared" si="21"/>
        <v/>
      </c>
      <c r="AC698" s="146" t="str">
        <f t="shared" si="22"/>
        <v/>
      </c>
      <c r="AD698" s="148" t="str">
        <f t="shared" si="2707"/>
        <v/>
      </c>
      <c r="AE698" s="148" t="str">
        <f t="shared" si="24"/>
        <v/>
      </c>
      <c r="AF698" s="175" t="str">
        <f t="shared" si="2708"/>
        <v/>
      </c>
      <c r="AG698" s="170" t="str">
        <f t="shared" si="2709"/>
        <v/>
      </c>
      <c r="AH698" s="148" t="str">
        <f t="shared" si="2710"/>
        <v/>
      </c>
      <c r="AI698" s="146" t="str">
        <f t="shared" si="28"/>
        <v/>
      </c>
      <c r="AJ698" s="146" t="str">
        <f t="shared" si="29"/>
        <v/>
      </c>
      <c r="AK698" s="146" t="str">
        <f t="shared" si="30"/>
        <v/>
      </c>
      <c r="AL698" s="146" t="str">
        <f t="shared" si="31"/>
        <v/>
      </c>
      <c r="AM698" s="171" t="str">
        <f t="shared" si="32"/>
        <v/>
      </c>
      <c r="AN698" s="171" t="str">
        <f t="shared" si="33"/>
        <v/>
      </c>
      <c r="AO698" s="146" t="str">
        <f t="shared" si="34"/>
        <v/>
      </c>
      <c r="AP698" s="146" t="str">
        <f t="shared" si="35"/>
        <v/>
      </c>
      <c r="AQ698" s="146" t="str">
        <f t="shared" si="36"/>
        <v/>
      </c>
      <c r="AR698" s="146" t="str">
        <f t="shared" ref="AR698:AS698" si="2915">IF(NOT(ISBLANK(CB698)),CONCATENATE(TEXT(CB698,"yyyy-mm-ddThh:MM:ss"),"Z"),"")</f>
        <v/>
      </c>
      <c r="AS698" s="146" t="str">
        <f t="shared" si="2915"/>
        <v/>
      </c>
      <c r="AT698" s="146" t="str">
        <f t="shared" si="38"/>
        <v/>
      </c>
      <c r="AU698" s="146" t="str">
        <f t="shared" si="39"/>
        <v/>
      </c>
      <c r="AV698" s="146" t="str">
        <f t="shared" ref="AV698:AW698" si="2916">IF(NOT(ISBLANK(DT698)),CONCATENATE(TEXT(DT698,"yyyy-mm-ddThh:MM:ss"),"Z"),"")</f>
        <v/>
      </c>
      <c r="AW698" s="146" t="str">
        <f t="shared" si="2916"/>
        <v/>
      </c>
      <c r="AX698" s="146" t="str">
        <f t="shared" ref="AX698:AZ698" si="2917">IF(NOT(ISBLANK(ED698)),CONCATENATE(TEXT(ED698,"yyyy-mm-ddThh:MM:ss"),"Z"),"")</f>
        <v/>
      </c>
      <c r="AY698" s="146" t="str">
        <f t="shared" si="2917"/>
        <v/>
      </c>
      <c r="AZ698" s="146" t="str">
        <f t="shared" si="2917"/>
        <v/>
      </c>
      <c r="BA698" s="176"/>
      <c r="BB698" s="152"/>
      <c r="BC698" s="177"/>
      <c r="BD698" s="154"/>
      <c r="BE698" s="155"/>
      <c r="BF698" s="154"/>
      <c r="BG698" s="155"/>
      <c r="BH698" s="169"/>
      <c r="BI698" s="162"/>
      <c r="BJ698" s="172"/>
      <c r="BK698" s="162"/>
      <c r="BL698" s="158"/>
      <c r="BM698" s="172"/>
      <c r="BN698" s="162"/>
      <c r="BO698" s="167"/>
      <c r="BP698" s="169"/>
      <c r="BQ698" s="162"/>
      <c r="BR698" s="162"/>
      <c r="BS698" s="174"/>
      <c r="BT698" s="162"/>
      <c r="BU698" s="174"/>
      <c r="BV698" s="174"/>
      <c r="BW698" s="174"/>
      <c r="BX698" s="173"/>
      <c r="BY698" s="158"/>
      <c r="BZ698" s="160"/>
      <c r="CA698" s="172"/>
      <c r="CB698" s="152"/>
      <c r="CC698" s="152"/>
      <c r="CD698" s="156"/>
      <c r="CE698" s="172"/>
      <c r="CF698" s="162"/>
      <c r="CG698" s="162"/>
      <c r="CH698" s="158"/>
      <c r="CI698" s="173"/>
      <c r="CJ698" s="178"/>
      <c r="CK698" s="173"/>
      <c r="CL698" s="165"/>
      <c r="CM698" s="172"/>
      <c r="CN698" s="162"/>
      <c r="CO698" s="162"/>
      <c r="CP698" s="162"/>
      <c r="CQ698" s="162"/>
      <c r="CR698" s="169"/>
      <c r="CS698" s="162"/>
      <c r="CT698" s="162"/>
      <c r="CU698" s="174"/>
      <c r="CV698" s="152"/>
      <c r="CW698" s="173"/>
      <c r="CX698" s="158"/>
      <c r="CY698" s="172"/>
      <c r="CZ698" s="162"/>
      <c r="DA698" s="162"/>
      <c r="DB698" s="158"/>
      <c r="DC698" s="173"/>
      <c r="DD698" s="178"/>
      <c r="DE698" s="173"/>
      <c r="DF698" s="165"/>
      <c r="DG698" s="172"/>
      <c r="DH698" s="178"/>
      <c r="DI698" s="172"/>
      <c r="DJ698" s="178"/>
      <c r="DK698" s="172"/>
      <c r="DL698" s="162"/>
      <c r="DM698" s="167"/>
      <c r="DN698" s="169"/>
      <c r="DO698" s="162"/>
      <c r="DP698" s="162"/>
      <c r="DQ698" s="174"/>
      <c r="DR698" s="152"/>
      <c r="DS698" s="172"/>
      <c r="DT698" s="152"/>
      <c r="DU698" s="152"/>
      <c r="DV698" s="156"/>
      <c r="DW698" s="173"/>
      <c r="DX698" s="158"/>
      <c r="DY698" s="172"/>
      <c r="DZ698" s="162"/>
      <c r="EA698" s="162"/>
      <c r="EB698" s="172"/>
      <c r="EC698" s="172"/>
      <c r="ED698" s="152"/>
      <c r="EE698" s="152"/>
      <c r="EF698" s="152"/>
      <c r="EG698" s="174"/>
      <c r="EH698" s="172"/>
      <c r="EI698" s="162"/>
      <c r="EJ698" s="162"/>
    </row>
    <row r="699" spans="1:140" ht="12.5">
      <c r="A699" s="168"/>
      <c r="B699" s="169"/>
      <c r="C699" s="144" t="str">
        <f t="shared" si="0"/>
        <v/>
      </c>
      <c r="D699" s="144" t="str">
        <f t="shared" si="2699"/>
        <v/>
      </c>
      <c r="E699" s="144" t="str">
        <f t="shared" si="2"/>
        <v/>
      </c>
      <c r="F699" s="145" t="str">
        <f t="shared" si="2700"/>
        <v/>
      </c>
      <c r="G699" s="145" t="str">
        <f t="shared" si="4"/>
        <v/>
      </c>
      <c r="H699" s="145" t="str">
        <f t="shared" si="5"/>
        <v/>
      </c>
      <c r="I699" s="146" t="str">
        <f t="shared" ref="I699:J699" si="2918">IF(COUNTA($DO699:$DX699)&gt;0,$BA699,"")</f>
        <v/>
      </c>
      <c r="J699" s="146" t="str">
        <f t="shared" si="2918"/>
        <v/>
      </c>
      <c r="K699" s="147" t="str">
        <f t="shared" si="43"/>
        <v/>
      </c>
      <c r="L699" s="147" t="str">
        <f t="shared" si="7"/>
        <v/>
      </c>
      <c r="M699" s="147" t="str">
        <f t="shared" si="8"/>
        <v/>
      </c>
      <c r="N699" s="147" t="str">
        <f t="shared" si="48"/>
        <v/>
      </c>
      <c r="O699" s="147" t="str">
        <f t="shared" si="9"/>
        <v/>
      </c>
      <c r="P699" s="146" t="str">
        <f t="shared" si="2702"/>
        <v/>
      </c>
      <c r="Q699" s="147" t="str">
        <f t="shared" si="2703"/>
        <v/>
      </c>
      <c r="R699" s="146" t="str">
        <f t="shared" si="12"/>
        <v/>
      </c>
      <c r="S699" s="146" t="str">
        <f t="shared" si="13"/>
        <v/>
      </c>
      <c r="T699" s="146" t="str">
        <f>IF(NOT(ISBLANK(DH699)),
        IF(AND(ISREF('Input Tenderers'!$J$8:$K$8),COUNTA('Input Tenderers'!$N$8)&gt;0),
                IF(COUNTA('Input Implementation Transactio'!$N699:$O699)&gt;0,"supplier;tenderer;payee","supplier;tenderer"),
                IF(COUNTA('Input Implementation Transactio'!$N699:$O699)&gt;0,"supplier;payee","supplier")
                ),
        IF(COUNTA('Input Implementation Transactio'!$N699:$O699)&gt;0, "payee", "")
        )</f>
        <v/>
      </c>
      <c r="U699" s="146" t="str">
        <f t="shared" si="14"/>
        <v/>
      </c>
      <c r="V699" s="146" t="str">
        <f t="shared" si="15"/>
        <v/>
      </c>
      <c r="W699" s="148" t="str">
        <f t="shared" si="2704"/>
        <v/>
      </c>
      <c r="X699" s="175" t="str">
        <f t="shared" si="2705"/>
        <v/>
      </c>
      <c r="Y699" s="170" t="str">
        <f t="shared" si="2706"/>
        <v/>
      </c>
      <c r="Z699" s="150" t="str">
        <f t="shared" si="19"/>
        <v/>
      </c>
      <c r="AA699" s="146" t="str">
        <f t="shared" si="20"/>
        <v/>
      </c>
      <c r="AB699" s="146" t="str">
        <f t="shared" si="21"/>
        <v/>
      </c>
      <c r="AC699" s="146" t="str">
        <f t="shared" si="22"/>
        <v/>
      </c>
      <c r="AD699" s="148" t="str">
        <f t="shared" si="2707"/>
        <v/>
      </c>
      <c r="AE699" s="148" t="str">
        <f t="shared" si="24"/>
        <v/>
      </c>
      <c r="AF699" s="175" t="str">
        <f t="shared" si="2708"/>
        <v/>
      </c>
      <c r="AG699" s="170" t="str">
        <f t="shared" si="2709"/>
        <v/>
      </c>
      <c r="AH699" s="148" t="str">
        <f t="shared" si="2710"/>
        <v/>
      </c>
      <c r="AI699" s="146" t="str">
        <f t="shared" si="28"/>
        <v/>
      </c>
      <c r="AJ699" s="146" t="str">
        <f t="shared" si="29"/>
        <v/>
      </c>
      <c r="AK699" s="146" t="str">
        <f t="shared" si="30"/>
        <v/>
      </c>
      <c r="AL699" s="146" t="str">
        <f t="shared" si="31"/>
        <v/>
      </c>
      <c r="AM699" s="171" t="str">
        <f t="shared" si="32"/>
        <v/>
      </c>
      <c r="AN699" s="171" t="str">
        <f t="shared" si="33"/>
        <v/>
      </c>
      <c r="AO699" s="146" t="str">
        <f t="shared" si="34"/>
        <v/>
      </c>
      <c r="AP699" s="146" t="str">
        <f t="shared" si="35"/>
        <v/>
      </c>
      <c r="AQ699" s="146" t="str">
        <f t="shared" si="36"/>
        <v/>
      </c>
      <c r="AR699" s="146" t="str">
        <f t="shared" ref="AR699:AS699" si="2919">IF(NOT(ISBLANK(CB699)),CONCATENATE(TEXT(CB699,"yyyy-mm-ddThh:MM:ss"),"Z"),"")</f>
        <v/>
      </c>
      <c r="AS699" s="146" t="str">
        <f t="shared" si="2919"/>
        <v/>
      </c>
      <c r="AT699" s="146" t="str">
        <f t="shared" si="38"/>
        <v/>
      </c>
      <c r="AU699" s="146" t="str">
        <f t="shared" si="39"/>
        <v/>
      </c>
      <c r="AV699" s="146" t="str">
        <f t="shared" ref="AV699:AW699" si="2920">IF(NOT(ISBLANK(DT699)),CONCATENATE(TEXT(DT699,"yyyy-mm-ddThh:MM:ss"),"Z"),"")</f>
        <v/>
      </c>
      <c r="AW699" s="146" t="str">
        <f t="shared" si="2920"/>
        <v/>
      </c>
      <c r="AX699" s="146" t="str">
        <f t="shared" ref="AX699:AZ699" si="2921">IF(NOT(ISBLANK(ED699)),CONCATENATE(TEXT(ED699,"yyyy-mm-ddThh:MM:ss"),"Z"),"")</f>
        <v/>
      </c>
      <c r="AY699" s="146" t="str">
        <f t="shared" si="2921"/>
        <v/>
      </c>
      <c r="AZ699" s="146" t="str">
        <f t="shared" si="2921"/>
        <v/>
      </c>
      <c r="BA699" s="176"/>
      <c r="BB699" s="152"/>
      <c r="BC699" s="177"/>
      <c r="BD699" s="154"/>
      <c r="BE699" s="155"/>
      <c r="BF699" s="154"/>
      <c r="BG699" s="155"/>
      <c r="BH699" s="169"/>
      <c r="BI699" s="162"/>
      <c r="BJ699" s="172"/>
      <c r="BK699" s="162"/>
      <c r="BL699" s="158"/>
      <c r="BM699" s="172"/>
      <c r="BN699" s="162"/>
      <c r="BO699" s="167"/>
      <c r="BP699" s="169"/>
      <c r="BQ699" s="162"/>
      <c r="BR699" s="162"/>
      <c r="BS699" s="174"/>
      <c r="BT699" s="162"/>
      <c r="BU699" s="174"/>
      <c r="BV699" s="174"/>
      <c r="BW699" s="174"/>
      <c r="BX699" s="173"/>
      <c r="BY699" s="158"/>
      <c r="BZ699" s="160"/>
      <c r="CA699" s="172"/>
      <c r="CB699" s="152"/>
      <c r="CC699" s="152"/>
      <c r="CD699" s="156"/>
      <c r="CE699" s="172"/>
      <c r="CF699" s="162"/>
      <c r="CG699" s="162"/>
      <c r="CH699" s="158"/>
      <c r="CI699" s="173"/>
      <c r="CJ699" s="178"/>
      <c r="CK699" s="173"/>
      <c r="CL699" s="165"/>
      <c r="CM699" s="172"/>
      <c r="CN699" s="162"/>
      <c r="CO699" s="162"/>
      <c r="CP699" s="162"/>
      <c r="CQ699" s="162"/>
      <c r="CR699" s="169"/>
      <c r="CS699" s="162"/>
      <c r="CT699" s="162"/>
      <c r="CU699" s="174"/>
      <c r="CV699" s="152"/>
      <c r="CW699" s="173"/>
      <c r="CX699" s="158"/>
      <c r="CY699" s="172"/>
      <c r="CZ699" s="162"/>
      <c r="DA699" s="162"/>
      <c r="DB699" s="158"/>
      <c r="DC699" s="173"/>
      <c r="DD699" s="178"/>
      <c r="DE699" s="173"/>
      <c r="DF699" s="165"/>
      <c r="DG699" s="172"/>
      <c r="DH699" s="178"/>
      <c r="DI699" s="172"/>
      <c r="DJ699" s="178"/>
      <c r="DK699" s="172"/>
      <c r="DL699" s="162"/>
      <c r="DM699" s="167"/>
      <c r="DN699" s="169"/>
      <c r="DO699" s="162"/>
      <c r="DP699" s="162"/>
      <c r="DQ699" s="174"/>
      <c r="DR699" s="152"/>
      <c r="DS699" s="172"/>
      <c r="DT699" s="152"/>
      <c r="DU699" s="152"/>
      <c r="DV699" s="156"/>
      <c r="DW699" s="173"/>
      <c r="DX699" s="158"/>
      <c r="DY699" s="172"/>
      <c r="DZ699" s="162"/>
      <c r="EA699" s="162"/>
      <c r="EB699" s="172"/>
      <c r="EC699" s="172"/>
      <c r="ED699" s="152"/>
      <c r="EE699" s="152"/>
      <c r="EF699" s="152"/>
      <c r="EG699" s="174"/>
      <c r="EH699" s="172"/>
      <c r="EI699" s="162"/>
      <c r="EJ699" s="162"/>
    </row>
    <row r="700" spans="1:140" ht="12.5">
      <c r="A700" s="168"/>
      <c r="B700" s="169"/>
      <c r="C700" s="144" t="str">
        <f t="shared" si="0"/>
        <v/>
      </c>
      <c r="D700" s="144" t="str">
        <f t="shared" si="2699"/>
        <v/>
      </c>
      <c r="E700" s="144" t="str">
        <f t="shared" si="2"/>
        <v/>
      </c>
      <c r="F700" s="145" t="str">
        <f t="shared" si="2700"/>
        <v/>
      </c>
      <c r="G700" s="145" t="str">
        <f t="shared" si="4"/>
        <v/>
      </c>
      <c r="H700" s="145" t="str">
        <f t="shared" si="5"/>
        <v/>
      </c>
      <c r="I700" s="146" t="str">
        <f t="shared" ref="I700:J700" si="2922">IF(COUNTA($DO700:$DX700)&gt;0,$BA700,"")</f>
        <v/>
      </c>
      <c r="J700" s="146" t="str">
        <f t="shared" si="2922"/>
        <v/>
      </c>
      <c r="K700" s="147" t="str">
        <f t="shared" si="43"/>
        <v/>
      </c>
      <c r="L700" s="147" t="str">
        <f t="shared" si="7"/>
        <v/>
      </c>
      <c r="M700" s="147" t="str">
        <f t="shared" si="8"/>
        <v/>
      </c>
      <c r="N700" s="147" t="str">
        <f t="shared" si="48"/>
        <v/>
      </c>
      <c r="O700" s="147" t="str">
        <f t="shared" si="9"/>
        <v/>
      </c>
      <c r="P700" s="146" t="str">
        <f t="shared" si="2702"/>
        <v/>
      </c>
      <c r="Q700" s="147" t="str">
        <f t="shared" si="2703"/>
        <v/>
      </c>
      <c r="R700" s="146" t="str">
        <f t="shared" si="12"/>
        <v/>
      </c>
      <c r="S700" s="146" t="str">
        <f t="shared" si="13"/>
        <v/>
      </c>
      <c r="T700" s="146" t="str">
        <f>IF(NOT(ISBLANK(DH700)),
        IF(AND(ISREF('Input Tenderers'!$J$8:$K$8),COUNTA('Input Tenderers'!$N$8)&gt;0),
                IF(COUNTA('Input Implementation Transactio'!$N700:$O700)&gt;0,"supplier;tenderer;payee","supplier;tenderer"),
                IF(COUNTA('Input Implementation Transactio'!$N700:$O700)&gt;0,"supplier;payee","supplier")
                ),
        IF(COUNTA('Input Implementation Transactio'!$N700:$O700)&gt;0, "payee", "")
        )</f>
        <v/>
      </c>
      <c r="U700" s="146" t="str">
        <f t="shared" si="14"/>
        <v/>
      </c>
      <c r="V700" s="146" t="str">
        <f t="shared" si="15"/>
        <v/>
      </c>
      <c r="W700" s="148" t="str">
        <f t="shared" si="2704"/>
        <v/>
      </c>
      <c r="X700" s="175" t="str">
        <f t="shared" si="2705"/>
        <v/>
      </c>
      <c r="Y700" s="170" t="str">
        <f t="shared" si="2706"/>
        <v/>
      </c>
      <c r="Z700" s="150" t="str">
        <f t="shared" si="19"/>
        <v/>
      </c>
      <c r="AA700" s="146" t="str">
        <f t="shared" si="20"/>
        <v/>
      </c>
      <c r="AB700" s="146" t="str">
        <f t="shared" si="21"/>
        <v/>
      </c>
      <c r="AC700" s="146" t="str">
        <f t="shared" si="22"/>
        <v/>
      </c>
      <c r="AD700" s="148" t="str">
        <f t="shared" si="2707"/>
        <v/>
      </c>
      <c r="AE700" s="148" t="str">
        <f t="shared" si="24"/>
        <v/>
      </c>
      <c r="AF700" s="175" t="str">
        <f t="shared" si="2708"/>
        <v/>
      </c>
      <c r="AG700" s="170" t="str">
        <f t="shared" si="2709"/>
        <v/>
      </c>
      <c r="AH700" s="148" t="str">
        <f t="shared" si="2710"/>
        <v/>
      </c>
      <c r="AI700" s="146" t="str">
        <f t="shared" si="28"/>
        <v/>
      </c>
      <c r="AJ700" s="146" t="str">
        <f t="shared" si="29"/>
        <v/>
      </c>
      <c r="AK700" s="146" t="str">
        <f t="shared" si="30"/>
        <v/>
      </c>
      <c r="AL700" s="146" t="str">
        <f t="shared" si="31"/>
        <v/>
      </c>
      <c r="AM700" s="171" t="str">
        <f t="shared" si="32"/>
        <v/>
      </c>
      <c r="AN700" s="171" t="str">
        <f t="shared" si="33"/>
        <v/>
      </c>
      <c r="AO700" s="146" t="str">
        <f t="shared" si="34"/>
        <v/>
      </c>
      <c r="AP700" s="146" t="str">
        <f t="shared" si="35"/>
        <v/>
      </c>
      <c r="AQ700" s="146" t="str">
        <f t="shared" si="36"/>
        <v/>
      </c>
      <c r="AR700" s="146" t="str">
        <f t="shared" ref="AR700:AS700" si="2923">IF(NOT(ISBLANK(CB700)),CONCATENATE(TEXT(CB700,"yyyy-mm-ddThh:MM:ss"),"Z"),"")</f>
        <v/>
      </c>
      <c r="AS700" s="146" t="str">
        <f t="shared" si="2923"/>
        <v/>
      </c>
      <c r="AT700" s="146" t="str">
        <f t="shared" si="38"/>
        <v/>
      </c>
      <c r="AU700" s="146" t="str">
        <f t="shared" si="39"/>
        <v/>
      </c>
      <c r="AV700" s="146" t="str">
        <f t="shared" ref="AV700:AW700" si="2924">IF(NOT(ISBLANK(DT700)),CONCATENATE(TEXT(DT700,"yyyy-mm-ddThh:MM:ss"),"Z"),"")</f>
        <v/>
      </c>
      <c r="AW700" s="146" t="str">
        <f t="shared" si="2924"/>
        <v/>
      </c>
      <c r="AX700" s="146" t="str">
        <f t="shared" ref="AX700:AZ700" si="2925">IF(NOT(ISBLANK(ED700)),CONCATENATE(TEXT(ED700,"yyyy-mm-ddThh:MM:ss"),"Z"),"")</f>
        <v/>
      </c>
      <c r="AY700" s="146" t="str">
        <f t="shared" si="2925"/>
        <v/>
      </c>
      <c r="AZ700" s="146" t="str">
        <f t="shared" si="2925"/>
        <v/>
      </c>
      <c r="BA700" s="176"/>
      <c r="BB700" s="152"/>
      <c r="BC700" s="177"/>
      <c r="BD700" s="154"/>
      <c r="BE700" s="155"/>
      <c r="BF700" s="154"/>
      <c r="BG700" s="155"/>
      <c r="BH700" s="169"/>
      <c r="BI700" s="162"/>
      <c r="BJ700" s="172"/>
      <c r="BK700" s="162"/>
      <c r="BL700" s="158"/>
      <c r="BM700" s="172"/>
      <c r="BN700" s="162"/>
      <c r="BO700" s="167"/>
      <c r="BP700" s="169"/>
      <c r="BQ700" s="162"/>
      <c r="BR700" s="162"/>
      <c r="BS700" s="174"/>
      <c r="BT700" s="162"/>
      <c r="BU700" s="174"/>
      <c r="BV700" s="174"/>
      <c r="BW700" s="174"/>
      <c r="BX700" s="173"/>
      <c r="BY700" s="158"/>
      <c r="BZ700" s="160"/>
      <c r="CA700" s="172"/>
      <c r="CB700" s="152"/>
      <c r="CC700" s="152"/>
      <c r="CD700" s="156"/>
      <c r="CE700" s="172"/>
      <c r="CF700" s="162"/>
      <c r="CG700" s="162"/>
      <c r="CH700" s="158"/>
      <c r="CI700" s="173"/>
      <c r="CJ700" s="178"/>
      <c r="CK700" s="173"/>
      <c r="CL700" s="165"/>
      <c r="CM700" s="172"/>
      <c r="CN700" s="162"/>
      <c r="CO700" s="162"/>
      <c r="CP700" s="162"/>
      <c r="CQ700" s="162"/>
      <c r="CR700" s="169"/>
      <c r="CS700" s="162"/>
      <c r="CT700" s="162"/>
      <c r="CU700" s="174"/>
      <c r="CV700" s="152"/>
      <c r="CW700" s="173"/>
      <c r="CX700" s="158"/>
      <c r="CY700" s="172"/>
      <c r="CZ700" s="162"/>
      <c r="DA700" s="162"/>
      <c r="DB700" s="158"/>
      <c r="DC700" s="173"/>
      <c r="DD700" s="178"/>
      <c r="DE700" s="173"/>
      <c r="DF700" s="165"/>
      <c r="DG700" s="172"/>
      <c r="DH700" s="178"/>
      <c r="DI700" s="172"/>
      <c r="DJ700" s="178"/>
      <c r="DK700" s="172"/>
      <c r="DL700" s="162"/>
      <c r="DM700" s="167"/>
      <c r="DN700" s="169"/>
      <c r="DO700" s="162"/>
      <c r="DP700" s="162"/>
      <c r="DQ700" s="174"/>
      <c r="DR700" s="152"/>
      <c r="DS700" s="172"/>
      <c r="DT700" s="152"/>
      <c r="DU700" s="152"/>
      <c r="DV700" s="156"/>
      <c r="DW700" s="173"/>
      <c r="DX700" s="158"/>
      <c r="DY700" s="172"/>
      <c r="DZ700" s="162"/>
      <c r="EA700" s="162"/>
      <c r="EB700" s="172"/>
      <c r="EC700" s="172"/>
      <c r="ED700" s="152"/>
      <c r="EE700" s="152"/>
      <c r="EF700" s="152"/>
      <c r="EG700" s="174"/>
      <c r="EH700" s="172"/>
      <c r="EI700" s="162"/>
      <c r="EJ700" s="162"/>
    </row>
    <row r="701" spans="1:140" ht="12.5">
      <c r="A701" s="168"/>
      <c r="B701" s="169"/>
      <c r="C701" s="144" t="str">
        <f t="shared" si="0"/>
        <v/>
      </c>
      <c r="D701" s="144" t="str">
        <f t="shared" si="2699"/>
        <v/>
      </c>
      <c r="E701" s="144" t="str">
        <f t="shared" si="2"/>
        <v/>
      </c>
      <c r="F701" s="145" t="str">
        <f t="shared" si="2700"/>
        <v/>
      </c>
      <c r="G701" s="145" t="str">
        <f t="shared" si="4"/>
        <v/>
      </c>
      <c r="H701" s="145" t="str">
        <f t="shared" si="5"/>
        <v/>
      </c>
      <c r="I701" s="146" t="str">
        <f t="shared" ref="I701:J701" si="2926">IF(COUNTA($DO701:$DX701)&gt;0,$BA701,"")</f>
        <v/>
      </c>
      <c r="J701" s="146" t="str">
        <f t="shared" si="2926"/>
        <v/>
      </c>
      <c r="K701" s="147" t="str">
        <f t="shared" si="43"/>
        <v/>
      </c>
      <c r="L701" s="147" t="str">
        <f t="shared" si="7"/>
        <v/>
      </c>
      <c r="M701" s="147" t="str">
        <f t="shared" si="8"/>
        <v/>
      </c>
      <c r="N701" s="147" t="str">
        <f t="shared" si="48"/>
        <v/>
      </c>
      <c r="O701" s="147" t="str">
        <f t="shared" si="9"/>
        <v/>
      </c>
      <c r="P701" s="146" t="str">
        <f t="shared" si="2702"/>
        <v/>
      </c>
      <c r="Q701" s="147" t="str">
        <f t="shared" si="2703"/>
        <v/>
      </c>
      <c r="R701" s="146" t="str">
        <f t="shared" si="12"/>
        <v/>
      </c>
      <c r="S701" s="146" t="str">
        <f t="shared" si="13"/>
        <v/>
      </c>
      <c r="T701" s="146" t="str">
        <f>IF(NOT(ISBLANK(DH701)),
        IF(AND(ISREF('Input Tenderers'!$J$8:$K$8),COUNTA('Input Tenderers'!$N$8)&gt;0),
                IF(COUNTA('Input Implementation Transactio'!$N701:$O701)&gt;0,"supplier;tenderer;payee","supplier;tenderer"),
                IF(COUNTA('Input Implementation Transactio'!$N701:$O701)&gt;0,"supplier;payee","supplier")
                ),
        IF(COUNTA('Input Implementation Transactio'!$N701:$O701)&gt;0, "payee", "")
        )</f>
        <v/>
      </c>
      <c r="U701" s="146" t="str">
        <f t="shared" si="14"/>
        <v/>
      </c>
      <c r="V701" s="146" t="str">
        <f t="shared" si="15"/>
        <v/>
      </c>
      <c r="W701" s="148" t="str">
        <f t="shared" si="2704"/>
        <v/>
      </c>
      <c r="X701" s="175" t="str">
        <f t="shared" si="2705"/>
        <v/>
      </c>
      <c r="Y701" s="170" t="str">
        <f t="shared" si="2706"/>
        <v/>
      </c>
      <c r="Z701" s="150" t="str">
        <f t="shared" si="19"/>
        <v/>
      </c>
      <c r="AA701" s="146" t="str">
        <f t="shared" si="20"/>
        <v/>
      </c>
      <c r="AB701" s="146" t="str">
        <f t="shared" si="21"/>
        <v/>
      </c>
      <c r="AC701" s="146" t="str">
        <f t="shared" si="22"/>
        <v/>
      </c>
      <c r="AD701" s="148" t="str">
        <f t="shared" si="2707"/>
        <v/>
      </c>
      <c r="AE701" s="148" t="str">
        <f t="shared" si="24"/>
        <v/>
      </c>
      <c r="AF701" s="175" t="str">
        <f t="shared" si="2708"/>
        <v/>
      </c>
      <c r="AG701" s="170" t="str">
        <f t="shared" si="2709"/>
        <v/>
      </c>
      <c r="AH701" s="148" t="str">
        <f t="shared" si="2710"/>
        <v/>
      </c>
      <c r="AI701" s="146" t="str">
        <f t="shared" si="28"/>
        <v/>
      </c>
      <c r="AJ701" s="146" t="str">
        <f t="shared" si="29"/>
        <v/>
      </c>
      <c r="AK701" s="146" t="str">
        <f t="shared" si="30"/>
        <v/>
      </c>
      <c r="AL701" s="146" t="str">
        <f t="shared" si="31"/>
        <v/>
      </c>
      <c r="AM701" s="171" t="str">
        <f t="shared" si="32"/>
        <v/>
      </c>
      <c r="AN701" s="171" t="str">
        <f t="shared" si="33"/>
        <v/>
      </c>
      <c r="AO701" s="146" t="str">
        <f t="shared" si="34"/>
        <v/>
      </c>
      <c r="AP701" s="146" t="str">
        <f t="shared" si="35"/>
        <v/>
      </c>
      <c r="AQ701" s="146" t="str">
        <f t="shared" si="36"/>
        <v/>
      </c>
      <c r="AR701" s="146" t="str">
        <f t="shared" ref="AR701:AS701" si="2927">IF(NOT(ISBLANK(CB701)),CONCATENATE(TEXT(CB701,"yyyy-mm-ddThh:MM:ss"),"Z"),"")</f>
        <v/>
      </c>
      <c r="AS701" s="146" t="str">
        <f t="shared" si="2927"/>
        <v/>
      </c>
      <c r="AT701" s="146" t="str">
        <f t="shared" si="38"/>
        <v/>
      </c>
      <c r="AU701" s="146" t="str">
        <f t="shared" si="39"/>
        <v/>
      </c>
      <c r="AV701" s="146" t="str">
        <f t="shared" ref="AV701:AW701" si="2928">IF(NOT(ISBLANK(DT701)),CONCATENATE(TEXT(DT701,"yyyy-mm-ddThh:MM:ss"),"Z"),"")</f>
        <v/>
      </c>
      <c r="AW701" s="146" t="str">
        <f t="shared" si="2928"/>
        <v/>
      </c>
      <c r="AX701" s="146" t="str">
        <f t="shared" ref="AX701:AZ701" si="2929">IF(NOT(ISBLANK(ED701)),CONCATENATE(TEXT(ED701,"yyyy-mm-ddThh:MM:ss"),"Z"),"")</f>
        <v/>
      </c>
      <c r="AY701" s="146" t="str">
        <f t="shared" si="2929"/>
        <v/>
      </c>
      <c r="AZ701" s="146" t="str">
        <f t="shared" si="2929"/>
        <v/>
      </c>
      <c r="BA701" s="176"/>
      <c r="BB701" s="152"/>
      <c r="BC701" s="177"/>
      <c r="BD701" s="154"/>
      <c r="BE701" s="155"/>
      <c r="BF701" s="154"/>
      <c r="BG701" s="155"/>
      <c r="BH701" s="169"/>
      <c r="BI701" s="162"/>
      <c r="BJ701" s="172"/>
      <c r="BK701" s="162"/>
      <c r="BL701" s="158"/>
      <c r="BM701" s="172"/>
      <c r="BN701" s="162"/>
      <c r="BO701" s="167"/>
      <c r="BP701" s="169"/>
      <c r="BQ701" s="162"/>
      <c r="BR701" s="162"/>
      <c r="BS701" s="174"/>
      <c r="BT701" s="162"/>
      <c r="BU701" s="174"/>
      <c r="BV701" s="174"/>
      <c r="BW701" s="174"/>
      <c r="BX701" s="173"/>
      <c r="BY701" s="158"/>
      <c r="BZ701" s="160"/>
      <c r="CA701" s="172"/>
      <c r="CB701" s="152"/>
      <c r="CC701" s="152"/>
      <c r="CD701" s="156"/>
      <c r="CE701" s="172"/>
      <c r="CF701" s="162"/>
      <c r="CG701" s="162"/>
      <c r="CH701" s="158"/>
      <c r="CI701" s="173"/>
      <c r="CJ701" s="178"/>
      <c r="CK701" s="173"/>
      <c r="CL701" s="165"/>
      <c r="CM701" s="172"/>
      <c r="CN701" s="162"/>
      <c r="CO701" s="162"/>
      <c r="CP701" s="162"/>
      <c r="CQ701" s="162"/>
      <c r="CR701" s="169"/>
      <c r="CS701" s="162"/>
      <c r="CT701" s="162"/>
      <c r="CU701" s="174"/>
      <c r="CV701" s="152"/>
      <c r="CW701" s="173"/>
      <c r="CX701" s="158"/>
      <c r="CY701" s="172"/>
      <c r="CZ701" s="162"/>
      <c r="DA701" s="162"/>
      <c r="DB701" s="158"/>
      <c r="DC701" s="173"/>
      <c r="DD701" s="178"/>
      <c r="DE701" s="173"/>
      <c r="DF701" s="165"/>
      <c r="DG701" s="172"/>
      <c r="DH701" s="178"/>
      <c r="DI701" s="172"/>
      <c r="DJ701" s="178"/>
      <c r="DK701" s="172"/>
      <c r="DL701" s="162"/>
      <c r="DM701" s="167"/>
      <c r="DN701" s="169"/>
      <c r="DO701" s="162"/>
      <c r="DP701" s="162"/>
      <c r="DQ701" s="174"/>
      <c r="DR701" s="152"/>
      <c r="DS701" s="172"/>
      <c r="DT701" s="152"/>
      <c r="DU701" s="152"/>
      <c r="DV701" s="156"/>
      <c r="DW701" s="173"/>
      <c r="DX701" s="158"/>
      <c r="DY701" s="172"/>
      <c r="DZ701" s="162"/>
      <c r="EA701" s="162"/>
      <c r="EB701" s="172"/>
      <c r="EC701" s="172"/>
      <c r="ED701" s="152"/>
      <c r="EE701" s="152"/>
      <c r="EF701" s="152"/>
      <c r="EG701" s="174"/>
      <c r="EH701" s="172"/>
      <c r="EI701" s="162"/>
      <c r="EJ701" s="162"/>
    </row>
    <row r="702" spans="1:140" ht="12.5">
      <c r="A702" s="168"/>
      <c r="B702" s="169"/>
      <c r="C702" s="144" t="str">
        <f t="shared" si="0"/>
        <v/>
      </c>
      <c r="D702" s="144" t="str">
        <f t="shared" si="2699"/>
        <v/>
      </c>
      <c r="E702" s="144" t="str">
        <f t="shared" si="2"/>
        <v/>
      </c>
      <c r="F702" s="145" t="str">
        <f t="shared" si="2700"/>
        <v/>
      </c>
      <c r="G702" s="145" t="str">
        <f t="shared" si="4"/>
        <v/>
      </c>
      <c r="H702" s="145" t="str">
        <f t="shared" si="5"/>
        <v/>
      </c>
      <c r="I702" s="146" t="str">
        <f t="shared" ref="I702:J702" si="2930">IF(COUNTA($DO702:$DX702)&gt;0,$BA702,"")</f>
        <v/>
      </c>
      <c r="J702" s="146" t="str">
        <f t="shared" si="2930"/>
        <v/>
      </c>
      <c r="K702" s="147" t="str">
        <f t="shared" si="43"/>
        <v/>
      </c>
      <c r="L702" s="147" t="str">
        <f t="shared" si="7"/>
        <v/>
      </c>
      <c r="M702" s="147" t="str">
        <f t="shared" si="8"/>
        <v/>
      </c>
      <c r="N702" s="147" t="str">
        <f t="shared" si="48"/>
        <v/>
      </c>
      <c r="O702" s="147" t="str">
        <f t="shared" si="9"/>
        <v/>
      </c>
      <c r="P702" s="146" t="str">
        <f t="shared" si="2702"/>
        <v/>
      </c>
      <c r="Q702" s="147" t="str">
        <f t="shared" si="2703"/>
        <v/>
      </c>
      <c r="R702" s="146" t="str">
        <f t="shared" si="12"/>
        <v/>
      </c>
      <c r="S702" s="146" t="str">
        <f t="shared" si="13"/>
        <v/>
      </c>
      <c r="T702" s="146" t="str">
        <f>IF(NOT(ISBLANK(DH702)),
        IF(AND(ISREF('Input Tenderers'!$J$8:$K$8),COUNTA('Input Tenderers'!$N$8)&gt;0),
                IF(COUNTA('Input Implementation Transactio'!$N702:$O702)&gt;0,"supplier;tenderer;payee","supplier;tenderer"),
                IF(COUNTA('Input Implementation Transactio'!$N702:$O702)&gt;0,"supplier;payee","supplier")
                ),
        IF(COUNTA('Input Implementation Transactio'!$N702:$O702)&gt;0, "payee", "")
        )</f>
        <v/>
      </c>
      <c r="U702" s="146" t="str">
        <f t="shared" si="14"/>
        <v/>
      </c>
      <c r="V702" s="146" t="str">
        <f t="shared" si="15"/>
        <v/>
      </c>
      <c r="W702" s="148" t="str">
        <f t="shared" si="2704"/>
        <v/>
      </c>
      <c r="X702" s="175" t="str">
        <f t="shared" si="2705"/>
        <v/>
      </c>
      <c r="Y702" s="170" t="str">
        <f t="shared" si="2706"/>
        <v/>
      </c>
      <c r="Z702" s="150" t="str">
        <f t="shared" si="19"/>
        <v/>
      </c>
      <c r="AA702" s="146" t="str">
        <f t="shared" si="20"/>
        <v/>
      </c>
      <c r="AB702" s="146" t="str">
        <f t="shared" si="21"/>
        <v/>
      </c>
      <c r="AC702" s="146" t="str">
        <f t="shared" si="22"/>
        <v/>
      </c>
      <c r="AD702" s="148" t="str">
        <f t="shared" si="2707"/>
        <v/>
      </c>
      <c r="AE702" s="148" t="str">
        <f t="shared" si="24"/>
        <v/>
      </c>
      <c r="AF702" s="175" t="str">
        <f t="shared" si="2708"/>
        <v/>
      </c>
      <c r="AG702" s="170" t="str">
        <f t="shared" si="2709"/>
        <v/>
      </c>
      <c r="AH702" s="148" t="str">
        <f t="shared" si="2710"/>
        <v/>
      </c>
      <c r="AI702" s="146" t="str">
        <f t="shared" si="28"/>
        <v/>
      </c>
      <c r="AJ702" s="146" t="str">
        <f t="shared" si="29"/>
        <v/>
      </c>
      <c r="AK702" s="146" t="str">
        <f t="shared" si="30"/>
        <v/>
      </c>
      <c r="AL702" s="146" t="str">
        <f t="shared" si="31"/>
        <v/>
      </c>
      <c r="AM702" s="171" t="str">
        <f t="shared" si="32"/>
        <v/>
      </c>
      <c r="AN702" s="171" t="str">
        <f t="shared" si="33"/>
        <v/>
      </c>
      <c r="AO702" s="146" t="str">
        <f t="shared" si="34"/>
        <v/>
      </c>
      <c r="AP702" s="146" t="str">
        <f t="shared" si="35"/>
        <v/>
      </c>
      <c r="AQ702" s="146" t="str">
        <f t="shared" si="36"/>
        <v/>
      </c>
      <c r="AR702" s="146" t="str">
        <f t="shared" ref="AR702:AS702" si="2931">IF(NOT(ISBLANK(CB702)),CONCATENATE(TEXT(CB702,"yyyy-mm-ddThh:MM:ss"),"Z"),"")</f>
        <v/>
      </c>
      <c r="AS702" s="146" t="str">
        <f t="shared" si="2931"/>
        <v/>
      </c>
      <c r="AT702" s="146" t="str">
        <f t="shared" si="38"/>
        <v/>
      </c>
      <c r="AU702" s="146" t="str">
        <f t="shared" si="39"/>
        <v/>
      </c>
      <c r="AV702" s="146" t="str">
        <f t="shared" ref="AV702:AW702" si="2932">IF(NOT(ISBLANK(DT702)),CONCATENATE(TEXT(DT702,"yyyy-mm-ddThh:MM:ss"),"Z"),"")</f>
        <v/>
      </c>
      <c r="AW702" s="146" t="str">
        <f t="shared" si="2932"/>
        <v/>
      </c>
      <c r="AX702" s="146" t="str">
        <f t="shared" ref="AX702:AZ702" si="2933">IF(NOT(ISBLANK(ED702)),CONCATENATE(TEXT(ED702,"yyyy-mm-ddThh:MM:ss"),"Z"),"")</f>
        <v/>
      </c>
      <c r="AY702" s="146" t="str">
        <f t="shared" si="2933"/>
        <v/>
      </c>
      <c r="AZ702" s="146" t="str">
        <f t="shared" si="2933"/>
        <v/>
      </c>
      <c r="BA702" s="176"/>
      <c r="BB702" s="152"/>
      <c r="BC702" s="177"/>
      <c r="BD702" s="154"/>
      <c r="BE702" s="155"/>
      <c r="BF702" s="154"/>
      <c r="BG702" s="155"/>
      <c r="BH702" s="169"/>
      <c r="BI702" s="162"/>
      <c r="BJ702" s="172"/>
      <c r="BK702" s="162"/>
      <c r="BL702" s="158"/>
      <c r="BM702" s="172"/>
      <c r="BN702" s="162"/>
      <c r="BO702" s="167"/>
      <c r="BP702" s="169"/>
      <c r="BQ702" s="162"/>
      <c r="BR702" s="162"/>
      <c r="BS702" s="174"/>
      <c r="BT702" s="162"/>
      <c r="BU702" s="174"/>
      <c r="BV702" s="174"/>
      <c r="BW702" s="174"/>
      <c r="BX702" s="173"/>
      <c r="BY702" s="158"/>
      <c r="BZ702" s="160"/>
      <c r="CA702" s="172"/>
      <c r="CB702" s="152"/>
      <c r="CC702" s="152"/>
      <c r="CD702" s="156"/>
      <c r="CE702" s="172"/>
      <c r="CF702" s="162"/>
      <c r="CG702" s="162"/>
      <c r="CH702" s="158"/>
      <c r="CI702" s="173"/>
      <c r="CJ702" s="178"/>
      <c r="CK702" s="173"/>
      <c r="CL702" s="165"/>
      <c r="CM702" s="172"/>
      <c r="CN702" s="162"/>
      <c r="CO702" s="162"/>
      <c r="CP702" s="162"/>
      <c r="CQ702" s="162"/>
      <c r="CR702" s="169"/>
      <c r="CS702" s="162"/>
      <c r="CT702" s="162"/>
      <c r="CU702" s="174"/>
      <c r="CV702" s="152"/>
      <c r="CW702" s="173"/>
      <c r="CX702" s="158"/>
      <c r="CY702" s="172"/>
      <c r="CZ702" s="162"/>
      <c r="DA702" s="162"/>
      <c r="DB702" s="158"/>
      <c r="DC702" s="173"/>
      <c r="DD702" s="178"/>
      <c r="DE702" s="173"/>
      <c r="DF702" s="165"/>
      <c r="DG702" s="172"/>
      <c r="DH702" s="178"/>
      <c r="DI702" s="172"/>
      <c r="DJ702" s="178"/>
      <c r="DK702" s="172"/>
      <c r="DL702" s="162"/>
      <c r="DM702" s="167"/>
      <c r="DN702" s="169"/>
      <c r="DO702" s="162"/>
      <c r="DP702" s="162"/>
      <c r="DQ702" s="174"/>
      <c r="DR702" s="152"/>
      <c r="DS702" s="172"/>
      <c r="DT702" s="152"/>
      <c r="DU702" s="152"/>
      <c r="DV702" s="156"/>
      <c r="DW702" s="173"/>
      <c r="DX702" s="158"/>
      <c r="DY702" s="172"/>
      <c r="DZ702" s="162"/>
      <c r="EA702" s="162"/>
      <c r="EB702" s="172"/>
      <c r="EC702" s="172"/>
      <c r="ED702" s="152"/>
      <c r="EE702" s="152"/>
      <c r="EF702" s="152"/>
      <c r="EG702" s="174"/>
      <c r="EH702" s="172"/>
      <c r="EI702" s="162"/>
      <c r="EJ702" s="162"/>
    </row>
    <row r="703" spans="1:140" ht="12.5">
      <c r="A703" s="168"/>
      <c r="B703" s="169"/>
      <c r="C703" s="144" t="str">
        <f t="shared" si="0"/>
        <v/>
      </c>
      <c r="D703" s="144" t="str">
        <f t="shared" si="2699"/>
        <v/>
      </c>
      <c r="E703" s="144" t="str">
        <f t="shared" si="2"/>
        <v/>
      </c>
      <c r="F703" s="145" t="str">
        <f t="shared" si="2700"/>
        <v/>
      </c>
      <c r="G703" s="145" t="str">
        <f t="shared" si="4"/>
        <v/>
      </c>
      <c r="H703" s="145" t="str">
        <f t="shared" si="5"/>
        <v/>
      </c>
      <c r="I703" s="146" t="str">
        <f t="shared" ref="I703:J703" si="2934">IF(COUNTA($DO703:$DX703)&gt;0,$BA703,"")</f>
        <v/>
      </c>
      <c r="J703" s="146" t="str">
        <f t="shared" si="2934"/>
        <v/>
      </c>
      <c r="K703" s="147" t="str">
        <f t="shared" si="43"/>
        <v/>
      </c>
      <c r="L703" s="147" t="str">
        <f t="shared" si="7"/>
        <v/>
      </c>
      <c r="M703" s="147" t="str">
        <f t="shared" si="8"/>
        <v/>
      </c>
      <c r="N703" s="147" t="str">
        <f t="shared" si="48"/>
        <v/>
      </c>
      <c r="O703" s="147" t="str">
        <f t="shared" si="9"/>
        <v/>
      </c>
      <c r="P703" s="146" t="str">
        <f t="shared" si="2702"/>
        <v/>
      </c>
      <c r="Q703" s="147" t="str">
        <f t="shared" si="2703"/>
        <v/>
      </c>
      <c r="R703" s="146" t="str">
        <f t="shared" si="12"/>
        <v/>
      </c>
      <c r="S703" s="146" t="str">
        <f t="shared" si="13"/>
        <v/>
      </c>
      <c r="T703" s="146" t="str">
        <f>IF(NOT(ISBLANK(DH703)),
        IF(AND(ISREF('Input Tenderers'!$J$8:$K$8),COUNTA('Input Tenderers'!$N$8)&gt;0),
                IF(COUNTA('Input Implementation Transactio'!$N703:$O703)&gt;0,"supplier;tenderer;payee","supplier;tenderer"),
                IF(COUNTA('Input Implementation Transactio'!$N703:$O703)&gt;0,"supplier;payee","supplier")
                ),
        IF(COUNTA('Input Implementation Transactio'!$N703:$O703)&gt;0, "payee", "")
        )</f>
        <v/>
      </c>
      <c r="U703" s="146" t="str">
        <f t="shared" si="14"/>
        <v/>
      </c>
      <c r="V703" s="146" t="str">
        <f t="shared" si="15"/>
        <v/>
      </c>
      <c r="W703" s="148" t="str">
        <f t="shared" si="2704"/>
        <v/>
      </c>
      <c r="X703" s="175" t="str">
        <f t="shared" si="2705"/>
        <v/>
      </c>
      <c r="Y703" s="170" t="str">
        <f t="shared" si="2706"/>
        <v/>
      </c>
      <c r="Z703" s="150" t="str">
        <f t="shared" si="19"/>
        <v/>
      </c>
      <c r="AA703" s="146" t="str">
        <f t="shared" si="20"/>
        <v/>
      </c>
      <c r="AB703" s="146" t="str">
        <f t="shared" si="21"/>
        <v/>
      </c>
      <c r="AC703" s="146" t="str">
        <f t="shared" si="22"/>
        <v/>
      </c>
      <c r="AD703" s="148" t="str">
        <f t="shared" si="2707"/>
        <v/>
      </c>
      <c r="AE703" s="148" t="str">
        <f t="shared" si="24"/>
        <v/>
      </c>
      <c r="AF703" s="175" t="str">
        <f t="shared" si="2708"/>
        <v/>
      </c>
      <c r="AG703" s="170" t="str">
        <f t="shared" si="2709"/>
        <v/>
      </c>
      <c r="AH703" s="148" t="str">
        <f t="shared" si="2710"/>
        <v/>
      </c>
      <c r="AI703" s="146" t="str">
        <f t="shared" si="28"/>
        <v/>
      </c>
      <c r="AJ703" s="146" t="str">
        <f t="shared" si="29"/>
        <v/>
      </c>
      <c r="AK703" s="146" t="str">
        <f t="shared" si="30"/>
        <v/>
      </c>
      <c r="AL703" s="146" t="str">
        <f t="shared" si="31"/>
        <v/>
      </c>
      <c r="AM703" s="171" t="str">
        <f t="shared" si="32"/>
        <v/>
      </c>
      <c r="AN703" s="171" t="str">
        <f t="shared" si="33"/>
        <v/>
      </c>
      <c r="AO703" s="146" t="str">
        <f t="shared" si="34"/>
        <v/>
      </c>
      <c r="AP703" s="146" t="str">
        <f t="shared" si="35"/>
        <v/>
      </c>
      <c r="AQ703" s="146" t="str">
        <f t="shared" si="36"/>
        <v/>
      </c>
      <c r="AR703" s="146" t="str">
        <f t="shared" ref="AR703:AS703" si="2935">IF(NOT(ISBLANK(CB703)),CONCATENATE(TEXT(CB703,"yyyy-mm-ddThh:MM:ss"),"Z"),"")</f>
        <v/>
      </c>
      <c r="AS703" s="146" t="str">
        <f t="shared" si="2935"/>
        <v/>
      </c>
      <c r="AT703" s="146" t="str">
        <f t="shared" si="38"/>
        <v/>
      </c>
      <c r="AU703" s="146" t="str">
        <f t="shared" si="39"/>
        <v/>
      </c>
      <c r="AV703" s="146" t="str">
        <f t="shared" ref="AV703:AW703" si="2936">IF(NOT(ISBLANK(DT703)),CONCATENATE(TEXT(DT703,"yyyy-mm-ddThh:MM:ss"),"Z"),"")</f>
        <v/>
      </c>
      <c r="AW703" s="146" t="str">
        <f t="shared" si="2936"/>
        <v/>
      </c>
      <c r="AX703" s="146" t="str">
        <f t="shared" ref="AX703:AZ703" si="2937">IF(NOT(ISBLANK(ED703)),CONCATENATE(TEXT(ED703,"yyyy-mm-ddThh:MM:ss"),"Z"),"")</f>
        <v/>
      </c>
      <c r="AY703" s="146" t="str">
        <f t="shared" si="2937"/>
        <v/>
      </c>
      <c r="AZ703" s="146" t="str">
        <f t="shared" si="2937"/>
        <v/>
      </c>
      <c r="BA703" s="176"/>
      <c r="BB703" s="152"/>
      <c r="BC703" s="177"/>
      <c r="BD703" s="154"/>
      <c r="BE703" s="155"/>
      <c r="BF703" s="154"/>
      <c r="BG703" s="155"/>
      <c r="BH703" s="169"/>
      <c r="BI703" s="162"/>
      <c r="BJ703" s="172"/>
      <c r="BK703" s="162"/>
      <c r="BL703" s="158"/>
      <c r="BM703" s="172"/>
      <c r="BN703" s="162"/>
      <c r="BO703" s="167"/>
      <c r="BP703" s="169"/>
      <c r="BQ703" s="162"/>
      <c r="BR703" s="162"/>
      <c r="BS703" s="174"/>
      <c r="BT703" s="162"/>
      <c r="BU703" s="174"/>
      <c r="BV703" s="174"/>
      <c r="BW703" s="174"/>
      <c r="BX703" s="173"/>
      <c r="BY703" s="158"/>
      <c r="BZ703" s="160"/>
      <c r="CA703" s="172"/>
      <c r="CB703" s="152"/>
      <c r="CC703" s="152"/>
      <c r="CD703" s="156"/>
      <c r="CE703" s="172"/>
      <c r="CF703" s="162"/>
      <c r="CG703" s="162"/>
      <c r="CH703" s="158"/>
      <c r="CI703" s="173"/>
      <c r="CJ703" s="178"/>
      <c r="CK703" s="173"/>
      <c r="CL703" s="165"/>
      <c r="CM703" s="172"/>
      <c r="CN703" s="162"/>
      <c r="CO703" s="162"/>
      <c r="CP703" s="162"/>
      <c r="CQ703" s="162"/>
      <c r="CR703" s="169"/>
      <c r="CS703" s="162"/>
      <c r="CT703" s="162"/>
      <c r="CU703" s="174"/>
      <c r="CV703" s="152"/>
      <c r="CW703" s="173"/>
      <c r="CX703" s="158"/>
      <c r="CY703" s="172"/>
      <c r="CZ703" s="162"/>
      <c r="DA703" s="162"/>
      <c r="DB703" s="158"/>
      <c r="DC703" s="173"/>
      <c r="DD703" s="178"/>
      <c r="DE703" s="173"/>
      <c r="DF703" s="165"/>
      <c r="DG703" s="172"/>
      <c r="DH703" s="178"/>
      <c r="DI703" s="172"/>
      <c r="DJ703" s="178"/>
      <c r="DK703" s="172"/>
      <c r="DL703" s="162"/>
      <c r="DM703" s="167"/>
      <c r="DN703" s="169"/>
      <c r="DO703" s="162"/>
      <c r="DP703" s="162"/>
      <c r="DQ703" s="174"/>
      <c r="DR703" s="152"/>
      <c r="DS703" s="172"/>
      <c r="DT703" s="152"/>
      <c r="DU703" s="152"/>
      <c r="DV703" s="156"/>
      <c r="DW703" s="173"/>
      <c r="DX703" s="158"/>
      <c r="DY703" s="172"/>
      <c r="DZ703" s="162"/>
      <c r="EA703" s="162"/>
      <c r="EB703" s="172"/>
      <c r="EC703" s="172"/>
      <c r="ED703" s="152"/>
      <c r="EE703" s="152"/>
      <c r="EF703" s="152"/>
      <c r="EG703" s="174"/>
      <c r="EH703" s="172"/>
      <c r="EI703" s="162"/>
      <c r="EJ703" s="162"/>
    </row>
    <row r="704" spans="1:140" ht="12.5">
      <c r="A704" s="168"/>
      <c r="B704" s="169"/>
      <c r="C704" s="144" t="str">
        <f t="shared" si="0"/>
        <v/>
      </c>
      <c r="D704" s="144" t="str">
        <f t="shared" si="2699"/>
        <v/>
      </c>
      <c r="E704" s="144" t="str">
        <f t="shared" si="2"/>
        <v/>
      </c>
      <c r="F704" s="145" t="str">
        <f t="shared" si="2700"/>
        <v/>
      </c>
      <c r="G704" s="145" t="str">
        <f t="shared" si="4"/>
        <v/>
      </c>
      <c r="H704" s="145" t="str">
        <f t="shared" si="5"/>
        <v/>
      </c>
      <c r="I704" s="146" t="str">
        <f t="shared" ref="I704:J704" si="2938">IF(COUNTA($DO704:$DX704)&gt;0,$BA704,"")</f>
        <v/>
      </c>
      <c r="J704" s="146" t="str">
        <f t="shared" si="2938"/>
        <v/>
      </c>
      <c r="K704" s="147" t="str">
        <f t="shared" si="43"/>
        <v/>
      </c>
      <c r="L704" s="147" t="str">
        <f t="shared" si="7"/>
        <v/>
      </c>
      <c r="M704" s="147" t="str">
        <f t="shared" si="8"/>
        <v/>
      </c>
      <c r="N704" s="147" t="str">
        <f t="shared" si="48"/>
        <v/>
      </c>
      <c r="O704" s="147" t="str">
        <f t="shared" si="9"/>
        <v/>
      </c>
      <c r="P704" s="146" t="str">
        <f t="shared" si="2702"/>
        <v/>
      </c>
      <c r="Q704" s="147" t="str">
        <f t="shared" si="2703"/>
        <v/>
      </c>
      <c r="R704" s="146" t="str">
        <f t="shared" si="12"/>
        <v/>
      </c>
      <c r="S704" s="146" t="str">
        <f t="shared" si="13"/>
        <v/>
      </c>
      <c r="T704" s="146" t="str">
        <f>IF(NOT(ISBLANK(DH704)),
        IF(AND(ISREF('Input Tenderers'!$J$8:$K$8),COUNTA('Input Tenderers'!$N$8)&gt;0),
                IF(COUNTA('Input Implementation Transactio'!$N704:$O704)&gt;0,"supplier;tenderer;payee","supplier;tenderer"),
                IF(COUNTA('Input Implementation Transactio'!$N704:$O704)&gt;0,"supplier;payee","supplier")
                ),
        IF(COUNTA('Input Implementation Transactio'!$N704:$O704)&gt;0, "payee", "")
        )</f>
        <v/>
      </c>
      <c r="U704" s="146" t="str">
        <f t="shared" si="14"/>
        <v/>
      </c>
      <c r="V704" s="146" t="str">
        <f t="shared" si="15"/>
        <v/>
      </c>
      <c r="W704" s="148" t="str">
        <f t="shared" si="2704"/>
        <v/>
      </c>
      <c r="X704" s="175" t="str">
        <f t="shared" si="2705"/>
        <v/>
      </c>
      <c r="Y704" s="170" t="str">
        <f t="shared" si="2706"/>
        <v/>
      </c>
      <c r="Z704" s="150" t="str">
        <f t="shared" si="19"/>
        <v/>
      </c>
      <c r="AA704" s="146" t="str">
        <f t="shared" si="20"/>
        <v/>
      </c>
      <c r="AB704" s="146" t="str">
        <f t="shared" si="21"/>
        <v/>
      </c>
      <c r="AC704" s="146" t="str">
        <f t="shared" si="22"/>
        <v/>
      </c>
      <c r="AD704" s="148" t="str">
        <f t="shared" si="2707"/>
        <v/>
      </c>
      <c r="AE704" s="148" t="str">
        <f t="shared" si="24"/>
        <v/>
      </c>
      <c r="AF704" s="175" t="str">
        <f t="shared" si="2708"/>
        <v/>
      </c>
      <c r="AG704" s="170" t="str">
        <f t="shared" si="2709"/>
        <v/>
      </c>
      <c r="AH704" s="148" t="str">
        <f t="shared" si="2710"/>
        <v/>
      </c>
      <c r="AI704" s="146" t="str">
        <f t="shared" si="28"/>
        <v/>
      </c>
      <c r="AJ704" s="146" t="str">
        <f t="shared" si="29"/>
        <v/>
      </c>
      <c r="AK704" s="146" t="str">
        <f t="shared" si="30"/>
        <v/>
      </c>
      <c r="AL704" s="146" t="str">
        <f t="shared" si="31"/>
        <v/>
      </c>
      <c r="AM704" s="171" t="str">
        <f t="shared" si="32"/>
        <v/>
      </c>
      <c r="AN704" s="171" t="str">
        <f t="shared" si="33"/>
        <v/>
      </c>
      <c r="AO704" s="146" t="str">
        <f t="shared" si="34"/>
        <v/>
      </c>
      <c r="AP704" s="146" t="str">
        <f t="shared" si="35"/>
        <v/>
      </c>
      <c r="AQ704" s="146" t="str">
        <f t="shared" si="36"/>
        <v/>
      </c>
      <c r="AR704" s="146" t="str">
        <f t="shared" ref="AR704:AS704" si="2939">IF(NOT(ISBLANK(CB704)),CONCATENATE(TEXT(CB704,"yyyy-mm-ddThh:MM:ss"),"Z"),"")</f>
        <v/>
      </c>
      <c r="AS704" s="146" t="str">
        <f t="shared" si="2939"/>
        <v/>
      </c>
      <c r="AT704" s="146" t="str">
        <f t="shared" si="38"/>
        <v/>
      </c>
      <c r="AU704" s="146" t="str">
        <f t="shared" si="39"/>
        <v/>
      </c>
      <c r="AV704" s="146" t="str">
        <f t="shared" ref="AV704:AW704" si="2940">IF(NOT(ISBLANK(DT704)),CONCATENATE(TEXT(DT704,"yyyy-mm-ddThh:MM:ss"),"Z"),"")</f>
        <v/>
      </c>
      <c r="AW704" s="146" t="str">
        <f t="shared" si="2940"/>
        <v/>
      </c>
      <c r="AX704" s="146" t="str">
        <f t="shared" ref="AX704:AZ704" si="2941">IF(NOT(ISBLANK(ED704)),CONCATENATE(TEXT(ED704,"yyyy-mm-ddThh:MM:ss"),"Z"),"")</f>
        <v/>
      </c>
      <c r="AY704" s="146" t="str">
        <f t="shared" si="2941"/>
        <v/>
      </c>
      <c r="AZ704" s="146" t="str">
        <f t="shared" si="2941"/>
        <v/>
      </c>
      <c r="BA704" s="176"/>
      <c r="BB704" s="152"/>
      <c r="BC704" s="177"/>
      <c r="BD704" s="154"/>
      <c r="BE704" s="155"/>
      <c r="BF704" s="154"/>
      <c r="BG704" s="155"/>
      <c r="BH704" s="169"/>
      <c r="BI704" s="162"/>
      <c r="BJ704" s="172"/>
      <c r="BK704" s="162"/>
      <c r="BL704" s="158"/>
      <c r="BM704" s="172"/>
      <c r="BN704" s="162"/>
      <c r="BO704" s="167"/>
      <c r="BP704" s="169"/>
      <c r="BQ704" s="162"/>
      <c r="BR704" s="162"/>
      <c r="BS704" s="174"/>
      <c r="BT704" s="162"/>
      <c r="BU704" s="174"/>
      <c r="BV704" s="174"/>
      <c r="BW704" s="174"/>
      <c r="BX704" s="173"/>
      <c r="BY704" s="158"/>
      <c r="BZ704" s="160"/>
      <c r="CA704" s="172"/>
      <c r="CB704" s="152"/>
      <c r="CC704" s="152"/>
      <c r="CD704" s="156"/>
      <c r="CE704" s="172"/>
      <c r="CF704" s="162"/>
      <c r="CG704" s="162"/>
      <c r="CH704" s="158"/>
      <c r="CI704" s="173"/>
      <c r="CJ704" s="178"/>
      <c r="CK704" s="173"/>
      <c r="CL704" s="165"/>
      <c r="CM704" s="172"/>
      <c r="CN704" s="162"/>
      <c r="CO704" s="162"/>
      <c r="CP704" s="162"/>
      <c r="CQ704" s="162"/>
      <c r="CR704" s="169"/>
      <c r="CS704" s="162"/>
      <c r="CT704" s="162"/>
      <c r="CU704" s="174"/>
      <c r="CV704" s="152"/>
      <c r="CW704" s="173"/>
      <c r="CX704" s="158"/>
      <c r="CY704" s="172"/>
      <c r="CZ704" s="162"/>
      <c r="DA704" s="162"/>
      <c r="DB704" s="158"/>
      <c r="DC704" s="173"/>
      <c r="DD704" s="178"/>
      <c r="DE704" s="173"/>
      <c r="DF704" s="165"/>
      <c r="DG704" s="172"/>
      <c r="DH704" s="178"/>
      <c r="DI704" s="172"/>
      <c r="DJ704" s="178"/>
      <c r="DK704" s="172"/>
      <c r="DL704" s="162"/>
      <c r="DM704" s="167"/>
      <c r="DN704" s="169"/>
      <c r="DO704" s="162"/>
      <c r="DP704" s="162"/>
      <c r="DQ704" s="174"/>
      <c r="DR704" s="152"/>
      <c r="DS704" s="172"/>
      <c r="DT704" s="152"/>
      <c r="DU704" s="152"/>
      <c r="DV704" s="156"/>
      <c r="DW704" s="173"/>
      <c r="DX704" s="158"/>
      <c r="DY704" s="172"/>
      <c r="DZ704" s="162"/>
      <c r="EA704" s="162"/>
      <c r="EB704" s="172"/>
      <c r="EC704" s="172"/>
      <c r="ED704" s="152"/>
      <c r="EE704" s="152"/>
      <c r="EF704" s="152"/>
      <c r="EG704" s="174"/>
      <c r="EH704" s="172"/>
      <c r="EI704" s="162"/>
      <c r="EJ704" s="162"/>
    </row>
    <row r="705" spans="1:140" ht="12.5">
      <c r="A705" s="168"/>
      <c r="B705" s="169"/>
      <c r="C705" s="144" t="str">
        <f t="shared" si="0"/>
        <v/>
      </c>
      <c r="D705" s="144" t="str">
        <f t="shared" si="2699"/>
        <v/>
      </c>
      <c r="E705" s="144" t="str">
        <f t="shared" si="2"/>
        <v/>
      </c>
      <c r="F705" s="145" t="str">
        <f t="shared" si="2700"/>
        <v/>
      </c>
      <c r="G705" s="145" t="str">
        <f t="shared" si="4"/>
        <v/>
      </c>
      <c r="H705" s="145" t="str">
        <f t="shared" si="5"/>
        <v/>
      </c>
      <c r="I705" s="146" t="str">
        <f t="shared" ref="I705:J705" si="2942">IF(COUNTA($DO705:$DX705)&gt;0,$BA705,"")</f>
        <v/>
      </c>
      <c r="J705" s="146" t="str">
        <f t="shared" si="2942"/>
        <v/>
      </c>
      <c r="K705" s="147" t="str">
        <f t="shared" si="43"/>
        <v/>
      </c>
      <c r="L705" s="147" t="str">
        <f t="shared" si="7"/>
        <v/>
      </c>
      <c r="M705" s="147" t="str">
        <f t="shared" si="8"/>
        <v/>
      </c>
      <c r="N705" s="147" t="str">
        <f t="shared" si="48"/>
        <v/>
      </c>
      <c r="O705" s="147" t="str">
        <f t="shared" si="9"/>
        <v/>
      </c>
      <c r="P705" s="146" t="str">
        <f t="shared" si="2702"/>
        <v/>
      </c>
      <c r="Q705" s="147" t="str">
        <f t="shared" si="2703"/>
        <v/>
      </c>
      <c r="R705" s="146" t="str">
        <f t="shared" si="12"/>
        <v/>
      </c>
      <c r="S705" s="146" t="str">
        <f t="shared" si="13"/>
        <v/>
      </c>
      <c r="T705" s="146" t="str">
        <f>IF(NOT(ISBLANK(DH705)),
        IF(AND(ISREF('Input Tenderers'!$J$8:$K$8),COUNTA('Input Tenderers'!$N$8)&gt;0),
                IF(COUNTA('Input Implementation Transactio'!$N705:$O705)&gt;0,"supplier;tenderer;payee","supplier;tenderer"),
                IF(COUNTA('Input Implementation Transactio'!$N705:$O705)&gt;0,"supplier;payee","supplier")
                ),
        IF(COUNTA('Input Implementation Transactio'!$N705:$O705)&gt;0, "payee", "")
        )</f>
        <v/>
      </c>
      <c r="U705" s="146" t="str">
        <f t="shared" si="14"/>
        <v/>
      </c>
      <c r="V705" s="146" t="str">
        <f t="shared" si="15"/>
        <v/>
      </c>
      <c r="W705" s="148" t="str">
        <f t="shared" si="2704"/>
        <v/>
      </c>
      <c r="X705" s="175" t="str">
        <f t="shared" si="2705"/>
        <v/>
      </c>
      <c r="Y705" s="170" t="str">
        <f t="shared" si="2706"/>
        <v/>
      </c>
      <c r="Z705" s="150" t="str">
        <f t="shared" si="19"/>
        <v/>
      </c>
      <c r="AA705" s="146" t="str">
        <f t="shared" si="20"/>
        <v/>
      </c>
      <c r="AB705" s="146" t="str">
        <f t="shared" si="21"/>
        <v/>
      </c>
      <c r="AC705" s="146" t="str">
        <f t="shared" si="22"/>
        <v/>
      </c>
      <c r="AD705" s="148" t="str">
        <f t="shared" si="2707"/>
        <v/>
      </c>
      <c r="AE705" s="148" t="str">
        <f t="shared" si="24"/>
        <v/>
      </c>
      <c r="AF705" s="175" t="str">
        <f t="shared" si="2708"/>
        <v/>
      </c>
      <c r="AG705" s="170" t="str">
        <f t="shared" si="2709"/>
        <v/>
      </c>
      <c r="AH705" s="148" t="str">
        <f t="shared" si="2710"/>
        <v/>
      </c>
      <c r="AI705" s="146" t="str">
        <f t="shared" si="28"/>
        <v/>
      </c>
      <c r="AJ705" s="146" t="str">
        <f t="shared" si="29"/>
        <v/>
      </c>
      <c r="AK705" s="146" t="str">
        <f t="shared" si="30"/>
        <v/>
      </c>
      <c r="AL705" s="146" t="str">
        <f t="shared" si="31"/>
        <v/>
      </c>
      <c r="AM705" s="171" t="str">
        <f t="shared" si="32"/>
        <v/>
      </c>
      <c r="AN705" s="171" t="str">
        <f t="shared" si="33"/>
        <v/>
      </c>
      <c r="AO705" s="146" t="str">
        <f t="shared" si="34"/>
        <v/>
      </c>
      <c r="AP705" s="146" t="str">
        <f t="shared" si="35"/>
        <v/>
      </c>
      <c r="AQ705" s="146" t="str">
        <f t="shared" si="36"/>
        <v/>
      </c>
      <c r="AR705" s="146" t="str">
        <f t="shared" ref="AR705:AS705" si="2943">IF(NOT(ISBLANK(CB705)),CONCATENATE(TEXT(CB705,"yyyy-mm-ddThh:MM:ss"),"Z"),"")</f>
        <v/>
      </c>
      <c r="AS705" s="146" t="str">
        <f t="shared" si="2943"/>
        <v/>
      </c>
      <c r="AT705" s="146" t="str">
        <f t="shared" si="38"/>
        <v/>
      </c>
      <c r="AU705" s="146" t="str">
        <f t="shared" si="39"/>
        <v/>
      </c>
      <c r="AV705" s="146" t="str">
        <f t="shared" ref="AV705:AW705" si="2944">IF(NOT(ISBLANK(DT705)),CONCATENATE(TEXT(DT705,"yyyy-mm-ddThh:MM:ss"),"Z"),"")</f>
        <v/>
      </c>
      <c r="AW705" s="146" t="str">
        <f t="shared" si="2944"/>
        <v/>
      </c>
      <c r="AX705" s="146" t="str">
        <f t="shared" ref="AX705:AZ705" si="2945">IF(NOT(ISBLANK(ED705)),CONCATENATE(TEXT(ED705,"yyyy-mm-ddThh:MM:ss"),"Z"),"")</f>
        <v/>
      </c>
      <c r="AY705" s="146" t="str">
        <f t="shared" si="2945"/>
        <v/>
      </c>
      <c r="AZ705" s="146" t="str">
        <f t="shared" si="2945"/>
        <v/>
      </c>
      <c r="BA705" s="176"/>
      <c r="BB705" s="152"/>
      <c r="BC705" s="177"/>
      <c r="BD705" s="154"/>
      <c r="BE705" s="155"/>
      <c r="BF705" s="154"/>
      <c r="BG705" s="155"/>
      <c r="BH705" s="169"/>
      <c r="BI705" s="162"/>
      <c r="BJ705" s="172"/>
      <c r="BK705" s="162"/>
      <c r="BL705" s="158"/>
      <c r="BM705" s="172"/>
      <c r="BN705" s="162"/>
      <c r="BO705" s="167"/>
      <c r="BP705" s="169"/>
      <c r="BQ705" s="162"/>
      <c r="BR705" s="162"/>
      <c r="BS705" s="174"/>
      <c r="BT705" s="162"/>
      <c r="BU705" s="174"/>
      <c r="BV705" s="174"/>
      <c r="BW705" s="174"/>
      <c r="BX705" s="173"/>
      <c r="BY705" s="158"/>
      <c r="BZ705" s="160"/>
      <c r="CA705" s="172"/>
      <c r="CB705" s="152"/>
      <c r="CC705" s="152"/>
      <c r="CD705" s="156"/>
      <c r="CE705" s="172"/>
      <c r="CF705" s="162"/>
      <c r="CG705" s="162"/>
      <c r="CH705" s="158"/>
      <c r="CI705" s="173"/>
      <c r="CJ705" s="178"/>
      <c r="CK705" s="173"/>
      <c r="CL705" s="165"/>
      <c r="CM705" s="172"/>
      <c r="CN705" s="162"/>
      <c r="CO705" s="162"/>
      <c r="CP705" s="162"/>
      <c r="CQ705" s="162"/>
      <c r="CR705" s="169"/>
      <c r="CS705" s="162"/>
      <c r="CT705" s="162"/>
      <c r="CU705" s="174"/>
      <c r="CV705" s="152"/>
      <c r="CW705" s="173"/>
      <c r="CX705" s="158"/>
      <c r="CY705" s="172"/>
      <c r="CZ705" s="162"/>
      <c r="DA705" s="162"/>
      <c r="DB705" s="158"/>
      <c r="DC705" s="173"/>
      <c r="DD705" s="178"/>
      <c r="DE705" s="173"/>
      <c r="DF705" s="165"/>
      <c r="DG705" s="172"/>
      <c r="DH705" s="178"/>
      <c r="DI705" s="172"/>
      <c r="DJ705" s="178"/>
      <c r="DK705" s="172"/>
      <c r="DL705" s="162"/>
      <c r="DM705" s="167"/>
      <c r="DN705" s="169"/>
      <c r="DO705" s="162"/>
      <c r="DP705" s="162"/>
      <c r="DQ705" s="174"/>
      <c r="DR705" s="152"/>
      <c r="DS705" s="172"/>
      <c r="DT705" s="152"/>
      <c r="DU705" s="152"/>
      <c r="DV705" s="156"/>
      <c r="DW705" s="173"/>
      <c r="DX705" s="158"/>
      <c r="DY705" s="172"/>
      <c r="DZ705" s="162"/>
      <c r="EA705" s="162"/>
      <c r="EB705" s="172"/>
      <c r="EC705" s="172"/>
      <c r="ED705" s="152"/>
      <c r="EE705" s="152"/>
      <c r="EF705" s="152"/>
      <c r="EG705" s="174"/>
      <c r="EH705" s="172"/>
      <c r="EI705" s="162"/>
      <c r="EJ705" s="162"/>
    </row>
    <row r="706" spans="1:140" ht="12.5">
      <c r="A706" s="168"/>
      <c r="B706" s="169"/>
      <c r="C706" s="144" t="str">
        <f t="shared" si="0"/>
        <v/>
      </c>
      <c r="D706" s="144" t="str">
        <f t="shared" si="2699"/>
        <v/>
      </c>
      <c r="E706" s="144" t="str">
        <f t="shared" si="2"/>
        <v/>
      </c>
      <c r="F706" s="145" t="str">
        <f t="shared" si="2700"/>
        <v/>
      </c>
      <c r="G706" s="145" t="str">
        <f t="shared" si="4"/>
        <v/>
      </c>
      <c r="H706" s="145" t="str">
        <f t="shared" si="5"/>
        <v/>
      </c>
      <c r="I706" s="146" t="str">
        <f t="shared" ref="I706:J706" si="2946">IF(COUNTA($DO706:$DX706)&gt;0,$BA706,"")</f>
        <v/>
      </c>
      <c r="J706" s="146" t="str">
        <f t="shared" si="2946"/>
        <v/>
      </c>
      <c r="K706" s="147" t="str">
        <f t="shared" si="43"/>
        <v/>
      </c>
      <c r="L706" s="147" t="str">
        <f t="shared" si="7"/>
        <v/>
      </c>
      <c r="M706" s="147" t="str">
        <f t="shared" si="8"/>
        <v/>
      </c>
      <c r="N706" s="147" t="str">
        <f t="shared" si="48"/>
        <v/>
      </c>
      <c r="O706" s="147" t="str">
        <f t="shared" si="9"/>
        <v/>
      </c>
      <c r="P706" s="146" t="str">
        <f t="shared" si="2702"/>
        <v/>
      </c>
      <c r="Q706" s="147" t="str">
        <f t="shared" si="2703"/>
        <v/>
      </c>
      <c r="R706" s="146" t="str">
        <f t="shared" si="12"/>
        <v/>
      </c>
      <c r="S706" s="146" t="str">
        <f t="shared" si="13"/>
        <v/>
      </c>
      <c r="T706" s="146" t="str">
        <f>IF(NOT(ISBLANK(DH706)),
        IF(AND(ISREF('Input Tenderers'!$J$8:$K$8),COUNTA('Input Tenderers'!$N$8)&gt;0),
                IF(COUNTA('Input Implementation Transactio'!$N706:$O706)&gt;0,"supplier;tenderer;payee","supplier;tenderer"),
                IF(COUNTA('Input Implementation Transactio'!$N706:$O706)&gt;0,"supplier;payee","supplier")
                ),
        IF(COUNTA('Input Implementation Transactio'!$N706:$O706)&gt;0, "payee", "")
        )</f>
        <v/>
      </c>
      <c r="U706" s="146" t="str">
        <f t="shared" si="14"/>
        <v/>
      </c>
      <c r="V706" s="146" t="str">
        <f t="shared" si="15"/>
        <v/>
      </c>
      <c r="W706" s="148" t="str">
        <f t="shared" si="2704"/>
        <v/>
      </c>
      <c r="X706" s="175" t="str">
        <f t="shared" si="2705"/>
        <v/>
      </c>
      <c r="Y706" s="170" t="str">
        <f t="shared" si="2706"/>
        <v/>
      </c>
      <c r="Z706" s="150" t="str">
        <f t="shared" si="19"/>
        <v/>
      </c>
      <c r="AA706" s="146" t="str">
        <f t="shared" si="20"/>
        <v/>
      </c>
      <c r="AB706" s="146" t="str">
        <f t="shared" si="21"/>
        <v/>
      </c>
      <c r="AC706" s="146" t="str">
        <f t="shared" si="22"/>
        <v/>
      </c>
      <c r="AD706" s="148" t="str">
        <f t="shared" si="2707"/>
        <v/>
      </c>
      <c r="AE706" s="148" t="str">
        <f t="shared" si="24"/>
        <v/>
      </c>
      <c r="AF706" s="175" t="str">
        <f t="shared" si="2708"/>
        <v/>
      </c>
      <c r="AG706" s="170" t="str">
        <f t="shared" si="2709"/>
        <v/>
      </c>
      <c r="AH706" s="148" t="str">
        <f t="shared" si="2710"/>
        <v/>
      </c>
      <c r="AI706" s="146" t="str">
        <f t="shared" si="28"/>
        <v/>
      </c>
      <c r="AJ706" s="146" t="str">
        <f t="shared" si="29"/>
        <v/>
      </c>
      <c r="AK706" s="146" t="str">
        <f t="shared" si="30"/>
        <v/>
      </c>
      <c r="AL706" s="146" t="str">
        <f t="shared" si="31"/>
        <v/>
      </c>
      <c r="AM706" s="171" t="str">
        <f t="shared" si="32"/>
        <v/>
      </c>
      <c r="AN706" s="171" t="str">
        <f t="shared" si="33"/>
        <v/>
      </c>
      <c r="AO706" s="146" t="str">
        <f t="shared" si="34"/>
        <v/>
      </c>
      <c r="AP706" s="146" t="str">
        <f t="shared" si="35"/>
        <v/>
      </c>
      <c r="AQ706" s="146" t="str">
        <f t="shared" si="36"/>
        <v/>
      </c>
      <c r="AR706" s="146" t="str">
        <f t="shared" ref="AR706:AS706" si="2947">IF(NOT(ISBLANK(CB706)),CONCATENATE(TEXT(CB706,"yyyy-mm-ddThh:MM:ss"),"Z"),"")</f>
        <v/>
      </c>
      <c r="AS706" s="146" t="str">
        <f t="shared" si="2947"/>
        <v/>
      </c>
      <c r="AT706" s="146" t="str">
        <f t="shared" si="38"/>
        <v/>
      </c>
      <c r="AU706" s="146" t="str">
        <f t="shared" si="39"/>
        <v/>
      </c>
      <c r="AV706" s="146" t="str">
        <f t="shared" ref="AV706:AW706" si="2948">IF(NOT(ISBLANK(DT706)),CONCATENATE(TEXT(DT706,"yyyy-mm-ddThh:MM:ss"),"Z"),"")</f>
        <v/>
      </c>
      <c r="AW706" s="146" t="str">
        <f t="shared" si="2948"/>
        <v/>
      </c>
      <c r="AX706" s="146" t="str">
        <f t="shared" ref="AX706:AZ706" si="2949">IF(NOT(ISBLANK(ED706)),CONCATENATE(TEXT(ED706,"yyyy-mm-ddThh:MM:ss"),"Z"),"")</f>
        <v/>
      </c>
      <c r="AY706" s="146" t="str">
        <f t="shared" si="2949"/>
        <v/>
      </c>
      <c r="AZ706" s="146" t="str">
        <f t="shared" si="2949"/>
        <v/>
      </c>
      <c r="BA706" s="176"/>
      <c r="BB706" s="152"/>
      <c r="BC706" s="177"/>
      <c r="BD706" s="154"/>
      <c r="BE706" s="155"/>
      <c r="BF706" s="154"/>
      <c r="BG706" s="155"/>
      <c r="BH706" s="169"/>
      <c r="BI706" s="162"/>
      <c r="BJ706" s="172"/>
      <c r="BK706" s="162"/>
      <c r="BL706" s="158"/>
      <c r="BM706" s="172"/>
      <c r="BN706" s="162"/>
      <c r="BO706" s="167"/>
      <c r="BP706" s="169"/>
      <c r="BQ706" s="162"/>
      <c r="BR706" s="162"/>
      <c r="BS706" s="174"/>
      <c r="BT706" s="162"/>
      <c r="BU706" s="174"/>
      <c r="BV706" s="174"/>
      <c r="BW706" s="174"/>
      <c r="BX706" s="173"/>
      <c r="BY706" s="158"/>
      <c r="BZ706" s="160"/>
      <c r="CA706" s="172"/>
      <c r="CB706" s="152"/>
      <c r="CC706" s="152"/>
      <c r="CD706" s="156"/>
      <c r="CE706" s="172"/>
      <c r="CF706" s="162"/>
      <c r="CG706" s="162"/>
      <c r="CH706" s="158"/>
      <c r="CI706" s="173"/>
      <c r="CJ706" s="178"/>
      <c r="CK706" s="173"/>
      <c r="CL706" s="165"/>
      <c r="CM706" s="172"/>
      <c r="CN706" s="162"/>
      <c r="CO706" s="162"/>
      <c r="CP706" s="162"/>
      <c r="CQ706" s="162"/>
      <c r="CR706" s="169"/>
      <c r="CS706" s="162"/>
      <c r="CT706" s="162"/>
      <c r="CU706" s="174"/>
      <c r="CV706" s="152"/>
      <c r="CW706" s="173"/>
      <c r="CX706" s="158"/>
      <c r="CY706" s="172"/>
      <c r="CZ706" s="162"/>
      <c r="DA706" s="162"/>
      <c r="DB706" s="158"/>
      <c r="DC706" s="173"/>
      <c r="DD706" s="178"/>
      <c r="DE706" s="173"/>
      <c r="DF706" s="165"/>
      <c r="DG706" s="172"/>
      <c r="DH706" s="178"/>
      <c r="DI706" s="172"/>
      <c r="DJ706" s="178"/>
      <c r="DK706" s="172"/>
      <c r="DL706" s="162"/>
      <c r="DM706" s="167"/>
      <c r="DN706" s="169"/>
      <c r="DO706" s="162"/>
      <c r="DP706" s="162"/>
      <c r="DQ706" s="174"/>
      <c r="DR706" s="152"/>
      <c r="DS706" s="172"/>
      <c r="DT706" s="152"/>
      <c r="DU706" s="152"/>
      <c r="DV706" s="156"/>
      <c r="DW706" s="173"/>
      <c r="DX706" s="158"/>
      <c r="DY706" s="172"/>
      <c r="DZ706" s="162"/>
      <c r="EA706" s="162"/>
      <c r="EB706" s="172"/>
      <c r="EC706" s="172"/>
      <c r="ED706" s="152"/>
      <c r="EE706" s="152"/>
      <c r="EF706" s="152"/>
      <c r="EG706" s="174"/>
      <c r="EH706" s="172"/>
      <c r="EI706" s="162"/>
      <c r="EJ706" s="162"/>
    </row>
    <row r="707" spans="1:140" ht="12.5">
      <c r="A707" s="168"/>
      <c r="B707" s="169"/>
      <c r="C707" s="144" t="str">
        <f t="shared" si="0"/>
        <v/>
      </c>
      <c r="D707" s="144" t="str">
        <f t="shared" si="2699"/>
        <v/>
      </c>
      <c r="E707" s="144" t="str">
        <f t="shared" si="2"/>
        <v/>
      </c>
      <c r="F707" s="145" t="str">
        <f t="shared" si="2700"/>
        <v/>
      </c>
      <c r="G707" s="145" t="str">
        <f t="shared" si="4"/>
        <v/>
      </c>
      <c r="H707" s="145" t="str">
        <f t="shared" si="5"/>
        <v/>
      </c>
      <c r="I707" s="146" t="str">
        <f t="shared" ref="I707:J707" si="2950">IF(COUNTA($DO707:$DX707)&gt;0,$BA707,"")</f>
        <v/>
      </c>
      <c r="J707" s="146" t="str">
        <f t="shared" si="2950"/>
        <v/>
      </c>
      <c r="K707" s="147" t="str">
        <f t="shared" si="43"/>
        <v/>
      </c>
      <c r="L707" s="147" t="str">
        <f t="shared" si="7"/>
        <v/>
      </c>
      <c r="M707" s="147" t="str">
        <f t="shared" si="8"/>
        <v/>
      </c>
      <c r="N707" s="147" t="str">
        <f t="shared" si="48"/>
        <v/>
      </c>
      <c r="O707" s="147" t="str">
        <f t="shared" si="9"/>
        <v/>
      </c>
      <c r="P707" s="146" t="str">
        <f t="shared" si="2702"/>
        <v/>
      </c>
      <c r="Q707" s="147" t="str">
        <f t="shared" si="2703"/>
        <v/>
      </c>
      <c r="R707" s="146" t="str">
        <f t="shared" si="12"/>
        <v/>
      </c>
      <c r="S707" s="146" t="str">
        <f t="shared" si="13"/>
        <v/>
      </c>
      <c r="T707" s="146" t="str">
        <f>IF(NOT(ISBLANK(DH707)),
        IF(AND(ISREF('Input Tenderers'!$J$8:$K$8),COUNTA('Input Tenderers'!$N$8)&gt;0),
                IF(COUNTA('Input Implementation Transactio'!$N707:$O707)&gt;0,"supplier;tenderer;payee","supplier;tenderer"),
                IF(COUNTA('Input Implementation Transactio'!$N707:$O707)&gt;0,"supplier;payee","supplier")
                ),
        IF(COUNTA('Input Implementation Transactio'!$N707:$O707)&gt;0, "payee", "")
        )</f>
        <v/>
      </c>
      <c r="U707" s="146" t="str">
        <f t="shared" si="14"/>
        <v/>
      </c>
      <c r="V707" s="146" t="str">
        <f t="shared" si="15"/>
        <v/>
      </c>
      <c r="W707" s="148" t="str">
        <f t="shared" si="2704"/>
        <v/>
      </c>
      <c r="X707" s="175" t="str">
        <f t="shared" si="2705"/>
        <v/>
      </c>
      <c r="Y707" s="170" t="str">
        <f t="shared" si="2706"/>
        <v/>
      </c>
      <c r="Z707" s="150" t="str">
        <f t="shared" si="19"/>
        <v/>
      </c>
      <c r="AA707" s="146" t="str">
        <f t="shared" si="20"/>
        <v/>
      </c>
      <c r="AB707" s="146" t="str">
        <f t="shared" si="21"/>
        <v/>
      </c>
      <c r="AC707" s="146" t="str">
        <f t="shared" si="22"/>
        <v/>
      </c>
      <c r="AD707" s="148" t="str">
        <f t="shared" si="2707"/>
        <v/>
      </c>
      <c r="AE707" s="148" t="str">
        <f t="shared" si="24"/>
        <v/>
      </c>
      <c r="AF707" s="175" t="str">
        <f t="shared" si="2708"/>
        <v/>
      </c>
      <c r="AG707" s="170" t="str">
        <f t="shared" si="2709"/>
        <v/>
      </c>
      <c r="AH707" s="148" t="str">
        <f t="shared" si="2710"/>
        <v/>
      </c>
      <c r="AI707" s="146" t="str">
        <f t="shared" si="28"/>
        <v/>
      </c>
      <c r="AJ707" s="146" t="str">
        <f t="shared" si="29"/>
        <v/>
      </c>
      <c r="AK707" s="146" t="str">
        <f t="shared" si="30"/>
        <v/>
      </c>
      <c r="AL707" s="146" t="str">
        <f t="shared" si="31"/>
        <v/>
      </c>
      <c r="AM707" s="171" t="str">
        <f t="shared" si="32"/>
        <v/>
      </c>
      <c r="AN707" s="171" t="str">
        <f t="shared" si="33"/>
        <v/>
      </c>
      <c r="AO707" s="146" t="str">
        <f t="shared" si="34"/>
        <v/>
      </c>
      <c r="AP707" s="146" t="str">
        <f t="shared" si="35"/>
        <v/>
      </c>
      <c r="AQ707" s="146" t="str">
        <f t="shared" si="36"/>
        <v/>
      </c>
      <c r="AR707" s="146" t="str">
        <f t="shared" ref="AR707:AS707" si="2951">IF(NOT(ISBLANK(CB707)),CONCATENATE(TEXT(CB707,"yyyy-mm-ddThh:MM:ss"),"Z"),"")</f>
        <v/>
      </c>
      <c r="AS707" s="146" t="str">
        <f t="shared" si="2951"/>
        <v/>
      </c>
      <c r="AT707" s="146" t="str">
        <f t="shared" si="38"/>
        <v/>
      </c>
      <c r="AU707" s="146" t="str">
        <f t="shared" si="39"/>
        <v/>
      </c>
      <c r="AV707" s="146" t="str">
        <f t="shared" ref="AV707:AW707" si="2952">IF(NOT(ISBLANK(DT707)),CONCATENATE(TEXT(DT707,"yyyy-mm-ddThh:MM:ss"),"Z"),"")</f>
        <v/>
      </c>
      <c r="AW707" s="146" t="str">
        <f t="shared" si="2952"/>
        <v/>
      </c>
      <c r="AX707" s="146" t="str">
        <f t="shared" ref="AX707:AZ707" si="2953">IF(NOT(ISBLANK(ED707)),CONCATENATE(TEXT(ED707,"yyyy-mm-ddThh:MM:ss"),"Z"),"")</f>
        <v/>
      </c>
      <c r="AY707" s="146" t="str">
        <f t="shared" si="2953"/>
        <v/>
      </c>
      <c r="AZ707" s="146" t="str">
        <f t="shared" si="2953"/>
        <v/>
      </c>
      <c r="BA707" s="176"/>
      <c r="BB707" s="152"/>
      <c r="BC707" s="177"/>
      <c r="BD707" s="154"/>
      <c r="BE707" s="155"/>
      <c r="BF707" s="154"/>
      <c r="BG707" s="155"/>
      <c r="BH707" s="169"/>
      <c r="BI707" s="162"/>
      <c r="BJ707" s="172"/>
      <c r="BK707" s="162"/>
      <c r="BL707" s="158"/>
      <c r="BM707" s="172"/>
      <c r="BN707" s="162"/>
      <c r="BO707" s="167"/>
      <c r="BP707" s="169"/>
      <c r="BQ707" s="162"/>
      <c r="BR707" s="162"/>
      <c r="BS707" s="174"/>
      <c r="BT707" s="162"/>
      <c r="BU707" s="174"/>
      <c r="BV707" s="174"/>
      <c r="BW707" s="174"/>
      <c r="BX707" s="173"/>
      <c r="BY707" s="158"/>
      <c r="BZ707" s="160"/>
      <c r="CA707" s="172"/>
      <c r="CB707" s="152"/>
      <c r="CC707" s="152"/>
      <c r="CD707" s="156"/>
      <c r="CE707" s="172"/>
      <c r="CF707" s="162"/>
      <c r="CG707" s="162"/>
      <c r="CH707" s="158"/>
      <c r="CI707" s="173"/>
      <c r="CJ707" s="178"/>
      <c r="CK707" s="173"/>
      <c r="CL707" s="165"/>
      <c r="CM707" s="172"/>
      <c r="CN707" s="162"/>
      <c r="CO707" s="162"/>
      <c r="CP707" s="162"/>
      <c r="CQ707" s="162"/>
      <c r="CR707" s="169"/>
      <c r="CS707" s="162"/>
      <c r="CT707" s="162"/>
      <c r="CU707" s="174"/>
      <c r="CV707" s="152"/>
      <c r="CW707" s="173"/>
      <c r="CX707" s="158"/>
      <c r="CY707" s="172"/>
      <c r="CZ707" s="162"/>
      <c r="DA707" s="162"/>
      <c r="DB707" s="158"/>
      <c r="DC707" s="173"/>
      <c r="DD707" s="178"/>
      <c r="DE707" s="173"/>
      <c r="DF707" s="165"/>
      <c r="DG707" s="172"/>
      <c r="DH707" s="178"/>
      <c r="DI707" s="172"/>
      <c r="DJ707" s="178"/>
      <c r="DK707" s="172"/>
      <c r="DL707" s="162"/>
      <c r="DM707" s="167"/>
      <c r="DN707" s="169"/>
      <c r="DO707" s="162"/>
      <c r="DP707" s="162"/>
      <c r="DQ707" s="174"/>
      <c r="DR707" s="152"/>
      <c r="DS707" s="172"/>
      <c r="DT707" s="152"/>
      <c r="DU707" s="152"/>
      <c r="DV707" s="156"/>
      <c r="DW707" s="173"/>
      <c r="DX707" s="158"/>
      <c r="DY707" s="172"/>
      <c r="DZ707" s="162"/>
      <c r="EA707" s="162"/>
      <c r="EB707" s="172"/>
      <c r="EC707" s="172"/>
      <c r="ED707" s="152"/>
      <c r="EE707" s="152"/>
      <c r="EF707" s="152"/>
      <c r="EG707" s="174"/>
      <c r="EH707" s="172"/>
      <c r="EI707" s="162"/>
      <c r="EJ707" s="162"/>
    </row>
    <row r="708" spans="1:140" ht="12.5">
      <c r="A708" s="168"/>
      <c r="B708" s="169"/>
      <c r="C708" s="144" t="str">
        <f t="shared" si="0"/>
        <v/>
      </c>
      <c r="D708" s="144" t="str">
        <f t="shared" si="2699"/>
        <v/>
      </c>
      <c r="E708" s="144" t="str">
        <f t="shared" si="2"/>
        <v/>
      </c>
      <c r="F708" s="145" t="str">
        <f t="shared" si="2700"/>
        <v/>
      </c>
      <c r="G708" s="145" t="str">
        <f t="shared" si="4"/>
        <v/>
      </c>
      <c r="H708" s="145" t="str">
        <f t="shared" si="5"/>
        <v/>
      </c>
      <c r="I708" s="146" t="str">
        <f t="shared" ref="I708:J708" si="2954">IF(COUNTA($DO708:$DX708)&gt;0,$BA708,"")</f>
        <v/>
      </c>
      <c r="J708" s="146" t="str">
        <f t="shared" si="2954"/>
        <v/>
      </c>
      <c r="K708" s="147" t="str">
        <f t="shared" si="43"/>
        <v/>
      </c>
      <c r="L708" s="147" t="str">
        <f t="shared" si="7"/>
        <v/>
      </c>
      <c r="M708" s="147" t="str">
        <f t="shared" si="8"/>
        <v/>
      </c>
      <c r="N708" s="147" t="str">
        <f t="shared" si="48"/>
        <v/>
      </c>
      <c r="O708" s="147" t="str">
        <f t="shared" si="9"/>
        <v/>
      </c>
      <c r="P708" s="146" t="str">
        <f t="shared" si="2702"/>
        <v/>
      </c>
      <c r="Q708" s="147" t="str">
        <f t="shared" si="2703"/>
        <v/>
      </c>
      <c r="R708" s="146" t="str">
        <f t="shared" si="12"/>
        <v/>
      </c>
      <c r="S708" s="146" t="str">
        <f t="shared" si="13"/>
        <v/>
      </c>
      <c r="T708" s="146" t="str">
        <f>IF(NOT(ISBLANK(DH708)),
        IF(AND(ISREF('Input Tenderers'!$J$8:$K$8),COUNTA('Input Tenderers'!$N$8)&gt;0),
                IF(COUNTA('Input Implementation Transactio'!$N708:$O708)&gt;0,"supplier;tenderer;payee","supplier;tenderer"),
                IF(COUNTA('Input Implementation Transactio'!$N708:$O708)&gt;0,"supplier;payee","supplier")
                ),
        IF(COUNTA('Input Implementation Transactio'!$N708:$O708)&gt;0, "payee", "")
        )</f>
        <v/>
      </c>
      <c r="U708" s="146" t="str">
        <f t="shared" si="14"/>
        <v/>
      </c>
      <c r="V708" s="146" t="str">
        <f t="shared" si="15"/>
        <v/>
      </c>
      <c r="W708" s="148" t="str">
        <f t="shared" si="2704"/>
        <v/>
      </c>
      <c r="X708" s="175" t="str">
        <f t="shared" si="2705"/>
        <v/>
      </c>
      <c r="Y708" s="170" t="str">
        <f t="shared" si="2706"/>
        <v/>
      </c>
      <c r="Z708" s="150" t="str">
        <f t="shared" si="19"/>
        <v/>
      </c>
      <c r="AA708" s="146" t="str">
        <f t="shared" si="20"/>
        <v/>
      </c>
      <c r="AB708" s="146" t="str">
        <f t="shared" si="21"/>
        <v/>
      </c>
      <c r="AC708" s="146" t="str">
        <f t="shared" si="22"/>
        <v/>
      </c>
      <c r="AD708" s="148" t="str">
        <f t="shared" si="2707"/>
        <v/>
      </c>
      <c r="AE708" s="148" t="str">
        <f t="shared" si="24"/>
        <v/>
      </c>
      <c r="AF708" s="175" t="str">
        <f t="shared" si="2708"/>
        <v/>
      </c>
      <c r="AG708" s="170" t="str">
        <f t="shared" si="2709"/>
        <v/>
      </c>
      <c r="AH708" s="148" t="str">
        <f t="shared" si="2710"/>
        <v/>
      </c>
      <c r="AI708" s="146" t="str">
        <f t="shared" si="28"/>
        <v/>
      </c>
      <c r="AJ708" s="146" t="str">
        <f t="shared" si="29"/>
        <v/>
      </c>
      <c r="AK708" s="146" t="str">
        <f t="shared" si="30"/>
        <v/>
      </c>
      <c r="AL708" s="146" t="str">
        <f t="shared" si="31"/>
        <v/>
      </c>
      <c r="AM708" s="171" t="str">
        <f t="shared" si="32"/>
        <v/>
      </c>
      <c r="AN708" s="171" t="str">
        <f t="shared" si="33"/>
        <v/>
      </c>
      <c r="AO708" s="146" t="str">
        <f t="shared" si="34"/>
        <v/>
      </c>
      <c r="AP708" s="146" t="str">
        <f t="shared" si="35"/>
        <v/>
      </c>
      <c r="AQ708" s="146" t="str">
        <f t="shared" si="36"/>
        <v/>
      </c>
      <c r="AR708" s="146" t="str">
        <f t="shared" ref="AR708:AS708" si="2955">IF(NOT(ISBLANK(CB708)),CONCATENATE(TEXT(CB708,"yyyy-mm-ddThh:MM:ss"),"Z"),"")</f>
        <v/>
      </c>
      <c r="AS708" s="146" t="str">
        <f t="shared" si="2955"/>
        <v/>
      </c>
      <c r="AT708" s="146" t="str">
        <f t="shared" si="38"/>
        <v/>
      </c>
      <c r="AU708" s="146" t="str">
        <f t="shared" si="39"/>
        <v/>
      </c>
      <c r="AV708" s="146" t="str">
        <f t="shared" ref="AV708:AW708" si="2956">IF(NOT(ISBLANK(DT708)),CONCATENATE(TEXT(DT708,"yyyy-mm-ddThh:MM:ss"),"Z"),"")</f>
        <v/>
      </c>
      <c r="AW708" s="146" t="str">
        <f t="shared" si="2956"/>
        <v/>
      </c>
      <c r="AX708" s="146" t="str">
        <f t="shared" ref="AX708:AZ708" si="2957">IF(NOT(ISBLANK(ED708)),CONCATENATE(TEXT(ED708,"yyyy-mm-ddThh:MM:ss"),"Z"),"")</f>
        <v/>
      </c>
      <c r="AY708" s="146" t="str">
        <f t="shared" si="2957"/>
        <v/>
      </c>
      <c r="AZ708" s="146" t="str">
        <f t="shared" si="2957"/>
        <v/>
      </c>
      <c r="BA708" s="176"/>
      <c r="BB708" s="152"/>
      <c r="BC708" s="177"/>
      <c r="BD708" s="154"/>
      <c r="BE708" s="155"/>
      <c r="BF708" s="154"/>
      <c r="BG708" s="155"/>
      <c r="BH708" s="169"/>
      <c r="BI708" s="162"/>
      <c r="BJ708" s="172"/>
      <c r="BK708" s="162"/>
      <c r="BL708" s="158"/>
      <c r="BM708" s="172"/>
      <c r="BN708" s="162"/>
      <c r="BO708" s="167"/>
      <c r="BP708" s="169"/>
      <c r="BQ708" s="162"/>
      <c r="BR708" s="162"/>
      <c r="BS708" s="174"/>
      <c r="BT708" s="162"/>
      <c r="BU708" s="174"/>
      <c r="BV708" s="174"/>
      <c r="BW708" s="174"/>
      <c r="BX708" s="173"/>
      <c r="BY708" s="158"/>
      <c r="BZ708" s="160"/>
      <c r="CA708" s="172"/>
      <c r="CB708" s="152"/>
      <c r="CC708" s="152"/>
      <c r="CD708" s="156"/>
      <c r="CE708" s="172"/>
      <c r="CF708" s="162"/>
      <c r="CG708" s="162"/>
      <c r="CH708" s="158"/>
      <c r="CI708" s="173"/>
      <c r="CJ708" s="178"/>
      <c r="CK708" s="173"/>
      <c r="CL708" s="165"/>
      <c r="CM708" s="172"/>
      <c r="CN708" s="162"/>
      <c r="CO708" s="162"/>
      <c r="CP708" s="162"/>
      <c r="CQ708" s="162"/>
      <c r="CR708" s="169"/>
      <c r="CS708" s="162"/>
      <c r="CT708" s="162"/>
      <c r="CU708" s="174"/>
      <c r="CV708" s="152"/>
      <c r="CW708" s="173"/>
      <c r="CX708" s="158"/>
      <c r="CY708" s="172"/>
      <c r="CZ708" s="162"/>
      <c r="DA708" s="162"/>
      <c r="DB708" s="158"/>
      <c r="DC708" s="173"/>
      <c r="DD708" s="178"/>
      <c r="DE708" s="173"/>
      <c r="DF708" s="165"/>
      <c r="DG708" s="172"/>
      <c r="DH708" s="178"/>
      <c r="DI708" s="172"/>
      <c r="DJ708" s="178"/>
      <c r="DK708" s="172"/>
      <c r="DL708" s="162"/>
      <c r="DM708" s="167"/>
      <c r="DN708" s="169"/>
      <c r="DO708" s="162"/>
      <c r="DP708" s="162"/>
      <c r="DQ708" s="174"/>
      <c r="DR708" s="152"/>
      <c r="DS708" s="172"/>
      <c r="DT708" s="152"/>
      <c r="DU708" s="152"/>
      <c r="DV708" s="156"/>
      <c r="DW708" s="173"/>
      <c r="DX708" s="158"/>
      <c r="DY708" s="172"/>
      <c r="DZ708" s="162"/>
      <c r="EA708" s="162"/>
      <c r="EB708" s="172"/>
      <c r="EC708" s="172"/>
      <c r="ED708" s="152"/>
      <c r="EE708" s="152"/>
      <c r="EF708" s="152"/>
      <c r="EG708" s="174"/>
      <c r="EH708" s="172"/>
      <c r="EI708" s="162"/>
      <c r="EJ708" s="162"/>
    </row>
    <row r="709" spans="1:140" ht="12.5">
      <c r="A709" s="168"/>
      <c r="B709" s="169"/>
      <c r="C709" s="144" t="str">
        <f t="shared" si="0"/>
        <v/>
      </c>
      <c r="D709" s="144" t="str">
        <f t="shared" si="2699"/>
        <v/>
      </c>
      <c r="E709" s="144" t="str">
        <f t="shared" si="2"/>
        <v/>
      </c>
      <c r="F709" s="145" t="str">
        <f t="shared" si="2700"/>
        <v/>
      </c>
      <c r="G709" s="145" t="str">
        <f t="shared" si="4"/>
        <v/>
      </c>
      <c r="H709" s="145" t="str">
        <f t="shared" si="5"/>
        <v/>
      </c>
      <c r="I709" s="146" t="str">
        <f t="shared" ref="I709:J709" si="2958">IF(COUNTA($DO709:$DX709)&gt;0,$BA709,"")</f>
        <v/>
      </c>
      <c r="J709" s="146" t="str">
        <f t="shared" si="2958"/>
        <v/>
      </c>
      <c r="K709" s="147" t="str">
        <f t="shared" si="43"/>
        <v/>
      </c>
      <c r="L709" s="147" t="str">
        <f t="shared" si="7"/>
        <v/>
      </c>
      <c r="M709" s="147" t="str">
        <f t="shared" si="8"/>
        <v/>
      </c>
      <c r="N709" s="147" t="str">
        <f t="shared" si="48"/>
        <v/>
      </c>
      <c r="O709" s="147" t="str">
        <f t="shared" si="9"/>
        <v/>
      </c>
      <c r="P709" s="146" t="str">
        <f t="shared" si="2702"/>
        <v/>
      </c>
      <c r="Q709" s="147" t="str">
        <f t="shared" si="2703"/>
        <v/>
      </c>
      <c r="R709" s="146" t="str">
        <f t="shared" si="12"/>
        <v/>
      </c>
      <c r="S709" s="146" t="str">
        <f t="shared" si="13"/>
        <v/>
      </c>
      <c r="T709" s="146" t="str">
        <f>IF(NOT(ISBLANK(DH709)),
        IF(AND(ISREF('Input Tenderers'!$J$8:$K$8),COUNTA('Input Tenderers'!$N$8)&gt;0),
                IF(COUNTA('Input Implementation Transactio'!$N709:$O709)&gt;0,"supplier;tenderer;payee","supplier;tenderer"),
                IF(COUNTA('Input Implementation Transactio'!$N709:$O709)&gt;0,"supplier;payee","supplier")
                ),
        IF(COUNTA('Input Implementation Transactio'!$N709:$O709)&gt;0, "payee", "")
        )</f>
        <v/>
      </c>
      <c r="U709" s="146" t="str">
        <f t="shared" si="14"/>
        <v/>
      </c>
      <c r="V709" s="146" t="str">
        <f t="shared" si="15"/>
        <v/>
      </c>
      <c r="W709" s="148" t="str">
        <f t="shared" si="2704"/>
        <v/>
      </c>
      <c r="X709" s="175" t="str">
        <f t="shared" si="2705"/>
        <v/>
      </c>
      <c r="Y709" s="170" t="str">
        <f t="shared" si="2706"/>
        <v/>
      </c>
      <c r="Z709" s="150" t="str">
        <f t="shared" si="19"/>
        <v/>
      </c>
      <c r="AA709" s="146" t="str">
        <f t="shared" si="20"/>
        <v/>
      </c>
      <c r="AB709" s="146" t="str">
        <f t="shared" si="21"/>
        <v/>
      </c>
      <c r="AC709" s="146" t="str">
        <f t="shared" si="22"/>
        <v/>
      </c>
      <c r="AD709" s="148" t="str">
        <f t="shared" si="2707"/>
        <v/>
      </c>
      <c r="AE709" s="148" t="str">
        <f t="shared" si="24"/>
        <v/>
      </c>
      <c r="AF709" s="175" t="str">
        <f t="shared" si="2708"/>
        <v/>
      </c>
      <c r="AG709" s="170" t="str">
        <f t="shared" si="2709"/>
        <v/>
      </c>
      <c r="AH709" s="148" t="str">
        <f t="shared" si="2710"/>
        <v/>
      </c>
      <c r="AI709" s="146" t="str">
        <f t="shared" si="28"/>
        <v/>
      </c>
      <c r="AJ709" s="146" t="str">
        <f t="shared" si="29"/>
        <v/>
      </c>
      <c r="AK709" s="146" t="str">
        <f t="shared" si="30"/>
        <v/>
      </c>
      <c r="AL709" s="146" t="str">
        <f t="shared" si="31"/>
        <v/>
      </c>
      <c r="AM709" s="171" t="str">
        <f t="shared" si="32"/>
        <v/>
      </c>
      <c r="AN709" s="171" t="str">
        <f t="shared" si="33"/>
        <v/>
      </c>
      <c r="AO709" s="146" t="str">
        <f t="shared" si="34"/>
        <v/>
      </c>
      <c r="AP709" s="146" t="str">
        <f t="shared" si="35"/>
        <v/>
      </c>
      <c r="AQ709" s="146" t="str">
        <f t="shared" si="36"/>
        <v/>
      </c>
      <c r="AR709" s="146" t="str">
        <f t="shared" ref="AR709:AS709" si="2959">IF(NOT(ISBLANK(CB709)),CONCATENATE(TEXT(CB709,"yyyy-mm-ddThh:MM:ss"),"Z"),"")</f>
        <v/>
      </c>
      <c r="AS709" s="146" t="str">
        <f t="shared" si="2959"/>
        <v/>
      </c>
      <c r="AT709" s="146" t="str">
        <f t="shared" si="38"/>
        <v/>
      </c>
      <c r="AU709" s="146" t="str">
        <f t="shared" si="39"/>
        <v/>
      </c>
      <c r="AV709" s="146" t="str">
        <f t="shared" ref="AV709:AW709" si="2960">IF(NOT(ISBLANK(DT709)),CONCATENATE(TEXT(DT709,"yyyy-mm-ddThh:MM:ss"),"Z"),"")</f>
        <v/>
      </c>
      <c r="AW709" s="146" t="str">
        <f t="shared" si="2960"/>
        <v/>
      </c>
      <c r="AX709" s="146" t="str">
        <f t="shared" ref="AX709:AZ709" si="2961">IF(NOT(ISBLANK(ED709)),CONCATENATE(TEXT(ED709,"yyyy-mm-ddThh:MM:ss"),"Z"),"")</f>
        <v/>
      </c>
      <c r="AY709" s="146" t="str">
        <f t="shared" si="2961"/>
        <v/>
      </c>
      <c r="AZ709" s="146" t="str">
        <f t="shared" si="2961"/>
        <v/>
      </c>
      <c r="BA709" s="176"/>
      <c r="BB709" s="152"/>
      <c r="BC709" s="177"/>
      <c r="BD709" s="154"/>
      <c r="BE709" s="155"/>
      <c r="BF709" s="154"/>
      <c r="BG709" s="155"/>
      <c r="BH709" s="169"/>
      <c r="BI709" s="162"/>
      <c r="BJ709" s="172"/>
      <c r="BK709" s="162"/>
      <c r="BL709" s="158"/>
      <c r="BM709" s="172"/>
      <c r="BN709" s="162"/>
      <c r="BO709" s="167"/>
      <c r="BP709" s="169"/>
      <c r="BQ709" s="162"/>
      <c r="BR709" s="162"/>
      <c r="BS709" s="174"/>
      <c r="BT709" s="162"/>
      <c r="BU709" s="174"/>
      <c r="BV709" s="174"/>
      <c r="BW709" s="174"/>
      <c r="BX709" s="173"/>
      <c r="BY709" s="158"/>
      <c r="BZ709" s="160"/>
      <c r="CA709" s="172"/>
      <c r="CB709" s="152"/>
      <c r="CC709" s="152"/>
      <c r="CD709" s="156"/>
      <c r="CE709" s="172"/>
      <c r="CF709" s="162"/>
      <c r="CG709" s="162"/>
      <c r="CH709" s="158"/>
      <c r="CI709" s="173"/>
      <c r="CJ709" s="178"/>
      <c r="CK709" s="173"/>
      <c r="CL709" s="165"/>
      <c r="CM709" s="172"/>
      <c r="CN709" s="162"/>
      <c r="CO709" s="162"/>
      <c r="CP709" s="162"/>
      <c r="CQ709" s="162"/>
      <c r="CR709" s="169"/>
      <c r="CS709" s="162"/>
      <c r="CT709" s="162"/>
      <c r="CU709" s="174"/>
      <c r="CV709" s="152"/>
      <c r="CW709" s="173"/>
      <c r="CX709" s="158"/>
      <c r="CY709" s="172"/>
      <c r="CZ709" s="162"/>
      <c r="DA709" s="162"/>
      <c r="DB709" s="158"/>
      <c r="DC709" s="173"/>
      <c r="DD709" s="178"/>
      <c r="DE709" s="173"/>
      <c r="DF709" s="165"/>
      <c r="DG709" s="172"/>
      <c r="DH709" s="178"/>
      <c r="DI709" s="172"/>
      <c r="DJ709" s="178"/>
      <c r="DK709" s="172"/>
      <c r="DL709" s="162"/>
      <c r="DM709" s="167"/>
      <c r="DN709" s="169"/>
      <c r="DO709" s="162"/>
      <c r="DP709" s="162"/>
      <c r="DQ709" s="174"/>
      <c r="DR709" s="152"/>
      <c r="DS709" s="172"/>
      <c r="DT709" s="152"/>
      <c r="DU709" s="152"/>
      <c r="DV709" s="156"/>
      <c r="DW709" s="173"/>
      <c r="DX709" s="158"/>
      <c r="DY709" s="172"/>
      <c r="DZ709" s="162"/>
      <c r="EA709" s="162"/>
      <c r="EB709" s="172"/>
      <c r="EC709" s="172"/>
      <c r="ED709" s="152"/>
      <c r="EE709" s="152"/>
      <c r="EF709" s="152"/>
      <c r="EG709" s="174"/>
      <c r="EH709" s="172"/>
      <c r="EI709" s="162"/>
      <c r="EJ709" s="162"/>
    </row>
    <row r="710" spans="1:140" ht="12.5">
      <c r="A710" s="168"/>
      <c r="B710" s="169"/>
      <c r="C710" s="144" t="str">
        <f t="shared" si="0"/>
        <v/>
      </c>
      <c r="D710" s="144" t="str">
        <f t="shared" si="2699"/>
        <v/>
      </c>
      <c r="E710" s="144" t="str">
        <f t="shared" si="2"/>
        <v/>
      </c>
      <c r="F710" s="145" t="str">
        <f t="shared" si="2700"/>
        <v/>
      </c>
      <c r="G710" s="145" t="str">
        <f t="shared" si="4"/>
        <v/>
      </c>
      <c r="H710" s="145" t="str">
        <f t="shared" si="5"/>
        <v/>
      </c>
      <c r="I710" s="146" t="str">
        <f t="shared" ref="I710:J710" si="2962">IF(COUNTA($DO710:$DX710)&gt;0,$BA710,"")</f>
        <v/>
      </c>
      <c r="J710" s="146" t="str">
        <f t="shared" si="2962"/>
        <v/>
      </c>
      <c r="K710" s="147" t="str">
        <f t="shared" si="43"/>
        <v/>
      </c>
      <c r="L710" s="147" t="str">
        <f t="shared" si="7"/>
        <v/>
      </c>
      <c r="M710" s="147" t="str">
        <f t="shared" si="8"/>
        <v/>
      </c>
      <c r="N710" s="147" t="str">
        <f t="shared" si="48"/>
        <v/>
      </c>
      <c r="O710" s="147" t="str">
        <f t="shared" si="9"/>
        <v/>
      </c>
      <c r="P710" s="146" t="str">
        <f t="shared" si="2702"/>
        <v/>
      </c>
      <c r="Q710" s="147" t="str">
        <f t="shared" si="2703"/>
        <v/>
      </c>
      <c r="R710" s="146" t="str">
        <f t="shared" si="12"/>
        <v/>
      </c>
      <c r="S710" s="146" t="str">
        <f t="shared" si="13"/>
        <v/>
      </c>
      <c r="T710" s="146" t="str">
        <f>IF(NOT(ISBLANK(DH710)),
        IF(AND(ISREF('Input Tenderers'!$J$8:$K$8),COUNTA('Input Tenderers'!$N$8)&gt;0),
                IF(COUNTA('Input Implementation Transactio'!$N710:$O710)&gt;0,"supplier;tenderer;payee","supplier;tenderer"),
                IF(COUNTA('Input Implementation Transactio'!$N710:$O710)&gt;0,"supplier;payee","supplier")
                ),
        IF(COUNTA('Input Implementation Transactio'!$N710:$O710)&gt;0, "payee", "")
        )</f>
        <v/>
      </c>
      <c r="U710" s="146" t="str">
        <f t="shared" si="14"/>
        <v/>
      </c>
      <c r="V710" s="146" t="str">
        <f t="shared" si="15"/>
        <v/>
      </c>
      <c r="W710" s="148" t="str">
        <f t="shared" si="2704"/>
        <v/>
      </c>
      <c r="X710" s="175" t="str">
        <f t="shared" si="2705"/>
        <v/>
      </c>
      <c r="Y710" s="170" t="str">
        <f t="shared" si="2706"/>
        <v/>
      </c>
      <c r="Z710" s="150" t="str">
        <f t="shared" si="19"/>
        <v/>
      </c>
      <c r="AA710" s="146" t="str">
        <f t="shared" si="20"/>
        <v/>
      </c>
      <c r="AB710" s="146" t="str">
        <f t="shared" si="21"/>
        <v/>
      </c>
      <c r="AC710" s="146" t="str">
        <f t="shared" si="22"/>
        <v/>
      </c>
      <c r="AD710" s="148" t="str">
        <f t="shared" si="2707"/>
        <v/>
      </c>
      <c r="AE710" s="148" t="str">
        <f t="shared" si="24"/>
        <v/>
      </c>
      <c r="AF710" s="175" t="str">
        <f t="shared" si="2708"/>
        <v/>
      </c>
      <c r="AG710" s="170" t="str">
        <f t="shared" si="2709"/>
        <v/>
      </c>
      <c r="AH710" s="148" t="str">
        <f t="shared" si="2710"/>
        <v/>
      </c>
      <c r="AI710" s="146" t="str">
        <f t="shared" si="28"/>
        <v/>
      </c>
      <c r="AJ710" s="146" t="str">
        <f t="shared" si="29"/>
        <v/>
      </c>
      <c r="AK710" s="146" t="str">
        <f t="shared" si="30"/>
        <v/>
      </c>
      <c r="AL710" s="146" t="str">
        <f t="shared" si="31"/>
        <v/>
      </c>
      <c r="AM710" s="171" t="str">
        <f t="shared" si="32"/>
        <v/>
      </c>
      <c r="AN710" s="171" t="str">
        <f t="shared" si="33"/>
        <v/>
      </c>
      <c r="AO710" s="146" t="str">
        <f t="shared" si="34"/>
        <v/>
      </c>
      <c r="AP710" s="146" t="str">
        <f t="shared" si="35"/>
        <v/>
      </c>
      <c r="AQ710" s="146" t="str">
        <f t="shared" si="36"/>
        <v/>
      </c>
      <c r="AR710" s="146" t="str">
        <f t="shared" ref="AR710:AS710" si="2963">IF(NOT(ISBLANK(CB710)),CONCATENATE(TEXT(CB710,"yyyy-mm-ddThh:MM:ss"),"Z"),"")</f>
        <v/>
      </c>
      <c r="AS710" s="146" t="str">
        <f t="shared" si="2963"/>
        <v/>
      </c>
      <c r="AT710" s="146" t="str">
        <f t="shared" si="38"/>
        <v/>
      </c>
      <c r="AU710" s="146" t="str">
        <f t="shared" si="39"/>
        <v/>
      </c>
      <c r="AV710" s="146" t="str">
        <f t="shared" ref="AV710:AW710" si="2964">IF(NOT(ISBLANK(DT710)),CONCATENATE(TEXT(DT710,"yyyy-mm-ddThh:MM:ss"),"Z"),"")</f>
        <v/>
      </c>
      <c r="AW710" s="146" t="str">
        <f t="shared" si="2964"/>
        <v/>
      </c>
      <c r="AX710" s="146" t="str">
        <f t="shared" ref="AX710:AZ710" si="2965">IF(NOT(ISBLANK(ED710)),CONCATENATE(TEXT(ED710,"yyyy-mm-ddThh:MM:ss"),"Z"),"")</f>
        <v/>
      </c>
      <c r="AY710" s="146" t="str">
        <f t="shared" si="2965"/>
        <v/>
      </c>
      <c r="AZ710" s="146" t="str">
        <f t="shared" si="2965"/>
        <v/>
      </c>
      <c r="BA710" s="176"/>
      <c r="BB710" s="152"/>
      <c r="BC710" s="177"/>
      <c r="BD710" s="154"/>
      <c r="BE710" s="155"/>
      <c r="BF710" s="154"/>
      <c r="BG710" s="155"/>
      <c r="BH710" s="169"/>
      <c r="BI710" s="162"/>
      <c r="BJ710" s="172"/>
      <c r="BK710" s="162"/>
      <c r="BL710" s="158"/>
      <c r="BM710" s="172"/>
      <c r="BN710" s="162"/>
      <c r="BO710" s="167"/>
      <c r="BP710" s="169"/>
      <c r="BQ710" s="162"/>
      <c r="BR710" s="162"/>
      <c r="BS710" s="174"/>
      <c r="BT710" s="162"/>
      <c r="BU710" s="174"/>
      <c r="BV710" s="174"/>
      <c r="BW710" s="174"/>
      <c r="BX710" s="173"/>
      <c r="BY710" s="158"/>
      <c r="BZ710" s="160"/>
      <c r="CA710" s="172"/>
      <c r="CB710" s="152"/>
      <c r="CC710" s="152"/>
      <c r="CD710" s="156"/>
      <c r="CE710" s="172"/>
      <c r="CF710" s="162"/>
      <c r="CG710" s="162"/>
      <c r="CH710" s="158"/>
      <c r="CI710" s="173"/>
      <c r="CJ710" s="178"/>
      <c r="CK710" s="173"/>
      <c r="CL710" s="165"/>
      <c r="CM710" s="172"/>
      <c r="CN710" s="162"/>
      <c r="CO710" s="162"/>
      <c r="CP710" s="162"/>
      <c r="CQ710" s="162"/>
      <c r="CR710" s="169"/>
      <c r="CS710" s="162"/>
      <c r="CT710" s="162"/>
      <c r="CU710" s="174"/>
      <c r="CV710" s="152"/>
      <c r="CW710" s="173"/>
      <c r="CX710" s="158"/>
      <c r="CY710" s="172"/>
      <c r="CZ710" s="162"/>
      <c r="DA710" s="162"/>
      <c r="DB710" s="158"/>
      <c r="DC710" s="173"/>
      <c r="DD710" s="178"/>
      <c r="DE710" s="173"/>
      <c r="DF710" s="165"/>
      <c r="DG710" s="172"/>
      <c r="DH710" s="178"/>
      <c r="DI710" s="172"/>
      <c r="DJ710" s="178"/>
      <c r="DK710" s="172"/>
      <c r="DL710" s="162"/>
      <c r="DM710" s="167"/>
      <c r="DN710" s="169"/>
      <c r="DO710" s="162"/>
      <c r="DP710" s="162"/>
      <c r="DQ710" s="174"/>
      <c r="DR710" s="152"/>
      <c r="DS710" s="172"/>
      <c r="DT710" s="152"/>
      <c r="DU710" s="152"/>
      <c r="DV710" s="156"/>
      <c r="DW710" s="173"/>
      <c r="DX710" s="158"/>
      <c r="DY710" s="172"/>
      <c r="DZ710" s="162"/>
      <c r="EA710" s="162"/>
      <c r="EB710" s="172"/>
      <c r="EC710" s="172"/>
      <c r="ED710" s="152"/>
      <c r="EE710" s="152"/>
      <c r="EF710" s="152"/>
      <c r="EG710" s="174"/>
      <c r="EH710" s="172"/>
      <c r="EI710" s="162"/>
      <c r="EJ710" s="162"/>
    </row>
    <row r="711" spans="1:140" ht="12.5">
      <c r="A711" s="168"/>
      <c r="B711" s="169"/>
      <c r="C711" s="144" t="str">
        <f t="shared" si="0"/>
        <v/>
      </c>
      <c r="D711" s="144" t="str">
        <f t="shared" ref="D711:D774" si="2966">IF(NOT(ISBLANK($BA711)),language,"")</f>
        <v/>
      </c>
      <c r="E711" s="144" t="str">
        <f t="shared" si="2"/>
        <v/>
      </c>
      <c r="F711" s="145" t="str">
        <f t="shared" ref="F711:F774" si="2967">IF(NOT(ISBLANK($BL711)),currency,"")</f>
        <v/>
      </c>
      <c r="G711" s="145" t="str">
        <f t="shared" si="4"/>
        <v/>
      </c>
      <c r="H711" s="145" t="str">
        <f t="shared" si="5"/>
        <v/>
      </c>
      <c r="I711" s="146" t="str">
        <f t="shared" ref="I711:J711" si="2968">IF(COUNTA($DO711:$DX711)&gt;0,$BA711,"")</f>
        <v/>
      </c>
      <c r="J711" s="146" t="str">
        <f t="shared" si="2968"/>
        <v/>
      </c>
      <c r="K711" s="147" t="str">
        <f t="shared" si="43"/>
        <v/>
      </c>
      <c r="L711" s="147" t="str">
        <f t="shared" si="7"/>
        <v/>
      </c>
      <c r="M711" s="147" t="str">
        <f t="shared" si="8"/>
        <v/>
      </c>
      <c r="N711" s="147" t="str">
        <f t="shared" si="48"/>
        <v/>
      </c>
      <c r="O711" s="147" t="str">
        <f t="shared" si="9"/>
        <v/>
      </c>
      <c r="P711" s="146" t="str">
        <f t="shared" ref="P711:P774" si="2969">IF(NOT(ISBLANK($DJ711)),CONCATENATE(supplierOrganizationIdentifierScheme,"-",$DJ711),IF(NOT(ISBLANK($DH711)),CONCATENATE("supplier-",ROW()-7),""))</f>
        <v/>
      </c>
      <c r="Q711" s="147" t="str">
        <f t="shared" ref="Q711:Q774" si="2970">IF(NOT(ISBLANK($DJ711)),supplierOrganizationIdentifierScheme,"")</f>
        <v/>
      </c>
      <c r="R711" s="146" t="str">
        <f t="shared" si="12"/>
        <v/>
      </c>
      <c r="S711" s="146" t="str">
        <f t="shared" si="13"/>
        <v/>
      </c>
      <c r="T711" s="146" t="str">
        <f>IF(NOT(ISBLANK(DH711)),
        IF(AND(ISREF('Input Tenderers'!$J$8:$K$8),COUNTA('Input Tenderers'!$N$8)&gt;0),
                IF(COUNTA('Input Implementation Transactio'!$N711:$O711)&gt;0,"supplier;tenderer;payee","supplier;tenderer"),
                IF(COUNTA('Input Implementation Transactio'!$N711:$O711)&gt;0,"supplier;payee","supplier")
                ),
        IF(COUNTA('Input Implementation Transactio'!$N711:$O711)&gt;0, "payee", "")
        )</f>
        <v/>
      </c>
      <c r="U711" s="146" t="str">
        <f t="shared" si="14"/>
        <v/>
      </c>
      <c r="V711" s="146" t="str">
        <f t="shared" si="15"/>
        <v/>
      </c>
      <c r="W711" s="148" t="str">
        <f t="shared" ref="W711:W774" si="2971">IF(NOT(ISBLANK($BY711)),currency,"")</f>
        <v/>
      </c>
      <c r="X711" s="175" t="str">
        <f t="shared" ref="X711:X774" si="2972">IF(NOT(ISBLANK($CG711)),itemClassificationScheme,"")</f>
        <v/>
      </c>
      <c r="Y711" s="170" t="str">
        <f t="shared" ref="Y711:Y774" si="2973">IF(NOT(ISBLANK($CL711)),currency,"")</f>
        <v/>
      </c>
      <c r="Z711" s="150" t="str">
        <f t="shared" si="19"/>
        <v/>
      </c>
      <c r="AA711" s="146" t="str">
        <f t="shared" si="20"/>
        <v/>
      </c>
      <c r="AB711" s="146" t="str">
        <f t="shared" si="21"/>
        <v/>
      </c>
      <c r="AC711" s="146" t="str">
        <f t="shared" si="22"/>
        <v/>
      </c>
      <c r="AD711" s="148" t="str">
        <f t="shared" ref="AD711:AD774" si="2974">IF(NOT(ISBLANK($CX711)),currency,"")</f>
        <v/>
      </c>
      <c r="AE711" s="148" t="str">
        <f t="shared" si="24"/>
        <v/>
      </c>
      <c r="AF711" s="175" t="str">
        <f t="shared" ref="AF711:AF774" si="2975">IF(NOT(ISBLANK($DA711)),itemClassificationScheme,"")</f>
        <v/>
      </c>
      <c r="AG711" s="170" t="str">
        <f t="shared" ref="AG711:AG774" si="2976">IF(NOT(ISBLANK($DF711)),currency,"")</f>
        <v/>
      </c>
      <c r="AH711" s="148" t="str">
        <f t="shared" ref="AH711:AH774" si="2977">IF(NOT(ISBLANK($DX711)),currency,"")</f>
        <v/>
      </c>
      <c r="AI711" s="146" t="str">
        <f t="shared" si="28"/>
        <v/>
      </c>
      <c r="AJ711" s="146" t="str">
        <f t="shared" si="29"/>
        <v/>
      </c>
      <c r="AK711" s="146" t="str">
        <f t="shared" si="30"/>
        <v/>
      </c>
      <c r="AL711" s="146" t="str">
        <f t="shared" si="31"/>
        <v/>
      </c>
      <c r="AM711" s="171" t="str">
        <f t="shared" si="32"/>
        <v/>
      </c>
      <c r="AN711" s="171" t="str">
        <f t="shared" si="33"/>
        <v/>
      </c>
      <c r="AO711" s="146" t="str">
        <f t="shared" si="34"/>
        <v/>
      </c>
      <c r="AP711" s="146" t="str">
        <f t="shared" si="35"/>
        <v/>
      </c>
      <c r="AQ711" s="146" t="str">
        <f t="shared" si="36"/>
        <v/>
      </c>
      <c r="AR711" s="146" t="str">
        <f t="shared" ref="AR711:AS711" si="2978">IF(NOT(ISBLANK(CB711)),CONCATENATE(TEXT(CB711,"yyyy-mm-ddThh:MM:ss"),"Z"),"")</f>
        <v/>
      </c>
      <c r="AS711" s="146" t="str">
        <f t="shared" si="2978"/>
        <v/>
      </c>
      <c r="AT711" s="146" t="str">
        <f t="shared" si="38"/>
        <v/>
      </c>
      <c r="AU711" s="146" t="str">
        <f t="shared" si="39"/>
        <v/>
      </c>
      <c r="AV711" s="146" t="str">
        <f t="shared" ref="AV711:AW711" si="2979">IF(NOT(ISBLANK(DT711)),CONCATENATE(TEXT(DT711,"yyyy-mm-ddThh:MM:ss"),"Z"),"")</f>
        <v/>
      </c>
      <c r="AW711" s="146" t="str">
        <f t="shared" si="2979"/>
        <v/>
      </c>
      <c r="AX711" s="146" t="str">
        <f t="shared" ref="AX711:AZ711" si="2980">IF(NOT(ISBLANK(ED711)),CONCATENATE(TEXT(ED711,"yyyy-mm-ddThh:MM:ss"),"Z"),"")</f>
        <v/>
      </c>
      <c r="AY711" s="146" t="str">
        <f t="shared" si="2980"/>
        <v/>
      </c>
      <c r="AZ711" s="146" t="str">
        <f t="shared" si="2980"/>
        <v/>
      </c>
      <c r="BA711" s="176"/>
      <c r="BB711" s="152"/>
      <c r="BC711" s="177"/>
      <c r="BD711" s="154"/>
      <c r="BE711" s="155"/>
      <c r="BF711" s="154"/>
      <c r="BG711" s="155"/>
      <c r="BH711" s="169"/>
      <c r="BI711" s="162"/>
      <c r="BJ711" s="172"/>
      <c r="BK711" s="162"/>
      <c r="BL711" s="158"/>
      <c r="BM711" s="172"/>
      <c r="BN711" s="162"/>
      <c r="BO711" s="167"/>
      <c r="BP711" s="169"/>
      <c r="BQ711" s="162"/>
      <c r="BR711" s="162"/>
      <c r="BS711" s="174"/>
      <c r="BT711" s="162"/>
      <c r="BU711" s="174"/>
      <c r="BV711" s="174"/>
      <c r="BW711" s="174"/>
      <c r="BX711" s="173"/>
      <c r="BY711" s="158"/>
      <c r="BZ711" s="160"/>
      <c r="CA711" s="172"/>
      <c r="CB711" s="152"/>
      <c r="CC711" s="152"/>
      <c r="CD711" s="156"/>
      <c r="CE711" s="172"/>
      <c r="CF711" s="162"/>
      <c r="CG711" s="162"/>
      <c r="CH711" s="158"/>
      <c r="CI711" s="173"/>
      <c r="CJ711" s="178"/>
      <c r="CK711" s="173"/>
      <c r="CL711" s="165"/>
      <c r="CM711" s="172"/>
      <c r="CN711" s="162"/>
      <c r="CO711" s="162"/>
      <c r="CP711" s="162"/>
      <c r="CQ711" s="162"/>
      <c r="CR711" s="169"/>
      <c r="CS711" s="162"/>
      <c r="CT711" s="162"/>
      <c r="CU711" s="174"/>
      <c r="CV711" s="152"/>
      <c r="CW711" s="173"/>
      <c r="CX711" s="158"/>
      <c r="CY711" s="172"/>
      <c r="CZ711" s="162"/>
      <c r="DA711" s="162"/>
      <c r="DB711" s="158"/>
      <c r="DC711" s="173"/>
      <c r="DD711" s="178"/>
      <c r="DE711" s="173"/>
      <c r="DF711" s="165"/>
      <c r="DG711" s="172"/>
      <c r="DH711" s="178"/>
      <c r="DI711" s="172"/>
      <c r="DJ711" s="178"/>
      <c r="DK711" s="172"/>
      <c r="DL711" s="162"/>
      <c r="DM711" s="167"/>
      <c r="DN711" s="169"/>
      <c r="DO711" s="162"/>
      <c r="DP711" s="162"/>
      <c r="DQ711" s="174"/>
      <c r="DR711" s="152"/>
      <c r="DS711" s="172"/>
      <c r="DT711" s="152"/>
      <c r="DU711" s="152"/>
      <c r="DV711" s="156"/>
      <c r="DW711" s="173"/>
      <c r="DX711" s="158"/>
      <c r="DY711" s="172"/>
      <c r="DZ711" s="162"/>
      <c r="EA711" s="162"/>
      <c r="EB711" s="172"/>
      <c r="EC711" s="172"/>
      <c r="ED711" s="152"/>
      <c r="EE711" s="152"/>
      <c r="EF711" s="152"/>
      <c r="EG711" s="174"/>
      <c r="EH711" s="172"/>
      <c r="EI711" s="162"/>
      <c r="EJ711" s="162"/>
    </row>
    <row r="712" spans="1:140" ht="12.5">
      <c r="A712" s="168"/>
      <c r="B712" s="169"/>
      <c r="C712" s="144" t="str">
        <f t="shared" si="0"/>
        <v/>
      </c>
      <c r="D712" s="144" t="str">
        <f t="shared" si="2966"/>
        <v/>
      </c>
      <c r="E712" s="144" t="str">
        <f t="shared" si="2"/>
        <v/>
      </c>
      <c r="F712" s="145" t="str">
        <f t="shared" si="2967"/>
        <v/>
      </c>
      <c r="G712" s="145" t="str">
        <f t="shared" si="4"/>
        <v/>
      </c>
      <c r="H712" s="145" t="str">
        <f t="shared" si="5"/>
        <v/>
      </c>
      <c r="I712" s="146" t="str">
        <f t="shared" ref="I712:J712" si="2981">IF(COUNTA($DO712:$DX712)&gt;0,$BA712,"")</f>
        <v/>
      </c>
      <c r="J712" s="146" t="str">
        <f t="shared" si="2981"/>
        <v/>
      </c>
      <c r="K712" s="147" t="str">
        <f t="shared" si="43"/>
        <v/>
      </c>
      <c r="L712" s="147" t="str">
        <f t="shared" si="7"/>
        <v/>
      </c>
      <c r="M712" s="147" t="str">
        <f t="shared" si="8"/>
        <v/>
      </c>
      <c r="N712" s="147" t="str">
        <f t="shared" si="48"/>
        <v/>
      </c>
      <c r="O712" s="147" t="str">
        <f t="shared" si="9"/>
        <v/>
      </c>
      <c r="P712" s="146" t="str">
        <f t="shared" si="2969"/>
        <v/>
      </c>
      <c r="Q712" s="147" t="str">
        <f t="shared" si="2970"/>
        <v/>
      </c>
      <c r="R712" s="146" t="str">
        <f t="shared" si="12"/>
        <v/>
      </c>
      <c r="S712" s="146" t="str">
        <f t="shared" si="13"/>
        <v/>
      </c>
      <c r="T712" s="146" t="str">
        <f>IF(NOT(ISBLANK(DH712)),
        IF(AND(ISREF('Input Tenderers'!$J$8:$K$8),COUNTA('Input Tenderers'!$N$8)&gt;0),
                IF(COUNTA('Input Implementation Transactio'!$N712:$O712)&gt;0,"supplier;tenderer;payee","supplier;tenderer"),
                IF(COUNTA('Input Implementation Transactio'!$N712:$O712)&gt;0,"supplier;payee","supplier")
                ),
        IF(COUNTA('Input Implementation Transactio'!$N712:$O712)&gt;0, "payee", "")
        )</f>
        <v/>
      </c>
      <c r="U712" s="146" t="str">
        <f t="shared" si="14"/>
        <v/>
      </c>
      <c r="V712" s="146" t="str">
        <f t="shared" si="15"/>
        <v/>
      </c>
      <c r="W712" s="148" t="str">
        <f t="shared" si="2971"/>
        <v/>
      </c>
      <c r="X712" s="175" t="str">
        <f t="shared" si="2972"/>
        <v/>
      </c>
      <c r="Y712" s="170" t="str">
        <f t="shared" si="2973"/>
        <v/>
      </c>
      <c r="Z712" s="150" t="str">
        <f t="shared" si="19"/>
        <v/>
      </c>
      <c r="AA712" s="146" t="str">
        <f t="shared" si="20"/>
        <v/>
      </c>
      <c r="AB712" s="146" t="str">
        <f t="shared" si="21"/>
        <v/>
      </c>
      <c r="AC712" s="146" t="str">
        <f t="shared" si="22"/>
        <v/>
      </c>
      <c r="AD712" s="148" t="str">
        <f t="shared" si="2974"/>
        <v/>
      </c>
      <c r="AE712" s="148" t="str">
        <f t="shared" si="24"/>
        <v/>
      </c>
      <c r="AF712" s="175" t="str">
        <f t="shared" si="2975"/>
        <v/>
      </c>
      <c r="AG712" s="170" t="str">
        <f t="shared" si="2976"/>
        <v/>
      </c>
      <c r="AH712" s="148" t="str">
        <f t="shared" si="2977"/>
        <v/>
      </c>
      <c r="AI712" s="146" t="str">
        <f t="shared" si="28"/>
        <v/>
      </c>
      <c r="AJ712" s="146" t="str">
        <f t="shared" si="29"/>
        <v/>
      </c>
      <c r="AK712" s="146" t="str">
        <f t="shared" si="30"/>
        <v/>
      </c>
      <c r="AL712" s="146" t="str">
        <f t="shared" si="31"/>
        <v/>
      </c>
      <c r="AM712" s="171" t="str">
        <f t="shared" si="32"/>
        <v/>
      </c>
      <c r="AN712" s="171" t="str">
        <f t="shared" si="33"/>
        <v/>
      </c>
      <c r="AO712" s="146" t="str">
        <f t="shared" si="34"/>
        <v/>
      </c>
      <c r="AP712" s="146" t="str">
        <f t="shared" si="35"/>
        <v/>
      </c>
      <c r="AQ712" s="146" t="str">
        <f t="shared" si="36"/>
        <v/>
      </c>
      <c r="AR712" s="146" t="str">
        <f t="shared" ref="AR712:AS712" si="2982">IF(NOT(ISBLANK(CB712)),CONCATENATE(TEXT(CB712,"yyyy-mm-ddThh:MM:ss"),"Z"),"")</f>
        <v/>
      </c>
      <c r="AS712" s="146" t="str">
        <f t="shared" si="2982"/>
        <v/>
      </c>
      <c r="AT712" s="146" t="str">
        <f t="shared" si="38"/>
        <v/>
      </c>
      <c r="AU712" s="146" t="str">
        <f t="shared" si="39"/>
        <v/>
      </c>
      <c r="AV712" s="146" t="str">
        <f t="shared" ref="AV712:AW712" si="2983">IF(NOT(ISBLANK(DT712)),CONCATENATE(TEXT(DT712,"yyyy-mm-ddThh:MM:ss"),"Z"),"")</f>
        <v/>
      </c>
      <c r="AW712" s="146" t="str">
        <f t="shared" si="2983"/>
        <v/>
      </c>
      <c r="AX712" s="146" t="str">
        <f t="shared" ref="AX712:AZ712" si="2984">IF(NOT(ISBLANK(ED712)),CONCATENATE(TEXT(ED712,"yyyy-mm-ddThh:MM:ss"),"Z"),"")</f>
        <v/>
      </c>
      <c r="AY712" s="146" t="str">
        <f t="shared" si="2984"/>
        <v/>
      </c>
      <c r="AZ712" s="146" t="str">
        <f t="shared" si="2984"/>
        <v/>
      </c>
      <c r="BA712" s="176"/>
      <c r="BB712" s="152"/>
      <c r="BC712" s="177"/>
      <c r="BD712" s="154"/>
      <c r="BE712" s="155"/>
      <c r="BF712" s="154"/>
      <c r="BG712" s="155"/>
      <c r="BH712" s="169"/>
      <c r="BI712" s="162"/>
      <c r="BJ712" s="172"/>
      <c r="BK712" s="162"/>
      <c r="BL712" s="158"/>
      <c r="BM712" s="172"/>
      <c r="BN712" s="162"/>
      <c r="BO712" s="167"/>
      <c r="BP712" s="169"/>
      <c r="BQ712" s="162"/>
      <c r="BR712" s="162"/>
      <c r="BS712" s="174"/>
      <c r="BT712" s="162"/>
      <c r="BU712" s="174"/>
      <c r="BV712" s="174"/>
      <c r="BW712" s="174"/>
      <c r="BX712" s="173"/>
      <c r="BY712" s="158"/>
      <c r="BZ712" s="160"/>
      <c r="CA712" s="172"/>
      <c r="CB712" s="152"/>
      <c r="CC712" s="152"/>
      <c r="CD712" s="156"/>
      <c r="CE712" s="172"/>
      <c r="CF712" s="162"/>
      <c r="CG712" s="162"/>
      <c r="CH712" s="158"/>
      <c r="CI712" s="173"/>
      <c r="CJ712" s="178"/>
      <c r="CK712" s="173"/>
      <c r="CL712" s="165"/>
      <c r="CM712" s="172"/>
      <c r="CN712" s="162"/>
      <c r="CO712" s="162"/>
      <c r="CP712" s="162"/>
      <c r="CQ712" s="162"/>
      <c r="CR712" s="169"/>
      <c r="CS712" s="162"/>
      <c r="CT712" s="162"/>
      <c r="CU712" s="174"/>
      <c r="CV712" s="152"/>
      <c r="CW712" s="173"/>
      <c r="CX712" s="158"/>
      <c r="CY712" s="172"/>
      <c r="CZ712" s="162"/>
      <c r="DA712" s="162"/>
      <c r="DB712" s="158"/>
      <c r="DC712" s="173"/>
      <c r="DD712" s="178"/>
      <c r="DE712" s="173"/>
      <c r="DF712" s="165"/>
      <c r="DG712" s="172"/>
      <c r="DH712" s="178"/>
      <c r="DI712" s="172"/>
      <c r="DJ712" s="178"/>
      <c r="DK712" s="172"/>
      <c r="DL712" s="162"/>
      <c r="DM712" s="167"/>
      <c r="DN712" s="169"/>
      <c r="DO712" s="162"/>
      <c r="DP712" s="162"/>
      <c r="DQ712" s="174"/>
      <c r="DR712" s="152"/>
      <c r="DS712" s="172"/>
      <c r="DT712" s="152"/>
      <c r="DU712" s="152"/>
      <c r="DV712" s="156"/>
      <c r="DW712" s="173"/>
      <c r="DX712" s="158"/>
      <c r="DY712" s="172"/>
      <c r="DZ712" s="162"/>
      <c r="EA712" s="162"/>
      <c r="EB712" s="172"/>
      <c r="EC712" s="172"/>
      <c r="ED712" s="152"/>
      <c r="EE712" s="152"/>
      <c r="EF712" s="152"/>
      <c r="EG712" s="174"/>
      <c r="EH712" s="172"/>
      <c r="EI712" s="162"/>
      <c r="EJ712" s="162"/>
    </row>
    <row r="713" spans="1:140" ht="12.5">
      <c r="A713" s="168"/>
      <c r="B713" s="169"/>
      <c r="C713" s="144" t="str">
        <f t="shared" si="0"/>
        <v/>
      </c>
      <c r="D713" s="144" t="str">
        <f t="shared" si="2966"/>
        <v/>
      </c>
      <c r="E713" s="144" t="str">
        <f t="shared" si="2"/>
        <v/>
      </c>
      <c r="F713" s="145" t="str">
        <f t="shared" si="2967"/>
        <v/>
      </c>
      <c r="G713" s="145" t="str">
        <f t="shared" si="4"/>
        <v/>
      </c>
      <c r="H713" s="145" t="str">
        <f t="shared" si="5"/>
        <v/>
      </c>
      <c r="I713" s="146" t="str">
        <f t="shared" ref="I713:J713" si="2985">IF(COUNTA($DO713:$DX713)&gt;0,$BA713,"")</f>
        <v/>
      </c>
      <c r="J713" s="146" t="str">
        <f t="shared" si="2985"/>
        <v/>
      </c>
      <c r="K713" s="147" t="str">
        <f t="shared" si="43"/>
        <v/>
      </c>
      <c r="L713" s="147" t="str">
        <f t="shared" si="7"/>
        <v/>
      </c>
      <c r="M713" s="147" t="str">
        <f t="shared" si="8"/>
        <v/>
      </c>
      <c r="N713" s="147" t="str">
        <f t="shared" si="48"/>
        <v/>
      </c>
      <c r="O713" s="147" t="str">
        <f t="shared" si="9"/>
        <v/>
      </c>
      <c r="P713" s="146" t="str">
        <f t="shared" si="2969"/>
        <v/>
      </c>
      <c r="Q713" s="147" t="str">
        <f t="shared" si="2970"/>
        <v/>
      </c>
      <c r="R713" s="146" t="str">
        <f t="shared" si="12"/>
        <v/>
      </c>
      <c r="S713" s="146" t="str">
        <f t="shared" si="13"/>
        <v/>
      </c>
      <c r="T713" s="146" t="str">
        <f>IF(NOT(ISBLANK(DH713)),
        IF(AND(ISREF('Input Tenderers'!$J$8:$K$8),COUNTA('Input Tenderers'!$N$8)&gt;0),
                IF(COUNTA('Input Implementation Transactio'!$N713:$O713)&gt;0,"supplier;tenderer;payee","supplier;tenderer"),
                IF(COUNTA('Input Implementation Transactio'!$N713:$O713)&gt;0,"supplier;payee","supplier")
                ),
        IF(COUNTA('Input Implementation Transactio'!$N713:$O713)&gt;0, "payee", "")
        )</f>
        <v/>
      </c>
      <c r="U713" s="146" t="str">
        <f t="shared" si="14"/>
        <v/>
      </c>
      <c r="V713" s="146" t="str">
        <f t="shared" si="15"/>
        <v/>
      </c>
      <c r="W713" s="148" t="str">
        <f t="shared" si="2971"/>
        <v/>
      </c>
      <c r="X713" s="175" t="str">
        <f t="shared" si="2972"/>
        <v/>
      </c>
      <c r="Y713" s="170" t="str">
        <f t="shared" si="2973"/>
        <v/>
      </c>
      <c r="Z713" s="150" t="str">
        <f t="shared" si="19"/>
        <v/>
      </c>
      <c r="AA713" s="146" t="str">
        <f t="shared" si="20"/>
        <v/>
      </c>
      <c r="AB713" s="146" t="str">
        <f t="shared" si="21"/>
        <v/>
      </c>
      <c r="AC713" s="146" t="str">
        <f t="shared" si="22"/>
        <v/>
      </c>
      <c r="AD713" s="148" t="str">
        <f t="shared" si="2974"/>
        <v/>
      </c>
      <c r="AE713" s="148" t="str">
        <f t="shared" si="24"/>
        <v/>
      </c>
      <c r="AF713" s="175" t="str">
        <f t="shared" si="2975"/>
        <v/>
      </c>
      <c r="AG713" s="170" t="str">
        <f t="shared" si="2976"/>
        <v/>
      </c>
      <c r="AH713" s="148" t="str">
        <f t="shared" si="2977"/>
        <v/>
      </c>
      <c r="AI713" s="146" t="str">
        <f t="shared" si="28"/>
        <v/>
      </c>
      <c r="AJ713" s="146" t="str">
        <f t="shared" si="29"/>
        <v/>
      </c>
      <c r="AK713" s="146" t="str">
        <f t="shared" si="30"/>
        <v/>
      </c>
      <c r="AL713" s="146" t="str">
        <f t="shared" si="31"/>
        <v/>
      </c>
      <c r="AM713" s="171" t="str">
        <f t="shared" si="32"/>
        <v/>
      </c>
      <c r="AN713" s="171" t="str">
        <f t="shared" si="33"/>
        <v/>
      </c>
      <c r="AO713" s="146" t="str">
        <f t="shared" si="34"/>
        <v/>
      </c>
      <c r="AP713" s="146" t="str">
        <f t="shared" si="35"/>
        <v/>
      </c>
      <c r="AQ713" s="146" t="str">
        <f t="shared" si="36"/>
        <v/>
      </c>
      <c r="AR713" s="146" t="str">
        <f t="shared" ref="AR713:AS713" si="2986">IF(NOT(ISBLANK(CB713)),CONCATENATE(TEXT(CB713,"yyyy-mm-ddThh:MM:ss"),"Z"),"")</f>
        <v/>
      </c>
      <c r="AS713" s="146" t="str">
        <f t="shared" si="2986"/>
        <v/>
      </c>
      <c r="AT713" s="146" t="str">
        <f t="shared" si="38"/>
        <v/>
      </c>
      <c r="AU713" s="146" t="str">
        <f t="shared" si="39"/>
        <v/>
      </c>
      <c r="AV713" s="146" t="str">
        <f t="shared" ref="AV713:AW713" si="2987">IF(NOT(ISBLANK(DT713)),CONCATENATE(TEXT(DT713,"yyyy-mm-ddThh:MM:ss"),"Z"),"")</f>
        <v/>
      </c>
      <c r="AW713" s="146" t="str">
        <f t="shared" si="2987"/>
        <v/>
      </c>
      <c r="AX713" s="146" t="str">
        <f t="shared" ref="AX713:AZ713" si="2988">IF(NOT(ISBLANK(ED713)),CONCATENATE(TEXT(ED713,"yyyy-mm-ddThh:MM:ss"),"Z"),"")</f>
        <v/>
      </c>
      <c r="AY713" s="146" t="str">
        <f t="shared" si="2988"/>
        <v/>
      </c>
      <c r="AZ713" s="146" t="str">
        <f t="shared" si="2988"/>
        <v/>
      </c>
      <c r="BA713" s="176"/>
      <c r="BB713" s="152"/>
      <c r="BC713" s="177"/>
      <c r="BD713" s="154"/>
      <c r="BE713" s="155"/>
      <c r="BF713" s="154"/>
      <c r="BG713" s="155"/>
      <c r="BH713" s="169"/>
      <c r="BI713" s="162"/>
      <c r="BJ713" s="172"/>
      <c r="BK713" s="162"/>
      <c r="BL713" s="158"/>
      <c r="BM713" s="172"/>
      <c r="BN713" s="162"/>
      <c r="BO713" s="167"/>
      <c r="BP713" s="169"/>
      <c r="BQ713" s="162"/>
      <c r="BR713" s="162"/>
      <c r="BS713" s="174"/>
      <c r="BT713" s="162"/>
      <c r="BU713" s="174"/>
      <c r="BV713" s="174"/>
      <c r="BW713" s="174"/>
      <c r="BX713" s="173"/>
      <c r="BY713" s="158"/>
      <c r="BZ713" s="160"/>
      <c r="CA713" s="172"/>
      <c r="CB713" s="152"/>
      <c r="CC713" s="152"/>
      <c r="CD713" s="156"/>
      <c r="CE713" s="172"/>
      <c r="CF713" s="162"/>
      <c r="CG713" s="162"/>
      <c r="CH713" s="158"/>
      <c r="CI713" s="173"/>
      <c r="CJ713" s="178"/>
      <c r="CK713" s="173"/>
      <c r="CL713" s="165"/>
      <c r="CM713" s="172"/>
      <c r="CN713" s="162"/>
      <c r="CO713" s="162"/>
      <c r="CP713" s="162"/>
      <c r="CQ713" s="162"/>
      <c r="CR713" s="169"/>
      <c r="CS713" s="162"/>
      <c r="CT713" s="162"/>
      <c r="CU713" s="174"/>
      <c r="CV713" s="152"/>
      <c r="CW713" s="173"/>
      <c r="CX713" s="158"/>
      <c r="CY713" s="172"/>
      <c r="CZ713" s="162"/>
      <c r="DA713" s="162"/>
      <c r="DB713" s="158"/>
      <c r="DC713" s="173"/>
      <c r="DD713" s="178"/>
      <c r="DE713" s="173"/>
      <c r="DF713" s="165"/>
      <c r="DG713" s="172"/>
      <c r="DH713" s="178"/>
      <c r="DI713" s="172"/>
      <c r="DJ713" s="178"/>
      <c r="DK713" s="172"/>
      <c r="DL713" s="162"/>
      <c r="DM713" s="167"/>
      <c r="DN713" s="169"/>
      <c r="DO713" s="162"/>
      <c r="DP713" s="162"/>
      <c r="DQ713" s="174"/>
      <c r="DR713" s="152"/>
      <c r="DS713" s="172"/>
      <c r="DT713" s="152"/>
      <c r="DU713" s="152"/>
      <c r="DV713" s="156"/>
      <c r="DW713" s="173"/>
      <c r="DX713" s="158"/>
      <c r="DY713" s="172"/>
      <c r="DZ713" s="162"/>
      <c r="EA713" s="162"/>
      <c r="EB713" s="172"/>
      <c r="EC713" s="172"/>
      <c r="ED713" s="152"/>
      <c r="EE713" s="152"/>
      <c r="EF713" s="152"/>
      <c r="EG713" s="174"/>
      <c r="EH713" s="172"/>
      <c r="EI713" s="162"/>
      <c r="EJ713" s="162"/>
    </row>
    <row r="714" spans="1:140" ht="12.5">
      <c r="A714" s="168"/>
      <c r="B714" s="169"/>
      <c r="C714" s="144" t="str">
        <f t="shared" si="0"/>
        <v/>
      </c>
      <c r="D714" s="144" t="str">
        <f t="shared" si="2966"/>
        <v/>
      </c>
      <c r="E714" s="144" t="str">
        <f t="shared" si="2"/>
        <v/>
      </c>
      <c r="F714" s="145" t="str">
        <f t="shared" si="2967"/>
        <v/>
      </c>
      <c r="G714" s="145" t="str">
        <f t="shared" si="4"/>
        <v/>
      </c>
      <c r="H714" s="145" t="str">
        <f t="shared" si="5"/>
        <v/>
      </c>
      <c r="I714" s="146" t="str">
        <f t="shared" ref="I714:J714" si="2989">IF(COUNTA($DO714:$DX714)&gt;0,$BA714,"")</f>
        <v/>
      </c>
      <c r="J714" s="146" t="str">
        <f t="shared" si="2989"/>
        <v/>
      </c>
      <c r="K714" s="147" t="str">
        <f t="shared" si="43"/>
        <v/>
      </c>
      <c r="L714" s="147" t="str">
        <f t="shared" si="7"/>
        <v/>
      </c>
      <c r="M714" s="147" t="str">
        <f t="shared" si="8"/>
        <v/>
      </c>
      <c r="N714" s="147" t="str">
        <f t="shared" si="48"/>
        <v/>
      </c>
      <c r="O714" s="147" t="str">
        <f t="shared" si="9"/>
        <v/>
      </c>
      <c r="P714" s="146" t="str">
        <f t="shared" si="2969"/>
        <v/>
      </c>
      <c r="Q714" s="147" t="str">
        <f t="shared" si="2970"/>
        <v/>
      </c>
      <c r="R714" s="146" t="str">
        <f t="shared" si="12"/>
        <v/>
      </c>
      <c r="S714" s="146" t="str">
        <f t="shared" si="13"/>
        <v/>
      </c>
      <c r="T714" s="146" t="str">
        <f>IF(NOT(ISBLANK(DH714)),
        IF(AND(ISREF('Input Tenderers'!$J$8:$K$8),COUNTA('Input Tenderers'!$N$8)&gt;0),
                IF(COUNTA('Input Implementation Transactio'!$N714:$O714)&gt;0,"supplier;tenderer;payee","supplier;tenderer"),
                IF(COUNTA('Input Implementation Transactio'!$N714:$O714)&gt;0,"supplier;payee","supplier")
                ),
        IF(COUNTA('Input Implementation Transactio'!$N714:$O714)&gt;0, "payee", "")
        )</f>
        <v/>
      </c>
      <c r="U714" s="146" t="str">
        <f t="shared" si="14"/>
        <v/>
      </c>
      <c r="V714" s="146" t="str">
        <f t="shared" si="15"/>
        <v/>
      </c>
      <c r="W714" s="148" t="str">
        <f t="shared" si="2971"/>
        <v/>
      </c>
      <c r="X714" s="175" t="str">
        <f t="shared" si="2972"/>
        <v/>
      </c>
      <c r="Y714" s="170" t="str">
        <f t="shared" si="2973"/>
        <v/>
      </c>
      <c r="Z714" s="150" t="str">
        <f t="shared" si="19"/>
        <v/>
      </c>
      <c r="AA714" s="146" t="str">
        <f t="shared" si="20"/>
        <v/>
      </c>
      <c r="AB714" s="146" t="str">
        <f t="shared" si="21"/>
        <v/>
      </c>
      <c r="AC714" s="146" t="str">
        <f t="shared" si="22"/>
        <v/>
      </c>
      <c r="AD714" s="148" t="str">
        <f t="shared" si="2974"/>
        <v/>
      </c>
      <c r="AE714" s="148" t="str">
        <f t="shared" si="24"/>
        <v/>
      </c>
      <c r="AF714" s="175" t="str">
        <f t="shared" si="2975"/>
        <v/>
      </c>
      <c r="AG714" s="170" t="str">
        <f t="shared" si="2976"/>
        <v/>
      </c>
      <c r="AH714" s="148" t="str">
        <f t="shared" si="2977"/>
        <v/>
      </c>
      <c r="AI714" s="146" t="str">
        <f t="shared" si="28"/>
        <v/>
      </c>
      <c r="AJ714" s="146" t="str">
        <f t="shared" si="29"/>
        <v/>
      </c>
      <c r="AK714" s="146" t="str">
        <f t="shared" si="30"/>
        <v/>
      </c>
      <c r="AL714" s="146" t="str">
        <f t="shared" si="31"/>
        <v/>
      </c>
      <c r="AM714" s="171" t="str">
        <f t="shared" si="32"/>
        <v/>
      </c>
      <c r="AN714" s="171" t="str">
        <f t="shared" si="33"/>
        <v/>
      </c>
      <c r="AO714" s="146" t="str">
        <f t="shared" si="34"/>
        <v/>
      </c>
      <c r="AP714" s="146" t="str">
        <f t="shared" si="35"/>
        <v/>
      </c>
      <c r="AQ714" s="146" t="str">
        <f t="shared" si="36"/>
        <v/>
      </c>
      <c r="AR714" s="146" t="str">
        <f t="shared" ref="AR714:AS714" si="2990">IF(NOT(ISBLANK(CB714)),CONCATENATE(TEXT(CB714,"yyyy-mm-ddThh:MM:ss"),"Z"),"")</f>
        <v/>
      </c>
      <c r="AS714" s="146" t="str">
        <f t="shared" si="2990"/>
        <v/>
      </c>
      <c r="AT714" s="146" t="str">
        <f t="shared" si="38"/>
        <v/>
      </c>
      <c r="AU714" s="146" t="str">
        <f t="shared" si="39"/>
        <v/>
      </c>
      <c r="AV714" s="146" t="str">
        <f t="shared" ref="AV714:AW714" si="2991">IF(NOT(ISBLANK(DT714)),CONCATENATE(TEXT(DT714,"yyyy-mm-ddThh:MM:ss"),"Z"),"")</f>
        <v/>
      </c>
      <c r="AW714" s="146" t="str">
        <f t="shared" si="2991"/>
        <v/>
      </c>
      <c r="AX714" s="146" t="str">
        <f t="shared" ref="AX714:AZ714" si="2992">IF(NOT(ISBLANK(ED714)),CONCATENATE(TEXT(ED714,"yyyy-mm-ddThh:MM:ss"),"Z"),"")</f>
        <v/>
      </c>
      <c r="AY714" s="146" t="str">
        <f t="shared" si="2992"/>
        <v/>
      </c>
      <c r="AZ714" s="146" t="str">
        <f t="shared" si="2992"/>
        <v/>
      </c>
      <c r="BA714" s="176"/>
      <c r="BB714" s="152"/>
      <c r="BC714" s="177"/>
      <c r="BD714" s="154"/>
      <c r="BE714" s="155"/>
      <c r="BF714" s="154"/>
      <c r="BG714" s="155"/>
      <c r="BH714" s="169"/>
      <c r="BI714" s="162"/>
      <c r="BJ714" s="172"/>
      <c r="BK714" s="162"/>
      <c r="BL714" s="158"/>
      <c r="BM714" s="172"/>
      <c r="BN714" s="162"/>
      <c r="BO714" s="167"/>
      <c r="BP714" s="169"/>
      <c r="BQ714" s="162"/>
      <c r="BR714" s="162"/>
      <c r="BS714" s="174"/>
      <c r="BT714" s="162"/>
      <c r="BU714" s="174"/>
      <c r="BV714" s="174"/>
      <c r="BW714" s="174"/>
      <c r="BX714" s="173"/>
      <c r="BY714" s="158"/>
      <c r="BZ714" s="160"/>
      <c r="CA714" s="172"/>
      <c r="CB714" s="152"/>
      <c r="CC714" s="152"/>
      <c r="CD714" s="156"/>
      <c r="CE714" s="172"/>
      <c r="CF714" s="162"/>
      <c r="CG714" s="162"/>
      <c r="CH714" s="158"/>
      <c r="CI714" s="173"/>
      <c r="CJ714" s="178"/>
      <c r="CK714" s="173"/>
      <c r="CL714" s="165"/>
      <c r="CM714" s="172"/>
      <c r="CN714" s="162"/>
      <c r="CO714" s="162"/>
      <c r="CP714" s="162"/>
      <c r="CQ714" s="162"/>
      <c r="CR714" s="169"/>
      <c r="CS714" s="162"/>
      <c r="CT714" s="162"/>
      <c r="CU714" s="174"/>
      <c r="CV714" s="152"/>
      <c r="CW714" s="173"/>
      <c r="CX714" s="158"/>
      <c r="CY714" s="172"/>
      <c r="CZ714" s="162"/>
      <c r="DA714" s="162"/>
      <c r="DB714" s="158"/>
      <c r="DC714" s="173"/>
      <c r="DD714" s="178"/>
      <c r="DE714" s="173"/>
      <c r="DF714" s="165"/>
      <c r="DG714" s="172"/>
      <c r="DH714" s="178"/>
      <c r="DI714" s="172"/>
      <c r="DJ714" s="178"/>
      <c r="DK714" s="172"/>
      <c r="DL714" s="162"/>
      <c r="DM714" s="167"/>
      <c r="DN714" s="169"/>
      <c r="DO714" s="162"/>
      <c r="DP714" s="162"/>
      <c r="DQ714" s="174"/>
      <c r="DR714" s="152"/>
      <c r="DS714" s="172"/>
      <c r="DT714" s="152"/>
      <c r="DU714" s="152"/>
      <c r="DV714" s="156"/>
      <c r="DW714" s="173"/>
      <c r="DX714" s="158"/>
      <c r="DY714" s="172"/>
      <c r="DZ714" s="162"/>
      <c r="EA714" s="162"/>
      <c r="EB714" s="172"/>
      <c r="EC714" s="172"/>
      <c r="ED714" s="152"/>
      <c r="EE714" s="152"/>
      <c r="EF714" s="152"/>
      <c r="EG714" s="174"/>
      <c r="EH714" s="172"/>
      <c r="EI714" s="162"/>
      <c r="EJ714" s="162"/>
    </row>
    <row r="715" spans="1:140" ht="12.5">
      <c r="A715" s="168"/>
      <c r="B715" s="169"/>
      <c r="C715" s="144" t="str">
        <f t="shared" si="0"/>
        <v/>
      </c>
      <c r="D715" s="144" t="str">
        <f t="shared" si="2966"/>
        <v/>
      </c>
      <c r="E715" s="144" t="str">
        <f t="shared" si="2"/>
        <v/>
      </c>
      <c r="F715" s="145" t="str">
        <f t="shared" si="2967"/>
        <v/>
      </c>
      <c r="G715" s="145" t="str">
        <f t="shared" si="4"/>
        <v/>
      </c>
      <c r="H715" s="145" t="str">
        <f t="shared" si="5"/>
        <v/>
      </c>
      <c r="I715" s="146" t="str">
        <f t="shared" ref="I715:J715" si="2993">IF(COUNTA($DO715:$DX715)&gt;0,$BA715,"")</f>
        <v/>
      </c>
      <c r="J715" s="146" t="str">
        <f t="shared" si="2993"/>
        <v/>
      </c>
      <c r="K715" s="147" t="str">
        <f t="shared" si="43"/>
        <v/>
      </c>
      <c r="L715" s="147" t="str">
        <f t="shared" si="7"/>
        <v/>
      </c>
      <c r="M715" s="147" t="str">
        <f t="shared" si="8"/>
        <v/>
      </c>
      <c r="N715" s="147" t="str">
        <f t="shared" si="48"/>
        <v/>
      </c>
      <c r="O715" s="147" t="str">
        <f t="shared" si="9"/>
        <v/>
      </c>
      <c r="P715" s="146" t="str">
        <f t="shared" si="2969"/>
        <v/>
      </c>
      <c r="Q715" s="147" t="str">
        <f t="shared" si="2970"/>
        <v/>
      </c>
      <c r="R715" s="146" t="str">
        <f t="shared" si="12"/>
        <v/>
      </c>
      <c r="S715" s="146" t="str">
        <f t="shared" si="13"/>
        <v/>
      </c>
      <c r="T715" s="146" t="str">
        <f>IF(NOT(ISBLANK(DH715)),
        IF(AND(ISREF('Input Tenderers'!$J$8:$K$8),COUNTA('Input Tenderers'!$N$8)&gt;0),
                IF(COUNTA('Input Implementation Transactio'!$N715:$O715)&gt;0,"supplier;tenderer;payee","supplier;tenderer"),
                IF(COUNTA('Input Implementation Transactio'!$N715:$O715)&gt;0,"supplier;payee","supplier")
                ),
        IF(COUNTA('Input Implementation Transactio'!$N715:$O715)&gt;0, "payee", "")
        )</f>
        <v/>
      </c>
      <c r="U715" s="146" t="str">
        <f t="shared" si="14"/>
        <v/>
      </c>
      <c r="V715" s="146" t="str">
        <f t="shared" si="15"/>
        <v/>
      </c>
      <c r="W715" s="148" t="str">
        <f t="shared" si="2971"/>
        <v/>
      </c>
      <c r="X715" s="175" t="str">
        <f t="shared" si="2972"/>
        <v/>
      </c>
      <c r="Y715" s="170" t="str">
        <f t="shared" si="2973"/>
        <v/>
      </c>
      <c r="Z715" s="150" t="str">
        <f t="shared" si="19"/>
        <v/>
      </c>
      <c r="AA715" s="146" t="str">
        <f t="shared" si="20"/>
        <v/>
      </c>
      <c r="AB715" s="146" t="str">
        <f t="shared" si="21"/>
        <v/>
      </c>
      <c r="AC715" s="146" t="str">
        <f t="shared" si="22"/>
        <v/>
      </c>
      <c r="AD715" s="148" t="str">
        <f t="shared" si="2974"/>
        <v/>
      </c>
      <c r="AE715" s="148" t="str">
        <f t="shared" si="24"/>
        <v/>
      </c>
      <c r="AF715" s="175" t="str">
        <f t="shared" si="2975"/>
        <v/>
      </c>
      <c r="AG715" s="170" t="str">
        <f t="shared" si="2976"/>
        <v/>
      </c>
      <c r="AH715" s="148" t="str">
        <f t="shared" si="2977"/>
        <v/>
      </c>
      <c r="AI715" s="146" t="str">
        <f t="shared" si="28"/>
        <v/>
      </c>
      <c r="AJ715" s="146" t="str">
        <f t="shared" si="29"/>
        <v/>
      </c>
      <c r="AK715" s="146" t="str">
        <f t="shared" si="30"/>
        <v/>
      </c>
      <c r="AL715" s="146" t="str">
        <f t="shared" si="31"/>
        <v/>
      </c>
      <c r="AM715" s="171" t="str">
        <f t="shared" si="32"/>
        <v/>
      </c>
      <c r="AN715" s="171" t="str">
        <f t="shared" si="33"/>
        <v/>
      </c>
      <c r="AO715" s="146" t="str">
        <f t="shared" si="34"/>
        <v/>
      </c>
      <c r="AP715" s="146" t="str">
        <f t="shared" si="35"/>
        <v/>
      </c>
      <c r="AQ715" s="146" t="str">
        <f t="shared" si="36"/>
        <v/>
      </c>
      <c r="AR715" s="146" t="str">
        <f t="shared" ref="AR715:AS715" si="2994">IF(NOT(ISBLANK(CB715)),CONCATENATE(TEXT(CB715,"yyyy-mm-ddThh:MM:ss"),"Z"),"")</f>
        <v/>
      </c>
      <c r="AS715" s="146" t="str">
        <f t="shared" si="2994"/>
        <v/>
      </c>
      <c r="AT715" s="146" t="str">
        <f t="shared" si="38"/>
        <v/>
      </c>
      <c r="AU715" s="146" t="str">
        <f t="shared" si="39"/>
        <v/>
      </c>
      <c r="AV715" s="146" t="str">
        <f t="shared" ref="AV715:AW715" si="2995">IF(NOT(ISBLANK(DT715)),CONCATENATE(TEXT(DT715,"yyyy-mm-ddThh:MM:ss"),"Z"),"")</f>
        <v/>
      </c>
      <c r="AW715" s="146" t="str">
        <f t="shared" si="2995"/>
        <v/>
      </c>
      <c r="AX715" s="146" t="str">
        <f t="shared" ref="AX715:AZ715" si="2996">IF(NOT(ISBLANK(ED715)),CONCATENATE(TEXT(ED715,"yyyy-mm-ddThh:MM:ss"),"Z"),"")</f>
        <v/>
      </c>
      <c r="AY715" s="146" t="str">
        <f t="shared" si="2996"/>
        <v/>
      </c>
      <c r="AZ715" s="146" t="str">
        <f t="shared" si="2996"/>
        <v/>
      </c>
      <c r="BA715" s="176"/>
      <c r="BB715" s="152"/>
      <c r="BC715" s="177"/>
      <c r="BD715" s="154"/>
      <c r="BE715" s="155"/>
      <c r="BF715" s="154"/>
      <c r="BG715" s="155"/>
      <c r="BH715" s="169"/>
      <c r="BI715" s="162"/>
      <c r="BJ715" s="172"/>
      <c r="BK715" s="162"/>
      <c r="BL715" s="158"/>
      <c r="BM715" s="172"/>
      <c r="BN715" s="162"/>
      <c r="BO715" s="167"/>
      <c r="BP715" s="169"/>
      <c r="BQ715" s="162"/>
      <c r="BR715" s="162"/>
      <c r="BS715" s="174"/>
      <c r="BT715" s="162"/>
      <c r="BU715" s="174"/>
      <c r="BV715" s="174"/>
      <c r="BW715" s="174"/>
      <c r="BX715" s="173"/>
      <c r="BY715" s="158"/>
      <c r="BZ715" s="160"/>
      <c r="CA715" s="172"/>
      <c r="CB715" s="152"/>
      <c r="CC715" s="152"/>
      <c r="CD715" s="156"/>
      <c r="CE715" s="172"/>
      <c r="CF715" s="162"/>
      <c r="CG715" s="162"/>
      <c r="CH715" s="158"/>
      <c r="CI715" s="173"/>
      <c r="CJ715" s="178"/>
      <c r="CK715" s="173"/>
      <c r="CL715" s="165"/>
      <c r="CM715" s="172"/>
      <c r="CN715" s="162"/>
      <c r="CO715" s="162"/>
      <c r="CP715" s="162"/>
      <c r="CQ715" s="162"/>
      <c r="CR715" s="169"/>
      <c r="CS715" s="162"/>
      <c r="CT715" s="162"/>
      <c r="CU715" s="174"/>
      <c r="CV715" s="152"/>
      <c r="CW715" s="173"/>
      <c r="CX715" s="158"/>
      <c r="CY715" s="172"/>
      <c r="CZ715" s="162"/>
      <c r="DA715" s="162"/>
      <c r="DB715" s="158"/>
      <c r="DC715" s="173"/>
      <c r="DD715" s="178"/>
      <c r="DE715" s="173"/>
      <c r="DF715" s="165"/>
      <c r="DG715" s="172"/>
      <c r="DH715" s="178"/>
      <c r="DI715" s="172"/>
      <c r="DJ715" s="178"/>
      <c r="DK715" s="172"/>
      <c r="DL715" s="162"/>
      <c r="DM715" s="167"/>
      <c r="DN715" s="169"/>
      <c r="DO715" s="162"/>
      <c r="DP715" s="162"/>
      <c r="DQ715" s="174"/>
      <c r="DR715" s="152"/>
      <c r="DS715" s="172"/>
      <c r="DT715" s="152"/>
      <c r="DU715" s="152"/>
      <c r="DV715" s="156"/>
      <c r="DW715" s="173"/>
      <c r="DX715" s="158"/>
      <c r="DY715" s="172"/>
      <c r="DZ715" s="162"/>
      <c r="EA715" s="162"/>
      <c r="EB715" s="172"/>
      <c r="EC715" s="172"/>
      <c r="ED715" s="152"/>
      <c r="EE715" s="152"/>
      <c r="EF715" s="152"/>
      <c r="EG715" s="174"/>
      <c r="EH715" s="172"/>
      <c r="EI715" s="162"/>
      <c r="EJ715" s="162"/>
    </row>
    <row r="716" spans="1:140" ht="12.5">
      <c r="A716" s="168"/>
      <c r="B716" s="169"/>
      <c r="C716" s="144" t="str">
        <f t="shared" si="0"/>
        <v/>
      </c>
      <c r="D716" s="144" t="str">
        <f t="shared" si="2966"/>
        <v/>
      </c>
      <c r="E716" s="144" t="str">
        <f t="shared" si="2"/>
        <v/>
      </c>
      <c r="F716" s="145" t="str">
        <f t="shared" si="2967"/>
        <v/>
      </c>
      <c r="G716" s="145" t="str">
        <f t="shared" si="4"/>
        <v/>
      </c>
      <c r="H716" s="145" t="str">
        <f t="shared" si="5"/>
        <v/>
      </c>
      <c r="I716" s="146" t="str">
        <f t="shared" ref="I716:J716" si="2997">IF(COUNTA($DO716:$DX716)&gt;0,$BA716,"")</f>
        <v/>
      </c>
      <c r="J716" s="146" t="str">
        <f t="shared" si="2997"/>
        <v/>
      </c>
      <c r="K716" s="147" t="str">
        <f t="shared" si="43"/>
        <v/>
      </c>
      <c r="L716" s="147" t="str">
        <f t="shared" si="7"/>
        <v/>
      </c>
      <c r="M716" s="147" t="str">
        <f t="shared" si="8"/>
        <v/>
      </c>
      <c r="N716" s="147" t="str">
        <f t="shared" si="48"/>
        <v/>
      </c>
      <c r="O716" s="147" t="str">
        <f t="shared" si="9"/>
        <v/>
      </c>
      <c r="P716" s="146" t="str">
        <f t="shared" si="2969"/>
        <v/>
      </c>
      <c r="Q716" s="147" t="str">
        <f t="shared" si="2970"/>
        <v/>
      </c>
      <c r="R716" s="146" t="str">
        <f t="shared" si="12"/>
        <v/>
      </c>
      <c r="S716" s="146" t="str">
        <f t="shared" si="13"/>
        <v/>
      </c>
      <c r="T716" s="146" t="str">
        <f>IF(NOT(ISBLANK(DH716)),
        IF(AND(ISREF('Input Tenderers'!$J$8:$K$8),COUNTA('Input Tenderers'!$N$8)&gt;0),
                IF(COUNTA('Input Implementation Transactio'!$N716:$O716)&gt;0,"supplier;tenderer;payee","supplier;tenderer"),
                IF(COUNTA('Input Implementation Transactio'!$N716:$O716)&gt;0,"supplier;payee","supplier")
                ),
        IF(COUNTA('Input Implementation Transactio'!$N716:$O716)&gt;0, "payee", "")
        )</f>
        <v/>
      </c>
      <c r="U716" s="146" t="str">
        <f t="shared" si="14"/>
        <v/>
      </c>
      <c r="V716" s="146" t="str">
        <f t="shared" si="15"/>
        <v/>
      </c>
      <c r="W716" s="148" t="str">
        <f t="shared" si="2971"/>
        <v/>
      </c>
      <c r="X716" s="175" t="str">
        <f t="shared" si="2972"/>
        <v/>
      </c>
      <c r="Y716" s="170" t="str">
        <f t="shared" si="2973"/>
        <v/>
      </c>
      <c r="Z716" s="150" t="str">
        <f t="shared" si="19"/>
        <v/>
      </c>
      <c r="AA716" s="146" t="str">
        <f t="shared" si="20"/>
        <v/>
      </c>
      <c r="AB716" s="146" t="str">
        <f t="shared" si="21"/>
        <v/>
      </c>
      <c r="AC716" s="146" t="str">
        <f t="shared" si="22"/>
        <v/>
      </c>
      <c r="AD716" s="148" t="str">
        <f t="shared" si="2974"/>
        <v/>
      </c>
      <c r="AE716" s="148" t="str">
        <f t="shared" si="24"/>
        <v/>
      </c>
      <c r="AF716" s="175" t="str">
        <f t="shared" si="2975"/>
        <v/>
      </c>
      <c r="AG716" s="170" t="str">
        <f t="shared" si="2976"/>
        <v/>
      </c>
      <c r="AH716" s="148" t="str">
        <f t="shared" si="2977"/>
        <v/>
      </c>
      <c r="AI716" s="146" t="str">
        <f t="shared" si="28"/>
        <v/>
      </c>
      <c r="AJ716" s="146" t="str">
        <f t="shared" si="29"/>
        <v/>
      </c>
      <c r="AK716" s="146" t="str">
        <f t="shared" si="30"/>
        <v/>
      </c>
      <c r="AL716" s="146" t="str">
        <f t="shared" si="31"/>
        <v/>
      </c>
      <c r="AM716" s="171" t="str">
        <f t="shared" si="32"/>
        <v/>
      </c>
      <c r="AN716" s="171" t="str">
        <f t="shared" si="33"/>
        <v/>
      </c>
      <c r="AO716" s="146" t="str">
        <f t="shared" si="34"/>
        <v/>
      </c>
      <c r="AP716" s="146" t="str">
        <f t="shared" si="35"/>
        <v/>
      </c>
      <c r="AQ716" s="146" t="str">
        <f t="shared" si="36"/>
        <v/>
      </c>
      <c r="AR716" s="146" t="str">
        <f t="shared" ref="AR716:AS716" si="2998">IF(NOT(ISBLANK(CB716)),CONCATENATE(TEXT(CB716,"yyyy-mm-ddThh:MM:ss"),"Z"),"")</f>
        <v/>
      </c>
      <c r="AS716" s="146" t="str">
        <f t="shared" si="2998"/>
        <v/>
      </c>
      <c r="AT716" s="146" t="str">
        <f t="shared" si="38"/>
        <v/>
      </c>
      <c r="AU716" s="146" t="str">
        <f t="shared" si="39"/>
        <v/>
      </c>
      <c r="AV716" s="146" t="str">
        <f t="shared" ref="AV716:AW716" si="2999">IF(NOT(ISBLANK(DT716)),CONCATENATE(TEXT(DT716,"yyyy-mm-ddThh:MM:ss"),"Z"),"")</f>
        <v/>
      </c>
      <c r="AW716" s="146" t="str">
        <f t="shared" si="2999"/>
        <v/>
      </c>
      <c r="AX716" s="146" t="str">
        <f t="shared" ref="AX716:AZ716" si="3000">IF(NOT(ISBLANK(ED716)),CONCATENATE(TEXT(ED716,"yyyy-mm-ddThh:MM:ss"),"Z"),"")</f>
        <v/>
      </c>
      <c r="AY716" s="146" t="str">
        <f t="shared" si="3000"/>
        <v/>
      </c>
      <c r="AZ716" s="146" t="str">
        <f t="shared" si="3000"/>
        <v/>
      </c>
      <c r="BA716" s="176"/>
      <c r="BB716" s="152"/>
      <c r="BC716" s="177"/>
      <c r="BD716" s="154"/>
      <c r="BE716" s="155"/>
      <c r="BF716" s="154"/>
      <c r="BG716" s="155"/>
      <c r="BH716" s="169"/>
      <c r="BI716" s="162"/>
      <c r="BJ716" s="172"/>
      <c r="BK716" s="162"/>
      <c r="BL716" s="158"/>
      <c r="BM716" s="172"/>
      <c r="BN716" s="162"/>
      <c r="BO716" s="167"/>
      <c r="BP716" s="169"/>
      <c r="BQ716" s="162"/>
      <c r="BR716" s="162"/>
      <c r="BS716" s="174"/>
      <c r="BT716" s="162"/>
      <c r="BU716" s="174"/>
      <c r="BV716" s="174"/>
      <c r="BW716" s="174"/>
      <c r="BX716" s="173"/>
      <c r="BY716" s="158"/>
      <c r="BZ716" s="160"/>
      <c r="CA716" s="172"/>
      <c r="CB716" s="152"/>
      <c r="CC716" s="152"/>
      <c r="CD716" s="156"/>
      <c r="CE716" s="172"/>
      <c r="CF716" s="162"/>
      <c r="CG716" s="162"/>
      <c r="CH716" s="158"/>
      <c r="CI716" s="173"/>
      <c r="CJ716" s="178"/>
      <c r="CK716" s="173"/>
      <c r="CL716" s="165"/>
      <c r="CM716" s="172"/>
      <c r="CN716" s="162"/>
      <c r="CO716" s="162"/>
      <c r="CP716" s="162"/>
      <c r="CQ716" s="162"/>
      <c r="CR716" s="169"/>
      <c r="CS716" s="162"/>
      <c r="CT716" s="162"/>
      <c r="CU716" s="174"/>
      <c r="CV716" s="152"/>
      <c r="CW716" s="173"/>
      <c r="CX716" s="158"/>
      <c r="CY716" s="172"/>
      <c r="CZ716" s="162"/>
      <c r="DA716" s="162"/>
      <c r="DB716" s="158"/>
      <c r="DC716" s="173"/>
      <c r="DD716" s="178"/>
      <c r="DE716" s="173"/>
      <c r="DF716" s="165"/>
      <c r="DG716" s="172"/>
      <c r="DH716" s="178"/>
      <c r="DI716" s="172"/>
      <c r="DJ716" s="178"/>
      <c r="DK716" s="172"/>
      <c r="DL716" s="162"/>
      <c r="DM716" s="167"/>
      <c r="DN716" s="169"/>
      <c r="DO716" s="162"/>
      <c r="DP716" s="162"/>
      <c r="DQ716" s="174"/>
      <c r="DR716" s="152"/>
      <c r="DS716" s="172"/>
      <c r="DT716" s="152"/>
      <c r="DU716" s="152"/>
      <c r="DV716" s="156"/>
      <c r="DW716" s="173"/>
      <c r="DX716" s="158"/>
      <c r="DY716" s="172"/>
      <c r="DZ716" s="162"/>
      <c r="EA716" s="162"/>
      <c r="EB716" s="172"/>
      <c r="EC716" s="172"/>
      <c r="ED716" s="152"/>
      <c r="EE716" s="152"/>
      <c r="EF716" s="152"/>
      <c r="EG716" s="174"/>
      <c r="EH716" s="172"/>
      <c r="EI716" s="162"/>
      <c r="EJ716" s="162"/>
    </row>
    <row r="717" spans="1:140" ht="12.5">
      <c r="A717" s="168"/>
      <c r="B717" s="169"/>
      <c r="C717" s="144" t="str">
        <f t="shared" si="0"/>
        <v/>
      </c>
      <c r="D717" s="144" t="str">
        <f t="shared" si="2966"/>
        <v/>
      </c>
      <c r="E717" s="144" t="str">
        <f t="shared" si="2"/>
        <v/>
      </c>
      <c r="F717" s="145" t="str">
        <f t="shared" si="2967"/>
        <v/>
      </c>
      <c r="G717" s="145" t="str">
        <f t="shared" si="4"/>
        <v/>
      </c>
      <c r="H717" s="145" t="str">
        <f t="shared" si="5"/>
        <v/>
      </c>
      <c r="I717" s="146" t="str">
        <f t="shared" ref="I717:J717" si="3001">IF(COUNTA($DO717:$DX717)&gt;0,$BA717,"")</f>
        <v/>
      </c>
      <c r="J717" s="146" t="str">
        <f t="shared" si="3001"/>
        <v/>
      </c>
      <c r="K717" s="147" t="str">
        <f t="shared" si="43"/>
        <v/>
      </c>
      <c r="L717" s="147" t="str">
        <f t="shared" si="7"/>
        <v/>
      </c>
      <c r="M717" s="147" t="str">
        <f t="shared" si="8"/>
        <v/>
      </c>
      <c r="N717" s="147" t="str">
        <f t="shared" si="48"/>
        <v/>
      </c>
      <c r="O717" s="147" t="str">
        <f t="shared" si="9"/>
        <v/>
      </c>
      <c r="P717" s="146" t="str">
        <f t="shared" si="2969"/>
        <v/>
      </c>
      <c r="Q717" s="147" t="str">
        <f t="shared" si="2970"/>
        <v/>
      </c>
      <c r="R717" s="146" t="str">
        <f t="shared" si="12"/>
        <v/>
      </c>
      <c r="S717" s="146" t="str">
        <f t="shared" si="13"/>
        <v/>
      </c>
      <c r="T717" s="146" t="str">
        <f>IF(NOT(ISBLANK(DH717)),
        IF(AND(ISREF('Input Tenderers'!$J$8:$K$8),COUNTA('Input Tenderers'!$N$8)&gt;0),
                IF(COUNTA('Input Implementation Transactio'!$N717:$O717)&gt;0,"supplier;tenderer;payee","supplier;tenderer"),
                IF(COUNTA('Input Implementation Transactio'!$N717:$O717)&gt;0,"supplier;payee","supplier")
                ),
        IF(COUNTA('Input Implementation Transactio'!$N717:$O717)&gt;0, "payee", "")
        )</f>
        <v/>
      </c>
      <c r="U717" s="146" t="str">
        <f t="shared" si="14"/>
        <v/>
      </c>
      <c r="V717" s="146" t="str">
        <f t="shared" si="15"/>
        <v/>
      </c>
      <c r="W717" s="148" t="str">
        <f t="shared" si="2971"/>
        <v/>
      </c>
      <c r="X717" s="175" t="str">
        <f t="shared" si="2972"/>
        <v/>
      </c>
      <c r="Y717" s="170" t="str">
        <f t="shared" si="2973"/>
        <v/>
      </c>
      <c r="Z717" s="150" t="str">
        <f t="shared" si="19"/>
        <v/>
      </c>
      <c r="AA717" s="146" t="str">
        <f t="shared" si="20"/>
        <v/>
      </c>
      <c r="AB717" s="146" t="str">
        <f t="shared" si="21"/>
        <v/>
      </c>
      <c r="AC717" s="146" t="str">
        <f t="shared" si="22"/>
        <v/>
      </c>
      <c r="AD717" s="148" t="str">
        <f t="shared" si="2974"/>
        <v/>
      </c>
      <c r="AE717" s="148" t="str">
        <f t="shared" si="24"/>
        <v/>
      </c>
      <c r="AF717" s="175" t="str">
        <f t="shared" si="2975"/>
        <v/>
      </c>
      <c r="AG717" s="170" t="str">
        <f t="shared" si="2976"/>
        <v/>
      </c>
      <c r="AH717" s="148" t="str">
        <f t="shared" si="2977"/>
        <v/>
      </c>
      <c r="AI717" s="146" t="str">
        <f t="shared" si="28"/>
        <v/>
      </c>
      <c r="AJ717" s="146" t="str">
        <f t="shared" si="29"/>
        <v/>
      </c>
      <c r="AK717" s="146" t="str">
        <f t="shared" si="30"/>
        <v/>
      </c>
      <c r="AL717" s="146" t="str">
        <f t="shared" si="31"/>
        <v/>
      </c>
      <c r="AM717" s="171" t="str">
        <f t="shared" si="32"/>
        <v/>
      </c>
      <c r="AN717" s="171" t="str">
        <f t="shared" si="33"/>
        <v/>
      </c>
      <c r="AO717" s="146" t="str">
        <f t="shared" si="34"/>
        <v/>
      </c>
      <c r="AP717" s="146" t="str">
        <f t="shared" si="35"/>
        <v/>
      </c>
      <c r="AQ717" s="146" t="str">
        <f t="shared" si="36"/>
        <v/>
      </c>
      <c r="AR717" s="146" t="str">
        <f t="shared" ref="AR717:AS717" si="3002">IF(NOT(ISBLANK(CB717)),CONCATENATE(TEXT(CB717,"yyyy-mm-ddThh:MM:ss"),"Z"),"")</f>
        <v/>
      </c>
      <c r="AS717" s="146" t="str">
        <f t="shared" si="3002"/>
        <v/>
      </c>
      <c r="AT717" s="146" t="str">
        <f t="shared" si="38"/>
        <v/>
      </c>
      <c r="AU717" s="146" t="str">
        <f t="shared" si="39"/>
        <v/>
      </c>
      <c r="AV717" s="146" t="str">
        <f t="shared" ref="AV717:AW717" si="3003">IF(NOT(ISBLANK(DT717)),CONCATENATE(TEXT(DT717,"yyyy-mm-ddThh:MM:ss"),"Z"),"")</f>
        <v/>
      </c>
      <c r="AW717" s="146" t="str">
        <f t="shared" si="3003"/>
        <v/>
      </c>
      <c r="AX717" s="146" t="str">
        <f t="shared" ref="AX717:AZ717" si="3004">IF(NOT(ISBLANK(ED717)),CONCATENATE(TEXT(ED717,"yyyy-mm-ddThh:MM:ss"),"Z"),"")</f>
        <v/>
      </c>
      <c r="AY717" s="146" t="str">
        <f t="shared" si="3004"/>
        <v/>
      </c>
      <c r="AZ717" s="146" t="str">
        <f t="shared" si="3004"/>
        <v/>
      </c>
      <c r="BA717" s="176"/>
      <c r="BB717" s="152"/>
      <c r="BC717" s="177"/>
      <c r="BD717" s="154"/>
      <c r="BE717" s="155"/>
      <c r="BF717" s="154"/>
      <c r="BG717" s="155"/>
      <c r="BH717" s="169"/>
      <c r="BI717" s="162"/>
      <c r="BJ717" s="172"/>
      <c r="BK717" s="162"/>
      <c r="BL717" s="158"/>
      <c r="BM717" s="172"/>
      <c r="BN717" s="162"/>
      <c r="BO717" s="167"/>
      <c r="BP717" s="169"/>
      <c r="BQ717" s="162"/>
      <c r="BR717" s="162"/>
      <c r="BS717" s="174"/>
      <c r="BT717" s="162"/>
      <c r="BU717" s="174"/>
      <c r="BV717" s="174"/>
      <c r="BW717" s="174"/>
      <c r="BX717" s="173"/>
      <c r="BY717" s="158"/>
      <c r="BZ717" s="160"/>
      <c r="CA717" s="172"/>
      <c r="CB717" s="152"/>
      <c r="CC717" s="152"/>
      <c r="CD717" s="156"/>
      <c r="CE717" s="172"/>
      <c r="CF717" s="162"/>
      <c r="CG717" s="162"/>
      <c r="CH717" s="158"/>
      <c r="CI717" s="173"/>
      <c r="CJ717" s="178"/>
      <c r="CK717" s="173"/>
      <c r="CL717" s="165"/>
      <c r="CM717" s="172"/>
      <c r="CN717" s="162"/>
      <c r="CO717" s="162"/>
      <c r="CP717" s="162"/>
      <c r="CQ717" s="162"/>
      <c r="CR717" s="169"/>
      <c r="CS717" s="162"/>
      <c r="CT717" s="162"/>
      <c r="CU717" s="174"/>
      <c r="CV717" s="152"/>
      <c r="CW717" s="173"/>
      <c r="CX717" s="158"/>
      <c r="CY717" s="172"/>
      <c r="CZ717" s="162"/>
      <c r="DA717" s="162"/>
      <c r="DB717" s="158"/>
      <c r="DC717" s="173"/>
      <c r="DD717" s="178"/>
      <c r="DE717" s="173"/>
      <c r="DF717" s="165"/>
      <c r="DG717" s="172"/>
      <c r="DH717" s="178"/>
      <c r="DI717" s="172"/>
      <c r="DJ717" s="178"/>
      <c r="DK717" s="172"/>
      <c r="DL717" s="162"/>
      <c r="DM717" s="167"/>
      <c r="DN717" s="169"/>
      <c r="DO717" s="162"/>
      <c r="DP717" s="162"/>
      <c r="DQ717" s="174"/>
      <c r="DR717" s="152"/>
      <c r="DS717" s="172"/>
      <c r="DT717" s="152"/>
      <c r="DU717" s="152"/>
      <c r="DV717" s="156"/>
      <c r="DW717" s="173"/>
      <c r="DX717" s="158"/>
      <c r="DY717" s="172"/>
      <c r="DZ717" s="162"/>
      <c r="EA717" s="162"/>
      <c r="EB717" s="172"/>
      <c r="EC717" s="172"/>
      <c r="ED717" s="152"/>
      <c r="EE717" s="152"/>
      <c r="EF717" s="152"/>
      <c r="EG717" s="174"/>
      <c r="EH717" s="172"/>
      <c r="EI717" s="162"/>
      <c r="EJ717" s="162"/>
    </row>
    <row r="718" spans="1:140" ht="12.5">
      <c r="A718" s="168"/>
      <c r="B718" s="169"/>
      <c r="C718" s="144" t="str">
        <f t="shared" si="0"/>
        <v/>
      </c>
      <c r="D718" s="144" t="str">
        <f t="shared" si="2966"/>
        <v/>
      </c>
      <c r="E718" s="144" t="str">
        <f t="shared" si="2"/>
        <v/>
      </c>
      <c r="F718" s="145" t="str">
        <f t="shared" si="2967"/>
        <v/>
      </c>
      <c r="G718" s="145" t="str">
        <f t="shared" si="4"/>
        <v/>
      </c>
      <c r="H718" s="145" t="str">
        <f t="shared" si="5"/>
        <v/>
      </c>
      <c r="I718" s="146" t="str">
        <f t="shared" ref="I718:J718" si="3005">IF(COUNTA($DO718:$DX718)&gt;0,$BA718,"")</f>
        <v/>
      </c>
      <c r="J718" s="146" t="str">
        <f t="shared" si="3005"/>
        <v/>
      </c>
      <c r="K718" s="147" t="str">
        <f t="shared" si="43"/>
        <v/>
      </c>
      <c r="L718" s="147" t="str">
        <f t="shared" si="7"/>
        <v/>
      </c>
      <c r="M718" s="147" t="str">
        <f t="shared" si="8"/>
        <v/>
      </c>
      <c r="N718" s="147" t="str">
        <f t="shared" si="48"/>
        <v/>
      </c>
      <c r="O718" s="147" t="str">
        <f t="shared" si="9"/>
        <v/>
      </c>
      <c r="P718" s="146" t="str">
        <f t="shared" si="2969"/>
        <v/>
      </c>
      <c r="Q718" s="147" t="str">
        <f t="shared" si="2970"/>
        <v/>
      </c>
      <c r="R718" s="146" t="str">
        <f t="shared" si="12"/>
        <v/>
      </c>
      <c r="S718" s="146" t="str">
        <f t="shared" si="13"/>
        <v/>
      </c>
      <c r="T718" s="146" t="str">
        <f>IF(NOT(ISBLANK(DH718)),
        IF(AND(ISREF('Input Tenderers'!$J$8:$K$8),COUNTA('Input Tenderers'!$N$8)&gt;0),
                IF(COUNTA('Input Implementation Transactio'!$N718:$O718)&gt;0,"supplier;tenderer;payee","supplier;tenderer"),
                IF(COUNTA('Input Implementation Transactio'!$N718:$O718)&gt;0,"supplier;payee","supplier")
                ),
        IF(COUNTA('Input Implementation Transactio'!$N718:$O718)&gt;0, "payee", "")
        )</f>
        <v/>
      </c>
      <c r="U718" s="146" t="str">
        <f t="shared" si="14"/>
        <v/>
      </c>
      <c r="V718" s="146" t="str">
        <f t="shared" si="15"/>
        <v/>
      </c>
      <c r="W718" s="148" t="str">
        <f t="shared" si="2971"/>
        <v/>
      </c>
      <c r="X718" s="175" t="str">
        <f t="shared" si="2972"/>
        <v/>
      </c>
      <c r="Y718" s="170" t="str">
        <f t="shared" si="2973"/>
        <v/>
      </c>
      <c r="Z718" s="150" t="str">
        <f t="shared" si="19"/>
        <v/>
      </c>
      <c r="AA718" s="146" t="str">
        <f t="shared" si="20"/>
        <v/>
      </c>
      <c r="AB718" s="146" t="str">
        <f t="shared" si="21"/>
        <v/>
      </c>
      <c r="AC718" s="146" t="str">
        <f t="shared" si="22"/>
        <v/>
      </c>
      <c r="AD718" s="148" t="str">
        <f t="shared" si="2974"/>
        <v/>
      </c>
      <c r="AE718" s="148" t="str">
        <f t="shared" si="24"/>
        <v/>
      </c>
      <c r="AF718" s="175" t="str">
        <f t="shared" si="2975"/>
        <v/>
      </c>
      <c r="AG718" s="170" t="str">
        <f t="shared" si="2976"/>
        <v/>
      </c>
      <c r="AH718" s="148" t="str">
        <f t="shared" si="2977"/>
        <v/>
      </c>
      <c r="AI718" s="146" t="str">
        <f t="shared" si="28"/>
        <v/>
      </c>
      <c r="AJ718" s="146" t="str">
        <f t="shared" si="29"/>
        <v/>
      </c>
      <c r="AK718" s="146" t="str">
        <f t="shared" si="30"/>
        <v/>
      </c>
      <c r="AL718" s="146" t="str">
        <f t="shared" si="31"/>
        <v/>
      </c>
      <c r="AM718" s="171" t="str">
        <f t="shared" si="32"/>
        <v/>
      </c>
      <c r="AN718" s="171" t="str">
        <f t="shared" si="33"/>
        <v/>
      </c>
      <c r="AO718" s="146" t="str">
        <f t="shared" si="34"/>
        <v/>
      </c>
      <c r="AP718" s="146" t="str">
        <f t="shared" si="35"/>
        <v/>
      </c>
      <c r="AQ718" s="146" t="str">
        <f t="shared" si="36"/>
        <v/>
      </c>
      <c r="AR718" s="146" t="str">
        <f t="shared" ref="AR718:AS718" si="3006">IF(NOT(ISBLANK(CB718)),CONCATENATE(TEXT(CB718,"yyyy-mm-ddThh:MM:ss"),"Z"),"")</f>
        <v/>
      </c>
      <c r="AS718" s="146" t="str">
        <f t="shared" si="3006"/>
        <v/>
      </c>
      <c r="AT718" s="146" t="str">
        <f t="shared" si="38"/>
        <v/>
      </c>
      <c r="AU718" s="146" t="str">
        <f t="shared" si="39"/>
        <v/>
      </c>
      <c r="AV718" s="146" t="str">
        <f t="shared" ref="AV718:AW718" si="3007">IF(NOT(ISBLANK(DT718)),CONCATENATE(TEXT(DT718,"yyyy-mm-ddThh:MM:ss"),"Z"),"")</f>
        <v/>
      </c>
      <c r="AW718" s="146" t="str">
        <f t="shared" si="3007"/>
        <v/>
      </c>
      <c r="AX718" s="146" t="str">
        <f t="shared" ref="AX718:AZ718" si="3008">IF(NOT(ISBLANK(ED718)),CONCATENATE(TEXT(ED718,"yyyy-mm-ddThh:MM:ss"),"Z"),"")</f>
        <v/>
      </c>
      <c r="AY718" s="146" t="str">
        <f t="shared" si="3008"/>
        <v/>
      </c>
      <c r="AZ718" s="146" t="str">
        <f t="shared" si="3008"/>
        <v/>
      </c>
      <c r="BA718" s="176"/>
      <c r="BB718" s="152"/>
      <c r="BC718" s="177"/>
      <c r="BD718" s="154"/>
      <c r="BE718" s="155"/>
      <c r="BF718" s="154"/>
      <c r="BG718" s="155"/>
      <c r="BH718" s="169"/>
      <c r="BI718" s="162"/>
      <c r="BJ718" s="172"/>
      <c r="BK718" s="162"/>
      <c r="BL718" s="158"/>
      <c r="BM718" s="172"/>
      <c r="BN718" s="162"/>
      <c r="BO718" s="167"/>
      <c r="BP718" s="169"/>
      <c r="BQ718" s="162"/>
      <c r="BR718" s="162"/>
      <c r="BS718" s="174"/>
      <c r="BT718" s="162"/>
      <c r="BU718" s="174"/>
      <c r="BV718" s="174"/>
      <c r="BW718" s="174"/>
      <c r="BX718" s="173"/>
      <c r="BY718" s="158"/>
      <c r="BZ718" s="160"/>
      <c r="CA718" s="172"/>
      <c r="CB718" s="152"/>
      <c r="CC718" s="152"/>
      <c r="CD718" s="156"/>
      <c r="CE718" s="172"/>
      <c r="CF718" s="162"/>
      <c r="CG718" s="162"/>
      <c r="CH718" s="158"/>
      <c r="CI718" s="173"/>
      <c r="CJ718" s="178"/>
      <c r="CK718" s="173"/>
      <c r="CL718" s="165"/>
      <c r="CM718" s="172"/>
      <c r="CN718" s="162"/>
      <c r="CO718" s="162"/>
      <c r="CP718" s="162"/>
      <c r="CQ718" s="162"/>
      <c r="CR718" s="169"/>
      <c r="CS718" s="162"/>
      <c r="CT718" s="162"/>
      <c r="CU718" s="174"/>
      <c r="CV718" s="152"/>
      <c r="CW718" s="173"/>
      <c r="CX718" s="158"/>
      <c r="CY718" s="172"/>
      <c r="CZ718" s="162"/>
      <c r="DA718" s="162"/>
      <c r="DB718" s="158"/>
      <c r="DC718" s="173"/>
      <c r="DD718" s="178"/>
      <c r="DE718" s="173"/>
      <c r="DF718" s="165"/>
      <c r="DG718" s="172"/>
      <c r="DH718" s="178"/>
      <c r="DI718" s="172"/>
      <c r="DJ718" s="178"/>
      <c r="DK718" s="172"/>
      <c r="DL718" s="162"/>
      <c r="DM718" s="167"/>
      <c r="DN718" s="169"/>
      <c r="DO718" s="162"/>
      <c r="DP718" s="162"/>
      <c r="DQ718" s="174"/>
      <c r="DR718" s="152"/>
      <c r="DS718" s="172"/>
      <c r="DT718" s="152"/>
      <c r="DU718" s="152"/>
      <c r="DV718" s="156"/>
      <c r="DW718" s="173"/>
      <c r="DX718" s="158"/>
      <c r="DY718" s="172"/>
      <c r="DZ718" s="162"/>
      <c r="EA718" s="162"/>
      <c r="EB718" s="172"/>
      <c r="EC718" s="172"/>
      <c r="ED718" s="152"/>
      <c r="EE718" s="152"/>
      <c r="EF718" s="152"/>
      <c r="EG718" s="174"/>
      <c r="EH718" s="172"/>
      <c r="EI718" s="162"/>
      <c r="EJ718" s="162"/>
    </row>
    <row r="719" spans="1:140" ht="12.5">
      <c r="A719" s="168"/>
      <c r="B719" s="169"/>
      <c r="C719" s="144" t="str">
        <f t="shared" si="0"/>
        <v/>
      </c>
      <c r="D719" s="144" t="str">
        <f t="shared" si="2966"/>
        <v/>
      </c>
      <c r="E719" s="144" t="str">
        <f t="shared" si="2"/>
        <v/>
      </c>
      <c r="F719" s="145" t="str">
        <f t="shared" si="2967"/>
        <v/>
      </c>
      <c r="G719" s="145" t="str">
        <f t="shared" si="4"/>
        <v/>
      </c>
      <c r="H719" s="145" t="str">
        <f t="shared" si="5"/>
        <v/>
      </c>
      <c r="I719" s="146" t="str">
        <f t="shared" ref="I719:J719" si="3009">IF(COUNTA($DO719:$DX719)&gt;0,$BA719,"")</f>
        <v/>
      </c>
      <c r="J719" s="146" t="str">
        <f t="shared" si="3009"/>
        <v/>
      </c>
      <c r="K719" s="147" t="str">
        <f t="shared" si="43"/>
        <v/>
      </c>
      <c r="L719" s="147" t="str">
        <f t="shared" si="7"/>
        <v/>
      </c>
      <c r="M719" s="147" t="str">
        <f t="shared" si="8"/>
        <v/>
      </c>
      <c r="N719" s="147" t="str">
        <f t="shared" si="48"/>
        <v/>
      </c>
      <c r="O719" s="147" t="str">
        <f t="shared" si="9"/>
        <v/>
      </c>
      <c r="P719" s="146" t="str">
        <f t="shared" si="2969"/>
        <v/>
      </c>
      <c r="Q719" s="147" t="str">
        <f t="shared" si="2970"/>
        <v/>
      </c>
      <c r="R719" s="146" t="str">
        <f t="shared" si="12"/>
        <v/>
      </c>
      <c r="S719" s="146" t="str">
        <f t="shared" si="13"/>
        <v/>
      </c>
      <c r="T719" s="146" t="str">
        <f>IF(NOT(ISBLANK(DH719)),
        IF(AND(ISREF('Input Tenderers'!$J$8:$K$8),COUNTA('Input Tenderers'!$N$8)&gt;0),
                IF(COUNTA('Input Implementation Transactio'!$N719:$O719)&gt;0,"supplier;tenderer;payee","supplier;tenderer"),
                IF(COUNTA('Input Implementation Transactio'!$N719:$O719)&gt;0,"supplier;payee","supplier")
                ),
        IF(COUNTA('Input Implementation Transactio'!$N719:$O719)&gt;0, "payee", "")
        )</f>
        <v/>
      </c>
      <c r="U719" s="146" t="str">
        <f t="shared" si="14"/>
        <v/>
      </c>
      <c r="V719" s="146" t="str">
        <f t="shared" si="15"/>
        <v/>
      </c>
      <c r="W719" s="148" t="str">
        <f t="shared" si="2971"/>
        <v/>
      </c>
      <c r="X719" s="175" t="str">
        <f t="shared" si="2972"/>
        <v/>
      </c>
      <c r="Y719" s="170" t="str">
        <f t="shared" si="2973"/>
        <v/>
      </c>
      <c r="Z719" s="150" t="str">
        <f t="shared" si="19"/>
        <v/>
      </c>
      <c r="AA719" s="146" t="str">
        <f t="shared" si="20"/>
        <v/>
      </c>
      <c r="AB719" s="146" t="str">
        <f t="shared" si="21"/>
        <v/>
      </c>
      <c r="AC719" s="146" t="str">
        <f t="shared" si="22"/>
        <v/>
      </c>
      <c r="AD719" s="148" t="str">
        <f t="shared" si="2974"/>
        <v/>
      </c>
      <c r="AE719" s="148" t="str">
        <f t="shared" si="24"/>
        <v/>
      </c>
      <c r="AF719" s="175" t="str">
        <f t="shared" si="2975"/>
        <v/>
      </c>
      <c r="AG719" s="170" t="str">
        <f t="shared" si="2976"/>
        <v/>
      </c>
      <c r="AH719" s="148" t="str">
        <f t="shared" si="2977"/>
        <v/>
      </c>
      <c r="AI719" s="146" t="str">
        <f t="shared" si="28"/>
        <v/>
      </c>
      <c r="AJ719" s="146" t="str">
        <f t="shared" si="29"/>
        <v/>
      </c>
      <c r="AK719" s="146" t="str">
        <f t="shared" si="30"/>
        <v/>
      </c>
      <c r="AL719" s="146" t="str">
        <f t="shared" si="31"/>
        <v/>
      </c>
      <c r="AM719" s="171" t="str">
        <f t="shared" si="32"/>
        <v/>
      </c>
      <c r="AN719" s="171" t="str">
        <f t="shared" si="33"/>
        <v/>
      </c>
      <c r="AO719" s="146" t="str">
        <f t="shared" si="34"/>
        <v/>
      </c>
      <c r="AP719" s="146" t="str">
        <f t="shared" si="35"/>
        <v/>
      </c>
      <c r="AQ719" s="146" t="str">
        <f t="shared" si="36"/>
        <v/>
      </c>
      <c r="AR719" s="146" t="str">
        <f t="shared" ref="AR719:AS719" si="3010">IF(NOT(ISBLANK(CB719)),CONCATENATE(TEXT(CB719,"yyyy-mm-ddThh:MM:ss"),"Z"),"")</f>
        <v/>
      </c>
      <c r="AS719" s="146" t="str">
        <f t="shared" si="3010"/>
        <v/>
      </c>
      <c r="AT719" s="146" t="str">
        <f t="shared" si="38"/>
        <v/>
      </c>
      <c r="AU719" s="146" t="str">
        <f t="shared" si="39"/>
        <v/>
      </c>
      <c r="AV719" s="146" t="str">
        <f t="shared" ref="AV719:AW719" si="3011">IF(NOT(ISBLANK(DT719)),CONCATENATE(TEXT(DT719,"yyyy-mm-ddThh:MM:ss"),"Z"),"")</f>
        <v/>
      </c>
      <c r="AW719" s="146" t="str">
        <f t="shared" si="3011"/>
        <v/>
      </c>
      <c r="AX719" s="146" t="str">
        <f t="shared" ref="AX719:AZ719" si="3012">IF(NOT(ISBLANK(ED719)),CONCATENATE(TEXT(ED719,"yyyy-mm-ddThh:MM:ss"),"Z"),"")</f>
        <v/>
      </c>
      <c r="AY719" s="146" t="str">
        <f t="shared" si="3012"/>
        <v/>
      </c>
      <c r="AZ719" s="146" t="str">
        <f t="shared" si="3012"/>
        <v/>
      </c>
      <c r="BA719" s="176"/>
      <c r="BB719" s="152"/>
      <c r="BC719" s="177"/>
      <c r="BD719" s="154"/>
      <c r="BE719" s="155"/>
      <c r="BF719" s="154"/>
      <c r="BG719" s="155"/>
      <c r="BH719" s="169"/>
      <c r="BI719" s="162"/>
      <c r="BJ719" s="172"/>
      <c r="BK719" s="162"/>
      <c r="BL719" s="158"/>
      <c r="BM719" s="172"/>
      <c r="BN719" s="162"/>
      <c r="BO719" s="167"/>
      <c r="BP719" s="169"/>
      <c r="BQ719" s="162"/>
      <c r="BR719" s="162"/>
      <c r="BS719" s="174"/>
      <c r="BT719" s="162"/>
      <c r="BU719" s="174"/>
      <c r="BV719" s="174"/>
      <c r="BW719" s="174"/>
      <c r="BX719" s="173"/>
      <c r="BY719" s="158"/>
      <c r="BZ719" s="160"/>
      <c r="CA719" s="172"/>
      <c r="CB719" s="152"/>
      <c r="CC719" s="152"/>
      <c r="CD719" s="156"/>
      <c r="CE719" s="172"/>
      <c r="CF719" s="162"/>
      <c r="CG719" s="162"/>
      <c r="CH719" s="158"/>
      <c r="CI719" s="173"/>
      <c r="CJ719" s="178"/>
      <c r="CK719" s="173"/>
      <c r="CL719" s="165"/>
      <c r="CM719" s="172"/>
      <c r="CN719" s="162"/>
      <c r="CO719" s="162"/>
      <c r="CP719" s="162"/>
      <c r="CQ719" s="162"/>
      <c r="CR719" s="169"/>
      <c r="CS719" s="162"/>
      <c r="CT719" s="162"/>
      <c r="CU719" s="174"/>
      <c r="CV719" s="152"/>
      <c r="CW719" s="173"/>
      <c r="CX719" s="158"/>
      <c r="CY719" s="172"/>
      <c r="CZ719" s="162"/>
      <c r="DA719" s="162"/>
      <c r="DB719" s="158"/>
      <c r="DC719" s="173"/>
      <c r="DD719" s="178"/>
      <c r="DE719" s="173"/>
      <c r="DF719" s="165"/>
      <c r="DG719" s="172"/>
      <c r="DH719" s="178"/>
      <c r="DI719" s="172"/>
      <c r="DJ719" s="178"/>
      <c r="DK719" s="172"/>
      <c r="DL719" s="162"/>
      <c r="DM719" s="167"/>
      <c r="DN719" s="169"/>
      <c r="DO719" s="162"/>
      <c r="DP719" s="162"/>
      <c r="DQ719" s="174"/>
      <c r="DR719" s="152"/>
      <c r="DS719" s="172"/>
      <c r="DT719" s="152"/>
      <c r="DU719" s="152"/>
      <c r="DV719" s="156"/>
      <c r="DW719" s="173"/>
      <c r="DX719" s="158"/>
      <c r="DY719" s="172"/>
      <c r="DZ719" s="162"/>
      <c r="EA719" s="162"/>
      <c r="EB719" s="172"/>
      <c r="EC719" s="172"/>
      <c r="ED719" s="152"/>
      <c r="EE719" s="152"/>
      <c r="EF719" s="152"/>
      <c r="EG719" s="174"/>
      <c r="EH719" s="172"/>
      <c r="EI719" s="162"/>
      <c r="EJ719" s="162"/>
    </row>
    <row r="720" spans="1:140" ht="12.5">
      <c r="A720" s="168"/>
      <c r="B720" s="169"/>
      <c r="C720" s="144" t="str">
        <f t="shared" si="0"/>
        <v/>
      </c>
      <c r="D720" s="144" t="str">
        <f t="shared" si="2966"/>
        <v/>
      </c>
      <c r="E720" s="144" t="str">
        <f t="shared" si="2"/>
        <v/>
      </c>
      <c r="F720" s="145" t="str">
        <f t="shared" si="2967"/>
        <v/>
      </c>
      <c r="G720" s="145" t="str">
        <f t="shared" si="4"/>
        <v/>
      </c>
      <c r="H720" s="145" t="str">
        <f t="shared" si="5"/>
        <v/>
      </c>
      <c r="I720" s="146" t="str">
        <f t="shared" ref="I720:J720" si="3013">IF(COUNTA($DO720:$DX720)&gt;0,$BA720,"")</f>
        <v/>
      </c>
      <c r="J720" s="146" t="str">
        <f t="shared" si="3013"/>
        <v/>
      </c>
      <c r="K720" s="147" t="str">
        <f t="shared" si="43"/>
        <v/>
      </c>
      <c r="L720" s="147" t="str">
        <f t="shared" si="7"/>
        <v/>
      </c>
      <c r="M720" s="147" t="str">
        <f t="shared" si="8"/>
        <v/>
      </c>
      <c r="N720" s="147" t="str">
        <f t="shared" si="48"/>
        <v/>
      </c>
      <c r="O720" s="147" t="str">
        <f t="shared" si="9"/>
        <v/>
      </c>
      <c r="P720" s="146" t="str">
        <f t="shared" si="2969"/>
        <v/>
      </c>
      <c r="Q720" s="147" t="str">
        <f t="shared" si="2970"/>
        <v/>
      </c>
      <c r="R720" s="146" t="str">
        <f t="shared" si="12"/>
        <v/>
      </c>
      <c r="S720" s="146" t="str">
        <f t="shared" si="13"/>
        <v/>
      </c>
      <c r="T720" s="146" t="str">
        <f>IF(NOT(ISBLANK(DH720)),
        IF(AND(ISREF('Input Tenderers'!$J$8:$K$8),COUNTA('Input Tenderers'!$N$8)&gt;0),
                IF(COUNTA('Input Implementation Transactio'!$N720:$O720)&gt;0,"supplier;tenderer;payee","supplier;tenderer"),
                IF(COUNTA('Input Implementation Transactio'!$N720:$O720)&gt;0,"supplier;payee","supplier")
                ),
        IF(COUNTA('Input Implementation Transactio'!$N720:$O720)&gt;0, "payee", "")
        )</f>
        <v/>
      </c>
      <c r="U720" s="146" t="str">
        <f t="shared" si="14"/>
        <v/>
      </c>
      <c r="V720" s="146" t="str">
        <f t="shared" si="15"/>
        <v/>
      </c>
      <c r="W720" s="148" t="str">
        <f t="shared" si="2971"/>
        <v/>
      </c>
      <c r="X720" s="175" t="str">
        <f t="shared" si="2972"/>
        <v/>
      </c>
      <c r="Y720" s="170" t="str">
        <f t="shared" si="2973"/>
        <v/>
      </c>
      <c r="Z720" s="150" t="str">
        <f t="shared" si="19"/>
        <v/>
      </c>
      <c r="AA720" s="146" t="str">
        <f t="shared" si="20"/>
        <v/>
      </c>
      <c r="AB720" s="146" t="str">
        <f t="shared" si="21"/>
        <v/>
      </c>
      <c r="AC720" s="146" t="str">
        <f t="shared" si="22"/>
        <v/>
      </c>
      <c r="AD720" s="148" t="str">
        <f t="shared" si="2974"/>
        <v/>
      </c>
      <c r="AE720" s="148" t="str">
        <f t="shared" si="24"/>
        <v/>
      </c>
      <c r="AF720" s="175" t="str">
        <f t="shared" si="2975"/>
        <v/>
      </c>
      <c r="AG720" s="170" t="str">
        <f t="shared" si="2976"/>
        <v/>
      </c>
      <c r="AH720" s="148" t="str">
        <f t="shared" si="2977"/>
        <v/>
      </c>
      <c r="AI720" s="146" t="str">
        <f t="shared" si="28"/>
        <v/>
      </c>
      <c r="AJ720" s="146" t="str">
        <f t="shared" si="29"/>
        <v/>
      </c>
      <c r="AK720" s="146" t="str">
        <f t="shared" si="30"/>
        <v/>
      </c>
      <c r="AL720" s="146" t="str">
        <f t="shared" si="31"/>
        <v/>
      </c>
      <c r="AM720" s="171" t="str">
        <f t="shared" si="32"/>
        <v/>
      </c>
      <c r="AN720" s="171" t="str">
        <f t="shared" si="33"/>
        <v/>
      </c>
      <c r="AO720" s="146" t="str">
        <f t="shared" si="34"/>
        <v/>
      </c>
      <c r="AP720" s="146" t="str">
        <f t="shared" si="35"/>
        <v/>
      </c>
      <c r="AQ720" s="146" t="str">
        <f t="shared" si="36"/>
        <v/>
      </c>
      <c r="AR720" s="146" t="str">
        <f t="shared" ref="AR720:AS720" si="3014">IF(NOT(ISBLANK(CB720)),CONCATENATE(TEXT(CB720,"yyyy-mm-ddThh:MM:ss"),"Z"),"")</f>
        <v/>
      </c>
      <c r="AS720" s="146" t="str">
        <f t="shared" si="3014"/>
        <v/>
      </c>
      <c r="AT720" s="146" t="str">
        <f t="shared" si="38"/>
        <v/>
      </c>
      <c r="AU720" s="146" t="str">
        <f t="shared" si="39"/>
        <v/>
      </c>
      <c r="AV720" s="146" t="str">
        <f t="shared" ref="AV720:AW720" si="3015">IF(NOT(ISBLANK(DT720)),CONCATENATE(TEXT(DT720,"yyyy-mm-ddThh:MM:ss"),"Z"),"")</f>
        <v/>
      </c>
      <c r="AW720" s="146" t="str">
        <f t="shared" si="3015"/>
        <v/>
      </c>
      <c r="AX720" s="146" t="str">
        <f t="shared" ref="AX720:AZ720" si="3016">IF(NOT(ISBLANK(ED720)),CONCATENATE(TEXT(ED720,"yyyy-mm-ddThh:MM:ss"),"Z"),"")</f>
        <v/>
      </c>
      <c r="AY720" s="146" t="str">
        <f t="shared" si="3016"/>
        <v/>
      </c>
      <c r="AZ720" s="146" t="str">
        <f t="shared" si="3016"/>
        <v/>
      </c>
      <c r="BA720" s="176"/>
      <c r="BB720" s="152"/>
      <c r="BC720" s="177"/>
      <c r="BD720" s="154"/>
      <c r="BE720" s="155"/>
      <c r="BF720" s="154"/>
      <c r="BG720" s="155"/>
      <c r="BH720" s="169"/>
      <c r="BI720" s="162"/>
      <c r="BJ720" s="172"/>
      <c r="BK720" s="162"/>
      <c r="BL720" s="158"/>
      <c r="BM720" s="172"/>
      <c r="BN720" s="162"/>
      <c r="BO720" s="167"/>
      <c r="BP720" s="169"/>
      <c r="BQ720" s="162"/>
      <c r="BR720" s="162"/>
      <c r="BS720" s="174"/>
      <c r="BT720" s="162"/>
      <c r="BU720" s="174"/>
      <c r="BV720" s="174"/>
      <c r="BW720" s="174"/>
      <c r="BX720" s="173"/>
      <c r="BY720" s="158"/>
      <c r="BZ720" s="160"/>
      <c r="CA720" s="172"/>
      <c r="CB720" s="152"/>
      <c r="CC720" s="152"/>
      <c r="CD720" s="156"/>
      <c r="CE720" s="172"/>
      <c r="CF720" s="162"/>
      <c r="CG720" s="162"/>
      <c r="CH720" s="158"/>
      <c r="CI720" s="173"/>
      <c r="CJ720" s="178"/>
      <c r="CK720" s="173"/>
      <c r="CL720" s="165"/>
      <c r="CM720" s="172"/>
      <c r="CN720" s="162"/>
      <c r="CO720" s="162"/>
      <c r="CP720" s="162"/>
      <c r="CQ720" s="162"/>
      <c r="CR720" s="169"/>
      <c r="CS720" s="162"/>
      <c r="CT720" s="162"/>
      <c r="CU720" s="174"/>
      <c r="CV720" s="152"/>
      <c r="CW720" s="173"/>
      <c r="CX720" s="158"/>
      <c r="CY720" s="172"/>
      <c r="CZ720" s="162"/>
      <c r="DA720" s="162"/>
      <c r="DB720" s="158"/>
      <c r="DC720" s="173"/>
      <c r="DD720" s="178"/>
      <c r="DE720" s="173"/>
      <c r="DF720" s="165"/>
      <c r="DG720" s="172"/>
      <c r="DH720" s="178"/>
      <c r="DI720" s="172"/>
      <c r="DJ720" s="178"/>
      <c r="DK720" s="172"/>
      <c r="DL720" s="162"/>
      <c r="DM720" s="167"/>
      <c r="DN720" s="169"/>
      <c r="DO720" s="162"/>
      <c r="DP720" s="162"/>
      <c r="DQ720" s="174"/>
      <c r="DR720" s="152"/>
      <c r="DS720" s="172"/>
      <c r="DT720" s="152"/>
      <c r="DU720" s="152"/>
      <c r="DV720" s="156"/>
      <c r="DW720" s="173"/>
      <c r="DX720" s="158"/>
      <c r="DY720" s="172"/>
      <c r="DZ720" s="162"/>
      <c r="EA720" s="162"/>
      <c r="EB720" s="172"/>
      <c r="EC720" s="172"/>
      <c r="ED720" s="152"/>
      <c r="EE720" s="152"/>
      <c r="EF720" s="152"/>
      <c r="EG720" s="174"/>
      <c r="EH720" s="172"/>
      <c r="EI720" s="162"/>
      <c r="EJ720" s="162"/>
    </row>
    <row r="721" spans="1:140" ht="12.5">
      <c r="A721" s="168"/>
      <c r="B721" s="169"/>
      <c r="C721" s="144" t="str">
        <f t="shared" si="0"/>
        <v/>
      </c>
      <c r="D721" s="144" t="str">
        <f t="shared" si="2966"/>
        <v/>
      </c>
      <c r="E721" s="144" t="str">
        <f t="shared" si="2"/>
        <v/>
      </c>
      <c r="F721" s="145" t="str">
        <f t="shared" si="2967"/>
        <v/>
      </c>
      <c r="G721" s="145" t="str">
        <f t="shared" si="4"/>
        <v/>
      </c>
      <c r="H721" s="145" t="str">
        <f t="shared" si="5"/>
        <v/>
      </c>
      <c r="I721" s="146" t="str">
        <f t="shared" ref="I721:J721" si="3017">IF(COUNTA($DO721:$DX721)&gt;0,$BA721,"")</f>
        <v/>
      </c>
      <c r="J721" s="146" t="str">
        <f t="shared" si="3017"/>
        <v/>
      </c>
      <c r="K721" s="147" t="str">
        <f t="shared" si="43"/>
        <v/>
      </c>
      <c r="L721" s="147" t="str">
        <f t="shared" si="7"/>
        <v/>
      </c>
      <c r="M721" s="147" t="str">
        <f t="shared" si="8"/>
        <v/>
      </c>
      <c r="N721" s="147" t="str">
        <f t="shared" si="48"/>
        <v/>
      </c>
      <c r="O721" s="147" t="str">
        <f t="shared" si="9"/>
        <v/>
      </c>
      <c r="P721" s="146" t="str">
        <f t="shared" si="2969"/>
        <v/>
      </c>
      <c r="Q721" s="147" t="str">
        <f t="shared" si="2970"/>
        <v/>
      </c>
      <c r="R721" s="146" t="str">
        <f t="shared" si="12"/>
        <v/>
      </c>
      <c r="S721" s="146" t="str">
        <f t="shared" si="13"/>
        <v/>
      </c>
      <c r="T721" s="146" t="str">
        <f>IF(NOT(ISBLANK(DH721)),
        IF(AND(ISREF('Input Tenderers'!$J$8:$K$8),COUNTA('Input Tenderers'!$N$8)&gt;0),
                IF(COUNTA('Input Implementation Transactio'!$N721:$O721)&gt;0,"supplier;tenderer;payee","supplier;tenderer"),
                IF(COUNTA('Input Implementation Transactio'!$N721:$O721)&gt;0,"supplier;payee","supplier")
                ),
        IF(COUNTA('Input Implementation Transactio'!$N721:$O721)&gt;0, "payee", "")
        )</f>
        <v/>
      </c>
      <c r="U721" s="146" t="str">
        <f t="shared" si="14"/>
        <v/>
      </c>
      <c r="V721" s="146" t="str">
        <f t="shared" si="15"/>
        <v/>
      </c>
      <c r="W721" s="148" t="str">
        <f t="shared" si="2971"/>
        <v/>
      </c>
      <c r="X721" s="175" t="str">
        <f t="shared" si="2972"/>
        <v/>
      </c>
      <c r="Y721" s="170" t="str">
        <f t="shared" si="2973"/>
        <v/>
      </c>
      <c r="Z721" s="150" t="str">
        <f t="shared" si="19"/>
        <v/>
      </c>
      <c r="AA721" s="146" t="str">
        <f t="shared" si="20"/>
        <v/>
      </c>
      <c r="AB721" s="146" t="str">
        <f t="shared" si="21"/>
        <v/>
      </c>
      <c r="AC721" s="146" t="str">
        <f t="shared" si="22"/>
        <v/>
      </c>
      <c r="AD721" s="148" t="str">
        <f t="shared" si="2974"/>
        <v/>
      </c>
      <c r="AE721" s="148" t="str">
        <f t="shared" si="24"/>
        <v/>
      </c>
      <c r="AF721" s="175" t="str">
        <f t="shared" si="2975"/>
        <v/>
      </c>
      <c r="AG721" s="170" t="str">
        <f t="shared" si="2976"/>
        <v/>
      </c>
      <c r="AH721" s="148" t="str">
        <f t="shared" si="2977"/>
        <v/>
      </c>
      <c r="AI721" s="146" t="str">
        <f t="shared" si="28"/>
        <v/>
      </c>
      <c r="AJ721" s="146" t="str">
        <f t="shared" si="29"/>
        <v/>
      </c>
      <c r="AK721" s="146" t="str">
        <f t="shared" si="30"/>
        <v/>
      </c>
      <c r="AL721" s="146" t="str">
        <f t="shared" si="31"/>
        <v/>
      </c>
      <c r="AM721" s="171" t="str">
        <f t="shared" si="32"/>
        <v/>
      </c>
      <c r="AN721" s="171" t="str">
        <f t="shared" si="33"/>
        <v/>
      </c>
      <c r="AO721" s="146" t="str">
        <f t="shared" si="34"/>
        <v/>
      </c>
      <c r="AP721" s="146" t="str">
        <f t="shared" si="35"/>
        <v/>
      </c>
      <c r="AQ721" s="146" t="str">
        <f t="shared" si="36"/>
        <v/>
      </c>
      <c r="AR721" s="146" t="str">
        <f t="shared" ref="AR721:AS721" si="3018">IF(NOT(ISBLANK(CB721)),CONCATENATE(TEXT(CB721,"yyyy-mm-ddThh:MM:ss"),"Z"),"")</f>
        <v/>
      </c>
      <c r="AS721" s="146" t="str">
        <f t="shared" si="3018"/>
        <v/>
      </c>
      <c r="AT721" s="146" t="str">
        <f t="shared" si="38"/>
        <v/>
      </c>
      <c r="AU721" s="146" t="str">
        <f t="shared" si="39"/>
        <v/>
      </c>
      <c r="AV721" s="146" t="str">
        <f t="shared" ref="AV721:AW721" si="3019">IF(NOT(ISBLANK(DT721)),CONCATENATE(TEXT(DT721,"yyyy-mm-ddThh:MM:ss"),"Z"),"")</f>
        <v/>
      </c>
      <c r="AW721" s="146" t="str">
        <f t="shared" si="3019"/>
        <v/>
      </c>
      <c r="AX721" s="146" t="str">
        <f t="shared" ref="AX721:AZ721" si="3020">IF(NOT(ISBLANK(ED721)),CONCATENATE(TEXT(ED721,"yyyy-mm-ddThh:MM:ss"),"Z"),"")</f>
        <v/>
      </c>
      <c r="AY721" s="146" t="str">
        <f t="shared" si="3020"/>
        <v/>
      </c>
      <c r="AZ721" s="146" t="str">
        <f t="shared" si="3020"/>
        <v/>
      </c>
      <c r="BA721" s="176"/>
      <c r="BB721" s="152"/>
      <c r="BC721" s="177"/>
      <c r="BD721" s="154"/>
      <c r="BE721" s="155"/>
      <c r="BF721" s="154"/>
      <c r="BG721" s="155"/>
      <c r="BH721" s="169"/>
      <c r="BI721" s="162"/>
      <c r="BJ721" s="172"/>
      <c r="BK721" s="162"/>
      <c r="BL721" s="158"/>
      <c r="BM721" s="172"/>
      <c r="BN721" s="162"/>
      <c r="BO721" s="167"/>
      <c r="BP721" s="169"/>
      <c r="BQ721" s="162"/>
      <c r="BR721" s="162"/>
      <c r="BS721" s="174"/>
      <c r="BT721" s="162"/>
      <c r="BU721" s="174"/>
      <c r="BV721" s="174"/>
      <c r="BW721" s="174"/>
      <c r="BX721" s="173"/>
      <c r="BY721" s="158"/>
      <c r="BZ721" s="160"/>
      <c r="CA721" s="172"/>
      <c r="CB721" s="152"/>
      <c r="CC721" s="152"/>
      <c r="CD721" s="156"/>
      <c r="CE721" s="172"/>
      <c r="CF721" s="162"/>
      <c r="CG721" s="162"/>
      <c r="CH721" s="158"/>
      <c r="CI721" s="173"/>
      <c r="CJ721" s="178"/>
      <c r="CK721" s="173"/>
      <c r="CL721" s="165"/>
      <c r="CM721" s="172"/>
      <c r="CN721" s="162"/>
      <c r="CO721" s="162"/>
      <c r="CP721" s="162"/>
      <c r="CQ721" s="162"/>
      <c r="CR721" s="169"/>
      <c r="CS721" s="162"/>
      <c r="CT721" s="162"/>
      <c r="CU721" s="174"/>
      <c r="CV721" s="152"/>
      <c r="CW721" s="173"/>
      <c r="CX721" s="158"/>
      <c r="CY721" s="172"/>
      <c r="CZ721" s="162"/>
      <c r="DA721" s="162"/>
      <c r="DB721" s="158"/>
      <c r="DC721" s="173"/>
      <c r="DD721" s="178"/>
      <c r="DE721" s="173"/>
      <c r="DF721" s="165"/>
      <c r="DG721" s="172"/>
      <c r="DH721" s="178"/>
      <c r="DI721" s="172"/>
      <c r="DJ721" s="178"/>
      <c r="DK721" s="172"/>
      <c r="DL721" s="162"/>
      <c r="DM721" s="167"/>
      <c r="DN721" s="169"/>
      <c r="DO721" s="162"/>
      <c r="DP721" s="162"/>
      <c r="DQ721" s="174"/>
      <c r="DR721" s="152"/>
      <c r="DS721" s="172"/>
      <c r="DT721" s="152"/>
      <c r="DU721" s="152"/>
      <c r="DV721" s="156"/>
      <c r="DW721" s="173"/>
      <c r="DX721" s="158"/>
      <c r="DY721" s="172"/>
      <c r="DZ721" s="162"/>
      <c r="EA721" s="162"/>
      <c r="EB721" s="172"/>
      <c r="EC721" s="172"/>
      <c r="ED721" s="152"/>
      <c r="EE721" s="152"/>
      <c r="EF721" s="152"/>
      <c r="EG721" s="174"/>
      <c r="EH721" s="172"/>
      <c r="EI721" s="162"/>
      <c r="EJ721" s="162"/>
    </row>
    <row r="722" spans="1:140" ht="12.5">
      <c r="A722" s="168"/>
      <c r="B722" s="169"/>
      <c r="C722" s="144" t="str">
        <f t="shared" si="0"/>
        <v/>
      </c>
      <c r="D722" s="144" t="str">
        <f t="shared" si="2966"/>
        <v/>
      </c>
      <c r="E722" s="144" t="str">
        <f t="shared" si="2"/>
        <v/>
      </c>
      <c r="F722" s="145" t="str">
        <f t="shared" si="2967"/>
        <v/>
      </c>
      <c r="G722" s="145" t="str">
        <f t="shared" si="4"/>
        <v/>
      </c>
      <c r="H722" s="145" t="str">
        <f t="shared" si="5"/>
        <v/>
      </c>
      <c r="I722" s="146" t="str">
        <f t="shared" ref="I722:J722" si="3021">IF(COUNTA($DO722:$DX722)&gt;0,$BA722,"")</f>
        <v/>
      </c>
      <c r="J722" s="146" t="str">
        <f t="shared" si="3021"/>
        <v/>
      </c>
      <c r="K722" s="147" t="str">
        <f t="shared" si="43"/>
        <v/>
      </c>
      <c r="L722" s="147" t="str">
        <f t="shared" si="7"/>
        <v/>
      </c>
      <c r="M722" s="147" t="str">
        <f t="shared" si="8"/>
        <v/>
      </c>
      <c r="N722" s="147" t="str">
        <f t="shared" si="48"/>
        <v/>
      </c>
      <c r="O722" s="147" t="str">
        <f t="shared" si="9"/>
        <v/>
      </c>
      <c r="P722" s="146" t="str">
        <f t="shared" si="2969"/>
        <v/>
      </c>
      <c r="Q722" s="147" t="str">
        <f t="shared" si="2970"/>
        <v/>
      </c>
      <c r="R722" s="146" t="str">
        <f t="shared" si="12"/>
        <v/>
      </c>
      <c r="S722" s="146" t="str">
        <f t="shared" si="13"/>
        <v/>
      </c>
      <c r="T722" s="146" t="str">
        <f>IF(NOT(ISBLANK(DH722)),
        IF(AND(ISREF('Input Tenderers'!$J$8:$K$8),COUNTA('Input Tenderers'!$N$8)&gt;0),
                IF(COUNTA('Input Implementation Transactio'!$N722:$O722)&gt;0,"supplier;tenderer;payee","supplier;tenderer"),
                IF(COUNTA('Input Implementation Transactio'!$N722:$O722)&gt;0,"supplier;payee","supplier")
                ),
        IF(COUNTA('Input Implementation Transactio'!$N722:$O722)&gt;0, "payee", "")
        )</f>
        <v/>
      </c>
      <c r="U722" s="146" t="str">
        <f t="shared" si="14"/>
        <v/>
      </c>
      <c r="V722" s="146" t="str">
        <f t="shared" si="15"/>
        <v/>
      </c>
      <c r="W722" s="148" t="str">
        <f t="shared" si="2971"/>
        <v/>
      </c>
      <c r="X722" s="175" t="str">
        <f t="shared" si="2972"/>
        <v/>
      </c>
      <c r="Y722" s="170" t="str">
        <f t="shared" si="2973"/>
        <v/>
      </c>
      <c r="Z722" s="150" t="str">
        <f t="shared" si="19"/>
        <v/>
      </c>
      <c r="AA722" s="146" t="str">
        <f t="shared" si="20"/>
        <v/>
      </c>
      <c r="AB722" s="146" t="str">
        <f t="shared" si="21"/>
        <v/>
      </c>
      <c r="AC722" s="146" t="str">
        <f t="shared" si="22"/>
        <v/>
      </c>
      <c r="AD722" s="148" t="str">
        <f t="shared" si="2974"/>
        <v/>
      </c>
      <c r="AE722" s="148" t="str">
        <f t="shared" si="24"/>
        <v/>
      </c>
      <c r="AF722" s="175" t="str">
        <f t="shared" si="2975"/>
        <v/>
      </c>
      <c r="AG722" s="170" t="str">
        <f t="shared" si="2976"/>
        <v/>
      </c>
      <c r="AH722" s="148" t="str">
        <f t="shared" si="2977"/>
        <v/>
      </c>
      <c r="AI722" s="146" t="str">
        <f t="shared" si="28"/>
        <v/>
      </c>
      <c r="AJ722" s="146" t="str">
        <f t="shared" si="29"/>
        <v/>
      </c>
      <c r="AK722" s="146" t="str">
        <f t="shared" si="30"/>
        <v/>
      </c>
      <c r="AL722" s="146" t="str">
        <f t="shared" si="31"/>
        <v/>
      </c>
      <c r="AM722" s="171" t="str">
        <f t="shared" si="32"/>
        <v/>
      </c>
      <c r="AN722" s="171" t="str">
        <f t="shared" si="33"/>
        <v/>
      </c>
      <c r="AO722" s="146" t="str">
        <f t="shared" si="34"/>
        <v/>
      </c>
      <c r="AP722" s="146" t="str">
        <f t="shared" si="35"/>
        <v/>
      </c>
      <c r="AQ722" s="146" t="str">
        <f t="shared" si="36"/>
        <v/>
      </c>
      <c r="AR722" s="146" t="str">
        <f t="shared" ref="AR722:AS722" si="3022">IF(NOT(ISBLANK(CB722)),CONCATENATE(TEXT(CB722,"yyyy-mm-ddThh:MM:ss"),"Z"),"")</f>
        <v/>
      </c>
      <c r="AS722" s="146" t="str">
        <f t="shared" si="3022"/>
        <v/>
      </c>
      <c r="AT722" s="146" t="str">
        <f t="shared" si="38"/>
        <v/>
      </c>
      <c r="AU722" s="146" t="str">
        <f t="shared" si="39"/>
        <v/>
      </c>
      <c r="AV722" s="146" t="str">
        <f t="shared" ref="AV722:AW722" si="3023">IF(NOT(ISBLANK(DT722)),CONCATENATE(TEXT(DT722,"yyyy-mm-ddThh:MM:ss"),"Z"),"")</f>
        <v/>
      </c>
      <c r="AW722" s="146" t="str">
        <f t="shared" si="3023"/>
        <v/>
      </c>
      <c r="AX722" s="146" t="str">
        <f t="shared" ref="AX722:AZ722" si="3024">IF(NOT(ISBLANK(ED722)),CONCATENATE(TEXT(ED722,"yyyy-mm-ddThh:MM:ss"),"Z"),"")</f>
        <v/>
      </c>
      <c r="AY722" s="146" t="str">
        <f t="shared" si="3024"/>
        <v/>
      </c>
      <c r="AZ722" s="146" t="str">
        <f t="shared" si="3024"/>
        <v/>
      </c>
      <c r="BA722" s="176"/>
      <c r="BB722" s="152"/>
      <c r="BC722" s="177"/>
      <c r="BD722" s="154"/>
      <c r="BE722" s="155"/>
      <c r="BF722" s="154"/>
      <c r="BG722" s="155"/>
      <c r="BH722" s="169"/>
      <c r="BI722" s="162"/>
      <c r="BJ722" s="172"/>
      <c r="BK722" s="162"/>
      <c r="BL722" s="158"/>
      <c r="BM722" s="172"/>
      <c r="BN722" s="162"/>
      <c r="BO722" s="167"/>
      <c r="BP722" s="169"/>
      <c r="BQ722" s="162"/>
      <c r="BR722" s="162"/>
      <c r="BS722" s="174"/>
      <c r="BT722" s="162"/>
      <c r="BU722" s="174"/>
      <c r="BV722" s="174"/>
      <c r="BW722" s="174"/>
      <c r="BX722" s="173"/>
      <c r="BY722" s="158"/>
      <c r="BZ722" s="160"/>
      <c r="CA722" s="172"/>
      <c r="CB722" s="152"/>
      <c r="CC722" s="152"/>
      <c r="CD722" s="156"/>
      <c r="CE722" s="172"/>
      <c r="CF722" s="162"/>
      <c r="CG722" s="162"/>
      <c r="CH722" s="158"/>
      <c r="CI722" s="173"/>
      <c r="CJ722" s="178"/>
      <c r="CK722" s="173"/>
      <c r="CL722" s="165"/>
      <c r="CM722" s="172"/>
      <c r="CN722" s="162"/>
      <c r="CO722" s="162"/>
      <c r="CP722" s="162"/>
      <c r="CQ722" s="162"/>
      <c r="CR722" s="169"/>
      <c r="CS722" s="162"/>
      <c r="CT722" s="162"/>
      <c r="CU722" s="174"/>
      <c r="CV722" s="152"/>
      <c r="CW722" s="173"/>
      <c r="CX722" s="158"/>
      <c r="CY722" s="172"/>
      <c r="CZ722" s="162"/>
      <c r="DA722" s="162"/>
      <c r="DB722" s="158"/>
      <c r="DC722" s="173"/>
      <c r="DD722" s="178"/>
      <c r="DE722" s="173"/>
      <c r="DF722" s="165"/>
      <c r="DG722" s="172"/>
      <c r="DH722" s="178"/>
      <c r="DI722" s="172"/>
      <c r="DJ722" s="178"/>
      <c r="DK722" s="172"/>
      <c r="DL722" s="162"/>
      <c r="DM722" s="167"/>
      <c r="DN722" s="169"/>
      <c r="DO722" s="162"/>
      <c r="DP722" s="162"/>
      <c r="DQ722" s="174"/>
      <c r="DR722" s="152"/>
      <c r="DS722" s="172"/>
      <c r="DT722" s="152"/>
      <c r="DU722" s="152"/>
      <c r="DV722" s="156"/>
      <c r="DW722" s="173"/>
      <c r="DX722" s="158"/>
      <c r="DY722" s="172"/>
      <c r="DZ722" s="162"/>
      <c r="EA722" s="162"/>
      <c r="EB722" s="172"/>
      <c r="EC722" s="172"/>
      <c r="ED722" s="152"/>
      <c r="EE722" s="152"/>
      <c r="EF722" s="152"/>
      <c r="EG722" s="174"/>
      <c r="EH722" s="172"/>
      <c r="EI722" s="162"/>
      <c r="EJ722" s="162"/>
    </row>
    <row r="723" spans="1:140" ht="12.5">
      <c r="A723" s="168"/>
      <c r="B723" s="169"/>
      <c r="C723" s="144" t="str">
        <f t="shared" si="0"/>
        <v/>
      </c>
      <c r="D723" s="144" t="str">
        <f t="shared" si="2966"/>
        <v/>
      </c>
      <c r="E723" s="144" t="str">
        <f t="shared" si="2"/>
        <v/>
      </c>
      <c r="F723" s="145" t="str">
        <f t="shared" si="2967"/>
        <v/>
      </c>
      <c r="G723" s="145" t="str">
        <f t="shared" si="4"/>
        <v/>
      </c>
      <c r="H723" s="145" t="str">
        <f t="shared" si="5"/>
        <v/>
      </c>
      <c r="I723" s="146" t="str">
        <f t="shared" ref="I723:J723" si="3025">IF(COUNTA($DO723:$DX723)&gt;0,$BA723,"")</f>
        <v/>
      </c>
      <c r="J723" s="146" t="str">
        <f t="shared" si="3025"/>
        <v/>
      </c>
      <c r="K723" s="147" t="str">
        <f t="shared" si="43"/>
        <v/>
      </c>
      <c r="L723" s="147" t="str">
        <f t="shared" si="7"/>
        <v/>
      </c>
      <c r="M723" s="147" t="str">
        <f t="shared" si="8"/>
        <v/>
      </c>
      <c r="N723" s="147" t="str">
        <f t="shared" si="48"/>
        <v/>
      </c>
      <c r="O723" s="147" t="str">
        <f t="shared" si="9"/>
        <v/>
      </c>
      <c r="P723" s="146" t="str">
        <f t="shared" si="2969"/>
        <v/>
      </c>
      <c r="Q723" s="147" t="str">
        <f t="shared" si="2970"/>
        <v/>
      </c>
      <c r="R723" s="146" t="str">
        <f t="shared" si="12"/>
        <v/>
      </c>
      <c r="S723" s="146" t="str">
        <f t="shared" si="13"/>
        <v/>
      </c>
      <c r="T723" s="146" t="str">
        <f>IF(NOT(ISBLANK(DH723)),
        IF(AND(ISREF('Input Tenderers'!$J$8:$K$8),COUNTA('Input Tenderers'!$N$8)&gt;0),
                IF(COUNTA('Input Implementation Transactio'!$N723:$O723)&gt;0,"supplier;tenderer;payee","supplier;tenderer"),
                IF(COUNTA('Input Implementation Transactio'!$N723:$O723)&gt;0,"supplier;payee","supplier")
                ),
        IF(COUNTA('Input Implementation Transactio'!$N723:$O723)&gt;0, "payee", "")
        )</f>
        <v/>
      </c>
      <c r="U723" s="146" t="str">
        <f t="shared" si="14"/>
        <v/>
      </c>
      <c r="V723" s="146" t="str">
        <f t="shared" si="15"/>
        <v/>
      </c>
      <c r="W723" s="148" t="str">
        <f t="shared" si="2971"/>
        <v/>
      </c>
      <c r="X723" s="175" t="str">
        <f t="shared" si="2972"/>
        <v/>
      </c>
      <c r="Y723" s="170" t="str">
        <f t="shared" si="2973"/>
        <v/>
      </c>
      <c r="Z723" s="150" t="str">
        <f t="shared" si="19"/>
        <v/>
      </c>
      <c r="AA723" s="146" t="str">
        <f t="shared" si="20"/>
        <v/>
      </c>
      <c r="AB723" s="146" t="str">
        <f t="shared" si="21"/>
        <v/>
      </c>
      <c r="AC723" s="146" t="str">
        <f t="shared" si="22"/>
        <v/>
      </c>
      <c r="AD723" s="148" t="str">
        <f t="shared" si="2974"/>
        <v/>
      </c>
      <c r="AE723" s="148" t="str">
        <f t="shared" si="24"/>
        <v/>
      </c>
      <c r="AF723" s="175" t="str">
        <f t="shared" si="2975"/>
        <v/>
      </c>
      <c r="AG723" s="170" t="str">
        <f t="shared" si="2976"/>
        <v/>
      </c>
      <c r="AH723" s="148" t="str">
        <f t="shared" si="2977"/>
        <v/>
      </c>
      <c r="AI723" s="146" t="str">
        <f t="shared" si="28"/>
        <v/>
      </c>
      <c r="AJ723" s="146" t="str">
        <f t="shared" si="29"/>
        <v/>
      </c>
      <c r="AK723" s="146" t="str">
        <f t="shared" si="30"/>
        <v/>
      </c>
      <c r="AL723" s="146" t="str">
        <f t="shared" si="31"/>
        <v/>
      </c>
      <c r="AM723" s="171" t="str">
        <f t="shared" si="32"/>
        <v/>
      </c>
      <c r="AN723" s="171" t="str">
        <f t="shared" si="33"/>
        <v/>
      </c>
      <c r="AO723" s="146" t="str">
        <f t="shared" si="34"/>
        <v/>
      </c>
      <c r="AP723" s="146" t="str">
        <f t="shared" si="35"/>
        <v/>
      </c>
      <c r="AQ723" s="146" t="str">
        <f t="shared" si="36"/>
        <v/>
      </c>
      <c r="AR723" s="146" t="str">
        <f t="shared" ref="AR723:AS723" si="3026">IF(NOT(ISBLANK(CB723)),CONCATENATE(TEXT(CB723,"yyyy-mm-ddThh:MM:ss"),"Z"),"")</f>
        <v/>
      </c>
      <c r="AS723" s="146" t="str">
        <f t="shared" si="3026"/>
        <v/>
      </c>
      <c r="AT723" s="146" t="str">
        <f t="shared" si="38"/>
        <v/>
      </c>
      <c r="AU723" s="146" t="str">
        <f t="shared" si="39"/>
        <v/>
      </c>
      <c r="AV723" s="146" t="str">
        <f t="shared" ref="AV723:AW723" si="3027">IF(NOT(ISBLANK(DT723)),CONCATENATE(TEXT(DT723,"yyyy-mm-ddThh:MM:ss"),"Z"),"")</f>
        <v/>
      </c>
      <c r="AW723" s="146" t="str">
        <f t="shared" si="3027"/>
        <v/>
      </c>
      <c r="AX723" s="146" t="str">
        <f t="shared" ref="AX723:AZ723" si="3028">IF(NOT(ISBLANK(ED723)),CONCATENATE(TEXT(ED723,"yyyy-mm-ddThh:MM:ss"),"Z"),"")</f>
        <v/>
      </c>
      <c r="AY723" s="146" t="str">
        <f t="shared" si="3028"/>
        <v/>
      </c>
      <c r="AZ723" s="146" t="str">
        <f t="shared" si="3028"/>
        <v/>
      </c>
      <c r="BA723" s="176"/>
      <c r="BB723" s="152"/>
      <c r="BC723" s="177"/>
      <c r="BD723" s="154"/>
      <c r="BE723" s="155"/>
      <c r="BF723" s="154"/>
      <c r="BG723" s="155"/>
      <c r="BH723" s="169"/>
      <c r="BI723" s="162"/>
      <c r="BJ723" s="172"/>
      <c r="BK723" s="162"/>
      <c r="BL723" s="158"/>
      <c r="BM723" s="172"/>
      <c r="BN723" s="162"/>
      <c r="BO723" s="167"/>
      <c r="BP723" s="169"/>
      <c r="BQ723" s="162"/>
      <c r="BR723" s="162"/>
      <c r="BS723" s="174"/>
      <c r="BT723" s="162"/>
      <c r="BU723" s="174"/>
      <c r="BV723" s="174"/>
      <c r="BW723" s="174"/>
      <c r="BX723" s="173"/>
      <c r="BY723" s="158"/>
      <c r="BZ723" s="160"/>
      <c r="CA723" s="172"/>
      <c r="CB723" s="152"/>
      <c r="CC723" s="152"/>
      <c r="CD723" s="156"/>
      <c r="CE723" s="172"/>
      <c r="CF723" s="162"/>
      <c r="CG723" s="162"/>
      <c r="CH723" s="158"/>
      <c r="CI723" s="173"/>
      <c r="CJ723" s="178"/>
      <c r="CK723" s="173"/>
      <c r="CL723" s="165"/>
      <c r="CM723" s="172"/>
      <c r="CN723" s="162"/>
      <c r="CO723" s="162"/>
      <c r="CP723" s="162"/>
      <c r="CQ723" s="162"/>
      <c r="CR723" s="169"/>
      <c r="CS723" s="162"/>
      <c r="CT723" s="162"/>
      <c r="CU723" s="174"/>
      <c r="CV723" s="152"/>
      <c r="CW723" s="173"/>
      <c r="CX723" s="158"/>
      <c r="CY723" s="172"/>
      <c r="CZ723" s="162"/>
      <c r="DA723" s="162"/>
      <c r="DB723" s="158"/>
      <c r="DC723" s="173"/>
      <c r="DD723" s="178"/>
      <c r="DE723" s="173"/>
      <c r="DF723" s="165"/>
      <c r="DG723" s="172"/>
      <c r="DH723" s="178"/>
      <c r="DI723" s="172"/>
      <c r="DJ723" s="178"/>
      <c r="DK723" s="172"/>
      <c r="DL723" s="162"/>
      <c r="DM723" s="167"/>
      <c r="DN723" s="169"/>
      <c r="DO723" s="162"/>
      <c r="DP723" s="162"/>
      <c r="DQ723" s="174"/>
      <c r="DR723" s="152"/>
      <c r="DS723" s="172"/>
      <c r="DT723" s="152"/>
      <c r="DU723" s="152"/>
      <c r="DV723" s="156"/>
      <c r="DW723" s="173"/>
      <c r="DX723" s="158"/>
      <c r="DY723" s="172"/>
      <c r="DZ723" s="162"/>
      <c r="EA723" s="162"/>
      <c r="EB723" s="172"/>
      <c r="EC723" s="172"/>
      <c r="ED723" s="152"/>
      <c r="EE723" s="152"/>
      <c r="EF723" s="152"/>
      <c r="EG723" s="174"/>
      <c r="EH723" s="172"/>
      <c r="EI723" s="162"/>
      <c r="EJ723" s="162"/>
    </row>
    <row r="724" spans="1:140" ht="12.5">
      <c r="A724" s="168"/>
      <c r="B724" s="169"/>
      <c r="C724" s="144" t="str">
        <f t="shared" si="0"/>
        <v/>
      </c>
      <c r="D724" s="144" t="str">
        <f t="shared" si="2966"/>
        <v/>
      </c>
      <c r="E724" s="144" t="str">
        <f t="shared" si="2"/>
        <v/>
      </c>
      <c r="F724" s="145" t="str">
        <f t="shared" si="2967"/>
        <v/>
      </c>
      <c r="G724" s="145" t="str">
        <f t="shared" si="4"/>
        <v/>
      </c>
      <c r="H724" s="145" t="str">
        <f t="shared" si="5"/>
        <v/>
      </c>
      <c r="I724" s="146" t="str">
        <f t="shared" ref="I724:J724" si="3029">IF(COUNTA($DO724:$DX724)&gt;0,$BA724,"")</f>
        <v/>
      </c>
      <c r="J724" s="146" t="str">
        <f t="shared" si="3029"/>
        <v/>
      </c>
      <c r="K724" s="147" t="str">
        <f t="shared" si="43"/>
        <v/>
      </c>
      <c r="L724" s="147" t="str">
        <f t="shared" si="7"/>
        <v/>
      </c>
      <c r="M724" s="147" t="str">
        <f t="shared" si="8"/>
        <v/>
      </c>
      <c r="N724" s="147" t="str">
        <f t="shared" si="48"/>
        <v/>
      </c>
      <c r="O724" s="147" t="str">
        <f t="shared" si="9"/>
        <v/>
      </c>
      <c r="P724" s="146" t="str">
        <f t="shared" si="2969"/>
        <v/>
      </c>
      <c r="Q724" s="147" t="str">
        <f t="shared" si="2970"/>
        <v/>
      </c>
      <c r="R724" s="146" t="str">
        <f t="shared" si="12"/>
        <v/>
      </c>
      <c r="S724" s="146" t="str">
        <f t="shared" si="13"/>
        <v/>
      </c>
      <c r="T724" s="146" t="str">
        <f>IF(NOT(ISBLANK(DH724)),
        IF(AND(ISREF('Input Tenderers'!$J$8:$K$8),COUNTA('Input Tenderers'!$N$8)&gt;0),
                IF(COUNTA('Input Implementation Transactio'!$N724:$O724)&gt;0,"supplier;tenderer;payee","supplier;tenderer"),
                IF(COUNTA('Input Implementation Transactio'!$N724:$O724)&gt;0,"supplier;payee","supplier")
                ),
        IF(COUNTA('Input Implementation Transactio'!$N724:$O724)&gt;0, "payee", "")
        )</f>
        <v/>
      </c>
      <c r="U724" s="146" t="str">
        <f t="shared" si="14"/>
        <v/>
      </c>
      <c r="V724" s="146" t="str">
        <f t="shared" si="15"/>
        <v/>
      </c>
      <c r="W724" s="148" t="str">
        <f t="shared" si="2971"/>
        <v/>
      </c>
      <c r="X724" s="175" t="str">
        <f t="shared" si="2972"/>
        <v/>
      </c>
      <c r="Y724" s="170" t="str">
        <f t="shared" si="2973"/>
        <v/>
      </c>
      <c r="Z724" s="150" t="str">
        <f t="shared" si="19"/>
        <v/>
      </c>
      <c r="AA724" s="146" t="str">
        <f t="shared" si="20"/>
        <v/>
      </c>
      <c r="AB724" s="146" t="str">
        <f t="shared" si="21"/>
        <v/>
      </c>
      <c r="AC724" s="146" t="str">
        <f t="shared" si="22"/>
        <v/>
      </c>
      <c r="AD724" s="148" t="str">
        <f t="shared" si="2974"/>
        <v/>
      </c>
      <c r="AE724" s="148" t="str">
        <f t="shared" si="24"/>
        <v/>
      </c>
      <c r="AF724" s="175" t="str">
        <f t="shared" si="2975"/>
        <v/>
      </c>
      <c r="AG724" s="170" t="str">
        <f t="shared" si="2976"/>
        <v/>
      </c>
      <c r="AH724" s="148" t="str">
        <f t="shared" si="2977"/>
        <v/>
      </c>
      <c r="AI724" s="146" t="str">
        <f t="shared" si="28"/>
        <v/>
      </c>
      <c r="AJ724" s="146" t="str">
        <f t="shared" si="29"/>
        <v/>
      </c>
      <c r="AK724" s="146" t="str">
        <f t="shared" si="30"/>
        <v/>
      </c>
      <c r="AL724" s="146" t="str">
        <f t="shared" si="31"/>
        <v/>
      </c>
      <c r="AM724" s="171" t="str">
        <f t="shared" si="32"/>
        <v/>
      </c>
      <c r="AN724" s="171" t="str">
        <f t="shared" si="33"/>
        <v/>
      </c>
      <c r="AO724" s="146" t="str">
        <f t="shared" si="34"/>
        <v/>
      </c>
      <c r="AP724" s="146" t="str">
        <f t="shared" si="35"/>
        <v/>
      </c>
      <c r="AQ724" s="146" t="str">
        <f t="shared" si="36"/>
        <v/>
      </c>
      <c r="AR724" s="146" t="str">
        <f t="shared" ref="AR724:AS724" si="3030">IF(NOT(ISBLANK(CB724)),CONCATENATE(TEXT(CB724,"yyyy-mm-ddThh:MM:ss"),"Z"),"")</f>
        <v/>
      </c>
      <c r="AS724" s="146" t="str">
        <f t="shared" si="3030"/>
        <v/>
      </c>
      <c r="AT724" s="146" t="str">
        <f t="shared" si="38"/>
        <v/>
      </c>
      <c r="AU724" s="146" t="str">
        <f t="shared" si="39"/>
        <v/>
      </c>
      <c r="AV724" s="146" t="str">
        <f t="shared" ref="AV724:AW724" si="3031">IF(NOT(ISBLANK(DT724)),CONCATENATE(TEXT(DT724,"yyyy-mm-ddThh:MM:ss"),"Z"),"")</f>
        <v/>
      </c>
      <c r="AW724" s="146" t="str">
        <f t="shared" si="3031"/>
        <v/>
      </c>
      <c r="AX724" s="146" t="str">
        <f t="shared" ref="AX724:AZ724" si="3032">IF(NOT(ISBLANK(ED724)),CONCATENATE(TEXT(ED724,"yyyy-mm-ddThh:MM:ss"),"Z"),"")</f>
        <v/>
      </c>
      <c r="AY724" s="146" t="str">
        <f t="shared" si="3032"/>
        <v/>
      </c>
      <c r="AZ724" s="146" t="str">
        <f t="shared" si="3032"/>
        <v/>
      </c>
      <c r="BA724" s="176"/>
      <c r="BB724" s="152"/>
      <c r="BC724" s="177"/>
      <c r="BD724" s="154"/>
      <c r="BE724" s="155"/>
      <c r="BF724" s="154"/>
      <c r="BG724" s="155"/>
      <c r="BH724" s="169"/>
      <c r="BI724" s="162"/>
      <c r="BJ724" s="172"/>
      <c r="BK724" s="162"/>
      <c r="BL724" s="158"/>
      <c r="BM724" s="172"/>
      <c r="BN724" s="162"/>
      <c r="BO724" s="167"/>
      <c r="BP724" s="169"/>
      <c r="BQ724" s="162"/>
      <c r="BR724" s="162"/>
      <c r="BS724" s="174"/>
      <c r="BT724" s="162"/>
      <c r="BU724" s="174"/>
      <c r="BV724" s="174"/>
      <c r="BW724" s="174"/>
      <c r="BX724" s="173"/>
      <c r="BY724" s="158"/>
      <c r="BZ724" s="160"/>
      <c r="CA724" s="172"/>
      <c r="CB724" s="152"/>
      <c r="CC724" s="152"/>
      <c r="CD724" s="156"/>
      <c r="CE724" s="172"/>
      <c r="CF724" s="162"/>
      <c r="CG724" s="162"/>
      <c r="CH724" s="158"/>
      <c r="CI724" s="173"/>
      <c r="CJ724" s="178"/>
      <c r="CK724" s="173"/>
      <c r="CL724" s="165"/>
      <c r="CM724" s="172"/>
      <c r="CN724" s="162"/>
      <c r="CO724" s="162"/>
      <c r="CP724" s="162"/>
      <c r="CQ724" s="162"/>
      <c r="CR724" s="169"/>
      <c r="CS724" s="162"/>
      <c r="CT724" s="162"/>
      <c r="CU724" s="174"/>
      <c r="CV724" s="152"/>
      <c r="CW724" s="173"/>
      <c r="CX724" s="158"/>
      <c r="CY724" s="172"/>
      <c r="CZ724" s="162"/>
      <c r="DA724" s="162"/>
      <c r="DB724" s="158"/>
      <c r="DC724" s="173"/>
      <c r="DD724" s="178"/>
      <c r="DE724" s="173"/>
      <c r="DF724" s="165"/>
      <c r="DG724" s="172"/>
      <c r="DH724" s="178"/>
      <c r="DI724" s="172"/>
      <c r="DJ724" s="178"/>
      <c r="DK724" s="172"/>
      <c r="DL724" s="162"/>
      <c r="DM724" s="167"/>
      <c r="DN724" s="169"/>
      <c r="DO724" s="162"/>
      <c r="DP724" s="162"/>
      <c r="DQ724" s="174"/>
      <c r="DR724" s="152"/>
      <c r="DS724" s="172"/>
      <c r="DT724" s="152"/>
      <c r="DU724" s="152"/>
      <c r="DV724" s="156"/>
      <c r="DW724" s="173"/>
      <c r="DX724" s="158"/>
      <c r="DY724" s="172"/>
      <c r="DZ724" s="162"/>
      <c r="EA724" s="162"/>
      <c r="EB724" s="172"/>
      <c r="EC724" s="172"/>
      <c r="ED724" s="152"/>
      <c r="EE724" s="152"/>
      <c r="EF724" s="152"/>
      <c r="EG724" s="174"/>
      <c r="EH724" s="172"/>
      <c r="EI724" s="162"/>
      <c r="EJ724" s="162"/>
    </row>
    <row r="725" spans="1:140" ht="12.5">
      <c r="A725" s="168"/>
      <c r="B725" s="169"/>
      <c r="C725" s="144" t="str">
        <f t="shared" si="0"/>
        <v/>
      </c>
      <c r="D725" s="144" t="str">
        <f t="shared" si="2966"/>
        <v/>
      </c>
      <c r="E725" s="144" t="str">
        <f t="shared" si="2"/>
        <v/>
      </c>
      <c r="F725" s="145" t="str">
        <f t="shared" si="2967"/>
        <v/>
      </c>
      <c r="G725" s="145" t="str">
        <f t="shared" si="4"/>
        <v/>
      </c>
      <c r="H725" s="145" t="str">
        <f t="shared" si="5"/>
        <v/>
      </c>
      <c r="I725" s="146" t="str">
        <f t="shared" ref="I725:J725" si="3033">IF(COUNTA($DO725:$DX725)&gt;0,$BA725,"")</f>
        <v/>
      </c>
      <c r="J725" s="146" t="str">
        <f t="shared" si="3033"/>
        <v/>
      </c>
      <c r="K725" s="147" t="str">
        <f t="shared" si="43"/>
        <v/>
      </c>
      <c r="L725" s="147" t="str">
        <f t="shared" si="7"/>
        <v/>
      </c>
      <c r="M725" s="147" t="str">
        <f t="shared" si="8"/>
        <v/>
      </c>
      <c r="N725" s="147" t="str">
        <f t="shared" si="48"/>
        <v/>
      </c>
      <c r="O725" s="147" t="str">
        <f t="shared" si="9"/>
        <v/>
      </c>
      <c r="P725" s="146" t="str">
        <f t="shared" si="2969"/>
        <v/>
      </c>
      <c r="Q725" s="147" t="str">
        <f t="shared" si="2970"/>
        <v/>
      </c>
      <c r="R725" s="146" t="str">
        <f t="shared" si="12"/>
        <v/>
      </c>
      <c r="S725" s="146" t="str">
        <f t="shared" si="13"/>
        <v/>
      </c>
      <c r="T725" s="146" t="str">
        <f>IF(NOT(ISBLANK(DH725)),
        IF(AND(ISREF('Input Tenderers'!$J$8:$K$8),COUNTA('Input Tenderers'!$N$8)&gt;0),
                IF(COUNTA('Input Implementation Transactio'!$N725:$O725)&gt;0,"supplier;tenderer;payee","supplier;tenderer"),
                IF(COUNTA('Input Implementation Transactio'!$N725:$O725)&gt;0,"supplier;payee","supplier")
                ),
        IF(COUNTA('Input Implementation Transactio'!$N725:$O725)&gt;0, "payee", "")
        )</f>
        <v/>
      </c>
      <c r="U725" s="146" t="str">
        <f t="shared" si="14"/>
        <v/>
      </c>
      <c r="V725" s="146" t="str">
        <f t="shared" si="15"/>
        <v/>
      </c>
      <c r="W725" s="148" t="str">
        <f t="shared" si="2971"/>
        <v/>
      </c>
      <c r="X725" s="175" t="str">
        <f t="shared" si="2972"/>
        <v/>
      </c>
      <c r="Y725" s="170" t="str">
        <f t="shared" si="2973"/>
        <v/>
      </c>
      <c r="Z725" s="150" t="str">
        <f t="shared" si="19"/>
        <v/>
      </c>
      <c r="AA725" s="146" t="str">
        <f t="shared" si="20"/>
        <v/>
      </c>
      <c r="AB725" s="146" t="str">
        <f t="shared" si="21"/>
        <v/>
      </c>
      <c r="AC725" s="146" t="str">
        <f t="shared" si="22"/>
        <v/>
      </c>
      <c r="AD725" s="148" t="str">
        <f t="shared" si="2974"/>
        <v/>
      </c>
      <c r="AE725" s="148" t="str">
        <f t="shared" si="24"/>
        <v/>
      </c>
      <c r="AF725" s="175" t="str">
        <f t="shared" si="2975"/>
        <v/>
      </c>
      <c r="AG725" s="170" t="str">
        <f t="shared" si="2976"/>
        <v/>
      </c>
      <c r="AH725" s="148" t="str">
        <f t="shared" si="2977"/>
        <v/>
      </c>
      <c r="AI725" s="146" t="str">
        <f t="shared" si="28"/>
        <v/>
      </c>
      <c r="AJ725" s="146" t="str">
        <f t="shared" si="29"/>
        <v/>
      </c>
      <c r="AK725" s="146" t="str">
        <f t="shared" si="30"/>
        <v/>
      </c>
      <c r="AL725" s="146" t="str">
        <f t="shared" si="31"/>
        <v/>
      </c>
      <c r="AM725" s="171" t="str">
        <f t="shared" si="32"/>
        <v/>
      </c>
      <c r="AN725" s="171" t="str">
        <f t="shared" si="33"/>
        <v/>
      </c>
      <c r="AO725" s="146" t="str">
        <f t="shared" si="34"/>
        <v/>
      </c>
      <c r="AP725" s="146" t="str">
        <f t="shared" si="35"/>
        <v/>
      </c>
      <c r="AQ725" s="146" t="str">
        <f t="shared" si="36"/>
        <v/>
      </c>
      <c r="AR725" s="146" t="str">
        <f t="shared" ref="AR725:AS725" si="3034">IF(NOT(ISBLANK(CB725)),CONCATENATE(TEXT(CB725,"yyyy-mm-ddThh:MM:ss"),"Z"),"")</f>
        <v/>
      </c>
      <c r="AS725" s="146" t="str">
        <f t="shared" si="3034"/>
        <v/>
      </c>
      <c r="AT725" s="146" t="str">
        <f t="shared" si="38"/>
        <v/>
      </c>
      <c r="AU725" s="146" t="str">
        <f t="shared" si="39"/>
        <v/>
      </c>
      <c r="AV725" s="146" t="str">
        <f t="shared" ref="AV725:AW725" si="3035">IF(NOT(ISBLANK(DT725)),CONCATENATE(TEXT(DT725,"yyyy-mm-ddThh:MM:ss"),"Z"),"")</f>
        <v/>
      </c>
      <c r="AW725" s="146" t="str">
        <f t="shared" si="3035"/>
        <v/>
      </c>
      <c r="AX725" s="146" t="str">
        <f t="shared" ref="AX725:AZ725" si="3036">IF(NOT(ISBLANK(ED725)),CONCATENATE(TEXT(ED725,"yyyy-mm-ddThh:MM:ss"),"Z"),"")</f>
        <v/>
      </c>
      <c r="AY725" s="146" t="str">
        <f t="shared" si="3036"/>
        <v/>
      </c>
      <c r="AZ725" s="146" t="str">
        <f t="shared" si="3036"/>
        <v/>
      </c>
      <c r="BA725" s="176"/>
      <c r="BB725" s="152"/>
      <c r="BC725" s="177"/>
      <c r="BD725" s="154"/>
      <c r="BE725" s="155"/>
      <c r="BF725" s="154"/>
      <c r="BG725" s="155"/>
      <c r="BH725" s="169"/>
      <c r="BI725" s="162"/>
      <c r="BJ725" s="172"/>
      <c r="BK725" s="162"/>
      <c r="BL725" s="158"/>
      <c r="BM725" s="172"/>
      <c r="BN725" s="162"/>
      <c r="BO725" s="167"/>
      <c r="BP725" s="169"/>
      <c r="BQ725" s="162"/>
      <c r="BR725" s="162"/>
      <c r="BS725" s="174"/>
      <c r="BT725" s="162"/>
      <c r="BU725" s="174"/>
      <c r="BV725" s="174"/>
      <c r="BW725" s="174"/>
      <c r="BX725" s="173"/>
      <c r="BY725" s="158"/>
      <c r="BZ725" s="160"/>
      <c r="CA725" s="172"/>
      <c r="CB725" s="152"/>
      <c r="CC725" s="152"/>
      <c r="CD725" s="156"/>
      <c r="CE725" s="172"/>
      <c r="CF725" s="162"/>
      <c r="CG725" s="162"/>
      <c r="CH725" s="158"/>
      <c r="CI725" s="173"/>
      <c r="CJ725" s="178"/>
      <c r="CK725" s="173"/>
      <c r="CL725" s="165"/>
      <c r="CM725" s="172"/>
      <c r="CN725" s="162"/>
      <c r="CO725" s="162"/>
      <c r="CP725" s="162"/>
      <c r="CQ725" s="162"/>
      <c r="CR725" s="169"/>
      <c r="CS725" s="162"/>
      <c r="CT725" s="162"/>
      <c r="CU725" s="174"/>
      <c r="CV725" s="152"/>
      <c r="CW725" s="173"/>
      <c r="CX725" s="158"/>
      <c r="CY725" s="172"/>
      <c r="CZ725" s="162"/>
      <c r="DA725" s="162"/>
      <c r="DB725" s="158"/>
      <c r="DC725" s="173"/>
      <c r="DD725" s="178"/>
      <c r="DE725" s="173"/>
      <c r="DF725" s="165"/>
      <c r="DG725" s="172"/>
      <c r="DH725" s="178"/>
      <c r="DI725" s="172"/>
      <c r="DJ725" s="178"/>
      <c r="DK725" s="172"/>
      <c r="DL725" s="162"/>
      <c r="DM725" s="167"/>
      <c r="DN725" s="169"/>
      <c r="DO725" s="162"/>
      <c r="DP725" s="162"/>
      <c r="DQ725" s="174"/>
      <c r="DR725" s="152"/>
      <c r="DS725" s="172"/>
      <c r="DT725" s="152"/>
      <c r="DU725" s="152"/>
      <c r="DV725" s="156"/>
      <c r="DW725" s="173"/>
      <c r="DX725" s="158"/>
      <c r="DY725" s="172"/>
      <c r="DZ725" s="162"/>
      <c r="EA725" s="162"/>
      <c r="EB725" s="172"/>
      <c r="EC725" s="172"/>
      <c r="ED725" s="152"/>
      <c r="EE725" s="152"/>
      <c r="EF725" s="152"/>
      <c r="EG725" s="174"/>
      <c r="EH725" s="172"/>
      <c r="EI725" s="162"/>
      <c r="EJ725" s="162"/>
    </row>
    <row r="726" spans="1:140" ht="12.5">
      <c r="A726" s="168"/>
      <c r="B726" s="169"/>
      <c r="C726" s="144" t="str">
        <f t="shared" si="0"/>
        <v/>
      </c>
      <c r="D726" s="144" t="str">
        <f t="shared" si="2966"/>
        <v/>
      </c>
      <c r="E726" s="144" t="str">
        <f t="shared" si="2"/>
        <v/>
      </c>
      <c r="F726" s="145" t="str">
        <f t="shared" si="2967"/>
        <v/>
      </c>
      <c r="G726" s="145" t="str">
        <f t="shared" si="4"/>
        <v/>
      </c>
      <c r="H726" s="145" t="str">
        <f t="shared" si="5"/>
        <v/>
      </c>
      <c r="I726" s="146" t="str">
        <f t="shared" ref="I726:J726" si="3037">IF(COUNTA($DO726:$DX726)&gt;0,$BA726,"")</f>
        <v/>
      </c>
      <c r="J726" s="146" t="str">
        <f t="shared" si="3037"/>
        <v/>
      </c>
      <c r="K726" s="147" t="str">
        <f t="shared" si="43"/>
        <v/>
      </c>
      <c r="L726" s="147" t="str">
        <f t="shared" si="7"/>
        <v/>
      </c>
      <c r="M726" s="147" t="str">
        <f t="shared" si="8"/>
        <v/>
      </c>
      <c r="N726" s="147" t="str">
        <f t="shared" si="48"/>
        <v/>
      </c>
      <c r="O726" s="147" t="str">
        <f t="shared" si="9"/>
        <v/>
      </c>
      <c r="P726" s="146" t="str">
        <f t="shared" si="2969"/>
        <v/>
      </c>
      <c r="Q726" s="147" t="str">
        <f t="shared" si="2970"/>
        <v/>
      </c>
      <c r="R726" s="146" t="str">
        <f t="shared" si="12"/>
        <v/>
      </c>
      <c r="S726" s="146" t="str">
        <f t="shared" si="13"/>
        <v/>
      </c>
      <c r="T726" s="146" t="str">
        <f>IF(NOT(ISBLANK(DH726)),
        IF(AND(ISREF('Input Tenderers'!$J$8:$K$8),COUNTA('Input Tenderers'!$N$8)&gt;0),
                IF(COUNTA('Input Implementation Transactio'!$N726:$O726)&gt;0,"supplier;tenderer;payee","supplier;tenderer"),
                IF(COUNTA('Input Implementation Transactio'!$N726:$O726)&gt;0,"supplier;payee","supplier")
                ),
        IF(COUNTA('Input Implementation Transactio'!$N726:$O726)&gt;0, "payee", "")
        )</f>
        <v/>
      </c>
      <c r="U726" s="146" t="str">
        <f t="shared" si="14"/>
        <v/>
      </c>
      <c r="V726" s="146" t="str">
        <f t="shared" si="15"/>
        <v/>
      </c>
      <c r="W726" s="148" t="str">
        <f t="shared" si="2971"/>
        <v/>
      </c>
      <c r="X726" s="175" t="str">
        <f t="shared" si="2972"/>
        <v/>
      </c>
      <c r="Y726" s="170" t="str">
        <f t="shared" si="2973"/>
        <v/>
      </c>
      <c r="Z726" s="150" t="str">
        <f t="shared" si="19"/>
        <v/>
      </c>
      <c r="AA726" s="146" t="str">
        <f t="shared" si="20"/>
        <v/>
      </c>
      <c r="AB726" s="146" t="str">
        <f t="shared" si="21"/>
        <v/>
      </c>
      <c r="AC726" s="146" t="str">
        <f t="shared" si="22"/>
        <v/>
      </c>
      <c r="AD726" s="148" t="str">
        <f t="shared" si="2974"/>
        <v/>
      </c>
      <c r="AE726" s="148" t="str">
        <f t="shared" si="24"/>
        <v/>
      </c>
      <c r="AF726" s="175" t="str">
        <f t="shared" si="2975"/>
        <v/>
      </c>
      <c r="AG726" s="170" t="str">
        <f t="shared" si="2976"/>
        <v/>
      </c>
      <c r="AH726" s="148" t="str">
        <f t="shared" si="2977"/>
        <v/>
      </c>
      <c r="AI726" s="146" t="str">
        <f t="shared" si="28"/>
        <v/>
      </c>
      <c r="AJ726" s="146" t="str">
        <f t="shared" si="29"/>
        <v/>
      </c>
      <c r="AK726" s="146" t="str">
        <f t="shared" si="30"/>
        <v/>
      </c>
      <c r="AL726" s="146" t="str">
        <f t="shared" si="31"/>
        <v/>
      </c>
      <c r="AM726" s="171" t="str">
        <f t="shared" si="32"/>
        <v/>
      </c>
      <c r="AN726" s="171" t="str">
        <f t="shared" si="33"/>
        <v/>
      </c>
      <c r="AO726" s="146" t="str">
        <f t="shared" si="34"/>
        <v/>
      </c>
      <c r="AP726" s="146" t="str">
        <f t="shared" si="35"/>
        <v/>
      </c>
      <c r="AQ726" s="146" t="str">
        <f t="shared" si="36"/>
        <v/>
      </c>
      <c r="AR726" s="146" t="str">
        <f t="shared" ref="AR726:AS726" si="3038">IF(NOT(ISBLANK(CB726)),CONCATENATE(TEXT(CB726,"yyyy-mm-ddThh:MM:ss"),"Z"),"")</f>
        <v/>
      </c>
      <c r="AS726" s="146" t="str">
        <f t="shared" si="3038"/>
        <v/>
      </c>
      <c r="AT726" s="146" t="str">
        <f t="shared" si="38"/>
        <v/>
      </c>
      <c r="AU726" s="146" t="str">
        <f t="shared" si="39"/>
        <v/>
      </c>
      <c r="AV726" s="146" t="str">
        <f t="shared" ref="AV726:AW726" si="3039">IF(NOT(ISBLANK(DT726)),CONCATENATE(TEXT(DT726,"yyyy-mm-ddThh:MM:ss"),"Z"),"")</f>
        <v/>
      </c>
      <c r="AW726" s="146" t="str">
        <f t="shared" si="3039"/>
        <v/>
      </c>
      <c r="AX726" s="146" t="str">
        <f t="shared" ref="AX726:AZ726" si="3040">IF(NOT(ISBLANK(ED726)),CONCATENATE(TEXT(ED726,"yyyy-mm-ddThh:MM:ss"),"Z"),"")</f>
        <v/>
      </c>
      <c r="AY726" s="146" t="str">
        <f t="shared" si="3040"/>
        <v/>
      </c>
      <c r="AZ726" s="146" t="str">
        <f t="shared" si="3040"/>
        <v/>
      </c>
      <c r="BA726" s="176"/>
      <c r="BB726" s="152"/>
      <c r="BC726" s="177"/>
      <c r="BD726" s="154"/>
      <c r="BE726" s="155"/>
      <c r="BF726" s="154"/>
      <c r="BG726" s="155"/>
      <c r="BH726" s="169"/>
      <c r="BI726" s="162"/>
      <c r="BJ726" s="172"/>
      <c r="BK726" s="162"/>
      <c r="BL726" s="158"/>
      <c r="BM726" s="172"/>
      <c r="BN726" s="162"/>
      <c r="BO726" s="167"/>
      <c r="BP726" s="169"/>
      <c r="BQ726" s="162"/>
      <c r="BR726" s="162"/>
      <c r="BS726" s="174"/>
      <c r="BT726" s="162"/>
      <c r="BU726" s="174"/>
      <c r="BV726" s="174"/>
      <c r="BW726" s="174"/>
      <c r="BX726" s="173"/>
      <c r="BY726" s="158"/>
      <c r="BZ726" s="160"/>
      <c r="CA726" s="172"/>
      <c r="CB726" s="152"/>
      <c r="CC726" s="152"/>
      <c r="CD726" s="156"/>
      <c r="CE726" s="172"/>
      <c r="CF726" s="162"/>
      <c r="CG726" s="162"/>
      <c r="CH726" s="158"/>
      <c r="CI726" s="173"/>
      <c r="CJ726" s="178"/>
      <c r="CK726" s="173"/>
      <c r="CL726" s="165"/>
      <c r="CM726" s="172"/>
      <c r="CN726" s="162"/>
      <c r="CO726" s="162"/>
      <c r="CP726" s="162"/>
      <c r="CQ726" s="162"/>
      <c r="CR726" s="169"/>
      <c r="CS726" s="162"/>
      <c r="CT726" s="162"/>
      <c r="CU726" s="174"/>
      <c r="CV726" s="152"/>
      <c r="CW726" s="173"/>
      <c r="CX726" s="158"/>
      <c r="CY726" s="172"/>
      <c r="CZ726" s="162"/>
      <c r="DA726" s="162"/>
      <c r="DB726" s="158"/>
      <c r="DC726" s="173"/>
      <c r="DD726" s="178"/>
      <c r="DE726" s="173"/>
      <c r="DF726" s="165"/>
      <c r="DG726" s="172"/>
      <c r="DH726" s="178"/>
      <c r="DI726" s="172"/>
      <c r="DJ726" s="178"/>
      <c r="DK726" s="172"/>
      <c r="DL726" s="162"/>
      <c r="DM726" s="167"/>
      <c r="DN726" s="169"/>
      <c r="DO726" s="162"/>
      <c r="DP726" s="162"/>
      <c r="DQ726" s="174"/>
      <c r="DR726" s="152"/>
      <c r="DS726" s="172"/>
      <c r="DT726" s="152"/>
      <c r="DU726" s="152"/>
      <c r="DV726" s="156"/>
      <c r="DW726" s="173"/>
      <c r="DX726" s="158"/>
      <c r="DY726" s="172"/>
      <c r="DZ726" s="162"/>
      <c r="EA726" s="162"/>
      <c r="EB726" s="172"/>
      <c r="EC726" s="172"/>
      <c r="ED726" s="152"/>
      <c r="EE726" s="152"/>
      <c r="EF726" s="152"/>
      <c r="EG726" s="174"/>
      <c r="EH726" s="172"/>
      <c r="EI726" s="162"/>
      <c r="EJ726" s="162"/>
    </row>
    <row r="727" spans="1:140" ht="12.5">
      <c r="A727" s="168"/>
      <c r="B727" s="169"/>
      <c r="C727" s="144" t="str">
        <f t="shared" si="0"/>
        <v/>
      </c>
      <c r="D727" s="144" t="str">
        <f t="shared" si="2966"/>
        <v/>
      </c>
      <c r="E727" s="144" t="str">
        <f t="shared" si="2"/>
        <v/>
      </c>
      <c r="F727" s="145" t="str">
        <f t="shared" si="2967"/>
        <v/>
      </c>
      <c r="G727" s="145" t="str">
        <f t="shared" si="4"/>
        <v/>
      </c>
      <c r="H727" s="145" t="str">
        <f t="shared" si="5"/>
        <v/>
      </c>
      <c r="I727" s="146" t="str">
        <f t="shared" ref="I727:J727" si="3041">IF(COUNTA($DO727:$DX727)&gt;0,$BA727,"")</f>
        <v/>
      </c>
      <c r="J727" s="146" t="str">
        <f t="shared" si="3041"/>
        <v/>
      </c>
      <c r="K727" s="147" t="str">
        <f t="shared" si="43"/>
        <v/>
      </c>
      <c r="L727" s="147" t="str">
        <f t="shared" si="7"/>
        <v/>
      </c>
      <c r="M727" s="147" t="str">
        <f t="shared" si="8"/>
        <v/>
      </c>
      <c r="N727" s="147" t="str">
        <f t="shared" si="48"/>
        <v/>
      </c>
      <c r="O727" s="147" t="str">
        <f t="shared" si="9"/>
        <v/>
      </c>
      <c r="P727" s="146" t="str">
        <f t="shared" si="2969"/>
        <v/>
      </c>
      <c r="Q727" s="147" t="str">
        <f t="shared" si="2970"/>
        <v/>
      </c>
      <c r="R727" s="146" t="str">
        <f t="shared" si="12"/>
        <v/>
      </c>
      <c r="S727" s="146" t="str">
        <f t="shared" si="13"/>
        <v/>
      </c>
      <c r="T727" s="146" t="str">
        <f>IF(NOT(ISBLANK(DH727)),
        IF(AND(ISREF('Input Tenderers'!$J$8:$K$8),COUNTA('Input Tenderers'!$N$8)&gt;0),
                IF(COUNTA('Input Implementation Transactio'!$N727:$O727)&gt;0,"supplier;tenderer;payee","supplier;tenderer"),
                IF(COUNTA('Input Implementation Transactio'!$N727:$O727)&gt;0,"supplier;payee","supplier")
                ),
        IF(COUNTA('Input Implementation Transactio'!$N727:$O727)&gt;0, "payee", "")
        )</f>
        <v/>
      </c>
      <c r="U727" s="146" t="str">
        <f t="shared" si="14"/>
        <v/>
      </c>
      <c r="V727" s="146" t="str">
        <f t="shared" si="15"/>
        <v/>
      </c>
      <c r="W727" s="148" t="str">
        <f t="shared" si="2971"/>
        <v/>
      </c>
      <c r="X727" s="175" t="str">
        <f t="shared" si="2972"/>
        <v/>
      </c>
      <c r="Y727" s="170" t="str">
        <f t="shared" si="2973"/>
        <v/>
      </c>
      <c r="Z727" s="150" t="str">
        <f t="shared" si="19"/>
        <v/>
      </c>
      <c r="AA727" s="146" t="str">
        <f t="shared" si="20"/>
        <v/>
      </c>
      <c r="AB727" s="146" t="str">
        <f t="shared" si="21"/>
        <v/>
      </c>
      <c r="AC727" s="146" t="str">
        <f t="shared" si="22"/>
        <v/>
      </c>
      <c r="AD727" s="148" t="str">
        <f t="shared" si="2974"/>
        <v/>
      </c>
      <c r="AE727" s="148" t="str">
        <f t="shared" si="24"/>
        <v/>
      </c>
      <c r="AF727" s="175" t="str">
        <f t="shared" si="2975"/>
        <v/>
      </c>
      <c r="AG727" s="170" t="str">
        <f t="shared" si="2976"/>
        <v/>
      </c>
      <c r="AH727" s="148" t="str">
        <f t="shared" si="2977"/>
        <v/>
      </c>
      <c r="AI727" s="146" t="str">
        <f t="shared" si="28"/>
        <v/>
      </c>
      <c r="AJ727" s="146" t="str">
        <f t="shared" si="29"/>
        <v/>
      </c>
      <c r="AK727" s="146" t="str">
        <f t="shared" si="30"/>
        <v/>
      </c>
      <c r="AL727" s="146" t="str">
        <f t="shared" si="31"/>
        <v/>
      </c>
      <c r="AM727" s="171" t="str">
        <f t="shared" si="32"/>
        <v/>
      </c>
      <c r="AN727" s="171" t="str">
        <f t="shared" si="33"/>
        <v/>
      </c>
      <c r="AO727" s="146" t="str">
        <f t="shared" si="34"/>
        <v/>
      </c>
      <c r="AP727" s="146" t="str">
        <f t="shared" si="35"/>
        <v/>
      </c>
      <c r="AQ727" s="146" t="str">
        <f t="shared" si="36"/>
        <v/>
      </c>
      <c r="AR727" s="146" t="str">
        <f t="shared" ref="AR727:AS727" si="3042">IF(NOT(ISBLANK(CB727)),CONCATENATE(TEXT(CB727,"yyyy-mm-ddThh:MM:ss"),"Z"),"")</f>
        <v/>
      </c>
      <c r="AS727" s="146" t="str">
        <f t="shared" si="3042"/>
        <v/>
      </c>
      <c r="AT727" s="146" t="str">
        <f t="shared" si="38"/>
        <v/>
      </c>
      <c r="AU727" s="146" t="str">
        <f t="shared" si="39"/>
        <v/>
      </c>
      <c r="AV727" s="146" t="str">
        <f t="shared" ref="AV727:AW727" si="3043">IF(NOT(ISBLANK(DT727)),CONCATENATE(TEXT(DT727,"yyyy-mm-ddThh:MM:ss"),"Z"),"")</f>
        <v/>
      </c>
      <c r="AW727" s="146" t="str">
        <f t="shared" si="3043"/>
        <v/>
      </c>
      <c r="AX727" s="146" t="str">
        <f t="shared" ref="AX727:AZ727" si="3044">IF(NOT(ISBLANK(ED727)),CONCATENATE(TEXT(ED727,"yyyy-mm-ddThh:MM:ss"),"Z"),"")</f>
        <v/>
      </c>
      <c r="AY727" s="146" t="str">
        <f t="shared" si="3044"/>
        <v/>
      </c>
      <c r="AZ727" s="146" t="str">
        <f t="shared" si="3044"/>
        <v/>
      </c>
      <c r="BA727" s="176"/>
      <c r="BB727" s="152"/>
      <c r="BC727" s="177"/>
      <c r="BD727" s="154"/>
      <c r="BE727" s="155"/>
      <c r="BF727" s="154"/>
      <c r="BG727" s="155"/>
      <c r="BH727" s="169"/>
      <c r="BI727" s="162"/>
      <c r="BJ727" s="172"/>
      <c r="BK727" s="162"/>
      <c r="BL727" s="158"/>
      <c r="BM727" s="172"/>
      <c r="BN727" s="162"/>
      <c r="BO727" s="167"/>
      <c r="BP727" s="169"/>
      <c r="BQ727" s="162"/>
      <c r="BR727" s="162"/>
      <c r="BS727" s="174"/>
      <c r="BT727" s="162"/>
      <c r="BU727" s="174"/>
      <c r="BV727" s="174"/>
      <c r="BW727" s="174"/>
      <c r="BX727" s="173"/>
      <c r="BY727" s="158"/>
      <c r="BZ727" s="160"/>
      <c r="CA727" s="172"/>
      <c r="CB727" s="152"/>
      <c r="CC727" s="152"/>
      <c r="CD727" s="156"/>
      <c r="CE727" s="172"/>
      <c r="CF727" s="162"/>
      <c r="CG727" s="162"/>
      <c r="CH727" s="158"/>
      <c r="CI727" s="173"/>
      <c r="CJ727" s="178"/>
      <c r="CK727" s="173"/>
      <c r="CL727" s="165"/>
      <c r="CM727" s="172"/>
      <c r="CN727" s="162"/>
      <c r="CO727" s="162"/>
      <c r="CP727" s="162"/>
      <c r="CQ727" s="162"/>
      <c r="CR727" s="169"/>
      <c r="CS727" s="162"/>
      <c r="CT727" s="162"/>
      <c r="CU727" s="174"/>
      <c r="CV727" s="152"/>
      <c r="CW727" s="173"/>
      <c r="CX727" s="158"/>
      <c r="CY727" s="172"/>
      <c r="CZ727" s="162"/>
      <c r="DA727" s="162"/>
      <c r="DB727" s="158"/>
      <c r="DC727" s="173"/>
      <c r="DD727" s="178"/>
      <c r="DE727" s="173"/>
      <c r="DF727" s="165"/>
      <c r="DG727" s="172"/>
      <c r="DH727" s="178"/>
      <c r="DI727" s="172"/>
      <c r="DJ727" s="178"/>
      <c r="DK727" s="172"/>
      <c r="DL727" s="162"/>
      <c r="DM727" s="167"/>
      <c r="DN727" s="169"/>
      <c r="DO727" s="162"/>
      <c r="DP727" s="162"/>
      <c r="DQ727" s="174"/>
      <c r="DR727" s="152"/>
      <c r="DS727" s="172"/>
      <c r="DT727" s="152"/>
      <c r="DU727" s="152"/>
      <c r="DV727" s="156"/>
      <c r="DW727" s="173"/>
      <c r="DX727" s="158"/>
      <c r="DY727" s="172"/>
      <c r="DZ727" s="162"/>
      <c r="EA727" s="162"/>
      <c r="EB727" s="172"/>
      <c r="EC727" s="172"/>
      <c r="ED727" s="152"/>
      <c r="EE727" s="152"/>
      <c r="EF727" s="152"/>
      <c r="EG727" s="174"/>
      <c r="EH727" s="172"/>
      <c r="EI727" s="162"/>
      <c r="EJ727" s="162"/>
    </row>
    <row r="728" spans="1:140" ht="12.5">
      <c r="A728" s="168"/>
      <c r="B728" s="169"/>
      <c r="C728" s="144" t="str">
        <f t="shared" si="0"/>
        <v/>
      </c>
      <c r="D728" s="144" t="str">
        <f t="shared" si="2966"/>
        <v/>
      </c>
      <c r="E728" s="144" t="str">
        <f t="shared" si="2"/>
        <v/>
      </c>
      <c r="F728" s="145" t="str">
        <f t="shared" si="2967"/>
        <v/>
      </c>
      <c r="G728" s="145" t="str">
        <f t="shared" si="4"/>
        <v/>
      </c>
      <c r="H728" s="145" t="str">
        <f t="shared" si="5"/>
        <v/>
      </c>
      <c r="I728" s="146" t="str">
        <f t="shared" ref="I728:J728" si="3045">IF(COUNTA($DO728:$DX728)&gt;0,$BA728,"")</f>
        <v/>
      </c>
      <c r="J728" s="146" t="str">
        <f t="shared" si="3045"/>
        <v/>
      </c>
      <c r="K728" s="147" t="str">
        <f t="shared" si="43"/>
        <v/>
      </c>
      <c r="L728" s="147" t="str">
        <f t="shared" si="7"/>
        <v/>
      </c>
      <c r="M728" s="147" t="str">
        <f t="shared" si="8"/>
        <v/>
      </c>
      <c r="N728" s="147" t="str">
        <f t="shared" si="48"/>
        <v/>
      </c>
      <c r="O728" s="147" t="str">
        <f t="shared" si="9"/>
        <v/>
      </c>
      <c r="P728" s="146" t="str">
        <f t="shared" si="2969"/>
        <v/>
      </c>
      <c r="Q728" s="147" t="str">
        <f t="shared" si="2970"/>
        <v/>
      </c>
      <c r="R728" s="146" t="str">
        <f t="shared" si="12"/>
        <v/>
      </c>
      <c r="S728" s="146" t="str">
        <f t="shared" si="13"/>
        <v/>
      </c>
      <c r="T728" s="146" t="str">
        <f>IF(NOT(ISBLANK(DH728)),
        IF(AND(ISREF('Input Tenderers'!$J$8:$K$8),COUNTA('Input Tenderers'!$N$8)&gt;0),
                IF(COUNTA('Input Implementation Transactio'!$N728:$O728)&gt;0,"supplier;tenderer;payee","supplier;tenderer"),
                IF(COUNTA('Input Implementation Transactio'!$N728:$O728)&gt;0,"supplier;payee","supplier")
                ),
        IF(COUNTA('Input Implementation Transactio'!$N728:$O728)&gt;0, "payee", "")
        )</f>
        <v/>
      </c>
      <c r="U728" s="146" t="str">
        <f t="shared" si="14"/>
        <v/>
      </c>
      <c r="V728" s="146" t="str">
        <f t="shared" si="15"/>
        <v/>
      </c>
      <c r="W728" s="148" t="str">
        <f t="shared" si="2971"/>
        <v/>
      </c>
      <c r="X728" s="175" t="str">
        <f t="shared" si="2972"/>
        <v/>
      </c>
      <c r="Y728" s="170" t="str">
        <f t="shared" si="2973"/>
        <v/>
      </c>
      <c r="Z728" s="150" t="str">
        <f t="shared" si="19"/>
        <v/>
      </c>
      <c r="AA728" s="146" t="str">
        <f t="shared" si="20"/>
        <v/>
      </c>
      <c r="AB728" s="146" t="str">
        <f t="shared" si="21"/>
        <v/>
      </c>
      <c r="AC728" s="146" t="str">
        <f t="shared" si="22"/>
        <v/>
      </c>
      <c r="AD728" s="148" t="str">
        <f t="shared" si="2974"/>
        <v/>
      </c>
      <c r="AE728" s="148" t="str">
        <f t="shared" si="24"/>
        <v/>
      </c>
      <c r="AF728" s="175" t="str">
        <f t="shared" si="2975"/>
        <v/>
      </c>
      <c r="AG728" s="170" t="str">
        <f t="shared" si="2976"/>
        <v/>
      </c>
      <c r="AH728" s="148" t="str">
        <f t="shared" si="2977"/>
        <v/>
      </c>
      <c r="AI728" s="146" t="str">
        <f t="shared" si="28"/>
        <v/>
      </c>
      <c r="AJ728" s="146" t="str">
        <f t="shared" si="29"/>
        <v/>
      </c>
      <c r="AK728" s="146" t="str">
        <f t="shared" si="30"/>
        <v/>
      </c>
      <c r="AL728" s="146" t="str">
        <f t="shared" si="31"/>
        <v/>
      </c>
      <c r="AM728" s="171" t="str">
        <f t="shared" si="32"/>
        <v/>
      </c>
      <c r="AN728" s="171" t="str">
        <f t="shared" si="33"/>
        <v/>
      </c>
      <c r="AO728" s="146" t="str">
        <f t="shared" si="34"/>
        <v/>
      </c>
      <c r="AP728" s="146" t="str">
        <f t="shared" si="35"/>
        <v/>
      </c>
      <c r="AQ728" s="146" t="str">
        <f t="shared" si="36"/>
        <v/>
      </c>
      <c r="AR728" s="146" t="str">
        <f t="shared" ref="AR728:AS728" si="3046">IF(NOT(ISBLANK(CB728)),CONCATENATE(TEXT(CB728,"yyyy-mm-ddThh:MM:ss"),"Z"),"")</f>
        <v/>
      </c>
      <c r="AS728" s="146" t="str">
        <f t="shared" si="3046"/>
        <v/>
      </c>
      <c r="AT728" s="146" t="str">
        <f t="shared" si="38"/>
        <v/>
      </c>
      <c r="AU728" s="146" t="str">
        <f t="shared" si="39"/>
        <v/>
      </c>
      <c r="AV728" s="146" t="str">
        <f t="shared" ref="AV728:AW728" si="3047">IF(NOT(ISBLANK(DT728)),CONCATENATE(TEXT(DT728,"yyyy-mm-ddThh:MM:ss"),"Z"),"")</f>
        <v/>
      </c>
      <c r="AW728" s="146" t="str">
        <f t="shared" si="3047"/>
        <v/>
      </c>
      <c r="AX728" s="146" t="str">
        <f t="shared" ref="AX728:AZ728" si="3048">IF(NOT(ISBLANK(ED728)),CONCATENATE(TEXT(ED728,"yyyy-mm-ddThh:MM:ss"),"Z"),"")</f>
        <v/>
      </c>
      <c r="AY728" s="146" t="str">
        <f t="shared" si="3048"/>
        <v/>
      </c>
      <c r="AZ728" s="146" t="str">
        <f t="shared" si="3048"/>
        <v/>
      </c>
      <c r="BA728" s="176"/>
      <c r="BB728" s="152"/>
      <c r="BC728" s="177"/>
      <c r="BD728" s="154"/>
      <c r="BE728" s="155"/>
      <c r="BF728" s="154"/>
      <c r="BG728" s="155"/>
      <c r="BH728" s="169"/>
      <c r="BI728" s="162"/>
      <c r="BJ728" s="172"/>
      <c r="BK728" s="162"/>
      <c r="BL728" s="158"/>
      <c r="BM728" s="172"/>
      <c r="BN728" s="162"/>
      <c r="BO728" s="167"/>
      <c r="BP728" s="169"/>
      <c r="BQ728" s="162"/>
      <c r="BR728" s="162"/>
      <c r="BS728" s="174"/>
      <c r="BT728" s="162"/>
      <c r="BU728" s="174"/>
      <c r="BV728" s="174"/>
      <c r="BW728" s="174"/>
      <c r="BX728" s="173"/>
      <c r="BY728" s="158"/>
      <c r="BZ728" s="160"/>
      <c r="CA728" s="172"/>
      <c r="CB728" s="152"/>
      <c r="CC728" s="152"/>
      <c r="CD728" s="156"/>
      <c r="CE728" s="172"/>
      <c r="CF728" s="162"/>
      <c r="CG728" s="162"/>
      <c r="CH728" s="158"/>
      <c r="CI728" s="173"/>
      <c r="CJ728" s="178"/>
      <c r="CK728" s="173"/>
      <c r="CL728" s="165"/>
      <c r="CM728" s="172"/>
      <c r="CN728" s="162"/>
      <c r="CO728" s="162"/>
      <c r="CP728" s="162"/>
      <c r="CQ728" s="162"/>
      <c r="CR728" s="169"/>
      <c r="CS728" s="162"/>
      <c r="CT728" s="162"/>
      <c r="CU728" s="174"/>
      <c r="CV728" s="152"/>
      <c r="CW728" s="173"/>
      <c r="CX728" s="158"/>
      <c r="CY728" s="172"/>
      <c r="CZ728" s="162"/>
      <c r="DA728" s="162"/>
      <c r="DB728" s="158"/>
      <c r="DC728" s="173"/>
      <c r="DD728" s="178"/>
      <c r="DE728" s="173"/>
      <c r="DF728" s="165"/>
      <c r="DG728" s="172"/>
      <c r="DH728" s="178"/>
      <c r="DI728" s="172"/>
      <c r="DJ728" s="178"/>
      <c r="DK728" s="172"/>
      <c r="DL728" s="162"/>
      <c r="DM728" s="167"/>
      <c r="DN728" s="169"/>
      <c r="DO728" s="162"/>
      <c r="DP728" s="162"/>
      <c r="DQ728" s="174"/>
      <c r="DR728" s="152"/>
      <c r="DS728" s="172"/>
      <c r="DT728" s="152"/>
      <c r="DU728" s="152"/>
      <c r="DV728" s="156"/>
      <c r="DW728" s="173"/>
      <c r="DX728" s="158"/>
      <c r="DY728" s="172"/>
      <c r="DZ728" s="162"/>
      <c r="EA728" s="162"/>
      <c r="EB728" s="172"/>
      <c r="EC728" s="172"/>
      <c r="ED728" s="152"/>
      <c r="EE728" s="152"/>
      <c r="EF728" s="152"/>
      <c r="EG728" s="174"/>
      <c r="EH728" s="172"/>
      <c r="EI728" s="162"/>
      <c r="EJ728" s="162"/>
    </row>
    <row r="729" spans="1:140" ht="12.5">
      <c r="A729" s="168"/>
      <c r="B729" s="169"/>
      <c r="C729" s="144" t="str">
        <f t="shared" si="0"/>
        <v/>
      </c>
      <c r="D729" s="144" t="str">
        <f t="shared" si="2966"/>
        <v/>
      </c>
      <c r="E729" s="144" t="str">
        <f t="shared" si="2"/>
        <v/>
      </c>
      <c r="F729" s="145" t="str">
        <f t="shared" si="2967"/>
        <v/>
      </c>
      <c r="G729" s="145" t="str">
        <f t="shared" si="4"/>
        <v/>
      </c>
      <c r="H729" s="145" t="str">
        <f t="shared" si="5"/>
        <v/>
      </c>
      <c r="I729" s="146" t="str">
        <f t="shared" ref="I729:J729" si="3049">IF(COUNTA($DO729:$DX729)&gt;0,$BA729,"")</f>
        <v/>
      </c>
      <c r="J729" s="146" t="str">
        <f t="shared" si="3049"/>
        <v/>
      </c>
      <c r="K729" s="147" t="str">
        <f t="shared" si="43"/>
        <v/>
      </c>
      <c r="L729" s="147" t="str">
        <f t="shared" si="7"/>
        <v/>
      </c>
      <c r="M729" s="147" t="str">
        <f t="shared" si="8"/>
        <v/>
      </c>
      <c r="N729" s="147" t="str">
        <f t="shared" si="48"/>
        <v/>
      </c>
      <c r="O729" s="147" t="str">
        <f t="shared" si="9"/>
        <v/>
      </c>
      <c r="P729" s="146" t="str">
        <f t="shared" si="2969"/>
        <v/>
      </c>
      <c r="Q729" s="147" t="str">
        <f t="shared" si="2970"/>
        <v/>
      </c>
      <c r="R729" s="146" t="str">
        <f t="shared" si="12"/>
        <v/>
      </c>
      <c r="S729" s="146" t="str">
        <f t="shared" si="13"/>
        <v/>
      </c>
      <c r="T729" s="146" t="str">
        <f>IF(NOT(ISBLANK(DH729)),
        IF(AND(ISREF('Input Tenderers'!$J$8:$K$8),COUNTA('Input Tenderers'!$N$8)&gt;0),
                IF(COUNTA('Input Implementation Transactio'!$N729:$O729)&gt;0,"supplier;tenderer;payee","supplier;tenderer"),
                IF(COUNTA('Input Implementation Transactio'!$N729:$O729)&gt;0,"supplier;payee","supplier")
                ),
        IF(COUNTA('Input Implementation Transactio'!$N729:$O729)&gt;0, "payee", "")
        )</f>
        <v/>
      </c>
      <c r="U729" s="146" t="str">
        <f t="shared" si="14"/>
        <v/>
      </c>
      <c r="V729" s="146" t="str">
        <f t="shared" si="15"/>
        <v/>
      </c>
      <c r="W729" s="148" t="str">
        <f t="shared" si="2971"/>
        <v/>
      </c>
      <c r="X729" s="175" t="str">
        <f t="shared" si="2972"/>
        <v/>
      </c>
      <c r="Y729" s="170" t="str">
        <f t="shared" si="2973"/>
        <v/>
      </c>
      <c r="Z729" s="150" t="str">
        <f t="shared" si="19"/>
        <v/>
      </c>
      <c r="AA729" s="146" t="str">
        <f t="shared" si="20"/>
        <v/>
      </c>
      <c r="AB729" s="146" t="str">
        <f t="shared" si="21"/>
        <v/>
      </c>
      <c r="AC729" s="146" t="str">
        <f t="shared" si="22"/>
        <v/>
      </c>
      <c r="AD729" s="148" t="str">
        <f t="shared" si="2974"/>
        <v/>
      </c>
      <c r="AE729" s="148" t="str">
        <f t="shared" si="24"/>
        <v/>
      </c>
      <c r="AF729" s="175" t="str">
        <f t="shared" si="2975"/>
        <v/>
      </c>
      <c r="AG729" s="170" t="str">
        <f t="shared" si="2976"/>
        <v/>
      </c>
      <c r="AH729" s="148" t="str">
        <f t="shared" si="2977"/>
        <v/>
      </c>
      <c r="AI729" s="146" t="str">
        <f t="shared" si="28"/>
        <v/>
      </c>
      <c r="AJ729" s="146" t="str">
        <f t="shared" si="29"/>
        <v/>
      </c>
      <c r="AK729" s="146" t="str">
        <f t="shared" si="30"/>
        <v/>
      </c>
      <c r="AL729" s="146" t="str">
        <f t="shared" si="31"/>
        <v/>
      </c>
      <c r="AM729" s="171" t="str">
        <f t="shared" si="32"/>
        <v/>
      </c>
      <c r="AN729" s="171" t="str">
        <f t="shared" si="33"/>
        <v/>
      </c>
      <c r="AO729" s="146" t="str">
        <f t="shared" si="34"/>
        <v/>
      </c>
      <c r="AP729" s="146" t="str">
        <f t="shared" si="35"/>
        <v/>
      </c>
      <c r="AQ729" s="146" t="str">
        <f t="shared" si="36"/>
        <v/>
      </c>
      <c r="AR729" s="146" t="str">
        <f t="shared" ref="AR729:AS729" si="3050">IF(NOT(ISBLANK(CB729)),CONCATENATE(TEXT(CB729,"yyyy-mm-ddThh:MM:ss"),"Z"),"")</f>
        <v/>
      </c>
      <c r="AS729" s="146" t="str">
        <f t="shared" si="3050"/>
        <v/>
      </c>
      <c r="AT729" s="146" t="str">
        <f t="shared" si="38"/>
        <v/>
      </c>
      <c r="AU729" s="146" t="str">
        <f t="shared" si="39"/>
        <v/>
      </c>
      <c r="AV729" s="146" t="str">
        <f t="shared" ref="AV729:AW729" si="3051">IF(NOT(ISBLANK(DT729)),CONCATENATE(TEXT(DT729,"yyyy-mm-ddThh:MM:ss"),"Z"),"")</f>
        <v/>
      </c>
      <c r="AW729" s="146" t="str">
        <f t="shared" si="3051"/>
        <v/>
      </c>
      <c r="AX729" s="146" t="str">
        <f t="shared" ref="AX729:AZ729" si="3052">IF(NOT(ISBLANK(ED729)),CONCATENATE(TEXT(ED729,"yyyy-mm-ddThh:MM:ss"),"Z"),"")</f>
        <v/>
      </c>
      <c r="AY729" s="146" t="str">
        <f t="shared" si="3052"/>
        <v/>
      </c>
      <c r="AZ729" s="146" t="str">
        <f t="shared" si="3052"/>
        <v/>
      </c>
      <c r="BA729" s="176"/>
      <c r="BB729" s="152"/>
      <c r="BC729" s="177"/>
      <c r="BD729" s="154"/>
      <c r="BE729" s="155"/>
      <c r="BF729" s="154"/>
      <c r="BG729" s="155"/>
      <c r="BH729" s="169"/>
      <c r="BI729" s="162"/>
      <c r="BJ729" s="172"/>
      <c r="BK729" s="162"/>
      <c r="BL729" s="158"/>
      <c r="BM729" s="172"/>
      <c r="BN729" s="162"/>
      <c r="BO729" s="167"/>
      <c r="BP729" s="169"/>
      <c r="BQ729" s="162"/>
      <c r="BR729" s="162"/>
      <c r="BS729" s="174"/>
      <c r="BT729" s="162"/>
      <c r="BU729" s="174"/>
      <c r="BV729" s="174"/>
      <c r="BW729" s="174"/>
      <c r="BX729" s="173"/>
      <c r="BY729" s="158"/>
      <c r="BZ729" s="160"/>
      <c r="CA729" s="172"/>
      <c r="CB729" s="152"/>
      <c r="CC729" s="152"/>
      <c r="CD729" s="156"/>
      <c r="CE729" s="172"/>
      <c r="CF729" s="162"/>
      <c r="CG729" s="162"/>
      <c r="CH729" s="158"/>
      <c r="CI729" s="173"/>
      <c r="CJ729" s="178"/>
      <c r="CK729" s="173"/>
      <c r="CL729" s="165"/>
      <c r="CM729" s="172"/>
      <c r="CN729" s="162"/>
      <c r="CO729" s="162"/>
      <c r="CP729" s="162"/>
      <c r="CQ729" s="162"/>
      <c r="CR729" s="169"/>
      <c r="CS729" s="162"/>
      <c r="CT729" s="162"/>
      <c r="CU729" s="174"/>
      <c r="CV729" s="152"/>
      <c r="CW729" s="173"/>
      <c r="CX729" s="158"/>
      <c r="CY729" s="172"/>
      <c r="CZ729" s="162"/>
      <c r="DA729" s="162"/>
      <c r="DB729" s="158"/>
      <c r="DC729" s="173"/>
      <c r="DD729" s="178"/>
      <c r="DE729" s="173"/>
      <c r="DF729" s="165"/>
      <c r="DG729" s="172"/>
      <c r="DH729" s="178"/>
      <c r="DI729" s="172"/>
      <c r="DJ729" s="178"/>
      <c r="DK729" s="172"/>
      <c r="DL729" s="162"/>
      <c r="DM729" s="167"/>
      <c r="DN729" s="169"/>
      <c r="DO729" s="162"/>
      <c r="DP729" s="162"/>
      <c r="DQ729" s="174"/>
      <c r="DR729" s="152"/>
      <c r="DS729" s="172"/>
      <c r="DT729" s="152"/>
      <c r="DU729" s="152"/>
      <c r="DV729" s="156"/>
      <c r="DW729" s="173"/>
      <c r="DX729" s="158"/>
      <c r="DY729" s="172"/>
      <c r="DZ729" s="162"/>
      <c r="EA729" s="162"/>
      <c r="EB729" s="172"/>
      <c r="EC729" s="172"/>
      <c r="ED729" s="152"/>
      <c r="EE729" s="152"/>
      <c r="EF729" s="152"/>
      <c r="EG729" s="174"/>
      <c r="EH729" s="172"/>
      <c r="EI729" s="162"/>
      <c r="EJ729" s="162"/>
    </row>
    <row r="730" spans="1:140" ht="12.5">
      <c r="A730" s="168"/>
      <c r="B730" s="169"/>
      <c r="C730" s="144" t="str">
        <f t="shared" si="0"/>
        <v/>
      </c>
      <c r="D730" s="144" t="str">
        <f t="shared" si="2966"/>
        <v/>
      </c>
      <c r="E730" s="144" t="str">
        <f t="shared" si="2"/>
        <v/>
      </c>
      <c r="F730" s="145" t="str">
        <f t="shared" si="2967"/>
        <v/>
      </c>
      <c r="G730" s="145" t="str">
        <f t="shared" si="4"/>
        <v/>
      </c>
      <c r="H730" s="145" t="str">
        <f t="shared" si="5"/>
        <v/>
      </c>
      <c r="I730" s="146" t="str">
        <f t="shared" ref="I730:J730" si="3053">IF(COUNTA($DO730:$DX730)&gt;0,$BA730,"")</f>
        <v/>
      </c>
      <c r="J730" s="146" t="str">
        <f t="shared" si="3053"/>
        <v/>
      </c>
      <c r="K730" s="147" t="str">
        <f t="shared" si="43"/>
        <v/>
      </c>
      <c r="L730" s="147" t="str">
        <f t="shared" si="7"/>
        <v/>
      </c>
      <c r="M730" s="147" t="str">
        <f t="shared" si="8"/>
        <v/>
      </c>
      <c r="N730" s="147" t="str">
        <f t="shared" si="48"/>
        <v/>
      </c>
      <c r="O730" s="147" t="str">
        <f t="shared" si="9"/>
        <v/>
      </c>
      <c r="P730" s="146" t="str">
        <f t="shared" si="2969"/>
        <v/>
      </c>
      <c r="Q730" s="147" t="str">
        <f t="shared" si="2970"/>
        <v/>
      </c>
      <c r="R730" s="146" t="str">
        <f t="shared" si="12"/>
        <v/>
      </c>
      <c r="S730" s="146" t="str">
        <f t="shared" si="13"/>
        <v/>
      </c>
      <c r="T730" s="146" t="str">
        <f>IF(NOT(ISBLANK(DH730)),
        IF(AND(ISREF('Input Tenderers'!$J$8:$K$8),COUNTA('Input Tenderers'!$N$8)&gt;0),
                IF(COUNTA('Input Implementation Transactio'!$N730:$O730)&gt;0,"supplier;tenderer;payee","supplier;tenderer"),
                IF(COUNTA('Input Implementation Transactio'!$N730:$O730)&gt;0,"supplier;payee","supplier")
                ),
        IF(COUNTA('Input Implementation Transactio'!$N730:$O730)&gt;0, "payee", "")
        )</f>
        <v/>
      </c>
      <c r="U730" s="146" t="str">
        <f t="shared" si="14"/>
        <v/>
      </c>
      <c r="V730" s="146" t="str">
        <f t="shared" si="15"/>
        <v/>
      </c>
      <c r="W730" s="148" t="str">
        <f t="shared" si="2971"/>
        <v/>
      </c>
      <c r="X730" s="175" t="str">
        <f t="shared" si="2972"/>
        <v/>
      </c>
      <c r="Y730" s="170" t="str">
        <f t="shared" si="2973"/>
        <v/>
      </c>
      <c r="Z730" s="150" t="str">
        <f t="shared" si="19"/>
        <v/>
      </c>
      <c r="AA730" s="146" t="str">
        <f t="shared" si="20"/>
        <v/>
      </c>
      <c r="AB730" s="146" t="str">
        <f t="shared" si="21"/>
        <v/>
      </c>
      <c r="AC730" s="146" t="str">
        <f t="shared" si="22"/>
        <v/>
      </c>
      <c r="AD730" s="148" t="str">
        <f t="shared" si="2974"/>
        <v/>
      </c>
      <c r="AE730" s="148" t="str">
        <f t="shared" si="24"/>
        <v/>
      </c>
      <c r="AF730" s="175" t="str">
        <f t="shared" si="2975"/>
        <v/>
      </c>
      <c r="AG730" s="170" t="str">
        <f t="shared" si="2976"/>
        <v/>
      </c>
      <c r="AH730" s="148" t="str">
        <f t="shared" si="2977"/>
        <v/>
      </c>
      <c r="AI730" s="146" t="str">
        <f t="shared" si="28"/>
        <v/>
      </c>
      <c r="AJ730" s="146" t="str">
        <f t="shared" si="29"/>
        <v/>
      </c>
      <c r="AK730" s="146" t="str">
        <f t="shared" si="30"/>
        <v/>
      </c>
      <c r="AL730" s="146" t="str">
        <f t="shared" si="31"/>
        <v/>
      </c>
      <c r="AM730" s="171" t="str">
        <f t="shared" si="32"/>
        <v/>
      </c>
      <c r="AN730" s="171" t="str">
        <f t="shared" si="33"/>
        <v/>
      </c>
      <c r="AO730" s="146" t="str">
        <f t="shared" si="34"/>
        <v/>
      </c>
      <c r="AP730" s="146" t="str">
        <f t="shared" si="35"/>
        <v/>
      </c>
      <c r="AQ730" s="146" t="str">
        <f t="shared" si="36"/>
        <v/>
      </c>
      <c r="AR730" s="146" t="str">
        <f t="shared" ref="AR730:AS730" si="3054">IF(NOT(ISBLANK(CB730)),CONCATENATE(TEXT(CB730,"yyyy-mm-ddThh:MM:ss"),"Z"),"")</f>
        <v/>
      </c>
      <c r="AS730" s="146" t="str">
        <f t="shared" si="3054"/>
        <v/>
      </c>
      <c r="AT730" s="146" t="str">
        <f t="shared" si="38"/>
        <v/>
      </c>
      <c r="AU730" s="146" t="str">
        <f t="shared" si="39"/>
        <v/>
      </c>
      <c r="AV730" s="146" t="str">
        <f t="shared" ref="AV730:AW730" si="3055">IF(NOT(ISBLANK(DT730)),CONCATENATE(TEXT(DT730,"yyyy-mm-ddThh:MM:ss"),"Z"),"")</f>
        <v/>
      </c>
      <c r="AW730" s="146" t="str">
        <f t="shared" si="3055"/>
        <v/>
      </c>
      <c r="AX730" s="146" t="str">
        <f t="shared" ref="AX730:AZ730" si="3056">IF(NOT(ISBLANK(ED730)),CONCATENATE(TEXT(ED730,"yyyy-mm-ddThh:MM:ss"),"Z"),"")</f>
        <v/>
      </c>
      <c r="AY730" s="146" t="str">
        <f t="shared" si="3056"/>
        <v/>
      </c>
      <c r="AZ730" s="146" t="str">
        <f t="shared" si="3056"/>
        <v/>
      </c>
      <c r="BA730" s="176"/>
      <c r="BB730" s="152"/>
      <c r="BC730" s="177"/>
      <c r="BD730" s="154"/>
      <c r="BE730" s="155"/>
      <c r="BF730" s="154"/>
      <c r="BG730" s="155"/>
      <c r="BH730" s="169"/>
      <c r="BI730" s="162"/>
      <c r="BJ730" s="172"/>
      <c r="BK730" s="162"/>
      <c r="BL730" s="158"/>
      <c r="BM730" s="172"/>
      <c r="BN730" s="162"/>
      <c r="BO730" s="167"/>
      <c r="BP730" s="169"/>
      <c r="BQ730" s="162"/>
      <c r="BR730" s="162"/>
      <c r="BS730" s="174"/>
      <c r="BT730" s="162"/>
      <c r="BU730" s="174"/>
      <c r="BV730" s="174"/>
      <c r="BW730" s="174"/>
      <c r="BX730" s="173"/>
      <c r="BY730" s="158"/>
      <c r="BZ730" s="160"/>
      <c r="CA730" s="172"/>
      <c r="CB730" s="152"/>
      <c r="CC730" s="152"/>
      <c r="CD730" s="156"/>
      <c r="CE730" s="172"/>
      <c r="CF730" s="162"/>
      <c r="CG730" s="162"/>
      <c r="CH730" s="158"/>
      <c r="CI730" s="173"/>
      <c r="CJ730" s="178"/>
      <c r="CK730" s="173"/>
      <c r="CL730" s="165"/>
      <c r="CM730" s="172"/>
      <c r="CN730" s="162"/>
      <c r="CO730" s="162"/>
      <c r="CP730" s="162"/>
      <c r="CQ730" s="162"/>
      <c r="CR730" s="169"/>
      <c r="CS730" s="162"/>
      <c r="CT730" s="162"/>
      <c r="CU730" s="174"/>
      <c r="CV730" s="152"/>
      <c r="CW730" s="173"/>
      <c r="CX730" s="158"/>
      <c r="CY730" s="172"/>
      <c r="CZ730" s="162"/>
      <c r="DA730" s="162"/>
      <c r="DB730" s="158"/>
      <c r="DC730" s="173"/>
      <c r="DD730" s="178"/>
      <c r="DE730" s="173"/>
      <c r="DF730" s="165"/>
      <c r="DG730" s="172"/>
      <c r="DH730" s="178"/>
      <c r="DI730" s="172"/>
      <c r="DJ730" s="178"/>
      <c r="DK730" s="172"/>
      <c r="DL730" s="162"/>
      <c r="DM730" s="167"/>
      <c r="DN730" s="169"/>
      <c r="DO730" s="162"/>
      <c r="DP730" s="162"/>
      <c r="DQ730" s="174"/>
      <c r="DR730" s="152"/>
      <c r="DS730" s="172"/>
      <c r="DT730" s="152"/>
      <c r="DU730" s="152"/>
      <c r="DV730" s="156"/>
      <c r="DW730" s="173"/>
      <c r="DX730" s="158"/>
      <c r="DY730" s="172"/>
      <c r="DZ730" s="162"/>
      <c r="EA730" s="162"/>
      <c r="EB730" s="172"/>
      <c r="EC730" s="172"/>
      <c r="ED730" s="152"/>
      <c r="EE730" s="152"/>
      <c r="EF730" s="152"/>
      <c r="EG730" s="174"/>
      <c r="EH730" s="172"/>
      <c r="EI730" s="162"/>
      <c r="EJ730" s="162"/>
    </row>
    <row r="731" spans="1:140" ht="12.5">
      <c r="A731" s="168"/>
      <c r="B731" s="169"/>
      <c r="C731" s="144" t="str">
        <f t="shared" si="0"/>
        <v/>
      </c>
      <c r="D731" s="144" t="str">
        <f t="shared" si="2966"/>
        <v/>
      </c>
      <c r="E731" s="144" t="str">
        <f t="shared" si="2"/>
        <v/>
      </c>
      <c r="F731" s="145" t="str">
        <f t="shared" si="2967"/>
        <v/>
      </c>
      <c r="G731" s="145" t="str">
        <f t="shared" si="4"/>
        <v/>
      </c>
      <c r="H731" s="145" t="str">
        <f t="shared" si="5"/>
        <v/>
      </c>
      <c r="I731" s="146" t="str">
        <f t="shared" ref="I731:J731" si="3057">IF(COUNTA($DO731:$DX731)&gt;0,$BA731,"")</f>
        <v/>
      </c>
      <c r="J731" s="146" t="str">
        <f t="shared" si="3057"/>
        <v/>
      </c>
      <c r="K731" s="147" t="str">
        <f t="shared" si="43"/>
        <v/>
      </c>
      <c r="L731" s="147" t="str">
        <f t="shared" si="7"/>
        <v/>
      </c>
      <c r="M731" s="147" t="str">
        <f t="shared" si="8"/>
        <v/>
      </c>
      <c r="N731" s="147" t="str">
        <f t="shared" si="48"/>
        <v/>
      </c>
      <c r="O731" s="147" t="str">
        <f t="shared" si="9"/>
        <v/>
      </c>
      <c r="P731" s="146" t="str">
        <f t="shared" si="2969"/>
        <v/>
      </c>
      <c r="Q731" s="147" t="str">
        <f t="shared" si="2970"/>
        <v/>
      </c>
      <c r="R731" s="146" t="str">
        <f t="shared" si="12"/>
        <v/>
      </c>
      <c r="S731" s="146" t="str">
        <f t="shared" si="13"/>
        <v/>
      </c>
      <c r="T731" s="146" t="str">
        <f>IF(NOT(ISBLANK(DH731)),
        IF(AND(ISREF('Input Tenderers'!$J$8:$K$8),COUNTA('Input Tenderers'!$N$8)&gt;0),
                IF(COUNTA('Input Implementation Transactio'!$N731:$O731)&gt;0,"supplier;tenderer;payee","supplier;tenderer"),
                IF(COUNTA('Input Implementation Transactio'!$N731:$O731)&gt;0,"supplier;payee","supplier")
                ),
        IF(COUNTA('Input Implementation Transactio'!$N731:$O731)&gt;0, "payee", "")
        )</f>
        <v/>
      </c>
      <c r="U731" s="146" t="str">
        <f t="shared" si="14"/>
        <v/>
      </c>
      <c r="V731" s="146" t="str">
        <f t="shared" si="15"/>
        <v/>
      </c>
      <c r="W731" s="148" t="str">
        <f t="shared" si="2971"/>
        <v/>
      </c>
      <c r="X731" s="175" t="str">
        <f t="shared" si="2972"/>
        <v/>
      </c>
      <c r="Y731" s="170" t="str">
        <f t="shared" si="2973"/>
        <v/>
      </c>
      <c r="Z731" s="150" t="str">
        <f t="shared" si="19"/>
        <v/>
      </c>
      <c r="AA731" s="146" t="str">
        <f t="shared" si="20"/>
        <v/>
      </c>
      <c r="AB731" s="146" t="str">
        <f t="shared" si="21"/>
        <v/>
      </c>
      <c r="AC731" s="146" t="str">
        <f t="shared" si="22"/>
        <v/>
      </c>
      <c r="AD731" s="148" t="str">
        <f t="shared" si="2974"/>
        <v/>
      </c>
      <c r="AE731" s="148" t="str">
        <f t="shared" si="24"/>
        <v/>
      </c>
      <c r="AF731" s="175" t="str">
        <f t="shared" si="2975"/>
        <v/>
      </c>
      <c r="AG731" s="170" t="str">
        <f t="shared" si="2976"/>
        <v/>
      </c>
      <c r="AH731" s="148" t="str">
        <f t="shared" si="2977"/>
        <v/>
      </c>
      <c r="AI731" s="146" t="str">
        <f t="shared" si="28"/>
        <v/>
      </c>
      <c r="AJ731" s="146" t="str">
        <f t="shared" si="29"/>
        <v/>
      </c>
      <c r="AK731" s="146" t="str">
        <f t="shared" si="30"/>
        <v/>
      </c>
      <c r="AL731" s="146" t="str">
        <f t="shared" si="31"/>
        <v/>
      </c>
      <c r="AM731" s="171" t="str">
        <f t="shared" si="32"/>
        <v/>
      </c>
      <c r="AN731" s="171" t="str">
        <f t="shared" si="33"/>
        <v/>
      </c>
      <c r="AO731" s="146" t="str">
        <f t="shared" si="34"/>
        <v/>
      </c>
      <c r="AP731" s="146" t="str">
        <f t="shared" si="35"/>
        <v/>
      </c>
      <c r="AQ731" s="146" t="str">
        <f t="shared" si="36"/>
        <v/>
      </c>
      <c r="AR731" s="146" t="str">
        <f t="shared" ref="AR731:AS731" si="3058">IF(NOT(ISBLANK(CB731)),CONCATENATE(TEXT(CB731,"yyyy-mm-ddThh:MM:ss"),"Z"),"")</f>
        <v/>
      </c>
      <c r="AS731" s="146" t="str">
        <f t="shared" si="3058"/>
        <v/>
      </c>
      <c r="AT731" s="146" t="str">
        <f t="shared" si="38"/>
        <v/>
      </c>
      <c r="AU731" s="146" t="str">
        <f t="shared" si="39"/>
        <v/>
      </c>
      <c r="AV731" s="146" t="str">
        <f t="shared" ref="AV731:AW731" si="3059">IF(NOT(ISBLANK(DT731)),CONCATENATE(TEXT(DT731,"yyyy-mm-ddThh:MM:ss"),"Z"),"")</f>
        <v/>
      </c>
      <c r="AW731" s="146" t="str">
        <f t="shared" si="3059"/>
        <v/>
      </c>
      <c r="AX731" s="146" t="str">
        <f t="shared" ref="AX731:AZ731" si="3060">IF(NOT(ISBLANK(ED731)),CONCATENATE(TEXT(ED731,"yyyy-mm-ddThh:MM:ss"),"Z"),"")</f>
        <v/>
      </c>
      <c r="AY731" s="146" t="str">
        <f t="shared" si="3060"/>
        <v/>
      </c>
      <c r="AZ731" s="146" t="str">
        <f t="shared" si="3060"/>
        <v/>
      </c>
      <c r="BA731" s="176"/>
      <c r="BB731" s="152"/>
      <c r="BC731" s="177"/>
      <c r="BD731" s="154"/>
      <c r="BE731" s="155"/>
      <c r="BF731" s="154"/>
      <c r="BG731" s="155"/>
      <c r="BH731" s="169"/>
      <c r="BI731" s="162"/>
      <c r="BJ731" s="172"/>
      <c r="BK731" s="162"/>
      <c r="BL731" s="158"/>
      <c r="BM731" s="172"/>
      <c r="BN731" s="162"/>
      <c r="BO731" s="167"/>
      <c r="BP731" s="169"/>
      <c r="BQ731" s="162"/>
      <c r="BR731" s="162"/>
      <c r="BS731" s="174"/>
      <c r="BT731" s="162"/>
      <c r="BU731" s="174"/>
      <c r="BV731" s="174"/>
      <c r="BW731" s="174"/>
      <c r="BX731" s="173"/>
      <c r="BY731" s="158"/>
      <c r="BZ731" s="160"/>
      <c r="CA731" s="172"/>
      <c r="CB731" s="152"/>
      <c r="CC731" s="152"/>
      <c r="CD731" s="156"/>
      <c r="CE731" s="172"/>
      <c r="CF731" s="162"/>
      <c r="CG731" s="162"/>
      <c r="CH731" s="158"/>
      <c r="CI731" s="173"/>
      <c r="CJ731" s="178"/>
      <c r="CK731" s="173"/>
      <c r="CL731" s="165"/>
      <c r="CM731" s="172"/>
      <c r="CN731" s="162"/>
      <c r="CO731" s="162"/>
      <c r="CP731" s="162"/>
      <c r="CQ731" s="162"/>
      <c r="CR731" s="169"/>
      <c r="CS731" s="162"/>
      <c r="CT731" s="162"/>
      <c r="CU731" s="174"/>
      <c r="CV731" s="152"/>
      <c r="CW731" s="173"/>
      <c r="CX731" s="158"/>
      <c r="CY731" s="172"/>
      <c r="CZ731" s="162"/>
      <c r="DA731" s="162"/>
      <c r="DB731" s="158"/>
      <c r="DC731" s="173"/>
      <c r="DD731" s="178"/>
      <c r="DE731" s="173"/>
      <c r="DF731" s="165"/>
      <c r="DG731" s="172"/>
      <c r="DH731" s="178"/>
      <c r="DI731" s="172"/>
      <c r="DJ731" s="178"/>
      <c r="DK731" s="172"/>
      <c r="DL731" s="162"/>
      <c r="DM731" s="167"/>
      <c r="DN731" s="169"/>
      <c r="DO731" s="162"/>
      <c r="DP731" s="162"/>
      <c r="DQ731" s="174"/>
      <c r="DR731" s="152"/>
      <c r="DS731" s="172"/>
      <c r="DT731" s="152"/>
      <c r="DU731" s="152"/>
      <c r="DV731" s="156"/>
      <c r="DW731" s="173"/>
      <c r="DX731" s="158"/>
      <c r="DY731" s="172"/>
      <c r="DZ731" s="162"/>
      <c r="EA731" s="162"/>
      <c r="EB731" s="172"/>
      <c r="EC731" s="172"/>
      <c r="ED731" s="152"/>
      <c r="EE731" s="152"/>
      <c r="EF731" s="152"/>
      <c r="EG731" s="174"/>
      <c r="EH731" s="172"/>
      <c r="EI731" s="162"/>
      <c r="EJ731" s="162"/>
    </row>
    <row r="732" spans="1:140" ht="12.5">
      <c r="A732" s="168"/>
      <c r="B732" s="169"/>
      <c r="C732" s="144" t="str">
        <f t="shared" si="0"/>
        <v/>
      </c>
      <c r="D732" s="144" t="str">
        <f t="shared" si="2966"/>
        <v/>
      </c>
      <c r="E732" s="144" t="str">
        <f t="shared" si="2"/>
        <v/>
      </c>
      <c r="F732" s="145" t="str">
        <f t="shared" si="2967"/>
        <v/>
      </c>
      <c r="G732" s="145" t="str">
        <f t="shared" si="4"/>
        <v/>
      </c>
      <c r="H732" s="145" t="str">
        <f t="shared" si="5"/>
        <v/>
      </c>
      <c r="I732" s="146" t="str">
        <f t="shared" ref="I732:J732" si="3061">IF(COUNTA($DO732:$DX732)&gt;0,$BA732,"")</f>
        <v/>
      </c>
      <c r="J732" s="146" t="str">
        <f t="shared" si="3061"/>
        <v/>
      </c>
      <c r="K732" s="147" t="str">
        <f t="shared" si="43"/>
        <v/>
      </c>
      <c r="L732" s="147" t="str">
        <f t="shared" si="7"/>
        <v/>
      </c>
      <c r="M732" s="147" t="str">
        <f t="shared" si="8"/>
        <v/>
      </c>
      <c r="N732" s="147" t="str">
        <f t="shared" si="48"/>
        <v/>
      </c>
      <c r="O732" s="147" t="str">
        <f t="shared" si="9"/>
        <v/>
      </c>
      <c r="P732" s="146" t="str">
        <f t="shared" si="2969"/>
        <v/>
      </c>
      <c r="Q732" s="147" t="str">
        <f t="shared" si="2970"/>
        <v/>
      </c>
      <c r="R732" s="146" t="str">
        <f t="shared" si="12"/>
        <v/>
      </c>
      <c r="S732" s="146" t="str">
        <f t="shared" si="13"/>
        <v/>
      </c>
      <c r="T732" s="146" t="str">
        <f>IF(NOT(ISBLANK(DH732)),
        IF(AND(ISREF('Input Tenderers'!$J$8:$K$8),COUNTA('Input Tenderers'!$N$8)&gt;0),
                IF(COUNTA('Input Implementation Transactio'!$N732:$O732)&gt;0,"supplier;tenderer;payee","supplier;tenderer"),
                IF(COUNTA('Input Implementation Transactio'!$N732:$O732)&gt;0,"supplier;payee","supplier")
                ),
        IF(COUNTA('Input Implementation Transactio'!$N732:$O732)&gt;0, "payee", "")
        )</f>
        <v/>
      </c>
      <c r="U732" s="146" t="str">
        <f t="shared" si="14"/>
        <v/>
      </c>
      <c r="V732" s="146" t="str">
        <f t="shared" si="15"/>
        <v/>
      </c>
      <c r="W732" s="148" t="str">
        <f t="shared" si="2971"/>
        <v/>
      </c>
      <c r="X732" s="175" t="str">
        <f t="shared" si="2972"/>
        <v/>
      </c>
      <c r="Y732" s="170" t="str">
        <f t="shared" si="2973"/>
        <v/>
      </c>
      <c r="Z732" s="150" t="str">
        <f t="shared" si="19"/>
        <v/>
      </c>
      <c r="AA732" s="146" t="str">
        <f t="shared" si="20"/>
        <v/>
      </c>
      <c r="AB732" s="146" t="str">
        <f t="shared" si="21"/>
        <v/>
      </c>
      <c r="AC732" s="146" t="str">
        <f t="shared" si="22"/>
        <v/>
      </c>
      <c r="AD732" s="148" t="str">
        <f t="shared" si="2974"/>
        <v/>
      </c>
      <c r="AE732" s="148" t="str">
        <f t="shared" si="24"/>
        <v/>
      </c>
      <c r="AF732" s="175" t="str">
        <f t="shared" si="2975"/>
        <v/>
      </c>
      <c r="AG732" s="170" t="str">
        <f t="shared" si="2976"/>
        <v/>
      </c>
      <c r="AH732" s="148" t="str">
        <f t="shared" si="2977"/>
        <v/>
      </c>
      <c r="AI732" s="146" t="str">
        <f t="shared" si="28"/>
        <v/>
      </c>
      <c r="AJ732" s="146" t="str">
        <f t="shared" si="29"/>
        <v/>
      </c>
      <c r="AK732" s="146" t="str">
        <f t="shared" si="30"/>
        <v/>
      </c>
      <c r="AL732" s="146" t="str">
        <f t="shared" si="31"/>
        <v/>
      </c>
      <c r="AM732" s="171" t="str">
        <f t="shared" si="32"/>
        <v/>
      </c>
      <c r="AN732" s="171" t="str">
        <f t="shared" si="33"/>
        <v/>
      </c>
      <c r="AO732" s="146" t="str">
        <f t="shared" si="34"/>
        <v/>
      </c>
      <c r="AP732" s="146" t="str">
        <f t="shared" si="35"/>
        <v/>
      </c>
      <c r="AQ732" s="146" t="str">
        <f t="shared" si="36"/>
        <v/>
      </c>
      <c r="AR732" s="146" t="str">
        <f t="shared" ref="AR732:AS732" si="3062">IF(NOT(ISBLANK(CB732)),CONCATENATE(TEXT(CB732,"yyyy-mm-ddThh:MM:ss"),"Z"),"")</f>
        <v/>
      </c>
      <c r="AS732" s="146" t="str">
        <f t="shared" si="3062"/>
        <v/>
      </c>
      <c r="AT732" s="146" t="str">
        <f t="shared" si="38"/>
        <v/>
      </c>
      <c r="AU732" s="146" t="str">
        <f t="shared" si="39"/>
        <v/>
      </c>
      <c r="AV732" s="146" t="str">
        <f t="shared" ref="AV732:AW732" si="3063">IF(NOT(ISBLANK(DT732)),CONCATENATE(TEXT(DT732,"yyyy-mm-ddThh:MM:ss"),"Z"),"")</f>
        <v/>
      </c>
      <c r="AW732" s="146" t="str">
        <f t="shared" si="3063"/>
        <v/>
      </c>
      <c r="AX732" s="146" t="str">
        <f t="shared" ref="AX732:AZ732" si="3064">IF(NOT(ISBLANK(ED732)),CONCATENATE(TEXT(ED732,"yyyy-mm-ddThh:MM:ss"),"Z"),"")</f>
        <v/>
      </c>
      <c r="AY732" s="146" t="str">
        <f t="shared" si="3064"/>
        <v/>
      </c>
      <c r="AZ732" s="146" t="str">
        <f t="shared" si="3064"/>
        <v/>
      </c>
      <c r="BA732" s="176"/>
      <c r="BB732" s="152"/>
      <c r="BC732" s="177"/>
      <c r="BD732" s="154"/>
      <c r="BE732" s="155"/>
      <c r="BF732" s="154"/>
      <c r="BG732" s="155"/>
      <c r="BH732" s="169"/>
      <c r="BI732" s="162"/>
      <c r="BJ732" s="172"/>
      <c r="BK732" s="162"/>
      <c r="BL732" s="158"/>
      <c r="BM732" s="172"/>
      <c r="BN732" s="162"/>
      <c r="BO732" s="167"/>
      <c r="BP732" s="169"/>
      <c r="BQ732" s="162"/>
      <c r="BR732" s="162"/>
      <c r="BS732" s="174"/>
      <c r="BT732" s="162"/>
      <c r="BU732" s="174"/>
      <c r="BV732" s="174"/>
      <c r="BW732" s="174"/>
      <c r="BX732" s="173"/>
      <c r="BY732" s="158"/>
      <c r="BZ732" s="160"/>
      <c r="CA732" s="172"/>
      <c r="CB732" s="152"/>
      <c r="CC732" s="152"/>
      <c r="CD732" s="156"/>
      <c r="CE732" s="172"/>
      <c r="CF732" s="162"/>
      <c r="CG732" s="162"/>
      <c r="CH732" s="158"/>
      <c r="CI732" s="173"/>
      <c r="CJ732" s="178"/>
      <c r="CK732" s="173"/>
      <c r="CL732" s="165"/>
      <c r="CM732" s="172"/>
      <c r="CN732" s="162"/>
      <c r="CO732" s="162"/>
      <c r="CP732" s="162"/>
      <c r="CQ732" s="162"/>
      <c r="CR732" s="169"/>
      <c r="CS732" s="162"/>
      <c r="CT732" s="162"/>
      <c r="CU732" s="174"/>
      <c r="CV732" s="152"/>
      <c r="CW732" s="173"/>
      <c r="CX732" s="158"/>
      <c r="CY732" s="172"/>
      <c r="CZ732" s="162"/>
      <c r="DA732" s="162"/>
      <c r="DB732" s="158"/>
      <c r="DC732" s="173"/>
      <c r="DD732" s="178"/>
      <c r="DE732" s="173"/>
      <c r="DF732" s="165"/>
      <c r="DG732" s="172"/>
      <c r="DH732" s="178"/>
      <c r="DI732" s="172"/>
      <c r="DJ732" s="178"/>
      <c r="DK732" s="172"/>
      <c r="DL732" s="162"/>
      <c r="DM732" s="167"/>
      <c r="DN732" s="169"/>
      <c r="DO732" s="162"/>
      <c r="DP732" s="162"/>
      <c r="DQ732" s="174"/>
      <c r="DR732" s="152"/>
      <c r="DS732" s="172"/>
      <c r="DT732" s="152"/>
      <c r="DU732" s="152"/>
      <c r="DV732" s="156"/>
      <c r="DW732" s="173"/>
      <c r="DX732" s="158"/>
      <c r="DY732" s="172"/>
      <c r="DZ732" s="162"/>
      <c r="EA732" s="162"/>
      <c r="EB732" s="172"/>
      <c r="EC732" s="172"/>
      <c r="ED732" s="152"/>
      <c r="EE732" s="152"/>
      <c r="EF732" s="152"/>
      <c r="EG732" s="174"/>
      <c r="EH732" s="172"/>
      <c r="EI732" s="162"/>
      <c r="EJ732" s="162"/>
    </row>
    <row r="733" spans="1:140" ht="12.5">
      <c r="A733" s="168"/>
      <c r="B733" s="169"/>
      <c r="C733" s="144" t="str">
        <f t="shared" si="0"/>
        <v/>
      </c>
      <c r="D733" s="144" t="str">
        <f t="shared" si="2966"/>
        <v/>
      </c>
      <c r="E733" s="144" t="str">
        <f t="shared" si="2"/>
        <v/>
      </c>
      <c r="F733" s="145" t="str">
        <f t="shared" si="2967"/>
        <v/>
      </c>
      <c r="G733" s="145" t="str">
        <f t="shared" si="4"/>
        <v/>
      </c>
      <c r="H733" s="145" t="str">
        <f t="shared" si="5"/>
        <v/>
      </c>
      <c r="I733" s="146" t="str">
        <f t="shared" ref="I733:J733" si="3065">IF(COUNTA($DO733:$DX733)&gt;0,$BA733,"")</f>
        <v/>
      </c>
      <c r="J733" s="146" t="str">
        <f t="shared" si="3065"/>
        <v/>
      </c>
      <c r="K733" s="147" t="str">
        <f t="shared" si="43"/>
        <v/>
      </c>
      <c r="L733" s="147" t="str">
        <f t="shared" si="7"/>
        <v/>
      </c>
      <c r="M733" s="147" t="str">
        <f t="shared" si="8"/>
        <v/>
      </c>
      <c r="N733" s="147" t="str">
        <f t="shared" si="48"/>
        <v/>
      </c>
      <c r="O733" s="147" t="str">
        <f t="shared" si="9"/>
        <v/>
      </c>
      <c r="P733" s="146" t="str">
        <f t="shared" si="2969"/>
        <v/>
      </c>
      <c r="Q733" s="147" t="str">
        <f t="shared" si="2970"/>
        <v/>
      </c>
      <c r="R733" s="146" t="str">
        <f t="shared" si="12"/>
        <v/>
      </c>
      <c r="S733" s="146" t="str">
        <f t="shared" si="13"/>
        <v/>
      </c>
      <c r="T733" s="146" t="str">
        <f>IF(NOT(ISBLANK(DH733)),
        IF(AND(ISREF('Input Tenderers'!$J$8:$K$8),COUNTA('Input Tenderers'!$N$8)&gt;0),
                IF(COUNTA('Input Implementation Transactio'!$N733:$O733)&gt;0,"supplier;tenderer;payee","supplier;tenderer"),
                IF(COUNTA('Input Implementation Transactio'!$N733:$O733)&gt;0,"supplier;payee","supplier")
                ),
        IF(COUNTA('Input Implementation Transactio'!$N733:$O733)&gt;0, "payee", "")
        )</f>
        <v/>
      </c>
      <c r="U733" s="146" t="str">
        <f t="shared" si="14"/>
        <v/>
      </c>
      <c r="V733" s="146" t="str">
        <f t="shared" si="15"/>
        <v/>
      </c>
      <c r="W733" s="148" t="str">
        <f t="shared" si="2971"/>
        <v/>
      </c>
      <c r="X733" s="175" t="str">
        <f t="shared" si="2972"/>
        <v/>
      </c>
      <c r="Y733" s="170" t="str">
        <f t="shared" si="2973"/>
        <v/>
      </c>
      <c r="Z733" s="150" t="str">
        <f t="shared" si="19"/>
        <v/>
      </c>
      <c r="AA733" s="146" t="str">
        <f t="shared" si="20"/>
        <v/>
      </c>
      <c r="AB733" s="146" t="str">
        <f t="shared" si="21"/>
        <v/>
      </c>
      <c r="AC733" s="146" t="str">
        <f t="shared" si="22"/>
        <v/>
      </c>
      <c r="AD733" s="148" t="str">
        <f t="shared" si="2974"/>
        <v/>
      </c>
      <c r="AE733" s="148" t="str">
        <f t="shared" si="24"/>
        <v/>
      </c>
      <c r="AF733" s="175" t="str">
        <f t="shared" si="2975"/>
        <v/>
      </c>
      <c r="AG733" s="170" t="str">
        <f t="shared" si="2976"/>
        <v/>
      </c>
      <c r="AH733" s="148" t="str">
        <f t="shared" si="2977"/>
        <v/>
      </c>
      <c r="AI733" s="146" t="str">
        <f t="shared" si="28"/>
        <v/>
      </c>
      <c r="AJ733" s="146" t="str">
        <f t="shared" si="29"/>
        <v/>
      </c>
      <c r="AK733" s="146" t="str">
        <f t="shared" si="30"/>
        <v/>
      </c>
      <c r="AL733" s="146" t="str">
        <f t="shared" si="31"/>
        <v/>
      </c>
      <c r="AM733" s="171" t="str">
        <f t="shared" si="32"/>
        <v/>
      </c>
      <c r="AN733" s="171" t="str">
        <f t="shared" si="33"/>
        <v/>
      </c>
      <c r="AO733" s="146" t="str">
        <f t="shared" si="34"/>
        <v/>
      </c>
      <c r="AP733" s="146" t="str">
        <f t="shared" si="35"/>
        <v/>
      </c>
      <c r="AQ733" s="146" t="str">
        <f t="shared" si="36"/>
        <v/>
      </c>
      <c r="AR733" s="146" t="str">
        <f t="shared" ref="AR733:AS733" si="3066">IF(NOT(ISBLANK(CB733)),CONCATENATE(TEXT(CB733,"yyyy-mm-ddThh:MM:ss"),"Z"),"")</f>
        <v/>
      </c>
      <c r="AS733" s="146" t="str">
        <f t="shared" si="3066"/>
        <v/>
      </c>
      <c r="AT733" s="146" t="str">
        <f t="shared" si="38"/>
        <v/>
      </c>
      <c r="AU733" s="146" t="str">
        <f t="shared" si="39"/>
        <v/>
      </c>
      <c r="AV733" s="146" t="str">
        <f t="shared" ref="AV733:AW733" si="3067">IF(NOT(ISBLANK(DT733)),CONCATENATE(TEXT(DT733,"yyyy-mm-ddThh:MM:ss"),"Z"),"")</f>
        <v/>
      </c>
      <c r="AW733" s="146" t="str">
        <f t="shared" si="3067"/>
        <v/>
      </c>
      <c r="AX733" s="146" t="str">
        <f t="shared" ref="AX733:AZ733" si="3068">IF(NOT(ISBLANK(ED733)),CONCATENATE(TEXT(ED733,"yyyy-mm-ddThh:MM:ss"),"Z"),"")</f>
        <v/>
      </c>
      <c r="AY733" s="146" t="str">
        <f t="shared" si="3068"/>
        <v/>
      </c>
      <c r="AZ733" s="146" t="str">
        <f t="shared" si="3068"/>
        <v/>
      </c>
      <c r="BA733" s="176"/>
      <c r="BB733" s="152"/>
      <c r="BC733" s="177"/>
      <c r="BD733" s="154"/>
      <c r="BE733" s="155"/>
      <c r="BF733" s="154"/>
      <c r="BG733" s="155"/>
      <c r="BH733" s="169"/>
      <c r="BI733" s="162"/>
      <c r="BJ733" s="172"/>
      <c r="BK733" s="162"/>
      <c r="BL733" s="158"/>
      <c r="BM733" s="172"/>
      <c r="BN733" s="162"/>
      <c r="BO733" s="167"/>
      <c r="BP733" s="169"/>
      <c r="BQ733" s="162"/>
      <c r="BR733" s="162"/>
      <c r="BS733" s="174"/>
      <c r="BT733" s="162"/>
      <c r="BU733" s="174"/>
      <c r="BV733" s="174"/>
      <c r="BW733" s="174"/>
      <c r="BX733" s="173"/>
      <c r="BY733" s="158"/>
      <c r="BZ733" s="160"/>
      <c r="CA733" s="172"/>
      <c r="CB733" s="152"/>
      <c r="CC733" s="152"/>
      <c r="CD733" s="156"/>
      <c r="CE733" s="172"/>
      <c r="CF733" s="162"/>
      <c r="CG733" s="162"/>
      <c r="CH733" s="158"/>
      <c r="CI733" s="173"/>
      <c r="CJ733" s="178"/>
      <c r="CK733" s="173"/>
      <c r="CL733" s="165"/>
      <c r="CM733" s="172"/>
      <c r="CN733" s="162"/>
      <c r="CO733" s="162"/>
      <c r="CP733" s="162"/>
      <c r="CQ733" s="162"/>
      <c r="CR733" s="169"/>
      <c r="CS733" s="162"/>
      <c r="CT733" s="162"/>
      <c r="CU733" s="174"/>
      <c r="CV733" s="152"/>
      <c r="CW733" s="173"/>
      <c r="CX733" s="158"/>
      <c r="CY733" s="172"/>
      <c r="CZ733" s="162"/>
      <c r="DA733" s="162"/>
      <c r="DB733" s="158"/>
      <c r="DC733" s="173"/>
      <c r="DD733" s="178"/>
      <c r="DE733" s="173"/>
      <c r="DF733" s="165"/>
      <c r="DG733" s="172"/>
      <c r="DH733" s="178"/>
      <c r="DI733" s="172"/>
      <c r="DJ733" s="178"/>
      <c r="DK733" s="172"/>
      <c r="DL733" s="162"/>
      <c r="DM733" s="167"/>
      <c r="DN733" s="169"/>
      <c r="DO733" s="162"/>
      <c r="DP733" s="162"/>
      <c r="DQ733" s="174"/>
      <c r="DR733" s="152"/>
      <c r="DS733" s="172"/>
      <c r="DT733" s="152"/>
      <c r="DU733" s="152"/>
      <c r="DV733" s="156"/>
      <c r="DW733" s="173"/>
      <c r="DX733" s="158"/>
      <c r="DY733" s="172"/>
      <c r="DZ733" s="162"/>
      <c r="EA733" s="162"/>
      <c r="EB733" s="172"/>
      <c r="EC733" s="172"/>
      <c r="ED733" s="152"/>
      <c r="EE733" s="152"/>
      <c r="EF733" s="152"/>
      <c r="EG733" s="174"/>
      <c r="EH733" s="172"/>
      <c r="EI733" s="162"/>
      <c r="EJ733" s="162"/>
    </row>
    <row r="734" spans="1:140" ht="12.5">
      <c r="A734" s="168"/>
      <c r="B734" s="169"/>
      <c r="C734" s="144" t="str">
        <f t="shared" si="0"/>
        <v/>
      </c>
      <c r="D734" s="144" t="str">
        <f t="shared" si="2966"/>
        <v/>
      </c>
      <c r="E734" s="144" t="str">
        <f t="shared" si="2"/>
        <v/>
      </c>
      <c r="F734" s="145" t="str">
        <f t="shared" si="2967"/>
        <v/>
      </c>
      <c r="G734" s="145" t="str">
        <f t="shared" si="4"/>
        <v/>
      </c>
      <c r="H734" s="145" t="str">
        <f t="shared" si="5"/>
        <v/>
      </c>
      <c r="I734" s="146" t="str">
        <f t="shared" ref="I734:J734" si="3069">IF(COUNTA($DO734:$DX734)&gt;0,$BA734,"")</f>
        <v/>
      </c>
      <c r="J734" s="146" t="str">
        <f t="shared" si="3069"/>
        <v/>
      </c>
      <c r="K734" s="147" t="str">
        <f t="shared" si="43"/>
        <v/>
      </c>
      <c r="L734" s="147" t="str">
        <f t="shared" si="7"/>
        <v/>
      </c>
      <c r="M734" s="147" t="str">
        <f t="shared" si="8"/>
        <v/>
      </c>
      <c r="N734" s="147" t="str">
        <f t="shared" si="48"/>
        <v/>
      </c>
      <c r="O734" s="147" t="str">
        <f t="shared" si="9"/>
        <v/>
      </c>
      <c r="P734" s="146" t="str">
        <f t="shared" si="2969"/>
        <v/>
      </c>
      <c r="Q734" s="147" t="str">
        <f t="shared" si="2970"/>
        <v/>
      </c>
      <c r="R734" s="146" t="str">
        <f t="shared" si="12"/>
        <v/>
      </c>
      <c r="S734" s="146" t="str">
        <f t="shared" si="13"/>
        <v/>
      </c>
      <c r="T734" s="146" t="str">
        <f>IF(NOT(ISBLANK(DH734)),
        IF(AND(ISREF('Input Tenderers'!$J$8:$K$8),COUNTA('Input Tenderers'!$N$8)&gt;0),
                IF(COUNTA('Input Implementation Transactio'!$N734:$O734)&gt;0,"supplier;tenderer;payee","supplier;tenderer"),
                IF(COUNTA('Input Implementation Transactio'!$N734:$O734)&gt;0,"supplier;payee","supplier")
                ),
        IF(COUNTA('Input Implementation Transactio'!$N734:$O734)&gt;0, "payee", "")
        )</f>
        <v/>
      </c>
      <c r="U734" s="146" t="str">
        <f t="shared" si="14"/>
        <v/>
      </c>
      <c r="V734" s="146" t="str">
        <f t="shared" si="15"/>
        <v/>
      </c>
      <c r="W734" s="148" t="str">
        <f t="shared" si="2971"/>
        <v/>
      </c>
      <c r="X734" s="175" t="str">
        <f t="shared" si="2972"/>
        <v/>
      </c>
      <c r="Y734" s="170" t="str">
        <f t="shared" si="2973"/>
        <v/>
      </c>
      <c r="Z734" s="150" t="str">
        <f t="shared" si="19"/>
        <v/>
      </c>
      <c r="AA734" s="146" t="str">
        <f t="shared" si="20"/>
        <v/>
      </c>
      <c r="AB734" s="146" t="str">
        <f t="shared" si="21"/>
        <v/>
      </c>
      <c r="AC734" s="146" t="str">
        <f t="shared" si="22"/>
        <v/>
      </c>
      <c r="AD734" s="148" t="str">
        <f t="shared" si="2974"/>
        <v/>
      </c>
      <c r="AE734" s="148" t="str">
        <f t="shared" si="24"/>
        <v/>
      </c>
      <c r="AF734" s="175" t="str">
        <f t="shared" si="2975"/>
        <v/>
      </c>
      <c r="AG734" s="170" t="str">
        <f t="shared" si="2976"/>
        <v/>
      </c>
      <c r="AH734" s="148" t="str">
        <f t="shared" si="2977"/>
        <v/>
      </c>
      <c r="AI734" s="146" t="str">
        <f t="shared" si="28"/>
        <v/>
      </c>
      <c r="AJ734" s="146" t="str">
        <f t="shared" si="29"/>
        <v/>
      </c>
      <c r="AK734" s="146" t="str">
        <f t="shared" si="30"/>
        <v/>
      </c>
      <c r="AL734" s="146" t="str">
        <f t="shared" si="31"/>
        <v/>
      </c>
      <c r="AM734" s="171" t="str">
        <f t="shared" si="32"/>
        <v/>
      </c>
      <c r="AN734" s="171" t="str">
        <f t="shared" si="33"/>
        <v/>
      </c>
      <c r="AO734" s="146" t="str">
        <f t="shared" si="34"/>
        <v/>
      </c>
      <c r="AP734" s="146" t="str">
        <f t="shared" si="35"/>
        <v/>
      </c>
      <c r="AQ734" s="146" t="str">
        <f t="shared" si="36"/>
        <v/>
      </c>
      <c r="AR734" s="146" t="str">
        <f t="shared" ref="AR734:AS734" si="3070">IF(NOT(ISBLANK(CB734)),CONCATENATE(TEXT(CB734,"yyyy-mm-ddThh:MM:ss"),"Z"),"")</f>
        <v/>
      </c>
      <c r="AS734" s="146" t="str">
        <f t="shared" si="3070"/>
        <v/>
      </c>
      <c r="AT734" s="146" t="str">
        <f t="shared" si="38"/>
        <v/>
      </c>
      <c r="AU734" s="146" t="str">
        <f t="shared" si="39"/>
        <v/>
      </c>
      <c r="AV734" s="146" t="str">
        <f t="shared" ref="AV734:AW734" si="3071">IF(NOT(ISBLANK(DT734)),CONCATENATE(TEXT(DT734,"yyyy-mm-ddThh:MM:ss"),"Z"),"")</f>
        <v/>
      </c>
      <c r="AW734" s="146" t="str">
        <f t="shared" si="3071"/>
        <v/>
      </c>
      <c r="AX734" s="146" t="str">
        <f t="shared" ref="AX734:AZ734" si="3072">IF(NOT(ISBLANK(ED734)),CONCATENATE(TEXT(ED734,"yyyy-mm-ddThh:MM:ss"),"Z"),"")</f>
        <v/>
      </c>
      <c r="AY734" s="146" t="str">
        <f t="shared" si="3072"/>
        <v/>
      </c>
      <c r="AZ734" s="146" t="str">
        <f t="shared" si="3072"/>
        <v/>
      </c>
      <c r="BA734" s="176"/>
      <c r="BB734" s="152"/>
      <c r="BC734" s="177"/>
      <c r="BD734" s="154"/>
      <c r="BE734" s="155"/>
      <c r="BF734" s="154"/>
      <c r="BG734" s="155"/>
      <c r="BH734" s="169"/>
      <c r="BI734" s="162"/>
      <c r="BJ734" s="172"/>
      <c r="BK734" s="162"/>
      <c r="BL734" s="158"/>
      <c r="BM734" s="172"/>
      <c r="BN734" s="162"/>
      <c r="BO734" s="167"/>
      <c r="BP734" s="169"/>
      <c r="BQ734" s="162"/>
      <c r="BR734" s="162"/>
      <c r="BS734" s="174"/>
      <c r="BT734" s="162"/>
      <c r="BU734" s="174"/>
      <c r="BV734" s="174"/>
      <c r="BW734" s="174"/>
      <c r="BX734" s="173"/>
      <c r="BY734" s="158"/>
      <c r="BZ734" s="160"/>
      <c r="CA734" s="172"/>
      <c r="CB734" s="152"/>
      <c r="CC734" s="152"/>
      <c r="CD734" s="156"/>
      <c r="CE734" s="172"/>
      <c r="CF734" s="162"/>
      <c r="CG734" s="162"/>
      <c r="CH734" s="158"/>
      <c r="CI734" s="173"/>
      <c r="CJ734" s="178"/>
      <c r="CK734" s="173"/>
      <c r="CL734" s="165"/>
      <c r="CM734" s="172"/>
      <c r="CN734" s="162"/>
      <c r="CO734" s="162"/>
      <c r="CP734" s="162"/>
      <c r="CQ734" s="162"/>
      <c r="CR734" s="169"/>
      <c r="CS734" s="162"/>
      <c r="CT734" s="162"/>
      <c r="CU734" s="174"/>
      <c r="CV734" s="152"/>
      <c r="CW734" s="173"/>
      <c r="CX734" s="158"/>
      <c r="CY734" s="172"/>
      <c r="CZ734" s="162"/>
      <c r="DA734" s="162"/>
      <c r="DB734" s="158"/>
      <c r="DC734" s="173"/>
      <c r="DD734" s="178"/>
      <c r="DE734" s="173"/>
      <c r="DF734" s="165"/>
      <c r="DG734" s="172"/>
      <c r="DH734" s="178"/>
      <c r="DI734" s="172"/>
      <c r="DJ734" s="178"/>
      <c r="DK734" s="172"/>
      <c r="DL734" s="162"/>
      <c r="DM734" s="167"/>
      <c r="DN734" s="169"/>
      <c r="DO734" s="162"/>
      <c r="DP734" s="162"/>
      <c r="DQ734" s="174"/>
      <c r="DR734" s="152"/>
      <c r="DS734" s="172"/>
      <c r="DT734" s="152"/>
      <c r="DU734" s="152"/>
      <c r="DV734" s="156"/>
      <c r="DW734" s="173"/>
      <c r="DX734" s="158"/>
      <c r="DY734" s="172"/>
      <c r="DZ734" s="162"/>
      <c r="EA734" s="162"/>
      <c r="EB734" s="172"/>
      <c r="EC734" s="172"/>
      <c r="ED734" s="152"/>
      <c r="EE734" s="152"/>
      <c r="EF734" s="152"/>
      <c r="EG734" s="174"/>
      <c r="EH734" s="172"/>
      <c r="EI734" s="162"/>
      <c r="EJ734" s="162"/>
    </row>
    <row r="735" spans="1:140" ht="12.5">
      <c r="A735" s="168"/>
      <c r="B735" s="169"/>
      <c r="C735" s="144" t="str">
        <f t="shared" si="0"/>
        <v/>
      </c>
      <c r="D735" s="144" t="str">
        <f t="shared" si="2966"/>
        <v/>
      </c>
      <c r="E735" s="144" t="str">
        <f t="shared" si="2"/>
        <v/>
      </c>
      <c r="F735" s="145" t="str">
        <f t="shared" si="2967"/>
        <v/>
      </c>
      <c r="G735" s="145" t="str">
        <f t="shared" si="4"/>
        <v/>
      </c>
      <c r="H735" s="145" t="str">
        <f t="shared" si="5"/>
        <v/>
      </c>
      <c r="I735" s="146" t="str">
        <f t="shared" ref="I735:J735" si="3073">IF(COUNTA($DO735:$DX735)&gt;0,$BA735,"")</f>
        <v/>
      </c>
      <c r="J735" s="146" t="str">
        <f t="shared" si="3073"/>
        <v/>
      </c>
      <c r="K735" s="147" t="str">
        <f t="shared" si="43"/>
        <v/>
      </c>
      <c r="L735" s="147" t="str">
        <f t="shared" si="7"/>
        <v/>
      </c>
      <c r="M735" s="147" t="str">
        <f t="shared" si="8"/>
        <v/>
      </c>
      <c r="N735" s="147" t="str">
        <f t="shared" si="48"/>
        <v/>
      </c>
      <c r="O735" s="147" t="str">
        <f t="shared" si="9"/>
        <v/>
      </c>
      <c r="P735" s="146" t="str">
        <f t="shared" si="2969"/>
        <v/>
      </c>
      <c r="Q735" s="147" t="str">
        <f t="shared" si="2970"/>
        <v/>
      </c>
      <c r="R735" s="146" t="str">
        <f t="shared" si="12"/>
        <v/>
      </c>
      <c r="S735" s="146" t="str">
        <f t="shared" si="13"/>
        <v/>
      </c>
      <c r="T735" s="146" t="str">
        <f>IF(NOT(ISBLANK(DH735)),
        IF(AND(ISREF('Input Tenderers'!$J$8:$K$8),COUNTA('Input Tenderers'!$N$8)&gt;0),
                IF(COUNTA('Input Implementation Transactio'!$N735:$O735)&gt;0,"supplier;tenderer;payee","supplier;tenderer"),
                IF(COUNTA('Input Implementation Transactio'!$N735:$O735)&gt;0,"supplier;payee","supplier")
                ),
        IF(COUNTA('Input Implementation Transactio'!$N735:$O735)&gt;0, "payee", "")
        )</f>
        <v/>
      </c>
      <c r="U735" s="146" t="str">
        <f t="shared" si="14"/>
        <v/>
      </c>
      <c r="V735" s="146" t="str">
        <f t="shared" si="15"/>
        <v/>
      </c>
      <c r="W735" s="148" t="str">
        <f t="shared" si="2971"/>
        <v/>
      </c>
      <c r="X735" s="175" t="str">
        <f t="shared" si="2972"/>
        <v/>
      </c>
      <c r="Y735" s="170" t="str">
        <f t="shared" si="2973"/>
        <v/>
      </c>
      <c r="Z735" s="150" t="str">
        <f t="shared" si="19"/>
        <v/>
      </c>
      <c r="AA735" s="146" t="str">
        <f t="shared" si="20"/>
        <v/>
      </c>
      <c r="AB735" s="146" t="str">
        <f t="shared" si="21"/>
        <v/>
      </c>
      <c r="AC735" s="146" t="str">
        <f t="shared" si="22"/>
        <v/>
      </c>
      <c r="AD735" s="148" t="str">
        <f t="shared" si="2974"/>
        <v/>
      </c>
      <c r="AE735" s="148" t="str">
        <f t="shared" si="24"/>
        <v/>
      </c>
      <c r="AF735" s="175" t="str">
        <f t="shared" si="2975"/>
        <v/>
      </c>
      <c r="AG735" s="170" t="str">
        <f t="shared" si="2976"/>
        <v/>
      </c>
      <c r="AH735" s="148" t="str">
        <f t="shared" si="2977"/>
        <v/>
      </c>
      <c r="AI735" s="146" t="str">
        <f t="shared" si="28"/>
        <v/>
      </c>
      <c r="AJ735" s="146" t="str">
        <f t="shared" si="29"/>
        <v/>
      </c>
      <c r="AK735" s="146" t="str">
        <f t="shared" si="30"/>
        <v/>
      </c>
      <c r="AL735" s="146" t="str">
        <f t="shared" si="31"/>
        <v/>
      </c>
      <c r="AM735" s="171" t="str">
        <f t="shared" si="32"/>
        <v/>
      </c>
      <c r="AN735" s="171" t="str">
        <f t="shared" si="33"/>
        <v/>
      </c>
      <c r="AO735" s="146" t="str">
        <f t="shared" si="34"/>
        <v/>
      </c>
      <c r="AP735" s="146" t="str">
        <f t="shared" si="35"/>
        <v/>
      </c>
      <c r="AQ735" s="146" t="str">
        <f t="shared" si="36"/>
        <v/>
      </c>
      <c r="AR735" s="146" t="str">
        <f t="shared" ref="AR735:AS735" si="3074">IF(NOT(ISBLANK(CB735)),CONCATENATE(TEXT(CB735,"yyyy-mm-ddThh:MM:ss"),"Z"),"")</f>
        <v/>
      </c>
      <c r="AS735" s="146" t="str">
        <f t="shared" si="3074"/>
        <v/>
      </c>
      <c r="AT735" s="146" t="str">
        <f t="shared" si="38"/>
        <v/>
      </c>
      <c r="AU735" s="146" t="str">
        <f t="shared" si="39"/>
        <v/>
      </c>
      <c r="AV735" s="146" t="str">
        <f t="shared" ref="AV735:AW735" si="3075">IF(NOT(ISBLANK(DT735)),CONCATENATE(TEXT(DT735,"yyyy-mm-ddThh:MM:ss"),"Z"),"")</f>
        <v/>
      </c>
      <c r="AW735" s="146" t="str">
        <f t="shared" si="3075"/>
        <v/>
      </c>
      <c r="AX735" s="146" t="str">
        <f t="shared" ref="AX735:AZ735" si="3076">IF(NOT(ISBLANK(ED735)),CONCATENATE(TEXT(ED735,"yyyy-mm-ddThh:MM:ss"),"Z"),"")</f>
        <v/>
      </c>
      <c r="AY735" s="146" t="str">
        <f t="shared" si="3076"/>
        <v/>
      </c>
      <c r="AZ735" s="146" t="str">
        <f t="shared" si="3076"/>
        <v/>
      </c>
      <c r="BA735" s="176"/>
      <c r="BB735" s="152"/>
      <c r="BC735" s="177"/>
      <c r="BD735" s="154"/>
      <c r="BE735" s="155"/>
      <c r="BF735" s="154"/>
      <c r="BG735" s="155"/>
      <c r="BH735" s="169"/>
      <c r="BI735" s="162"/>
      <c r="BJ735" s="172"/>
      <c r="BK735" s="162"/>
      <c r="BL735" s="158"/>
      <c r="BM735" s="172"/>
      <c r="BN735" s="162"/>
      <c r="BO735" s="167"/>
      <c r="BP735" s="169"/>
      <c r="BQ735" s="162"/>
      <c r="BR735" s="162"/>
      <c r="BS735" s="174"/>
      <c r="BT735" s="162"/>
      <c r="BU735" s="174"/>
      <c r="BV735" s="174"/>
      <c r="BW735" s="174"/>
      <c r="BX735" s="173"/>
      <c r="BY735" s="158"/>
      <c r="BZ735" s="160"/>
      <c r="CA735" s="172"/>
      <c r="CB735" s="152"/>
      <c r="CC735" s="152"/>
      <c r="CD735" s="156"/>
      <c r="CE735" s="172"/>
      <c r="CF735" s="162"/>
      <c r="CG735" s="162"/>
      <c r="CH735" s="158"/>
      <c r="CI735" s="173"/>
      <c r="CJ735" s="178"/>
      <c r="CK735" s="173"/>
      <c r="CL735" s="165"/>
      <c r="CM735" s="172"/>
      <c r="CN735" s="162"/>
      <c r="CO735" s="162"/>
      <c r="CP735" s="162"/>
      <c r="CQ735" s="162"/>
      <c r="CR735" s="169"/>
      <c r="CS735" s="162"/>
      <c r="CT735" s="162"/>
      <c r="CU735" s="174"/>
      <c r="CV735" s="152"/>
      <c r="CW735" s="173"/>
      <c r="CX735" s="158"/>
      <c r="CY735" s="172"/>
      <c r="CZ735" s="162"/>
      <c r="DA735" s="162"/>
      <c r="DB735" s="158"/>
      <c r="DC735" s="173"/>
      <c r="DD735" s="178"/>
      <c r="DE735" s="173"/>
      <c r="DF735" s="165"/>
      <c r="DG735" s="172"/>
      <c r="DH735" s="178"/>
      <c r="DI735" s="172"/>
      <c r="DJ735" s="178"/>
      <c r="DK735" s="172"/>
      <c r="DL735" s="162"/>
      <c r="DM735" s="167"/>
      <c r="DN735" s="169"/>
      <c r="DO735" s="162"/>
      <c r="DP735" s="162"/>
      <c r="DQ735" s="174"/>
      <c r="DR735" s="152"/>
      <c r="DS735" s="172"/>
      <c r="DT735" s="152"/>
      <c r="DU735" s="152"/>
      <c r="DV735" s="156"/>
      <c r="DW735" s="173"/>
      <c r="DX735" s="158"/>
      <c r="DY735" s="172"/>
      <c r="DZ735" s="162"/>
      <c r="EA735" s="162"/>
      <c r="EB735" s="172"/>
      <c r="EC735" s="172"/>
      <c r="ED735" s="152"/>
      <c r="EE735" s="152"/>
      <c r="EF735" s="152"/>
      <c r="EG735" s="174"/>
      <c r="EH735" s="172"/>
      <c r="EI735" s="162"/>
      <c r="EJ735" s="162"/>
    </row>
    <row r="736" spans="1:140" ht="12.5">
      <c r="A736" s="168"/>
      <c r="B736" s="169"/>
      <c r="C736" s="144" t="str">
        <f t="shared" si="0"/>
        <v/>
      </c>
      <c r="D736" s="144" t="str">
        <f t="shared" si="2966"/>
        <v/>
      </c>
      <c r="E736" s="144" t="str">
        <f t="shared" si="2"/>
        <v/>
      </c>
      <c r="F736" s="145" t="str">
        <f t="shared" si="2967"/>
        <v/>
      </c>
      <c r="G736" s="145" t="str">
        <f t="shared" si="4"/>
        <v/>
      </c>
      <c r="H736" s="145" t="str">
        <f t="shared" si="5"/>
        <v/>
      </c>
      <c r="I736" s="146" t="str">
        <f t="shared" ref="I736:J736" si="3077">IF(COUNTA($DO736:$DX736)&gt;0,$BA736,"")</f>
        <v/>
      </c>
      <c r="J736" s="146" t="str">
        <f t="shared" si="3077"/>
        <v/>
      </c>
      <c r="K736" s="147" t="str">
        <f t="shared" si="43"/>
        <v/>
      </c>
      <c r="L736" s="147" t="str">
        <f t="shared" si="7"/>
        <v/>
      </c>
      <c r="M736" s="147" t="str">
        <f t="shared" si="8"/>
        <v/>
      </c>
      <c r="N736" s="147" t="str">
        <f t="shared" si="48"/>
        <v/>
      </c>
      <c r="O736" s="147" t="str">
        <f t="shared" si="9"/>
        <v/>
      </c>
      <c r="P736" s="146" t="str">
        <f t="shared" si="2969"/>
        <v/>
      </c>
      <c r="Q736" s="147" t="str">
        <f t="shared" si="2970"/>
        <v/>
      </c>
      <c r="R736" s="146" t="str">
        <f t="shared" si="12"/>
        <v/>
      </c>
      <c r="S736" s="146" t="str">
        <f t="shared" si="13"/>
        <v/>
      </c>
      <c r="T736" s="146" t="str">
        <f>IF(NOT(ISBLANK(DH736)),
        IF(AND(ISREF('Input Tenderers'!$J$8:$K$8),COUNTA('Input Tenderers'!$N$8)&gt;0),
                IF(COUNTA('Input Implementation Transactio'!$N736:$O736)&gt;0,"supplier;tenderer;payee","supplier;tenderer"),
                IF(COUNTA('Input Implementation Transactio'!$N736:$O736)&gt;0,"supplier;payee","supplier")
                ),
        IF(COUNTA('Input Implementation Transactio'!$N736:$O736)&gt;0, "payee", "")
        )</f>
        <v/>
      </c>
      <c r="U736" s="146" t="str">
        <f t="shared" si="14"/>
        <v/>
      </c>
      <c r="V736" s="146" t="str">
        <f t="shared" si="15"/>
        <v/>
      </c>
      <c r="W736" s="148" t="str">
        <f t="shared" si="2971"/>
        <v/>
      </c>
      <c r="X736" s="175" t="str">
        <f t="shared" si="2972"/>
        <v/>
      </c>
      <c r="Y736" s="170" t="str">
        <f t="shared" si="2973"/>
        <v/>
      </c>
      <c r="Z736" s="150" t="str">
        <f t="shared" si="19"/>
        <v/>
      </c>
      <c r="AA736" s="146" t="str">
        <f t="shared" si="20"/>
        <v/>
      </c>
      <c r="AB736" s="146" t="str">
        <f t="shared" si="21"/>
        <v/>
      </c>
      <c r="AC736" s="146" t="str">
        <f t="shared" si="22"/>
        <v/>
      </c>
      <c r="AD736" s="148" t="str">
        <f t="shared" si="2974"/>
        <v/>
      </c>
      <c r="AE736" s="148" t="str">
        <f t="shared" si="24"/>
        <v/>
      </c>
      <c r="AF736" s="175" t="str">
        <f t="shared" si="2975"/>
        <v/>
      </c>
      <c r="AG736" s="170" t="str">
        <f t="shared" si="2976"/>
        <v/>
      </c>
      <c r="AH736" s="148" t="str">
        <f t="shared" si="2977"/>
        <v/>
      </c>
      <c r="AI736" s="146" t="str">
        <f t="shared" si="28"/>
        <v/>
      </c>
      <c r="AJ736" s="146" t="str">
        <f t="shared" si="29"/>
        <v/>
      </c>
      <c r="AK736" s="146" t="str">
        <f t="shared" si="30"/>
        <v/>
      </c>
      <c r="AL736" s="146" t="str">
        <f t="shared" si="31"/>
        <v/>
      </c>
      <c r="AM736" s="171" t="str">
        <f t="shared" si="32"/>
        <v/>
      </c>
      <c r="AN736" s="171" t="str">
        <f t="shared" si="33"/>
        <v/>
      </c>
      <c r="AO736" s="146" t="str">
        <f t="shared" si="34"/>
        <v/>
      </c>
      <c r="AP736" s="146" t="str">
        <f t="shared" si="35"/>
        <v/>
      </c>
      <c r="AQ736" s="146" t="str">
        <f t="shared" si="36"/>
        <v/>
      </c>
      <c r="AR736" s="146" t="str">
        <f t="shared" ref="AR736:AS736" si="3078">IF(NOT(ISBLANK(CB736)),CONCATENATE(TEXT(CB736,"yyyy-mm-ddThh:MM:ss"),"Z"),"")</f>
        <v/>
      </c>
      <c r="AS736" s="146" t="str">
        <f t="shared" si="3078"/>
        <v/>
      </c>
      <c r="AT736" s="146" t="str">
        <f t="shared" si="38"/>
        <v/>
      </c>
      <c r="AU736" s="146" t="str">
        <f t="shared" si="39"/>
        <v/>
      </c>
      <c r="AV736" s="146" t="str">
        <f t="shared" ref="AV736:AW736" si="3079">IF(NOT(ISBLANK(DT736)),CONCATENATE(TEXT(DT736,"yyyy-mm-ddThh:MM:ss"),"Z"),"")</f>
        <v/>
      </c>
      <c r="AW736" s="146" t="str">
        <f t="shared" si="3079"/>
        <v/>
      </c>
      <c r="AX736" s="146" t="str">
        <f t="shared" ref="AX736:AZ736" si="3080">IF(NOT(ISBLANK(ED736)),CONCATENATE(TEXT(ED736,"yyyy-mm-ddThh:MM:ss"),"Z"),"")</f>
        <v/>
      </c>
      <c r="AY736" s="146" t="str">
        <f t="shared" si="3080"/>
        <v/>
      </c>
      <c r="AZ736" s="146" t="str">
        <f t="shared" si="3080"/>
        <v/>
      </c>
      <c r="BA736" s="176"/>
      <c r="BB736" s="152"/>
      <c r="BC736" s="177"/>
      <c r="BD736" s="154"/>
      <c r="BE736" s="155"/>
      <c r="BF736" s="154"/>
      <c r="BG736" s="155"/>
      <c r="BH736" s="169"/>
      <c r="BI736" s="162"/>
      <c r="BJ736" s="172"/>
      <c r="BK736" s="162"/>
      <c r="BL736" s="158"/>
      <c r="BM736" s="172"/>
      <c r="BN736" s="162"/>
      <c r="BO736" s="167"/>
      <c r="BP736" s="169"/>
      <c r="BQ736" s="162"/>
      <c r="BR736" s="162"/>
      <c r="BS736" s="174"/>
      <c r="BT736" s="162"/>
      <c r="BU736" s="174"/>
      <c r="BV736" s="174"/>
      <c r="BW736" s="174"/>
      <c r="BX736" s="173"/>
      <c r="BY736" s="158"/>
      <c r="BZ736" s="160"/>
      <c r="CA736" s="172"/>
      <c r="CB736" s="152"/>
      <c r="CC736" s="152"/>
      <c r="CD736" s="156"/>
      <c r="CE736" s="172"/>
      <c r="CF736" s="162"/>
      <c r="CG736" s="162"/>
      <c r="CH736" s="158"/>
      <c r="CI736" s="173"/>
      <c r="CJ736" s="178"/>
      <c r="CK736" s="173"/>
      <c r="CL736" s="165"/>
      <c r="CM736" s="172"/>
      <c r="CN736" s="162"/>
      <c r="CO736" s="162"/>
      <c r="CP736" s="162"/>
      <c r="CQ736" s="162"/>
      <c r="CR736" s="169"/>
      <c r="CS736" s="162"/>
      <c r="CT736" s="162"/>
      <c r="CU736" s="174"/>
      <c r="CV736" s="152"/>
      <c r="CW736" s="173"/>
      <c r="CX736" s="158"/>
      <c r="CY736" s="172"/>
      <c r="CZ736" s="162"/>
      <c r="DA736" s="162"/>
      <c r="DB736" s="158"/>
      <c r="DC736" s="173"/>
      <c r="DD736" s="178"/>
      <c r="DE736" s="173"/>
      <c r="DF736" s="165"/>
      <c r="DG736" s="172"/>
      <c r="DH736" s="178"/>
      <c r="DI736" s="172"/>
      <c r="DJ736" s="178"/>
      <c r="DK736" s="172"/>
      <c r="DL736" s="162"/>
      <c r="DM736" s="167"/>
      <c r="DN736" s="169"/>
      <c r="DO736" s="162"/>
      <c r="DP736" s="162"/>
      <c r="DQ736" s="174"/>
      <c r="DR736" s="152"/>
      <c r="DS736" s="172"/>
      <c r="DT736" s="152"/>
      <c r="DU736" s="152"/>
      <c r="DV736" s="156"/>
      <c r="DW736" s="173"/>
      <c r="DX736" s="158"/>
      <c r="DY736" s="172"/>
      <c r="DZ736" s="162"/>
      <c r="EA736" s="162"/>
      <c r="EB736" s="172"/>
      <c r="EC736" s="172"/>
      <c r="ED736" s="152"/>
      <c r="EE736" s="152"/>
      <c r="EF736" s="152"/>
      <c r="EG736" s="174"/>
      <c r="EH736" s="172"/>
      <c r="EI736" s="162"/>
      <c r="EJ736" s="162"/>
    </row>
    <row r="737" spans="1:140" ht="12.5">
      <c r="A737" s="168"/>
      <c r="B737" s="169"/>
      <c r="C737" s="144" t="str">
        <f t="shared" si="0"/>
        <v/>
      </c>
      <c r="D737" s="144" t="str">
        <f t="shared" si="2966"/>
        <v/>
      </c>
      <c r="E737" s="144" t="str">
        <f t="shared" si="2"/>
        <v/>
      </c>
      <c r="F737" s="145" t="str">
        <f t="shared" si="2967"/>
        <v/>
      </c>
      <c r="G737" s="145" t="str">
        <f t="shared" si="4"/>
        <v/>
      </c>
      <c r="H737" s="145" t="str">
        <f t="shared" si="5"/>
        <v/>
      </c>
      <c r="I737" s="146" t="str">
        <f t="shared" ref="I737:J737" si="3081">IF(COUNTA($DO737:$DX737)&gt;0,$BA737,"")</f>
        <v/>
      </c>
      <c r="J737" s="146" t="str">
        <f t="shared" si="3081"/>
        <v/>
      </c>
      <c r="K737" s="147" t="str">
        <f t="shared" si="43"/>
        <v/>
      </c>
      <c r="L737" s="147" t="str">
        <f t="shared" si="7"/>
        <v/>
      </c>
      <c r="M737" s="147" t="str">
        <f t="shared" si="8"/>
        <v/>
      </c>
      <c r="N737" s="147" t="str">
        <f t="shared" si="48"/>
        <v/>
      </c>
      <c r="O737" s="147" t="str">
        <f t="shared" si="9"/>
        <v/>
      </c>
      <c r="P737" s="146" t="str">
        <f t="shared" si="2969"/>
        <v/>
      </c>
      <c r="Q737" s="147" t="str">
        <f t="shared" si="2970"/>
        <v/>
      </c>
      <c r="R737" s="146" t="str">
        <f t="shared" si="12"/>
        <v/>
      </c>
      <c r="S737" s="146" t="str">
        <f t="shared" si="13"/>
        <v/>
      </c>
      <c r="T737" s="146" t="str">
        <f>IF(NOT(ISBLANK(DH737)),
        IF(AND(ISREF('Input Tenderers'!$J$8:$K$8),COUNTA('Input Tenderers'!$N$8)&gt;0),
                IF(COUNTA('Input Implementation Transactio'!$N737:$O737)&gt;0,"supplier;tenderer;payee","supplier;tenderer"),
                IF(COUNTA('Input Implementation Transactio'!$N737:$O737)&gt;0,"supplier;payee","supplier")
                ),
        IF(COUNTA('Input Implementation Transactio'!$N737:$O737)&gt;0, "payee", "")
        )</f>
        <v/>
      </c>
      <c r="U737" s="146" t="str">
        <f t="shared" si="14"/>
        <v/>
      </c>
      <c r="V737" s="146" t="str">
        <f t="shared" si="15"/>
        <v/>
      </c>
      <c r="W737" s="148" t="str">
        <f t="shared" si="2971"/>
        <v/>
      </c>
      <c r="X737" s="175" t="str">
        <f t="shared" si="2972"/>
        <v/>
      </c>
      <c r="Y737" s="170" t="str">
        <f t="shared" si="2973"/>
        <v/>
      </c>
      <c r="Z737" s="150" t="str">
        <f t="shared" si="19"/>
        <v/>
      </c>
      <c r="AA737" s="146" t="str">
        <f t="shared" si="20"/>
        <v/>
      </c>
      <c r="AB737" s="146" t="str">
        <f t="shared" si="21"/>
        <v/>
      </c>
      <c r="AC737" s="146" t="str">
        <f t="shared" si="22"/>
        <v/>
      </c>
      <c r="AD737" s="148" t="str">
        <f t="shared" si="2974"/>
        <v/>
      </c>
      <c r="AE737" s="148" t="str">
        <f t="shared" si="24"/>
        <v/>
      </c>
      <c r="AF737" s="175" t="str">
        <f t="shared" si="2975"/>
        <v/>
      </c>
      <c r="AG737" s="170" t="str">
        <f t="shared" si="2976"/>
        <v/>
      </c>
      <c r="AH737" s="148" t="str">
        <f t="shared" si="2977"/>
        <v/>
      </c>
      <c r="AI737" s="146" t="str">
        <f t="shared" si="28"/>
        <v/>
      </c>
      <c r="AJ737" s="146" t="str">
        <f t="shared" si="29"/>
        <v/>
      </c>
      <c r="AK737" s="146" t="str">
        <f t="shared" si="30"/>
        <v/>
      </c>
      <c r="AL737" s="146" t="str">
        <f t="shared" si="31"/>
        <v/>
      </c>
      <c r="AM737" s="171" t="str">
        <f t="shared" si="32"/>
        <v/>
      </c>
      <c r="AN737" s="171" t="str">
        <f t="shared" si="33"/>
        <v/>
      </c>
      <c r="AO737" s="146" t="str">
        <f t="shared" si="34"/>
        <v/>
      </c>
      <c r="AP737" s="146" t="str">
        <f t="shared" si="35"/>
        <v/>
      </c>
      <c r="AQ737" s="146" t="str">
        <f t="shared" si="36"/>
        <v/>
      </c>
      <c r="AR737" s="146" t="str">
        <f t="shared" ref="AR737:AS737" si="3082">IF(NOT(ISBLANK(CB737)),CONCATENATE(TEXT(CB737,"yyyy-mm-ddThh:MM:ss"),"Z"),"")</f>
        <v/>
      </c>
      <c r="AS737" s="146" t="str">
        <f t="shared" si="3082"/>
        <v/>
      </c>
      <c r="AT737" s="146" t="str">
        <f t="shared" si="38"/>
        <v/>
      </c>
      <c r="AU737" s="146" t="str">
        <f t="shared" si="39"/>
        <v/>
      </c>
      <c r="AV737" s="146" t="str">
        <f t="shared" ref="AV737:AW737" si="3083">IF(NOT(ISBLANK(DT737)),CONCATENATE(TEXT(DT737,"yyyy-mm-ddThh:MM:ss"),"Z"),"")</f>
        <v/>
      </c>
      <c r="AW737" s="146" t="str">
        <f t="shared" si="3083"/>
        <v/>
      </c>
      <c r="AX737" s="146" t="str">
        <f t="shared" ref="AX737:AZ737" si="3084">IF(NOT(ISBLANK(ED737)),CONCATENATE(TEXT(ED737,"yyyy-mm-ddThh:MM:ss"),"Z"),"")</f>
        <v/>
      </c>
      <c r="AY737" s="146" t="str">
        <f t="shared" si="3084"/>
        <v/>
      </c>
      <c r="AZ737" s="146" t="str">
        <f t="shared" si="3084"/>
        <v/>
      </c>
      <c r="BA737" s="176"/>
      <c r="BB737" s="152"/>
      <c r="BC737" s="177"/>
      <c r="BD737" s="154"/>
      <c r="BE737" s="155"/>
      <c r="BF737" s="154"/>
      <c r="BG737" s="155"/>
      <c r="BH737" s="169"/>
      <c r="BI737" s="162"/>
      <c r="BJ737" s="172"/>
      <c r="BK737" s="162"/>
      <c r="BL737" s="158"/>
      <c r="BM737" s="172"/>
      <c r="BN737" s="162"/>
      <c r="BO737" s="167"/>
      <c r="BP737" s="169"/>
      <c r="BQ737" s="162"/>
      <c r="BR737" s="162"/>
      <c r="BS737" s="174"/>
      <c r="BT737" s="162"/>
      <c r="BU737" s="174"/>
      <c r="BV737" s="174"/>
      <c r="BW737" s="174"/>
      <c r="BX737" s="173"/>
      <c r="BY737" s="158"/>
      <c r="BZ737" s="160"/>
      <c r="CA737" s="172"/>
      <c r="CB737" s="152"/>
      <c r="CC737" s="152"/>
      <c r="CD737" s="156"/>
      <c r="CE737" s="172"/>
      <c r="CF737" s="162"/>
      <c r="CG737" s="162"/>
      <c r="CH737" s="158"/>
      <c r="CI737" s="173"/>
      <c r="CJ737" s="178"/>
      <c r="CK737" s="173"/>
      <c r="CL737" s="165"/>
      <c r="CM737" s="172"/>
      <c r="CN737" s="162"/>
      <c r="CO737" s="162"/>
      <c r="CP737" s="162"/>
      <c r="CQ737" s="162"/>
      <c r="CR737" s="169"/>
      <c r="CS737" s="162"/>
      <c r="CT737" s="162"/>
      <c r="CU737" s="174"/>
      <c r="CV737" s="152"/>
      <c r="CW737" s="173"/>
      <c r="CX737" s="158"/>
      <c r="CY737" s="172"/>
      <c r="CZ737" s="162"/>
      <c r="DA737" s="162"/>
      <c r="DB737" s="158"/>
      <c r="DC737" s="173"/>
      <c r="DD737" s="178"/>
      <c r="DE737" s="173"/>
      <c r="DF737" s="165"/>
      <c r="DG737" s="172"/>
      <c r="DH737" s="178"/>
      <c r="DI737" s="172"/>
      <c r="DJ737" s="178"/>
      <c r="DK737" s="172"/>
      <c r="DL737" s="162"/>
      <c r="DM737" s="167"/>
      <c r="DN737" s="169"/>
      <c r="DO737" s="162"/>
      <c r="DP737" s="162"/>
      <c r="DQ737" s="174"/>
      <c r="DR737" s="152"/>
      <c r="DS737" s="172"/>
      <c r="DT737" s="152"/>
      <c r="DU737" s="152"/>
      <c r="DV737" s="156"/>
      <c r="DW737" s="173"/>
      <c r="DX737" s="158"/>
      <c r="DY737" s="172"/>
      <c r="DZ737" s="162"/>
      <c r="EA737" s="162"/>
      <c r="EB737" s="172"/>
      <c r="EC737" s="172"/>
      <c r="ED737" s="152"/>
      <c r="EE737" s="152"/>
      <c r="EF737" s="152"/>
      <c r="EG737" s="174"/>
      <c r="EH737" s="172"/>
      <c r="EI737" s="162"/>
      <c r="EJ737" s="162"/>
    </row>
    <row r="738" spans="1:140" ht="12.5">
      <c r="A738" s="168"/>
      <c r="B738" s="169"/>
      <c r="C738" s="144" t="str">
        <f t="shared" si="0"/>
        <v/>
      </c>
      <c r="D738" s="144" t="str">
        <f t="shared" si="2966"/>
        <v/>
      </c>
      <c r="E738" s="144" t="str">
        <f t="shared" si="2"/>
        <v/>
      </c>
      <c r="F738" s="145" t="str">
        <f t="shared" si="2967"/>
        <v/>
      </c>
      <c r="G738" s="145" t="str">
        <f t="shared" si="4"/>
        <v/>
      </c>
      <c r="H738" s="145" t="str">
        <f t="shared" si="5"/>
        <v/>
      </c>
      <c r="I738" s="146" t="str">
        <f t="shared" ref="I738:J738" si="3085">IF(COUNTA($DO738:$DX738)&gt;0,$BA738,"")</f>
        <v/>
      </c>
      <c r="J738" s="146" t="str">
        <f t="shared" si="3085"/>
        <v/>
      </c>
      <c r="K738" s="147" t="str">
        <f t="shared" si="43"/>
        <v/>
      </c>
      <c r="L738" s="147" t="str">
        <f t="shared" si="7"/>
        <v/>
      </c>
      <c r="M738" s="147" t="str">
        <f t="shared" si="8"/>
        <v/>
      </c>
      <c r="N738" s="147" t="str">
        <f t="shared" si="48"/>
        <v/>
      </c>
      <c r="O738" s="147" t="str">
        <f t="shared" si="9"/>
        <v/>
      </c>
      <c r="P738" s="146" t="str">
        <f t="shared" si="2969"/>
        <v/>
      </c>
      <c r="Q738" s="147" t="str">
        <f t="shared" si="2970"/>
        <v/>
      </c>
      <c r="R738" s="146" t="str">
        <f t="shared" si="12"/>
        <v/>
      </c>
      <c r="S738" s="146" t="str">
        <f t="shared" si="13"/>
        <v/>
      </c>
      <c r="T738" s="146" t="str">
        <f>IF(NOT(ISBLANK(DH738)),
        IF(AND(ISREF('Input Tenderers'!$J$8:$K$8),COUNTA('Input Tenderers'!$N$8)&gt;0),
                IF(COUNTA('Input Implementation Transactio'!$N738:$O738)&gt;0,"supplier;tenderer;payee","supplier;tenderer"),
                IF(COUNTA('Input Implementation Transactio'!$N738:$O738)&gt;0,"supplier;payee","supplier")
                ),
        IF(COUNTA('Input Implementation Transactio'!$N738:$O738)&gt;0, "payee", "")
        )</f>
        <v/>
      </c>
      <c r="U738" s="146" t="str">
        <f t="shared" si="14"/>
        <v/>
      </c>
      <c r="V738" s="146" t="str">
        <f t="shared" si="15"/>
        <v/>
      </c>
      <c r="W738" s="148" t="str">
        <f t="shared" si="2971"/>
        <v/>
      </c>
      <c r="X738" s="175" t="str">
        <f t="shared" si="2972"/>
        <v/>
      </c>
      <c r="Y738" s="170" t="str">
        <f t="shared" si="2973"/>
        <v/>
      </c>
      <c r="Z738" s="150" t="str">
        <f t="shared" si="19"/>
        <v/>
      </c>
      <c r="AA738" s="146" t="str">
        <f t="shared" si="20"/>
        <v/>
      </c>
      <c r="AB738" s="146" t="str">
        <f t="shared" si="21"/>
        <v/>
      </c>
      <c r="AC738" s="146" t="str">
        <f t="shared" si="22"/>
        <v/>
      </c>
      <c r="AD738" s="148" t="str">
        <f t="shared" si="2974"/>
        <v/>
      </c>
      <c r="AE738" s="148" t="str">
        <f t="shared" si="24"/>
        <v/>
      </c>
      <c r="AF738" s="175" t="str">
        <f t="shared" si="2975"/>
        <v/>
      </c>
      <c r="AG738" s="170" t="str">
        <f t="shared" si="2976"/>
        <v/>
      </c>
      <c r="AH738" s="148" t="str">
        <f t="shared" si="2977"/>
        <v/>
      </c>
      <c r="AI738" s="146" t="str">
        <f t="shared" si="28"/>
        <v/>
      </c>
      <c r="AJ738" s="146" t="str">
        <f t="shared" si="29"/>
        <v/>
      </c>
      <c r="AK738" s="146" t="str">
        <f t="shared" si="30"/>
        <v/>
      </c>
      <c r="AL738" s="146" t="str">
        <f t="shared" si="31"/>
        <v/>
      </c>
      <c r="AM738" s="171" t="str">
        <f t="shared" si="32"/>
        <v/>
      </c>
      <c r="AN738" s="171" t="str">
        <f t="shared" si="33"/>
        <v/>
      </c>
      <c r="AO738" s="146" t="str">
        <f t="shared" si="34"/>
        <v/>
      </c>
      <c r="AP738" s="146" t="str">
        <f t="shared" si="35"/>
        <v/>
      </c>
      <c r="AQ738" s="146" t="str">
        <f t="shared" si="36"/>
        <v/>
      </c>
      <c r="AR738" s="146" t="str">
        <f t="shared" ref="AR738:AS738" si="3086">IF(NOT(ISBLANK(CB738)),CONCATENATE(TEXT(CB738,"yyyy-mm-ddThh:MM:ss"),"Z"),"")</f>
        <v/>
      </c>
      <c r="AS738" s="146" t="str">
        <f t="shared" si="3086"/>
        <v/>
      </c>
      <c r="AT738" s="146" t="str">
        <f t="shared" si="38"/>
        <v/>
      </c>
      <c r="AU738" s="146" t="str">
        <f t="shared" si="39"/>
        <v/>
      </c>
      <c r="AV738" s="146" t="str">
        <f t="shared" ref="AV738:AW738" si="3087">IF(NOT(ISBLANK(DT738)),CONCATENATE(TEXT(DT738,"yyyy-mm-ddThh:MM:ss"),"Z"),"")</f>
        <v/>
      </c>
      <c r="AW738" s="146" t="str">
        <f t="shared" si="3087"/>
        <v/>
      </c>
      <c r="AX738" s="146" t="str">
        <f t="shared" ref="AX738:AZ738" si="3088">IF(NOT(ISBLANK(ED738)),CONCATENATE(TEXT(ED738,"yyyy-mm-ddThh:MM:ss"),"Z"),"")</f>
        <v/>
      </c>
      <c r="AY738" s="146" t="str">
        <f t="shared" si="3088"/>
        <v/>
      </c>
      <c r="AZ738" s="146" t="str">
        <f t="shared" si="3088"/>
        <v/>
      </c>
      <c r="BA738" s="176"/>
      <c r="BB738" s="152"/>
      <c r="BC738" s="177"/>
      <c r="BD738" s="154"/>
      <c r="BE738" s="155"/>
      <c r="BF738" s="154"/>
      <c r="BG738" s="155"/>
      <c r="BH738" s="169"/>
      <c r="BI738" s="162"/>
      <c r="BJ738" s="172"/>
      <c r="BK738" s="162"/>
      <c r="BL738" s="158"/>
      <c r="BM738" s="172"/>
      <c r="BN738" s="162"/>
      <c r="BO738" s="167"/>
      <c r="BP738" s="169"/>
      <c r="BQ738" s="162"/>
      <c r="BR738" s="162"/>
      <c r="BS738" s="174"/>
      <c r="BT738" s="162"/>
      <c r="BU738" s="174"/>
      <c r="BV738" s="174"/>
      <c r="BW738" s="174"/>
      <c r="BX738" s="173"/>
      <c r="BY738" s="158"/>
      <c r="BZ738" s="160"/>
      <c r="CA738" s="172"/>
      <c r="CB738" s="152"/>
      <c r="CC738" s="152"/>
      <c r="CD738" s="156"/>
      <c r="CE738" s="172"/>
      <c r="CF738" s="162"/>
      <c r="CG738" s="162"/>
      <c r="CH738" s="158"/>
      <c r="CI738" s="173"/>
      <c r="CJ738" s="178"/>
      <c r="CK738" s="173"/>
      <c r="CL738" s="165"/>
      <c r="CM738" s="172"/>
      <c r="CN738" s="162"/>
      <c r="CO738" s="162"/>
      <c r="CP738" s="162"/>
      <c r="CQ738" s="162"/>
      <c r="CR738" s="169"/>
      <c r="CS738" s="162"/>
      <c r="CT738" s="162"/>
      <c r="CU738" s="174"/>
      <c r="CV738" s="152"/>
      <c r="CW738" s="173"/>
      <c r="CX738" s="158"/>
      <c r="CY738" s="172"/>
      <c r="CZ738" s="162"/>
      <c r="DA738" s="162"/>
      <c r="DB738" s="158"/>
      <c r="DC738" s="173"/>
      <c r="DD738" s="178"/>
      <c r="DE738" s="173"/>
      <c r="DF738" s="165"/>
      <c r="DG738" s="172"/>
      <c r="DH738" s="178"/>
      <c r="DI738" s="172"/>
      <c r="DJ738" s="178"/>
      <c r="DK738" s="172"/>
      <c r="DL738" s="162"/>
      <c r="DM738" s="167"/>
      <c r="DN738" s="169"/>
      <c r="DO738" s="162"/>
      <c r="DP738" s="162"/>
      <c r="DQ738" s="174"/>
      <c r="DR738" s="152"/>
      <c r="DS738" s="172"/>
      <c r="DT738" s="152"/>
      <c r="DU738" s="152"/>
      <c r="DV738" s="156"/>
      <c r="DW738" s="173"/>
      <c r="DX738" s="158"/>
      <c r="DY738" s="172"/>
      <c r="DZ738" s="162"/>
      <c r="EA738" s="162"/>
      <c r="EB738" s="172"/>
      <c r="EC738" s="172"/>
      <c r="ED738" s="152"/>
      <c r="EE738" s="152"/>
      <c r="EF738" s="152"/>
      <c r="EG738" s="174"/>
      <c r="EH738" s="172"/>
      <c r="EI738" s="162"/>
      <c r="EJ738" s="162"/>
    </row>
    <row r="739" spans="1:140" ht="12.5">
      <c r="A739" s="168"/>
      <c r="B739" s="169"/>
      <c r="C739" s="144" t="str">
        <f t="shared" si="0"/>
        <v/>
      </c>
      <c r="D739" s="144" t="str">
        <f t="shared" si="2966"/>
        <v/>
      </c>
      <c r="E739" s="144" t="str">
        <f t="shared" si="2"/>
        <v/>
      </c>
      <c r="F739" s="145" t="str">
        <f t="shared" si="2967"/>
        <v/>
      </c>
      <c r="G739" s="145" t="str">
        <f t="shared" si="4"/>
        <v/>
      </c>
      <c r="H739" s="145" t="str">
        <f t="shared" si="5"/>
        <v/>
      </c>
      <c r="I739" s="146" t="str">
        <f t="shared" ref="I739:J739" si="3089">IF(COUNTA($DO739:$DX739)&gt;0,$BA739,"")</f>
        <v/>
      </c>
      <c r="J739" s="146" t="str">
        <f t="shared" si="3089"/>
        <v/>
      </c>
      <c r="K739" s="147" t="str">
        <f t="shared" si="43"/>
        <v/>
      </c>
      <c r="L739" s="147" t="str">
        <f t="shared" si="7"/>
        <v/>
      </c>
      <c r="M739" s="147" t="str">
        <f t="shared" si="8"/>
        <v/>
      </c>
      <c r="N739" s="147" t="str">
        <f t="shared" si="48"/>
        <v/>
      </c>
      <c r="O739" s="147" t="str">
        <f t="shared" si="9"/>
        <v/>
      </c>
      <c r="P739" s="146" t="str">
        <f t="shared" si="2969"/>
        <v/>
      </c>
      <c r="Q739" s="147" t="str">
        <f t="shared" si="2970"/>
        <v/>
      </c>
      <c r="R739" s="146" t="str">
        <f t="shared" si="12"/>
        <v/>
      </c>
      <c r="S739" s="146" t="str">
        <f t="shared" si="13"/>
        <v/>
      </c>
      <c r="T739" s="146" t="str">
        <f>IF(NOT(ISBLANK(DH739)),
        IF(AND(ISREF('Input Tenderers'!$J$8:$K$8),COUNTA('Input Tenderers'!$N$8)&gt;0),
                IF(COUNTA('Input Implementation Transactio'!$N739:$O739)&gt;0,"supplier;tenderer;payee","supplier;tenderer"),
                IF(COUNTA('Input Implementation Transactio'!$N739:$O739)&gt;0,"supplier;payee","supplier")
                ),
        IF(COUNTA('Input Implementation Transactio'!$N739:$O739)&gt;0, "payee", "")
        )</f>
        <v/>
      </c>
      <c r="U739" s="146" t="str">
        <f t="shared" si="14"/>
        <v/>
      </c>
      <c r="V739" s="146" t="str">
        <f t="shared" si="15"/>
        <v/>
      </c>
      <c r="W739" s="148" t="str">
        <f t="shared" si="2971"/>
        <v/>
      </c>
      <c r="X739" s="175" t="str">
        <f t="shared" si="2972"/>
        <v/>
      </c>
      <c r="Y739" s="170" t="str">
        <f t="shared" si="2973"/>
        <v/>
      </c>
      <c r="Z739" s="150" t="str">
        <f t="shared" si="19"/>
        <v/>
      </c>
      <c r="AA739" s="146" t="str">
        <f t="shared" si="20"/>
        <v/>
      </c>
      <c r="AB739" s="146" t="str">
        <f t="shared" si="21"/>
        <v/>
      </c>
      <c r="AC739" s="146" t="str">
        <f t="shared" si="22"/>
        <v/>
      </c>
      <c r="AD739" s="148" t="str">
        <f t="shared" si="2974"/>
        <v/>
      </c>
      <c r="AE739" s="148" t="str">
        <f t="shared" si="24"/>
        <v/>
      </c>
      <c r="AF739" s="175" t="str">
        <f t="shared" si="2975"/>
        <v/>
      </c>
      <c r="AG739" s="170" t="str">
        <f t="shared" si="2976"/>
        <v/>
      </c>
      <c r="AH739" s="148" t="str">
        <f t="shared" si="2977"/>
        <v/>
      </c>
      <c r="AI739" s="146" t="str">
        <f t="shared" si="28"/>
        <v/>
      </c>
      <c r="AJ739" s="146" t="str">
        <f t="shared" si="29"/>
        <v/>
      </c>
      <c r="AK739" s="146" t="str">
        <f t="shared" si="30"/>
        <v/>
      </c>
      <c r="AL739" s="146" t="str">
        <f t="shared" si="31"/>
        <v/>
      </c>
      <c r="AM739" s="171" t="str">
        <f t="shared" si="32"/>
        <v/>
      </c>
      <c r="AN739" s="171" t="str">
        <f t="shared" si="33"/>
        <v/>
      </c>
      <c r="AO739" s="146" t="str">
        <f t="shared" si="34"/>
        <v/>
      </c>
      <c r="AP739" s="146" t="str">
        <f t="shared" si="35"/>
        <v/>
      </c>
      <c r="AQ739" s="146" t="str">
        <f t="shared" si="36"/>
        <v/>
      </c>
      <c r="AR739" s="146" t="str">
        <f t="shared" ref="AR739:AS739" si="3090">IF(NOT(ISBLANK(CB739)),CONCATENATE(TEXT(CB739,"yyyy-mm-ddThh:MM:ss"),"Z"),"")</f>
        <v/>
      </c>
      <c r="AS739" s="146" t="str">
        <f t="shared" si="3090"/>
        <v/>
      </c>
      <c r="AT739" s="146" t="str">
        <f t="shared" si="38"/>
        <v/>
      </c>
      <c r="AU739" s="146" t="str">
        <f t="shared" si="39"/>
        <v/>
      </c>
      <c r="AV739" s="146" t="str">
        <f t="shared" ref="AV739:AW739" si="3091">IF(NOT(ISBLANK(DT739)),CONCATENATE(TEXT(DT739,"yyyy-mm-ddThh:MM:ss"),"Z"),"")</f>
        <v/>
      </c>
      <c r="AW739" s="146" t="str">
        <f t="shared" si="3091"/>
        <v/>
      </c>
      <c r="AX739" s="146" t="str">
        <f t="shared" ref="AX739:AZ739" si="3092">IF(NOT(ISBLANK(ED739)),CONCATENATE(TEXT(ED739,"yyyy-mm-ddThh:MM:ss"),"Z"),"")</f>
        <v/>
      </c>
      <c r="AY739" s="146" t="str">
        <f t="shared" si="3092"/>
        <v/>
      </c>
      <c r="AZ739" s="146" t="str">
        <f t="shared" si="3092"/>
        <v/>
      </c>
      <c r="BA739" s="176"/>
      <c r="BB739" s="152"/>
      <c r="BC739" s="177"/>
      <c r="BD739" s="154"/>
      <c r="BE739" s="155"/>
      <c r="BF739" s="154"/>
      <c r="BG739" s="155"/>
      <c r="BH739" s="169"/>
      <c r="BI739" s="162"/>
      <c r="BJ739" s="172"/>
      <c r="BK739" s="162"/>
      <c r="BL739" s="158"/>
      <c r="BM739" s="172"/>
      <c r="BN739" s="162"/>
      <c r="BO739" s="167"/>
      <c r="BP739" s="169"/>
      <c r="BQ739" s="162"/>
      <c r="BR739" s="162"/>
      <c r="BS739" s="174"/>
      <c r="BT739" s="162"/>
      <c r="BU739" s="174"/>
      <c r="BV739" s="174"/>
      <c r="BW739" s="174"/>
      <c r="BX739" s="173"/>
      <c r="BY739" s="158"/>
      <c r="BZ739" s="160"/>
      <c r="CA739" s="172"/>
      <c r="CB739" s="152"/>
      <c r="CC739" s="152"/>
      <c r="CD739" s="156"/>
      <c r="CE739" s="172"/>
      <c r="CF739" s="162"/>
      <c r="CG739" s="162"/>
      <c r="CH739" s="158"/>
      <c r="CI739" s="173"/>
      <c r="CJ739" s="178"/>
      <c r="CK739" s="173"/>
      <c r="CL739" s="165"/>
      <c r="CM739" s="172"/>
      <c r="CN739" s="162"/>
      <c r="CO739" s="162"/>
      <c r="CP739" s="162"/>
      <c r="CQ739" s="162"/>
      <c r="CR739" s="169"/>
      <c r="CS739" s="162"/>
      <c r="CT739" s="162"/>
      <c r="CU739" s="174"/>
      <c r="CV739" s="152"/>
      <c r="CW739" s="173"/>
      <c r="CX739" s="158"/>
      <c r="CY739" s="172"/>
      <c r="CZ739" s="162"/>
      <c r="DA739" s="162"/>
      <c r="DB739" s="158"/>
      <c r="DC739" s="173"/>
      <c r="DD739" s="178"/>
      <c r="DE739" s="173"/>
      <c r="DF739" s="165"/>
      <c r="DG739" s="172"/>
      <c r="DH739" s="178"/>
      <c r="DI739" s="172"/>
      <c r="DJ739" s="178"/>
      <c r="DK739" s="172"/>
      <c r="DL739" s="162"/>
      <c r="DM739" s="167"/>
      <c r="DN739" s="169"/>
      <c r="DO739" s="162"/>
      <c r="DP739" s="162"/>
      <c r="DQ739" s="174"/>
      <c r="DR739" s="152"/>
      <c r="DS739" s="172"/>
      <c r="DT739" s="152"/>
      <c r="DU739" s="152"/>
      <c r="DV739" s="156"/>
      <c r="DW739" s="173"/>
      <c r="DX739" s="158"/>
      <c r="DY739" s="172"/>
      <c r="DZ739" s="162"/>
      <c r="EA739" s="162"/>
      <c r="EB739" s="172"/>
      <c r="EC739" s="172"/>
      <c r="ED739" s="152"/>
      <c r="EE739" s="152"/>
      <c r="EF739" s="152"/>
      <c r="EG739" s="174"/>
      <c r="EH739" s="172"/>
      <c r="EI739" s="162"/>
      <c r="EJ739" s="162"/>
    </row>
    <row r="740" spans="1:140" ht="12.5">
      <c r="A740" s="168"/>
      <c r="B740" s="169"/>
      <c r="C740" s="144" t="str">
        <f t="shared" si="0"/>
        <v/>
      </c>
      <c r="D740" s="144" t="str">
        <f t="shared" si="2966"/>
        <v/>
      </c>
      <c r="E740" s="144" t="str">
        <f t="shared" si="2"/>
        <v/>
      </c>
      <c r="F740" s="145" t="str">
        <f t="shared" si="2967"/>
        <v/>
      </c>
      <c r="G740" s="145" t="str">
        <f t="shared" si="4"/>
        <v/>
      </c>
      <c r="H740" s="145" t="str">
        <f t="shared" si="5"/>
        <v/>
      </c>
      <c r="I740" s="146" t="str">
        <f t="shared" ref="I740:J740" si="3093">IF(COUNTA($DO740:$DX740)&gt;0,$BA740,"")</f>
        <v/>
      </c>
      <c r="J740" s="146" t="str">
        <f t="shared" si="3093"/>
        <v/>
      </c>
      <c r="K740" s="147" t="str">
        <f t="shared" si="43"/>
        <v/>
      </c>
      <c r="L740" s="147" t="str">
        <f t="shared" si="7"/>
        <v/>
      </c>
      <c r="M740" s="147" t="str">
        <f t="shared" si="8"/>
        <v/>
      </c>
      <c r="N740" s="147" t="str">
        <f t="shared" si="48"/>
        <v/>
      </c>
      <c r="O740" s="147" t="str">
        <f t="shared" si="9"/>
        <v/>
      </c>
      <c r="P740" s="146" t="str">
        <f t="shared" si="2969"/>
        <v/>
      </c>
      <c r="Q740" s="147" t="str">
        <f t="shared" si="2970"/>
        <v/>
      </c>
      <c r="R740" s="146" t="str">
        <f t="shared" si="12"/>
        <v/>
      </c>
      <c r="S740" s="146" t="str">
        <f t="shared" si="13"/>
        <v/>
      </c>
      <c r="T740" s="146" t="str">
        <f>IF(NOT(ISBLANK(DH740)),
        IF(AND(ISREF('Input Tenderers'!$J$8:$K$8),COUNTA('Input Tenderers'!$N$8)&gt;0),
                IF(COUNTA('Input Implementation Transactio'!$N740:$O740)&gt;0,"supplier;tenderer;payee","supplier;tenderer"),
                IF(COUNTA('Input Implementation Transactio'!$N740:$O740)&gt;0,"supplier;payee","supplier")
                ),
        IF(COUNTA('Input Implementation Transactio'!$N740:$O740)&gt;0, "payee", "")
        )</f>
        <v/>
      </c>
      <c r="U740" s="146" t="str">
        <f t="shared" si="14"/>
        <v/>
      </c>
      <c r="V740" s="146" t="str">
        <f t="shared" si="15"/>
        <v/>
      </c>
      <c r="W740" s="148" t="str">
        <f t="shared" si="2971"/>
        <v/>
      </c>
      <c r="X740" s="175" t="str">
        <f t="shared" si="2972"/>
        <v/>
      </c>
      <c r="Y740" s="170" t="str">
        <f t="shared" si="2973"/>
        <v/>
      </c>
      <c r="Z740" s="150" t="str">
        <f t="shared" si="19"/>
        <v/>
      </c>
      <c r="AA740" s="146" t="str">
        <f t="shared" si="20"/>
        <v/>
      </c>
      <c r="AB740" s="146" t="str">
        <f t="shared" si="21"/>
        <v/>
      </c>
      <c r="AC740" s="146" t="str">
        <f t="shared" si="22"/>
        <v/>
      </c>
      <c r="AD740" s="148" t="str">
        <f t="shared" si="2974"/>
        <v/>
      </c>
      <c r="AE740" s="148" t="str">
        <f t="shared" si="24"/>
        <v/>
      </c>
      <c r="AF740" s="175" t="str">
        <f t="shared" si="2975"/>
        <v/>
      </c>
      <c r="AG740" s="170" t="str">
        <f t="shared" si="2976"/>
        <v/>
      </c>
      <c r="AH740" s="148" t="str">
        <f t="shared" si="2977"/>
        <v/>
      </c>
      <c r="AI740" s="146" t="str">
        <f t="shared" si="28"/>
        <v/>
      </c>
      <c r="AJ740" s="146" t="str">
        <f t="shared" si="29"/>
        <v/>
      </c>
      <c r="AK740" s="146" t="str">
        <f t="shared" si="30"/>
        <v/>
      </c>
      <c r="AL740" s="146" t="str">
        <f t="shared" si="31"/>
        <v/>
      </c>
      <c r="AM740" s="171" t="str">
        <f t="shared" si="32"/>
        <v/>
      </c>
      <c r="AN740" s="171" t="str">
        <f t="shared" si="33"/>
        <v/>
      </c>
      <c r="AO740" s="146" t="str">
        <f t="shared" si="34"/>
        <v/>
      </c>
      <c r="AP740" s="146" t="str">
        <f t="shared" si="35"/>
        <v/>
      </c>
      <c r="AQ740" s="146" t="str">
        <f t="shared" si="36"/>
        <v/>
      </c>
      <c r="AR740" s="146" t="str">
        <f t="shared" ref="AR740:AS740" si="3094">IF(NOT(ISBLANK(CB740)),CONCATENATE(TEXT(CB740,"yyyy-mm-ddThh:MM:ss"),"Z"),"")</f>
        <v/>
      </c>
      <c r="AS740" s="146" t="str">
        <f t="shared" si="3094"/>
        <v/>
      </c>
      <c r="AT740" s="146" t="str">
        <f t="shared" si="38"/>
        <v/>
      </c>
      <c r="AU740" s="146" t="str">
        <f t="shared" si="39"/>
        <v/>
      </c>
      <c r="AV740" s="146" t="str">
        <f t="shared" ref="AV740:AW740" si="3095">IF(NOT(ISBLANK(DT740)),CONCATENATE(TEXT(DT740,"yyyy-mm-ddThh:MM:ss"),"Z"),"")</f>
        <v/>
      </c>
      <c r="AW740" s="146" t="str">
        <f t="shared" si="3095"/>
        <v/>
      </c>
      <c r="AX740" s="146" t="str">
        <f t="shared" ref="AX740:AZ740" si="3096">IF(NOT(ISBLANK(ED740)),CONCATENATE(TEXT(ED740,"yyyy-mm-ddThh:MM:ss"),"Z"),"")</f>
        <v/>
      </c>
      <c r="AY740" s="146" t="str">
        <f t="shared" si="3096"/>
        <v/>
      </c>
      <c r="AZ740" s="146" t="str">
        <f t="shared" si="3096"/>
        <v/>
      </c>
      <c r="BA740" s="176"/>
      <c r="BB740" s="152"/>
      <c r="BC740" s="177"/>
      <c r="BD740" s="154"/>
      <c r="BE740" s="155"/>
      <c r="BF740" s="154"/>
      <c r="BG740" s="155"/>
      <c r="BH740" s="169"/>
      <c r="BI740" s="162"/>
      <c r="BJ740" s="172"/>
      <c r="BK740" s="162"/>
      <c r="BL740" s="158"/>
      <c r="BM740" s="172"/>
      <c r="BN740" s="162"/>
      <c r="BO740" s="167"/>
      <c r="BP740" s="169"/>
      <c r="BQ740" s="162"/>
      <c r="BR740" s="162"/>
      <c r="BS740" s="174"/>
      <c r="BT740" s="162"/>
      <c r="BU740" s="174"/>
      <c r="BV740" s="174"/>
      <c r="BW740" s="174"/>
      <c r="BX740" s="173"/>
      <c r="BY740" s="158"/>
      <c r="BZ740" s="160"/>
      <c r="CA740" s="172"/>
      <c r="CB740" s="152"/>
      <c r="CC740" s="152"/>
      <c r="CD740" s="156"/>
      <c r="CE740" s="172"/>
      <c r="CF740" s="162"/>
      <c r="CG740" s="162"/>
      <c r="CH740" s="158"/>
      <c r="CI740" s="173"/>
      <c r="CJ740" s="178"/>
      <c r="CK740" s="173"/>
      <c r="CL740" s="165"/>
      <c r="CM740" s="172"/>
      <c r="CN740" s="162"/>
      <c r="CO740" s="162"/>
      <c r="CP740" s="162"/>
      <c r="CQ740" s="162"/>
      <c r="CR740" s="169"/>
      <c r="CS740" s="162"/>
      <c r="CT740" s="162"/>
      <c r="CU740" s="174"/>
      <c r="CV740" s="152"/>
      <c r="CW740" s="173"/>
      <c r="CX740" s="158"/>
      <c r="CY740" s="172"/>
      <c r="CZ740" s="162"/>
      <c r="DA740" s="162"/>
      <c r="DB740" s="158"/>
      <c r="DC740" s="173"/>
      <c r="DD740" s="178"/>
      <c r="DE740" s="173"/>
      <c r="DF740" s="165"/>
      <c r="DG740" s="172"/>
      <c r="DH740" s="178"/>
      <c r="DI740" s="172"/>
      <c r="DJ740" s="178"/>
      <c r="DK740" s="172"/>
      <c r="DL740" s="162"/>
      <c r="DM740" s="167"/>
      <c r="DN740" s="169"/>
      <c r="DO740" s="162"/>
      <c r="DP740" s="162"/>
      <c r="DQ740" s="174"/>
      <c r="DR740" s="152"/>
      <c r="DS740" s="172"/>
      <c r="DT740" s="152"/>
      <c r="DU740" s="152"/>
      <c r="DV740" s="156"/>
      <c r="DW740" s="173"/>
      <c r="DX740" s="158"/>
      <c r="DY740" s="172"/>
      <c r="DZ740" s="162"/>
      <c r="EA740" s="162"/>
      <c r="EB740" s="172"/>
      <c r="EC740" s="172"/>
      <c r="ED740" s="152"/>
      <c r="EE740" s="152"/>
      <c r="EF740" s="152"/>
      <c r="EG740" s="174"/>
      <c r="EH740" s="172"/>
      <c r="EI740" s="162"/>
      <c r="EJ740" s="162"/>
    </row>
    <row r="741" spans="1:140" ht="12.5">
      <c r="A741" s="168"/>
      <c r="B741" s="169"/>
      <c r="C741" s="144" t="str">
        <f t="shared" si="0"/>
        <v/>
      </c>
      <c r="D741" s="144" t="str">
        <f t="shared" si="2966"/>
        <v/>
      </c>
      <c r="E741" s="144" t="str">
        <f t="shared" si="2"/>
        <v/>
      </c>
      <c r="F741" s="145" t="str">
        <f t="shared" si="2967"/>
        <v/>
      </c>
      <c r="G741" s="145" t="str">
        <f t="shared" si="4"/>
        <v/>
      </c>
      <c r="H741" s="145" t="str">
        <f t="shared" si="5"/>
        <v/>
      </c>
      <c r="I741" s="146" t="str">
        <f t="shared" ref="I741:J741" si="3097">IF(COUNTA($DO741:$DX741)&gt;0,$BA741,"")</f>
        <v/>
      </c>
      <c r="J741" s="146" t="str">
        <f t="shared" si="3097"/>
        <v/>
      </c>
      <c r="K741" s="147" t="str">
        <f t="shared" si="43"/>
        <v/>
      </c>
      <c r="L741" s="147" t="str">
        <f t="shared" si="7"/>
        <v/>
      </c>
      <c r="M741" s="147" t="str">
        <f t="shared" si="8"/>
        <v/>
      </c>
      <c r="N741" s="147" t="str">
        <f t="shared" si="48"/>
        <v/>
      </c>
      <c r="O741" s="147" t="str">
        <f t="shared" si="9"/>
        <v/>
      </c>
      <c r="P741" s="146" t="str">
        <f t="shared" si="2969"/>
        <v/>
      </c>
      <c r="Q741" s="147" t="str">
        <f t="shared" si="2970"/>
        <v/>
      </c>
      <c r="R741" s="146" t="str">
        <f t="shared" si="12"/>
        <v/>
      </c>
      <c r="S741" s="146" t="str">
        <f t="shared" si="13"/>
        <v/>
      </c>
      <c r="T741" s="146" t="str">
        <f>IF(NOT(ISBLANK(DH741)),
        IF(AND(ISREF('Input Tenderers'!$J$8:$K$8),COUNTA('Input Tenderers'!$N$8)&gt;0),
                IF(COUNTA('Input Implementation Transactio'!$N741:$O741)&gt;0,"supplier;tenderer;payee","supplier;tenderer"),
                IF(COUNTA('Input Implementation Transactio'!$N741:$O741)&gt;0,"supplier;payee","supplier")
                ),
        IF(COUNTA('Input Implementation Transactio'!$N741:$O741)&gt;0, "payee", "")
        )</f>
        <v/>
      </c>
      <c r="U741" s="146" t="str">
        <f t="shared" si="14"/>
        <v/>
      </c>
      <c r="V741" s="146" t="str">
        <f t="shared" si="15"/>
        <v/>
      </c>
      <c r="W741" s="148" t="str">
        <f t="shared" si="2971"/>
        <v/>
      </c>
      <c r="X741" s="175" t="str">
        <f t="shared" si="2972"/>
        <v/>
      </c>
      <c r="Y741" s="170" t="str">
        <f t="shared" si="2973"/>
        <v/>
      </c>
      <c r="Z741" s="150" t="str">
        <f t="shared" si="19"/>
        <v/>
      </c>
      <c r="AA741" s="146" t="str">
        <f t="shared" si="20"/>
        <v/>
      </c>
      <c r="AB741" s="146" t="str">
        <f t="shared" si="21"/>
        <v/>
      </c>
      <c r="AC741" s="146" t="str">
        <f t="shared" si="22"/>
        <v/>
      </c>
      <c r="AD741" s="148" t="str">
        <f t="shared" si="2974"/>
        <v/>
      </c>
      <c r="AE741" s="148" t="str">
        <f t="shared" si="24"/>
        <v/>
      </c>
      <c r="AF741" s="175" t="str">
        <f t="shared" si="2975"/>
        <v/>
      </c>
      <c r="AG741" s="170" t="str">
        <f t="shared" si="2976"/>
        <v/>
      </c>
      <c r="AH741" s="148" t="str">
        <f t="shared" si="2977"/>
        <v/>
      </c>
      <c r="AI741" s="146" t="str">
        <f t="shared" si="28"/>
        <v/>
      </c>
      <c r="AJ741" s="146" t="str">
        <f t="shared" si="29"/>
        <v/>
      </c>
      <c r="AK741" s="146" t="str">
        <f t="shared" si="30"/>
        <v/>
      </c>
      <c r="AL741" s="146" t="str">
        <f t="shared" si="31"/>
        <v/>
      </c>
      <c r="AM741" s="171" t="str">
        <f t="shared" si="32"/>
        <v/>
      </c>
      <c r="AN741" s="171" t="str">
        <f t="shared" si="33"/>
        <v/>
      </c>
      <c r="AO741" s="146" t="str">
        <f t="shared" si="34"/>
        <v/>
      </c>
      <c r="AP741" s="146" t="str">
        <f t="shared" si="35"/>
        <v/>
      </c>
      <c r="AQ741" s="146" t="str">
        <f t="shared" si="36"/>
        <v/>
      </c>
      <c r="AR741" s="146" t="str">
        <f t="shared" ref="AR741:AS741" si="3098">IF(NOT(ISBLANK(CB741)),CONCATENATE(TEXT(CB741,"yyyy-mm-ddThh:MM:ss"),"Z"),"")</f>
        <v/>
      </c>
      <c r="AS741" s="146" t="str">
        <f t="shared" si="3098"/>
        <v/>
      </c>
      <c r="AT741" s="146" t="str">
        <f t="shared" si="38"/>
        <v/>
      </c>
      <c r="AU741" s="146" t="str">
        <f t="shared" si="39"/>
        <v/>
      </c>
      <c r="AV741" s="146" t="str">
        <f t="shared" ref="AV741:AW741" si="3099">IF(NOT(ISBLANK(DT741)),CONCATENATE(TEXT(DT741,"yyyy-mm-ddThh:MM:ss"),"Z"),"")</f>
        <v/>
      </c>
      <c r="AW741" s="146" t="str">
        <f t="shared" si="3099"/>
        <v/>
      </c>
      <c r="AX741" s="146" t="str">
        <f t="shared" ref="AX741:AZ741" si="3100">IF(NOT(ISBLANK(ED741)),CONCATENATE(TEXT(ED741,"yyyy-mm-ddThh:MM:ss"),"Z"),"")</f>
        <v/>
      </c>
      <c r="AY741" s="146" t="str">
        <f t="shared" si="3100"/>
        <v/>
      </c>
      <c r="AZ741" s="146" t="str">
        <f t="shared" si="3100"/>
        <v/>
      </c>
      <c r="BA741" s="176"/>
      <c r="BB741" s="152"/>
      <c r="BC741" s="177"/>
      <c r="BD741" s="154"/>
      <c r="BE741" s="155"/>
      <c r="BF741" s="154"/>
      <c r="BG741" s="155"/>
      <c r="BH741" s="169"/>
      <c r="BI741" s="162"/>
      <c r="BJ741" s="172"/>
      <c r="BK741" s="162"/>
      <c r="BL741" s="158"/>
      <c r="BM741" s="172"/>
      <c r="BN741" s="162"/>
      <c r="BO741" s="167"/>
      <c r="BP741" s="169"/>
      <c r="BQ741" s="162"/>
      <c r="BR741" s="162"/>
      <c r="BS741" s="174"/>
      <c r="BT741" s="162"/>
      <c r="BU741" s="174"/>
      <c r="BV741" s="174"/>
      <c r="BW741" s="174"/>
      <c r="BX741" s="173"/>
      <c r="BY741" s="158"/>
      <c r="BZ741" s="160"/>
      <c r="CA741" s="172"/>
      <c r="CB741" s="152"/>
      <c r="CC741" s="152"/>
      <c r="CD741" s="156"/>
      <c r="CE741" s="172"/>
      <c r="CF741" s="162"/>
      <c r="CG741" s="162"/>
      <c r="CH741" s="158"/>
      <c r="CI741" s="173"/>
      <c r="CJ741" s="178"/>
      <c r="CK741" s="173"/>
      <c r="CL741" s="165"/>
      <c r="CM741" s="172"/>
      <c r="CN741" s="162"/>
      <c r="CO741" s="162"/>
      <c r="CP741" s="162"/>
      <c r="CQ741" s="162"/>
      <c r="CR741" s="169"/>
      <c r="CS741" s="162"/>
      <c r="CT741" s="162"/>
      <c r="CU741" s="174"/>
      <c r="CV741" s="152"/>
      <c r="CW741" s="173"/>
      <c r="CX741" s="158"/>
      <c r="CY741" s="172"/>
      <c r="CZ741" s="162"/>
      <c r="DA741" s="162"/>
      <c r="DB741" s="158"/>
      <c r="DC741" s="173"/>
      <c r="DD741" s="178"/>
      <c r="DE741" s="173"/>
      <c r="DF741" s="165"/>
      <c r="DG741" s="172"/>
      <c r="DH741" s="178"/>
      <c r="DI741" s="172"/>
      <c r="DJ741" s="178"/>
      <c r="DK741" s="172"/>
      <c r="DL741" s="162"/>
      <c r="DM741" s="167"/>
      <c r="DN741" s="169"/>
      <c r="DO741" s="162"/>
      <c r="DP741" s="162"/>
      <c r="DQ741" s="174"/>
      <c r="DR741" s="152"/>
      <c r="DS741" s="172"/>
      <c r="DT741" s="152"/>
      <c r="DU741" s="152"/>
      <c r="DV741" s="156"/>
      <c r="DW741" s="173"/>
      <c r="DX741" s="158"/>
      <c r="DY741" s="172"/>
      <c r="DZ741" s="162"/>
      <c r="EA741" s="162"/>
      <c r="EB741" s="172"/>
      <c r="EC741" s="172"/>
      <c r="ED741" s="152"/>
      <c r="EE741" s="152"/>
      <c r="EF741" s="152"/>
      <c r="EG741" s="174"/>
      <c r="EH741" s="172"/>
      <c r="EI741" s="162"/>
      <c r="EJ741" s="162"/>
    </row>
    <row r="742" spans="1:140" ht="12.5">
      <c r="A742" s="168"/>
      <c r="B742" s="169"/>
      <c r="C742" s="144" t="str">
        <f t="shared" si="0"/>
        <v/>
      </c>
      <c r="D742" s="144" t="str">
        <f t="shared" si="2966"/>
        <v/>
      </c>
      <c r="E742" s="144" t="str">
        <f t="shared" si="2"/>
        <v/>
      </c>
      <c r="F742" s="145" t="str">
        <f t="shared" si="2967"/>
        <v/>
      </c>
      <c r="G742" s="145" t="str">
        <f t="shared" si="4"/>
        <v/>
      </c>
      <c r="H742" s="145" t="str">
        <f t="shared" si="5"/>
        <v/>
      </c>
      <c r="I742" s="146" t="str">
        <f t="shared" ref="I742:J742" si="3101">IF(COUNTA($DO742:$DX742)&gt;0,$BA742,"")</f>
        <v/>
      </c>
      <c r="J742" s="146" t="str">
        <f t="shared" si="3101"/>
        <v/>
      </c>
      <c r="K742" s="147" t="str">
        <f t="shared" si="43"/>
        <v/>
      </c>
      <c r="L742" s="147" t="str">
        <f t="shared" si="7"/>
        <v/>
      </c>
      <c r="M742" s="147" t="str">
        <f t="shared" si="8"/>
        <v/>
      </c>
      <c r="N742" s="147" t="str">
        <f t="shared" si="48"/>
        <v/>
      </c>
      <c r="O742" s="147" t="str">
        <f t="shared" si="9"/>
        <v/>
      </c>
      <c r="P742" s="146" t="str">
        <f t="shared" si="2969"/>
        <v/>
      </c>
      <c r="Q742" s="147" t="str">
        <f t="shared" si="2970"/>
        <v/>
      </c>
      <c r="R742" s="146" t="str">
        <f t="shared" si="12"/>
        <v/>
      </c>
      <c r="S742" s="146" t="str">
        <f t="shared" si="13"/>
        <v/>
      </c>
      <c r="T742" s="146" t="str">
        <f>IF(NOT(ISBLANK(DH742)),
        IF(AND(ISREF('Input Tenderers'!$J$8:$K$8),COUNTA('Input Tenderers'!$N$8)&gt;0),
                IF(COUNTA('Input Implementation Transactio'!$N742:$O742)&gt;0,"supplier;tenderer;payee","supplier;tenderer"),
                IF(COUNTA('Input Implementation Transactio'!$N742:$O742)&gt;0,"supplier;payee","supplier")
                ),
        IF(COUNTA('Input Implementation Transactio'!$N742:$O742)&gt;0, "payee", "")
        )</f>
        <v/>
      </c>
      <c r="U742" s="146" t="str">
        <f t="shared" si="14"/>
        <v/>
      </c>
      <c r="V742" s="146" t="str">
        <f t="shared" si="15"/>
        <v/>
      </c>
      <c r="W742" s="148" t="str">
        <f t="shared" si="2971"/>
        <v/>
      </c>
      <c r="X742" s="175" t="str">
        <f t="shared" si="2972"/>
        <v/>
      </c>
      <c r="Y742" s="170" t="str">
        <f t="shared" si="2973"/>
        <v/>
      </c>
      <c r="Z742" s="150" t="str">
        <f t="shared" si="19"/>
        <v/>
      </c>
      <c r="AA742" s="146" t="str">
        <f t="shared" si="20"/>
        <v/>
      </c>
      <c r="AB742" s="146" t="str">
        <f t="shared" si="21"/>
        <v/>
      </c>
      <c r="AC742" s="146" t="str">
        <f t="shared" si="22"/>
        <v/>
      </c>
      <c r="AD742" s="148" t="str">
        <f t="shared" si="2974"/>
        <v/>
      </c>
      <c r="AE742" s="148" t="str">
        <f t="shared" si="24"/>
        <v/>
      </c>
      <c r="AF742" s="175" t="str">
        <f t="shared" si="2975"/>
        <v/>
      </c>
      <c r="AG742" s="170" t="str">
        <f t="shared" si="2976"/>
        <v/>
      </c>
      <c r="AH742" s="148" t="str">
        <f t="shared" si="2977"/>
        <v/>
      </c>
      <c r="AI742" s="146" t="str">
        <f t="shared" si="28"/>
        <v/>
      </c>
      <c r="AJ742" s="146" t="str">
        <f t="shared" si="29"/>
        <v/>
      </c>
      <c r="AK742" s="146" t="str">
        <f t="shared" si="30"/>
        <v/>
      </c>
      <c r="AL742" s="146" t="str">
        <f t="shared" si="31"/>
        <v/>
      </c>
      <c r="AM742" s="171" t="str">
        <f t="shared" si="32"/>
        <v/>
      </c>
      <c r="AN742" s="171" t="str">
        <f t="shared" si="33"/>
        <v/>
      </c>
      <c r="AO742" s="146" t="str">
        <f t="shared" si="34"/>
        <v/>
      </c>
      <c r="AP742" s="146" t="str">
        <f t="shared" si="35"/>
        <v/>
      </c>
      <c r="AQ742" s="146" t="str">
        <f t="shared" si="36"/>
        <v/>
      </c>
      <c r="AR742" s="146" t="str">
        <f t="shared" ref="AR742:AS742" si="3102">IF(NOT(ISBLANK(CB742)),CONCATENATE(TEXT(CB742,"yyyy-mm-ddThh:MM:ss"),"Z"),"")</f>
        <v/>
      </c>
      <c r="AS742" s="146" t="str">
        <f t="shared" si="3102"/>
        <v/>
      </c>
      <c r="AT742" s="146" t="str">
        <f t="shared" si="38"/>
        <v/>
      </c>
      <c r="AU742" s="146" t="str">
        <f t="shared" si="39"/>
        <v/>
      </c>
      <c r="AV742" s="146" t="str">
        <f t="shared" ref="AV742:AW742" si="3103">IF(NOT(ISBLANK(DT742)),CONCATENATE(TEXT(DT742,"yyyy-mm-ddThh:MM:ss"),"Z"),"")</f>
        <v/>
      </c>
      <c r="AW742" s="146" t="str">
        <f t="shared" si="3103"/>
        <v/>
      </c>
      <c r="AX742" s="146" t="str">
        <f t="shared" ref="AX742:AZ742" si="3104">IF(NOT(ISBLANK(ED742)),CONCATENATE(TEXT(ED742,"yyyy-mm-ddThh:MM:ss"),"Z"),"")</f>
        <v/>
      </c>
      <c r="AY742" s="146" t="str">
        <f t="shared" si="3104"/>
        <v/>
      </c>
      <c r="AZ742" s="146" t="str">
        <f t="shared" si="3104"/>
        <v/>
      </c>
      <c r="BA742" s="176"/>
      <c r="BB742" s="152"/>
      <c r="BC742" s="177"/>
      <c r="BD742" s="154"/>
      <c r="BE742" s="155"/>
      <c r="BF742" s="154"/>
      <c r="BG742" s="155"/>
      <c r="BH742" s="169"/>
      <c r="BI742" s="162"/>
      <c r="BJ742" s="172"/>
      <c r="BK742" s="162"/>
      <c r="BL742" s="158"/>
      <c r="BM742" s="172"/>
      <c r="BN742" s="162"/>
      <c r="BO742" s="167"/>
      <c r="BP742" s="169"/>
      <c r="BQ742" s="162"/>
      <c r="BR742" s="162"/>
      <c r="BS742" s="174"/>
      <c r="BT742" s="162"/>
      <c r="BU742" s="174"/>
      <c r="BV742" s="174"/>
      <c r="BW742" s="174"/>
      <c r="BX742" s="173"/>
      <c r="BY742" s="158"/>
      <c r="BZ742" s="160"/>
      <c r="CA742" s="172"/>
      <c r="CB742" s="152"/>
      <c r="CC742" s="152"/>
      <c r="CD742" s="156"/>
      <c r="CE742" s="172"/>
      <c r="CF742" s="162"/>
      <c r="CG742" s="162"/>
      <c r="CH742" s="158"/>
      <c r="CI742" s="173"/>
      <c r="CJ742" s="178"/>
      <c r="CK742" s="173"/>
      <c r="CL742" s="165"/>
      <c r="CM742" s="172"/>
      <c r="CN742" s="162"/>
      <c r="CO742" s="162"/>
      <c r="CP742" s="162"/>
      <c r="CQ742" s="162"/>
      <c r="CR742" s="169"/>
      <c r="CS742" s="162"/>
      <c r="CT742" s="162"/>
      <c r="CU742" s="174"/>
      <c r="CV742" s="152"/>
      <c r="CW742" s="173"/>
      <c r="CX742" s="158"/>
      <c r="CY742" s="172"/>
      <c r="CZ742" s="162"/>
      <c r="DA742" s="162"/>
      <c r="DB742" s="158"/>
      <c r="DC742" s="173"/>
      <c r="DD742" s="178"/>
      <c r="DE742" s="173"/>
      <c r="DF742" s="165"/>
      <c r="DG742" s="172"/>
      <c r="DH742" s="178"/>
      <c r="DI742" s="172"/>
      <c r="DJ742" s="178"/>
      <c r="DK742" s="172"/>
      <c r="DL742" s="162"/>
      <c r="DM742" s="167"/>
      <c r="DN742" s="169"/>
      <c r="DO742" s="162"/>
      <c r="DP742" s="162"/>
      <c r="DQ742" s="174"/>
      <c r="DR742" s="152"/>
      <c r="DS742" s="172"/>
      <c r="DT742" s="152"/>
      <c r="DU742" s="152"/>
      <c r="DV742" s="156"/>
      <c r="DW742" s="173"/>
      <c r="DX742" s="158"/>
      <c r="DY742" s="172"/>
      <c r="DZ742" s="162"/>
      <c r="EA742" s="162"/>
      <c r="EB742" s="172"/>
      <c r="EC742" s="172"/>
      <c r="ED742" s="152"/>
      <c r="EE742" s="152"/>
      <c r="EF742" s="152"/>
      <c r="EG742" s="174"/>
      <c r="EH742" s="172"/>
      <c r="EI742" s="162"/>
      <c r="EJ742" s="162"/>
    </row>
    <row r="743" spans="1:140" ht="12.5">
      <c r="A743" s="168"/>
      <c r="B743" s="169"/>
      <c r="C743" s="144" t="str">
        <f t="shared" si="0"/>
        <v/>
      </c>
      <c r="D743" s="144" t="str">
        <f t="shared" si="2966"/>
        <v/>
      </c>
      <c r="E743" s="144" t="str">
        <f t="shared" si="2"/>
        <v/>
      </c>
      <c r="F743" s="145" t="str">
        <f t="shared" si="2967"/>
        <v/>
      </c>
      <c r="G743" s="145" t="str">
        <f t="shared" si="4"/>
        <v/>
      </c>
      <c r="H743" s="145" t="str">
        <f t="shared" si="5"/>
        <v/>
      </c>
      <c r="I743" s="146" t="str">
        <f t="shared" ref="I743:J743" si="3105">IF(COUNTA($DO743:$DX743)&gt;0,$BA743,"")</f>
        <v/>
      </c>
      <c r="J743" s="146" t="str">
        <f t="shared" si="3105"/>
        <v/>
      </c>
      <c r="K743" s="147" t="str">
        <f t="shared" si="43"/>
        <v/>
      </c>
      <c r="L743" s="147" t="str">
        <f t="shared" si="7"/>
        <v/>
      </c>
      <c r="M743" s="147" t="str">
        <f t="shared" si="8"/>
        <v/>
      </c>
      <c r="N743" s="147" t="str">
        <f t="shared" si="48"/>
        <v/>
      </c>
      <c r="O743" s="147" t="str">
        <f t="shared" si="9"/>
        <v/>
      </c>
      <c r="P743" s="146" t="str">
        <f t="shared" si="2969"/>
        <v/>
      </c>
      <c r="Q743" s="147" t="str">
        <f t="shared" si="2970"/>
        <v/>
      </c>
      <c r="R743" s="146" t="str">
        <f t="shared" si="12"/>
        <v/>
      </c>
      <c r="S743" s="146" t="str">
        <f t="shared" si="13"/>
        <v/>
      </c>
      <c r="T743" s="146" t="str">
        <f>IF(NOT(ISBLANK(DH743)),
        IF(AND(ISREF('Input Tenderers'!$J$8:$K$8),COUNTA('Input Tenderers'!$N$8)&gt;0),
                IF(COUNTA('Input Implementation Transactio'!$N743:$O743)&gt;0,"supplier;tenderer;payee","supplier;tenderer"),
                IF(COUNTA('Input Implementation Transactio'!$N743:$O743)&gt;0,"supplier;payee","supplier")
                ),
        IF(COUNTA('Input Implementation Transactio'!$N743:$O743)&gt;0, "payee", "")
        )</f>
        <v/>
      </c>
      <c r="U743" s="146" t="str">
        <f t="shared" si="14"/>
        <v/>
      </c>
      <c r="V743" s="146" t="str">
        <f t="shared" si="15"/>
        <v/>
      </c>
      <c r="W743" s="148" t="str">
        <f t="shared" si="2971"/>
        <v/>
      </c>
      <c r="X743" s="175" t="str">
        <f t="shared" si="2972"/>
        <v/>
      </c>
      <c r="Y743" s="170" t="str">
        <f t="shared" si="2973"/>
        <v/>
      </c>
      <c r="Z743" s="150" t="str">
        <f t="shared" si="19"/>
        <v/>
      </c>
      <c r="AA743" s="146" t="str">
        <f t="shared" si="20"/>
        <v/>
      </c>
      <c r="AB743" s="146" t="str">
        <f t="shared" si="21"/>
        <v/>
      </c>
      <c r="AC743" s="146" t="str">
        <f t="shared" si="22"/>
        <v/>
      </c>
      <c r="AD743" s="148" t="str">
        <f t="shared" si="2974"/>
        <v/>
      </c>
      <c r="AE743" s="148" t="str">
        <f t="shared" si="24"/>
        <v/>
      </c>
      <c r="AF743" s="175" t="str">
        <f t="shared" si="2975"/>
        <v/>
      </c>
      <c r="AG743" s="170" t="str">
        <f t="shared" si="2976"/>
        <v/>
      </c>
      <c r="AH743" s="148" t="str">
        <f t="shared" si="2977"/>
        <v/>
      </c>
      <c r="AI743" s="146" t="str">
        <f t="shared" si="28"/>
        <v/>
      </c>
      <c r="AJ743" s="146" t="str">
        <f t="shared" si="29"/>
        <v/>
      </c>
      <c r="AK743" s="146" t="str">
        <f t="shared" si="30"/>
        <v/>
      </c>
      <c r="AL743" s="146" t="str">
        <f t="shared" si="31"/>
        <v/>
      </c>
      <c r="AM743" s="171" t="str">
        <f t="shared" si="32"/>
        <v/>
      </c>
      <c r="AN743" s="171" t="str">
        <f t="shared" si="33"/>
        <v/>
      </c>
      <c r="AO743" s="146" t="str">
        <f t="shared" si="34"/>
        <v/>
      </c>
      <c r="AP743" s="146" t="str">
        <f t="shared" si="35"/>
        <v/>
      </c>
      <c r="AQ743" s="146" t="str">
        <f t="shared" si="36"/>
        <v/>
      </c>
      <c r="AR743" s="146" t="str">
        <f t="shared" ref="AR743:AS743" si="3106">IF(NOT(ISBLANK(CB743)),CONCATENATE(TEXT(CB743,"yyyy-mm-ddThh:MM:ss"),"Z"),"")</f>
        <v/>
      </c>
      <c r="AS743" s="146" t="str">
        <f t="shared" si="3106"/>
        <v/>
      </c>
      <c r="AT743" s="146" t="str">
        <f t="shared" si="38"/>
        <v/>
      </c>
      <c r="AU743" s="146" t="str">
        <f t="shared" si="39"/>
        <v/>
      </c>
      <c r="AV743" s="146" t="str">
        <f t="shared" ref="AV743:AW743" si="3107">IF(NOT(ISBLANK(DT743)),CONCATENATE(TEXT(DT743,"yyyy-mm-ddThh:MM:ss"),"Z"),"")</f>
        <v/>
      </c>
      <c r="AW743" s="146" t="str">
        <f t="shared" si="3107"/>
        <v/>
      </c>
      <c r="AX743" s="146" t="str">
        <f t="shared" ref="AX743:AZ743" si="3108">IF(NOT(ISBLANK(ED743)),CONCATENATE(TEXT(ED743,"yyyy-mm-ddThh:MM:ss"),"Z"),"")</f>
        <v/>
      </c>
      <c r="AY743" s="146" t="str">
        <f t="shared" si="3108"/>
        <v/>
      </c>
      <c r="AZ743" s="146" t="str">
        <f t="shared" si="3108"/>
        <v/>
      </c>
      <c r="BA743" s="176"/>
      <c r="BB743" s="152"/>
      <c r="BC743" s="177"/>
      <c r="BD743" s="154"/>
      <c r="BE743" s="155"/>
      <c r="BF743" s="154"/>
      <c r="BG743" s="155"/>
      <c r="BH743" s="169"/>
      <c r="BI743" s="162"/>
      <c r="BJ743" s="172"/>
      <c r="BK743" s="162"/>
      <c r="BL743" s="158"/>
      <c r="BM743" s="172"/>
      <c r="BN743" s="162"/>
      <c r="BO743" s="167"/>
      <c r="BP743" s="169"/>
      <c r="BQ743" s="162"/>
      <c r="BR743" s="162"/>
      <c r="BS743" s="174"/>
      <c r="BT743" s="162"/>
      <c r="BU743" s="174"/>
      <c r="BV743" s="174"/>
      <c r="BW743" s="174"/>
      <c r="BX743" s="173"/>
      <c r="BY743" s="158"/>
      <c r="BZ743" s="160"/>
      <c r="CA743" s="172"/>
      <c r="CB743" s="152"/>
      <c r="CC743" s="152"/>
      <c r="CD743" s="156"/>
      <c r="CE743" s="172"/>
      <c r="CF743" s="162"/>
      <c r="CG743" s="162"/>
      <c r="CH743" s="158"/>
      <c r="CI743" s="173"/>
      <c r="CJ743" s="178"/>
      <c r="CK743" s="173"/>
      <c r="CL743" s="165"/>
      <c r="CM743" s="172"/>
      <c r="CN743" s="162"/>
      <c r="CO743" s="162"/>
      <c r="CP743" s="162"/>
      <c r="CQ743" s="162"/>
      <c r="CR743" s="169"/>
      <c r="CS743" s="162"/>
      <c r="CT743" s="162"/>
      <c r="CU743" s="174"/>
      <c r="CV743" s="152"/>
      <c r="CW743" s="173"/>
      <c r="CX743" s="158"/>
      <c r="CY743" s="172"/>
      <c r="CZ743" s="162"/>
      <c r="DA743" s="162"/>
      <c r="DB743" s="158"/>
      <c r="DC743" s="173"/>
      <c r="DD743" s="178"/>
      <c r="DE743" s="173"/>
      <c r="DF743" s="165"/>
      <c r="DG743" s="172"/>
      <c r="DH743" s="178"/>
      <c r="DI743" s="172"/>
      <c r="DJ743" s="178"/>
      <c r="DK743" s="172"/>
      <c r="DL743" s="162"/>
      <c r="DM743" s="167"/>
      <c r="DN743" s="169"/>
      <c r="DO743" s="162"/>
      <c r="DP743" s="162"/>
      <c r="DQ743" s="174"/>
      <c r="DR743" s="152"/>
      <c r="DS743" s="172"/>
      <c r="DT743" s="152"/>
      <c r="DU743" s="152"/>
      <c r="DV743" s="156"/>
      <c r="DW743" s="173"/>
      <c r="DX743" s="158"/>
      <c r="DY743" s="172"/>
      <c r="DZ743" s="162"/>
      <c r="EA743" s="162"/>
      <c r="EB743" s="172"/>
      <c r="EC743" s="172"/>
      <c r="ED743" s="152"/>
      <c r="EE743" s="152"/>
      <c r="EF743" s="152"/>
      <c r="EG743" s="174"/>
      <c r="EH743" s="172"/>
      <c r="EI743" s="162"/>
      <c r="EJ743" s="162"/>
    </row>
    <row r="744" spans="1:140" ht="12.5">
      <c r="A744" s="168"/>
      <c r="B744" s="169"/>
      <c r="C744" s="144" t="str">
        <f t="shared" si="0"/>
        <v/>
      </c>
      <c r="D744" s="144" t="str">
        <f t="shared" si="2966"/>
        <v/>
      </c>
      <c r="E744" s="144" t="str">
        <f t="shared" si="2"/>
        <v/>
      </c>
      <c r="F744" s="145" t="str">
        <f t="shared" si="2967"/>
        <v/>
      </c>
      <c r="G744" s="145" t="str">
        <f t="shared" si="4"/>
        <v/>
      </c>
      <c r="H744" s="145" t="str">
        <f t="shared" si="5"/>
        <v/>
      </c>
      <c r="I744" s="146" t="str">
        <f t="shared" ref="I744:J744" si="3109">IF(COUNTA($DO744:$DX744)&gt;0,$BA744,"")</f>
        <v/>
      </c>
      <c r="J744" s="146" t="str">
        <f t="shared" si="3109"/>
        <v/>
      </c>
      <c r="K744" s="147" t="str">
        <f t="shared" si="43"/>
        <v/>
      </c>
      <c r="L744" s="147" t="str">
        <f t="shared" si="7"/>
        <v/>
      </c>
      <c r="M744" s="147" t="str">
        <f t="shared" si="8"/>
        <v/>
      </c>
      <c r="N744" s="147" t="str">
        <f t="shared" si="48"/>
        <v/>
      </c>
      <c r="O744" s="147" t="str">
        <f t="shared" si="9"/>
        <v/>
      </c>
      <c r="P744" s="146" t="str">
        <f t="shared" si="2969"/>
        <v/>
      </c>
      <c r="Q744" s="147" t="str">
        <f t="shared" si="2970"/>
        <v/>
      </c>
      <c r="R744" s="146" t="str">
        <f t="shared" si="12"/>
        <v/>
      </c>
      <c r="S744" s="146" t="str">
        <f t="shared" si="13"/>
        <v/>
      </c>
      <c r="T744" s="146" t="str">
        <f>IF(NOT(ISBLANK(DH744)),
        IF(AND(ISREF('Input Tenderers'!$J$8:$K$8),COUNTA('Input Tenderers'!$N$8)&gt;0),
                IF(COUNTA('Input Implementation Transactio'!$N744:$O744)&gt;0,"supplier;tenderer;payee","supplier;tenderer"),
                IF(COUNTA('Input Implementation Transactio'!$N744:$O744)&gt;0,"supplier;payee","supplier")
                ),
        IF(COUNTA('Input Implementation Transactio'!$N744:$O744)&gt;0, "payee", "")
        )</f>
        <v/>
      </c>
      <c r="U744" s="146" t="str">
        <f t="shared" si="14"/>
        <v/>
      </c>
      <c r="V744" s="146" t="str">
        <f t="shared" si="15"/>
        <v/>
      </c>
      <c r="W744" s="148" t="str">
        <f t="shared" si="2971"/>
        <v/>
      </c>
      <c r="X744" s="175" t="str">
        <f t="shared" si="2972"/>
        <v/>
      </c>
      <c r="Y744" s="170" t="str">
        <f t="shared" si="2973"/>
        <v/>
      </c>
      <c r="Z744" s="150" t="str">
        <f t="shared" si="19"/>
        <v/>
      </c>
      <c r="AA744" s="146" t="str">
        <f t="shared" si="20"/>
        <v/>
      </c>
      <c r="AB744" s="146" t="str">
        <f t="shared" si="21"/>
        <v/>
      </c>
      <c r="AC744" s="146" t="str">
        <f t="shared" si="22"/>
        <v/>
      </c>
      <c r="AD744" s="148" t="str">
        <f t="shared" si="2974"/>
        <v/>
      </c>
      <c r="AE744" s="148" t="str">
        <f t="shared" si="24"/>
        <v/>
      </c>
      <c r="AF744" s="175" t="str">
        <f t="shared" si="2975"/>
        <v/>
      </c>
      <c r="AG744" s="170" t="str">
        <f t="shared" si="2976"/>
        <v/>
      </c>
      <c r="AH744" s="148" t="str">
        <f t="shared" si="2977"/>
        <v/>
      </c>
      <c r="AI744" s="146" t="str">
        <f t="shared" si="28"/>
        <v/>
      </c>
      <c r="AJ744" s="146" t="str">
        <f t="shared" si="29"/>
        <v/>
      </c>
      <c r="AK744" s="146" t="str">
        <f t="shared" si="30"/>
        <v/>
      </c>
      <c r="AL744" s="146" t="str">
        <f t="shared" si="31"/>
        <v/>
      </c>
      <c r="AM744" s="171" t="str">
        <f t="shared" si="32"/>
        <v/>
      </c>
      <c r="AN744" s="171" t="str">
        <f t="shared" si="33"/>
        <v/>
      </c>
      <c r="AO744" s="146" t="str">
        <f t="shared" si="34"/>
        <v/>
      </c>
      <c r="AP744" s="146" t="str">
        <f t="shared" si="35"/>
        <v/>
      </c>
      <c r="AQ744" s="146" t="str">
        <f t="shared" si="36"/>
        <v/>
      </c>
      <c r="AR744" s="146" t="str">
        <f t="shared" ref="AR744:AS744" si="3110">IF(NOT(ISBLANK(CB744)),CONCATENATE(TEXT(CB744,"yyyy-mm-ddThh:MM:ss"),"Z"),"")</f>
        <v/>
      </c>
      <c r="AS744" s="146" t="str">
        <f t="shared" si="3110"/>
        <v/>
      </c>
      <c r="AT744" s="146" t="str">
        <f t="shared" si="38"/>
        <v/>
      </c>
      <c r="AU744" s="146" t="str">
        <f t="shared" si="39"/>
        <v/>
      </c>
      <c r="AV744" s="146" t="str">
        <f t="shared" ref="AV744:AW744" si="3111">IF(NOT(ISBLANK(DT744)),CONCATENATE(TEXT(DT744,"yyyy-mm-ddThh:MM:ss"),"Z"),"")</f>
        <v/>
      </c>
      <c r="AW744" s="146" t="str">
        <f t="shared" si="3111"/>
        <v/>
      </c>
      <c r="AX744" s="146" t="str">
        <f t="shared" ref="AX744:AZ744" si="3112">IF(NOT(ISBLANK(ED744)),CONCATENATE(TEXT(ED744,"yyyy-mm-ddThh:MM:ss"),"Z"),"")</f>
        <v/>
      </c>
      <c r="AY744" s="146" t="str">
        <f t="shared" si="3112"/>
        <v/>
      </c>
      <c r="AZ744" s="146" t="str">
        <f t="shared" si="3112"/>
        <v/>
      </c>
      <c r="BA744" s="176"/>
      <c r="BB744" s="152"/>
      <c r="BC744" s="177"/>
      <c r="BD744" s="154"/>
      <c r="BE744" s="155"/>
      <c r="BF744" s="154"/>
      <c r="BG744" s="155"/>
      <c r="BH744" s="169"/>
      <c r="BI744" s="162"/>
      <c r="BJ744" s="172"/>
      <c r="BK744" s="162"/>
      <c r="BL744" s="158"/>
      <c r="BM744" s="172"/>
      <c r="BN744" s="162"/>
      <c r="BO744" s="167"/>
      <c r="BP744" s="169"/>
      <c r="BQ744" s="162"/>
      <c r="BR744" s="162"/>
      <c r="BS744" s="174"/>
      <c r="BT744" s="162"/>
      <c r="BU744" s="174"/>
      <c r="BV744" s="174"/>
      <c r="BW744" s="174"/>
      <c r="BX744" s="173"/>
      <c r="BY744" s="158"/>
      <c r="BZ744" s="160"/>
      <c r="CA744" s="172"/>
      <c r="CB744" s="152"/>
      <c r="CC744" s="152"/>
      <c r="CD744" s="156"/>
      <c r="CE744" s="172"/>
      <c r="CF744" s="162"/>
      <c r="CG744" s="162"/>
      <c r="CH744" s="158"/>
      <c r="CI744" s="173"/>
      <c r="CJ744" s="178"/>
      <c r="CK744" s="173"/>
      <c r="CL744" s="165"/>
      <c r="CM744" s="172"/>
      <c r="CN744" s="162"/>
      <c r="CO744" s="162"/>
      <c r="CP744" s="162"/>
      <c r="CQ744" s="162"/>
      <c r="CR744" s="169"/>
      <c r="CS744" s="162"/>
      <c r="CT744" s="162"/>
      <c r="CU744" s="174"/>
      <c r="CV744" s="152"/>
      <c r="CW744" s="173"/>
      <c r="CX744" s="158"/>
      <c r="CY744" s="172"/>
      <c r="CZ744" s="162"/>
      <c r="DA744" s="162"/>
      <c r="DB744" s="158"/>
      <c r="DC744" s="173"/>
      <c r="DD744" s="178"/>
      <c r="DE744" s="173"/>
      <c r="DF744" s="165"/>
      <c r="DG744" s="172"/>
      <c r="DH744" s="178"/>
      <c r="DI744" s="172"/>
      <c r="DJ744" s="178"/>
      <c r="DK744" s="172"/>
      <c r="DL744" s="162"/>
      <c r="DM744" s="167"/>
      <c r="DN744" s="169"/>
      <c r="DO744" s="162"/>
      <c r="DP744" s="162"/>
      <c r="DQ744" s="174"/>
      <c r="DR744" s="152"/>
      <c r="DS744" s="172"/>
      <c r="DT744" s="152"/>
      <c r="DU744" s="152"/>
      <c r="DV744" s="156"/>
      <c r="DW744" s="173"/>
      <c r="DX744" s="158"/>
      <c r="DY744" s="172"/>
      <c r="DZ744" s="162"/>
      <c r="EA744" s="162"/>
      <c r="EB744" s="172"/>
      <c r="EC744" s="172"/>
      <c r="ED744" s="152"/>
      <c r="EE744" s="152"/>
      <c r="EF744" s="152"/>
      <c r="EG744" s="174"/>
      <c r="EH744" s="172"/>
      <c r="EI744" s="162"/>
      <c r="EJ744" s="162"/>
    </row>
    <row r="745" spans="1:140" ht="12.5">
      <c r="A745" s="168"/>
      <c r="B745" s="169"/>
      <c r="C745" s="144" t="str">
        <f t="shared" si="0"/>
        <v/>
      </c>
      <c r="D745" s="144" t="str">
        <f t="shared" si="2966"/>
        <v/>
      </c>
      <c r="E745" s="144" t="str">
        <f t="shared" si="2"/>
        <v/>
      </c>
      <c r="F745" s="145" t="str">
        <f t="shared" si="2967"/>
        <v/>
      </c>
      <c r="G745" s="145" t="str">
        <f t="shared" si="4"/>
        <v/>
      </c>
      <c r="H745" s="145" t="str">
        <f t="shared" si="5"/>
        <v/>
      </c>
      <c r="I745" s="146" t="str">
        <f t="shared" ref="I745:J745" si="3113">IF(COUNTA($DO745:$DX745)&gt;0,$BA745,"")</f>
        <v/>
      </c>
      <c r="J745" s="146" t="str">
        <f t="shared" si="3113"/>
        <v/>
      </c>
      <c r="K745" s="147" t="str">
        <f t="shared" si="43"/>
        <v/>
      </c>
      <c r="L745" s="147" t="str">
        <f t="shared" si="7"/>
        <v/>
      </c>
      <c r="M745" s="147" t="str">
        <f t="shared" si="8"/>
        <v/>
      </c>
      <c r="N745" s="147" t="str">
        <f t="shared" si="48"/>
        <v/>
      </c>
      <c r="O745" s="147" t="str">
        <f t="shared" si="9"/>
        <v/>
      </c>
      <c r="P745" s="146" t="str">
        <f t="shared" si="2969"/>
        <v/>
      </c>
      <c r="Q745" s="147" t="str">
        <f t="shared" si="2970"/>
        <v/>
      </c>
      <c r="R745" s="146" t="str">
        <f t="shared" si="12"/>
        <v/>
      </c>
      <c r="S745" s="146" t="str">
        <f t="shared" si="13"/>
        <v/>
      </c>
      <c r="T745" s="146" t="str">
        <f>IF(NOT(ISBLANK(DH745)),
        IF(AND(ISREF('Input Tenderers'!$J$8:$K$8),COUNTA('Input Tenderers'!$N$8)&gt;0),
                IF(COUNTA('Input Implementation Transactio'!$N745:$O745)&gt;0,"supplier;tenderer;payee","supplier;tenderer"),
                IF(COUNTA('Input Implementation Transactio'!$N745:$O745)&gt;0,"supplier;payee","supplier")
                ),
        IF(COUNTA('Input Implementation Transactio'!$N745:$O745)&gt;0, "payee", "")
        )</f>
        <v/>
      </c>
      <c r="U745" s="146" t="str">
        <f t="shared" si="14"/>
        <v/>
      </c>
      <c r="V745" s="146" t="str">
        <f t="shared" si="15"/>
        <v/>
      </c>
      <c r="W745" s="148" t="str">
        <f t="shared" si="2971"/>
        <v/>
      </c>
      <c r="X745" s="175" t="str">
        <f t="shared" si="2972"/>
        <v/>
      </c>
      <c r="Y745" s="170" t="str">
        <f t="shared" si="2973"/>
        <v/>
      </c>
      <c r="Z745" s="150" t="str">
        <f t="shared" si="19"/>
        <v/>
      </c>
      <c r="AA745" s="146" t="str">
        <f t="shared" si="20"/>
        <v/>
      </c>
      <c r="AB745" s="146" t="str">
        <f t="shared" si="21"/>
        <v/>
      </c>
      <c r="AC745" s="146" t="str">
        <f t="shared" si="22"/>
        <v/>
      </c>
      <c r="AD745" s="148" t="str">
        <f t="shared" si="2974"/>
        <v/>
      </c>
      <c r="AE745" s="148" t="str">
        <f t="shared" si="24"/>
        <v/>
      </c>
      <c r="AF745" s="175" t="str">
        <f t="shared" si="2975"/>
        <v/>
      </c>
      <c r="AG745" s="170" t="str">
        <f t="shared" si="2976"/>
        <v/>
      </c>
      <c r="AH745" s="148" t="str">
        <f t="shared" si="2977"/>
        <v/>
      </c>
      <c r="AI745" s="146" t="str">
        <f t="shared" si="28"/>
        <v/>
      </c>
      <c r="AJ745" s="146" t="str">
        <f t="shared" si="29"/>
        <v/>
      </c>
      <c r="AK745" s="146" t="str">
        <f t="shared" si="30"/>
        <v/>
      </c>
      <c r="AL745" s="146" t="str">
        <f t="shared" si="31"/>
        <v/>
      </c>
      <c r="AM745" s="171" t="str">
        <f t="shared" si="32"/>
        <v/>
      </c>
      <c r="AN745" s="171" t="str">
        <f t="shared" si="33"/>
        <v/>
      </c>
      <c r="AO745" s="146" t="str">
        <f t="shared" si="34"/>
        <v/>
      </c>
      <c r="AP745" s="146" t="str">
        <f t="shared" si="35"/>
        <v/>
      </c>
      <c r="AQ745" s="146" t="str">
        <f t="shared" si="36"/>
        <v/>
      </c>
      <c r="AR745" s="146" t="str">
        <f t="shared" ref="AR745:AS745" si="3114">IF(NOT(ISBLANK(CB745)),CONCATENATE(TEXT(CB745,"yyyy-mm-ddThh:MM:ss"),"Z"),"")</f>
        <v/>
      </c>
      <c r="AS745" s="146" t="str">
        <f t="shared" si="3114"/>
        <v/>
      </c>
      <c r="AT745" s="146" t="str">
        <f t="shared" si="38"/>
        <v/>
      </c>
      <c r="AU745" s="146" t="str">
        <f t="shared" si="39"/>
        <v/>
      </c>
      <c r="AV745" s="146" t="str">
        <f t="shared" ref="AV745:AW745" si="3115">IF(NOT(ISBLANK(DT745)),CONCATENATE(TEXT(DT745,"yyyy-mm-ddThh:MM:ss"),"Z"),"")</f>
        <v/>
      </c>
      <c r="AW745" s="146" t="str">
        <f t="shared" si="3115"/>
        <v/>
      </c>
      <c r="AX745" s="146" t="str">
        <f t="shared" ref="AX745:AZ745" si="3116">IF(NOT(ISBLANK(ED745)),CONCATENATE(TEXT(ED745,"yyyy-mm-ddThh:MM:ss"),"Z"),"")</f>
        <v/>
      </c>
      <c r="AY745" s="146" t="str">
        <f t="shared" si="3116"/>
        <v/>
      </c>
      <c r="AZ745" s="146" t="str">
        <f t="shared" si="3116"/>
        <v/>
      </c>
      <c r="BA745" s="176"/>
      <c r="BB745" s="152"/>
      <c r="BC745" s="177"/>
      <c r="BD745" s="154"/>
      <c r="BE745" s="155"/>
      <c r="BF745" s="154"/>
      <c r="BG745" s="155"/>
      <c r="BH745" s="169"/>
      <c r="BI745" s="162"/>
      <c r="BJ745" s="172"/>
      <c r="BK745" s="162"/>
      <c r="BL745" s="158"/>
      <c r="BM745" s="172"/>
      <c r="BN745" s="162"/>
      <c r="BO745" s="167"/>
      <c r="BP745" s="169"/>
      <c r="BQ745" s="162"/>
      <c r="BR745" s="162"/>
      <c r="BS745" s="174"/>
      <c r="BT745" s="162"/>
      <c r="BU745" s="174"/>
      <c r="BV745" s="174"/>
      <c r="BW745" s="174"/>
      <c r="BX745" s="173"/>
      <c r="BY745" s="158"/>
      <c r="BZ745" s="160"/>
      <c r="CA745" s="172"/>
      <c r="CB745" s="152"/>
      <c r="CC745" s="152"/>
      <c r="CD745" s="156"/>
      <c r="CE745" s="172"/>
      <c r="CF745" s="162"/>
      <c r="CG745" s="162"/>
      <c r="CH745" s="158"/>
      <c r="CI745" s="173"/>
      <c r="CJ745" s="178"/>
      <c r="CK745" s="173"/>
      <c r="CL745" s="165"/>
      <c r="CM745" s="172"/>
      <c r="CN745" s="162"/>
      <c r="CO745" s="162"/>
      <c r="CP745" s="162"/>
      <c r="CQ745" s="162"/>
      <c r="CR745" s="169"/>
      <c r="CS745" s="162"/>
      <c r="CT745" s="162"/>
      <c r="CU745" s="174"/>
      <c r="CV745" s="152"/>
      <c r="CW745" s="173"/>
      <c r="CX745" s="158"/>
      <c r="CY745" s="172"/>
      <c r="CZ745" s="162"/>
      <c r="DA745" s="162"/>
      <c r="DB745" s="158"/>
      <c r="DC745" s="173"/>
      <c r="DD745" s="178"/>
      <c r="DE745" s="173"/>
      <c r="DF745" s="165"/>
      <c r="DG745" s="172"/>
      <c r="DH745" s="178"/>
      <c r="DI745" s="172"/>
      <c r="DJ745" s="178"/>
      <c r="DK745" s="172"/>
      <c r="DL745" s="162"/>
      <c r="DM745" s="167"/>
      <c r="DN745" s="169"/>
      <c r="DO745" s="162"/>
      <c r="DP745" s="162"/>
      <c r="DQ745" s="174"/>
      <c r="DR745" s="152"/>
      <c r="DS745" s="172"/>
      <c r="DT745" s="152"/>
      <c r="DU745" s="152"/>
      <c r="DV745" s="156"/>
      <c r="DW745" s="173"/>
      <c r="DX745" s="158"/>
      <c r="DY745" s="172"/>
      <c r="DZ745" s="162"/>
      <c r="EA745" s="162"/>
      <c r="EB745" s="172"/>
      <c r="EC745" s="172"/>
      <c r="ED745" s="152"/>
      <c r="EE745" s="152"/>
      <c r="EF745" s="152"/>
      <c r="EG745" s="174"/>
      <c r="EH745" s="172"/>
      <c r="EI745" s="162"/>
      <c r="EJ745" s="162"/>
    </row>
    <row r="746" spans="1:140" ht="12.5">
      <c r="A746" s="168"/>
      <c r="B746" s="169"/>
      <c r="C746" s="144" t="str">
        <f t="shared" si="0"/>
        <v/>
      </c>
      <c r="D746" s="144" t="str">
        <f t="shared" si="2966"/>
        <v/>
      </c>
      <c r="E746" s="144" t="str">
        <f t="shared" si="2"/>
        <v/>
      </c>
      <c r="F746" s="145" t="str">
        <f t="shared" si="2967"/>
        <v/>
      </c>
      <c r="G746" s="145" t="str">
        <f t="shared" si="4"/>
        <v/>
      </c>
      <c r="H746" s="145" t="str">
        <f t="shared" si="5"/>
        <v/>
      </c>
      <c r="I746" s="146" t="str">
        <f t="shared" ref="I746:J746" si="3117">IF(COUNTA($DO746:$DX746)&gt;0,$BA746,"")</f>
        <v/>
      </c>
      <c r="J746" s="146" t="str">
        <f t="shared" si="3117"/>
        <v/>
      </c>
      <c r="K746" s="147" t="str">
        <f t="shared" si="43"/>
        <v/>
      </c>
      <c r="L746" s="147" t="str">
        <f t="shared" si="7"/>
        <v/>
      </c>
      <c r="M746" s="147" t="str">
        <f t="shared" si="8"/>
        <v/>
      </c>
      <c r="N746" s="147" t="str">
        <f t="shared" si="48"/>
        <v/>
      </c>
      <c r="O746" s="147" t="str">
        <f t="shared" si="9"/>
        <v/>
      </c>
      <c r="P746" s="146" t="str">
        <f t="shared" si="2969"/>
        <v/>
      </c>
      <c r="Q746" s="147" t="str">
        <f t="shared" si="2970"/>
        <v/>
      </c>
      <c r="R746" s="146" t="str">
        <f t="shared" si="12"/>
        <v/>
      </c>
      <c r="S746" s="146" t="str">
        <f t="shared" si="13"/>
        <v/>
      </c>
      <c r="T746" s="146" t="str">
        <f>IF(NOT(ISBLANK(DH746)),
        IF(AND(ISREF('Input Tenderers'!$J$8:$K$8),COUNTA('Input Tenderers'!$N$8)&gt;0),
                IF(COUNTA('Input Implementation Transactio'!$N746:$O746)&gt;0,"supplier;tenderer;payee","supplier;tenderer"),
                IF(COUNTA('Input Implementation Transactio'!$N746:$O746)&gt;0,"supplier;payee","supplier")
                ),
        IF(COUNTA('Input Implementation Transactio'!$N746:$O746)&gt;0, "payee", "")
        )</f>
        <v/>
      </c>
      <c r="U746" s="146" t="str">
        <f t="shared" si="14"/>
        <v/>
      </c>
      <c r="V746" s="146" t="str">
        <f t="shared" si="15"/>
        <v/>
      </c>
      <c r="W746" s="148" t="str">
        <f t="shared" si="2971"/>
        <v/>
      </c>
      <c r="X746" s="175" t="str">
        <f t="shared" si="2972"/>
        <v/>
      </c>
      <c r="Y746" s="170" t="str">
        <f t="shared" si="2973"/>
        <v/>
      </c>
      <c r="Z746" s="150" t="str">
        <f t="shared" si="19"/>
        <v/>
      </c>
      <c r="AA746" s="146" t="str">
        <f t="shared" si="20"/>
        <v/>
      </c>
      <c r="AB746" s="146" t="str">
        <f t="shared" si="21"/>
        <v/>
      </c>
      <c r="AC746" s="146" t="str">
        <f t="shared" si="22"/>
        <v/>
      </c>
      <c r="AD746" s="148" t="str">
        <f t="shared" si="2974"/>
        <v/>
      </c>
      <c r="AE746" s="148" t="str">
        <f t="shared" si="24"/>
        <v/>
      </c>
      <c r="AF746" s="175" t="str">
        <f t="shared" si="2975"/>
        <v/>
      </c>
      <c r="AG746" s="170" t="str">
        <f t="shared" si="2976"/>
        <v/>
      </c>
      <c r="AH746" s="148" t="str">
        <f t="shared" si="2977"/>
        <v/>
      </c>
      <c r="AI746" s="146" t="str">
        <f t="shared" si="28"/>
        <v/>
      </c>
      <c r="AJ746" s="146" t="str">
        <f t="shared" si="29"/>
        <v/>
      </c>
      <c r="AK746" s="146" t="str">
        <f t="shared" si="30"/>
        <v/>
      </c>
      <c r="AL746" s="146" t="str">
        <f t="shared" si="31"/>
        <v/>
      </c>
      <c r="AM746" s="171" t="str">
        <f t="shared" si="32"/>
        <v/>
      </c>
      <c r="AN746" s="171" t="str">
        <f t="shared" si="33"/>
        <v/>
      </c>
      <c r="AO746" s="146" t="str">
        <f t="shared" si="34"/>
        <v/>
      </c>
      <c r="AP746" s="146" t="str">
        <f t="shared" si="35"/>
        <v/>
      </c>
      <c r="AQ746" s="146" t="str">
        <f t="shared" si="36"/>
        <v/>
      </c>
      <c r="AR746" s="146" t="str">
        <f t="shared" ref="AR746:AS746" si="3118">IF(NOT(ISBLANK(CB746)),CONCATENATE(TEXT(CB746,"yyyy-mm-ddThh:MM:ss"),"Z"),"")</f>
        <v/>
      </c>
      <c r="AS746" s="146" t="str">
        <f t="shared" si="3118"/>
        <v/>
      </c>
      <c r="AT746" s="146" t="str">
        <f t="shared" si="38"/>
        <v/>
      </c>
      <c r="AU746" s="146" t="str">
        <f t="shared" si="39"/>
        <v/>
      </c>
      <c r="AV746" s="146" t="str">
        <f t="shared" ref="AV746:AW746" si="3119">IF(NOT(ISBLANK(DT746)),CONCATENATE(TEXT(DT746,"yyyy-mm-ddThh:MM:ss"),"Z"),"")</f>
        <v/>
      </c>
      <c r="AW746" s="146" t="str">
        <f t="shared" si="3119"/>
        <v/>
      </c>
      <c r="AX746" s="146" t="str">
        <f t="shared" ref="AX746:AZ746" si="3120">IF(NOT(ISBLANK(ED746)),CONCATENATE(TEXT(ED746,"yyyy-mm-ddThh:MM:ss"),"Z"),"")</f>
        <v/>
      </c>
      <c r="AY746" s="146" t="str">
        <f t="shared" si="3120"/>
        <v/>
      </c>
      <c r="AZ746" s="146" t="str">
        <f t="shared" si="3120"/>
        <v/>
      </c>
      <c r="BA746" s="176"/>
      <c r="BB746" s="152"/>
      <c r="BC746" s="177"/>
      <c r="BD746" s="154"/>
      <c r="BE746" s="155"/>
      <c r="BF746" s="154"/>
      <c r="BG746" s="155"/>
      <c r="BH746" s="169"/>
      <c r="BI746" s="162"/>
      <c r="BJ746" s="172"/>
      <c r="BK746" s="162"/>
      <c r="BL746" s="158"/>
      <c r="BM746" s="172"/>
      <c r="BN746" s="162"/>
      <c r="BO746" s="167"/>
      <c r="BP746" s="169"/>
      <c r="BQ746" s="162"/>
      <c r="BR746" s="162"/>
      <c r="BS746" s="174"/>
      <c r="BT746" s="162"/>
      <c r="BU746" s="174"/>
      <c r="BV746" s="174"/>
      <c r="BW746" s="174"/>
      <c r="BX746" s="173"/>
      <c r="BY746" s="158"/>
      <c r="BZ746" s="160"/>
      <c r="CA746" s="172"/>
      <c r="CB746" s="152"/>
      <c r="CC746" s="152"/>
      <c r="CD746" s="156"/>
      <c r="CE746" s="172"/>
      <c r="CF746" s="162"/>
      <c r="CG746" s="162"/>
      <c r="CH746" s="158"/>
      <c r="CI746" s="173"/>
      <c r="CJ746" s="178"/>
      <c r="CK746" s="173"/>
      <c r="CL746" s="165"/>
      <c r="CM746" s="172"/>
      <c r="CN746" s="162"/>
      <c r="CO746" s="162"/>
      <c r="CP746" s="162"/>
      <c r="CQ746" s="162"/>
      <c r="CR746" s="169"/>
      <c r="CS746" s="162"/>
      <c r="CT746" s="162"/>
      <c r="CU746" s="174"/>
      <c r="CV746" s="152"/>
      <c r="CW746" s="173"/>
      <c r="CX746" s="158"/>
      <c r="CY746" s="172"/>
      <c r="CZ746" s="162"/>
      <c r="DA746" s="162"/>
      <c r="DB746" s="158"/>
      <c r="DC746" s="173"/>
      <c r="DD746" s="178"/>
      <c r="DE746" s="173"/>
      <c r="DF746" s="165"/>
      <c r="DG746" s="172"/>
      <c r="DH746" s="178"/>
      <c r="DI746" s="172"/>
      <c r="DJ746" s="178"/>
      <c r="DK746" s="172"/>
      <c r="DL746" s="162"/>
      <c r="DM746" s="167"/>
      <c r="DN746" s="169"/>
      <c r="DO746" s="162"/>
      <c r="DP746" s="162"/>
      <c r="DQ746" s="174"/>
      <c r="DR746" s="152"/>
      <c r="DS746" s="172"/>
      <c r="DT746" s="152"/>
      <c r="DU746" s="152"/>
      <c r="DV746" s="156"/>
      <c r="DW746" s="173"/>
      <c r="DX746" s="158"/>
      <c r="DY746" s="172"/>
      <c r="DZ746" s="162"/>
      <c r="EA746" s="162"/>
      <c r="EB746" s="172"/>
      <c r="EC746" s="172"/>
      <c r="ED746" s="152"/>
      <c r="EE746" s="152"/>
      <c r="EF746" s="152"/>
      <c r="EG746" s="174"/>
      <c r="EH746" s="172"/>
      <c r="EI746" s="162"/>
      <c r="EJ746" s="162"/>
    </row>
    <row r="747" spans="1:140" ht="12.5">
      <c r="A747" s="168"/>
      <c r="B747" s="169"/>
      <c r="C747" s="144" t="str">
        <f t="shared" si="0"/>
        <v/>
      </c>
      <c r="D747" s="144" t="str">
        <f t="shared" si="2966"/>
        <v/>
      </c>
      <c r="E747" s="144" t="str">
        <f t="shared" si="2"/>
        <v/>
      </c>
      <c r="F747" s="145" t="str">
        <f t="shared" si="2967"/>
        <v/>
      </c>
      <c r="G747" s="145" t="str">
        <f t="shared" si="4"/>
        <v/>
      </c>
      <c r="H747" s="145" t="str">
        <f t="shared" si="5"/>
        <v/>
      </c>
      <c r="I747" s="146" t="str">
        <f t="shared" ref="I747:J747" si="3121">IF(COUNTA($DO747:$DX747)&gt;0,$BA747,"")</f>
        <v/>
      </c>
      <c r="J747" s="146" t="str">
        <f t="shared" si="3121"/>
        <v/>
      </c>
      <c r="K747" s="147" t="str">
        <f t="shared" si="43"/>
        <v/>
      </c>
      <c r="L747" s="147" t="str">
        <f t="shared" si="7"/>
        <v/>
      </c>
      <c r="M747" s="147" t="str">
        <f t="shared" si="8"/>
        <v/>
      </c>
      <c r="N747" s="147" t="str">
        <f t="shared" si="48"/>
        <v/>
      </c>
      <c r="O747" s="147" t="str">
        <f t="shared" si="9"/>
        <v/>
      </c>
      <c r="P747" s="146" t="str">
        <f t="shared" si="2969"/>
        <v/>
      </c>
      <c r="Q747" s="147" t="str">
        <f t="shared" si="2970"/>
        <v/>
      </c>
      <c r="R747" s="146" t="str">
        <f t="shared" si="12"/>
        <v/>
      </c>
      <c r="S747" s="146" t="str">
        <f t="shared" si="13"/>
        <v/>
      </c>
      <c r="T747" s="146" t="str">
        <f>IF(NOT(ISBLANK(DH747)),
        IF(AND(ISREF('Input Tenderers'!$J$8:$K$8),COUNTA('Input Tenderers'!$N$8)&gt;0),
                IF(COUNTA('Input Implementation Transactio'!$N747:$O747)&gt;0,"supplier;tenderer;payee","supplier;tenderer"),
                IF(COUNTA('Input Implementation Transactio'!$N747:$O747)&gt;0,"supplier;payee","supplier")
                ),
        IF(COUNTA('Input Implementation Transactio'!$N747:$O747)&gt;0, "payee", "")
        )</f>
        <v/>
      </c>
      <c r="U747" s="146" t="str">
        <f t="shared" si="14"/>
        <v/>
      </c>
      <c r="V747" s="146" t="str">
        <f t="shared" si="15"/>
        <v/>
      </c>
      <c r="W747" s="148" t="str">
        <f t="shared" si="2971"/>
        <v/>
      </c>
      <c r="X747" s="175" t="str">
        <f t="shared" si="2972"/>
        <v/>
      </c>
      <c r="Y747" s="170" t="str">
        <f t="shared" si="2973"/>
        <v/>
      </c>
      <c r="Z747" s="150" t="str">
        <f t="shared" si="19"/>
        <v/>
      </c>
      <c r="AA747" s="146" t="str">
        <f t="shared" si="20"/>
        <v/>
      </c>
      <c r="AB747" s="146" t="str">
        <f t="shared" si="21"/>
        <v/>
      </c>
      <c r="AC747" s="146" t="str">
        <f t="shared" si="22"/>
        <v/>
      </c>
      <c r="AD747" s="148" t="str">
        <f t="shared" si="2974"/>
        <v/>
      </c>
      <c r="AE747" s="148" t="str">
        <f t="shared" si="24"/>
        <v/>
      </c>
      <c r="AF747" s="175" t="str">
        <f t="shared" si="2975"/>
        <v/>
      </c>
      <c r="AG747" s="170" t="str">
        <f t="shared" si="2976"/>
        <v/>
      </c>
      <c r="AH747" s="148" t="str">
        <f t="shared" si="2977"/>
        <v/>
      </c>
      <c r="AI747" s="146" t="str">
        <f t="shared" si="28"/>
        <v/>
      </c>
      <c r="AJ747" s="146" t="str">
        <f t="shared" si="29"/>
        <v/>
      </c>
      <c r="AK747" s="146" t="str">
        <f t="shared" si="30"/>
        <v/>
      </c>
      <c r="AL747" s="146" t="str">
        <f t="shared" si="31"/>
        <v/>
      </c>
      <c r="AM747" s="171" t="str">
        <f t="shared" si="32"/>
        <v/>
      </c>
      <c r="AN747" s="171" t="str">
        <f t="shared" si="33"/>
        <v/>
      </c>
      <c r="AO747" s="146" t="str">
        <f t="shared" si="34"/>
        <v/>
      </c>
      <c r="AP747" s="146" t="str">
        <f t="shared" si="35"/>
        <v/>
      </c>
      <c r="AQ747" s="146" t="str">
        <f t="shared" si="36"/>
        <v/>
      </c>
      <c r="AR747" s="146" t="str">
        <f t="shared" ref="AR747:AS747" si="3122">IF(NOT(ISBLANK(CB747)),CONCATENATE(TEXT(CB747,"yyyy-mm-ddThh:MM:ss"),"Z"),"")</f>
        <v/>
      </c>
      <c r="AS747" s="146" t="str">
        <f t="shared" si="3122"/>
        <v/>
      </c>
      <c r="AT747" s="146" t="str">
        <f t="shared" si="38"/>
        <v/>
      </c>
      <c r="AU747" s="146" t="str">
        <f t="shared" si="39"/>
        <v/>
      </c>
      <c r="AV747" s="146" t="str">
        <f t="shared" ref="AV747:AW747" si="3123">IF(NOT(ISBLANK(DT747)),CONCATENATE(TEXT(DT747,"yyyy-mm-ddThh:MM:ss"),"Z"),"")</f>
        <v/>
      </c>
      <c r="AW747" s="146" t="str">
        <f t="shared" si="3123"/>
        <v/>
      </c>
      <c r="AX747" s="146" t="str">
        <f t="shared" ref="AX747:AZ747" si="3124">IF(NOT(ISBLANK(ED747)),CONCATENATE(TEXT(ED747,"yyyy-mm-ddThh:MM:ss"),"Z"),"")</f>
        <v/>
      </c>
      <c r="AY747" s="146" t="str">
        <f t="shared" si="3124"/>
        <v/>
      </c>
      <c r="AZ747" s="146" t="str">
        <f t="shared" si="3124"/>
        <v/>
      </c>
      <c r="BA747" s="176"/>
      <c r="BB747" s="152"/>
      <c r="BC747" s="177"/>
      <c r="BD747" s="154"/>
      <c r="BE747" s="155"/>
      <c r="BF747" s="154"/>
      <c r="BG747" s="155"/>
      <c r="BH747" s="169"/>
      <c r="BI747" s="162"/>
      <c r="BJ747" s="172"/>
      <c r="BK747" s="162"/>
      <c r="BL747" s="158"/>
      <c r="BM747" s="172"/>
      <c r="BN747" s="162"/>
      <c r="BO747" s="167"/>
      <c r="BP747" s="169"/>
      <c r="BQ747" s="162"/>
      <c r="BR747" s="162"/>
      <c r="BS747" s="174"/>
      <c r="BT747" s="162"/>
      <c r="BU747" s="174"/>
      <c r="BV747" s="174"/>
      <c r="BW747" s="174"/>
      <c r="BX747" s="173"/>
      <c r="BY747" s="158"/>
      <c r="BZ747" s="160"/>
      <c r="CA747" s="172"/>
      <c r="CB747" s="152"/>
      <c r="CC747" s="152"/>
      <c r="CD747" s="156"/>
      <c r="CE747" s="172"/>
      <c r="CF747" s="162"/>
      <c r="CG747" s="162"/>
      <c r="CH747" s="158"/>
      <c r="CI747" s="173"/>
      <c r="CJ747" s="178"/>
      <c r="CK747" s="173"/>
      <c r="CL747" s="165"/>
      <c r="CM747" s="172"/>
      <c r="CN747" s="162"/>
      <c r="CO747" s="162"/>
      <c r="CP747" s="162"/>
      <c r="CQ747" s="162"/>
      <c r="CR747" s="169"/>
      <c r="CS747" s="162"/>
      <c r="CT747" s="162"/>
      <c r="CU747" s="174"/>
      <c r="CV747" s="152"/>
      <c r="CW747" s="173"/>
      <c r="CX747" s="158"/>
      <c r="CY747" s="172"/>
      <c r="CZ747" s="162"/>
      <c r="DA747" s="162"/>
      <c r="DB747" s="158"/>
      <c r="DC747" s="173"/>
      <c r="DD747" s="178"/>
      <c r="DE747" s="173"/>
      <c r="DF747" s="165"/>
      <c r="DG747" s="172"/>
      <c r="DH747" s="178"/>
      <c r="DI747" s="172"/>
      <c r="DJ747" s="178"/>
      <c r="DK747" s="172"/>
      <c r="DL747" s="162"/>
      <c r="DM747" s="167"/>
      <c r="DN747" s="169"/>
      <c r="DO747" s="162"/>
      <c r="DP747" s="162"/>
      <c r="DQ747" s="174"/>
      <c r="DR747" s="152"/>
      <c r="DS747" s="172"/>
      <c r="DT747" s="152"/>
      <c r="DU747" s="152"/>
      <c r="DV747" s="156"/>
      <c r="DW747" s="173"/>
      <c r="DX747" s="158"/>
      <c r="DY747" s="172"/>
      <c r="DZ747" s="162"/>
      <c r="EA747" s="162"/>
      <c r="EB747" s="172"/>
      <c r="EC747" s="172"/>
      <c r="ED747" s="152"/>
      <c r="EE747" s="152"/>
      <c r="EF747" s="152"/>
      <c r="EG747" s="174"/>
      <c r="EH747" s="172"/>
      <c r="EI747" s="162"/>
      <c r="EJ747" s="162"/>
    </row>
    <row r="748" spans="1:140" ht="12.5">
      <c r="A748" s="168"/>
      <c r="B748" s="169"/>
      <c r="C748" s="144" t="str">
        <f t="shared" si="0"/>
        <v/>
      </c>
      <c r="D748" s="144" t="str">
        <f t="shared" si="2966"/>
        <v/>
      </c>
      <c r="E748" s="144" t="str">
        <f t="shared" si="2"/>
        <v/>
      </c>
      <c r="F748" s="145" t="str">
        <f t="shared" si="2967"/>
        <v/>
      </c>
      <c r="G748" s="145" t="str">
        <f t="shared" si="4"/>
        <v/>
      </c>
      <c r="H748" s="145" t="str">
        <f t="shared" si="5"/>
        <v/>
      </c>
      <c r="I748" s="146" t="str">
        <f t="shared" ref="I748:J748" si="3125">IF(COUNTA($DO748:$DX748)&gt;0,$BA748,"")</f>
        <v/>
      </c>
      <c r="J748" s="146" t="str">
        <f t="shared" si="3125"/>
        <v/>
      </c>
      <c r="K748" s="147" t="str">
        <f t="shared" si="43"/>
        <v/>
      </c>
      <c r="L748" s="147" t="str">
        <f t="shared" si="7"/>
        <v/>
      </c>
      <c r="M748" s="147" t="str">
        <f t="shared" si="8"/>
        <v/>
      </c>
      <c r="N748" s="147" t="str">
        <f t="shared" si="48"/>
        <v/>
      </c>
      <c r="O748" s="147" t="str">
        <f t="shared" si="9"/>
        <v/>
      </c>
      <c r="P748" s="146" t="str">
        <f t="shared" si="2969"/>
        <v/>
      </c>
      <c r="Q748" s="147" t="str">
        <f t="shared" si="2970"/>
        <v/>
      </c>
      <c r="R748" s="146" t="str">
        <f t="shared" si="12"/>
        <v/>
      </c>
      <c r="S748" s="146" t="str">
        <f t="shared" si="13"/>
        <v/>
      </c>
      <c r="T748" s="146" t="str">
        <f>IF(NOT(ISBLANK(DH748)),
        IF(AND(ISREF('Input Tenderers'!$J$8:$K$8),COUNTA('Input Tenderers'!$N$8)&gt;0),
                IF(COUNTA('Input Implementation Transactio'!$N748:$O748)&gt;0,"supplier;tenderer;payee","supplier;tenderer"),
                IF(COUNTA('Input Implementation Transactio'!$N748:$O748)&gt;0,"supplier;payee","supplier")
                ),
        IF(COUNTA('Input Implementation Transactio'!$N748:$O748)&gt;0, "payee", "")
        )</f>
        <v/>
      </c>
      <c r="U748" s="146" t="str">
        <f t="shared" si="14"/>
        <v/>
      </c>
      <c r="V748" s="146" t="str">
        <f t="shared" si="15"/>
        <v/>
      </c>
      <c r="W748" s="148" t="str">
        <f t="shared" si="2971"/>
        <v/>
      </c>
      <c r="X748" s="175" t="str">
        <f t="shared" si="2972"/>
        <v/>
      </c>
      <c r="Y748" s="170" t="str">
        <f t="shared" si="2973"/>
        <v/>
      </c>
      <c r="Z748" s="150" t="str">
        <f t="shared" si="19"/>
        <v/>
      </c>
      <c r="AA748" s="146" t="str">
        <f t="shared" si="20"/>
        <v/>
      </c>
      <c r="AB748" s="146" t="str">
        <f t="shared" si="21"/>
        <v/>
      </c>
      <c r="AC748" s="146" t="str">
        <f t="shared" si="22"/>
        <v/>
      </c>
      <c r="AD748" s="148" t="str">
        <f t="shared" si="2974"/>
        <v/>
      </c>
      <c r="AE748" s="148" t="str">
        <f t="shared" si="24"/>
        <v/>
      </c>
      <c r="AF748" s="175" t="str">
        <f t="shared" si="2975"/>
        <v/>
      </c>
      <c r="AG748" s="170" t="str">
        <f t="shared" si="2976"/>
        <v/>
      </c>
      <c r="AH748" s="148" t="str">
        <f t="shared" si="2977"/>
        <v/>
      </c>
      <c r="AI748" s="146" t="str">
        <f t="shared" si="28"/>
        <v/>
      </c>
      <c r="AJ748" s="146" t="str">
        <f t="shared" si="29"/>
        <v/>
      </c>
      <c r="AK748" s="146" t="str">
        <f t="shared" si="30"/>
        <v/>
      </c>
      <c r="AL748" s="146" t="str">
        <f t="shared" si="31"/>
        <v/>
      </c>
      <c r="AM748" s="171" t="str">
        <f t="shared" si="32"/>
        <v/>
      </c>
      <c r="AN748" s="171" t="str">
        <f t="shared" si="33"/>
        <v/>
      </c>
      <c r="AO748" s="146" t="str">
        <f t="shared" si="34"/>
        <v/>
      </c>
      <c r="AP748" s="146" t="str">
        <f t="shared" si="35"/>
        <v/>
      </c>
      <c r="AQ748" s="146" t="str">
        <f t="shared" si="36"/>
        <v/>
      </c>
      <c r="AR748" s="146" t="str">
        <f t="shared" ref="AR748:AS748" si="3126">IF(NOT(ISBLANK(CB748)),CONCATENATE(TEXT(CB748,"yyyy-mm-ddThh:MM:ss"),"Z"),"")</f>
        <v/>
      </c>
      <c r="AS748" s="146" t="str">
        <f t="shared" si="3126"/>
        <v/>
      </c>
      <c r="AT748" s="146" t="str">
        <f t="shared" si="38"/>
        <v/>
      </c>
      <c r="AU748" s="146" t="str">
        <f t="shared" si="39"/>
        <v/>
      </c>
      <c r="AV748" s="146" t="str">
        <f t="shared" ref="AV748:AW748" si="3127">IF(NOT(ISBLANK(DT748)),CONCATENATE(TEXT(DT748,"yyyy-mm-ddThh:MM:ss"),"Z"),"")</f>
        <v/>
      </c>
      <c r="AW748" s="146" t="str">
        <f t="shared" si="3127"/>
        <v/>
      </c>
      <c r="AX748" s="146" t="str">
        <f t="shared" ref="AX748:AZ748" si="3128">IF(NOT(ISBLANK(ED748)),CONCATENATE(TEXT(ED748,"yyyy-mm-ddThh:MM:ss"),"Z"),"")</f>
        <v/>
      </c>
      <c r="AY748" s="146" t="str">
        <f t="shared" si="3128"/>
        <v/>
      </c>
      <c r="AZ748" s="146" t="str">
        <f t="shared" si="3128"/>
        <v/>
      </c>
      <c r="BA748" s="176"/>
      <c r="BB748" s="152"/>
      <c r="BC748" s="177"/>
      <c r="BD748" s="154"/>
      <c r="BE748" s="155"/>
      <c r="BF748" s="154"/>
      <c r="BG748" s="155"/>
      <c r="BH748" s="169"/>
      <c r="BI748" s="162"/>
      <c r="BJ748" s="172"/>
      <c r="BK748" s="162"/>
      <c r="BL748" s="158"/>
      <c r="BM748" s="172"/>
      <c r="BN748" s="162"/>
      <c r="BO748" s="167"/>
      <c r="BP748" s="169"/>
      <c r="BQ748" s="162"/>
      <c r="BR748" s="162"/>
      <c r="BS748" s="174"/>
      <c r="BT748" s="162"/>
      <c r="BU748" s="174"/>
      <c r="BV748" s="174"/>
      <c r="BW748" s="174"/>
      <c r="BX748" s="173"/>
      <c r="BY748" s="158"/>
      <c r="BZ748" s="160"/>
      <c r="CA748" s="172"/>
      <c r="CB748" s="152"/>
      <c r="CC748" s="152"/>
      <c r="CD748" s="156"/>
      <c r="CE748" s="172"/>
      <c r="CF748" s="162"/>
      <c r="CG748" s="162"/>
      <c r="CH748" s="158"/>
      <c r="CI748" s="173"/>
      <c r="CJ748" s="178"/>
      <c r="CK748" s="173"/>
      <c r="CL748" s="165"/>
      <c r="CM748" s="172"/>
      <c r="CN748" s="162"/>
      <c r="CO748" s="162"/>
      <c r="CP748" s="162"/>
      <c r="CQ748" s="162"/>
      <c r="CR748" s="169"/>
      <c r="CS748" s="162"/>
      <c r="CT748" s="162"/>
      <c r="CU748" s="174"/>
      <c r="CV748" s="152"/>
      <c r="CW748" s="173"/>
      <c r="CX748" s="158"/>
      <c r="CY748" s="172"/>
      <c r="CZ748" s="162"/>
      <c r="DA748" s="162"/>
      <c r="DB748" s="158"/>
      <c r="DC748" s="173"/>
      <c r="DD748" s="178"/>
      <c r="DE748" s="173"/>
      <c r="DF748" s="165"/>
      <c r="DG748" s="172"/>
      <c r="DH748" s="178"/>
      <c r="DI748" s="172"/>
      <c r="DJ748" s="178"/>
      <c r="DK748" s="172"/>
      <c r="DL748" s="162"/>
      <c r="DM748" s="167"/>
      <c r="DN748" s="169"/>
      <c r="DO748" s="162"/>
      <c r="DP748" s="162"/>
      <c r="DQ748" s="174"/>
      <c r="DR748" s="152"/>
      <c r="DS748" s="172"/>
      <c r="DT748" s="152"/>
      <c r="DU748" s="152"/>
      <c r="DV748" s="156"/>
      <c r="DW748" s="173"/>
      <c r="DX748" s="158"/>
      <c r="DY748" s="172"/>
      <c r="DZ748" s="162"/>
      <c r="EA748" s="162"/>
      <c r="EB748" s="172"/>
      <c r="EC748" s="172"/>
      <c r="ED748" s="152"/>
      <c r="EE748" s="152"/>
      <c r="EF748" s="152"/>
      <c r="EG748" s="174"/>
      <c r="EH748" s="172"/>
      <c r="EI748" s="162"/>
      <c r="EJ748" s="162"/>
    </row>
    <row r="749" spans="1:140" ht="12.5">
      <c r="A749" s="168"/>
      <c r="B749" s="169"/>
      <c r="C749" s="144" t="str">
        <f t="shared" si="0"/>
        <v/>
      </c>
      <c r="D749" s="144" t="str">
        <f t="shared" si="2966"/>
        <v/>
      </c>
      <c r="E749" s="144" t="str">
        <f t="shared" si="2"/>
        <v/>
      </c>
      <c r="F749" s="145" t="str">
        <f t="shared" si="2967"/>
        <v/>
      </c>
      <c r="G749" s="145" t="str">
        <f t="shared" si="4"/>
        <v/>
      </c>
      <c r="H749" s="145" t="str">
        <f t="shared" si="5"/>
        <v/>
      </c>
      <c r="I749" s="146" t="str">
        <f t="shared" ref="I749:J749" si="3129">IF(COUNTA($DO749:$DX749)&gt;0,$BA749,"")</f>
        <v/>
      </c>
      <c r="J749" s="146" t="str">
        <f t="shared" si="3129"/>
        <v/>
      </c>
      <c r="K749" s="147" t="str">
        <f t="shared" si="43"/>
        <v/>
      </c>
      <c r="L749" s="147" t="str">
        <f t="shared" si="7"/>
        <v/>
      </c>
      <c r="M749" s="147" t="str">
        <f t="shared" si="8"/>
        <v/>
      </c>
      <c r="N749" s="147" t="str">
        <f t="shared" si="48"/>
        <v/>
      </c>
      <c r="O749" s="147" t="str">
        <f t="shared" si="9"/>
        <v/>
      </c>
      <c r="P749" s="146" t="str">
        <f t="shared" si="2969"/>
        <v/>
      </c>
      <c r="Q749" s="147" t="str">
        <f t="shared" si="2970"/>
        <v/>
      </c>
      <c r="R749" s="146" t="str">
        <f t="shared" si="12"/>
        <v/>
      </c>
      <c r="S749" s="146" t="str">
        <f t="shared" si="13"/>
        <v/>
      </c>
      <c r="T749" s="146" t="str">
        <f>IF(NOT(ISBLANK(DH749)),
        IF(AND(ISREF('Input Tenderers'!$J$8:$K$8),COUNTA('Input Tenderers'!$N$8)&gt;0),
                IF(COUNTA('Input Implementation Transactio'!$N749:$O749)&gt;0,"supplier;tenderer;payee","supplier;tenderer"),
                IF(COUNTA('Input Implementation Transactio'!$N749:$O749)&gt;0,"supplier;payee","supplier")
                ),
        IF(COUNTA('Input Implementation Transactio'!$N749:$O749)&gt;0, "payee", "")
        )</f>
        <v/>
      </c>
      <c r="U749" s="146" t="str">
        <f t="shared" si="14"/>
        <v/>
      </c>
      <c r="V749" s="146" t="str">
        <f t="shared" si="15"/>
        <v/>
      </c>
      <c r="W749" s="148" t="str">
        <f t="shared" si="2971"/>
        <v/>
      </c>
      <c r="X749" s="175" t="str">
        <f t="shared" si="2972"/>
        <v/>
      </c>
      <c r="Y749" s="170" t="str">
        <f t="shared" si="2973"/>
        <v/>
      </c>
      <c r="Z749" s="150" t="str">
        <f t="shared" si="19"/>
        <v/>
      </c>
      <c r="AA749" s="146" t="str">
        <f t="shared" si="20"/>
        <v/>
      </c>
      <c r="AB749" s="146" t="str">
        <f t="shared" si="21"/>
        <v/>
      </c>
      <c r="AC749" s="146" t="str">
        <f t="shared" si="22"/>
        <v/>
      </c>
      <c r="AD749" s="148" t="str">
        <f t="shared" si="2974"/>
        <v/>
      </c>
      <c r="AE749" s="148" t="str">
        <f t="shared" si="24"/>
        <v/>
      </c>
      <c r="AF749" s="175" t="str">
        <f t="shared" si="2975"/>
        <v/>
      </c>
      <c r="AG749" s="170" t="str">
        <f t="shared" si="2976"/>
        <v/>
      </c>
      <c r="AH749" s="148" t="str">
        <f t="shared" si="2977"/>
        <v/>
      </c>
      <c r="AI749" s="146" t="str">
        <f t="shared" si="28"/>
        <v/>
      </c>
      <c r="AJ749" s="146" t="str">
        <f t="shared" si="29"/>
        <v/>
      </c>
      <c r="AK749" s="146" t="str">
        <f t="shared" si="30"/>
        <v/>
      </c>
      <c r="AL749" s="146" t="str">
        <f t="shared" si="31"/>
        <v/>
      </c>
      <c r="AM749" s="171" t="str">
        <f t="shared" si="32"/>
        <v/>
      </c>
      <c r="AN749" s="171" t="str">
        <f t="shared" si="33"/>
        <v/>
      </c>
      <c r="AO749" s="146" t="str">
        <f t="shared" si="34"/>
        <v/>
      </c>
      <c r="AP749" s="146" t="str">
        <f t="shared" si="35"/>
        <v/>
      </c>
      <c r="AQ749" s="146" t="str">
        <f t="shared" si="36"/>
        <v/>
      </c>
      <c r="AR749" s="146" t="str">
        <f t="shared" ref="AR749:AS749" si="3130">IF(NOT(ISBLANK(CB749)),CONCATENATE(TEXT(CB749,"yyyy-mm-ddThh:MM:ss"),"Z"),"")</f>
        <v/>
      </c>
      <c r="AS749" s="146" t="str">
        <f t="shared" si="3130"/>
        <v/>
      </c>
      <c r="AT749" s="146" t="str">
        <f t="shared" si="38"/>
        <v/>
      </c>
      <c r="AU749" s="146" t="str">
        <f t="shared" si="39"/>
        <v/>
      </c>
      <c r="AV749" s="146" t="str">
        <f t="shared" ref="AV749:AW749" si="3131">IF(NOT(ISBLANK(DT749)),CONCATENATE(TEXT(DT749,"yyyy-mm-ddThh:MM:ss"),"Z"),"")</f>
        <v/>
      </c>
      <c r="AW749" s="146" t="str">
        <f t="shared" si="3131"/>
        <v/>
      </c>
      <c r="AX749" s="146" t="str">
        <f t="shared" ref="AX749:AZ749" si="3132">IF(NOT(ISBLANK(ED749)),CONCATENATE(TEXT(ED749,"yyyy-mm-ddThh:MM:ss"),"Z"),"")</f>
        <v/>
      </c>
      <c r="AY749" s="146" t="str">
        <f t="shared" si="3132"/>
        <v/>
      </c>
      <c r="AZ749" s="146" t="str">
        <f t="shared" si="3132"/>
        <v/>
      </c>
      <c r="BA749" s="176"/>
      <c r="BB749" s="152"/>
      <c r="BC749" s="177"/>
      <c r="BD749" s="154"/>
      <c r="BE749" s="155"/>
      <c r="BF749" s="154"/>
      <c r="BG749" s="155"/>
      <c r="BH749" s="169"/>
      <c r="BI749" s="162"/>
      <c r="BJ749" s="172"/>
      <c r="BK749" s="162"/>
      <c r="BL749" s="158"/>
      <c r="BM749" s="172"/>
      <c r="BN749" s="162"/>
      <c r="BO749" s="167"/>
      <c r="BP749" s="169"/>
      <c r="BQ749" s="162"/>
      <c r="BR749" s="162"/>
      <c r="BS749" s="174"/>
      <c r="BT749" s="162"/>
      <c r="BU749" s="174"/>
      <c r="BV749" s="174"/>
      <c r="BW749" s="174"/>
      <c r="BX749" s="173"/>
      <c r="BY749" s="158"/>
      <c r="BZ749" s="160"/>
      <c r="CA749" s="172"/>
      <c r="CB749" s="152"/>
      <c r="CC749" s="152"/>
      <c r="CD749" s="156"/>
      <c r="CE749" s="172"/>
      <c r="CF749" s="162"/>
      <c r="CG749" s="162"/>
      <c r="CH749" s="158"/>
      <c r="CI749" s="173"/>
      <c r="CJ749" s="178"/>
      <c r="CK749" s="173"/>
      <c r="CL749" s="165"/>
      <c r="CM749" s="172"/>
      <c r="CN749" s="162"/>
      <c r="CO749" s="162"/>
      <c r="CP749" s="162"/>
      <c r="CQ749" s="162"/>
      <c r="CR749" s="169"/>
      <c r="CS749" s="162"/>
      <c r="CT749" s="162"/>
      <c r="CU749" s="174"/>
      <c r="CV749" s="152"/>
      <c r="CW749" s="173"/>
      <c r="CX749" s="158"/>
      <c r="CY749" s="172"/>
      <c r="CZ749" s="162"/>
      <c r="DA749" s="162"/>
      <c r="DB749" s="158"/>
      <c r="DC749" s="173"/>
      <c r="DD749" s="178"/>
      <c r="DE749" s="173"/>
      <c r="DF749" s="165"/>
      <c r="DG749" s="172"/>
      <c r="DH749" s="178"/>
      <c r="DI749" s="172"/>
      <c r="DJ749" s="178"/>
      <c r="DK749" s="172"/>
      <c r="DL749" s="162"/>
      <c r="DM749" s="167"/>
      <c r="DN749" s="169"/>
      <c r="DO749" s="162"/>
      <c r="DP749" s="162"/>
      <c r="DQ749" s="174"/>
      <c r="DR749" s="152"/>
      <c r="DS749" s="172"/>
      <c r="DT749" s="152"/>
      <c r="DU749" s="152"/>
      <c r="DV749" s="156"/>
      <c r="DW749" s="173"/>
      <c r="DX749" s="158"/>
      <c r="DY749" s="172"/>
      <c r="DZ749" s="162"/>
      <c r="EA749" s="162"/>
      <c r="EB749" s="172"/>
      <c r="EC749" s="172"/>
      <c r="ED749" s="152"/>
      <c r="EE749" s="152"/>
      <c r="EF749" s="152"/>
      <c r="EG749" s="174"/>
      <c r="EH749" s="172"/>
      <c r="EI749" s="162"/>
      <c r="EJ749" s="162"/>
    </row>
    <row r="750" spans="1:140" ht="12.5">
      <c r="A750" s="168"/>
      <c r="B750" s="169"/>
      <c r="C750" s="144" t="str">
        <f t="shared" si="0"/>
        <v/>
      </c>
      <c r="D750" s="144" t="str">
        <f t="shared" si="2966"/>
        <v/>
      </c>
      <c r="E750" s="144" t="str">
        <f t="shared" si="2"/>
        <v/>
      </c>
      <c r="F750" s="145" t="str">
        <f t="shared" si="2967"/>
        <v/>
      </c>
      <c r="G750" s="145" t="str">
        <f t="shared" si="4"/>
        <v/>
      </c>
      <c r="H750" s="145" t="str">
        <f t="shared" si="5"/>
        <v/>
      </c>
      <c r="I750" s="146" t="str">
        <f t="shared" ref="I750:J750" si="3133">IF(COUNTA($DO750:$DX750)&gt;0,$BA750,"")</f>
        <v/>
      </c>
      <c r="J750" s="146" t="str">
        <f t="shared" si="3133"/>
        <v/>
      </c>
      <c r="K750" s="147" t="str">
        <f t="shared" si="43"/>
        <v/>
      </c>
      <c r="L750" s="147" t="str">
        <f t="shared" si="7"/>
        <v/>
      </c>
      <c r="M750" s="147" t="str">
        <f t="shared" si="8"/>
        <v/>
      </c>
      <c r="N750" s="147" t="str">
        <f t="shared" si="48"/>
        <v/>
      </c>
      <c r="O750" s="147" t="str">
        <f t="shared" si="9"/>
        <v/>
      </c>
      <c r="P750" s="146" t="str">
        <f t="shared" si="2969"/>
        <v/>
      </c>
      <c r="Q750" s="147" t="str">
        <f t="shared" si="2970"/>
        <v/>
      </c>
      <c r="R750" s="146" t="str">
        <f t="shared" si="12"/>
        <v/>
      </c>
      <c r="S750" s="146" t="str">
        <f t="shared" si="13"/>
        <v/>
      </c>
      <c r="T750" s="146" t="str">
        <f>IF(NOT(ISBLANK(DH750)),
        IF(AND(ISREF('Input Tenderers'!$J$8:$K$8),COUNTA('Input Tenderers'!$N$8)&gt;0),
                IF(COUNTA('Input Implementation Transactio'!$N750:$O750)&gt;0,"supplier;tenderer;payee","supplier;tenderer"),
                IF(COUNTA('Input Implementation Transactio'!$N750:$O750)&gt;0,"supplier;payee","supplier")
                ),
        IF(COUNTA('Input Implementation Transactio'!$N750:$O750)&gt;0, "payee", "")
        )</f>
        <v/>
      </c>
      <c r="U750" s="146" t="str">
        <f t="shared" si="14"/>
        <v/>
      </c>
      <c r="V750" s="146" t="str">
        <f t="shared" si="15"/>
        <v/>
      </c>
      <c r="W750" s="148" t="str">
        <f t="shared" si="2971"/>
        <v/>
      </c>
      <c r="X750" s="175" t="str">
        <f t="shared" si="2972"/>
        <v/>
      </c>
      <c r="Y750" s="170" t="str">
        <f t="shared" si="2973"/>
        <v/>
      </c>
      <c r="Z750" s="150" t="str">
        <f t="shared" si="19"/>
        <v/>
      </c>
      <c r="AA750" s="146" t="str">
        <f t="shared" si="20"/>
        <v/>
      </c>
      <c r="AB750" s="146" t="str">
        <f t="shared" si="21"/>
        <v/>
      </c>
      <c r="AC750" s="146" t="str">
        <f t="shared" si="22"/>
        <v/>
      </c>
      <c r="AD750" s="148" t="str">
        <f t="shared" si="2974"/>
        <v/>
      </c>
      <c r="AE750" s="148" t="str">
        <f t="shared" si="24"/>
        <v/>
      </c>
      <c r="AF750" s="175" t="str">
        <f t="shared" si="2975"/>
        <v/>
      </c>
      <c r="AG750" s="170" t="str">
        <f t="shared" si="2976"/>
        <v/>
      </c>
      <c r="AH750" s="148" t="str">
        <f t="shared" si="2977"/>
        <v/>
      </c>
      <c r="AI750" s="146" t="str">
        <f t="shared" si="28"/>
        <v/>
      </c>
      <c r="AJ750" s="146" t="str">
        <f t="shared" si="29"/>
        <v/>
      </c>
      <c r="AK750" s="146" t="str">
        <f t="shared" si="30"/>
        <v/>
      </c>
      <c r="AL750" s="146" t="str">
        <f t="shared" si="31"/>
        <v/>
      </c>
      <c r="AM750" s="171" t="str">
        <f t="shared" si="32"/>
        <v/>
      </c>
      <c r="AN750" s="171" t="str">
        <f t="shared" si="33"/>
        <v/>
      </c>
      <c r="AO750" s="146" t="str">
        <f t="shared" si="34"/>
        <v/>
      </c>
      <c r="AP750" s="146" t="str">
        <f t="shared" si="35"/>
        <v/>
      </c>
      <c r="AQ750" s="146" t="str">
        <f t="shared" si="36"/>
        <v/>
      </c>
      <c r="AR750" s="146" t="str">
        <f t="shared" ref="AR750:AS750" si="3134">IF(NOT(ISBLANK(CB750)),CONCATENATE(TEXT(CB750,"yyyy-mm-ddThh:MM:ss"),"Z"),"")</f>
        <v/>
      </c>
      <c r="AS750" s="146" t="str">
        <f t="shared" si="3134"/>
        <v/>
      </c>
      <c r="AT750" s="146" t="str">
        <f t="shared" si="38"/>
        <v/>
      </c>
      <c r="AU750" s="146" t="str">
        <f t="shared" si="39"/>
        <v/>
      </c>
      <c r="AV750" s="146" t="str">
        <f t="shared" ref="AV750:AW750" si="3135">IF(NOT(ISBLANK(DT750)),CONCATENATE(TEXT(DT750,"yyyy-mm-ddThh:MM:ss"),"Z"),"")</f>
        <v/>
      </c>
      <c r="AW750" s="146" t="str">
        <f t="shared" si="3135"/>
        <v/>
      </c>
      <c r="AX750" s="146" t="str">
        <f t="shared" ref="AX750:AZ750" si="3136">IF(NOT(ISBLANK(ED750)),CONCATENATE(TEXT(ED750,"yyyy-mm-ddThh:MM:ss"),"Z"),"")</f>
        <v/>
      </c>
      <c r="AY750" s="146" t="str">
        <f t="shared" si="3136"/>
        <v/>
      </c>
      <c r="AZ750" s="146" t="str">
        <f t="shared" si="3136"/>
        <v/>
      </c>
      <c r="BA750" s="176"/>
      <c r="BB750" s="152"/>
      <c r="BC750" s="177"/>
      <c r="BD750" s="154"/>
      <c r="BE750" s="155"/>
      <c r="BF750" s="154"/>
      <c r="BG750" s="155"/>
      <c r="BH750" s="169"/>
      <c r="BI750" s="162"/>
      <c r="BJ750" s="172"/>
      <c r="BK750" s="162"/>
      <c r="BL750" s="158"/>
      <c r="BM750" s="172"/>
      <c r="BN750" s="162"/>
      <c r="BO750" s="167"/>
      <c r="BP750" s="169"/>
      <c r="BQ750" s="162"/>
      <c r="BR750" s="162"/>
      <c r="BS750" s="174"/>
      <c r="BT750" s="162"/>
      <c r="BU750" s="174"/>
      <c r="BV750" s="174"/>
      <c r="BW750" s="174"/>
      <c r="BX750" s="173"/>
      <c r="BY750" s="158"/>
      <c r="BZ750" s="160"/>
      <c r="CA750" s="172"/>
      <c r="CB750" s="152"/>
      <c r="CC750" s="152"/>
      <c r="CD750" s="156"/>
      <c r="CE750" s="172"/>
      <c r="CF750" s="162"/>
      <c r="CG750" s="162"/>
      <c r="CH750" s="158"/>
      <c r="CI750" s="173"/>
      <c r="CJ750" s="178"/>
      <c r="CK750" s="173"/>
      <c r="CL750" s="165"/>
      <c r="CM750" s="172"/>
      <c r="CN750" s="162"/>
      <c r="CO750" s="162"/>
      <c r="CP750" s="162"/>
      <c r="CQ750" s="162"/>
      <c r="CR750" s="169"/>
      <c r="CS750" s="162"/>
      <c r="CT750" s="162"/>
      <c r="CU750" s="174"/>
      <c r="CV750" s="152"/>
      <c r="CW750" s="173"/>
      <c r="CX750" s="158"/>
      <c r="CY750" s="172"/>
      <c r="CZ750" s="162"/>
      <c r="DA750" s="162"/>
      <c r="DB750" s="158"/>
      <c r="DC750" s="173"/>
      <c r="DD750" s="178"/>
      <c r="DE750" s="173"/>
      <c r="DF750" s="165"/>
      <c r="DG750" s="172"/>
      <c r="DH750" s="178"/>
      <c r="DI750" s="172"/>
      <c r="DJ750" s="178"/>
      <c r="DK750" s="172"/>
      <c r="DL750" s="162"/>
      <c r="DM750" s="167"/>
      <c r="DN750" s="169"/>
      <c r="DO750" s="162"/>
      <c r="DP750" s="162"/>
      <c r="DQ750" s="174"/>
      <c r="DR750" s="152"/>
      <c r="DS750" s="172"/>
      <c r="DT750" s="152"/>
      <c r="DU750" s="152"/>
      <c r="DV750" s="156"/>
      <c r="DW750" s="173"/>
      <c r="DX750" s="158"/>
      <c r="DY750" s="172"/>
      <c r="DZ750" s="162"/>
      <c r="EA750" s="162"/>
      <c r="EB750" s="172"/>
      <c r="EC750" s="172"/>
      <c r="ED750" s="152"/>
      <c r="EE750" s="152"/>
      <c r="EF750" s="152"/>
      <c r="EG750" s="174"/>
      <c r="EH750" s="172"/>
      <c r="EI750" s="162"/>
      <c r="EJ750" s="162"/>
    </row>
    <row r="751" spans="1:140" ht="12.5">
      <c r="A751" s="168"/>
      <c r="B751" s="169"/>
      <c r="C751" s="144" t="str">
        <f t="shared" si="0"/>
        <v/>
      </c>
      <c r="D751" s="144" t="str">
        <f t="shared" si="2966"/>
        <v/>
      </c>
      <c r="E751" s="144" t="str">
        <f t="shared" si="2"/>
        <v/>
      </c>
      <c r="F751" s="145" t="str">
        <f t="shared" si="2967"/>
        <v/>
      </c>
      <c r="G751" s="145" t="str">
        <f t="shared" si="4"/>
        <v/>
      </c>
      <c r="H751" s="145" t="str">
        <f t="shared" si="5"/>
        <v/>
      </c>
      <c r="I751" s="146" t="str">
        <f t="shared" ref="I751:J751" si="3137">IF(COUNTA($DO751:$DX751)&gt;0,$BA751,"")</f>
        <v/>
      </c>
      <c r="J751" s="146" t="str">
        <f t="shared" si="3137"/>
        <v/>
      </c>
      <c r="K751" s="147" t="str">
        <f t="shared" si="43"/>
        <v/>
      </c>
      <c r="L751" s="147" t="str">
        <f t="shared" si="7"/>
        <v/>
      </c>
      <c r="M751" s="147" t="str">
        <f t="shared" si="8"/>
        <v/>
      </c>
      <c r="N751" s="147" t="str">
        <f t="shared" si="48"/>
        <v/>
      </c>
      <c r="O751" s="147" t="str">
        <f t="shared" si="9"/>
        <v/>
      </c>
      <c r="P751" s="146" t="str">
        <f t="shared" si="2969"/>
        <v/>
      </c>
      <c r="Q751" s="147" t="str">
        <f t="shared" si="2970"/>
        <v/>
      </c>
      <c r="R751" s="146" t="str">
        <f t="shared" si="12"/>
        <v/>
      </c>
      <c r="S751" s="146" t="str">
        <f t="shared" si="13"/>
        <v/>
      </c>
      <c r="T751" s="146" t="str">
        <f>IF(NOT(ISBLANK(DH751)),
        IF(AND(ISREF('Input Tenderers'!$J$8:$K$8),COUNTA('Input Tenderers'!$N$8)&gt;0),
                IF(COUNTA('Input Implementation Transactio'!$N751:$O751)&gt;0,"supplier;tenderer;payee","supplier;tenderer"),
                IF(COUNTA('Input Implementation Transactio'!$N751:$O751)&gt;0,"supplier;payee","supplier")
                ),
        IF(COUNTA('Input Implementation Transactio'!$N751:$O751)&gt;0, "payee", "")
        )</f>
        <v/>
      </c>
      <c r="U751" s="146" t="str">
        <f t="shared" si="14"/>
        <v/>
      </c>
      <c r="V751" s="146" t="str">
        <f t="shared" si="15"/>
        <v/>
      </c>
      <c r="W751" s="148" t="str">
        <f t="shared" si="2971"/>
        <v/>
      </c>
      <c r="X751" s="175" t="str">
        <f t="shared" si="2972"/>
        <v/>
      </c>
      <c r="Y751" s="170" t="str">
        <f t="shared" si="2973"/>
        <v/>
      </c>
      <c r="Z751" s="150" t="str">
        <f t="shared" si="19"/>
        <v/>
      </c>
      <c r="AA751" s="146" t="str">
        <f t="shared" si="20"/>
        <v/>
      </c>
      <c r="AB751" s="146" t="str">
        <f t="shared" si="21"/>
        <v/>
      </c>
      <c r="AC751" s="146" t="str">
        <f t="shared" si="22"/>
        <v/>
      </c>
      <c r="AD751" s="148" t="str">
        <f t="shared" si="2974"/>
        <v/>
      </c>
      <c r="AE751" s="148" t="str">
        <f t="shared" si="24"/>
        <v/>
      </c>
      <c r="AF751" s="175" t="str">
        <f t="shared" si="2975"/>
        <v/>
      </c>
      <c r="AG751" s="170" t="str">
        <f t="shared" si="2976"/>
        <v/>
      </c>
      <c r="AH751" s="148" t="str">
        <f t="shared" si="2977"/>
        <v/>
      </c>
      <c r="AI751" s="146" t="str">
        <f t="shared" si="28"/>
        <v/>
      </c>
      <c r="AJ751" s="146" t="str">
        <f t="shared" si="29"/>
        <v/>
      </c>
      <c r="AK751" s="146" t="str">
        <f t="shared" si="30"/>
        <v/>
      </c>
      <c r="AL751" s="146" t="str">
        <f t="shared" si="31"/>
        <v/>
      </c>
      <c r="AM751" s="171" t="str">
        <f t="shared" si="32"/>
        <v/>
      </c>
      <c r="AN751" s="171" t="str">
        <f t="shared" si="33"/>
        <v/>
      </c>
      <c r="AO751" s="146" t="str">
        <f t="shared" si="34"/>
        <v/>
      </c>
      <c r="AP751" s="146" t="str">
        <f t="shared" si="35"/>
        <v/>
      </c>
      <c r="AQ751" s="146" t="str">
        <f t="shared" si="36"/>
        <v/>
      </c>
      <c r="AR751" s="146" t="str">
        <f t="shared" ref="AR751:AS751" si="3138">IF(NOT(ISBLANK(CB751)),CONCATENATE(TEXT(CB751,"yyyy-mm-ddThh:MM:ss"),"Z"),"")</f>
        <v/>
      </c>
      <c r="AS751" s="146" t="str">
        <f t="shared" si="3138"/>
        <v/>
      </c>
      <c r="AT751" s="146" t="str">
        <f t="shared" si="38"/>
        <v/>
      </c>
      <c r="AU751" s="146" t="str">
        <f t="shared" si="39"/>
        <v/>
      </c>
      <c r="AV751" s="146" t="str">
        <f t="shared" ref="AV751:AW751" si="3139">IF(NOT(ISBLANK(DT751)),CONCATENATE(TEXT(DT751,"yyyy-mm-ddThh:MM:ss"),"Z"),"")</f>
        <v/>
      </c>
      <c r="AW751" s="146" t="str">
        <f t="shared" si="3139"/>
        <v/>
      </c>
      <c r="AX751" s="146" t="str">
        <f t="shared" ref="AX751:AZ751" si="3140">IF(NOT(ISBLANK(ED751)),CONCATENATE(TEXT(ED751,"yyyy-mm-ddThh:MM:ss"),"Z"),"")</f>
        <v/>
      </c>
      <c r="AY751" s="146" t="str">
        <f t="shared" si="3140"/>
        <v/>
      </c>
      <c r="AZ751" s="146" t="str">
        <f t="shared" si="3140"/>
        <v/>
      </c>
      <c r="BA751" s="176"/>
      <c r="BB751" s="152"/>
      <c r="BC751" s="177"/>
      <c r="BD751" s="154"/>
      <c r="BE751" s="155"/>
      <c r="BF751" s="154"/>
      <c r="BG751" s="155"/>
      <c r="BH751" s="169"/>
      <c r="BI751" s="162"/>
      <c r="BJ751" s="172"/>
      <c r="BK751" s="162"/>
      <c r="BL751" s="158"/>
      <c r="BM751" s="172"/>
      <c r="BN751" s="162"/>
      <c r="BO751" s="167"/>
      <c r="BP751" s="169"/>
      <c r="BQ751" s="162"/>
      <c r="BR751" s="162"/>
      <c r="BS751" s="174"/>
      <c r="BT751" s="162"/>
      <c r="BU751" s="174"/>
      <c r="BV751" s="174"/>
      <c r="BW751" s="174"/>
      <c r="BX751" s="173"/>
      <c r="BY751" s="158"/>
      <c r="BZ751" s="160"/>
      <c r="CA751" s="172"/>
      <c r="CB751" s="152"/>
      <c r="CC751" s="152"/>
      <c r="CD751" s="156"/>
      <c r="CE751" s="172"/>
      <c r="CF751" s="162"/>
      <c r="CG751" s="162"/>
      <c r="CH751" s="158"/>
      <c r="CI751" s="173"/>
      <c r="CJ751" s="178"/>
      <c r="CK751" s="173"/>
      <c r="CL751" s="165"/>
      <c r="CM751" s="172"/>
      <c r="CN751" s="162"/>
      <c r="CO751" s="162"/>
      <c r="CP751" s="162"/>
      <c r="CQ751" s="162"/>
      <c r="CR751" s="169"/>
      <c r="CS751" s="162"/>
      <c r="CT751" s="162"/>
      <c r="CU751" s="174"/>
      <c r="CV751" s="152"/>
      <c r="CW751" s="173"/>
      <c r="CX751" s="158"/>
      <c r="CY751" s="172"/>
      <c r="CZ751" s="162"/>
      <c r="DA751" s="162"/>
      <c r="DB751" s="158"/>
      <c r="DC751" s="173"/>
      <c r="DD751" s="178"/>
      <c r="DE751" s="173"/>
      <c r="DF751" s="165"/>
      <c r="DG751" s="172"/>
      <c r="DH751" s="178"/>
      <c r="DI751" s="172"/>
      <c r="DJ751" s="178"/>
      <c r="DK751" s="172"/>
      <c r="DL751" s="162"/>
      <c r="DM751" s="167"/>
      <c r="DN751" s="169"/>
      <c r="DO751" s="162"/>
      <c r="DP751" s="162"/>
      <c r="DQ751" s="174"/>
      <c r="DR751" s="152"/>
      <c r="DS751" s="172"/>
      <c r="DT751" s="152"/>
      <c r="DU751" s="152"/>
      <c r="DV751" s="156"/>
      <c r="DW751" s="173"/>
      <c r="DX751" s="158"/>
      <c r="DY751" s="172"/>
      <c r="DZ751" s="162"/>
      <c r="EA751" s="162"/>
      <c r="EB751" s="172"/>
      <c r="EC751" s="172"/>
      <c r="ED751" s="152"/>
      <c r="EE751" s="152"/>
      <c r="EF751" s="152"/>
      <c r="EG751" s="174"/>
      <c r="EH751" s="172"/>
      <c r="EI751" s="162"/>
      <c r="EJ751" s="162"/>
    </row>
    <row r="752" spans="1:140" ht="12.5">
      <c r="A752" s="168"/>
      <c r="B752" s="169"/>
      <c r="C752" s="144" t="str">
        <f t="shared" si="0"/>
        <v/>
      </c>
      <c r="D752" s="144" t="str">
        <f t="shared" si="2966"/>
        <v/>
      </c>
      <c r="E752" s="144" t="str">
        <f t="shared" si="2"/>
        <v/>
      </c>
      <c r="F752" s="145" t="str">
        <f t="shared" si="2967"/>
        <v/>
      </c>
      <c r="G752" s="145" t="str">
        <f t="shared" si="4"/>
        <v/>
      </c>
      <c r="H752" s="145" t="str">
        <f t="shared" si="5"/>
        <v/>
      </c>
      <c r="I752" s="146" t="str">
        <f t="shared" ref="I752:J752" si="3141">IF(COUNTA($DO752:$DX752)&gt;0,$BA752,"")</f>
        <v/>
      </c>
      <c r="J752" s="146" t="str">
        <f t="shared" si="3141"/>
        <v/>
      </c>
      <c r="K752" s="147" t="str">
        <f t="shared" si="43"/>
        <v/>
      </c>
      <c r="L752" s="147" t="str">
        <f t="shared" si="7"/>
        <v/>
      </c>
      <c r="M752" s="147" t="str">
        <f t="shared" si="8"/>
        <v/>
      </c>
      <c r="N752" s="147" t="str">
        <f t="shared" si="48"/>
        <v/>
      </c>
      <c r="O752" s="147" t="str">
        <f t="shared" si="9"/>
        <v/>
      </c>
      <c r="P752" s="146" t="str">
        <f t="shared" si="2969"/>
        <v/>
      </c>
      <c r="Q752" s="147" t="str">
        <f t="shared" si="2970"/>
        <v/>
      </c>
      <c r="R752" s="146" t="str">
        <f t="shared" si="12"/>
        <v/>
      </c>
      <c r="S752" s="146" t="str">
        <f t="shared" si="13"/>
        <v/>
      </c>
      <c r="T752" s="146" t="str">
        <f>IF(NOT(ISBLANK(DH752)),
        IF(AND(ISREF('Input Tenderers'!$J$8:$K$8),COUNTA('Input Tenderers'!$N$8)&gt;0),
                IF(COUNTA('Input Implementation Transactio'!$N752:$O752)&gt;0,"supplier;tenderer;payee","supplier;tenderer"),
                IF(COUNTA('Input Implementation Transactio'!$N752:$O752)&gt;0,"supplier;payee","supplier")
                ),
        IF(COUNTA('Input Implementation Transactio'!$N752:$O752)&gt;0, "payee", "")
        )</f>
        <v/>
      </c>
      <c r="U752" s="146" t="str">
        <f t="shared" si="14"/>
        <v/>
      </c>
      <c r="V752" s="146" t="str">
        <f t="shared" si="15"/>
        <v/>
      </c>
      <c r="W752" s="148" t="str">
        <f t="shared" si="2971"/>
        <v/>
      </c>
      <c r="X752" s="175" t="str">
        <f t="shared" si="2972"/>
        <v/>
      </c>
      <c r="Y752" s="170" t="str">
        <f t="shared" si="2973"/>
        <v/>
      </c>
      <c r="Z752" s="150" t="str">
        <f t="shared" si="19"/>
        <v/>
      </c>
      <c r="AA752" s="146" t="str">
        <f t="shared" si="20"/>
        <v/>
      </c>
      <c r="AB752" s="146" t="str">
        <f t="shared" si="21"/>
        <v/>
      </c>
      <c r="AC752" s="146" t="str">
        <f t="shared" si="22"/>
        <v/>
      </c>
      <c r="AD752" s="148" t="str">
        <f t="shared" si="2974"/>
        <v/>
      </c>
      <c r="AE752" s="148" t="str">
        <f t="shared" si="24"/>
        <v/>
      </c>
      <c r="AF752" s="175" t="str">
        <f t="shared" si="2975"/>
        <v/>
      </c>
      <c r="AG752" s="170" t="str">
        <f t="shared" si="2976"/>
        <v/>
      </c>
      <c r="AH752" s="148" t="str">
        <f t="shared" si="2977"/>
        <v/>
      </c>
      <c r="AI752" s="146" t="str">
        <f t="shared" si="28"/>
        <v/>
      </c>
      <c r="AJ752" s="146" t="str">
        <f t="shared" si="29"/>
        <v/>
      </c>
      <c r="AK752" s="146" t="str">
        <f t="shared" si="30"/>
        <v/>
      </c>
      <c r="AL752" s="146" t="str">
        <f t="shared" si="31"/>
        <v/>
      </c>
      <c r="AM752" s="171" t="str">
        <f t="shared" si="32"/>
        <v/>
      </c>
      <c r="AN752" s="171" t="str">
        <f t="shared" si="33"/>
        <v/>
      </c>
      <c r="AO752" s="146" t="str">
        <f t="shared" si="34"/>
        <v/>
      </c>
      <c r="AP752" s="146" t="str">
        <f t="shared" si="35"/>
        <v/>
      </c>
      <c r="AQ752" s="146" t="str">
        <f t="shared" si="36"/>
        <v/>
      </c>
      <c r="AR752" s="146" t="str">
        <f t="shared" ref="AR752:AS752" si="3142">IF(NOT(ISBLANK(CB752)),CONCATENATE(TEXT(CB752,"yyyy-mm-ddThh:MM:ss"),"Z"),"")</f>
        <v/>
      </c>
      <c r="AS752" s="146" t="str">
        <f t="shared" si="3142"/>
        <v/>
      </c>
      <c r="AT752" s="146" t="str">
        <f t="shared" si="38"/>
        <v/>
      </c>
      <c r="AU752" s="146" t="str">
        <f t="shared" si="39"/>
        <v/>
      </c>
      <c r="AV752" s="146" t="str">
        <f t="shared" ref="AV752:AW752" si="3143">IF(NOT(ISBLANK(DT752)),CONCATENATE(TEXT(DT752,"yyyy-mm-ddThh:MM:ss"),"Z"),"")</f>
        <v/>
      </c>
      <c r="AW752" s="146" t="str">
        <f t="shared" si="3143"/>
        <v/>
      </c>
      <c r="AX752" s="146" t="str">
        <f t="shared" ref="AX752:AZ752" si="3144">IF(NOT(ISBLANK(ED752)),CONCATENATE(TEXT(ED752,"yyyy-mm-ddThh:MM:ss"),"Z"),"")</f>
        <v/>
      </c>
      <c r="AY752" s="146" t="str">
        <f t="shared" si="3144"/>
        <v/>
      </c>
      <c r="AZ752" s="146" t="str">
        <f t="shared" si="3144"/>
        <v/>
      </c>
      <c r="BA752" s="176"/>
      <c r="BB752" s="152"/>
      <c r="BC752" s="177"/>
      <c r="BD752" s="154"/>
      <c r="BE752" s="155"/>
      <c r="BF752" s="154"/>
      <c r="BG752" s="155"/>
      <c r="BH752" s="169"/>
      <c r="BI752" s="162"/>
      <c r="BJ752" s="172"/>
      <c r="BK752" s="162"/>
      <c r="BL752" s="158"/>
      <c r="BM752" s="172"/>
      <c r="BN752" s="162"/>
      <c r="BO752" s="167"/>
      <c r="BP752" s="169"/>
      <c r="BQ752" s="162"/>
      <c r="BR752" s="162"/>
      <c r="BS752" s="174"/>
      <c r="BT752" s="162"/>
      <c r="BU752" s="174"/>
      <c r="BV752" s="174"/>
      <c r="BW752" s="174"/>
      <c r="BX752" s="173"/>
      <c r="BY752" s="158"/>
      <c r="BZ752" s="160"/>
      <c r="CA752" s="172"/>
      <c r="CB752" s="152"/>
      <c r="CC752" s="152"/>
      <c r="CD752" s="156"/>
      <c r="CE752" s="172"/>
      <c r="CF752" s="162"/>
      <c r="CG752" s="162"/>
      <c r="CH752" s="158"/>
      <c r="CI752" s="173"/>
      <c r="CJ752" s="178"/>
      <c r="CK752" s="173"/>
      <c r="CL752" s="165"/>
      <c r="CM752" s="172"/>
      <c r="CN752" s="162"/>
      <c r="CO752" s="162"/>
      <c r="CP752" s="162"/>
      <c r="CQ752" s="162"/>
      <c r="CR752" s="169"/>
      <c r="CS752" s="162"/>
      <c r="CT752" s="162"/>
      <c r="CU752" s="174"/>
      <c r="CV752" s="152"/>
      <c r="CW752" s="173"/>
      <c r="CX752" s="158"/>
      <c r="CY752" s="172"/>
      <c r="CZ752" s="162"/>
      <c r="DA752" s="162"/>
      <c r="DB752" s="158"/>
      <c r="DC752" s="173"/>
      <c r="DD752" s="178"/>
      <c r="DE752" s="173"/>
      <c r="DF752" s="165"/>
      <c r="DG752" s="172"/>
      <c r="DH752" s="178"/>
      <c r="DI752" s="172"/>
      <c r="DJ752" s="178"/>
      <c r="DK752" s="172"/>
      <c r="DL752" s="162"/>
      <c r="DM752" s="167"/>
      <c r="DN752" s="169"/>
      <c r="DO752" s="162"/>
      <c r="DP752" s="162"/>
      <c r="DQ752" s="174"/>
      <c r="DR752" s="152"/>
      <c r="DS752" s="172"/>
      <c r="DT752" s="152"/>
      <c r="DU752" s="152"/>
      <c r="DV752" s="156"/>
      <c r="DW752" s="173"/>
      <c r="DX752" s="158"/>
      <c r="DY752" s="172"/>
      <c r="DZ752" s="162"/>
      <c r="EA752" s="162"/>
      <c r="EB752" s="172"/>
      <c r="EC752" s="172"/>
      <c r="ED752" s="152"/>
      <c r="EE752" s="152"/>
      <c r="EF752" s="152"/>
      <c r="EG752" s="174"/>
      <c r="EH752" s="172"/>
      <c r="EI752" s="162"/>
      <c r="EJ752" s="162"/>
    </row>
    <row r="753" spans="1:140" ht="12.5">
      <c r="A753" s="168"/>
      <c r="B753" s="169"/>
      <c r="C753" s="144" t="str">
        <f t="shared" si="0"/>
        <v/>
      </c>
      <c r="D753" s="144" t="str">
        <f t="shared" si="2966"/>
        <v/>
      </c>
      <c r="E753" s="144" t="str">
        <f t="shared" si="2"/>
        <v/>
      </c>
      <c r="F753" s="145" t="str">
        <f t="shared" si="2967"/>
        <v/>
      </c>
      <c r="G753" s="145" t="str">
        <f t="shared" si="4"/>
        <v/>
      </c>
      <c r="H753" s="145" t="str">
        <f t="shared" si="5"/>
        <v/>
      </c>
      <c r="I753" s="146" t="str">
        <f t="shared" ref="I753:J753" si="3145">IF(COUNTA($DO753:$DX753)&gt;0,$BA753,"")</f>
        <v/>
      </c>
      <c r="J753" s="146" t="str">
        <f t="shared" si="3145"/>
        <v/>
      </c>
      <c r="K753" s="147" t="str">
        <f t="shared" si="43"/>
        <v/>
      </c>
      <c r="L753" s="147" t="str">
        <f t="shared" si="7"/>
        <v/>
      </c>
      <c r="M753" s="147" t="str">
        <f t="shared" si="8"/>
        <v/>
      </c>
      <c r="N753" s="147" t="str">
        <f t="shared" si="48"/>
        <v/>
      </c>
      <c r="O753" s="147" t="str">
        <f t="shared" si="9"/>
        <v/>
      </c>
      <c r="P753" s="146" t="str">
        <f t="shared" si="2969"/>
        <v/>
      </c>
      <c r="Q753" s="147" t="str">
        <f t="shared" si="2970"/>
        <v/>
      </c>
      <c r="R753" s="146" t="str">
        <f t="shared" si="12"/>
        <v/>
      </c>
      <c r="S753" s="146" t="str">
        <f t="shared" si="13"/>
        <v/>
      </c>
      <c r="T753" s="146" t="str">
        <f>IF(NOT(ISBLANK(DH753)),
        IF(AND(ISREF('Input Tenderers'!$J$8:$K$8),COUNTA('Input Tenderers'!$N$8)&gt;0),
                IF(COUNTA('Input Implementation Transactio'!$N753:$O753)&gt;0,"supplier;tenderer;payee","supplier;tenderer"),
                IF(COUNTA('Input Implementation Transactio'!$N753:$O753)&gt;0,"supplier;payee","supplier")
                ),
        IF(COUNTA('Input Implementation Transactio'!$N753:$O753)&gt;0, "payee", "")
        )</f>
        <v/>
      </c>
      <c r="U753" s="146" t="str">
        <f t="shared" si="14"/>
        <v/>
      </c>
      <c r="V753" s="146" t="str">
        <f t="shared" si="15"/>
        <v/>
      </c>
      <c r="W753" s="148" t="str">
        <f t="shared" si="2971"/>
        <v/>
      </c>
      <c r="X753" s="175" t="str">
        <f t="shared" si="2972"/>
        <v/>
      </c>
      <c r="Y753" s="170" t="str">
        <f t="shared" si="2973"/>
        <v/>
      </c>
      <c r="Z753" s="150" t="str">
        <f t="shared" si="19"/>
        <v/>
      </c>
      <c r="AA753" s="146" t="str">
        <f t="shared" si="20"/>
        <v/>
      </c>
      <c r="AB753" s="146" t="str">
        <f t="shared" si="21"/>
        <v/>
      </c>
      <c r="AC753" s="146" t="str">
        <f t="shared" si="22"/>
        <v/>
      </c>
      <c r="AD753" s="148" t="str">
        <f t="shared" si="2974"/>
        <v/>
      </c>
      <c r="AE753" s="148" t="str">
        <f t="shared" si="24"/>
        <v/>
      </c>
      <c r="AF753" s="175" t="str">
        <f t="shared" si="2975"/>
        <v/>
      </c>
      <c r="AG753" s="170" t="str">
        <f t="shared" si="2976"/>
        <v/>
      </c>
      <c r="AH753" s="148" t="str">
        <f t="shared" si="2977"/>
        <v/>
      </c>
      <c r="AI753" s="146" t="str">
        <f t="shared" si="28"/>
        <v/>
      </c>
      <c r="AJ753" s="146" t="str">
        <f t="shared" si="29"/>
        <v/>
      </c>
      <c r="AK753" s="146" t="str">
        <f t="shared" si="30"/>
        <v/>
      </c>
      <c r="AL753" s="146" t="str">
        <f t="shared" si="31"/>
        <v/>
      </c>
      <c r="AM753" s="171" t="str">
        <f t="shared" si="32"/>
        <v/>
      </c>
      <c r="AN753" s="171" t="str">
        <f t="shared" si="33"/>
        <v/>
      </c>
      <c r="AO753" s="146" t="str">
        <f t="shared" si="34"/>
        <v/>
      </c>
      <c r="AP753" s="146" t="str">
        <f t="shared" si="35"/>
        <v/>
      </c>
      <c r="AQ753" s="146" t="str">
        <f t="shared" si="36"/>
        <v/>
      </c>
      <c r="AR753" s="146" t="str">
        <f t="shared" ref="AR753:AS753" si="3146">IF(NOT(ISBLANK(CB753)),CONCATENATE(TEXT(CB753,"yyyy-mm-ddThh:MM:ss"),"Z"),"")</f>
        <v/>
      </c>
      <c r="AS753" s="146" t="str">
        <f t="shared" si="3146"/>
        <v/>
      </c>
      <c r="AT753" s="146" t="str">
        <f t="shared" si="38"/>
        <v/>
      </c>
      <c r="AU753" s="146" t="str">
        <f t="shared" si="39"/>
        <v/>
      </c>
      <c r="AV753" s="146" t="str">
        <f t="shared" ref="AV753:AW753" si="3147">IF(NOT(ISBLANK(DT753)),CONCATENATE(TEXT(DT753,"yyyy-mm-ddThh:MM:ss"),"Z"),"")</f>
        <v/>
      </c>
      <c r="AW753" s="146" t="str">
        <f t="shared" si="3147"/>
        <v/>
      </c>
      <c r="AX753" s="146" t="str">
        <f t="shared" ref="AX753:AZ753" si="3148">IF(NOT(ISBLANK(ED753)),CONCATENATE(TEXT(ED753,"yyyy-mm-ddThh:MM:ss"),"Z"),"")</f>
        <v/>
      </c>
      <c r="AY753" s="146" t="str">
        <f t="shared" si="3148"/>
        <v/>
      </c>
      <c r="AZ753" s="146" t="str">
        <f t="shared" si="3148"/>
        <v/>
      </c>
      <c r="BA753" s="176"/>
      <c r="BB753" s="152"/>
      <c r="BC753" s="177"/>
      <c r="BD753" s="154"/>
      <c r="BE753" s="155"/>
      <c r="BF753" s="154"/>
      <c r="BG753" s="155"/>
      <c r="BH753" s="169"/>
      <c r="BI753" s="162"/>
      <c r="BJ753" s="172"/>
      <c r="BK753" s="162"/>
      <c r="BL753" s="158"/>
      <c r="BM753" s="172"/>
      <c r="BN753" s="162"/>
      <c r="BO753" s="167"/>
      <c r="BP753" s="169"/>
      <c r="BQ753" s="162"/>
      <c r="BR753" s="162"/>
      <c r="BS753" s="174"/>
      <c r="BT753" s="162"/>
      <c r="BU753" s="174"/>
      <c r="BV753" s="174"/>
      <c r="BW753" s="174"/>
      <c r="BX753" s="173"/>
      <c r="BY753" s="158"/>
      <c r="BZ753" s="160"/>
      <c r="CA753" s="172"/>
      <c r="CB753" s="152"/>
      <c r="CC753" s="152"/>
      <c r="CD753" s="156"/>
      <c r="CE753" s="172"/>
      <c r="CF753" s="162"/>
      <c r="CG753" s="162"/>
      <c r="CH753" s="158"/>
      <c r="CI753" s="173"/>
      <c r="CJ753" s="178"/>
      <c r="CK753" s="173"/>
      <c r="CL753" s="165"/>
      <c r="CM753" s="172"/>
      <c r="CN753" s="162"/>
      <c r="CO753" s="162"/>
      <c r="CP753" s="162"/>
      <c r="CQ753" s="162"/>
      <c r="CR753" s="169"/>
      <c r="CS753" s="162"/>
      <c r="CT753" s="162"/>
      <c r="CU753" s="174"/>
      <c r="CV753" s="152"/>
      <c r="CW753" s="173"/>
      <c r="CX753" s="158"/>
      <c r="CY753" s="172"/>
      <c r="CZ753" s="162"/>
      <c r="DA753" s="162"/>
      <c r="DB753" s="158"/>
      <c r="DC753" s="173"/>
      <c r="DD753" s="178"/>
      <c r="DE753" s="173"/>
      <c r="DF753" s="165"/>
      <c r="DG753" s="172"/>
      <c r="DH753" s="178"/>
      <c r="DI753" s="172"/>
      <c r="DJ753" s="178"/>
      <c r="DK753" s="172"/>
      <c r="DL753" s="162"/>
      <c r="DM753" s="167"/>
      <c r="DN753" s="169"/>
      <c r="DO753" s="162"/>
      <c r="DP753" s="162"/>
      <c r="DQ753" s="174"/>
      <c r="DR753" s="152"/>
      <c r="DS753" s="172"/>
      <c r="DT753" s="152"/>
      <c r="DU753" s="152"/>
      <c r="DV753" s="156"/>
      <c r="DW753" s="173"/>
      <c r="DX753" s="158"/>
      <c r="DY753" s="172"/>
      <c r="DZ753" s="162"/>
      <c r="EA753" s="162"/>
      <c r="EB753" s="172"/>
      <c r="EC753" s="172"/>
      <c r="ED753" s="152"/>
      <c r="EE753" s="152"/>
      <c r="EF753" s="152"/>
      <c r="EG753" s="174"/>
      <c r="EH753" s="172"/>
      <c r="EI753" s="162"/>
      <c r="EJ753" s="162"/>
    </row>
    <row r="754" spans="1:140" ht="12.5">
      <c r="A754" s="168"/>
      <c r="B754" s="169"/>
      <c r="C754" s="144" t="str">
        <f t="shared" si="0"/>
        <v/>
      </c>
      <c r="D754" s="144" t="str">
        <f t="shared" si="2966"/>
        <v/>
      </c>
      <c r="E754" s="144" t="str">
        <f t="shared" si="2"/>
        <v/>
      </c>
      <c r="F754" s="145" t="str">
        <f t="shared" si="2967"/>
        <v/>
      </c>
      <c r="G754" s="145" t="str">
        <f t="shared" si="4"/>
        <v/>
      </c>
      <c r="H754" s="145" t="str">
        <f t="shared" si="5"/>
        <v/>
      </c>
      <c r="I754" s="146" t="str">
        <f t="shared" ref="I754:J754" si="3149">IF(COUNTA($DO754:$DX754)&gt;0,$BA754,"")</f>
        <v/>
      </c>
      <c r="J754" s="146" t="str">
        <f t="shared" si="3149"/>
        <v/>
      </c>
      <c r="K754" s="147" t="str">
        <f t="shared" si="43"/>
        <v/>
      </c>
      <c r="L754" s="147" t="str">
        <f t="shared" si="7"/>
        <v/>
      </c>
      <c r="M754" s="147" t="str">
        <f t="shared" si="8"/>
        <v/>
      </c>
      <c r="N754" s="147" t="str">
        <f t="shared" si="48"/>
        <v/>
      </c>
      <c r="O754" s="147" t="str">
        <f t="shared" si="9"/>
        <v/>
      </c>
      <c r="P754" s="146" t="str">
        <f t="shared" si="2969"/>
        <v/>
      </c>
      <c r="Q754" s="147" t="str">
        <f t="shared" si="2970"/>
        <v/>
      </c>
      <c r="R754" s="146" t="str">
        <f t="shared" si="12"/>
        <v/>
      </c>
      <c r="S754" s="146" t="str">
        <f t="shared" si="13"/>
        <v/>
      </c>
      <c r="T754" s="146" t="str">
        <f>IF(NOT(ISBLANK(DH754)),
        IF(AND(ISREF('Input Tenderers'!$J$8:$K$8),COUNTA('Input Tenderers'!$N$8)&gt;0),
                IF(COUNTA('Input Implementation Transactio'!$N754:$O754)&gt;0,"supplier;tenderer;payee","supplier;tenderer"),
                IF(COUNTA('Input Implementation Transactio'!$N754:$O754)&gt;0,"supplier;payee","supplier")
                ),
        IF(COUNTA('Input Implementation Transactio'!$N754:$O754)&gt;0, "payee", "")
        )</f>
        <v/>
      </c>
      <c r="U754" s="146" t="str">
        <f t="shared" si="14"/>
        <v/>
      </c>
      <c r="V754" s="146" t="str">
        <f t="shared" si="15"/>
        <v/>
      </c>
      <c r="W754" s="148" t="str">
        <f t="shared" si="2971"/>
        <v/>
      </c>
      <c r="X754" s="175" t="str">
        <f t="shared" si="2972"/>
        <v/>
      </c>
      <c r="Y754" s="170" t="str">
        <f t="shared" si="2973"/>
        <v/>
      </c>
      <c r="Z754" s="150" t="str">
        <f t="shared" si="19"/>
        <v/>
      </c>
      <c r="AA754" s="146" t="str">
        <f t="shared" si="20"/>
        <v/>
      </c>
      <c r="AB754" s="146" t="str">
        <f t="shared" si="21"/>
        <v/>
      </c>
      <c r="AC754" s="146" t="str">
        <f t="shared" si="22"/>
        <v/>
      </c>
      <c r="AD754" s="148" t="str">
        <f t="shared" si="2974"/>
        <v/>
      </c>
      <c r="AE754" s="148" t="str">
        <f t="shared" si="24"/>
        <v/>
      </c>
      <c r="AF754" s="175" t="str">
        <f t="shared" si="2975"/>
        <v/>
      </c>
      <c r="AG754" s="170" t="str">
        <f t="shared" si="2976"/>
        <v/>
      </c>
      <c r="AH754" s="148" t="str">
        <f t="shared" si="2977"/>
        <v/>
      </c>
      <c r="AI754" s="146" t="str">
        <f t="shared" si="28"/>
        <v/>
      </c>
      <c r="AJ754" s="146" t="str">
        <f t="shared" si="29"/>
        <v/>
      </c>
      <c r="AK754" s="146" t="str">
        <f t="shared" si="30"/>
        <v/>
      </c>
      <c r="AL754" s="146" t="str">
        <f t="shared" si="31"/>
        <v/>
      </c>
      <c r="AM754" s="171" t="str">
        <f t="shared" si="32"/>
        <v/>
      </c>
      <c r="AN754" s="171" t="str">
        <f t="shared" si="33"/>
        <v/>
      </c>
      <c r="AO754" s="146" t="str">
        <f t="shared" si="34"/>
        <v/>
      </c>
      <c r="AP754" s="146" t="str">
        <f t="shared" si="35"/>
        <v/>
      </c>
      <c r="AQ754" s="146" t="str">
        <f t="shared" si="36"/>
        <v/>
      </c>
      <c r="AR754" s="146" t="str">
        <f t="shared" ref="AR754:AS754" si="3150">IF(NOT(ISBLANK(CB754)),CONCATENATE(TEXT(CB754,"yyyy-mm-ddThh:MM:ss"),"Z"),"")</f>
        <v/>
      </c>
      <c r="AS754" s="146" t="str">
        <f t="shared" si="3150"/>
        <v/>
      </c>
      <c r="AT754" s="146" t="str">
        <f t="shared" si="38"/>
        <v/>
      </c>
      <c r="AU754" s="146" t="str">
        <f t="shared" si="39"/>
        <v/>
      </c>
      <c r="AV754" s="146" t="str">
        <f t="shared" ref="AV754:AW754" si="3151">IF(NOT(ISBLANK(DT754)),CONCATENATE(TEXT(DT754,"yyyy-mm-ddThh:MM:ss"),"Z"),"")</f>
        <v/>
      </c>
      <c r="AW754" s="146" t="str">
        <f t="shared" si="3151"/>
        <v/>
      </c>
      <c r="AX754" s="146" t="str">
        <f t="shared" ref="AX754:AZ754" si="3152">IF(NOT(ISBLANK(ED754)),CONCATENATE(TEXT(ED754,"yyyy-mm-ddThh:MM:ss"),"Z"),"")</f>
        <v/>
      </c>
      <c r="AY754" s="146" t="str">
        <f t="shared" si="3152"/>
        <v/>
      </c>
      <c r="AZ754" s="146" t="str">
        <f t="shared" si="3152"/>
        <v/>
      </c>
      <c r="BA754" s="176"/>
      <c r="BB754" s="152"/>
      <c r="BC754" s="177"/>
      <c r="BD754" s="154"/>
      <c r="BE754" s="155"/>
      <c r="BF754" s="154"/>
      <c r="BG754" s="155"/>
      <c r="BH754" s="169"/>
      <c r="BI754" s="162"/>
      <c r="BJ754" s="172"/>
      <c r="BK754" s="162"/>
      <c r="BL754" s="158"/>
      <c r="BM754" s="172"/>
      <c r="BN754" s="162"/>
      <c r="BO754" s="167"/>
      <c r="BP754" s="169"/>
      <c r="BQ754" s="162"/>
      <c r="BR754" s="162"/>
      <c r="BS754" s="174"/>
      <c r="BT754" s="162"/>
      <c r="BU754" s="174"/>
      <c r="BV754" s="174"/>
      <c r="BW754" s="174"/>
      <c r="BX754" s="173"/>
      <c r="BY754" s="158"/>
      <c r="BZ754" s="160"/>
      <c r="CA754" s="172"/>
      <c r="CB754" s="152"/>
      <c r="CC754" s="152"/>
      <c r="CD754" s="156"/>
      <c r="CE754" s="172"/>
      <c r="CF754" s="162"/>
      <c r="CG754" s="162"/>
      <c r="CH754" s="158"/>
      <c r="CI754" s="173"/>
      <c r="CJ754" s="178"/>
      <c r="CK754" s="173"/>
      <c r="CL754" s="165"/>
      <c r="CM754" s="172"/>
      <c r="CN754" s="162"/>
      <c r="CO754" s="162"/>
      <c r="CP754" s="162"/>
      <c r="CQ754" s="162"/>
      <c r="CR754" s="169"/>
      <c r="CS754" s="162"/>
      <c r="CT754" s="162"/>
      <c r="CU754" s="174"/>
      <c r="CV754" s="152"/>
      <c r="CW754" s="173"/>
      <c r="CX754" s="158"/>
      <c r="CY754" s="172"/>
      <c r="CZ754" s="162"/>
      <c r="DA754" s="162"/>
      <c r="DB754" s="158"/>
      <c r="DC754" s="173"/>
      <c r="DD754" s="178"/>
      <c r="DE754" s="173"/>
      <c r="DF754" s="165"/>
      <c r="DG754" s="172"/>
      <c r="DH754" s="178"/>
      <c r="DI754" s="172"/>
      <c r="DJ754" s="178"/>
      <c r="DK754" s="172"/>
      <c r="DL754" s="162"/>
      <c r="DM754" s="167"/>
      <c r="DN754" s="169"/>
      <c r="DO754" s="162"/>
      <c r="DP754" s="162"/>
      <c r="DQ754" s="174"/>
      <c r="DR754" s="152"/>
      <c r="DS754" s="172"/>
      <c r="DT754" s="152"/>
      <c r="DU754" s="152"/>
      <c r="DV754" s="156"/>
      <c r="DW754" s="173"/>
      <c r="DX754" s="158"/>
      <c r="DY754" s="172"/>
      <c r="DZ754" s="162"/>
      <c r="EA754" s="162"/>
      <c r="EB754" s="172"/>
      <c r="EC754" s="172"/>
      <c r="ED754" s="152"/>
      <c r="EE754" s="152"/>
      <c r="EF754" s="152"/>
      <c r="EG754" s="174"/>
      <c r="EH754" s="172"/>
      <c r="EI754" s="162"/>
      <c r="EJ754" s="162"/>
    </row>
    <row r="755" spans="1:140" ht="12.5">
      <c r="A755" s="168"/>
      <c r="B755" s="169"/>
      <c r="C755" s="144" t="str">
        <f t="shared" si="0"/>
        <v/>
      </c>
      <c r="D755" s="144" t="str">
        <f t="shared" si="2966"/>
        <v/>
      </c>
      <c r="E755" s="144" t="str">
        <f t="shared" si="2"/>
        <v/>
      </c>
      <c r="F755" s="145" t="str">
        <f t="shared" si="2967"/>
        <v/>
      </c>
      <c r="G755" s="145" t="str">
        <f t="shared" si="4"/>
        <v/>
      </c>
      <c r="H755" s="145" t="str">
        <f t="shared" si="5"/>
        <v/>
      </c>
      <c r="I755" s="146" t="str">
        <f t="shared" ref="I755:J755" si="3153">IF(COUNTA($DO755:$DX755)&gt;0,$BA755,"")</f>
        <v/>
      </c>
      <c r="J755" s="146" t="str">
        <f t="shared" si="3153"/>
        <v/>
      </c>
      <c r="K755" s="147" t="str">
        <f t="shared" si="43"/>
        <v/>
      </c>
      <c r="L755" s="147" t="str">
        <f t="shared" si="7"/>
        <v/>
      </c>
      <c r="M755" s="147" t="str">
        <f t="shared" si="8"/>
        <v/>
      </c>
      <c r="N755" s="147" t="str">
        <f t="shared" si="48"/>
        <v/>
      </c>
      <c r="O755" s="147" t="str">
        <f t="shared" si="9"/>
        <v/>
      </c>
      <c r="P755" s="146" t="str">
        <f t="shared" si="2969"/>
        <v/>
      </c>
      <c r="Q755" s="147" t="str">
        <f t="shared" si="2970"/>
        <v/>
      </c>
      <c r="R755" s="146" t="str">
        <f t="shared" si="12"/>
        <v/>
      </c>
      <c r="S755" s="146" t="str">
        <f t="shared" si="13"/>
        <v/>
      </c>
      <c r="T755" s="146" t="str">
        <f>IF(NOT(ISBLANK(DH755)),
        IF(AND(ISREF('Input Tenderers'!$J$8:$K$8),COUNTA('Input Tenderers'!$N$8)&gt;0),
                IF(COUNTA('Input Implementation Transactio'!$N755:$O755)&gt;0,"supplier;tenderer;payee","supplier;tenderer"),
                IF(COUNTA('Input Implementation Transactio'!$N755:$O755)&gt;0,"supplier;payee","supplier")
                ),
        IF(COUNTA('Input Implementation Transactio'!$N755:$O755)&gt;0, "payee", "")
        )</f>
        <v/>
      </c>
      <c r="U755" s="146" t="str">
        <f t="shared" si="14"/>
        <v/>
      </c>
      <c r="V755" s="146" t="str">
        <f t="shared" si="15"/>
        <v/>
      </c>
      <c r="W755" s="148" t="str">
        <f t="shared" si="2971"/>
        <v/>
      </c>
      <c r="X755" s="175" t="str">
        <f t="shared" si="2972"/>
        <v/>
      </c>
      <c r="Y755" s="170" t="str">
        <f t="shared" si="2973"/>
        <v/>
      </c>
      <c r="Z755" s="150" t="str">
        <f t="shared" si="19"/>
        <v/>
      </c>
      <c r="AA755" s="146" t="str">
        <f t="shared" si="20"/>
        <v/>
      </c>
      <c r="AB755" s="146" t="str">
        <f t="shared" si="21"/>
        <v/>
      </c>
      <c r="AC755" s="146" t="str">
        <f t="shared" si="22"/>
        <v/>
      </c>
      <c r="AD755" s="148" t="str">
        <f t="shared" si="2974"/>
        <v/>
      </c>
      <c r="AE755" s="148" t="str">
        <f t="shared" si="24"/>
        <v/>
      </c>
      <c r="AF755" s="175" t="str">
        <f t="shared" si="2975"/>
        <v/>
      </c>
      <c r="AG755" s="170" t="str">
        <f t="shared" si="2976"/>
        <v/>
      </c>
      <c r="AH755" s="148" t="str">
        <f t="shared" si="2977"/>
        <v/>
      </c>
      <c r="AI755" s="146" t="str">
        <f t="shared" si="28"/>
        <v/>
      </c>
      <c r="AJ755" s="146" t="str">
        <f t="shared" si="29"/>
        <v/>
      </c>
      <c r="AK755" s="146" t="str">
        <f t="shared" si="30"/>
        <v/>
      </c>
      <c r="AL755" s="146" t="str">
        <f t="shared" si="31"/>
        <v/>
      </c>
      <c r="AM755" s="171" t="str">
        <f t="shared" si="32"/>
        <v/>
      </c>
      <c r="AN755" s="171" t="str">
        <f t="shared" si="33"/>
        <v/>
      </c>
      <c r="AO755" s="146" t="str">
        <f t="shared" si="34"/>
        <v/>
      </c>
      <c r="AP755" s="146" t="str">
        <f t="shared" si="35"/>
        <v/>
      </c>
      <c r="AQ755" s="146" t="str">
        <f t="shared" si="36"/>
        <v/>
      </c>
      <c r="AR755" s="146" t="str">
        <f t="shared" ref="AR755:AS755" si="3154">IF(NOT(ISBLANK(CB755)),CONCATENATE(TEXT(CB755,"yyyy-mm-ddThh:MM:ss"),"Z"),"")</f>
        <v/>
      </c>
      <c r="AS755" s="146" t="str">
        <f t="shared" si="3154"/>
        <v/>
      </c>
      <c r="AT755" s="146" t="str">
        <f t="shared" si="38"/>
        <v/>
      </c>
      <c r="AU755" s="146" t="str">
        <f t="shared" si="39"/>
        <v/>
      </c>
      <c r="AV755" s="146" t="str">
        <f t="shared" ref="AV755:AW755" si="3155">IF(NOT(ISBLANK(DT755)),CONCATENATE(TEXT(DT755,"yyyy-mm-ddThh:MM:ss"),"Z"),"")</f>
        <v/>
      </c>
      <c r="AW755" s="146" t="str">
        <f t="shared" si="3155"/>
        <v/>
      </c>
      <c r="AX755" s="146" t="str">
        <f t="shared" ref="AX755:AZ755" si="3156">IF(NOT(ISBLANK(ED755)),CONCATENATE(TEXT(ED755,"yyyy-mm-ddThh:MM:ss"),"Z"),"")</f>
        <v/>
      </c>
      <c r="AY755" s="146" t="str">
        <f t="shared" si="3156"/>
        <v/>
      </c>
      <c r="AZ755" s="146" t="str">
        <f t="shared" si="3156"/>
        <v/>
      </c>
      <c r="BA755" s="176"/>
      <c r="BB755" s="152"/>
      <c r="BC755" s="177"/>
      <c r="BD755" s="154"/>
      <c r="BE755" s="155"/>
      <c r="BF755" s="154"/>
      <c r="BG755" s="155"/>
      <c r="BH755" s="169"/>
      <c r="BI755" s="162"/>
      <c r="BJ755" s="172"/>
      <c r="BK755" s="162"/>
      <c r="BL755" s="158"/>
      <c r="BM755" s="172"/>
      <c r="BN755" s="162"/>
      <c r="BO755" s="167"/>
      <c r="BP755" s="169"/>
      <c r="BQ755" s="162"/>
      <c r="BR755" s="162"/>
      <c r="BS755" s="174"/>
      <c r="BT755" s="162"/>
      <c r="BU755" s="174"/>
      <c r="BV755" s="174"/>
      <c r="BW755" s="174"/>
      <c r="BX755" s="173"/>
      <c r="BY755" s="158"/>
      <c r="BZ755" s="160"/>
      <c r="CA755" s="172"/>
      <c r="CB755" s="152"/>
      <c r="CC755" s="152"/>
      <c r="CD755" s="156"/>
      <c r="CE755" s="172"/>
      <c r="CF755" s="162"/>
      <c r="CG755" s="162"/>
      <c r="CH755" s="158"/>
      <c r="CI755" s="173"/>
      <c r="CJ755" s="178"/>
      <c r="CK755" s="173"/>
      <c r="CL755" s="165"/>
      <c r="CM755" s="172"/>
      <c r="CN755" s="162"/>
      <c r="CO755" s="162"/>
      <c r="CP755" s="162"/>
      <c r="CQ755" s="162"/>
      <c r="CR755" s="169"/>
      <c r="CS755" s="162"/>
      <c r="CT755" s="162"/>
      <c r="CU755" s="174"/>
      <c r="CV755" s="152"/>
      <c r="CW755" s="173"/>
      <c r="CX755" s="158"/>
      <c r="CY755" s="172"/>
      <c r="CZ755" s="162"/>
      <c r="DA755" s="162"/>
      <c r="DB755" s="158"/>
      <c r="DC755" s="173"/>
      <c r="DD755" s="178"/>
      <c r="DE755" s="173"/>
      <c r="DF755" s="165"/>
      <c r="DG755" s="172"/>
      <c r="DH755" s="178"/>
      <c r="DI755" s="172"/>
      <c r="DJ755" s="178"/>
      <c r="DK755" s="172"/>
      <c r="DL755" s="162"/>
      <c r="DM755" s="167"/>
      <c r="DN755" s="169"/>
      <c r="DO755" s="162"/>
      <c r="DP755" s="162"/>
      <c r="DQ755" s="174"/>
      <c r="DR755" s="152"/>
      <c r="DS755" s="172"/>
      <c r="DT755" s="152"/>
      <c r="DU755" s="152"/>
      <c r="DV755" s="156"/>
      <c r="DW755" s="173"/>
      <c r="DX755" s="158"/>
      <c r="DY755" s="172"/>
      <c r="DZ755" s="162"/>
      <c r="EA755" s="162"/>
      <c r="EB755" s="172"/>
      <c r="EC755" s="172"/>
      <c r="ED755" s="152"/>
      <c r="EE755" s="152"/>
      <c r="EF755" s="152"/>
      <c r="EG755" s="174"/>
      <c r="EH755" s="172"/>
      <c r="EI755" s="162"/>
      <c r="EJ755" s="162"/>
    </row>
    <row r="756" spans="1:140" ht="12.5">
      <c r="A756" s="168"/>
      <c r="B756" s="169"/>
      <c r="C756" s="144" t="str">
        <f t="shared" si="0"/>
        <v/>
      </c>
      <c r="D756" s="144" t="str">
        <f t="shared" si="2966"/>
        <v/>
      </c>
      <c r="E756" s="144" t="str">
        <f t="shared" si="2"/>
        <v/>
      </c>
      <c r="F756" s="145" t="str">
        <f t="shared" si="2967"/>
        <v/>
      </c>
      <c r="G756" s="145" t="str">
        <f t="shared" si="4"/>
        <v/>
      </c>
      <c r="H756" s="145" t="str">
        <f t="shared" si="5"/>
        <v/>
      </c>
      <c r="I756" s="146" t="str">
        <f t="shared" ref="I756:J756" si="3157">IF(COUNTA($DO756:$DX756)&gt;0,$BA756,"")</f>
        <v/>
      </c>
      <c r="J756" s="146" t="str">
        <f t="shared" si="3157"/>
        <v/>
      </c>
      <c r="K756" s="147" t="str">
        <f t="shared" si="43"/>
        <v/>
      </c>
      <c r="L756" s="147" t="str">
        <f t="shared" si="7"/>
        <v/>
      </c>
      <c r="M756" s="147" t="str">
        <f t="shared" si="8"/>
        <v/>
      </c>
      <c r="N756" s="147" t="str">
        <f t="shared" si="48"/>
        <v/>
      </c>
      <c r="O756" s="147" t="str">
        <f t="shared" si="9"/>
        <v/>
      </c>
      <c r="P756" s="146" t="str">
        <f t="shared" si="2969"/>
        <v/>
      </c>
      <c r="Q756" s="147" t="str">
        <f t="shared" si="2970"/>
        <v/>
      </c>
      <c r="R756" s="146" t="str">
        <f t="shared" si="12"/>
        <v/>
      </c>
      <c r="S756" s="146" t="str">
        <f t="shared" si="13"/>
        <v/>
      </c>
      <c r="T756" s="146" t="str">
        <f>IF(NOT(ISBLANK(DH756)),
        IF(AND(ISREF('Input Tenderers'!$J$8:$K$8),COUNTA('Input Tenderers'!$N$8)&gt;0),
                IF(COUNTA('Input Implementation Transactio'!$N756:$O756)&gt;0,"supplier;tenderer;payee","supplier;tenderer"),
                IF(COUNTA('Input Implementation Transactio'!$N756:$O756)&gt;0,"supplier;payee","supplier")
                ),
        IF(COUNTA('Input Implementation Transactio'!$N756:$O756)&gt;0, "payee", "")
        )</f>
        <v/>
      </c>
      <c r="U756" s="146" t="str">
        <f t="shared" si="14"/>
        <v/>
      </c>
      <c r="V756" s="146" t="str">
        <f t="shared" si="15"/>
        <v/>
      </c>
      <c r="W756" s="148" t="str">
        <f t="shared" si="2971"/>
        <v/>
      </c>
      <c r="X756" s="175" t="str">
        <f t="shared" si="2972"/>
        <v/>
      </c>
      <c r="Y756" s="170" t="str">
        <f t="shared" si="2973"/>
        <v/>
      </c>
      <c r="Z756" s="150" t="str">
        <f t="shared" si="19"/>
        <v/>
      </c>
      <c r="AA756" s="146" t="str">
        <f t="shared" si="20"/>
        <v/>
      </c>
      <c r="AB756" s="146" t="str">
        <f t="shared" si="21"/>
        <v/>
      </c>
      <c r="AC756" s="146" t="str">
        <f t="shared" si="22"/>
        <v/>
      </c>
      <c r="AD756" s="148" t="str">
        <f t="shared" si="2974"/>
        <v/>
      </c>
      <c r="AE756" s="148" t="str">
        <f t="shared" si="24"/>
        <v/>
      </c>
      <c r="AF756" s="175" t="str">
        <f t="shared" si="2975"/>
        <v/>
      </c>
      <c r="AG756" s="170" t="str">
        <f t="shared" si="2976"/>
        <v/>
      </c>
      <c r="AH756" s="148" t="str">
        <f t="shared" si="2977"/>
        <v/>
      </c>
      <c r="AI756" s="146" t="str">
        <f t="shared" si="28"/>
        <v/>
      </c>
      <c r="AJ756" s="146" t="str">
        <f t="shared" si="29"/>
        <v/>
      </c>
      <c r="AK756" s="146" t="str">
        <f t="shared" si="30"/>
        <v/>
      </c>
      <c r="AL756" s="146" t="str">
        <f t="shared" si="31"/>
        <v/>
      </c>
      <c r="AM756" s="171" t="str">
        <f t="shared" si="32"/>
        <v/>
      </c>
      <c r="AN756" s="171" t="str">
        <f t="shared" si="33"/>
        <v/>
      </c>
      <c r="AO756" s="146" t="str">
        <f t="shared" si="34"/>
        <v/>
      </c>
      <c r="AP756" s="146" t="str">
        <f t="shared" si="35"/>
        <v/>
      </c>
      <c r="AQ756" s="146" t="str">
        <f t="shared" si="36"/>
        <v/>
      </c>
      <c r="AR756" s="146" t="str">
        <f t="shared" ref="AR756:AS756" si="3158">IF(NOT(ISBLANK(CB756)),CONCATENATE(TEXT(CB756,"yyyy-mm-ddThh:MM:ss"),"Z"),"")</f>
        <v/>
      </c>
      <c r="AS756" s="146" t="str">
        <f t="shared" si="3158"/>
        <v/>
      </c>
      <c r="AT756" s="146" t="str">
        <f t="shared" si="38"/>
        <v/>
      </c>
      <c r="AU756" s="146" t="str">
        <f t="shared" si="39"/>
        <v/>
      </c>
      <c r="AV756" s="146" t="str">
        <f t="shared" ref="AV756:AW756" si="3159">IF(NOT(ISBLANK(DT756)),CONCATENATE(TEXT(DT756,"yyyy-mm-ddThh:MM:ss"),"Z"),"")</f>
        <v/>
      </c>
      <c r="AW756" s="146" t="str">
        <f t="shared" si="3159"/>
        <v/>
      </c>
      <c r="AX756" s="146" t="str">
        <f t="shared" ref="AX756:AZ756" si="3160">IF(NOT(ISBLANK(ED756)),CONCATENATE(TEXT(ED756,"yyyy-mm-ddThh:MM:ss"),"Z"),"")</f>
        <v/>
      </c>
      <c r="AY756" s="146" t="str">
        <f t="shared" si="3160"/>
        <v/>
      </c>
      <c r="AZ756" s="146" t="str">
        <f t="shared" si="3160"/>
        <v/>
      </c>
      <c r="BA756" s="176"/>
      <c r="BB756" s="152"/>
      <c r="BC756" s="177"/>
      <c r="BD756" s="154"/>
      <c r="BE756" s="155"/>
      <c r="BF756" s="154"/>
      <c r="BG756" s="155"/>
      <c r="BH756" s="169"/>
      <c r="BI756" s="162"/>
      <c r="BJ756" s="172"/>
      <c r="BK756" s="162"/>
      <c r="BL756" s="158"/>
      <c r="BM756" s="172"/>
      <c r="BN756" s="162"/>
      <c r="BO756" s="167"/>
      <c r="BP756" s="169"/>
      <c r="BQ756" s="162"/>
      <c r="BR756" s="162"/>
      <c r="BS756" s="174"/>
      <c r="BT756" s="162"/>
      <c r="BU756" s="174"/>
      <c r="BV756" s="174"/>
      <c r="BW756" s="174"/>
      <c r="BX756" s="173"/>
      <c r="BY756" s="158"/>
      <c r="BZ756" s="160"/>
      <c r="CA756" s="172"/>
      <c r="CB756" s="152"/>
      <c r="CC756" s="152"/>
      <c r="CD756" s="156"/>
      <c r="CE756" s="172"/>
      <c r="CF756" s="162"/>
      <c r="CG756" s="162"/>
      <c r="CH756" s="158"/>
      <c r="CI756" s="173"/>
      <c r="CJ756" s="178"/>
      <c r="CK756" s="173"/>
      <c r="CL756" s="165"/>
      <c r="CM756" s="172"/>
      <c r="CN756" s="162"/>
      <c r="CO756" s="162"/>
      <c r="CP756" s="162"/>
      <c r="CQ756" s="162"/>
      <c r="CR756" s="169"/>
      <c r="CS756" s="162"/>
      <c r="CT756" s="162"/>
      <c r="CU756" s="174"/>
      <c r="CV756" s="152"/>
      <c r="CW756" s="173"/>
      <c r="CX756" s="158"/>
      <c r="CY756" s="172"/>
      <c r="CZ756" s="162"/>
      <c r="DA756" s="162"/>
      <c r="DB756" s="158"/>
      <c r="DC756" s="173"/>
      <c r="DD756" s="178"/>
      <c r="DE756" s="173"/>
      <c r="DF756" s="165"/>
      <c r="DG756" s="172"/>
      <c r="DH756" s="178"/>
      <c r="DI756" s="172"/>
      <c r="DJ756" s="178"/>
      <c r="DK756" s="172"/>
      <c r="DL756" s="162"/>
      <c r="DM756" s="167"/>
      <c r="DN756" s="169"/>
      <c r="DO756" s="162"/>
      <c r="DP756" s="162"/>
      <c r="DQ756" s="174"/>
      <c r="DR756" s="152"/>
      <c r="DS756" s="172"/>
      <c r="DT756" s="152"/>
      <c r="DU756" s="152"/>
      <c r="DV756" s="156"/>
      <c r="DW756" s="173"/>
      <c r="DX756" s="158"/>
      <c r="DY756" s="172"/>
      <c r="DZ756" s="162"/>
      <c r="EA756" s="162"/>
      <c r="EB756" s="172"/>
      <c r="EC756" s="172"/>
      <c r="ED756" s="152"/>
      <c r="EE756" s="152"/>
      <c r="EF756" s="152"/>
      <c r="EG756" s="174"/>
      <c r="EH756" s="172"/>
      <c r="EI756" s="162"/>
      <c r="EJ756" s="162"/>
    </row>
    <row r="757" spans="1:140" ht="12.5">
      <c r="A757" s="168"/>
      <c r="B757" s="169"/>
      <c r="C757" s="144" t="str">
        <f t="shared" si="0"/>
        <v/>
      </c>
      <c r="D757" s="144" t="str">
        <f t="shared" si="2966"/>
        <v/>
      </c>
      <c r="E757" s="144" t="str">
        <f t="shared" si="2"/>
        <v/>
      </c>
      <c r="F757" s="145" t="str">
        <f t="shared" si="2967"/>
        <v/>
      </c>
      <c r="G757" s="145" t="str">
        <f t="shared" si="4"/>
        <v/>
      </c>
      <c r="H757" s="145" t="str">
        <f t="shared" si="5"/>
        <v/>
      </c>
      <c r="I757" s="146" t="str">
        <f t="shared" ref="I757:J757" si="3161">IF(COUNTA($DO757:$DX757)&gt;0,$BA757,"")</f>
        <v/>
      </c>
      <c r="J757" s="146" t="str">
        <f t="shared" si="3161"/>
        <v/>
      </c>
      <c r="K757" s="147" t="str">
        <f t="shared" si="43"/>
        <v/>
      </c>
      <c r="L757" s="147" t="str">
        <f t="shared" si="7"/>
        <v/>
      </c>
      <c r="M757" s="147" t="str">
        <f t="shared" si="8"/>
        <v/>
      </c>
      <c r="N757" s="147" t="str">
        <f t="shared" si="48"/>
        <v/>
      </c>
      <c r="O757" s="147" t="str">
        <f t="shared" si="9"/>
        <v/>
      </c>
      <c r="P757" s="146" t="str">
        <f t="shared" si="2969"/>
        <v/>
      </c>
      <c r="Q757" s="147" t="str">
        <f t="shared" si="2970"/>
        <v/>
      </c>
      <c r="R757" s="146" t="str">
        <f t="shared" si="12"/>
        <v/>
      </c>
      <c r="S757" s="146" t="str">
        <f t="shared" si="13"/>
        <v/>
      </c>
      <c r="T757" s="146" t="str">
        <f>IF(NOT(ISBLANK(DH757)),
        IF(AND(ISREF('Input Tenderers'!$J$8:$K$8),COUNTA('Input Tenderers'!$N$8)&gt;0),
                IF(COUNTA('Input Implementation Transactio'!$N757:$O757)&gt;0,"supplier;tenderer;payee","supplier;tenderer"),
                IF(COUNTA('Input Implementation Transactio'!$N757:$O757)&gt;0,"supplier;payee","supplier")
                ),
        IF(COUNTA('Input Implementation Transactio'!$N757:$O757)&gt;0, "payee", "")
        )</f>
        <v/>
      </c>
      <c r="U757" s="146" t="str">
        <f t="shared" si="14"/>
        <v/>
      </c>
      <c r="V757" s="146" t="str">
        <f t="shared" si="15"/>
        <v/>
      </c>
      <c r="W757" s="148" t="str">
        <f t="shared" si="2971"/>
        <v/>
      </c>
      <c r="X757" s="175" t="str">
        <f t="shared" si="2972"/>
        <v/>
      </c>
      <c r="Y757" s="170" t="str">
        <f t="shared" si="2973"/>
        <v/>
      </c>
      <c r="Z757" s="150" t="str">
        <f t="shared" si="19"/>
        <v/>
      </c>
      <c r="AA757" s="146" t="str">
        <f t="shared" si="20"/>
        <v/>
      </c>
      <c r="AB757" s="146" t="str">
        <f t="shared" si="21"/>
        <v/>
      </c>
      <c r="AC757" s="146" t="str">
        <f t="shared" si="22"/>
        <v/>
      </c>
      <c r="AD757" s="148" t="str">
        <f t="shared" si="2974"/>
        <v/>
      </c>
      <c r="AE757" s="148" t="str">
        <f t="shared" si="24"/>
        <v/>
      </c>
      <c r="AF757" s="175" t="str">
        <f t="shared" si="2975"/>
        <v/>
      </c>
      <c r="AG757" s="170" t="str">
        <f t="shared" si="2976"/>
        <v/>
      </c>
      <c r="AH757" s="148" t="str">
        <f t="shared" si="2977"/>
        <v/>
      </c>
      <c r="AI757" s="146" t="str">
        <f t="shared" si="28"/>
        <v/>
      </c>
      <c r="AJ757" s="146" t="str">
        <f t="shared" si="29"/>
        <v/>
      </c>
      <c r="AK757" s="146" t="str">
        <f t="shared" si="30"/>
        <v/>
      </c>
      <c r="AL757" s="146" t="str">
        <f t="shared" si="31"/>
        <v/>
      </c>
      <c r="AM757" s="171" t="str">
        <f t="shared" si="32"/>
        <v/>
      </c>
      <c r="AN757" s="171" t="str">
        <f t="shared" si="33"/>
        <v/>
      </c>
      <c r="AO757" s="146" t="str">
        <f t="shared" si="34"/>
        <v/>
      </c>
      <c r="AP757" s="146" t="str">
        <f t="shared" si="35"/>
        <v/>
      </c>
      <c r="AQ757" s="146" t="str">
        <f t="shared" si="36"/>
        <v/>
      </c>
      <c r="AR757" s="146" t="str">
        <f t="shared" ref="AR757:AS757" si="3162">IF(NOT(ISBLANK(CB757)),CONCATENATE(TEXT(CB757,"yyyy-mm-ddThh:MM:ss"),"Z"),"")</f>
        <v/>
      </c>
      <c r="AS757" s="146" t="str">
        <f t="shared" si="3162"/>
        <v/>
      </c>
      <c r="AT757" s="146" t="str">
        <f t="shared" si="38"/>
        <v/>
      </c>
      <c r="AU757" s="146" t="str">
        <f t="shared" si="39"/>
        <v/>
      </c>
      <c r="AV757" s="146" t="str">
        <f t="shared" ref="AV757:AW757" si="3163">IF(NOT(ISBLANK(DT757)),CONCATENATE(TEXT(DT757,"yyyy-mm-ddThh:MM:ss"),"Z"),"")</f>
        <v/>
      </c>
      <c r="AW757" s="146" t="str">
        <f t="shared" si="3163"/>
        <v/>
      </c>
      <c r="AX757" s="146" t="str">
        <f t="shared" ref="AX757:AZ757" si="3164">IF(NOT(ISBLANK(ED757)),CONCATENATE(TEXT(ED757,"yyyy-mm-ddThh:MM:ss"),"Z"),"")</f>
        <v/>
      </c>
      <c r="AY757" s="146" t="str">
        <f t="shared" si="3164"/>
        <v/>
      </c>
      <c r="AZ757" s="146" t="str">
        <f t="shared" si="3164"/>
        <v/>
      </c>
      <c r="BA757" s="176"/>
      <c r="BB757" s="152"/>
      <c r="BC757" s="177"/>
      <c r="BD757" s="154"/>
      <c r="BE757" s="155"/>
      <c r="BF757" s="154"/>
      <c r="BG757" s="155"/>
      <c r="BH757" s="169"/>
      <c r="BI757" s="162"/>
      <c r="BJ757" s="172"/>
      <c r="BK757" s="162"/>
      <c r="BL757" s="158"/>
      <c r="BM757" s="172"/>
      <c r="BN757" s="162"/>
      <c r="BO757" s="167"/>
      <c r="BP757" s="169"/>
      <c r="BQ757" s="162"/>
      <c r="BR757" s="162"/>
      <c r="BS757" s="174"/>
      <c r="BT757" s="162"/>
      <c r="BU757" s="174"/>
      <c r="BV757" s="174"/>
      <c r="BW757" s="174"/>
      <c r="BX757" s="173"/>
      <c r="BY757" s="158"/>
      <c r="BZ757" s="160"/>
      <c r="CA757" s="172"/>
      <c r="CB757" s="152"/>
      <c r="CC757" s="152"/>
      <c r="CD757" s="156"/>
      <c r="CE757" s="172"/>
      <c r="CF757" s="162"/>
      <c r="CG757" s="162"/>
      <c r="CH757" s="158"/>
      <c r="CI757" s="173"/>
      <c r="CJ757" s="178"/>
      <c r="CK757" s="173"/>
      <c r="CL757" s="165"/>
      <c r="CM757" s="172"/>
      <c r="CN757" s="162"/>
      <c r="CO757" s="162"/>
      <c r="CP757" s="162"/>
      <c r="CQ757" s="162"/>
      <c r="CR757" s="169"/>
      <c r="CS757" s="162"/>
      <c r="CT757" s="162"/>
      <c r="CU757" s="174"/>
      <c r="CV757" s="152"/>
      <c r="CW757" s="173"/>
      <c r="CX757" s="158"/>
      <c r="CY757" s="172"/>
      <c r="CZ757" s="162"/>
      <c r="DA757" s="162"/>
      <c r="DB757" s="158"/>
      <c r="DC757" s="173"/>
      <c r="DD757" s="178"/>
      <c r="DE757" s="173"/>
      <c r="DF757" s="165"/>
      <c r="DG757" s="172"/>
      <c r="DH757" s="178"/>
      <c r="DI757" s="172"/>
      <c r="DJ757" s="178"/>
      <c r="DK757" s="172"/>
      <c r="DL757" s="162"/>
      <c r="DM757" s="167"/>
      <c r="DN757" s="169"/>
      <c r="DO757" s="162"/>
      <c r="DP757" s="162"/>
      <c r="DQ757" s="174"/>
      <c r="DR757" s="152"/>
      <c r="DS757" s="172"/>
      <c r="DT757" s="152"/>
      <c r="DU757" s="152"/>
      <c r="DV757" s="156"/>
      <c r="DW757" s="173"/>
      <c r="DX757" s="158"/>
      <c r="DY757" s="172"/>
      <c r="DZ757" s="162"/>
      <c r="EA757" s="162"/>
      <c r="EB757" s="172"/>
      <c r="EC757" s="172"/>
      <c r="ED757" s="152"/>
      <c r="EE757" s="152"/>
      <c r="EF757" s="152"/>
      <c r="EG757" s="174"/>
      <c r="EH757" s="172"/>
      <c r="EI757" s="162"/>
      <c r="EJ757" s="162"/>
    </row>
    <row r="758" spans="1:140" ht="12.5">
      <c r="A758" s="168"/>
      <c r="B758" s="169"/>
      <c r="C758" s="144" t="str">
        <f t="shared" si="0"/>
        <v/>
      </c>
      <c r="D758" s="144" t="str">
        <f t="shared" si="2966"/>
        <v/>
      </c>
      <c r="E758" s="144" t="str">
        <f t="shared" si="2"/>
        <v/>
      </c>
      <c r="F758" s="145" t="str">
        <f t="shared" si="2967"/>
        <v/>
      </c>
      <c r="G758" s="145" t="str">
        <f t="shared" si="4"/>
        <v/>
      </c>
      <c r="H758" s="145" t="str">
        <f t="shared" si="5"/>
        <v/>
      </c>
      <c r="I758" s="146" t="str">
        <f t="shared" ref="I758:J758" si="3165">IF(COUNTA($DO758:$DX758)&gt;0,$BA758,"")</f>
        <v/>
      </c>
      <c r="J758" s="146" t="str">
        <f t="shared" si="3165"/>
        <v/>
      </c>
      <c r="K758" s="147" t="str">
        <f t="shared" si="43"/>
        <v/>
      </c>
      <c r="L758" s="147" t="str">
        <f t="shared" si="7"/>
        <v/>
      </c>
      <c r="M758" s="147" t="str">
        <f t="shared" si="8"/>
        <v/>
      </c>
      <c r="N758" s="147" t="str">
        <f t="shared" si="48"/>
        <v/>
      </c>
      <c r="O758" s="147" t="str">
        <f t="shared" si="9"/>
        <v/>
      </c>
      <c r="P758" s="146" t="str">
        <f t="shared" si="2969"/>
        <v/>
      </c>
      <c r="Q758" s="147" t="str">
        <f t="shared" si="2970"/>
        <v/>
      </c>
      <c r="R758" s="146" t="str">
        <f t="shared" si="12"/>
        <v/>
      </c>
      <c r="S758" s="146" t="str">
        <f t="shared" si="13"/>
        <v/>
      </c>
      <c r="T758" s="146" t="str">
        <f>IF(NOT(ISBLANK(DH758)),
        IF(AND(ISREF('Input Tenderers'!$J$8:$K$8),COUNTA('Input Tenderers'!$N$8)&gt;0),
                IF(COUNTA('Input Implementation Transactio'!$N758:$O758)&gt;0,"supplier;tenderer;payee","supplier;tenderer"),
                IF(COUNTA('Input Implementation Transactio'!$N758:$O758)&gt;0,"supplier;payee","supplier")
                ),
        IF(COUNTA('Input Implementation Transactio'!$N758:$O758)&gt;0, "payee", "")
        )</f>
        <v/>
      </c>
      <c r="U758" s="146" t="str">
        <f t="shared" si="14"/>
        <v/>
      </c>
      <c r="V758" s="146" t="str">
        <f t="shared" si="15"/>
        <v/>
      </c>
      <c r="W758" s="148" t="str">
        <f t="shared" si="2971"/>
        <v/>
      </c>
      <c r="X758" s="175" t="str">
        <f t="shared" si="2972"/>
        <v/>
      </c>
      <c r="Y758" s="170" t="str">
        <f t="shared" si="2973"/>
        <v/>
      </c>
      <c r="Z758" s="150" t="str">
        <f t="shared" si="19"/>
        <v/>
      </c>
      <c r="AA758" s="146" t="str">
        <f t="shared" si="20"/>
        <v/>
      </c>
      <c r="AB758" s="146" t="str">
        <f t="shared" si="21"/>
        <v/>
      </c>
      <c r="AC758" s="146" t="str">
        <f t="shared" si="22"/>
        <v/>
      </c>
      <c r="AD758" s="148" t="str">
        <f t="shared" si="2974"/>
        <v/>
      </c>
      <c r="AE758" s="148" t="str">
        <f t="shared" si="24"/>
        <v/>
      </c>
      <c r="AF758" s="175" t="str">
        <f t="shared" si="2975"/>
        <v/>
      </c>
      <c r="AG758" s="170" t="str">
        <f t="shared" si="2976"/>
        <v/>
      </c>
      <c r="AH758" s="148" t="str">
        <f t="shared" si="2977"/>
        <v/>
      </c>
      <c r="AI758" s="146" t="str">
        <f t="shared" si="28"/>
        <v/>
      </c>
      <c r="AJ758" s="146" t="str">
        <f t="shared" si="29"/>
        <v/>
      </c>
      <c r="AK758" s="146" t="str">
        <f t="shared" si="30"/>
        <v/>
      </c>
      <c r="AL758" s="146" t="str">
        <f t="shared" si="31"/>
        <v/>
      </c>
      <c r="AM758" s="171" t="str">
        <f t="shared" si="32"/>
        <v/>
      </c>
      <c r="AN758" s="171" t="str">
        <f t="shared" si="33"/>
        <v/>
      </c>
      <c r="AO758" s="146" t="str">
        <f t="shared" si="34"/>
        <v/>
      </c>
      <c r="AP758" s="146" t="str">
        <f t="shared" si="35"/>
        <v/>
      </c>
      <c r="AQ758" s="146" t="str">
        <f t="shared" si="36"/>
        <v/>
      </c>
      <c r="AR758" s="146" t="str">
        <f t="shared" ref="AR758:AS758" si="3166">IF(NOT(ISBLANK(CB758)),CONCATENATE(TEXT(CB758,"yyyy-mm-ddThh:MM:ss"),"Z"),"")</f>
        <v/>
      </c>
      <c r="AS758" s="146" t="str">
        <f t="shared" si="3166"/>
        <v/>
      </c>
      <c r="AT758" s="146" t="str">
        <f t="shared" si="38"/>
        <v/>
      </c>
      <c r="AU758" s="146" t="str">
        <f t="shared" si="39"/>
        <v/>
      </c>
      <c r="AV758" s="146" t="str">
        <f t="shared" ref="AV758:AW758" si="3167">IF(NOT(ISBLANK(DT758)),CONCATENATE(TEXT(DT758,"yyyy-mm-ddThh:MM:ss"),"Z"),"")</f>
        <v/>
      </c>
      <c r="AW758" s="146" t="str">
        <f t="shared" si="3167"/>
        <v/>
      </c>
      <c r="AX758" s="146" t="str">
        <f t="shared" ref="AX758:AZ758" si="3168">IF(NOT(ISBLANK(ED758)),CONCATENATE(TEXT(ED758,"yyyy-mm-ddThh:MM:ss"),"Z"),"")</f>
        <v/>
      </c>
      <c r="AY758" s="146" t="str">
        <f t="shared" si="3168"/>
        <v/>
      </c>
      <c r="AZ758" s="146" t="str">
        <f t="shared" si="3168"/>
        <v/>
      </c>
      <c r="BA758" s="176"/>
      <c r="BB758" s="152"/>
      <c r="BC758" s="177"/>
      <c r="BD758" s="154"/>
      <c r="BE758" s="155"/>
      <c r="BF758" s="154"/>
      <c r="BG758" s="155"/>
      <c r="BH758" s="169"/>
      <c r="BI758" s="162"/>
      <c r="BJ758" s="172"/>
      <c r="BK758" s="162"/>
      <c r="BL758" s="158"/>
      <c r="BM758" s="172"/>
      <c r="BN758" s="162"/>
      <c r="BO758" s="167"/>
      <c r="BP758" s="169"/>
      <c r="BQ758" s="162"/>
      <c r="BR758" s="162"/>
      <c r="BS758" s="174"/>
      <c r="BT758" s="162"/>
      <c r="BU758" s="174"/>
      <c r="BV758" s="174"/>
      <c r="BW758" s="174"/>
      <c r="BX758" s="173"/>
      <c r="BY758" s="158"/>
      <c r="BZ758" s="160"/>
      <c r="CA758" s="172"/>
      <c r="CB758" s="152"/>
      <c r="CC758" s="152"/>
      <c r="CD758" s="156"/>
      <c r="CE758" s="172"/>
      <c r="CF758" s="162"/>
      <c r="CG758" s="162"/>
      <c r="CH758" s="158"/>
      <c r="CI758" s="173"/>
      <c r="CJ758" s="178"/>
      <c r="CK758" s="173"/>
      <c r="CL758" s="165"/>
      <c r="CM758" s="172"/>
      <c r="CN758" s="162"/>
      <c r="CO758" s="162"/>
      <c r="CP758" s="162"/>
      <c r="CQ758" s="162"/>
      <c r="CR758" s="169"/>
      <c r="CS758" s="162"/>
      <c r="CT758" s="162"/>
      <c r="CU758" s="174"/>
      <c r="CV758" s="152"/>
      <c r="CW758" s="173"/>
      <c r="CX758" s="158"/>
      <c r="CY758" s="172"/>
      <c r="CZ758" s="162"/>
      <c r="DA758" s="162"/>
      <c r="DB758" s="158"/>
      <c r="DC758" s="173"/>
      <c r="DD758" s="178"/>
      <c r="DE758" s="173"/>
      <c r="DF758" s="165"/>
      <c r="DG758" s="172"/>
      <c r="DH758" s="178"/>
      <c r="DI758" s="172"/>
      <c r="DJ758" s="178"/>
      <c r="DK758" s="172"/>
      <c r="DL758" s="162"/>
      <c r="DM758" s="167"/>
      <c r="DN758" s="169"/>
      <c r="DO758" s="162"/>
      <c r="DP758" s="162"/>
      <c r="DQ758" s="174"/>
      <c r="DR758" s="152"/>
      <c r="DS758" s="172"/>
      <c r="DT758" s="152"/>
      <c r="DU758" s="152"/>
      <c r="DV758" s="156"/>
      <c r="DW758" s="173"/>
      <c r="DX758" s="158"/>
      <c r="DY758" s="172"/>
      <c r="DZ758" s="162"/>
      <c r="EA758" s="162"/>
      <c r="EB758" s="172"/>
      <c r="EC758" s="172"/>
      <c r="ED758" s="152"/>
      <c r="EE758" s="152"/>
      <c r="EF758" s="152"/>
      <c r="EG758" s="174"/>
      <c r="EH758" s="172"/>
      <c r="EI758" s="162"/>
      <c r="EJ758" s="162"/>
    </row>
    <row r="759" spans="1:140" ht="12.5">
      <c r="A759" s="168"/>
      <c r="B759" s="169"/>
      <c r="C759" s="144" t="str">
        <f t="shared" si="0"/>
        <v/>
      </c>
      <c r="D759" s="144" t="str">
        <f t="shared" si="2966"/>
        <v/>
      </c>
      <c r="E759" s="144" t="str">
        <f t="shared" si="2"/>
        <v/>
      </c>
      <c r="F759" s="145" t="str">
        <f t="shared" si="2967"/>
        <v/>
      </c>
      <c r="G759" s="145" t="str">
        <f t="shared" si="4"/>
        <v/>
      </c>
      <c r="H759" s="145" t="str">
        <f t="shared" si="5"/>
        <v/>
      </c>
      <c r="I759" s="146" t="str">
        <f t="shared" ref="I759:J759" si="3169">IF(COUNTA($DO759:$DX759)&gt;0,$BA759,"")</f>
        <v/>
      </c>
      <c r="J759" s="146" t="str">
        <f t="shared" si="3169"/>
        <v/>
      </c>
      <c r="K759" s="147" t="str">
        <f t="shared" si="43"/>
        <v/>
      </c>
      <c r="L759" s="147" t="str">
        <f t="shared" si="7"/>
        <v/>
      </c>
      <c r="M759" s="147" t="str">
        <f t="shared" si="8"/>
        <v/>
      </c>
      <c r="N759" s="147" t="str">
        <f t="shared" si="48"/>
        <v/>
      </c>
      <c r="O759" s="147" t="str">
        <f t="shared" si="9"/>
        <v/>
      </c>
      <c r="P759" s="146" t="str">
        <f t="shared" si="2969"/>
        <v/>
      </c>
      <c r="Q759" s="147" t="str">
        <f t="shared" si="2970"/>
        <v/>
      </c>
      <c r="R759" s="146" t="str">
        <f t="shared" si="12"/>
        <v/>
      </c>
      <c r="S759" s="146" t="str">
        <f t="shared" si="13"/>
        <v/>
      </c>
      <c r="T759" s="146" t="str">
        <f>IF(NOT(ISBLANK(DH759)),
        IF(AND(ISREF('Input Tenderers'!$J$8:$K$8),COUNTA('Input Tenderers'!$N$8)&gt;0),
                IF(COUNTA('Input Implementation Transactio'!$N759:$O759)&gt;0,"supplier;tenderer;payee","supplier;tenderer"),
                IF(COUNTA('Input Implementation Transactio'!$N759:$O759)&gt;0,"supplier;payee","supplier")
                ),
        IF(COUNTA('Input Implementation Transactio'!$N759:$O759)&gt;0, "payee", "")
        )</f>
        <v/>
      </c>
      <c r="U759" s="146" t="str">
        <f t="shared" si="14"/>
        <v/>
      </c>
      <c r="V759" s="146" t="str">
        <f t="shared" si="15"/>
        <v/>
      </c>
      <c r="W759" s="148" t="str">
        <f t="shared" si="2971"/>
        <v/>
      </c>
      <c r="X759" s="175" t="str">
        <f t="shared" si="2972"/>
        <v/>
      </c>
      <c r="Y759" s="170" t="str">
        <f t="shared" si="2973"/>
        <v/>
      </c>
      <c r="Z759" s="150" t="str">
        <f t="shared" si="19"/>
        <v/>
      </c>
      <c r="AA759" s="146" t="str">
        <f t="shared" si="20"/>
        <v/>
      </c>
      <c r="AB759" s="146" t="str">
        <f t="shared" si="21"/>
        <v/>
      </c>
      <c r="AC759" s="146" t="str">
        <f t="shared" si="22"/>
        <v/>
      </c>
      <c r="AD759" s="148" t="str">
        <f t="shared" si="2974"/>
        <v/>
      </c>
      <c r="AE759" s="148" t="str">
        <f t="shared" si="24"/>
        <v/>
      </c>
      <c r="AF759" s="175" t="str">
        <f t="shared" si="2975"/>
        <v/>
      </c>
      <c r="AG759" s="170" t="str">
        <f t="shared" si="2976"/>
        <v/>
      </c>
      <c r="AH759" s="148" t="str">
        <f t="shared" si="2977"/>
        <v/>
      </c>
      <c r="AI759" s="146" t="str">
        <f t="shared" si="28"/>
        <v/>
      </c>
      <c r="AJ759" s="146" t="str">
        <f t="shared" si="29"/>
        <v/>
      </c>
      <c r="AK759" s="146" t="str">
        <f t="shared" si="30"/>
        <v/>
      </c>
      <c r="AL759" s="146" t="str">
        <f t="shared" si="31"/>
        <v/>
      </c>
      <c r="AM759" s="171" t="str">
        <f t="shared" si="32"/>
        <v/>
      </c>
      <c r="AN759" s="171" t="str">
        <f t="shared" si="33"/>
        <v/>
      </c>
      <c r="AO759" s="146" t="str">
        <f t="shared" si="34"/>
        <v/>
      </c>
      <c r="AP759" s="146" t="str">
        <f t="shared" si="35"/>
        <v/>
      </c>
      <c r="AQ759" s="146" t="str">
        <f t="shared" si="36"/>
        <v/>
      </c>
      <c r="AR759" s="146" t="str">
        <f t="shared" ref="AR759:AS759" si="3170">IF(NOT(ISBLANK(CB759)),CONCATENATE(TEXT(CB759,"yyyy-mm-ddThh:MM:ss"),"Z"),"")</f>
        <v/>
      </c>
      <c r="AS759" s="146" t="str">
        <f t="shared" si="3170"/>
        <v/>
      </c>
      <c r="AT759" s="146" t="str">
        <f t="shared" si="38"/>
        <v/>
      </c>
      <c r="AU759" s="146" t="str">
        <f t="shared" si="39"/>
        <v/>
      </c>
      <c r="AV759" s="146" t="str">
        <f t="shared" ref="AV759:AW759" si="3171">IF(NOT(ISBLANK(DT759)),CONCATENATE(TEXT(DT759,"yyyy-mm-ddThh:MM:ss"),"Z"),"")</f>
        <v/>
      </c>
      <c r="AW759" s="146" t="str">
        <f t="shared" si="3171"/>
        <v/>
      </c>
      <c r="AX759" s="146" t="str">
        <f t="shared" ref="AX759:AZ759" si="3172">IF(NOT(ISBLANK(ED759)),CONCATENATE(TEXT(ED759,"yyyy-mm-ddThh:MM:ss"),"Z"),"")</f>
        <v/>
      </c>
      <c r="AY759" s="146" t="str">
        <f t="shared" si="3172"/>
        <v/>
      </c>
      <c r="AZ759" s="146" t="str">
        <f t="shared" si="3172"/>
        <v/>
      </c>
      <c r="BA759" s="176"/>
      <c r="BB759" s="152"/>
      <c r="BC759" s="177"/>
      <c r="BD759" s="154"/>
      <c r="BE759" s="155"/>
      <c r="BF759" s="154"/>
      <c r="BG759" s="155"/>
      <c r="BH759" s="169"/>
      <c r="BI759" s="162"/>
      <c r="BJ759" s="172"/>
      <c r="BK759" s="162"/>
      <c r="BL759" s="158"/>
      <c r="BM759" s="172"/>
      <c r="BN759" s="162"/>
      <c r="BO759" s="167"/>
      <c r="BP759" s="169"/>
      <c r="BQ759" s="162"/>
      <c r="BR759" s="162"/>
      <c r="BS759" s="174"/>
      <c r="BT759" s="162"/>
      <c r="BU759" s="174"/>
      <c r="BV759" s="174"/>
      <c r="BW759" s="174"/>
      <c r="BX759" s="173"/>
      <c r="BY759" s="158"/>
      <c r="BZ759" s="160"/>
      <c r="CA759" s="172"/>
      <c r="CB759" s="152"/>
      <c r="CC759" s="152"/>
      <c r="CD759" s="156"/>
      <c r="CE759" s="172"/>
      <c r="CF759" s="162"/>
      <c r="CG759" s="162"/>
      <c r="CH759" s="158"/>
      <c r="CI759" s="173"/>
      <c r="CJ759" s="178"/>
      <c r="CK759" s="173"/>
      <c r="CL759" s="165"/>
      <c r="CM759" s="172"/>
      <c r="CN759" s="162"/>
      <c r="CO759" s="162"/>
      <c r="CP759" s="162"/>
      <c r="CQ759" s="162"/>
      <c r="CR759" s="169"/>
      <c r="CS759" s="162"/>
      <c r="CT759" s="162"/>
      <c r="CU759" s="174"/>
      <c r="CV759" s="152"/>
      <c r="CW759" s="173"/>
      <c r="CX759" s="158"/>
      <c r="CY759" s="172"/>
      <c r="CZ759" s="162"/>
      <c r="DA759" s="162"/>
      <c r="DB759" s="158"/>
      <c r="DC759" s="173"/>
      <c r="DD759" s="178"/>
      <c r="DE759" s="173"/>
      <c r="DF759" s="165"/>
      <c r="DG759" s="172"/>
      <c r="DH759" s="178"/>
      <c r="DI759" s="172"/>
      <c r="DJ759" s="178"/>
      <c r="DK759" s="172"/>
      <c r="DL759" s="162"/>
      <c r="DM759" s="167"/>
      <c r="DN759" s="169"/>
      <c r="DO759" s="162"/>
      <c r="DP759" s="162"/>
      <c r="DQ759" s="174"/>
      <c r="DR759" s="152"/>
      <c r="DS759" s="172"/>
      <c r="DT759" s="152"/>
      <c r="DU759" s="152"/>
      <c r="DV759" s="156"/>
      <c r="DW759" s="173"/>
      <c r="DX759" s="158"/>
      <c r="DY759" s="172"/>
      <c r="DZ759" s="162"/>
      <c r="EA759" s="162"/>
      <c r="EB759" s="172"/>
      <c r="EC759" s="172"/>
      <c r="ED759" s="152"/>
      <c r="EE759" s="152"/>
      <c r="EF759" s="152"/>
      <c r="EG759" s="174"/>
      <c r="EH759" s="172"/>
      <c r="EI759" s="162"/>
      <c r="EJ759" s="162"/>
    </row>
    <row r="760" spans="1:140" ht="12.5">
      <c r="A760" s="168"/>
      <c r="B760" s="169"/>
      <c r="C760" s="144" t="str">
        <f t="shared" si="0"/>
        <v/>
      </c>
      <c r="D760" s="144" t="str">
        <f t="shared" si="2966"/>
        <v/>
      </c>
      <c r="E760" s="144" t="str">
        <f t="shared" si="2"/>
        <v/>
      </c>
      <c r="F760" s="145" t="str">
        <f t="shared" si="2967"/>
        <v/>
      </c>
      <c r="G760" s="145" t="str">
        <f t="shared" si="4"/>
        <v/>
      </c>
      <c r="H760" s="145" t="str">
        <f t="shared" si="5"/>
        <v/>
      </c>
      <c r="I760" s="146" t="str">
        <f t="shared" ref="I760:J760" si="3173">IF(COUNTA($DO760:$DX760)&gt;0,$BA760,"")</f>
        <v/>
      </c>
      <c r="J760" s="146" t="str">
        <f t="shared" si="3173"/>
        <v/>
      </c>
      <c r="K760" s="147" t="str">
        <f t="shared" si="43"/>
        <v/>
      </c>
      <c r="L760" s="147" t="str">
        <f t="shared" si="7"/>
        <v/>
      </c>
      <c r="M760" s="147" t="str">
        <f t="shared" si="8"/>
        <v/>
      </c>
      <c r="N760" s="147" t="str">
        <f t="shared" si="48"/>
        <v/>
      </c>
      <c r="O760" s="147" t="str">
        <f t="shared" si="9"/>
        <v/>
      </c>
      <c r="P760" s="146" t="str">
        <f t="shared" si="2969"/>
        <v/>
      </c>
      <c r="Q760" s="147" t="str">
        <f t="shared" si="2970"/>
        <v/>
      </c>
      <c r="R760" s="146" t="str">
        <f t="shared" si="12"/>
        <v/>
      </c>
      <c r="S760" s="146" t="str">
        <f t="shared" si="13"/>
        <v/>
      </c>
      <c r="T760" s="146" t="str">
        <f>IF(NOT(ISBLANK(DH760)),
        IF(AND(ISREF('Input Tenderers'!$J$8:$K$8),COUNTA('Input Tenderers'!$N$8)&gt;0),
                IF(COUNTA('Input Implementation Transactio'!$N760:$O760)&gt;0,"supplier;tenderer;payee","supplier;tenderer"),
                IF(COUNTA('Input Implementation Transactio'!$N760:$O760)&gt;0,"supplier;payee","supplier")
                ),
        IF(COUNTA('Input Implementation Transactio'!$N760:$O760)&gt;0, "payee", "")
        )</f>
        <v/>
      </c>
      <c r="U760" s="146" t="str">
        <f t="shared" si="14"/>
        <v/>
      </c>
      <c r="V760" s="146" t="str">
        <f t="shared" si="15"/>
        <v/>
      </c>
      <c r="W760" s="148" t="str">
        <f t="shared" si="2971"/>
        <v/>
      </c>
      <c r="X760" s="175" t="str">
        <f t="shared" si="2972"/>
        <v/>
      </c>
      <c r="Y760" s="170" t="str">
        <f t="shared" si="2973"/>
        <v/>
      </c>
      <c r="Z760" s="150" t="str">
        <f t="shared" si="19"/>
        <v/>
      </c>
      <c r="AA760" s="146" t="str">
        <f t="shared" si="20"/>
        <v/>
      </c>
      <c r="AB760" s="146" t="str">
        <f t="shared" si="21"/>
        <v/>
      </c>
      <c r="AC760" s="146" t="str">
        <f t="shared" si="22"/>
        <v/>
      </c>
      <c r="AD760" s="148" t="str">
        <f t="shared" si="2974"/>
        <v/>
      </c>
      <c r="AE760" s="148" t="str">
        <f t="shared" si="24"/>
        <v/>
      </c>
      <c r="AF760" s="175" t="str">
        <f t="shared" si="2975"/>
        <v/>
      </c>
      <c r="AG760" s="170" t="str">
        <f t="shared" si="2976"/>
        <v/>
      </c>
      <c r="AH760" s="148" t="str">
        <f t="shared" si="2977"/>
        <v/>
      </c>
      <c r="AI760" s="146" t="str">
        <f t="shared" si="28"/>
        <v/>
      </c>
      <c r="AJ760" s="146" t="str">
        <f t="shared" si="29"/>
        <v/>
      </c>
      <c r="AK760" s="146" t="str">
        <f t="shared" si="30"/>
        <v/>
      </c>
      <c r="AL760" s="146" t="str">
        <f t="shared" si="31"/>
        <v/>
      </c>
      <c r="AM760" s="171" t="str">
        <f t="shared" si="32"/>
        <v/>
      </c>
      <c r="AN760" s="171" t="str">
        <f t="shared" si="33"/>
        <v/>
      </c>
      <c r="AO760" s="146" t="str">
        <f t="shared" si="34"/>
        <v/>
      </c>
      <c r="AP760" s="146" t="str">
        <f t="shared" si="35"/>
        <v/>
      </c>
      <c r="AQ760" s="146" t="str">
        <f t="shared" si="36"/>
        <v/>
      </c>
      <c r="AR760" s="146" t="str">
        <f t="shared" ref="AR760:AS760" si="3174">IF(NOT(ISBLANK(CB760)),CONCATENATE(TEXT(CB760,"yyyy-mm-ddThh:MM:ss"),"Z"),"")</f>
        <v/>
      </c>
      <c r="AS760" s="146" t="str">
        <f t="shared" si="3174"/>
        <v/>
      </c>
      <c r="AT760" s="146" t="str">
        <f t="shared" si="38"/>
        <v/>
      </c>
      <c r="AU760" s="146" t="str">
        <f t="shared" si="39"/>
        <v/>
      </c>
      <c r="AV760" s="146" t="str">
        <f t="shared" ref="AV760:AW760" si="3175">IF(NOT(ISBLANK(DT760)),CONCATENATE(TEXT(DT760,"yyyy-mm-ddThh:MM:ss"),"Z"),"")</f>
        <v/>
      </c>
      <c r="AW760" s="146" t="str">
        <f t="shared" si="3175"/>
        <v/>
      </c>
      <c r="AX760" s="146" t="str">
        <f t="shared" ref="AX760:AZ760" si="3176">IF(NOT(ISBLANK(ED760)),CONCATENATE(TEXT(ED760,"yyyy-mm-ddThh:MM:ss"),"Z"),"")</f>
        <v/>
      </c>
      <c r="AY760" s="146" t="str">
        <f t="shared" si="3176"/>
        <v/>
      </c>
      <c r="AZ760" s="146" t="str">
        <f t="shared" si="3176"/>
        <v/>
      </c>
      <c r="BA760" s="176"/>
      <c r="BB760" s="152"/>
      <c r="BC760" s="177"/>
      <c r="BD760" s="154"/>
      <c r="BE760" s="155"/>
      <c r="BF760" s="154"/>
      <c r="BG760" s="155"/>
      <c r="BH760" s="169"/>
      <c r="BI760" s="162"/>
      <c r="BJ760" s="172"/>
      <c r="BK760" s="162"/>
      <c r="BL760" s="158"/>
      <c r="BM760" s="172"/>
      <c r="BN760" s="162"/>
      <c r="BO760" s="167"/>
      <c r="BP760" s="169"/>
      <c r="BQ760" s="162"/>
      <c r="BR760" s="162"/>
      <c r="BS760" s="174"/>
      <c r="BT760" s="162"/>
      <c r="BU760" s="174"/>
      <c r="BV760" s="174"/>
      <c r="BW760" s="174"/>
      <c r="BX760" s="173"/>
      <c r="BY760" s="158"/>
      <c r="BZ760" s="160"/>
      <c r="CA760" s="172"/>
      <c r="CB760" s="152"/>
      <c r="CC760" s="152"/>
      <c r="CD760" s="156"/>
      <c r="CE760" s="172"/>
      <c r="CF760" s="162"/>
      <c r="CG760" s="162"/>
      <c r="CH760" s="158"/>
      <c r="CI760" s="173"/>
      <c r="CJ760" s="178"/>
      <c r="CK760" s="173"/>
      <c r="CL760" s="165"/>
      <c r="CM760" s="172"/>
      <c r="CN760" s="162"/>
      <c r="CO760" s="162"/>
      <c r="CP760" s="162"/>
      <c r="CQ760" s="162"/>
      <c r="CR760" s="169"/>
      <c r="CS760" s="162"/>
      <c r="CT760" s="162"/>
      <c r="CU760" s="174"/>
      <c r="CV760" s="152"/>
      <c r="CW760" s="173"/>
      <c r="CX760" s="158"/>
      <c r="CY760" s="172"/>
      <c r="CZ760" s="162"/>
      <c r="DA760" s="162"/>
      <c r="DB760" s="158"/>
      <c r="DC760" s="173"/>
      <c r="DD760" s="178"/>
      <c r="DE760" s="173"/>
      <c r="DF760" s="165"/>
      <c r="DG760" s="172"/>
      <c r="DH760" s="178"/>
      <c r="DI760" s="172"/>
      <c r="DJ760" s="178"/>
      <c r="DK760" s="172"/>
      <c r="DL760" s="162"/>
      <c r="DM760" s="167"/>
      <c r="DN760" s="169"/>
      <c r="DO760" s="162"/>
      <c r="DP760" s="162"/>
      <c r="DQ760" s="174"/>
      <c r="DR760" s="152"/>
      <c r="DS760" s="172"/>
      <c r="DT760" s="152"/>
      <c r="DU760" s="152"/>
      <c r="DV760" s="156"/>
      <c r="DW760" s="173"/>
      <c r="DX760" s="158"/>
      <c r="DY760" s="172"/>
      <c r="DZ760" s="162"/>
      <c r="EA760" s="162"/>
      <c r="EB760" s="172"/>
      <c r="EC760" s="172"/>
      <c r="ED760" s="152"/>
      <c r="EE760" s="152"/>
      <c r="EF760" s="152"/>
      <c r="EG760" s="174"/>
      <c r="EH760" s="172"/>
      <c r="EI760" s="162"/>
      <c r="EJ760" s="162"/>
    </row>
    <row r="761" spans="1:140" ht="12.5">
      <c r="A761" s="168"/>
      <c r="B761" s="169"/>
      <c r="C761" s="144" t="str">
        <f t="shared" si="0"/>
        <v/>
      </c>
      <c r="D761" s="144" t="str">
        <f t="shared" si="2966"/>
        <v/>
      </c>
      <c r="E761" s="144" t="str">
        <f t="shared" si="2"/>
        <v/>
      </c>
      <c r="F761" s="145" t="str">
        <f t="shared" si="2967"/>
        <v/>
      </c>
      <c r="G761" s="145" t="str">
        <f t="shared" si="4"/>
        <v/>
      </c>
      <c r="H761" s="145" t="str">
        <f t="shared" si="5"/>
        <v/>
      </c>
      <c r="I761" s="146" t="str">
        <f t="shared" ref="I761:J761" si="3177">IF(COUNTA($DO761:$DX761)&gt;0,$BA761,"")</f>
        <v/>
      </c>
      <c r="J761" s="146" t="str">
        <f t="shared" si="3177"/>
        <v/>
      </c>
      <c r="K761" s="147" t="str">
        <f t="shared" si="43"/>
        <v/>
      </c>
      <c r="L761" s="147" t="str">
        <f t="shared" si="7"/>
        <v/>
      </c>
      <c r="M761" s="147" t="str">
        <f t="shared" si="8"/>
        <v/>
      </c>
      <c r="N761" s="147" t="str">
        <f t="shared" si="48"/>
        <v/>
      </c>
      <c r="O761" s="147" t="str">
        <f t="shared" si="9"/>
        <v/>
      </c>
      <c r="P761" s="146" t="str">
        <f t="shared" si="2969"/>
        <v/>
      </c>
      <c r="Q761" s="147" t="str">
        <f t="shared" si="2970"/>
        <v/>
      </c>
      <c r="R761" s="146" t="str">
        <f t="shared" si="12"/>
        <v/>
      </c>
      <c r="S761" s="146" t="str">
        <f t="shared" si="13"/>
        <v/>
      </c>
      <c r="T761" s="146" t="str">
        <f>IF(NOT(ISBLANK(DH761)),
        IF(AND(ISREF('Input Tenderers'!$J$8:$K$8),COUNTA('Input Tenderers'!$N$8)&gt;0),
                IF(COUNTA('Input Implementation Transactio'!$N761:$O761)&gt;0,"supplier;tenderer;payee","supplier;tenderer"),
                IF(COUNTA('Input Implementation Transactio'!$N761:$O761)&gt;0,"supplier;payee","supplier")
                ),
        IF(COUNTA('Input Implementation Transactio'!$N761:$O761)&gt;0, "payee", "")
        )</f>
        <v/>
      </c>
      <c r="U761" s="146" t="str">
        <f t="shared" si="14"/>
        <v/>
      </c>
      <c r="V761" s="146" t="str">
        <f t="shared" si="15"/>
        <v/>
      </c>
      <c r="W761" s="148" t="str">
        <f t="shared" si="2971"/>
        <v/>
      </c>
      <c r="X761" s="175" t="str">
        <f t="shared" si="2972"/>
        <v/>
      </c>
      <c r="Y761" s="170" t="str">
        <f t="shared" si="2973"/>
        <v/>
      </c>
      <c r="Z761" s="150" t="str">
        <f t="shared" si="19"/>
        <v/>
      </c>
      <c r="AA761" s="146" t="str">
        <f t="shared" si="20"/>
        <v/>
      </c>
      <c r="AB761" s="146" t="str">
        <f t="shared" si="21"/>
        <v/>
      </c>
      <c r="AC761" s="146" t="str">
        <f t="shared" si="22"/>
        <v/>
      </c>
      <c r="AD761" s="148" t="str">
        <f t="shared" si="2974"/>
        <v/>
      </c>
      <c r="AE761" s="148" t="str">
        <f t="shared" si="24"/>
        <v/>
      </c>
      <c r="AF761" s="175" t="str">
        <f t="shared" si="2975"/>
        <v/>
      </c>
      <c r="AG761" s="170" t="str">
        <f t="shared" si="2976"/>
        <v/>
      </c>
      <c r="AH761" s="148" t="str">
        <f t="shared" si="2977"/>
        <v/>
      </c>
      <c r="AI761" s="146" t="str">
        <f t="shared" si="28"/>
        <v/>
      </c>
      <c r="AJ761" s="146" t="str">
        <f t="shared" si="29"/>
        <v/>
      </c>
      <c r="AK761" s="146" t="str">
        <f t="shared" si="30"/>
        <v/>
      </c>
      <c r="AL761" s="146" t="str">
        <f t="shared" si="31"/>
        <v/>
      </c>
      <c r="AM761" s="171" t="str">
        <f t="shared" si="32"/>
        <v/>
      </c>
      <c r="AN761" s="171" t="str">
        <f t="shared" si="33"/>
        <v/>
      </c>
      <c r="AO761" s="146" t="str">
        <f t="shared" si="34"/>
        <v/>
      </c>
      <c r="AP761" s="146" t="str">
        <f t="shared" si="35"/>
        <v/>
      </c>
      <c r="AQ761" s="146" t="str">
        <f t="shared" si="36"/>
        <v/>
      </c>
      <c r="AR761" s="146" t="str">
        <f t="shared" ref="AR761:AS761" si="3178">IF(NOT(ISBLANK(CB761)),CONCATENATE(TEXT(CB761,"yyyy-mm-ddThh:MM:ss"),"Z"),"")</f>
        <v/>
      </c>
      <c r="AS761" s="146" t="str">
        <f t="shared" si="3178"/>
        <v/>
      </c>
      <c r="AT761" s="146" t="str">
        <f t="shared" si="38"/>
        <v/>
      </c>
      <c r="AU761" s="146" t="str">
        <f t="shared" si="39"/>
        <v/>
      </c>
      <c r="AV761" s="146" t="str">
        <f t="shared" ref="AV761:AW761" si="3179">IF(NOT(ISBLANK(DT761)),CONCATENATE(TEXT(DT761,"yyyy-mm-ddThh:MM:ss"),"Z"),"")</f>
        <v/>
      </c>
      <c r="AW761" s="146" t="str">
        <f t="shared" si="3179"/>
        <v/>
      </c>
      <c r="AX761" s="146" t="str">
        <f t="shared" ref="AX761:AZ761" si="3180">IF(NOT(ISBLANK(ED761)),CONCATENATE(TEXT(ED761,"yyyy-mm-ddThh:MM:ss"),"Z"),"")</f>
        <v/>
      </c>
      <c r="AY761" s="146" t="str">
        <f t="shared" si="3180"/>
        <v/>
      </c>
      <c r="AZ761" s="146" t="str">
        <f t="shared" si="3180"/>
        <v/>
      </c>
      <c r="BA761" s="176"/>
      <c r="BB761" s="152"/>
      <c r="BC761" s="177"/>
      <c r="BD761" s="154"/>
      <c r="BE761" s="155"/>
      <c r="BF761" s="154"/>
      <c r="BG761" s="155"/>
      <c r="BH761" s="169"/>
      <c r="BI761" s="162"/>
      <c r="BJ761" s="172"/>
      <c r="BK761" s="162"/>
      <c r="BL761" s="158"/>
      <c r="BM761" s="172"/>
      <c r="BN761" s="162"/>
      <c r="BO761" s="167"/>
      <c r="BP761" s="169"/>
      <c r="BQ761" s="162"/>
      <c r="BR761" s="162"/>
      <c r="BS761" s="174"/>
      <c r="BT761" s="162"/>
      <c r="BU761" s="174"/>
      <c r="BV761" s="174"/>
      <c r="BW761" s="174"/>
      <c r="BX761" s="173"/>
      <c r="BY761" s="158"/>
      <c r="BZ761" s="160"/>
      <c r="CA761" s="172"/>
      <c r="CB761" s="152"/>
      <c r="CC761" s="152"/>
      <c r="CD761" s="156"/>
      <c r="CE761" s="172"/>
      <c r="CF761" s="162"/>
      <c r="CG761" s="162"/>
      <c r="CH761" s="158"/>
      <c r="CI761" s="173"/>
      <c r="CJ761" s="178"/>
      <c r="CK761" s="173"/>
      <c r="CL761" s="165"/>
      <c r="CM761" s="172"/>
      <c r="CN761" s="162"/>
      <c r="CO761" s="162"/>
      <c r="CP761" s="162"/>
      <c r="CQ761" s="162"/>
      <c r="CR761" s="169"/>
      <c r="CS761" s="162"/>
      <c r="CT761" s="162"/>
      <c r="CU761" s="174"/>
      <c r="CV761" s="152"/>
      <c r="CW761" s="173"/>
      <c r="CX761" s="158"/>
      <c r="CY761" s="172"/>
      <c r="CZ761" s="162"/>
      <c r="DA761" s="162"/>
      <c r="DB761" s="158"/>
      <c r="DC761" s="173"/>
      <c r="DD761" s="178"/>
      <c r="DE761" s="173"/>
      <c r="DF761" s="165"/>
      <c r="DG761" s="172"/>
      <c r="DH761" s="178"/>
      <c r="DI761" s="172"/>
      <c r="DJ761" s="178"/>
      <c r="DK761" s="172"/>
      <c r="DL761" s="162"/>
      <c r="DM761" s="167"/>
      <c r="DN761" s="169"/>
      <c r="DO761" s="162"/>
      <c r="DP761" s="162"/>
      <c r="DQ761" s="174"/>
      <c r="DR761" s="152"/>
      <c r="DS761" s="172"/>
      <c r="DT761" s="152"/>
      <c r="DU761" s="152"/>
      <c r="DV761" s="156"/>
      <c r="DW761" s="173"/>
      <c r="DX761" s="158"/>
      <c r="DY761" s="172"/>
      <c r="DZ761" s="162"/>
      <c r="EA761" s="162"/>
      <c r="EB761" s="172"/>
      <c r="EC761" s="172"/>
      <c r="ED761" s="152"/>
      <c r="EE761" s="152"/>
      <c r="EF761" s="152"/>
      <c r="EG761" s="174"/>
      <c r="EH761" s="172"/>
      <c r="EI761" s="162"/>
      <c r="EJ761" s="162"/>
    </row>
    <row r="762" spans="1:140" ht="12.5">
      <c r="A762" s="168"/>
      <c r="B762" s="169"/>
      <c r="C762" s="144" t="str">
        <f t="shared" si="0"/>
        <v/>
      </c>
      <c r="D762" s="144" t="str">
        <f t="shared" si="2966"/>
        <v/>
      </c>
      <c r="E762" s="144" t="str">
        <f t="shared" si="2"/>
        <v/>
      </c>
      <c r="F762" s="145" t="str">
        <f t="shared" si="2967"/>
        <v/>
      </c>
      <c r="G762" s="145" t="str">
        <f t="shared" si="4"/>
        <v/>
      </c>
      <c r="H762" s="145" t="str">
        <f t="shared" si="5"/>
        <v/>
      </c>
      <c r="I762" s="146" t="str">
        <f t="shared" ref="I762:J762" si="3181">IF(COUNTA($DO762:$DX762)&gt;0,$BA762,"")</f>
        <v/>
      </c>
      <c r="J762" s="146" t="str">
        <f t="shared" si="3181"/>
        <v/>
      </c>
      <c r="K762" s="147" t="str">
        <f t="shared" si="43"/>
        <v/>
      </c>
      <c r="L762" s="147" t="str">
        <f t="shared" si="7"/>
        <v/>
      </c>
      <c r="M762" s="147" t="str">
        <f t="shared" si="8"/>
        <v/>
      </c>
      <c r="N762" s="147" t="str">
        <f t="shared" si="48"/>
        <v/>
      </c>
      <c r="O762" s="147" t="str">
        <f t="shared" si="9"/>
        <v/>
      </c>
      <c r="P762" s="146" t="str">
        <f t="shared" si="2969"/>
        <v/>
      </c>
      <c r="Q762" s="147" t="str">
        <f t="shared" si="2970"/>
        <v/>
      </c>
      <c r="R762" s="146" t="str">
        <f t="shared" si="12"/>
        <v/>
      </c>
      <c r="S762" s="146" t="str">
        <f t="shared" si="13"/>
        <v/>
      </c>
      <c r="T762" s="146" t="str">
        <f>IF(NOT(ISBLANK(DH762)),
        IF(AND(ISREF('Input Tenderers'!$J$8:$K$8),COUNTA('Input Tenderers'!$N$8)&gt;0),
                IF(COUNTA('Input Implementation Transactio'!$N762:$O762)&gt;0,"supplier;tenderer;payee","supplier;tenderer"),
                IF(COUNTA('Input Implementation Transactio'!$N762:$O762)&gt;0,"supplier;payee","supplier")
                ),
        IF(COUNTA('Input Implementation Transactio'!$N762:$O762)&gt;0, "payee", "")
        )</f>
        <v/>
      </c>
      <c r="U762" s="146" t="str">
        <f t="shared" si="14"/>
        <v/>
      </c>
      <c r="V762" s="146" t="str">
        <f t="shared" si="15"/>
        <v/>
      </c>
      <c r="W762" s="148" t="str">
        <f t="shared" si="2971"/>
        <v/>
      </c>
      <c r="X762" s="175" t="str">
        <f t="shared" si="2972"/>
        <v/>
      </c>
      <c r="Y762" s="170" t="str">
        <f t="shared" si="2973"/>
        <v/>
      </c>
      <c r="Z762" s="150" t="str">
        <f t="shared" si="19"/>
        <v/>
      </c>
      <c r="AA762" s="146" t="str">
        <f t="shared" si="20"/>
        <v/>
      </c>
      <c r="AB762" s="146" t="str">
        <f t="shared" si="21"/>
        <v/>
      </c>
      <c r="AC762" s="146" t="str">
        <f t="shared" si="22"/>
        <v/>
      </c>
      <c r="AD762" s="148" t="str">
        <f t="shared" si="2974"/>
        <v/>
      </c>
      <c r="AE762" s="148" t="str">
        <f t="shared" si="24"/>
        <v/>
      </c>
      <c r="AF762" s="175" t="str">
        <f t="shared" si="2975"/>
        <v/>
      </c>
      <c r="AG762" s="170" t="str">
        <f t="shared" si="2976"/>
        <v/>
      </c>
      <c r="AH762" s="148" t="str">
        <f t="shared" si="2977"/>
        <v/>
      </c>
      <c r="AI762" s="146" t="str">
        <f t="shared" si="28"/>
        <v/>
      </c>
      <c r="AJ762" s="146" t="str">
        <f t="shared" si="29"/>
        <v/>
      </c>
      <c r="AK762" s="146" t="str">
        <f t="shared" si="30"/>
        <v/>
      </c>
      <c r="AL762" s="146" t="str">
        <f t="shared" si="31"/>
        <v/>
      </c>
      <c r="AM762" s="171" t="str">
        <f t="shared" si="32"/>
        <v/>
      </c>
      <c r="AN762" s="171" t="str">
        <f t="shared" si="33"/>
        <v/>
      </c>
      <c r="AO762" s="146" t="str">
        <f t="shared" si="34"/>
        <v/>
      </c>
      <c r="AP762" s="146" t="str">
        <f t="shared" si="35"/>
        <v/>
      </c>
      <c r="AQ762" s="146" t="str">
        <f t="shared" si="36"/>
        <v/>
      </c>
      <c r="AR762" s="146" t="str">
        <f t="shared" ref="AR762:AS762" si="3182">IF(NOT(ISBLANK(CB762)),CONCATENATE(TEXT(CB762,"yyyy-mm-ddThh:MM:ss"),"Z"),"")</f>
        <v/>
      </c>
      <c r="AS762" s="146" t="str">
        <f t="shared" si="3182"/>
        <v/>
      </c>
      <c r="AT762" s="146" t="str">
        <f t="shared" si="38"/>
        <v/>
      </c>
      <c r="AU762" s="146" t="str">
        <f t="shared" si="39"/>
        <v/>
      </c>
      <c r="AV762" s="146" t="str">
        <f t="shared" ref="AV762:AW762" si="3183">IF(NOT(ISBLANK(DT762)),CONCATENATE(TEXT(DT762,"yyyy-mm-ddThh:MM:ss"),"Z"),"")</f>
        <v/>
      </c>
      <c r="AW762" s="146" t="str">
        <f t="shared" si="3183"/>
        <v/>
      </c>
      <c r="AX762" s="146" t="str">
        <f t="shared" ref="AX762:AZ762" si="3184">IF(NOT(ISBLANK(ED762)),CONCATENATE(TEXT(ED762,"yyyy-mm-ddThh:MM:ss"),"Z"),"")</f>
        <v/>
      </c>
      <c r="AY762" s="146" t="str">
        <f t="shared" si="3184"/>
        <v/>
      </c>
      <c r="AZ762" s="146" t="str">
        <f t="shared" si="3184"/>
        <v/>
      </c>
      <c r="BA762" s="176"/>
      <c r="BB762" s="152"/>
      <c r="BC762" s="177"/>
      <c r="BD762" s="154"/>
      <c r="BE762" s="155"/>
      <c r="BF762" s="154"/>
      <c r="BG762" s="155"/>
      <c r="BH762" s="169"/>
      <c r="BI762" s="162"/>
      <c r="BJ762" s="172"/>
      <c r="BK762" s="162"/>
      <c r="BL762" s="158"/>
      <c r="BM762" s="172"/>
      <c r="BN762" s="162"/>
      <c r="BO762" s="167"/>
      <c r="BP762" s="169"/>
      <c r="BQ762" s="162"/>
      <c r="BR762" s="162"/>
      <c r="BS762" s="174"/>
      <c r="BT762" s="162"/>
      <c r="BU762" s="174"/>
      <c r="BV762" s="174"/>
      <c r="BW762" s="174"/>
      <c r="BX762" s="173"/>
      <c r="BY762" s="158"/>
      <c r="BZ762" s="160"/>
      <c r="CA762" s="172"/>
      <c r="CB762" s="152"/>
      <c r="CC762" s="152"/>
      <c r="CD762" s="156"/>
      <c r="CE762" s="172"/>
      <c r="CF762" s="162"/>
      <c r="CG762" s="162"/>
      <c r="CH762" s="158"/>
      <c r="CI762" s="173"/>
      <c r="CJ762" s="178"/>
      <c r="CK762" s="173"/>
      <c r="CL762" s="165"/>
      <c r="CM762" s="172"/>
      <c r="CN762" s="162"/>
      <c r="CO762" s="162"/>
      <c r="CP762" s="162"/>
      <c r="CQ762" s="162"/>
      <c r="CR762" s="169"/>
      <c r="CS762" s="162"/>
      <c r="CT762" s="162"/>
      <c r="CU762" s="174"/>
      <c r="CV762" s="152"/>
      <c r="CW762" s="173"/>
      <c r="CX762" s="158"/>
      <c r="CY762" s="172"/>
      <c r="CZ762" s="162"/>
      <c r="DA762" s="162"/>
      <c r="DB762" s="158"/>
      <c r="DC762" s="173"/>
      <c r="DD762" s="178"/>
      <c r="DE762" s="173"/>
      <c r="DF762" s="165"/>
      <c r="DG762" s="172"/>
      <c r="DH762" s="178"/>
      <c r="DI762" s="172"/>
      <c r="DJ762" s="178"/>
      <c r="DK762" s="172"/>
      <c r="DL762" s="162"/>
      <c r="DM762" s="167"/>
      <c r="DN762" s="169"/>
      <c r="DO762" s="162"/>
      <c r="DP762" s="162"/>
      <c r="DQ762" s="174"/>
      <c r="DR762" s="152"/>
      <c r="DS762" s="172"/>
      <c r="DT762" s="152"/>
      <c r="DU762" s="152"/>
      <c r="DV762" s="156"/>
      <c r="DW762" s="173"/>
      <c r="DX762" s="158"/>
      <c r="DY762" s="172"/>
      <c r="DZ762" s="162"/>
      <c r="EA762" s="162"/>
      <c r="EB762" s="172"/>
      <c r="EC762" s="172"/>
      <c r="ED762" s="152"/>
      <c r="EE762" s="152"/>
      <c r="EF762" s="152"/>
      <c r="EG762" s="174"/>
      <c r="EH762" s="172"/>
      <c r="EI762" s="162"/>
      <c r="EJ762" s="162"/>
    </row>
    <row r="763" spans="1:140" ht="12.5">
      <c r="A763" s="168"/>
      <c r="B763" s="169"/>
      <c r="C763" s="144" t="str">
        <f t="shared" si="0"/>
        <v/>
      </c>
      <c r="D763" s="144" t="str">
        <f t="shared" si="2966"/>
        <v/>
      </c>
      <c r="E763" s="144" t="str">
        <f t="shared" si="2"/>
        <v/>
      </c>
      <c r="F763" s="145" t="str">
        <f t="shared" si="2967"/>
        <v/>
      </c>
      <c r="G763" s="145" t="str">
        <f t="shared" si="4"/>
        <v/>
      </c>
      <c r="H763" s="145" t="str">
        <f t="shared" si="5"/>
        <v/>
      </c>
      <c r="I763" s="146" t="str">
        <f t="shared" ref="I763:J763" si="3185">IF(COUNTA($DO763:$DX763)&gt;0,$BA763,"")</f>
        <v/>
      </c>
      <c r="J763" s="146" t="str">
        <f t="shared" si="3185"/>
        <v/>
      </c>
      <c r="K763" s="147" t="str">
        <f t="shared" si="43"/>
        <v/>
      </c>
      <c r="L763" s="147" t="str">
        <f t="shared" si="7"/>
        <v/>
      </c>
      <c r="M763" s="147" t="str">
        <f t="shared" si="8"/>
        <v/>
      </c>
      <c r="N763" s="147" t="str">
        <f t="shared" si="48"/>
        <v/>
      </c>
      <c r="O763" s="147" t="str">
        <f t="shared" si="9"/>
        <v/>
      </c>
      <c r="P763" s="146" t="str">
        <f t="shared" si="2969"/>
        <v/>
      </c>
      <c r="Q763" s="147" t="str">
        <f t="shared" si="2970"/>
        <v/>
      </c>
      <c r="R763" s="146" t="str">
        <f t="shared" si="12"/>
        <v/>
      </c>
      <c r="S763" s="146" t="str">
        <f t="shared" si="13"/>
        <v/>
      </c>
      <c r="T763" s="146" t="str">
        <f>IF(NOT(ISBLANK(DH763)),
        IF(AND(ISREF('Input Tenderers'!$J$8:$K$8),COUNTA('Input Tenderers'!$N$8)&gt;0),
                IF(COUNTA('Input Implementation Transactio'!$N763:$O763)&gt;0,"supplier;tenderer;payee","supplier;tenderer"),
                IF(COUNTA('Input Implementation Transactio'!$N763:$O763)&gt;0,"supplier;payee","supplier")
                ),
        IF(COUNTA('Input Implementation Transactio'!$N763:$O763)&gt;0, "payee", "")
        )</f>
        <v/>
      </c>
      <c r="U763" s="146" t="str">
        <f t="shared" si="14"/>
        <v/>
      </c>
      <c r="V763" s="146" t="str">
        <f t="shared" si="15"/>
        <v/>
      </c>
      <c r="W763" s="148" t="str">
        <f t="shared" si="2971"/>
        <v/>
      </c>
      <c r="X763" s="175" t="str">
        <f t="shared" si="2972"/>
        <v/>
      </c>
      <c r="Y763" s="170" t="str">
        <f t="shared" si="2973"/>
        <v/>
      </c>
      <c r="Z763" s="150" t="str">
        <f t="shared" si="19"/>
        <v/>
      </c>
      <c r="AA763" s="146" t="str">
        <f t="shared" si="20"/>
        <v/>
      </c>
      <c r="AB763" s="146" t="str">
        <f t="shared" si="21"/>
        <v/>
      </c>
      <c r="AC763" s="146" t="str">
        <f t="shared" si="22"/>
        <v/>
      </c>
      <c r="AD763" s="148" t="str">
        <f t="shared" si="2974"/>
        <v/>
      </c>
      <c r="AE763" s="148" t="str">
        <f t="shared" si="24"/>
        <v/>
      </c>
      <c r="AF763" s="175" t="str">
        <f t="shared" si="2975"/>
        <v/>
      </c>
      <c r="AG763" s="170" t="str">
        <f t="shared" si="2976"/>
        <v/>
      </c>
      <c r="AH763" s="148" t="str">
        <f t="shared" si="2977"/>
        <v/>
      </c>
      <c r="AI763" s="146" t="str">
        <f t="shared" si="28"/>
        <v/>
      </c>
      <c r="AJ763" s="146" t="str">
        <f t="shared" si="29"/>
        <v/>
      </c>
      <c r="AK763" s="146" t="str">
        <f t="shared" si="30"/>
        <v/>
      </c>
      <c r="AL763" s="146" t="str">
        <f t="shared" si="31"/>
        <v/>
      </c>
      <c r="AM763" s="171" t="str">
        <f t="shared" si="32"/>
        <v/>
      </c>
      <c r="AN763" s="171" t="str">
        <f t="shared" si="33"/>
        <v/>
      </c>
      <c r="AO763" s="146" t="str">
        <f t="shared" si="34"/>
        <v/>
      </c>
      <c r="AP763" s="146" t="str">
        <f t="shared" si="35"/>
        <v/>
      </c>
      <c r="AQ763" s="146" t="str">
        <f t="shared" si="36"/>
        <v/>
      </c>
      <c r="AR763" s="146" t="str">
        <f t="shared" ref="AR763:AS763" si="3186">IF(NOT(ISBLANK(CB763)),CONCATENATE(TEXT(CB763,"yyyy-mm-ddThh:MM:ss"),"Z"),"")</f>
        <v/>
      </c>
      <c r="AS763" s="146" t="str">
        <f t="shared" si="3186"/>
        <v/>
      </c>
      <c r="AT763" s="146" t="str">
        <f t="shared" si="38"/>
        <v/>
      </c>
      <c r="AU763" s="146" t="str">
        <f t="shared" si="39"/>
        <v/>
      </c>
      <c r="AV763" s="146" t="str">
        <f t="shared" ref="AV763:AW763" si="3187">IF(NOT(ISBLANK(DT763)),CONCATENATE(TEXT(DT763,"yyyy-mm-ddThh:MM:ss"),"Z"),"")</f>
        <v/>
      </c>
      <c r="AW763" s="146" t="str">
        <f t="shared" si="3187"/>
        <v/>
      </c>
      <c r="AX763" s="146" t="str">
        <f t="shared" ref="AX763:AZ763" si="3188">IF(NOT(ISBLANK(ED763)),CONCATENATE(TEXT(ED763,"yyyy-mm-ddThh:MM:ss"),"Z"),"")</f>
        <v/>
      </c>
      <c r="AY763" s="146" t="str">
        <f t="shared" si="3188"/>
        <v/>
      </c>
      <c r="AZ763" s="146" t="str">
        <f t="shared" si="3188"/>
        <v/>
      </c>
      <c r="BA763" s="176"/>
      <c r="BB763" s="152"/>
      <c r="BC763" s="177"/>
      <c r="BD763" s="154"/>
      <c r="BE763" s="155"/>
      <c r="BF763" s="154"/>
      <c r="BG763" s="155"/>
      <c r="BH763" s="169"/>
      <c r="BI763" s="162"/>
      <c r="BJ763" s="172"/>
      <c r="BK763" s="162"/>
      <c r="BL763" s="158"/>
      <c r="BM763" s="172"/>
      <c r="BN763" s="162"/>
      <c r="BO763" s="167"/>
      <c r="BP763" s="169"/>
      <c r="BQ763" s="162"/>
      <c r="BR763" s="162"/>
      <c r="BS763" s="174"/>
      <c r="BT763" s="162"/>
      <c r="BU763" s="174"/>
      <c r="BV763" s="174"/>
      <c r="BW763" s="174"/>
      <c r="BX763" s="173"/>
      <c r="BY763" s="158"/>
      <c r="BZ763" s="160"/>
      <c r="CA763" s="172"/>
      <c r="CB763" s="152"/>
      <c r="CC763" s="152"/>
      <c r="CD763" s="156"/>
      <c r="CE763" s="172"/>
      <c r="CF763" s="162"/>
      <c r="CG763" s="162"/>
      <c r="CH763" s="158"/>
      <c r="CI763" s="173"/>
      <c r="CJ763" s="178"/>
      <c r="CK763" s="173"/>
      <c r="CL763" s="165"/>
      <c r="CM763" s="172"/>
      <c r="CN763" s="162"/>
      <c r="CO763" s="162"/>
      <c r="CP763" s="162"/>
      <c r="CQ763" s="162"/>
      <c r="CR763" s="169"/>
      <c r="CS763" s="162"/>
      <c r="CT763" s="162"/>
      <c r="CU763" s="174"/>
      <c r="CV763" s="152"/>
      <c r="CW763" s="173"/>
      <c r="CX763" s="158"/>
      <c r="CY763" s="172"/>
      <c r="CZ763" s="162"/>
      <c r="DA763" s="162"/>
      <c r="DB763" s="158"/>
      <c r="DC763" s="173"/>
      <c r="DD763" s="178"/>
      <c r="DE763" s="173"/>
      <c r="DF763" s="165"/>
      <c r="DG763" s="172"/>
      <c r="DH763" s="178"/>
      <c r="DI763" s="172"/>
      <c r="DJ763" s="178"/>
      <c r="DK763" s="172"/>
      <c r="DL763" s="162"/>
      <c r="DM763" s="167"/>
      <c r="DN763" s="169"/>
      <c r="DO763" s="162"/>
      <c r="DP763" s="162"/>
      <c r="DQ763" s="174"/>
      <c r="DR763" s="152"/>
      <c r="DS763" s="172"/>
      <c r="DT763" s="152"/>
      <c r="DU763" s="152"/>
      <c r="DV763" s="156"/>
      <c r="DW763" s="173"/>
      <c r="DX763" s="158"/>
      <c r="DY763" s="172"/>
      <c r="DZ763" s="162"/>
      <c r="EA763" s="162"/>
      <c r="EB763" s="172"/>
      <c r="EC763" s="172"/>
      <c r="ED763" s="152"/>
      <c r="EE763" s="152"/>
      <c r="EF763" s="152"/>
      <c r="EG763" s="174"/>
      <c r="EH763" s="172"/>
      <c r="EI763" s="162"/>
      <c r="EJ763" s="162"/>
    </row>
    <row r="764" spans="1:140" ht="12.5">
      <c r="A764" s="168"/>
      <c r="B764" s="169"/>
      <c r="C764" s="144" t="str">
        <f t="shared" si="0"/>
        <v/>
      </c>
      <c r="D764" s="144" t="str">
        <f t="shared" si="2966"/>
        <v/>
      </c>
      <c r="E764" s="144" t="str">
        <f t="shared" si="2"/>
        <v/>
      </c>
      <c r="F764" s="145" t="str">
        <f t="shared" si="2967"/>
        <v/>
      </c>
      <c r="G764" s="145" t="str">
        <f t="shared" si="4"/>
        <v/>
      </c>
      <c r="H764" s="145" t="str">
        <f t="shared" si="5"/>
        <v/>
      </c>
      <c r="I764" s="146" t="str">
        <f t="shared" ref="I764:J764" si="3189">IF(COUNTA($DO764:$DX764)&gt;0,$BA764,"")</f>
        <v/>
      </c>
      <c r="J764" s="146" t="str">
        <f t="shared" si="3189"/>
        <v/>
      </c>
      <c r="K764" s="147" t="str">
        <f t="shared" si="43"/>
        <v/>
      </c>
      <c r="L764" s="147" t="str">
        <f t="shared" si="7"/>
        <v/>
      </c>
      <c r="M764" s="147" t="str">
        <f t="shared" si="8"/>
        <v/>
      </c>
      <c r="N764" s="147" t="str">
        <f t="shared" si="48"/>
        <v/>
      </c>
      <c r="O764" s="147" t="str">
        <f t="shared" si="9"/>
        <v/>
      </c>
      <c r="P764" s="146" t="str">
        <f t="shared" si="2969"/>
        <v/>
      </c>
      <c r="Q764" s="147" t="str">
        <f t="shared" si="2970"/>
        <v/>
      </c>
      <c r="R764" s="146" t="str">
        <f t="shared" si="12"/>
        <v/>
      </c>
      <c r="S764" s="146" t="str">
        <f t="shared" si="13"/>
        <v/>
      </c>
      <c r="T764" s="146" t="str">
        <f>IF(NOT(ISBLANK(DH764)),
        IF(AND(ISREF('Input Tenderers'!$J$8:$K$8),COUNTA('Input Tenderers'!$N$8)&gt;0),
                IF(COUNTA('Input Implementation Transactio'!$N764:$O764)&gt;0,"supplier;tenderer;payee","supplier;tenderer"),
                IF(COUNTA('Input Implementation Transactio'!$N764:$O764)&gt;0,"supplier;payee","supplier")
                ),
        IF(COUNTA('Input Implementation Transactio'!$N764:$O764)&gt;0, "payee", "")
        )</f>
        <v/>
      </c>
      <c r="U764" s="146" t="str">
        <f t="shared" si="14"/>
        <v/>
      </c>
      <c r="V764" s="146" t="str">
        <f t="shared" si="15"/>
        <v/>
      </c>
      <c r="W764" s="148" t="str">
        <f t="shared" si="2971"/>
        <v/>
      </c>
      <c r="X764" s="175" t="str">
        <f t="shared" si="2972"/>
        <v/>
      </c>
      <c r="Y764" s="170" t="str">
        <f t="shared" si="2973"/>
        <v/>
      </c>
      <c r="Z764" s="150" t="str">
        <f t="shared" si="19"/>
        <v/>
      </c>
      <c r="AA764" s="146" t="str">
        <f t="shared" si="20"/>
        <v/>
      </c>
      <c r="AB764" s="146" t="str">
        <f t="shared" si="21"/>
        <v/>
      </c>
      <c r="AC764" s="146" t="str">
        <f t="shared" si="22"/>
        <v/>
      </c>
      <c r="AD764" s="148" t="str">
        <f t="shared" si="2974"/>
        <v/>
      </c>
      <c r="AE764" s="148" t="str">
        <f t="shared" si="24"/>
        <v/>
      </c>
      <c r="AF764" s="175" t="str">
        <f t="shared" si="2975"/>
        <v/>
      </c>
      <c r="AG764" s="170" t="str">
        <f t="shared" si="2976"/>
        <v/>
      </c>
      <c r="AH764" s="148" t="str">
        <f t="shared" si="2977"/>
        <v/>
      </c>
      <c r="AI764" s="146" t="str">
        <f t="shared" si="28"/>
        <v/>
      </c>
      <c r="AJ764" s="146" t="str">
        <f t="shared" si="29"/>
        <v/>
      </c>
      <c r="AK764" s="146" t="str">
        <f t="shared" si="30"/>
        <v/>
      </c>
      <c r="AL764" s="146" t="str">
        <f t="shared" si="31"/>
        <v/>
      </c>
      <c r="AM764" s="171" t="str">
        <f t="shared" si="32"/>
        <v/>
      </c>
      <c r="AN764" s="171" t="str">
        <f t="shared" si="33"/>
        <v/>
      </c>
      <c r="AO764" s="146" t="str">
        <f t="shared" si="34"/>
        <v/>
      </c>
      <c r="AP764" s="146" t="str">
        <f t="shared" si="35"/>
        <v/>
      </c>
      <c r="AQ764" s="146" t="str">
        <f t="shared" si="36"/>
        <v/>
      </c>
      <c r="AR764" s="146" t="str">
        <f t="shared" ref="AR764:AS764" si="3190">IF(NOT(ISBLANK(CB764)),CONCATENATE(TEXT(CB764,"yyyy-mm-ddThh:MM:ss"),"Z"),"")</f>
        <v/>
      </c>
      <c r="AS764" s="146" t="str">
        <f t="shared" si="3190"/>
        <v/>
      </c>
      <c r="AT764" s="146" t="str">
        <f t="shared" si="38"/>
        <v/>
      </c>
      <c r="AU764" s="146" t="str">
        <f t="shared" si="39"/>
        <v/>
      </c>
      <c r="AV764" s="146" t="str">
        <f t="shared" ref="AV764:AW764" si="3191">IF(NOT(ISBLANK(DT764)),CONCATENATE(TEXT(DT764,"yyyy-mm-ddThh:MM:ss"),"Z"),"")</f>
        <v/>
      </c>
      <c r="AW764" s="146" t="str">
        <f t="shared" si="3191"/>
        <v/>
      </c>
      <c r="AX764" s="146" t="str">
        <f t="shared" ref="AX764:AZ764" si="3192">IF(NOT(ISBLANK(ED764)),CONCATENATE(TEXT(ED764,"yyyy-mm-ddThh:MM:ss"),"Z"),"")</f>
        <v/>
      </c>
      <c r="AY764" s="146" t="str">
        <f t="shared" si="3192"/>
        <v/>
      </c>
      <c r="AZ764" s="146" t="str">
        <f t="shared" si="3192"/>
        <v/>
      </c>
      <c r="BA764" s="176"/>
      <c r="BB764" s="152"/>
      <c r="BC764" s="177"/>
      <c r="BD764" s="154"/>
      <c r="BE764" s="155"/>
      <c r="BF764" s="154"/>
      <c r="BG764" s="155"/>
      <c r="BH764" s="169"/>
      <c r="BI764" s="162"/>
      <c r="BJ764" s="172"/>
      <c r="BK764" s="162"/>
      <c r="BL764" s="158"/>
      <c r="BM764" s="172"/>
      <c r="BN764" s="162"/>
      <c r="BO764" s="167"/>
      <c r="BP764" s="169"/>
      <c r="BQ764" s="162"/>
      <c r="BR764" s="162"/>
      <c r="BS764" s="174"/>
      <c r="BT764" s="162"/>
      <c r="BU764" s="174"/>
      <c r="BV764" s="174"/>
      <c r="BW764" s="174"/>
      <c r="BX764" s="173"/>
      <c r="BY764" s="158"/>
      <c r="BZ764" s="160"/>
      <c r="CA764" s="172"/>
      <c r="CB764" s="152"/>
      <c r="CC764" s="152"/>
      <c r="CD764" s="156"/>
      <c r="CE764" s="172"/>
      <c r="CF764" s="162"/>
      <c r="CG764" s="162"/>
      <c r="CH764" s="158"/>
      <c r="CI764" s="173"/>
      <c r="CJ764" s="178"/>
      <c r="CK764" s="173"/>
      <c r="CL764" s="165"/>
      <c r="CM764" s="172"/>
      <c r="CN764" s="162"/>
      <c r="CO764" s="162"/>
      <c r="CP764" s="162"/>
      <c r="CQ764" s="162"/>
      <c r="CR764" s="169"/>
      <c r="CS764" s="162"/>
      <c r="CT764" s="162"/>
      <c r="CU764" s="174"/>
      <c r="CV764" s="152"/>
      <c r="CW764" s="173"/>
      <c r="CX764" s="158"/>
      <c r="CY764" s="172"/>
      <c r="CZ764" s="162"/>
      <c r="DA764" s="162"/>
      <c r="DB764" s="158"/>
      <c r="DC764" s="173"/>
      <c r="DD764" s="178"/>
      <c r="DE764" s="173"/>
      <c r="DF764" s="165"/>
      <c r="DG764" s="172"/>
      <c r="DH764" s="178"/>
      <c r="DI764" s="172"/>
      <c r="DJ764" s="178"/>
      <c r="DK764" s="172"/>
      <c r="DL764" s="162"/>
      <c r="DM764" s="167"/>
      <c r="DN764" s="169"/>
      <c r="DO764" s="162"/>
      <c r="DP764" s="162"/>
      <c r="DQ764" s="174"/>
      <c r="DR764" s="152"/>
      <c r="DS764" s="172"/>
      <c r="DT764" s="152"/>
      <c r="DU764" s="152"/>
      <c r="DV764" s="156"/>
      <c r="DW764" s="173"/>
      <c r="DX764" s="158"/>
      <c r="DY764" s="172"/>
      <c r="DZ764" s="162"/>
      <c r="EA764" s="162"/>
      <c r="EB764" s="172"/>
      <c r="EC764" s="172"/>
      <c r="ED764" s="152"/>
      <c r="EE764" s="152"/>
      <c r="EF764" s="152"/>
      <c r="EG764" s="174"/>
      <c r="EH764" s="172"/>
      <c r="EI764" s="162"/>
      <c r="EJ764" s="162"/>
    </row>
    <row r="765" spans="1:140" ht="12.5">
      <c r="A765" s="168"/>
      <c r="B765" s="169"/>
      <c r="C765" s="144" t="str">
        <f t="shared" si="0"/>
        <v/>
      </c>
      <c r="D765" s="144" t="str">
        <f t="shared" si="2966"/>
        <v/>
      </c>
      <c r="E765" s="144" t="str">
        <f t="shared" si="2"/>
        <v/>
      </c>
      <c r="F765" s="145" t="str">
        <f t="shared" si="2967"/>
        <v/>
      </c>
      <c r="G765" s="145" t="str">
        <f t="shared" si="4"/>
        <v/>
      </c>
      <c r="H765" s="145" t="str">
        <f t="shared" si="5"/>
        <v/>
      </c>
      <c r="I765" s="146" t="str">
        <f t="shared" ref="I765:J765" si="3193">IF(COUNTA($DO765:$DX765)&gt;0,$BA765,"")</f>
        <v/>
      </c>
      <c r="J765" s="146" t="str">
        <f t="shared" si="3193"/>
        <v/>
      </c>
      <c r="K765" s="147" t="str">
        <f t="shared" si="43"/>
        <v/>
      </c>
      <c r="L765" s="147" t="str">
        <f t="shared" si="7"/>
        <v/>
      </c>
      <c r="M765" s="147" t="str">
        <f t="shared" si="8"/>
        <v/>
      </c>
      <c r="N765" s="147" t="str">
        <f t="shared" si="48"/>
        <v/>
      </c>
      <c r="O765" s="147" t="str">
        <f t="shared" si="9"/>
        <v/>
      </c>
      <c r="P765" s="146" t="str">
        <f t="shared" si="2969"/>
        <v/>
      </c>
      <c r="Q765" s="147" t="str">
        <f t="shared" si="2970"/>
        <v/>
      </c>
      <c r="R765" s="146" t="str">
        <f t="shared" si="12"/>
        <v/>
      </c>
      <c r="S765" s="146" t="str">
        <f t="shared" si="13"/>
        <v/>
      </c>
      <c r="T765" s="146" t="str">
        <f>IF(NOT(ISBLANK(DH765)),
        IF(AND(ISREF('Input Tenderers'!$J$8:$K$8),COUNTA('Input Tenderers'!$N$8)&gt;0),
                IF(COUNTA('Input Implementation Transactio'!$N765:$O765)&gt;0,"supplier;tenderer;payee","supplier;tenderer"),
                IF(COUNTA('Input Implementation Transactio'!$N765:$O765)&gt;0,"supplier;payee","supplier")
                ),
        IF(COUNTA('Input Implementation Transactio'!$N765:$O765)&gt;0, "payee", "")
        )</f>
        <v/>
      </c>
      <c r="U765" s="146" t="str">
        <f t="shared" si="14"/>
        <v/>
      </c>
      <c r="V765" s="146" t="str">
        <f t="shared" si="15"/>
        <v/>
      </c>
      <c r="W765" s="148" t="str">
        <f t="shared" si="2971"/>
        <v/>
      </c>
      <c r="X765" s="175" t="str">
        <f t="shared" si="2972"/>
        <v/>
      </c>
      <c r="Y765" s="170" t="str">
        <f t="shared" si="2973"/>
        <v/>
      </c>
      <c r="Z765" s="150" t="str">
        <f t="shared" si="19"/>
        <v/>
      </c>
      <c r="AA765" s="146" t="str">
        <f t="shared" si="20"/>
        <v/>
      </c>
      <c r="AB765" s="146" t="str">
        <f t="shared" si="21"/>
        <v/>
      </c>
      <c r="AC765" s="146" t="str">
        <f t="shared" si="22"/>
        <v/>
      </c>
      <c r="AD765" s="148" t="str">
        <f t="shared" si="2974"/>
        <v/>
      </c>
      <c r="AE765" s="148" t="str">
        <f t="shared" si="24"/>
        <v/>
      </c>
      <c r="AF765" s="175" t="str">
        <f t="shared" si="2975"/>
        <v/>
      </c>
      <c r="AG765" s="170" t="str">
        <f t="shared" si="2976"/>
        <v/>
      </c>
      <c r="AH765" s="148" t="str">
        <f t="shared" si="2977"/>
        <v/>
      </c>
      <c r="AI765" s="146" t="str">
        <f t="shared" si="28"/>
        <v/>
      </c>
      <c r="AJ765" s="146" t="str">
        <f t="shared" si="29"/>
        <v/>
      </c>
      <c r="AK765" s="146" t="str">
        <f t="shared" si="30"/>
        <v/>
      </c>
      <c r="AL765" s="146" t="str">
        <f t="shared" si="31"/>
        <v/>
      </c>
      <c r="AM765" s="171" t="str">
        <f t="shared" si="32"/>
        <v/>
      </c>
      <c r="AN765" s="171" t="str">
        <f t="shared" si="33"/>
        <v/>
      </c>
      <c r="AO765" s="146" t="str">
        <f t="shared" si="34"/>
        <v/>
      </c>
      <c r="AP765" s="146" t="str">
        <f t="shared" si="35"/>
        <v/>
      </c>
      <c r="AQ765" s="146" t="str">
        <f t="shared" si="36"/>
        <v/>
      </c>
      <c r="AR765" s="146" t="str">
        <f t="shared" ref="AR765:AS765" si="3194">IF(NOT(ISBLANK(CB765)),CONCATENATE(TEXT(CB765,"yyyy-mm-ddThh:MM:ss"),"Z"),"")</f>
        <v/>
      </c>
      <c r="AS765" s="146" t="str">
        <f t="shared" si="3194"/>
        <v/>
      </c>
      <c r="AT765" s="146" t="str">
        <f t="shared" si="38"/>
        <v/>
      </c>
      <c r="AU765" s="146" t="str">
        <f t="shared" si="39"/>
        <v/>
      </c>
      <c r="AV765" s="146" t="str">
        <f t="shared" ref="AV765:AW765" si="3195">IF(NOT(ISBLANK(DT765)),CONCATENATE(TEXT(DT765,"yyyy-mm-ddThh:MM:ss"),"Z"),"")</f>
        <v/>
      </c>
      <c r="AW765" s="146" t="str">
        <f t="shared" si="3195"/>
        <v/>
      </c>
      <c r="AX765" s="146" t="str">
        <f t="shared" ref="AX765:AZ765" si="3196">IF(NOT(ISBLANK(ED765)),CONCATENATE(TEXT(ED765,"yyyy-mm-ddThh:MM:ss"),"Z"),"")</f>
        <v/>
      </c>
      <c r="AY765" s="146" t="str">
        <f t="shared" si="3196"/>
        <v/>
      </c>
      <c r="AZ765" s="146" t="str">
        <f t="shared" si="3196"/>
        <v/>
      </c>
      <c r="BA765" s="176"/>
      <c r="BB765" s="152"/>
      <c r="BC765" s="177"/>
      <c r="BD765" s="154"/>
      <c r="BE765" s="155"/>
      <c r="BF765" s="154"/>
      <c r="BG765" s="155"/>
      <c r="BH765" s="169"/>
      <c r="BI765" s="162"/>
      <c r="BJ765" s="172"/>
      <c r="BK765" s="162"/>
      <c r="BL765" s="158"/>
      <c r="BM765" s="172"/>
      <c r="BN765" s="162"/>
      <c r="BO765" s="167"/>
      <c r="BP765" s="169"/>
      <c r="BQ765" s="162"/>
      <c r="BR765" s="162"/>
      <c r="BS765" s="174"/>
      <c r="BT765" s="162"/>
      <c r="BU765" s="174"/>
      <c r="BV765" s="174"/>
      <c r="BW765" s="174"/>
      <c r="BX765" s="173"/>
      <c r="BY765" s="158"/>
      <c r="BZ765" s="160"/>
      <c r="CA765" s="172"/>
      <c r="CB765" s="152"/>
      <c r="CC765" s="152"/>
      <c r="CD765" s="156"/>
      <c r="CE765" s="172"/>
      <c r="CF765" s="162"/>
      <c r="CG765" s="162"/>
      <c r="CH765" s="158"/>
      <c r="CI765" s="173"/>
      <c r="CJ765" s="178"/>
      <c r="CK765" s="173"/>
      <c r="CL765" s="165"/>
      <c r="CM765" s="172"/>
      <c r="CN765" s="162"/>
      <c r="CO765" s="162"/>
      <c r="CP765" s="162"/>
      <c r="CQ765" s="162"/>
      <c r="CR765" s="169"/>
      <c r="CS765" s="162"/>
      <c r="CT765" s="162"/>
      <c r="CU765" s="174"/>
      <c r="CV765" s="152"/>
      <c r="CW765" s="173"/>
      <c r="CX765" s="158"/>
      <c r="CY765" s="172"/>
      <c r="CZ765" s="162"/>
      <c r="DA765" s="162"/>
      <c r="DB765" s="158"/>
      <c r="DC765" s="173"/>
      <c r="DD765" s="178"/>
      <c r="DE765" s="173"/>
      <c r="DF765" s="165"/>
      <c r="DG765" s="172"/>
      <c r="DH765" s="178"/>
      <c r="DI765" s="172"/>
      <c r="DJ765" s="178"/>
      <c r="DK765" s="172"/>
      <c r="DL765" s="162"/>
      <c r="DM765" s="167"/>
      <c r="DN765" s="169"/>
      <c r="DO765" s="162"/>
      <c r="DP765" s="162"/>
      <c r="DQ765" s="174"/>
      <c r="DR765" s="152"/>
      <c r="DS765" s="172"/>
      <c r="DT765" s="152"/>
      <c r="DU765" s="152"/>
      <c r="DV765" s="156"/>
      <c r="DW765" s="173"/>
      <c r="DX765" s="158"/>
      <c r="DY765" s="172"/>
      <c r="DZ765" s="162"/>
      <c r="EA765" s="162"/>
      <c r="EB765" s="172"/>
      <c r="EC765" s="172"/>
      <c r="ED765" s="152"/>
      <c r="EE765" s="152"/>
      <c r="EF765" s="152"/>
      <c r="EG765" s="174"/>
      <c r="EH765" s="172"/>
      <c r="EI765" s="162"/>
      <c r="EJ765" s="162"/>
    </row>
    <row r="766" spans="1:140" ht="12.5">
      <c r="A766" s="168"/>
      <c r="B766" s="169"/>
      <c r="C766" s="144" t="str">
        <f t="shared" si="0"/>
        <v/>
      </c>
      <c r="D766" s="144" t="str">
        <f t="shared" si="2966"/>
        <v/>
      </c>
      <c r="E766" s="144" t="str">
        <f t="shared" si="2"/>
        <v/>
      </c>
      <c r="F766" s="145" t="str">
        <f t="shared" si="2967"/>
        <v/>
      </c>
      <c r="G766" s="145" t="str">
        <f t="shared" si="4"/>
        <v/>
      </c>
      <c r="H766" s="145" t="str">
        <f t="shared" si="5"/>
        <v/>
      </c>
      <c r="I766" s="146" t="str">
        <f t="shared" ref="I766:J766" si="3197">IF(COUNTA($DO766:$DX766)&gt;0,$BA766,"")</f>
        <v/>
      </c>
      <c r="J766" s="146" t="str">
        <f t="shared" si="3197"/>
        <v/>
      </c>
      <c r="K766" s="147" t="str">
        <f t="shared" si="43"/>
        <v/>
      </c>
      <c r="L766" s="147" t="str">
        <f t="shared" si="7"/>
        <v/>
      </c>
      <c r="M766" s="147" t="str">
        <f t="shared" si="8"/>
        <v/>
      </c>
      <c r="N766" s="147" t="str">
        <f t="shared" si="48"/>
        <v/>
      </c>
      <c r="O766" s="147" t="str">
        <f t="shared" si="9"/>
        <v/>
      </c>
      <c r="P766" s="146" t="str">
        <f t="shared" si="2969"/>
        <v/>
      </c>
      <c r="Q766" s="147" t="str">
        <f t="shared" si="2970"/>
        <v/>
      </c>
      <c r="R766" s="146" t="str">
        <f t="shared" si="12"/>
        <v/>
      </c>
      <c r="S766" s="146" t="str">
        <f t="shared" si="13"/>
        <v/>
      </c>
      <c r="T766" s="146" t="str">
        <f>IF(NOT(ISBLANK(DH766)),
        IF(AND(ISREF('Input Tenderers'!$J$8:$K$8),COUNTA('Input Tenderers'!$N$8)&gt;0),
                IF(COUNTA('Input Implementation Transactio'!$N766:$O766)&gt;0,"supplier;tenderer;payee","supplier;tenderer"),
                IF(COUNTA('Input Implementation Transactio'!$N766:$O766)&gt;0,"supplier;payee","supplier")
                ),
        IF(COUNTA('Input Implementation Transactio'!$N766:$O766)&gt;0, "payee", "")
        )</f>
        <v/>
      </c>
      <c r="U766" s="146" t="str">
        <f t="shared" si="14"/>
        <v/>
      </c>
      <c r="V766" s="146" t="str">
        <f t="shared" si="15"/>
        <v/>
      </c>
      <c r="W766" s="148" t="str">
        <f t="shared" si="2971"/>
        <v/>
      </c>
      <c r="X766" s="175" t="str">
        <f t="shared" si="2972"/>
        <v/>
      </c>
      <c r="Y766" s="170" t="str">
        <f t="shared" si="2973"/>
        <v/>
      </c>
      <c r="Z766" s="150" t="str">
        <f t="shared" si="19"/>
        <v/>
      </c>
      <c r="AA766" s="146" t="str">
        <f t="shared" si="20"/>
        <v/>
      </c>
      <c r="AB766" s="146" t="str">
        <f t="shared" si="21"/>
        <v/>
      </c>
      <c r="AC766" s="146" t="str">
        <f t="shared" si="22"/>
        <v/>
      </c>
      <c r="AD766" s="148" t="str">
        <f t="shared" si="2974"/>
        <v/>
      </c>
      <c r="AE766" s="148" t="str">
        <f t="shared" si="24"/>
        <v/>
      </c>
      <c r="AF766" s="175" t="str">
        <f t="shared" si="2975"/>
        <v/>
      </c>
      <c r="AG766" s="170" t="str">
        <f t="shared" si="2976"/>
        <v/>
      </c>
      <c r="AH766" s="148" t="str">
        <f t="shared" si="2977"/>
        <v/>
      </c>
      <c r="AI766" s="146" t="str">
        <f t="shared" si="28"/>
        <v/>
      </c>
      <c r="AJ766" s="146" t="str">
        <f t="shared" si="29"/>
        <v/>
      </c>
      <c r="AK766" s="146" t="str">
        <f t="shared" si="30"/>
        <v/>
      </c>
      <c r="AL766" s="146" t="str">
        <f t="shared" si="31"/>
        <v/>
      </c>
      <c r="AM766" s="171" t="str">
        <f t="shared" si="32"/>
        <v/>
      </c>
      <c r="AN766" s="171" t="str">
        <f t="shared" si="33"/>
        <v/>
      </c>
      <c r="AO766" s="146" t="str">
        <f t="shared" si="34"/>
        <v/>
      </c>
      <c r="AP766" s="146" t="str">
        <f t="shared" si="35"/>
        <v/>
      </c>
      <c r="AQ766" s="146" t="str">
        <f t="shared" si="36"/>
        <v/>
      </c>
      <c r="AR766" s="146" t="str">
        <f t="shared" ref="AR766:AS766" si="3198">IF(NOT(ISBLANK(CB766)),CONCATENATE(TEXT(CB766,"yyyy-mm-ddThh:MM:ss"),"Z"),"")</f>
        <v/>
      </c>
      <c r="AS766" s="146" t="str">
        <f t="shared" si="3198"/>
        <v/>
      </c>
      <c r="AT766" s="146" t="str">
        <f t="shared" si="38"/>
        <v/>
      </c>
      <c r="AU766" s="146" t="str">
        <f t="shared" si="39"/>
        <v/>
      </c>
      <c r="AV766" s="146" t="str">
        <f t="shared" ref="AV766:AW766" si="3199">IF(NOT(ISBLANK(DT766)),CONCATENATE(TEXT(DT766,"yyyy-mm-ddThh:MM:ss"),"Z"),"")</f>
        <v/>
      </c>
      <c r="AW766" s="146" t="str">
        <f t="shared" si="3199"/>
        <v/>
      </c>
      <c r="AX766" s="146" t="str">
        <f t="shared" ref="AX766:AZ766" si="3200">IF(NOT(ISBLANK(ED766)),CONCATENATE(TEXT(ED766,"yyyy-mm-ddThh:MM:ss"),"Z"),"")</f>
        <v/>
      </c>
      <c r="AY766" s="146" t="str">
        <f t="shared" si="3200"/>
        <v/>
      </c>
      <c r="AZ766" s="146" t="str">
        <f t="shared" si="3200"/>
        <v/>
      </c>
      <c r="BA766" s="176"/>
      <c r="BB766" s="152"/>
      <c r="BC766" s="177"/>
      <c r="BD766" s="154"/>
      <c r="BE766" s="155"/>
      <c r="BF766" s="154"/>
      <c r="BG766" s="155"/>
      <c r="BH766" s="169"/>
      <c r="BI766" s="162"/>
      <c r="BJ766" s="172"/>
      <c r="BK766" s="162"/>
      <c r="BL766" s="158"/>
      <c r="BM766" s="172"/>
      <c r="BN766" s="162"/>
      <c r="BO766" s="167"/>
      <c r="BP766" s="169"/>
      <c r="BQ766" s="162"/>
      <c r="BR766" s="162"/>
      <c r="BS766" s="174"/>
      <c r="BT766" s="162"/>
      <c r="BU766" s="174"/>
      <c r="BV766" s="174"/>
      <c r="BW766" s="174"/>
      <c r="BX766" s="173"/>
      <c r="BY766" s="158"/>
      <c r="BZ766" s="160"/>
      <c r="CA766" s="172"/>
      <c r="CB766" s="152"/>
      <c r="CC766" s="152"/>
      <c r="CD766" s="156"/>
      <c r="CE766" s="172"/>
      <c r="CF766" s="162"/>
      <c r="CG766" s="162"/>
      <c r="CH766" s="158"/>
      <c r="CI766" s="173"/>
      <c r="CJ766" s="178"/>
      <c r="CK766" s="173"/>
      <c r="CL766" s="165"/>
      <c r="CM766" s="172"/>
      <c r="CN766" s="162"/>
      <c r="CO766" s="162"/>
      <c r="CP766" s="162"/>
      <c r="CQ766" s="162"/>
      <c r="CR766" s="169"/>
      <c r="CS766" s="162"/>
      <c r="CT766" s="162"/>
      <c r="CU766" s="174"/>
      <c r="CV766" s="152"/>
      <c r="CW766" s="173"/>
      <c r="CX766" s="158"/>
      <c r="CY766" s="172"/>
      <c r="CZ766" s="162"/>
      <c r="DA766" s="162"/>
      <c r="DB766" s="158"/>
      <c r="DC766" s="173"/>
      <c r="DD766" s="178"/>
      <c r="DE766" s="173"/>
      <c r="DF766" s="165"/>
      <c r="DG766" s="172"/>
      <c r="DH766" s="178"/>
      <c r="DI766" s="172"/>
      <c r="DJ766" s="178"/>
      <c r="DK766" s="172"/>
      <c r="DL766" s="162"/>
      <c r="DM766" s="167"/>
      <c r="DN766" s="169"/>
      <c r="DO766" s="162"/>
      <c r="DP766" s="162"/>
      <c r="DQ766" s="174"/>
      <c r="DR766" s="152"/>
      <c r="DS766" s="172"/>
      <c r="DT766" s="152"/>
      <c r="DU766" s="152"/>
      <c r="DV766" s="156"/>
      <c r="DW766" s="173"/>
      <c r="DX766" s="158"/>
      <c r="DY766" s="172"/>
      <c r="DZ766" s="162"/>
      <c r="EA766" s="162"/>
      <c r="EB766" s="172"/>
      <c r="EC766" s="172"/>
      <c r="ED766" s="152"/>
      <c r="EE766" s="152"/>
      <c r="EF766" s="152"/>
      <c r="EG766" s="174"/>
      <c r="EH766" s="172"/>
      <c r="EI766" s="162"/>
      <c r="EJ766" s="162"/>
    </row>
    <row r="767" spans="1:140" ht="12.5">
      <c r="A767" s="168"/>
      <c r="B767" s="169"/>
      <c r="C767" s="144" t="str">
        <f t="shared" si="0"/>
        <v/>
      </c>
      <c r="D767" s="144" t="str">
        <f t="shared" si="2966"/>
        <v/>
      </c>
      <c r="E767" s="144" t="str">
        <f t="shared" si="2"/>
        <v/>
      </c>
      <c r="F767" s="145" t="str">
        <f t="shared" si="2967"/>
        <v/>
      </c>
      <c r="G767" s="145" t="str">
        <f t="shared" si="4"/>
        <v/>
      </c>
      <c r="H767" s="145" t="str">
        <f t="shared" si="5"/>
        <v/>
      </c>
      <c r="I767" s="146" t="str">
        <f t="shared" ref="I767:J767" si="3201">IF(COUNTA($DO767:$DX767)&gt;0,$BA767,"")</f>
        <v/>
      </c>
      <c r="J767" s="146" t="str">
        <f t="shared" si="3201"/>
        <v/>
      </c>
      <c r="K767" s="147" t="str">
        <f t="shared" si="43"/>
        <v/>
      </c>
      <c r="L767" s="147" t="str">
        <f t="shared" si="7"/>
        <v/>
      </c>
      <c r="M767" s="147" t="str">
        <f t="shared" si="8"/>
        <v/>
      </c>
      <c r="N767" s="147" t="str">
        <f t="shared" si="48"/>
        <v/>
      </c>
      <c r="O767" s="147" t="str">
        <f t="shared" si="9"/>
        <v/>
      </c>
      <c r="P767" s="146" t="str">
        <f t="shared" si="2969"/>
        <v/>
      </c>
      <c r="Q767" s="147" t="str">
        <f t="shared" si="2970"/>
        <v/>
      </c>
      <c r="R767" s="146" t="str">
        <f t="shared" si="12"/>
        <v/>
      </c>
      <c r="S767" s="146" t="str">
        <f t="shared" si="13"/>
        <v/>
      </c>
      <c r="T767" s="146" t="str">
        <f>IF(NOT(ISBLANK(DH767)),
        IF(AND(ISREF('Input Tenderers'!$J$8:$K$8),COUNTA('Input Tenderers'!$N$8)&gt;0),
                IF(COUNTA('Input Implementation Transactio'!$N767:$O767)&gt;0,"supplier;tenderer;payee","supplier;tenderer"),
                IF(COUNTA('Input Implementation Transactio'!$N767:$O767)&gt;0,"supplier;payee","supplier")
                ),
        IF(COUNTA('Input Implementation Transactio'!$N767:$O767)&gt;0, "payee", "")
        )</f>
        <v/>
      </c>
      <c r="U767" s="146" t="str">
        <f t="shared" si="14"/>
        <v/>
      </c>
      <c r="V767" s="146" t="str">
        <f t="shared" si="15"/>
        <v/>
      </c>
      <c r="W767" s="148" t="str">
        <f t="shared" si="2971"/>
        <v/>
      </c>
      <c r="X767" s="175" t="str">
        <f t="shared" si="2972"/>
        <v/>
      </c>
      <c r="Y767" s="170" t="str">
        <f t="shared" si="2973"/>
        <v/>
      </c>
      <c r="Z767" s="150" t="str">
        <f t="shared" si="19"/>
        <v/>
      </c>
      <c r="AA767" s="146" t="str">
        <f t="shared" si="20"/>
        <v/>
      </c>
      <c r="AB767" s="146" t="str">
        <f t="shared" si="21"/>
        <v/>
      </c>
      <c r="AC767" s="146" t="str">
        <f t="shared" si="22"/>
        <v/>
      </c>
      <c r="AD767" s="148" t="str">
        <f t="shared" si="2974"/>
        <v/>
      </c>
      <c r="AE767" s="148" t="str">
        <f t="shared" si="24"/>
        <v/>
      </c>
      <c r="AF767" s="175" t="str">
        <f t="shared" si="2975"/>
        <v/>
      </c>
      <c r="AG767" s="170" t="str">
        <f t="shared" si="2976"/>
        <v/>
      </c>
      <c r="AH767" s="148" t="str">
        <f t="shared" si="2977"/>
        <v/>
      </c>
      <c r="AI767" s="146" t="str">
        <f t="shared" si="28"/>
        <v/>
      </c>
      <c r="AJ767" s="146" t="str">
        <f t="shared" si="29"/>
        <v/>
      </c>
      <c r="AK767" s="146" t="str">
        <f t="shared" si="30"/>
        <v/>
      </c>
      <c r="AL767" s="146" t="str">
        <f t="shared" si="31"/>
        <v/>
      </c>
      <c r="AM767" s="171" t="str">
        <f t="shared" si="32"/>
        <v/>
      </c>
      <c r="AN767" s="171" t="str">
        <f t="shared" si="33"/>
        <v/>
      </c>
      <c r="AO767" s="146" t="str">
        <f t="shared" si="34"/>
        <v/>
      </c>
      <c r="AP767" s="146" t="str">
        <f t="shared" si="35"/>
        <v/>
      </c>
      <c r="AQ767" s="146" t="str">
        <f t="shared" si="36"/>
        <v/>
      </c>
      <c r="AR767" s="146" t="str">
        <f t="shared" ref="AR767:AS767" si="3202">IF(NOT(ISBLANK(CB767)),CONCATENATE(TEXT(CB767,"yyyy-mm-ddThh:MM:ss"),"Z"),"")</f>
        <v/>
      </c>
      <c r="AS767" s="146" t="str">
        <f t="shared" si="3202"/>
        <v/>
      </c>
      <c r="AT767" s="146" t="str">
        <f t="shared" si="38"/>
        <v/>
      </c>
      <c r="AU767" s="146" t="str">
        <f t="shared" si="39"/>
        <v/>
      </c>
      <c r="AV767" s="146" t="str">
        <f t="shared" ref="AV767:AW767" si="3203">IF(NOT(ISBLANK(DT767)),CONCATENATE(TEXT(DT767,"yyyy-mm-ddThh:MM:ss"),"Z"),"")</f>
        <v/>
      </c>
      <c r="AW767" s="146" t="str">
        <f t="shared" si="3203"/>
        <v/>
      </c>
      <c r="AX767" s="146" t="str">
        <f t="shared" ref="AX767:AZ767" si="3204">IF(NOT(ISBLANK(ED767)),CONCATENATE(TEXT(ED767,"yyyy-mm-ddThh:MM:ss"),"Z"),"")</f>
        <v/>
      </c>
      <c r="AY767" s="146" t="str">
        <f t="shared" si="3204"/>
        <v/>
      </c>
      <c r="AZ767" s="146" t="str">
        <f t="shared" si="3204"/>
        <v/>
      </c>
      <c r="BA767" s="176"/>
      <c r="BB767" s="152"/>
      <c r="BC767" s="177"/>
      <c r="BD767" s="154"/>
      <c r="BE767" s="155"/>
      <c r="BF767" s="154"/>
      <c r="BG767" s="155"/>
      <c r="BH767" s="169"/>
      <c r="BI767" s="162"/>
      <c r="BJ767" s="172"/>
      <c r="BK767" s="162"/>
      <c r="BL767" s="158"/>
      <c r="BM767" s="172"/>
      <c r="BN767" s="162"/>
      <c r="BO767" s="167"/>
      <c r="BP767" s="169"/>
      <c r="BQ767" s="162"/>
      <c r="BR767" s="162"/>
      <c r="BS767" s="174"/>
      <c r="BT767" s="162"/>
      <c r="BU767" s="174"/>
      <c r="BV767" s="174"/>
      <c r="BW767" s="174"/>
      <c r="BX767" s="173"/>
      <c r="BY767" s="158"/>
      <c r="BZ767" s="160"/>
      <c r="CA767" s="172"/>
      <c r="CB767" s="152"/>
      <c r="CC767" s="152"/>
      <c r="CD767" s="156"/>
      <c r="CE767" s="172"/>
      <c r="CF767" s="162"/>
      <c r="CG767" s="162"/>
      <c r="CH767" s="158"/>
      <c r="CI767" s="173"/>
      <c r="CJ767" s="178"/>
      <c r="CK767" s="173"/>
      <c r="CL767" s="165"/>
      <c r="CM767" s="172"/>
      <c r="CN767" s="162"/>
      <c r="CO767" s="162"/>
      <c r="CP767" s="162"/>
      <c r="CQ767" s="162"/>
      <c r="CR767" s="169"/>
      <c r="CS767" s="162"/>
      <c r="CT767" s="162"/>
      <c r="CU767" s="174"/>
      <c r="CV767" s="152"/>
      <c r="CW767" s="173"/>
      <c r="CX767" s="158"/>
      <c r="CY767" s="172"/>
      <c r="CZ767" s="162"/>
      <c r="DA767" s="162"/>
      <c r="DB767" s="158"/>
      <c r="DC767" s="173"/>
      <c r="DD767" s="178"/>
      <c r="DE767" s="173"/>
      <c r="DF767" s="165"/>
      <c r="DG767" s="172"/>
      <c r="DH767" s="178"/>
      <c r="DI767" s="172"/>
      <c r="DJ767" s="178"/>
      <c r="DK767" s="172"/>
      <c r="DL767" s="162"/>
      <c r="DM767" s="167"/>
      <c r="DN767" s="169"/>
      <c r="DO767" s="162"/>
      <c r="DP767" s="162"/>
      <c r="DQ767" s="174"/>
      <c r="DR767" s="152"/>
      <c r="DS767" s="172"/>
      <c r="DT767" s="152"/>
      <c r="DU767" s="152"/>
      <c r="DV767" s="156"/>
      <c r="DW767" s="173"/>
      <c r="DX767" s="158"/>
      <c r="DY767" s="172"/>
      <c r="DZ767" s="162"/>
      <c r="EA767" s="162"/>
      <c r="EB767" s="172"/>
      <c r="EC767" s="172"/>
      <c r="ED767" s="152"/>
      <c r="EE767" s="152"/>
      <c r="EF767" s="152"/>
      <c r="EG767" s="174"/>
      <c r="EH767" s="172"/>
      <c r="EI767" s="162"/>
      <c r="EJ767" s="162"/>
    </row>
    <row r="768" spans="1:140" ht="12.5">
      <c r="A768" s="168"/>
      <c r="B768" s="169"/>
      <c r="C768" s="144" t="str">
        <f t="shared" si="0"/>
        <v/>
      </c>
      <c r="D768" s="144" t="str">
        <f t="shared" si="2966"/>
        <v/>
      </c>
      <c r="E768" s="144" t="str">
        <f t="shared" si="2"/>
        <v/>
      </c>
      <c r="F768" s="145" t="str">
        <f t="shared" si="2967"/>
        <v/>
      </c>
      <c r="G768" s="145" t="str">
        <f t="shared" si="4"/>
        <v/>
      </c>
      <c r="H768" s="145" t="str">
        <f t="shared" si="5"/>
        <v/>
      </c>
      <c r="I768" s="146" t="str">
        <f t="shared" ref="I768:J768" si="3205">IF(COUNTA($DO768:$DX768)&gt;0,$BA768,"")</f>
        <v/>
      </c>
      <c r="J768" s="146" t="str">
        <f t="shared" si="3205"/>
        <v/>
      </c>
      <c r="K768" s="147" t="str">
        <f t="shared" si="43"/>
        <v/>
      </c>
      <c r="L768" s="147" t="str">
        <f t="shared" si="7"/>
        <v/>
      </c>
      <c r="M768" s="147" t="str">
        <f t="shared" si="8"/>
        <v/>
      </c>
      <c r="N768" s="147" t="str">
        <f t="shared" si="48"/>
        <v/>
      </c>
      <c r="O768" s="147" t="str">
        <f t="shared" si="9"/>
        <v/>
      </c>
      <c r="P768" s="146" t="str">
        <f t="shared" si="2969"/>
        <v/>
      </c>
      <c r="Q768" s="147" t="str">
        <f t="shared" si="2970"/>
        <v/>
      </c>
      <c r="R768" s="146" t="str">
        <f t="shared" si="12"/>
        <v/>
      </c>
      <c r="S768" s="146" t="str">
        <f t="shared" si="13"/>
        <v/>
      </c>
      <c r="T768" s="146" t="str">
        <f>IF(NOT(ISBLANK(DH768)),
        IF(AND(ISREF('Input Tenderers'!$J$8:$K$8),COUNTA('Input Tenderers'!$N$8)&gt;0),
                IF(COUNTA('Input Implementation Transactio'!$N768:$O768)&gt;0,"supplier;tenderer;payee","supplier;tenderer"),
                IF(COUNTA('Input Implementation Transactio'!$N768:$O768)&gt;0,"supplier;payee","supplier")
                ),
        IF(COUNTA('Input Implementation Transactio'!$N768:$O768)&gt;0, "payee", "")
        )</f>
        <v/>
      </c>
      <c r="U768" s="146" t="str">
        <f t="shared" si="14"/>
        <v/>
      </c>
      <c r="V768" s="146" t="str">
        <f t="shared" si="15"/>
        <v/>
      </c>
      <c r="W768" s="148" t="str">
        <f t="shared" si="2971"/>
        <v/>
      </c>
      <c r="X768" s="175" t="str">
        <f t="shared" si="2972"/>
        <v/>
      </c>
      <c r="Y768" s="170" t="str">
        <f t="shared" si="2973"/>
        <v/>
      </c>
      <c r="Z768" s="150" t="str">
        <f t="shared" si="19"/>
        <v/>
      </c>
      <c r="AA768" s="146" t="str">
        <f t="shared" si="20"/>
        <v/>
      </c>
      <c r="AB768" s="146" t="str">
        <f t="shared" si="21"/>
        <v/>
      </c>
      <c r="AC768" s="146" t="str">
        <f t="shared" si="22"/>
        <v/>
      </c>
      <c r="AD768" s="148" t="str">
        <f t="shared" si="2974"/>
        <v/>
      </c>
      <c r="AE768" s="148" t="str">
        <f t="shared" si="24"/>
        <v/>
      </c>
      <c r="AF768" s="175" t="str">
        <f t="shared" si="2975"/>
        <v/>
      </c>
      <c r="AG768" s="170" t="str">
        <f t="shared" si="2976"/>
        <v/>
      </c>
      <c r="AH768" s="148" t="str">
        <f t="shared" si="2977"/>
        <v/>
      </c>
      <c r="AI768" s="146" t="str">
        <f t="shared" si="28"/>
        <v/>
      </c>
      <c r="AJ768" s="146" t="str">
        <f t="shared" si="29"/>
        <v/>
      </c>
      <c r="AK768" s="146" t="str">
        <f t="shared" si="30"/>
        <v/>
      </c>
      <c r="AL768" s="146" t="str">
        <f t="shared" si="31"/>
        <v/>
      </c>
      <c r="AM768" s="171" t="str">
        <f t="shared" si="32"/>
        <v/>
      </c>
      <c r="AN768" s="171" t="str">
        <f t="shared" si="33"/>
        <v/>
      </c>
      <c r="AO768" s="146" t="str">
        <f t="shared" si="34"/>
        <v/>
      </c>
      <c r="AP768" s="146" t="str">
        <f t="shared" si="35"/>
        <v/>
      </c>
      <c r="AQ768" s="146" t="str">
        <f t="shared" si="36"/>
        <v/>
      </c>
      <c r="AR768" s="146" t="str">
        <f t="shared" ref="AR768:AS768" si="3206">IF(NOT(ISBLANK(CB768)),CONCATENATE(TEXT(CB768,"yyyy-mm-ddThh:MM:ss"),"Z"),"")</f>
        <v/>
      </c>
      <c r="AS768" s="146" t="str">
        <f t="shared" si="3206"/>
        <v/>
      </c>
      <c r="AT768" s="146" t="str">
        <f t="shared" si="38"/>
        <v/>
      </c>
      <c r="AU768" s="146" t="str">
        <f t="shared" si="39"/>
        <v/>
      </c>
      <c r="AV768" s="146" t="str">
        <f t="shared" ref="AV768:AW768" si="3207">IF(NOT(ISBLANK(DT768)),CONCATENATE(TEXT(DT768,"yyyy-mm-ddThh:MM:ss"),"Z"),"")</f>
        <v/>
      </c>
      <c r="AW768" s="146" t="str">
        <f t="shared" si="3207"/>
        <v/>
      </c>
      <c r="AX768" s="146" t="str">
        <f t="shared" ref="AX768:AZ768" si="3208">IF(NOT(ISBLANK(ED768)),CONCATENATE(TEXT(ED768,"yyyy-mm-ddThh:MM:ss"),"Z"),"")</f>
        <v/>
      </c>
      <c r="AY768" s="146" t="str">
        <f t="shared" si="3208"/>
        <v/>
      </c>
      <c r="AZ768" s="146" t="str">
        <f t="shared" si="3208"/>
        <v/>
      </c>
      <c r="BA768" s="176"/>
      <c r="BB768" s="152"/>
      <c r="BC768" s="177"/>
      <c r="BD768" s="154"/>
      <c r="BE768" s="155"/>
      <c r="BF768" s="154"/>
      <c r="BG768" s="155"/>
      <c r="BH768" s="169"/>
      <c r="BI768" s="162"/>
      <c r="BJ768" s="172"/>
      <c r="BK768" s="162"/>
      <c r="BL768" s="158"/>
      <c r="BM768" s="172"/>
      <c r="BN768" s="162"/>
      <c r="BO768" s="167"/>
      <c r="BP768" s="169"/>
      <c r="BQ768" s="162"/>
      <c r="BR768" s="162"/>
      <c r="BS768" s="174"/>
      <c r="BT768" s="162"/>
      <c r="BU768" s="174"/>
      <c r="BV768" s="174"/>
      <c r="BW768" s="174"/>
      <c r="BX768" s="173"/>
      <c r="BY768" s="158"/>
      <c r="BZ768" s="160"/>
      <c r="CA768" s="172"/>
      <c r="CB768" s="152"/>
      <c r="CC768" s="152"/>
      <c r="CD768" s="156"/>
      <c r="CE768" s="172"/>
      <c r="CF768" s="162"/>
      <c r="CG768" s="162"/>
      <c r="CH768" s="158"/>
      <c r="CI768" s="173"/>
      <c r="CJ768" s="178"/>
      <c r="CK768" s="173"/>
      <c r="CL768" s="165"/>
      <c r="CM768" s="172"/>
      <c r="CN768" s="162"/>
      <c r="CO768" s="162"/>
      <c r="CP768" s="162"/>
      <c r="CQ768" s="162"/>
      <c r="CR768" s="169"/>
      <c r="CS768" s="162"/>
      <c r="CT768" s="162"/>
      <c r="CU768" s="174"/>
      <c r="CV768" s="152"/>
      <c r="CW768" s="173"/>
      <c r="CX768" s="158"/>
      <c r="CY768" s="172"/>
      <c r="CZ768" s="162"/>
      <c r="DA768" s="162"/>
      <c r="DB768" s="158"/>
      <c r="DC768" s="173"/>
      <c r="DD768" s="178"/>
      <c r="DE768" s="173"/>
      <c r="DF768" s="165"/>
      <c r="DG768" s="172"/>
      <c r="DH768" s="178"/>
      <c r="DI768" s="172"/>
      <c r="DJ768" s="178"/>
      <c r="DK768" s="172"/>
      <c r="DL768" s="162"/>
      <c r="DM768" s="167"/>
      <c r="DN768" s="169"/>
      <c r="DO768" s="162"/>
      <c r="DP768" s="162"/>
      <c r="DQ768" s="174"/>
      <c r="DR768" s="152"/>
      <c r="DS768" s="172"/>
      <c r="DT768" s="152"/>
      <c r="DU768" s="152"/>
      <c r="DV768" s="156"/>
      <c r="DW768" s="173"/>
      <c r="DX768" s="158"/>
      <c r="DY768" s="172"/>
      <c r="DZ768" s="162"/>
      <c r="EA768" s="162"/>
      <c r="EB768" s="172"/>
      <c r="EC768" s="172"/>
      <c r="ED768" s="152"/>
      <c r="EE768" s="152"/>
      <c r="EF768" s="152"/>
      <c r="EG768" s="174"/>
      <c r="EH768" s="172"/>
      <c r="EI768" s="162"/>
      <c r="EJ768" s="162"/>
    </row>
    <row r="769" spans="1:140" ht="12.5">
      <c r="A769" s="168"/>
      <c r="B769" s="169"/>
      <c r="C769" s="144" t="str">
        <f t="shared" si="0"/>
        <v/>
      </c>
      <c r="D769" s="144" t="str">
        <f t="shared" si="2966"/>
        <v/>
      </c>
      <c r="E769" s="144" t="str">
        <f t="shared" si="2"/>
        <v/>
      </c>
      <c r="F769" s="145" t="str">
        <f t="shared" si="2967"/>
        <v/>
      </c>
      <c r="G769" s="145" t="str">
        <f t="shared" si="4"/>
        <v/>
      </c>
      <c r="H769" s="145" t="str">
        <f t="shared" si="5"/>
        <v/>
      </c>
      <c r="I769" s="146" t="str">
        <f t="shared" ref="I769:J769" si="3209">IF(COUNTA($DO769:$DX769)&gt;0,$BA769,"")</f>
        <v/>
      </c>
      <c r="J769" s="146" t="str">
        <f t="shared" si="3209"/>
        <v/>
      </c>
      <c r="K769" s="147" t="str">
        <f t="shared" si="43"/>
        <v/>
      </c>
      <c r="L769" s="147" t="str">
        <f t="shared" si="7"/>
        <v/>
      </c>
      <c r="M769" s="147" t="str">
        <f t="shared" si="8"/>
        <v/>
      </c>
      <c r="N769" s="147" t="str">
        <f t="shared" si="48"/>
        <v/>
      </c>
      <c r="O769" s="147" t="str">
        <f t="shared" si="9"/>
        <v/>
      </c>
      <c r="P769" s="146" t="str">
        <f t="shared" si="2969"/>
        <v/>
      </c>
      <c r="Q769" s="147" t="str">
        <f t="shared" si="2970"/>
        <v/>
      </c>
      <c r="R769" s="146" t="str">
        <f t="shared" si="12"/>
        <v/>
      </c>
      <c r="S769" s="146" t="str">
        <f t="shared" si="13"/>
        <v/>
      </c>
      <c r="T769" s="146" t="str">
        <f>IF(NOT(ISBLANK(DH769)),
        IF(AND(ISREF('Input Tenderers'!$J$8:$K$8),COUNTA('Input Tenderers'!$N$8)&gt;0),
                IF(COUNTA('Input Implementation Transactio'!$N769:$O769)&gt;0,"supplier;tenderer;payee","supplier;tenderer"),
                IF(COUNTA('Input Implementation Transactio'!$N769:$O769)&gt;0,"supplier;payee","supplier")
                ),
        IF(COUNTA('Input Implementation Transactio'!$N769:$O769)&gt;0, "payee", "")
        )</f>
        <v/>
      </c>
      <c r="U769" s="146" t="str">
        <f t="shared" si="14"/>
        <v/>
      </c>
      <c r="V769" s="146" t="str">
        <f t="shared" si="15"/>
        <v/>
      </c>
      <c r="W769" s="148" t="str">
        <f t="shared" si="2971"/>
        <v/>
      </c>
      <c r="X769" s="175" t="str">
        <f t="shared" si="2972"/>
        <v/>
      </c>
      <c r="Y769" s="170" t="str">
        <f t="shared" si="2973"/>
        <v/>
      </c>
      <c r="Z769" s="150" t="str">
        <f t="shared" si="19"/>
        <v/>
      </c>
      <c r="AA769" s="146" t="str">
        <f t="shared" si="20"/>
        <v/>
      </c>
      <c r="AB769" s="146" t="str">
        <f t="shared" si="21"/>
        <v/>
      </c>
      <c r="AC769" s="146" t="str">
        <f t="shared" si="22"/>
        <v/>
      </c>
      <c r="AD769" s="148" t="str">
        <f t="shared" si="2974"/>
        <v/>
      </c>
      <c r="AE769" s="148" t="str">
        <f t="shared" si="24"/>
        <v/>
      </c>
      <c r="AF769" s="175" t="str">
        <f t="shared" si="2975"/>
        <v/>
      </c>
      <c r="AG769" s="170" t="str">
        <f t="shared" si="2976"/>
        <v/>
      </c>
      <c r="AH769" s="148" t="str">
        <f t="shared" si="2977"/>
        <v/>
      </c>
      <c r="AI769" s="146" t="str">
        <f t="shared" si="28"/>
        <v/>
      </c>
      <c r="AJ769" s="146" t="str">
        <f t="shared" si="29"/>
        <v/>
      </c>
      <c r="AK769" s="146" t="str">
        <f t="shared" si="30"/>
        <v/>
      </c>
      <c r="AL769" s="146" t="str">
        <f t="shared" si="31"/>
        <v/>
      </c>
      <c r="AM769" s="171" t="str">
        <f t="shared" si="32"/>
        <v/>
      </c>
      <c r="AN769" s="171" t="str">
        <f t="shared" si="33"/>
        <v/>
      </c>
      <c r="AO769" s="146" t="str">
        <f t="shared" si="34"/>
        <v/>
      </c>
      <c r="AP769" s="146" t="str">
        <f t="shared" si="35"/>
        <v/>
      </c>
      <c r="AQ769" s="146" t="str">
        <f t="shared" si="36"/>
        <v/>
      </c>
      <c r="AR769" s="146" t="str">
        <f t="shared" ref="AR769:AS769" si="3210">IF(NOT(ISBLANK(CB769)),CONCATENATE(TEXT(CB769,"yyyy-mm-ddThh:MM:ss"),"Z"),"")</f>
        <v/>
      </c>
      <c r="AS769" s="146" t="str">
        <f t="shared" si="3210"/>
        <v/>
      </c>
      <c r="AT769" s="146" t="str">
        <f t="shared" si="38"/>
        <v/>
      </c>
      <c r="AU769" s="146" t="str">
        <f t="shared" si="39"/>
        <v/>
      </c>
      <c r="AV769" s="146" t="str">
        <f t="shared" ref="AV769:AW769" si="3211">IF(NOT(ISBLANK(DT769)),CONCATENATE(TEXT(DT769,"yyyy-mm-ddThh:MM:ss"),"Z"),"")</f>
        <v/>
      </c>
      <c r="AW769" s="146" t="str">
        <f t="shared" si="3211"/>
        <v/>
      </c>
      <c r="AX769" s="146" t="str">
        <f t="shared" ref="AX769:AZ769" si="3212">IF(NOT(ISBLANK(ED769)),CONCATENATE(TEXT(ED769,"yyyy-mm-ddThh:MM:ss"),"Z"),"")</f>
        <v/>
      </c>
      <c r="AY769" s="146" t="str">
        <f t="shared" si="3212"/>
        <v/>
      </c>
      <c r="AZ769" s="146" t="str">
        <f t="shared" si="3212"/>
        <v/>
      </c>
      <c r="BA769" s="176"/>
      <c r="BB769" s="152"/>
      <c r="BC769" s="177"/>
      <c r="BD769" s="154"/>
      <c r="BE769" s="155"/>
      <c r="BF769" s="154"/>
      <c r="BG769" s="155"/>
      <c r="BH769" s="169"/>
      <c r="BI769" s="162"/>
      <c r="BJ769" s="172"/>
      <c r="BK769" s="162"/>
      <c r="BL769" s="158"/>
      <c r="BM769" s="172"/>
      <c r="BN769" s="162"/>
      <c r="BO769" s="167"/>
      <c r="BP769" s="169"/>
      <c r="BQ769" s="162"/>
      <c r="BR769" s="162"/>
      <c r="BS769" s="174"/>
      <c r="BT769" s="162"/>
      <c r="BU769" s="174"/>
      <c r="BV769" s="174"/>
      <c r="BW769" s="174"/>
      <c r="BX769" s="173"/>
      <c r="BY769" s="158"/>
      <c r="BZ769" s="160"/>
      <c r="CA769" s="172"/>
      <c r="CB769" s="152"/>
      <c r="CC769" s="152"/>
      <c r="CD769" s="156"/>
      <c r="CE769" s="172"/>
      <c r="CF769" s="162"/>
      <c r="CG769" s="162"/>
      <c r="CH769" s="158"/>
      <c r="CI769" s="173"/>
      <c r="CJ769" s="178"/>
      <c r="CK769" s="173"/>
      <c r="CL769" s="165"/>
      <c r="CM769" s="172"/>
      <c r="CN769" s="162"/>
      <c r="CO769" s="162"/>
      <c r="CP769" s="162"/>
      <c r="CQ769" s="162"/>
      <c r="CR769" s="169"/>
      <c r="CS769" s="162"/>
      <c r="CT769" s="162"/>
      <c r="CU769" s="174"/>
      <c r="CV769" s="152"/>
      <c r="CW769" s="173"/>
      <c r="CX769" s="158"/>
      <c r="CY769" s="172"/>
      <c r="CZ769" s="162"/>
      <c r="DA769" s="162"/>
      <c r="DB769" s="158"/>
      <c r="DC769" s="173"/>
      <c r="DD769" s="178"/>
      <c r="DE769" s="173"/>
      <c r="DF769" s="165"/>
      <c r="DG769" s="172"/>
      <c r="DH769" s="178"/>
      <c r="DI769" s="172"/>
      <c r="DJ769" s="178"/>
      <c r="DK769" s="172"/>
      <c r="DL769" s="162"/>
      <c r="DM769" s="167"/>
      <c r="DN769" s="169"/>
      <c r="DO769" s="162"/>
      <c r="DP769" s="162"/>
      <c r="DQ769" s="174"/>
      <c r="DR769" s="152"/>
      <c r="DS769" s="172"/>
      <c r="DT769" s="152"/>
      <c r="DU769" s="152"/>
      <c r="DV769" s="156"/>
      <c r="DW769" s="173"/>
      <c r="DX769" s="158"/>
      <c r="DY769" s="172"/>
      <c r="DZ769" s="162"/>
      <c r="EA769" s="162"/>
      <c r="EB769" s="172"/>
      <c r="EC769" s="172"/>
      <c r="ED769" s="152"/>
      <c r="EE769" s="152"/>
      <c r="EF769" s="152"/>
      <c r="EG769" s="174"/>
      <c r="EH769" s="172"/>
      <c r="EI769" s="162"/>
      <c r="EJ769" s="162"/>
    </row>
    <row r="770" spans="1:140" ht="12.5">
      <c r="A770" s="168"/>
      <c r="B770" s="169"/>
      <c r="C770" s="144" t="str">
        <f t="shared" si="0"/>
        <v/>
      </c>
      <c r="D770" s="144" t="str">
        <f t="shared" si="2966"/>
        <v/>
      </c>
      <c r="E770" s="144" t="str">
        <f t="shared" si="2"/>
        <v/>
      </c>
      <c r="F770" s="145" t="str">
        <f t="shared" si="2967"/>
        <v/>
      </c>
      <c r="G770" s="145" t="str">
        <f t="shared" si="4"/>
        <v/>
      </c>
      <c r="H770" s="145" t="str">
        <f t="shared" si="5"/>
        <v/>
      </c>
      <c r="I770" s="146" t="str">
        <f t="shared" ref="I770:J770" si="3213">IF(COUNTA($DO770:$DX770)&gt;0,$BA770,"")</f>
        <v/>
      </c>
      <c r="J770" s="146" t="str">
        <f t="shared" si="3213"/>
        <v/>
      </c>
      <c r="K770" s="147" t="str">
        <f t="shared" si="43"/>
        <v/>
      </c>
      <c r="L770" s="147" t="str">
        <f t="shared" si="7"/>
        <v/>
      </c>
      <c r="M770" s="147" t="str">
        <f t="shared" si="8"/>
        <v/>
      </c>
      <c r="N770" s="147" t="str">
        <f t="shared" si="48"/>
        <v/>
      </c>
      <c r="O770" s="147" t="str">
        <f t="shared" si="9"/>
        <v/>
      </c>
      <c r="P770" s="146" t="str">
        <f t="shared" si="2969"/>
        <v/>
      </c>
      <c r="Q770" s="147" t="str">
        <f t="shared" si="2970"/>
        <v/>
      </c>
      <c r="R770" s="146" t="str">
        <f t="shared" si="12"/>
        <v/>
      </c>
      <c r="S770" s="146" t="str">
        <f t="shared" si="13"/>
        <v/>
      </c>
      <c r="T770" s="146" t="str">
        <f>IF(NOT(ISBLANK(DH770)),
        IF(AND(ISREF('Input Tenderers'!$J$8:$K$8),COUNTA('Input Tenderers'!$N$8)&gt;0),
                IF(COUNTA('Input Implementation Transactio'!$N770:$O770)&gt;0,"supplier;tenderer;payee","supplier;tenderer"),
                IF(COUNTA('Input Implementation Transactio'!$N770:$O770)&gt;0,"supplier;payee","supplier")
                ),
        IF(COUNTA('Input Implementation Transactio'!$N770:$O770)&gt;0, "payee", "")
        )</f>
        <v/>
      </c>
      <c r="U770" s="146" t="str">
        <f t="shared" si="14"/>
        <v/>
      </c>
      <c r="V770" s="146" t="str">
        <f t="shared" si="15"/>
        <v/>
      </c>
      <c r="W770" s="148" t="str">
        <f t="shared" si="2971"/>
        <v/>
      </c>
      <c r="X770" s="175" t="str">
        <f t="shared" si="2972"/>
        <v/>
      </c>
      <c r="Y770" s="170" t="str">
        <f t="shared" si="2973"/>
        <v/>
      </c>
      <c r="Z770" s="150" t="str">
        <f t="shared" si="19"/>
        <v/>
      </c>
      <c r="AA770" s="146" t="str">
        <f t="shared" si="20"/>
        <v/>
      </c>
      <c r="AB770" s="146" t="str">
        <f t="shared" si="21"/>
        <v/>
      </c>
      <c r="AC770" s="146" t="str">
        <f t="shared" si="22"/>
        <v/>
      </c>
      <c r="AD770" s="148" t="str">
        <f t="shared" si="2974"/>
        <v/>
      </c>
      <c r="AE770" s="148" t="str">
        <f t="shared" si="24"/>
        <v/>
      </c>
      <c r="AF770" s="175" t="str">
        <f t="shared" si="2975"/>
        <v/>
      </c>
      <c r="AG770" s="170" t="str">
        <f t="shared" si="2976"/>
        <v/>
      </c>
      <c r="AH770" s="148" t="str">
        <f t="shared" si="2977"/>
        <v/>
      </c>
      <c r="AI770" s="146" t="str">
        <f t="shared" si="28"/>
        <v/>
      </c>
      <c r="AJ770" s="146" t="str">
        <f t="shared" si="29"/>
        <v/>
      </c>
      <c r="AK770" s="146" t="str">
        <f t="shared" si="30"/>
        <v/>
      </c>
      <c r="AL770" s="146" t="str">
        <f t="shared" si="31"/>
        <v/>
      </c>
      <c r="AM770" s="171" t="str">
        <f t="shared" si="32"/>
        <v/>
      </c>
      <c r="AN770" s="171" t="str">
        <f t="shared" si="33"/>
        <v/>
      </c>
      <c r="AO770" s="146" t="str">
        <f t="shared" si="34"/>
        <v/>
      </c>
      <c r="AP770" s="146" t="str">
        <f t="shared" si="35"/>
        <v/>
      </c>
      <c r="AQ770" s="146" t="str">
        <f t="shared" si="36"/>
        <v/>
      </c>
      <c r="AR770" s="146" t="str">
        <f t="shared" ref="AR770:AS770" si="3214">IF(NOT(ISBLANK(CB770)),CONCATENATE(TEXT(CB770,"yyyy-mm-ddThh:MM:ss"),"Z"),"")</f>
        <v/>
      </c>
      <c r="AS770" s="146" t="str">
        <f t="shared" si="3214"/>
        <v/>
      </c>
      <c r="AT770" s="146" t="str">
        <f t="shared" si="38"/>
        <v/>
      </c>
      <c r="AU770" s="146" t="str">
        <f t="shared" si="39"/>
        <v/>
      </c>
      <c r="AV770" s="146" t="str">
        <f t="shared" ref="AV770:AW770" si="3215">IF(NOT(ISBLANK(DT770)),CONCATENATE(TEXT(DT770,"yyyy-mm-ddThh:MM:ss"),"Z"),"")</f>
        <v/>
      </c>
      <c r="AW770" s="146" t="str">
        <f t="shared" si="3215"/>
        <v/>
      </c>
      <c r="AX770" s="146" t="str">
        <f t="shared" ref="AX770:AZ770" si="3216">IF(NOT(ISBLANK(ED770)),CONCATENATE(TEXT(ED770,"yyyy-mm-ddThh:MM:ss"),"Z"),"")</f>
        <v/>
      </c>
      <c r="AY770" s="146" t="str">
        <f t="shared" si="3216"/>
        <v/>
      </c>
      <c r="AZ770" s="146" t="str">
        <f t="shared" si="3216"/>
        <v/>
      </c>
      <c r="BA770" s="176"/>
      <c r="BB770" s="152"/>
      <c r="BC770" s="177"/>
      <c r="BD770" s="154"/>
      <c r="BE770" s="155"/>
      <c r="BF770" s="154"/>
      <c r="BG770" s="155"/>
      <c r="BH770" s="169"/>
      <c r="BI770" s="162"/>
      <c r="BJ770" s="172"/>
      <c r="BK770" s="162"/>
      <c r="BL770" s="158"/>
      <c r="BM770" s="172"/>
      <c r="BN770" s="162"/>
      <c r="BO770" s="167"/>
      <c r="BP770" s="169"/>
      <c r="BQ770" s="162"/>
      <c r="BR770" s="162"/>
      <c r="BS770" s="174"/>
      <c r="BT770" s="162"/>
      <c r="BU770" s="174"/>
      <c r="BV770" s="174"/>
      <c r="BW770" s="174"/>
      <c r="BX770" s="173"/>
      <c r="BY770" s="158"/>
      <c r="BZ770" s="160"/>
      <c r="CA770" s="172"/>
      <c r="CB770" s="152"/>
      <c r="CC770" s="152"/>
      <c r="CD770" s="156"/>
      <c r="CE770" s="172"/>
      <c r="CF770" s="162"/>
      <c r="CG770" s="162"/>
      <c r="CH770" s="158"/>
      <c r="CI770" s="173"/>
      <c r="CJ770" s="178"/>
      <c r="CK770" s="173"/>
      <c r="CL770" s="165"/>
      <c r="CM770" s="172"/>
      <c r="CN770" s="162"/>
      <c r="CO770" s="162"/>
      <c r="CP770" s="162"/>
      <c r="CQ770" s="162"/>
      <c r="CR770" s="169"/>
      <c r="CS770" s="162"/>
      <c r="CT770" s="162"/>
      <c r="CU770" s="174"/>
      <c r="CV770" s="152"/>
      <c r="CW770" s="173"/>
      <c r="CX770" s="158"/>
      <c r="CY770" s="172"/>
      <c r="CZ770" s="162"/>
      <c r="DA770" s="162"/>
      <c r="DB770" s="158"/>
      <c r="DC770" s="173"/>
      <c r="DD770" s="178"/>
      <c r="DE770" s="173"/>
      <c r="DF770" s="165"/>
      <c r="DG770" s="172"/>
      <c r="DH770" s="178"/>
      <c r="DI770" s="172"/>
      <c r="DJ770" s="178"/>
      <c r="DK770" s="172"/>
      <c r="DL770" s="162"/>
      <c r="DM770" s="167"/>
      <c r="DN770" s="169"/>
      <c r="DO770" s="162"/>
      <c r="DP770" s="162"/>
      <c r="DQ770" s="174"/>
      <c r="DR770" s="152"/>
      <c r="DS770" s="172"/>
      <c r="DT770" s="152"/>
      <c r="DU770" s="152"/>
      <c r="DV770" s="156"/>
      <c r="DW770" s="173"/>
      <c r="DX770" s="158"/>
      <c r="DY770" s="172"/>
      <c r="DZ770" s="162"/>
      <c r="EA770" s="162"/>
      <c r="EB770" s="172"/>
      <c r="EC770" s="172"/>
      <c r="ED770" s="152"/>
      <c r="EE770" s="152"/>
      <c r="EF770" s="152"/>
      <c r="EG770" s="174"/>
      <c r="EH770" s="172"/>
      <c r="EI770" s="162"/>
      <c r="EJ770" s="162"/>
    </row>
    <row r="771" spans="1:140" ht="12.5">
      <c r="A771" s="168"/>
      <c r="B771" s="169"/>
      <c r="C771" s="144" t="str">
        <f t="shared" si="0"/>
        <v/>
      </c>
      <c r="D771" s="144" t="str">
        <f t="shared" si="2966"/>
        <v/>
      </c>
      <c r="E771" s="144" t="str">
        <f t="shared" si="2"/>
        <v/>
      </c>
      <c r="F771" s="145" t="str">
        <f t="shared" si="2967"/>
        <v/>
      </c>
      <c r="G771" s="145" t="str">
        <f t="shared" si="4"/>
        <v/>
      </c>
      <c r="H771" s="145" t="str">
        <f t="shared" si="5"/>
        <v/>
      </c>
      <c r="I771" s="146" t="str">
        <f t="shared" ref="I771:J771" si="3217">IF(COUNTA($DO771:$DX771)&gt;0,$BA771,"")</f>
        <v/>
      </c>
      <c r="J771" s="146" t="str">
        <f t="shared" si="3217"/>
        <v/>
      </c>
      <c r="K771" s="147" t="str">
        <f t="shared" si="43"/>
        <v/>
      </c>
      <c r="L771" s="147" t="str">
        <f t="shared" si="7"/>
        <v/>
      </c>
      <c r="M771" s="147" t="str">
        <f t="shared" si="8"/>
        <v/>
      </c>
      <c r="N771" s="147" t="str">
        <f t="shared" si="48"/>
        <v/>
      </c>
      <c r="O771" s="147" t="str">
        <f t="shared" si="9"/>
        <v/>
      </c>
      <c r="P771" s="146" t="str">
        <f t="shared" si="2969"/>
        <v/>
      </c>
      <c r="Q771" s="147" t="str">
        <f t="shared" si="2970"/>
        <v/>
      </c>
      <c r="R771" s="146" t="str">
        <f t="shared" si="12"/>
        <v/>
      </c>
      <c r="S771" s="146" t="str">
        <f t="shared" si="13"/>
        <v/>
      </c>
      <c r="T771" s="146" t="str">
        <f>IF(NOT(ISBLANK(DH771)),
        IF(AND(ISREF('Input Tenderers'!$J$8:$K$8),COUNTA('Input Tenderers'!$N$8)&gt;0),
                IF(COUNTA('Input Implementation Transactio'!$N771:$O771)&gt;0,"supplier;tenderer;payee","supplier;tenderer"),
                IF(COUNTA('Input Implementation Transactio'!$N771:$O771)&gt;0,"supplier;payee","supplier")
                ),
        IF(COUNTA('Input Implementation Transactio'!$N771:$O771)&gt;0, "payee", "")
        )</f>
        <v/>
      </c>
      <c r="U771" s="146" t="str">
        <f t="shared" si="14"/>
        <v/>
      </c>
      <c r="V771" s="146" t="str">
        <f t="shared" si="15"/>
        <v/>
      </c>
      <c r="W771" s="148" t="str">
        <f t="shared" si="2971"/>
        <v/>
      </c>
      <c r="X771" s="175" t="str">
        <f t="shared" si="2972"/>
        <v/>
      </c>
      <c r="Y771" s="170" t="str">
        <f t="shared" si="2973"/>
        <v/>
      </c>
      <c r="Z771" s="150" t="str">
        <f t="shared" si="19"/>
        <v/>
      </c>
      <c r="AA771" s="146" t="str">
        <f t="shared" si="20"/>
        <v/>
      </c>
      <c r="AB771" s="146" t="str">
        <f t="shared" si="21"/>
        <v/>
      </c>
      <c r="AC771" s="146" t="str">
        <f t="shared" si="22"/>
        <v/>
      </c>
      <c r="AD771" s="148" t="str">
        <f t="shared" si="2974"/>
        <v/>
      </c>
      <c r="AE771" s="148" t="str">
        <f t="shared" si="24"/>
        <v/>
      </c>
      <c r="AF771" s="175" t="str">
        <f t="shared" si="2975"/>
        <v/>
      </c>
      <c r="AG771" s="170" t="str">
        <f t="shared" si="2976"/>
        <v/>
      </c>
      <c r="AH771" s="148" t="str">
        <f t="shared" si="2977"/>
        <v/>
      </c>
      <c r="AI771" s="146" t="str">
        <f t="shared" si="28"/>
        <v/>
      </c>
      <c r="AJ771" s="146" t="str">
        <f t="shared" si="29"/>
        <v/>
      </c>
      <c r="AK771" s="146" t="str">
        <f t="shared" si="30"/>
        <v/>
      </c>
      <c r="AL771" s="146" t="str">
        <f t="shared" si="31"/>
        <v/>
      </c>
      <c r="AM771" s="171" t="str">
        <f t="shared" si="32"/>
        <v/>
      </c>
      <c r="AN771" s="171" t="str">
        <f t="shared" si="33"/>
        <v/>
      </c>
      <c r="AO771" s="146" t="str">
        <f t="shared" si="34"/>
        <v/>
      </c>
      <c r="AP771" s="146" t="str">
        <f t="shared" si="35"/>
        <v/>
      </c>
      <c r="AQ771" s="146" t="str">
        <f t="shared" si="36"/>
        <v/>
      </c>
      <c r="AR771" s="146" t="str">
        <f t="shared" ref="AR771:AS771" si="3218">IF(NOT(ISBLANK(CB771)),CONCATENATE(TEXT(CB771,"yyyy-mm-ddThh:MM:ss"),"Z"),"")</f>
        <v/>
      </c>
      <c r="AS771" s="146" t="str">
        <f t="shared" si="3218"/>
        <v/>
      </c>
      <c r="AT771" s="146" t="str">
        <f t="shared" si="38"/>
        <v/>
      </c>
      <c r="AU771" s="146" t="str">
        <f t="shared" si="39"/>
        <v/>
      </c>
      <c r="AV771" s="146" t="str">
        <f t="shared" ref="AV771:AW771" si="3219">IF(NOT(ISBLANK(DT771)),CONCATENATE(TEXT(DT771,"yyyy-mm-ddThh:MM:ss"),"Z"),"")</f>
        <v/>
      </c>
      <c r="AW771" s="146" t="str">
        <f t="shared" si="3219"/>
        <v/>
      </c>
      <c r="AX771" s="146" t="str">
        <f t="shared" ref="AX771:AZ771" si="3220">IF(NOT(ISBLANK(ED771)),CONCATENATE(TEXT(ED771,"yyyy-mm-ddThh:MM:ss"),"Z"),"")</f>
        <v/>
      </c>
      <c r="AY771" s="146" t="str">
        <f t="shared" si="3220"/>
        <v/>
      </c>
      <c r="AZ771" s="146" t="str">
        <f t="shared" si="3220"/>
        <v/>
      </c>
      <c r="BA771" s="176"/>
      <c r="BB771" s="152"/>
      <c r="BC771" s="177"/>
      <c r="BD771" s="154"/>
      <c r="BE771" s="155"/>
      <c r="BF771" s="154"/>
      <c r="BG771" s="155"/>
      <c r="BH771" s="169"/>
      <c r="BI771" s="162"/>
      <c r="BJ771" s="172"/>
      <c r="BK771" s="162"/>
      <c r="BL771" s="158"/>
      <c r="BM771" s="172"/>
      <c r="BN771" s="162"/>
      <c r="BO771" s="167"/>
      <c r="BP771" s="169"/>
      <c r="BQ771" s="162"/>
      <c r="BR771" s="162"/>
      <c r="BS771" s="174"/>
      <c r="BT771" s="162"/>
      <c r="BU771" s="174"/>
      <c r="BV771" s="174"/>
      <c r="BW771" s="174"/>
      <c r="BX771" s="173"/>
      <c r="BY771" s="158"/>
      <c r="BZ771" s="160"/>
      <c r="CA771" s="172"/>
      <c r="CB771" s="152"/>
      <c r="CC771" s="152"/>
      <c r="CD771" s="156"/>
      <c r="CE771" s="172"/>
      <c r="CF771" s="162"/>
      <c r="CG771" s="162"/>
      <c r="CH771" s="158"/>
      <c r="CI771" s="173"/>
      <c r="CJ771" s="178"/>
      <c r="CK771" s="173"/>
      <c r="CL771" s="165"/>
      <c r="CM771" s="172"/>
      <c r="CN771" s="162"/>
      <c r="CO771" s="162"/>
      <c r="CP771" s="162"/>
      <c r="CQ771" s="162"/>
      <c r="CR771" s="169"/>
      <c r="CS771" s="162"/>
      <c r="CT771" s="162"/>
      <c r="CU771" s="174"/>
      <c r="CV771" s="152"/>
      <c r="CW771" s="173"/>
      <c r="CX771" s="158"/>
      <c r="CY771" s="172"/>
      <c r="CZ771" s="162"/>
      <c r="DA771" s="162"/>
      <c r="DB771" s="158"/>
      <c r="DC771" s="173"/>
      <c r="DD771" s="178"/>
      <c r="DE771" s="173"/>
      <c r="DF771" s="165"/>
      <c r="DG771" s="172"/>
      <c r="DH771" s="178"/>
      <c r="DI771" s="172"/>
      <c r="DJ771" s="178"/>
      <c r="DK771" s="172"/>
      <c r="DL771" s="162"/>
      <c r="DM771" s="167"/>
      <c r="DN771" s="169"/>
      <c r="DO771" s="162"/>
      <c r="DP771" s="162"/>
      <c r="DQ771" s="174"/>
      <c r="DR771" s="152"/>
      <c r="DS771" s="172"/>
      <c r="DT771" s="152"/>
      <c r="DU771" s="152"/>
      <c r="DV771" s="156"/>
      <c r="DW771" s="173"/>
      <c r="DX771" s="158"/>
      <c r="DY771" s="172"/>
      <c r="DZ771" s="162"/>
      <c r="EA771" s="162"/>
      <c r="EB771" s="172"/>
      <c r="EC771" s="172"/>
      <c r="ED771" s="152"/>
      <c r="EE771" s="152"/>
      <c r="EF771" s="152"/>
      <c r="EG771" s="174"/>
      <c r="EH771" s="172"/>
      <c r="EI771" s="162"/>
      <c r="EJ771" s="162"/>
    </row>
    <row r="772" spans="1:140" ht="12.5">
      <c r="A772" s="168"/>
      <c r="B772" s="169"/>
      <c r="C772" s="144" t="str">
        <f t="shared" si="0"/>
        <v/>
      </c>
      <c r="D772" s="144" t="str">
        <f t="shared" si="2966"/>
        <v/>
      </c>
      <c r="E772" s="144" t="str">
        <f t="shared" si="2"/>
        <v/>
      </c>
      <c r="F772" s="145" t="str">
        <f t="shared" si="2967"/>
        <v/>
      </c>
      <c r="G772" s="145" t="str">
        <f t="shared" si="4"/>
        <v/>
      </c>
      <c r="H772" s="145" t="str">
        <f t="shared" si="5"/>
        <v/>
      </c>
      <c r="I772" s="146" t="str">
        <f t="shared" ref="I772:J772" si="3221">IF(COUNTA($DO772:$DX772)&gt;0,$BA772,"")</f>
        <v/>
      </c>
      <c r="J772" s="146" t="str">
        <f t="shared" si="3221"/>
        <v/>
      </c>
      <c r="K772" s="147" t="str">
        <f t="shared" si="43"/>
        <v/>
      </c>
      <c r="L772" s="147" t="str">
        <f t="shared" si="7"/>
        <v/>
      </c>
      <c r="M772" s="147" t="str">
        <f t="shared" si="8"/>
        <v/>
      </c>
      <c r="N772" s="147" t="str">
        <f t="shared" si="48"/>
        <v/>
      </c>
      <c r="O772" s="147" t="str">
        <f t="shared" si="9"/>
        <v/>
      </c>
      <c r="P772" s="146" t="str">
        <f t="shared" si="2969"/>
        <v/>
      </c>
      <c r="Q772" s="147" t="str">
        <f t="shared" si="2970"/>
        <v/>
      </c>
      <c r="R772" s="146" t="str">
        <f t="shared" si="12"/>
        <v/>
      </c>
      <c r="S772" s="146" t="str">
        <f t="shared" si="13"/>
        <v/>
      </c>
      <c r="T772" s="146" t="str">
        <f>IF(NOT(ISBLANK(DH772)),
        IF(AND(ISREF('Input Tenderers'!$J$8:$K$8),COUNTA('Input Tenderers'!$N$8)&gt;0),
                IF(COUNTA('Input Implementation Transactio'!$N772:$O772)&gt;0,"supplier;tenderer;payee","supplier;tenderer"),
                IF(COUNTA('Input Implementation Transactio'!$N772:$O772)&gt;0,"supplier;payee","supplier")
                ),
        IF(COUNTA('Input Implementation Transactio'!$N772:$O772)&gt;0, "payee", "")
        )</f>
        <v/>
      </c>
      <c r="U772" s="146" t="str">
        <f t="shared" si="14"/>
        <v/>
      </c>
      <c r="V772" s="146" t="str">
        <f t="shared" si="15"/>
        <v/>
      </c>
      <c r="W772" s="148" t="str">
        <f t="shared" si="2971"/>
        <v/>
      </c>
      <c r="X772" s="175" t="str">
        <f t="shared" si="2972"/>
        <v/>
      </c>
      <c r="Y772" s="170" t="str">
        <f t="shared" si="2973"/>
        <v/>
      </c>
      <c r="Z772" s="150" t="str">
        <f t="shared" si="19"/>
        <v/>
      </c>
      <c r="AA772" s="146" t="str">
        <f t="shared" si="20"/>
        <v/>
      </c>
      <c r="AB772" s="146" t="str">
        <f t="shared" si="21"/>
        <v/>
      </c>
      <c r="AC772" s="146" t="str">
        <f t="shared" si="22"/>
        <v/>
      </c>
      <c r="AD772" s="148" t="str">
        <f t="shared" si="2974"/>
        <v/>
      </c>
      <c r="AE772" s="148" t="str">
        <f t="shared" si="24"/>
        <v/>
      </c>
      <c r="AF772" s="175" t="str">
        <f t="shared" si="2975"/>
        <v/>
      </c>
      <c r="AG772" s="170" t="str">
        <f t="shared" si="2976"/>
        <v/>
      </c>
      <c r="AH772" s="148" t="str">
        <f t="shared" si="2977"/>
        <v/>
      </c>
      <c r="AI772" s="146" t="str">
        <f t="shared" si="28"/>
        <v/>
      </c>
      <c r="AJ772" s="146" t="str">
        <f t="shared" si="29"/>
        <v/>
      </c>
      <c r="AK772" s="146" t="str">
        <f t="shared" si="30"/>
        <v/>
      </c>
      <c r="AL772" s="146" t="str">
        <f t="shared" si="31"/>
        <v/>
      </c>
      <c r="AM772" s="171" t="str">
        <f t="shared" si="32"/>
        <v/>
      </c>
      <c r="AN772" s="171" t="str">
        <f t="shared" si="33"/>
        <v/>
      </c>
      <c r="AO772" s="146" t="str">
        <f t="shared" si="34"/>
        <v/>
      </c>
      <c r="AP772" s="146" t="str">
        <f t="shared" si="35"/>
        <v/>
      </c>
      <c r="AQ772" s="146" t="str">
        <f t="shared" si="36"/>
        <v/>
      </c>
      <c r="AR772" s="146" t="str">
        <f t="shared" ref="AR772:AS772" si="3222">IF(NOT(ISBLANK(CB772)),CONCATENATE(TEXT(CB772,"yyyy-mm-ddThh:MM:ss"),"Z"),"")</f>
        <v/>
      </c>
      <c r="AS772" s="146" t="str">
        <f t="shared" si="3222"/>
        <v/>
      </c>
      <c r="AT772" s="146" t="str">
        <f t="shared" si="38"/>
        <v/>
      </c>
      <c r="AU772" s="146" t="str">
        <f t="shared" si="39"/>
        <v/>
      </c>
      <c r="AV772" s="146" t="str">
        <f t="shared" ref="AV772:AW772" si="3223">IF(NOT(ISBLANK(DT772)),CONCATENATE(TEXT(DT772,"yyyy-mm-ddThh:MM:ss"),"Z"),"")</f>
        <v/>
      </c>
      <c r="AW772" s="146" t="str">
        <f t="shared" si="3223"/>
        <v/>
      </c>
      <c r="AX772" s="146" t="str">
        <f t="shared" ref="AX772:AZ772" si="3224">IF(NOT(ISBLANK(ED772)),CONCATENATE(TEXT(ED772,"yyyy-mm-ddThh:MM:ss"),"Z"),"")</f>
        <v/>
      </c>
      <c r="AY772" s="146" t="str">
        <f t="shared" si="3224"/>
        <v/>
      </c>
      <c r="AZ772" s="146" t="str">
        <f t="shared" si="3224"/>
        <v/>
      </c>
      <c r="BA772" s="176"/>
      <c r="BB772" s="152"/>
      <c r="BC772" s="177"/>
      <c r="BD772" s="154"/>
      <c r="BE772" s="155"/>
      <c r="BF772" s="154"/>
      <c r="BG772" s="155"/>
      <c r="BH772" s="169"/>
      <c r="BI772" s="162"/>
      <c r="BJ772" s="172"/>
      <c r="BK772" s="162"/>
      <c r="BL772" s="158"/>
      <c r="BM772" s="172"/>
      <c r="BN772" s="162"/>
      <c r="BO772" s="167"/>
      <c r="BP772" s="169"/>
      <c r="BQ772" s="162"/>
      <c r="BR772" s="162"/>
      <c r="BS772" s="174"/>
      <c r="BT772" s="162"/>
      <c r="BU772" s="174"/>
      <c r="BV772" s="174"/>
      <c r="BW772" s="174"/>
      <c r="BX772" s="173"/>
      <c r="BY772" s="158"/>
      <c r="BZ772" s="160"/>
      <c r="CA772" s="172"/>
      <c r="CB772" s="152"/>
      <c r="CC772" s="152"/>
      <c r="CD772" s="156"/>
      <c r="CE772" s="172"/>
      <c r="CF772" s="162"/>
      <c r="CG772" s="162"/>
      <c r="CH772" s="158"/>
      <c r="CI772" s="173"/>
      <c r="CJ772" s="178"/>
      <c r="CK772" s="173"/>
      <c r="CL772" s="165"/>
      <c r="CM772" s="172"/>
      <c r="CN772" s="162"/>
      <c r="CO772" s="162"/>
      <c r="CP772" s="162"/>
      <c r="CQ772" s="162"/>
      <c r="CR772" s="169"/>
      <c r="CS772" s="162"/>
      <c r="CT772" s="162"/>
      <c r="CU772" s="174"/>
      <c r="CV772" s="152"/>
      <c r="CW772" s="173"/>
      <c r="CX772" s="158"/>
      <c r="CY772" s="172"/>
      <c r="CZ772" s="162"/>
      <c r="DA772" s="162"/>
      <c r="DB772" s="158"/>
      <c r="DC772" s="173"/>
      <c r="DD772" s="178"/>
      <c r="DE772" s="173"/>
      <c r="DF772" s="165"/>
      <c r="DG772" s="172"/>
      <c r="DH772" s="178"/>
      <c r="DI772" s="172"/>
      <c r="DJ772" s="178"/>
      <c r="DK772" s="172"/>
      <c r="DL772" s="162"/>
      <c r="DM772" s="167"/>
      <c r="DN772" s="169"/>
      <c r="DO772" s="162"/>
      <c r="DP772" s="162"/>
      <c r="DQ772" s="174"/>
      <c r="DR772" s="152"/>
      <c r="DS772" s="172"/>
      <c r="DT772" s="152"/>
      <c r="DU772" s="152"/>
      <c r="DV772" s="156"/>
      <c r="DW772" s="173"/>
      <c r="DX772" s="158"/>
      <c r="DY772" s="172"/>
      <c r="DZ772" s="162"/>
      <c r="EA772" s="162"/>
      <c r="EB772" s="172"/>
      <c r="EC772" s="172"/>
      <c r="ED772" s="152"/>
      <c r="EE772" s="152"/>
      <c r="EF772" s="152"/>
      <c r="EG772" s="174"/>
      <c r="EH772" s="172"/>
      <c r="EI772" s="162"/>
      <c r="EJ772" s="162"/>
    </row>
    <row r="773" spans="1:140" ht="12.5">
      <c r="A773" s="168"/>
      <c r="B773" s="169"/>
      <c r="C773" s="144" t="str">
        <f t="shared" si="0"/>
        <v/>
      </c>
      <c r="D773" s="144" t="str">
        <f t="shared" si="2966"/>
        <v/>
      </c>
      <c r="E773" s="144" t="str">
        <f t="shared" si="2"/>
        <v/>
      </c>
      <c r="F773" s="145" t="str">
        <f t="shared" si="2967"/>
        <v/>
      </c>
      <c r="G773" s="145" t="str">
        <f t="shared" si="4"/>
        <v/>
      </c>
      <c r="H773" s="145" t="str">
        <f t="shared" si="5"/>
        <v/>
      </c>
      <c r="I773" s="146" t="str">
        <f t="shared" ref="I773:J773" si="3225">IF(COUNTA($DO773:$DX773)&gt;0,$BA773,"")</f>
        <v/>
      </c>
      <c r="J773" s="146" t="str">
        <f t="shared" si="3225"/>
        <v/>
      </c>
      <c r="K773" s="147" t="str">
        <f t="shared" si="43"/>
        <v/>
      </c>
      <c r="L773" s="147" t="str">
        <f t="shared" si="7"/>
        <v/>
      </c>
      <c r="M773" s="147" t="str">
        <f t="shared" si="8"/>
        <v/>
      </c>
      <c r="N773" s="147" t="str">
        <f t="shared" si="48"/>
        <v/>
      </c>
      <c r="O773" s="147" t="str">
        <f t="shared" si="9"/>
        <v/>
      </c>
      <c r="P773" s="146" t="str">
        <f t="shared" si="2969"/>
        <v/>
      </c>
      <c r="Q773" s="147" t="str">
        <f t="shared" si="2970"/>
        <v/>
      </c>
      <c r="R773" s="146" t="str">
        <f t="shared" si="12"/>
        <v/>
      </c>
      <c r="S773" s="146" t="str">
        <f t="shared" si="13"/>
        <v/>
      </c>
      <c r="T773" s="146" t="str">
        <f>IF(NOT(ISBLANK(DH773)),
        IF(AND(ISREF('Input Tenderers'!$J$8:$K$8),COUNTA('Input Tenderers'!$N$8)&gt;0),
                IF(COUNTA('Input Implementation Transactio'!$N773:$O773)&gt;0,"supplier;tenderer;payee","supplier;tenderer"),
                IF(COUNTA('Input Implementation Transactio'!$N773:$O773)&gt;0,"supplier;payee","supplier")
                ),
        IF(COUNTA('Input Implementation Transactio'!$N773:$O773)&gt;0, "payee", "")
        )</f>
        <v/>
      </c>
      <c r="U773" s="146" t="str">
        <f t="shared" si="14"/>
        <v/>
      </c>
      <c r="V773" s="146" t="str">
        <f t="shared" si="15"/>
        <v/>
      </c>
      <c r="W773" s="148" t="str">
        <f t="shared" si="2971"/>
        <v/>
      </c>
      <c r="X773" s="175" t="str">
        <f t="shared" si="2972"/>
        <v/>
      </c>
      <c r="Y773" s="170" t="str">
        <f t="shared" si="2973"/>
        <v/>
      </c>
      <c r="Z773" s="150" t="str">
        <f t="shared" si="19"/>
        <v/>
      </c>
      <c r="AA773" s="146" t="str">
        <f t="shared" si="20"/>
        <v/>
      </c>
      <c r="AB773" s="146" t="str">
        <f t="shared" si="21"/>
        <v/>
      </c>
      <c r="AC773" s="146" t="str">
        <f t="shared" si="22"/>
        <v/>
      </c>
      <c r="AD773" s="148" t="str">
        <f t="shared" si="2974"/>
        <v/>
      </c>
      <c r="AE773" s="148" t="str">
        <f t="shared" si="24"/>
        <v/>
      </c>
      <c r="AF773" s="175" t="str">
        <f t="shared" si="2975"/>
        <v/>
      </c>
      <c r="AG773" s="170" t="str">
        <f t="shared" si="2976"/>
        <v/>
      </c>
      <c r="AH773" s="148" t="str">
        <f t="shared" si="2977"/>
        <v/>
      </c>
      <c r="AI773" s="146" t="str">
        <f t="shared" si="28"/>
        <v/>
      </c>
      <c r="AJ773" s="146" t="str">
        <f t="shared" si="29"/>
        <v/>
      </c>
      <c r="AK773" s="146" t="str">
        <f t="shared" si="30"/>
        <v/>
      </c>
      <c r="AL773" s="146" t="str">
        <f t="shared" si="31"/>
        <v/>
      </c>
      <c r="AM773" s="171" t="str">
        <f t="shared" si="32"/>
        <v/>
      </c>
      <c r="AN773" s="171" t="str">
        <f t="shared" si="33"/>
        <v/>
      </c>
      <c r="AO773" s="146" t="str">
        <f t="shared" si="34"/>
        <v/>
      </c>
      <c r="AP773" s="146" t="str">
        <f t="shared" si="35"/>
        <v/>
      </c>
      <c r="AQ773" s="146" t="str">
        <f t="shared" si="36"/>
        <v/>
      </c>
      <c r="AR773" s="146" t="str">
        <f t="shared" ref="AR773:AS773" si="3226">IF(NOT(ISBLANK(CB773)),CONCATENATE(TEXT(CB773,"yyyy-mm-ddThh:MM:ss"),"Z"),"")</f>
        <v/>
      </c>
      <c r="AS773" s="146" t="str">
        <f t="shared" si="3226"/>
        <v/>
      </c>
      <c r="AT773" s="146" t="str">
        <f t="shared" si="38"/>
        <v/>
      </c>
      <c r="AU773" s="146" t="str">
        <f t="shared" si="39"/>
        <v/>
      </c>
      <c r="AV773" s="146" t="str">
        <f t="shared" ref="AV773:AW773" si="3227">IF(NOT(ISBLANK(DT773)),CONCATENATE(TEXT(DT773,"yyyy-mm-ddThh:MM:ss"),"Z"),"")</f>
        <v/>
      </c>
      <c r="AW773" s="146" t="str">
        <f t="shared" si="3227"/>
        <v/>
      </c>
      <c r="AX773" s="146" t="str">
        <f t="shared" ref="AX773:AZ773" si="3228">IF(NOT(ISBLANK(ED773)),CONCATENATE(TEXT(ED773,"yyyy-mm-ddThh:MM:ss"),"Z"),"")</f>
        <v/>
      </c>
      <c r="AY773" s="146" t="str">
        <f t="shared" si="3228"/>
        <v/>
      </c>
      <c r="AZ773" s="146" t="str">
        <f t="shared" si="3228"/>
        <v/>
      </c>
      <c r="BA773" s="176"/>
      <c r="BB773" s="152"/>
      <c r="BC773" s="177"/>
      <c r="BD773" s="154"/>
      <c r="BE773" s="155"/>
      <c r="BF773" s="154"/>
      <c r="BG773" s="155"/>
      <c r="BH773" s="169"/>
      <c r="BI773" s="162"/>
      <c r="BJ773" s="172"/>
      <c r="BK773" s="162"/>
      <c r="BL773" s="158"/>
      <c r="BM773" s="172"/>
      <c r="BN773" s="162"/>
      <c r="BO773" s="167"/>
      <c r="BP773" s="169"/>
      <c r="BQ773" s="162"/>
      <c r="BR773" s="162"/>
      <c r="BS773" s="174"/>
      <c r="BT773" s="162"/>
      <c r="BU773" s="174"/>
      <c r="BV773" s="174"/>
      <c r="BW773" s="174"/>
      <c r="BX773" s="173"/>
      <c r="BY773" s="158"/>
      <c r="BZ773" s="160"/>
      <c r="CA773" s="172"/>
      <c r="CB773" s="152"/>
      <c r="CC773" s="152"/>
      <c r="CD773" s="156"/>
      <c r="CE773" s="172"/>
      <c r="CF773" s="162"/>
      <c r="CG773" s="162"/>
      <c r="CH773" s="158"/>
      <c r="CI773" s="173"/>
      <c r="CJ773" s="178"/>
      <c r="CK773" s="173"/>
      <c r="CL773" s="165"/>
      <c r="CM773" s="172"/>
      <c r="CN773" s="162"/>
      <c r="CO773" s="162"/>
      <c r="CP773" s="162"/>
      <c r="CQ773" s="162"/>
      <c r="CR773" s="169"/>
      <c r="CS773" s="162"/>
      <c r="CT773" s="162"/>
      <c r="CU773" s="174"/>
      <c r="CV773" s="152"/>
      <c r="CW773" s="173"/>
      <c r="CX773" s="158"/>
      <c r="CY773" s="172"/>
      <c r="CZ773" s="162"/>
      <c r="DA773" s="162"/>
      <c r="DB773" s="158"/>
      <c r="DC773" s="173"/>
      <c r="DD773" s="178"/>
      <c r="DE773" s="173"/>
      <c r="DF773" s="165"/>
      <c r="DG773" s="172"/>
      <c r="DH773" s="178"/>
      <c r="DI773" s="172"/>
      <c r="DJ773" s="178"/>
      <c r="DK773" s="172"/>
      <c r="DL773" s="162"/>
      <c r="DM773" s="167"/>
      <c r="DN773" s="169"/>
      <c r="DO773" s="162"/>
      <c r="DP773" s="162"/>
      <c r="DQ773" s="174"/>
      <c r="DR773" s="152"/>
      <c r="DS773" s="172"/>
      <c r="DT773" s="152"/>
      <c r="DU773" s="152"/>
      <c r="DV773" s="156"/>
      <c r="DW773" s="173"/>
      <c r="DX773" s="158"/>
      <c r="DY773" s="172"/>
      <c r="DZ773" s="162"/>
      <c r="EA773" s="162"/>
      <c r="EB773" s="172"/>
      <c r="EC773" s="172"/>
      <c r="ED773" s="152"/>
      <c r="EE773" s="152"/>
      <c r="EF773" s="152"/>
      <c r="EG773" s="174"/>
      <c r="EH773" s="172"/>
      <c r="EI773" s="162"/>
      <c r="EJ773" s="162"/>
    </row>
    <row r="774" spans="1:140" ht="12.5">
      <c r="A774" s="168"/>
      <c r="B774" s="169"/>
      <c r="C774" s="144" t="str">
        <f t="shared" si="0"/>
        <v/>
      </c>
      <c r="D774" s="144" t="str">
        <f t="shared" si="2966"/>
        <v/>
      </c>
      <c r="E774" s="144" t="str">
        <f t="shared" si="2"/>
        <v/>
      </c>
      <c r="F774" s="145" t="str">
        <f t="shared" si="2967"/>
        <v/>
      </c>
      <c r="G774" s="145" t="str">
        <f t="shared" si="4"/>
        <v/>
      </c>
      <c r="H774" s="145" t="str">
        <f t="shared" si="5"/>
        <v/>
      </c>
      <c r="I774" s="146" t="str">
        <f t="shared" ref="I774:J774" si="3229">IF(COUNTA($DO774:$DX774)&gt;0,$BA774,"")</f>
        <v/>
      </c>
      <c r="J774" s="146" t="str">
        <f t="shared" si="3229"/>
        <v/>
      </c>
      <c r="K774" s="147" t="str">
        <f t="shared" si="43"/>
        <v/>
      </c>
      <c r="L774" s="147" t="str">
        <f t="shared" si="7"/>
        <v/>
      </c>
      <c r="M774" s="147" t="str">
        <f t="shared" si="8"/>
        <v/>
      </c>
      <c r="N774" s="147" t="str">
        <f t="shared" si="48"/>
        <v/>
      </c>
      <c r="O774" s="147" t="str">
        <f t="shared" si="9"/>
        <v/>
      </c>
      <c r="P774" s="146" t="str">
        <f t="shared" si="2969"/>
        <v/>
      </c>
      <c r="Q774" s="147" t="str">
        <f t="shared" si="2970"/>
        <v/>
      </c>
      <c r="R774" s="146" t="str">
        <f t="shared" si="12"/>
        <v/>
      </c>
      <c r="S774" s="146" t="str">
        <f t="shared" si="13"/>
        <v/>
      </c>
      <c r="T774" s="146" t="str">
        <f>IF(NOT(ISBLANK(DH774)),
        IF(AND(ISREF('Input Tenderers'!$J$8:$K$8),COUNTA('Input Tenderers'!$N$8)&gt;0),
                IF(COUNTA('Input Implementation Transactio'!$N774:$O774)&gt;0,"supplier;tenderer;payee","supplier;tenderer"),
                IF(COUNTA('Input Implementation Transactio'!$N774:$O774)&gt;0,"supplier;payee","supplier")
                ),
        IF(COUNTA('Input Implementation Transactio'!$N774:$O774)&gt;0, "payee", "")
        )</f>
        <v/>
      </c>
      <c r="U774" s="146" t="str">
        <f t="shared" si="14"/>
        <v/>
      </c>
      <c r="V774" s="146" t="str">
        <f t="shared" si="15"/>
        <v/>
      </c>
      <c r="W774" s="148" t="str">
        <f t="shared" si="2971"/>
        <v/>
      </c>
      <c r="X774" s="175" t="str">
        <f t="shared" si="2972"/>
        <v/>
      </c>
      <c r="Y774" s="170" t="str">
        <f t="shared" si="2973"/>
        <v/>
      </c>
      <c r="Z774" s="150" t="str">
        <f t="shared" si="19"/>
        <v/>
      </c>
      <c r="AA774" s="146" t="str">
        <f t="shared" si="20"/>
        <v/>
      </c>
      <c r="AB774" s="146" t="str">
        <f t="shared" si="21"/>
        <v/>
      </c>
      <c r="AC774" s="146" t="str">
        <f t="shared" si="22"/>
        <v/>
      </c>
      <c r="AD774" s="148" t="str">
        <f t="shared" si="2974"/>
        <v/>
      </c>
      <c r="AE774" s="148" t="str">
        <f t="shared" si="24"/>
        <v/>
      </c>
      <c r="AF774" s="175" t="str">
        <f t="shared" si="2975"/>
        <v/>
      </c>
      <c r="AG774" s="170" t="str">
        <f t="shared" si="2976"/>
        <v/>
      </c>
      <c r="AH774" s="148" t="str">
        <f t="shared" si="2977"/>
        <v/>
      </c>
      <c r="AI774" s="146" t="str">
        <f t="shared" si="28"/>
        <v/>
      </c>
      <c r="AJ774" s="146" t="str">
        <f t="shared" si="29"/>
        <v/>
      </c>
      <c r="AK774" s="146" t="str">
        <f t="shared" si="30"/>
        <v/>
      </c>
      <c r="AL774" s="146" t="str">
        <f t="shared" si="31"/>
        <v/>
      </c>
      <c r="AM774" s="171" t="str">
        <f t="shared" si="32"/>
        <v/>
      </c>
      <c r="AN774" s="171" t="str">
        <f t="shared" si="33"/>
        <v/>
      </c>
      <c r="AO774" s="146" t="str">
        <f t="shared" si="34"/>
        <v/>
      </c>
      <c r="AP774" s="146" t="str">
        <f t="shared" si="35"/>
        <v/>
      </c>
      <c r="AQ774" s="146" t="str">
        <f t="shared" si="36"/>
        <v/>
      </c>
      <c r="AR774" s="146" t="str">
        <f t="shared" ref="AR774:AS774" si="3230">IF(NOT(ISBLANK(CB774)),CONCATENATE(TEXT(CB774,"yyyy-mm-ddThh:MM:ss"),"Z"),"")</f>
        <v/>
      </c>
      <c r="AS774" s="146" t="str">
        <f t="shared" si="3230"/>
        <v/>
      </c>
      <c r="AT774" s="146" t="str">
        <f t="shared" si="38"/>
        <v/>
      </c>
      <c r="AU774" s="146" t="str">
        <f t="shared" si="39"/>
        <v/>
      </c>
      <c r="AV774" s="146" t="str">
        <f t="shared" ref="AV774:AW774" si="3231">IF(NOT(ISBLANK(DT774)),CONCATENATE(TEXT(DT774,"yyyy-mm-ddThh:MM:ss"),"Z"),"")</f>
        <v/>
      </c>
      <c r="AW774" s="146" t="str">
        <f t="shared" si="3231"/>
        <v/>
      </c>
      <c r="AX774" s="146" t="str">
        <f t="shared" ref="AX774:AZ774" si="3232">IF(NOT(ISBLANK(ED774)),CONCATENATE(TEXT(ED774,"yyyy-mm-ddThh:MM:ss"),"Z"),"")</f>
        <v/>
      </c>
      <c r="AY774" s="146" t="str">
        <f t="shared" si="3232"/>
        <v/>
      </c>
      <c r="AZ774" s="146" t="str">
        <f t="shared" si="3232"/>
        <v/>
      </c>
      <c r="BA774" s="176"/>
      <c r="BB774" s="152"/>
      <c r="BC774" s="177"/>
      <c r="BD774" s="154"/>
      <c r="BE774" s="155"/>
      <c r="BF774" s="154"/>
      <c r="BG774" s="155"/>
      <c r="BH774" s="169"/>
      <c r="BI774" s="162"/>
      <c r="BJ774" s="172"/>
      <c r="BK774" s="162"/>
      <c r="BL774" s="158"/>
      <c r="BM774" s="172"/>
      <c r="BN774" s="162"/>
      <c r="BO774" s="167"/>
      <c r="BP774" s="169"/>
      <c r="BQ774" s="162"/>
      <c r="BR774" s="162"/>
      <c r="BS774" s="174"/>
      <c r="BT774" s="162"/>
      <c r="BU774" s="174"/>
      <c r="BV774" s="174"/>
      <c r="BW774" s="174"/>
      <c r="BX774" s="173"/>
      <c r="BY774" s="158"/>
      <c r="BZ774" s="160"/>
      <c r="CA774" s="172"/>
      <c r="CB774" s="152"/>
      <c r="CC774" s="152"/>
      <c r="CD774" s="156"/>
      <c r="CE774" s="172"/>
      <c r="CF774" s="162"/>
      <c r="CG774" s="162"/>
      <c r="CH774" s="158"/>
      <c r="CI774" s="173"/>
      <c r="CJ774" s="178"/>
      <c r="CK774" s="173"/>
      <c r="CL774" s="165"/>
      <c r="CM774" s="172"/>
      <c r="CN774" s="162"/>
      <c r="CO774" s="162"/>
      <c r="CP774" s="162"/>
      <c r="CQ774" s="162"/>
      <c r="CR774" s="169"/>
      <c r="CS774" s="162"/>
      <c r="CT774" s="162"/>
      <c r="CU774" s="174"/>
      <c r="CV774" s="152"/>
      <c r="CW774" s="173"/>
      <c r="CX774" s="158"/>
      <c r="CY774" s="172"/>
      <c r="CZ774" s="162"/>
      <c r="DA774" s="162"/>
      <c r="DB774" s="158"/>
      <c r="DC774" s="173"/>
      <c r="DD774" s="178"/>
      <c r="DE774" s="173"/>
      <c r="DF774" s="165"/>
      <c r="DG774" s="172"/>
      <c r="DH774" s="178"/>
      <c r="DI774" s="172"/>
      <c r="DJ774" s="178"/>
      <c r="DK774" s="172"/>
      <c r="DL774" s="162"/>
      <c r="DM774" s="167"/>
      <c r="DN774" s="169"/>
      <c r="DO774" s="162"/>
      <c r="DP774" s="162"/>
      <c r="DQ774" s="174"/>
      <c r="DR774" s="152"/>
      <c r="DS774" s="172"/>
      <c r="DT774" s="152"/>
      <c r="DU774" s="152"/>
      <c r="DV774" s="156"/>
      <c r="DW774" s="173"/>
      <c r="DX774" s="158"/>
      <c r="DY774" s="172"/>
      <c r="DZ774" s="162"/>
      <c r="EA774" s="162"/>
      <c r="EB774" s="172"/>
      <c r="EC774" s="172"/>
      <c r="ED774" s="152"/>
      <c r="EE774" s="152"/>
      <c r="EF774" s="152"/>
      <c r="EG774" s="174"/>
      <c r="EH774" s="172"/>
      <c r="EI774" s="162"/>
      <c r="EJ774" s="162"/>
    </row>
    <row r="775" spans="1:140" ht="12.5">
      <c r="A775" s="168"/>
      <c r="B775" s="169"/>
      <c r="C775" s="144" t="str">
        <f t="shared" si="0"/>
        <v/>
      </c>
      <c r="D775" s="144" t="str">
        <f t="shared" ref="D775:D838" si="3233">IF(NOT(ISBLANK($BA775)),language,"")</f>
        <v/>
      </c>
      <c r="E775" s="144" t="str">
        <f t="shared" si="2"/>
        <v/>
      </c>
      <c r="F775" s="145" t="str">
        <f t="shared" ref="F775:F838" si="3234">IF(NOT(ISBLANK($BL775)),currency,"")</f>
        <v/>
      </c>
      <c r="G775" s="145" t="str">
        <f t="shared" si="4"/>
        <v/>
      </c>
      <c r="H775" s="145" t="str">
        <f t="shared" si="5"/>
        <v/>
      </c>
      <c r="I775" s="146" t="str">
        <f t="shared" ref="I775:J775" si="3235">IF(COUNTA($DO775:$DX775)&gt;0,$BA775,"")</f>
        <v/>
      </c>
      <c r="J775" s="146" t="str">
        <f t="shared" si="3235"/>
        <v/>
      </c>
      <c r="K775" s="147" t="str">
        <f t="shared" si="43"/>
        <v/>
      </c>
      <c r="L775" s="147" t="str">
        <f t="shared" si="7"/>
        <v/>
      </c>
      <c r="M775" s="147" t="str">
        <f t="shared" si="8"/>
        <v/>
      </c>
      <c r="N775" s="147" t="str">
        <f t="shared" si="48"/>
        <v/>
      </c>
      <c r="O775" s="147" t="str">
        <f t="shared" si="9"/>
        <v/>
      </c>
      <c r="P775" s="146" t="str">
        <f t="shared" ref="P775:P838" si="3236">IF(NOT(ISBLANK($DJ775)),CONCATENATE(supplierOrganizationIdentifierScheme,"-",$DJ775),IF(NOT(ISBLANK($DH775)),CONCATENATE("supplier-",ROW()-7),""))</f>
        <v/>
      </c>
      <c r="Q775" s="147" t="str">
        <f t="shared" ref="Q775:Q838" si="3237">IF(NOT(ISBLANK($DJ775)),supplierOrganizationIdentifierScheme,"")</f>
        <v/>
      </c>
      <c r="R775" s="146" t="str">
        <f t="shared" si="12"/>
        <v/>
      </c>
      <c r="S775" s="146" t="str">
        <f t="shared" si="13"/>
        <v/>
      </c>
      <c r="T775" s="146" t="str">
        <f>IF(NOT(ISBLANK(DH775)),
        IF(AND(ISREF('Input Tenderers'!$J$8:$K$8),COUNTA('Input Tenderers'!$N$8)&gt;0),
                IF(COUNTA('Input Implementation Transactio'!$N775:$O775)&gt;0,"supplier;tenderer;payee","supplier;tenderer"),
                IF(COUNTA('Input Implementation Transactio'!$N775:$O775)&gt;0,"supplier;payee","supplier")
                ),
        IF(COUNTA('Input Implementation Transactio'!$N775:$O775)&gt;0, "payee", "")
        )</f>
        <v/>
      </c>
      <c r="U775" s="146" t="str">
        <f t="shared" si="14"/>
        <v/>
      </c>
      <c r="V775" s="146" t="str">
        <f t="shared" si="15"/>
        <v/>
      </c>
      <c r="W775" s="148" t="str">
        <f t="shared" ref="W775:W838" si="3238">IF(NOT(ISBLANK($BY775)),currency,"")</f>
        <v/>
      </c>
      <c r="X775" s="175" t="str">
        <f t="shared" ref="X775:X838" si="3239">IF(NOT(ISBLANK($CG775)),itemClassificationScheme,"")</f>
        <v/>
      </c>
      <c r="Y775" s="170" t="str">
        <f t="shared" ref="Y775:Y838" si="3240">IF(NOT(ISBLANK($CL775)),currency,"")</f>
        <v/>
      </c>
      <c r="Z775" s="150" t="str">
        <f t="shared" si="19"/>
        <v/>
      </c>
      <c r="AA775" s="146" t="str">
        <f t="shared" si="20"/>
        <v/>
      </c>
      <c r="AB775" s="146" t="str">
        <f t="shared" si="21"/>
        <v/>
      </c>
      <c r="AC775" s="146" t="str">
        <f t="shared" si="22"/>
        <v/>
      </c>
      <c r="AD775" s="148" t="str">
        <f t="shared" ref="AD775:AD838" si="3241">IF(NOT(ISBLANK($CX775)),currency,"")</f>
        <v/>
      </c>
      <c r="AE775" s="148" t="str">
        <f t="shared" si="24"/>
        <v/>
      </c>
      <c r="AF775" s="175" t="str">
        <f t="shared" ref="AF775:AF838" si="3242">IF(NOT(ISBLANK($DA775)),itemClassificationScheme,"")</f>
        <v/>
      </c>
      <c r="AG775" s="170" t="str">
        <f t="shared" ref="AG775:AG838" si="3243">IF(NOT(ISBLANK($DF775)),currency,"")</f>
        <v/>
      </c>
      <c r="AH775" s="148" t="str">
        <f t="shared" ref="AH775:AH838" si="3244">IF(NOT(ISBLANK($DX775)),currency,"")</f>
        <v/>
      </c>
      <c r="AI775" s="146" t="str">
        <f t="shared" si="28"/>
        <v/>
      </c>
      <c r="AJ775" s="146" t="str">
        <f t="shared" si="29"/>
        <v/>
      </c>
      <c r="AK775" s="146" t="str">
        <f t="shared" si="30"/>
        <v/>
      </c>
      <c r="AL775" s="146" t="str">
        <f t="shared" si="31"/>
        <v/>
      </c>
      <c r="AM775" s="171" t="str">
        <f t="shared" si="32"/>
        <v/>
      </c>
      <c r="AN775" s="171" t="str">
        <f t="shared" si="33"/>
        <v/>
      </c>
      <c r="AO775" s="146" t="str">
        <f t="shared" si="34"/>
        <v/>
      </c>
      <c r="AP775" s="146" t="str">
        <f t="shared" si="35"/>
        <v/>
      </c>
      <c r="AQ775" s="146" t="str">
        <f t="shared" si="36"/>
        <v/>
      </c>
      <c r="AR775" s="146" t="str">
        <f t="shared" ref="AR775:AS775" si="3245">IF(NOT(ISBLANK(CB775)),CONCATENATE(TEXT(CB775,"yyyy-mm-ddThh:MM:ss"),"Z"),"")</f>
        <v/>
      </c>
      <c r="AS775" s="146" t="str">
        <f t="shared" si="3245"/>
        <v/>
      </c>
      <c r="AT775" s="146" t="str">
        <f t="shared" si="38"/>
        <v/>
      </c>
      <c r="AU775" s="146" t="str">
        <f t="shared" si="39"/>
        <v/>
      </c>
      <c r="AV775" s="146" t="str">
        <f t="shared" ref="AV775:AW775" si="3246">IF(NOT(ISBLANK(DT775)),CONCATENATE(TEXT(DT775,"yyyy-mm-ddThh:MM:ss"),"Z"),"")</f>
        <v/>
      </c>
      <c r="AW775" s="146" t="str">
        <f t="shared" si="3246"/>
        <v/>
      </c>
      <c r="AX775" s="146" t="str">
        <f t="shared" ref="AX775:AZ775" si="3247">IF(NOT(ISBLANK(ED775)),CONCATENATE(TEXT(ED775,"yyyy-mm-ddThh:MM:ss"),"Z"),"")</f>
        <v/>
      </c>
      <c r="AY775" s="146" t="str">
        <f t="shared" si="3247"/>
        <v/>
      </c>
      <c r="AZ775" s="146" t="str">
        <f t="shared" si="3247"/>
        <v/>
      </c>
      <c r="BA775" s="176"/>
      <c r="BB775" s="152"/>
      <c r="BC775" s="177"/>
      <c r="BD775" s="154"/>
      <c r="BE775" s="155"/>
      <c r="BF775" s="154"/>
      <c r="BG775" s="155"/>
      <c r="BH775" s="169"/>
      <c r="BI775" s="162"/>
      <c r="BJ775" s="172"/>
      <c r="BK775" s="162"/>
      <c r="BL775" s="158"/>
      <c r="BM775" s="172"/>
      <c r="BN775" s="162"/>
      <c r="BO775" s="167"/>
      <c r="BP775" s="169"/>
      <c r="BQ775" s="162"/>
      <c r="BR775" s="162"/>
      <c r="BS775" s="174"/>
      <c r="BT775" s="162"/>
      <c r="BU775" s="174"/>
      <c r="BV775" s="174"/>
      <c r="BW775" s="174"/>
      <c r="BX775" s="173"/>
      <c r="BY775" s="158"/>
      <c r="BZ775" s="160"/>
      <c r="CA775" s="172"/>
      <c r="CB775" s="152"/>
      <c r="CC775" s="152"/>
      <c r="CD775" s="156"/>
      <c r="CE775" s="172"/>
      <c r="CF775" s="162"/>
      <c r="CG775" s="162"/>
      <c r="CH775" s="158"/>
      <c r="CI775" s="173"/>
      <c r="CJ775" s="178"/>
      <c r="CK775" s="173"/>
      <c r="CL775" s="165"/>
      <c r="CM775" s="172"/>
      <c r="CN775" s="162"/>
      <c r="CO775" s="162"/>
      <c r="CP775" s="162"/>
      <c r="CQ775" s="162"/>
      <c r="CR775" s="169"/>
      <c r="CS775" s="162"/>
      <c r="CT775" s="162"/>
      <c r="CU775" s="174"/>
      <c r="CV775" s="152"/>
      <c r="CW775" s="173"/>
      <c r="CX775" s="158"/>
      <c r="CY775" s="172"/>
      <c r="CZ775" s="162"/>
      <c r="DA775" s="162"/>
      <c r="DB775" s="158"/>
      <c r="DC775" s="173"/>
      <c r="DD775" s="178"/>
      <c r="DE775" s="173"/>
      <c r="DF775" s="165"/>
      <c r="DG775" s="172"/>
      <c r="DH775" s="178"/>
      <c r="DI775" s="172"/>
      <c r="DJ775" s="178"/>
      <c r="DK775" s="172"/>
      <c r="DL775" s="162"/>
      <c r="DM775" s="167"/>
      <c r="DN775" s="169"/>
      <c r="DO775" s="162"/>
      <c r="DP775" s="162"/>
      <c r="DQ775" s="174"/>
      <c r="DR775" s="152"/>
      <c r="DS775" s="172"/>
      <c r="DT775" s="152"/>
      <c r="DU775" s="152"/>
      <c r="DV775" s="156"/>
      <c r="DW775" s="173"/>
      <c r="DX775" s="158"/>
      <c r="DY775" s="172"/>
      <c r="DZ775" s="162"/>
      <c r="EA775" s="162"/>
      <c r="EB775" s="172"/>
      <c r="EC775" s="172"/>
      <c r="ED775" s="152"/>
      <c r="EE775" s="152"/>
      <c r="EF775" s="152"/>
      <c r="EG775" s="174"/>
      <c r="EH775" s="172"/>
      <c r="EI775" s="162"/>
      <c r="EJ775" s="162"/>
    </row>
    <row r="776" spans="1:140" ht="12.5">
      <c r="A776" s="168"/>
      <c r="B776" s="169"/>
      <c r="C776" s="144" t="str">
        <f t="shared" si="0"/>
        <v/>
      </c>
      <c r="D776" s="144" t="str">
        <f t="shared" si="3233"/>
        <v/>
      </c>
      <c r="E776" s="144" t="str">
        <f t="shared" si="2"/>
        <v/>
      </c>
      <c r="F776" s="145" t="str">
        <f t="shared" si="3234"/>
        <v/>
      </c>
      <c r="G776" s="145" t="str">
        <f t="shared" si="4"/>
        <v/>
      </c>
      <c r="H776" s="145" t="str">
        <f t="shared" si="5"/>
        <v/>
      </c>
      <c r="I776" s="146" t="str">
        <f t="shared" ref="I776:J776" si="3248">IF(COUNTA($DO776:$DX776)&gt;0,$BA776,"")</f>
        <v/>
      </c>
      <c r="J776" s="146" t="str">
        <f t="shared" si="3248"/>
        <v/>
      </c>
      <c r="K776" s="147" t="str">
        <f t="shared" si="43"/>
        <v/>
      </c>
      <c r="L776" s="147" t="str">
        <f t="shared" si="7"/>
        <v/>
      </c>
      <c r="M776" s="147" t="str">
        <f t="shared" si="8"/>
        <v/>
      </c>
      <c r="N776" s="147" t="str">
        <f t="shared" si="48"/>
        <v/>
      </c>
      <c r="O776" s="147" t="str">
        <f t="shared" si="9"/>
        <v/>
      </c>
      <c r="P776" s="146" t="str">
        <f t="shared" si="3236"/>
        <v/>
      </c>
      <c r="Q776" s="147" t="str">
        <f t="shared" si="3237"/>
        <v/>
      </c>
      <c r="R776" s="146" t="str">
        <f t="shared" si="12"/>
        <v/>
      </c>
      <c r="S776" s="146" t="str">
        <f t="shared" si="13"/>
        <v/>
      </c>
      <c r="T776" s="146" t="str">
        <f>IF(NOT(ISBLANK(DH776)),
        IF(AND(ISREF('Input Tenderers'!$J$8:$K$8),COUNTA('Input Tenderers'!$N$8)&gt;0),
                IF(COUNTA('Input Implementation Transactio'!$N776:$O776)&gt;0,"supplier;tenderer;payee","supplier;tenderer"),
                IF(COUNTA('Input Implementation Transactio'!$N776:$O776)&gt;0,"supplier;payee","supplier")
                ),
        IF(COUNTA('Input Implementation Transactio'!$N776:$O776)&gt;0, "payee", "")
        )</f>
        <v/>
      </c>
      <c r="U776" s="146" t="str">
        <f t="shared" si="14"/>
        <v/>
      </c>
      <c r="V776" s="146" t="str">
        <f t="shared" si="15"/>
        <v/>
      </c>
      <c r="W776" s="148" t="str">
        <f t="shared" si="3238"/>
        <v/>
      </c>
      <c r="X776" s="175" t="str">
        <f t="shared" si="3239"/>
        <v/>
      </c>
      <c r="Y776" s="170" t="str">
        <f t="shared" si="3240"/>
        <v/>
      </c>
      <c r="Z776" s="150" t="str">
        <f t="shared" si="19"/>
        <v/>
      </c>
      <c r="AA776" s="146" t="str">
        <f t="shared" si="20"/>
        <v/>
      </c>
      <c r="AB776" s="146" t="str">
        <f t="shared" si="21"/>
        <v/>
      </c>
      <c r="AC776" s="146" t="str">
        <f t="shared" si="22"/>
        <v/>
      </c>
      <c r="AD776" s="148" t="str">
        <f t="shared" si="3241"/>
        <v/>
      </c>
      <c r="AE776" s="148" t="str">
        <f t="shared" si="24"/>
        <v/>
      </c>
      <c r="AF776" s="175" t="str">
        <f t="shared" si="3242"/>
        <v/>
      </c>
      <c r="AG776" s="170" t="str">
        <f t="shared" si="3243"/>
        <v/>
      </c>
      <c r="AH776" s="148" t="str">
        <f t="shared" si="3244"/>
        <v/>
      </c>
      <c r="AI776" s="146" t="str">
        <f t="shared" si="28"/>
        <v/>
      </c>
      <c r="AJ776" s="146" t="str">
        <f t="shared" si="29"/>
        <v/>
      </c>
      <c r="AK776" s="146" t="str">
        <f t="shared" si="30"/>
        <v/>
      </c>
      <c r="AL776" s="146" t="str">
        <f t="shared" si="31"/>
        <v/>
      </c>
      <c r="AM776" s="171" t="str">
        <f t="shared" si="32"/>
        <v/>
      </c>
      <c r="AN776" s="171" t="str">
        <f t="shared" si="33"/>
        <v/>
      </c>
      <c r="AO776" s="146" t="str">
        <f t="shared" si="34"/>
        <v/>
      </c>
      <c r="AP776" s="146" t="str">
        <f t="shared" si="35"/>
        <v/>
      </c>
      <c r="AQ776" s="146" t="str">
        <f t="shared" si="36"/>
        <v/>
      </c>
      <c r="AR776" s="146" t="str">
        <f t="shared" ref="AR776:AS776" si="3249">IF(NOT(ISBLANK(CB776)),CONCATENATE(TEXT(CB776,"yyyy-mm-ddThh:MM:ss"),"Z"),"")</f>
        <v/>
      </c>
      <c r="AS776" s="146" t="str">
        <f t="shared" si="3249"/>
        <v/>
      </c>
      <c r="AT776" s="146" t="str">
        <f t="shared" si="38"/>
        <v/>
      </c>
      <c r="AU776" s="146" t="str">
        <f t="shared" si="39"/>
        <v/>
      </c>
      <c r="AV776" s="146" t="str">
        <f t="shared" ref="AV776:AW776" si="3250">IF(NOT(ISBLANK(DT776)),CONCATENATE(TEXT(DT776,"yyyy-mm-ddThh:MM:ss"),"Z"),"")</f>
        <v/>
      </c>
      <c r="AW776" s="146" t="str">
        <f t="shared" si="3250"/>
        <v/>
      </c>
      <c r="AX776" s="146" t="str">
        <f t="shared" ref="AX776:AZ776" si="3251">IF(NOT(ISBLANK(ED776)),CONCATENATE(TEXT(ED776,"yyyy-mm-ddThh:MM:ss"),"Z"),"")</f>
        <v/>
      </c>
      <c r="AY776" s="146" t="str">
        <f t="shared" si="3251"/>
        <v/>
      </c>
      <c r="AZ776" s="146" t="str">
        <f t="shared" si="3251"/>
        <v/>
      </c>
      <c r="BA776" s="176"/>
      <c r="BB776" s="152"/>
      <c r="BC776" s="177"/>
      <c r="BD776" s="154"/>
      <c r="BE776" s="155"/>
      <c r="BF776" s="154"/>
      <c r="BG776" s="155"/>
      <c r="BH776" s="169"/>
      <c r="BI776" s="162"/>
      <c r="BJ776" s="172"/>
      <c r="BK776" s="162"/>
      <c r="BL776" s="158"/>
      <c r="BM776" s="172"/>
      <c r="BN776" s="162"/>
      <c r="BO776" s="167"/>
      <c r="BP776" s="169"/>
      <c r="BQ776" s="162"/>
      <c r="BR776" s="162"/>
      <c r="BS776" s="174"/>
      <c r="BT776" s="162"/>
      <c r="BU776" s="174"/>
      <c r="BV776" s="174"/>
      <c r="BW776" s="174"/>
      <c r="BX776" s="173"/>
      <c r="BY776" s="158"/>
      <c r="BZ776" s="160"/>
      <c r="CA776" s="172"/>
      <c r="CB776" s="152"/>
      <c r="CC776" s="152"/>
      <c r="CD776" s="156"/>
      <c r="CE776" s="172"/>
      <c r="CF776" s="162"/>
      <c r="CG776" s="162"/>
      <c r="CH776" s="158"/>
      <c r="CI776" s="173"/>
      <c r="CJ776" s="178"/>
      <c r="CK776" s="173"/>
      <c r="CL776" s="165"/>
      <c r="CM776" s="172"/>
      <c r="CN776" s="162"/>
      <c r="CO776" s="162"/>
      <c r="CP776" s="162"/>
      <c r="CQ776" s="162"/>
      <c r="CR776" s="169"/>
      <c r="CS776" s="162"/>
      <c r="CT776" s="162"/>
      <c r="CU776" s="174"/>
      <c r="CV776" s="152"/>
      <c r="CW776" s="173"/>
      <c r="CX776" s="158"/>
      <c r="CY776" s="172"/>
      <c r="CZ776" s="162"/>
      <c r="DA776" s="162"/>
      <c r="DB776" s="158"/>
      <c r="DC776" s="173"/>
      <c r="DD776" s="178"/>
      <c r="DE776" s="173"/>
      <c r="DF776" s="165"/>
      <c r="DG776" s="172"/>
      <c r="DH776" s="178"/>
      <c r="DI776" s="172"/>
      <c r="DJ776" s="178"/>
      <c r="DK776" s="172"/>
      <c r="DL776" s="162"/>
      <c r="DM776" s="167"/>
      <c r="DN776" s="169"/>
      <c r="DO776" s="162"/>
      <c r="DP776" s="162"/>
      <c r="DQ776" s="174"/>
      <c r="DR776" s="152"/>
      <c r="DS776" s="172"/>
      <c r="DT776" s="152"/>
      <c r="DU776" s="152"/>
      <c r="DV776" s="156"/>
      <c r="DW776" s="173"/>
      <c r="DX776" s="158"/>
      <c r="DY776" s="172"/>
      <c r="DZ776" s="162"/>
      <c r="EA776" s="162"/>
      <c r="EB776" s="172"/>
      <c r="EC776" s="172"/>
      <c r="ED776" s="152"/>
      <c r="EE776" s="152"/>
      <c r="EF776" s="152"/>
      <c r="EG776" s="174"/>
      <c r="EH776" s="172"/>
      <c r="EI776" s="162"/>
      <c r="EJ776" s="162"/>
    </row>
    <row r="777" spans="1:140" ht="12.5">
      <c r="A777" s="168"/>
      <c r="B777" s="169"/>
      <c r="C777" s="144" t="str">
        <f t="shared" si="0"/>
        <v/>
      </c>
      <c r="D777" s="144" t="str">
        <f t="shared" si="3233"/>
        <v/>
      </c>
      <c r="E777" s="144" t="str">
        <f t="shared" si="2"/>
        <v/>
      </c>
      <c r="F777" s="145" t="str">
        <f t="shared" si="3234"/>
        <v/>
      </c>
      <c r="G777" s="145" t="str">
        <f t="shared" si="4"/>
        <v/>
      </c>
      <c r="H777" s="145" t="str">
        <f t="shared" si="5"/>
        <v/>
      </c>
      <c r="I777" s="146" t="str">
        <f t="shared" ref="I777:J777" si="3252">IF(COUNTA($DO777:$DX777)&gt;0,$BA777,"")</f>
        <v/>
      </c>
      <c r="J777" s="146" t="str">
        <f t="shared" si="3252"/>
        <v/>
      </c>
      <c r="K777" s="147" t="str">
        <f t="shared" si="43"/>
        <v/>
      </c>
      <c r="L777" s="147" t="str">
        <f t="shared" si="7"/>
        <v/>
      </c>
      <c r="M777" s="147" t="str">
        <f t="shared" si="8"/>
        <v/>
      </c>
      <c r="N777" s="147" t="str">
        <f t="shared" si="48"/>
        <v/>
      </c>
      <c r="O777" s="147" t="str">
        <f t="shared" si="9"/>
        <v/>
      </c>
      <c r="P777" s="146" t="str">
        <f t="shared" si="3236"/>
        <v/>
      </c>
      <c r="Q777" s="147" t="str">
        <f t="shared" si="3237"/>
        <v/>
      </c>
      <c r="R777" s="146" t="str">
        <f t="shared" si="12"/>
        <v/>
      </c>
      <c r="S777" s="146" t="str">
        <f t="shared" si="13"/>
        <v/>
      </c>
      <c r="T777" s="146" t="str">
        <f>IF(NOT(ISBLANK(DH777)),
        IF(AND(ISREF('Input Tenderers'!$J$8:$K$8),COUNTA('Input Tenderers'!$N$8)&gt;0),
                IF(COUNTA('Input Implementation Transactio'!$N777:$O777)&gt;0,"supplier;tenderer;payee","supplier;tenderer"),
                IF(COUNTA('Input Implementation Transactio'!$N777:$O777)&gt;0,"supplier;payee","supplier")
                ),
        IF(COUNTA('Input Implementation Transactio'!$N777:$O777)&gt;0, "payee", "")
        )</f>
        <v/>
      </c>
      <c r="U777" s="146" t="str">
        <f t="shared" si="14"/>
        <v/>
      </c>
      <c r="V777" s="146" t="str">
        <f t="shared" si="15"/>
        <v/>
      </c>
      <c r="W777" s="148" t="str">
        <f t="shared" si="3238"/>
        <v/>
      </c>
      <c r="X777" s="175" t="str">
        <f t="shared" si="3239"/>
        <v/>
      </c>
      <c r="Y777" s="170" t="str">
        <f t="shared" si="3240"/>
        <v/>
      </c>
      <c r="Z777" s="150" t="str">
        <f t="shared" si="19"/>
        <v/>
      </c>
      <c r="AA777" s="146" t="str">
        <f t="shared" si="20"/>
        <v/>
      </c>
      <c r="AB777" s="146" t="str">
        <f t="shared" si="21"/>
        <v/>
      </c>
      <c r="AC777" s="146" t="str">
        <f t="shared" si="22"/>
        <v/>
      </c>
      <c r="AD777" s="148" t="str">
        <f t="shared" si="3241"/>
        <v/>
      </c>
      <c r="AE777" s="148" t="str">
        <f t="shared" si="24"/>
        <v/>
      </c>
      <c r="AF777" s="175" t="str">
        <f t="shared" si="3242"/>
        <v/>
      </c>
      <c r="AG777" s="170" t="str">
        <f t="shared" si="3243"/>
        <v/>
      </c>
      <c r="AH777" s="148" t="str">
        <f t="shared" si="3244"/>
        <v/>
      </c>
      <c r="AI777" s="146" t="str">
        <f t="shared" si="28"/>
        <v/>
      </c>
      <c r="AJ777" s="146" t="str">
        <f t="shared" si="29"/>
        <v/>
      </c>
      <c r="AK777" s="146" t="str">
        <f t="shared" si="30"/>
        <v/>
      </c>
      <c r="AL777" s="146" t="str">
        <f t="shared" si="31"/>
        <v/>
      </c>
      <c r="AM777" s="171" t="str">
        <f t="shared" si="32"/>
        <v/>
      </c>
      <c r="AN777" s="171" t="str">
        <f t="shared" si="33"/>
        <v/>
      </c>
      <c r="AO777" s="146" t="str">
        <f t="shared" si="34"/>
        <v/>
      </c>
      <c r="AP777" s="146" t="str">
        <f t="shared" si="35"/>
        <v/>
      </c>
      <c r="AQ777" s="146" t="str">
        <f t="shared" si="36"/>
        <v/>
      </c>
      <c r="AR777" s="146" t="str">
        <f t="shared" ref="AR777:AS777" si="3253">IF(NOT(ISBLANK(CB777)),CONCATENATE(TEXT(CB777,"yyyy-mm-ddThh:MM:ss"),"Z"),"")</f>
        <v/>
      </c>
      <c r="AS777" s="146" t="str">
        <f t="shared" si="3253"/>
        <v/>
      </c>
      <c r="AT777" s="146" t="str">
        <f t="shared" si="38"/>
        <v/>
      </c>
      <c r="AU777" s="146" t="str">
        <f t="shared" si="39"/>
        <v/>
      </c>
      <c r="AV777" s="146" t="str">
        <f t="shared" ref="AV777:AW777" si="3254">IF(NOT(ISBLANK(DT777)),CONCATENATE(TEXT(DT777,"yyyy-mm-ddThh:MM:ss"),"Z"),"")</f>
        <v/>
      </c>
      <c r="AW777" s="146" t="str">
        <f t="shared" si="3254"/>
        <v/>
      </c>
      <c r="AX777" s="146" t="str">
        <f t="shared" ref="AX777:AZ777" si="3255">IF(NOT(ISBLANK(ED777)),CONCATENATE(TEXT(ED777,"yyyy-mm-ddThh:MM:ss"),"Z"),"")</f>
        <v/>
      </c>
      <c r="AY777" s="146" t="str">
        <f t="shared" si="3255"/>
        <v/>
      </c>
      <c r="AZ777" s="146" t="str">
        <f t="shared" si="3255"/>
        <v/>
      </c>
      <c r="BA777" s="176"/>
      <c r="BB777" s="152"/>
      <c r="BC777" s="177"/>
      <c r="BD777" s="154"/>
      <c r="BE777" s="155"/>
      <c r="BF777" s="154"/>
      <c r="BG777" s="155"/>
      <c r="BH777" s="169"/>
      <c r="BI777" s="162"/>
      <c r="BJ777" s="172"/>
      <c r="BK777" s="162"/>
      <c r="BL777" s="158"/>
      <c r="BM777" s="172"/>
      <c r="BN777" s="162"/>
      <c r="BO777" s="167"/>
      <c r="BP777" s="169"/>
      <c r="BQ777" s="162"/>
      <c r="BR777" s="162"/>
      <c r="BS777" s="174"/>
      <c r="BT777" s="162"/>
      <c r="BU777" s="174"/>
      <c r="BV777" s="174"/>
      <c r="BW777" s="174"/>
      <c r="BX777" s="173"/>
      <c r="BY777" s="158"/>
      <c r="BZ777" s="160"/>
      <c r="CA777" s="172"/>
      <c r="CB777" s="152"/>
      <c r="CC777" s="152"/>
      <c r="CD777" s="156"/>
      <c r="CE777" s="172"/>
      <c r="CF777" s="162"/>
      <c r="CG777" s="162"/>
      <c r="CH777" s="158"/>
      <c r="CI777" s="173"/>
      <c r="CJ777" s="178"/>
      <c r="CK777" s="173"/>
      <c r="CL777" s="165"/>
      <c r="CM777" s="172"/>
      <c r="CN777" s="162"/>
      <c r="CO777" s="162"/>
      <c r="CP777" s="162"/>
      <c r="CQ777" s="162"/>
      <c r="CR777" s="169"/>
      <c r="CS777" s="162"/>
      <c r="CT777" s="162"/>
      <c r="CU777" s="174"/>
      <c r="CV777" s="152"/>
      <c r="CW777" s="173"/>
      <c r="CX777" s="158"/>
      <c r="CY777" s="172"/>
      <c r="CZ777" s="162"/>
      <c r="DA777" s="162"/>
      <c r="DB777" s="158"/>
      <c r="DC777" s="173"/>
      <c r="DD777" s="178"/>
      <c r="DE777" s="173"/>
      <c r="DF777" s="165"/>
      <c r="DG777" s="172"/>
      <c r="DH777" s="178"/>
      <c r="DI777" s="172"/>
      <c r="DJ777" s="178"/>
      <c r="DK777" s="172"/>
      <c r="DL777" s="162"/>
      <c r="DM777" s="167"/>
      <c r="DN777" s="169"/>
      <c r="DO777" s="162"/>
      <c r="DP777" s="162"/>
      <c r="DQ777" s="174"/>
      <c r="DR777" s="152"/>
      <c r="DS777" s="172"/>
      <c r="DT777" s="152"/>
      <c r="DU777" s="152"/>
      <c r="DV777" s="156"/>
      <c r="DW777" s="173"/>
      <c r="DX777" s="158"/>
      <c r="DY777" s="172"/>
      <c r="DZ777" s="162"/>
      <c r="EA777" s="162"/>
      <c r="EB777" s="172"/>
      <c r="EC777" s="172"/>
      <c r="ED777" s="152"/>
      <c r="EE777" s="152"/>
      <c r="EF777" s="152"/>
      <c r="EG777" s="174"/>
      <c r="EH777" s="172"/>
      <c r="EI777" s="162"/>
      <c r="EJ777" s="162"/>
    </row>
    <row r="778" spans="1:140" ht="12.5">
      <c r="A778" s="168"/>
      <c r="B778" s="169"/>
      <c r="C778" s="144" t="str">
        <f t="shared" si="0"/>
        <v/>
      </c>
      <c r="D778" s="144" t="str">
        <f t="shared" si="3233"/>
        <v/>
      </c>
      <c r="E778" s="144" t="str">
        <f t="shared" si="2"/>
        <v/>
      </c>
      <c r="F778" s="145" t="str">
        <f t="shared" si="3234"/>
        <v/>
      </c>
      <c r="G778" s="145" t="str">
        <f t="shared" si="4"/>
        <v/>
      </c>
      <c r="H778" s="145" t="str">
        <f t="shared" si="5"/>
        <v/>
      </c>
      <c r="I778" s="146" t="str">
        <f t="shared" ref="I778:J778" si="3256">IF(COUNTA($DO778:$DX778)&gt;0,$BA778,"")</f>
        <v/>
      </c>
      <c r="J778" s="146" t="str">
        <f t="shared" si="3256"/>
        <v/>
      </c>
      <c r="K778" s="147" t="str">
        <f t="shared" si="43"/>
        <v/>
      </c>
      <c r="L778" s="147" t="str">
        <f t="shared" si="7"/>
        <v/>
      </c>
      <c r="M778" s="147" t="str">
        <f t="shared" si="8"/>
        <v/>
      </c>
      <c r="N778" s="147" t="str">
        <f t="shared" si="48"/>
        <v/>
      </c>
      <c r="O778" s="147" t="str">
        <f t="shared" si="9"/>
        <v/>
      </c>
      <c r="P778" s="146" t="str">
        <f t="shared" si="3236"/>
        <v/>
      </c>
      <c r="Q778" s="147" t="str">
        <f t="shared" si="3237"/>
        <v/>
      </c>
      <c r="R778" s="146" t="str">
        <f t="shared" si="12"/>
        <v/>
      </c>
      <c r="S778" s="146" t="str">
        <f t="shared" si="13"/>
        <v/>
      </c>
      <c r="T778" s="146" t="str">
        <f>IF(NOT(ISBLANK(DH778)),
        IF(AND(ISREF('Input Tenderers'!$J$8:$K$8),COUNTA('Input Tenderers'!$N$8)&gt;0),
                IF(COUNTA('Input Implementation Transactio'!$N778:$O778)&gt;0,"supplier;tenderer;payee","supplier;tenderer"),
                IF(COUNTA('Input Implementation Transactio'!$N778:$O778)&gt;0,"supplier;payee","supplier")
                ),
        IF(COUNTA('Input Implementation Transactio'!$N778:$O778)&gt;0, "payee", "")
        )</f>
        <v/>
      </c>
      <c r="U778" s="146" t="str">
        <f t="shared" si="14"/>
        <v/>
      </c>
      <c r="V778" s="146" t="str">
        <f t="shared" si="15"/>
        <v/>
      </c>
      <c r="W778" s="148" t="str">
        <f t="shared" si="3238"/>
        <v/>
      </c>
      <c r="X778" s="175" t="str">
        <f t="shared" si="3239"/>
        <v/>
      </c>
      <c r="Y778" s="170" t="str">
        <f t="shared" si="3240"/>
        <v/>
      </c>
      <c r="Z778" s="150" t="str">
        <f t="shared" si="19"/>
        <v/>
      </c>
      <c r="AA778" s="146" t="str">
        <f t="shared" si="20"/>
        <v/>
      </c>
      <c r="AB778" s="146" t="str">
        <f t="shared" si="21"/>
        <v/>
      </c>
      <c r="AC778" s="146" t="str">
        <f t="shared" si="22"/>
        <v/>
      </c>
      <c r="AD778" s="148" t="str">
        <f t="shared" si="3241"/>
        <v/>
      </c>
      <c r="AE778" s="148" t="str">
        <f t="shared" si="24"/>
        <v/>
      </c>
      <c r="AF778" s="175" t="str">
        <f t="shared" si="3242"/>
        <v/>
      </c>
      <c r="AG778" s="170" t="str">
        <f t="shared" si="3243"/>
        <v/>
      </c>
      <c r="AH778" s="148" t="str">
        <f t="shared" si="3244"/>
        <v/>
      </c>
      <c r="AI778" s="146" t="str">
        <f t="shared" si="28"/>
        <v/>
      </c>
      <c r="AJ778" s="146" t="str">
        <f t="shared" si="29"/>
        <v/>
      </c>
      <c r="AK778" s="146" t="str">
        <f t="shared" si="30"/>
        <v/>
      </c>
      <c r="AL778" s="146" t="str">
        <f t="shared" si="31"/>
        <v/>
      </c>
      <c r="AM778" s="171" t="str">
        <f t="shared" si="32"/>
        <v/>
      </c>
      <c r="AN778" s="171" t="str">
        <f t="shared" si="33"/>
        <v/>
      </c>
      <c r="AO778" s="146" t="str">
        <f t="shared" si="34"/>
        <v/>
      </c>
      <c r="AP778" s="146" t="str">
        <f t="shared" si="35"/>
        <v/>
      </c>
      <c r="AQ778" s="146" t="str">
        <f t="shared" si="36"/>
        <v/>
      </c>
      <c r="AR778" s="146" t="str">
        <f t="shared" ref="AR778:AS778" si="3257">IF(NOT(ISBLANK(CB778)),CONCATENATE(TEXT(CB778,"yyyy-mm-ddThh:MM:ss"),"Z"),"")</f>
        <v/>
      </c>
      <c r="AS778" s="146" t="str">
        <f t="shared" si="3257"/>
        <v/>
      </c>
      <c r="AT778" s="146" t="str">
        <f t="shared" si="38"/>
        <v/>
      </c>
      <c r="AU778" s="146" t="str">
        <f t="shared" si="39"/>
        <v/>
      </c>
      <c r="AV778" s="146" t="str">
        <f t="shared" ref="AV778:AW778" si="3258">IF(NOT(ISBLANK(DT778)),CONCATENATE(TEXT(DT778,"yyyy-mm-ddThh:MM:ss"),"Z"),"")</f>
        <v/>
      </c>
      <c r="AW778" s="146" t="str">
        <f t="shared" si="3258"/>
        <v/>
      </c>
      <c r="AX778" s="146" t="str">
        <f t="shared" ref="AX778:AZ778" si="3259">IF(NOT(ISBLANK(ED778)),CONCATENATE(TEXT(ED778,"yyyy-mm-ddThh:MM:ss"),"Z"),"")</f>
        <v/>
      </c>
      <c r="AY778" s="146" t="str">
        <f t="shared" si="3259"/>
        <v/>
      </c>
      <c r="AZ778" s="146" t="str">
        <f t="shared" si="3259"/>
        <v/>
      </c>
      <c r="BA778" s="176"/>
      <c r="BB778" s="152"/>
      <c r="BC778" s="177"/>
      <c r="BD778" s="154"/>
      <c r="BE778" s="155"/>
      <c r="BF778" s="154"/>
      <c r="BG778" s="155"/>
      <c r="BH778" s="169"/>
      <c r="BI778" s="162"/>
      <c r="BJ778" s="172"/>
      <c r="BK778" s="162"/>
      <c r="BL778" s="158"/>
      <c r="BM778" s="172"/>
      <c r="BN778" s="162"/>
      <c r="BO778" s="167"/>
      <c r="BP778" s="169"/>
      <c r="BQ778" s="162"/>
      <c r="BR778" s="162"/>
      <c r="BS778" s="174"/>
      <c r="BT778" s="162"/>
      <c r="BU778" s="174"/>
      <c r="BV778" s="174"/>
      <c r="BW778" s="174"/>
      <c r="BX778" s="173"/>
      <c r="BY778" s="158"/>
      <c r="BZ778" s="160"/>
      <c r="CA778" s="172"/>
      <c r="CB778" s="152"/>
      <c r="CC778" s="152"/>
      <c r="CD778" s="156"/>
      <c r="CE778" s="172"/>
      <c r="CF778" s="162"/>
      <c r="CG778" s="162"/>
      <c r="CH778" s="158"/>
      <c r="CI778" s="173"/>
      <c r="CJ778" s="178"/>
      <c r="CK778" s="173"/>
      <c r="CL778" s="165"/>
      <c r="CM778" s="172"/>
      <c r="CN778" s="162"/>
      <c r="CO778" s="162"/>
      <c r="CP778" s="162"/>
      <c r="CQ778" s="162"/>
      <c r="CR778" s="169"/>
      <c r="CS778" s="162"/>
      <c r="CT778" s="162"/>
      <c r="CU778" s="174"/>
      <c r="CV778" s="152"/>
      <c r="CW778" s="173"/>
      <c r="CX778" s="158"/>
      <c r="CY778" s="172"/>
      <c r="CZ778" s="162"/>
      <c r="DA778" s="162"/>
      <c r="DB778" s="158"/>
      <c r="DC778" s="173"/>
      <c r="DD778" s="178"/>
      <c r="DE778" s="173"/>
      <c r="DF778" s="165"/>
      <c r="DG778" s="172"/>
      <c r="DH778" s="178"/>
      <c r="DI778" s="172"/>
      <c r="DJ778" s="178"/>
      <c r="DK778" s="172"/>
      <c r="DL778" s="162"/>
      <c r="DM778" s="167"/>
      <c r="DN778" s="169"/>
      <c r="DO778" s="162"/>
      <c r="DP778" s="162"/>
      <c r="DQ778" s="174"/>
      <c r="DR778" s="152"/>
      <c r="DS778" s="172"/>
      <c r="DT778" s="152"/>
      <c r="DU778" s="152"/>
      <c r="DV778" s="156"/>
      <c r="DW778" s="173"/>
      <c r="DX778" s="158"/>
      <c r="DY778" s="172"/>
      <c r="DZ778" s="162"/>
      <c r="EA778" s="162"/>
      <c r="EB778" s="172"/>
      <c r="EC778" s="172"/>
      <c r="ED778" s="152"/>
      <c r="EE778" s="152"/>
      <c r="EF778" s="152"/>
      <c r="EG778" s="174"/>
      <c r="EH778" s="172"/>
      <c r="EI778" s="162"/>
      <c r="EJ778" s="162"/>
    </row>
    <row r="779" spans="1:140" ht="12.5">
      <c r="A779" s="168"/>
      <c r="B779" s="169"/>
      <c r="C779" s="144" t="str">
        <f t="shared" si="0"/>
        <v/>
      </c>
      <c r="D779" s="144" t="str">
        <f t="shared" si="3233"/>
        <v/>
      </c>
      <c r="E779" s="144" t="str">
        <f t="shared" si="2"/>
        <v/>
      </c>
      <c r="F779" s="145" t="str">
        <f t="shared" si="3234"/>
        <v/>
      </c>
      <c r="G779" s="145" t="str">
        <f t="shared" si="4"/>
        <v/>
      </c>
      <c r="H779" s="145" t="str">
        <f t="shared" si="5"/>
        <v/>
      </c>
      <c r="I779" s="146" t="str">
        <f t="shared" ref="I779:J779" si="3260">IF(COUNTA($DO779:$DX779)&gt;0,$BA779,"")</f>
        <v/>
      </c>
      <c r="J779" s="146" t="str">
        <f t="shared" si="3260"/>
        <v/>
      </c>
      <c r="K779" s="147" t="str">
        <f t="shared" si="43"/>
        <v/>
      </c>
      <c r="L779" s="147" t="str">
        <f t="shared" si="7"/>
        <v/>
      </c>
      <c r="M779" s="147" t="str">
        <f t="shared" si="8"/>
        <v/>
      </c>
      <c r="N779" s="147" t="str">
        <f t="shared" si="48"/>
        <v/>
      </c>
      <c r="O779" s="147" t="str">
        <f t="shared" si="9"/>
        <v/>
      </c>
      <c r="P779" s="146" t="str">
        <f t="shared" si="3236"/>
        <v/>
      </c>
      <c r="Q779" s="147" t="str">
        <f t="shared" si="3237"/>
        <v/>
      </c>
      <c r="R779" s="146" t="str">
        <f t="shared" si="12"/>
        <v/>
      </c>
      <c r="S779" s="146" t="str">
        <f t="shared" si="13"/>
        <v/>
      </c>
      <c r="T779" s="146" t="str">
        <f>IF(NOT(ISBLANK(DH779)),
        IF(AND(ISREF('Input Tenderers'!$J$8:$K$8),COUNTA('Input Tenderers'!$N$8)&gt;0),
                IF(COUNTA('Input Implementation Transactio'!$N779:$O779)&gt;0,"supplier;tenderer;payee","supplier;tenderer"),
                IF(COUNTA('Input Implementation Transactio'!$N779:$O779)&gt;0,"supplier;payee","supplier")
                ),
        IF(COUNTA('Input Implementation Transactio'!$N779:$O779)&gt;0, "payee", "")
        )</f>
        <v/>
      </c>
      <c r="U779" s="146" t="str">
        <f t="shared" si="14"/>
        <v/>
      </c>
      <c r="V779" s="146" t="str">
        <f t="shared" si="15"/>
        <v/>
      </c>
      <c r="W779" s="148" t="str">
        <f t="shared" si="3238"/>
        <v/>
      </c>
      <c r="X779" s="175" t="str">
        <f t="shared" si="3239"/>
        <v/>
      </c>
      <c r="Y779" s="170" t="str">
        <f t="shared" si="3240"/>
        <v/>
      </c>
      <c r="Z779" s="150" t="str">
        <f t="shared" si="19"/>
        <v/>
      </c>
      <c r="AA779" s="146" t="str">
        <f t="shared" si="20"/>
        <v/>
      </c>
      <c r="AB779" s="146" t="str">
        <f t="shared" si="21"/>
        <v/>
      </c>
      <c r="AC779" s="146" t="str">
        <f t="shared" si="22"/>
        <v/>
      </c>
      <c r="AD779" s="148" t="str">
        <f t="shared" si="3241"/>
        <v/>
      </c>
      <c r="AE779" s="148" t="str">
        <f t="shared" si="24"/>
        <v/>
      </c>
      <c r="AF779" s="175" t="str">
        <f t="shared" si="3242"/>
        <v/>
      </c>
      <c r="AG779" s="170" t="str">
        <f t="shared" si="3243"/>
        <v/>
      </c>
      <c r="AH779" s="148" t="str">
        <f t="shared" si="3244"/>
        <v/>
      </c>
      <c r="AI779" s="146" t="str">
        <f t="shared" si="28"/>
        <v/>
      </c>
      <c r="AJ779" s="146" t="str">
        <f t="shared" si="29"/>
        <v/>
      </c>
      <c r="AK779" s="146" t="str">
        <f t="shared" si="30"/>
        <v/>
      </c>
      <c r="AL779" s="146" t="str">
        <f t="shared" si="31"/>
        <v/>
      </c>
      <c r="AM779" s="171" t="str">
        <f t="shared" si="32"/>
        <v/>
      </c>
      <c r="AN779" s="171" t="str">
        <f t="shared" si="33"/>
        <v/>
      </c>
      <c r="AO779" s="146" t="str">
        <f t="shared" si="34"/>
        <v/>
      </c>
      <c r="AP779" s="146" t="str">
        <f t="shared" si="35"/>
        <v/>
      </c>
      <c r="AQ779" s="146" t="str">
        <f t="shared" si="36"/>
        <v/>
      </c>
      <c r="AR779" s="146" t="str">
        <f t="shared" ref="AR779:AS779" si="3261">IF(NOT(ISBLANK(CB779)),CONCATENATE(TEXT(CB779,"yyyy-mm-ddThh:MM:ss"),"Z"),"")</f>
        <v/>
      </c>
      <c r="AS779" s="146" t="str">
        <f t="shared" si="3261"/>
        <v/>
      </c>
      <c r="AT779" s="146" t="str">
        <f t="shared" si="38"/>
        <v/>
      </c>
      <c r="AU779" s="146" t="str">
        <f t="shared" si="39"/>
        <v/>
      </c>
      <c r="AV779" s="146" t="str">
        <f t="shared" ref="AV779:AW779" si="3262">IF(NOT(ISBLANK(DT779)),CONCATENATE(TEXT(DT779,"yyyy-mm-ddThh:MM:ss"),"Z"),"")</f>
        <v/>
      </c>
      <c r="AW779" s="146" t="str">
        <f t="shared" si="3262"/>
        <v/>
      </c>
      <c r="AX779" s="146" t="str">
        <f t="shared" ref="AX779:AZ779" si="3263">IF(NOT(ISBLANK(ED779)),CONCATENATE(TEXT(ED779,"yyyy-mm-ddThh:MM:ss"),"Z"),"")</f>
        <v/>
      </c>
      <c r="AY779" s="146" t="str">
        <f t="shared" si="3263"/>
        <v/>
      </c>
      <c r="AZ779" s="146" t="str">
        <f t="shared" si="3263"/>
        <v/>
      </c>
      <c r="BA779" s="176"/>
      <c r="BB779" s="152"/>
      <c r="BC779" s="177"/>
      <c r="BD779" s="154"/>
      <c r="BE779" s="155"/>
      <c r="BF779" s="154"/>
      <c r="BG779" s="155"/>
      <c r="BH779" s="169"/>
      <c r="BI779" s="162"/>
      <c r="BJ779" s="172"/>
      <c r="BK779" s="162"/>
      <c r="BL779" s="158"/>
      <c r="BM779" s="172"/>
      <c r="BN779" s="162"/>
      <c r="BO779" s="167"/>
      <c r="BP779" s="169"/>
      <c r="BQ779" s="162"/>
      <c r="BR779" s="162"/>
      <c r="BS779" s="174"/>
      <c r="BT779" s="162"/>
      <c r="BU779" s="174"/>
      <c r="BV779" s="174"/>
      <c r="BW779" s="174"/>
      <c r="BX779" s="173"/>
      <c r="BY779" s="158"/>
      <c r="BZ779" s="160"/>
      <c r="CA779" s="172"/>
      <c r="CB779" s="152"/>
      <c r="CC779" s="152"/>
      <c r="CD779" s="156"/>
      <c r="CE779" s="172"/>
      <c r="CF779" s="162"/>
      <c r="CG779" s="162"/>
      <c r="CH779" s="158"/>
      <c r="CI779" s="173"/>
      <c r="CJ779" s="178"/>
      <c r="CK779" s="173"/>
      <c r="CL779" s="165"/>
      <c r="CM779" s="172"/>
      <c r="CN779" s="162"/>
      <c r="CO779" s="162"/>
      <c r="CP779" s="162"/>
      <c r="CQ779" s="162"/>
      <c r="CR779" s="169"/>
      <c r="CS779" s="162"/>
      <c r="CT779" s="162"/>
      <c r="CU779" s="174"/>
      <c r="CV779" s="152"/>
      <c r="CW779" s="173"/>
      <c r="CX779" s="158"/>
      <c r="CY779" s="172"/>
      <c r="CZ779" s="162"/>
      <c r="DA779" s="162"/>
      <c r="DB779" s="158"/>
      <c r="DC779" s="173"/>
      <c r="DD779" s="178"/>
      <c r="DE779" s="173"/>
      <c r="DF779" s="165"/>
      <c r="DG779" s="172"/>
      <c r="DH779" s="178"/>
      <c r="DI779" s="172"/>
      <c r="DJ779" s="178"/>
      <c r="DK779" s="172"/>
      <c r="DL779" s="162"/>
      <c r="DM779" s="167"/>
      <c r="DN779" s="169"/>
      <c r="DO779" s="162"/>
      <c r="DP779" s="162"/>
      <c r="DQ779" s="174"/>
      <c r="DR779" s="152"/>
      <c r="DS779" s="172"/>
      <c r="DT779" s="152"/>
      <c r="DU779" s="152"/>
      <c r="DV779" s="156"/>
      <c r="DW779" s="173"/>
      <c r="DX779" s="158"/>
      <c r="DY779" s="172"/>
      <c r="DZ779" s="162"/>
      <c r="EA779" s="162"/>
      <c r="EB779" s="172"/>
      <c r="EC779" s="172"/>
      <c r="ED779" s="152"/>
      <c r="EE779" s="152"/>
      <c r="EF779" s="152"/>
      <c r="EG779" s="174"/>
      <c r="EH779" s="172"/>
      <c r="EI779" s="162"/>
      <c r="EJ779" s="162"/>
    </row>
    <row r="780" spans="1:140" ht="12.5">
      <c r="A780" s="168"/>
      <c r="B780" s="169"/>
      <c r="C780" s="144" t="str">
        <f t="shared" si="0"/>
        <v/>
      </c>
      <c r="D780" s="144" t="str">
        <f t="shared" si="3233"/>
        <v/>
      </c>
      <c r="E780" s="144" t="str">
        <f t="shared" si="2"/>
        <v/>
      </c>
      <c r="F780" s="145" t="str">
        <f t="shared" si="3234"/>
        <v/>
      </c>
      <c r="G780" s="145" t="str">
        <f t="shared" si="4"/>
        <v/>
      </c>
      <c r="H780" s="145" t="str">
        <f t="shared" si="5"/>
        <v/>
      </c>
      <c r="I780" s="146" t="str">
        <f t="shared" ref="I780:J780" si="3264">IF(COUNTA($DO780:$DX780)&gt;0,$BA780,"")</f>
        <v/>
      </c>
      <c r="J780" s="146" t="str">
        <f t="shared" si="3264"/>
        <v/>
      </c>
      <c r="K780" s="147" t="str">
        <f t="shared" si="43"/>
        <v/>
      </c>
      <c r="L780" s="147" t="str">
        <f t="shared" si="7"/>
        <v/>
      </c>
      <c r="M780" s="147" t="str">
        <f t="shared" si="8"/>
        <v/>
      </c>
      <c r="N780" s="147" t="str">
        <f t="shared" si="48"/>
        <v/>
      </c>
      <c r="O780" s="147" t="str">
        <f t="shared" si="9"/>
        <v/>
      </c>
      <c r="P780" s="146" t="str">
        <f t="shared" si="3236"/>
        <v/>
      </c>
      <c r="Q780" s="147" t="str">
        <f t="shared" si="3237"/>
        <v/>
      </c>
      <c r="R780" s="146" t="str">
        <f t="shared" si="12"/>
        <v/>
      </c>
      <c r="S780" s="146" t="str">
        <f t="shared" si="13"/>
        <v/>
      </c>
      <c r="T780" s="146" t="str">
        <f>IF(NOT(ISBLANK(DH780)),
        IF(AND(ISREF('Input Tenderers'!$J$8:$K$8),COUNTA('Input Tenderers'!$N$8)&gt;0),
                IF(COUNTA('Input Implementation Transactio'!$N780:$O780)&gt;0,"supplier;tenderer;payee","supplier;tenderer"),
                IF(COUNTA('Input Implementation Transactio'!$N780:$O780)&gt;0,"supplier;payee","supplier")
                ),
        IF(COUNTA('Input Implementation Transactio'!$N780:$O780)&gt;0, "payee", "")
        )</f>
        <v/>
      </c>
      <c r="U780" s="146" t="str">
        <f t="shared" si="14"/>
        <v/>
      </c>
      <c r="V780" s="146" t="str">
        <f t="shared" si="15"/>
        <v/>
      </c>
      <c r="W780" s="148" t="str">
        <f t="shared" si="3238"/>
        <v/>
      </c>
      <c r="X780" s="175" t="str">
        <f t="shared" si="3239"/>
        <v/>
      </c>
      <c r="Y780" s="170" t="str">
        <f t="shared" si="3240"/>
        <v/>
      </c>
      <c r="Z780" s="150" t="str">
        <f t="shared" si="19"/>
        <v/>
      </c>
      <c r="AA780" s="146" t="str">
        <f t="shared" si="20"/>
        <v/>
      </c>
      <c r="AB780" s="146" t="str">
        <f t="shared" si="21"/>
        <v/>
      </c>
      <c r="AC780" s="146" t="str">
        <f t="shared" si="22"/>
        <v/>
      </c>
      <c r="AD780" s="148" t="str">
        <f t="shared" si="3241"/>
        <v/>
      </c>
      <c r="AE780" s="148" t="str">
        <f t="shared" si="24"/>
        <v/>
      </c>
      <c r="AF780" s="175" t="str">
        <f t="shared" si="3242"/>
        <v/>
      </c>
      <c r="AG780" s="170" t="str">
        <f t="shared" si="3243"/>
        <v/>
      </c>
      <c r="AH780" s="148" t="str">
        <f t="shared" si="3244"/>
        <v/>
      </c>
      <c r="AI780" s="146" t="str">
        <f t="shared" si="28"/>
        <v/>
      </c>
      <c r="AJ780" s="146" t="str">
        <f t="shared" si="29"/>
        <v/>
      </c>
      <c r="AK780" s="146" t="str">
        <f t="shared" si="30"/>
        <v/>
      </c>
      <c r="AL780" s="146" t="str">
        <f t="shared" si="31"/>
        <v/>
      </c>
      <c r="AM780" s="171" t="str">
        <f t="shared" si="32"/>
        <v/>
      </c>
      <c r="AN780" s="171" t="str">
        <f t="shared" si="33"/>
        <v/>
      </c>
      <c r="AO780" s="146" t="str">
        <f t="shared" si="34"/>
        <v/>
      </c>
      <c r="AP780" s="146" t="str">
        <f t="shared" si="35"/>
        <v/>
      </c>
      <c r="AQ780" s="146" t="str">
        <f t="shared" si="36"/>
        <v/>
      </c>
      <c r="AR780" s="146" t="str">
        <f t="shared" ref="AR780:AS780" si="3265">IF(NOT(ISBLANK(CB780)),CONCATENATE(TEXT(CB780,"yyyy-mm-ddThh:MM:ss"),"Z"),"")</f>
        <v/>
      </c>
      <c r="AS780" s="146" t="str">
        <f t="shared" si="3265"/>
        <v/>
      </c>
      <c r="AT780" s="146" t="str">
        <f t="shared" si="38"/>
        <v/>
      </c>
      <c r="AU780" s="146" t="str">
        <f t="shared" si="39"/>
        <v/>
      </c>
      <c r="AV780" s="146" t="str">
        <f t="shared" ref="AV780:AW780" si="3266">IF(NOT(ISBLANK(DT780)),CONCATENATE(TEXT(DT780,"yyyy-mm-ddThh:MM:ss"),"Z"),"")</f>
        <v/>
      </c>
      <c r="AW780" s="146" t="str">
        <f t="shared" si="3266"/>
        <v/>
      </c>
      <c r="AX780" s="146" t="str">
        <f t="shared" ref="AX780:AZ780" si="3267">IF(NOT(ISBLANK(ED780)),CONCATENATE(TEXT(ED780,"yyyy-mm-ddThh:MM:ss"),"Z"),"")</f>
        <v/>
      </c>
      <c r="AY780" s="146" t="str">
        <f t="shared" si="3267"/>
        <v/>
      </c>
      <c r="AZ780" s="146" t="str">
        <f t="shared" si="3267"/>
        <v/>
      </c>
      <c r="BA780" s="176"/>
      <c r="BB780" s="152"/>
      <c r="BC780" s="177"/>
      <c r="BD780" s="154"/>
      <c r="BE780" s="155"/>
      <c r="BF780" s="154"/>
      <c r="BG780" s="155"/>
      <c r="BH780" s="169"/>
      <c r="BI780" s="162"/>
      <c r="BJ780" s="172"/>
      <c r="BK780" s="162"/>
      <c r="BL780" s="158"/>
      <c r="BM780" s="172"/>
      <c r="BN780" s="162"/>
      <c r="BO780" s="167"/>
      <c r="BP780" s="169"/>
      <c r="BQ780" s="162"/>
      <c r="BR780" s="162"/>
      <c r="BS780" s="174"/>
      <c r="BT780" s="162"/>
      <c r="BU780" s="174"/>
      <c r="BV780" s="174"/>
      <c r="BW780" s="174"/>
      <c r="BX780" s="173"/>
      <c r="BY780" s="158"/>
      <c r="BZ780" s="160"/>
      <c r="CA780" s="172"/>
      <c r="CB780" s="152"/>
      <c r="CC780" s="152"/>
      <c r="CD780" s="156"/>
      <c r="CE780" s="172"/>
      <c r="CF780" s="162"/>
      <c r="CG780" s="162"/>
      <c r="CH780" s="158"/>
      <c r="CI780" s="173"/>
      <c r="CJ780" s="178"/>
      <c r="CK780" s="173"/>
      <c r="CL780" s="165"/>
      <c r="CM780" s="172"/>
      <c r="CN780" s="162"/>
      <c r="CO780" s="162"/>
      <c r="CP780" s="162"/>
      <c r="CQ780" s="162"/>
      <c r="CR780" s="169"/>
      <c r="CS780" s="162"/>
      <c r="CT780" s="162"/>
      <c r="CU780" s="174"/>
      <c r="CV780" s="152"/>
      <c r="CW780" s="173"/>
      <c r="CX780" s="158"/>
      <c r="CY780" s="172"/>
      <c r="CZ780" s="162"/>
      <c r="DA780" s="162"/>
      <c r="DB780" s="158"/>
      <c r="DC780" s="173"/>
      <c r="DD780" s="178"/>
      <c r="DE780" s="173"/>
      <c r="DF780" s="165"/>
      <c r="DG780" s="172"/>
      <c r="DH780" s="178"/>
      <c r="DI780" s="172"/>
      <c r="DJ780" s="178"/>
      <c r="DK780" s="172"/>
      <c r="DL780" s="162"/>
      <c r="DM780" s="167"/>
      <c r="DN780" s="169"/>
      <c r="DO780" s="162"/>
      <c r="DP780" s="162"/>
      <c r="DQ780" s="174"/>
      <c r="DR780" s="152"/>
      <c r="DS780" s="172"/>
      <c r="DT780" s="152"/>
      <c r="DU780" s="152"/>
      <c r="DV780" s="156"/>
      <c r="DW780" s="173"/>
      <c r="DX780" s="158"/>
      <c r="DY780" s="172"/>
      <c r="DZ780" s="162"/>
      <c r="EA780" s="162"/>
      <c r="EB780" s="172"/>
      <c r="EC780" s="172"/>
      <c r="ED780" s="152"/>
      <c r="EE780" s="152"/>
      <c r="EF780" s="152"/>
      <c r="EG780" s="174"/>
      <c r="EH780" s="172"/>
      <c r="EI780" s="162"/>
      <c r="EJ780" s="162"/>
    </row>
    <row r="781" spans="1:140" ht="12.5">
      <c r="A781" s="168"/>
      <c r="B781" s="169"/>
      <c r="C781" s="144" t="str">
        <f t="shared" si="0"/>
        <v/>
      </c>
      <c r="D781" s="144" t="str">
        <f t="shared" si="3233"/>
        <v/>
      </c>
      <c r="E781" s="144" t="str">
        <f t="shared" si="2"/>
        <v/>
      </c>
      <c r="F781" s="145" t="str">
        <f t="shared" si="3234"/>
        <v/>
      </c>
      <c r="G781" s="145" t="str">
        <f t="shared" si="4"/>
        <v/>
      </c>
      <c r="H781" s="145" t="str">
        <f t="shared" si="5"/>
        <v/>
      </c>
      <c r="I781" s="146" t="str">
        <f t="shared" ref="I781:J781" si="3268">IF(COUNTA($DO781:$DX781)&gt;0,$BA781,"")</f>
        <v/>
      </c>
      <c r="J781" s="146" t="str">
        <f t="shared" si="3268"/>
        <v/>
      </c>
      <c r="K781" s="147" t="str">
        <f t="shared" si="43"/>
        <v/>
      </c>
      <c r="L781" s="147" t="str">
        <f t="shared" si="7"/>
        <v/>
      </c>
      <c r="M781" s="147" t="str">
        <f t="shared" si="8"/>
        <v/>
      </c>
      <c r="N781" s="147" t="str">
        <f t="shared" si="48"/>
        <v/>
      </c>
      <c r="O781" s="147" t="str">
        <f t="shared" si="9"/>
        <v/>
      </c>
      <c r="P781" s="146" t="str">
        <f t="shared" si="3236"/>
        <v/>
      </c>
      <c r="Q781" s="147" t="str">
        <f t="shared" si="3237"/>
        <v/>
      </c>
      <c r="R781" s="146" t="str">
        <f t="shared" si="12"/>
        <v/>
      </c>
      <c r="S781" s="146" t="str">
        <f t="shared" si="13"/>
        <v/>
      </c>
      <c r="T781" s="146" t="str">
        <f>IF(NOT(ISBLANK(DH781)),
        IF(AND(ISREF('Input Tenderers'!$J$8:$K$8),COUNTA('Input Tenderers'!$N$8)&gt;0),
                IF(COUNTA('Input Implementation Transactio'!$N781:$O781)&gt;0,"supplier;tenderer;payee","supplier;tenderer"),
                IF(COUNTA('Input Implementation Transactio'!$N781:$O781)&gt;0,"supplier;payee","supplier")
                ),
        IF(COUNTA('Input Implementation Transactio'!$N781:$O781)&gt;0, "payee", "")
        )</f>
        <v/>
      </c>
      <c r="U781" s="146" t="str">
        <f t="shared" si="14"/>
        <v/>
      </c>
      <c r="V781" s="146" t="str">
        <f t="shared" si="15"/>
        <v/>
      </c>
      <c r="W781" s="148" t="str">
        <f t="shared" si="3238"/>
        <v/>
      </c>
      <c r="X781" s="175" t="str">
        <f t="shared" si="3239"/>
        <v/>
      </c>
      <c r="Y781" s="170" t="str">
        <f t="shared" si="3240"/>
        <v/>
      </c>
      <c r="Z781" s="150" t="str">
        <f t="shared" si="19"/>
        <v/>
      </c>
      <c r="AA781" s="146" t="str">
        <f t="shared" si="20"/>
        <v/>
      </c>
      <c r="AB781" s="146" t="str">
        <f t="shared" si="21"/>
        <v/>
      </c>
      <c r="AC781" s="146" t="str">
        <f t="shared" si="22"/>
        <v/>
      </c>
      <c r="AD781" s="148" t="str">
        <f t="shared" si="3241"/>
        <v/>
      </c>
      <c r="AE781" s="148" t="str">
        <f t="shared" si="24"/>
        <v/>
      </c>
      <c r="AF781" s="175" t="str">
        <f t="shared" si="3242"/>
        <v/>
      </c>
      <c r="AG781" s="170" t="str">
        <f t="shared" si="3243"/>
        <v/>
      </c>
      <c r="AH781" s="148" t="str">
        <f t="shared" si="3244"/>
        <v/>
      </c>
      <c r="AI781" s="146" t="str">
        <f t="shared" si="28"/>
        <v/>
      </c>
      <c r="AJ781" s="146" t="str">
        <f t="shared" si="29"/>
        <v/>
      </c>
      <c r="AK781" s="146" t="str">
        <f t="shared" si="30"/>
        <v/>
      </c>
      <c r="AL781" s="146" t="str">
        <f t="shared" si="31"/>
        <v/>
      </c>
      <c r="AM781" s="171" t="str">
        <f t="shared" si="32"/>
        <v/>
      </c>
      <c r="AN781" s="171" t="str">
        <f t="shared" si="33"/>
        <v/>
      </c>
      <c r="AO781" s="146" t="str">
        <f t="shared" si="34"/>
        <v/>
      </c>
      <c r="AP781" s="146" t="str">
        <f t="shared" si="35"/>
        <v/>
      </c>
      <c r="AQ781" s="146" t="str">
        <f t="shared" si="36"/>
        <v/>
      </c>
      <c r="AR781" s="146" t="str">
        <f t="shared" ref="AR781:AS781" si="3269">IF(NOT(ISBLANK(CB781)),CONCATENATE(TEXT(CB781,"yyyy-mm-ddThh:MM:ss"),"Z"),"")</f>
        <v/>
      </c>
      <c r="AS781" s="146" t="str">
        <f t="shared" si="3269"/>
        <v/>
      </c>
      <c r="AT781" s="146" t="str">
        <f t="shared" si="38"/>
        <v/>
      </c>
      <c r="AU781" s="146" t="str">
        <f t="shared" si="39"/>
        <v/>
      </c>
      <c r="AV781" s="146" t="str">
        <f t="shared" ref="AV781:AW781" si="3270">IF(NOT(ISBLANK(DT781)),CONCATENATE(TEXT(DT781,"yyyy-mm-ddThh:MM:ss"),"Z"),"")</f>
        <v/>
      </c>
      <c r="AW781" s="146" t="str">
        <f t="shared" si="3270"/>
        <v/>
      </c>
      <c r="AX781" s="146" t="str">
        <f t="shared" ref="AX781:AZ781" si="3271">IF(NOT(ISBLANK(ED781)),CONCATENATE(TEXT(ED781,"yyyy-mm-ddThh:MM:ss"),"Z"),"")</f>
        <v/>
      </c>
      <c r="AY781" s="146" t="str">
        <f t="shared" si="3271"/>
        <v/>
      </c>
      <c r="AZ781" s="146" t="str">
        <f t="shared" si="3271"/>
        <v/>
      </c>
      <c r="BA781" s="176"/>
      <c r="BB781" s="152"/>
      <c r="BC781" s="177"/>
      <c r="BD781" s="154"/>
      <c r="BE781" s="155"/>
      <c r="BF781" s="154"/>
      <c r="BG781" s="155"/>
      <c r="BH781" s="169"/>
      <c r="BI781" s="162"/>
      <c r="BJ781" s="172"/>
      <c r="BK781" s="162"/>
      <c r="BL781" s="158"/>
      <c r="BM781" s="172"/>
      <c r="BN781" s="162"/>
      <c r="BO781" s="167"/>
      <c r="BP781" s="169"/>
      <c r="BQ781" s="162"/>
      <c r="BR781" s="162"/>
      <c r="BS781" s="174"/>
      <c r="BT781" s="162"/>
      <c r="BU781" s="174"/>
      <c r="BV781" s="174"/>
      <c r="BW781" s="174"/>
      <c r="BX781" s="173"/>
      <c r="BY781" s="158"/>
      <c r="BZ781" s="160"/>
      <c r="CA781" s="172"/>
      <c r="CB781" s="152"/>
      <c r="CC781" s="152"/>
      <c r="CD781" s="156"/>
      <c r="CE781" s="172"/>
      <c r="CF781" s="162"/>
      <c r="CG781" s="162"/>
      <c r="CH781" s="158"/>
      <c r="CI781" s="173"/>
      <c r="CJ781" s="178"/>
      <c r="CK781" s="173"/>
      <c r="CL781" s="165"/>
      <c r="CM781" s="172"/>
      <c r="CN781" s="162"/>
      <c r="CO781" s="162"/>
      <c r="CP781" s="162"/>
      <c r="CQ781" s="162"/>
      <c r="CR781" s="169"/>
      <c r="CS781" s="162"/>
      <c r="CT781" s="162"/>
      <c r="CU781" s="174"/>
      <c r="CV781" s="152"/>
      <c r="CW781" s="173"/>
      <c r="CX781" s="158"/>
      <c r="CY781" s="172"/>
      <c r="CZ781" s="162"/>
      <c r="DA781" s="162"/>
      <c r="DB781" s="158"/>
      <c r="DC781" s="173"/>
      <c r="DD781" s="178"/>
      <c r="DE781" s="173"/>
      <c r="DF781" s="165"/>
      <c r="DG781" s="172"/>
      <c r="DH781" s="178"/>
      <c r="DI781" s="172"/>
      <c r="DJ781" s="178"/>
      <c r="DK781" s="172"/>
      <c r="DL781" s="162"/>
      <c r="DM781" s="167"/>
      <c r="DN781" s="169"/>
      <c r="DO781" s="162"/>
      <c r="DP781" s="162"/>
      <c r="DQ781" s="174"/>
      <c r="DR781" s="152"/>
      <c r="DS781" s="172"/>
      <c r="DT781" s="152"/>
      <c r="DU781" s="152"/>
      <c r="DV781" s="156"/>
      <c r="DW781" s="173"/>
      <c r="DX781" s="158"/>
      <c r="DY781" s="172"/>
      <c r="DZ781" s="162"/>
      <c r="EA781" s="162"/>
      <c r="EB781" s="172"/>
      <c r="EC781" s="172"/>
      <c r="ED781" s="152"/>
      <c r="EE781" s="152"/>
      <c r="EF781" s="152"/>
      <c r="EG781" s="174"/>
      <c r="EH781" s="172"/>
      <c r="EI781" s="162"/>
      <c r="EJ781" s="162"/>
    </row>
    <row r="782" spans="1:140" ht="12.5">
      <c r="A782" s="168"/>
      <c r="B782" s="169"/>
      <c r="C782" s="144" t="str">
        <f t="shared" si="0"/>
        <v/>
      </c>
      <c r="D782" s="144" t="str">
        <f t="shared" si="3233"/>
        <v/>
      </c>
      <c r="E782" s="144" t="str">
        <f t="shared" si="2"/>
        <v/>
      </c>
      <c r="F782" s="145" t="str">
        <f t="shared" si="3234"/>
        <v/>
      </c>
      <c r="G782" s="145" t="str">
        <f t="shared" si="4"/>
        <v/>
      </c>
      <c r="H782" s="145" t="str">
        <f t="shared" si="5"/>
        <v/>
      </c>
      <c r="I782" s="146" t="str">
        <f t="shared" ref="I782:J782" si="3272">IF(COUNTA($DO782:$DX782)&gt;0,$BA782,"")</f>
        <v/>
      </c>
      <c r="J782" s="146" t="str">
        <f t="shared" si="3272"/>
        <v/>
      </c>
      <c r="K782" s="147" t="str">
        <f t="shared" si="43"/>
        <v/>
      </c>
      <c r="L782" s="147" t="str">
        <f t="shared" si="7"/>
        <v/>
      </c>
      <c r="M782" s="147" t="str">
        <f t="shared" si="8"/>
        <v/>
      </c>
      <c r="N782" s="147" t="str">
        <f t="shared" si="48"/>
        <v/>
      </c>
      <c r="O782" s="147" t="str">
        <f t="shared" si="9"/>
        <v/>
      </c>
      <c r="P782" s="146" t="str">
        <f t="shared" si="3236"/>
        <v/>
      </c>
      <c r="Q782" s="147" t="str">
        <f t="shared" si="3237"/>
        <v/>
      </c>
      <c r="R782" s="146" t="str">
        <f t="shared" si="12"/>
        <v/>
      </c>
      <c r="S782" s="146" t="str">
        <f t="shared" si="13"/>
        <v/>
      </c>
      <c r="T782" s="146" t="str">
        <f>IF(NOT(ISBLANK(DH782)),
        IF(AND(ISREF('Input Tenderers'!$J$8:$K$8),COUNTA('Input Tenderers'!$N$8)&gt;0),
                IF(COUNTA('Input Implementation Transactio'!$N782:$O782)&gt;0,"supplier;tenderer;payee","supplier;tenderer"),
                IF(COUNTA('Input Implementation Transactio'!$N782:$O782)&gt;0,"supplier;payee","supplier")
                ),
        IF(COUNTA('Input Implementation Transactio'!$N782:$O782)&gt;0, "payee", "")
        )</f>
        <v/>
      </c>
      <c r="U782" s="146" t="str">
        <f t="shared" si="14"/>
        <v/>
      </c>
      <c r="V782" s="146" t="str">
        <f t="shared" si="15"/>
        <v/>
      </c>
      <c r="W782" s="148" t="str">
        <f t="shared" si="3238"/>
        <v/>
      </c>
      <c r="X782" s="175" t="str">
        <f t="shared" si="3239"/>
        <v/>
      </c>
      <c r="Y782" s="170" t="str">
        <f t="shared" si="3240"/>
        <v/>
      </c>
      <c r="Z782" s="150" t="str">
        <f t="shared" si="19"/>
        <v/>
      </c>
      <c r="AA782" s="146" t="str">
        <f t="shared" si="20"/>
        <v/>
      </c>
      <c r="AB782" s="146" t="str">
        <f t="shared" si="21"/>
        <v/>
      </c>
      <c r="AC782" s="146" t="str">
        <f t="shared" si="22"/>
        <v/>
      </c>
      <c r="AD782" s="148" t="str">
        <f t="shared" si="3241"/>
        <v/>
      </c>
      <c r="AE782" s="148" t="str">
        <f t="shared" si="24"/>
        <v/>
      </c>
      <c r="AF782" s="175" t="str">
        <f t="shared" si="3242"/>
        <v/>
      </c>
      <c r="AG782" s="170" t="str">
        <f t="shared" si="3243"/>
        <v/>
      </c>
      <c r="AH782" s="148" t="str">
        <f t="shared" si="3244"/>
        <v/>
      </c>
      <c r="AI782" s="146" t="str">
        <f t="shared" si="28"/>
        <v/>
      </c>
      <c r="AJ782" s="146" t="str">
        <f t="shared" si="29"/>
        <v/>
      </c>
      <c r="AK782" s="146" t="str">
        <f t="shared" si="30"/>
        <v/>
      </c>
      <c r="AL782" s="146" t="str">
        <f t="shared" si="31"/>
        <v/>
      </c>
      <c r="AM782" s="171" t="str">
        <f t="shared" si="32"/>
        <v/>
      </c>
      <c r="AN782" s="171" t="str">
        <f t="shared" si="33"/>
        <v/>
      </c>
      <c r="AO782" s="146" t="str">
        <f t="shared" si="34"/>
        <v/>
      </c>
      <c r="AP782" s="146" t="str">
        <f t="shared" si="35"/>
        <v/>
      </c>
      <c r="AQ782" s="146" t="str">
        <f t="shared" si="36"/>
        <v/>
      </c>
      <c r="AR782" s="146" t="str">
        <f t="shared" ref="AR782:AS782" si="3273">IF(NOT(ISBLANK(CB782)),CONCATENATE(TEXT(CB782,"yyyy-mm-ddThh:MM:ss"),"Z"),"")</f>
        <v/>
      </c>
      <c r="AS782" s="146" t="str">
        <f t="shared" si="3273"/>
        <v/>
      </c>
      <c r="AT782" s="146" t="str">
        <f t="shared" si="38"/>
        <v/>
      </c>
      <c r="AU782" s="146" t="str">
        <f t="shared" si="39"/>
        <v/>
      </c>
      <c r="AV782" s="146" t="str">
        <f t="shared" ref="AV782:AW782" si="3274">IF(NOT(ISBLANK(DT782)),CONCATENATE(TEXT(DT782,"yyyy-mm-ddThh:MM:ss"),"Z"),"")</f>
        <v/>
      </c>
      <c r="AW782" s="146" t="str">
        <f t="shared" si="3274"/>
        <v/>
      </c>
      <c r="AX782" s="146" t="str">
        <f t="shared" ref="AX782:AZ782" si="3275">IF(NOT(ISBLANK(ED782)),CONCATENATE(TEXT(ED782,"yyyy-mm-ddThh:MM:ss"),"Z"),"")</f>
        <v/>
      </c>
      <c r="AY782" s="146" t="str">
        <f t="shared" si="3275"/>
        <v/>
      </c>
      <c r="AZ782" s="146" t="str">
        <f t="shared" si="3275"/>
        <v/>
      </c>
      <c r="BA782" s="176"/>
      <c r="BB782" s="152"/>
      <c r="BC782" s="177"/>
      <c r="BD782" s="154"/>
      <c r="BE782" s="155"/>
      <c r="BF782" s="154"/>
      <c r="BG782" s="155"/>
      <c r="BH782" s="169"/>
      <c r="BI782" s="162"/>
      <c r="BJ782" s="172"/>
      <c r="BK782" s="162"/>
      <c r="BL782" s="158"/>
      <c r="BM782" s="172"/>
      <c r="BN782" s="162"/>
      <c r="BO782" s="167"/>
      <c r="BP782" s="169"/>
      <c r="BQ782" s="162"/>
      <c r="BR782" s="162"/>
      <c r="BS782" s="174"/>
      <c r="BT782" s="162"/>
      <c r="BU782" s="174"/>
      <c r="BV782" s="174"/>
      <c r="BW782" s="174"/>
      <c r="BX782" s="173"/>
      <c r="BY782" s="158"/>
      <c r="BZ782" s="160"/>
      <c r="CA782" s="172"/>
      <c r="CB782" s="152"/>
      <c r="CC782" s="152"/>
      <c r="CD782" s="156"/>
      <c r="CE782" s="172"/>
      <c r="CF782" s="162"/>
      <c r="CG782" s="162"/>
      <c r="CH782" s="158"/>
      <c r="CI782" s="173"/>
      <c r="CJ782" s="178"/>
      <c r="CK782" s="173"/>
      <c r="CL782" s="165"/>
      <c r="CM782" s="172"/>
      <c r="CN782" s="162"/>
      <c r="CO782" s="162"/>
      <c r="CP782" s="162"/>
      <c r="CQ782" s="162"/>
      <c r="CR782" s="169"/>
      <c r="CS782" s="162"/>
      <c r="CT782" s="162"/>
      <c r="CU782" s="174"/>
      <c r="CV782" s="152"/>
      <c r="CW782" s="173"/>
      <c r="CX782" s="158"/>
      <c r="CY782" s="172"/>
      <c r="CZ782" s="162"/>
      <c r="DA782" s="162"/>
      <c r="DB782" s="158"/>
      <c r="DC782" s="173"/>
      <c r="DD782" s="178"/>
      <c r="DE782" s="173"/>
      <c r="DF782" s="165"/>
      <c r="DG782" s="172"/>
      <c r="DH782" s="178"/>
      <c r="DI782" s="172"/>
      <c r="DJ782" s="178"/>
      <c r="DK782" s="172"/>
      <c r="DL782" s="162"/>
      <c r="DM782" s="167"/>
      <c r="DN782" s="169"/>
      <c r="DO782" s="162"/>
      <c r="DP782" s="162"/>
      <c r="DQ782" s="174"/>
      <c r="DR782" s="152"/>
      <c r="DS782" s="172"/>
      <c r="DT782" s="152"/>
      <c r="DU782" s="152"/>
      <c r="DV782" s="156"/>
      <c r="DW782" s="173"/>
      <c r="DX782" s="158"/>
      <c r="DY782" s="172"/>
      <c r="DZ782" s="162"/>
      <c r="EA782" s="162"/>
      <c r="EB782" s="172"/>
      <c r="EC782" s="172"/>
      <c r="ED782" s="152"/>
      <c r="EE782" s="152"/>
      <c r="EF782" s="152"/>
      <c r="EG782" s="174"/>
      <c r="EH782" s="172"/>
      <c r="EI782" s="162"/>
      <c r="EJ782" s="162"/>
    </row>
    <row r="783" spans="1:140" ht="12.5">
      <c r="A783" s="168"/>
      <c r="B783" s="169"/>
      <c r="C783" s="144" t="str">
        <f t="shared" si="0"/>
        <v/>
      </c>
      <c r="D783" s="144" t="str">
        <f t="shared" si="3233"/>
        <v/>
      </c>
      <c r="E783" s="144" t="str">
        <f t="shared" si="2"/>
        <v/>
      </c>
      <c r="F783" s="145" t="str">
        <f t="shared" si="3234"/>
        <v/>
      </c>
      <c r="G783" s="145" t="str">
        <f t="shared" si="4"/>
        <v/>
      </c>
      <c r="H783" s="145" t="str">
        <f t="shared" si="5"/>
        <v/>
      </c>
      <c r="I783" s="146" t="str">
        <f t="shared" ref="I783:J783" si="3276">IF(COUNTA($DO783:$DX783)&gt;0,$BA783,"")</f>
        <v/>
      </c>
      <c r="J783" s="146" t="str">
        <f t="shared" si="3276"/>
        <v/>
      </c>
      <c r="K783" s="147" t="str">
        <f t="shared" si="43"/>
        <v/>
      </c>
      <c r="L783" s="147" t="str">
        <f t="shared" si="7"/>
        <v/>
      </c>
      <c r="M783" s="147" t="str">
        <f t="shared" si="8"/>
        <v/>
      </c>
      <c r="N783" s="147" t="str">
        <f t="shared" si="48"/>
        <v/>
      </c>
      <c r="O783" s="147" t="str">
        <f t="shared" si="9"/>
        <v/>
      </c>
      <c r="P783" s="146" t="str">
        <f t="shared" si="3236"/>
        <v/>
      </c>
      <c r="Q783" s="147" t="str">
        <f t="shared" si="3237"/>
        <v/>
      </c>
      <c r="R783" s="146" t="str">
        <f t="shared" si="12"/>
        <v/>
      </c>
      <c r="S783" s="146" t="str">
        <f t="shared" si="13"/>
        <v/>
      </c>
      <c r="T783" s="146" t="str">
        <f>IF(NOT(ISBLANK(DH783)),
        IF(AND(ISREF('Input Tenderers'!$J$8:$K$8),COUNTA('Input Tenderers'!$N$8)&gt;0),
                IF(COUNTA('Input Implementation Transactio'!$N783:$O783)&gt;0,"supplier;tenderer;payee","supplier;tenderer"),
                IF(COUNTA('Input Implementation Transactio'!$N783:$O783)&gt;0,"supplier;payee","supplier")
                ),
        IF(COUNTA('Input Implementation Transactio'!$N783:$O783)&gt;0, "payee", "")
        )</f>
        <v/>
      </c>
      <c r="U783" s="146" t="str">
        <f t="shared" si="14"/>
        <v/>
      </c>
      <c r="V783" s="146" t="str">
        <f t="shared" si="15"/>
        <v/>
      </c>
      <c r="W783" s="148" t="str">
        <f t="shared" si="3238"/>
        <v/>
      </c>
      <c r="X783" s="175" t="str">
        <f t="shared" si="3239"/>
        <v/>
      </c>
      <c r="Y783" s="170" t="str">
        <f t="shared" si="3240"/>
        <v/>
      </c>
      <c r="Z783" s="150" t="str">
        <f t="shared" si="19"/>
        <v/>
      </c>
      <c r="AA783" s="146" t="str">
        <f t="shared" si="20"/>
        <v/>
      </c>
      <c r="AB783" s="146" t="str">
        <f t="shared" si="21"/>
        <v/>
      </c>
      <c r="AC783" s="146" t="str">
        <f t="shared" si="22"/>
        <v/>
      </c>
      <c r="AD783" s="148" t="str">
        <f t="shared" si="3241"/>
        <v/>
      </c>
      <c r="AE783" s="148" t="str">
        <f t="shared" si="24"/>
        <v/>
      </c>
      <c r="AF783" s="175" t="str">
        <f t="shared" si="3242"/>
        <v/>
      </c>
      <c r="AG783" s="170" t="str">
        <f t="shared" si="3243"/>
        <v/>
      </c>
      <c r="AH783" s="148" t="str">
        <f t="shared" si="3244"/>
        <v/>
      </c>
      <c r="AI783" s="146" t="str">
        <f t="shared" si="28"/>
        <v/>
      </c>
      <c r="AJ783" s="146" t="str">
        <f t="shared" si="29"/>
        <v/>
      </c>
      <c r="AK783" s="146" t="str">
        <f t="shared" si="30"/>
        <v/>
      </c>
      <c r="AL783" s="146" t="str">
        <f t="shared" si="31"/>
        <v/>
      </c>
      <c r="AM783" s="171" t="str">
        <f t="shared" si="32"/>
        <v/>
      </c>
      <c r="AN783" s="171" t="str">
        <f t="shared" si="33"/>
        <v/>
      </c>
      <c r="AO783" s="146" t="str">
        <f t="shared" si="34"/>
        <v/>
      </c>
      <c r="AP783" s="146" t="str">
        <f t="shared" si="35"/>
        <v/>
      </c>
      <c r="AQ783" s="146" t="str">
        <f t="shared" si="36"/>
        <v/>
      </c>
      <c r="AR783" s="146" t="str">
        <f t="shared" ref="AR783:AS783" si="3277">IF(NOT(ISBLANK(CB783)),CONCATENATE(TEXT(CB783,"yyyy-mm-ddThh:MM:ss"),"Z"),"")</f>
        <v/>
      </c>
      <c r="AS783" s="146" t="str">
        <f t="shared" si="3277"/>
        <v/>
      </c>
      <c r="AT783" s="146" t="str">
        <f t="shared" si="38"/>
        <v/>
      </c>
      <c r="AU783" s="146" t="str">
        <f t="shared" si="39"/>
        <v/>
      </c>
      <c r="AV783" s="146" t="str">
        <f t="shared" ref="AV783:AW783" si="3278">IF(NOT(ISBLANK(DT783)),CONCATENATE(TEXT(DT783,"yyyy-mm-ddThh:MM:ss"),"Z"),"")</f>
        <v/>
      </c>
      <c r="AW783" s="146" t="str">
        <f t="shared" si="3278"/>
        <v/>
      </c>
      <c r="AX783" s="146" t="str">
        <f t="shared" ref="AX783:AZ783" si="3279">IF(NOT(ISBLANK(ED783)),CONCATENATE(TEXT(ED783,"yyyy-mm-ddThh:MM:ss"),"Z"),"")</f>
        <v/>
      </c>
      <c r="AY783" s="146" t="str">
        <f t="shared" si="3279"/>
        <v/>
      </c>
      <c r="AZ783" s="146" t="str">
        <f t="shared" si="3279"/>
        <v/>
      </c>
      <c r="BA783" s="176"/>
      <c r="BB783" s="152"/>
      <c r="BC783" s="177"/>
      <c r="BD783" s="154"/>
      <c r="BE783" s="155"/>
      <c r="BF783" s="154"/>
      <c r="BG783" s="155"/>
      <c r="BH783" s="169"/>
      <c r="BI783" s="162"/>
      <c r="BJ783" s="172"/>
      <c r="BK783" s="162"/>
      <c r="BL783" s="158"/>
      <c r="BM783" s="172"/>
      <c r="BN783" s="162"/>
      <c r="BO783" s="167"/>
      <c r="BP783" s="169"/>
      <c r="BQ783" s="162"/>
      <c r="BR783" s="162"/>
      <c r="BS783" s="174"/>
      <c r="BT783" s="162"/>
      <c r="BU783" s="174"/>
      <c r="BV783" s="174"/>
      <c r="BW783" s="174"/>
      <c r="BX783" s="173"/>
      <c r="BY783" s="158"/>
      <c r="BZ783" s="160"/>
      <c r="CA783" s="172"/>
      <c r="CB783" s="152"/>
      <c r="CC783" s="152"/>
      <c r="CD783" s="156"/>
      <c r="CE783" s="172"/>
      <c r="CF783" s="162"/>
      <c r="CG783" s="162"/>
      <c r="CH783" s="158"/>
      <c r="CI783" s="173"/>
      <c r="CJ783" s="178"/>
      <c r="CK783" s="173"/>
      <c r="CL783" s="165"/>
      <c r="CM783" s="172"/>
      <c r="CN783" s="162"/>
      <c r="CO783" s="162"/>
      <c r="CP783" s="162"/>
      <c r="CQ783" s="162"/>
      <c r="CR783" s="169"/>
      <c r="CS783" s="162"/>
      <c r="CT783" s="162"/>
      <c r="CU783" s="174"/>
      <c r="CV783" s="152"/>
      <c r="CW783" s="173"/>
      <c r="CX783" s="158"/>
      <c r="CY783" s="172"/>
      <c r="CZ783" s="162"/>
      <c r="DA783" s="162"/>
      <c r="DB783" s="158"/>
      <c r="DC783" s="173"/>
      <c r="DD783" s="178"/>
      <c r="DE783" s="173"/>
      <c r="DF783" s="165"/>
      <c r="DG783" s="172"/>
      <c r="DH783" s="178"/>
      <c r="DI783" s="172"/>
      <c r="DJ783" s="178"/>
      <c r="DK783" s="172"/>
      <c r="DL783" s="162"/>
      <c r="DM783" s="167"/>
      <c r="DN783" s="169"/>
      <c r="DO783" s="162"/>
      <c r="DP783" s="162"/>
      <c r="DQ783" s="174"/>
      <c r="DR783" s="152"/>
      <c r="DS783" s="172"/>
      <c r="DT783" s="152"/>
      <c r="DU783" s="152"/>
      <c r="DV783" s="156"/>
      <c r="DW783" s="173"/>
      <c r="DX783" s="158"/>
      <c r="DY783" s="172"/>
      <c r="DZ783" s="162"/>
      <c r="EA783" s="162"/>
      <c r="EB783" s="172"/>
      <c r="EC783" s="172"/>
      <c r="ED783" s="152"/>
      <c r="EE783" s="152"/>
      <c r="EF783" s="152"/>
      <c r="EG783" s="174"/>
      <c r="EH783" s="172"/>
      <c r="EI783" s="162"/>
      <c r="EJ783" s="162"/>
    </row>
    <row r="784" spans="1:140" ht="12.5">
      <c r="A784" s="168"/>
      <c r="B784" s="169"/>
      <c r="C784" s="144" t="str">
        <f t="shared" si="0"/>
        <v/>
      </c>
      <c r="D784" s="144" t="str">
        <f t="shared" si="3233"/>
        <v/>
      </c>
      <c r="E784" s="144" t="str">
        <f t="shared" si="2"/>
        <v/>
      </c>
      <c r="F784" s="145" t="str">
        <f t="shared" si="3234"/>
        <v/>
      </c>
      <c r="G784" s="145" t="str">
        <f t="shared" si="4"/>
        <v/>
      </c>
      <c r="H784" s="145" t="str">
        <f t="shared" si="5"/>
        <v/>
      </c>
      <c r="I784" s="146" t="str">
        <f t="shared" ref="I784:J784" si="3280">IF(COUNTA($DO784:$DX784)&gt;0,$BA784,"")</f>
        <v/>
      </c>
      <c r="J784" s="146" t="str">
        <f t="shared" si="3280"/>
        <v/>
      </c>
      <c r="K784" s="147" t="str">
        <f t="shared" si="43"/>
        <v/>
      </c>
      <c r="L784" s="147" t="str">
        <f t="shared" si="7"/>
        <v/>
      </c>
      <c r="M784" s="147" t="str">
        <f t="shared" si="8"/>
        <v/>
      </c>
      <c r="N784" s="147" t="str">
        <f t="shared" si="48"/>
        <v/>
      </c>
      <c r="O784" s="147" t="str">
        <f t="shared" si="9"/>
        <v/>
      </c>
      <c r="P784" s="146" t="str">
        <f t="shared" si="3236"/>
        <v/>
      </c>
      <c r="Q784" s="147" t="str">
        <f t="shared" si="3237"/>
        <v/>
      </c>
      <c r="R784" s="146" t="str">
        <f t="shared" si="12"/>
        <v/>
      </c>
      <c r="S784" s="146" t="str">
        <f t="shared" si="13"/>
        <v/>
      </c>
      <c r="T784" s="146" t="str">
        <f>IF(NOT(ISBLANK(DH784)),
        IF(AND(ISREF('Input Tenderers'!$J$8:$K$8),COUNTA('Input Tenderers'!$N$8)&gt;0),
                IF(COUNTA('Input Implementation Transactio'!$N784:$O784)&gt;0,"supplier;tenderer;payee","supplier;tenderer"),
                IF(COUNTA('Input Implementation Transactio'!$N784:$O784)&gt;0,"supplier;payee","supplier")
                ),
        IF(COUNTA('Input Implementation Transactio'!$N784:$O784)&gt;0, "payee", "")
        )</f>
        <v/>
      </c>
      <c r="U784" s="146" t="str">
        <f t="shared" si="14"/>
        <v/>
      </c>
      <c r="V784" s="146" t="str">
        <f t="shared" si="15"/>
        <v/>
      </c>
      <c r="W784" s="148" t="str">
        <f t="shared" si="3238"/>
        <v/>
      </c>
      <c r="X784" s="175" t="str">
        <f t="shared" si="3239"/>
        <v/>
      </c>
      <c r="Y784" s="170" t="str">
        <f t="shared" si="3240"/>
        <v/>
      </c>
      <c r="Z784" s="150" t="str">
        <f t="shared" si="19"/>
        <v/>
      </c>
      <c r="AA784" s="146" t="str">
        <f t="shared" si="20"/>
        <v/>
      </c>
      <c r="AB784" s="146" t="str">
        <f t="shared" si="21"/>
        <v/>
      </c>
      <c r="AC784" s="146" t="str">
        <f t="shared" si="22"/>
        <v/>
      </c>
      <c r="AD784" s="148" t="str">
        <f t="shared" si="3241"/>
        <v/>
      </c>
      <c r="AE784" s="148" t="str">
        <f t="shared" si="24"/>
        <v/>
      </c>
      <c r="AF784" s="175" t="str">
        <f t="shared" si="3242"/>
        <v/>
      </c>
      <c r="AG784" s="170" t="str">
        <f t="shared" si="3243"/>
        <v/>
      </c>
      <c r="AH784" s="148" t="str">
        <f t="shared" si="3244"/>
        <v/>
      </c>
      <c r="AI784" s="146" t="str">
        <f t="shared" si="28"/>
        <v/>
      </c>
      <c r="AJ784" s="146" t="str">
        <f t="shared" si="29"/>
        <v/>
      </c>
      <c r="AK784" s="146" t="str">
        <f t="shared" si="30"/>
        <v/>
      </c>
      <c r="AL784" s="146" t="str">
        <f t="shared" si="31"/>
        <v/>
      </c>
      <c r="AM784" s="171" t="str">
        <f t="shared" si="32"/>
        <v/>
      </c>
      <c r="AN784" s="171" t="str">
        <f t="shared" si="33"/>
        <v/>
      </c>
      <c r="AO784" s="146" t="str">
        <f t="shared" si="34"/>
        <v/>
      </c>
      <c r="AP784" s="146" t="str">
        <f t="shared" si="35"/>
        <v/>
      </c>
      <c r="AQ784" s="146" t="str">
        <f t="shared" si="36"/>
        <v/>
      </c>
      <c r="AR784" s="146" t="str">
        <f t="shared" ref="AR784:AS784" si="3281">IF(NOT(ISBLANK(CB784)),CONCATENATE(TEXT(CB784,"yyyy-mm-ddThh:MM:ss"),"Z"),"")</f>
        <v/>
      </c>
      <c r="AS784" s="146" t="str">
        <f t="shared" si="3281"/>
        <v/>
      </c>
      <c r="AT784" s="146" t="str">
        <f t="shared" si="38"/>
        <v/>
      </c>
      <c r="AU784" s="146" t="str">
        <f t="shared" si="39"/>
        <v/>
      </c>
      <c r="AV784" s="146" t="str">
        <f t="shared" ref="AV784:AW784" si="3282">IF(NOT(ISBLANK(DT784)),CONCATENATE(TEXT(DT784,"yyyy-mm-ddThh:MM:ss"),"Z"),"")</f>
        <v/>
      </c>
      <c r="AW784" s="146" t="str">
        <f t="shared" si="3282"/>
        <v/>
      </c>
      <c r="AX784" s="146" t="str">
        <f t="shared" ref="AX784:AZ784" si="3283">IF(NOT(ISBLANK(ED784)),CONCATENATE(TEXT(ED784,"yyyy-mm-ddThh:MM:ss"),"Z"),"")</f>
        <v/>
      </c>
      <c r="AY784" s="146" t="str">
        <f t="shared" si="3283"/>
        <v/>
      </c>
      <c r="AZ784" s="146" t="str">
        <f t="shared" si="3283"/>
        <v/>
      </c>
      <c r="BA784" s="176"/>
      <c r="BB784" s="152"/>
      <c r="BC784" s="177"/>
      <c r="BD784" s="154"/>
      <c r="BE784" s="155"/>
      <c r="BF784" s="154"/>
      <c r="BG784" s="155"/>
      <c r="BH784" s="169"/>
      <c r="BI784" s="162"/>
      <c r="BJ784" s="172"/>
      <c r="BK784" s="162"/>
      <c r="BL784" s="158"/>
      <c r="BM784" s="172"/>
      <c r="BN784" s="162"/>
      <c r="BO784" s="167"/>
      <c r="BP784" s="169"/>
      <c r="BQ784" s="162"/>
      <c r="BR784" s="162"/>
      <c r="BS784" s="174"/>
      <c r="BT784" s="162"/>
      <c r="BU784" s="174"/>
      <c r="BV784" s="174"/>
      <c r="BW784" s="174"/>
      <c r="BX784" s="173"/>
      <c r="BY784" s="158"/>
      <c r="BZ784" s="160"/>
      <c r="CA784" s="172"/>
      <c r="CB784" s="152"/>
      <c r="CC784" s="152"/>
      <c r="CD784" s="156"/>
      <c r="CE784" s="172"/>
      <c r="CF784" s="162"/>
      <c r="CG784" s="162"/>
      <c r="CH784" s="158"/>
      <c r="CI784" s="173"/>
      <c r="CJ784" s="178"/>
      <c r="CK784" s="173"/>
      <c r="CL784" s="165"/>
      <c r="CM784" s="172"/>
      <c r="CN784" s="162"/>
      <c r="CO784" s="162"/>
      <c r="CP784" s="162"/>
      <c r="CQ784" s="162"/>
      <c r="CR784" s="169"/>
      <c r="CS784" s="162"/>
      <c r="CT784" s="162"/>
      <c r="CU784" s="174"/>
      <c r="CV784" s="152"/>
      <c r="CW784" s="173"/>
      <c r="CX784" s="158"/>
      <c r="CY784" s="172"/>
      <c r="CZ784" s="162"/>
      <c r="DA784" s="162"/>
      <c r="DB784" s="158"/>
      <c r="DC784" s="173"/>
      <c r="DD784" s="178"/>
      <c r="DE784" s="173"/>
      <c r="DF784" s="165"/>
      <c r="DG784" s="172"/>
      <c r="DH784" s="178"/>
      <c r="DI784" s="172"/>
      <c r="DJ784" s="178"/>
      <c r="DK784" s="172"/>
      <c r="DL784" s="162"/>
      <c r="DM784" s="167"/>
      <c r="DN784" s="169"/>
      <c r="DO784" s="162"/>
      <c r="DP784" s="162"/>
      <c r="DQ784" s="174"/>
      <c r="DR784" s="152"/>
      <c r="DS784" s="172"/>
      <c r="DT784" s="152"/>
      <c r="DU784" s="152"/>
      <c r="DV784" s="156"/>
      <c r="DW784" s="173"/>
      <c r="DX784" s="158"/>
      <c r="DY784" s="172"/>
      <c r="DZ784" s="162"/>
      <c r="EA784" s="162"/>
      <c r="EB784" s="172"/>
      <c r="EC784" s="172"/>
      <c r="ED784" s="152"/>
      <c r="EE784" s="152"/>
      <c r="EF784" s="152"/>
      <c r="EG784" s="174"/>
      <c r="EH784" s="172"/>
      <c r="EI784" s="162"/>
      <c r="EJ784" s="162"/>
    </row>
    <row r="785" spans="1:140" ht="12.5">
      <c r="A785" s="168"/>
      <c r="B785" s="169"/>
      <c r="C785" s="144" t="str">
        <f t="shared" si="0"/>
        <v/>
      </c>
      <c r="D785" s="144" t="str">
        <f t="shared" si="3233"/>
        <v/>
      </c>
      <c r="E785" s="144" t="str">
        <f t="shared" si="2"/>
        <v/>
      </c>
      <c r="F785" s="145" t="str">
        <f t="shared" si="3234"/>
        <v/>
      </c>
      <c r="G785" s="145" t="str">
        <f t="shared" si="4"/>
        <v/>
      </c>
      <c r="H785" s="145" t="str">
        <f t="shared" si="5"/>
        <v/>
      </c>
      <c r="I785" s="146" t="str">
        <f t="shared" ref="I785:J785" si="3284">IF(COUNTA($DO785:$DX785)&gt;0,$BA785,"")</f>
        <v/>
      </c>
      <c r="J785" s="146" t="str">
        <f t="shared" si="3284"/>
        <v/>
      </c>
      <c r="K785" s="147" t="str">
        <f t="shared" si="43"/>
        <v/>
      </c>
      <c r="L785" s="147" t="str">
        <f t="shared" si="7"/>
        <v/>
      </c>
      <c r="M785" s="147" t="str">
        <f t="shared" si="8"/>
        <v/>
      </c>
      <c r="N785" s="147" t="str">
        <f t="shared" si="48"/>
        <v/>
      </c>
      <c r="O785" s="147" t="str">
        <f t="shared" si="9"/>
        <v/>
      </c>
      <c r="P785" s="146" t="str">
        <f t="shared" si="3236"/>
        <v/>
      </c>
      <c r="Q785" s="147" t="str">
        <f t="shared" si="3237"/>
        <v/>
      </c>
      <c r="R785" s="146" t="str">
        <f t="shared" si="12"/>
        <v/>
      </c>
      <c r="S785" s="146" t="str">
        <f t="shared" si="13"/>
        <v/>
      </c>
      <c r="T785" s="146" t="str">
        <f>IF(NOT(ISBLANK(DH785)),
        IF(AND(ISREF('Input Tenderers'!$J$8:$K$8),COUNTA('Input Tenderers'!$N$8)&gt;0),
                IF(COUNTA('Input Implementation Transactio'!$N785:$O785)&gt;0,"supplier;tenderer;payee","supplier;tenderer"),
                IF(COUNTA('Input Implementation Transactio'!$N785:$O785)&gt;0,"supplier;payee","supplier")
                ),
        IF(COUNTA('Input Implementation Transactio'!$N785:$O785)&gt;0, "payee", "")
        )</f>
        <v/>
      </c>
      <c r="U785" s="146" t="str">
        <f t="shared" si="14"/>
        <v/>
      </c>
      <c r="V785" s="146" t="str">
        <f t="shared" si="15"/>
        <v/>
      </c>
      <c r="W785" s="148" t="str">
        <f t="shared" si="3238"/>
        <v/>
      </c>
      <c r="X785" s="175" t="str">
        <f t="shared" si="3239"/>
        <v/>
      </c>
      <c r="Y785" s="170" t="str">
        <f t="shared" si="3240"/>
        <v/>
      </c>
      <c r="Z785" s="150" t="str">
        <f t="shared" si="19"/>
        <v/>
      </c>
      <c r="AA785" s="146" t="str">
        <f t="shared" si="20"/>
        <v/>
      </c>
      <c r="AB785" s="146" t="str">
        <f t="shared" si="21"/>
        <v/>
      </c>
      <c r="AC785" s="146" t="str">
        <f t="shared" si="22"/>
        <v/>
      </c>
      <c r="AD785" s="148" t="str">
        <f t="shared" si="3241"/>
        <v/>
      </c>
      <c r="AE785" s="148" t="str">
        <f t="shared" si="24"/>
        <v/>
      </c>
      <c r="AF785" s="175" t="str">
        <f t="shared" si="3242"/>
        <v/>
      </c>
      <c r="AG785" s="170" t="str">
        <f t="shared" si="3243"/>
        <v/>
      </c>
      <c r="AH785" s="148" t="str">
        <f t="shared" si="3244"/>
        <v/>
      </c>
      <c r="AI785" s="146" t="str">
        <f t="shared" si="28"/>
        <v/>
      </c>
      <c r="AJ785" s="146" t="str">
        <f t="shared" si="29"/>
        <v/>
      </c>
      <c r="AK785" s="146" t="str">
        <f t="shared" si="30"/>
        <v/>
      </c>
      <c r="AL785" s="146" t="str">
        <f t="shared" si="31"/>
        <v/>
      </c>
      <c r="AM785" s="171" t="str">
        <f t="shared" si="32"/>
        <v/>
      </c>
      <c r="AN785" s="171" t="str">
        <f t="shared" si="33"/>
        <v/>
      </c>
      <c r="AO785" s="146" t="str">
        <f t="shared" si="34"/>
        <v/>
      </c>
      <c r="AP785" s="146" t="str">
        <f t="shared" si="35"/>
        <v/>
      </c>
      <c r="AQ785" s="146" t="str">
        <f t="shared" si="36"/>
        <v/>
      </c>
      <c r="AR785" s="146" t="str">
        <f t="shared" ref="AR785:AS785" si="3285">IF(NOT(ISBLANK(CB785)),CONCATENATE(TEXT(CB785,"yyyy-mm-ddThh:MM:ss"),"Z"),"")</f>
        <v/>
      </c>
      <c r="AS785" s="146" t="str">
        <f t="shared" si="3285"/>
        <v/>
      </c>
      <c r="AT785" s="146" t="str">
        <f t="shared" si="38"/>
        <v/>
      </c>
      <c r="AU785" s="146" t="str">
        <f t="shared" si="39"/>
        <v/>
      </c>
      <c r="AV785" s="146" t="str">
        <f t="shared" ref="AV785:AW785" si="3286">IF(NOT(ISBLANK(DT785)),CONCATENATE(TEXT(DT785,"yyyy-mm-ddThh:MM:ss"),"Z"),"")</f>
        <v/>
      </c>
      <c r="AW785" s="146" t="str">
        <f t="shared" si="3286"/>
        <v/>
      </c>
      <c r="AX785" s="146" t="str">
        <f t="shared" ref="AX785:AZ785" si="3287">IF(NOT(ISBLANK(ED785)),CONCATENATE(TEXT(ED785,"yyyy-mm-ddThh:MM:ss"),"Z"),"")</f>
        <v/>
      </c>
      <c r="AY785" s="146" t="str">
        <f t="shared" si="3287"/>
        <v/>
      </c>
      <c r="AZ785" s="146" t="str">
        <f t="shared" si="3287"/>
        <v/>
      </c>
      <c r="BA785" s="176"/>
      <c r="BB785" s="152"/>
      <c r="BC785" s="177"/>
      <c r="BD785" s="154"/>
      <c r="BE785" s="155"/>
      <c r="BF785" s="154"/>
      <c r="BG785" s="155"/>
      <c r="BH785" s="169"/>
      <c r="BI785" s="162"/>
      <c r="BJ785" s="172"/>
      <c r="BK785" s="162"/>
      <c r="BL785" s="158"/>
      <c r="BM785" s="172"/>
      <c r="BN785" s="162"/>
      <c r="BO785" s="167"/>
      <c r="BP785" s="169"/>
      <c r="BQ785" s="162"/>
      <c r="BR785" s="162"/>
      <c r="BS785" s="174"/>
      <c r="BT785" s="162"/>
      <c r="BU785" s="174"/>
      <c r="BV785" s="174"/>
      <c r="BW785" s="174"/>
      <c r="BX785" s="173"/>
      <c r="BY785" s="158"/>
      <c r="BZ785" s="160"/>
      <c r="CA785" s="172"/>
      <c r="CB785" s="152"/>
      <c r="CC785" s="152"/>
      <c r="CD785" s="156"/>
      <c r="CE785" s="172"/>
      <c r="CF785" s="162"/>
      <c r="CG785" s="162"/>
      <c r="CH785" s="158"/>
      <c r="CI785" s="173"/>
      <c r="CJ785" s="178"/>
      <c r="CK785" s="173"/>
      <c r="CL785" s="165"/>
      <c r="CM785" s="172"/>
      <c r="CN785" s="162"/>
      <c r="CO785" s="162"/>
      <c r="CP785" s="162"/>
      <c r="CQ785" s="162"/>
      <c r="CR785" s="169"/>
      <c r="CS785" s="162"/>
      <c r="CT785" s="162"/>
      <c r="CU785" s="174"/>
      <c r="CV785" s="152"/>
      <c r="CW785" s="173"/>
      <c r="CX785" s="158"/>
      <c r="CY785" s="172"/>
      <c r="CZ785" s="162"/>
      <c r="DA785" s="162"/>
      <c r="DB785" s="158"/>
      <c r="DC785" s="173"/>
      <c r="DD785" s="178"/>
      <c r="DE785" s="173"/>
      <c r="DF785" s="165"/>
      <c r="DG785" s="172"/>
      <c r="DH785" s="178"/>
      <c r="DI785" s="172"/>
      <c r="DJ785" s="178"/>
      <c r="DK785" s="172"/>
      <c r="DL785" s="162"/>
      <c r="DM785" s="167"/>
      <c r="DN785" s="169"/>
      <c r="DO785" s="162"/>
      <c r="DP785" s="162"/>
      <c r="DQ785" s="174"/>
      <c r="DR785" s="152"/>
      <c r="DS785" s="172"/>
      <c r="DT785" s="152"/>
      <c r="DU785" s="152"/>
      <c r="DV785" s="156"/>
      <c r="DW785" s="173"/>
      <c r="DX785" s="158"/>
      <c r="DY785" s="172"/>
      <c r="DZ785" s="162"/>
      <c r="EA785" s="162"/>
      <c r="EB785" s="172"/>
      <c r="EC785" s="172"/>
      <c r="ED785" s="152"/>
      <c r="EE785" s="152"/>
      <c r="EF785" s="152"/>
      <c r="EG785" s="174"/>
      <c r="EH785" s="172"/>
      <c r="EI785" s="162"/>
      <c r="EJ785" s="162"/>
    </row>
    <row r="786" spans="1:140" ht="12.5">
      <c r="A786" s="168"/>
      <c r="B786" s="169"/>
      <c r="C786" s="144" t="str">
        <f t="shared" si="0"/>
        <v/>
      </c>
      <c r="D786" s="144" t="str">
        <f t="shared" si="3233"/>
        <v/>
      </c>
      <c r="E786" s="144" t="str">
        <f t="shared" si="2"/>
        <v/>
      </c>
      <c r="F786" s="145" t="str">
        <f t="shared" si="3234"/>
        <v/>
      </c>
      <c r="G786" s="145" t="str">
        <f t="shared" si="4"/>
        <v/>
      </c>
      <c r="H786" s="145" t="str">
        <f t="shared" si="5"/>
        <v/>
      </c>
      <c r="I786" s="146" t="str">
        <f t="shared" ref="I786:J786" si="3288">IF(COUNTA($DO786:$DX786)&gt;0,$BA786,"")</f>
        <v/>
      </c>
      <c r="J786" s="146" t="str">
        <f t="shared" si="3288"/>
        <v/>
      </c>
      <c r="K786" s="147" t="str">
        <f t="shared" si="43"/>
        <v/>
      </c>
      <c r="L786" s="147" t="str">
        <f t="shared" si="7"/>
        <v/>
      </c>
      <c r="M786" s="147" t="str">
        <f t="shared" si="8"/>
        <v/>
      </c>
      <c r="N786" s="147" t="str">
        <f t="shared" si="48"/>
        <v/>
      </c>
      <c r="O786" s="147" t="str">
        <f t="shared" si="9"/>
        <v/>
      </c>
      <c r="P786" s="146" t="str">
        <f t="shared" si="3236"/>
        <v/>
      </c>
      <c r="Q786" s="147" t="str">
        <f t="shared" si="3237"/>
        <v/>
      </c>
      <c r="R786" s="146" t="str">
        <f t="shared" si="12"/>
        <v/>
      </c>
      <c r="S786" s="146" t="str">
        <f t="shared" si="13"/>
        <v/>
      </c>
      <c r="T786" s="146" t="str">
        <f>IF(NOT(ISBLANK(DH786)),
        IF(AND(ISREF('Input Tenderers'!$J$8:$K$8),COUNTA('Input Tenderers'!$N$8)&gt;0),
                IF(COUNTA('Input Implementation Transactio'!$N786:$O786)&gt;0,"supplier;tenderer;payee","supplier;tenderer"),
                IF(COUNTA('Input Implementation Transactio'!$N786:$O786)&gt;0,"supplier;payee","supplier")
                ),
        IF(COUNTA('Input Implementation Transactio'!$N786:$O786)&gt;0, "payee", "")
        )</f>
        <v/>
      </c>
      <c r="U786" s="146" t="str">
        <f t="shared" si="14"/>
        <v/>
      </c>
      <c r="V786" s="146" t="str">
        <f t="shared" si="15"/>
        <v/>
      </c>
      <c r="W786" s="148" t="str">
        <f t="shared" si="3238"/>
        <v/>
      </c>
      <c r="X786" s="175" t="str">
        <f t="shared" si="3239"/>
        <v/>
      </c>
      <c r="Y786" s="170" t="str">
        <f t="shared" si="3240"/>
        <v/>
      </c>
      <c r="Z786" s="150" t="str">
        <f t="shared" si="19"/>
        <v/>
      </c>
      <c r="AA786" s="146" t="str">
        <f t="shared" si="20"/>
        <v/>
      </c>
      <c r="AB786" s="146" t="str">
        <f t="shared" si="21"/>
        <v/>
      </c>
      <c r="AC786" s="146" t="str">
        <f t="shared" si="22"/>
        <v/>
      </c>
      <c r="AD786" s="148" t="str">
        <f t="shared" si="3241"/>
        <v/>
      </c>
      <c r="AE786" s="148" t="str">
        <f t="shared" si="24"/>
        <v/>
      </c>
      <c r="AF786" s="175" t="str">
        <f t="shared" si="3242"/>
        <v/>
      </c>
      <c r="AG786" s="170" t="str">
        <f t="shared" si="3243"/>
        <v/>
      </c>
      <c r="AH786" s="148" t="str">
        <f t="shared" si="3244"/>
        <v/>
      </c>
      <c r="AI786" s="146" t="str">
        <f t="shared" si="28"/>
        <v/>
      </c>
      <c r="AJ786" s="146" t="str">
        <f t="shared" si="29"/>
        <v/>
      </c>
      <c r="AK786" s="146" t="str">
        <f t="shared" si="30"/>
        <v/>
      </c>
      <c r="AL786" s="146" t="str">
        <f t="shared" si="31"/>
        <v/>
      </c>
      <c r="AM786" s="171" t="str">
        <f t="shared" si="32"/>
        <v/>
      </c>
      <c r="AN786" s="171" t="str">
        <f t="shared" si="33"/>
        <v/>
      </c>
      <c r="AO786" s="146" t="str">
        <f t="shared" si="34"/>
        <v/>
      </c>
      <c r="AP786" s="146" t="str">
        <f t="shared" si="35"/>
        <v/>
      </c>
      <c r="AQ786" s="146" t="str">
        <f t="shared" si="36"/>
        <v/>
      </c>
      <c r="AR786" s="146" t="str">
        <f t="shared" ref="AR786:AS786" si="3289">IF(NOT(ISBLANK(CB786)),CONCATENATE(TEXT(CB786,"yyyy-mm-ddThh:MM:ss"),"Z"),"")</f>
        <v/>
      </c>
      <c r="AS786" s="146" t="str">
        <f t="shared" si="3289"/>
        <v/>
      </c>
      <c r="AT786" s="146" t="str">
        <f t="shared" si="38"/>
        <v/>
      </c>
      <c r="AU786" s="146" t="str">
        <f t="shared" si="39"/>
        <v/>
      </c>
      <c r="AV786" s="146" t="str">
        <f t="shared" ref="AV786:AW786" si="3290">IF(NOT(ISBLANK(DT786)),CONCATENATE(TEXT(DT786,"yyyy-mm-ddThh:MM:ss"),"Z"),"")</f>
        <v/>
      </c>
      <c r="AW786" s="146" t="str">
        <f t="shared" si="3290"/>
        <v/>
      </c>
      <c r="AX786" s="146" t="str">
        <f t="shared" ref="AX786:AZ786" si="3291">IF(NOT(ISBLANK(ED786)),CONCATENATE(TEXT(ED786,"yyyy-mm-ddThh:MM:ss"),"Z"),"")</f>
        <v/>
      </c>
      <c r="AY786" s="146" t="str">
        <f t="shared" si="3291"/>
        <v/>
      </c>
      <c r="AZ786" s="146" t="str">
        <f t="shared" si="3291"/>
        <v/>
      </c>
      <c r="BA786" s="176"/>
      <c r="BB786" s="152"/>
      <c r="BC786" s="177"/>
      <c r="BD786" s="154"/>
      <c r="BE786" s="155"/>
      <c r="BF786" s="154"/>
      <c r="BG786" s="155"/>
      <c r="BH786" s="169"/>
      <c r="BI786" s="162"/>
      <c r="BJ786" s="172"/>
      <c r="BK786" s="162"/>
      <c r="BL786" s="158"/>
      <c r="BM786" s="172"/>
      <c r="BN786" s="162"/>
      <c r="BO786" s="167"/>
      <c r="BP786" s="169"/>
      <c r="BQ786" s="162"/>
      <c r="BR786" s="162"/>
      <c r="BS786" s="174"/>
      <c r="BT786" s="162"/>
      <c r="BU786" s="174"/>
      <c r="BV786" s="174"/>
      <c r="BW786" s="174"/>
      <c r="BX786" s="173"/>
      <c r="BY786" s="158"/>
      <c r="BZ786" s="160"/>
      <c r="CA786" s="172"/>
      <c r="CB786" s="152"/>
      <c r="CC786" s="152"/>
      <c r="CD786" s="156"/>
      <c r="CE786" s="172"/>
      <c r="CF786" s="162"/>
      <c r="CG786" s="162"/>
      <c r="CH786" s="158"/>
      <c r="CI786" s="173"/>
      <c r="CJ786" s="178"/>
      <c r="CK786" s="173"/>
      <c r="CL786" s="165"/>
      <c r="CM786" s="172"/>
      <c r="CN786" s="162"/>
      <c r="CO786" s="162"/>
      <c r="CP786" s="162"/>
      <c r="CQ786" s="162"/>
      <c r="CR786" s="169"/>
      <c r="CS786" s="162"/>
      <c r="CT786" s="162"/>
      <c r="CU786" s="174"/>
      <c r="CV786" s="152"/>
      <c r="CW786" s="173"/>
      <c r="CX786" s="158"/>
      <c r="CY786" s="172"/>
      <c r="CZ786" s="162"/>
      <c r="DA786" s="162"/>
      <c r="DB786" s="158"/>
      <c r="DC786" s="173"/>
      <c r="DD786" s="178"/>
      <c r="DE786" s="173"/>
      <c r="DF786" s="165"/>
      <c r="DG786" s="172"/>
      <c r="DH786" s="178"/>
      <c r="DI786" s="172"/>
      <c r="DJ786" s="178"/>
      <c r="DK786" s="172"/>
      <c r="DL786" s="162"/>
      <c r="DM786" s="167"/>
      <c r="DN786" s="169"/>
      <c r="DO786" s="162"/>
      <c r="DP786" s="162"/>
      <c r="DQ786" s="174"/>
      <c r="DR786" s="152"/>
      <c r="DS786" s="172"/>
      <c r="DT786" s="152"/>
      <c r="DU786" s="152"/>
      <c r="DV786" s="156"/>
      <c r="DW786" s="173"/>
      <c r="DX786" s="158"/>
      <c r="DY786" s="172"/>
      <c r="DZ786" s="162"/>
      <c r="EA786" s="162"/>
      <c r="EB786" s="172"/>
      <c r="EC786" s="172"/>
      <c r="ED786" s="152"/>
      <c r="EE786" s="152"/>
      <c r="EF786" s="152"/>
      <c r="EG786" s="174"/>
      <c r="EH786" s="172"/>
      <c r="EI786" s="162"/>
      <c r="EJ786" s="162"/>
    </row>
    <row r="787" spans="1:140" ht="12.5">
      <c r="A787" s="168"/>
      <c r="B787" s="169"/>
      <c r="C787" s="144" t="str">
        <f t="shared" si="0"/>
        <v/>
      </c>
      <c r="D787" s="144" t="str">
        <f t="shared" si="3233"/>
        <v/>
      </c>
      <c r="E787" s="144" t="str">
        <f t="shared" si="2"/>
        <v/>
      </c>
      <c r="F787" s="145" t="str">
        <f t="shared" si="3234"/>
        <v/>
      </c>
      <c r="G787" s="145" t="str">
        <f t="shared" si="4"/>
        <v/>
      </c>
      <c r="H787" s="145" t="str">
        <f t="shared" si="5"/>
        <v/>
      </c>
      <c r="I787" s="146" t="str">
        <f t="shared" ref="I787:J787" si="3292">IF(COUNTA($DO787:$DX787)&gt;0,$BA787,"")</f>
        <v/>
      </c>
      <c r="J787" s="146" t="str">
        <f t="shared" si="3292"/>
        <v/>
      </c>
      <c r="K787" s="147" t="str">
        <f t="shared" si="43"/>
        <v/>
      </c>
      <c r="L787" s="147" t="str">
        <f t="shared" si="7"/>
        <v/>
      </c>
      <c r="M787" s="147" t="str">
        <f t="shared" si="8"/>
        <v/>
      </c>
      <c r="N787" s="147" t="str">
        <f t="shared" si="48"/>
        <v/>
      </c>
      <c r="O787" s="147" t="str">
        <f t="shared" si="9"/>
        <v/>
      </c>
      <c r="P787" s="146" t="str">
        <f t="shared" si="3236"/>
        <v/>
      </c>
      <c r="Q787" s="147" t="str">
        <f t="shared" si="3237"/>
        <v/>
      </c>
      <c r="R787" s="146" t="str">
        <f t="shared" si="12"/>
        <v/>
      </c>
      <c r="S787" s="146" t="str">
        <f t="shared" si="13"/>
        <v/>
      </c>
      <c r="T787" s="146" t="str">
        <f>IF(NOT(ISBLANK(DH787)),
        IF(AND(ISREF('Input Tenderers'!$J$8:$K$8),COUNTA('Input Tenderers'!$N$8)&gt;0),
                IF(COUNTA('Input Implementation Transactio'!$N787:$O787)&gt;0,"supplier;tenderer;payee","supplier;tenderer"),
                IF(COUNTA('Input Implementation Transactio'!$N787:$O787)&gt;0,"supplier;payee","supplier")
                ),
        IF(COUNTA('Input Implementation Transactio'!$N787:$O787)&gt;0, "payee", "")
        )</f>
        <v/>
      </c>
      <c r="U787" s="146" t="str">
        <f t="shared" si="14"/>
        <v/>
      </c>
      <c r="V787" s="146" t="str">
        <f t="shared" si="15"/>
        <v/>
      </c>
      <c r="W787" s="148" t="str">
        <f t="shared" si="3238"/>
        <v/>
      </c>
      <c r="X787" s="175" t="str">
        <f t="shared" si="3239"/>
        <v/>
      </c>
      <c r="Y787" s="170" t="str">
        <f t="shared" si="3240"/>
        <v/>
      </c>
      <c r="Z787" s="150" t="str">
        <f t="shared" si="19"/>
        <v/>
      </c>
      <c r="AA787" s="146" t="str">
        <f t="shared" si="20"/>
        <v/>
      </c>
      <c r="AB787" s="146" t="str">
        <f t="shared" si="21"/>
        <v/>
      </c>
      <c r="AC787" s="146" t="str">
        <f t="shared" si="22"/>
        <v/>
      </c>
      <c r="AD787" s="148" t="str">
        <f t="shared" si="3241"/>
        <v/>
      </c>
      <c r="AE787" s="148" t="str">
        <f t="shared" si="24"/>
        <v/>
      </c>
      <c r="AF787" s="175" t="str">
        <f t="shared" si="3242"/>
        <v/>
      </c>
      <c r="AG787" s="170" t="str">
        <f t="shared" si="3243"/>
        <v/>
      </c>
      <c r="AH787" s="148" t="str">
        <f t="shared" si="3244"/>
        <v/>
      </c>
      <c r="AI787" s="146" t="str">
        <f t="shared" si="28"/>
        <v/>
      </c>
      <c r="AJ787" s="146" t="str">
        <f t="shared" si="29"/>
        <v/>
      </c>
      <c r="AK787" s="146" t="str">
        <f t="shared" si="30"/>
        <v/>
      </c>
      <c r="AL787" s="146" t="str">
        <f t="shared" si="31"/>
        <v/>
      </c>
      <c r="AM787" s="171" t="str">
        <f t="shared" si="32"/>
        <v/>
      </c>
      <c r="AN787" s="171" t="str">
        <f t="shared" si="33"/>
        <v/>
      </c>
      <c r="AO787" s="146" t="str">
        <f t="shared" si="34"/>
        <v/>
      </c>
      <c r="AP787" s="146" t="str">
        <f t="shared" si="35"/>
        <v/>
      </c>
      <c r="AQ787" s="146" t="str">
        <f t="shared" si="36"/>
        <v/>
      </c>
      <c r="AR787" s="146" t="str">
        <f t="shared" ref="AR787:AS787" si="3293">IF(NOT(ISBLANK(CB787)),CONCATENATE(TEXT(CB787,"yyyy-mm-ddThh:MM:ss"),"Z"),"")</f>
        <v/>
      </c>
      <c r="AS787" s="146" t="str">
        <f t="shared" si="3293"/>
        <v/>
      </c>
      <c r="AT787" s="146" t="str">
        <f t="shared" si="38"/>
        <v/>
      </c>
      <c r="AU787" s="146" t="str">
        <f t="shared" si="39"/>
        <v/>
      </c>
      <c r="AV787" s="146" t="str">
        <f t="shared" ref="AV787:AW787" si="3294">IF(NOT(ISBLANK(DT787)),CONCATENATE(TEXT(DT787,"yyyy-mm-ddThh:MM:ss"),"Z"),"")</f>
        <v/>
      </c>
      <c r="AW787" s="146" t="str">
        <f t="shared" si="3294"/>
        <v/>
      </c>
      <c r="AX787" s="146" t="str">
        <f t="shared" ref="AX787:AZ787" si="3295">IF(NOT(ISBLANK(ED787)),CONCATENATE(TEXT(ED787,"yyyy-mm-ddThh:MM:ss"),"Z"),"")</f>
        <v/>
      </c>
      <c r="AY787" s="146" t="str">
        <f t="shared" si="3295"/>
        <v/>
      </c>
      <c r="AZ787" s="146" t="str">
        <f t="shared" si="3295"/>
        <v/>
      </c>
      <c r="BA787" s="176"/>
      <c r="BB787" s="152"/>
      <c r="BC787" s="177"/>
      <c r="BD787" s="154"/>
      <c r="BE787" s="155"/>
      <c r="BF787" s="154"/>
      <c r="BG787" s="155"/>
      <c r="BH787" s="169"/>
      <c r="BI787" s="162"/>
      <c r="BJ787" s="172"/>
      <c r="BK787" s="162"/>
      <c r="BL787" s="158"/>
      <c r="BM787" s="172"/>
      <c r="BN787" s="162"/>
      <c r="BO787" s="167"/>
      <c r="BP787" s="169"/>
      <c r="BQ787" s="162"/>
      <c r="BR787" s="162"/>
      <c r="BS787" s="174"/>
      <c r="BT787" s="162"/>
      <c r="BU787" s="174"/>
      <c r="BV787" s="174"/>
      <c r="BW787" s="174"/>
      <c r="BX787" s="173"/>
      <c r="BY787" s="158"/>
      <c r="BZ787" s="160"/>
      <c r="CA787" s="172"/>
      <c r="CB787" s="152"/>
      <c r="CC787" s="152"/>
      <c r="CD787" s="156"/>
      <c r="CE787" s="172"/>
      <c r="CF787" s="162"/>
      <c r="CG787" s="162"/>
      <c r="CH787" s="158"/>
      <c r="CI787" s="173"/>
      <c r="CJ787" s="178"/>
      <c r="CK787" s="173"/>
      <c r="CL787" s="165"/>
      <c r="CM787" s="172"/>
      <c r="CN787" s="162"/>
      <c r="CO787" s="162"/>
      <c r="CP787" s="162"/>
      <c r="CQ787" s="162"/>
      <c r="CR787" s="169"/>
      <c r="CS787" s="162"/>
      <c r="CT787" s="162"/>
      <c r="CU787" s="174"/>
      <c r="CV787" s="152"/>
      <c r="CW787" s="173"/>
      <c r="CX787" s="158"/>
      <c r="CY787" s="172"/>
      <c r="CZ787" s="162"/>
      <c r="DA787" s="162"/>
      <c r="DB787" s="158"/>
      <c r="DC787" s="173"/>
      <c r="DD787" s="178"/>
      <c r="DE787" s="173"/>
      <c r="DF787" s="165"/>
      <c r="DG787" s="172"/>
      <c r="DH787" s="178"/>
      <c r="DI787" s="172"/>
      <c r="DJ787" s="178"/>
      <c r="DK787" s="172"/>
      <c r="DL787" s="162"/>
      <c r="DM787" s="167"/>
      <c r="DN787" s="169"/>
      <c r="DO787" s="162"/>
      <c r="DP787" s="162"/>
      <c r="DQ787" s="174"/>
      <c r="DR787" s="152"/>
      <c r="DS787" s="172"/>
      <c r="DT787" s="152"/>
      <c r="DU787" s="152"/>
      <c r="DV787" s="156"/>
      <c r="DW787" s="173"/>
      <c r="DX787" s="158"/>
      <c r="DY787" s="172"/>
      <c r="DZ787" s="162"/>
      <c r="EA787" s="162"/>
      <c r="EB787" s="172"/>
      <c r="EC787" s="172"/>
      <c r="ED787" s="152"/>
      <c r="EE787" s="152"/>
      <c r="EF787" s="152"/>
      <c r="EG787" s="174"/>
      <c r="EH787" s="172"/>
      <c r="EI787" s="162"/>
      <c r="EJ787" s="162"/>
    </row>
    <row r="788" spans="1:140" ht="12.5">
      <c r="A788" s="168"/>
      <c r="B788" s="169"/>
      <c r="C788" s="144" t="str">
        <f t="shared" si="0"/>
        <v/>
      </c>
      <c r="D788" s="144" t="str">
        <f t="shared" si="3233"/>
        <v/>
      </c>
      <c r="E788" s="144" t="str">
        <f t="shared" si="2"/>
        <v/>
      </c>
      <c r="F788" s="145" t="str">
        <f t="shared" si="3234"/>
        <v/>
      </c>
      <c r="G788" s="145" t="str">
        <f t="shared" si="4"/>
        <v/>
      </c>
      <c r="H788" s="145" t="str">
        <f t="shared" si="5"/>
        <v/>
      </c>
      <c r="I788" s="146" t="str">
        <f t="shared" ref="I788:J788" si="3296">IF(COUNTA($DO788:$DX788)&gt;0,$BA788,"")</f>
        <v/>
      </c>
      <c r="J788" s="146" t="str">
        <f t="shared" si="3296"/>
        <v/>
      </c>
      <c r="K788" s="147" t="str">
        <f t="shared" si="43"/>
        <v/>
      </c>
      <c r="L788" s="147" t="str">
        <f t="shared" si="7"/>
        <v/>
      </c>
      <c r="M788" s="147" t="str">
        <f t="shared" si="8"/>
        <v/>
      </c>
      <c r="N788" s="147" t="str">
        <f t="shared" si="48"/>
        <v/>
      </c>
      <c r="O788" s="147" t="str">
        <f t="shared" si="9"/>
        <v/>
      </c>
      <c r="P788" s="146" t="str">
        <f t="shared" si="3236"/>
        <v/>
      </c>
      <c r="Q788" s="147" t="str">
        <f t="shared" si="3237"/>
        <v/>
      </c>
      <c r="R788" s="146" t="str">
        <f t="shared" si="12"/>
        <v/>
      </c>
      <c r="S788" s="146" t="str">
        <f t="shared" si="13"/>
        <v/>
      </c>
      <c r="T788" s="146" t="str">
        <f>IF(NOT(ISBLANK(DH788)),
        IF(AND(ISREF('Input Tenderers'!$J$8:$K$8),COUNTA('Input Tenderers'!$N$8)&gt;0),
                IF(COUNTA('Input Implementation Transactio'!$N788:$O788)&gt;0,"supplier;tenderer;payee","supplier;tenderer"),
                IF(COUNTA('Input Implementation Transactio'!$N788:$O788)&gt;0,"supplier;payee","supplier")
                ),
        IF(COUNTA('Input Implementation Transactio'!$N788:$O788)&gt;0, "payee", "")
        )</f>
        <v/>
      </c>
      <c r="U788" s="146" t="str">
        <f t="shared" si="14"/>
        <v/>
      </c>
      <c r="V788" s="146" t="str">
        <f t="shared" si="15"/>
        <v/>
      </c>
      <c r="W788" s="148" t="str">
        <f t="shared" si="3238"/>
        <v/>
      </c>
      <c r="X788" s="175" t="str">
        <f t="shared" si="3239"/>
        <v/>
      </c>
      <c r="Y788" s="170" t="str">
        <f t="shared" si="3240"/>
        <v/>
      </c>
      <c r="Z788" s="150" t="str">
        <f t="shared" si="19"/>
        <v/>
      </c>
      <c r="AA788" s="146" t="str">
        <f t="shared" si="20"/>
        <v/>
      </c>
      <c r="AB788" s="146" t="str">
        <f t="shared" si="21"/>
        <v/>
      </c>
      <c r="AC788" s="146" t="str">
        <f t="shared" si="22"/>
        <v/>
      </c>
      <c r="AD788" s="148" t="str">
        <f t="shared" si="3241"/>
        <v/>
      </c>
      <c r="AE788" s="148" t="str">
        <f t="shared" si="24"/>
        <v/>
      </c>
      <c r="AF788" s="175" t="str">
        <f t="shared" si="3242"/>
        <v/>
      </c>
      <c r="AG788" s="170" t="str">
        <f t="shared" si="3243"/>
        <v/>
      </c>
      <c r="AH788" s="148" t="str">
        <f t="shared" si="3244"/>
        <v/>
      </c>
      <c r="AI788" s="146" t="str">
        <f t="shared" si="28"/>
        <v/>
      </c>
      <c r="AJ788" s="146" t="str">
        <f t="shared" si="29"/>
        <v/>
      </c>
      <c r="AK788" s="146" t="str">
        <f t="shared" si="30"/>
        <v/>
      </c>
      <c r="AL788" s="146" t="str">
        <f t="shared" si="31"/>
        <v/>
      </c>
      <c r="AM788" s="171" t="str">
        <f t="shared" si="32"/>
        <v/>
      </c>
      <c r="AN788" s="171" t="str">
        <f t="shared" si="33"/>
        <v/>
      </c>
      <c r="AO788" s="146" t="str">
        <f t="shared" si="34"/>
        <v/>
      </c>
      <c r="AP788" s="146" t="str">
        <f t="shared" si="35"/>
        <v/>
      </c>
      <c r="AQ788" s="146" t="str">
        <f t="shared" si="36"/>
        <v/>
      </c>
      <c r="AR788" s="146" t="str">
        <f t="shared" ref="AR788:AS788" si="3297">IF(NOT(ISBLANK(CB788)),CONCATENATE(TEXT(CB788,"yyyy-mm-ddThh:MM:ss"),"Z"),"")</f>
        <v/>
      </c>
      <c r="AS788" s="146" t="str">
        <f t="shared" si="3297"/>
        <v/>
      </c>
      <c r="AT788" s="146" t="str">
        <f t="shared" si="38"/>
        <v/>
      </c>
      <c r="AU788" s="146" t="str">
        <f t="shared" si="39"/>
        <v/>
      </c>
      <c r="AV788" s="146" t="str">
        <f t="shared" ref="AV788:AW788" si="3298">IF(NOT(ISBLANK(DT788)),CONCATENATE(TEXT(DT788,"yyyy-mm-ddThh:MM:ss"),"Z"),"")</f>
        <v/>
      </c>
      <c r="AW788" s="146" t="str">
        <f t="shared" si="3298"/>
        <v/>
      </c>
      <c r="AX788" s="146" t="str">
        <f t="shared" ref="AX788:AZ788" si="3299">IF(NOT(ISBLANK(ED788)),CONCATENATE(TEXT(ED788,"yyyy-mm-ddThh:MM:ss"),"Z"),"")</f>
        <v/>
      </c>
      <c r="AY788" s="146" t="str">
        <f t="shared" si="3299"/>
        <v/>
      </c>
      <c r="AZ788" s="146" t="str">
        <f t="shared" si="3299"/>
        <v/>
      </c>
      <c r="BA788" s="176"/>
      <c r="BB788" s="152"/>
      <c r="BC788" s="177"/>
      <c r="BD788" s="154"/>
      <c r="BE788" s="155"/>
      <c r="BF788" s="154"/>
      <c r="BG788" s="155"/>
      <c r="BH788" s="169"/>
      <c r="BI788" s="162"/>
      <c r="BJ788" s="172"/>
      <c r="BK788" s="162"/>
      <c r="BL788" s="158"/>
      <c r="BM788" s="172"/>
      <c r="BN788" s="162"/>
      <c r="BO788" s="167"/>
      <c r="BP788" s="169"/>
      <c r="BQ788" s="162"/>
      <c r="BR788" s="162"/>
      <c r="BS788" s="174"/>
      <c r="BT788" s="162"/>
      <c r="BU788" s="174"/>
      <c r="BV788" s="174"/>
      <c r="BW788" s="174"/>
      <c r="BX788" s="173"/>
      <c r="BY788" s="158"/>
      <c r="BZ788" s="160"/>
      <c r="CA788" s="172"/>
      <c r="CB788" s="152"/>
      <c r="CC788" s="152"/>
      <c r="CD788" s="156"/>
      <c r="CE788" s="172"/>
      <c r="CF788" s="162"/>
      <c r="CG788" s="162"/>
      <c r="CH788" s="158"/>
      <c r="CI788" s="173"/>
      <c r="CJ788" s="178"/>
      <c r="CK788" s="173"/>
      <c r="CL788" s="165"/>
      <c r="CM788" s="172"/>
      <c r="CN788" s="162"/>
      <c r="CO788" s="162"/>
      <c r="CP788" s="162"/>
      <c r="CQ788" s="162"/>
      <c r="CR788" s="169"/>
      <c r="CS788" s="162"/>
      <c r="CT788" s="162"/>
      <c r="CU788" s="174"/>
      <c r="CV788" s="152"/>
      <c r="CW788" s="173"/>
      <c r="CX788" s="158"/>
      <c r="CY788" s="172"/>
      <c r="CZ788" s="162"/>
      <c r="DA788" s="162"/>
      <c r="DB788" s="158"/>
      <c r="DC788" s="173"/>
      <c r="DD788" s="178"/>
      <c r="DE788" s="173"/>
      <c r="DF788" s="165"/>
      <c r="DG788" s="172"/>
      <c r="DH788" s="178"/>
      <c r="DI788" s="172"/>
      <c r="DJ788" s="178"/>
      <c r="DK788" s="172"/>
      <c r="DL788" s="162"/>
      <c r="DM788" s="167"/>
      <c r="DN788" s="169"/>
      <c r="DO788" s="162"/>
      <c r="DP788" s="162"/>
      <c r="DQ788" s="174"/>
      <c r="DR788" s="152"/>
      <c r="DS788" s="172"/>
      <c r="DT788" s="152"/>
      <c r="DU788" s="152"/>
      <c r="DV788" s="156"/>
      <c r="DW788" s="173"/>
      <c r="DX788" s="158"/>
      <c r="DY788" s="172"/>
      <c r="DZ788" s="162"/>
      <c r="EA788" s="162"/>
      <c r="EB788" s="172"/>
      <c r="EC788" s="172"/>
      <c r="ED788" s="152"/>
      <c r="EE788" s="152"/>
      <c r="EF788" s="152"/>
      <c r="EG788" s="174"/>
      <c r="EH788" s="172"/>
      <c r="EI788" s="162"/>
      <c r="EJ788" s="162"/>
    </row>
    <row r="789" spans="1:140" ht="12.5">
      <c r="A789" s="168"/>
      <c r="B789" s="169"/>
      <c r="C789" s="144" t="str">
        <f t="shared" si="0"/>
        <v/>
      </c>
      <c r="D789" s="144" t="str">
        <f t="shared" si="3233"/>
        <v/>
      </c>
      <c r="E789" s="144" t="str">
        <f t="shared" si="2"/>
        <v/>
      </c>
      <c r="F789" s="145" t="str">
        <f t="shared" si="3234"/>
        <v/>
      </c>
      <c r="G789" s="145" t="str">
        <f t="shared" si="4"/>
        <v/>
      </c>
      <c r="H789" s="145" t="str">
        <f t="shared" si="5"/>
        <v/>
      </c>
      <c r="I789" s="146" t="str">
        <f t="shared" ref="I789:J789" si="3300">IF(COUNTA($DO789:$DX789)&gt;0,$BA789,"")</f>
        <v/>
      </c>
      <c r="J789" s="146" t="str">
        <f t="shared" si="3300"/>
        <v/>
      </c>
      <c r="K789" s="147" t="str">
        <f t="shared" si="43"/>
        <v/>
      </c>
      <c r="L789" s="147" t="str">
        <f t="shared" si="7"/>
        <v/>
      </c>
      <c r="M789" s="147" t="str">
        <f t="shared" si="8"/>
        <v/>
      </c>
      <c r="N789" s="147" t="str">
        <f t="shared" si="48"/>
        <v/>
      </c>
      <c r="O789" s="147" t="str">
        <f t="shared" si="9"/>
        <v/>
      </c>
      <c r="P789" s="146" t="str">
        <f t="shared" si="3236"/>
        <v/>
      </c>
      <c r="Q789" s="147" t="str">
        <f t="shared" si="3237"/>
        <v/>
      </c>
      <c r="R789" s="146" t="str">
        <f t="shared" si="12"/>
        <v/>
      </c>
      <c r="S789" s="146" t="str">
        <f t="shared" si="13"/>
        <v/>
      </c>
      <c r="T789" s="146" t="str">
        <f>IF(NOT(ISBLANK(DH789)),
        IF(AND(ISREF('Input Tenderers'!$J$8:$K$8),COUNTA('Input Tenderers'!$N$8)&gt;0),
                IF(COUNTA('Input Implementation Transactio'!$N789:$O789)&gt;0,"supplier;tenderer;payee","supplier;tenderer"),
                IF(COUNTA('Input Implementation Transactio'!$N789:$O789)&gt;0,"supplier;payee","supplier")
                ),
        IF(COUNTA('Input Implementation Transactio'!$N789:$O789)&gt;0, "payee", "")
        )</f>
        <v/>
      </c>
      <c r="U789" s="146" t="str">
        <f t="shared" si="14"/>
        <v/>
      </c>
      <c r="V789" s="146" t="str">
        <f t="shared" si="15"/>
        <v/>
      </c>
      <c r="W789" s="148" t="str">
        <f t="shared" si="3238"/>
        <v/>
      </c>
      <c r="X789" s="175" t="str">
        <f t="shared" si="3239"/>
        <v/>
      </c>
      <c r="Y789" s="170" t="str">
        <f t="shared" si="3240"/>
        <v/>
      </c>
      <c r="Z789" s="150" t="str">
        <f t="shared" si="19"/>
        <v/>
      </c>
      <c r="AA789" s="146" t="str">
        <f t="shared" si="20"/>
        <v/>
      </c>
      <c r="AB789" s="146" t="str">
        <f t="shared" si="21"/>
        <v/>
      </c>
      <c r="AC789" s="146" t="str">
        <f t="shared" si="22"/>
        <v/>
      </c>
      <c r="AD789" s="148" t="str">
        <f t="shared" si="3241"/>
        <v/>
      </c>
      <c r="AE789" s="148" t="str">
        <f t="shared" si="24"/>
        <v/>
      </c>
      <c r="AF789" s="175" t="str">
        <f t="shared" si="3242"/>
        <v/>
      </c>
      <c r="AG789" s="170" t="str">
        <f t="shared" si="3243"/>
        <v/>
      </c>
      <c r="AH789" s="148" t="str">
        <f t="shared" si="3244"/>
        <v/>
      </c>
      <c r="AI789" s="146" t="str">
        <f t="shared" si="28"/>
        <v/>
      </c>
      <c r="AJ789" s="146" t="str">
        <f t="shared" si="29"/>
        <v/>
      </c>
      <c r="AK789" s="146" t="str">
        <f t="shared" si="30"/>
        <v/>
      </c>
      <c r="AL789" s="146" t="str">
        <f t="shared" si="31"/>
        <v/>
      </c>
      <c r="AM789" s="171" t="str">
        <f t="shared" si="32"/>
        <v/>
      </c>
      <c r="AN789" s="171" t="str">
        <f t="shared" si="33"/>
        <v/>
      </c>
      <c r="AO789" s="146" t="str">
        <f t="shared" si="34"/>
        <v/>
      </c>
      <c r="AP789" s="146" t="str">
        <f t="shared" si="35"/>
        <v/>
      </c>
      <c r="AQ789" s="146" t="str">
        <f t="shared" si="36"/>
        <v/>
      </c>
      <c r="AR789" s="146" t="str">
        <f t="shared" ref="AR789:AS789" si="3301">IF(NOT(ISBLANK(CB789)),CONCATENATE(TEXT(CB789,"yyyy-mm-ddThh:MM:ss"),"Z"),"")</f>
        <v/>
      </c>
      <c r="AS789" s="146" t="str">
        <f t="shared" si="3301"/>
        <v/>
      </c>
      <c r="AT789" s="146" t="str">
        <f t="shared" si="38"/>
        <v/>
      </c>
      <c r="AU789" s="146" t="str">
        <f t="shared" si="39"/>
        <v/>
      </c>
      <c r="AV789" s="146" t="str">
        <f t="shared" ref="AV789:AW789" si="3302">IF(NOT(ISBLANK(DT789)),CONCATENATE(TEXT(DT789,"yyyy-mm-ddThh:MM:ss"),"Z"),"")</f>
        <v/>
      </c>
      <c r="AW789" s="146" t="str">
        <f t="shared" si="3302"/>
        <v/>
      </c>
      <c r="AX789" s="146" t="str">
        <f t="shared" ref="AX789:AZ789" si="3303">IF(NOT(ISBLANK(ED789)),CONCATENATE(TEXT(ED789,"yyyy-mm-ddThh:MM:ss"),"Z"),"")</f>
        <v/>
      </c>
      <c r="AY789" s="146" t="str">
        <f t="shared" si="3303"/>
        <v/>
      </c>
      <c r="AZ789" s="146" t="str">
        <f t="shared" si="3303"/>
        <v/>
      </c>
      <c r="BA789" s="176"/>
      <c r="BB789" s="152"/>
      <c r="BC789" s="177"/>
      <c r="BD789" s="154"/>
      <c r="BE789" s="155"/>
      <c r="BF789" s="154"/>
      <c r="BG789" s="155"/>
      <c r="BH789" s="169"/>
      <c r="BI789" s="162"/>
      <c r="BJ789" s="172"/>
      <c r="BK789" s="162"/>
      <c r="BL789" s="158"/>
      <c r="BM789" s="172"/>
      <c r="BN789" s="162"/>
      <c r="BO789" s="167"/>
      <c r="BP789" s="169"/>
      <c r="BQ789" s="162"/>
      <c r="BR789" s="162"/>
      <c r="BS789" s="174"/>
      <c r="BT789" s="162"/>
      <c r="BU789" s="174"/>
      <c r="BV789" s="174"/>
      <c r="BW789" s="174"/>
      <c r="BX789" s="173"/>
      <c r="BY789" s="158"/>
      <c r="BZ789" s="160"/>
      <c r="CA789" s="172"/>
      <c r="CB789" s="152"/>
      <c r="CC789" s="152"/>
      <c r="CD789" s="156"/>
      <c r="CE789" s="172"/>
      <c r="CF789" s="162"/>
      <c r="CG789" s="162"/>
      <c r="CH789" s="158"/>
      <c r="CI789" s="173"/>
      <c r="CJ789" s="178"/>
      <c r="CK789" s="173"/>
      <c r="CL789" s="165"/>
      <c r="CM789" s="172"/>
      <c r="CN789" s="162"/>
      <c r="CO789" s="162"/>
      <c r="CP789" s="162"/>
      <c r="CQ789" s="162"/>
      <c r="CR789" s="169"/>
      <c r="CS789" s="162"/>
      <c r="CT789" s="162"/>
      <c r="CU789" s="174"/>
      <c r="CV789" s="152"/>
      <c r="CW789" s="173"/>
      <c r="CX789" s="158"/>
      <c r="CY789" s="172"/>
      <c r="CZ789" s="162"/>
      <c r="DA789" s="162"/>
      <c r="DB789" s="158"/>
      <c r="DC789" s="173"/>
      <c r="DD789" s="178"/>
      <c r="DE789" s="173"/>
      <c r="DF789" s="165"/>
      <c r="DG789" s="172"/>
      <c r="DH789" s="178"/>
      <c r="DI789" s="172"/>
      <c r="DJ789" s="178"/>
      <c r="DK789" s="172"/>
      <c r="DL789" s="162"/>
      <c r="DM789" s="167"/>
      <c r="DN789" s="169"/>
      <c r="DO789" s="162"/>
      <c r="DP789" s="162"/>
      <c r="DQ789" s="174"/>
      <c r="DR789" s="152"/>
      <c r="DS789" s="172"/>
      <c r="DT789" s="152"/>
      <c r="DU789" s="152"/>
      <c r="DV789" s="156"/>
      <c r="DW789" s="173"/>
      <c r="DX789" s="158"/>
      <c r="DY789" s="172"/>
      <c r="DZ789" s="162"/>
      <c r="EA789" s="162"/>
      <c r="EB789" s="172"/>
      <c r="EC789" s="172"/>
      <c r="ED789" s="152"/>
      <c r="EE789" s="152"/>
      <c r="EF789" s="152"/>
      <c r="EG789" s="174"/>
      <c r="EH789" s="172"/>
      <c r="EI789" s="162"/>
      <c r="EJ789" s="162"/>
    </row>
    <row r="790" spans="1:140" ht="12.5">
      <c r="A790" s="168"/>
      <c r="B790" s="169"/>
      <c r="C790" s="144" t="str">
        <f t="shared" si="0"/>
        <v/>
      </c>
      <c r="D790" s="144" t="str">
        <f t="shared" si="3233"/>
        <v/>
      </c>
      <c r="E790" s="144" t="str">
        <f t="shared" si="2"/>
        <v/>
      </c>
      <c r="F790" s="145" t="str">
        <f t="shared" si="3234"/>
        <v/>
      </c>
      <c r="G790" s="145" t="str">
        <f t="shared" si="4"/>
        <v/>
      </c>
      <c r="H790" s="145" t="str">
        <f t="shared" si="5"/>
        <v/>
      </c>
      <c r="I790" s="146" t="str">
        <f t="shared" ref="I790:J790" si="3304">IF(COUNTA($DO790:$DX790)&gt;0,$BA790,"")</f>
        <v/>
      </c>
      <c r="J790" s="146" t="str">
        <f t="shared" si="3304"/>
        <v/>
      </c>
      <c r="K790" s="147" t="str">
        <f t="shared" si="43"/>
        <v/>
      </c>
      <c r="L790" s="147" t="str">
        <f t="shared" si="7"/>
        <v/>
      </c>
      <c r="M790" s="147" t="str">
        <f t="shared" si="8"/>
        <v/>
      </c>
      <c r="N790" s="147" t="str">
        <f t="shared" si="48"/>
        <v/>
      </c>
      <c r="O790" s="147" t="str">
        <f t="shared" si="9"/>
        <v/>
      </c>
      <c r="P790" s="146" t="str">
        <f t="shared" si="3236"/>
        <v/>
      </c>
      <c r="Q790" s="147" t="str">
        <f t="shared" si="3237"/>
        <v/>
      </c>
      <c r="R790" s="146" t="str">
        <f t="shared" si="12"/>
        <v/>
      </c>
      <c r="S790" s="146" t="str">
        <f t="shared" si="13"/>
        <v/>
      </c>
      <c r="T790" s="146" t="str">
        <f>IF(NOT(ISBLANK(DH790)),
        IF(AND(ISREF('Input Tenderers'!$J$8:$K$8),COUNTA('Input Tenderers'!$N$8)&gt;0),
                IF(COUNTA('Input Implementation Transactio'!$N790:$O790)&gt;0,"supplier;tenderer;payee","supplier;tenderer"),
                IF(COUNTA('Input Implementation Transactio'!$N790:$O790)&gt;0,"supplier;payee","supplier")
                ),
        IF(COUNTA('Input Implementation Transactio'!$N790:$O790)&gt;0, "payee", "")
        )</f>
        <v/>
      </c>
      <c r="U790" s="146" t="str">
        <f t="shared" si="14"/>
        <v/>
      </c>
      <c r="V790" s="146" t="str">
        <f t="shared" si="15"/>
        <v/>
      </c>
      <c r="W790" s="148" t="str">
        <f t="shared" si="3238"/>
        <v/>
      </c>
      <c r="X790" s="175" t="str">
        <f t="shared" si="3239"/>
        <v/>
      </c>
      <c r="Y790" s="170" t="str">
        <f t="shared" si="3240"/>
        <v/>
      </c>
      <c r="Z790" s="150" t="str">
        <f t="shared" si="19"/>
        <v/>
      </c>
      <c r="AA790" s="146" t="str">
        <f t="shared" si="20"/>
        <v/>
      </c>
      <c r="AB790" s="146" t="str">
        <f t="shared" si="21"/>
        <v/>
      </c>
      <c r="AC790" s="146" t="str">
        <f t="shared" si="22"/>
        <v/>
      </c>
      <c r="AD790" s="148" t="str">
        <f t="shared" si="3241"/>
        <v/>
      </c>
      <c r="AE790" s="148" t="str">
        <f t="shared" si="24"/>
        <v/>
      </c>
      <c r="AF790" s="175" t="str">
        <f t="shared" si="3242"/>
        <v/>
      </c>
      <c r="AG790" s="170" t="str">
        <f t="shared" si="3243"/>
        <v/>
      </c>
      <c r="AH790" s="148" t="str">
        <f t="shared" si="3244"/>
        <v/>
      </c>
      <c r="AI790" s="146" t="str">
        <f t="shared" si="28"/>
        <v/>
      </c>
      <c r="AJ790" s="146" t="str">
        <f t="shared" si="29"/>
        <v/>
      </c>
      <c r="AK790" s="146" t="str">
        <f t="shared" si="30"/>
        <v/>
      </c>
      <c r="AL790" s="146" t="str">
        <f t="shared" si="31"/>
        <v/>
      </c>
      <c r="AM790" s="171" t="str">
        <f t="shared" si="32"/>
        <v/>
      </c>
      <c r="AN790" s="171" t="str">
        <f t="shared" si="33"/>
        <v/>
      </c>
      <c r="AO790" s="146" t="str">
        <f t="shared" si="34"/>
        <v/>
      </c>
      <c r="AP790" s="146" t="str">
        <f t="shared" si="35"/>
        <v/>
      </c>
      <c r="AQ790" s="146" t="str">
        <f t="shared" si="36"/>
        <v/>
      </c>
      <c r="AR790" s="146" t="str">
        <f t="shared" ref="AR790:AS790" si="3305">IF(NOT(ISBLANK(CB790)),CONCATENATE(TEXT(CB790,"yyyy-mm-ddThh:MM:ss"),"Z"),"")</f>
        <v/>
      </c>
      <c r="AS790" s="146" t="str">
        <f t="shared" si="3305"/>
        <v/>
      </c>
      <c r="AT790" s="146" t="str">
        <f t="shared" si="38"/>
        <v/>
      </c>
      <c r="AU790" s="146" t="str">
        <f t="shared" si="39"/>
        <v/>
      </c>
      <c r="AV790" s="146" t="str">
        <f t="shared" ref="AV790:AW790" si="3306">IF(NOT(ISBLANK(DT790)),CONCATENATE(TEXT(DT790,"yyyy-mm-ddThh:MM:ss"),"Z"),"")</f>
        <v/>
      </c>
      <c r="AW790" s="146" t="str">
        <f t="shared" si="3306"/>
        <v/>
      </c>
      <c r="AX790" s="146" t="str">
        <f t="shared" ref="AX790:AZ790" si="3307">IF(NOT(ISBLANK(ED790)),CONCATENATE(TEXT(ED790,"yyyy-mm-ddThh:MM:ss"),"Z"),"")</f>
        <v/>
      </c>
      <c r="AY790" s="146" t="str">
        <f t="shared" si="3307"/>
        <v/>
      </c>
      <c r="AZ790" s="146" t="str">
        <f t="shared" si="3307"/>
        <v/>
      </c>
      <c r="BA790" s="176"/>
      <c r="BB790" s="152"/>
      <c r="BC790" s="177"/>
      <c r="BD790" s="154"/>
      <c r="BE790" s="155"/>
      <c r="BF790" s="154"/>
      <c r="BG790" s="155"/>
      <c r="BH790" s="169"/>
      <c r="BI790" s="162"/>
      <c r="BJ790" s="172"/>
      <c r="BK790" s="162"/>
      <c r="BL790" s="158"/>
      <c r="BM790" s="172"/>
      <c r="BN790" s="162"/>
      <c r="BO790" s="167"/>
      <c r="BP790" s="169"/>
      <c r="BQ790" s="162"/>
      <c r="BR790" s="162"/>
      <c r="BS790" s="174"/>
      <c r="BT790" s="162"/>
      <c r="BU790" s="174"/>
      <c r="BV790" s="174"/>
      <c r="BW790" s="174"/>
      <c r="BX790" s="173"/>
      <c r="BY790" s="158"/>
      <c r="BZ790" s="160"/>
      <c r="CA790" s="172"/>
      <c r="CB790" s="152"/>
      <c r="CC790" s="152"/>
      <c r="CD790" s="156"/>
      <c r="CE790" s="172"/>
      <c r="CF790" s="162"/>
      <c r="CG790" s="162"/>
      <c r="CH790" s="158"/>
      <c r="CI790" s="173"/>
      <c r="CJ790" s="178"/>
      <c r="CK790" s="173"/>
      <c r="CL790" s="165"/>
      <c r="CM790" s="172"/>
      <c r="CN790" s="162"/>
      <c r="CO790" s="162"/>
      <c r="CP790" s="162"/>
      <c r="CQ790" s="162"/>
      <c r="CR790" s="169"/>
      <c r="CS790" s="162"/>
      <c r="CT790" s="162"/>
      <c r="CU790" s="174"/>
      <c r="CV790" s="152"/>
      <c r="CW790" s="173"/>
      <c r="CX790" s="158"/>
      <c r="CY790" s="172"/>
      <c r="CZ790" s="162"/>
      <c r="DA790" s="162"/>
      <c r="DB790" s="158"/>
      <c r="DC790" s="173"/>
      <c r="DD790" s="178"/>
      <c r="DE790" s="173"/>
      <c r="DF790" s="165"/>
      <c r="DG790" s="172"/>
      <c r="DH790" s="178"/>
      <c r="DI790" s="172"/>
      <c r="DJ790" s="178"/>
      <c r="DK790" s="172"/>
      <c r="DL790" s="162"/>
      <c r="DM790" s="167"/>
      <c r="DN790" s="169"/>
      <c r="DO790" s="162"/>
      <c r="DP790" s="162"/>
      <c r="DQ790" s="174"/>
      <c r="DR790" s="152"/>
      <c r="DS790" s="172"/>
      <c r="DT790" s="152"/>
      <c r="DU790" s="152"/>
      <c r="DV790" s="156"/>
      <c r="DW790" s="173"/>
      <c r="DX790" s="158"/>
      <c r="DY790" s="172"/>
      <c r="DZ790" s="162"/>
      <c r="EA790" s="162"/>
      <c r="EB790" s="172"/>
      <c r="EC790" s="172"/>
      <c r="ED790" s="152"/>
      <c r="EE790" s="152"/>
      <c r="EF790" s="152"/>
      <c r="EG790" s="174"/>
      <c r="EH790" s="172"/>
      <c r="EI790" s="162"/>
      <c r="EJ790" s="162"/>
    </row>
    <row r="791" spans="1:140" ht="12.5">
      <c r="A791" s="168"/>
      <c r="B791" s="169"/>
      <c r="C791" s="144" t="str">
        <f t="shared" si="0"/>
        <v/>
      </c>
      <c r="D791" s="144" t="str">
        <f t="shared" si="3233"/>
        <v/>
      </c>
      <c r="E791" s="144" t="str">
        <f t="shared" si="2"/>
        <v/>
      </c>
      <c r="F791" s="145" t="str">
        <f t="shared" si="3234"/>
        <v/>
      </c>
      <c r="G791" s="145" t="str">
        <f t="shared" si="4"/>
        <v/>
      </c>
      <c r="H791" s="145" t="str">
        <f t="shared" si="5"/>
        <v/>
      </c>
      <c r="I791" s="146" t="str">
        <f t="shared" ref="I791:J791" si="3308">IF(COUNTA($DO791:$DX791)&gt;0,$BA791,"")</f>
        <v/>
      </c>
      <c r="J791" s="146" t="str">
        <f t="shared" si="3308"/>
        <v/>
      </c>
      <c r="K791" s="147" t="str">
        <f t="shared" si="43"/>
        <v/>
      </c>
      <c r="L791" s="147" t="str">
        <f t="shared" si="7"/>
        <v/>
      </c>
      <c r="M791" s="147" t="str">
        <f t="shared" si="8"/>
        <v/>
      </c>
      <c r="N791" s="147" t="str">
        <f t="shared" si="48"/>
        <v/>
      </c>
      <c r="O791" s="147" t="str">
        <f t="shared" si="9"/>
        <v/>
      </c>
      <c r="P791" s="146" t="str">
        <f t="shared" si="3236"/>
        <v/>
      </c>
      <c r="Q791" s="147" t="str">
        <f t="shared" si="3237"/>
        <v/>
      </c>
      <c r="R791" s="146" t="str">
        <f t="shared" si="12"/>
        <v/>
      </c>
      <c r="S791" s="146" t="str">
        <f t="shared" si="13"/>
        <v/>
      </c>
      <c r="T791" s="146" t="str">
        <f>IF(NOT(ISBLANK(DH791)),
        IF(AND(ISREF('Input Tenderers'!$J$8:$K$8),COUNTA('Input Tenderers'!$N$8)&gt;0),
                IF(COUNTA('Input Implementation Transactio'!$N791:$O791)&gt;0,"supplier;tenderer;payee","supplier;tenderer"),
                IF(COUNTA('Input Implementation Transactio'!$N791:$O791)&gt;0,"supplier;payee","supplier")
                ),
        IF(COUNTA('Input Implementation Transactio'!$N791:$O791)&gt;0, "payee", "")
        )</f>
        <v/>
      </c>
      <c r="U791" s="146" t="str">
        <f t="shared" si="14"/>
        <v/>
      </c>
      <c r="V791" s="146" t="str">
        <f t="shared" si="15"/>
        <v/>
      </c>
      <c r="W791" s="148" t="str">
        <f t="shared" si="3238"/>
        <v/>
      </c>
      <c r="X791" s="175" t="str">
        <f t="shared" si="3239"/>
        <v/>
      </c>
      <c r="Y791" s="170" t="str">
        <f t="shared" si="3240"/>
        <v/>
      </c>
      <c r="Z791" s="150" t="str">
        <f t="shared" si="19"/>
        <v/>
      </c>
      <c r="AA791" s="146" t="str">
        <f t="shared" si="20"/>
        <v/>
      </c>
      <c r="AB791" s="146" t="str">
        <f t="shared" si="21"/>
        <v/>
      </c>
      <c r="AC791" s="146" t="str">
        <f t="shared" si="22"/>
        <v/>
      </c>
      <c r="AD791" s="148" t="str">
        <f t="shared" si="3241"/>
        <v/>
      </c>
      <c r="AE791" s="148" t="str">
        <f t="shared" si="24"/>
        <v/>
      </c>
      <c r="AF791" s="175" t="str">
        <f t="shared" si="3242"/>
        <v/>
      </c>
      <c r="AG791" s="170" t="str">
        <f t="shared" si="3243"/>
        <v/>
      </c>
      <c r="AH791" s="148" t="str">
        <f t="shared" si="3244"/>
        <v/>
      </c>
      <c r="AI791" s="146" t="str">
        <f t="shared" si="28"/>
        <v/>
      </c>
      <c r="AJ791" s="146" t="str">
        <f t="shared" si="29"/>
        <v/>
      </c>
      <c r="AK791" s="146" t="str">
        <f t="shared" si="30"/>
        <v/>
      </c>
      <c r="AL791" s="146" t="str">
        <f t="shared" si="31"/>
        <v/>
      </c>
      <c r="AM791" s="171" t="str">
        <f t="shared" si="32"/>
        <v/>
      </c>
      <c r="AN791" s="171" t="str">
        <f t="shared" si="33"/>
        <v/>
      </c>
      <c r="AO791" s="146" t="str">
        <f t="shared" si="34"/>
        <v/>
      </c>
      <c r="AP791" s="146" t="str">
        <f t="shared" si="35"/>
        <v/>
      </c>
      <c r="AQ791" s="146" t="str">
        <f t="shared" si="36"/>
        <v/>
      </c>
      <c r="AR791" s="146" t="str">
        <f t="shared" ref="AR791:AS791" si="3309">IF(NOT(ISBLANK(CB791)),CONCATENATE(TEXT(CB791,"yyyy-mm-ddThh:MM:ss"),"Z"),"")</f>
        <v/>
      </c>
      <c r="AS791" s="146" t="str">
        <f t="shared" si="3309"/>
        <v/>
      </c>
      <c r="AT791" s="146" t="str">
        <f t="shared" si="38"/>
        <v/>
      </c>
      <c r="AU791" s="146" t="str">
        <f t="shared" si="39"/>
        <v/>
      </c>
      <c r="AV791" s="146" t="str">
        <f t="shared" ref="AV791:AW791" si="3310">IF(NOT(ISBLANK(DT791)),CONCATENATE(TEXT(DT791,"yyyy-mm-ddThh:MM:ss"),"Z"),"")</f>
        <v/>
      </c>
      <c r="AW791" s="146" t="str">
        <f t="shared" si="3310"/>
        <v/>
      </c>
      <c r="AX791" s="146" t="str">
        <f t="shared" ref="AX791:AZ791" si="3311">IF(NOT(ISBLANK(ED791)),CONCATENATE(TEXT(ED791,"yyyy-mm-ddThh:MM:ss"),"Z"),"")</f>
        <v/>
      </c>
      <c r="AY791" s="146" t="str">
        <f t="shared" si="3311"/>
        <v/>
      </c>
      <c r="AZ791" s="146" t="str">
        <f t="shared" si="3311"/>
        <v/>
      </c>
      <c r="BA791" s="176"/>
      <c r="BB791" s="152"/>
      <c r="BC791" s="177"/>
      <c r="BD791" s="154"/>
      <c r="BE791" s="155"/>
      <c r="BF791" s="154"/>
      <c r="BG791" s="155"/>
      <c r="BH791" s="169"/>
      <c r="BI791" s="162"/>
      <c r="BJ791" s="172"/>
      <c r="BK791" s="162"/>
      <c r="BL791" s="158"/>
      <c r="BM791" s="172"/>
      <c r="BN791" s="162"/>
      <c r="BO791" s="167"/>
      <c r="BP791" s="169"/>
      <c r="BQ791" s="162"/>
      <c r="BR791" s="162"/>
      <c r="BS791" s="174"/>
      <c r="BT791" s="162"/>
      <c r="BU791" s="174"/>
      <c r="BV791" s="174"/>
      <c r="BW791" s="174"/>
      <c r="BX791" s="173"/>
      <c r="BY791" s="158"/>
      <c r="BZ791" s="160"/>
      <c r="CA791" s="172"/>
      <c r="CB791" s="152"/>
      <c r="CC791" s="152"/>
      <c r="CD791" s="156"/>
      <c r="CE791" s="172"/>
      <c r="CF791" s="162"/>
      <c r="CG791" s="162"/>
      <c r="CH791" s="158"/>
      <c r="CI791" s="173"/>
      <c r="CJ791" s="178"/>
      <c r="CK791" s="173"/>
      <c r="CL791" s="165"/>
      <c r="CM791" s="172"/>
      <c r="CN791" s="162"/>
      <c r="CO791" s="162"/>
      <c r="CP791" s="162"/>
      <c r="CQ791" s="162"/>
      <c r="CR791" s="169"/>
      <c r="CS791" s="162"/>
      <c r="CT791" s="162"/>
      <c r="CU791" s="174"/>
      <c r="CV791" s="152"/>
      <c r="CW791" s="173"/>
      <c r="CX791" s="158"/>
      <c r="CY791" s="172"/>
      <c r="CZ791" s="162"/>
      <c r="DA791" s="162"/>
      <c r="DB791" s="158"/>
      <c r="DC791" s="173"/>
      <c r="DD791" s="178"/>
      <c r="DE791" s="173"/>
      <c r="DF791" s="165"/>
      <c r="DG791" s="172"/>
      <c r="DH791" s="178"/>
      <c r="DI791" s="172"/>
      <c r="DJ791" s="178"/>
      <c r="DK791" s="172"/>
      <c r="DL791" s="162"/>
      <c r="DM791" s="167"/>
      <c r="DN791" s="169"/>
      <c r="DO791" s="162"/>
      <c r="DP791" s="162"/>
      <c r="DQ791" s="174"/>
      <c r="DR791" s="152"/>
      <c r="DS791" s="172"/>
      <c r="DT791" s="152"/>
      <c r="DU791" s="152"/>
      <c r="DV791" s="156"/>
      <c r="DW791" s="173"/>
      <c r="DX791" s="158"/>
      <c r="DY791" s="172"/>
      <c r="DZ791" s="162"/>
      <c r="EA791" s="162"/>
      <c r="EB791" s="172"/>
      <c r="EC791" s="172"/>
      <c r="ED791" s="152"/>
      <c r="EE791" s="152"/>
      <c r="EF791" s="152"/>
      <c r="EG791" s="174"/>
      <c r="EH791" s="172"/>
      <c r="EI791" s="162"/>
      <c r="EJ791" s="162"/>
    </row>
    <row r="792" spans="1:140" ht="12.5">
      <c r="A792" s="168"/>
      <c r="B792" s="169"/>
      <c r="C792" s="144" t="str">
        <f t="shared" si="0"/>
        <v/>
      </c>
      <c r="D792" s="144" t="str">
        <f t="shared" si="3233"/>
        <v/>
      </c>
      <c r="E792" s="144" t="str">
        <f t="shared" si="2"/>
        <v/>
      </c>
      <c r="F792" s="145" t="str">
        <f t="shared" si="3234"/>
        <v/>
      </c>
      <c r="G792" s="145" t="str">
        <f t="shared" si="4"/>
        <v/>
      </c>
      <c r="H792" s="145" t="str">
        <f t="shared" si="5"/>
        <v/>
      </c>
      <c r="I792" s="146" t="str">
        <f t="shared" ref="I792:J792" si="3312">IF(COUNTA($DO792:$DX792)&gt;0,$BA792,"")</f>
        <v/>
      </c>
      <c r="J792" s="146" t="str">
        <f t="shared" si="3312"/>
        <v/>
      </c>
      <c r="K792" s="147" t="str">
        <f t="shared" si="43"/>
        <v/>
      </c>
      <c r="L792" s="147" t="str">
        <f t="shared" si="7"/>
        <v/>
      </c>
      <c r="M792" s="147" t="str">
        <f t="shared" si="8"/>
        <v/>
      </c>
      <c r="N792" s="147" t="str">
        <f t="shared" si="48"/>
        <v/>
      </c>
      <c r="O792" s="147" t="str">
        <f t="shared" si="9"/>
        <v/>
      </c>
      <c r="P792" s="146" t="str">
        <f t="shared" si="3236"/>
        <v/>
      </c>
      <c r="Q792" s="147" t="str">
        <f t="shared" si="3237"/>
        <v/>
      </c>
      <c r="R792" s="146" t="str">
        <f t="shared" si="12"/>
        <v/>
      </c>
      <c r="S792" s="146" t="str">
        <f t="shared" si="13"/>
        <v/>
      </c>
      <c r="T792" s="146" t="str">
        <f>IF(NOT(ISBLANK(DH792)),
        IF(AND(ISREF('Input Tenderers'!$J$8:$K$8),COUNTA('Input Tenderers'!$N$8)&gt;0),
                IF(COUNTA('Input Implementation Transactio'!$N792:$O792)&gt;0,"supplier;tenderer;payee","supplier;tenderer"),
                IF(COUNTA('Input Implementation Transactio'!$N792:$O792)&gt;0,"supplier;payee","supplier")
                ),
        IF(COUNTA('Input Implementation Transactio'!$N792:$O792)&gt;0, "payee", "")
        )</f>
        <v/>
      </c>
      <c r="U792" s="146" t="str">
        <f t="shared" si="14"/>
        <v/>
      </c>
      <c r="V792" s="146" t="str">
        <f t="shared" si="15"/>
        <v/>
      </c>
      <c r="W792" s="148" t="str">
        <f t="shared" si="3238"/>
        <v/>
      </c>
      <c r="X792" s="175" t="str">
        <f t="shared" si="3239"/>
        <v/>
      </c>
      <c r="Y792" s="170" t="str">
        <f t="shared" si="3240"/>
        <v/>
      </c>
      <c r="Z792" s="150" t="str">
        <f t="shared" si="19"/>
        <v/>
      </c>
      <c r="AA792" s="146" t="str">
        <f t="shared" si="20"/>
        <v/>
      </c>
      <c r="AB792" s="146" t="str">
        <f t="shared" si="21"/>
        <v/>
      </c>
      <c r="AC792" s="146" t="str">
        <f t="shared" si="22"/>
        <v/>
      </c>
      <c r="AD792" s="148" t="str">
        <f t="shared" si="3241"/>
        <v/>
      </c>
      <c r="AE792" s="148" t="str">
        <f t="shared" si="24"/>
        <v/>
      </c>
      <c r="AF792" s="175" t="str">
        <f t="shared" si="3242"/>
        <v/>
      </c>
      <c r="AG792" s="170" t="str">
        <f t="shared" si="3243"/>
        <v/>
      </c>
      <c r="AH792" s="148" t="str">
        <f t="shared" si="3244"/>
        <v/>
      </c>
      <c r="AI792" s="146" t="str">
        <f t="shared" si="28"/>
        <v/>
      </c>
      <c r="AJ792" s="146" t="str">
        <f t="shared" si="29"/>
        <v/>
      </c>
      <c r="AK792" s="146" t="str">
        <f t="shared" si="30"/>
        <v/>
      </c>
      <c r="AL792" s="146" t="str">
        <f t="shared" si="31"/>
        <v/>
      </c>
      <c r="AM792" s="171" t="str">
        <f t="shared" si="32"/>
        <v/>
      </c>
      <c r="AN792" s="171" t="str">
        <f t="shared" si="33"/>
        <v/>
      </c>
      <c r="AO792" s="146" t="str">
        <f t="shared" si="34"/>
        <v/>
      </c>
      <c r="AP792" s="146" t="str">
        <f t="shared" si="35"/>
        <v/>
      </c>
      <c r="AQ792" s="146" t="str">
        <f t="shared" si="36"/>
        <v/>
      </c>
      <c r="AR792" s="146" t="str">
        <f t="shared" ref="AR792:AS792" si="3313">IF(NOT(ISBLANK(CB792)),CONCATENATE(TEXT(CB792,"yyyy-mm-ddThh:MM:ss"),"Z"),"")</f>
        <v/>
      </c>
      <c r="AS792" s="146" t="str">
        <f t="shared" si="3313"/>
        <v/>
      </c>
      <c r="AT792" s="146" t="str">
        <f t="shared" si="38"/>
        <v/>
      </c>
      <c r="AU792" s="146" t="str">
        <f t="shared" si="39"/>
        <v/>
      </c>
      <c r="AV792" s="146" t="str">
        <f t="shared" ref="AV792:AW792" si="3314">IF(NOT(ISBLANK(DT792)),CONCATENATE(TEXT(DT792,"yyyy-mm-ddThh:MM:ss"),"Z"),"")</f>
        <v/>
      </c>
      <c r="AW792" s="146" t="str">
        <f t="shared" si="3314"/>
        <v/>
      </c>
      <c r="AX792" s="146" t="str">
        <f t="shared" ref="AX792:AZ792" si="3315">IF(NOT(ISBLANK(ED792)),CONCATENATE(TEXT(ED792,"yyyy-mm-ddThh:MM:ss"),"Z"),"")</f>
        <v/>
      </c>
      <c r="AY792" s="146" t="str">
        <f t="shared" si="3315"/>
        <v/>
      </c>
      <c r="AZ792" s="146" t="str">
        <f t="shared" si="3315"/>
        <v/>
      </c>
      <c r="BA792" s="176"/>
      <c r="BB792" s="152"/>
      <c r="BC792" s="177"/>
      <c r="BD792" s="154"/>
      <c r="BE792" s="155"/>
      <c r="BF792" s="154"/>
      <c r="BG792" s="155"/>
      <c r="BH792" s="169"/>
      <c r="BI792" s="162"/>
      <c r="BJ792" s="172"/>
      <c r="BK792" s="162"/>
      <c r="BL792" s="158"/>
      <c r="BM792" s="172"/>
      <c r="BN792" s="162"/>
      <c r="BO792" s="167"/>
      <c r="BP792" s="169"/>
      <c r="BQ792" s="162"/>
      <c r="BR792" s="162"/>
      <c r="BS792" s="174"/>
      <c r="BT792" s="162"/>
      <c r="BU792" s="174"/>
      <c r="BV792" s="174"/>
      <c r="BW792" s="174"/>
      <c r="BX792" s="173"/>
      <c r="BY792" s="158"/>
      <c r="BZ792" s="160"/>
      <c r="CA792" s="172"/>
      <c r="CB792" s="152"/>
      <c r="CC792" s="152"/>
      <c r="CD792" s="156"/>
      <c r="CE792" s="172"/>
      <c r="CF792" s="162"/>
      <c r="CG792" s="162"/>
      <c r="CH792" s="158"/>
      <c r="CI792" s="173"/>
      <c r="CJ792" s="178"/>
      <c r="CK792" s="173"/>
      <c r="CL792" s="165"/>
      <c r="CM792" s="172"/>
      <c r="CN792" s="162"/>
      <c r="CO792" s="162"/>
      <c r="CP792" s="162"/>
      <c r="CQ792" s="162"/>
      <c r="CR792" s="169"/>
      <c r="CS792" s="162"/>
      <c r="CT792" s="162"/>
      <c r="CU792" s="174"/>
      <c r="CV792" s="152"/>
      <c r="CW792" s="173"/>
      <c r="CX792" s="158"/>
      <c r="CY792" s="172"/>
      <c r="CZ792" s="162"/>
      <c r="DA792" s="162"/>
      <c r="DB792" s="158"/>
      <c r="DC792" s="173"/>
      <c r="DD792" s="178"/>
      <c r="DE792" s="173"/>
      <c r="DF792" s="165"/>
      <c r="DG792" s="172"/>
      <c r="DH792" s="178"/>
      <c r="DI792" s="172"/>
      <c r="DJ792" s="178"/>
      <c r="DK792" s="172"/>
      <c r="DL792" s="162"/>
      <c r="DM792" s="167"/>
      <c r="DN792" s="169"/>
      <c r="DO792" s="162"/>
      <c r="DP792" s="162"/>
      <c r="DQ792" s="174"/>
      <c r="DR792" s="152"/>
      <c r="DS792" s="172"/>
      <c r="DT792" s="152"/>
      <c r="DU792" s="152"/>
      <c r="DV792" s="156"/>
      <c r="DW792" s="173"/>
      <c r="DX792" s="158"/>
      <c r="DY792" s="172"/>
      <c r="DZ792" s="162"/>
      <c r="EA792" s="162"/>
      <c r="EB792" s="172"/>
      <c r="EC792" s="172"/>
      <c r="ED792" s="152"/>
      <c r="EE792" s="152"/>
      <c r="EF792" s="152"/>
      <c r="EG792" s="174"/>
      <c r="EH792" s="172"/>
      <c r="EI792" s="162"/>
      <c r="EJ792" s="162"/>
    </row>
    <row r="793" spans="1:140" ht="12.5">
      <c r="A793" s="168"/>
      <c r="B793" s="169"/>
      <c r="C793" s="144" t="str">
        <f t="shared" si="0"/>
        <v/>
      </c>
      <c r="D793" s="144" t="str">
        <f t="shared" si="3233"/>
        <v/>
      </c>
      <c r="E793" s="144" t="str">
        <f t="shared" si="2"/>
        <v/>
      </c>
      <c r="F793" s="145" t="str">
        <f t="shared" si="3234"/>
        <v/>
      </c>
      <c r="G793" s="145" t="str">
        <f t="shared" si="4"/>
        <v/>
      </c>
      <c r="H793" s="145" t="str">
        <f t="shared" si="5"/>
        <v/>
      </c>
      <c r="I793" s="146" t="str">
        <f t="shared" ref="I793:J793" si="3316">IF(COUNTA($DO793:$DX793)&gt;0,$BA793,"")</f>
        <v/>
      </c>
      <c r="J793" s="146" t="str">
        <f t="shared" si="3316"/>
        <v/>
      </c>
      <c r="K793" s="147" t="str">
        <f t="shared" si="43"/>
        <v/>
      </c>
      <c r="L793" s="147" t="str">
        <f t="shared" si="7"/>
        <v/>
      </c>
      <c r="M793" s="147" t="str">
        <f t="shared" si="8"/>
        <v/>
      </c>
      <c r="N793" s="147" t="str">
        <f t="shared" si="48"/>
        <v/>
      </c>
      <c r="O793" s="147" t="str">
        <f t="shared" si="9"/>
        <v/>
      </c>
      <c r="P793" s="146" t="str">
        <f t="shared" si="3236"/>
        <v/>
      </c>
      <c r="Q793" s="147" t="str">
        <f t="shared" si="3237"/>
        <v/>
      </c>
      <c r="R793" s="146" t="str">
        <f t="shared" si="12"/>
        <v/>
      </c>
      <c r="S793" s="146" t="str">
        <f t="shared" si="13"/>
        <v/>
      </c>
      <c r="T793" s="146" t="str">
        <f>IF(NOT(ISBLANK(DH793)),
        IF(AND(ISREF('Input Tenderers'!$J$8:$K$8),COUNTA('Input Tenderers'!$N$8)&gt;0),
                IF(COUNTA('Input Implementation Transactio'!$N793:$O793)&gt;0,"supplier;tenderer;payee","supplier;tenderer"),
                IF(COUNTA('Input Implementation Transactio'!$N793:$O793)&gt;0,"supplier;payee","supplier")
                ),
        IF(COUNTA('Input Implementation Transactio'!$N793:$O793)&gt;0, "payee", "")
        )</f>
        <v/>
      </c>
      <c r="U793" s="146" t="str">
        <f t="shared" si="14"/>
        <v/>
      </c>
      <c r="V793" s="146" t="str">
        <f t="shared" si="15"/>
        <v/>
      </c>
      <c r="W793" s="148" t="str">
        <f t="shared" si="3238"/>
        <v/>
      </c>
      <c r="X793" s="175" t="str">
        <f t="shared" si="3239"/>
        <v/>
      </c>
      <c r="Y793" s="170" t="str">
        <f t="shared" si="3240"/>
        <v/>
      </c>
      <c r="Z793" s="150" t="str">
        <f t="shared" si="19"/>
        <v/>
      </c>
      <c r="AA793" s="146" t="str">
        <f t="shared" si="20"/>
        <v/>
      </c>
      <c r="AB793" s="146" t="str">
        <f t="shared" si="21"/>
        <v/>
      </c>
      <c r="AC793" s="146" t="str">
        <f t="shared" si="22"/>
        <v/>
      </c>
      <c r="AD793" s="148" t="str">
        <f t="shared" si="3241"/>
        <v/>
      </c>
      <c r="AE793" s="148" t="str">
        <f t="shared" si="24"/>
        <v/>
      </c>
      <c r="AF793" s="175" t="str">
        <f t="shared" si="3242"/>
        <v/>
      </c>
      <c r="AG793" s="170" t="str">
        <f t="shared" si="3243"/>
        <v/>
      </c>
      <c r="AH793" s="148" t="str">
        <f t="shared" si="3244"/>
        <v/>
      </c>
      <c r="AI793" s="146" t="str">
        <f t="shared" si="28"/>
        <v/>
      </c>
      <c r="AJ793" s="146" t="str">
        <f t="shared" si="29"/>
        <v/>
      </c>
      <c r="AK793" s="146" t="str">
        <f t="shared" si="30"/>
        <v/>
      </c>
      <c r="AL793" s="146" t="str">
        <f t="shared" si="31"/>
        <v/>
      </c>
      <c r="AM793" s="171" t="str">
        <f t="shared" si="32"/>
        <v/>
      </c>
      <c r="AN793" s="171" t="str">
        <f t="shared" si="33"/>
        <v/>
      </c>
      <c r="AO793" s="146" t="str">
        <f t="shared" si="34"/>
        <v/>
      </c>
      <c r="AP793" s="146" t="str">
        <f t="shared" si="35"/>
        <v/>
      </c>
      <c r="AQ793" s="146" t="str">
        <f t="shared" si="36"/>
        <v/>
      </c>
      <c r="AR793" s="146" t="str">
        <f t="shared" ref="AR793:AS793" si="3317">IF(NOT(ISBLANK(CB793)),CONCATENATE(TEXT(CB793,"yyyy-mm-ddThh:MM:ss"),"Z"),"")</f>
        <v/>
      </c>
      <c r="AS793" s="146" t="str">
        <f t="shared" si="3317"/>
        <v/>
      </c>
      <c r="AT793" s="146" t="str">
        <f t="shared" si="38"/>
        <v/>
      </c>
      <c r="AU793" s="146" t="str">
        <f t="shared" si="39"/>
        <v/>
      </c>
      <c r="AV793" s="146" t="str">
        <f t="shared" ref="AV793:AW793" si="3318">IF(NOT(ISBLANK(DT793)),CONCATENATE(TEXT(DT793,"yyyy-mm-ddThh:MM:ss"),"Z"),"")</f>
        <v/>
      </c>
      <c r="AW793" s="146" t="str">
        <f t="shared" si="3318"/>
        <v/>
      </c>
      <c r="AX793" s="146" t="str">
        <f t="shared" ref="AX793:AZ793" si="3319">IF(NOT(ISBLANK(ED793)),CONCATENATE(TEXT(ED793,"yyyy-mm-ddThh:MM:ss"),"Z"),"")</f>
        <v/>
      </c>
      <c r="AY793" s="146" t="str">
        <f t="shared" si="3319"/>
        <v/>
      </c>
      <c r="AZ793" s="146" t="str">
        <f t="shared" si="3319"/>
        <v/>
      </c>
      <c r="BA793" s="176"/>
      <c r="BB793" s="152"/>
      <c r="BC793" s="177"/>
      <c r="BD793" s="154"/>
      <c r="BE793" s="155"/>
      <c r="BF793" s="154"/>
      <c r="BG793" s="155"/>
      <c r="BH793" s="169"/>
      <c r="BI793" s="162"/>
      <c r="BJ793" s="172"/>
      <c r="BK793" s="162"/>
      <c r="BL793" s="158"/>
      <c r="BM793" s="172"/>
      <c r="BN793" s="162"/>
      <c r="BO793" s="167"/>
      <c r="BP793" s="169"/>
      <c r="BQ793" s="162"/>
      <c r="BR793" s="162"/>
      <c r="BS793" s="174"/>
      <c r="BT793" s="162"/>
      <c r="BU793" s="174"/>
      <c r="BV793" s="174"/>
      <c r="BW793" s="174"/>
      <c r="BX793" s="173"/>
      <c r="BY793" s="158"/>
      <c r="BZ793" s="160"/>
      <c r="CA793" s="172"/>
      <c r="CB793" s="152"/>
      <c r="CC793" s="152"/>
      <c r="CD793" s="156"/>
      <c r="CE793" s="172"/>
      <c r="CF793" s="162"/>
      <c r="CG793" s="162"/>
      <c r="CH793" s="158"/>
      <c r="CI793" s="173"/>
      <c r="CJ793" s="178"/>
      <c r="CK793" s="173"/>
      <c r="CL793" s="165"/>
      <c r="CM793" s="172"/>
      <c r="CN793" s="162"/>
      <c r="CO793" s="162"/>
      <c r="CP793" s="162"/>
      <c r="CQ793" s="162"/>
      <c r="CR793" s="169"/>
      <c r="CS793" s="162"/>
      <c r="CT793" s="162"/>
      <c r="CU793" s="174"/>
      <c r="CV793" s="152"/>
      <c r="CW793" s="173"/>
      <c r="CX793" s="158"/>
      <c r="CY793" s="172"/>
      <c r="CZ793" s="162"/>
      <c r="DA793" s="162"/>
      <c r="DB793" s="158"/>
      <c r="DC793" s="173"/>
      <c r="DD793" s="178"/>
      <c r="DE793" s="173"/>
      <c r="DF793" s="165"/>
      <c r="DG793" s="172"/>
      <c r="DH793" s="178"/>
      <c r="DI793" s="172"/>
      <c r="DJ793" s="178"/>
      <c r="DK793" s="172"/>
      <c r="DL793" s="162"/>
      <c r="DM793" s="167"/>
      <c r="DN793" s="169"/>
      <c r="DO793" s="162"/>
      <c r="DP793" s="162"/>
      <c r="DQ793" s="174"/>
      <c r="DR793" s="152"/>
      <c r="DS793" s="172"/>
      <c r="DT793" s="152"/>
      <c r="DU793" s="152"/>
      <c r="DV793" s="156"/>
      <c r="DW793" s="173"/>
      <c r="DX793" s="158"/>
      <c r="DY793" s="172"/>
      <c r="DZ793" s="162"/>
      <c r="EA793" s="162"/>
      <c r="EB793" s="172"/>
      <c r="EC793" s="172"/>
      <c r="ED793" s="152"/>
      <c r="EE793" s="152"/>
      <c r="EF793" s="152"/>
      <c r="EG793" s="174"/>
      <c r="EH793" s="172"/>
      <c r="EI793" s="162"/>
      <c r="EJ793" s="162"/>
    </row>
    <row r="794" spans="1:140" ht="12.5">
      <c r="A794" s="168"/>
      <c r="B794" s="169"/>
      <c r="C794" s="144" t="str">
        <f t="shared" si="0"/>
        <v/>
      </c>
      <c r="D794" s="144" t="str">
        <f t="shared" si="3233"/>
        <v/>
      </c>
      <c r="E794" s="144" t="str">
        <f t="shared" si="2"/>
        <v/>
      </c>
      <c r="F794" s="145" t="str">
        <f t="shared" si="3234"/>
        <v/>
      </c>
      <c r="G794" s="145" t="str">
        <f t="shared" si="4"/>
        <v/>
      </c>
      <c r="H794" s="145" t="str">
        <f t="shared" si="5"/>
        <v/>
      </c>
      <c r="I794" s="146" t="str">
        <f t="shared" ref="I794:J794" si="3320">IF(COUNTA($DO794:$DX794)&gt;0,$BA794,"")</f>
        <v/>
      </c>
      <c r="J794" s="146" t="str">
        <f t="shared" si="3320"/>
        <v/>
      </c>
      <c r="K794" s="147" t="str">
        <f t="shared" si="43"/>
        <v/>
      </c>
      <c r="L794" s="147" t="str">
        <f t="shared" si="7"/>
        <v/>
      </c>
      <c r="M794" s="147" t="str">
        <f t="shared" si="8"/>
        <v/>
      </c>
      <c r="N794" s="147" t="str">
        <f t="shared" si="48"/>
        <v/>
      </c>
      <c r="O794" s="147" t="str">
        <f t="shared" si="9"/>
        <v/>
      </c>
      <c r="P794" s="146" t="str">
        <f t="shared" si="3236"/>
        <v/>
      </c>
      <c r="Q794" s="147" t="str">
        <f t="shared" si="3237"/>
        <v/>
      </c>
      <c r="R794" s="146" t="str">
        <f t="shared" si="12"/>
        <v/>
      </c>
      <c r="S794" s="146" t="str">
        <f t="shared" si="13"/>
        <v/>
      </c>
      <c r="T794" s="146" t="str">
        <f>IF(NOT(ISBLANK(DH794)),
        IF(AND(ISREF('Input Tenderers'!$J$8:$K$8),COUNTA('Input Tenderers'!$N$8)&gt;0),
                IF(COUNTA('Input Implementation Transactio'!$N794:$O794)&gt;0,"supplier;tenderer;payee","supplier;tenderer"),
                IF(COUNTA('Input Implementation Transactio'!$N794:$O794)&gt;0,"supplier;payee","supplier")
                ),
        IF(COUNTA('Input Implementation Transactio'!$N794:$O794)&gt;0, "payee", "")
        )</f>
        <v/>
      </c>
      <c r="U794" s="146" t="str">
        <f t="shared" si="14"/>
        <v/>
      </c>
      <c r="V794" s="146" t="str">
        <f t="shared" si="15"/>
        <v/>
      </c>
      <c r="W794" s="148" t="str">
        <f t="shared" si="3238"/>
        <v/>
      </c>
      <c r="X794" s="175" t="str">
        <f t="shared" si="3239"/>
        <v/>
      </c>
      <c r="Y794" s="170" t="str">
        <f t="shared" si="3240"/>
        <v/>
      </c>
      <c r="Z794" s="150" t="str">
        <f t="shared" si="19"/>
        <v/>
      </c>
      <c r="AA794" s="146" t="str">
        <f t="shared" si="20"/>
        <v/>
      </c>
      <c r="AB794" s="146" t="str">
        <f t="shared" si="21"/>
        <v/>
      </c>
      <c r="AC794" s="146" t="str">
        <f t="shared" si="22"/>
        <v/>
      </c>
      <c r="AD794" s="148" t="str">
        <f t="shared" si="3241"/>
        <v/>
      </c>
      <c r="AE794" s="148" t="str">
        <f t="shared" si="24"/>
        <v/>
      </c>
      <c r="AF794" s="175" t="str">
        <f t="shared" si="3242"/>
        <v/>
      </c>
      <c r="AG794" s="170" t="str">
        <f t="shared" si="3243"/>
        <v/>
      </c>
      <c r="AH794" s="148" t="str">
        <f t="shared" si="3244"/>
        <v/>
      </c>
      <c r="AI794" s="146" t="str">
        <f t="shared" si="28"/>
        <v/>
      </c>
      <c r="AJ794" s="146" t="str">
        <f t="shared" si="29"/>
        <v/>
      </c>
      <c r="AK794" s="146" t="str">
        <f t="shared" si="30"/>
        <v/>
      </c>
      <c r="AL794" s="146" t="str">
        <f t="shared" si="31"/>
        <v/>
      </c>
      <c r="AM794" s="171" t="str">
        <f t="shared" si="32"/>
        <v/>
      </c>
      <c r="AN794" s="171" t="str">
        <f t="shared" si="33"/>
        <v/>
      </c>
      <c r="AO794" s="146" t="str">
        <f t="shared" si="34"/>
        <v/>
      </c>
      <c r="AP794" s="146" t="str">
        <f t="shared" si="35"/>
        <v/>
      </c>
      <c r="AQ794" s="146" t="str">
        <f t="shared" si="36"/>
        <v/>
      </c>
      <c r="AR794" s="146" t="str">
        <f t="shared" ref="AR794:AS794" si="3321">IF(NOT(ISBLANK(CB794)),CONCATENATE(TEXT(CB794,"yyyy-mm-ddThh:MM:ss"),"Z"),"")</f>
        <v/>
      </c>
      <c r="AS794" s="146" t="str">
        <f t="shared" si="3321"/>
        <v/>
      </c>
      <c r="AT794" s="146" t="str">
        <f t="shared" si="38"/>
        <v/>
      </c>
      <c r="AU794" s="146" t="str">
        <f t="shared" si="39"/>
        <v/>
      </c>
      <c r="AV794" s="146" t="str">
        <f t="shared" ref="AV794:AW794" si="3322">IF(NOT(ISBLANK(DT794)),CONCATENATE(TEXT(DT794,"yyyy-mm-ddThh:MM:ss"),"Z"),"")</f>
        <v/>
      </c>
      <c r="AW794" s="146" t="str">
        <f t="shared" si="3322"/>
        <v/>
      </c>
      <c r="AX794" s="146" t="str">
        <f t="shared" ref="AX794:AZ794" si="3323">IF(NOT(ISBLANK(ED794)),CONCATENATE(TEXT(ED794,"yyyy-mm-ddThh:MM:ss"),"Z"),"")</f>
        <v/>
      </c>
      <c r="AY794" s="146" t="str">
        <f t="shared" si="3323"/>
        <v/>
      </c>
      <c r="AZ794" s="146" t="str">
        <f t="shared" si="3323"/>
        <v/>
      </c>
      <c r="BA794" s="176"/>
      <c r="BB794" s="152"/>
      <c r="BC794" s="177"/>
      <c r="BD794" s="154"/>
      <c r="BE794" s="155"/>
      <c r="BF794" s="154"/>
      <c r="BG794" s="155"/>
      <c r="BH794" s="169"/>
      <c r="BI794" s="162"/>
      <c r="BJ794" s="172"/>
      <c r="BK794" s="162"/>
      <c r="BL794" s="158"/>
      <c r="BM794" s="172"/>
      <c r="BN794" s="162"/>
      <c r="BO794" s="167"/>
      <c r="BP794" s="169"/>
      <c r="BQ794" s="162"/>
      <c r="BR794" s="162"/>
      <c r="BS794" s="174"/>
      <c r="BT794" s="162"/>
      <c r="BU794" s="174"/>
      <c r="BV794" s="174"/>
      <c r="BW794" s="174"/>
      <c r="BX794" s="173"/>
      <c r="BY794" s="158"/>
      <c r="BZ794" s="160"/>
      <c r="CA794" s="172"/>
      <c r="CB794" s="152"/>
      <c r="CC794" s="152"/>
      <c r="CD794" s="156"/>
      <c r="CE794" s="172"/>
      <c r="CF794" s="162"/>
      <c r="CG794" s="162"/>
      <c r="CH794" s="158"/>
      <c r="CI794" s="173"/>
      <c r="CJ794" s="178"/>
      <c r="CK794" s="173"/>
      <c r="CL794" s="165"/>
      <c r="CM794" s="172"/>
      <c r="CN794" s="162"/>
      <c r="CO794" s="162"/>
      <c r="CP794" s="162"/>
      <c r="CQ794" s="162"/>
      <c r="CR794" s="169"/>
      <c r="CS794" s="162"/>
      <c r="CT794" s="162"/>
      <c r="CU794" s="174"/>
      <c r="CV794" s="152"/>
      <c r="CW794" s="173"/>
      <c r="CX794" s="158"/>
      <c r="CY794" s="172"/>
      <c r="CZ794" s="162"/>
      <c r="DA794" s="162"/>
      <c r="DB794" s="158"/>
      <c r="DC794" s="173"/>
      <c r="DD794" s="178"/>
      <c r="DE794" s="173"/>
      <c r="DF794" s="165"/>
      <c r="DG794" s="172"/>
      <c r="DH794" s="178"/>
      <c r="DI794" s="172"/>
      <c r="DJ794" s="178"/>
      <c r="DK794" s="172"/>
      <c r="DL794" s="162"/>
      <c r="DM794" s="167"/>
      <c r="DN794" s="169"/>
      <c r="DO794" s="162"/>
      <c r="DP794" s="162"/>
      <c r="DQ794" s="174"/>
      <c r="DR794" s="152"/>
      <c r="DS794" s="172"/>
      <c r="DT794" s="152"/>
      <c r="DU794" s="152"/>
      <c r="DV794" s="156"/>
      <c r="DW794" s="173"/>
      <c r="DX794" s="158"/>
      <c r="DY794" s="172"/>
      <c r="DZ794" s="162"/>
      <c r="EA794" s="162"/>
      <c r="EB794" s="172"/>
      <c r="EC794" s="172"/>
      <c r="ED794" s="152"/>
      <c r="EE794" s="152"/>
      <c r="EF794" s="152"/>
      <c r="EG794" s="174"/>
      <c r="EH794" s="172"/>
      <c r="EI794" s="162"/>
      <c r="EJ794" s="162"/>
    </row>
    <row r="795" spans="1:140" ht="12.5">
      <c r="A795" s="168"/>
      <c r="B795" s="169"/>
      <c r="C795" s="144" t="str">
        <f t="shared" si="0"/>
        <v/>
      </c>
      <c r="D795" s="144" t="str">
        <f t="shared" si="3233"/>
        <v/>
      </c>
      <c r="E795" s="144" t="str">
        <f t="shared" si="2"/>
        <v/>
      </c>
      <c r="F795" s="145" t="str">
        <f t="shared" si="3234"/>
        <v/>
      </c>
      <c r="G795" s="145" t="str">
        <f t="shared" si="4"/>
        <v/>
      </c>
      <c r="H795" s="145" t="str">
        <f t="shared" si="5"/>
        <v/>
      </c>
      <c r="I795" s="146" t="str">
        <f t="shared" ref="I795:J795" si="3324">IF(COUNTA($DO795:$DX795)&gt;0,$BA795,"")</f>
        <v/>
      </c>
      <c r="J795" s="146" t="str">
        <f t="shared" si="3324"/>
        <v/>
      </c>
      <c r="K795" s="147" t="str">
        <f t="shared" si="43"/>
        <v/>
      </c>
      <c r="L795" s="147" t="str">
        <f t="shared" si="7"/>
        <v/>
      </c>
      <c r="M795" s="147" t="str">
        <f t="shared" si="8"/>
        <v/>
      </c>
      <c r="N795" s="147" t="str">
        <f t="shared" si="48"/>
        <v/>
      </c>
      <c r="O795" s="147" t="str">
        <f t="shared" si="9"/>
        <v/>
      </c>
      <c r="P795" s="146" t="str">
        <f t="shared" si="3236"/>
        <v/>
      </c>
      <c r="Q795" s="147" t="str">
        <f t="shared" si="3237"/>
        <v/>
      </c>
      <c r="R795" s="146" t="str">
        <f t="shared" si="12"/>
        <v/>
      </c>
      <c r="S795" s="146" t="str">
        <f t="shared" si="13"/>
        <v/>
      </c>
      <c r="T795" s="146" t="str">
        <f>IF(NOT(ISBLANK(DH795)),
        IF(AND(ISREF('Input Tenderers'!$J$8:$K$8),COUNTA('Input Tenderers'!$N$8)&gt;0),
                IF(COUNTA('Input Implementation Transactio'!$N795:$O795)&gt;0,"supplier;tenderer;payee","supplier;tenderer"),
                IF(COUNTA('Input Implementation Transactio'!$N795:$O795)&gt;0,"supplier;payee","supplier")
                ),
        IF(COUNTA('Input Implementation Transactio'!$N795:$O795)&gt;0, "payee", "")
        )</f>
        <v/>
      </c>
      <c r="U795" s="146" t="str">
        <f t="shared" si="14"/>
        <v/>
      </c>
      <c r="V795" s="146" t="str">
        <f t="shared" si="15"/>
        <v/>
      </c>
      <c r="W795" s="148" t="str">
        <f t="shared" si="3238"/>
        <v/>
      </c>
      <c r="X795" s="175" t="str">
        <f t="shared" si="3239"/>
        <v/>
      </c>
      <c r="Y795" s="170" t="str">
        <f t="shared" si="3240"/>
        <v/>
      </c>
      <c r="Z795" s="150" t="str">
        <f t="shared" si="19"/>
        <v/>
      </c>
      <c r="AA795" s="146" t="str">
        <f t="shared" si="20"/>
        <v/>
      </c>
      <c r="AB795" s="146" t="str">
        <f t="shared" si="21"/>
        <v/>
      </c>
      <c r="AC795" s="146" t="str">
        <f t="shared" si="22"/>
        <v/>
      </c>
      <c r="AD795" s="148" t="str">
        <f t="shared" si="3241"/>
        <v/>
      </c>
      <c r="AE795" s="148" t="str">
        <f t="shared" si="24"/>
        <v/>
      </c>
      <c r="AF795" s="175" t="str">
        <f t="shared" si="3242"/>
        <v/>
      </c>
      <c r="AG795" s="170" t="str">
        <f t="shared" si="3243"/>
        <v/>
      </c>
      <c r="AH795" s="148" t="str">
        <f t="shared" si="3244"/>
        <v/>
      </c>
      <c r="AI795" s="146" t="str">
        <f t="shared" si="28"/>
        <v/>
      </c>
      <c r="AJ795" s="146" t="str">
        <f t="shared" si="29"/>
        <v/>
      </c>
      <c r="AK795" s="146" t="str">
        <f t="shared" si="30"/>
        <v/>
      </c>
      <c r="AL795" s="146" t="str">
        <f t="shared" si="31"/>
        <v/>
      </c>
      <c r="AM795" s="171" t="str">
        <f t="shared" si="32"/>
        <v/>
      </c>
      <c r="AN795" s="171" t="str">
        <f t="shared" si="33"/>
        <v/>
      </c>
      <c r="AO795" s="146" t="str">
        <f t="shared" si="34"/>
        <v/>
      </c>
      <c r="AP795" s="146" t="str">
        <f t="shared" si="35"/>
        <v/>
      </c>
      <c r="AQ795" s="146" t="str">
        <f t="shared" si="36"/>
        <v/>
      </c>
      <c r="AR795" s="146" t="str">
        <f t="shared" ref="AR795:AS795" si="3325">IF(NOT(ISBLANK(CB795)),CONCATENATE(TEXT(CB795,"yyyy-mm-ddThh:MM:ss"),"Z"),"")</f>
        <v/>
      </c>
      <c r="AS795" s="146" t="str">
        <f t="shared" si="3325"/>
        <v/>
      </c>
      <c r="AT795" s="146" t="str">
        <f t="shared" si="38"/>
        <v/>
      </c>
      <c r="AU795" s="146" t="str">
        <f t="shared" si="39"/>
        <v/>
      </c>
      <c r="AV795" s="146" t="str">
        <f t="shared" ref="AV795:AW795" si="3326">IF(NOT(ISBLANK(DT795)),CONCATENATE(TEXT(DT795,"yyyy-mm-ddThh:MM:ss"),"Z"),"")</f>
        <v/>
      </c>
      <c r="AW795" s="146" t="str">
        <f t="shared" si="3326"/>
        <v/>
      </c>
      <c r="AX795" s="146" t="str">
        <f t="shared" ref="AX795:AZ795" si="3327">IF(NOT(ISBLANK(ED795)),CONCATENATE(TEXT(ED795,"yyyy-mm-ddThh:MM:ss"),"Z"),"")</f>
        <v/>
      </c>
      <c r="AY795" s="146" t="str">
        <f t="shared" si="3327"/>
        <v/>
      </c>
      <c r="AZ795" s="146" t="str">
        <f t="shared" si="3327"/>
        <v/>
      </c>
      <c r="BA795" s="176"/>
      <c r="BB795" s="152"/>
      <c r="BC795" s="177"/>
      <c r="BD795" s="154"/>
      <c r="BE795" s="155"/>
      <c r="BF795" s="154"/>
      <c r="BG795" s="155"/>
      <c r="BH795" s="169"/>
      <c r="BI795" s="162"/>
      <c r="BJ795" s="172"/>
      <c r="BK795" s="162"/>
      <c r="BL795" s="158"/>
      <c r="BM795" s="172"/>
      <c r="BN795" s="162"/>
      <c r="BO795" s="167"/>
      <c r="BP795" s="169"/>
      <c r="BQ795" s="162"/>
      <c r="BR795" s="162"/>
      <c r="BS795" s="174"/>
      <c r="BT795" s="162"/>
      <c r="BU795" s="174"/>
      <c r="BV795" s="174"/>
      <c r="BW795" s="174"/>
      <c r="BX795" s="173"/>
      <c r="BY795" s="158"/>
      <c r="BZ795" s="160"/>
      <c r="CA795" s="172"/>
      <c r="CB795" s="152"/>
      <c r="CC795" s="152"/>
      <c r="CD795" s="156"/>
      <c r="CE795" s="172"/>
      <c r="CF795" s="162"/>
      <c r="CG795" s="162"/>
      <c r="CH795" s="158"/>
      <c r="CI795" s="173"/>
      <c r="CJ795" s="178"/>
      <c r="CK795" s="173"/>
      <c r="CL795" s="165"/>
      <c r="CM795" s="172"/>
      <c r="CN795" s="162"/>
      <c r="CO795" s="162"/>
      <c r="CP795" s="162"/>
      <c r="CQ795" s="162"/>
      <c r="CR795" s="169"/>
      <c r="CS795" s="162"/>
      <c r="CT795" s="162"/>
      <c r="CU795" s="174"/>
      <c r="CV795" s="152"/>
      <c r="CW795" s="173"/>
      <c r="CX795" s="158"/>
      <c r="CY795" s="172"/>
      <c r="CZ795" s="162"/>
      <c r="DA795" s="162"/>
      <c r="DB795" s="158"/>
      <c r="DC795" s="173"/>
      <c r="DD795" s="178"/>
      <c r="DE795" s="173"/>
      <c r="DF795" s="165"/>
      <c r="DG795" s="172"/>
      <c r="DH795" s="178"/>
      <c r="DI795" s="172"/>
      <c r="DJ795" s="178"/>
      <c r="DK795" s="172"/>
      <c r="DL795" s="162"/>
      <c r="DM795" s="167"/>
      <c r="DN795" s="169"/>
      <c r="DO795" s="162"/>
      <c r="DP795" s="162"/>
      <c r="DQ795" s="174"/>
      <c r="DR795" s="152"/>
      <c r="DS795" s="172"/>
      <c r="DT795" s="152"/>
      <c r="DU795" s="152"/>
      <c r="DV795" s="156"/>
      <c r="DW795" s="173"/>
      <c r="DX795" s="158"/>
      <c r="DY795" s="172"/>
      <c r="DZ795" s="162"/>
      <c r="EA795" s="162"/>
      <c r="EB795" s="172"/>
      <c r="EC795" s="172"/>
      <c r="ED795" s="152"/>
      <c r="EE795" s="152"/>
      <c r="EF795" s="152"/>
      <c r="EG795" s="174"/>
      <c r="EH795" s="172"/>
      <c r="EI795" s="162"/>
      <c r="EJ795" s="162"/>
    </row>
    <row r="796" spans="1:140" ht="12.5">
      <c r="A796" s="168"/>
      <c r="B796" s="169"/>
      <c r="C796" s="144" t="str">
        <f t="shared" si="0"/>
        <v/>
      </c>
      <c r="D796" s="144" t="str">
        <f t="shared" si="3233"/>
        <v/>
      </c>
      <c r="E796" s="144" t="str">
        <f t="shared" si="2"/>
        <v/>
      </c>
      <c r="F796" s="145" t="str">
        <f t="shared" si="3234"/>
        <v/>
      </c>
      <c r="G796" s="145" t="str">
        <f t="shared" si="4"/>
        <v/>
      </c>
      <c r="H796" s="145" t="str">
        <f t="shared" si="5"/>
        <v/>
      </c>
      <c r="I796" s="146" t="str">
        <f t="shared" ref="I796:J796" si="3328">IF(COUNTA($DO796:$DX796)&gt;0,$BA796,"")</f>
        <v/>
      </c>
      <c r="J796" s="146" t="str">
        <f t="shared" si="3328"/>
        <v/>
      </c>
      <c r="K796" s="147" t="str">
        <f t="shared" si="43"/>
        <v/>
      </c>
      <c r="L796" s="147" t="str">
        <f t="shared" si="7"/>
        <v/>
      </c>
      <c r="M796" s="147" t="str">
        <f t="shared" si="8"/>
        <v/>
      </c>
      <c r="N796" s="147" t="str">
        <f t="shared" si="48"/>
        <v/>
      </c>
      <c r="O796" s="147" t="str">
        <f t="shared" si="9"/>
        <v/>
      </c>
      <c r="P796" s="146" t="str">
        <f t="shared" si="3236"/>
        <v/>
      </c>
      <c r="Q796" s="147" t="str">
        <f t="shared" si="3237"/>
        <v/>
      </c>
      <c r="R796" s="146" t="str">
        <f t="shared" si="12"/>
        <v/>
      </c>
      <c r="S796" s="146" t="str">
        <f t="shared" si="13"/>
        <v/>
      </c>
      <c r="T796" s="146" t="str">
        <f>IF(NOT(ISBLANK(DH796)),
        IF(AND(ISREF('Input Tenderers'!$J$8:$K$8),COUNTA('Input Tenderers'!$N$8)&gt;0),
                IF(COUNTA('Input Implementation Transactio'!$N796:$O796)&gt;0,"supplier;tenderer;payee","supplier;tenderer"),
                IF(COUNTA('Input Implementation Transactio'!$N796:$O796)&gt;0,"supplier;payee","supplier")
                ),
        IF(COUNTA('Input Implementation Transactio'!$N796:$O796)&gt;0, "payee", "")
        )</f>
        <v/>
      </c>
      <c r="U796" s="146" t="str">
        <f t="shared" si="14"/>
        <v/>
      </c>
      <c r="V796" s="146" t="str">
        <f t="shared" si="15"/>
        <v/>
      </c>
      <c r="W796" s="148" t="str">
        <f t="shared" si="3238"/>
        <v/>
      </c>
      <c r="X796" s="175" t="str">
        <f t="shared" si="3239"/>
        <v/>
      </c>
      <c r="Y796" s="170" t="str">
        <f t="shared" si="3240"/>
        <v/>
      </c>
      <c r="Z796" s="150" t="str">
        <f t="shared" si="19"/>
        <v/>
      </c>
      <c r="AA796" s="146" t="str">
        <f t="shared" si="20"/>
        <v/>
      </c>
      <c r="AB796" s="146" t="str">
        <f t="shared" si="21"/>
        <v/>
      </c>
      <c r="AC796" s="146" t="str">
        <f t="shared" si="22"/>
        <v/>
      </c>
      <c r="AD796" s="148" t="str">
        <f t="shared" si="3241"/>
        <v/>
      </c>
      <c r="AE796" s="148" t="str">
        <f t="shared" si="24"/>
        <v/>
      </c>
      <c r="AF796" s="175" t="str">
        <f t="shared" si="3242"/>
        <v/>
      </c>
      <c r="AG796" s="170" t="str">
        <f t="shared" si="3243"/>
        <v/>
      </c>
      <c r="AH796" s="148" t="str">
        <f t="shared" si="3244"/>
        <v/>
      </c>
      <c r="AI796" s="146" t="str">
        <f t="shared" si="28"/>
        <v/>
      </c>
      <c r="AJ796" s="146" t="str">
        <f t="shared" si="29"/>
        <v/>
      </c>
      <c r="AK796" s="146" t="str">
        <f t="shared" si="30"/>
        <v/>
      </c>
      <c r="AL796" s="146" t="str">
        <f t="shared" si="31"/>
        <v/>
      </c>
      <c r="AM796" s="171" t="str">
        <f t="shared" si="32"/>
        <v/>
      </c>
      <c r="AN796" s="171" t="str">
        <f t="shared" si="33"/>
        <v/>
      </c>
      <c r="AO796" s="146" t="str">
        <f t="shared" si="34"/>
        <v/>
      </c>
      <c r="AP796" s="146" t="str">
        <f t="shared" si="35"/>
        <v/>
      </c>
      <c r="AQ796" s="146" t="str">
        <f t="shared" si="36"/>
        <v/>
      </c>
      <c r="AR796" s="146" t="str">
        <f t="shared" ref="AR796:AS796" si="3329">IF(NOT(ISBLANK(CB796)),CONCATENATE(TEXT(CB796,"yyyy-mm-ddThh:MM:ss"),"Z"),"")</f>
        <v/>
      </c>
      <c r="AS796" s="146" t="str">
        <f t="shared" si="3329"/>
        <v/>
      </c>
      <c r="AT796" s="146" t="str">
        <f t="shared" si="38"/>
        <v/>
      </c>
      <c r="AU796" s="146" t="str">
        <f t="shared" si="39"/>
        <v/>
      </c>
      <c r="AV796" s="146" t="str">
        <f t="shared" ref="AV796:AW796" si="3330">IF(NOT(ISBLANK(DT796)),CONCATENATE(TEXT(DT796,"yyyy-mm-ddThh:MM:ss"),"Z"),"")</f>
        <v/>
      </c>
      <c r="AW796" s="146" t="str">
        <f t="shared" si="3330"/>
        <v/>
      </c>
      <c r="AX796" s="146" t="str">
        <f t="shared" ref="AX796:AZ796" si="3331">IF(NOT(ISBLANK(ED796)),CONCATENATE(TEXT(ED796,"yyyy-mm-ddThh:MM:ss"),"Z"),"")</f>
        <v/>
      </c>
      <c r="AY796" s="146" t="str">
        <f t="shared" si="3331"/>
        <v/>
      </c>
      <c r="AZ796" s="146" t="str">
        <f t="shared" si="3331"/>
        <v/>
      </c>
      <c r="BA796" s="176"/>
      <c r="BB796" s="152"/>
      <c r="BC796" s="177"/>
      <c r="BD796" s="154"/>
      <c r="BE796" s="155"/>
      <c r="BF796" s="154"/>
      <c r="BG796" s="155"/>
      <c r="BH796" s="169"/>
      <c r="BI796" s="162"/>
      <c r="BJ796" s="172"/>
      <c r="BK796" s="162"/>
      <c r="BL796" s="158"/>
      <c r="BM796" s="172"/>
      <c r="BN796" s="162"/>
      <c r="BO796" s="167"/>
      <c r="BP796" s="169"/>
      <c r="BQ796" s="162"/>
      <c r="BR796" s="162"/>
      <c r="BS796" s="174"/>
      <c r="BT796" s="162"/>
      <c r="BU796" s="174"/>
      <c r="BV796" s="174"/>
      <c r="BW796" s="174"/>
      <c r="BX796" s="173"/>
      <c r="BY796" s="158"/>
      <c r="BZ796" s="160"/>
      <c r="CA796" s="172"/>
      <c r="CB796" s="152"/>
      <c r="CC796" s="152"/>
      <c r="CD796" s="156"/>
      <c r="CE796" s="172"/>
      <c r="CF796" s="162"/>
      <c r="CG796" s="162"/>
      <c r="CH796" s="158"/>
      <c r="CI796" s="173"/>
      <c r="CJ796" s="178"/>
      <c r="CK796" s="173"/>
      <c r="CL796" s="165"/>
      <c r="CM796" s="172"/>
      <c r="CN796" s="162"/>
      <c r="CO796" s="162"/>
      <c r="CP796" s="162"/>
      <c r="CQ796" s="162"/>
      <c r="CR796" s="169"/>
      <c r="CS796" s="162"/>
      <c r="CT796" s="162"/>
      <c r="CU796" s="174"/>
      <c r="CV796" s="152"/>
      <c r="CW796" s="173"/>
      <c r="CX796" s="158"/>
      <c r="CY796" s="172"/>
      <c r="CZ796" s="162"/>
      <c r="DA796" s="162"/>
      <c r="DB796" s="158"/>
      <c r="DC796" s="173"/>
      <c r="DD796" s="178"/>
      <c r="DE796" s="173"/>
      <c r="DF796" s="165"/>
      <c r="DG796" s="172"/>
      <c r="DH796" s="178"/>
      <c r="DI796" s="172"/>
      <c r="DJ796" s="178"/>
      <c r="DK796" s="172"/>
      <c r="DL796" s="162"/>
      <c r="DM796" s="167"/>
      <c r="DN796" s="169"/>
      <c r="DO796" s="162"/>
      <c r="DP796" s="162"/>
      <c r="DQ796" s="174"/>
      <c r="DR796" s="152"/>
      <c r="DS796" s="172"/>
      <c r="DT796" s="152"/>
      <c r="DU796" s="152"/>
      <c r="DV796" s="156"/>
      <c r="DW796" s="173"/>
      <c r="DX796" s="158"/>
      <c r="DY796" s="172"/>
      <c r="DZ796" s="162"/>
      <c r="EA796" s="162"/>
      <c r="EB796" s="172"/>
      <c r="EC796" s="172"/>
      <c r="ED796" s="152"/>
      <c r="EE796" s="152"/>
      <c r="EF796" s="152"/>
      <c r="EG796" s="174"/>
      <c r="EH796" s="172"/>
      <c r="EI796" s="162"/>
      <c r="EJ796" s="162"/>
    </row>
    <row r="797" spans="1:140" ht="12.5">
      <c r="A797" s="168"/>
      <c r="B797" s="169"/>
      <c r="C797" s="144" t="str">
        <f t="shared" si="0"/>
        <v/>
      </c>
      <c r="D797" s="144" t="str">
        <f t="shared" si="3233"/>
        <v/>
      </c>
      <c r="E797" s="144" t="str">
        <f t="shared" si="2"/>
        <v/>
      </c>
      <c r="F797" s="145" t="str">
        <f t="shared" si="3234"/>
        <v/>
      </c>
      <c r="G797" s="145" t="str">
        <f t="shared" si="4"/>
        <v/>
      </c>
      <c r="H797" s="145" t="str">
        <f t="shared" si="5"/>
        <v/>
      </c>
      <c r="I797" s="146" t="str">
        <f t="shared" ref="I797:J797" si="3332">IF(COUNTA($DO797:$DX797)&gt;0,$BA797,"")</f>
        <v/>
      </c>
      <c r="J797" s="146" t="str">
        <f t="shared" si="3332"/>
        <v/>
      </c>
      <c r="K797" s="147" t="str">
        <f t="shared" si="43"/>
        <v/>
      </c>
      <c r="L797" s="147" t="str">
        <f t="shared" si="7"/>
        <v/>
      </c>
      <c r="M797" s="147" t="str">
        <f t="shared" si="8"/>
        <v/>
      </c>
      <c r="N797" s="147" t="str">
        <f t="shared" si="48"/>
        <v/>
      </c>
      <c r="O797" s="147" t="str">
        <f t="shared" si="9"/>
        <v/>
      </c>
      <c r="P797" s="146" t="str">
        <f t="shared" si="3236"/>
        <v/>
      </c>
      <c r="Q797" s="147" t="str">
        <f t="shared" si="3237"/>
        <v/>
      </c>
      <c r="R797" s="146" t="str">
        <f t="shared" si="12"/>
        <v/>
      </c>
      <c r="S797" s="146" t="str">
        <f t="shared" si="13"/>
        <v/>
      </c>
      <c r="T797" s="146" t="str">
        <f>IF(NOT(ISBLANK(DH797)),
        IF(AND(ISREF('Input Tenderers'!$J$8:$K$8),COUNTA('Input Tenderers'!$N$8)&gt;0),
                IF(COUNTA('Input Implementation Transactio'!$N797:$O797)&gt;0,"supplier;tenderer;payee","supplier;tenderer"),
                IF(COUNTA('Input Implementation Transactio'!$N797:$O797)&gt;0,"supplier;payee","supplier")
                ),
        IF(COUNTA('Input Implementation Transactio'!$N797:$O797)&gt;0, "payee", "")
        )</f>
        <v/>
      </c>
      <c r="U797" s="146" t="str">
        <f t="shared" si="14"/>
        <v/>
      </c>
      <c r="V797" s="146" t="str">
        <f t="shared" si="15"/>
        <v/>
      </c>
      <c r="W797" s="148" t="str">
        <f t="shared" si="3238"/>
        <v/>
      </c>
      <c r="X797" s="175" t="str">
        <f t="shared" si="3239"/>
        <v/>
      </c>
      <c r="Y797" s="170" t="str">
        <f t="shared" si="3240"/>
        <v/>
      </c>
      <c r="Z797" s="150" t="str">
        <f t="shared" si="19"/>
        <v/>
      </c>
      <c r="AA797" s="146" t="str">
        <f t="shared" si="20"/>
        <v/>
      </c>
      <c r="AB797" s="146" t="str">
        <f t="shared" si="21"/>
        <v/>
      </c>
      <c r="AC797" s="146" t="str">
        <f t="shared" si="22"/>
        <v/>
      </c>
      <c r="AD797" s="148" t="str">
        <f t="shared" si="3241"/>
        <v/>
      </c>
      <c r="AE797" s="148" t="str">
        <f t="shared" si="24"/>
        <v/>
      </c>
      <c r="AF797" s="175" t="str">
        <f t="shared" si="3242"/>
        <v/>
      </c>
      <c r="AG797" s="170" t="str">
        <f t="shared" si="3243"/>
        <v/>
      </c>
      <c r="AH797" s="148" t="str">
        <f t="shared" si="3244"/>
        <v/>
      </c>
      <c r="AI797" s="146" t="str">
        <f t="shared" si="28"/>
        <v/>
      </c>
      <c r="AJ797" s="146" t="str">
        <f t="shared" si="29"/>
        <v/>
      </c>
      <c r="AK797" s="146" t="str">
        <f t="shared" si="30"/>
        <v/>
      </c>
      <c r="AL797" s="146" t="str">
        <f t="shared" si="31"/>
        <v/>
      </c>
      <c r="AM797" s="171" t="str">
        <f t="shared" si="32"/>
        <v/>
      </c>
      <c r="AN797" s="171" t="str">
        <f t="shared" si="33"/>
        <v/>
      </c>
      <c r="AO797" s="146" t="str">
        <f t="shared" si="34"/>
        <v/>
      </c>
      <c r="AP797" s="146" t="str">
        <f t="shared" si="35"/>
        <v/>
      </c>
      <c r="AQ797" s="146" t="str">
        <f t="shared" si="36"/>
        <v/>
      </c>
      <c r="AR797" s="146" t="str">
        <f t="shared" ref="AR797:AS797" si="3333">IF(NOT(ISBLANK(CB797)),CONCATENATE(TEXT(CB797,"yyyy-mm-ddThh:MM:ss"),"Z"),"")</f>
        <v/>
      </c>
      <c r="AS797" s="146" t="str">
        <f t="shared" si="3333"/>
        <v/>
      </c>
      <c r="AT797" s="146" t="str">
        <f t="shared" si="38"/>
        <v/>
      </c>
      <c r="AU797" s="146" t="str">
        <f t="shared" si="39"/>
        <v/>
      </c>
      <c r="AV797" s="146" t="str">
        <f t="shared" ref="AV797:AW797" si="3334">IF(NOT(ISBLANK(DT797)),CONCATENATE(TEXT(DT797,"yyyy-mm-ddThh:MM:ss"),"Z"),"")</f>
        <v/>
      </c>
      <c r="AW797" s="146" t="str">
        <f t="shared" si="3334"/>
        <v/>
      </c>
      <c r="AX797" s="146" t="str">
        <f t="shared" ref="AX797:AZ797" si="3335">IF(NOT(ISBLANK(ED797)),CONCATENATE(TEXT(ED797,"yyyy-mm-ddThh:MM:ss"),"Z"),"")</f>
        <v/>
      </c>
      <c r="AY797" s="146" t="str">
        <f t="shared" si="3335"/>
        <v/>
      </c>
      <c r="AZ797" s="146" t="str">
        <f t="shared" si="3335"/>
        <v/>
      </c>
      <c r="BA797" s="176"/>
      <c r="BB797" s="152"/>
      <c r="BC797" s="177"/>
      <c r="BD797" s="154"/>
      <c r="BE797" s="155"/>
      <c r="BF797" s="154"/>
      <c r="BG797" s="155"/>
      <c r="BH797" s="169"/>
      <c r="BI797" s="162"/>
      <c r="BJ797" s="172"/>
      <c r="BK797" s="162"/>
      <c r="BL797" s="158"/>
      <c r="BM797" s="172"/>
      <c r="BN797" s="162"/>
      <c r="BO797" s="167"/>
      <c r="BP797" s="169"/>
      <c r="BQ797" s="162"/>
      <c r="BR797" s="162"/>
      <c r="BS797" s="174"/>
      <c r="BT797" s="162"/>
      <c r="BU797" s="174"/>
      <c r="BV797" s="174"/>
      <c r="BW797" s="174"/>
      <c r="BX797" s="173"/>
      <c r="BY797" s="158"/>
      <c r="BZ797" s="160"/>
      <c r="CA797" s="172"/>
      <c r="CB797" s="152"/>
      <c r="CC797" s="152"/>
      <c r="CD797" s="156"/>
      <c r="CE797" s="172"/>
      <c r="CF797" s="162"/>
      <c r="CG797" s="162"/>
      <c r="CH797" s="158"/>
      <c r="CI797" s="173"/>
      <c r="CJ797" s="178"/>
      <c r="CK797" s="173"/>
      <c r="CL797" s="165"/>
      <c r="CM797" s="172"/>
      <c r="CN797" s="162"/>
      <c r="CO797" s="162"/>
      <c r="CP797" s="162"/>
      <c r="CQ797" s="162"/>
      <c r="CR797" s="169"/>
      <c r="CS797" s="162"/>
      <c r="CT797" s="162"/>
      <c r="CU797" s="174"/>
      <c r="CV797" s="152"/>
      <c r="CW797" s="173"/>
      <c r="CX797" s="158"/>
      <c r="CY797" s="172"/>
      <c r="CZ797" s="162"/>
      <c r="DA797" s="162"/>
      <c r="DB797" s="158"/>
      <c r="DC797" s="173"/>
      <c r="DD797" s="178"/>
      <c r="DE797" s="173"/>
      <c r="DF797" s="165"/>
      <c r="DG797" s="172"/>
      <c r="DH797" s="178"/>
      <c r="DI797" s="172"/>
      <c r="DJ797" s="178"/>
      <c r="DK797" s="172"/>
      <c r="DL797" s="162"/>
      <c r="DM797" s="167"/>
      <c r="DN797" s="169"/>
      <c r="DO797" s="162"/>
      <c r="DP797" s="162"/>
      <c r="DQ797" s="174"/>
      <c r="DR797" s="152"/>
      <c r="DS797" s="172"/>
      <c r="DT797" s="152"/>
      <c r="DU797" s="152"/>
      <c r="DV797" s="156"/>
      <c r="DW797" s="173"/>
      <c r="DX797" s="158"/>
      <c r="DY797" s="172"/>
      <c r="DZ797" s="162"/>
      <c r="EA797" s="162"/>
      <c r="EB797" s="172"/>
      <c r="EC797" s="172"/>
      <c r="ED797" s="152"/>
      <c r="EE797" s="152"/>
      <c r="EF797" s="152"/>
      <c r="EG797" s="174"/>
      <c r="EH797" s="172"/>
      <c r="EI797" s="162"/>
      <c r="EJ797" s="162"/>
    </row>
    <row r="798" spans="1:140" ht="12.5">
      <c r="A798" s="168"/>
      <c r="B798" s="169"/>
      <c r="C798" s="144" t="str">
        <f t="shared" si="0"/>
        <v/>
      </c>
      <c r="D798" s="144" t="str">
        <f t="shared" si="3233"/>
        <v/>
      </c>
      <c r="E798" s="144" t="str">
        <f t="shared" si="2"/>
        <v/>
      </c>
      <c r="F798" s="145" t="str">
        <f t="shared" si="3234"/>
        <v/>
      </c>
      <c r="G798" s="145" t="str">
        <f t="shared" si="4"/>
        <v/>
      </c>
      <c r="H798" s="145" t="str">
        <f t="shared" si="5"/>
        <v/>
      </c>
      <c r="I798" s="146" t="str">
        <f t="shared" ref="I798:J798" si="3336">IF(COUNTA($DO798:$DX798)&gt;0,$BA798,"")</f>
        <v/>
      </c>
      <c r="J798" s="146" t="str">
        <f t="shared" si="3336"/>
        <v/>
      </c>
      <c r="K798" s="147" t="str">
        <f t="shared" si="43"/>
        <v/>
      </c>
      <c r="L798" s="147" t="str">
        <f t="shared" si="7"/>
        <v/>
      </c>
      <c r="M798" s="147" t="str">
        <f t="shared" si="8"/>
        <v/>
      </c>
      <c r="N798" s="147" t="str">
        <f t="shared" si="48"/>
        <v/>
      </c>
      <c r="O798" s="147" t="str">
        <f t="shared" si="9"/>
        <v/>
      </c>
      <c r="P798" s="146" t="str">
        <f t="shared" si="3236"/>
        <v/>
      </c>
      <c r="Q798" s="147" t="str">
        <f t="shared" si="3237"/>
        <v/>
      </c>
      <c r="R798" s="146" t="str">
        <f t="shared" si="12"/>
        <v/>
      </c>
      <c r="S798" s="146" t="str">
        <f t="shared" si="13"/>
        <v/>
      </c>
      <c r="T798" s="146" t="str">
        <f>IF(NOT(ISBLANK(DH798)),
        IF(AND(ISREF('Input Tenderers'!$J$8:$K$8),COUNTA('Input Tenderers'!$N$8)&gt;0),
                IF(COUNTA('Input Implementation Transactio'!$N798:$O798)&gt;0,"supplier;tenderer;payee","supplier;tenderer"),
                IF(COUNTA('Input Implementation Transactio'!$N798:$O798)&gt;0,"supplier;payee","supplier")
                ),
        IF(COUNTA('Input Implementation Transactio'!$N798:$O798)&gt;0, "payee", "")
        )</f>
        <v/>
      </c>
      <c r="U798" s="146" t="str">
        <f t="shared" si="14"/>
        <v/>
      </c>
      <c r="V798" s="146" t="str">
        <f t="shared" si="15"/>
        <v/>
      </c>
      <c r="W798" s="148" t="str">
        <f t="shared" si="3238"/>
        <v/>
      </c>
      <c r="X798" s="175" t="str">
        <f t="shared" si="3239"/>
        <v/>
      </c>
      <c r="Y798" s="170" t="str">
        <f t="shared" si="3240"/>
        <v/>
      </c>
      <c r="Z798" s="150" t="str">
        <f t="shared" si="19"/>
        <v/>
      </c>
      <c r="AA798" s="146" t="str">
        <f t="shared" si="20"/>
        <v/>
      </c>
      <c r="AB798" s="146" t="str">
        <f t="shared" si="21"/>
        <v/>
      </c>
      <c r="AC798" s="146" t="str">
        <f t="shared" si="22"/>
        <v/>
      </c>
      <c r="AD798" s="148" t="str">
        <f t="shared" si="3241"/>
        <v/>
      </c>
      <c r="AE798" s="148" t="str">
        <f t="shared" si="24"/>
        <v/>
      </c>
      <c r="AF798" s="175" t="str">
        <f t="shared" si="3242"/>
        <v/>
      </c>
      <c r="AG798" s="170" t="str">
        <f t="shared" si="3243"/>
        <v/>
      </c>
      <c r="AH798" s="148" t="str">
        <f t="shared" si="3244"/>
        <v/>
      </c>
      <c r="AI798" s="146" t="str">
        <f t="shared" si="28"/>
        <v/>
      </c>
      <c r="AJ798" s="146" t="str">
        <f t="shared" si="29"/>
        <v/>
      </c>
      <c r="AK798" s="146" t="str">
        <f t="shared" si="30"/>
        <v/>
      </c>
      <c r="AL798" s="146" t="str">
        <f t="shared" si="31"/>
        <v/>
      </c>
      <c r="AM798" s="171" t="str">
        <f t="shared" si="32"/>
        <v/>
      </c>
      <c r="AN798" s="171" t="str">
        <f t="shared" si="33"/>
        <v/>
      </c>
      <c r="AO798" s="146" t="str">
        <f t="shared" si="34"/>
        <v/>
      </c>
      <c r="AP798" s="146" t="str">
        <f t="shared" si="35"/>
        <v/>
      </c>
      <c r="AQ798" s="146" t="str">
        <f t="shared" si="36"/>
        <v/>
      </c>
      <c r="AR798" s="146" t="str">
        <f t="shared" ref="AR798:AS798" si="3337">IF(NOT(ISBLANK(CB798)),CONCATENATE(TEXT(CB798,"yyyy-mm-ddThh:MM:ss"),"Z"),"")</f>
        <v/>
      </c>
      <c r="AS798" s="146" t="str">
        <f t="shared" si="3337"/>
        <v/>
      </c>
      <c r="AT798" s="146" t="str">
        <f t="shared" si="38"/>
        <v/>
      </c>
      <c r="AU798" s="146" t="str">
        <f t="shared" si="39"/>
        <v/>
      </c>
      <c r="AV798" s="146" t="str">
        <f t="shared" ref="AV798:AW798" si="3338">IF(NOT(ISBLANK(DT798)),CONCATENATE(TEXT(DT798,"yyyy-mm-ddThh:MM:ss"),"Z"),"")</f>
        <v/>
      </c>
      <c r="AW798" s="146" t="str">
        <f t="shared" si="3338"/>
        <v/>
      </c>
      <c r="AX798" s="146" t="str">
        <f t="shared" ref="AX798:AZ798" si="3339">IF(NOT(ISBLANK(ED798)),CONCATENATE(TEXT(ED798,"yyyy-mm-ddThh:MM:ss"),"Z"),"")</f>
        <v/>
      </c>
      <c r="AY798" s="146" t="str">
        <f t="shared" si="3339"/>
        <v/>
      </c>
      <c r="AZ798" s="146" t="str">
        <f t="shared" si="3339"/>
        <v/>
      </c>
      <c r="BA798" s="176"/>
      <c r="BB798" s="152"/>
      <c r="BC798" s="177"/>
      <c r="BD798" s="154"/>
      <c r="BE798" s="155"/>
      <c r="BF798" s="154"/>
      <c r="BG798" s="155"/>
      <c r="BH798" s="169"/>
      <c r="BI798" s="162"/>
      <c r="BJ798" s="172"/>
      <c r="BK798" s="162"/>
      <c r="BL798" s="158"/>
      <c r="BM798" s="172"/>
      <c r="BN798" s="162"/>
      <c r="BO798" s="167"/>
      <c r="BP798" s="169"/>
      <c r="BQ798" s="162"/>
      <c r="BR798" s="162"/>
      <c r="BS798" s="174"/>
      <c r="BT798" s="162"/>
      <c r="BU798" s="174"/>
      <c r="BV798" s="174"/>
      <c r="BW798" s="174"/>
      <c r="BX798" s="173"/>
      <c r="BY798" s="158"/>
      <c r="BZ798" s="160"/>
      <c r="CA798" s="172"/>
      <c r="CB798" s="152"/>
      <c r="CC798" s="152"/>
      <c r="CD798" s="156"/>
      <c r="CE798" s="172"/>
      <c r="CF798" s="162"/>
      <c r="CG798" s="162"/>
      <c r="CH798" s="158"/>
      <c r="CI798" s="173"/>
      <c r="CJ798" s="178"/>
      <c r="CK798" s="173"/>
      <c r="CL798" s="165"/>
      <c r="CM798" s="172"/>
      <c r="CN798" s="162"/>
      <c r="CO798" s="162"/>
      <c r="CP798" s="162"/>
      <c r="CQ798" s="162"/>
      <c r="CR798" s="169"/>
      <c r="CS798" s="162"/>
      <c r="CT798" s="162"/>
      <c r="CU798" s="174"/>
      <c r="CV798" s="152"/>
      <c r="CW798" s="173"/>
      <c r="CX798" s="158"/>
      <c r="CY798" s="172"/>
      <c r="CZ798" s="162"/>
      <c r="DA798" s="162"/>
      <c r="DB798" s="158"/>
      <c r="DC798" s="173"/>
      <c r="DD798" s="178"/>
      <c r="DE798" s="173"/>
      <c r="DF798" s="165"/>
      <c r="DG798" s="172"/>
      <c r="DH798" s="178"/>
      <c r="DI798" s="172"/>
      <c r="DJ798" s="178"/>
      <c r="DK798" s="172"/>
      <c r="DL798" s="162"/>
      <c r="DM798" s="167"/>
      <c r="DN798" s="169"/>
      <c r="DO798" s="162"/>
      <c r="DP798" s="162"/>
      <c r="DQ798" s="174"/>
      <c r="DR798" s="152"/>
      <c r="DS798" s="172"/>
      <c r="DT798" s="152"/>
      <c r="DU798" s="152"/>
      <c r="DV798" s="156"/>
      <c r="DW798" s="173"/>
      <c r="DX798" s="158"/>
      <c r="DY798" s="172"/>
      <c r="DZ798" s="162"/>
      <c r="EA798" s="162"/>
      <c r="EB798" s="172"/>
      <c r="EC798" s="172"/>
      <c r="ED798" s="152"/>
      <c r="EE798" s="152"/>
      <c r="EF798" s="152"/>
      <c r="EG798" s="174"/>
      <c r="EH798" s="172"/>
      <c r="EI798" s="162"/>
      <c r="EJ798" s="162"/>
    </row>
    <row r="799" spans="1:140" ht="12.5">
      <c r="A799" s="168"/>
      <c r="B799" s="169"/>
      <c r="C799" s="144" t="str">
        <f t="shared" si="0"/>
        <v/>
      </c>
      <c r="D799" s="144" t="str">
        <f t="shared" si="3233"/>
        <v/>
      </c>
      <c r="E799" s="144" t="str">
        <f t="shared" si="2"/>
        <v/>
      </c>
      <c r="F799" s="145" t="str">
        <f t="shared" si="3234"/>
        <v/>
      </c>
      <c r="G799" s="145" t="str">
        <f t="shared" si="4"/>
        <v/>
      </c>
      <c r="H799" s="145" t="str">
        <f t="shared" si="5"/>
        <v/>
      </c>
      <c r="I799" s="146" t="str">
        <f t="shared" ref="I799:J799" si="3340">IF(COUNTA($DO799:$DX799)&gt;0,$BA799,"")</f>
        <v/>
      </c>
      <c r="J799" s="146" t="str">
        <f t="shared" si="3340"/>
        <v/>
      </c>
      <c r="K799" s="147" t="str">
        <f t="shared" si="43"/>
        <v/>
      </c>
      <c r="L799" s="147" t="str">
        <f t="shared" si="7"/>
        <v/>
      </c>
      <c r="M799" s="147" t="str">
        <f t="shared" si="8"/>
        <v/>
      </c>
      <c r="N799" s="147" t="str">
        <f t="shared" si="48"/>
        <v/>
      </c>
      <c r="O799" s="147" t="str">
        <f t="shared" si="9"/>
        <v/>
      </c>
      <c r="P799" s="146" t="str">
        <f t="shared" si="3236"/>
        <v/>
      </c>
      <c r="Q799" s="147" t="str">
        <f t="shared" si="3237"/>
        <v/>
      </c>
      <c r="R799" s="146" t="str">
        <f t="shared" si="12"/>
        <v/>
      </c>
      <c r="S799" s="146" t="str">
        <f t="shared" si="13"/>
        <v/>
      </c>
      <c r="T799" s="146" t="str">
        <f>IF(NOT(ISBLANK(DH799)),
        IF(AND(ISREF('Input Tenderers'!$J$8:$K$8),COUNTA('Input Tenderers'!$N$8)&gt;0),
                IF(COUNTA('Input Implementation Transactio'!$N799:$O799)&gt;0,"supplier;tenderer;payee","supplier;tenderer"),
                IF(COUNTA('Input Implementation Transactio'!$N799:$O799)&gt;0,"supplier;payee","supplier")
                ),
        IF(COUNTA('Input Implementation Transactio'!$N799:$O799)&gt;0, "payee", "")
        )</f>
        <v/>
      </c>
      <c r="U799" s="146" t="str">
        <f t="shared" si="14"/>
        <v/>
      </c>
      <c r="V799" s="146" t="str">
        <f t="shared" si="15"/>
        <v/>
      </c>
      <c r="W799" s="148" t="str">
        <f t="shared" si="3238"/>
        <v/>
      </c>
      <c r="X799" s="175" t="str">
        <f t="shared" si="3239"/>
        <v/>
      </c>
      <c r="Y799" s="170" t="str">
        <f t="shared" si="3240"/>
        <v/>
      </c>
      <c r="Z799" s="150" t="str">
        <f t="shared" si="19"/>
        <v/>
      </c>
      <c r="AA799" s="146" t="str">
        <f t="shared" si="20"/>
        <v/>
      </c>
      <c r="AB799" s="146" t="str">
        <f t="shared" si="21"/>
        <v/>
      </c>
      <c r="AC799" s="146" t="str">
        <f t="shared" si="22"/>
        <v/>
      </c>
      <c r="AD799" s="148" t="str">
        <f t="shared" si="3241"/>
        <v/>
      </c>
      <c r="AE799" s="148" t="str">
        <f t="shared" si="24"/>
        <v/>
      </c>
      <c r="AF799" s="175" t="str">
        <f t="shared" si="3242"/>
        <v/>
      </c>
      <c r="AG799" s="170" t="str">
        <f t="shared" si="3243"/>
        <v/>
      </c>
      <c r="AH799" s="148" t="str">
        <f t="shared" si="3244"/>
        <v/>
      </c>
      <c r="AI799" s="146" t="str">
        <f t="shared" si="28"/>
        <v/>
      </c>
      <c r="AJ799" s="146" t="str">
        <f t="shared" si="29"/>
        <v/>
      </c>
      <c r="AK799" s="146" t="str">
        <f t="shared" si="30"/>
        <v/>
      </c>
      <c r="AL799" s="146" t="str">
        <f t="shared" si="31"/>
        <v/>
      </c>
      <c r="AM799" s="171" t="str">
        <f t="shared" si="32"/>
        <v/>
      </c>
      <c r="AN799" s="171" t="str">
        <f t="shared" si="33"/>
        <v/>
      </c>
      <c r="AO799" s="146" t="str">
        <f t="shared" si="34"/>
        <v/>
      </c>
      <c r="AP799" s="146" t="str">
        <f t="shared" si="35"/>
        <v/>
      </c>
      <c r="AQ799" s="146" t="str">
        <f t="shared" si="36"/>
        <v/>
      </c>
      <c r="AR799" s="146" t="str">
        <f t="shared" ref="AR799:AS799" si="3341">IF(NOT(ISBLANK(CB799)),CONCATENATE(TEXT(CB799,"yyyy-mm-ddThh:MM:ss"),"Z"),"")</f>
        <v/>
      </c>
      <c r="AS799" s="146" t="str">
        <f t="shared" si="3341"/>
        <v/>
      </c>
      <c r="AT799" s="146" t="str">
        <f t="shared" si="38"/>
        <v/>
      </c>
      <c r="AU799" s="146" t="str">
        <f t="shared" si="39"/>
        <v/>
      </c>
      <c r="AV799" s="146" t="str">
        <f t="shared" ref="AV799:AW799" si="3342">IF(NOT(ISBLANK(DT799)),CONCATENATE(TEXT(DT799,"yyyy-mm-ddThh:MM:ss"),"Z"),"")</f>
        <v/>
      </c>
      <c r="AW799" s="146" t="str">
        <f t="shared" si="3342"/>
        <v/>
      </c>
      <c r="AX799" s="146" t="str">
        <f t="shared" ref="AX799:AZ799" si="3343">IF(NOT(ISBLANK(ED799)),CONCATENATE(TEXT(ED799,"yyyy-mm-ddThh:MM:ss"),"Z"),"")</f>
        <v/>
      </c>
      <c r="AY799" s="146" t="str">
        <f t="shared" si="3343"/>
        <v/>
      </c>
      <c r="AZ799" s="146" t="str">
        <f t="shared" si="3343"/>
        <v/>
      </c>
      <c r="BA799" s="176"/>
      <c r="BB799" s="152"/>
      <c r="BC799" s="177"/>
      <c r="BD799" s="154"/>
      <c r="BE799" s="155"/>
      <c r="BF799" s="154"/>
      <c r="BG799" s="155"/>
      <c r="BH799" s="169"/>
      <c r="BI799" s="162"/>
      <c r="BJ799" s="172"/>
      <c r="BK799" s="162"/>
      <c r="BL799" s="158"/>
      <c r="BM799" s="172"/>
      <c r="BN799" s="162"/>
      <c r="BO799" s="167"/>
      <c r="BP799" s="169"/>
      <c r="BQ799" s="162"/>
      <c r="BR799" s="162"/>
      <c r="BS799" s="174"/>
      <c r="BT799" s="162"/>
      <c r="BU799" s="174"/>
      <c r="BV799" s="174"/>
      <c r="BW799" s="174"/>
      <c r="BX799" s="173"/>
      <c r="BY799" s="158"/>
      <c r="BZ799" s="160"/>
      <c r="CA799" s="172"/>
      <c r="CB799" s="152"/>
      <c r="CC799" s="152"/>
      <c r="CD799" s="156"/>
      <c r="CE799" s="172"/>
      <c r="CF799" s="162"/>
      <c r="CG799" s="162"/>
      <c r="CH799" s="158"/>
      <c r="CI799" s="173"/>
      <c r="CJ799" s="178"/>
      <c r="CK799" s="173"/>
      <c r="CL799" s="165"/>
      <c r="CM799" s="172"/>
      <c r="CN799" s="162"/>
      <c r="CO799" s="162"/>
      <c r="CP799" s="162"/>
      <c r="CQ799" s="162"/>
      <c r="CR799" s="169"/>
      <c r="CS799" s="162"/>
      <c r="CT799" s="162"/>
      <c r="CU799" s="174"/>
      <c r="CV799" s="152"/>
      <c r="CW799" s="173"/>
      <c r="CX799" s="158"/>
      <c r="CY799" s="172"/>
      <c r="CZ799" s="162"/>
      <c r="DA799" s="162"/>
      <c r="DB799" s="158"/>
      <c r="DC799" s="173"/>
      <c r="DD799" s="178"/>
      <c r="DE799" s="173"/>
      <c r="DF799" s="165"/>
      <c r="DG799" s="172"/>
      <c r="DH799" s="178"/>
      <c r="DI799" s="172"/>
      <c r="DJ799" s="178"/>
      <c r="DK799" s="172"/>
      <c r="DL799" s="162"/>
      <c r="DM799" s="167"/>
      <c r="DN799" s="169"/>
      <c r="DO799" s="162"/>
      <c r="DP799" s="162"/>
      <c r="DQ799" s="174"/>
      <c r="DR799" s="152"/>
      <c r="DS799" s="172"/>
      <c r="DT799" s="152"/>
      <c r="DU799" s="152"/>
      <c r="DV799" s="156"/>
      <c r="DW799" s="173"/>
      <c r="DX799" s="158"/>
      <c r="DY799" s="172"/>
      <c r="DZ799" s="162"/>
      <c r="EA799" s="162"/>
      <c r="EB799" s="172"/>
      <c r="EC799" s="172"/>
      <c r="ED799" s="152"/>
      <c r="EE799" s="152"/>
      <c r="EF799" s="152"/>
      <c r="EG799" s="174"/>
      <c r="EH799" s="172"/>
      <c r="EI799" s="162"/>
      <c r="EJ799" s="162"/>
    </row>
    <row r="800" spans="1:140" ht="12.5">
      <c r="A800" s="168"/>
      <c r="B800" s="169"/>
      <c r="C800" s="144" t="str">
        <f t="shared" si="0"/>
        <v/>
      </c>
      <c r="D800" s="144" t="str">
        <f t="shared" si="3233"/>
        <v/>
      </c>
      <c r="E800" s="144" t="str">
        <f t="shared" si="2"/>
        <v/>
      </c>
      <c r="F800" s="145" t="str">
        <f t="shared" si="3234"/>
        <v/>
      </c>
      <c r="G800" s="145" t="str">
        <f t="shared" si="4"/>
        <v/>
      </c>
      <c r="H800" s="145" t="str">
        <f t="shared" si="5"/>
        <v/>
      </c>
      <c r="I800" s="146" t="str">
        <f t="shared" ref="I800:J800" si="3344">IF(COUNTA($DO800:$DX800)&gt;0,$BA800,"")</f>
        <v/>
      </c>
      <c r="J800" s="146" t="str">
        <f t="shared" si="3344"/>
        <v/>
      </c>
      <c r="K800" s="147" t="str">
        <f t="shared" si="43"/>
        <v/>
      </c>
      <c r="L800" s="147" t="str">
        <f t="shared" si="7"/>
        <v/>
      </c>
      <c r="M800" s="147" t="str">
        <f t="shared" si="8"/>
        <v/>
      </c>
      <c r="N800" s="147" t="str">
        <f t="shared" si="48"/>
        <v/>
      </c>
      <c r="O800" s="147" t="str">
        <f t="shared" si="9"/>
        <v/>
      </c>
      <c r="P800" s="146" t="str">
        <f t="shared" si="3236"/>
        <v/>
      </c>
      <c r="Q800" s="147" t="str">
        <f t="shared" si="3237"/>
        <v/>
      </c>
      <c r="R800" s="146" t="str">
        <f t="shared" si="12"/>
        <v/>
      </c>
      <c r="S800" s="146" t="str">
        <f t="shared" si="13"/>
        <v/>
      </c>
      <c r="T800" s="146" t="str">
        <f>IF(NOT(ISBLANK(DH800)),
        IF(AND(ISREF('Input Tenderers'!$J$8:$K$8),COUNTA('Input Tenderers'!$N$8)&gt;0),
                IF(COUNTA('Input Implementation Transactio'!$N800:$O800)&gt;0,"supplier;tenderer;payee","supplier;tenderer"),
                IF(COUNTA('Input Implementation Transactio'!$N800:$O800)&gt;0,"supplier;payee","supplier")
                ),
        IF(COUNTA('Input Implementation Transactio'!$N800:$O800)&gt;0, "payee", "")
        )</f>
        <v/>
      </c>
      <c r="U800" s="146" t="str">
        <f t="shared" si="14"/>
        <v/>
      </c>
      <c r="V800" s="146" t="str">
        <f t="shared" si="15"/>
        <v/>
      </c>
      <c r="W800" s="148" t="str">
        <f t="shared" si="3238"/>
        <v/>
      </c>
      <c r="X800" s="175" t="str">
        <f t="shared" si="3239"/>
        <v/>
      </c>
      <c r="Y800" s="170" t="str">
        <f t="shared" si="3240"/>
        <v/>
      </c>
      <c r="Z800" s="150" t="str">
        <f t="shared" si="19"/>
        <v/>
      </c>
      <c r="AA800" s="146" t="str">
        <f t="shared" si="20"/>
        <v/>
      </c>
      <c r="AB800" s="146" t="str">
        <f t="shared" si="21"/>
        <v/>
      </c>
      <c r="AC800" s="146" t="str">
        <f t="shared" si="22"/>
        <v/>
      </c>
      <c r="AD800" s="148" t="str">
        <f t="shared" si="3241"/>
        <v/>
      </c>
      <c r="AE800" s="148" t="str">
        <f t="shared" si="24"/>
        <v/>
      </c>
      <c r="AF800" s="175" t="str">
        <f t="shared" si="3242"/>
        <v/>
      </c>
      <c r="AG800" s="170" t="str">
        <f t="shared" si="3243"/>
        <v/>
      </c>
      <c r="AH800" s="148" t="str">
        <f t="shared" si="3244"/>
        <v/>
      </c>
      <c r="AI800" s="146" t="str">
        <f t="shared" si="28"/>
        <v/>
      </c>
      <c r="AJ800" s="146" t="str">
        <f t="shared" si="29"/>
        <v/>
      </c>
      <c r="AK800" s="146" t="str">
        <f t="shared" si="30"/>
        <v/>
      </c>
      <c r="AL800" s="146" t="str">
        <f t="shared" si="31"/>
        <v/>
      </c>
      <c r="AM800" s="171" t="str">
        <f t="shared" si="32"/>
        <v/>
      </c>
      <c r="AN800" s="171" t="str">
        <f t="shared" si="33"/>
        <v/>
      </c>
      <c r="AO800" s="146" t="str">
        <f t="shared" si="34"/>
        <v/>
      </c>
      <c r="AP800" s="146" t="str">
        <f t="shared" si="35"/>
        <v/>
      </c>
      <c r="AQ800" s="146" t="str">
        <f t="shared" si="36"/>
        <v/>
      </c>
      <c r="AR800" s="146" t="str">
        <f t="shared" ref="AR800:AS800" si="3345">IF(NOT(ISBLANK(CB800)),CONCATENATE(TEXT(CB800,"yyyy-mm-ddThh:MM:ss"),"Z"),"")</f>
        <v/>
      </c>
      <c r="AS800" s="146" t="str">
        <f t="shared" si="3345"/>
        <v/>
      </c>
      <c r="AT800" s="146" t="str">
        <f t="shared" si="38"/>
        <v/>
      </c>
      <c r="AU800" s="146" t="str">
        <f t="shared" si="39"/>
        <v/>
      </c>
      <c r="AV800" s="146" t="str">
        <f t="shared" ref="AV800:AW800" si="3346">IF(NOT(ISBLANK(DT800)),CONCATENATE(TEXT(DT800,"yyyy-mm-ddThh:MM:ss"),"Z"),"")</f>
        <v/>
      </c>
      <c r="AW800" s="146" t="str">
        <f t="shared" si="3346"/>
        <v/>
      </c>
      <c r="AX800" s="146" t="str">
        <f t="shared" ref="AX800:AZ800" si="3347">IF(NOT(ISBLANK(ED800)),CONCATENATE(TEXT(ED800,"yyyy-mm-ddThh:MM:ss"),"Z"),"")</f>
        <v/>
      </c>
      <c r="AY800" s="146" t="str">
        <f t="shared" si="3347"/>
        <v/>
      </c>
      <c r="AZ800" s="146" t="str">
        <f t="shared" si="3347"/>
        <v/>
      </c>
      <c r="BA800" s="176"/>
      <c r="BB800" s="152"/>
      <c r="BC800" s="177"/>
      <c r="BD800" s="154"/>
      <c r="BE800" s="155"/>
      <c r="BF800" s="154"/>
      <c r="BG800" s="155"/>
      <c r="BH800" s="169"/>
      <c r="BI800" s="162"/>
      <c r="BJ800" s="172"/>
      <c r="BK800" s="162"/>
      <c r="BL800" s="158"/>
      <c r="BM800" s="172"/>
      <c r="BN800" s="162"/>
      <c r="BO800" s="167"/>
      <c r="BP800" s="169"/>
      <c r="BQ800" s="162"/>
      <c r="BR800" s="162"/>
      <c r="BS800" s="174"/>
      <c r="BT800" s="162"/>
      <c r="BU800" s="174"/>
      <c r="BV800" s="174"/>
      <c r="BW800" s="174"/>
      <c r="BX800" s="173"/>
      <c r="BY800" s="158"/>
      <c r="BZ800" s="160"/>
      <c r="CA800" s="172"/>
      <c r="CB800" s="152"/>
      <c r="CC800" s="152"/>
      <c r="CD800" s="156"/>
      <c r="CE800" s="172"/>
      <c r="CF800" s="162"/>
      <c r="CG800" s="162"/>
      <c r="CH800" s="158"/>
      <c r="CI800" s="173"/>
      <c r="CJ800" s="178"/>
      <c r="CK800" s="173"/>
      <c r="CL800" s="165"/>
      <c r="CM800" s="172"/>
      <c r="CN800" s="162"/>
      <c r="CO800" s="162"/>
      <c r="CP800" s="162"/>
      <c r="CQ800" s="162"/>
      <c r="CR800" s="169"/>
      <c r="CS800" s="162"/>
      <c r="CT800" s="162"/>
      <c r="CU800" s="174"/>
      <c r="CV800" s="152"/>
      <c r="CW800" s="173"/>
      <c r="CX800" s="158"/>
      <c r="CY800" s="172"/>
      <c r="CZ800" s="162"/>
      <c r="DA800" s="162"/>
      <c r="DB800" s="158"/>
      <c r="DC800" s="173"/>
      <c r="DD800" s="178"/>
      <c r="DE800" s="173"/>
      <c r="DF800" s="165"/>
      <c r="DG800" s="172"/>
      <c r="DH800" s="178"/>
      <c r="DI800" s="172"/>
      <c r="DJ800" s="178"/>
      <c r="DK800" s="172"/>
      <c r="DL800" s="162"/>
      <c r="DM800" s="167"/>
      <c r="DN800" s="169"/>
      <c r="DO800" s="162"/>
      <c r="DP800" s="162"/>
      <c r="DQ800" s="174"/>
      <c r="DR800" s="152"/>
      <c r="DS800" s="172"/>
      <c r="DT800" s="152"/>
      <c r="DU800" s="152"/>
      <c r="DV800" s="156"/>
      <c r="DW800" s="173"/>
      <c r="DX800" s="158"/>
      <c r="DY800" s="172"/>
      <c r="DZ800" s="162"/>
      <c r="EA800" s="162"/>
      <c r="EB800" s="172"/>
      <c r="EC800" s="172"/>
      <c r="ED800" s="152"/>
      <c r="EE800" s="152"/>
      <c r="EF800" s="152"/>
      <c r="EG800" s="174"/>
      <c r="EH800" s="172"/>
      <c r="EI800" s="162"/>
      <c r="EJ800" s="162"/>
    </row>
    <row r="801" spans="1:140" ht="12.5">
      <c r="A801" s="168"/>
      <c r="B801" s="169"/>
      <c r="C801" s="144" t="str">
        <f t="shared" si="0"/>
        <v/>
      </c>
      <c r="D801" s="144" t="str">
        <f t="shared" si="3233"/>
        <v/>
      </c>
      <c r="E801" s="144" t="str">
        <f t="shared" si="2"/>
        <v/>
      </c>
      <c r="F801" s="145" t="str">
        <f t="shared" si="3234"/>
        <v/>
      </c>
      <c r="G801" s="145" t="str">
        <f t="shared" si="4"/>
        <v/>
      </c>
      <c r="H801" s="145" t="str">
        <f t="shared" si="5"/>
        <v/>
      </c>
      <c r="I801" s="146" t="str">
        <f t="shared" ref="I801:J801" si="3348">IF(COUNTA($DO801:$DX801)&gt;0,$BA801,"")</f>
        <v/>
      </c>
      <c r="J801" s="146" t="str">
        <f t="shared" si="3348"/>
        <v/>
      </c>
      <c r="K801" s="147" t="str">
        <f t="shared" si="43"/>
        <v/>
      </c>
      <c r="L801" s="147" t="str">
        <f t="shared" si="7"/>
        <v/>
      </c>
      <c r="M801" s="147" t="str">
        <f t="shared" si="8"/>
        <v/>
      </c>
      <c r="N801" s="147" t="str">
        <f t="shared" si="48"/>
        <v/>
      </c>
      <c r="O801" s="147" t="str">
        <f t="shared" si="9"/>
        <v/>
      </c>
      <c r="P801" s="146" t="str">
        <f t="shared" si="3236"/>
        <v/>
      </c>
      <c r="Q801" s="147" t="str">
        <f t="shared" si="3237"/>
        <v/>
      </c>
      <c r="R801" s="146" t="str">
        <f t="shared" si="12"/>
        <v/>
      </c>
      <c r="S801" s="146" t="str">
        <f t="shared" si="13"/>
        <v/>
      </c>
      <c r="T801" s="146" t="str">
        <f>IF(NOT(ISBLANK(DH801)),
        IF(AND(ISREF('Input Tenderers'!$J$8:$K$8),COUNTA('Input Tenderers'!$N$8)&gt;0),
                IF(COUNTA('Input Implementation Transactio'!$N801:$O801)&gt;0,"supplier;tenderer;payee","supplier;tenderer"),
                IF(COUNTA('Input Implementation Transactio'!$N801:$O801)&gt;0,"supplier;payee","supplier")
                ),
        IF(COUNTA('Input Implementation Transactio'!$N801:$O801)&gt;0, "payee", "")
        )</f>
        <v/>
      </c>
      <c r="U801" s="146" t="str">
        <f t="shared" si="14"/>
        <v/>
      </c>
      <c r="V801" s="146" t="str">
        <f t="shared" si="15"/>
        <v/>
      </c>
      <c r="W801" s="148" t="str">
        <f t="shared" si="3238"/>
        <v/>
      </c>
      <c r="X801" s="175" t="str">
        <f t="shared" si="3239"/>
        <v/>
      </c>
      <c r="Y801" s="170" t="str">
        <f t="shared" si="3240"/>
        <v/>
      </c>
      <c r="Z801" s="150" t="str">
        <f t="shared" si="19"/>
        <v/>
      </c>
      <c r="AA801" s="146" t="str">
        <f t="shared" si="20"/>
        <v/>
      </c>
      <c r="AB801" s="146" t="str">
        <f t="shared" si="21"/>
        <v/>
      </c>
      <c r="AC801" s="146" t="str">
        <f t="shared" si="22"/>
        <v/>
      </c>
      <c r="AD801" s="148" t="str">
        <f t="shared" si="3241"/>
        <v/>
      </c>
      <c r="AE801" s="148" t="str">
        <f t="shared" si="24"/>
        <v/>
      </c>
      <c r="AF801" s="175" t="str">
        <f t="shared" si="3242"/>
        <v/>
      </c>
      <c r="AG801" s="170" t="str">
        <f t="shared" si="3243"/>
        <v/>
      </c>
      <c r="AH801" s="148" t="str">
        <f t="shared" si="3244"/>
        <v/>
      </c>
      <c r="AI801" s="146" t="str">
        <f t="shared" si="28"/>
        <v/>
      </c>
      <c r="AJ801" s="146" t="str">
        <f t="shared" si="29"/>
        <v/>
      </c>
      <c r="AK801" s="146" t="str">
        <f t="shared" si="30"/>
        <v/>
      </c>
      <c r="AL801" s="146" t="str">
        <f t="shared" si="31"/>
        <v/>
      </c>
      <c r="AM801" s="171" t="str">
        <f t="shared" si="32"/>
        <v/>
      </c>
      <c r="AN801" s="171" t="str">
        <f t="shared" si="33"/>
        <v/>
      </c>
      <c r="AO801" s="146" t="str">
        <f t="shared" si="34"/>
        <v/>
      </c>
      <c r="AP801" s="146" t="str">
        <f t="shared" si="35"/>
        <v/>
      </c>
      <c r="AQ801" s="146" t="str">
        <f t="shared" si="36"/>
        <v/>
      </c>
      <c r="AR801" s="146" t="str">
        <f t="shared" ref="AR801:AS801" si="3349">IF(NOT(ISBLANK(CB801)),CONCATENATE(TEXT(CB801,"yyyy-mm-ddThh:MM:ss"),"Z"),"")</f>
        <v/>
      </c>
      <c r="AS801" s="146" t="str">
        <f t="shared" si="3349"/>
        <v/>
      </c>
      <c r="AT801" s="146" t="str">
        <f t="shared" si="38"/>
        <v/>
      </c>
      <c r="AU801" s="146" t="str">
        <f t="shared" si="39"/>
        <v/>
      </c>
      <c r="AV801" s="146" t="str">
        <f t="shared" ref="AV801:AW801" si="3350">IF(NOT(ISBLANK(DT801)),CONCATENATE(TEXT(DT801,"yyyy-mm-ddThh:MM:ss"),"Z"),"")</f>
        <v/>
      </c>
      <c r="AW801" s="146" t="str">
        <f t="shared" si="3350"/>
        <v/>
      </c>
      <c r="AX801" s="146" t="str">
        <f t="shared" ref="AX801:AZ801" si="3351">IF(NOT(ISBLANK(ED801)),CONCATENATE(TEXT(ED801,"yyyy-mm-ddThh:MM:ss"),"Z"),"")</f>
        <v/>
      </c>
      <c r="AY801" s="146" t="str">
        <f t="shared" si="3351"/>
        <v/>
      </c>
      <c r="AZ801" s="146" t="str">
        <f t="shared" si="3351"/>
        <v/>
      </c>
      <c r="BA801" s="176"/>
      <c r="BB801" s="152"/>
      <c r="BC801" s="177"/>
      <c r="BD801" s="154"/>
      <c r="BE801" s="155"/>
      <c r="BF801" s="154"/>
      <c r="BG801" s="155"/>
      <c r="BH801" s="169"/>
      <c r="BI801" s="162"/>
      <c r="BJ801" s="172"/>
      <c r="BK801" s="162"/>
      <c r="BL801" s="158"/>
      <c r="BM801" s="172"/>
      <c r="BN801" s="162"/>
      <c r="BO801" s="167"/>
      <c r="BP801" s="169"/>
      <c r="BQ801" s="162"/>
      <c r="BR801" s="162"/>
      <c r="BS801" s="174"/>
      <c r="BT801" s="162"/>
      <c r="BU801" s="174"/>
      <c r="BV801" s="174"/>
      <c r="BW801" s="174"/>
      <c r="BX801" s="173"/>
      <c r="BY801" s="158"/>
      <c r="BZ801" s="160"/>
      <c r="CA801" s="172"/>
      <c r="CB801" s="152"/>
      <c r="CC801" s="152"/>
      <c r="CD801" s="156"/>
      <c r="CE801" s="172"/>
      <c r="CF801" s="162"/>
      <c r="CG801" s="162"/>
      <c r="CH801" s="158"/>
      <c r="CI801" s="173"/>
      <c r="CJ801" s="178"/>
      <c r="CK801" s="173"/>
      <c r="CL801" s="165"/>
      <c r="CM801" s="172"/>
      <c r="CN801" s="162"/>
      <c r="CO801" s="162"/>
      <c r="CP801" s="162"/>
      <c r="CQ801" s="162"/>
      <c r="CR801" s="169"/>
      <c r="CS801" s="162"/>
      <c r="CT801" s="162"/>
      <c r="CU801" s="174"/>
      <c r="CV801" s="152"/>
      <c r="CW801" s="173"/>
      <c r="CX801" s="158"/>
      <c r="CY801" s="172"/>
      <c r="CZ801" s="162"/>
      <c r="DA801" s="162"/>
      <c r="DB801" s="158"/>
      <c r="DC801" s="173"/>
      <c r="DD801" s="178"/>
      <c r="DE801" s="173"/>
      <c r="DF801" s="165"/>
      <c r="DG801" s="172"/>
      <c r="DH801" s="178"/>
      <c r="DI801" s="172"/>
      <c r="DJ801" s="178"/>
      <c r="DK801" s="172"/>
      <c r="DL801" s="162"/>
      <c r="DM801" s="167"/>
      <c r="DN801" s="169"/>
      <c r="DO801" s="162"/>
      <c r="DP801" s="162"/>
      <c r="DQ801" s="174"/>
      <c r="DR801" s="152"/>
      <c r="DS801" s="172"/>
      <c r="DT801" s="152"/>
      <c r="DU801" s="152"/>
      <c r="DV801" s="156"/>
      <c r="DW801" s="173"/>
      <c r="DX801" s="158"/>
      <c r="DY801" s="172"/>
      <c r="DZ801" s="162"/>
      <c r="EA801" s="162"/>
      <c r="EB801" s="172"/>
      <c r="EC801" s="172"/>
      <c r="ED801" s="152"/>
      <c r="EE801" s="152"/>
      <c r="EF801" s="152"/>
      <c r="EG801" s="174"/>
      <c r="EH801" s="172"/>
      <c r="EI801" s="162"/>
      <c r="EJ801" s="162"/>
    </row>
    <row r="802" spans="1:140" ht="12.5">
      <c r="A802" s="168"/>
      <c r="B802" s="169"/>
      <c r="C802" s="144" t="str">
        <f t="shared" si="0"/>
        <v/>
      </c>
      <c r="D802" s="144" t="str">
        <f t="shared" si="3233"/>
        <v/>
      </c>
      <c r="E802" s="144" t="str">
        <f t="shared" si="2"/>
        <v/>
      </c>
      <c r="F802" s="145" t="str">
        <f t="shared" si="3234"/>
        <v/>
      </c>
      <c r="G802" s="145" t="str">
        <f t="shared" si="4"/>
        <v/>
      </c>
      <c r="H802" s="145" t="str">
        <f t="shared" si="5"/>
        <v/>
      </c>
      <c r="I802" s="146" t="str">
        <f t="shared" ref="I802:J802" si="3352">IF(COUNTA($DO802:$DX802)&gt;0,$BA802,"")</f>
        <v/>
      </c>
      <c r="J802" s="146" t="str">
        <f t="shared" si="3352"/>
        <v/>
      </c>
      <c r="K802" s="147" t="str">
        <f t="shared" si="43"/>
        <v/>
      </c>
      <c r="L802" s="147" t="str">
        <f t="shared" si="7"/>
        <v/>
      </c>
      <c r="M802" s="147" t="str">
        <f t="shared" si="8"/>
        <v/>
      </c>
      <c r="N802" s="147" t="str">
        <f t="shared" si="48"/>
        <v/>
      </c>
      <c r="O802" s="147" t="str">
        <f t="shared" si="9"/>
        <v/>
      </c>
      <c r="P802" s="146" t="str">
        <f t="shared" si="3236"/>
        <v/>
      </c>
      <c r="Q802" s="147" t="str">
        <f t="shared" si="3237"/>
        <v/>
      </c>
      <c r="R802" s="146" t="str">
        <f t="shared" si="12"/>
        <v/>
      </c>
      <c r="S802" s="146" t="str">
        <f t="shared" si="13"/>
        <v/>
      </c>
      <c r="T802" s="146" t="str">
        <f>IF(NOT(ISBLANK(DH802)),
        IF(AND(ISREF('Input Tenderers'!$J$8:$K$8),COUNTA('Input Tenderers'!$N$8)&gt;0),
                IF(COUNTA('Input Implementation Transactio'!$N802:$O802)&gt;0,"supplier;tenderer;payee","supplier;tenderer"),
                IF(COUNTA('Input Implementation Transactio'!$N802:$O802)&gt;0,"supplier;payee","supplier")
                ),
        IF(COUNTA('Input Implementation Transactio'!$N802:$O802)&gt;0, "payee", "")
        )</f>
        <v/>
      </c>
      <c r="U802" s="146" t="str">
        <f t="shared" si="14"/>
        <v/>
      </c>
      <c r="V802" s="146" t="str">
        <f t="shared" si="15"/>
        <v/>
      </c>
      <c r="W802" s="148" t="str">
        <f t="shared" si="3238"/>
        <v/>
      </c>
      <c r="X802" s="175" t="str">
        <f t="shared" si="3239"/>
        <v/>
      </c>
      <c r="Y802" s="170" t="str">
        <f t="shared" si="3240"/>
        <v/>
      </c>
      <c r="Z802" s="150" t="str">
        <f t="shared" si="19"/>
        <v/>
      </c>
      <c r="AA802" s="146" t="str">
        <f t="shared" si="20"/>
        <v/>
      </c>
      <c r="AB802" s="146" t="str">
        <f t="shared" si="21"/>
        <v/>
      </c>
      <c r="AC802" s="146" t="str">
        <f t="shared" si="22"/>
        <v/>
      </c>
      <c r="AD802" s="148" t="str">
        <f t="shared" si="3241"/>
        <v/>
      </c>
      <c r="AE802" s="148" t="str">
        <f t="shared" si="24"/>
        <v/>
      </c>
      <c r="AF802" s="175" t="str">
        <f t="shared" si="3242"/>
        <v/>
      </c>
      <c r="AG802" s="170" t="str">
        <f t="shared" si="3243"/>
        <v/>
      </c>
      <c r="AH802" s="148" t="str">
        <f t="shared" si="3244"/>
        <v/>
      </c>
      <c r="AI802" s="146" t="str">
        <f t="shared" si="28"/>
        <v/>
      </c>
      <c r="AJ802" s="146" t="str">
        <f t="shared" si="29"/>
        <v/>
      </c>
      <c r="AK802" s="146" t="str">
        <f t="shared" si="30"/>
        <v/>
      </c>
      <c r="AL802" s="146" t="str">
        <f t="shared" si="31"/>
        <v/>
      </c>
      <c r="AM802" s="171" t="str">
        <f t="shared" si="32"/>
        <v/>
      </c>
      <c r="AN802" s="171" t="str">
        <f t="shared" si="33"/>
        <v/>
      </c>
      <c r="AO802" s="146" t="str">
        <f t="shared" si="34"/>
        <v/>
      </c>
      <c r="AP802" s="146" t="str">
        <f t="shared" si="35"/>
        <v/>
      </c>
      <c r="AQ802" s="146" t="str">
        <f t="shared" si="36"/>
        <v/>
      </c>
      <c r="AR802" s="146" t="str">
        <f t="shared" ref="AR802:AS802" si="3353">IF(NOT(ISBLANK(CB802)),CONCATENATE(TEXT(CB802,"yyyy-mm-ddThh:MM:ss"),"Z"),"")</f>
        <v/>
      </c>
      <c r="AS802" s="146" t="str">
        <f t="shared" si="3353"/>
        <v/>
      </c>
      <c r="AT802" s="146" t="str">
        <f t="shared" si="38"/>
        <v/>
      </c>
      <c r="AU802" s="146" t="str">
        <f t="shared" si="39"/>
        <v/>
      </c>
      <c r="AV802" s="146" t="str">
        <f t="shared" ref="AV802:AW802" si="3354">IF(NOT(ISBLANK(DT802)),CONCATENATE(TEXT(DT802,"yyyy-mm-ddThh:MM:ss"),"Z"),"")</f>
        <v/>
      </c>
      <c r="AW802" s="146" t="str">
        <f t="shared" si="3354"/>
        <v/>
      </c>
      <c r="AX802" s="146" t="str">
        <f t="shared" ref="AX802:AZ802" si="3355">IF(NOT(ISBLANK(ED802)),CONCATENATE(TEXT(ED802,"yyyy-mm-ddThh:MM:ss"),"Z"),"")</f>
        <v/>
      </c>
      <c r="AY802" s="146" t="str">
        <f t="shared" si="3355"/>
        <v/>
      </c>
      <c r="AZ802" s="146" t="str">
        <f t="shared" si="3355"/>
        <v/>
      </c>
      <c r="BA802" s="176"/>
      <c r="BB802" s="152"/>
      <c r="BC802" s="177"/>
      <c r="BD802" s="154"/>
      <c r="BE802" s="155"/>
      <c r="BF802" s="154"/>
      <c r="BG802" s="155"/>
      <c r="BH802" s="169"/>
      <c r="BI802" s="162"/>
      <c r="BJ802" s="172"/>
      <c r="BK802" s="162"/>
      <c r="BL802" s="158"/>
      <c r="BM802" s="172"/>
      <c r="BN802" s="162"/>
      <c r="BO802" s="167"/>
      <c r="BP802" s="169"/>
      <c r="BQ802" s="162"/>
      <c r="BR802" s="162"/>
      <c r="BS802" s="174"/>
      <c r="BT802" s="162"/>
      <c r="BU802" s="174"/>
      <c r="BV802" s="174"/>
      <c r="BW802" s="174"/>
      <c r="BX802" s="173"/>
      <c r="BY802" s="158"/>
      <c r="BZ802" s="160"/>
      <c r="CA802" s="172"/>
      <c r="CB802" s="152"/>
      <c r="CC802" s="152"/>
      <c r="CD802" s="156"/>
      <c r="CE802" s="172"/>
      <c r="CF802" s="162"/>
      <c r="CG802" s="162"/>
      <c r="CH802" s="158"/>
      <c r="CI802" s="173"/>
      <c r="CJ802" s="178"/>
      <c r="CK802" s="173"/>
      <c r="CL802" s="165"/>
      <c r="CM802" s="172"/>
      <c r="CN802" s="162"/>
      <c r="CO802" s="162"/>
      <c r="CP802" s="162"/>
      <c r="CQ802" s="162"/>
      <c r="CR802" s="169"/>
      <c r="CS802" s="162"/>
      <c r="CT802" s="162"/>
      <c r="CU802" s="174"/>
      <c r="CV802" s="152"/>
      <c r="CW802" s="173"/>
      <c r="CX802" s="158"/>
      <c r="CY802" s="172"/>
      <c r="CZ802" s="162"/>
      <c r="DA802" s="162"/>
      <c r="DB802" s="158"/>
      <c r="DC802" s="173"/>
      <c r="DD802" s="178"/>
      <c r="DE802" s="173"/>
      <c r="DF802" s="165"/>
      <c r="DG802" s="172"/>
      <c r="DH802" s="178"/>
      <c r="DI802" s="172"/>
      <c r="DJ802" s="178"/>
      <c r="DK802" s="172"/>
      <c r="DL802" s="162"/>
      <c r="DM802" s="167"/>
      <c r="DN802" s="169"/>
      <c r="DO802" s="162"/>
      <c r="DP802" s="162"/>
      <c r="DQ802" s="174"/>
      <c r="DR802" s="152"/>
      <c r="DS802" s="172"/>
      <c r="DT802" s="152"/>
      <c r="DU802" s="152"/>
      <c r="DV802" s="156"/>
      <c r="DW802" s="173"/>
      <c r="DX802" s="158"/>
      <c r="DY802" s="172"/>
      <c r="DZ802" s="162"/>
      <c r="EA802" s="162"/>
      <c r="EB802" s="172"/>
      <c r="EC802" s="172"/>
      <c r="ED802" s="152"/>
      <c r="EE802" s="152"/>
      <c r="EF802" s="152"/>
      <c r="EG802" s="174"/>
      <c r="EH802" s="172"/>
      <c r="EI802" s="162"/>
      <c r="EJ802" s="162"/>
    </row>
    <row r="803" spans="1:140" ht="12.5">
      <c r="A803" s="168"/>
      <c r="B803" s="169"/>
      <c r="C803" s="144" t="str">
        <f t="shared" si="0"/>
        <v/>
      </c>
      <c r="D803" s="144" t="str">
        <f t="shared" si="3233"/>
        <v/>
      </c>
      <c r="E803" s="144" t="str">
        <f t="shared" si="2"/>
        <v/>
      </c>
      <c r="F803" s="145" t="str">
        <f t="shared" si="3234"/>
        <v/>
      </c>
      <c r="G803" s="145" t="str">
        <f t="shared" si="4"/>
        <v/>
      </c>
      <c r="H803" s="145" t="str">
        <f t="shared" si="5"/>
        <v/>
      </c>
      <c r="I803" s="146" t="str">
        <f t="shared" ref="I803:J803" si="3356">IF(COUNTA($DO803:$DX803)&gt;0,$BA803,"")</f>
        <v/>
      </c>
      <c r="J803" s="146" t="str">
        <f t="shared" si="3356"/>
        <v/>
      </c>
      <c r="K803" s="147" t="str">
        <f t="shared" si="43"/>
        <v/>
      </c>
      <c r="L803" s="147" t="str">
        <f t="shared" si="7"/>
        <v/>
      </c>
      <c r="M803" s="147" t="str">
        <f t="shared" si="8"/>
        <v/>
      </c>
      <c r="N803" s="147" t="str">
        <f t="shared" si="48"/>
        <v/>
      </c>
      <c r="O803" s="147" t="str">
        <f t="shared" si="9"/>
        <v/>
      </c>
      <c r="P803" s="146" t="str">
        <f t="shared" si="3236"/>
        <v/>
      </c>
      <c r="Q803" s="147" t="str">
        <f t="shared" si="3237"/>
        <v/>
      </c>
      <c r="R803" s="146" t="str">
        <f t="shared" si="12"/>
        <v/>
      </c>
      <c r="S803" s="146" t="str">
        <f t="shared" si="13"/>
        <v/>
      </c>
      <c r="T803" s="146" t="str">
        <f>IF(NOT(ISBLANK(DH803)),
        IF(AND(ISREF('Input Tenderers'!$J$8:$K$8),COUNTA('Input Tenderers'!$N$8)&gt;0),
                IF(COUNTA('Input Implementation Transactio'!$N803:$O803)&gt;0,"supplier;tenderer;payee","supplier;tenderer"),
                IF(COUNTA('Input Implementation Transactio'!$N803:$O803)&gt;0,"supplier;payee","supplier")
                ),
        IF(COUNTA('Input Implementation Transactio'!$N803:$O803)&gt;0, "payee", "")
        )</f>
        <v/>
      </c>
      <c r="U803" s="146" t="str">
        <f t="shared" si="14"/>
        <v/>
      </c>
      <c r="V803" s="146" t="str">
        <f t="shared" si="15"/>
        <v/>
      </c>
      <c r="W803" s="148" t="str">
        <f t="shared" si="3238"/>
        <v/>
      </c>
      <c r="X803" s="175" t="str">
        <f t="shared" si="3239"/>
        <v/>
      </c>
      <c r="Y803" s="170" t="str">
        <f t="shared" si="3240"/>
        <v/>
      </c>
      <c r="Z803" s="150" t="str">
        <f t="shared" si="19"/>
        <v/>
      </c>
      <c r="AA803" s="146" t="str">
        <f t="shared" si="20"/>
        <v/>
      </c>
      <c r="AB803" s="146" t="str">
        <f t="shared" si="21"/>
        <v/>
      </c>
      <c r="AC803" s="146" t="str">
        <f t="shared" si="22"/>
        <v/>
      </c>
      <c r="AD803" s="148" t="str">
        <f t="shared" si="3241"/>
        <v/>
      </c>
      <c r="AE803" s="148" t="str">
        <f t="shared" si="24"/>
        <v/>
      </c>
      <c r="AF803" s="175" t="str">
        <f t="shared" si="3242"/>
        <v/>
      </c>
      <c r="AG803" s="170" t="str">
        <f t="shared" si="3243"/>
        <v/>
      </c>
      <c r="AH803" s="148" t="str">
        <f t="shared" si="3244"/>
        <v/>
      </c>
      <c r="AI803" s="146" t="str">
        <f t="shared" si="28"/>
        <v/>
      </c>
      <c r="AJ803" s="146" t="str">
        <f t="shared" si="29"/>
        <v/>
      </c>
      <c r="AK803" s="146" t="str">
        <f t="shared" si="30"/>
        <v/>
      </c>
      <c r="AL803" s="146" t="str">
        <f t="shared" si="31"/>
        <v/>
      </c>
      <c r="AM803" s="171" t="str">
        <f t="shared" si="32"/>
        <v/>
      </c>
      <c r="AN803" s="171" t="str">
        <f t="shared" si="33"/>
        <v/>
      </c>
      <c r="AO803" s="146" t="str">
        <f t="shared" si="34"/>
        <v/>
      </c>
      <c r="AP803" s="146" t="str">
        <f t="shared" si="35"/>
        <v/>
      </c>
      <c r="AQ803" s="146" t="str">
        <f t="shared" si="36"/>
        <v/>
      </c>
      <c r="AR803" s="146" t="str">
        <f t="shared" ref="AR803:AS803" si="3357">IF(NOT(ISBLANK(CB803)),CONCATENATE(TEXT(CB803,"yyyy-mm-ddThh:MM:ss"),"Z"),"")</f>
        <v/>
      </c>
      <c r="AS803" s="146" t="str">
        <f t="shared" si="3357"/>
        <v/>
      </c>
      <c r="AT803" s="146" t="str">
        <f t="shared" si="38"/>
        <v/>
      </c>
      <c r="AU803" s="146" t="str">
        <f t="shared" si="39"/>
        <v/>
      </c>
      <c r="AV803" s="146" t="str">
        <f t="shared" ref="AV803:AW803" si="3358">IF(NOT(ISBLANK(DT803)),CONCATENATE(TEXT(DT803,"yyyy-mm-ddThh:MM:ss"),"Z"),"")</f>
        <v/>
      </c>
      <c r="AW803" s="146" t="str">
        <f t="shared" si="3358"/>
        <v/>
      </c>
      <c r="AX803" s="146" t="str">
        <f t="shared" ref="AX803:AZ803" si="3359">IF(NOT(ISBLANK(ED803)),CONCATENATE(TEXT(ED803,"yyyy-mm-ddThh:MM:ss"),"Z"),"")</f>
        <v/>
      </c>
      <c r="AY803" s="146" t="str">
        <f t="shared" si="3359"/>
        <v/>
      </c>
      <c r="AZ803" s="146" t="str">
        <f t="shared" si="3359"/>
        <v/>
      </c>
      <c r="BA803" s="176"/>
      <c r="BB803" s="152"/>
      <c r="BC803" s="177"/>
      <c r="BD803" s="154"/>
      <c r="BE803" s="155"/>
      <c r="BF803" s="154"/>
      <c r="BG803" s="155"/>
      <c r="BH803" s="169"/>
      <c r="BI803" s="162"/>
      <c r="BJ803" s="172"/>
      <c r="BK803" s="162"/>
      <c r="BL803" s="158"/>
      <c r="BM803" s="172"/>
      <c r="BN803" s="162"/>
      <c r="BO803" s="167"/>
      <c r="BP803" s="169"/>
      <c r="BQ803" s="162"/>
      <c r="BR803" s="162"/>
      <c r="BS803" s="174"/>
      <c r="BT803" s="162"/>
      <c r="BU803" s="174"/>
      <c r="BV803" s="174"/>
      <c r="BW803" s="174"/>
      <c r="BX803" s="173"/>
      <c r="BY803" s="158"/>
      <c r="BZ803" s="160"/>
      <c r="CA803" s="172"/>
      <c r="CB803" s="152"/>
      <c r="CC803" s="152"/>
      <c r="CD803" s="156"/>
      <c r="CE803" s="172"/>
      <c r="CF803" s="162"/>
      <c r="CG803" s="162"/>
      <c r="CH803" s="158"/>
      <c r="CI803" s="173"/>
      <c r="CJ803" s="178"/>
      <c r="CK803" s="173"/>
      <c r="CL803" s="165"/>
      <c r="CM803" s="172"/>
      <c r="CN803" s="162"/>
      <c r="CO803" s="162"/>
      <c r="CP803" s="162"/>
      <c r="CQ803" s="162"/>
      <c r="CR803" s="169"/>
      <c r="CS803" s="162"/>
      <c r="CT803" s="162"/>
      <c r="CU803" s="174"/>
      <c r="CV803" s="152"/>
      <c r="CW803" s="173"/>
      <c r="CX803" s="158"/>
      <c r="CY803" s="172"/>
      <c r="CZ803" s="162"/>
      <c r="DA803" s="162"/>
      <c r="DB803" s="158"/>
      <c r="DC803" s="173"/>
      <c r="DD803" s="178"/>
      <c r="DE803" s="173"/>
      <c r="DF803" s="165"/>
      <c r="DG803" s="172"/>
      <c r="DH803" s="178"/>
      <c r="DI803" s="172"/>
      <c r="DJ803" s="178"/>
      <c r="DK803" s="172"/>
      <c r="DL803" s="162"/>
      <c r="DM803" s="167"/>
      <c r="DN803" s="169"/>
      <c r="DO803" s="162"/>
      <c r="DP803" s="162"/>
      <c r="DQ803" s="174"/>
      <c r="DR803" s="152"/>
      <c r="DS803" s="172"/>
      <c r="DT803" s="152"/>
      <c r="DU803" s="152"/>
      <c r="DV803" s="156"/>
      <c r="DW803" s="173"/>
      <c r="DX803" s="158"/>
      <c r="DY803" s="172"/>
      <c r="DZ803" s="162"/>
      <c r="EA803" s="162"/>
      <c r="EB803" s="172"/>
      <c r="EC803" s="172"/>
      <c r="ED803" s="152"/>
      <c r="EE803" s="152"/>
      <c r="EF803" s="152"/>
      <c r="EG803" s="174"/>
      <c r="EH803" s="172"/>
      <c r="EI803" s="162"/>
      <c r="EJ803" s="162"/>
    </row>
    <row r="804" spans="1:140" ht="12.5">
      <c r="A804" s="168"/>
      <c r="B804" s="169"/>
      <c r="C804" s="144" t="str">
        <f t="shared" si="0"/>
        <v/>
      </c>
      <c r="D804" s="144" t="str">
        <f t="shared" si="3233"/>
        <v/>
      </c>
      <c r="E804" s="144" t="str">
        <f t="shared" si="2"/>
        <v/>
      </c>
      <c r="F804" s="145" t="str">
        <f t="shared" si="3234"/>
        <v/>
      </c>
      <c r="G804" s="145" t="str">
        <f t="shared" si="4"/>
        <v/>
      </c>
      <c r="H804" s="145" t="str">
        <f t="shared" si="5"/>
        <v/>
      </c>
      <c r="I804" s="146" t="str">
        <f t="shared" ref="I804:J804" si="3360">IF(COUNTA($DO804:$DX804)&gt;0,$BA804,"")</f>
        <v/>
      </c>
      <c r="J804" s="146" t="str">
        <f t="shared" si="3360"/>
        <v/>
      </c>
      <c r="K804" s="147" t="str">
        <f t="shared" si="43"/>
        <v/>
      </c>
      <c r="L804" s="147" t="str">
        <f t="shared" si="7"/>
        <v/>
      </c>
      <c r="M804" s="147" t="str">
        <f t="shared" si="8"/>
        <v/>
      </c>
      <c r="N804" s="147" t="str">
        <f t="shared" si="48"/>
        <v/>
      </c>
      <c r="O804" s="147" t="str">
        <f t="shared" si="9"/>
        <v/>
      </c>
      <c r="P804" s="146" t="str">
        <f t="shared" si="3236"/>
        <v/>
      </c>
      <c r="Q804" s="147" t="str">
        <f t="shared" si="3237"/>
        <v/>
      </c>
      <c r="R804" s="146" t="str">
        <f t="shared" si="12"/>
        <v/>
      </c>
      <c r="S804" s="146" t="str">
        <f t="shared" si="13"/>
        <v/>
      </c>
      <c r="T804" s="146" t="str">
        <f>IF(NOT(ISBLANK(DH804)),
        IF(AND(ISREF('Input Tenderers'!$J$8:$K$8),COUNTA('Input Tenderers'!$N$8)&gt;0),
                IF(COUNTA('Input Implementation Transactio'!$N804:$O804)&gt;0,"supplier;tenderer;payee","supplier;tenderer"),
                IF(COUNTA('Input Implementation Transactio'!$N804:$O804)&gt;0,"supplier;payee","supplier")
                ),
        IF(COUNTA('Input Implementation Transactio'!$N804:$O804)&gt;0, "payee", "")
        )</f>
        <v/>
      </c>
      <c r="U804" s="146" t="str">
        <f t="shared" si="14"/>
        <v/>
      </c>
      <c r="V804" s="146" t="str">
        <f t="shared" si="15"/>
        <v/>
      </c>
      <c r="W804" s="148" t="str">
        <f t="shared" si="3238"/>
        <v/>
      </c>
      <c r="X804" s="175" t="str">
        <f t="shared" si="3239"/>
        <v/>
      </c>
      <c r="Y804" s="170" t="str">
        <f t="shared" si="3240"/>
        <v/>
      </c>
      <c r="Z804" s="150" t="str">
        <f t="shared" si="19"/>
        <v/>
      </c>
      <c r="AA804" s="146" t="str">
        <f t="shared" si="20"/>
        <v/>
      </c>
      <c r="AB804" s="146" t="str">
        <f t="shared" si="21"/>
        <v/>
      </c>
      <c r="AC804" s="146" t="str">
        <f t="shared" si="22"/>
        <v/>
      </c>
      <c r="AD804" s="148" t="str">
        <f t="shared" si="3241"/>
        <v/>
      </c>
      <c r="AE804" s="148" t="str">
        <f t="shared" si="24"/>
        <v/>
      </c>
      <c r="AF804" s="175" t="str">
        <f t="shared" si="3242"/>
        <v/>
      </c>
      <c r="AG804" s="170" t="str">
        <f t="shared" si="3243"/>
        <v/>
      </c>
      <c r="AH804" s="148" t="str">
        <f t="shared" si="3244"/>
        <v/>
      </c>
      <c r="AI804" s="146" t="str">
        <f t="shared" si="28"/>
        <v/>
      </c>
      <c r="AJ804" s="146" t="str">
        <f t="shared" si="29"/>
        <v/>
      </c>
      <c r="AK804" s="146" t="str">
        <f t="shared" si="30"/>
        <v/>
      </c>
      <c r="AL804" s="146" t="str">
        <f t="shared" si="31"/>
        <v/>
      </c>
      <c r="AM804" s="171" t="str">
        <f t="shared" si="32"/>
        <v/>
      </c>
      <c r="AN804" s="171" t="str">
        <f t="shared" si="33"/>
        <v/>
      </c>
      <c r="AO804" s="146" t="str">
        <f t="shared" si="34"/>
        <v/>
      </c>
      <c r="AP804" s="146" t="str">
        <f t="shared" si="35"/>
        <v/>
      </c>
      <c r="AQ804" s="146" t="str">
        <f t="shared" si="36"/>
        <v/>
      </c>
      <c r="AR804" s="146" t="str">
        <f t="shared" ref="AR804:AS804" si="3361">IF(NOT(ISBLANK(CB804)),CONCATENATE(TEXT(CB804,"yyyy-mm-ddThh:MM:ss"),"Z"),"")</f>
        <v/>
      </c>
      <c r="AS804" s="146" t="str">
        <f t="shared" si="3361"/>
        <v/>
      </c>
      <c r="AT804" s="146" t="str">
        <f t="shared" si="38"/>
        <v/>
      </c>
      <c r="AU804" s="146" t="str">
        <f t="shared" si="39"/>
        <v/>
      </c>
      <c r="AV804" s="146" t="str">
        <f t="shared" ref="AV804:AW804" si="3362">IF(NOT(ISBLANK(DT804)),CONCATENATE(TEXT(DT804,"yyyy-mm-ddThh:MM:ss"),"Z"),"")</f>
        <v/>
      </c>
      <c r="AW804" s="146" t="str">
        <f t="shared" si="3362"/>
        <v/>
      </c>
      <c r="AX804" s="146" t="str">
        <f t="shared" ref="AX804:AZ804" si="3363">IF(NOT(ISBLANK(ED804)),CONCATENATE(TEXT(ED804,"yyyy-mm-ddThh:MM:ss"),"Z"),"")</f>
        <v/>
      </c>
      <c r="AY804" s="146" t="str">
        <f t="shared" si="3363"/>
        <v/>
      </c>
      <c r="AZ804" s="146" t="str">
        <f t="shared" si="3363"/>
        <v/>
      </c>
      <c r="BA804" s="176"/>
      <c r="BB804" s="152"/>
      <c r="BC804" s="177"/>
      <c r="BD804" s="154"/>
      <c r="BE804" s="155"/>
      <c r="BF804" s="154"/>
      <c r="BG804" s="155"/>
      <c r="BH804" s="169"/>
      <c r="BI804" s="162"/>
      <c r="BJ804" s="172"/>
      <c r="BK804" s="162"/>
      <c r="BL804" s="158"/>
      <c r="BM804" s="172"/>
      <c r="BN804" s="162"/>
      <c r="BO804" s="167"/>
      <c r="BP804" s="169"/>
      <c r="BQ804" s="162"/>
      <c r="BR804" s="162"/>
      <c r="BS804" s="174"/>
      <c r="BT804" s="162"/>
      <c r="BU804" s="174"/>
      <c r="BV804" s="174"/>
      <c r="BW804" s="174"/>
      <c r="BX804" s="173"/>
      <c r="BY804" s="158"/>
      <c r="BZ804" s="160"/>
      <c r="CA804" s="172"/>
      <c r="CB804" s="152"/>
      <c r="CC804" s="152"/>
      <c r="CD804" s="156"/>
      <c r="CE804" s="172"/>
      <c r="CF804" s="162"/>
      <c r="CG804" s="162"/>
      <c r="CH804" s="158"/>
      <c r="CI804" s="173"/>
      <c r="CJ804" s="178"/>
      <c r="CK804" s="173"/>
      <c r="CL804" s="165"/>
      <c r="CM804" s="172"/>
      <c r="CN804" s="162"/>
      <c r="CO804" s="162"/>
      <c r="CP804" s="162"/>
      <c r="CQ804" s="162"/>
      <c r="CR804" s="169"/>
      <c r="CS804" s="162"/>
      <c r="CT804" s="162"/>
      <c r="CU804" s="174"/>
      <c r="CV804" s="152"/>
      <c r="CW804" s="173"/>
      <c r="CX804" s="158"/>
      <c r="CY804" s="172"/>
      <c r="CZ804" s="162"/>
      <c r="DA804" s="162"/>
      <c r="DB804" s="158"/>
      <c r="DC804" s="173"/>
      <c r="DD804" s="178"/>
      <c r="DE804" s="173"/>
      <c r="DF804" s="165"/>
      <c r="DG804" s="172"/>
      <c r="DH804" s="178"/>
      <c r="DI804" s="172"/>
      <c r="DJ804" s="178"/>
      <c r="DK804" s="172"/>
      <c r="DL804" s="162"/>
      <c r="DM804" s="167"/>
      <c r="DN804" s="169"/>
      <c r="DO804" s="162"/>
      <c r="DP804" s="162"/>
      <c r="DQ804" s="174"/>
      <c r="DR804" s="152"/>
      <c r="DS804" s="172"/>
      <c r="DT804" s="152"/>
      <c r="DU804" s="152"/>
      <c r="DV804" s="156"/>
      <c r="DW804" s="173"/>
      <c r="DX804" s="158"/>
      <c r="DY804" s="172"/>
      <c r="DZ804" s="162"/>
      <c r="EA804" s="162"/>
      <c r="EB804" s="172"/>
      <c r="EC804" s="172"/>
      <c r="ED804" s="152"/>
      <c r="EE804" s="152"/>
      <c r="EF804" s="152"/>
      <c r="EG804" s="174"/>
      <c r="EH804" s="172"/>
      <c r="EI804" s="162"/>
      <c r="EJ804" s="162"/>
    </row>
    <row r="805" spans="1:140" ht="12.5">
      <c r="A805" s="168"/>
      <c r="B805" s="169"/>
      <c r="C805" s="144" t="str">
        <f t="shared" si="0"/>
        <v/>
      </c>
      <c r="D805" s="144" t="str">
        <f t="shared" si="3233"/>
        <v/>
      </c>
      <c r="E805" s="144" t="str">
        <f t="shared" si="2"/>
        <v/>
      </c>
      <c r="F805" s="145" t="str">
        <f t="shared" si="3234"/>
        <v/>
      </c>
      <c r="G805" s="145" t="str">
        <f t="shared" si="4"/>
        <v/>
      </c>
      <c r="H805" s="145" t="str">
        <f t="shared" si="5"/>
        <v/>
      </c>
      <c r="I805" s="146" t="str">
        <f t="shared" ref="I805:J805" si="3364">IF(COUNTA($DO805:$DX805)&gt;0,$BA805,"")</f>
        <v/>
      </c>
      <c r="J805" s="146" t="str">
        <f t="shared" si="3364"/>
        <v/>
      </c>
      <c r="K805" s="147" t="str">
        <f t="shared" si="43"/>
        <v/>
      </c>
      <c r="L805" s="147" t="str">
        <f t="shared" si="7"/>
        <v/>
      </c>
      <c r="M805" s="147" t="str">
        <f t="shared" si="8"/>
        <v/>
      </c>
      <c r="N805" s="147" t="str">
        <f t="shared" si="48"/>
        <v/>
      </c>
      <c r="O805" s="147" t="str">
        <f t="shared" si="9"/>
        <v/>
      </c>
      <c r="P805" s="146" t="str">
        <f t="shared" si="3236"/>
        <v/>
      </c>
      <c r="Q805" s="147" t="str">
        <f t="shared" si="3237"/>
        <v/>
      </c>
      <c r="R805" s="146" t="str">
        <f t="shared" si="12"/>
        <v/>
      </c>
      <c r="S805" s="146" t="str">
        <f t="shared" si="13"/>
        <v/>
      </c>
      <c r="T805" s="146" t="str">
        <f>IF(NOT(ISBLANK(DH805)),
        IF(AND(ISREF('Input Tenderers'!$J$8:$K$8),COUNTA('Input Tenderers'!$N$8)&gt;0),
                IF(COUNTA('Input Implementation Transactio'!$N805:$O805)&gt;0,"supplier;tenderer;payee","supplier;tenderer"),
                IF(COUNTA('Input Implementation Transactio'!$N805:$O805)&gt;0,"supplier;payee","supplier")
                ),
        IF(COUNTA('Input Implementation Transactio'!$N805:$O805)&gt;0, "payee", "")
        )</f>
        <v/>
      </c>
      <c r="U805" s="146" t="str">
        <f t="shared" si="14"/>
        <v/>
      </c>
      <c r="V805" s="146" t="str">
        <f t="shared" si="15"/>
        <v/>
      </c>
      <c r="W805" s="148" t="str">
        <f t="shared" si="3238"/>
        <v/>
      </c>
      <c r="X805" s="175" t="str">
        <f t="shared" si="3239"/>
        <v/>
      </c>
      <c r="Y805" s="170" t="str">
        <f t="shared" si="3240"/>
        <v/>
      </c>
      <c r="Z805" s="150" t="str">
        <f t="shared" si="19"/>
        <v/>
      </c>
      <c r="AA805" s="146" t="str">
        <f t="shared" si="20"/>
        <v/>
      </c>
      <c r="AB805" s="146" t="str">
        <f t="shared" si="21"/>
        <v/>
      </c>
      <c r="AC805" s="146" t="str">
        <f t="shared" si="22"/>
        <v/>
      </c>
      <c r="AD805" s="148" t="str">
        <f t="shared" si="3241"/>
        <v/>
      </c>
      <c r="AE805" s="148" t="str">
        <f t="shared" si="24"/>
        <v/>
      </c>
      <c r="AF805" s="175" t="str">
        <f t="shared" si="3242"/>
        <v/>
      </c>
      <c r="AG805" s="170" t="str">
        <f t="shared" si="3243"/>
        <v/>
      </c>
      <c r="AH805" s="148" t="str">
        <f t="shared" si="3244"/>
        <v/>
      </c>
      <c r="AI805" s="146" t="str">
        <f t="shared" si="28"/>
        <v/>
      </c>
      <c r="AJ805" s="146" t="str">
        <f t="shared" si="29"/>
        <v/>
      </c>
      <c r="AK805" s="146" t="str">
        <f t="shared" si="30"/>
        <v/>
      </c>
      <c r="AL805" s="146" t="str">
        <f t="shared" si="31"/>
        <v/>
      </c>
      <c r="AM805" s="171" t="str">
        <f t="shared" si="32"/>
        <v/>
      </c>
      <c r="AN805" s="171" t="str">
        <f t="shared" si="33"/>
        <v/>
      </c>
      <c r="AO805" s="146" t="str">
        <f t="shared" si="34"/>
        <v/>
      </c>
      <c r="AP805" s="146" t="str">
        <f t="shared" si="35"/>
        <v/>
      </c>
      <c r="AQ805" s="146" t="str">
        <f t="shared" si="36"/>
        <v/>
      </c>
      <c r="AR805" s="146" t="str">
        <f t="shared" ref="AR805:AS805" si="3365">IF(NOT(ISBLANK(CB805)),CONCATENATE(TEXT(CB805,"yyyy-mm-ddThh:MM:ss"),"Z"),"")</f>
        <v/>
      </c>
      <c r="AS805" s="146" t="str">
        <f t="shared" si="3365"/>
        <v/>
      </c>
      <c r="AT805" s="146" t="str">
        <f t="shared" si="38"/>
        <v/>
      </c>
      <c r="AU805" s="146" t="str">
        <f t="shared" si="39"/>
        <v/>
      </c>
      <c r="AV805" s="146" t="str">
        <f t="shared" ref="AV805:AW805" si="3366">IF(NOT(ISBLANK(DT805)),CONCATENATE(TEXT(DT805,"yyyy-mm-ddThh:MM:ss"),"Z"),"")</f>
        <v/>
      </c>
      <c r="AW805" s="146" t="str">
        <f t="shared" si="3366"/>
        <v/>
      </c>
      <c r="AX805" s="146" t="str">
        <f t="shared" ref="AX805:AZ805" si="3367">IF(NOT(ISBLANK(ED805)),CONCATENATE(TEXT(ED805,"yyyy-mm-ddThh:MM:ss"),"Z"),"")</f>
        <v/>
      </c>
      <c r="AY805" s="146" t="str">
        <f t="shared" si="3367"/>
        <v/>
      </c>
      <c r="AZ805" s="146" t="str">
        <f t="shared" si="3367"/>
        <v/>
      </c>
      <c r="BA805" s="176"/>
      <c r="BB805" s="152"/>
      <c r="BC805" s="177"/>
      <c r="BD805" s="154"/>
      <c r="BE805" s="155"/>
      <c r="BF805" s="154"/>
      <c r="BG805" s="155"/>
      <c r="BH805" s="169"/>
      <c r="BI805" s="162"/>
      <c r="BJ805" s="172"/>
      <c r="BK805" s="162"/>
      <c r="BL805" s="158"/>
      <c r="BM805" s="172"/>
      <c r="BN805" s="162"/>
      <c r="BO805" s="167"/>
      <c r="BP805" s="169"/>
      <c r="BQ805" s="162"/>
      <c r="BR805" s="162"/>
      <c r="BS805" s="174"/>
      <c r="BT805" s="162"/>
      <c r="BU805" s="174"/>
      <c r="BV805" s="174"/>
      <c r="BW805" s="174"/>
      <c r="BX805" s="173"/>
      <c r="BY805" s="158"/>
      <c r="BZ805" s="160"/>
      <c r="CA805" s="172"/>
      <c r="CB805" s="152"/>
      <c r="CC805" s="152"/>
      <c r="CD805" s="156"/>
      <c r="CE805" s="172"/>
      <c r="CF805" s="162"/>
      <c r="CG805" s="162"/>
      <c r="CH805" s="158"/>
      <c r="CI805" s="173"/>
      <c r="CJ805" s="178"/>
      <c r="CK805" s="173"/>
      <c r="CL805" s="165"/>
      <c r="CM805" s="172"/>
      <c r="CN805" s="162"/>
      <c r="CO805" s="162"/>
      <c r="CP805" s="162"/>
      <c r="CQ805" s="162"/>
      <c r="CR805" s="169"/>
      <c r="CS805" s="162"/>
      <c r="CT805" s="162"/>
      <c r="CU805" s="174"/>
      <c r="CV805" s="152"/>
      <c r="CW805" s="173"/>
      <c r="CX805" s="158"/>
      <c r="CY805" s="172"/>
      <c r="CZ805" s="162"/>
      <c r="DA805" s="162"/>
      <c r="DB805" s="158"/>
      <c r="DC805" s="173"/>
      <c r="DD805" s="178"/>
      <c r="DE805" s="173"/>
      <c r="DF805" s="165"/>
      <c r="DG805" s="172"/>
      <c r="DH805" s="178"/>
      <c r="DI805" s="172"/>
      <c r="DJ805" s="178"/>
      <c r="DK805" s="172"/>
      <c r="DL805" s="162"/>
      <c r="DM805" s="167"/>
      <c r="DN805" s="169"/>
      <c r="DO805" s="162"/>
      <c r="DP805" s="162"/>
      <c r="DQ805" s="174"/>
      <c r="DR805" s="152"/>
      <c r="DS805" s="172"/>
      <c r="DT805" s="152"/>
      <c r="DU805" s="152"/>
      <c r="DV805" s="156"/>
      <c r="DW805" s="173"/>
      <c r="DX805" s="158"/>
      <c r="DY805" s="172"/>
      <c r="DZ805" s="162"/>
      <c r="EA805" s="162"/>
      <c r="EB805" s="172"/>
      <c r="EC805" s="172"/>
      <c r="ED805" s="152"/>
      <c r="EE805" s="152"/>
      <c r="EF805" s="152"/>
      <c r="EG805" s="174"/>
      <c r="EH805" s="172"/>
      <c r="EI805" s="162"/>
      <c r="EJ805" s="162"/>
    </row>
    <row r="806" spans="1:140" ht="12.5">
      <c r="A806" s="168"/>
      <c r="B806" s="169"/>
      <c r="C806" s="144" t="str">
        <f t="shared" si="0"/>
        <v/>
      </c>
      <c r="D806" s="144" t="str">
        <f t="shared" si="3233"/>
        <v/>
      </c>
      <c r="E806" s="144" t="str">
        <f t="shared" si="2"/>
        <v/>
      </c>
      <c r="F806" s="145" t="str">
        <f t="shared" si="3234"/>
        <v/>
      </c>
      <c r="G806" s="145" t="str">
        <f t="shared" si="4"/>
        <v/>
      </c>
      <c r="H806" s="145" t="str">
        <f t="shared" si="5"/>
        <v/>
      </c>
      <c r="I806" s="146" t="str">
        <f t="shared" ref="I806:J806" si="3368">IF(COUNTA($DO806:$DX806)&gt;0,$BA806,"")</f>
        <v/>
      </c>
      <c r="J806" s="146" t="str">
        <f t="shared" si="3368"/>
        <v/>
      </c>
      <c r="K806" s="147" t="str">
        <f t="shared" si="43"/>
        <v/>
      </c>
      <c r="L806" s="147" t="str">
        <f t="shared" si="7"/>
        <v/>
      </c>
      <c r="M806" s="147" t="str">
        <f t="shared" si="8"/>
        <v/>
      </c>
      <c r="N806" s="147" t="str">
        <f t="shared" si="48"/>
        <v/>
      </c>
      <c r="O806" s="147" t="str">
        <f t="shared" si="9"/>
        <v/>
      </c>
      <c r="P806" s="146" t="str">
        <f t="shared" si="3236"/>
        <v/>
      </c>
      <c r="Q806" s="147" t="str">
        <f t="shared" si="3237"/>
        <v/>
      </c>
      <c r="R806" s="146" t="str">
        <f t="shared" si="12"/>
        <v/>
      </c>
      <c r="S806" s="146" t="str">
        <f t="shared" si="13"/>
        <v/>
      </c>
      <c r="T806" s="146" t="str">
        <f>IF(NOT(ISBLANK(DH806)),
        IF(AND(ISREF('Input Tenderers'!$J$8:$K$8),COUNTA('Input Tenderers'!$N$8)&gt;0),
                IF(COUNTA('Input Implementation Transactio'!$N806:$O806)&gt;0,"supplier;tenderer;payee","supplier;tenderer"),
                IF(COUNTA('Input Implementation Transactio'!$N806:$O806)&gt;0,"supplier;payee","supplier")
                ),
        IF(COUNTA('Input Implementation Transactio'!$N806:$O806)&gt;0, "payee", "")
        )</f>
        <v/>
      </c>
      <c r="U806" s="146" t="str">
        <f t="shared" si="14"/>
        <v/>
      </c>
      <c r="V806" s="146" t="str">
        <f t="shared" si="15"/>
        <v/>
      </c>
      <c r="W806" s="148" t="str">
        <f t="shared" si="3238"/>
        <v/>
      </c>
      <c r="X806" s="175" t="str">
        <f t="shared" si="3239"/>
        <v/>
      </c>
      <c r="Y806" s="170" t="str">
        <f t="shared" si="3240"/>
        <v/>
      </c>
      <c r="Z806" s="150" t="str">
        <f t="shared" si="19"/>
        <v/>
      </c>
      <c r="AA806" s="146" t="str">
        <f t="shared" si="20"/>
        <v/>
      </c>
      <c r="AB806" s="146" t="str">
        <f t="shared" si="21"/>
        <v/>
      </c>
      <c r="AC806" s="146" t="str">
        <f t="shared" si="22"/>
        <v/>
      </c>
      <c r="AD806" s="148" t="str">
        <f t="shared" si="3241"/>
        <v/>
      </c>
      <c r="AE806" s="148" t="str">
        <f t="shared" si="24"/>
        <v/>
      </c>
      <c r="AF806" s="175" t="str">
        <f t="shared" si="3242"/>
        <v/>
      </c>
      <c r="AG806" s="170" t="str">
        <f t="shared" si="3243"/>
        <v/>
      </c>
      <c r="AH806" s="148" t="str">
        <f t="shared" si="3244"/>
        <v/>
      </c>
      <c r="AI806" s="146" t="str">
        <f t="shared" si="28"/>
        <v/>
      </c>
      <c r="AJ806" s="146" t="str">
        <f t="shared" si="29"/>
        <v/>
      </c>
      <c r="AK806" s="146" t="str">
        <f t="shared" si="30"/>
        <v/>
      </c>
      <c r="AL806" s="146" t="str">
        <f t="shared" si="31"/>
        <v/>
      </c>
      <c r="AM806" s="171" t="str">
        <f t="shared" si="32"/>
        <v/>
      </c>
      <c r="AN806" s="171" t="str">
        <f t="shared" si="33"/>
        <v/>
      </c>
      <c r="AO806" s="146" t="str">
        <f t="shared" si="34"/>
        <v/>
      </c>
      <c r="AP806" s="146" t="str">
        <f t="shared" si="35"/>
        <v/>
      </c>
      <c r="AQ806" s="146" t="str">
        <f t="shared" si="36"/>
        <v/>
      </c>
      <c r="AR806" s="146" t="str">
        <f t="shared" ref="AR806:AS806" si="3369">IF(NOT(ISBLANK(CB806)),CONCATENATE(TEXT(CB806,"yyyy-mm-ddThh:MM:ss"),"Z"),"")</f>
        <v/>
      </c>
      <c r="AS806" s="146" t="str">
        <f t="shared" si="3369"/>
        <v/>
      </c>
      <c r="AT806" s="146" t="str">
        <f t="shared" si="38"/>
        <v/>
      </c>
      <c r="AU806" s="146" t="str">
        <f t="shared" si="39"/>
        <v/>
      </c>
      <c r="AV806" s="146" t="str">
        <f t="shared" ref="AV806:AW806" si="3370">IF(NOT(ISBLANK(DT806)),CONCATENATE(TEXT(DT806,"yyyy-mm-ddThh:MM:ss"),"Z"),"")</f>
        <v/>
      </c>
      <c r="AW806" s="146" t="str">
        <f t="shared" si="3370"/>
        <v/>
      </c>
      <c r="AX806" s="146" t="str">
        <f t="shared" ref="AX806:AZ806" si="3371">IF(NOT(ISBLANK(ED806)),CONCATENATE(TEXT(ED806,"yyyy-mm-ddThh:MM:ss"),"Z"),"")</f>
        <v/>
      </c>
      <c r="AY806" s="146" t="str">
        <f t="shared" si="3371"/>
        <v/>
      </c>
      <c r="AZ806" s="146" t="str">
        <f t="shared" si="3371"/>
        <v/>
      </c>
      <c r="BA806" s="176"/>
      <c r="BB806" s="152"/>
      <c r="BC806" s="177"/>
      <c r="BD806" s="154"/>
      <c r="BE806" s="155"/>
      <c r="BF806" s="154"/>
      <c r="BG806" s="155"/>
      <c r="BH806" s="169"/>
      <c r="BI806" s="162"/>
      <c r="BJ806" s="172"/>
      <c r="BK806" s="162"/>
      <c r="BL806" s="158"/>
      <c r="BM806" s="172"/>
      <c r="BN806" s="162"/>
      <c r="BO806" s="167"/>
      <c r="BP806" s="169"/>
      <c r="BQ806" s="162"/>
      <c r="BR806" s="162"/>
      <c r="BS806" s="174"/>
      <c r="BT806" s="162"/>
      <c r="BU806" s="174"/>
      <c r="BV806" s="174"/>
      <c r="BW806" s="174"/>
      <c r="BX806" s="173"/>
      <c r="BY806" s="158"/>
      <c r="BZ806" s="160"/>
      <c r="CA806" s="172"/>
      <c r="CB806" s="152"/>
      <c r="CC806" s="152"/>
      <c r="CD806" s="156"/>
      <c r="CE806" s="172"/>
      <c r="CF806" s="162"/>
      <c r="CG806" s="162"/>
      <c r="CH806" s="158"/>
      <c r="CI806" s="173"/>
      <c r="CJ806" s="178"/>
      <c r="CK806" s="173"/>
      <c r="CL806" s="165"/>
      <c r="CM806" s="172"/>
      <c r="CN806" s="162"/>
      <c r="CO806" s="162"/>
      <c r="CP806" s="162"/>
      <c r="CQ806" s="162"/>
      <c r="CR806" s="169"/>
      <c r="CS806" s="162"/>
      <c r="CT806" s="162"/>
      <c r="CU806" s="174"/>
      <c r="CV806" s="152"/>
      <c r="CW806" s="173"/>
      <c r="CX806" s="158"/>
      <c r="CY806" s="172"/>
      <c r="CZ806" s="162"/>
      <c r="DA806" s="162"/>
      <c r="DB806" s="158"/>
      <c r="DC806" s="173"/>
      <c r="DD806" s="178"/>
      <c r="DE806" s="173"/>
      <c r="DF806" s="165"/>
      <c r="DG806" s="172"/>
      <c r="DH806" s="178"/>
      <c r="DI806" s="172"/>
      <c r="DJ806" s="178"/>
      <c r="DK806" s="172"/>
      <c r="DL806" s="162"/>
      <c r="DM806" s="167"/>
      <c r="DN806" s="169"/>
      <c r="DO806" s="162"/>
      <c r="DP806" s="162"/>
      <c r="DQ806" s="174"/>
      <c r="DR806" s="152"/>
      <c r="DS806" s="172"/>
      <c r="DT806" s="152"/>
      <c r="DU806" s="152"/>
      <c r="DV806" s="156"/>
      <c r="DW806" s="173"/>
      <c r="DX806" s="158"/>
      <c r="DY806" s="172"/>
      <c r="DZ806" s="162"/>
      <c r="EA806" s="162"/>
      <c r="EB806" s="172"/>
      <c r="EC806" s="172"/>
      <c r="ED806" s="152"/>
      <c r="EE806" s="152"/>
      <c r="EF806" s="152"/>
      <c r="EG806" s="174"/>
      <c r="EH806" s="172"/>
      <c r="EI806" s="162"/>
      <c r="EJ806" s="162"/>
    </row>
    <row r="807" spans="1:140" ht="12.5">
      <c r="A807" s="168"/>
      <c r="B807" s="169"/>
      <c r="C807" s="144" t="str">
        <f t="shared" si="0"/>
        <v/>
      </c>
      <c r="D807" s="144" t="str">
        <f t="shared" si="3233"/>
        <v/>
      </c>
      <c r="E807" s="144" t="str">
        <f t="shared" si="2"/>
        <v/>
      </c>
      <c r="F807" s="145" t="str">
        <f t="shared" si="3234"/>
        <v/>
      </c>
      <c r="G807" s="145" t="str">
        <f t="shared" si="4"/>
        <v/>
      </c>
      <c r="H807" s="145" t="str">
        <f t="shared" si="5"/>
        <v/>
      </c>
      <c r="I807" s="146" t="str">
        <f t="shared" ref="I807:J807" si="3372">IF(COUNTA($DO807:$DX807)&gt;0,$BA807,"")</f>
        <v/>
      </c>
      <c r="J807" s="146" t="str">
        <f t="shared" si="3372"/>
        <v/>
      </c>
      <c r="K807" s="147" t="str">
        <f t="shared" si="43"/>
        <v/>
      </c>
      <c r="L807" s="147" t="str">
        <f t="shared" si="7"/>
        <v/>
      </c>
      <c r="M807" s="147" t="str">
        <f t="shared" si="8"/>
        <v/>
      </c>
      <c r="N807" s="147" t="str">
        <f t="shared" si="48"/>
        <v/>
      </c>
      <c r="O807" s="147" t="str">
        <f t="shared" si="9"/>
        <v/>
      </c>
      <c r="P807" s="146" t="str">
        <f t="shared" si="3236"/>
        <v/>
      </c>
      <c r="Q807" s="147" t="str">
        <f t="shared" si="3237"/>
        <v/>
      </c>
      <c r="R807" s="146" t="str">
        <f t="shared" si="12"/>
        <v/>
      </c>
      <c r="S807" s="146" t="str">
        <f t="shared" si="13"/>
        <v/>
      </c>
      <c r="T807" s="146" t="str">
        <f>IF(NOT(ISBLANK(DH807)),
        IF(AND(ISREF('Input Tenderers'!$J$8:$K$8),COUNTA('Input Tenderers'!$N$8)&gt;0),
                IF(COUNTA('Input Implementation Transactio'!$N807:$O807)&gt;0,"supplier;tenderer;payee","supplier;tenderer"),
                IF(COUNTA('Input Implementation Transactio'!$N807:$O807)&gt;0,"supplier;payee","supplier")
                ),
        IF(COUNTA('Input Implementation Transactio'!$N807:$O807)&gt;0, "payee", "")
        )</f>
        <v/>
      </c>
      <c r="U807" s="146" t="str">
        <f t="shared" si="14"/>
        <v/>
      </c>
      <c r="V807" s="146" t="str">
        <f t="shared" si="15"/>
        <v/>
      </c>
      <c r="W807" s="148" t="str">
        <f t="shared" si="3238"/>
        <v/>
      </c>
      <c r="X807" s="175" t="str">
        <f t="shared" si="3239"/>
        <v/>
      </c>
      <c r="Y807" s="170" t="str">
        <f t="shared" si="3240"/>
        <v/>
      </c>
      <c r="Z807" s="150" t="str">
        <f t="shared" si="19"/>
        <v/>
      </c>
      <c r="AA807" s="146" t="str">
        <f t="shared" si="20"/>
        <v/>
      </c>
      <c r="AB807" s="146" t="str">
        <f t="shared" si="21"/>
        <v/>
      </c>
      <c r="AC807" s="146" t="str">
        <f t="shared" si="22"/>
        <v/>
      </c>
      <c r="AD807" s="148" t="str">
        <f t="shared" si="3241"/>
        <v/>
      </c>
      <c r="AE807" s="148" t="str">
        <f t="shared" si="24"/>
        <v/>
      </c>
      <c r="AF807" s="175" t="str">
        <f t="shared" si="3242"/>
        <v/>
      </c>
      <c r="AG807" s="170" t="str">
        <f t="shared" si="3243"/>
        <v/>
      </c>
      <c r="AH807" s="148" t="str">
        <f t="shared" si="3244"/>
        <v/>
      </c>
      <c r="AI807" s="146" t="str">
        <f t="shared" si="28"/>
        <v/>
      </c>
      <c r="AJ807" s="146" t="str">
        <f t="shared" si="29"/>
        <v/>
      </c>
      <c r="AK807" s="146" t="str">
        <f t="shared" si="30"/>
        <v/>
      </c>
      <c r="AL807" s="146" t="str">
        <f t="shared" si="31"/>
        <v/>
      </c>
      <c r="AM807" s="171" t="str">
        <f t="shared" si="32"/>
        <v/>
      </c>
      <c r="AN807" s="171" t="str">
        <f t="shared" si="33"/>
        <v/>
      </c>
      <c r="AO807" s="146" t="str">
        <f t="shared" si="34"/>
        <v/>
      </c>
      <c r="AP807" s="146" t="str">
        <f t="shared" si="35"/>
        <v/>
      </c>
      <c r="AQ807" s="146" t="str">
        <f t="shared" si="36"/>
        <v/>
      </c>
      <c r="AR807" s="146" t="str">
        <f t="shared" ref="AR807:AS807" si="3373">IF(NOT(ISBLANK(CB807)),CONCATENATE(TEXT(CB807,"yyyy-mm-ddThh:MM:ss"),"Z"),"")</f>
        <v/>
      </c>
      <c r="AS807" s="146" t="str">
        <f t="shared" si="3373"/>
        <v/>
      </c>
      <c r="AT807" s="146" t="str">
        <f t="shared" si="38"/>
        <v/>
      </c>
      <c r="AU807" s="146" t="str">
        <f t="shared" si="39"/>
        <v/>
      </c>
      <c r="AV807" s="146" t="str">
        <f t="shared" ref="AV807:AW807" si="3374">IF(NOT(ISBLANK(DT807)),CONCATENATE(TEXT(DT807,"yyyy-mm-ddThh:MM:ss"),"Z"),"")</f>
        <v/>
      </c>
      <c r="AW807" s="146" t="str">
        <f t="shared" si="3374"/>
        <v/>
      </c>
      <c r="AX807" s="146" t="str">
        <f t="shared" ref="AX807:AZ807" si="3375">IF(NOT(ISBLANK(ED807)),CONCATENATE(TEXT(ED807,"yyyy-mm-ddThh:MM:ss"),"Z"),"")</f>
        <v/>
      </c>
      <c r="AY807" s="146" t="str">
        <f t="shared" si="3375"/>
        <v/>
      </c>
      <c r="AZ807" s="146" t="str">
        <f t="shared" si="3375"/>
        <v/>
      </c>
      <c r="BA807" s="176"/>
      <c r="BB807" s="152"/>
      <c r="BC807" s="177"/>
      <c r="BD807" s="154"/>
      <c r="BE807" s="155"/>
      <c r="BF807" s="154"/>
      <c r="BG807" s="155"/>
      <c r="BH807" s="169"/>
      <c r="BI807" s="162"/>
      <c r="BJ807" s="172"/>
      <c r="BK807" s="162"/>
      <c r="BL807" s="158"/>
      <c r="BM807" s="172"/>
      <c r="BN807" s="162"/>
      <c r="BO807" s="167"/>
      <c r="BP807" s="169"/>
      <c r="BQ807" s="162"/>
      <c r="BR807" s="162"/>
      <c r="BS807" s="174"/>
      <c r="BT807" s="162"/>
      <c r="BU807" s="174"/>
      <c r="BV807" s="174"/>
      <c r="BW807" s="174"/>
      <c r="BX807" s="173"/>
      <c r="BY807" s="158"/>
      <c r="BZ807" s="160"/>
      <c r="CA807" s="172"/>
      <c r="CB807" s="152"/>
      <c r="CC807" s="152"/>
      <c r="CD807" s="156"/>
      <c r="CE807" s="172"/>
      <c r="CF807" s="162"/>
      <c r="CG807" s="162"/>
      <c r="CH807" s="158"/>
      <c r="CI807" s="173"/>
      <c r="CJ807" s="178"/>
      <c r="CK807" s="173"/>
      <c r="CL807" s="165"/>
      <c r="CM807" s="172"/>
      <c r="CN807" s="162"/>
      <c r="CO807" s="162"/>
      <c r="CP807" s="162"/>
      <c r="CQ807" s="162"/>
      <c r="CR807" s="169"/>
      <c r="CS807" s="162"/>
      <c r="CT807" s="162"/>
      <c r="CU807" s="174"/>
      <c r="CV807" s="152"/>
      <c r="CW807" s="173"/>
      <c r="CX807" s="158"/>
      <c r="CY807" s="172"/>
      <c r="CZ807" s="162"/>
      <c r="DA807" s="162"/>
      <c r="DB807" s="158"/>
      <c r="DC807" s="173"/>
      <c r="DD807" s="178"/>
      <c r="DE807" s="173"/>
      <c r="DF807" s="165"/>
      <c r="DG807" s="172"/>
      <c r="DH807" s="178"/>
      <c r="DI807" s="172"/>
      <c r="DJ807" s="178"/>
      <c r="DK807" s="172"/>
      <c r="DL807" s="162"/>
      <c r="DM807" s="167"/>
      <c r="DN807" s="169"/>
      <c r="DO807" s="162"/>
      <c r="DP807" s="162"/>
      <c r="DQ807" s="174"/>
      <c r="DR807" s="152"/>
      <c r="DS807" s="172"/>
      <c r="DT807" s="152"/>
      <c r="DU807" s="152"/>
      <c r="DV807" s="156"/>
      <c r="DW807" s="173"/>
      <c r="DX807" s="158"/>
      <c r="DY807" s="172"/>
      <c r="DZ807" s="162"/>
      <c r="EA807" s="162"/>
      <c r="EB807" s="172"/>
      <c r="EC807" s="172"/>
      <c r="ED807" s="152"/>
      <c r="EE807" s="152"/>
      <c r="EF807" s="152"/>
      <c r="EG807" s="174"/>
      <c r="EH807" s="172"/>
      <c r="EI807" s="162"/>
      <c r="EJ807" s="162"/>
    </row>
    <row r="808" spans="1:140" ht="12.5">
      <c r="A808" s="168"/>
      <c r="B808" s="169"/>
      <c r="C808" s="144" t="str">
        <f t="shared" si="0"/>
        <v/>
      </c>
      <c r="D808" s="144" t="str">
        <f t="shared" si="3233"/>
        <v/>
      </c>
      <c r="E808" s="144" t="str">
        <f t="shared" si="2"/>
        <v/>
      </c>
      <c r="F808" s="145" t="str">
        <f t="shared" si="3234"/>
        <v/>
      </c>
      <c r="G808" s="145" t="str">
        <f t="shared" si="4"/>
        <v/>
      </c>
      <c r="H808" s="145" t="str">
        <f t="shared" si="5"/>
        <v/>
      </c>
      <c r="I808" s="146" t="str">
        <f t="shared" ref="I808:J808" si="3376">IF(COUNTA($DO808:$DX808)&gt;0,$BA808,"")</f>
        <v/>
      </c>
      <c r="J808" s="146" t="str">
        <f t="shared" si="3376"/>
        <v/>
      </c>
      <c r="K808" s="147" t="str">
        <f t="shared" si="43"/>
        <v/>
      </c>
      <c r="L808" s="147" t="str">
        <f t="shared" si="7"/>
        <v/>
      </c>
      <c r="M808" s="147" t="str">
        <f t="shared" si="8"/>
        <v/>
      </c>
      <c r="N808" s="147" t="str">
        <f t="shared" si="48"/>
        <v/>
      </c>
      <c r="O808" s="147" t="str">
        <f t="shared" si="9"/>
        <v/>
      </c>
      <c r="P808" s="146" t="str">
        <f t="shared" si="3236"/>
        <v/>
      </c>
      <c r="Q808" s="147" t="str">
        <f t="shared" si="3237"/>
        <v/>
      </c>
      <c r="R808" s="146" t="str">
        <f t="shared" si="12"/>
        <v/>
      </c>
      <c r="S808" s="146" t="str">
        <f t="shared" si="13"/>
        <v/>
      </c>
      <c r="T808" s="146" t="str">
        <f>IF(NOT(ISBLANK(DH808)),
        IF(AND(ISREF('Input Tenderers'!$J$8:$K$8),COUNTA('Input Tenderers'!$N$8)&gt;0),
                IF(COUNTA('Input Implementation Transactio'!$N808:$O808)&gt;0,"supplier;tenderer;payee","supplier;tenderer"),
                IF(COUNTA('Input Implementation Transactio'!$N808:$O808)&gt;0,"supplier;payee","supplier")
                ),
        IF(COUNTA('Input Implementation Transactio'!$N808:$O808)&gt;0, "payee", "")
        )</f>
        <v/>
      </c>
      <c r="U808" s="146" t="str">
        <f t="shared" si="14"/>
        <v/>
      </c>
      <c r="V808" s="146" t="str">
        <f t="shared" si="15"/>
        <v/>
      </c>
      <c r="W808" s="148" t="str">
        <f t="shared" si="3238"/>
        <v/>
      </c>
      <c r="X808" s="175" t="str">
        <f t="shared" si="3239"/>
        <v/>
      </c>
      <c r="Y808" s="170" t="str">
        <f t="shared" si="3240"/>
        <v/>
      </c>
      <c r="Z808" s="150" t="str">
        <f t="shared" si="19"/>
        <v/>
      </c>
      <c r="AA808" s="146" t="str">
        <f t="shared" si="20"/>
        <v/>
      </c>
      <c r="AB808" s="146" t="str">
        <f t="shared" si="21"/>
        <v/>
      </c>
      <c r="AC808" s="146" t="str">
        <f t="shared" si="22"/>
        <v/>
      </c>
      <c r="AD808" s="148" t="str">
        <f t="shared" si="3241"/>
        <v/>
      </c>
      <c r="AE808" s="148" t="str">
        <f t="shared" si="24"/>
        <v/>
      </c>
      <c r="AF808" s="175" t="str">
        <f t="shared" si="3242"/>
        <v/>
      </c>
      <c r="AG808" s="170" t="str">
        <f t="shared" si="3243"/>
        <v/>
      </c>
      <c r="AH808" s="148" t="str">
        <f t="shared" si="3244"/>
        <v/>
      </c>
      <c r="AI808" s="146" t="str">
        <f t="shared" si="28"/>
        <v/>
      </c>
      <c r="AJ808" s="146" t="str">
        <f t="shared" si="29"/>
        <v/>
      </c>
      <c r="AK808" s="146" t="str">
        <f t="shared" si="30"/>
        <v/>
      </c>
      <c r="AL808" s="146" t="str">
        <f t="shared" si="31"/>
        <v/>
      </c>
      <c r="AM808" s="171" t="str">
        <f t="shared" si="32"/>
        <v/>
      </c>
      <c r="AN808" s="171" t="str">
        <f t="shared" si="33"/>
        <v/>
      </c>
      <c r="AO808" s="146" t="str">
        <f t="shared" si="34"/>
        <v/>
      </c>
      <c r="AP808" s="146" t="str">
        <f t="shared" si="35"/>
        <v/>
      </c>
      <c r="AQ808" s="146" t="str">
        <f t="shared" si="36"/>
        <v/>
      </c>
      <c r="AR808" s="146" t="str">
        <f t="shared" ref="AR808:AS808" si="3377">IF(NOT(ISBLANK(CB808)),CONCATENATE(TEXT(CB808,"yyyy-mm-ddThh:MM:ss"),"Z"),"")</f>
        <v/>
      </c>
      <c r="AS808" s="146" t="str">
        <f t="shared" si="3377"/>
        <v/>
      </c>
      <c r="AT808" s="146" t="str">
        <f t="shared" si="38"/>
        <v/>
      </c>
      <c r="AU808" s="146" t="str">
        <f t="shared" si="39"/>
        <v/>
      </c>
      <c r="AV808" s="146" t="str">
        <f t="shared" ref="AV808:AW808" si="3378">IF(NOT(ISBLANK(DT808)),CONCATENATE(TEXT(DT808,"yyyy-mm-ddThh:MM:ss"),"Z"),"")</f>
        <v/>
      </c>
      <c r="AW808" s="146" t="str">
        <f t="shared" si="3378"/>
        <v/>
      </c>
      <c r="AX808" s="146" t="str">
        <f t="shared" ref="AX808:AZ808" si="3379">IF(NOT(ISBLANK(ED808)),CONCATENATE(TEXT(ED808,"yyyy-mm-ddThh:MM:ss"),"Z"),"")</f>
        <v/>
      </c>
      <c r="AY808" s="146" t="str">
        <f t="shared" si="3379"/>
        <v/>
      </c>
      <c r="AZ808" s="146" t="str">
        <f t="shared" si="3379"/>
        <v/>
      </c>
      <c r="BA808" s="176"/>
      <c r="BB808" s="152"/>
      <c r="BC808" s="177"/>
      <c r="BD808" s="154"/>
      <c r="BE808" s="155"/>
      <c r="BF808" s="154"/>
      <c r="BG808" s="155"/>
      <c r="BH808" s="169"/>
      <c r="BI808" s="162"/>
      <c r="BJ808" s="172"/>
      <c r="BK808" s="162"/>
      <c r="BL808" s="158"/>
      <c r="BM808" s="172"/>
      <c r="BN808" s="162"/>
      <c r="BO808" s="167"/>
      <c r="BP808" s="169"/>
      <c r="BQ808" s="162"/>
      <c r="BR808" s="162"/>
      <c r="BS808" s="174"/>
      <c r="BT808" s="162"/>
      <c r="BU808" s="174"/>
      <c r="BV808" s="174"/>
      <c r="BW808" s="174"/>
      <c r="BX808" s="173"/>
      <c r="BY808" s="158"/>
      <c r="BZ808" s="160"/>
      <c r="CA808" s="172"/>
      <c r="CB808" s="152"/>
      <c r="CC808" s="152"/>
      <c r="CD808" s="156"/>
      <c r="CE808" s="172"/>
      <c r="CF808" s="162"/>
      <c r="CG808" s="162"/>
      <c r="CH808" s="158"/>
      <c r="CI808" s="173"/>
      <c r="CJ808" s="178"/>
      <c r="CK808" s="173"/>
      <c r="CL808" s="165"/>
      <c r="CM808" s="172"/>
      <c r="CN808" s="162"/>
      <c r="CO808" s="162"/>
      <c r="CP808" s="162"/>
      <c r="CQ808" s="162"/>
      <c r="CR808" s="169"/>
      <c r="CS808" s="162"/>
      <c r="CT808" s="162"/>
      <c r="CU808" s="174"/>
      <c r="CV808" s="152"/>
      <c r="CW808" s="173"/>
      <c r="CX808" s="158"/>
      <c r="CY808" s="172"/>
      <c r="CZ808" s="162"/>
      <c r="DA808" s="162"/>
      <c r="DB808" s="158"/>
      <c r="DC808" s="173"/>
      <c r="DD808" s="178"/>
      <c r="DE808" s="173"/>
      <c r="DF808" s="165"/>
      <c r="DG808" s="172"/>
      <c r="DH808" s="178"/>
      <c r="DI808" s="172"/>
      <c r="DJ808" s="178"/>
      <c r="DK808" s="172"/>
      <c r="DL808" s="162"/>
      <c r="DM808" s="167"/>
      <c r="DN808" s="169"/>
      <c r="DO808" s="162"/>
      <c r="DP808" s="162"/>
      <c r="DQ808" s="174"/>
      <c r="DR808" s="152"/>
      <c r="DS808" s="172"/>
      <c r="DT808" s="152"/>
      <c r="DU808" s="152"/>
      <c r="DV808" s="156"/>
      <c r="DW808" s="173"/>
      <c r="DX808" s="158"/>
      <c r="DY808" s="172"/>
      <c r="DZ808" s="162"/>
      <c r="EA808" s="162"/>
      <c r="EB808" s="172"/>
      <c r="EC808" s="172"/>
      <c r="ED808" s="152"/>
      <c r="EE808" s="152"/>
      <c r="EF808" s="152"/>
      <c r="EG808" s="174"/>
      <c r="EH808" s="172"/>
      <c r="EI808" s="162"/>
      <c r="EJ808" s="162"/>
    </row>
    <row r="809" spans="1:140" ht="12.5">
      <c r="A809" s="168"/>
      <c r="B809" s="169"/>
      <c r="C809" s="144" t="str">
        <f t="shared" si="0"/>
        <v/>
      </c>
      <c r="D809" s="144" t="str">
        <f t="shared" si="3233"/>
        <v/>
      </c>
      <c r="E809" s="144" t="str">
        <f t="shared" si="2"/>
        <v/>
      </c>
      <c r="F809" s="145" t="str">
        <f t="shared" si="3234"/>
        <v/>
      </c>
      <c r="G809" s="145" t="str">
        <f t="shared" si="4"/>
        <v/>
      </c>
      <c r="H809" s="145" t="str">
        <f t="shared" si="5"/>
        <v/>
      </c>
      <c r="I809" s="146" t="str">
        <f t="shared" ref="I809:J809" si="3380">IF(COUNTA($DO809:$DX809)&gt;0,$BA809,"")</f>
        <v/>
      </c>
      <c r="J809" s="146" t="str">
        <f t="shared" si="3380"/>
        <v/>
      </c>
      <c r="K809" s="147" t="str">
        <f t="shared" si="43"/>
        <v/>
      </c>
      <c r="L809" s="147" t="str">
        <f t="shared" si="7"/>
        <v/>
      </c>
      <c r="M809" s="147" t="str">
        <f t="shared" si="8"/>
        <v/>
      </c>
      <c r="N809" s="147" t="str">
        <f t="shared" si="48"/>
        <v/>
      </c>
      <c r="O809" s="147" t="str">
        <f t="shared" si="9"/>
        <v/>
      </c>
      <c r="P809" s="146" t="str">
        <f t="shared" si="3236"/>
        <v/>
      </c>
      <c r="Q809" s="147" t="str">
        <f t="shared" si="3237"/>
        <v/>
      </c>
      <c r="R809" s="146" t="str">
        <f t="shared" si="12"/>
        <v/>
      </c>
      <c r="S809" s="146" t="str">
        <f t="shared" si="13"/>
        <v/>
      </c>
      <c r="T809" s="146" t="str">
        <f>IF(NOT(ISBLANK(DH809)),
        IF(AND(ISREF('Input Tenderers'!$J$8:$K$8),COUNTA('Input Tenderers'!$N$8)&gt;0),
                IF(COUNTA('Input Implementation Transactio'!$N809:$O809)&gt;0,"supplier;tenderer;payee","supplier;tenderer"),
                IF(COUNTA('Input Implementation Transactio'!$N809:$O809)&gt;0,"supplier;payee","supplier")
                ),
        IF(COUNTA('Input Implementation Transactio'!$N809:$O809)&gt;0, "payee", "")
        )</f>
        <v/>
      </c>
      <c r="U809" s="146" t="str">
        <f t="shared" si="14"/>
        <v/>
      </c>
      <c r="V809" s="146" t="str">
        <f t="shared" si="15"/>
        <v/>
      </c>
      <c r="W809" s="148" t="str">
        <f t="shared" si="3238"/>
        <v/>
      </c>
      <c r="X809" s="175" t="str">
        <f t="shared" si="3239"/>
        <v/>
      </c>
      <c r="Y809" s="170" t="str">
        <f t="shared" si="3240"/>
        <v/>
      </c>
      <c r="Z809" s="150" t="str">
        <f t="shared" si="19"/>
        <v/>
      </c>
      <c r="AA809" s="146" t="str">
        <f t="shared" si="20"/>
        <v/>
      </c>
      <c r="AB809" s="146" t="str">
        <f t="shared" si="21"/>
        <v/>
      </c>
      <c r="AC809" s="146" t="str">
        <f t="shared" si="22"/>
        <v/>
      </c>
      <c r="AD809" s="148" t="str">
        <f t="shared" si="3241"/>
        <v/>
      </c>
      <c r="AE809" s="148" t="str">
        <f t="shared" si="24"/>
        <v/>
      </c>
      <c r="AF809" s="175" t="str">
        <f t="shared" si="3242"/>
        <v/>
      </c>
      <c r="AG809" s="170" t="str">
        <f t="shared" si="3243"/>
        <v/>
      </c>
      <c r="AH809" s="148" t="str">
        <f t="shared" si="3244"/>
        <v/>
      </c>
      <c r="AI809" s="146" t="str">
        <f t="shared" si="28"/>
        <v/>
      </c>
      <c r="AJ809" s="146" t="str">
        <f t="shared" si="29"/>
        <v/>
      </c>
      <c r="AK809" s="146" t="str">
        <f t="shared" si="30"/>
        <v/>
      </c>
      <c r="AL809" s="146" t="str">
        <f t="shared" si="31"/>
        <v/>
      </c>
      <c r="AM809" s="171" t="str">
        <f t="shared" si="32"/>
        <v/>
      </c>
      <c r="AN809" s="171" t="str">
        <f t="shared" si="33"/>
        <v/>
      </c>
      <c r="AO809" s="146" t="str">
        <f t="shared" si="34"/>
        <v/>
      </c>
      <c r="AP809" s="146" t="str">
        <f t="shared" si="35"/>
        <v/>
      </c>
      <c r="AQ809" s="146" t="str">
        <f t="shared" si="36"/>
        <v/>
      </c>
      <c r="AR809" s="146" t="str">
        <f t="shared" ref="AR809:AS809" si="3381">IF(NOT(ISBLANK(CB809)),CONCATENATE(TEXT(CB809,"yyyy-mm-ddThh:MM:ss"),"Z"),"")</f>
        <v/>
      </c>
      <c r="AS809" s="146" t="str">
        <f t="shared" si="3381"/>
        <v/>
      </c>
      <c r="AT809" s="146" t="str">
        <f t="shared" si="38"/>
        <v/>
      </c>
      <c r="AU809" s="146" t="str">
        <f t="shared" si="39"/>
        <v/>
      </c>
      <c r="AV809" s="146" t="str">
        <f t="shared" ref="AV809:AW809" si="3382">IF(NOT(ISBLANK(DT809)),CONCATENATE(TEXT(DT809,"yyyy-mm-ddThh:MM:ss"),"Z"),"")</f>
        <v/>
      </c>
      <c r="AW809" s="146" t="str">
        <f t="shared" si="3382"/>
        <v/>
      </c>
      <c r="AX809" s="146" t="str">
        <f t="shared" ref="AX809:AZ809" si="3383">IF(NOT(ISBLANK(ED809)),CONCATENATE(TEXT(ED809,"yyyy-mm-ddThh:MM:ss"),"Z"),"")</f>
        <v/>
      </c>
      <c r="AY809" s="146" t="str">
        <f t="shared" si="3383"/>
        <v/>
      </c>
      <c r="AZ809" s="146" t="str">
        <f t="shared" si="3383"/>
        <v/>
      </c>
      <c r="BA809" s="176"/>
      <c r="BB809" s="152"/>
      <c r="BC809" s="177"/>
      <c r="BD809" s="154"/>
      <c r="BE809" s="155"/>
      <c r="BF809" s="154"/>
      <c r="BG809" s="155"/>
      <c r="BH809" s="169"/>
      <c r="BI809" s="162"/>
      <c r="BJ809" s="172"/>
      <c r="BK809" s="162"/>
      <c r="BL809" s="158"/>
      <c r="BM809" s="172"/>
      <c r="BN809" s="162"/>
      <c r="BO809" s="167"/>
      <c r="BP809" s="169"/>
      <c r="BQ809" s="162"/>
      <c r="BR809" s="162"/>
      <c r="BS809" s="174"/>
      <c r="BT809" s="162"/>
      <c r="BU809" s="174"/>
      <c r="BV809" s="174"/>
      <c r="BW809" s="174"/>
      <c r="BX809" s="173"/>
      <c r="BY809" s="158"/>
      <c r="BZ809" s="160"/>
      <c r="CA809" s="172"/>
      <c r="CB809" s="152"/>
      <c r="CC809" s="152"/>
      <c r="CD809" s="156"/>
      <c r="CE809" s="172"/>
      <c r="CF809" s="162"/>
      <c r="CG809" s="162"/>
      <c r="CH809" s="158"/>
      <c r="CI809" s="173"/>
      <c r="CJ809" s="178"/>
      <c r="CK809" s="173"/>
      <c r="CL809" s="165"/>
      <c r="CM809" s="172"/>
      <c r="CN809" s="162"/>
      <c r="CO809" s="162"/>
      <c r="CP809" s="162"/>
      <c r="CQ809" s="162"/>
      <c r="CR809" s="169"/>
      <c r="CS809" s="162"/>
      <c r="CT809" s="162"/>
      <c r="CU809" s="174"/>
      <c r="CV809" s="152"/>
      <c r="CW809" s="173"/>
      <c r="CX809" s="158"/>
      <c r="CY809" s="172"/>
      <c r="CZ809" s="162"/>
      <c r="DA809" s="162"/>
      <c r="DB809" s="158"/>
      <c r="DC809" s="173"/>
      <c r="DD809" s="178"/>
      <c r="DE809" s="173"/>
      <c r="DF809" s="165"/>
      <c r="DG809" s="172"/>
      <c r="DH809" s="178"/>
      <c r="DI809" s="172"/>
      <c r="DJ809" s="178"/>
      <c r="DK809" s="172"/>
      <c r="DL809" s="162"/>
      <c r="DM809" s="167"/>
      <c r="DN809" s="169"/>
      <c r="DO809" s="162"/>
      <c r="DP809" s="162"/>
      <c r="DQ809" s="174"/>
      <c r="DR809" s="152"/>
      <c r="DS809" s="172"/>
      <c r="DT809" s="152"/>
      <c r="DU809" s="152"/>
      <c r="DV809" s="156"/>
      <c r="DW809" s="173"/>
      <c r="DX809" s="158"/>
      <c r="DY809" s="172"/>
      <c r="DZ809" s="162"/>
      <c r="EA809" s="162"/>
      <c r="EB809" s="172"/>
      <c r="EC809" s="172"/>
      <c r="ED809" s="152"/>
      <c r="EE809" s="152"/>
      <c r="EF809" s="152"/>
      <c r="EG809" s="174"/>
      <c r="EH809" s="172"/>
      <c r="EI809" s="162"/>
      <c r="EJ809" s="162"/>
    </row>
    <row r="810" spans="1:140" ht="12.5">
      <c r="A810" s="168"/>
      <c r="B810" s="169"/>
      <c r="C810" s="144" t="str">
        <f t="shared" si="0"/>
        <v/>
      </c>
      <c r="D810" s="144" t="str">
        <f t="shared" si="3233"/>
        <v/>
      </c>
      <c r="E810" s="144" t="str">
        <f t="shared" si="2"/>
        <v/>
      </c>
      <c r="F810" s="145" t="str">
        <f t="shared" si="3234"/>
        <v/>
      </c>
      <c r="G810" s="145" t="str">
        <f t="shared" si="4"/>
        <v/>
      </c>
      <c r="H810" s="145" t="str">
        <f t="shared" si="5"/>
        <v/>
      </c>
      <c r="I810" s="146" t="str">
        <f t="shared" ref="I810:J810" si="3384">IF(COUNTA($DO810:$DX810)&gt;0,$BA810,"")</f>
        <v/>
      </c>
      <c r="J810" s="146" t="str">
        <f t="shared" si="3384"/>
        <v/>
      </c>
      <c r="K810" s="147" t="str">
        <f t="shared" si="43"/>
        <v/>
      </c>
      <c r="L810" s="147" t="str">
        <f t="shared" si="7"/>
        <v/>
      </c>
      <c r="M810" s="147" t="str">
        <f t="shared" si="8"/>
        <v/>
      </c>
      <c r="N810" s="147" t="str">
        <f t="shared" si="48"/>
        <v/>
      </c>
      <c r="O810" s="147" t="str">
        <f t="shared" si="9"/>
        <v/>
      </c>
      <c r="P810" s="146" t="str">
        <f t="shared" si="3236"/>
        <v/>
      </c>
      <c r="Q810" s="147" t="str">
        <f t="shared" si="3237"/>
        <v/>
      </c>
      <c r="R810" s="146" t="str">
        <f t="shared" si="12"/>
        <v/>
      </c>
      <c r="S810" s="146" t="str">
        <f t="shared" si="13"/>
        <v/>
      </c>
      <c r="T810" s="146" t="str">
        <f>IF(NOT(ISBLANK(DH810)),
        IF(AND(ISREF('Input Tenderers'!$J$8:$K$8),COUNTA('Input Tenderers'!$N$8)&gt;0),
                IF(COUNTA('Input Implementation Transactio'!$N810:$O810)&gt;0,"supplier;tenderer;payee","supplier;tenderer"),
                IF(COUNTA('Input Implementation Transactio'!$N810:$O810)&gt;0,"supplier;payee","supplier")
                ),
        IF(COUNTA('Input Implementation Transactio'!$N810:$O810)&gt;0, "payee", "")
        )</f>
        <v/>
      </c>
      <c r="U810" s="146" t="str">
        <f t="shared" si="14"/>
        <v/>
      </c>
      <c r="V810" s="146" t="str">
        <f t="shared" si="15"/>
        <v/>
      </c>
      <c r="W810" s="148" t="str">
        <f t="shared" si="3238"/>
        <v/>
      </c>
      <c r="X810" s="175" t="str">
        <f t="shared" si="3239"/>
        <v/>
      </c>
      <c r="Y810" s="170" t="str">
        <f t="shared" si="3240"/>
        <v/>
      </c>
      <c r="Z810" s="150" t="str">
        <f t="shared" si="19"/>
        <v/>
      </c>
      <c r="AA810" s="146" t="str">
        <f t="shared" si="20"/>
        <v/>
      </c>
      <c r="AB810" s="146" t="str">
        <f t="shared" si="21"/>
        <v/>
      </c>
      <c r="AC810" s="146" t="str">
        <f t="shared" si="22"/>
        <v/>
      </c>
      <c r="AD810" s="148" t="str">
        <f t="shared" si="3241"/>
        <v/>
      </c>
      <c r="AE810" s="148" t="str">
        <f t="shared" si="24"/>
        <v/>
      </c>
      <c r="AF810" s="175" t="str">
        <f t="shared" si="3242"/>
        <v/>
      </c>
      <c r="AG810" s="170" t="str">
        <f t="shared" si="3243"/>
        <v/>
      </c>
      <c r="AH810" s="148" t="str">
        <f t="shared" si="3244"/>
        <v/>
      </c>
      <c r="AI810" s="146" t="str">
        <f t="shared" si="28"/>
        <v/>
      </c>
      <c r="AJ810" s="146" t="str">
        <f t="shared" si="29"/>
        <v/>
      </c>
      <c r="AK810" s="146" t="str">
        <f t="shared" si="30"/>
        <v/>
      </c>
      <c r="AL810" s="146" t="str">
        <f t="shared" si="31"/>
        <v/>
      </c>
      <c r="AM810" s="171" t="str">
        <f t="shared" si="32"/>
        <v/>
      </c>
      <c r="AN810" s="171" t="str">
        <f t="shared" si="33"/>
        <v/>
      </c>
      <c r="AO810" s="146" t="str">
        <f t="shared" si="34"/>
        <v/>
      </c>
      <c r="AP810" s="146" t="str">
        <f t="shared" si="35"/>
        <v/>
      </c>
      <c r="AQ810" s="146" t="str">
        <f t="shared" si="36"/>
        <v/>
      </c>
      <c r="AR810" s="146" t="str">
        <f t="shared" ref="AR810:AS810" si="3385">IF(NOT(ISBLANK(CB810)),CONCATENATE(TEXT(CB810,"yyyy-mm-ddThh:MM:ss"),"Z"),"")</f>
        <v/>
      </c>
      <c r="AS810" s="146" t="str">
        <f t="shared" si="3385"/>
        <v/>
      </c>
      <c r="AT810" s="146" t="str">
        <f t="shared" si="38"/>
        <v/>
      </c>
      <c r="AU810" s="146" t="str">
        <f t="shared" si="39"/>
        <v/>
      </c>
      <c r="AV810" s="146" t="str">
        <f t="shared" ref="AV810:AW810" si="3386">IF(NOT(ISBLANK(DT810)),CONCATENATE(TEXT(DT810,"yyyy-mm-ddThh:MM:ss"),"Z"),"")</f>
        <v/>
      </c>
      <c r="AW810" s="146" t="str">
        <f t="shared" si="3386"/>
        <v/>
      </c>
      <c r="AX810" s="146" t="str">
        <f t="shared" ref="AX810:AZ810" si="3387">IF(NOT(ISBLANK(ED810)),CONCATENATE(TEXT(ED810,"yyyy-mm-ddThh:MM:ss"),"Z"),"")</f>
        <v/>
      </c>
      <c r="AY810" s="146" t="str">
        <f t="shared" si="3387"/>
        <v/>
      </c>
      <c r="AZ810" s="146" t="str">
        <f t="shared" si="3387"/>
        <v/>
      </c>
      <c r="BA810" s="176"/>
      <c r="BB810" s="152"/>
      <c r="BC810" s="177"/>
      <c r="BD810" s="154"/>
      <c r="BE810" s="155"/>
      <c r="BF810" s="154"/>
      <c r="BG810" s="155"/>
      <c r="BH810" s="169"/>
      <c r="BI810" s="162"/>
      <c r="BJ810" s="172"/>
      <c r="BK810" s="162"/>
      <c r="BL810" s="158"/>
      <c r="BM810" s="172"/>
      <c r="BN810" s="162"/>
      <c r="BO810" s="167"/>
      <c r="BP810" s="169"/>
      <c r="BQ810" s="162"/>
      <c r="BR810" s="162"/>
      <c r="BS810" s="174"/>
      <c r="BT810" s="162"/>
      <c r="BU810" s="174"/>
      <c r="BV810" s="174"/>
      <c r="BW810" s="174"/>
      <c r="BX810" s="173"/>
      <c r="BY810" s="158"/>
      <c r="BZ810" s="160"/>
      <c r="CA810" s="172"/>
      <c r="CB810" s="152"/>
      <c r="CC810" s="152"/>
      <c r="CD810" s="156"/>
      <c r="CE810" s="172"/>
      <c r="CF810" s="162"/>
      <c r="CG810" s="162"/>
      <c r="CH810" s="158"/>
      <c r="CI810" s="173"/>
      <c r="CJ810" s="178"/>
      <c r="CK810" s="173"/>
      <c r="CL810" s="165"/>
      <c r="CM810" s="172"/>
      <c r="CN810" s="162"/>
      <c r="CO810" s="162"/>
      <c r="CP810" s="162"/>
      <c r="CQ810" s="162"/>
      <c r="CR810" s="169"/>
      <c r="CS810" s="162"/>
      <c r="CT810" s="162"/>
      <c r="CU810" s="174"/>
      <c r="CV810" s="152"/>
      <c r="CW810" s="173"/>
      <c r="CX810" s="158"/>
      <c r="CY810" s="172"/>
      <c r="CZ810" s="162"/>
      <c r="DA810" s="162"/>
      <c r="DB810" s="158"/>
      <c r="DC810" s="173"/>
      <c r="DD810" s="178"/>
      <c r="DE810" s="173"/>
      <c r="DF810" s="165"/>
      <c r="DG810" s="172"/>
      <c r="DH810" s="178"/>
      <c r="DI810" s="172"/>
      <c r="DJ810" s="178"/>
      <c r="DK810" s="172"/>
      <c r="DL810" s="162"/>
      <c r="DM810" s="167"/>
      <c r="DN810" s="169"/>
      <c r="DO810" s="162"/>
      <c r="DP810" s="162"/>
      <c r="DQ810" s="174"/>
      <c r="DR810" s="152"/>
      <c r="DS810" s="172"/>
      <c r="DT810" s="152"/>
      <c r="DU810" s="152"/>
      <c r="DV810" s="156"/>
      <c r="DW810" s="173"/>
      <c r="DX810" s="158"/>
      <c r="DY810" s="172"/>
      <c r="DZ810" s="162"/>
      <c r="EA810" s="162"/>
      <c r="EB810" s="172"/>
      <c r="EC810" s="172"/>
      <c r="ED810" s="152"/>
      <c r="EE810" s="152"/>
      <c r="EF810" s="152"/>
      <c r="EG810" s="174"/>
      <c r="EH810" s="172"/>
      <c r="EI810" s="162"/>
      <c r="EJ810" s="162"/>
    </row>
    <row r="811" spans="1:140" ht="12.5">
      <c r="A811" s="168"/>
      <c r="B811" s="169"/>
      <c r="C811" s="144" t="str">
        <f t="shared" si="0"/>
        <v/>
      </c>
      <c r="D811" s="144" t="str">
        <f t="shared" si="3233"/>
        <v/>
      </c>
      <c r="E811" s="144" t="str">
        <f t="shared" si="2"/>
        <v/>
      </c>
      <c r="F811" s="145" t="str">
        <f t="shared" si="3234"/>
        <v/>
      </c>
      <c r="G811" s="145" t="str">
        <f t="shared" si="4"/>
        <v/>
      </c>
      <c r="H811" s="145" t="str">
        <f t="shared" si="5"/>
        <v/>
      </c>
      <c r="I811" s="146" t="str">
        <f t="shared" ref="I811:J811" si="3388">IF(COUNTA($DO811:$DX811)&gt;0,$BA811,"")</f>
        <v/>
      </c>
      <c r="J811" s="146" t="str">
        <f t="shared" si="3388"/>
        <v/>
      </c>
      <c r="K811" s="147" t="str">
        <f t="shared" si="43"/>
        <v/>
      </c>
      <c r="L811" s="147" t="str">
        <f t="shared" si="7"/>
        <v/>
      </c>
      <c r="M811" s="147" t="str">
        <f t="shared" si="8"/>
        <v/>
      </c>
      <c r="N811" s="147" t="str">
        <f t="shared" si="48"/>
        <v/>
      </c>
      <c r="O811" s="147" t="str">
        <f t="shared" si="9"/>
        <v/>
      </c>
      <c r="P811" s="146" t="str">
        <f t="shared" si="3236"/>
        <v/>
      </c>
      <c r="Q811" s="147" t="str">
        <f t="shared" si="3237"/>
        <v/>
      </c>
      <c r="R811" s="146" t="str">
        <f t="shared" si="12"/>
        <v/>
      </c>
      <c r="S811" s="146" t="str">
        <f t="shared" si="13"/>
        <v/>
      </c>
      <c r="T811" s="146" t="str">
        <f>IF(NOT(ISBLANK(DH811)),
        IF(AND(ISREF('Input Tenderers'!$J$8:$K$8),COUNTA('Input Tenderers'!$N$8)&gt;0),
                IF(COUNTA('Input Implementation Transactio'!$N811:$O811)&gt;0,"supplier;tenderer;payee","supplier;tenderer"),
                IF(COUNTA('Input Implementation Transactio'!$N811:$O811)&gt;0,"supplier;payee","supplier")
                ),
        IF(COUNTA('Input Implementation Transactio'!$N811:$O811)&gt;0, "payee", "")
        )</f>
        <v/>
      </c>
      <c r="U811" s="146" t="str">
        <f t="shared" si="14"/>
        <v/>
      </c>
      <c r="V811" s="146" t="str">
        <f t="shared" si="15"/>
        <v/>
      </c>
      <c r="W811" s="148" t="str">
        <f t="shared" si="3238"/>
        <v/>
      </c>
      <c r="X811" s="175" t="str">
        <f t="shared" si="3239"/>
        <v/>
      </c>
      <c r="Y811" s="170" t="str">
        <f t="shared" si="3240"/>
        <v/>
      </c>
      <c r="Z811" s="150" t="str">
        <f t="shared" si="19"/>
        <v/>
      </c>
      <c r="AA811" s="146" t="str">
        <f t="shared" si="20"/>
        <v/>
      </c>
      <c r="AB811" s="146" t="str">
        <f t="shared" si="21"/>
        <v/>
      </c>
      <c r="AC811" s="146" t="str">
        <f t="shared" si="22"/>
        <v/>
      </c>
      <c r="AD811" s="148" t="str">
        <f t="shared" si="3241"/>
        <v/>
      </c>
      <c r="AE811" s="148" t="str">
        <f t="shared" si="24"/>
        <v/>
      </c>
      <c r="AF811" s="175" t="str">
        <f t="shared" si="3242"/>
        <v/>
      </c>
      <c r="AG811" s="170" t="str">
        <f t="shared" si="3243"/>
        <v/>
      </c>
      <c r="AH811" s="148" t="str">
        <f t="shared" si="3244"/>
        <v/>
      </c>
      <c r="AI811" s="146" t="str">
        <f t="shared" si="28"/>
        <v/>
      </c>
      <c r="AJ811" s="146" t="str">
        <f t="shared" si="29"/>
        <v/>
      </c>
      <c r="AK811" s="146" t="str">
        <f t="shared" si="30"/>
        <v/>
      </c>
      <c r="AL811" s="146" t="str">
        <f t="shared" si="31"/>
        <v/>
      </c>
      <c r="AM811" s="171" t="str">
        <f t="shared" si="32"/>
        <v/>
      </c>
      <c r="AN811" s="171" t="str">
        <f t="shared" si="33"/>
        <v/>
      </c>
      <c r="AO811" s="146" t="str">
        <f t="shared" si="34"/>
        <v/>
      </c>
      <c r="AP811" s="146" t="str">
        <f t="shared" si="35"/>
        <v/>
      </c>
      <c r="AQ811" s="146" t="str">
        <f t="shared" si="36"/>
        <v/>
      </c>
      <c r="AR811" s="146" t="str">
        <f t="shared" ref="AR811:AS811" si="3389">IF(NOT(ISBLANK(CB811)),CONCATENATE(TEXT(CB811,"yyyy-mm-ddThh:MM:ss"),"Z"),"")</f>
        <v/>
      </c>
      <c r="AS811" s="146" t="str">
        <f t="shared" si="3389"/>
        <v/>
      </c>
      <c r="AT811" s="146" t="str">
        <f t="shared" si="38"/>
        <v/>
      </c>
      <c r="AU811" s="146" t="str">
        <f t="shared" si="39"/>
        <v/>
      </c>
      <c r="AV811" s="146" t="str">
        <f t="shared" ref="AV811:AW811" si="3390">IF(NOT(ISBLANK(DT811)),CONCATENATE(TEXT(DT811,"yyyy-mm-ddThh:MM:ss"),"Z"),"")</f>
        <v/>
      </c>
      <c r="AW811" s="146" t="str">
        <f t="shared" si="3390"/>
        <v/>
      </c>
      <c r="AX811" s="146" t="str">
        <f t="shared" ref="AX811:AZ811" si="3391">IF(NOT(ISBLANK(ED811)),CONCATENATE(TEXT(ED811,"yyyy-mm-ddThh:MM:ss"),"Z"),"")</f>
        <v/>
      </c>
      <c r="AY811" s="146" t="str">
        <f t="shared" si="3391"/>
        <v/>
      </c>
      <c r="AZ811" s="146" t="str">
        <f t="shared" si="3391"/>
        <v/>
      </c>
      <c r="BA811" s="176"/>
      <c r="BB811" s="152"/>
      <c r="BC811" s="177"/>
      <c r="BD811" s="154"/>
      <c r="BE811" s="155"/>
      <c r="BF811" s="154"/>
      <c r="BG811" s="155"/>
      <c r="BH811" s="169"/>
      <c r="BI811" s="162"/>
      <c r="BJ811" s="172"/>
      <c r="BK811" s="162"/>
      <c r="BL811" s="158"/>
      <c r="BM811" s="172"/>
      <c r="BN811" s="162"/>
      <c r="BO811" s="167"/>
      <c r="BP811" s="169"/>
      <c r="BQ811" s="162"/>
      <c r="BR811" s="162"/>
      <c r="BS811" s="174"/>
      <c r="BT811" s="162"/>
      <c r="BU811" s="174"/>
      <c r="BV811" s="174"/>
      <c r="BW811" s="174"/>
      <c r="BX811" s="173"/>
      <c r="BY811" s="158"/>
      <c r="BZ811" s="160"/>
      <c r="CA811" s="172"/>
      <c r="CB811" s="152"/>
      <c r="CC811" s="152"/>
      <c r="CD811" s="156"/>
      <c r="CE811" s="172"/>
      <c r="CF811" s="162"/>
      <c r="CG811" s="162"/>
      <c r="CH811" s="158"/>
      <c r="CI811" s="173"/>
      <c r="CJ811" s="178"/>
      <c r="CK811" s="173"/>
      <c r="CL811" s="165"/>
      <c r="CM811" s="172"/>
      <c r="CN811" s="162"/>
      <c r="CO811" s="162"/>
      <c r="CP811" s="162"/>
      <c r="CQ811" s="162"/>
      <c r="CR811" s="169"/>
      <c r="CS811" s="162"/>
      <c r="CT811" s="162"/>
      <c r="CU811" s="174"/>
      <c r="CV811" s="152"/>
      <c r="CW811" s="173"/>
      <c r="CX811" s="158"/>
      <c r="CY811" s="172"/>
      <c r="CZ811" s="162"/>
      <c r="DA811" s="162"/>
      <c r="DB811" s="158"/>
      <c r="DC811" s="173"/>
      <c r="DD811" s="178"/>
      <c r="DE811" s="173"/>
      <c r="DF811" s="165"/>
      <c r="DG811" s="172"/>
      <c r="DH811" s="178"/>
      <c r="DI811" s="172"/>
      <c r="DJ811" s="178"/>
      <c r="DK811" s="172"/>
      <c r="DL811" s="162"/>
      <c r="DM811" s="167"/>
      <c r="DN811" s="169"/>
      <c r="DO811" s="162"/>
      <c r="DP811" s="162"/>
      <c r="DQ811" s="174"/>
      <c r="DR811" s="152"/>
      <c r="DS811" s="172"/>
      <c r="DT811" s="152"/>
      <c r="DU811" s="152"/>
      <c r="DV811" s="156"/>
      <c r="DW811" s="173"/>
      <c r="DX811" s="158"/>
      <c r="DY811" s="172"/>
      <c r="DZ811" s="162"/>
      <c r="EA811" s="162"/>
      <c r="EB811" s="172"/>
      <c r="EC811" s="172"/>
      <c r="ED811" s="152"/>
      <c r="EE811" s="152"/>
      <c r="EF811" s="152"/>
      <c r="EG811" s="174"/>
      <c r="EH811" s="172"/>
      <c r="EI811" s="162"/>
      <c r="EJ811" s="162"/>
    </row>
    <row r="812" spans="1:140" ht="12.5">
      <c r="A812" s="168"/>
      <c r="B812" s="169"/>
      <c r="C812" s="144" t="str">
        <f t="shared" si="0"/>
        <v/>
      </c>
      <c r="D812" s="144" t="str">
        <f t="shared" si="3233"/>
        <v/>
      </c>
      <c r="E812" s="144" t="str">
        <f t="shared" si="2"/>
        <v/>
      </c>
      <c r="F812" s="145" t="str">
        <f t="shared" si="3234"/>
        <v/>
      </c>
      <c r="G812" s="145" t="str">
        <f t="shared" si="4"/>
        <v/>
      </c>
      <c r="H812" s="145" t="str">
        <f t="shared" si="5"/>
        <v/>
      </c>
      <c r="I812" s="146" t="str">
        <f t="shared" ref="I812:J812" si="3392">IF(COUNTA($DO812:$DX812)&gt;0,$BA812,"")</f>
        <v/>
      </c>
      <c r="J812" s="146" t="str">
        <f t="shared" si="3392"/>
        <v/>
      </c>
      <c r="K812" s="147" t="str">
        <f t="shared" si="43"/>
        <v/>
      </c>
      <c r="L812" s="147" t="str">
        <f t="shared" si="7"/>
        <v/>
      </c>
      <c r="M812" s="147" t="str">
        <f t="shared" si="8"/>
        <v/>
      </c>
      <c r="N812" s="147" t="str">
        <f t="shared" si="48"/>
        <v/>
      </c>
      <c r="O812" s="147" t="str">
        <f t="shared" si="9"/>
        <v/>
      </c>
      <c r="P812" s="146" t="str">
        <f t="shared" si="3236"/>
        <v/>
      </c>
      <c r="Q812" s="147" t="str">
        <f t="shared" si="3237"/>
        <v/>
      </c>
      <c r="R812" s="146" t="str">
        <f t="shared" si="12"/>
        <v/>
      </c>
      <c r="S812" s="146" t="str">
        <f t="shared" si="13"/>
        <v/>
      </c>
      <c r="T812" s="146" t="str">
        <f>IF(NOT(ISBLANK(DH812)),
        IF(AND(ISREF('Input Tenderers'!$J$8:$K$8),COUNTA('Input Tenderers'!$N$8)&gt;0),
                IF(COUNTA('Input Implementation Transactio'!$N812:$O812)&gt;0,"supplier;tenderer;payee","supplier;tenderer"),
                IF(COUNTA('Input Implementation Transactio'!$N812:$O812)&gt;0,"supplier;payee","supplier")
                ),
        IF(COUNTA('Input Implementation Transactio'!$N812:$O812)&gt;0, "payee", "")
        )</f>
        <v/>
      </c>
      <c r="U812" s="146" t="str">
        <f t="shared" si="14"/>
        <v/>
      </c>
      <c r="V812" s="146" t="str">
        <f t="shared" si="15"/>
        <v/>
      </c>
      <c r="W812" s="148" t="str">
        <f t="shared" si="3238"/>
        <v/>
      </c>
      <c r="X812" s="175" t="str">
        <f t="shared" si="3239"/>
        <v/>
      </c>
      <c r="Y812" s="170" t="str">
        <f t="shared" si="3240"/>
        <v/>
      </c>
      <c r="Z812" s="150" t="str">
        <f t="shared" si="19"/>
        <v/>
      </c>
      <c r="AA812" s="146" t="str">
        <f t="shared" si="20"/>
        <v/>
      </c>
      <c r="AB812" s="146" t="str">
        <f t="shared" si="21"/>
        <v/>
      </c>
      <c r="AC812" s="146" t="str">
        <f t="shared" si="22"/>
        <v/>
      </c>
      <c r="AD812" s="148" t="str">
        <f t="shared" si="3241"/>
        <v/>
      </c>
      <c r="AE812" s="148" t="str">
        <f t="shared" si="24"/>
        <v/>
      </c>
      <c r="AF812" s="175" t="str">
        <f t="shared" si="3242"/>
        <v/>
      </c>
      <c r="AG812" s="170" t="str">
        <f t="shared" si="3243"/>
        <v/>
      </c>
      <c r="AH812" s="148" t="str">
        <f t="shared" si="3244"/>
        <v/>
      </c>
      <c r="AI812" s="146" t="str">
        <f t="shared" si="28"/>
        <v/>
      </c>
      <c r="AJ812" s="146" t="str">
        <f t="shared" si="29"/>
        <v/>
      </c>
      <c r="AK812" s="146" t="str">
        <f t="shared" si="30"/>
        <v/>
      </c>
      <c r="AL812" s="146" t="str">
        <f t="shared" si="31"/>
        <v/>
      </c>
      <c r="AM812" s="171" t="str">
        <f t="shared" si="32"/>
        <v/>
      </c>
      <c r="AN812" s="171" t="str">
        <f t="shared" si="33"/>
        <v/>
      </c>
      <c r="AO812" s="146" t="str">
        <f t="shared" si="34"/>
        <v/>
      </c>
      <c r="AP812" s="146" t="str">
        <f t="shared" si="35"/>
        <v/>
      </c>
      <c r="AQ812" s="146" t="str">
        <f t="shared" si="36"/>
        <v/>
      </c>
      <c r="AR812" s="146" t="str">
        <f t="shared" ref="AR812:AS812" si="3393">IF(NOT(ISBLANK(CB812)),CONCATENATE(TEXT(CB812,"yyyy-mm-ddThh:MM:ss"),"Z"),"")</f>
        <v/>
      </c>
      <c r="AS812" s="146" t="str">
        <f t="shared" si="3393"/>
        <v/>
      </c>
      <c r="AT812" s="146" t="str">
        <f t="shared" si="38"/>
        <v/>
      </c>
      <c r="AU812" s="146" t="str">
        <f t="shared" si="39"/>
        <v/>
      </c>
      <c r="AV812" s="146" t="str">
        <f t="shared" ref="AV812:AW812" si="3394">IF(NOT(ISBLANK(DT812)),CONCATENATE(TEXT(DT812,"yyyy-mm-ddThh:MM:ss"),"Z"),"")</f>
        <v/>
      </c>
      <c r="AW812" s="146" t="str">
        <f t="shared" si="3394"/>
        <v/>
      </c>
      <c r="AX812" s="146" t="str">
        <f t="shared" ref="AX812:AZ812" si="3395">IF(NOT(ISBLANK(ED812)),CONCATENATE(TEXT(ED812,"yyyy-mm-ddThh:MM:ss"),"Z"),"")</f>
        <v/>
      </c>
      <c r="AY812" s="146" t="str">
        <f t="shared" si="3395"/>
        <v/>
      </c>
      <c r="AZ812" s="146" t="str">
        <f t="shared" si="3395"/>
        <v/>
      </c>
      <c r="BA812" s="176"/>
      <c r="BB812" s="152"/>
      <c r="BC812" s="177"/>
      <c r="BD812" s="154"/>
      <c r="BE812" s="155"/>
      <c r="BF812" s="154"/>
      <c r="BG812" s="155"/>
      <c r="BH812" s="169"/>
      <c r="BI812" s="162"/>
      <c r="BJ812" s="172"/>
      <c r="BK812" s="162"/>
      <c r="BL812" s="158"/>
      <c r="BM812" s="172"/>
      <c r="BN812" s="162"/>
      <c r="BO812" s="167"/>
      <c r="BP812" s="169"/>
      <c r="BQ812" s="162"/>
      <c r="BR812" s="162"/>
      <c r="BS812" s="174"/>
      <c r="BT812" s="162"/>
      <c r="BU812" s="174"/>
      <c r="BV812" s="174"/>
      <c r="BW812" s="174"/>
      <c r="BX812" s="173"/>
      <c r="BY812" s="158"/>
      <c r="BZ812" s="160"/>
      <c r="CA812" s="172"/>
      <c r="CB812" s="152"/>
      <c r="CC812" s="152"/>
      <c r="CD812" s="156"/>
      <c r="CE812" s="172"/>
      <c r="CF812" s="162"/>
      <c r="CG812" s="162"/>
      <c r="CH812" s="158"/>
      <c r="CI812" s="173"/>
      <c r="CJ812" s="178"/>
      <c r="CK812" s="173"/>
      <c r="CL812" s="165"/>
      <c r="CM812" s="172"/>
      <c r="CN812" s="162"/>
      <c r="CO812" s="162"/>
      <c r="CP812" s="162"/>
      <c r="CQ812" s="162"/>
      <c r="CR812" s="169"/>
      <c r="CS812" s="162"/>
      <c r="CT812" s="162"/>
      <c r="CU812" s="174"/>
      <c r="CV812" s="152"/>
      <c r="CW812" s="173"/>
      <c r="CX812" s="158"/>
      <c r="CY812" s="172"/>
      <c r="CZ812" s="162"/>
      <c r="DA812" s="162"/>
      <c r="DB812" s="158"/>
      <c r="DC812" s="173"/>
      <c r="DD812" s="178"/>
      <c r="DE812" s="173"/>
      <c r="DF812" s="165"/>
      <c r="DG812" s="172"/>
      <c r="DH812" s="178"/>
      <c r="DI812" s="172"/>
      <c r="DJ812" s="178"/>
      <c r="DK812" s="172"/>
      <c r="DL812" s="162"/>
      <c r="DM812" s="167"/>
      <c r="DN812" s="169"/>
      <c r="DO812" s="162"/>
      <c r="DP812" s="162"/>
      <c r="DQ812" s="174"/>
      <c r="DR812" s="152"/>
      <c r="DS812" s="172"/>
      <c r="DT812" s="152"/>
      <c r="DU812" s="152"/>
      <c r="DV812" s="156"/>
      <c r="DW812" s="173"/>
      <c r="DX812" s="158"/>
      <c r="DY812" s="172"/>
      <c r="DZ812" s="162"/>
      <c r="EA812" s="162"/>
      <c r="EB812" s="172"/>
      <c r="EC812" s="172"/>
      <c r="ED812" s="152"/>
      <c r="EE812" s="152"/>
      <c r="EF812" s="152"/>
      <c r="EG812" s="174"/>
      <c r="EH812" s="172"/>
      <c r="EI812" s="162"/>
      <c r="EJ812" s="162"/>
    </row>
    <row r="813" spans="1:140" ht="12.5">
      <c r="A813" s="168"/>
      <c r="B813" s="169"/>
      <c r="C813" s="144" t="str">
        <f t="shared" si="0"/>
        <v/>
      </c>
      <c r="D813" s="144" t="str">
        <f t="shared" si="3233"/>
        <v/>
      </c>
      <c r="E813" s="144" t="str">
        <f t="shared" si="2"/>
        <v/>
      </c>
      <c r="F813" s="145" t="str">
        <f t="shared" si="3234"/>
        <v/>
      </c>
      <c r="G813" s="145" t="str">
        <f t="shared" si="4"/>
        <v/>
      </c>
      <c r="H813" s="145" t="str">
        <f t="shared" si="5"/>
        <v/>
      </c>
      <c r="I813" s="146" t="str">
        <f t="shared" ref="I813:J813" si="3396">IF(COUNTA($DO813:$DX813)&gt;0,$BA813,"")</f>
        <v/>
      </c>
      <c r="J813" s="146" t="str">
        <f t="shared" si="3396"/>
        <v/>
      </c>
      <c r="K813" s="147" t="str">
        <f t="shared" si="43"/>
        <v/>
      </c>
      <c r="L813" s="147" t="str">
        <f t="shared" si="7"/>
        <v/>
      </c>
      <c r="M813" s="147" t="str">
        <f t="shared" si="8"/>
        <v/>
      </c>
      <c r="N813" s="147" t="str">
        <f t="shared" si="48"/>
        <v/>
      </c>
      <c r="O813" s="147" t="str">
        <f t="shared" si="9"/>
        <v/>
      </c>
      <c r="P813" s="146" t="str">
        <f t="shared" si="3236"/>
        <v/>
      </c>
      <c r="Q813" s="147" t="str">
        <f t="shared" si="3237"/>
        <v/>
      </c>
      <c r="R813" s="146" t="str">
        <f t="shared" si="12"/>
        <v/>
      </c>
      <c r="S813" s="146" t="str">
        <f t="shared" si="13"/>
        <v/>
      </c>
      <c r="T813" s="146" t="str">
        <f>IF(NOT(ISBLANK(DH813)),
        IF(AND(ISREF('Input Tenderers'!$J$8:$K$8),COUNTA('Input Tenderers'!$N$8)&gt;0),
                IF(COUNTA('Input Implementation Transactio'!$N813:$O813)&gt;0,"supplier;tenderer;payee","supplier;tenderer"),
                IF(COUNTA('Input Implementation Transactio'!$N813:$O813)&gt;0,"supplier;payee","supplier")
                ),
        IF(COUNTA('Input Implementation Transactio'!$N813:$O813)&gt;0, "payee", "")
        )</f>
        <v/>
      </c>
      <c r="U813" s="146" t="str">
        <f t="shared" si="14"/>
        <v/>
      </c>
      <c r="V813" s="146" t="str">
        <f t="shared" si="15"/>
        <v/>
      </c>
      <c r="W813" s="148" t="str">
        <f t="shared" si="3238"/>
        <v/>
      </c>
      <c r="X813" s="175" t="str">
        <f t="shared" si="3239"/>
        <v/>
      </c>
      <c r="Y813" s="170" t="str">
        <f t="shared" si="3240"/>
        <v/>
      </c>
      <c r="Z813" s="150" t="str">
        <f t="shared" si="19"/>
        <v/>
      </c>
      <c r="AA813" s="146" t="str">
        <f t="shared" si="20"/>
        <v/>
      </c>
      <c r="AB813" s="146" t="str">
        <f t="shared" si="21"/>
        <v/>
      </c>
      <c r="AC813" s="146" t="str">
        <f t="shared" si="22"/>
        <v/>
      </c>
      <c r="AD813" s="148" t="str">
        <f t="shared" si="3241"/>
        <v/>
      </c>
      <c r="AE813" s="148" t="str">
        <f t="shared" si="24"/>
        <v/>
      </c>
      <c r="AF813" s="175" t="str">
        <f t="shared" si="3242"/>
        <v/>
      </c>
      <c r="AG813" s="170" t="str">
        <f t="shared" si="3243"/>
        <v/>
      </c>
      <c r="AH813" s="148" t="str">
        <f t="shared" si="3244"/>
        <v/>
      </c>
      <c r="AI813" s="146" t="str">
        <f t="shared" si="28"/>
        <v/>
      </c>
      <c r="AJ813" s="146" t="str">
        <f t="shared" si="29"/>
        <v/>
      </c>
      <c r="AK813" s="146" t="str">
        <f t="shared" si="30"/>
        <v/>
      </c>
      <c r="AL813" s="146" t="str">
        <f t="shared" si="31"/>
        <v/>
      </c>
      <c r="AM813" s="171" t="str">
        <f t="shared" si="32"/>
        <v/>
      </c>
      <c r="AN813" s="171" t="str">
        <f t="shared" si="33"/>
        <v/>
      </c>
      <c r="AO813" s="146" t="str">
        <f t="shared" si="34"/>
        <v/>
      </c>
      <c r="AP813" s="146" t="str">
        <f t="shared" si="35"/>
        <v/>
      </c>
      <c r="AQ813" s="146" t="str">
        <f t="shared" si="36"/>
        <v/>
      </c>
      <c r="AR813" s="146" t="str">
        <f t="shared" ref="AR813:AS813" si="3397">IF(NOT(ISBLANK(CB813)),CONCATENATE(TEXT(CB813,"yyyy-mm-ddThh:MM:ss"),"Z"),"")</f>
        <v/>
      </c>
      <c r="AS813" s="146" t="str">
        <f t="shared" si="3397"/>
        <v/>
      </c>
      <c r="AT813" s="146" t="str">
        <f t="shared" si="38"/>
        <v/>
      </c>
      <c r="AU813" s="146" t="str">
        <f t="shared" si="39"/>
        <v/>
      </c>
      <c r="AV813" s="146" t="str">
        <f t="shared" ref="AV813:AW813" si="3398">IF(NOT(ISBLANK(DT813)),CONCATENATE(TEXT(DT813,"yyyy-mm-ddThh:MM:ss"),"Z"),"")</f>
        <v/>
      </c>
      <c r="AW813" s="146" t="str">
        <f t="shared" si="3398"/>
        <v/>
      </c>
      <c r="AX813" s="146" t="str">
        <f t="shared" ref="AX813:AZ813" si="3399">IF(NOT(ISBLANK(ED813)),CONCATENATE(TEXT(ED813,"yyyy-mm-ddThh:MM:ss"),"Z"),"")</f>
        <v/>
      </c>
      <c r="AY813" s="146" t="str">
        <f t="shared" si="3399"/>
        <v/>
      </c>
      <c r="AZ813" s="146" t="str">
        <f t="shared" si="3399"/>
        <v/>
      </c>
      <c r="BA813" s="176"/>
      <c r="BB813" s="152"/>
      <c r="BC813" s="177"/>
      <c r="BD813" s="154"/>
      <c r="BE813" s="155"/>
      <c r="BF813" s="154"/>
      <c r="BG813" s="155"/>
      <c r="BH813" s="169"/>
      <c r="BI813" s="162"/>
      <c r="BJ813" s="172"/>
      <c r="BK813" s="162"/>
      <c r="BL813" s="158"/>
      <c r="BM813" s="172"/>
      <c r="BN813" s="162"/>
      <c r="BO813" s="167"/>
      <c r="BP813" s="169"/>
      <c r="BQ813" s="162"/>
      <c r="BR813" s="162"/>
      <c r="BS813" s="174"/>
      <c r="BT813" s="162"/>
      <c r="BU813" s="174"/>
      <c r="BV813" s="174"/>
      <c r="BW813" s="174"/>
      <c r="BX813" s="173"/>
      <c r="BY813" s="158"/>
      <c r="BZ813" s="160"/>
      <c r="CA813" s="172"/>
      <c r="CB813" s="152"/>
      <c r="CC813" s="152"/>
      <c r="CD813" s="156"/>
      <c r="CE813" s="172"/>
      <c r="CF813" s="162"/>
      <c r="CG813" s="162"/>
      <c r="CH813" s="158"/>
      <c r="CI813" s="173"/>
      <c r="CJ813" s="178"/>
      <c r="CK813" s="173"/>
      <c r="CL813" s="165"/>
      <c r="CM813" s="172"/>
      <c r="CN813" s="162"/>
      <c r="CO813" s="162"/>
      <c r="CP813" s="162"/>
      <c r="CQ813" s="162"/>
      <c r="CR813" s="169"/>
      <c r="CS813" s="162"/>
      <c r="CT813" s="162"/>
      <c r="CU813" s="174"/>
      <c r="CV813" s="152"/>
      <c r="CW813" s="173"/>
      <c r="CX813" s="158"/>
      <c r="CY813" s="172"/>
      <c r="CZ813" s="162"/>
      <c r="DA813" s="162"/>
      <c r="DB813" s="158"/>
      <c r="DC813" s="173"/>
      <c r="DD813" s="178"/>
      <c r="DE813" s="173"/>
      <c r="DF813" s="165"/>
      <c r="DG813" s="172"/>
      <c r="DH813" s="178"/>
      <c r="DI813" s="172"/>
      <c r="DJ813" s="178"/>
      <c r="DK813" s="172"/>
      <c r="DL813" s="162"/>
      <c r="DM813" s="167"/>
      <c r="DN813" s="169"/>
      <c r="DO813" s="162"/>
      <c r="DP813" s="162"/>
      <c r="DQ813" s="174"/>
      <c r="DR813" s="152"/>
      <c r="DS813" s="172"/>
      <c r="DT813" s="152"/>
      <c r="DU813" s="152"/>
      <c r="DV813" s="156"/>
      <c r="DW813" s="173"/>
      <c r="DX813" s="158"/>
      <c r="DY813" s="172"/>
      <c r="DZ813" s="162"/>
      <c r="EA813" s="162"/>
      <c r="EB813" s="172"/>
      <c r="EC813" s="172"/>
      <c r="ED813" s="152"/>
      <c r="EE813" s="152"/>
      <c r="EF813" s="152"/>
      <c r="EG813" s="174"/>
      <c r="EH813" s="172"/>
      <c r="EI813" s="162"/>
      <c r="EJ813" s="162"/>
    </row>
    <row r="814" spans="1:140" ht="12.5">
      <c r="A814" s="168"/>
      <c r="B814" s="169"/>
      <c r="C814" s="144" t="str">
        <f t="shared" si="0"/>
        <v/>
      </c>
      <c r="D814" s="144" t="str">
        <f t="shared" si="3233"/>
        <v/>
      </c>
      <c r="E814" s="144" t="str">
        <f t="shared" si="2"/>
        <v/>
      </c>
      <c r="F814" s="145" t="str">
        <f t="shared" si="3234"/>
        <v/>
      </c>
      <c r="G814" s="145" t="str">
        <f t="shared" si="4"/>
        <v/>
      </c>
      <c r="H814" s="145" t="str">
        <f t="shared" si="5"/>
        <v/>
      </c>
      <c r="I814" s="146" t="str">
        <f t="shared" ref="I814:J814" si="3400">IF(COUNTA($DO814:$DX814)&gt;0,$BA814,"")</f>
        <v/>
      </c>
      <c r="J814" s="146" t="str">
        <f t="shared" si="3400"/>
        <v/>
      </c>
      <c r="K814" s="147" t="str">
        <f t="shared" si="43"/>
        <v/>
      </c>
      <c r="L814" s="147" t="str">
        <f t="shared" si="7"/>
        <v/>
      </c>
      <c r="M814" s="147" t="str">
        <f t="shared" si="8"/>
        <v/>
      </c>
      <c r="N814" s="147" t="str">
        <f t="shared" si="48"/>
        <v/>
      </c>
      <c r="O814" s="147" t="str">
        <f t="shared" si="9"/>
        <v/>
      </c>
      <c r="P814" s="146" t="str">
        <f t="shared" si="3236"/>
        <v/>
      </c>
      <c r="Q814" s="147" t="str">
        <f t="shared" si="3237"/>
        <v/>
      </c>
      <c r="R814" s="146" t="str">
        <f t="shared" si="12"/>
        <v/>
      </c>
      <c r="S814" s="146" t="str">
        <f t="shared" si="13"/>
        <v/>
      </c>
      <c r="T814" s="146" t="str">
        <f>IF(NOT(ISBLANK(DH814)),
        IF(AND(ISREF('Input Tenderers'!$J$8:$K$8),COUNTA('Input Tenderers'!$N$8)&gt;0),
                IF(COUNTA('Input Implementation Transactio'!$N814:$O814)&gt;0,"supplier;tenderer;payee","supplier;tenderer"),
                IF(COUNTA('Input Implementation Transactio'!$N814:$O814)&gt;0,"supplier;payee","supplier")
                ),
        IF(COUNTA('Input Implementation Transactio'!$N814:$O814)&gt;0, "payee", "")
        )</f>
        <v/>
      </c>
      <c r="U814" s="146" t="str">
        <f t="shared" si="14"/>
        <v/>
      </c>
      <c r="V814" s="146" t="str">
        <f t="shared" si="15"/>
        <v/>
      </c>
      <c r="W814" s="148" t="str">
        <f t="shared" si="3238"/>
        <v/>
      </c>
      <c r="X814" s="175" t="str">
        <f t="shared" si="3239"/>
        <v/>
      </c>
      <c r="Y814" s="170" t="str">
        <f t="shared" si="3240"/>
        <v/>
      </c>
      <c r="Z814" s="150" t="str">
        <f t="shared" si="19"/>
        <v/>
      </c>
      <c r="AA814" s="146" t="str">
        <f t="shared" si="20"/>
        <v/>
      </c>
      <c r="AB814" s="146" t="str">
        <f t="shared" si="21"/>
        <v/>
      </c>
      <c r="AC814" s="146" t="str">
        <f t="shared" si="22"/>
        <v/>
      </c>
      <c r="AD814" s="148" t="str">
        <f t="shared" si="3241"/>
        <v/>
      </c>
      <c r="AE814" s="148" t="str">
        <f t="shared" si="24"/>
        <v/>
      </c>
      <c r="AF814" s="175" t="str">
        <f t="shared" si="3242"/>
        <v/>
      </c>
      <c r="AG814" s="170" t="str">
        <f t="shared" si="3243"/>
        <v/>
      </c>
      <c r="AH814" s="148" t="str">
        <f t="shared" si="3244"/>
        <v/>
      </c>
      <c r="AI814" s="146" t="str">
        <f t="shared" si="28"/>
        <v/>
      </c>
      <c r="AJ814" s="146" t="str">
        <f t="shared" si="29"/>
        <v/>
      </c>
      <c r="AK814" s="146" t="str">
        <f t="shared" si="30"/>
        <v/>
      </c>
      <c r="AL814" s="146" t="str">
        <f t="shared" si="31"/>
        <v/>
      </c>
      <c r="AM814" s="171" t="str">
        <f t="shared" si="32"/>
        <v/>
      </c>
      <c r="AN814" s="171" t="str">
        <f t="shared" si="33"/>
        <v/>
      </c>
      <c r="AO814" s="146" t="str">
        <f t="shared" si="34"/>
        <v/>
      </c>
      <c r="AP814" s="146" t="str">
        <f t="shared" si="35"/>
        <v/>
      </c>
      <c r="AQ814" s="146" t="str">
        <f t="shared" si="36"/>
        <v/>
      </c>
      <c r="AR814" s="146" t="str">
        <f t="shared" ref="AR814:AS814" si="3401">IF(NOT(ISBLANK(CB814)),CONCATENATE(TEXT(CB814,"yyyy-mm-ddThh:MM:ss"),"Z"),"")</f>
        <v/>
      </c>
      <c r="AS814" s="146" t="str">
        <f t="shared" si="3401"/>
        <v/>
      </c>
      <c r="AT814" s="146" t="str">
        <f t="shared" si="38"/>
        <v/>
      </c>
      <c r="AU814" s="146" t="str">
        <f t="shared" si="39"/>
        <v/>
      </c>
      <c r="AV814" s="146" t="str">
        <f t="shared" ref="AV814:AW814" si="3402">IF(NOT(ISBLANK(DT814)),CONCATENATE(TEXT(DT814,"yyyy-mm-ddThh:MM:ss"),"Z"),"")</f>
        <v/>
      </c>
      <c r="AW814" s="146" t="str">
        <f t="shared" si="3402"/>
        <v/>
      </c>
      <c r="AX814" s="146" t="str">
        <f t="shared" ref="AX814:AZ814" si="3403">IF(NOT(ISBLANK(ED814)),CONCATENATE(TEXT(ED814,"yyyy-mm-ddThh:MM:ss"),"Z"),"")</f>
        <v/>
      </c>
      <c r="AY814" s="146" t="str">
        <f t="shared" si="3403"/>
        <v/>
      </c>
      <c r="AZ814" s="146" t="str">
        <f t="shared" si="3403"/>
        <v/>
      </c>
      <c r="BA814" s="176"/>
      <c r="BB814" s="152"/>
      <c r="BC814" s="177"/>
      <c r="BD814" s="154"/>
      <c r="BE814" s="155"/>
      <c r="BF814" s="154"/>
      <c r="BG814" s="155"/>
      <c r="BH814" s="169"/>
      <c r="BI814" s="162"/>
      <c r="BJ814" s="172"/>
      <c r="BK814" s="162"/>
      <c r="BL814" s="158"/>
      <c r="BM814" s="172"/>
      <c r="BN814" s="162"/>
      <c r="BO814" s="167"/>
      <c r="BP814" s="169"/>
      <c r="BQ814" s="162"/>
      <c r="BR814" s="162"/>
      <c r="BS814" s="174"/>
      <c r="BT814" s="162"/>
      <c r="BU814" s="174"/>
      <c r="BV814" s="174"/>
      <c r="BW814" s="174"/>
      <c r="BX814" s="173"/>
      <c r="BY814" s="158"/>
      <c r="BZ814" s="160"/>
      <c r="CA814" s="172"/>
      <c r="CB814" s="152"/>
      <c r="CC814" s="152"/>
      <c r="CD814" s="156"/>
      <c r="CE814" s="172"/>
      <c r="CF814" s="162"/>
      <c r="CG814" s="162"/>
      <c r="CH814" s="158"/>
      <c r="CI814" s="173"/>
      <c r="CJ814" s="178"/>
      <c r="CK814" s="173"/>
      <c r="CL814" s="165"/>
      <c r="CM814" s="172"/>
      <c r="CN814" s="162"/>
      <c r="CO814" s="162"/>
      <c r="CP814" s="162"/>
      <c r="CQ814" s="162"/>
      <c r="CR814" s="169"/>
      <c r="CS814" s="162"/>
      <c r="CT814" s="162"/>
      <c r="CU814" s="174"/>
      <c r="CV814" s="152"/>
      <c r="CW814" s="173"/>
      <c r="CX814" s="158"/>
      <c r="CY814" s="172"/>
      <c r="CZ814" s="162"/>
      <c r="DA814" s="162"/>
      <c r="DB814" s="158"/>
      <c r="DC814" s="173"/>
      <c r="DD814" s="178"/>
      <c r="DE814" s="173"/>
      <c r="DF814" s="165"/>
      <c r="DG814" s="172"/>
      <c r="DH814" s="178"/>
      <c r="DI814" s="172"/>
      <c r="DJ814" s="178"/>
      <c r="DK814" s="172"/>
      <c r="DL814" s="162"/>
      <c r="DM814" s="167"/>
      <c r="DN814" s="169"/>
      <c r="DO814" s="162"/>
      <c r="DP814" s="162"/>
      <c r="DQ814" s="174"/>
      <c r="DR814" s="152"/>
      <c r="DS814" s="172"/>
      <c r="DT814" s="152"/>
      <c r="DU814" s="152"/>
      <c r="DV814" s="156"/>
      <c r="DW814" s="173"/>
      <c r="DX814" s="158"/>
      <c r="DY814" s="172"/>
      <c r="DZ814" s="162"/>
      <c r="EA814" s="162"/>
      <c r="EB814" s="172"/>
      <c r="EC814" s="172"/>
      <c r="ED814" s="152"/>
      <c r="EE814" s="152"/>
      <c r="EF814" s="152"/>
      <c r="EG814" s="174"/>
      <c r="EH814" s="172"/>
      <c r="EI814" s="162"/>
      <c r="EJ814" s="162"/>
    </row>
    <row r="815" spans="1:140" ht="12.5">
      <c r="A815" s="168"/>
      <c r="B815" s="169"/>
      <c r="C815" s="144" t="str">
        <f t="shared" si="0"/>
        <v/>
      </c>
      <c r="D815" s="144" t="str">
        <f t="shared" si="3233"/>
        <v/>
      </c>
      <c r="E815" s="144" t="str">
        <f t="shared" si="2"/>
        <v/>
      </c>
      <c r="F815" s="145" t="str">
        <f t="shared" si="3234"/>
        <v/>
      </c>
      <c r="G815" s="145" t="str">
        <f t="shared" si="4"/>
        <v/>
      </c>
      <c r="H815" s="145" t="str">
        <f t="shared" si="5"/>
        <v/>
      </c>
      <c r="I815" s="146" t="str">
        <f t="shared" ref="I815:J815" si="3404">IF(COUNTA($DO815:$DX815)&gt;0,$BA815,"")</f>
        <v/>
      </c>
      <c r="J815" s="146" t="str">
        <f t="shared" si="3404"/>
        <v/>
      </c>
      <c r="K815" s="147" t="str">
        <f t="shared" si="43"/>
        <v/>
      </c>
      <c r="L815" s="147" t="str">
        <f t="shared" si="7"/>
        <v/>
      </c>
      <c r="M815" s="147" t="str">
        <f t="shared" si="8"/>
        <v/>
      </c>
      <c r="N815" s="147" t="str">
        <f t="shared" si="48"/>
        <v/>
      </c>
      <c r="O815" s="147" t="str">
        <f t="shared" si="9"/>
        <v/>
      </c>
      <c r="P815" s="146" t="str">
        <f t="shared" si="3236"/>
        <v/>
      </c>
      <c r="Q815" s="147" t="str">
        <f t="shared" si="3237"/>
        <v/>
      </c>
      <c r="R815" s="146" t="str">
        <f t="shared" si="12"/>
        <v/>
      </c>
      <c r="S815" s="146" t="str">
        <f t="shared" si="13"/>
        <v/>
      </c>
      <c r="T815" s="146" t="str">
        <f>IF(NOT(ISBLANK(DH815)),
        IF(AND(ISREF('Input Tenderers'!$J$8:$K$8),COUNTA('Input Tenderers'!$N$8)&gt;0),
                IF(COUNTA('Input Implementation Transactio'!$N815:$O815)&gt;0,"supplier;tenderer;payee","supplier;tenderer"),
                IF(COUNTA('Input Implementation Transactio'!$N815:$O815)&gt;0,"supplier;payee","supplier")
                ),
        IF(COUNTA('Input Implementation Transactio'!$N815:$O815)&gt;0, "payee", "")
        )</f>
        <v/>
      </c>
      <c r="U815" s="146" t="str">
        <f t="shared" si="14"/>
        <v/>
      </c>
      <c r="V815" s="146" t="str">
        <f t="shared" si="15"/>
        <v/>
      </c>
      <c r="W815" s="148" t="str">
        <f t="shared" si="3238"/>
        <v/>
      </c>
      <c r="X815" s="175" t="str">
        <f t="shared" si="3239"/>
        <v/>
      </c>
      <c r="Y815" s="170" t="str">
        <f t="shared" si="3240"/>
        <v/>
      </c>
      <c r="Z815" s="150" t="str">
        <f t="shared" si="19"/>
        <v/>
      </c>
      <c r="AA815" s="146" t="str">
        <f t="shared" si="20"/>
        <v/>
      </c>
      <c r="AB815" s="146" t="str">
        <f t="shared" si="21"/>
        <v/>
      </c>
      <c r="AC815" s="146" t="str">
        <f t="shared" si="22"/>
        <v/>
      </c>
      <c r="AD815" s="148" t="str">
        <f t="shared" si="3241"/>
        <v/>
      </c>
      <c r="AE815" s="148" t="str">
        <f t="shared" si="24"/>
        <v/>
      </c>
      <c r="AF815" s="175" t="str">
        <f t="shared" si="3242"/>
        <v/>
      </c>
      <c r="AG815" s="170" t="str">
        <f t="shared" si="3243"/>
        <v/>
      </c>
      <c r="AH815" s="148" t="str">
        <f t="shared" si="3244"/>
        <v/>
      </c>
      <c r="AI815" s="146" t="str">
        <f t="shared" si="28"/>
        <v/>
      </c>
      <c r="AJ815" s="146" t="str">
        <f t="shared" si="29"/>
        <v/>
      </c>
      <c r="AK815" s="146" t="str">
        <f t="shared" si="30"/>
        <v/>
      </c>
      <c r="AL815" s="146" t="str">
        <f t="shared" si="31"/>
        <v/>
      </c>
      <c r="AM815" s="171" t="str">
        <f t="shared" si="32"/>
        <v/>
      </c>
      <c r="AN815" s="171" t="str">
        <f t="shared" si="33"/>
        <v/>
      </c>
      <c r="AO815" s="146" t="str">
        <f t="shared" si="34"/>
        <v/>
      </c>
      <c r="AP815" s="146" t="str">
        <f t="shared" si="35"/>
        <v/>
      </c>
      <c r="AQ815" s="146" t="str">
        <f t="shared" si="36"/>
        <v/>
      </c>
      <c r="AR815" s="146" t="str">
        <f t="shared" ref="AR815:AS815" si="3405">IF(NOT(ISBLANK(CB815)),CONCATENATE(TEXT(CB815,"yyyy-mm-ddThh:MM:ss"),"Z"),"")</f>
        <v/>
      </c>
      <c r="AS815" s="146" t="str">
        <f t="shared" si="3405"/>
        <v/>
      </c>
      <c r="AT815" s="146" t="str">
        <f t="shared" si="38"/>
        <v/>
      </c>
      <c r="AU815" s="146" t="str">
        <f t="shared" si="39"/>
        <v/>
      </c>
      <c r="AV815" s="146" t="str">
        <f t="shared" ref="AV815:AW815" si="3406">IF(NOT(ISBLANK(DT815)),CONCATENATE(TEXT(DT815,"yyyy-mm-ddThh:MM:ss"),"Z"),"")</f>
        <v/>
      </c>
      <c r="AW815" s="146" t="str">
        <f t="shared" si="3406"/>
        <v/>
      </c>
      <c r="AX815" s="146" t="str">
        <f t="shared" ref="AX815:AZ815" si="3407">IF(NOT(ISBLANK(ED815)),CONCATENATE(TEXT(ED815,"yyyy-mm-ddThh:MM:ss"),"Z"),"")</f>
        <v/>
      </c>
      <c r="AY815" s="146" t="str">
        <f t="shared" si="3407"/>
        <v/>
      </c>
      <c r="AZ815" s="146" t="str">
        <f t="shared" si="3407"/>
        <v/>
      </c>
      <c r="BA815" s="176"/>
      <c r="BB815" s="152"/>
      <c r="BC815" s="177"/>
      <c r="BD815" s="154"/>
      <c r="BE815" s="155"/>
      <c r="BF815" s="154"/>
      <c r="BG815" s="155"/>
      <c r="BH815" s="169"/>
      <c r="BI815" s="162"/>
      <c r="BJ815" s="172"/>
      <c r="BK815" s="162"/>
      <c r="BL815" s="158"/>
      <c r="BM815" s="172"/>
      <c r="BN815" s="162"/>
      <c r="BO815" s="167"/>
      <c r="BP815" s="169"/>
      <c r="BQ815" s="162"/>
      <c r="BR815" s="162"/>
      <c r="BS815" s="174"/>
      <c r="BT815" s="162"/>
      <c r="BU815" s="174"/>
      <c r="BV815" s="174"/>
      <c r="BW815" s="174"/>
      <c r="BX815" s="173"/>
      <c r="BY815" s="158"/>
      <c r="BZ815" s="160"/>
      <c r="CA815" s="172"/>
      <c r="CB815" s="152"/>
      <c r="CC815" s="152"/>
      <c r="CD815" s="156"/>
      <c r="CE815" s="172"/>
      <c r="CF815" s="162"/>
      <c r="CG815" s="162"/>
      <c r="CH815" s="158"/>
      <c r="CI815" s="173"/>
      <c r="CJ815" s="178"/>
      <c r="CK815" s="173"/>
      <c r="CL815" s="165"/>
      <c r="CM815" s="172"/>
      <c r="CN815" s="162"/>
      <c r="CO815" s="162"/>
      <c r="CP815" s="162"/>
      <c r="CQ815" s="162"/>
      <c r="CR815" s="169"/>
      <c r="CS815" s="162"/>
      <c r="CT815" s="162"/>
      <c r="CU815" s="174"/>
      <c r="CV815" s="152"/>
      <c r="CW815" s="173"/>
      <c r="CX815" s="158"/>
      <c r="CY815" s="172"/>
      <c r="CZ815" s="162"/>
      <c r="DA815" s="162"/>
      <c r="DB815" s="158"/>
      <c r="DC815" s="173"/>
      <c r="DD815" s="178"/>
      <c r="DE815" s="173"/>
      <c r="DF815" s="165"/>
      <c r="DG815" s="172"/>
      <c r="DH815" s="178"/>
      <c r="DI815" s="172"/>
      <c r="DJ815" s="178"/>
      <c r="DK815" s="172"/>
      <c r="DL815" s="162"/>
      <c r="DM815" s="167"/>
      <c r="DN815" s="169"/>
      <c r="DO815" s="162"/>
      <c r="DP815" s="162"/>
      <c r="DQ815" s="174"/>
      <c r="DR815" s="152"/>
      <c r="DS815" s="172"/>
      <c r="DT815" s="152"/>
      <c r="DU815" s="152"/>
      <c r="DV815" s="156"/>
      <c r="DW815" s="173"/>
      <c r="DX815" s="158"/>
      <c r="DY815" s="172"/>
      <c r="DZ815" s="162"/>
      <c r="EA815" s="162"/>
      <c r="EB815" s="172"/>
      <c r="EC815" s="172"/>
      <c r="ED815" s="152"/>
      <c r="EE815" s="152"/>
      <c r="EF815" s="152"/>
      <c r="EG815" s="174"/>
      <c r="EH815" s="172"/>
      <c r="EI815" s="162"/>
      <c r="EJ815" s="162"/>
    </row>
    <row r="816" spans="1:140" ht="12.5">
      <c r="A816" s="168"/>
      <c r="B816" s="169"/>
      <c r="C816" s="144" t="str">
        <f t="shared" si="0"/>
        <v/>
      </c>
      <c r="D816" s="144" t="str">
        <f t="shared" si="3233"/>
        <v/>
      </c>
      <c r="E816" s="144" t="str">
        <f t="shared" si="2"/>
        <v/>
      </c>
      <c r="F816" s="145" t="str">
        <f t="shared" si="3234"/>
        <v/>
      </c>
      <c r="G816" s="145" t="str">
        <f t="shared" si="4"/>
        <v/>
      </c>
      <c r="H816" s="145" t="str">
        <f t="shared" si="5"/>
        <v/>
      </c>
      <c r="I816" s="146" t="str">
        <f t="shared" ref="I816:J816" si="3408">IF(COUNTA($DO816:$DX816)&gt;0,$BA816,"")</f>
        <v/>
      </c>
      <c r="J816" s="146" t="str">
        <f t="shared" si="3408"/>
        <v/>
      </c>
      <c r="K816" s="147" t="str">
        <f t="shared" si="43"/>
        <v/>
      </c>
      <c r="L816" s="147" t="str">
        <f t="shared" si="7"/>
        <v/>
      </c>
      <c r="M816" s="147" t="str">
        <f t="shared" si="8"/>
        <v/>
      </c>
      <c r="N816" s="147" t="str">
        <f t="shared" si="48"/>
        <v/>
      </c>
      <c r="O816" s="147" t="str">
        <f t="shared" si="9"/>
        <v/>
      </c>
      <c r="P816" s="146" t="str">
        <f t="shared" si="3236"/>
        <v/>
      </c>
      <c r="Q816" s="147" t="str">
        <f t="shared" si="3237"/>
        <v/>
      </c>
      <c r="R816" s="146" t="str">
        <f t="shared" si="12"/>
        <v/>
      </c>
      <c r="S816" s="146" t="str">
        <f t="shared" si="13"/>
        <v/>
      </c>
      <c r="T816" s="146" t="str">
        <f>IF(NOT(ISBLANK(DH816)),
        IF(AND(ISREF('Input Tenderers'!$J$8:$K$8),COUNTA('Input Tenderers'!$N$8)&gt;0),
                IF(COUNTA('Input Implementation Transactio'!$N816:$O816)&gt;0,"supplier;tenderer;payee","supplier;tenderer"),
                IF(COUNTA('Input Implementation Transactio'!$N816:$O816)&gt;0,"supplier;payee","supplier")
                ),
        IF(COUNTA('Input Implementation Transactio'!$N816:$O816)&gt;0, "payee", "")
        )</f>
        <v/>
      </c>
      <c r="U816" s="146" t="str">
        <f t="shared" si="14"/>
        <v/>
      </c>
      <c r="V816" s="146" t="str">
        <f t="shared" si="15"/>
        <v/>
      </c>
      <c r="W816" s="148" t="str">
        <f t="shared" si="3238"/>
        <v/>
      </c>
      <c r="X816" s="175" t="str">
        <f t="shared" si="3239"/>
        <v/>
      </c>
      <c r="Y816" s="170" t="str">
        <f t="shared" si="3240"/>
        <v/>
      </c>
      <c r="Z816" s="150" t="str">
        <f t="shared" si="19"/>
        <v/>
      </c>
      <c r="AA816" s="146" t="str">
        <f t="shared" si="20"/>
        <v/>
      </c>
      <c r="AB816" s="146" t="str">
        <f t="shared" si="21"/>
        <v/>
      </c>
      <c r="AC816" s="146" t="str">
        <f t="shared" si="22"/>
        <v/>
      </c>
      <c r="AD816" s="148" t="str">
        <f t="shared" si="3241"/>
        <v/>
      </c>
      <c r="AE816" s="148" t="str">
        <f t="shared" si="24"/>
        <v/>
      </c>
      <c r="AF816" s="175" t="str">
        <f t="shared" si="3242"/>
        <v/>
      </c>
      <c r="AG816" s="170" t="str">
        <f t="shared" si="3243"/>
        <v/>
      </c>
      <c r="AH816" s="148" t="str">
        <f t="shared" si="3244"/>
        <v/>
      </c>
      <c r="AI816" s="146" t="str">
        <f t="shared" si="28"/>
        <v/>
      </c>
      <c r="AJ816" s="146" t="str">
        <f t="shared" si="29"/>
        <v/>
      </c>
      <c r="AK816" s="146" t="str">
        <f t="shared" si="30"/>
        <v/>
      </c>
      <c r="AL816" s="146" t="str">
        <f t="shared" si="31"/>
        <v/>
      </c>
      <c r="AM816" s="171" t="str">
        <f t="shared" si="32"/>
        <v/>
      </c>
      <c r="AN816" s="171" t="str">
        <f t="shared" si="33"/>
        <v/>
      </c>
      <c r="AO816" s="146" t="str">
        <f t="shared" si="34"/>
        <v/>
      </c>
      <c r="AP816" s="146" t="str">
        <f t="shared" si="35"/>
        <v/>
      </c>
      <c r="AQ816" s="146" t="str">
        <f t="shared" si="36"/>
        <v/>
      </c>
      <c r="AR816" s="146" t="str">
        <f t="shared" ref="AR816:AS816" si="3409">IF(NOT(ISBLANK(CB816)),CONCATENATE(TEXT(CB816,"yyyy-mm-ddThh:MM:ss"),"Z"),"")</f>
        <v/>
      </c>
      <c r="AS816" s="146" t="str">
        <f t="shared" si="3409"/>
        <v/>
      </c>
      <c r="AT816" s="146" t="str">
        <f t="shared" si="38"/>
        <v/>
      </c>
      <c r="AU816" s="146" t="str">
        <f t="shared" si="39"/>
        <v/>
      </c>
      <c r="AV816" s="146" t="str">
        <f t="shared" ref="AV816:AW816" si="3410">IF(NOT(ISBLANK(DT816)),CONCATENATE(TEXT(DT816,"yyyy-mm-ddThh:MM:ss"),"Z"),"")</f>
        <v/>
      </c>
      <c r="AW816" s="146" t="str">
        <f t="shared" si="3410"/>
        <v/>
      </c>
      <c r="AX816" s="146" t="str">
        <f t="shared" ref="AX816:AZ816" si="3411">IF(NOT(ISBLANK(ED816)),CONCATENATE(TEXT(ED816,"yyyy-mm-ddThh:MM:ss"),"Z"),"")</f>
        <v/>
      </c>
      <c r="AY816" s="146" t="str">
        <f t="shared" si="3411"/>
        <v/>
      </c>
      <c r="AZ816" s="146" t="str">
        <f t="shared" si="3411"/>
        <v/>
      </c>
      <c r="BA816" s="176"/>
      <c r="BB816" s="152"/>
      <c r="BC816" s="177"/>
      <c r="BD816" s="154"/>
      <c r="BE816" s="155"/>
      <c r="BF816" s="154"/>
      <c r="BG816" s="155"/>
      <c r="BH816" s="169"/>
      <c r="BI816" s="162"/>
      <c r="BJ816" s="172"/>
      <c r="BK816" s="162"/>
      <c r="BL816" s="158"/>
      <c r="BM816" s="172"/>
      <c r="BN816" s="162"/>
      <c r="BO816" s="167"/>
      <c r="BP816" s="169"/>
      <c r="BQ816" s="162"/>
      <c r="BR816" s="162"/>
      <c r="BS816" s="174"/>
      <c r="BT816" s="162"/>
      <c r="BU816" s="174"/>
      <c r="BV816" s="174"/>
      <c r="BW816" s="174"/>
      <c r="BX816" s="173"/>
      <c r="BY816" s="158"/>
      <c r="BZ816" s="160"/>
      <c r="CA816" s="172"/>
      <c r="CB816" s="152"/>
      <c r="CC816" s="152"/>
      <c r="CD816" s="156"/>
      <c r="CE816" s="172"/>
      <c r="CF816" s="162"/>
      <c r="CG816" s="162"/>
      <c r="CH816" s="158"/>
      <c r="CI816" s="173"/>
      <c r="CJ816" s="178"/>
      <c r="CK816" s="173"/>
      <c r="CL816" s="165"/>
      <c r="CM816" s="172"/>
      <c r="CN816" s="162"/>
      <c r="CO816" s="162"/>
      <c r="CP816" s="162"/>
      <c r="CQ816" s="162"/>
      <c r="CR816" s="169"/>
      <c r="CS816" s="162"/>
      <c r="CT816" s="162"/>
      <c r="CU816" s="174"/>
      <c r="CV816" s="152"/>
      <c r="CW816" s="173"/>
      <c r="CX816" s="158"/>
      <c r="CY816" s="172"/>
      <c r="CZ816" s="162"/>
      <c r="DA816" s="162"/>
      <c r="DB816" s="158"/>
      <c r="DC816" s="173"/>
      <c r="DD816" s="178"/>
      <c r="DE816" s="173"/>
      <c r="DF816" s="165"/>
      <c r="DG816" s="172"/>
      <c r="DH816" s="178"/>
      <c r="DI816" s="172"/>
      <c r="DJ816" s="178"/>
      <c r="DK816" s="172"/>
      <c r="DL816" s="162"/>
      <c r="DM816" s="167"/>
      <c r="DN816" s="169"/>
      <c r="DO816" s="162"/>
      <c r="DP816" s="162"/>
      <c r="DQ816" s="174"/>
      <c r="DR816" s="152"/>
      <c r="DS816" s="172"/>
      <c r="DT816" s="152"/>
      <c r="DU816" s="152"/>
      <c r="DV816" s="156"/>
      <c r="DW816" s="173"/>
      <c r="DX816" s="158"/>
      <c r="DY816" s="172"/>
      <c r="DZ816" s="162"/>
      <c r="EA816" s="162"/>
      <c r="EB816" s="172"/>
      <c r="EC816" s="172"/>
      <c r="ED816" s="152"/>
      <c r="EE816" s="152"/>
      <c r="EF816" s="152"/>
      <c r="EG816" s="174"/>
      <c r="EH816" s="172"/>
      <c r="EI816" s="162"/>
      <c r="EJ816" s="162"/>
    </row>
    <row r="817" spans="1:140" ht="12.5">
      <c r="A817" s="168"/>
      <c r="B817" s="169"/>
      <c r="C817" s="144" t="str">
        <f t="shared" si="0"/>
        <v/>
      </c>
      <c r="D817" s="144" t="str">
        <f t="shared" si="3233"/>
        <v/>
      </c>
      <c r="E817" s="144" t="str">
        <f t="shared" si="2"/>
        <v/>
      </c>
      <c r="F817" s="145" t="str">
        <f t="shared" si="3234"/>
        <v/>
      </c>
      <c r="G817" s="145" t="str">
        <f t="shared" si="4"/>
        <v/>
      </c>
      <c r="H817" s="145" t="str">
        <f t="shared" si="5"/>
        <v/>
      </c>
      <c r="I817" s="146" t="str">
        <f t="shared" ref="I817:J817" si="3412">IF(COUNTA($DO817:$DX817)&gt;0,$BA817,"")</f>
        <v/>
      </c>
      <c r="J817" s="146" t="str">
        <f t="shared" si="3412"/>
        <v/>
      </c>
      <c r="K817" s="147" t="str">
        <f t="shared" si="43"/>
        <v/>
      </c>
      <c r="L817" s="147" t="str">
        <f t="shared" si="7"/>
        <v/>
      </c>
      <c r="M817" s="147" t="str">
        <f t="shared" si="8"/>
        <v/>
      </c>
      <c r="N817" s="147" t="str">
        <f t="shared" si="48"/>
        <v/>
      </c>
      <c r="O817" s="147" t="str">
        <f t="shared" si="9"/>
        <v/>
      </c>
      <c r="P817" s="146" t="str">
        <f t="shared" si="3236"/>
        <v/>
      </c>
      <c r="Q817" s="147" t="str">
        <f t="shared" si="3237"/>
        <v/>
      </c>
      <c r="R817" s="146" t="str">
        <f t="shared" si="12"/>
        <v/>
      </c>
      <c r="S817" s="146" t="str">
        <f t="shared" si="13"/>
        <v/>
      </c>
      <c r="T817" s="146" t="str">
        <f>IF(NOT(ISBLANK(DH817)),
        IF(AND(ISREF('Input Tenderers'!$J$8:$K$8),COUNTA('Input Tenderers'!$N$8)&gt;0),
                IF(COUNTA('Input Implementation Transactio'!$N817:$O817)&gt;0,"supplier;tenderer;payee","supplier;tenderer"),
                IF(COUNTA('Input Implementation Transactio'!$N817:$O817)&gt;0,"supplier;payee","supplier")
                ),
        IF(COUNTA('Input Implementation Transactio'!$N817:$O817)&gt;0, "payee", "")
        )</f>
        <v/>
      </c>
      <c r="U817" s="146" t="str">
        <f t="shared" si="14"/>
        <v/>
      </c>
      <c r="V817" s="146" t="str">
        <f t="shared" si="15"/>
        <v/>
      </c>
      <c r="W817" s="148" t="str">
        <f t="shared" si="3238"/>
        <v/>
      </c>
      <c r="X817" s="175" t="str">
        <f t="shared" si="3239"/>
        <v/>
      </c>
      <c r="Y817" s="170" t="str">
        <f t="shared" si="3240"/>
        <v/>
      </c>
      <c r="Z817" s="150" t="str">
        <f t="shared" si="19"/>
        <v/>
      </c>
      <c r="AA817" s="146" t="str">
        <f t="shared" si="20"/>
        <v/>
      </c>
      <c r="AB817" s="146" t="str">
        <f t="shared" si="21"/>
        <v/>
      </c>
      <c r="AC817" s="146" t="str">
        <f t="shared" si="22"/>
        <v/>
      </c>
      <c r="AD817" s="148" t="str">
        <f t="shared" si="3241"/>
        <v/>
      </c>
      <c r="AE817" s="148" t="str">
        <f t="shared" si="24"/>
        <v/>
      </c>
      <c r="AF817" s="175" t="str">
        <f t="shared" si="3242"/>
        <v/>
      </c>
      <c r="AG817" s="170" t="str">
        <f t="shared" si="3243"/>
        <v/>
      </c>
      <c r="AH817" s="148" t="str">
        <f t="shared" si="3244"/>
        <v/>
      </c>
      <c r="AI817" s="146" t="str">
        <f t="shared" si="28"/>
        <v/>
      </c>
      <c r="AJ817" s="146" t="str">
        <f t="shared" si="29"/>
        <v/>
      </c>
      <c r="AK817" s="146" t="str">
        <f t="shared" si="30"/>
        <v/>
      </c>
      <c r="AL817" s="146" t="str">
        <f t="shared" si="31"/>
        <v/>
      </c>
      <c r="AM817" s="171" t="str">
        <f t="shared" si="32"/>
        <v/>
      </c>
      <c r="AN817" s="171" t="str">
        <f t="shared" si="33"/>
        <v/>
      </c>
      <c r="AO817" s="146" t="str">
        <f t="shared" si="34"/>
        <v/>
      </c>
      <c r="AP817" s="146" t="str">
        <f t="shared" si="35"/>
        <v/>
      </c>
      <c r="AQ817" s="146" t="str">
        <f t="shared" si="36"/>
        <v/>
      </c>
      <c r="AR817" s="146" t="str">
        <f t="shared" ref="AR817:AS817" si="3413">IF(NOT(ISBLANK(CB817)),CONCATENATE(TEXT(CB817,"yyyy-mm-ddThh:MM:ss"),"Z"),"")</f>
        <v/>
      </c>
      <c r="AS817" s="146" t="str">
        <f t="shared" si="3413"/>
        <v/>
      </c>
      <c r="AT817" s="146" t="str">
        <f t="shared" si="38"/>
        <v/>
      </c>
      <c r="AU817" s="146" t="str">
        <f t="shared" si="39"/>
        <v/>
      </c>
      <c r="AV817" s="146" t="str">
        <f t="shared" ref="AV817:AW817" si="3414">IF(NOT(ISBLANK(DT817)),CONCATENATE(TEXT(DT817,"yyyy-mm-ddThh:MM:ss"),"Z"),"")</f>
        <v/>
      </c>
      <c r="AW817" s="146" t="str">
        <f t="shared" si="3414"/>
        <v/>
      </c>
      <c r="AX817" s="146" t="str">
        <f t="shared" ref="AX817:AZ817" si="3415">IF(NOT(ISBLANK(ED817)),CONCATENATE(TEXT(ED817,"yyyy-mm-ddThh:MM:ss"),"Z"),"")</f>
        <v/>
      </c>
      <c r="AY817" s="146" t="str">
        <f t="shared" si="3415"/>
        <v/>
      </c>
      <c r="AZ817" s="146" t="str">
        <f t="shared" si="3415"/>
        <v/>
      </c>
      <c r="BA817" s="176"/>
      <c r="BB817" s="152"/>
      <c r="BC817" s="177"/>
      <c r="BD817" s="154"/>
      <c r="BE817" s="155"/>
      <c r="BF817" s="154"/>
      <c r="BG817" s="155"/>
      <c r="BH817" s="169"/>
      <c r="BI817" s="162"/>
      <c r="BJ817" s="172"/>
      <c r="BK817" s="162"/>
      <c r="BL817" s="158"/>
      <c r="BM817" s="172"/>
      <c r="BN817" s="162"/>
      <c r="BO817" s="167"/>
      <c r="BP817" s="169"/>
      <c r="BQ817" s="162"/>
      <c r="BR817" s="162"/>
      <c r="BS817" s="174"/>
      <c r="BT817" s="162"/>
      <c r="BU817" s="174"/>
      <c r="BV817" s="174"/>
      <c r="BW817" s="174"/>
      <c r="BX817" s="173"/>
      <c r="BY817" s="158"/>
      <c r="BZ817" s="160"/>
      <c r="CA817" s="172"/>
      <c r="CB817" s="152"/>
      <c r="CC817" s="152"/>
      <c r="CD817" s="156"/>
      <c r="CE817" s="172"/>
      <c r="CF817" s="162"/>
      <c r="CG817" s="162"/>
      <c r="CH817" s="158"/>
      <c r="CI817" s="173"/>
      <c r="CJ817" s="178"/>
      <c r="CK817" s="173"/>
      <c r="CL817" s="165"/>
      <c r="CM817" s="172"/>
      <c r="CN817" s="162"/>
      <c r="CO817" s="162"/>
      <c r="CP817" s="162"/>
      <c r="CQ817" s="162"/>
      <c r="CR817" s="169"/>
      <c r="CS817" s="162"/>
      <c r="CT817" s="162"/>
      <c r="CU817" s="174"/>
      <c r="CV817" s="152"/>
      <c r="CW817" s="173"/>
      <c r="CX817" s="158"/>
      <c r="CY817" s="172"/>
      <c r="CZ817" s="162"/>
      <c r="DA817" s="162"/>
      <c r="DB817" s="158"/>
      <c r="DC817" s="173"/>
      <c r="DD817" s="178"/>
      <c r="DE817" s="173"/>
      <c r="DF817" s="165"/>
      <c r="DG817" s="172"/>
      <c r="DH817" s="178"/>
      <c r="DI817" s="172"/>
      <c r="DJ817" s="178"/>
      <c r="DK817" s="172"/>
      <c r="DL817" s="162"/>
      <c r="DM817" s="167"/>
      <c r="DN817" s="169"/>
      <c r="DO817" s="162"/>
      <c r="DP817" s="162"/>
      <c r="DQ817" s="174"/>
      <c r="DR817" s="152"/>
      <c r="DS817" s="172"/>
      <c r="DT817" s="152"/>
      <c r="DU817" s="152"/>
      <c r="DV817" s="156"/>
      <c r="DW817" s="173"/>
      <c r="DX817" s="158"/>
      <c r="DY817" s="172"/>
      <c r="DZ817" s="162"/>
      <c r="EA817" s="162"/>
      <c r="EB817" s="172"/>
      <c r="EC817" s="172"/>
      <c r="ED817" s="152"/>
      <c r="EE817" s="152"/>
      <c r="EF817" s="152"/>
      <c r="EG817" s="174"/>
      <c r="EH817" s="172"/>
      <c r="EI817" s="162"/>
      <c r="EJ817" s="162"/>
    </row>
    <row r="818" spans="1:140" ht="12.5">
      <c r="A818" s="168"/>
      <c r="B818" s="169"/>
      <c r="C818" s="144" t="str">
        <f t="shared" si="0"/>
        <v/>
      </c>
      <c r="D818" s="144" t="str">
        <f t="shared" si="3233"/>
        <v/>
      </c>
      <c r="E818" s="144" t="str">
        <f t="shared" si="2"/>
        <v/>
      </c>
      <c r="F818" s="145" t="str">
        <f t="shared" si="3234"/>
        <v/>
      </c>
      <c r="G818" s="145" t="str">
        <f t="shared" si="4"/>
        <v/>
      </c>
      <c r="H818" s="145" t="str">
        <f t="shared" si="5"/>
        <v/>
      </c>
      <c r="I818" s="146" t="str">
        <f t="shared" ref="I818:J818" si="3416">IF(COUNTA($DO818:$DX818)&gt;0,$BA818,"")</f>
        <v/>
      </c>
      <c r="J818" s="146" t="str">
        <f t="shared" si="3416"/>
        <v/>
      </c>
      <c r="K818" s="147" t="str">
        <f t="shared" si="43"/>
        <v/>
      </c>
      <c r="L818" s="147" t="str">
        <f t="shared" si="7"/>
        <v/>
      </c>
      <c r="M818" s="147" t="str">
        <f t="shared" si="8"/>
        <v/>
      </c>
      <c r="N818" s="147" t="str">
        <f t="shared" si="48"/>
        <v/>
      </c>
      <c r="O818" s="147" t="str">
        <f t="shared" si="9"/>
        <v/>
      </c>
      <c r="P818" s="146" t="str">
        <f t="shared" si="3236"/>
        <v/>
      </c>
      <c r="Q818" s="147" t="str">
        <f t="shared" si="3237"/>
        <v/>
      </c>
      <c r="R818" s="146" t="str">
        <f t="shared" si="12"/>
        <v/>
      </c>
      <c r="S818" s="146" t="str">
        <f t="shared" si="13"/>
        <v/>
      </c>
      <c r="T818" s="146" t="str">
        <f>IF(NOT(ISBLANK(DH818)),
        IF(AND(ISREF('Input Tenderers'!$J$8:$K$8),COUNTA('Input Tenderers'!$N$8)&gt;0),
                IF(COUNTA('Input Implementation Transactio'!$N818:$O818)&gt;0,"supplier;tenderer;payee","supplier;tenderer"),
                IF(COUNTA('Input Implementation Transactio'!$N818:$O818)&gt;0,"supplier;payee","supplier")
                ),
        IF(COUNTA('Input Implementation Transactio'!$N818:$O818)&gt;0, "payee", "")
        )</f>
        <v/>
      </c>
      <c r="U818" s="146" t="str">
        <f t="shared" si="14"/>
        <v/>
      </c>
      <c r="V818" s="146" t="str">
        <f t="shared" si="15"/>
        <v/>
      </c>
      <c r="W818" s="148" t="str">
        <f t="shared" si="3238"/>
        <v/>
      </c>
      <c r="X818" s="175" t="str">
        <f t="shared" si="3239"/>
        <v/>
      </c>
      <c r="Y818" s="170" t="str">
        <f t="shared" si="3240"/>
        <v/>
      </c>
      <c r="Z818" s="150" t="str">
        <f t="shared" si="19"/>
        <v/>
      </c>
      <c r="AA818" s="146" t="str">
        <f t="shared" si="20"/>
        <v/>
      </c>
      <c r="AB818" s="146" t="str">
        <f t="shared" si="21"/>
        <v/>
      </c>
      <c r="AC818" s="146" t="str">
        <f t="shared" si="22"/>
        <v/>
      </c>
      <c r="AD818" s="148" t="str">
        <f t="shared" si="3241"/>
        <v/>
      </c>
      <c r="AE818" s="148" t="str">
        <f t="shared" si="24"/>
        <v/>
      </c>
      <c r="AF818" s="175" t="str">
        <f t="shared" si="3242"/>
        <v/>
      </c>
      <c r="AG818" s="170" t="str">
        <f t="shared" si="3243"/>
        <v/>
      </c>
      <c r="AH818" s="148" t="str">
        <f t="shared" si="3244"/>
        <v/>
      </c>
      <c r="AI818" s="146" t="str">
        <f t="shared" si="28"/>
        <v/>
      </c>
      <c r="AJ818" s="146" t="str">
        <f t="shared" si="29"/>
        <v/>
      </c>
      <c r="AK818" s="146" t="str">
        <f t="shared" si="30"/>
        <v/>
      </c>
      <c r="AL818" s="146" t="str">
        <f t="shared" si="31"/>
        <v/>
      </c>
      <c r="AM818" s="171" t="str">
        <f t="shared" si="32"/>
        <v/>
      </c>
      <c r="AN818" s="171" t="str">
        <f t="shared" si="33"/>
        <v/>
      </c>
      <c r="AO818" s="146" t="str">
        <f t="shared" si="34"/>
        <v/>
      </c>
      <c r="AP818" s="146" t="str">
        <f t="shared" si="35"/>
        <v/>
      </c>
      <c r="AQ818" s="146" t="str">
        <f t="shared" si="36"/>
        <v/>
      </c>
      <c r="AR818" s="146" t="str">
        <f t="shared" ref="AR818:AS818" si="3417">IF(NOT(ISBLANK(CB818)),CONCATENATE(TEXT(CB818,"yyyy-mm-ddThh:MM:ss"),"Z"),"")</f>
        <v/>
      </c>
      <c r="AS818" s="146" t="str">
        <f t="shared" si="3417"/>
        <v/>
      </c>
      <c r="AT818" s="146" t="str">
        <f t="shared" si="38"/>
        <v/>
      </c>
      <c r="AU818" s="146" t="str">
        <f t="shared" si="39"/>
        <v/>
      </c>
      <c r="AV818" s="146" t="str">
        <f t="shared" ref="AV818:AW818" si="3418">IF(NOT(ISBLANK(DT818)),CONCATENATE(TEXT(DT818,"yyyy-mm-ddThh:MM:ss"),"Z"),"")</f>
        <v/>
      </c>
      <c r="AW818" s="146" t="str">
        <f t="shared" si="3418"/>
        <v/>
      </c>
      <c r="AX818" s="146" t="str">
        <f t="shared" ref="AX818:AZ818" si="3419">IF(NOT(ISBLANK(ED818)),CONCATENATE(TEXT(ED818,"yyyy-mm-ddThh:MM:ss"),"Z"),"")</f>
        <v/>
      </c>
      <c r="AY818" s="146" t="str">
        <f t="shared" si="3419"/>
        <v/>
      </c>
      <c r="AZ818" s="146" t="str">
        <f t="shared" si="3419"/>
        <v/>
      </c>
      <c r="BA818" s="176"/>
      <c r="BB818" s="152"/>
      <c r="BC818" s="177"/>
      <c r="BD818" s="154"/>
      <c r="BE818" s="155"/>
      <c r="BF818" s="154"/>
      <c r="BG818" s="155"/>
      <c r="BH818" s="169"/>
      <c r="BI818" s="162"/>
      <c r="BJ818" s="172"/>
      <c r="BK818" s="162"/>
      <c r="BL818" s="158"/>
      <c r="BM818" s="172"/>
      <c r="BN818" s="162"/>
      <c r="BO818" s="167"/>
      <c r="BP818" s="169"/>
      <c r="BQ818" s="162"/>
      <c r="BR818" s="162"/>
      <c r="BS818" s="174"/>
      <c r="BT818" s="162"/>
      <c r="BU818" s="174"/>
      <c r="BV818" s="174"/>
      <c r="BW818" s="174"/>
      <c r="BX818" s="173"/>
      <c r="BY818" s="158"/>
      <c r="BZ818" s="160"/>
      <c r="CA818" s="172"/>
      <c r="CB818" s="152"/>
      <c r="CC818" s="152"/>
      <c r="CD818" s="156"/>
      <c r="CE818" s="172"/>
      <c r="CF818" s="162"/>
      <c r="CG818" s="162"/>
      <c r="CH818" s="158"/>
      <c r="CI818" s="173"/>
      <c r="CJ818" s="178"/>
      <c r="CK818" s="173"/>
      <c r="CL818" s="165"/>
      <c r="CM818" s="172"/>
      <c r="CN818" s="162"/>
      <c r="CO818" s="162"/>
      <c r="CP818" s="162"/>
      <c r="CQ818" s="162"/>
      <c r="CR818" s="169"/>
      <c r="CS818" s="162"/>
      <c r="CT818" s="162"/>
      <c r="CU818" s="174"/>
      <c r="CV818" s="152"/>
      <c r="CW818" s="173"/>
      <c r="CX818" s="158"/>
      <c r="CY818" s="172"/>
      <c r="CZ818" s="162"/>
      <c r="DA818" s="162"/>
      <c r="DB818" s="158"/>
      <c r="DC818" s="173"/>
      <c r="DD818" s="178"/>
      <c r="DE818" s="173"/>
      <c r="DF818" s="165"/>
      <c r="DG818" s="172"/>
      <c r="DH818" s="178"/>
      <c r="DI818" s="172"/>
      <c r="DJ818" s="178"/>
      <c r="DK818" s="172"/>
      <c r="DL818" s="162"/>
      <c r="DM818" s="167"/>
      <c r="DN818" s="169"/>
      <c r="DO818" s="162"/>
      <c r="DP818" s="162"/>
      <c r="DQ818" s="174"/>
      <c r="DR818" s="152"/>
      <c r="DS818" s="172"/>
      <c r="DT818" s="152"/>
      <c r="DU818" s="152"/>
      <c r="DV818" s="156"/>
      <c r="DW818" s="173"/>
      <c r="DX818" s="158"/>
      <c r="DY818" s="172"/>
      <c r="DZ818" s="162"/>
      <c r="EA818" s="162"/>
      <c r="EB818" s="172"/>
      <c r="EC818" s="172"/>
      <c r="ED818" s="152"/>
      <c r="EE818" s="152"/>
      <c r="EF818" s="152"/>
      <c r="EG818" s="174"/>
      <c r="EH818" s="172"/>
      <c r="EI818" s="162"/>
      <c r="EJ818" s="162"/>
    </row>
    <row r="819" spans="1:140" ht="12.5">
      <c r="A819" s="168"/>
      <c r="B819" s="169"/>
      <c r="C819" s="144" t="str">
        <f t="shared" si="0"/>
        <v/>
      </c>
      <c r="D819" s="144" t="str">
        <f t="shared" si="3233"/>
        <v/>
      </c>
      <c r="E819" s="144" t="str">
        <f t="shared" si="2"/>
        <v/>
      </c>
      <c r="F819" s="145" t="str">
        <f t="shared" si="3234"/>
        <v/>
      </c>
      <c r="G819" s="145" t="str">
        <f t="shared" si="4"/>
        <v/>
      </c>
      <c r="H819" s="145" t="str">
        <f t="shared" si="5"/>
        <v/>
      </c>
      <c r="I819" s="146" t="str">
        <f t="shared" ref="I819:J819" si="3420">IF(COUNTA($DO819:$DX819)&gt;0,$BA819,"")</f>
        <v/>
      </c>
      <c r="J819" s="146" t="str">
        <f t="shared" si="3420"/>
        <v/>
      </c>
      <c r="K819" s="147" t="str">
        <f t="shared" si="43"/>
        <v/>
      </c>
      <c r="L819" s="147" t="str">
        <f t="shared" si="7"/>
        <v/>
      </c>
      <c r="M819" s="147" t="str">
        <f t="shared" si="8"/>
        <v/>
      </c>
      <c r="N819" s="147" t="str">
        <f t="shared" si="48"/>
        <v/>
      </c>
      <c r="O819" s="147" t="str">
        <f t="shared" si="9"/>
        <v/>
      </c>
      <c r="P819" s="146" t="str">
        <f t="shared" si="3236"/>
        <v/>
      </c>
      <c r="Q819" s="147" t="str">
        <f t="shared" si="3237"/>
        <v/>
      </c>
      <c r="R819" s="146" t="str">
        <f t="shared" si="12"/>
        <v/>
      </c>
      <c r="S819" s="146" t="str">
        <f t="shared" si="13"/>
        <v/>
      </c>
      <c r="T819" s="146" t="str">
        <f>IF(NOT(ISBLANK(DH819)),
        IF(AND(ISREF('Input Tenderers'!$J$8:$K$8),COUNTA('Input Tenderers'!$N$8)&gt;0),
                IF(COUNTA('Input Implementation Transactio'!$N819:$O819)&gt;0,"supplier;tenderer;payee","supplier;tenderer"),
                IF(COUNTA('Input Implementation Transactio'!$N819:$O819)&gt;0,"supplier;payee","supplier")
                ),
        IF(COUNTA('Input Implementation Transactio'!$N819:$O819)&gt;0, "payee", "")
        )</f>
        <v/>
      </c>
      <c r="U819" s="146" t="str">
        <f t="shared" si="14"/>
        <v/>
      </c>
      <c r="V819" s="146" t="str">
        <f t="shared" si="15"/>
        <v/>
      </c>
      <c r="W819" s="148" t="str">
        <f t="shared" si="3238"/>
        <v/>
      </c>
      <c r="X819" s="175" t="str">
        <f t="shared" si="3239"/>
        <v/>
      </c>
      <c r="Y819" s="170" t="str">
        <f t="shared" si="3240"/>
        <v/>
      </c>
      <c r="Z819" s="150" t="str">
        <f t="shared" si="19"/>
        <v/>
      </c>
      <c r="AA819" s="146" t="str">
        <f t="shared" si="20"/>
        <v/>
      </c>
      <c r="AB819" s="146" t="str">
        <f t="shared" si="21"/>
        <v/>
      </c>
      <c r="AC819" s="146" t="str">
        <f t="shared" si="22"/>
        <v/>
      </c>
      <c r="AD819" s="148" t="str">
        <f t="shared" si="3241"/>
        <v/>
      </c>
      <c r="AE819" s="148" t="str">
        <f t="shared" si="24"/>
        <v/>
      </c>
      <c r="AF819" s="175" t="str">
        <f t="shared" si="3242"/>
        <v/>
      </c>
      <c r="AG819" s="170" t="str">
        <f t="shared" si="3243"/>
        <v/>
      </c>
      <c r="AH819" s="148" t="str">
        <f t="shared" si="3244"/>
        <v/>
      </c>
      <c r="AI819" s="146" t="str">
        <f t="shared" si="28"/>
        <v/>
      </c>
      <c r="AJ819" s="146" t="str">
        <f t="shared" si="29"/>
        <v/>
      </c>
      <c r="AK819" s="146" t="str">
        <f t="shared" si="30"/>
        <v/>
      </c>
      <c r="AL819" s="146" t="str">
        <f t="shared" si="31"/>
        <v/>
      </c>
      <c r="AM819" s="171" t="str">
        <f t="shared" si="32"/>
        <v/>
      </c>
      <c r="AN819" s="171" t="str">
        <f t="shared" si="33"/>
        <v/>
      </c>
      <c r="AO819" s="146" t="str">
        <f t="shared" si="34"/>
        <v/>
      </c>
      <c r="AP819" s="146" t="str">
        <f t="shared" si="35"/>
        <v/>
      </c>
      <c r="AQ819" s="146" t="str">
        <f t="shared" si="36"/>
        <v/>
      </c>
      <c r="AR819" s="146" t="str">
        <f t="shared" ref="AR819:AS819" si="3421">IF(NOT(ISBLANK(CB819)),CONCATENATE(TEXT(CB819,"yyyy-mm-ddThh:MM:ss"),"Z"),"")</f>
        <v/>
      </c>
      <c r="AS819" s="146" t="str">
        <f t="shared" si="3421"/>
        <v/>
      </c>
      <c r="AT819" s="146" t="str">
        <f t="shared" si="38"/>
        <v/>
      </c>
      <c r="AU819" s="146" t="str">
        <f t="shared" si="39"/>
        <v/>
      </c>
      <c r="AV819" s="146" t="str">
        <f t="shared" ref="AV819:AW819" si="3422">IF(NOT(ISBLANK(DT819)),CONCATENATE(TEXT(DT819,"yyyy-mm-ddThh:MM:ss"),"Z"),"")</f>
        <v/>
      </c>
      <c r="AW819" s="146" t="str">
        <f t="shared" si="3422"/>
        <v/>
      </c>
      <c r="AX819" s="146" t="str">
        <f t="shared" ref="AX819:AZ819" si="3423">IF(NOT(ISBLANK(ED819)),CONCATENATE(TEXT(ED819,"yyyy-mm-ddThh:MM:ss"),"Z"),"")</f>
        <v/>
      </c>
      <c r="AY819" s="146" t="str">
        <f t="shared" si="3423"/>
        <v/>
      </c>
      <c r="AZ819" s="146" t="str">
        <f t="shared" si="3423"/>
        <v/>
      </c>
      <c r="BA819" s="176"/>
      <c r="BB819" s="152"/>
      <c r="BC819" s="177"/>
      <c r="BD819" s="154"/>
      <c r="BE819" s="155"/>
      <c r="BF819" s="154"/>
      <c r="BG819" s="155"/>
      <c r="BH819" s="169"/>
      <c r="BI819" s="162"/>
      <c r="BJ819" s="172"/>
      <c r="BK819" s="162"/>
      <c r="BL819" s="158"/>
      <c r="BM819" s="172"/>
      <c r="BN819" s="162"/>
      <c r="BO819" s="167"/>
      <c r="BP819" s="169"/>
      <c r="BQ819" s="162"/>
      <c r="BR819" s="162"/>
      <c r="BS819" s="174"/>
      <c r="BT819" s="162"/>
      <c r="BU819" s="174"/>
      <c r="BV819" s="174"/>
      <c r="BW819" s="174"/>
      <c r="BX819" s="173"/>
      <c r="BY819" s="158"/>
      <c r="BZ819" s="160"/>
      <c r="CA819" s="172"/>
      <c r="CB819" s="152"/>
      <c r="CC819" s="152"/>
      <c r="CD819" s="156"/>
      <c r="CE819" s="172"/>
      <c r="CF819" s="162"/>
      <c r="CG819" s="162"/>
      <c r="CH819" s="158"/>
      <c r="CI819" s="173"/>
      <c r="CJ819" s="178"/>
      <c r="CK819" s="173"/>
      <c r="CL819" s="165"/>
      <c r="CM819" s="172"/>
      <c r="CN819" s="162"/>
      <c r="CO819" s="162"/>
      <c r="CP819" s="162"/>
      <c r="CQ819" s="162"/>
      <c r="CR819" s="169"/>
      <c r="CS819" s="162"/>
      <c r="CT819" s="162"/>
      <c r="CU819" s="174"/>
      <c r="CV819" s="152"/>
      <c r="CW819" s="173"/>
      <c r="CX819" s="158"/>
      <c r="CY819" s="172"/>
      <c r="CZ819" s="162"/>
      <c r="DA819" s="162"/>
      <c r="DB819" s="158"/>
      <c r="DC819" s="173"/>
      <c r="DD819" s="178"/>
      <c r="DE819" s="173"/>
      <c r="DF819" s="165"/>
      <c r="DG819" s="172"/>
      <c r="DH819" s="178"/>
      <c r="DI819" s="172"/>
      <c r="DJ819" s="178"/>
      <c r="DK819" s="172"/>
      <c r="DL819" s="162"/>
      <c r="DM819" s="167"/>
      <c r="DN819" s="169"/>
      <c r="DO819" s="162"/>
      <c r="DP819" s="162"/>
      <c r="DQ819" s="174"/>
      <c r="DR819" s="152"/>
      <c r="DS819" s="172"/>
      <c r="DT819" s="152"/>
      <c r="DU819" s="152"/>
      <c r="DV819" s="156"/>
      <c r="DW819" s="173"/>
      <c r="DX819" s="158"/>
      <c r="DY819" s="172"/>
      <c r="DZ819" s="162"/>
      <c r="EA819" s="162"/>
      <c r="EB819" s="172"/>
      <c r="EC819" s="172"/>
      <c r="ED819" s="152"/>
      <c r="EE819" s="152"/>
      <c r="EF819" s="152"/>
      <c r="EG819" s="174"/>
      <c r="EH819" s="172"/>
      <c r="EI819" s="162"/>
      <c r="EJ819" s="162"/>
    </row>
    <row r="820" spans="1:140" ht="12.5">
      <c r="A820" s="168"/>
      <c r="B820" s="169"/>
      <c r="C820" s="144" t="str">
        <f t="shared" si="0"/>
        <v/>
      </c>
      <c r="D820" s="144" t="str">
        <f t="shared" si="3233"/>
        <v/>
      </c>
      <c r="E820" s="144" t="str">
        <f t="shared" si="2"/>
        <v/>
      </c>
      <c r="F820" s="145" t="str">
        <f t="shared" si="3234"/>
        <v/>
      </c>
      <c r="G820" s="145" t="str">
        <f t="shared" si="4"/>
        <v/>
      </c>
      <c r="H820" s="145" t="str">
        <f t="shared" si="5"/>
        <v/>
      </c>
      <c r="I820" s="146" t="str">
        <f t="shared" ref="I820:J820" si="3424">IF(COUNTA($DO820:$DX820)&gt;0,$BA820,"")</f>
        <v/>
      </c>
      <c r="J820" s="146" t="str">
        <f t="shared" si="3424"/>
        <v/>
      </c>
      <c r="K820" s="147" t="str">
        <f t="shared" si="43"/>
        <v/>
      </c>
      <c r="L820" s="147" t="str">
        <f t="shared" si="7"/>
        <v/>
      </c>
      <c r="M820" s="147" t="str">
        <f t="shared" si="8"/>
        <v/>
      </c>
      <c r="N820" s="147" t="str">
        <f t="shared" si="48"/>
        <v/>
      </c>
      <c r="O820" s="147" t="str">
        <f t="shared" si="9"/>
        <v/>
      </c>
      <c r="P820" s="146" t="str">
        <f t="shared" si="3236"/>
        <v/>
      </c>
      <c r="Q820" s="147" t="str">
        <f t="shared" si="3237"/>
        <v/>
      </c>
      <c r="R820" s="146" t="str">
        <f t="shared" si="12"/>
        <v/>
      </c>
      <c r="S820" s="146" t="str">
        <f t="shared" si="13"/>
        <v/>
      </c>
      <c r="T820" s="146" t="str">
        <f>IF(NOT(ISBLANK(DH820)),
        IF(AND(ISREF('Input Tenderers'!$J$8:$K$8),COUNTA('Input Tenderers'!$N$8)&gt;0),
                IF(COUNTA('Input Implementation Transactio'!$N820:$O820)&gt;0,"supplier;tenderer;payee","supplier;tenderer"),
                IF(COUNTA('Input Implementation Transactio'!$N820:$O820)&gt;0,"supplier;payee","supplier")
                ),
        IF(COUNTA('Input Implementation Transactio'!$N820:$O820)&gt;0, "payee", "")
        )</f>
        <v/>
      </c>
      <c r="U820" s="146" t="str">
        <f t="shared" si="14"/>
        <v/>
      </c>
      <c r="V820" s="146" t="str">
        <f t="shared" si="15"/>
        <v/>
      </c>
      <c r="W820" s="148" t="str">
        <f t="shared" si="3238"/>
        <v/>
      </c>
      <c r="X820" s="175" t="str">
        <f t="shared" si="3239"/>
        <v/>
      </c>
      <c r="Y820" s="170" t="str">
        <f t="shared" si="3240"/>
        <v/>
      </c>
      <c r="Z820" s="150" t="str">
        <f t="shared" si="19"/>
        <v/>
      </c>
      <c r="AA820" s="146" t="str">
        <f t="shared" si="20"/>
        <v/>
      </c>
      <c r="AB820" s="146" t="str">
        <f t="shared" si="21"/>
        <v/>
      </c>
      <c r="AC820" s="146" t="str">
        <f t="shared" si="22"/>
        <v/>
      </c>
      <c r="AD820" s="148" t="str">
        <f t="shared" si="3241"/>
        <v/>
      </c>
      <c r="AE820" s="148" t="str">
        <f t="shared" si="24"/>
        <v/>
      </c>
      <c r="AF820" s="175" t="str">
        <f t="shared" si="3242"/>
        <v/>
      </c>
      <c r="AG820" s="170" t="str">
        <f t="shared" si="3243"/>
        <v/>
      </c>
      <c r="AH820" s="148" t="str">
        <f t="shared" si="3244"/>
        <v/>
      </c>
      <c r="AI820" s="146" t="str">
        <f t="shared" si="28"/>
        <v/>
      </c>
      <c r="AJ820" s="146" t="str">
        <f t="shared" si="29"/>
        <v/>
      </c>
      <c r="AK820" s="146" t="str">
        <f t="shared" si="30"/>
        <v/>
      </c>
      <c r="AL820" s="146" t="str">
        <f t="shared" si="31"/>
        <v/>
      </c>
      <c r="AM820" s="171" t="str">
        <f t="shared" si="32"/>
        <v/>
      </c>
      <c r="AN820" s="171" t="str">
        <f t="shared" si="33"/>
        <v/>
      </c>
      <c r="AO820" s="146" t="str">
        <f t="shared" si="34"/>
        <v/>
      </c>
      <c r="AP820" s="146" t="str">
        <f t="shared" si="35"/>
        <v/>
      </c>
      <c r="AQ820" s="146" t="str">
        <f t="shared" si="36"/>
        <v/>
      </c>
      <c r="AR820" s="146" t="str">
        <f t="shared" ref="AR820:AS820" si="3425">IF(NOT(ISBLANK(CB820)),CONCATENATE(TEXT(CB820,"yyyy-mm-ddThh:MM:ss"),"Z"),"")</f>
        <v/>
      </c>
      <c r="AS820" s="146" t="str">
        <f t="shared" si="3425"/>
        <v/>
      </c>
      <c r="AT820" s="146" t="str">
        <f t="shared" si="38"/>
        <v/>
      </c>
      <c r="AU820" s="146" t="str">
        <f t="shared" si="39"/>
        <v/>
      </c>
      <c r="AV820" s="146" t="str">
        <f t="shared" ref="AV820:AW820" si="3426">IF(NOT(ISBLANK(DT820)),CONCATENATE(TEXT(DT820,"yyyy-mm-ddThh:MM:ss"),"Z"),"")</f>
        <v/>
      </c>
      <c r="AW820" s="146" t="str">
        <f t="shared" si="3426"/>
        <v/>
      </c>
      <c r="AX820" s="146" t="str">
        <f t="shared" ref="AX820:AZ820" si="3427">IF(NOT(ISBLANK(ED820)),CONCATENATE(TEXT(ED820,"yyyy-mm-ddThh:MM:ss"),"Z"),"")</f>
        <v/>
      </c>
      <c r="AY820" s="146" t="str">
        <f t="shared" si="3427"/>
        <v/>
      </c>
      <c r="AZ820" s="146" t="str">
        <f t="shared" si="3427"/>
        <v/>
      </c>
      <c r="BA820" s="176"/>
      <c r="BB820" s="152"/>
      <c r="BC820" s="177"/>
      <c r="BD820" s="154"/>
      <c r="BE820" s="155"/>
      <c r="BF820" s="154"/>
      <c r="BG820" s="155"/>
      <c r="BH820" s="169"/>
      <c r="BI820" s="162"/>
      <c r="BJ820" s="172"/>
      <c r="BK820" s="162"/>
      <c r="BL820" s="158"/>
      <c r="BM820" s="172"/>
      <c r="BN820" s="162"/>
      <c r="BO820" s="167"/>
      <c r="BP820" s="169"/>
      <c r="BQ820" s="162"/>
      <c r="BR820" s="162"/>
      <c r="BS820" s="174"/>
      <c r="BT820" s="162"/>
      <c r="BU820" s="174"/>
      <c r="BV820" s="174"/>
      <c r="BW820" s="174"/>
      <c r="BX820" s="173"/>
      <c r="BY820" s="158"/>
      <c r="BZ820" s="160"/>
      <c r="CA820" s="172"/>
      <c r="CB820" s="152"/>
      <c r="CC820" s="152"/>
      <c r="CD820" s="156"/>
      <c r="CE820" s="172"/>
      <c r="CF820" s="162"/>
      <c r="CG820" s="162"/>
      <c r="CH820" s="158"/>
      <c r="CI820" s="173"/>
      <c r="CJ820" s="178"/>
      <c r="CK820" s="173"/>
      <c r="CL820" s="165"/>
      <c r="CM820" s="172"/>
      <c r="CN820" s="162"/>
      <c r="CO820" s="162"/>
      <c r="CP820" s="162"/>
      <c r="CQ820" s="162"/>
      <c r="CR820" s="169"/>
      <c r="CS820" s="162"/>
      <c r="CT820" s="162"/>
      <c r="CU820" s="174"/>
      <c r="CV820" s="152"/>
      <c r="CW820" s="173"/>
      <c r="CX820" s="158"/>
      <c r="CY820" s="172"/>
      <c r="CZ820" s="162"/>
      <c r="DA820" s="162"/>
      <c r="DB820" s="158"/>
      <c r="DC820" s="173"/>
      <c r="DD820" s="178"/>
      <c r="DE820" s="173"/>
      <c r="DF820" s="165"/>
      <c r="DG820" s="172"/>
      <c r="DH820" s="178"/>
      <c r="DI820" s="172"/>
      <c r="DJ820" s="178"/>
      <c r="DK820" s="172"/>
      <c r="DL820" s="162"/>
      <c r="DM820" s="167"/>
      <c r="DN820" s="169"/>
      <c r="DO820" s="162"/>
      <c r="DP820" s="162"/>
      <c r="DQ820" s="174"/>
      <c r="DR820" s="152"/>
      <c r="DS820" s="172"/>
      <c r="DT820" s="152"/>
      <c r="DU820" s="152"/>
      <c r="DV820" s="156"/>
      <c r="DW820" s="173"/>
      <c r="DX820" s="158"/>
      <c r="DY820" s="172"/>
      <c r="DZ820" s="162"/>
      <c r="EA820" s="162"/>
      <c r="EB820" s="172"/>
      <c r="EC820" s="172"/>
      <c r="ED820" s="152"/>
      <c r="EE820" s="152"/>
      <c r="EF820" s="152"/>
      <c r="EG820" s="174"/>
      <c r="EH820" s="172"/>
      <c r="EI820" s="162"/>
      <c r="EJ820" s="162"/>
    </row>
    <row r="821" spans="1:140" ht="12.5">
      <c r="A821" s="168"/>
      <c r="B821" s="169"/>
      <c r="C821" s="144" t="str">
        <f t="shared" si="0"/>
        <v/>
      </c>
      <c r="D821" s="144" t="str">
        <f t="shared" si="3233"/>
        <v/>
      </c>
      <c r="E821" s="144" t="str">
        <f t="shared" si="2"/>
        <v/>
      </c>
      <c r="F821" s="145" t="str">
        <f t="shared" si="3234"/>
        <v/>
      </c>
      <c r="G821" s="145" t="str">
        <f t="shared" si="4"/>
        <v/>
      </c>
      <c r="H821" s="145" t="str">
        <f t="shared" si="5"/>
        <v/>
      </c>
      <c r="I821" s="146" t="str">
        <f t="shared" ref="I821:J821" si="3428">IF(COUNTA($DO821:$DX821)&gt;0,$BA821,"")</f>
        <v/>
      </c>
      <c r="J821" s="146" t="str">
        <f t="shared" si="3428"/>
        <v/>
      </c>
      <c r="K821" s="147" t="str">
        <f t="shared" si="43"/>
        <v/>
      </c>
      <c r="L821" s="147" t="str">
        <f t="shared" si="7"/>
        <v/>
      </c>
      <c r="M821" s="147" t="str">
        <f t="shared" si="8"/>
        <v/>
      </c>
      <c r="N821" s="147" t="str">
        <f t="shared" si="48"/>
        <v/>
      </c>
      <c r="O821" s="147" t="str">
        <f t="shared" si="9"/>
        <v/>
      </c>
      <c r="P821" s="146" t="str">
        <f t="shared" si="3236"/>
        <v/>
      </c>
      <c r="Q821" s="147" t="str">
        <f t="shared" si="3237"/>
        <v/>
      </c>
      <c r="R821" s="146" t="str">
        <f t="shared" si="12"/>
        <v/>
      </c>
      <c r="S821" s="146" t="str">
        <f t="shared" si="13"/>
        <v/>
      </c>
      <c r="T821" s="146" t="str">
        <f>IF(NOT(ISBLANK(DH821)),
        IF(AND(ISREF('Input Tenderers'!$J$8:$K$8),COUNTA('Input Tenderers'!$N$8)&gt;0),
                IF(COUNTA('Input Implementation Transactio'!$N821:$O821)&gt;0,"supplier;tenderer;payee","supplier;tenderer"),
                IF(COUNTA('Input Implementation Transactio'!$N821:$O821)&gt;0,"supplier;payee","supplier")
                ),
        IF(COUNTA('Input Implementation Transactio'!$N821:$O821)&gt;0, "payee", "")
        )</f>
        <v/>
      </c>
      <c r="U821" s="146" t="str">
        <f t="shared" si="14"/>
        <v/>
      </c>
      <c r="V821" s="146" t="str">
        <f t="shared" si="15"/>
        <v/>
      </c>
      <c r="W821" s="148" t="str">
        <f t="shared" si="3238"/>
        <v/>
      </c>
      <c r="X821" s="175" t="str">
        <f t="shared" si="3239"/>
        <v/>
      </c>
      <c r="Y821" s="170" t="str">
        <f t="shared" si="3240"/>
        <v/>
      </c>
      <c r="Z821" s="150" t="str">
        <f t="shared" si="19"/>
        <v/>
      </c>
      <c r="AA821" s="146" t="str">
        <f t="shared" si="20"/>
        <v/>
      </c>
      <c r="AB821" s="146" t="str">
        <f t="shared" si="21"/>
        <v/>
      </c>
      <c r="AC821" s="146" t="str">
        <f t="shared" si="22"/>
        <v/>
      </c>
      <c r="AD821" s="148" t="str">
        <f t="shared" si="3241"/>
        <v/>
      </c>
      <c r="AE821" s="148" t="str">
        <f t="shared" si="24"/>
        <v/>
      </c>
      <c r="AF821" s="175" t="str">
        <f t="shared" si="3242"/>
        <v/>
      </c>
      <c r="AG821" s="170" t="str">
        <f t="shared" si="3243"/>
        <v/>
      </c>
      <c r="AH821" s="148" t="str">
        <f t="shared" si="3244"/>
        <v/>
      </c>
      <c r="AI821" s="146" t="str">
        <f t="shared" si="28"/>
        <v/>
      </c>
      <c r="AJ821" s="146" t="str">
        <f t="shared" si="29"/>
        <v/>
      </c>
      <c r="AK821" s="146" t="str">
        <f t="shared" si="30"/>
        <v/>
      </c>
      <c r="AL821" s="146" t="str">
        <f t="shared" si="31"/>
        <v/>
      </c>
      <c r="AM821" s="171" t="str">
        <f t="shared" si="32"/>
        <v/>
      </c>
      <c r="AN821" s="171" t="str">
        <f t="shared" si="33"/>
        <v/>
      </c>
      <c r="AO821" s="146" t="str">
        <f t="shared" si="34"/>
        <v/>
      </c>
      <c r="AP821" s="146" t="str">
        <f t="shared" si="35"/>
        <v/>
      </c>
      <c r="AQ821" s="146" t="str">
        <f t="shared" si="36"/>
        <v/>
      </c>
      <c r="AR821" s="146" t="str">
        <f t="shared" ref="AR821:AS821" si="3429">IF(NOT(ISBLANK(CB821)),CONCATENATE(TEXT(CB821,"yyyy-mm-ddThh:MM:ss"),"Z"),"")</f>
        <v/>
      </c>
      <c r="AS821" s="146" t="str">
        <f t="shared" si="3429"/>
        <v/>
      </c>
      <c r="AT821" s="146" t="str">
        <f t="shared" si="38"/>
        <v/>
      </c>
      <c r="AU821" s="146" t="str">
        <f t="shared" si="39"/>
        <v/>
      </c>
      <c r="AV821" s="146" t="str">
        <f t="shared" ref="AV821:AW821" si="3430">IF(NOT(ISBLANK(DT821)),CONCATENATE(TEXT(DT821,"yyyy-mm-ddThh:MM:ss"),"Z"),"")</f>
        <v/>
      </c>
      <c r="AW821" s="146" t="str">
        <f t="shared" si="3430"/>
        <v/>
      </c>
      <c r="AX821" s="146" t="str">
        <f t="shared" ref="AX821:AZ821" si="3431">IF(NOT(ISBLANK(ED821)),CONCATENATE(TEXT(ED821,"yyyy-mm-ddThh:MM:ss"),"Z"),"")</f>
        <v/>
      </c>
      <c r="AY821" s="146" t="str">
        <f t="shared" si="3431"/>
        <v/>
      </c>
      <c r="AZ821" s="146" t="str">
        <f t="shared" si="3431"/>
        <v/>
      </c>
      <c r="BA821" s="176"/>
      <c r="BB821" s="152"/>
      <c r="BC821" s="177"/>
      <c r="BD821" s="154"/>
      <c r="BE821" s="155"/>
      <c r="BF821" s="154"/>
      <c r="BG821" s="155"/>
      <c r="BH821" s="169"/>
      <c r="BI821" s="162"/>
      <c r="BJ821" s="172"/>
      <c r="BK821" s="162"/>
      <c r="BL821" s="158"/>
      <c r="BM821" s="172"/>
      <c r="BN821" s="162"/>
      <c r="BO821" s="167"/>
      <c r="BP821" s="169"/>
      <c r="BQ821" s="162"/>
      <c r="BR821" s="162"/>
      <c r="BS821" s="174"/>
      <c r="BT821" s="162"/>
      <c r="BU821" s="174"/>
      <c r="BV821" s="174"/>
      <c r="BW821" s="174"/>
      <c r="BX821" s="173"/>
      <c r="BY821" s="158"/>
      <c r="BZ821" s="160"/>
      <c r="CA821" s="172"/>
      <c r="CB821" s="152"/>
      <c r="CC821" s="152"/>
      <c r="CD821" s="156"/>
      <c r="CE821" s="172"/>
      <c r="CF821" s="162"/>
      <c r="CG821" s="162"/>
      <c r="CH821" s="158"/>
      <c r="CI821" s="173"/>
      <c r="CJ821" s="178"/>
      <c r="CK821" s="173"/>
      <c r="CL821" s="165"/>
      <c r="CM821" s="172"/>
      <c r="CN821" s="162"/>
      <c r="CO821" s="162"/>
      <c r="CP821" s="162"/>
      <c r="CQ821" s="162"/>
      <c r="CR821" s="169"/>
      <c r="CS821" s="162"/>
      <c r="CT821" s="162"/>
      <c r="CU821" s="174"/>
      <c r="CV821" s="152"/>
      <c r="CW821" s="173"/>
      <c r="CX821" s="158"/>
      <c r="CY821" s="172"/>
      <c r="CZ821" s="162"/>
      <c r="DA821" s="162"/>
      <c r="DB821" s="158"/>
      <c r="DC821" s="173"/>
      <c r="DD821" s="178"/>
      <c r="DE821" s="173"/>
      <c r="DF821" s="165"/>
      <c r="DG821" s="172"/>
      <c r="DH821" s="178"/>
      <c r="DI821" s="172"/>
      <c r="DJ821" s="178"/>
      <c r="DK821" s="172"/>
      <c r="DL821" s="162"/>
      <c r="DM821" s="167"/>
      <c r="DN821" s="169"/>
      <c r="DO821" s="162"/>
      <c r="DP821" s="162"/>
      <c r="DQ821" s="174"/>
      <c r="DR821" s="152"/>
      <c r="DS821" s="172"/>
      <c r="DT821" s="152"/>
      <c r="DU821" s="152"/>
      <c r="DV821" s="156"/>
      <c r="DW821" s="173"/>
      <c r="DX821" s="158"/>
      <c r="DY821" s="172"/>
      <c r="DZ821" s="162"/>
      <c r="EA821" s="162"/>
      <c r="EB821" s="172"/>
      <c r="EC821" s="172"/>
      <c r="ED821" s="152"/>
      <c r="EE821" s="152"/>
      <c r="EF821" s="152"/>
      <c r="EG821" s="174"/>
      <c r="EH821" s="172"/>
      <c r="EI821" s="162"/>
      <c r="EJ821" s="162"/>
    </row>
    <row r="822" spans="1:140" ht="12.5">
      <c r="A822" s="168"/>
      <c r="B822" s="169"/>
      <c r="C822" s="144" t="str">
        <f t="shared" si="0"/>
        <v/>
      </c>
      <c r="D822" s="144" t="str">
        <f t="shared" si="3233"/>
        <v/>
      </c>
      <c r="E822" s="144" t="str">
        <f t="shared" si="2"/>
        <v/>
      </c>
      <c r="F822" s="145" t="str">
        <f t="shared" si="3234"/>
        <v/>
      </c>
      <c r="G822" s="145" t="str">
        <f t="shared" si="4"/>
        <v/>
      </c>
      <c r="H822" s="145" t="str">
        <f t="shared" si="5"/>
        <v/>
      </c>
      <c r="I822" s="146" t="str">
        <f t="shared" ref="I822:J822" si="3432">IF(COUNTA($DO822:$DX822)&gt;0,$BA822,"")</f>
        <v/>
      </c>
      <c r="J822" s="146" t="str">
        <f t="shared" si="3432"/>
        <v/>
      </c>
      <c r="K822" s="147" t="str">
        <f t="shared" si="43"/>
        <v/>
      </c>
      <c r="L822" s="147" t="str">
        <f t="shared" si="7"/>
        <v/>
      </c>
      <c r="M822" s="147" t="str">
        <f t="shared" si="8"/>
        <v/>
      </c>
      <c r="N822" s="147" t="str">
        <f t="shared" si="48"/>
        <v/>
      </c>
      <c r="O822" s="147" t="str">
        <f t="shared" si="9"/>
        <v/>
      </c>
      <c r="P822" s="146" t="str">
        <f t="shared" si="3236"/>
        <v/>
      </c>
      <c r="Q822" s="147" t="str">
        <f t="shared" si="3237"/>
        <v/>
      </c>
      <c r="R822" s="146" t="str">
        <f t="shared" si="12"/>
        <v/>
      </c>
      <c r="S822" s="146" t="str">
        <f t="shared" si="13"/>
        <v/>
      </c>
      <c r="T822" s="146" t="str">
        <f>IF(NOT(ISBLANK(DH822)),
        IF(AND(ISREF('Input Tenderers'!$J$8:$K$8),COUNTA('Input Tenderers'!$N$8)&gt;0),
                IF(COUNTA('Input Implementation Transactio'!$N822:$O822)&gt;0,"supplier;tenderer;payee","supplier;tenderer"),
                IF(COUNTA('Input Implementation Transactio'!$N822:$O822)&gt;0,"supplier;payee","supplier")
                ),
        IF(COUNTA('Input Implementation Transactio'!$N822:$O822)&gt;0, "payee", "")
        )</f>
        <v/>
      </c>
      <c r="U822" s="146" t="str">
        <f t="shared" si="14"/>
        <v/>
      </c>
      <c r="V822" s="146" t="str">
        <f t="shared" si="15"/>
        <v/>
      </c>
      <c r="W822" s="148" t="str">
        <f t="shared" si="3238"/>
        <v/>
      </c>
      <c r="X822" s="175" t="str">
        <f t="shared" si="3239"/>
        <v/>
      </c>
      <c r="Y822" s="170" t="str">
        <f t="shared" si="3240"/>
        <v/>
      </c>
      <c r="Z822" s="150" t="str">
        <f t="shared" si="19"/>
        <v/>
      </c>
      <c r="AA822" s="146" t="str">
        <f t="shared" si="20"/>
        <v/>
      </c>
      <c r="AB822" s="146" t="str">
        <f t="shared" si="21"/>
        <v/>
      </c>
      <c r="AC822" s="146" t="str">
        <f t="shared" si="22"/>
        <v/>
      </c>
      <c r="AD822" s="148" t="str">
        <f t="shared" si="3241"/>
        <v/>
      </c>
      <c r="AE822" s="148" t="str">
        <f t="shared" si="24"/>
        <v/>
      </c>
      <c r="AF822" s="175" t="str">
        <f t="shared" si="3242"/>
        <v/>
      </c>
      <c r="AG822" s="170" t="str">
        <f t="shared" si="3243"/>
        <v/>
      </c>
      <c r="AH822" s="148" t="str">
        <f t="shared" si="3244"/>
        <v/>
      </c>
      <c r="AI822" s="146" t="str">
        <f t="shared" si="28"/>
        <v/>
      </c>
      <c r="AJ822" s="146" t="str">
        <f t="shared" si="29"/>
        <v/>
      </c>
      <c r="AK822" s="146" t="str">
        <f t="shared" si="30"/>
        <v/>
      </c>
      <c r="AL822" s="146" t="str">
        <f t="shared" si="31"/>
        <v/>
      </c>
      <c r="AM822" s="171" t="str">
        <f t="shared" si="32"/>
        <v/>
      </c>
      <c r="AN822" s="171" t="str">
        <f t="shared" si="33"/>
        <v/>
      </c>
      <c r="AO822" s="146" t="str">
        <f t="shared" si="34"/>
        <v/>
      </c>
      <c r="AP822" s="146" t="str">
        <f t="shared" si="35"/>
        <v/>
      </c>
      <c r="AQ822" s="146" t="str">
        <f t="shared" si="36"/>
        <v/>
      </c>
      <c r="AR822" s="146" t="str">
        <f t="shared" ref="AR822:AS822" si="3433">IF(NOT(ISBLANK(CB822)),CONCATENATE(TEXT(CB822,"yyyy-mm-ddThh:MM:ss"),"Z"),"")</f>
        <v/>
      </c>
      <c r="AS822" s="146" t="str">
        <f t="shared" si="3433"/>
        <v/>
      </c>
      <c r="AT822" s="146" t="str">
        <f t="shared" si="38"/>
        <v/>
      </c>
      <c r="AU822" s="146" t="str">
        <f t="shared" si="39"/>
        <v/>
      </c>
      <c r="AV822" s="146" t="str">
        <f t="shared" ref="AV822:AW822" si="3434">IF(NOT(ISBLANK(DT822)),CONCATENATE(TEXT(DT822,"yyyy-mm-ddThh:MM:ss"),"Z"),"")</f>
        <v/>
      </c>
      <c r="AW822" s="146" t="str">
        <f t="shared" si="3434"/>
        <v/>
      </c>
      <c r="AX822" s="146" t="str">
        <f t="shared" ref="AX822:AZ822" si="3435">IF(NOT(ISBLANK(ED822)),CONCATENATE(TEXT(ED822,"yyyy-mm-ddThh:MM:ss"),"Z"),"")</f>
        <v/>
      </c>
      <c r="AY822" s="146" t="str">
        <f t="shared" si="3435"/>
        <v/>
      </c>
      <c r="AZ822" s="146" t="str">
        <f t="shared" si="3435"/>
        <v/>
      </c>
      <c r="BA822" s="176"/>
      <c r="BB822" s="152"/>
      <c r="BC822" s="177"/>
      <c r="BD822" s="154"/>
      <c r="BE822" s="155"/>
      <c r="BF822" s="154"/>
      <c r="BG822" s="155"/>
      <c r="BH822" s="169"/>
      <c r="BI822" s="162"/>
      <c r="BJ822" s="172"/>
      <c r="BK822" s="162"/>
      <c r="BL822" s="158"/>
      <c r="BM822" s="172"/>
      <c r="BN822" s="162"/>
      <c r="BO822" s="167"/>
      <c r="BP822" s="169"/>
      <c r="BQ822" s="162"/>
      <c r="BR822" s="162"/>
      <c r="BS822" s="174"/>
      <c r="BT822" s="162"/>
      <c r="BU822" s="174"/>
      <c r="BV822" s="174"/>
      <c r="BW822" s="174"/>
      <c r="BX822" s="173"/>
      <c r="BY822" s="158"/>
      <c r="BZ822" s="160"/>
      <c r="CA822" s="172"/>
      <c r="CB822" s="152"/>
      <c r="CC822" s="152"/>
      <c r="CD822" s="156"/>
      <c r="CE822" s="172"/>
      <c r="CF822" s="162"/>
      <c r="CG822" s="162"/>
      <c r="CH822" s="158"/>
      <c r="CI822" s="173"/>
      <c r="CJ822" s="178"/>
      <c r="CK822" s="173"/>
      <c r="CL822" s="165"/>
      <c r="CM822" s="172"/>
      <c r="CN822" s="162"/>
      <c r="CO822" s="162"/>
      <c r="CP822" s="162"/>
      <c r="CQ822" s="162"/>
      <c r="CR822" s="169"/>
      <c r="CS822" s="162"/>
      <c r="CT822" s="162"/>
      <c r="CU822" s="174"/>
      <c r="CV822" s="152"/>
      <c r="CW822" s="173"/>
      <c r="CX822" s="158"/>
      <c r="CY822" s="172"/>
      <c r="CZ822" s="162"/>
      <c r="DA822" s="162"/>
      <c r="DB822" s="158"/>
      <c r="DC822" s="173"/>
      <c r="DD822" s="178"/>
      <c r="DE822" s="173"/>
      <c r="DF822" s="165"/>
      <c r="DG822" s="172"/>
      <c r="DH822" s="178"/>
      <c r="DI822" s="172"/>
      <c r="DJ822" s="178"/>
      <c r="DK822" s="172"/>
      <c r="DL822" s="162"/>
      <c r="DM822" s="167"/>
      <c r="DN822" s="169"/>
      <c r="DO822" s="162"/>
      <c r="DP822" s="162"/>
      <c r="DQ822" s="174"/>
      <c r="DR822" s="152"/>
      <c r="DS822" s="172"/>
      <c r="DT822" s="152"/>
      <c r="DU822" s="152"/>
      <c r="DV822" s="156"/>
      <c r="DW822" s="173"/>
      <c r="DX822" s="158"/>
      <c r="DY822" s="172"/>
      <c r="DZ822" s="162"/>
      <c r="EA822" s="162"/>
      <c r="EB822" s="172"/>
      <c r="EC822" s="172"/>
      <c r="ED822" s="152"/>
      <c r="EE822" s="152"/>
      <c r="EF822" s="152"/>
      <c r="EG822" s="174"/>
      <c r="EH822" s="172"/>
      <c r="EI822" s="162"/>
      <c r="EJ822" s="162"/>
    </row>
    <row r="823" spans="1:140" ht="12.5">
      <c r="A823" s="168"/>
      <c r="B823" s="169"/>
      <c r="C823" s="144" t="str">
        <f t="shared" si="0"/>
        <v/>
      </c>
      <c r="D823" s="144" t="str">
        <f t="shared" si="3233"/>
        <v/>
      </c>
      <c r="E823" s="144" t="str">
        <f t="shared" si="2"/>
        <v/>
      </c>
      <c r="F823" s="145" t="str">
        <f t="shared" si="3234"/>
        <v/>
      </c>
      <c r="G823" s="145" t="str">
        <f t="shared" si="4"/>
        <v/>
      </c>
      <c r="H823" s="145" t="str">
        <f t="shared" si="5"/>
        <v/>
      </c>
      <c r="I823" s="146" t="str">
        <f t="shared" ref="I823:J823" si="3436">IF(COUNTA($DO823:$DX823)&gt;0,$BA823,"")</f>
        <v/>
      </c>
      <c r="J823" s="146" t="str">
        <f t="shared" si="3436"/>
        <v/>
      </c>
      <c r="K823" s="147" t="str">
        <f t="shared" si="43"/>
        <v/>
      </c>
      <c r="L823" s="147" t="str">
        <f t="shared" si="7"/>
        <v/>
      </c>
      <c r="M823" s="147" t="str">
        <f t="shared" si="8"/>
        <v/>
      </c>
      <c r="N823" s="147" t="str">
        <f t="shared" si="48"/>
        <v/>
      </c>
      <c r="O823" s="147" t="str">
        <f t="shared" si="9"/>
        <v/>
      </c>
      <c r="P823" s="146" t="str">
        <f t="shared" si="3236"/>
        <v/>
      </c>
      <c r="Q823" s="147" t="str">
        <f t="shared" si="3237"/>
        <v/>
      </c>
      <c r="R823" s="146" t="str">
        <f t="shared" si="12"/>
        <v/>
      </c>
      <c r="S823" s="146" t="str">
        <f t="shared" si="13"/>
        <v/>
      </c>
      <c r="T823" s="146" t="str">
        <f>IF(NOT(ISBLANK(DH823)),
        IF(AND(ISREF('Input Tenderers'!$J$8:$K$8),COUNTA('Input Tenderers'!$N$8)&gt;0),
                IF(COUNTA('Input Implementation Transactio'!$N823:$O823)&gt;0,"supplier;tenderer;payee","supplier;tenderer"),
                IF(COUNTA('Input Implementation Transactio'!$N823:$O823)&gt;0,"supplier;payee","supplier")
                ),
        IF(COUNTA('Input Implementation Transactio'!$N823:$O823)&gt;0, "payee", "")
        )</f>
        <v/>
      </c>
      <c r="U823" s="146" t="str">
        <f t="shared" si="14"/>
        <v/>
      </c>
      <c r="V823" s="146" t="str">
        <f t="shared" si="15"/>
        <v/>
      </c>
      <c r="W823" s="148" t="str">
        <f t="shared" si="3238"/>
        <v/>
      </c>
      <c r="X823" s="175" t="str">
        <f t="shared" si="3239"/>
        <v/>
      </c>
      <c r="Y823" s="170" t="str">
        <f t="shared" si="3240"/>
        <v/>
      </c>
      <c r="Z823" s="150" t="str">
        <f t="shared" si="19"/>
        <v/>
      </c>
      <c r="AA823" s="146" t="str">
        <f t="shared" si="20"/>
        <v/>
      </c>
      <c r="AB823" s="146" t="str">
        <f t="shared" si="21"/>
        <v/>
      </c>
      <c r="AC823" s="146" t="str">
        <f t="shared" si="22"/>
        <v/>
      </c>
      <c r="AD823" s="148" t="str">
        <f t="shared" si="3241"/>
        <v/>
      </c>
      <c r="AE823" s="148" t="str">
        <f t="shared" si="24"/>
        <v/>
      </c>
      <c r="AF823" s="175" t="str">
        <f t="shared" si="3242"/>
        <v/>
      </c>
      <c r="AG823" s="170" t="str">
        <f t="shared" si="3243"/>
        <v/>
      </c>
      <c r="AH823" s="148" t="str">
        <f t="shared" si="3244"/>
        <v/>
      </c>
      <c r="AI823" s="146" t="str">
        <f t="shared" si="28"/>
        <v/>
      </c>
      <c r="AJ823" s="146" t="str">
        <f t="shared" si="29"/>
        <v/>
      </c>
      <c r="AK823" s="146" t="str">
        <f t="shared" si="30"/>
        <v/>
      </c>
      <c r="AL823" s="146" t="str">
        <f t="shared" si="31"/>
        <v/>
      </c>
      <c r="AM823" s="171" t="str">
        <f t="shared" si="32"/>
        <v/>
      </c>
      <c r="AN823" s="171" t="str">
        <f t="shared" si="33"/>
        <v/>
      </c>
      <c r="AO823" s="146" t="str">
        <f t="shared" si="34"/>
        <v/>
      </c>
      <c r="AP823" s="146" t="str">
        <f t="shared" si="35"/>
        <v/>
      </c>
      <c r="AQ823" s="146" t="str">
        <f t="shared" si="36"/>
        <v/>
      </c>
      <c r="AR823" s="146" t="str">
        <f t="shared" ref="AR823:AS823" si="3437">IF(NOT(ISBLANK(CB823)),CONCATENATE(TEXT(CB823,"yyyy-mm-ddThh:MM:ss"),"Z"),"")</f>
        <v/>
      </c>
      <c r="AS823" s="146" t="str">
        <f t="shared" si="3437"/>
        <v/>
      </c>
      <c r="AT823" s="146" t="str">
        <f t="shared" si="38"/>
        <v/>
      </c>
      <c r="AU823" s="146" t="str">
        <f t="shared" si="39"/>
        <v/>
      </c>
      <c r="AV823" s="146" t="str">
        <f t="shared" ref="AV823:AW823" si="3438">IF(NOT(ISBLANK(DT823)),CONCATENATE(TEXT(DT823,"yyyy-mm-ddThh:MM:ss"),"Z"),"")</f>
        <v/>
      </c>
      <c r="AW823" s="146" t="str">
        <f t="shared" si="3438"/>
        <v/>
      </c>
      <c r="AX823" s="146" t="str">
        <f t="shared" ref="AX823:AZ823" si="3439">IF(NOT(ISBLANK(ED823)),CONCATENATE(TEXT(ED823,"yyyy-mm-ddThh:MM:ss"),"Z"),"")</f>
        <v/>
      </c>
      <c r="AY823" s="146" t="str">
        <f t="shared" si="3439"/>
        <v/>
      </c>
      <c r="AZ823" s="146" t="str">
        <f t="shared" si="3439"/>
        <v/>
      </c>
      <c r="BA823" s="176"/>
      <c r="BB823" s="152"/>
      <c r="BC823" s="177"/>
      <c r="BD823" s="154"/>
      <c r="BE823" s="155"/>
      <c r="BF823" s="154"/>
      <c r="BG823" s="155"/>
      <c r="BH823" s="169"/>
      <c r="BI823" s="162"/>
      <c r="BJ823" s="172"/>
      <c r="BK823" s="162"/>
      <c r="BL823" s="158"/>
      <c r="BM823" s="172"/>
      <c r="BN823" s="162"/>
      <c r="BO823" s="167"/>
      <c r="BP823" s="169"/>
      <c r="BQ823" s="162"/>
      <c r="BR823" s="162"/>
      <c r="BS823" s="174"/>
      <c r="BT823" s="162"/>
      <c r="BU823" s="174"/>
      <c r="BV823" s="174"/>
      <c r="BW823" s="174"/>
      <c r="BX823" s="173"/>
      <c r="BY823" s="158"/>
      <c r="BZ823" s="160"/>
      <c r="CA823" s="172"/>
      <c r="CB823" s="152"/>
      <c r="CC823" s="152"/>
      <c r="CD823" s="156"/>
      <c r="CE823" s="172"/>
      <c r="CF823" s="162"/>
      <c r="CG823" s="162"/>
      <c r="CH823" s="158"/>
      <c r="CI823" s="173"/>
      <c r="CJ823" s="178"/>
      <c r="CK823" s="173"/>
      <c r="CL823" s="165"/>
      <c r="CM823" s="172"/>
      <c r="CN823" s="162"/>
      <c r="CO823" s="162"/>
      <c r="CP823" s="162"/>
      <c r="CQ823" s="162"/>
      <c r="CR823" s="169"/>
      <c r="CS823" s="162"/>
      <c r="CT823" s="162"/>
      <c r="CU823" s="174"/>
      <c r="CV823" s="152"/>
      <c r="CW823" s="173"/>
      <c r="CX823" s="158"/>
      <c r="CY823" s="172"/>
      <c r="CZ823" s="162"/>
      <c r="DA823" s="162"/>
      <c r="DB823" s="158"/>
      <c r="DC823" s="173"/>
      <c r="DD823" s="178"/>
      <c r="DE823" s="173"/>
      <c r="DF823" s="165"/>
      <c r="DG823" s="172"/>
      <c r="DH823" s="178"/>
      <c r="DI823" s="172"/>
      <c r="DJ823" s="178"/>
      <c r="DK823" s="172"/>
      <c r="DL823" s="162"/>
      <c r="DM823" s="167"/>
      <c r="DN823" s="169"/>
      <c r="DO823" s="162"/>
      <c r="DP823" s="162"/>
      <c r="DQ823" s="174"/>
      <c r="DR823" s="152"/>
      <c r="DS823" s="172"/>
      <c r="DT823" s="152"/>
      <c r="DU823" s="152"/>
      <c r="DV823" s="156"/>
      <c r="DW823" s="173"/>
      <c r="DX823" s="158"/>
      <c r="DY823" s="172"/>
      <c r="DZ823" s="162"/>
      <c r="EA823" s="162"/>
      <c r="EB823" s="172"/>
      <c r="EC823" s="172"/>
      <c r="ED823" s="152"/>
      <c r="EE823" s="152"/>
      <c r="EF823" s="152"/>
      <c r="EG823" s="174"/>
      <c r="EH823" s="172"/>
      <c r="EI823" s="162"/>
      <c r="EJ823" s="162"/>
    </row>
    <row r="824" spans="1:140" ht="12.5">
      <c r="A824" s="168"/>
      <c r="B824" s="169"/>
      <c r="C824" s="144" t="str">
        <f t="shared" si="0"/>
        <v/>
      </c>
      <c r="D824" s="144" t="str">
        <f t="shared" si="3233"/>
        <v/>
      </c>
      <c r="E824" s="144" t="str">
        <f t="shared" si="2"/>
        <v/>
      </c>
      <c r="F824" s="145" t="str">
        <f t="shared" si="3234"/>
        <v/>
      </c>
      <c r="G824" s="145" t="str">
        <f t="shared" si="4"/>
        <v/>
      </c>
      <c r="H824" s="145" t="str">
        <f t="shared" si="5"/>
        <v/>
      </c>
      <c r="I824" s="146" t="str">
        <f t="shared" ref="I824:J824" si="3440">IF(COUNTA($DO824:$DX824)&gt;0,$BA824,"")</f>
        <v/>
      </c>
      <c r="J824" s="146" t="str">
        <f t="shared" si="3440"/>
        <v/>
      </c>
      <c r="K824" s="147" t="str">
        <f t="shared" si="43"/>
        <v/>
      </c>
      <c r="L824" s="147" t="str">
        <f t="shared" si="7"/>
        <v/>
      </c>
      <c r="M824" s="147" t="str">
        <f t="shared" si="8"/>
        <v/>
      </c>
      <c r="N824" s="147" t="str">
        <f t="shared" si="48"/>
        <v/>
      </c>
      <c r="O824" s="147" t="str">
        <f t="shared" si="9"/>
        <v/>
      </c>
      <c r="P824" s="146" t="str">
        <f t="shared" si="3236"/>
        <v/>
      </c>
      <c r="Q824" s="147" t="str">
        <f t="shared" si="3237"/>
        <v/>
      </c>
      <c r="R824" s="146" t="str">
        <f t="shared" si="12"/>
        <v/>
      </c>
      <c r="S824" s="146" t="str">
        <f t="shared" si="13"/>
        <v/>
      </c>
      <c r="T824" s="146" t="str">
        <f>IF(NOT(ISBLANK(DH824)),
        IF(AND(ISREF('Input Tenderers'!$J$8:$K$8),COUNTA('Input Tenderers'!$N$8)&gt;0),
                IF(COUNTA('Input Implementation Transactio'!$N824:$O824)&gt;0,"supplier;tenderer;payee","supplier;tenderer"),
                IF(COUNTA('Input Implementation Transactio'!$N824:$O824)&gt;0,"supplier;payee","supplier")
                ),
        IF(COUNTA('Input Implementation Transactio'!$N824:$O824)&gt;0, "payee", "")
        )</f>
        <v/>
      </c>
      <c r="U824" s="146" t="str">
        <f t="shared" si="14"/>
        <v/>
      </c>
      <c r="V824" s="146" t="str">
        <f t="shared" si="15"/>
        <v/>
      </c>
      <c r="W824" s="148" t="str">
        <f t="shared" si="3238"/>
        <v/>
      </c>
      <c r="X824" s="175" t="str">
        <f t="shared" si="3239"/>
        <v/>
      </c>
      <c r="Y824" s="170" t="str">
        <f t="shared" si="3240"/>
        <v/>
      </c>
      <c r="Z824" s="150" t="str">
        <f t="shared" si="19"/>
        <v/>
      </c>
      <c r="AA824" s="146" t="str">
        <f t="shared" si="20"/>
        <v/>
      </c>
      <c r="AB824" s="146" t="str">
        <f t="shared" si="21"/>
        <v/>
      </c>
      <c r="AC824" s="146" t="str">
        <f t="shared" si="22"/>
        <v/>
      </c>
      <c r="AD824" s="148" t="str">
        <f t="shared" si="3241"/>
        <v/>
      </c>
      <c r="AE824" s="148" t="str">
        <f t="shared" si="24"/>
        <v/>
      </c>
      <c r="AF824" s="175" t="str">
        <f t="shared" si="3242"/>
        <v/>
      </c>
      <c r="AG824" s="170" t="str">
        <f t="shared" si="3243"/>
        <v/>
      </c>
      <c r="AH824" s="148" t="str">
        <f t="shared" si="3244"/>
        <v/>
      </c>
      <c r="AI824" s="146" t="str">
        <f t="shared" si="28"/>
        <v/>
      </c>
      <c r="AJ824" s="146" t="str">
        <f t="shared" si="29"/>
        <v/>
      </c>
      <c r="AK824" s="146" t="str">
        <f t="shared" si="30"/>
        <v/>
      </c>
      <c r="AL824" s="146" t="str">
        <f t="shared" si="31"/>
        <v/>
      </c>
      <c r="AM824" s="171" t="str">
        <f t="shared" si="32"/>
        <v/>
      </c>
      <c r="AN824" s="171" t="str">
        <f t="shared" si="33"/>
        <v/>
      </c>
      <c r="AO824" s="146" t="str">
        <f t="shared" si="34"/>
        <v/>
      </c>
      <c r="AP824" s="146" t="str">
        <f t="shared" si="35"/>
        <v/>
      </c>
      <c r="AQ824" s="146" t="str">
        <f t="shared" si="36"/>
        <v/>
      </c>
      <c r="AR824" s="146" t="str">
        <f t="shared" ref="AR824:AS824" si="3441">IF(NOT(ISBLANK(CB824)),CONCATENATE(TEXT(CB824,"yyyy-mm-ddThh:MM:ss"),"Z"),"")</f>
        <v/>
      </c>
      <c r="AS824" s="146" t="str">
        <f t="shared" si="3441"/>
        <v/>
      </c>
      <c r="AT824" s="146" t="str">
        <f t="shared" si="38"/>
        <v/>
      </c>
      <c r="AU824" s="146" t="str">
        <f t="shared" si="39"/>
        <v/>
      </c>
      <c r="AV824" s="146" t="str">
        <f t="shared" ref="AV824:AW824" si="3442">IF(NOT(ISBLANK(DT824)),CONCATENATE(TEXT(DT824,"yyyy-mm-ddThh:MM:ss"),"Z"),"")</f>
        <v/>
      </c>
      <c r="AW824" s="146" t="str">
        <f t="shared" si="3442"/>
        <v/>
      </c>
      <c r="AX824" s="146" t="str">
        <f t="shared" ref="AX824:AZ824" si="3443">IF(NOT(ISBLANK(ED824)),CONCATENATE(TEXT(ED824,"yyyy-mm-ddThh:MM:ss"),"Z"),"")</f>
        <v/>
      </c>
      <c r="AY824" s="146" t="str">
        <f t="shared" si="3443"/>
        <v/>
      </c>
      <c r="AZ824" s="146" t="str">
        <f t="shared" si="3443"/>
        <v/>
      </c>
      <c r="BA824" s="176"/>
      <c r="BB824" s="152"/>
      <c r="BC824" s="177"/>
      <c r="BD824" s="154"/>
      <c r="BE824" s="155"/>
      <c r="BF824" s="154"/>
      <c r="BG824" s="155"/>
      <c r="BH824" s="169"/>
      <c r="BI824" s="162"/>
      <c r="BJ824" s="172"/>
      <c r="BK824" s="162"/>
      <c r="BL824" s="158"/>
      <c r="BM824" s="172"/>
      <c r="BN824" s="162"/>
      <c r="BO824" s="167"/>
      <c r="BP824" s="169"/>
      <c r="BQ824" s="162"/>
      <c r="BR824" s="162"/>
      <c r="BS824" s="174"/>
      <c r="BT824" s="162"/>
      <c r="BU824" s="174"/>
      <c r="BV824" s="174"/>
      <c r="BW824" s="174"/>
      <c r="BX824" s="173"/>
      <c r="BY824" s="158"/>
      <c r="BZ824" s="160"/>
      <c r="CA824" s="172"/>
      <c r="CB824" s="152"/>
      <c r="CC824" s="152"/>
      <c r="CD824" s="156"/>
      <c r="CE824" s="172"/>
      <c r="CF824" s="162"/>
      <c r="CG824" s="162"/>
      <c r="CH824" s="158"/>
      <c r="CI824" s="173"/>
      <c r="CJ824" s="178"/>
      <c r="CK824" s="173"/>
      <c r="CL824" s="165"/>
      <c r="CM824" s="172"/>
      <c r="CN824" s="162"/>
      <c r="CO824" s="162"/>
      <c r="CP824" s="162"/>
      <c r="CQ824" s="162"/>
      <c r="CR824" s="169"/>
      <c r="CS824" s="162"/>
      <c r="CT824" s="162"/>
      <c r="CU824" s="174"/>
      <c r="CV824" s="152"/>
      <c r="CW824" s="173"/>
      <c r="CX824" s="158"/>
      <c r="CY824" s="172"/>
      <c r="CZ824" s="162"/>
      <c r="DA824" s="162"/>
      <c r="DB824" s="158"/>
      <c r="DC824" s="173"/>
      <c r="DD824" s="178"/>
      <c r="DE824" s="173"/>
      <c r="DF824" s="165"/>
      <c r="DG824" s="172"/>
      <c r="DH824" s="178"/>
      <c r="DI824" s="172"/>
      <c r="DJ824" s="178"/>
      <c r="DK824" s="172"/>
      <c r="DL824" s="162"/>
      <c r="DM824" s="167"/>
      <c r="DN824" s="169"/>
      <c r="DO824" s="162"/>
      <c r="DP824" s="162"/>
      <c r="DQ824" s="174"/>
      <c r="DR824" s="152"/>
      <c r="DS824" s="172"/>
      <c r="DT824" s="152"/>
      <c r="DU824" s="152"/>
      <c r="DV824" s="156"/>
      <c r="DW824" s="173"/>
      <c r="DX824" s="158"/>
      <c r="DY824" s="172"/>
      <c r="DZ824" s="162"/>
      <c r="EA824" s="162"/>
      <c r="EB824" s="172"/>
      <c r="EC824" s="172"/>
      <c r="ED824" s="152"/>
      <c r="EE824" s="152"/>
      <c r="EF824" s="152"/>
      <c r="EG824" s="174"/>
      <c r="EH824" s="172"/>
      <c r="EI824" s="162"/>
      <c r="EJ824" s="162"/>
    </row>
    <row r="825" spans="1:140" ht="12.5">
      <c r="A825" s="168"/>
      <c r="B825" s="169"/>
      <c r="C825" s="144" t="str">
        <f t="shared" si="0"/>
        <v/>
      </c>
      <c r="D825" s="144" t="str">
        <f t="shared" si="3233"/>
        <v/>
      </c>
      <c r="E825" s="144" t="str">
        <f t="shared" si="2"/>
        <v/>
      </c>
      <c r="F825" s="145" t="str">
        <f t="shared" si="3234"/>
        <v/>
      </c>
      <c r="G825" s="145" t="str">
        <f t="shared" si="4"/>
        <v/>
      </c>
      <c r="H825" s="145" t="str">
        <f t="shared" si="5"/>
        <v/>
      </c>
      <c r="I825" s="146" t="str">
        <f t="shared" ref="I825:J825" si="3444">IF(COUNTA($DO825:$DX825)&gt;0,$BA825,"")</f>
        <v/>
      </c>
      <c r="J825" s="146" t="str">
        <f t="shared" si="3444"/>
        <v/>
      </c>
      <c r="K825" s="147" t="str">
        <f t="shared" si="43"/>
        <v/>
      </c>
      <c r="L825" s="147" t="str">
        <f t="shared" si="7"/>
        <v/>
      </c>
      <c r="M825" s="147" t="str">
        <f t="shared" si="8"/>
        <v/>
      </c>
      <c r="N825" s="147" t="str">
        <f t="shared" si="48"/>
        <v/>
      </c>
      <c r="O825" s="147" t="str">
        <f t="shared" si="9"/>
        <v/>
      </c>
      <c r="P825" s="146" t="str">
        <f t="shared" si="3236"/>
        <v/>
      </c>
      <c r="Q825" s="147" t="str">
        <f t="shared" si="3237"/>
        <v/>
      </c>
      <c r="R825" s="146" t="str">
        <f t="shared" si="12"/>
        <v/>
      </c>
      <c r="S825" s="146" t="str">
        <f t="shared" si="13"/>
        <v/>
      </c>
      <c r="T825" s="146" t="str">
        <f>IF(NOT(ISBLANK(DH825)),
        IF(AND(ISREF('Input Tenderers'!$J$8:$K$8),COUNTA('Input Tenderers'!$N$8)&gt;0),
                IF(COUNTA('Input Implementation Transactio'!$N825:$O825)&gt;0,"supplier;tenderer;payee","supplier;tenderer"),
                IF(COUNTA('Input Implementation Transactio'!$N825:$O825)&gt;0,"supplier;payee","supplier")
                ),
        IF(COUNTA('Input Implementation Transactio'!$N825:$O825)&gt;0, "payee", "")
        )</f>
        <v/>
      </c>
      <c r="U825" s="146" t="str">
        <f t="shared" si="14"/>
        <v/>
      </c>
      <c r="V825" s="146" t="str">
        <f t="shared" si="15"/>
        <v/>
      </c>
      <c r="W825" s="148" t="str">
        <f t="shared" si="3238"/>
        <v/>
      </c>
      <c r="X825" s="175" t="str">
        <f t="shared" si="3239"/>
        <v/>
      </c>
      <c r="Y825" s="170" t="str">
        <f t="shared" si="3240"/>
        <v/>
      </c>
      <c r="Z825" s="150" t="str">
        <f t="shared" si="19"/>
        <v/>
      </c>
      <c r="AA825" s="146" t="str">
        <f t="shared" si="20"/>
        <v/>
      </c>
      <c r="AB825" s="146" t="str">
        <f t="shared" si="21"/>
        <v/>
      </c>
      <c r="AC825" s="146" t="str">
        <f t="shared" si="22"/>
        <v/>
      </c>
      <c r="AD825" s="148" t="str">
        <f t="shared" si="3241"/>
        <v/>
      </c>
      <c r="AE825" s="148" t="str">
        <f t="shared" si="24"/>
        <v/>
      </c>
      <c r="AF825" s="175" t="str">
        <f t="shared" si="3242"/>
        <v/>
      </c>
      <c r="AG825" s="170" t="str">
        <f t="shared" si="3243"/>
        <v/>
      </c>
      <c r="AH825" s="148" t="str">
        <f t="shared" si="3244"/>
        <v/>
      </c>
      <c r="AI825" s="146" t="str">
        <f t="shared" si="28"/>
        <v/>
      </c>
      <c r="AJ825" s="146" t="str">
        <f t="shared" si="29"/>
        <v/>
      </c>
      <c r="AK825" s="146" t="str">
        <f t="shared" si="30"/>
        <v/>
      </c>
      <c r="AL825" s="146" t="str">
        <f t="shared" si="31"/>
        <v/>
      </c>
      <c r="AM825" s="171" t="str">
        <f t="shared" si="32"/>
        <v/>
      </c>
      <c r="AN825" s="171" t="str">
        <f t="shared" si="33"/>
        <v/>
      </c>
      <c r="AO825" s="146" t="str">
        <f t="shared" si="34"/>
        <v/>
      </c>
      <c r="AP825" s="146" t="str">
        <f t="shared" si="35"/>
        <v/>
      </c>
      <c r="AQ825" s="146" t="str">
        <f t="shared" si="36"/>
        <v/>
      </c>
      <c r="AR825" s="146" t="str">
        <f t="shared" ref="AR825:AS825" si="3445">IF(NOT(ISBLANK(CB825)),CONCATENATE(TEXT(CB825,"yyyy-mm-ddThh:MM:ss"),"Z"),"")</f>
        <v/>
      </c>
      <c r="AS825" s="146" t="str">
        <f t="shared" si="3445"/>
        <v/>
      </c>
      <c r="AT825" s="146" t="str">
        <f t="shared" si="38"/>
        <v/>
      </c>
      <c r="AU825" s="146" t="str">
        <f t="shared" si="39"/>
        <v/>
      </c>
      <c r="AV825" s="146" t="str">
        <f t="shared" ref="AV825:AW825" si="3446">IF(NOT(ISBLANK(DT825)),CONCATENATE(TEXT(DT825,"yyyy-mm-ddThh:MM:ss"),"Z"),"")</f>
        <v/>
      </c>
      <c r="AW825" s="146" t="str">
        <f t="shared" si="3446"/>
        <v/>
      </c>
      <c r="AX825" s="146" t="str">
        <f t="shared" ref="AX825:AZ825" si="3447">IF(NOT(ISBLANK(ED825)),CONCATENATE(TEXT(ED825,"yyyy-mm-ddThh:MM:ss"),"Z"),"")</f>
        <v/>
      </c>
      <c r="AY825" s="146" t="str">
        <f t="shared" si="3447"/>
        <v/>
      </c>
      <c r="AZ825" s="146" t="str">
        <f t="shared" si="3447"/>
        <v/>
      </c>
      <c r="BA825" s="176"/>
      <c r="BB825" s="152"/>
      <c r="BC825" s="177"/>
      <c r="BD825" s="154"/>
      <c r="BE825" s="155"/>
      <c r="BF825" s="154"/>
      <c r="BG825" s="155"/>
      <c r="BH825" s="169"/>
      <c r="BI825" s="162"/>
      <c r="BJ825" s="172"/>
      <c r="BK825" s="162"/>
      <c r="BL825" s="158"/>
      <c r="BM825" s="172"/>
      <c r="BN825" s="162"/>
      <c r="BO825" s="167"/>
      <c r="BP825" s="169"/>
      <c r="BQ825" s="162"/>
      <c r="BR825" s="162"/>
      <c r="BS825" s="174"/>
      <c r="BT825" s="162"/>
      <c r="BU825" s="174"/>
      <c r="BV825" s="174"/>
      <c r="BW825" s="174"/>
      <c r="BX825" s="173"/>
      <c r="BY825" s="158"/>
      <c r="BZ825" s="160"/>
      <c r="CA825" s="172"/>
      <c r="CB825" s="152"/>
      <c r="CC825" s="152"/>
      <c r="CD825" s="156"/>
      <c r="CE825" s="172"/>
      <c r="CF825" s="162"/>
      <c r="CG825" s="162"/>
      <c r="CH825" s="158"/>
      <c r="CI825" s="173"/>
      <c r="CJ825" s="178"/>
      <c r="CK825" s="173"/>
      <c r="CL825" s="165"/>
      <c r="CM825" s="172"/>
      <c r="CN825" s="162"/>
      <c r="CO825" s="162"/>
      <c r="CP825" s="162"/>
      <c r="CQ825" s="162"/>
      <c r="CR825" s="169"/>
      <c r="CS825" s="162"/>
      <c r="CT825" s="162"/>
      <c r="CU825" s="174"/>
      <c r="CV825" s="152"/>
      <c r="CW825" s="173"/>
      <c r="CX825" s="158"/>
      <c r="CY825" s="172"/>
      <c r="CZ825" s="162"/>
      <c r="DA825" s="162"/>
      <c r="DB825" s="158"/>
      <c r="DC825" s="173"/>
      <c r="DD825" s="178"/>
      <c r="DE825" s="173"/>
      <c r="DF825" s="165"/>
      <c r="DG825" s="172"/>
      <c r="DH825" s="178"/>
      <c r="DI825" s="172"/>
      <c r="DJ825" s="178"/>
      <c r="DK825" s="172"/>
      <c r="DL825" s="162"/>
      <c r="DM825" s="167"/>
      <c r="DN825" s="169"/>
      <c r="DO825" s="162"/>
      <c r="DP825" s="162"/>
      <c r="DQ825" s="174"/>
      <c r="DR825" s="152"/>
      <c r="DS825" s="172"/>
      <c r="DT825" s="152"/>
      <c r="DU825" s="152"/>
      <c r="DV825" s="156"/>
      <c r="DW825" s="173"/>
      <c r="DX825" s="158"/>
      <c r="DY825" s="172"/>
      <c r="DZ825" s="162"/>
      <c r="EA825" s="162"/>
      <c r="EB825" s="172"/>
      <c r="EC825" s="172"/>
      <c r="ED825" s="152"/>
      <c r="EE825" s="152"/>
      <c r="EF825" s="152"/>
      <c r="EG825" s="174"/>
      <c r="EH825" s="172"/>
      <c r="EI825" s="162"/>
      <c r="EJ825" s="162"/>
    </row>
    <row r="826" spans="1:140" ht="12.5">
      <c r="A826" s="168"/>
      <c r="B826" s="169"/>
      <c r="C826" s="144" t="str">
        <f t="shared" si="0"/>
        <v/>
      </c>
      <c r="D826" s="144" t="str">
        <f t="shared" si="3233"/>
        <v/>
      </c>
      <c r="E826" s="144" t="str">
        <f t="shared" si="2"/>
        <v/>
      </c>
      <c r="F826" s="145" t="str">
        <f t="shared" si="3234"/>
        <v/>
      </c>
      <c r="G826" s="145" t="str">
        <f t="shared" si="4"/>
        <v/>
      </c>
      <c r="H826" s="145" t="str">
        <f t="shared" si="5"/>
        <v/>
      </c>
      <c r="I826" s="146" t="str">
        <f t="shared" ref="I826:J826" si="3448">IF(COUNTA($DO826:$DX826)&gt;0,$BA826,"")</f>
        <v/>
      </c>
      <c r="J826" s="146" t="str">
        <f t="shared" si="3448"/>
        <v/>
      </c>
      <c r="K826" s="147" t="str">
        <f t="shared" si="43"/>
        <v/>
      </c>
      <c r="L826" s="147" t="str">
        <f t="shared" si="7"/>
        <v/>
      </c>
      <c r="M826" s="147" t="str">
        <f t="shared" si="8"/>
        <v/>
      </c>
      <c r="N826" s="147" t="str">
        <f t="shared" si="48"/>
        <v/>
      </c>
      <c r="O826" s="147" t="str">
        <f t="shared" si="9"/>
        <v/>
      </c>
      <c r="P826" s="146" t="str">
        <f t="shared" si="3236"/>
        <v/>
      </c>
      <c r="Q826" s="147" t="str">
        <f t="shared" si="3237"/>
        <v/>
      </c>
      <c r="R826" s="146" t="str">
        <f t="shared" si="12"/>
        <v/>
      </c>
      <c r="S826" s="146" t="str">
        <f t="shared" si="13"/>
        <v/>
      </c>
      <c r="T826" s="146" t="str">
        <f>IF(NOT(ISBLANK(DH826)),
        IF(AND(ISREF('Input Tenderers'!$J$8:$K$8),COUNTA('Input Tenderers'!$N$8)&gt;0),
                IF(COUNTA('Input Implementation Transactio'!$N826:$O826)&gt;0,"supplier;tenderer;payee","supplier;tenderer"),
                IF(COUNTA('Input Implementation Transactio'!$N826:$O826)&gt;0,"supplier;payee","supplier")
                ),
        IF(COUNTA('Input Implementation Transactio'!$N826:$O826)&gt;0, "payee", "")
        )</f>
        <v/>
      </c>
      <c r="U826" s="146" t="str">
        <f t="shared" si="14"/>
        <v/>
      </c>
      <c r="V826" s="146" t="str">
        <f t="shared" si="15"/>
        <v/>
      </c>
      <c r="W826" s="148" t="str">
        <f t="shared" si="3238"/>
        <v/>
      </c>
      <c r="X826" s="175" t="str">
        <f t="shared" si="3239"/>
        <v/>
      </c>
      <c r="Y826" s="170" t="str">
        <f t="shared" si="3240"/>
        <v/>
      </c>
      <c r="Z826" s="150" t="str">
        <f t="shared" si="19"/>
        <v/>
      </c>
      <c r="AA826" s="146" t="str">
        <f t="shared" si="20"/>
        <v/>
      </c>
      <c r="AB826" s="146" t="str">
        <f t="shared" si="21"/>
        <v/>
      </c>
      <c r="AC826" s="146" t="str">
        <f t="shared" si="22"/>
        <v/>
      </c>
      <c r="AD826" s="148" t="str">
        <f t="shared" si="3241"/>
        <v/>
      </c>
      <c r="AE826" s="148" t="str">
        <f t="shared" si="24"/>
        <v/>
      </c>
      <c r="AF826" s="175" t="str">
        <f t="shared" si="3242"/>
        <v/>
      </c>
      <c r="AG826" s="170" t="str">
        <f t="shared" si="3243"/>
        <v/>
      </c>
      <c r="AH826" s="148" t="str">
        <f t="shared" si="3244"/>
        <v/>
      </c>
      <c r="AI826" s="146" t="str">
        <f t="shared" si="28"/>
        <v/>
      </c>
      <c r="AJ826" s="146" t="str">
        <f t="shared" si="29"/>
        <v/>
      </c>
      <c r="AK826" s="146" t="str">
        <f t="shared" si="30"/>
        <v/>
      </c>
      <c r="AL826" s="146" t="str">
        <f t="shared" si="31"/>
        <v/>
      </c>
      <c r="AM826" s="171" t="str">
        <f t="shared" si="32"/>
        <v/>
      </c>
      <c r="AN826" s="171" t="str">
        <f t="shared" si="33"/>
        <v/>
      </c>
      <c r="AO826" s="146" t="str">
        <f t="shared" si="34"/>
        <v/>
      </c>
      <c r="AP826" s="146" t="str">
        <f t="shared" si="35"/>
        <v/>
      </c>
      <c r="AQ826" s="146" t="str">
        <f t="shared" si="36"/>
        <v/>
      </c>
      <c r="AR826" s="146" t="str">
        <f t="shared" ref="AR826:AS826" si="3449">IF(NOT(ISBLANK(CB826)),CONCATENATE(TEXT(CB826,"yyyy-mm-ddThh:MM:ss"),"Z"),"")</f>
        <v/>
      </c>
      <c r="AS826" s="146" t="str">
        <f t="shared" si="3449"/>
        <v/>
      </c>
      <c r="AT826" s="146" t="str">
        <f t="shared" si="38"/>
        <v/>
      </c>
      <c r="AU826" s="146" t="str">
        <f t="shared" si="39"/>
        <v/>
      </c>
      <c r="AV826" s="146" t="str">
        <f t="shared" ref="AV826:AW826" si="3450">IF(NOT(ISBLANK(DT826)),CONCATENATE(TEXT(DT826,"yyyy-mm-ddThh:MM:ss"),"Z"),"")</f>
        <v/>
      </c>
      <c r="AW826" s="146" t="str">
        <f t="shared" si="3450"/>
        <v/>
      </c>
      <c r="AX826" s="146" t="str">
        <f t="shared" ref="AX826:AZ826" si="3451">IF(NOT(ISBLANK(ED826)),CONCATENATE(TEXT(ED826,"yyyy-mm-ddThh:MM:ss"),"Z"),"")</f>
        <v/>
      </c>
      <c r="AY826" s="146" t="str">
        <f t="shared" si="3451"/>
        <v/>
      </c>
      <c r="AZ826" s="146" t="str">
        <f t="shared" si="3451"/>
        <v/>
      </c>
      <c r="BA826" s="176"/>
      <c r="BB826" s="152"/>
      <c r="BC826" s="177"/>
      <c r="BD826" s="154"/>
      <c r="BE826" s="155"/>
      <c r="BF826" s="154"/>
      <c r="BG826" s="155"/>
      <c r="BH826" s="169"/>
      <c r="BI826" s="162"/>
      <c r="BJ826" s="172"/>
      <c r="BK826" s="162"/>
      <c r="BL826" s="158"/>
      <c r="BM826" s="172"/>
      <c r="BN826" s="162"/>
      <c r="BO826" s="167"/>
      <c r="BP826" s="169"/>
      <c r="BQ826" s="162"/>
      <c r="BR826" s="162"/>
      <c r="BS826" s="174"/>
      <c r="BT826" s="162"/>
      <c r="BU826" s="174"/>
      <c r="BV826" s="174"/>
      <c r="BW826" s="174"/>
      <c r="BX826" s="173"/>
      <c r="BY826" s="158"/>
      <c r="BZ826" s="160"/>
      <c r="CA826" s="172"/>
      <c r="CB826" s="152"/>
      <c r="CC826" s="152"/>
      <c r="CD826" s="156"/>
      <c r="CE826" s="172"/>
      <c r="CF826" s="162"/>
      <c r="CG826" s="162"/>
      <c r="CH826" s="158"/>
      <c r="CI826" s="173"/>
      <c r="CJ826" s="178"/>
      <c r="CK826" s="173"/>
      <c r="CL826" s="165"/>
      <c r="CM826" s="172"/>
      <c r="CN826" s="162"/>
      <c r="CO826" s="162"/>
      <c r="CP826" s="162"/>
      <c r="CQ826" s="162"/>
      <c r="CR826" s="169"/>
      <c r="CS826" s="162"/>
      <c r="CT826" s="162"/>
      <c r="CU826" s="174"/>
      <c r="CV826" s="152"/>
      <c r="CW826" s="173"/>
      <c r="CX826" s="158"/>
      <c r="CY826" s="172"/>
      <c r="CZ826" s="162"/>
      <c r="DA826" s="162"/>
      <c r="DB826" s="158"/>
      <c r="DC826" s="173"/>
      <c r="DD826" s="178"/>
      <c r="DE826" s="173"/>
      <c r="DF826" s="165"/>
      <c r="DG826" s="172"/>
      <c r="DH826" s="178"/>
      <c r="DI826" s="172"/>
      <c r="DJ826" s="178"/>
      <c r="DK826" s="172"/>
      <c r="DL826" s="162"/>
      <c r="DM826" s="167"/>
      <c r="DN826" s="169"/>
      <c r="DO826" s="162"/>
      <c r="DP826" s="162"/>
      <c r="DQ826" s="174"/>
      <c r="DR826" s="152"/>
      <c r="DS826" s="172"/>
      <c r="DT826" s="152"/>
      <c r="DU826" s="152"/>
      <c r="DV826" s="156"/>
      <c r="DW826" s="173"/>
      <c r="DX826" s="158"/>
      <c r="DY826" s="172"/>
      <c r="DZ826" s="162"/>
      <c r="EA826" s="162"/>
      <c r="EB826" s="172"/>
      <c r="EC826" s="172"/>
      <c r="ED826" s="152"/>
      <c r="EE826" s="152"/>
      <c r="EF826" s="152"/>
      <c r="EG826" s="174"/>
      <c r="EH826" s="172"/>
      <c r="EI826" s="162"/>
      <c r="EJ826" s="162"/>
    </row>
    <row r="827" spans="1:140" ht="12.5">
      <c r="A827" s="168"/>
      <c r="B827" s="169"/>
      <c r="C827" s="144" t="str">
        <f t="shared" si="0"/>
        <v/>
      </c>
      <c r="D827" s="144" t="str">
        <f t="shared" si="3233"/>
        <v/>
      </c>
      <c r="E827" s="144" t="str">
        <f t="shared" si="2"/>
        <v/>
      </c>
      <c r="F827" s="145" t="str">
        <f t="shared" si="3234"/>
        <v/>
      </c>
      <c r="G827" s="145" t="str">
        <f t="shared" si="4"/>
        <v/>
      </c>
      <c r="H827" s="145" t="str">
        <f t="shared" si="5"/>
        <v/>
      </c>
      <c r="I827" s="146" t="str">
        <f t="shared" ref="I827:J827" si="3452">IF(COUNTA($DO827:$DX827)&gt;0,$BA827,"")</f>
        <v/>
      </c>
      <c r="J827" s="146" t="str">
        <f t="shared" si="3452"/>
        <v/>
      </c>
      <c r="K827" s="147" t="str">
        <f t="shared" si="43"/>
        <v/>
      </c>
      <c r="L827" s="147" t="str">
        <f t="shared" si="7"/>
        <v/>
      </c>
      <c r="M827" s="147" t="str">
        <f t="shared" si="8"/>
        <v/>
      </c>
      <c r="N827" s="147" t="str">
        <f t="shared" si="48"/>
        <v/>
      </c>
      <c r="O827" s="147" t="str">
        <f t="shared" si="9"/>
        <v/>
      </c>
      <c r="P827" s="146" t="str">
        <f t="shared" si="3236"/>
        <v/>
      </c>
      <c r="Q827" s="147" t="str">
        <f t="shared" si="3237"/>
        <v/>
      </c>
      <c r="R827" s="146" t="str">
        <f t="shared" si="12"/>
        <v/>
      </c>
      <c r="S827" s="146" t="str">
        <f t="shared" si="13"/>
        <v/>
      </c>
      <c r="T827" s="146" t="str">
        <f>IF(NOT(ISBLANK(DH827)),
        IF(AND(ISREF('Input Tenderers'!$J$8:$K$8),COUNTA('Input Tenderers'!$N$8)&gt;0),
                IF(COUNTA('Input Implementation Transactio'!$N827:$O827)&gt;0,"supplier;tenderer;payee","supplier;tenderer"),
                IF(COUNTA('Input Implementation Transactio'!$N827:$O827)&gt;0,"supplier;payee","supplier")
                ),
        IF(COUNTA('Input Implementation Transactio'!$N827:$O827)&gt;0, "payee", "")
        )</f>
        <v/>
      </c>
      <c r="U827" s="146" t="str">
        <f t="shared" si="14"/>
        <v/>
      </c>
      <c r="V827" s="146" t="str">
        <f t="shared" si="15"/>
        <v/>
      </c>
      <c r="W827" s="148" t="str">
        <f t="shared" si="3238"/>
        <v/>
      </c>
      <c r="X827" s="175" t="str">
        <f t="shared" si="3239"/>
        <v/>
      </c>
      <c r="Y827" s="170" t="str">
        <f t="shared" si="3240"/>
        <v/>
      </c>
      <c r="Z827" s="150" t="str">
        <f t="shared" si="19"/>
        <v/>
      </c>
      <c r="AA827" s="146" t="str">
        <f t="shared" si="20"/>
        <v/>
      </c>
      <c r="AB827" s="146" t="str">
        <f t="shared" si="21"/>
        <v/>
      </c>
      <c r="AC827" s="146" t="str">
        <f t="shared" si="22"/>
        <v/>
      </c>
      <c r="AD827" s="148" t="str">
        <f t="shared" si="3241"/>
        <v/>
      </c>
      <c r="AE827" s="148" t="str">
        <f t="shared" si="24"/>
        <v/>
      </c>
      <c r="AF827" s="175" t="str">
        <f t="shared" si="3242"/>
        <v/>
      </c>
      <c r="AG827" s="170" t="str">
        <f t="shared" si="3243"/>
        <v/>
      </c>
      <c r="AH827" s="148" t="str">
        <f t="shared" si="3244"/>
        <v/>
      </c>
      <c r="AI827" s="146" t="str">
        <f t="shared" si="28"/>
        <v/>
      </c>
      <c r="AJ827" s="146" t="str">
        <f t="shared" si="29"/>
        <v/>
      </c>
      <c r="AK827" s="146" t="str">
        <f t="shared" si="30"/>
        <v/>
      </c>
      <c r="AL827" s="146" t="str">
        <f t="shared" si="31"/>
        <v/>
      </c>
      <c r="AM827" s="171" t="str">
        <f t="shared" si="32"/>
        <v/>
      </c>
      <c r="AN827" s="171" t="str">
        <f t="shared" si="33"/>
        <v/>
      </c>
      <c r="AO827" s="146" t="str">
        <f t="shared" si="34"/>
        <v/>
      </c>
      <c r="AP827" s="146" t="str">
        <f t="shared" si="35"/>
        <v/>
      </c>
      <c r="AQ827" s="146" t="str">
        <f t="shared" si="36"/>
        <v/>
      </c>
      <c r="AR827" s="146" t="str">
        <f t="shared" ref="AR827:AS827" si="3453">IF(NOT(ISBLANK(CB827)),CONCATENATE(TEXT(CB827,"yyyy-mm-ddThh:MM:ss"),"Z"),"")</f>
        <v/>
      </c>
      <c r="AS827" s="146" t="str">
        <f t="shared" si="3453"/>
        <v/>
      </c>
      <c r="AT827" s="146" t="str">
        <f t="shared" si="38"/>
        <v/>
      </c>
      <c r="AU827" s="146" t="str">
        <f t="shared" si="39"/>
        <v/>
      </c>
      <c r="AV827" s="146" t="str">
        <f t="shared" ref="AV827:AW827" si="3454">IF(NOT(ISBLANK(DT827)),CONCATENATE(TEXT(DT827,"yyyy-mm-ddThh:MM:ss"),"Z"),"")</f>
        <v/>
      </c>
      <c r="AW827" s="146" t="str">
        <f t="shared" si="3454"/>
        <v/>
      </c>
      <c r="AX827" s="146" t="str">
        <f t="shared" ref="AX827:AZ827" si="3455">IF(NOT(ISBLANK(ED827)),CONCATENATE(TEXT(ED827,"yyyy-mm-ddThh:MM:ss"),"Z"),"")</f>
        <v/>
      </c>
      <c r="AY827" s="146" t="str">
        <f t="shared" si="3455"/>
        <v/>
      </c>
      <c r="AZ827" s="146" t="str">
        <f t="shared" si="3455"/>
        <v/>
      </c>
      <c r="BA827" s="176"/>
      <c r="BB827" s="152"/>
      <c r="BC827" s="177"/>
      <c r="BD827" s="154"/>
      <c r="BE827" s="155"/>
      <c r="BF827" s="154"/>
      <c r="BG827" s="155"/>
      <c r="BH827" s="169"/>
      <c r="BI827" s="162"/>
      <c r="BJ827" s="172"/>
      <c r="BK827" s="162"/>
      <c r="BL827" s="158"/>
      <c r="BM827" s="172"/>
      <c r="BN827" s="162"/>
      <c r="BO827" s="167"/>
      <c r="BP827" s="169"/>
      <c r="BQ827" s="162"/>
      <c r="BR827" s="162"/>
      <c r="BS827" s="174"/>
      <c r="BT827" s="162"/>
      <c r="BU827" s="174"/>
      <c r="BV827" s="174"/>
      <c r="BW827" s="174"/>
      <c r="BX827" s="173"/>
      <c r="BY827" s="158"/>
      <c r="BZ827" s="160"/>
      <c r="CA827" s="172"/>
      <c r="CB827" s="152"/>
      <c r="CC827" s="152"/>
      <c r="CD827" s="156"/>
      <c r="CE827" s="172"/>
      <c r="CF827" s="162"/>
      <c r="CG827" s="162"/>
      <c r="CH827" s="158"/>
      <c r="CI827" s="173"/>
      <c r="CJ827" s="178"/>
      <c r="CK827" s="173"/>
      <c r="CL827" s="165"/>
      <c r="CM827" s="172"/>
      <c r="CN827" s="162"/>
      <c r="CO827" s="162"/>
      <c r="CP827" s="162"/>
      <c r="CQ827" s="162"/>
      <c r="CR827" s="169"/>
      <c r="CS827" s="162"/>
      <c r="CT827" s="162"/>
      <c r="CU827" s="174"/>
      <c r="CV827" s="152"/>
      <c r="CW827" s="173"/>
      <c r="CX827" s="158"/>
      <c r="CY827" s="172"/>
      <c r="CZ827" s="162"/>
      <c r="DA827" s="162"/>
      <c r="DB827" s="158"/>
      <c r="DC827" s="173"/>
      <c r="DD827" s="178"/>
      <c r="DE827" s="173"/>
      <c r="DF827" s="165"/>
      <c r="DG827" s="172"/>
      <c r="DH827" s="178"/>
      <c r="DI827" s="172"/>
      <c r="DJ827" s="178"/>
      <c r="DK827" s="172"/>
      <c r="DL827" s="162"/>
      <c r="DM827" s="167"/>
      <c r="DN827" s="169"/>
      <c r="DO827" s="162"/>
      <c r="DP827" s="162"/>
      <c r="DQ827" s="174"/>
      <c r="DR827" s="152"/>
      <c r="DS827" s="172"/>
      <c r="DT827" s="152"/>
      <c r="DU827" s="152"/>
      <c r="DV827" s="156"/>
      <c r="DW827" s="173"/>
      <c r="DX827" s="158"/>
      <c r="DY827" s="172"/>
      <c r="DZ827" s="162"/>
      <c r="EA827" s="162"/>
      <c r="EB827" s="172"/>
      <c r="EC827" s="172"/>
      <c r="ED827" s="152"/>
      <c r="EE827" s="152"/>
      <c r="EF827" s="152"/>
      <c r="EG827" s="174"/>
      <c r="EH827" s="172"/>
      <c r="EI827" s="162"/>
      <c r="EJ827" s="162"/>
    </row>
    <row r="828" spans="1:140" ht="12.5">
      <c r="A828" s="168"/>
      <c r="B828" s="169"/>
      <c r="C828" s="144" t="str">
        <f t="shared" si="0"/>
        <v/>
      </c>
      <c r="D828" s="144" t="str">
        <f t="shared" si="3233"/>
        <v/>
      </c>
      <c r="E828" s="144" t="str">
        <f t="shared" si="2"/>
        <v/>
      </c>
      <c r="F828" s="145" t="str">
        <f t="shared" si="3234"/>
        <v/>
      </c>
      <c r="G828" s="145" t="str">
        <f t="shared" si="4"/>
        <v/>
      </c>
      <c r="H828" s="145" t="str">
        <f t="shared" si="5"/>
        <v/>
      </c>
      <c r="I828" s="146" t="str">
        <f t="shared" ref="I828:J828" si="3456">IF(COUNTA($DO828:$DX828)&gt;0,$BA828,"")</f>
        <v/>
      </c>
      <c r="J828" s="146" t="str">
        <f t="shared" si="3456"/>
        <v/>
      </c>
      <c r="K828" s="147" t="str">
        <f t="shared" si="43"/>
        <v/>
      </c>
      <c r="L828" s="147" t="str">
        <f t="shared" si="7"/>
        <v/>
      </c>
      <c r="M828" s="147" t="str">
        <f t="shared" si="8"/>
        <v/>
      </c>
      <c r="N828" s="147" t="str">
        <f t="shared" si="48"/>
        <v/>
      </c>
      <c r="O828" s="147" t="str">
        <f t="shared" si="9"/>
        <v/>
      </c>
      <c r="P828" s="146" t="str">
        <f t="shared" si="3236"/>
        <v/>
      </c>
      <c r="Q828" s="147" t="str">
        <f t="shared" si="3237"/>
        <v/>
      </c>
      <c r="R828" s="146" t="str">
        <f t="shared" si="12"/>
        <v/>
      </c>
      <c r="S828" s="146" t="str">
        <f t="shared" si="13"/>
        <v/>
      </c>
      <c r="T828" s="146" t="str">
        <f>IF(NOT(ISBLANK(DH828)),
        IF(AND(ISREF('Input Tenderers'!$J$8:$K$8),COUNTA('Input Tenderers'!$N$8)&gt;0),
                IF(COUNTA('Input Implementation Transactio'!$N828:$O828)&gt;0,"supplier;tenderer;payee","supplier;tenderer"),
                IF(COUNTA('Input Implementation Transactio'!$N828:$O828)&gt;0,"supplier;payee","supplier")
                ),
        IF(COUNTA('Input Implementation Transactio'!$N828:$O828)&gt;0, "payee", "")
        )</f>
        <v/>
      </c>
      <c r="U828" s="146" t="str">
        <f t="shared" si="14"/>
        <v/>
      </c>
      <c r="V828" s="146" t="str">
        <f t="shared" si="15"/>
        <v/>
      </c>
      <c r="W828" s="148" t="str">
        <f t="shared" si="3238"/>
        <v/>
      </c>
      <c r="X828" s="175" t="str">
        <f t="shared" si="3239"/>
        <v/>
      </c>
      <c r="Y828" s="170" t="str">
        <f t="shared" si="3240"/>
        <v/>
      </c>
      <c r="Z828" s="150" t="str">
        <f t="shared" si="19"/>
        <v/>
      </c>
      <c r="AA828" s="146" t="str">
        <f t="shared" si="20"/>
        <v/>
      </c>
      <c r="AB828" s="146" t="str">
        <f t="shared" si="21"/>
        <v/>
      </c>
      <c r="AC828" s="146" t="str">
        <f t="shared" si="22"/>
        <v/>
      </c>
      <c r="AD828" s="148" t="str">
        <f t="shared" si="3241"/>
        <v/>
      </c>
      <c r="AE828" s="148" t="str">
        <f t="shared" si="24"/>
        <v/>
      </c>
      <c r="AF828" s="175" t="str">
        <f t="shared" si="3242"/>
        <v/>
      </c>
      <c r="AG828" s="170" t="str">
        <f t="shared" si="3243"/>
        <v/>
      </c>
      <c r="AH828" s="148" t="str">
        <f t="shared" si="3244"/>
        <v/>
      </c>
      <c r="AI828" s="146" t="str">
        <f t="shared" si="28"/>
        <v/>
      </c>
      <c r="AJ828" s="146" t="str">
        <f t="shared" si="29"/>
        <v/>
      </c>
      <c r="AK828" s="146" t="str">
        <f t="shared" si="30"/>
        <v/>
      </c>
      <c r="AL828" s="146" t="str">
        <f t="shared" si="31"/>
        <v/>
      </c>
      <c r="AM828" s="171" t="str">
        <f t="shared" si="32"/>
        <v/>
      </c>
      <c r="AN828" s="171" t="str">
        <f t="shared" si="33"/>
        <v/>
      </c>
      <c r="AO828" s="146" t="str">
        <f t="shared" si="34"/>
        <v/>
      </c>
      <c r="AP828" s="146" t="str">
        <f t="shared" si="35"/>
        <v/>
      </c>
      <c r="AQ828" s="146" t="str">
        <f t="shared" si="36"/>
        <v/>
      </c>
      <c r="AR828" s="146" t="str">
        <f t="shared" ref="AR828:AS828" si="3457">IF(NOT(ISBLANK(CB828)),CONCATENATE(TEXT(CB828,"yyyy-mm-ddThh:MM:ss"),"Z"),"")</f>
        <v/>
      </c>
      <c r="AS828" s="146" t="str">
        <f t="shared" si="3457"/>
        <v/>
      </c>
      <c r="AT828" s="146" t="str">
        <f t="shared" si="38"/>
        <v/>
      </c>
      <c r="AU828" s="146" t="str">
        <f t="shared" si="39"/>
        <v/>
      </c>
      <c r="AV828" s="146" t="str">
        <f t="shared" ref="AV828:AW828" si="3458">IF(NOT(ISBLANK(DT828)),CONCATENATE(TEXT(DT828,"yyyy-mm-ddThh:MM:ss"),"Z"),"")</f>
        <v/>
      </c>
      <c r="AW828" s="146" t="str">
        <f t="shared" si="3458"/>
        <v/>
      </c>
      <c r="AX828" s="146" t="str">
        <f t="shared" ref="AX828:AZ828" si="3459">IF(NOT(ISBLANK(ED828)),CONCATENATE(TEXT(ED828,"yyyy-mm-ddThh:MM:ss"),"Z"),"")</f>
        <v/>
      </c>
      <c r="AY828" s="146" t="str">
        <f t="shared" si="3459"/>
        <v/>
      </c>
      <c r="AZ828" s="146" t="str">
        <f t="shared" si="3459"/>
        <v/>
      </c>
      <c r="BA828" s="176"/>
      <c r="BB828" s="152"/>
      <c r="BC828" s="177"/>
      <c r="BD828" s="154"/>
      <c r="BE828" s="155"/>
      <c r="BF828" s="154"/>
      <c r="BG828" s="155"/>
      <c r="BH828" s="169"/>
      <c r="BI828" s="162"/>
      <c r="BJ828" s="172"/>
      <c r="BK828" s="162"/>
      <c r="BL828" s="158"/>
      <c r="BM828" s="172"/>
      <c r="BN828" s="162"/>
      <c r="BO828" s="167"/>
      <c r="BP828" s="169"/>
      <c r="BQ828" s="162"/>
      <c r="BR828" s="162"/>
      <c r="BS828" s="174"/>
      <c r="BT828" s="162"/>
      <c r="BU828" s="174"/>
      <c r="BV828" s="174"/>
      <c r="BW828" s="174"/>
      <c r="BX828" s="173"/>
      <c r="BY828" s="158"/>
      <c r="BZ828" s="160"/>
      <c r="CA828" s="172"/>
      <c r="CB828" s="152"/>
      <c r="CC828" s="152"/>
      <c r="CD828" s="156"/>
      <c r="CE828" s="172"/>
      <c r="CF828" s="162"/>
      <c r="CG828" s="162"/>
      <c r="CH828" s="158"/>
      <c r="CI828" s="173"/>
      <c r="CJ828" s="178"/>
      <c r="CK828" s="173"/>
      <c r="CL828" s="165"/>
      <c r="CM828" s="172"/>
      <c r="CN828" s="162"/>
      <c r="CO828" s="162"/>
      <c r="CP828" s="162"/>
      <c r="CQ828" s="162"/>
      <c r="CR828" s="169"/>
      <c r="CS828" s="162"/>
      <c r="CT828" s="162"/>
      <c r="CU828" s="174"/>
      <c r="CV828" s="152"/>
      <c r="CW828" s="173"/>
      <c r="CX828" s="158"/>
      <c r="CY828" s="172"/>
      <c r="CZ828" s="162"/>
      <c r="DA828" s="162"/>
      <c r="DB828" s="158"/>
      <c r="DC828" s="173"/>
      <c r="DD828" s="178"/>
      <c r="DE828" s="173"/>
      <c r="DF828" s="165"/>
      <c r="DG828" s="172"/>
      <c r="DH828" s="178"/>
      <c r="DI828" s="172"/>
      <c r="DJ828" s="178"/>
      <c r="DK828" s="172"/>
      <c r="DL828" s="162"/>
      <c r="DM828" s="167"/>
      <c r="DN828" s="169"/>
      <c r="DO828" s="162"/>
      <c r="DP828" s="162"/>
      <c r="DQ828" s="174"/>
      <c r="DR828" s="152"/>
      <c r="DS828" s="172"/>
      <c r="DT828" s="152"/>
      <c r="DU828" s="152"/>
      <c r="DV828" s="156"/>
      <c r="DW828" s="173"/>
      <c r="DX828" s="158"/>
      <c r="DY828" s="172"/>
      <c r="DZ828" s="162"/>
      <c r="EA828" s="162"/>
      <c r="EB828" s="172"/>
      <c r="EC828" s="172"/>
      <c r="ED828" s="152"/>
      <c r="EE828" s="152"/>
      <c r="EF828" s="152"/>
      <c r="EG828" s="174"/>
      <c r="EH828" s="172"/>
      <c r="EI828" s="162"/>
      <c r="EJ828" s="162"/>
    </row>
    <row r="829" spans="1:140" ht="12.5">
      <c r="A829" s="168"/>
      <c r="B829" s="169"/>
      <c r="C829" s="144" t="str">
        <f t="shared" si="0"/>
        <v/>
      </c>
      <c r="D829" s="144" t="str">
        <f t="shared" si="3233"/>
        <v/>
      </c>
      <c r="E829" s="144" t="str">
        <f t="shared" si="2"/>
        <v/>
      </c>
      <c r="F829" s="145" t="str">
        <f t="shared" si="3234"/>
        <v/>
      </c>
      <c r="G829" s="145" t="str">
        <f t="shared" si="4"/>
        <v/>
      </c>
      <c r="H829" s="145" t="str">
        <f t="shared" si="5"/>
        <v/>
      </c>
      <c r="I829" s="146" t="str">
        <f t="shared" ref="I829:J829" si="3460">IF(COUNTA($DO829:$DX829)&gt;0,$BA829,"")</f>
        <v/>
      </c>
      <c r="J829" s="146" t="str">
        <f t="shared" si="3460"/>
        <v/>
      </c>
      <c r="K829" s="147" t="str">
        <f t="shared" si="43"/>
        <v/>
      </c>
      <c r="L829" s="147" t="str">
        <f t="shared" si="7"/>
        <v/>
      </c>
      <c r="M829" s="147" t="str">
        <f t="shared" si="8"/>
        <v/>
      </c>
      <c r="N829" s="147" t="str">
        <f t="shared" si="48"/>
        <v/>
      </c>
      <c r="O829" s="147" t="str">
        <f t="shared" si="9"/>
        <v/>
      </c>
      <c r="P829" s="146" t="str">
        <f t="shared" si="3236"/>
        <v/>
      </c>
      <c r="Q829" s="147" t="str">
        <f t="shared" si="3237"/>
        <v/>
      </c>
      <c r="R829" s="146" t="str">
        <f t="shared" si="12"/>
        <v/>
      </c>
      <c r="S829" s="146" t="str">
        <f t="shared" si="13"/>
        <v/>
      </c>
      <c r="T829" s="146" t="str">
        <f>IF(NOT(ISBLANK(DH829)),
        IF(AND(ISREF('Input Tenderers'!$J$8:$K$8),COUNTA('Input Tenderers'!$N$8)&gt;0),
                IF(COUNTA('Input Implementation Transactio'!$N829:$O829)&gt;0,"supplier;tenderer;payee","supplier;tenderer"),
                IF(COUNTA('Input Implementation Transactio'!$N829:$O829)&gt;0,"supplier;payee","supplier")
                ),
        IF(COUNTA('Input Implementation Transactio'!$N829:$O829)&gt;0, "payee", "")
        )</f>
        <v/>
      </c>
      <c r="U829" s="146" t="str">
        <f t="shared" si="14"/>
        <v/>
      </c>
      <c r="V829" s="146" t="str">
        <f t="shared" si="15"/>
        <v/>
      </c>
      <c r="W829" s="148" t="str">
        <f t="shared" si="3238"/>
        <v/>
      </c>
      <c r="X829" s="175" t="str">
        <f t="shared" si="3239"/>
        <v/>
      </c>
      <c r="Y829" s="170" t="str">
        <f t="shared" si="3240"/>
        <v/>
      </c>
      <c r="Z829" s="150" t="str">
        <f t="shared" si="19"/>
        <v/>
      </c>
      <c r="AA829" s="146" t="str">
        <f t="shared" si="20"/>
        <v/>
      </c>
      <c r="AB829" s="146" t="str">
        <f t="shared" si="21"/>
        <v/>
      </c>
      <c r="AC829" s="146" t="str">
        <f t="shared" si="22"/>
        <v/>
      </c>
      <c r="AD829" s="148" t="str">
        <f t="shared" si="3241"/>
        <v/>
      </c>
      <c r="AE829" s="148" t="str">
        <f t="shared" si="24"/>
        <v/>
      </c>
      <c r="AF829" s="175" t="str">
        <f t="shared" si="3242"/>
        <v/>
      </c>
      <c r="AG829" s="170" t="str">
        <f t="shared" si="3243"/>
        <v/>
      </c>
      <c r="AH829" s="148" t="str">
        <f t="shared" si="3244"/>
        <v/>
      </c>
      <c r="AI829" s="146" t="str">
        <f t="shared" si="28"/>
        <v/>
      </c>
      <c r="AJ829" s="146" t="str">
        <f t="shared" si="29"/>
        <v/>
      </c>
      <c r="AK829" s="146" t="str">
        <f t="shared" si="30"/>
        <v/>
      </c>
      <c r="AL829" s="146" t="str">
        <f t="shared" si="31"/>
        <v/>
      </c>
      <c r="AM829" s="171" t="str">
        <f t="shared" si="32"/>
        <v/>
      </c>
      <c r="AN829" s="171" t="str">
        <f t="shared" si="33"/>
        <v/>
      </c>
      <c r="AO829" s="146" t="str">
        <f t="shared" si="34"/>
        <v/>
      </c>
      <c r="AP829" s="146" t="str">
        <f t="shared" si="35"/>
        <v/>
      </c>
      <c r="AQ829" s="146" t="str">
        <f t="shared" si="36"/>
        <v/>
      </c>
      <c r="AR829" s="146" t="str">
        <f t="shared" ref="AR829:AS829" si="3461">IF(NOT(ISBLANK(CB829)),CONCATENATE(TEXT(CB829,"yyyy-mm-ddThh:MM:ss"),"Z"),"")</f>
        <v/>
      </c>
      <c r="AS829" s="146" t="str">
        <f t="shared" si="3461"/>
        <v/>
      </c>
      <c r="AT829" s="146" t="str">
        <f t="shared" si="38"/>
        <v/>
      </c>
      <c r="AU829" s="146" t="str">
        <f t="shared" si="39"/>
        <v/>
      </c>
      <c r="AV829" s="146" t="str">
        <f t="shared" ref="AV829:AW829" si="3462">IF(NOT(ISBLANK(DT829)),CONCATENATE(TEXT(DT829,"yyyy-mm-ddThh:MM:ss"),"Z"),"")</f>
        <v/>
      </c>
      <c r="AW829" s="146" t="str">
        <f t="shared" si="3462"/>
        <v/>
      </c>
      <c r="AX829" s="146" t="str">
        <f t="shared" ref="AX829:AZ829" si="3463">IF(NOT(ISBLANK(ED829)),CONCATENATE(TEXT(ED829,"yyyy-mm-ddThh:MM:ss"),"Z"),"")</f>
        <v/>
      </c>
      <c r="AY829" s="146" t="str">
        <f t="shared" si="3463"/>
        <v/>
      </c>
      <c r="AZ829" s="146" t="str">
        <f t="shared" si="3463"/>
        <v/>
      </c>
      <c r="BA829" s="176"/>
      <c r="BB829" s="152"/>
      <c r="BC829" s="177"/>
      <c r="BD829" s="154"/>
      <c r="BE829" s="155"/>
      <c r="BF829" s="154"/>
      <c r="BG829" s="155"/>
      <c r="BH829" s="169"/>
      <c r="BI829" s="162"/>
      <c r="BJ829" s="172"/>
      <c r="BK829" s="162"/>
      <c r="BL829" s="158"/>
      <c r="BM829" s="172"/>
      <c r="BN829" s="162"/>
      <c r="BO829" s="167"/>
      <c r="BP829" s="169"/>
      <c r="BQ829" s="162"/>
      <c r="BR829" s="162"/>
      <c r="BS829" s="174"/>
      <c r="BT829" s="162"/>
      <c r="BU829" s="174"/>
      <c r="BV829" s="174"/>
      <c r="BW829" s="174"/>
      <c r="BX829" s="173"/>
      <c r="BY829" s="158"/>
      <c r="BZ829" s="160"/>
      <c r="CA829" s="172"/>
      <c r="CB829" s="152"/>
      <c r="CC829" s="152"/>
      <c r="CD829" s="156"/>
      <c r="CE829" s="172"/>
      <c r="CF829" s="162"/>
      <c r="CG829" s="162"/>
      <c r="CH829" s="158"/>
      <c r="CI829" s="173"/>
      <c r="CJ829" s="178"/>
      <c r="CK829" s="173"/>
      <c r="CL829" s="165"/>
      <c r="CM829" s="172"/>
      <c r="CN829" s="162"/>
      <c r="CO829" s="162"/>
      <c r="CP829" s="162"/>
      <c r="CQ829" s="162"/>
      <c r="CR829" s="169"/>
      <c r="CS829" s="162"/>
      <c r="CT829" s="162"/>
      <c r="CU829" s="174"/>
      <c r="CV829" s="152"/>
      <c r="CW829" s="173"/>
      <c r="CX829" s="158"/>
      <c r="CY829" s="172"/>
      <c r="CZ829" s="162"/>
      <c r="DA829" s="162"/>
      <c r="DB829" s="158"/>
      <c r="DC829" s="173"/>
      <c r="DD829" s="178"/>
      <c r="DE829" s="173"/>
      <c r="DF829" s="165"/>
      <c r="DG829" s="172"/>
      <c r="DH829" s="178"/>
      <c r="DI829" s="172"/>
      <c r="DJ829" s="178"/>
      <c r="DK829" s="172"/>
      <c r="DL829" s="162"/>
      <c r="DM829" s="167"/>
      <c r="DN829" s="169"/>
      <c r="DO829" s="162"/>
      <c r="DP829" s="162"/>
      <c r="DQ829" s="174"/>
      <c r="DR829" s="152"/>
      <c r="DS829" s="172"/>
      <c r="DT829" s="152"/>
      <c r="DU829" s="152"/>
      <c r="DV829" s="156"/>
      <c r="DW829" s="173"/>
      <c r="DX829" s="158"/>
      <c r="DY829" s="172"/>
      <c r="DZ829" s="162"/>
      <c r="EA829" s="162"/>
      <c r="EB829" s="172"/>
      <c r="EC829" s="172"/>
      <c r="ED829" s="152"/>
      <c r="EE829" s="152"/>
      <c r="EF829" s="152"/>
      <c r="EG829" s="174"/>
      <c r="EH829" s="172"/>
      <c r="EI829" s="162"/>
      <c r="EJ829" s="162"/>
    </row>
    <row r="830" spans="1:140" ht="12.5">
      <c r="A830" s="168"/>
      <c r="B830" s="169"/>
      <c r="C830" s="144" t="str">
        <f t="shared" si="0"/>
        <v/>
      </c>
      <c r="D830" s="144" t="str">
        <f t="shared" si="3233"/>
        <v/>
      </c>
      <c r="E830" s="144" t="str">
        <f t="shared" si="2"/>
        <v/>
      </c>
      <c r="F830" s="145" t="str">
        <f t="shared" si="3234"/>
        <v/>
      </c>
      <c r="G830" s="145" t="str">
        <f t="shared" si="4"/>
        <v/>
      </c>
      <c r="H830" s="145" t="str">
        <f t="shared" si="5"/>
        <v/>
      </c>
      <c r="I830" s="146" t="str">
        <f t="shared" ref="I830:J830" si="3464">IF(COUNTA($DO830:$DX830)&gt;0,$BA830,"")</f>
        <v/>
      </c>
      <c r="J830" s="146" t="str">
        <f t="shared" si="3464"/>
        <v/>
      </c>
      <c r="K830" s="147" t="str">
        <f t="shared" si="43"/>
        <v/>
      </c>
      <c r="L830" s="147" t="str">
        <f t="shared" si="7"/>
        <v/>
      </c>
      <c r="M830" s="147" t="str">
        <f t="shared" si="8"/>
        <v/>
      </c>
      <c r="N830" s="147" t="str">
        <f t="shared" si="48"/>
        <v/>
      </c>
      <c r="O830" s="147" t="str">
        <f t="shared" si="9"/>
        <v/>
      </c>
      <c r="P830" s="146" t="str">
        <f t="shared" si="3236"/>
        <v/>
      </c>
      <c r="Q830" s="147" t="str">
        <f t="shared" si="3237"/>
        <v/>
      </c>
      <c r="R830" s="146" t="str">
        <f t="shared" si="12"/>
        <v/>
      </c>
      <c r="S830" s="146" t="str">
        <f t="shared" si="13"/>
        <v/>
      </c>
      <c r="T830" s="146" t="str">
        <f>IF(NOT(ISBLANK(DH830)),
        IF(AND(ISREF('Input Tenderers'!$J$8:$K$8),COUNTA('Input Tenderers'!$N$8)&gt;0),
                IF(COUNTA('Input Implementation Transactio'!$N830:$O830)&gt;0,"supplier;tenderer;payee","supplier;tenderer"),
                IF(COUNTA('Input Implementation Transactio'!$N830:$O830)&gt;0,"supplier;payee","supplier")
                ),
        IF(COUNTA('Input Implementation Transactio'!$N830:$O830)&gt;0, "payee", "")
        )</f>
        <v/>
      </c>
      <c r="U830" s="146" t="str">
        <f t="shared" si="14"/>
        <v/>
      </c>
      <c r="V830" s="146" t="str">
        <f t="shared" si="15"/>
        <v/>
      </c>
      <c r="W830" s="148" t="str">
        <f t="shared" si="3238"/>
        <v/>
      </c>
      <c r="X830" s="175" t="str">
        <f t="shared" si="3239"/>
        <v/>
      </c>
      <c r="Y830" s="170" t="str">
        <f t="shared" si="3240"/>
        <v/>
      </c>
      <c r="Z830" s="150" t="str">
        <f t="shared" si="19"/>
        <v/>
      </c>
      <c r="AA830" s="146" t="str">
        <f t="shared" si="20"/>
        <v/>
      </c>
      <c r="AB830" s="146" t="str">
        <f t="shared" si="21"/>
        <v/>
      </c>
      <c r="AC830" s="146" t="str">
        <f t="shared" si="22"/>
        <v/>
      </c>
      <c r="AD830" s="148" t="str">
        <f t="shared" si="3241"/>
        <v/>
      </c>
      <c r="AE830" s="148" t="str">
        <f t="shared" si="24"/>
        <v/>
      </c>
      <c r="AF830" s="175" t="str">
        <f t="shared" si="3242"/>
        <v/>
      </c>
      <c r="AG830" s="170" t="str">
        <f t="shared" si="3243"/>
        <v/>
      </c>
      <c r="AH830" s="148" t="str">
        <f t="shared" si="3244"/>
        <v/>
      </c>
      <c r="AI830" s="146" t="str">
        <f t="shared" si="28"/>
        <v/>
      </c>
      <c r="AJ830" s="146" t="str">
        <f t="shared" si="29"/>
        <v/>
      </c>
      <c r="AK830" s="146" t="str">
        <f t="shared" si="30"/>
        <v/>
      </c>
      <c r="AL830" s="146" t="str">
        <f t="shared" si="31"/>
        <v/>
      </c>
      <c r="AM830" s="171" t="str">
        <f t="shared" si="32"/>
        <v/>
      </c>
      <c r="AN830" s="171" t="str">
        <f t="shared" si="33"/>
        <v/>
      </c>
      <c r="AO830" s="146" t="str">
        <f t="shared" si="34"/>
        <v/>
      </c>
      <c r="AP830" s="146" t="str">
        <f t="shared" si="35"/>
        <v/>
      </c>
      <c r="AQ830" s="146" t="str">
        <f t="shared" si="36"/>
        <v/>
      </c>
      <c r="AR830" s="146" t="str">
        <f t="shared" ref="AR830:AS830" si="3465">IF(NOT(ISBLANK(CB830)),CONCATENATE(TEXT(CB830,"yyyy-mm-ddThh:MM:ss"),"Z"),"")</f>
        <v/>
      </c>
      <c r="AS830" s="146" t="str">
        <f t="shared" si="3465"/>
        <v/>
      </c>
      <c r="AT830" s="146" t="str">
        <f t="shared" si="38"/>
        <v/>
      </c>
      <c r="AU830" s="146" t="str">
        <f t="shared" si="39"/>
        <v/>
      </c>
      <c r="AV830" s="146" t="str">
        <f t="shared" ref="AV830:AW830" si="3466">IF(NOT(ISBLANK(DT830)),CONCATENATE(TEXT(DT830,"yyyy-mm-ddThh:MM:ss"),"Z"),"")</f>
        <v/>
      </c>
      <c r="AW830" s="146" t="str">
        <f t="shared" si="3466"/>
        <v/>
      </c>
      <c r="AX830" s="146" t="str">
        <f t="shared" ref="AX830:AZ830" si="3467">IF(NOT(ISBLANK(ED830)),CONCATENATE(TEXT(ED830,"yyyy-mm-ddThh:MM:ss"),"Z"),"")</f>
        <v/>
      </c>
      <c r="AY830" s="146" t="str">
        <f t="shared" si="3467"/>
        <v/>
      </c>
      <c r="AZ830" s="146" t="str">
        <f t="shared" si="3467"/>
        <v/>
      </c>
      <c r="BA830" s="176"/>
      <c r="BB830" s="152"/>
      <c r="BC830" s="177"/>
      <c r="BD830" s="154"/>
      <c r="BE830" s="155"/>
      <c r="BF830" s="154"/>
      <c r="BG830" s="155"/>
      <c r="BH830" s="169"/>
      <c r="BI830" s="162"/>
      <c r="BJ830" s="172"/>
      <c r="BK830" s="162"/>
      <c r="BL830" s="158"/>
      <c r="BM830" s="172"/>
      <c r="BN830" s="162"/>
      <c r="BO830" s="167"/>
      <c r="BP830" s="169"/>
      <c r="BQ830" s="162"/>
      <c r="BR830" s="162"/>
      <c r="BS830" s="174"/>
      <c r="BT830" s="162"/>
      <c r="BU830" s="174"/>
      <c r="BV830" s="174"/>
      <c r="BW830" s="174"/>
      <c r="BX830" s="173"/>
      <c r="BY830" s="158"/>
      <c r="BZ830" s="160"/>
      <c r="CA830" s="172"/>
      <c r="CB830" s="152"/>
      <c r="CC830" s="152"/>
      <c r="CD830" s="156"/>
      <c r="CE830" s="172"/>
      <c r="CF830" s="162"/>
      <c r="CG830" s="162"/>
      <c r="CH830" s="158"/>
      <c r="CI830" s="173"/>
      <c r="CJ830" s="178"/>
      <c r="CK830" s="173"/>
      <c r="CL830" s="165"/>
      <c r="CM830" s="172"/>
      <c r="CN830" s="162"/>
      <c r="CO830" s="162"/>
      <c r="CP830" s="162"/>
      <c r="CQ830" s="162"/>
      <c r="CR830" s="169"/>
      <c r="CS830" s="162"/>
      <c r="CT830" s="162"/>
      <c r="CU830" s="174"/>
      <c r="CV830" s="152"/>
      <c r="CW830" s="173"/>
      <c r="CX830" s="158"/>
      <c r="CY830" s="172"/>
      <c r="CZ830" s="162"/>
      <c r="DA830" s="162"/>
      <c r="DB830" s="158"/>
      <c r="DC830" s="173"/>
      <c r="DD830" s="178"/>
      <c r="DE830" s="173"/>
      <c r="DF830" s="165"/>
      <c r="DG830" s="172"/>
      <c r="DH830" s="178"/>
      <c r="DI830" s="172"/>
      <c r="DJ830" s="178"/>
      <c r="DK830" s="172"/>
      <c r="DL830" s="162"/>
      <c r="DM830" s="167"/>
      <c r="DN830" s="169"/>
      <c r="DO830" s="162"/>
      <c r="DP830" s="162"/>
      <c r="DQ830" s="174"/>
      <c r="DR830" s="152"/>
      <c r="DS830" s="172"/>
      <c r="DT830" s="152"/>
      <c r="DU830" s="152"/>
      <c r="DV830" s="156"/>
      <c r="DW830" s="173"/>
      <c r="DX830" s="158"/>
      <c r="DY830" s="172"/>
      <c r="DZ830" s="162"/>
      <c r="EA830" s="162"/>
      <c r="EB830" s="172"/>
      <c r="EC830" s="172"/>
      <c r="ED830" s="152"/>
      <c r="EE830" s="152"/>
      <c r="EF830" s="152"/>
      <c r="EG830" s="174"/>
      <c r="EH830" s="172"/>
      <c r="EI830" s="162"/>
      <c r="EJ830" s="162"/>
    </row>
    <row r="831" spans="1:140" ht="12.5">
      <c r="A831" s="168"/>
      <c r="B831" s="169"/>
      <c r="C831" s="144" t="str">
        <f t="shared" si="0"/>
        <v/>
      </c>
      <c r="D831" s="144" t="str">
        <f t="shared" si="3233"/>
        <v/>
      </c>
      <c r="E831" s="144" t="str">
        <f t="shared" si="2"/>
        <v/>
      </c>
      <c r="F831" s="145" t="str">
        <f t="shared" si="3234"/>
        <v/>
      </c>
      <c r="G831" s="145" t="str">
        <f t="shared" si="4"/>
        <v/>
      </c>
      <c r="H831" s="145" t="str">
        <f t="shared" si="5"/>
        <v/>
      </c>
      <c r="I831" s="146" t="str">
        <f t="shared" ref="I831:J831" si="3468">IF(COUNTA($DO831:$DX831)&gt;0,$BA831,"")</f>
        <v/>
      </c>
      <c r="J831" s="146" t="str">
        <f t="shared" si="3468"/>
        <v/>
      </c>
      <c r="K831" s="147" t="str">
        <f t="shared" si="43"/>
        <v/>
      </c>
      <c r="L831" s="147" t="str">
        <f t="shared" si="7"/>
        <v/>
      </c>
      <c r="M831" s="147" t="str">
        <f t="shared" si="8"/>
        <v/>
      </c>
      <c r="N831" s="147" t="str">
        <f t="shared" si="48"/>
        <v/>
      </c>
      <c r="O831" s="147" t="str">
        <f t="shared" si="9"/>
        <v/>
      </c>
      <c r="P831" s="146" t="str">
        <f t="shared" si="3236"/>
        <v/>
      </c>
      <c r="Q831" s="147" t="str">
        <f t="shared" si="3237"/>
        <v/>
      </c>
      <c r="R831" s="146" t="str">
        <f t="shared" si="12"/>
        <v/>
      </c>
      <c r="S831" s="146" t="str">
        <f t="shared" si="13"/>
        <v/>
      </c>
      <c r="T831" s="146" t="str">
        <f>IF(NOT(ISBLANK(DH831)),
        IF(AND(ISREF('Input Tenderers'!$J$8:$K$8),COUNTA('Input Tenderers'!$N$8)&gt;0),
                IF(COUNTA('Input Implementation Transactio'!$N831:$O831)&gt;0,"supplier;tenderer;payee","supplier;tenderer"),
                IF(COUNTA('Input Implementation Transactio'!$N831:$O831)&gt;0,"supplier;payee","supplier")
                ),
        IF(COUNTA('Input Implementation Transactio'!$N831:$O831)&gt;0, "payee", "")
        )</f>
        <v/>
      </c>
      <c r="U831" s="146" t="str">
        <f t="shared" si="14"/>
        <v/>
      </c>
      <c r="V831" s="146" t="str">
        <f t="shared" si="15"/>
        <v/>
      </c>
      <c r="W831" s="148" t="str">
        <f t="shared" si="3238"/>
        <v/>
      </c>
      <c r="X831" s="175" t="str">
        <f t="shared" si="3239"/>
        <v/>
      </c>
      <c r="Y831" s="170" t="str">
        <f t="shared" si="3240"/>
        <v/>
      </c>
      <c r="Z831" s="150" t="str">
        <f t="shared" si="19"/>
        <v/>
      </c>
      <c r="AA831" s="146" t="str">
        <f t="shared" si="20"/>
        <v/>
      </c>
      <c r="AB831" s="146" t="str">
        <f t="shared" si="21"/>
        <v/>
      </c>
      <c r="AC831" s="146" t="str">
        <f t="shared" si="22"/>
        <v/>
      </c>
      <c r="AD831" s="148" t="str">
        <f t="shared" si="3241"/>
        <v/>
      </c>
      <c r="AE831" s="148" t="str">
        <f t="shared" si="24"/>
        <v/>
      </c>
      <c r="AF831" s="175" t="str">
        <f t="shared" si="3242"/>
        <v/>
      </c>
      <c r="AG831" s="170" t="str">
        <f t="shared" si="3243"/>
        <v/>
      </c>
      <c r="AH831" s="148" t="str">
        <f t="shared" si="3244"/>
        <v/>
      </c>
      <c r="AI831" s="146" t="str">
        <f t="shared" si="28"/>
        <v/>
      </c>
      <c r="AJ831" s="146" t="str">
        <f t="shared" si="29"/>
        <v/>
      </c>
      <c r="AK831" s="146" t="str">
        <f t="shared" si="30"/>
        <v/>
      </c>
      <c r="AL831" s="146" t="str">
        <f t="shared" si="31"/>
        <v/>
      </c>
      <c r="AM831" s="171" t="str">
        <f t="shared" si="32"/>
        <v/>
      </c>
      <c r="AN831" s="171" t="str">
        <f t="shared" si="33"/>
        <v/>
      </c>
      <c r="AO831" s="146" t="str">
        <f t="shared" si="34"/>
        <v/>
      </c>
      <c r="AP831" s="146" t="str">
        <f t="shared" si="35"/>
        <v/>
      </c>
      <c r="AQ831" s="146" t="str">
        <f t="shared" si="36"/>
        <v/>
      </c>
      <c r="AR831" s="146" t="str">
        <f t="shared" ref="AR831:AS831" si="3469">IF(NOT(ISBLANK(CB831)),CONCATENATE(TEXT(CB831,"yyyy-mm-ddThh:MM:ss"),"Z"),"")</f>
        <v/>
      </c>
      <c r="AS831" s="146" t="str">
        <f t="shared" si="3469"/>
        <v/>
      </c>
      <c r="AT831" s="146" t="str">
        <f t="shared" si="38"/>
        <v/>
      </c>
      <c r="AU831" s="146" t="str">
        <f t="shared" si="39"/>
        <v/>
      </c>
      <c r="AV831" s="146" t="str">
        <f t="shared" ref="AV831:AW831" si="3470">IF(NOT(ISBLANK(DT831)),CONCATENATE(TEXT(DT831,"yyyy-mm-ddThh:MM:ss"),"Z"),"")</f>
        <v/>
      </c>
      <c r="AW831" s="146" t="str">
        <f t="shared" si="3470"/>
        <v/>
      </c>
      <c r="AX831" s="146" t="str">
        <f t="shared" ref="AX831:AZ831" si="3471">IF(NOT(ISBLANK(ED831)),CONCATENATE(TEXT(ED831,"yyyy-mm-ddThh:MM:ss"),"Z"),"")</f>
        <v/>
      </c>
      <c r="AY831" s="146" t="str">
        <f t="shared" si="3471"/>
        <v/>
      </c>
      <c r="AZ831" s="146" t="str">
        <f t="shared" si="3471"/>
        <v/>
      </c>
      <c r="BA831" s="176"/>
      <c r="BB831" s="152"/>
      <c r="BC831" s="177"/>
      <c r="BD831" s="154"/>
      <c r="BE831" s="155"/>
      <c r="BF831" s="154"/>
      <c r="BG831" s="155"/>
      <c r="BH831" s="169"/>
      <c r="BI831" s="162"/>
      <c r="BJ831" s="172"/>
      <c r="BK831" s="162"/>
      <c r="BL831" s="158"/>
      <c r="BM831" s="172"/>
      <c r="BN831" s="162"/>
      <c r="BO831" s="167"/>
      <c r="BP831" s="169"/>
      <c r="BQ831" s="162"/>
      <c r="BR831" s="162"/>
      <c r="BS831" s="174"/>
      <c r="BT831" s="162"/>
      <c r="BU831" s="174"/>
      <c r="BV831" s="174"/>
      <c r="BW831" s="174"/>
      <c r="BX831" s="173"/>
      <c r="BY831" s="158"/>
      <c r="BZ831" s="160"/>
      <c r="CA831" s="172"/>
      <c r="CB831" s="152"/>
      <c r="CC831" s="152"/>
      <c r="CD831" s="156"/>
      <c r="CE831" s="172"/>
      <c r="CF831" s="162"/>
      <c r="CG831" s="162"/>
      <c r="CH831" s="158"/>
      <c r="CI831" s="173"/>
      <c r="CJ831" s="178"/>
      <c r="CK831" s="173"/>
      <c r="CL831" s="165"/>
      <c r="CM831" s="172"/>
      <c r="CN831" s="162"/>
      <c r="CO831" s="162"/>
      <c r="CP831" s="162"/>
      <c r="CQ831" s="162"/>
      <c r="CR831" s="169"/>
      <c r="CS831" s="162"/>
      <c r="CT831" s="162"/>
      <c r="CU831" s="174"/>
      <c r="CV831" s="152"/>
      <c r="CW831" s="173"/>
      <c r="CX831" s="158"/>
      <c r="CY831" s="172"/>
      <c r="CZ831" s="162"/>
      <c r="DA831" s="162"/>
      <c r="DB831" s="158"/>
      <c r="DC831" s="173"/>
      <c r="DD831" s="178"/>
      <c r="DE831" s="173"/>
      <c r="DF831" s="165"/>
      <c r="DG831" s="172"/>
      <c r="DH831" s="178"/>
      <c r="DI831" s="172"/>
      <c r="DJ831" s="178"/>
      <c r="DK831" s="172"/>
      <c r="DL831" s="162"/>
      <c r="DM831" s="167"/>
      <c r="DN831" s="169"/>
      <c r="DO831" s="162"/>
      <c r="DP831" s="162"/>
      <c r="DQ831" s="174"/>
      <c r="DR831" s="152"/>
      <c r="DS831" s="172"/>
      <c r="DT831" s="152"/>
      <c r="DU831" s="152"/>
      <c r="DV831" s="156"/>
      <c r="DW831" s="173"/>
      <c r="DX831" s="158"/>
      <c r="DY831" s="172"/>
      <c r="DZ831" s="162"/>
      <c r="EA831" s="162"/>
      <c r="EB831" s="172"/>
      <c r="EC831" s="172"/>
      <c r="ED831" s="152"/>
      <c r="EE831" s="152"/>
      <c r="EF831" s="152"/>
      <c r="EG831" s="174"/>
      <c r="EH831" s="172"/>
      <c r="EI831" s="162"/>
      <c r="EJ831" s="162"/>
    </row>
    <row r="832" spans="1:140" ht="12.5">
      <c r="A832" s="168"/>
      <c r="B832" s="169"/>
      <c r="C832" s="144" t="str">
        <f t="shared" si="0"/>
        <v/>
      </c>
      <c r="D832" s="144" t="str">
        <f t="shared" si="3233"/>
        <v/>
      </c>
      <c r="E832" s="144" t="str">
        <f t="shared" si="2"/>
        <v/>
      </c>
      <c r="F832" s="145" t="str">
        <f t="shared" si="3234"/>
        <v/>
      </c>
      <c r="G832" s="145" t="str">
        <f t="shared" si="4"/>
        <v/>
      </c>
      <c r="H832" s="145" t="str">
        <f t="shared" si="5"/>
        <v/>
      </c>
      <c r="I832" s="146" t="str">
        <f t="shared" ref="I832:J832" si="3472">IF(COUNTA($DO832:$DX832)&gt;0,$BA832,"")</f>
        <v/>
      </c>
      <c r="J832" s="146" t="str">
        <f t="shared" si="3472"/>
        <v/>
      </c>
      <c r="K832" s="147" t="str">
        <f t="shared" si="43"/>
        <v/>
      </c>
      <c r="L832" s="147" t="str">
        <f t="shared" si="7"/>
        <v/>
      </c>
      <c r="M832" s="147" t="str">
        <f t="shared" si="8"/>
        <v/>
      </c>
      <c r="N832" s="147" t="str">
        <f t="shared" si="48"/>
        <v/>
      </c>
      <c r="O832" s="147" t="str">
        <f t="shared" si="9"/>
        <v/>
      </c>
      <c r="P832" s="146" t="str">
        <f t="shared" si="3236"/>
        <v/>
      </c>
      <c r="Q832" s="147" t="str">
        <f t="shared" si="3237"/>
        <v/>
      </c>
      <c r="R832" s="146" t="str">
        <f t="shared" si="12"/>
        <v/>
      </c>
      <c r="S832" s="146" t="str">
        <f t="shared" si="13"/>
        <v/>
      </c>
      <c r="T832" s="146" t="str">
        <f>IF(NOT(ISBLANK(DH832)),
        IF(AND(ISREF('Input Tenderers'!$J$8:$K$8),COUNTA('Input Tenderers'!$N$8)&gt;0),
                IF(COUNTA('Input Implementation Transactio'!$N832:$O832)&gt;0,"supplier;tenderer;payee","supplier;tenderer"),
                IF(COUNTA('Input Implementation Transactio'!$N832:$O832)&gt;0,"supplier;payee","supplier")
                ),
        IF(COUNTA('Input Implementation Transactio'!$N832:$O832)&gt;0, "payee", "")
        )</f>
        <v/>
      </c>
      <c r="U832" s="146" t="str">
        <f t="shared" si="14"/>
        <v/>
      </c>
      <c r="V832" s="146" t="str">
        <f t="shared" si="15"/>
        <v/>
      </c>
      <c r="W832" s="148" t="str">
        <f t="shared" si="3238"/>
        <v/>
      </c>
      <c r="X832" s="175" t="str">
        <f t="shared" si="3239"/>
        <v/>
      </c>
      <c r="Y832" s="170" t="str">
        <f t="shared" si="3240"/>
        <v/>
      </c>
      <c r="Z832" s="150" t="str">
        <f t="shared" si="19"/>
        <v/>
      </c>
      <c r="AA832" s="146" t="str">
        <f t="shared" si="20"/>
        <v/>
      </c>
      <c r="AB832" s="146" t="str">
        <f t="shared" si="21"/>
        <v/>
      </c>
      <c r="AC832" s="146" t="str">
        <f t="shared" si="22"/>
        <v/>
      </c>
      <c r="AD832" s="148" t="str">
        <f t="shared" si="3241"/>
        <v/>
      </c>
      <c r="AE832" s="148" t="str">
        <f t="shared" si="24"/>
        <v/>
      </c>
      <c r="AF832" s="175" t="str">
        <f t="shared" si="3242"/>
        <v/>
      </c>
      <c r="AG832" s="170" t="str">
        <f t="shared" si="3243"/>
        <v/>
      </c>
      <c r="AH832" s="148" t="str">
        <f t="shared" si="3244"/>
        <v/>
      </c>
      <c r="AI832" s="146" t="str">
        <f t="shared" si="28"/>
        <v/>
      </c>
      <c r="AJ832" s="146" t="str">
        <f t="shared" si="29"/>
        <v/>
      </c>
      <c r="AK832" s="146" t="str">
        <f t="shared" si="30"/>
        <v/>
      </c>
      <c r="AL832" s="146" t="str">
        <f t="shared" si="31"/>
        <v/>
      </c>
      <c r="AM832" s="171" t="str">
        <f t="shared" si="32"/>
        <v/>
      </c>
      <c r="AN832" s="171" t="str">
        <f t="shared" si="33"/>
        <v/>
      </c>
      <c r="AO832" s="146" t="str">
        <f t="shared" si="34"/>
        <v/>
      </c>
      <c r="AP832" s="146" t="str">
        <f t="shared" si="35"/>
        <v/>
      </c>
      <c r="AQ832" s="146" t="str">
        <f t="shared" si="36"/>
        <v/>
      </c>
      <c r="AR832" s="146" t="str">
        <f t="shared" ref="AR832:AS832" si="3473">IF(NOT(ISBLANK(CB832)),CONCATENATE(TEXT(CB832,"yyyy-mm-ddThh:MM:ss"),"Z"),"")</f>
        <v/>
      </c>
      <c r="AS832" s="146" t="str">
        <f t="shared" si="3473"/>
        <v/>
      </c>
      <c r="AT832" s="146" t="str">
        <f t="shared" si="38"/>
        <v/>
      </c>
      <c r="AU832" s="146" t="str">
        <f t="shared" si="39"/>
        <v/>
      </c>
      <c r="AV832" s="146" t="str">
        <f t="shared" ref="AV832:AW832" si="3474">IF(NOT(ISBLANK(DT832)),CONCATENATE(TEXT(DT832,"yyyy-mm-ddThh:MM:ss"),"Z"),"")</f>
        <v/>
      </c>
      <c r="AW832" s="146" t="str">
        <f t="shared" si="3474"/>
        <v/>
      </c>
      <c r="AX832" s="146" t="str">
        <f t="shared" ref="AX832:AZ832" si="3475">IF(NOT(ISBLANK(ED832)),CONCATENATE(TEXT(ED832,"yyyy-mm-ddThh:MM:ss"),"Z"),"")</f>
        <v/>
      </c>
      <c r="AY832" s="146" t="str">
        <f t="shared" si="3475"/>
        <v/>
      </c>
      <c r="AZ832" s="146" t="str">
        <f t="shared" si="3475"/>
        <v/>
      </c>
      <c r="BA832" s="176"/>
      <c r="BB832" s="152"/>
      <c r="BC832" s="177"/>
      <c r="BD832" s="154"/>
      <c r="BE832" s="155"/>
      <c r="BF832" s="154"/>
      <c r="BG832" s="155"/>
      <c r="BH832" s="169"/>
      <c r="BI832" s="162"/>
      <c r="BJ832" s="172"/>
      <c r="BK832" s="162"/>
      <c r="BL832" s="158"/>
      <c r="BM832" s="172"/>
      <c r="BN832" s="162"/>
      <c r="BO832" s="167"/>
      <c r="BP832" s="169"/>
      <c r="BQ832" s="162"/>
      <c r="BR832" s="162"/>
      <c r="BS832" s="174"/>
      <c r="BT832" s="162"/>
      <c r="BU832" s="174"/>
      <c r="BV832" s="174"/>
      <c r="BW832" s="174"/>
      <c r="BX832" s="173"/>
      <c r="BY832" s="158"/>
      <c r="BZ832" s="160"/>
      <c r="CA832" s="172"/>
      <c r="CB832" s="152"/>
      <c r="CC832" s="152"/>
      <c r="CD832" s="156"/>
      <c r="CE832" s="172"/>
      <c r="CF832" s="162"/>
      <c r="CG832" s="162"/>
      <c r="CH832" s="158"/>
      <c r="CI832" s="173"/>
      <c r="CJ832" s="178"/>
      <c r="CK832" s="173"/>
      <c r="CL832" s="165"/>
      <c r="CM832" s="172"/>
      <c r="CN832" s="162"/>
      <c r="CO832" s="162"/>
      <c r="CP832" s="162"/>
      <c r="CQ832" s="162"/>
      <c r="CR832" s="169"/>
      <c r="CS832" s="162"/>
      <c r="CT832" s="162"/>
      <c r="CU832" s="174"/>
      <c r="CV832" s="152"/>
      <c r="CW832" s="173"/>
      <c r="CX832" s="158"/>
      <c r="CY832" s="172"/>
      <c r="CZ832" s="162"/>
      <c r="DA832" s="162"/>
      <c r="DB832" s="158"/>
      <c r="DC832" s="173"/>
      <c r="DD832" s="178"/>
      <c r="DE832" s="173"/>
      <c r="DF832" s="165"/>
      <c r="DG832" s="172"/>
      <c r="DH832" s="178"/>
      <c r="DI832" s="172"/>
      <c r="DJ832" s="178"/>
      <c r="DK832" s="172"/>
      <c r="DL832" s="162"/>
      <c r="DM832" s="167"/>
      <c r="DN832" s="169"/>
      <c r="DO832" s="162"/>
      <c r="DP832" s="162"/>
      <c r="DQ832" s="174"/>
      <c r="DR832" s="152"/>
      <c r="DS832" s="172"/>
      <c r="DT832" s="152"/>
      <c r="DU832" s="152"/>
      <c r="DV832" s="156"/>
      <c r="DW832" s="173"/>
      <c r="DX832" s="158"/>
      <c r="DY832" s="172"/>
      <c r="DZ832" s="162"/>
      <c r="EA832" s="162"/>
      <c r="EB832" s="172"/>
      <c r="EC832" s="172"/>
      <c r="ED832" s="152"/>
      <c r="EE832" s="152"/>
      <c r="EF832" s="152"/>
      <c r="EG832" s="174"/>
      <c r="EH832" s="172"/>
      <c r="EI832" s="162"/>
      <c r="EJ832" s="162"/>
    </row>
    <row r="833" spans="1:140" ht="12.5">
      <c r="A833" s="168"/>
      <c r="B833" s="169"/>
      <c r="C833" s="144" t="str">
        <f t="shared" si="0"/>
        <v/>
      </c>
      <c r="D833" s="144" t="str">
        <f t="shared" si="3233"/>
        <v/>
      </c>
      <c r="E833" s="144" t="str">
        <f t="shared" si="2"/>
        <v/>
      </c>
      <c r="F833" s="145" t="str">
        <f t="shared" si="3234"/>
        <v/>
      </c>
      <c r="G833" s="145" t="str">
        <f t="shared" si="4"/>
        <v/>
      </c>
      <c r="H833" s="145" t="str">
        <f t="shared" si="5"/>
        <v/>
      </c>
      <c r="I833" s="146" t="str">
        <f t="shared" ref="I833:J833" si="3476">IF(COUNTA($DO833:$DX833)&gt;0,$BA833,"")</f>
        <v/>
      </c>
      <c r="J833" s="146" t="str">
        <f t="shared" si="3476"/>
        <v/>
      </c>
      <c r="K833" s="147" t="str">
        <f t="shared" si="43"/>
        <v/>
      </c>
      <c r="L833" s="147" t="str">
        <f t="shared" si="7"/>
        <v/>
      </c>
      <c r="M833" s="147" t="str">
        <f t="shared" si="8"/>
        <v/>
      </c>
      <c r="N833" s="147" t="str">
        <f t="shared" si="48"/>
        <v/>
      </c>
      <c r="O833" s="147" t="str">
        <f t="shared" si="9"/>
        <v/>
      </c>
      <c r="P833" s="146" t="str">
        <f t="shared" si="3236"/>
        <v/>
      </c>
      <c r="Q833" s="147" t="str">
        <f t="shared" si="3237"/>
        <v/>
      </c>
      <c r="R833" s="146" t="str">
        <f t="shared" si="12"/>
        <v/>
      </c>
      <c r="S833" s="146" t="str">
        <f t="shared" si="13"/>
        <v/>
      </c>
      <c r="T833" s="146" t="str">
        <f>IF(NOT(ISBLANK(DH833)),
        IF(AND(ISREF('Input Tenderers'!$J$8:$K$8),COUNTA('Input Tenderers'!$N$8)&gt;0),
                IF(COUNTA('Input Implementation Transactio'!$N833:$O833)&gt;0,"supplier;tenderer;payee","supplier;tenderer"),
                IF(COUNTA('Input Implementation Transactio'!$N833:$O833)&gt;0,"supplier;payee","supplier")
                ),
        IF(COUNTA('Input Implementation Transactio'!$N833:$O833)&gt;0, "payee", "")
        )</f>
        <v/>
      </c>
      <c r="U833" s="146" t="str">
        <f t="shared" si="14"/>
        <v/>
      </c>
      <c r="V833" s="146" t="str">
        <f t="shared" si="15"/>
        <v/>
      </c>
      <c r="W833" s="148" t="str">
        <f t="shared" si="3238"/>
        <v/>
      </c>
      <c r="X833" s="175" t="str">
        <f t="shared" si="3239"/>
        <v/>
      </c>
      <c r="Y833" s="170" t="str">
        <f t="shared" si="3240"/>
        <v/>
      </c>
      <c r="Z833" s="150" t="str">
        <f t="shared" si="19"/>
        <v/>
      </c>
      <c r="AA833" s="146" t="str">
        <f t="shared" si="20"/>
        <v/>
      </c>
      <c r="AB833" s="146" t="str">
        <f t="shared" si="21"/>
        <v/>
      </c>
      <c r="AC833" s="146" t="str">
        <f t="shared" si="22"/>
        <v/>
      </c>
      <c r="AD833" s="148" t="str">
        <f t="shared" si="3241"/>
        <v/>
      </c>
      <c r="AE833" s="148" t="str">
        <f t="shared" si="24"/>
        <v/>
      </c>
      <c r="AF833" s="175" t="str">
        <f t="shared" si="3242"/>
        <v/>
      </c>
      <c r="AG833" s="170" t="str">
        <f t="shared" si="3243"/>
        <v/>
      </c>
      <c r="AH833" s="148" t="str">
        <f t="shared" si="3244"/>
        <v/>
      </c>
      <c r="AI833" s="146" t="str">
        <f t="shared" si="28"/>
        <v/>
      </c>
      <c r="AJ833" s="146" t="str">
        <f t="shared" si="29"/>
        <v/>
      </c>
      <c r="AK833" s="146" t="str">
        <f t="shared" si="30"/>
        <v/>
      </c>
      <c r="AL833" s="146" t="str">
        <f t="shared" si="31"/>
        <v/>
      </c>
      <c r="AM833" s="171" t="str">
        <f t="shared" si="32"/>
        <v/>
      </c>
      <c r="AN833" s="171" t="str">
        <f t="shared" si="33"/>
        <v/>
      </c>
      <c r="AO833" s="146" t="str">
        <f t="shared" si="34"/>
        <v/>
      </c>
      <c r="AP833" s="146" t="str">
        <f t="shared" si="35"/>
        <v/>
      </c>
      <c r="AQ833" s="146" t="str">
        <f t="shared" si="36"/>
        <v/>
      </c>
      <c r="AR833" s="146" t="str">
        <f t="shared" ref="AR833:AS833" si="3477">IF(NOT(ISBLANK(CB833)),CONCATENATE(TEXT(CB833,"yyyy-mm-ddThh:MM:ss"),"Z"),"")</f>
        <v/>
      </c>
      <c r="AS833" s="146" t="str">
        <f t="shared" si="3477"/>
        <v/>
      </c>
      <c r="AT833" s="146" t="str">
        <f t="shared" si="38"/>
        <v/>
      </c>
      <c r="AU833" s="146" t="str">
        <f t="shared" si="39"/>
        <v/>
      </c>
      <c r="AV833" s="146" t="str">
        <f t="shared" ref="AV833:AW833" si="3478">IF(NOT(ISBLANK(DT833)),CONCATENATE(TEXT(DT833,"yyyy-mm-ddThh:MM:ss"),"Z"),"")</f>
        <v/>
      </c>
      <c r="AW833" s="146" t="str">
        <f t="shared" si="3478"/>
        <v/>
      </c>
      <c r="AX833" s="146" t="str">
        <f t="shared" ref="AX833:AZ833" si="3479">IF(NOT(ISBLANK(ED833)),CONCATENATE(TEXT(ED833,"yyyy-mm-ddThh:MM:ss"),"Z"),"")</f>
        <v/>
      </c>
      <c r="AY833" s="146" t="str">
        <f t="shared" si="3479"/>
        <v/>
      </c>
      <c r="AZ833" s="146" t="str">
        <f t="shared" si="3479"/>
        <v/>
      </c>
      <c r="BA833" s="176"/>
      <c r="BB833" s="152"/>
      <c r="BC833" s="177"/>
      <c r="BD833" s="154"/>
      <c r="BE833" s="155"/>
      <c r="BF833" s="154"/>
      <c r="BG833" s="155"/>
      <c r="BH833" s="169"/>
      <c r="BI833" s="162"/>
      <c r="BJ833" s="172"/>
      <c r="BK833" s="162"/>
      <c r="BL833" s="158"/>
      <c r="BM833" s="172"/>
      <c r="BN833" s="162"/>
      <c r="BO833" s="167"/>
      <c r="BP833" s="169"/>
      <c r="BQ833" s="162"/>
      <c r="BR833" s="162"/>
      <c r="BS833" s="174"/>
      <c r="BT833" s="162"/>
      <c r="BU833" s="174"/>
      <c r="BV833" s="174"/>
      <c r="BW833" s="174"/>
      <c r="BX833" s="173"/>
      <c r="BY833" s="158"/>
      <c r="BZ833" s="160"/>
      <c r="CA833" s="172"/>
      <c r="CB833" s="152"/>
      <c r="CC833" s="152"/>
      <c r="CD833" s="156"/>
      <c r="CE833" s="172"/>
      <c r="CF833" s="162"/>
      <c r="CG833" s="162"/>
      <c r="CH833" s="158"/>
      <c r="CI833" s="173"/>
      <c r="CJ833" s="178"/>
      <c r="CK833" s="173"/>
      <c r="CL833" s="165"/>
      <c r="CM833" s="172"/>
      <c r="CN833" s="162"/>
      <c r="CO833" s="162"/>
      <c r="CP833" s="162"/>
      <c r="CQ833" s="162"/>
      <c r="CR833" s="169"/>
      <c r="CS833" s="162"/>
      <c r="CT833" s="162"/>
      <c r="CU833" s="174"/>
      <c r="CV833" s="152"/>
      <c r="CW833" s="173"/>
      <c r="CX833" s="158"/>
      <c r="CY833" s="172"/>
      <c r="CZ833" s="162"/>
      <c r="DA833" s="162"/>
      <c r="DB833" s="158"/>
      <c r="DC833" s="173"/>
      <c r="DD833" s="178"/>
      <c r="DE833" s="173"/>
      <c r="DF833" s="165"/>
      <c r="DG833" s="172"/>
      <c r="DH833" s="178"/>
      <c r="DI833" s="172"/>
      <c r="DJ833" s="178"/>
      <c r="DK833" s="172"/>
      <c r="DL833" s="162"/>
      <c r="DM833" s="167"/>
      <c r="DN833" s="169"/>
      <c r="DO833" s="162"/>
      <c r="DP833" s="162"/>
      <c r="DQ833" s="174"/>
      <c r="DR833" s="152"/>
      <c r="DS833" s="172"/>
      <c r="DT833" s="152"/>
      <c r="DU833" s="152"/>
      <c r="DV833" s="156"/>
      <c r="DW833" s="173"/>
      <c r="DX833" s="158"/>
      <c r="DY833" s="172"/>
      <c r="DZ833" s="162"/>
      <c r="EA833" s="162"/>
      <c r="EB833" s="172"/>
      <c r="EC833" s="172"/>
      <c r="ED833" s="152"/>
      <c r="EE833" s="152"/>
      <c r="EF833" s="152"/>
      <c r="EG833" s="174"/>
      <c r="EH833" s="172"/>
      <c r="EI833" s="162"/>
      <c r="EJ833" s="162"/>
    </row>
    <row r="834" spans="1:140" ht="12.5">
      <c r="A834" s="168"/>
      <c r="B834" s="169"/>
      <c r="C834" s="144" t="str">
        <f t="shared" si="0"/>
        <v/>
      </c>
      <c r="D834" s="144" t="str">
        <f t="shared" si="3233"/>
        <v/>
      </c>
      <c r="E834" s="144" t="str">
        <f t="shared" si="2"/>
        <v/>
      </c>
      <c r="F834" s="145" t="str">
        <f t="shared" si="3234"/>
        <v/>
      </c>
      <c r="G834" s="145" t="str">
        <f t="shared" si="4"/>
        <v/>
      </c>
      <c r="H834" s="145" t="str">
        <f t="shared" si="5"/>
        <v/>
      </c>
      <c r="I834" s="146" t="str">
        <f t="shared" ref="I834:J834" si="3480">IF(COUNTA($DO834:$DX834)&gt;0,$BA834,"")</f>
        <v/>
      </c>
      <c r="J834" s="146" t="str">
        <f t="shared" si="3480"/>
        <v/>
      </c>
      <c r="K834" s="147" t="str">
        <f t="shared" si="43"/>
        <v/>
      </c>
      <c r="L834" s="147" t="str">
        <f t="shared" si="7"/>
        <v/>
      </c>
      <c r="M834" s="147" t="str">
        <f t="shared" si="8"/>
        <v/>
      </c>
      <c r="N834" s="147" t="str">
        <f t="shared" si="48"/>
        <v/>
      </c>
      <c r="O834" s="147" t="str">
        <f t="shared" si="9"/>
        <v/>
      </c>
      <c r="P834" s="146" t="str">
        <f t="shared" si="3236"/>
        <v/>
      </c>
      <c r="Q834" s="147" t="str">
        <f t="shared" si="3237"/>
        <v/>
      </c>
      <c r="R834" s="146" t="str">
        <f t="shared" si="12"/>
        <v/>
      </c>
      <c r="S834" s="146" t="str">
        <f t="shared" si="13"/>
        <v/>
      </c>
      <c r="T834" s="146" t="str">
        <f>IF(NOT(ISBLANK(DH834)),
        IF(AND(ISREF('Input Tenderers'!$J$8:$K$8),COUNTA('Input Tenderers'!$N$8)&gt;0),
                IF(COUNTA('Input Implementation Transactio'!$N834:$O834)&gt;0,"supplier;tenderer;payee","supplier;tenderer"),
                IF(COUNTA('Input Implementation Transactio'!$N834:$O834)&gt;0,"supplier;payee","supplier")
                ),
        IF(COUNTA('Input Implementation Transactio'!$N834:$O834)&gt;0, "payee", "")
        )</f>
        <v/>
      </c>
      <c r="U834" s="146" t="str">
        <f t="shared" si="14"/>
        <v/>
      </c>
      <c r="V834" s="146" t="str">
        <f t="shared" si="15"/>
        <v/>
      </c>
      <c r="W834" s="148" t="str">
        <f t="shared" si="3238"/>
        <v/>
      </c>
      <c r="X834" s="175" t="str">
        <f t="shared" si="3239"/>
        <v/>
      </c>
      <c r="Y834" s="170" t="str">
        <f t="shared" si="3240"/>
        <v/>
      </c>
      <c r="Z834" s="150" t="str">
        <f t="shared" si="19"/>
        <v/>
      </c>
      <c r="AA834" s="146" t="str">
        <f t="shared" si="20"/>
        <v/>
      </c>
      <c r="AB834" s="146" t="str">
        <f t="shared" si="21"/>
        <v/>
      </c>
      <c r="AC834" s="146" t="str">
        <f t="shared" si="22"/>
        <v/>
      </c>
      <c r="AD834" s="148" t="str">
        <f t="shared" si="3241"/>
        <v/>
      </c>
      <c r="AE834" s="148" t="str">
        <f t="shared" si="24"/>
        <v/>
      </c>
      <c r="AF834" s="175" t="str">
        <f t="shared" si="3242"/>
        <v/>
      </c>
      <c r="AG834" s="170" t="str">
        <f t="shared" si="3243"/>
        <v/>
      </c>
      <c r="AH834" s="148" t="str">
        <f t="shared" si="3244"/>
        <v/>
      </c>
      <c r="AI834" s="146" t="str">
        <f t="shared" si="28"/>
        <v/>
      </c>
      <c r="AJ834" s="146" t="str">
        <f t="shared" si="29"/>
        <v/>
      </c>
      <c r="AK834" s="146" t="str">
        <f t="shared" si="30"/>
        <v/>
      </c>
      <c r="AL834" s="146" t="str">
        <f t="shared" si="31"/>
        <v/>
      </c>
      <c r="AM834" s="171" t="str">
        <f t="shared" si="32"/>
        <v/>
      </c>
      <c r="AN834" s="171" t="str">
        <f t="shared" si="33"/>
        <v/>
      </c>
      <c r="AO834" s="146" t="str">
        <f t="shared" si="34"/>
        <v/>
      </c>
      <c r="AP834" s="146" t="str">
        <f t="shared" si="35"/>
        <v/>
      </c>
      <c r="AQ834" s="146" t="str">
        <f t="shared" si="36"/>
        <v/>
      </c>
      <c r="AR834" s="146" t="str">
        <f t="shared" ref="AR834:AS834" si="3481">IF(NOT(ISBLANK(CB834)),CONCATENATE(TEXT(CB834,"yyyy-mm-ddThh:MM:ss"),"Z"),"")</f>
        <v/>
      </c>
      <c r="AS834" s="146" t="str">
        <f t="shared" si="3481"/>
        <v/>
      </c>
      <c r="AT834" s="146" t="str">
        <f t="shared" si="38"/>
        <v/>
      </c>
      <c r="AU834" s="146" t="str">
        <f t="shared" si="39"/>
        <v/>
      </c>
      <c r="AV834" s="146" t="str">
        <f t="shared" ref="AV834:AW834" si="3482">IF(NOT(ISBLANK(DT834)),CONCATENATE(TEXT(DT834,"yyyy-mm-ddThh:MM:ss"),"Z"),"")</f>
        <v/>
      </c>
      <c r="AW834" s="146" t="str">
        <f t="shared" si="3482"/>
        <v/>
      </c>
      <c r="AX834" s="146" t="str">
        <f t="shared" ref="AX834:AZ834" si="3483">IF(NOT(ISBLANK(ED834)),CONCATENATE(TEXT(ED834,"yyyy-mm-ddThh:MM:ss"),"Z"),"")</f>
        <v/>
      </c>
      <c r="AY834" s="146" t="str">
        <f t="shared" si="3483"/>
        <v/>
      </c>
      <c r="AZ834" s="146" t="str">
        <f t="shared" si="3483"/>
        <v/>
      </c>
      <c r="BA834" s="176"/>
      <c r="BB834" s="152"/>
      <c r="BC834" s="177"/>
      <c r="BD834" s="154"/>
      <c r="BE834" s="155"/>
      <c r="BF834" s="154"/>
      <c r="BG834" s="155"/>
      <c r="BH834" s="169"/>
      <c r="BI834" s="162"/>
      <c r="BJ834" s="172"/>
      <c r="BK834" s="162"/>
      <c r="BL834" s="158"/>
      <c r="BM834" s="172"/>
      <c r="BN834" s="162"/>
      <c r="BO834" s="167"/>
      <c r="BP834" s="169"/>
      <c r="BQ834" s="162"/>
      <c r="BR834" s="162"/>
      <c r="BS834" s="174"/>
      <c r="BT834" s="162"/>
      <c r="BU834" s="174"/>
      <c r="BV834" s="174"/>
      <c r="BW834" s="174"/>
      <c r="BX834" s="173"/>
      <c r="BY834" s="158"/>
      <c r="BZ834" s="160"/>
      <c r="CA834" s="172"/>
      <c r="CB834" s="152"/>
      <c r="CC834" s="152"/>
      <c r="CD834" s="156"/>
      <c r="CE834" s="172"/>
      <c r="CF834" s="162"/>
      <c r="CG834" s="162"/>
      <c r="CH834" s="158"/>
      <c r="CI834" s="173"/>
      <c r="CJ834" s="178"/>
      <c r="CK834" s="173"/>
      <c r="CL834" s="165"/>
      <c r="CM834" s="172"/>
      <c r="CN834" s="162"/>
      <c r="CO834" s="162"/>
      <c r="CP834" s="162"/>
      <c r="CQ834" s="162"/>
      <c r="CR834" s="169"/>
      <c r="CS834" s="162"/>
      <c r="CT834" s="162"/>
      <c r="CU834" s="174"/>
      <c r="CV834" s="152"/>
      <c r="CW834" s="173"/>
      <c r="CX834" s="158"/>
      <c r="CY834" s="172"/>
      <c r="CZ834" s="162"/>
      <c r="DA834" s="162"/>
      <c r="DB834" s="158"/>
      <c r="DC834" s="173"/>
      <c r="DD834" s="178"/>
      <c r="DE834" s="173"/>
      <c r="DF834" s="165"/>
      <c r="DG834" s="172"/>
      <c r="DH834" s="178"/>
      <c r="DI834" s="172"/>
      <c r="DJ834" s="178"/>
      <c r="DK834" s="172"/>
      <c r="DL834" s="162"/>
      <c r="DM834" s="167"/>
      <c r="DN834" s="169"/>
      <c r="DO834" s="162"/>
      <c r="DP834" s="162"/>
      <c r="DQ834" s="174"/>
      <c r="DR834" s="152"/>
      <c r="DS834" s="172"/>
      <c r="DT834" s="152"/>
      <c r="DU834" s="152"/>
      <c r="DV834" s="156"/>
      <c r="DW834" s="173"/>
      <c r="DX834" s="158"/>
      <c r="DY834" s="172"/>
      <c r="DZ834" s="162"/>
      <c r="EA834" s="162"/>
      <c r="EB834" s="172"/>
      <c r="EC834" s="172"/>
      <c r="ED834" s="152"/>
      <c r="EE834" s="152"/>
      <c r="EF834" s="152"/>
      <c r="EG834" s="174"/>
      <c r="EH834" s="172"/>
      <c r="EI834" s="162"/>
      <c r="EJ834" s="162"/>
    </row>
    <row r="835" spans="1:140" ht="12.5">
      <c r="A835" s="168"/>
      <c r="B835" s="169"/>
      <c r="C835" s="144" t="str">
        <f t="shared" si="0"/>
        <v/>
      </c>
      <c r="D835" s="144" t="str">
        <f t="shared" si="3233"/>
        <v/>
      </c>
      <c r="E835" s="144" t="str">
        <f t="shared" si="2"/>
        <v/>
      </c>
      <c r="F835" s="145" t="str">
        <f t="shared" si="3234"/>
        <v/>
      </c>
      <c r="G835" s="145" t="str">
        <f t="shared" si="4"/>
        <v/>
      </c>
      <c r="H835" s="145" t="str">
        <f t="shared" si="5"/>
        <v/>
      </c>
      <c r="I835" s="146" t="str">
        <f t="shared" ref="I835:J835" si="3484">IF(COUNTA($DO835:$DX835)&gt;0,$BA835,"")</f>
        <v/>
      </c>
      <c r="J835" s="146" t="str">
        <f t="shared" si="3484"/>
        <v/>
      </c>
      <c r="K835" s="147" t="str">
        <f t="shared" si="43"/>
        <v/>
      </c>
      <c r="L835" s="147" t="str">
        <f t="shared" si="7"/>
        <v/>
      </c>
      <c r="M835" s="147" t="str">
        <f t="shared" si="8"/>
        <v/>
      </c>
      <c r="N835" s="147" t="str">
        <f t="shared" si="48"/>
        <v/>
      </c>
      <c r="O835" s="147" t="str">
        <f t="shared" si="9"/>
        <v/>
      </c>
      <c r="P835" s="146" t="str">
        <f t="shared" si="3236"/>
        <v/>
      </c>
      <c r="Q835" s="147" t="str">
        <f t="shared" si="3237"/>
        <v/>
      </c>
      <c r="R835" s="146" t="str">
        <f t="shared" si="12"/>
        <v/>
      </c>
      <c r="S835" s="146" t="str">
        <f t="shared" si="13"/>
        <v/>
      </c>
      <c r="T835" s="146" t="str">
        <f>IF(NOT(ISBLANK(DH835)),
        IF(AND(ISREF('Input Tenderers'!$J$8:$K$8),COUNTA('Input Tenderers'!$N$8)&gt;0),
                IF(COUNTA('Input Implementation Transactio'!$N835:$O835)&gt;0,"supplier;tenderer;payee","supplier;tenderer"),
                IF(COUNTA('Input Implementation Transactio'!$N835:$O835)&gt;0,"supplier;payee","supplier")
                ),
        IF(COUNTA('Input Implementation Transactio'!$N835:$O835)&gt;0, "payee", "")
        )</f>
        <v/>
      </c>
      <c r="U835" s="146" t="str">
        <f t="shared" si="14"/>
        <v/>
      </c>
      <c r="V835" s="146" t="str">
        <f t="shared" si="15"/>
        <v/>
      </c>
      <c r="W835" s="148" t="str">
        <f t="shared" si="3238"/>
        <v/>
      </c>
      <c r="X835" s="175" t="str">
        <f t="shared" si="3239"/>
        <v/>
      </c>
      <c r="Y835" s="170" t="str">
        <f t="shared" si="3240"/>
        <v/>
      </c>
      <c r="Z835" s="150" t="str">
        <f t="shared" si="19"/>
        <v/>
      </c>
      <c r="AA835" s="146" t="str">
        <f t="shared" si="20"/>
        <v/>
      </c>
      <c r="AB835" s="146" t="str">
        <f t="shared" si="21"/>
        <v/>
      </c>
      <c r="AC835" s="146" t="str">
        <f t="shared" si="22"/>
        <v/>
      </c>
      <c r="AD835" s="148" t="str">
        <f t="shared" si="3241"/>
        <v/>
      </c>
      <c r="AE835" s="148" t="str">
        <f t="shared" si="24"/>
        <v/>
      </c>
      <c r="AF835" s="175" t="str">
        <f t="shared" si="3242"/>
        <v/>
      </c>
      <c r="AG835" s="170" t="str">
        <f t="shared" si="3243"/>
        <v/>
      </c>
      <c r="AH835" s="148" t="str">
        <f t="shared" si="3244"/>
        <v/>
      </c>
      <c r="AI835" s="146" t="str">
        <f t="shared" si="28"/>
        <v/>
      </c>
      <c r="AJ835" s="146" t="str">
        <f t="shared" si="29"/>
        <v/>
      </c>
      <c r="AK835" s="146" t="str">
        <f t="shared" si="30"/>
        <v/>
      </c>
      <c r="AL835" s="146" t="str">
        <f t="shared" si="31"/>
        <v/>
      </c>
      <c r="AM835" s="171" t="str">
        <f t="shared" si="32"/>
        <v/>
      </c>
      <c r="AN835" s="171" t="str">
        <f t="shared" si="33"/>
        <v/>
      </c>
      <c r="AO835" s="146" t="str">
        <f t="shared" si="34"/>
        <v/>
      </c>
      <c r="AP835" s="146" t="str">
        <f t="shared" si="35"/>
        <v/>
      </c>
      <c r="AQ835" s="146" t="str">
        <f t="shared" si="36"/>
        <v/>
      </c>
      <c r="AR835" s="146" t="str">
        <f t="shared" ref="AR835:AS835" si="3485">IF(NOT(ISBLANK(CB835)),CONCATENATE(TEXT(CB835,"yyyy-mm-ddThh:MM:ss"),"Z"),"")</f>
        <v/>
      </c>
      <c r="AS835" s="146" t="str">
        <f t="shared" si="3485"/>
        <v/>
      </c>
      <c r="AT835" s="146" t="str">
        <f t="shared" si="38"/>
        <v/>
      </c>
      <c r="AU835" s="146" t="str">
        <f t="shared" si="39"/>
        <v/>
      </c>
      <c r="AV835" s="146" t="str">
        <f t="shared" ref="AV835:AW835" si="3486">IF(NOT(ISBLANK(DT835)),CONCATENATE(TEXT(DT835,"yyyy-mm-ddThh:MM:ss"),"Z"),"")</f>
        <v/>
      </c>
      <c r="AW835" s="146" t="str">
        <f t="shared" si="3486"/>
        <v/>
      </c>
      <c r="AX835" s="146" t="str">
        <f t="shared" ref="AX835:AZ835" si="3487">IF(NOT(ISBLANK(ED835)),CONCATENATE(TEXT(ED835,"yyyy-mm-ddThh:MM:ss"),"Z"),"")</f>
        <v/>
      </c>
      <c r="AY835" s="146" t="str">
        <f t="shared" si="3487"/>
        <v/>
      </c>
      <c r="AZ835" s="146" t="str">
        <f t="shared" si="3487"/>
        <v/>
      </c>
      <c r="BA835" s="176"/>
      <c r="BB835" s="152"/>
      <c r="BC835" s="177"/>
      <c r="BD835" s="154"/>
      <c r="BE835" s="155"/>
      <c r="BF835" s="154"/>
      <c r="BG835" s="155"/>
      <c r="BH835" s="169"/>
      <c r="BI835" s="162"/>
      <c r="BJ835" s="172"/>
      <c r="BK835" s="162"/>
      <c r="BL835" s="158"/>
      <c r="BM835" s="172"/>
      <c r="BN835" s="162"/>
      <c r="BO835" s="167"/>
      <c r="BP835" s="169"/>
      <c r="BQ835" s="162"/>
      <c r="BR835" s="162"/>
      <c r="BS835" s="174"/>
      <c r="BT835" s="162"/>
      <c r="BU835" s="174"/>
      <c r="BV835" s="174"/>
      <c r="BW835" s="174"/>
      <c r="BX835" s="173"/>
      <c r="BY835" s="158"/>
      <c r="BZ835" s="160"/>
      <c r="CA835" s="172"/>
      <c r="CB835" s="152"/>
      <c r="CC835" s="152"/>
      <c r="CD835" s="156"/>
      <c r="CE835" s="172"/>
      <c r="CF835" s="162"/>
      <c r="CG835" s="162"/>
      <c r="CH835" s="158"/>
      <c r="CI835" s="173"/>
      <c r="CJ835" s="178"/>
      <c r="CK835" s="173"/>
      <c r="CL835" s="165"/>
      <c r="CM835" s="172"/>
      <c r="CN835" s="162"/>
      <c r="CO835" s="162"/>
      <c r="CP835" s="162"/>
      <c r="CQ835" s="162"/>
      <c r="CR835" s="169"/>
      <c r="CS835" s="162"/>
      <c r="CT835" s="162"/>
      <c r="CU835" s="174"/>
      <c r="CV835" s="152"/>
      <c r="CW835" s="173"/>
      <c r="CX835" s="158"/>
      <c r="CY835" s="172"/>
      <c r="CZ835" s="162"/>
      <c r="DA835" s="162"/>
      <c r="DB835" s="158"/>
      <c r="DC835" s="173"/>
      <c r="DD835" s="178"/>
      <c r="DE835" s="173"/>
      <c r="DF835" s="165"/>
      <c r="DG835" s="172"/>
      <c r="DH835" s="178"/>
      <c r="DI835" s="172"/>
      <c r="DJ835" s="178"/>
      <c r="DK835" s="172"/>
      <c r="DL835" s="162"/>
      <c r="DM835" s="167"/>
      <c r="DN835" s="169"/>
      <c r="DO835" s="162"/>
      <c r="DP835" s="162"/>
      <c r="DQ835" s="174"/>
      <c r="DR835" s="152"/>
      <c r="DS835" s="172"/>
      <c r="DT835" s="152"/>
      <c r="DU835" s="152"/>
      <c r="DV835" s="156"/>
      <c r="DW835" s="173"/>
      <c r="DX835" s="158"/>
      <c r="DY835" s="172"/>
      <c r="DZ835" s="162"/>
      <c r="EA835" s="162"/>
      <c r="EB835" s="172"/>
      <c r="EC835" s="172"/>
      <c r="ED835" s="152"/>
      <c r="EE835" s="152"/>
      <c r="EF835" s="152"/>
      <c r="EG835" s="174"/>
      <c r="EH835" s="172"/>
      <c r="EI835" s="162"/>
      <c r="EJ835" s="162"/>
    </row>
    <row r="836" spans="1:140" ht="12.5">
      <c r="A836" s="168"/>
      <c r="B836" s="169"/>
      <c r="C836" s="144" t="str">
        <f t="shared" si="0"/>
        <v/>
      </c>
      <c r="D836" s="144" t="str">
        <f t="shared" si="3233"/>
        <v/>
      </c>
      <c r="E836" s="144" t="str">
        <f t="shared" si="2"/>
        <v/>
      </c>
      <c r="F836" s="145" t="str">
        <f t="shared" si="3234"/>
        <v/>
      </c>
      <c r="G836" s="145" t="str">
        <f t="shared" si="4"/>
        <v/>
      </c>
      <c r="H836" s="145" t="str">
        <f t="shared" si="5"/>
        <v/>
      </c>
      <c r="I836" s="146" t="str">
        <f t="shared" ref="I836:J836" si="3488">IF(COUNTA($DO836:$DX836)&gt;0,$BA836,"")</f>
        <v/>
      </c>
      <c r="J836" s="146" t="str">
        <f t="shared" si="3488"/>
        <v/>
      </c>
      <c r="K836" s="147" t="str">
        <f t="shared" si="43"/>
        <v/>
      </c>
      <c r="L836" s="147" t="str">
        <f t="shared" si="7"/>
        <v/>
      </c>
      <c r="M836" s="147" t="str">
        <f t="shared" si="8"/>
        <v/>
      </c>
      <c r="N836" s="147" t="str">
        <f t="shared" si="48"/>
        <v/>
      </c>
      <c r="O836" s="147" t="str">
        <f t="shared" si="9"/>
        <v/>
      </c>
      <c r="P836" s="146" t="str">
        <f t="shared" si="3236"/>
        <v/>
      </c>
      <c r="Q836" s="147" t="str">
        <f t="shared" si="3237"/>
        <v/>
      </c>
      <c r="R836" s="146" t="str">
        <f t="shared" si="12"/>
        <v/>
      </c>
      <c r="S836" s="146" t="str">
        <f t="shared" si="13"/>
        <v/>
      </c>
      <c r="T836" s="146" t="str">
        <f>IF(NOT(ISBLANK(DH836)),
        IF(AND(ISREF('Input Tenderers'!$J$8:$K$8),COUNTA('Input Tenderers'!$N$8)&gt;0),
                IF(COUNTA('Input Implementation Transactio'!$N836:$O836)&gt;0,"supplier;tenderer;payee","supplier;tenderer"),
                IF(COUNTA('Input Implementation Transactio'!$N836:$O836)&gt;0,"supplier;payee","supplier")
                ),
        IF(COUNTA('Input Implementation Transactio'!$N836:$O836)&gt;0, "payee", "")
        )</f>
        <v/>
      </c>
      <c r="U836" s="146" t="str">
        <f t="shared" si="14"/>
        <v/>
      </c>
      <c r="V836" s="146" t="str">
        <f t="shared" si="15"/>
        <v/>
      </c>
      <c r="W836" s="148" t="str">
        <f t="shared" si="3238"/>
        <v/>
      </c>
      <c r="X836" s="175" t="str">
        <f t="shared" si="3239"/>
        <v/>
      </c>
      <c r="Y836" s="170" t="str">
        <f t="shared" si="3240"/>
        <v/>
      </c>
      <c r="Z836" s="150" t="str">
        <f t="shared" si="19"/>
        <v/>
      </c>
      <c r="AA836" s="146" t="str">
        <f t="shared" si="20"/>
        <v/>
      </c>
      <c r="AB836" s="146" t="str">
        <f t="shared" si="21"/>
        <v/>
      </c>
      <c r="AC836" s="146" t="str">
        <f t="shared" si="22"/>
        <v/>
      </c>
      <c r="AD836" s="148" t="str">
        <f t="shared" si="3241"/>
        <v/>
      </c>
      <c r="AE836" s="148" t="str">
        <f t="shared" si="24"/>
        <v/>
      </c>
      <c r="AF836" s="175" t="str">
        <f t="shared" si="3242"/>
        <v/>
      </c>
      <c r="AG836" s="170" t="str">
        <f t="shared" si="3243"/>
        <v/>
      </c>
      <c r="AH836" s="148" t="str">
        <f t="shared" si="3244"/>
        <v/>
      </c>
      <c r="AI836" s="146" t="str">
        <f t="shared" si="28"/>
        <v/>
      </c>
      <c r="AJ836" s="146" t="str">
        <f t="shared" si="29"/>
        <v/>
      </c>
      <c r="AK836" s="146" t="str">
        <f t="shared" si="30"/>
        <v/>
      </c>
      <c r="AL836" s="146" t="str">
        <f t="shared" si="31"/>
        <v/>
      </c>
      <c r="AM836" s="171" t="str">
        <f t="shared" si="32"/>
        <v/>
      </c>
      <c r="AN836" s="171" t="str">
        <f t="shared" si="33"/>
        <v/>
      </c>
      <c r="AO836" s="146" t="str">
        <f t="shared" si="34"/>
        <v/>
      </c>
      <c r="AP836" s="146" t="str">
        <f t="shared" si="35"/>
        <v/>
      </c>
      <c r="AQ836" s="146" t="str">
        <f t="shared" si="36"/>
        <v/>
      </c>
      <c r="AR836" s="146" t="str">
        <f t="shared" ref="AR836:AS836" si="3489">IF(NOT(ISBLANK(CB836)),CONCATENATE(TEXT(CB836,"yyyy-mm-ddThh:MM:ss"),"Z"),"")</f>
        <v/>
      </c>
      <c r="AS836" s="146" t="str">
        <f t="shared" si="3489"/>
        <v/>
      </c>
      <c r="AT836" s="146" t="str">
        <f t="shared" si="38"/>
        <v/>
      </c>
      <c r="AU836" s="146" t="str">
        <f t="shared" si="39"/>
        <v/>
      </c>
      <c r="AV836" s="146" t="str">
        <f t="shared" ref="AV836:AW836" si="3490">IF(NOT(ISBLANK(DT836)),CONCATENATE(TEXT(DT836,"yyyy-mm-ddThh:MM:ss"),"Z"),"")</f>
        <v/>
      </c>
      <c r="AW836" s="146" t="str">
        <f t="shared" si="3490"/>
        <v/>
      </c>
      <c r="AX836" s="146" t="str">
        <f t="shared" ref="AX836:AZ836" si="3491">IF(NOT(ISBLANK(ED836)),CONCATENATE(TEXT(ED836,"yyyy-mm-ddThh:MM:ss"),"Z"),"")</f>
        <v/>
      </c>
      <c r="AY836" s="146" t="str">
        <f t="shared" si="3491"/>
        <v/>
      </c>
      <c r="AZ836" s="146" t="str">
        <f t="shared" si="3491"/>
        <v/>
      </c>
      <c r="BA836" s="176"/>
      <c r="BB836" s="152"/>
      <c r="BC836" s="177"/>
      <c r="BD836" s="154"/>
      <c r="BE836" s="155"/>
      <c r="BF836" s="154"/>
      <c r="BG836" s="155"/>
      <c r="BH836" s="169"/>
      <c r="BI836" s="162"/>
      <c r="BJ836" s="172"/>
      <c r="BK836" s="162"/>
      <c r="BL836" s="158"/>
      <c r="BM836" s="172"/>
      <c r="BN836" s="162"/>
      <c r="BO836" s="167"/>
      <c r="BP836" s="169"/>
      <c r="BQ836" s="162"/>
      <c r="BR836" s="162"/>
      <c r="BS836" s="174"/>
      <c r="BT836" s="162"/>
      <c r="BU836" s="174"/>
      <c r="BV836" s="174"/>
      <c r="BW836" s="174"/>
      <c r="BX836" s="173"/>
      <c r="BY836" s="158"/>
      <c r="BZ836" s="160"/>
      <c r="CA836" s="172"/>
      <c r="CB836" s="152"/>
      <c r="CC836" s="152"/>
      <c r="CD836" s="156"/>
      <c r="CE836" s="172"/>
      <c r="CF836" s="162"/>
      <c r="CG836" s="162"/>
      <c r="CH836" s="158"/>
      <c r="CI836" s="173"/>
      <c r="CJ836" s="178"/>
      <c r="CK836" s="173"/>
      <c r="CL836" s="165"/>
      <c r="CM836" s="172"/>
      <c r="CN836" s="162"/>
      <c r="CO836" s="162"/>
      <c r="CP836" s="162"/>
      <c r="CQ836" s="162"/>
      <c r="CR836" s="169"/>
      <c r="CS836" s="162"/>
      <c r="CT836" s="162"/>
      <c r="CU836" s="174"/>
      <c r="CV836" s="152"/>
      <c r="CW836" s="173"/>
      <c r="CX836" s="158"/>
      <c r="CY836" s="172"/>
      <c r="CZ836" s="162"/>
      <c r="DA836" s="162"/>
      <c r="DB836" s="158"/>
      <c r="DC836" s="173"/>
      <c r="DD836" s="178"/>
      <c r="DE836" s="173"/>
      <c r="DF836" s="165"/>
      <c r="DG836" s="172"/>
      <c r="DH836" s="178"/>
      <c r="DI836" s="172"/>
      <c r="DJ836" s="178"/>
      <c r="DK836" s="172"/>
      <c r="DL836" s="162"/>
      <c r="DM836" s="167"/>
      <c r="DN836" s="169"/>
      <c r="DO836" s="162"/>
      <c r="DP836" s="162"/>
      <c r="DQ836" s="174"/>
      <c r="DR836" s="152"/>
      <c r="DS836" s="172"/>
      <c r="DT836" s="152"/>
      <c r="DU836" s="152"/>
      <c r="DV836" s="156"/>
      <c r="DW836" s="173"/>
      <c r="DX836" s="158"/>
      <c r="DY836" s="172"/>
      <c r="DZ836" s="162"/>
      <c r="EA836" s="162"/>
      <c r="EB836" s="172"/>
      <c r="EC836" s="172"/>
      <c r="ED836" s="152"/>
      <c r="EE836" s="152"/>
      <c r="EF836" s="152"/>
      <c r="EG836" s="174"/>
      <c r="EH836" s="172"/>
      <c r="EI836" s="162"/>
      <c r="EJ836" s="162"/>
    </row>
    <row r="837" spans="1:140" ht="12.5">
      <c r="A837" s="168"/>
      <c r="B837" s="169"/>
      <c r="C837" s="144" t="str">
        <f t="shared" si="0"/>
        <v/>
      </c>
      <c r="D837" s="144" t="str">
        <f t="shared" si="3233"/>
        <v/>
      </c>
      <c r="E837" s="144" t="str">
        <f t="shared" si="2"/>
        <v/>
      </c>
      <c r="F837" s="145" t="str">
        <f t="shared" si="3234"/>
        <v/>
      </c>
      <c r="G837" s="145" t="str">
        <f t="shared" si="4"/>
        <v/>
      </c>
      <c r="H837" s="145" t="str">
        <f t="shared" si="5"/>
        <v/>
      </c>
      <c r="I837" s="146" t="str">
        <f t="shared" ref="I837:J837" si="3492">IF(COUNTA($DO837:$DX837)&gt;0,$BA837,"")</f>
        <v/>
      </c>
      <c r="J837" s="146" t="str">
        <f t="shared" si="3492"/>
        <v/>
      </c>
      <c r="K837" s="147" t="str">
        <f t="shared" si="43"/>
        <v/>
      </c>
      <c r="L837" s="147" t="str">
        <f t="shared" si="7"/>
        <v/>
      </c>
      <c r="M837" s="147" t="str">
        <f t="shared" si="8"/>
        <v/>
      </c>
      <c r="N837" s="147" t="str">
        <f t="shared" si="48"/>
        <v/>
      </c>
      <c r="O837" s="147" t="str">
        <f t="shared" si="9"/>
        <v/>
      </c>
      <c r="P837" s="146" t="str">
        <f t="shared" si="3236"/>
        <v/>
      </c>
      <c r="Q837" s="147" t="str">
        <f t="shared" si="3237"/>
        <v/>
      </c>
      <c r="R837" s="146" t="str">
        <f t="shared" si="12"/>
        <v/>
      </c>
      <c r="S837" s="146" t="str">
        <f t="shared" si="13"/>
        <v/>
      </c>
      <c r="T837" s="146" t="str">
        <f>IF(NOT(ISBLANK(DH837)),
        IF(AND(ISREF('Input Tenderers'!$J$8:$K$8),COUNTA('Input Tenderers'!$N$8)&gt;0),
                IF(COUNTA('Input Implementation Transactio'!$N837:$O837)&gt;0,"supplier;tenderer;payee","supplier;tenderer"),
                IF(COUNTA('Input Implementation Transactio'!$N837:$O837)&gt;0,"supplier;payee","supplier")
                ),
        IF(COUNTA('Input Implementation Transactio'!$N837:$O837)&gt;0, "payee", "")
        )</f>
        <v/>
      </c>
      <c r="U837" s="146" t="str">
        <f t="shared" si="14"/>
        <v/>
      </c>
      <c r="V837" s="146" t="str">
        <f t="shared" si="15"/>
        <v/>
      </c>
      <c r="W837" s="148" t="str">
        <f t="shared" si="3238"/>
        <v/>
      </c>
      <c r="X837" s="175" t="str">
        <f t="shared" si="3239"/>
        <v/>
      </c>
      <c r="Y837" s="170" t="str">
        <f t="shared" si="3240"/>
        <v/>
      </c>
      <c r="Z837" s="150" t="str">
        <f t="shared" si="19"/>
        <v/>
      </c>
      <c r="AA837" s="146" t="str">
        <f t="shared" si="20"/>
        <v/>
      </c>
      <c r="AB837" s="146" t="str">
        <f t="shared" si="21"/>
        <v/>
      </c>
      <c r="AC837" s="146" t="str">
        <f t="shared" si="22"/>
        <v/>
      </c>
      <c r="AD837" s="148" t="str">
        <f t="shared" si="3241"/>
        <v/>
      </c>
      <c r="AE837" s="148" t="str">
        <f t="shared" si="24"/>
        <v/>
      </c>
      <c r="AF837" s="175" t="str">
        <f t="shared" si="3242"/>
        <v/>
      </c>
      <c r="AG837" s="170" t="str">
        <f t="shared" si="3243"/>
        <v/>
      </c>
      <c r="AH837" s="148" t="str">
        <f t="shared" si="3244"/>
        <v/>
      </c>
      <c r="AI837" s="146" t="str">
        <f t="shared" si="28"/>
        <v/>
      </c>
      <c r="AJ837" s="146" t="str">
        <f t="shared" si="29"/>
        <v/>
      </c>
      <c r="AK837" s="146" t="str">
        <f t="shared" si="30"/>
        <v/>
      </c>
      <c r="AL837" s="146" t="str">
        <f t="shared" si="31"/>
        <v/>
      </c>
      <c r="AM837" s="171" t="str">
        <f t="shared" si="32"/>
        <v/>
      </c>
      <c r="AN837" s="171" t="str">
        <f t="shared" si="33"/>
        <v/>
      </c>
      <c r="AO837" s="146" t="str">
        <f t="shared" si="34"/>
        <v/>
      </c>
      <c r="AP837" s="146" t="str">
        <f t="shared" si="35"/>
        <v/>
      </c>
      <c r="AQ837" s="146" t="str">
        <f t="shared" si="36"/>
        <v/>
      </c>
      <c r="AR837" s="146" t="str">
        <f t="shared" ref="AR837:AS837" si="3493">IF(NOT(ISBLANK(CB837)),CONCATENATE(TEXT(CB837,"yyyy-mm-ddThh:MM:ss"),"Z"),"")</f>
        <v/>
      </c>
      <c r="AS837" s="146" t="str">
        <f t="shared" si="3493"/>
        <v/>
      </c>
      <c r="AT837" s="146" t="str">
        <f t="shared" si="38"/>
        <v/>
      </c>
      <c r="AU837" s="146" t="str">
        <f t="shared" si="39"/>
        <v/>
      </c>
      <c r="AV837" s="146" t="str">
        <f t="shared" ref="AV837:AW837" si="3494">IF(NOT(ISBLANK(DT837)),CONCATENATE(TEXT(DT837,"yyyy-mm-ddThh:MM:ss"),"Z"),"")</f>
        <v/>
      </c>
      <c r="AW837" s="146" t="str">
        <f t="shared" si="3494"/>
        <v/>
      </c>
      <c r="AX837" s="146" t="str">
        <f t="shared" ref="AX837:AZ837" si="3495">IF(NOT(ISBLANK(ED837)),CONCATENATE(TEXT(ED837,"yyyy-mm-ddThh:MM:ss"),"Z"),"")</f>
        <v/>
      </c>
      <c r="AY837" s="146" t="str">
        <f t="shared" si="3495"/>
        <v/>
      </c>
      <c r="AZ837" s="146" t="str">
        <f t="shared" si="3495"/>
        <v/>
      </c>
      <c r="BA837" s="176"/>
      <c r="BB837" s="152"/>
      <c r="BC837" s="177"/>
      <c r="BD837" s="154"/>
      <c r="BE837" s="155"/>
      <c r="BF837" s="154"/>
      <c r="BG837" s="155"/>
      <c r="BH837" s="169"/>
      <c r="BI837" s="162"/>
      <c r="BJ837" s="172"/>
      <c r="BK837" s="162"/>
      <c r="BL837" s="158"/>
      <c r="BM837" s="172"/>
      <c r="BN837" s="162"/>
      <c r="BO837" s="167"/>
      <c r="BP837" s="169"/>
      <c r="BQ837" s="162"/>
      <c r="BR837" s="162"/>
      <c r="BS837" s="174"/>
      <c r="BT837" s="162"/>
      <c r="BU837" s="174"/>
      <c r="BV837" s="174"/>
      <c r="BW837" s="174"/>
      <c r="BX837" s="173"/>
      <c r="BY837" s="158"/>
      <c r="BZ837" s="160"/>
      <c r="CA837" s="172"/>
      <c r="CB837" s="152"/>
      <c r="CC837" s="152"/>
      <c r="CD837" s="156"/>
      <c r="CE837" s="172"/>
      <c r="CF837" s="162"/>
      <c r="CG837" s="162"/>
      <c r="CH837" s="158"/>
      <c r="CI837" s="173"/>
      <c r="CJ837" s="178"/>
      <c r="CK837" s="173"/>
      <c r="CL837" s="165"/>
      <c r="CM837" s="172"/>
      <c r="CN837" s="162"/>
      <c r="CO837" s="162"/>
      <c r="CP837" s="162"/>
      <c r="CQ837" s="162"/>
      <c r="CR837" s="169"/>
      <c r="CS837" s="162"/>
      <c r="CT837" s="162"/>
      <c r="CU837" s="174"/>
      <c r="CV837" s="152"/>
      <c r="CW837" s="173"/>
      <c r="CX837" s="158"/>
      <c r="CY837" s="172"/>
      <c r="CZ837" s="162"/>
      <c r="DA837" s="162"/>
      <c r="DB837" s="158"/>
      <c r="DC837" s="173"/>
      <c r="DD837" s="178"/>
      <c r="DE837" s="173"/>
      <c r="DF837" s="165"/>
      <c r="DG837" s="172"/>
      <c r="DH837" s="178"/>
      <c r="DI837" s="172"/>
      <c r="DJ837" s="178"/>
      <c r="DK837" s="172"/>
      <c r="DL837" s="162"/>
      <c r="DM837" s="167"/>
      <c r="DN837" s="169"/>
      <c r="DO837" s="162"/>
      <c r="DP837" s="162"/>
      <c r="DQ837" s="174"/>
      <c r="DR837" s="152"/>
      <c r="DS837" s="172"/>
      <c r="DT837" s="152"/>
      <c r="DU837" s="152"/>
      <c r="DV837" s="156"/>
      <c r="DW837" s="173"/>
      <c r="DX837" s="158"/>
      <c r="DY837" s="172"/>
      <c r="DZ837" s="162"/>
      <c r="EA837" s="162"/>
      <c r="EB837" s="172"/>
      <c r="EC837" s="172"/>
      <c r="ED837" s="152"/>
      <c r="EE837" s="152"/>
      <c r="EF837" s="152"/>
      <c r="EG837" s="174"/>
      <c r="EH837" s="172"/>
      <c r="EI837" s="162"/>
      <c r="EJ837" s="162"/>
    </row>
    <row r="838" spans="1:140" ht="12.5">
      <c r="A838" s="168"/>
      <c r="B838" s="169"/>
      <c r="C838" s="144" t="str">
        <f t="shared" si="0"/>
        <v/>
      </c>
      <c r="D838" s="144" t="str">
        <f t="shared" si="3233"/>
        <v/>
      </c>
      <c r="E838" s="144" t="str">
        <f t="shared" si="2"/>
        <v/>
      </c>
      <c r="F838" s="145" t="str">
        <f t="shared" si="3234"/>
        <v/>
      </c>
      <c r="G838" s="145" t="str">
        <f t="shared" si="4"/>
        <v/>
      </c>
      <c r="H838" s="145" t="str">
        <f t="shared" si="5"/>
        <v/>
      </c>
      <c r="I838" s="146" t="str">
        <f t="shared" ref="I838:J838" si="3496">IF(COUNTA($DO838:$DX838)&gt;0,$BA838,"")</f>
        <v/>
      </c>
      <c r="J838" s="146" t="str">
        <f t="shared" si="3496"/>
        <v/>
      </c>
      <c r="K838" s="147" t="str">
        <f t="shared" si="43"/>
        <v/>
      </c>
      <c r="L838" s="147" t="str">
        <f t="shared" si="7"/>
        <v/>
      </c>
      <c r="M838" s="147" t="str">
        <f t="shared" si="8"/>
        <v/>
      </c>
      <c r="N838" s="147" t="str">
        <f t="shared" si="48"/>
        <v/>
      </c>
      <c r="O838" s="147" t="str">
        <f t="shared" si="9"/>
        <v/>
      </c>
      <c r="P838" s="146" t="str">
        <f t="shared" si="3236"/>
        <v/>
      </c>
      <c r="Q838" s="147" t="str">
        <f t="shared" si="3237"/>
        <v/>
      </c>
      <c r="R838" s="146" t="str">
        <f t="shared" si="12"/>
        <v/>
      </c>
      <c r="S838" s="146" t="str">
        <f t="shared" si="13"/>
        <v/>
      </c>
      <c r="T838" s="146" t="str">
        <f>IF(NOT(ISBLANK(DH838)),
        IF(AND(ISREF('Input Tenderers'!$J$8:$K$8),COUNTA('Input Tenderers'!$N$8)&gt;0),
                IF(COUNTA('Input Implementation Transactio'!$N838:$O838)&gt;0,"supplier;tenderer;payee","supplier;tenderer"),
                IF(COUNTA('Input Implementation Transactio'!$N838:$O838)&gt;0,"supplier;payee","supplier")
                ),
        IF(COUNTA('Input Implementation Transactio'!$N838:$O838)&gt;0, "payee", "")
        )</f>
        <v/>
      </c>
      <c r="U838" s="146" t="str">
        <f t="shared" si="14"/>
        <v/>
      </c>
      <c r="V838" s="146" t="str">
        <f t="shared" si="15"/>
        <v/>
      </c>
      <c r="W838" s="148" t="str">
        <f t="shared" si="3238"/>
        <v/>
      </c>
      <c r="X838" s="175" t="str">
        <f t="shared" si="3239"/>
        <v/>
      </c>
      <c r="Y838" s="170" t="str">
        <f t="shared" si="3240"/>
        <v/>
      </c>
      <c r="Z838" s="150" t="str">
        <f t="shared" si="19"/>
        <v/>
      </c>
      <c r="AA838" s="146" t="str">
        <f t="shared" si="20"/>
        <v/>
      </c>
      <c r="AB838" s="146" t="str">
        <f t="shared" si="21"/>
        <v/>
      </c>
      <c r="AC838" s="146" t="str">
        <f t="shared" si="22"/>
        <v/>
      </c>
      <c r="AD838" s="148" t="str">
        <f t="shared" si="3241"/>
        <v/>
      </c>
      <c r="AE838" s="148" t="str">
        <f t="shared" si="24"/>
        <v/>
      </c>
      <c r="AF838" s="175" t="str">
        <f t="shared" si="3242"/>
        <v/>
      </c>
      <c r="AG838" s="170" t="str">
        <f t="shared" si="3243"/>
        <v/>
      </c>
      <c r="AH838" s="148" t="str">
        <f t="shared" si="3244"/>
        <v/>
      </c>
      <c r="AI838" s="146" t="str">
        <f t="shared" si="28"/>
        <v/>
      </c>
      <c r="AJ838" s="146" t="str">
        <f t="shared" si="29"/>
        <v/>
      </c>
      <c r="AK838" s="146" t="str">
        <f t="shared" si="30"/>
        <v/>
      </c>
      <c r="AL838" s="146" t="str">
        <f t="shared" si="31"/>
        <v/>
      </c>
      <c r="AM838" s="171" t="str">
        <f t="shared" si="32"/>
        <v/>
      </c>
      <c r="AN838" s="171" t="str">
        <f t="shared" si="33"/>
        <v/>
      </c>
      <c r="AO838" s="146" t="str">
        <f t="shared" si="34"/>
        <v/>
      </c>
      <c r="AP838" s="146" t="str">
        <f t="shared" si="35"/>
        <v/>
      </c>
      <c r="AQ838" s="146" t="str">
        <f t="shared" si="36"/>
        <v/>
      </c>
      <c r="AR838" s="146" t="str">
        <f t="shared" ref="AR838:AS838" si="3497">IF(NOT(ISBLANK(CB838)),CONCATENATE(TEXT(CB838,"yyyy-mm-ddThh:MM:ss"),"Z"),"")</f>
        <v/>
      </c>
      <c r="AS838" s="146" t="str">
        <f t="shared" si="3497"/>
        <v/>
      </c>
      <c r="AT838" s="146" t="str">
        <f t="shared" si="38"/>
        <v/>
      </c>
      <c r="AU838" s="146" t="str">
        <f t="shared" si="39"/>
        <v/>
      </c>
      <c r="AV838" s="146" t="str">
        <f t="shared" ref="AV838:AW838" si="3498">IF(NOT(ISBLANK(DT838)),CONCATENATE(TEXT(DT838,"yyyy-mm-ddThh:MM:ss"),"Z"),"")</f>
        <v/>
      </c>
      <c r="AW838" s="146" t="str">
        <f t="shared" si="3498"/>
        <v/>
      </c>
      <c r="AX838" s="146" t="str">
        <f t="shared" ref="AX838:AZ838" si="3499">IF(NOT(ISBLANK(ED838)),CONCATENATE(TEXT(ED838,"yyyy-mm-ddThh:MM:ss"),"Z"),"")</f>
        <v/>
      </c>
      <c r="AY838" s="146" t="str">
        <f t="shared" si="3499"/>
        <v/>
      </c>
      <c r="AZ838" s="146" t="str">
        <f t="shared" si="3499"/>
        <v/>
      </c>
      <c r="BA838" s="176"/>
      <c r="BB838" s="152"/>
      <c r="BC838" s="177"/>
      <c r="BD838" s="154"/>
      <c r="BE838" s="155"/>
      <c r="BF838" s="154"/>
      <c r="BG838" s="155"/>
      <c r="BH838" s="169"/>
      <c r="BI838" s="162"/>
      <c r="BJ838" s="172"/>
      <c r="BK838" s="162"/>
      <c r="BL838" s="158"/>
      <c r="BM838" s="172"/>
      <c r="BN838" s="162"/>
      <c r="BO838" s="167"/>
      <c r="BP838" s="169"/>
      <c r="BQ838" s="162"/>
      <c r="BR838" s="162"/>
      <c r="BS838" s="174"/>
      <c r="BT838" s="162"/>
      <c r="BU838" s="174"/>
      <c r="BV838" s="174"/>
      <c r="BW838" s="174"/>
      <c r="BX838" s="173"/>
      <c r="BY838" s="158"/>
      <c r="BZ838" s="160"/>
      <c r="CA838" s="172"/>
      <c r="CB838" s="152"/>
      <c r="CC838" s="152"/>
      <c r="CD838" s="156"/>
      <c r="CE838" s="172"/>
      <c r="CF838" s="162"/>
      <c r="CG838" s="162"/>
      <c r="CH838" s="158"/>
      <c r="CI838" s="173"/>
      <c r="CJ838" s="178"/>
      <c r="CK838" s="173"/>
      <c r="CL838" s="165"/>
      <c r="CM838" s="172"/>
      <c r="CN838" s="162"/>
      <c r="CO838" s="162"/>
      <c r="CP838" s="162"/>
      <c r="CQ838" s="162"/>
      <c r="CR838" s="169"/>
      <c r="CS838" s="162"/>
      <c r="CT838" s="162"/>
      <c r="CU838" s="174"/>
      <c r="CV838" s="152"/>
      <c r="CW838" s="173"/>
      <c r="CX838" s="158"/>
      <c r="CY838" s="172"/>
      <c r="CZ838" s="162"/>
      <c r="DA838" s="162"/>
      <c r="DB838" s="158"/>
      <c r="DC838" s="173"/>
      <c r="DD838" s="178"/>
      <c r="DE838" s="173"/>
      <c r="DF838" s="165"/>
      <c r="DG838" s="172"/>
      <c r="DH838" s="178"/>
      <c r="DI838" s="172"/>
      <c r="DJ838" s="178"/>
      <c r="DK838" s="172"/>
      <c r="DL838" s="162"/>
      <c r="DM838" s="167"/>
      <c r="DN838" s="169"/>
      <c r="DO838" s="162"/>
      <c r="DP838" s="162"/>
      <c r="DQ838" s="174"/>
      <c r="DR838" s="152"/>
      <c r="DS838" s="172"/>
      <c r="DT838" s="152"/>
      <c r="DU838" s="152"/>
      <c r="DV838" s="156"/>
      <c r="DW838" s="173"/>
      <c r="DX838" s="158"/>
      <c r="DY838" s="172"/>
      <c r="DZ838" s="162"/>
      <c r="EA838" s="162"/>
      <c r="EB838" s="172"/>
      <c r="EC838" s="172"/>
      <c r="ED838" s="152"/>
      <c r="EE838" s="152"/>
      <c r="EF838" s="152"/>
      <c r="EG838" s="174"/>
      <c r="EH838" s="172"/>
      <c r="EI838" s="162"/>
      <c r="EJ838" s="162"/>
    </row>
    <row r="839" spans="1:140" ht="12.5">
      <c r="A839" s="168"/>
      <c r="B839" s="169"/>
      <c r="C839" s="144" t="str">
        <f t="shared" si="0"/>
        <v/>
      </c>
      <c r="D839" s="144" t="str">
        <f t="shared" ref="D839:D902" si="3500">IF(NOT(ISBLANK($BA839)),language,"")</f>
        <v/>
      </c>
      <c r="E839" s="144" t="str">
        <f t="shared" si="2"/>
        <v/>
      </c>
      <c r="F839" s="145" t="str">
        <f t="shared" ref="F839:F902" si="3501">IF(NOT(ISBLANK($BL839)),currency,"")</f>
        <v/>
      </c>
      <c r="G839" s="145" t="str">
        <f t="shared" si="4"/>
        <v/>
      </c>
      <c r="H839" s="145" t="str">
        <f t="shared" si="5"/>
        <v/>
      </c>
      <c r="I839" s="146" t="str">
        <f t="shared" ref="I839:J839" si="3502">IF(COUNTA($DO839:$DX839)&gt;0,$BA839,"")</f>
        <v/>
      </c>
      <c r="J839" s="146" t="str">
        <f t="shared" si="3502"/>
        <v/>
      </c>
      <c r="K839" s="147" t="str">
        <f t="shared" si="43"/>
        <v/>
      </c>
      <c r="L839" s="147" t="str">
        <f t="shared" si="7"/>
        <v/>
      </c>
      <c r="M839" s="147" t="str">
        <f t="shared" si="8"/>
        <v/>
      </c>
      <c r="N839" s="147" t="str">
        <f t="shared" si="48"/>
        <v/>
      </c>
      <c r="O839" s="147" t="str">
        <f t="shared" si="9"/>
        <v/>
      </c>
      <c r="P839" s="146" t="str">
        <f t="shared" ref="P839:P902" si="3503">IF(NOT(ISBLANK($DJ839)),CONCATENATE(supplierOrganizationIdentifierScheme,"-",$DJ839),IF(NOT(ISBLANK($DH839)),CONCATENATE("supplier-",ROW()-7),""))</f>
        <v/>
      </c>
      <c r="Q839" s="147" t="str">
        <f t="shared" ref="Q839:Q902" si="3504">IF(NOT(ISBLANK($DJ839)),supplierOrganizationIdentifierScheme,"")</f>
        <v/>
      </c>
      <c r="R839" s="146" t="str">
        <f t="shared" si="12"/>
        <v/>
      </c>
      <c r="S839" s="146" t="str">
        <f t="shared" si="13"/>
        <v/>
      </c>
      <c r="T839" s="146" t="str">
        <f>IF(NOT(ISBLANK(DH839)),
        IF(AND(ISREF('Input Tenderers'!$J$8:$K$8),COUNTA('Input Tenderers'!$N$8)&gt;0),
                IF(COUNTA('Input Implementation Transactio'!$N839:$O839)&gt;0,"supplier;tenderer;payee","supplier;tenderer"),
                IF(COUNTA('Input Implementation Transactio'!$N839:$O839)&gt;0,"supplier;payee","supplier")
                ),
        IF(COUNTA('Input Implementation Transactio'!$N839:$O839)&gt;0, "payee", "")
        )</f>
        <v/>
      </c>
      <c r="U839" s="146" t="str">
        <f t="shared" si="14"/>
        <v/>
      </c>
      <c r="V839" s="146" t="str">
        <f t="shared" si="15"/>
        <v/>
      </c>
      <c r="W839" s="148" t="str">
        <f t="shared" ref="W839:W902" si="3505">IF(NOT(ISBLANK($BY839)),currency,"")</f>
        <v/>
      </c>
      <c r="X839" s="175" t="str">
        <f t="shared" ref="X839:X902" si="3506">IF(NOT(ISBLANK($CG839)),itemClassificationScheme,"")</f>
        <v/>
      </c>
      <c r="Y839" s="170" t="str">
        <f t="shared" ref="Y839:Y902" si="3507">IF(NOT(ISBLANK($CL839)),currency,"")</f>
        <v/>
      </c>
      <c r="Z839" s="150" t="str">
        <f t="shared" si="19"/>
        <v/>
      </c>
      <c r="AA839" s="146" t="str">
        <f t="shared" si="20"/>
        <v/>
      </c>
      <c r="AB839" s="146" t="str">
        <f t="shared" si="21"/>
        <v/>
      </c>
      <c r="AC839" s="146" t="str">
        <f t="shared" si="22"/>
        <v/>
      </c>
      <c r="AD839" s="148" t="str">
        <f t="shared" ref="AD839:AD902" si="3508">IF(NOT(ISBLANK($CX839)),currency,"")</f>
        <v/>
      </c>
      <c r="AE839" s="148" t="str">
        <f t="shared" si="24"/>
        <v/>
      </c>
      <c r="AF839" s="175" t="str">
        <f t="shared" ref="AF839:AF902" si="3509">IF(NOT(ISBLANK($DA839)),itemClassificationScheme,"")</f>
        <v/>
      </c>
      <c r="AG839" s="170" t="str">
        <f t="shared" ref="AG839:AG902" si="3510">IF(NOT(ISBLANK($DF839)),currency,"")</f>
        <v/>
      </c>
      <c r="AH839" s="148" t="str">
        <f t="shared" ref="AH839:AH902" si="3511">IF(NOT(ISBLANK($DX839)),currency,"")</f>
        <v/>
      </c>
      <c r="AI839" s="146" t="str">
        <f t="shared" si="28"/>
        <v/>
      </c>
      <c r="AJ839" s="146" t="str">
        <f t="shared" si="29"/>
        <v/>
      </c>
      <c r="AK839" s="146" t="str">
        <f t="shared" si="30"/>
        <v/>
      </c>
      <c r="AL839" s="146" t="str">
        <f t="shared" si="31"/>
        <v/>
      </c>
      <c r="AM839" s="171" t="str">
        <f t="shared" si="32"/>
        <v/>
      </c>
      <c r="AN839" s="171" t="str">
        <f t="shared" si="33"/>
        <v/>
      </c>
      <c r="AO839" s="146" t="str">
        <f t="shared" si="34"/>
        <v/>
      </c>
      <c r="AP839" s="146" t="str">
        <f t="shared" si="35"/>
        <v/>
      </c>
      <c r="AQ839" s="146" t="str">
        <f t="shared" si="36"/>
        <v/>
      </c>
      <c r="AR839" s="146" t="str">
        <f t="shared" ref="AR839:AS839" si="3512">IF(NOT(ISBLANK(CB839)),CONCATENATE(TEXT(CB839,"yyyy-mm-ddThh:MM:ss"),"Z"),"")</f>
        <v/>
      </c>
      <c r="AS839" s="146" t="str">
        <f t="shared" si="3512"/>
        <v/>
      </c>
      <c r="AT839" s="146" t="str">
        <f t="shared" si="38"/>
        <v/>
      </c>
      <c r="AU839" s="146" t="str">
        <f t="shared" si="39"/>
        <v/>
      </c>
      <c r="AV839" s="146" t="str">
        <f t="shared" ref="AV839:AW839" si="3513">IF(NOT(ISBLANK(DT839)),CONCATENATE(TEXT(DT839,"yyyy-mm-ddThh:MM:ss"),"Z"),"")</f>
        <v/>
      </c>
      <c r="AW839" s="146" t="str">
        <f t="shared" si="3513"/>
        <v/>
      </c>
      <c r="AX839" s="146" t="str">
        <f t="shared" ref="AX839:AZ839" si="3514">IF(NOT(ISBLANK(ED839)),CONCATENATE(TEXT(ED839,"yyyy-mm-ddThh:MM:ss"),"Z"),"")</f>
        <v/>
      </c>
      <c r="AY839" s="146" t="str">
        <f t="shared" si="3514"/>
        <v/>
      </c>
      <c r="AZ839" s="146" t="str">
        <f t="shared" si="3514"/>
        <v/>
      </c>
      <c r="BA839" s="176"/>
      <c r="BB839" s="152"/>
      <c r="BC839" s="177"/>
      <c r="BD839" s="154"/>
      <c r="BE839" s="155"/>
      <c r="BF839" s="154"/>
      <c r="BG839" s="155"/>
      <c r="BH839" s="169"/>
      <c r="BI839" s="162"/>
      <c r="BJ839" s="172"/>
      <c r="BK839" s="162"/>
      <c r="BL839" s="158"/>
      <c r="BM839" s="172"/>
      <c r="BN839" s="162"/>
      <c r="BO839" s="167"/>
      <c r="BP839" s="169"/>
      <c r="BQ839" s="162"/>
      <c r="BR839" s="162"/>
      <c r="BS839" s="174"/>
      <c r="BT839" s="162"/>
      <c r="BU839" s="174"/>
      <c r="BV839" s="174"/>
      <c r="BW839" s="174"/>
      <c r="BX839" s="173"/>
      <c r="BY839" s="158"/>
      <c r="BZ839" s="160"/>
      <c r="CA839" s="172"/>
      <c r="CB839" s="152"/>
      <c r="CC839" s="152"/>
      <c r="CD839" s="156"/>
      <c r="CE839" s="172"/>
      <c r="CF839" s="162"/>
      <c r="CG839" s="162"/>
      <c r="CH839" s="158"/>
      <c r="CI839" s="173"/>
      <c r="CJ839" s="178"/>
      <c r="CK839" s="173"/>
      <c r="CL839" s="165"/>
      <c r="CM839" s="172"/>
      <c r="CN839" s="162"/>
      <c r="CO839" s="162"/>
      <c r="CP839" s="162"/>
      <c r="CQ839" s="162"/>
      <c r="CR839" s="169"/>
      <c r="CS839" s="162"/>
      <c r="CT839" s="162"/>
      <c r="CU839" s="174"/>
      <c r="CV839" s="152"/>
      <c r="CW839" s="173"/>
      <c r="CX839" s="158"/>
      <c r="CY839" s="172"/>
      <c r="CZ839" s="162"/>
      <c r="DA839" s="162"/>
      <c r="DB839" s="158"/>
      <c r="DC839" s="173"/>
      <c r="DD839" s="178"/>
      <c r="DE839" s="173"/>
      <c r="DF839" s="165"/>
      <c r="DG839" s="172"/>
      <c r="DH839" s="178"/>
      <c r="DI839" s="172"/>
      <c r="DJ839" s="178"/>
      <c r="DK839" s="172"/>
      <c r="DL839" s="162"/>
      <c r="DM839" s="167"/>
      <c r="DN839" s="169"/>
      <c r="DO839" s="162"/>
      <c r="DP839" s="162"/>
      <c r="DQ839" s="174"/>
      <c r="DR839" s="152"/>
      <c r="DS839" s="172"/>
      <c r="DT839" s="152"/>
      <c r="DU839" s="152"/>
      <c r="DV839" s="156"/>
      <c r="DW839" s="173"/>
      <c r="DX839" s="158"/>
      <c r="DY839" s="172"/>
      <c r="DZ839" s="162"/>
      <c r="EA839" s="162"/>
      <c r="EB839" s="172"/>
      <c r="EC839" s="172"/>
      <c r="ED839" s="152"/>
      <c r="EE839" s="152"/>
      <c r="EF839" s="152"/>
      <c r="EG839" s="174"/>
      <c r="EH839" s="172"/>
      <c r="EI839" s="162"/>
      <c r="EJ839" s="162"/>
    </row>
    <row r="840" spans="1:140" ht="12.5">
      <c r="A840" s="168"/>
      <c r="B840" s="169"/>
      <c r="C840" s="144" t="str">
        <f t="shared" si="0"/>
        <v/>
      </c>
      <c r="D840" s="144" t="str">
        <f t="shared" si="3500"/>
        <v/>
      </c>
      <c r="E840" s="144" t="str">
        <f t="shared" si="2"/>
        <v/>
      </c>
      <c r="F840" s="145" t="str">
        <f t="shared" si="3501"/>
        <v/>
      </c>
      <c r="G840" s="145" t="str">
        <f t="shared" si="4"/>
        <v/>
      </c>
      <c r="H840" s="145" t="str">
        <f t="shared" si="5"/>
        <v/>
      </c>
      <c r="I840" s="146" t="str">
        <f t="shared" ref="I840:J840" si="3515">IF(COUNTA($DO840:$DX840)&gt;0,$BA840,"")</f>
        <v/>
      </c>
      <c r="J840" s="146" t="str">
        <f t="shared" si="3515"/>
        <v/>
      </c>
      <c r="K840" s="147" t="str">
        <f t="shared" si="43"/>
        <v/>
      </c>
      <c r="L840" s="147" t="str">
        <f t="shared" si="7"/>
        <v/>
      </c>
      <c r="M840" s="147" t="str">
        <f t="shared" si="8"/>
        <v/>
      </c>
      <c r="N840" s="147" t="str">
        <f t="shared" si="48"/>
        <v/>
      </c>
      <c r="O840" s="147" t="str">
        <f t="shared" si="9"/>
        <v/>
      </c>
      <c r="P840" s="146" t="str">
        <f t="shared" si="3503"/>
        <v/>
      </c>
      <c r="Q840" s="147" t="str">
        <f t="shared" si="3504"/>
        <v/>
      </c>
      <c r="R840" s="146" t="str">
        <f t="shared" si="12"/>
        <v/>
      </c>
      <c r="S840" s="146" t="str">
        <f t="shared" si="13"/>
        <v/>
      </c>
      <c r="T840" s="146" t="str">
        <f>IF(NOT(ISBLANK(DH840)),
        IF(AND(ISREF('Input Tenderers'!$J$8:$K$8),COUNTA('Input Tenderers'!$N$8)&gt;0),
                IF(COUNTA('Input Implementation Transactio'!$N840:$O840)&gt;0,"supplier;tenderer;payee","supplier;tenderer"),
                IF(COUNTA('Input Implementation Transactio'!$N840:$O840)&gt;0,"supplier;payee","supplier")
                ),
        IF(COUNTA('Input Implementation Transactio'!$N840:$O840)&gt;0, "payee", "")
        )</f>
        <v/>
      </c>
      <c r="U840" s="146" t="str">
        <f t="shared" si="14"/>
        <v/>
      </c>
      <c r="V840" s="146" t="str">
        <f t="shared" si="15"/>
        <v/>
      </c>
      <c r="W840" s="148" t="str">
        <f t="shared" si="3505"/>
        <v/>
      </c>
      <c r="X840" s="175" t="str">
        <f t="shared" si="3506"/>
        <v/>
      </c>
      <c r="Y840" s="170" t="str">
        <f t="shared" si="3507"/>
        <v/>
      </c>
      <c r="Z840" s="150" t="str">
        <f t="shared" si="19"/>
        <v/>
      </c>
      <c r="AA840" s="146" t="str">
        <f t="shared" si="20"/>
        <v/>
      </c>
      <c r="AB840" s="146" t="str">
        <f t="shared" si="21"/>
        <v/>
      </c>
      <c r="AC840" s="146" t="str">
        <f t="shared" si="22"/>
        <v/>
      </c>
      <c r="AD840" s="148" t="str">
        <f t="shared" si="3508"/>
        <v/>
      </c>
      <c r="AE840" s="148" t="str">
        <f t="shared" si="24"/>
        <v/>
      </c>
      <c r="AF840" s="175" t="str">
        <f t="shared" si="3509"/>
        <v/>
      </c>
      <c r="AG840" s="170" t="str">
        <f t="shared" si="3510"/>
        <v/>
      </c>
      <c r="AH840" s="148" t="str">
        <f t="shared" si="3511"/>
        <v/>
      </c>
      <c r="AI840" s="146" t="str">
        <f t="shared" si="28"/>
        <v/>
      </c>
      <c r="AJ840" s="146" t="str">
        <f t="shared" si="29"/>
        <v/>
      </c>
      <c r="AK840" s="146" t="str">
        <f t="shared" si="30"/>
        <v/>
      </c>
      <c r="AL840" s="146" t="str">
        <f t="shared" si="31"/>
        <v/>
      </c>
      <c r="AM840" s="171" t="str">
        <f t="shared" si="32"/>
        <v/>
      </c>
      <c r="AN840" s="171" t="str">
        <f t="shared" si="33"/>
        <v/>
      </c>
      <c r="AO840" s="146" t="str">
        <f t="shared" si="34"/>
        <v/>
      </c>
      <c r="AP840" s="146" t="str">
        <f t="shared" si="35"/>
        <v/>
      </c>
      <c r="AQ840" s="146" t="str">
        <f t="shared" si="36"/>
        <v/>
      </c>
      <c r="AR840" s="146" t="str">
        <f t="shared" ref="AR840:AS840" si="3516">IF(NOT(ISBLANK(CB840)),CONCATENATE(TEXT(CB840,"yyyy-mm-ddThh:MM:ss"),"Z"),"")</f>
        <v/>
      </c>
      <c r="AS840" s="146" t="str">
        <f t="shared" si="3516"/>
        <v/>
      </c>
      <c r="AT840" s="146" t="str">
        <f t="shared" si="38"/>
        <v/>
      </c>
      <c r="AU840" s="146" t="str">
        <f t="shared" si="39"/>
        <v/>
      </c>
      <c r="AV840" s="146" t="str">
        <f t="shared" ref="AV840:AW840" si="3517">IF(NOT(ISBLANK(DT840)),CONCATENATE(TEXT(DT840,"yyyy-mm-ddThh:MM:ss"),"Z"),"")</f>
        <v/>
      </c>
      <c r="AW840" s="146" t="str">
        <f t="shared" si="3517"/>
        <v/>
      </c>
      <c r="AX840" s="146" t="str">
        <f t="shared" ref="AX840:AZ840" si="3518">IF(NOT(ISBLANK(ED840)),CONCATENATE(TEXT(ED840,"yyyy-mm-ddThh:MM:ss"),"Z"),"")</f>
        <v/>
      </c>
      <c r="AY840" s="146" t="str">
        <f t="shared" si="3518"/>
        <v/>
      </c>
      <c r="AZ840" s="146" t="str">
        <f t="shared" si="3518"/>
        <v/>
      </c>
      <c r="BA840" s="176"/>
      <c r="BB840" s="152"/>
      <c r="BC840" s="177"/>
      <c r="BD840" s="154"/>
      <c r="BE840" s="155"/>
      <c r="BF840" s="154"/>
      <c r="BG840" s="155"/>
      <c r="BH840" s="169"/>
      <c r="BI840" s="162"/>
      <c r="BJ840" s="172"/>
      <c r="BK840" s="162"/>
      <c r="BL840" s="158"/>
      <c r="BM840" s="172"/>
      <c r="BN840" s="162"/>
      <c r="BO840" s="167"/>
      <c r="BP840" s="169"/>
      <c r="BQ840" s="162"/>
      <c r="BR840" s="162"/>
      <c r="BS840" s="174"/>
      <c r="BT840" s="162"/>
      <c r="BU840" s="174"/>
      <c r="BV840" s="174"/>
      <c r="BW840" s="174"/>
      <c r="BX840" s="173"/>
      <c r="BY840" s="158"/>
      <c r="BZ840" s="160"/>
      <c r="CA840" s="172"/>
      <c r="CB840" s="152"/>
      <c r="CC840" s="152"/>
      <c r="CD840" s="156"/>
      <c r="CE840" s="172"/>
      <c r="CF840" s="162"/>
      <c r="CG840" s="162"/>
      <c r="CH840" s="158"/>
      <c r="CI840" s="173"/>
      <c r="CJ840" s="178"/>
      <c r="CK840" s="173"/>
      <c r="CL840" s="165"/>
      <c r="CM840" s="172"/>
      <c r="CN840" s="162"/>
      <c r="CO840" s="162"/>
      <c r="CP840" s="162"/>
      <c r="CQ840" s="162"/>
      <c r="CR840" s="169"/>
      <c r="CS840" s="162"/>
      <c r="CT840" s="162"/>
      <c r="CU840" s="174"/>
      <c r="CV840" s="152"/>
      <c r="CW840" s="173"/>
      <c r="CX840" s="158"/>
      <c r="CY840" s="172"/>
      <c r="CZ840" s="162"/>
      <c r="DA840" s="162"/>
      <c r="DB840" s="158"/>
      <c r="DC840" s="173"/>
      <c r="DD840" s="178"/>
      <c r="DE840" s="173"/>
      <c r="DF840" s="165"/>
      <c r="DG840" s="172"/>
      <c r="DH840" s="178"/>
      <c r="DI840" s="172"/>
      <c r="DJ840" s="178"/>
      <c r="DK840" s="172"/>
      <c r="DL840" s="162"/>
      <c r="DM840" s="167"/>
      <c r="DN840" s="169"/>
      <c r="DO840" s="162"/>
      <c r="DP840" s="162"/>
      <c r="DQ840" s="174"/>
      <c r="DR840" s="152"/>
      <c r="DS840" s="172"/>
      <c r="DT840" s="152"/>
      <c r="DU840" s="152"/>
      <c r="DV840" s="156"/>
      <c r="DW840" s="173"/>
      <c r="DX840" s="158"/>
      <c r="DY840" s="172"/>
      <c r="DZ840" s="162"/>
      <c r="EA840" s="162"/>
      <c r="EB840" s="172"/>
      <c r="EC840" s="172"/>
      <c r="ED840" s="152"/>
      <c r="EE840" s="152"/>
      <c r="EF840" s="152"/>
      <c r="EG840" s="174"/>
      <c r="EH840" s="172"/>
      <c r="EI840" s="162"/>
      <c r="EJ840" s="162"/>
    </row>
    <row r="841" spans="1:140" ht="12.5">
      <c r="A841" s="168"/>
      <c r="B841" s="169"/>
      <c r="C841" s="144" t="str">
        <f t="shared" si="0"/>
        <v/>
      </c>
      <c r="D841" s="144" t="str">
        <f t="shared" si="3500"/>
        <v/>
      </c>
      <c r="E841" s="144" t="str">
        <f t="shared" si="2"/>
        <v/>
      </c>
      <c r="F841" s="145" t="str">
        <f t="shared" si="3501"/>
        <v/>
      </c>
      <c r="G841" s="145" t="str">
        <f t="shared" si="4"/>
        <v/>
      </c>
      <c r="H841" s="145" t="str">
        <f t="shared" si="5"/>
        <v/>
      </c>
      <c r="I841" s="146" t="str">
        <f t="shared" ref="I841:J841" si="3519">IF(COUNTA($DO841:$DX841)&gt;0,$BA841,"")</f>
        <v/>
      </c>
      <c r="J841" s="146" t="str">
        <f t="shared" si="3519"/>
        <v/>
      </c>
      <c r="K841" s="147" t="str">
        <f t="shared" si="43"/>
        <v/>
      </c>
      <c r="L841" s="147" t="str">
        <f t="shared" si="7"/>
        <v/>
      </c>
      <c r="M841" s="147" t="str">
        <f t="shared" si="8"/>
        <v/>
      </c>
      <c r="N841" s="147" t="str">
        <f t="shared" si="48"/>
        <v/>
      </c>
      <c r="O841" s="147" t="str">
        <f t="shared" si="9"/>
        <v/>
      </c>
      <c r="P841" s="146" t="str">
        <f t="shared" si="3503"/>
        <v/>
      </c>
      <c r="Q841" s="147" t="str">
        <f t="shared" si="3504"/>
        <v/>
      </c>
      <c r="R841" s="146" t="str">
        <f t="shared" si="12"/>
        <v/>
      </c>
      <c r="S841" s="146" t="str">
        <f t="shared" si="13"/>
        <v/>
      </c>
      <c r="T841" s="146" t="str">
        <f>IF(NOT(ISBLANK(DH841)),
        IF(AND(ISREF('Input Tenderers'!$J$8:$K$8),COUNTA('Input Tenderers'!$N$8)&gt;0),
                IF(COUNTA('Input Implementation Transactio'!$N841:$O841)&gt;0,"supplier;tenderer;payee","supplier;tenderer"),
                IF(COUNTA('Input Implementation Transactio'!$N841:$O841)&gt;0,"supplier;payee","supplier")
                ),
        IF(COUNTA('Input Implementation Transactio'!$N841:$O841)&gt;0, "payee", "")
        )</f>
        <v/>
      </c>
      <c r="U841" s="146" t="str">
        <f t="shared" si="14"/>
        <v/>
      </c>
      <c r="V841" s="146" t="str">
        <f t="shared" si="15"/>
        <v/>
      </c>
      <c r="W841" s="148" t="str">
        <f t="shared" si="3505"/>
        <v/>
      </c>
      <c r="X841" s="175" t="str">
        <f t="shared" si="3506"/>
        <v/>
      </c>
      <c r="Y841" s="170" t="str">
        <f t="shared" si="3507"/>
        <v/>
      </c>
      <c r="Z841" s="150" t="str">
        <f t="shared" si="19"/>
        <v/>
      </c>
      <c r="AA841" s="146" t="str">
        <f t="shared" si="20"/>
        <v/>
      </c>
      <c r="AB841" s="146" t="str">
        <f t="shared" si="21"/>
        <v/>
      </c>
      <c r="AC841" s="146" t="str">
        <f t="shared" si="22"/>
        <v/>
      </c>
      <c r="AD841" s="148" t="str">
        <f t="shared" si="3508"/>
        <v/>
      </c>
      <c r="AE841" s="148" t="str">
        <f t="shared" si="24"/>
        <v/>
      </c>
      <c r="AF841" s="175" t="str">
        <f t="shared" si="3509"/>
        <v/>
      </c>
      <c r="AG841" s="170" t="str">
        <f t="shared" si="3510"/>
        <v/>
      </c>
      <c r="AH841" s="148" t="str">
        <f t="shared" si="3511"/>
        <v/>
      </c>
      <c r="AI841" s="146" t="str">
        <f t="shared" si="28"/>
        <v/>
      </c>
      <c r="AJ841" s="146" t="str">
        <f t="shared" si="29"/>
        <v/>
      </c>
      <c r="AK841" s="146" t="str">
        <f t="shared" si="30"/>
        <v/>
      </c>
      <c r="AL841" s="146" t="str">
        <f t="shared" si="31"/>
        <v/>
      </c>
      <c r="AM841" s="171" t="str">
        <f t="shared" si="32"/>
        <v/>
      </c>
      <c r="AN841" s="171" t="str">
        <f t="shared" si="33"/>
        <v/>
      </c>
      <c r="AO841" s="146" t="str">
        <f t="shared" si="34"/>
        <v/>
      </c>
      <c r="AP841" s="146" t="str">
        <f t="shared" si="35"/>
        <v/>
      </c>
      <c r="AQ841" s="146" t="str">
        <f t="shared" si="36"/>
        <v/>
      </c>
      <c r="AR841" s="146" t="str">
        <f t="shared" ref="AR841:AS841" si="3520">IF(NOT(ISBLANK(CB841)),CONCATENATE(TEXT(CB841,"yyyy-mm-ddThh:MM:ss"),"Z"),"")</f>
        <v/>
      </c>
      <c r="AS841" s="146" t="str">
        <f t="shared" si="3520"/>
        <v/>
      </c>
      <c r="AT841" s="146" t="str">
        <f t="shared" si="38"/>
        <v/>
      </c>
      <c r="AU841" s="146" t="str">
        <f t="shared" si="39"/>
        <v/>
      </c>
      <c r="AV841" s="146" t="str">
        <f t="shared" ref="AV841:AW841" si="3521">IF(NOT(ISBLANK(DT841)),CONCATENATE(TEXT(DT841,"yyyy-mm-ddThh:MM:ss"),"Z"),"")</f>
        <v/>
      </c>
      <c r="AW841" s="146" t="str">
        <f t="shared" si="3521"/>
        <v/>
      </c>
      <c r="AX841" s="146" t="str">
        <f t="shared" ref="AX841:AZ841" si="3522">IF(NOT(ISBLANK(ED841)),CONCATENATE(TEXT(ED841,"yyyy-mm-ddThh:MM:ss"),"Z"),"")</f>
        <v/>
      </c>
      <c r="AY841" s="146" t="str">
        <f t="shared" si="3522"/>
        <v/>
      </c>
      <c r="AZ841" s="146" t="str">
        <f t="shared" si="3522"/>
        <v/>
      </c>
      <c r="BA841" s="176"/>
      <c r="BB841" s="152"/>
      <c r="BC841" s="177"/>
      <c r="BD841" s="154"/>
      <c r="BE841" s="155"/>
      <c r="BF841" s="154"/>
      <c r="BG841" s="155"/>
      <c r="BH841" s="169"/>
      <c r="BI841" s="162"/>
      <c r="BJ841" s="172"/>
      <c r="BK841" s="162"/>
      <c r="BL841" s="158"/>
      <c r="BM841" s="172"/>
      <c r="BN841" s="162"/>
      <c r="BO841" s="167"/>
      <c r="BP841" s="169"/>
      <c r="BQ841" s="162"/>
      <c r="BR841" s="162"/>
      <c r="BS841" s="174"/>
      <c r="BT841" s="162"/>
      <c r="BU841" s="174"/>
      <c r="BV841" s="174"/>
      <c r="BW841" s="174"/>
      <c r="BX841" s="173"/>
      <c r="BY841" s="158"/>
      <c r="BZ841" s="160"/>
      <c r="CA841" s="172"/>
      <c r="CB841" s="152"/>
      <c r="CC841" s="152"/>
      <c r="CD841" s="156"/>
      <c r="CE841" s="172"/>
      <c r="CF841" s="162"/>
      <c r="CG841" s="162"/>
      <c r="CH841" s="158"/>
      <c r="CI841" s="173"/>
      <c r="CJ841" s="178"/>
      <c r="CK841" s="173"/>
      <c r="CL841" s="165"/>
      <c r="CM841" s="172"/>
      <c r="CN841" s="162"/>
      <c r="CO841" s="162"/>
      <c r="CP841" s="162"/>
      <c r="CQ841" s="162"/>
      <c r="CR841" s="169"/>
      <c r="CS841" s="162"/>
      <c r="CT841" s="162"/>
      <c r="CU841" s="174"/>
      <c r="CV841" s="152"/>
      <c r="CW841" s="173"/>
      <c r="CX841" s="158"/>
      <c r="CY841" s="172"/>
      <c r="CZ841" s="162"/>
      <c r="DA841" s="162"/>
      <c r="DB841" s="158"/>
      <c r="DC841" s="173"/>
      <c r="DD841" s="178"/>
      <c r="DE841" s="173"/>
      <c r="DF841" s="165"/>
      <c r="DG841" s="172"/>
      <c r="DH841" s="178"/>
      <c r="DI841" s="172"/>
      <c r="DJ841" s="178"/>
      <c r="DK841" s="172"/>
      <c r="DL841" s="162"/>
      <c r="DM841" s="167"/>
      <c r="DN841" s="169"/>
      <c r="DO841" s="162"/>
      <c r="DP841" s="162"/>
      <c r="DQ841" s="174"/>
      <c r="DR841" s="152"/>
      <c r="DS841" s="172"/>
      <c r="DT841" s="152"/>
      <c r="DU841" s="152"/>
      <c r="DV841" s="156"/>
      <c r="DW841" s="173"/>
      <c r="DX841" s="158"/>
      <c r="DY841" s="172"/>
      <c r="DZ841" s="162"/>
      <c r="EA841" s="162"/>
      <c r="EB841" s="172"/>
      <c r="EC841" s="172"/>
      <c r="ED841" s="152"/>
      <c r="EE841" s="152"/>
      <c r="EF841" s="152"/>
      <c r="EG841" s="174"/>
      <c r="EH841" s="172"/>
      <c r="EI841" s="162"/>
      <c r="EJ841" s="162"/>
    </row>
    <row r="842" spans="1:140" ht="12.5">
      <c r="A842" s="168"/>
      <c r="B842" s="169"/>
      <c r="C842" s="144" t="str">
        <f t="shared" si="0"/>
        <v/>
      </c>
      <c r="D842" s="144" t="str">
        <f t="shared" si="3500"/>
        <v/>
      </c>
      <c r="E842" s="144" t="str">
        <f t="shared" si="2"/>
        <v/>
      </c>
      <c r="F842" s="145" t="str">
        <f t="shared" si="3501"/>
        <v/>
      </c>
      <c r="G842" s="145" t="str">
        <f t="shared" si="4"/>
        <v/>
      </c>
      <c r="H842" s="145" t="str">
        <f t="shared" si="5"/>
        <v/>
      </c>
      <c r="I842" s="146" t="str">
        <f t="shared" ref="I842:J842" si="3523">IF(COUNTA($DO842:$DX842)&gt;0,$BA842,"")</f>
        <v/>
      </c>
      <c r="J842" s="146" t="str">
        <f t="shared" si="3523"/>
        <v/>
      </c>
      <c r="K842" s="147" t="str">
        <f t="shared" si="43"/>
        <v/>
      </c>
      <c r="L842" s="147" t="str">
        <f t="shared" si="7"/>
        <v/>
      </c>
      <c r="M842" s="147" t="str">
        <f t="shared" si="8"/>
        <v/>
      </c>
      <c r="N842" s="147" t="str">
        <f t="shared" si="48"/>
        <v/>
      </c>
      <c r="O842" s="147" t="str">
        <f t="shared" si="9"/>
        <v/>
      </c>
      <c r="P842" s="146" t="str">
        <f t="shared" si="3503"/>
        <v/>
      </c>
      <c r="Q842" s="147" t="str">
        <f t="shared" si="3504"/>
        <v/>
      </c>
      <c r="R842" s="146" t="str">
        <f t="shared" si="12"/>
        <v/>
      </c>
      <c r="S842" s="146" t="str">
        <f t="shared" si="13"/>
        <v/>
      </c>
      <c r="T842" s="146" t="str">
        <f>IF(NOT(ISBLANK(DH842)),
        IF(AND(ISREF('Input Tenderers'!$J$8:$K$8),COUNTA('Input Tenderers'!$N$8)&gt;0),
                IF(COUNTA('Input Implementation Transactio'!$N842:$O842)&gt;0,"supplier;tenderer;payee","supplier;tenderer"),
                IF(COUNTA('Input Implementation Transactio'!$N842:$O842)&gt;0,"supplier;payee","supplier")
                ),
        IF(COUNTA('Input Implementation Transactio'!$N842:$O842)&gt;0, "payee", "")
        )</f>
        <v/>
      </c>
      <c r="U842" s="146" t="str">
        <f t="shared" si="14"/>
        <v/>
      </c>
      <c r="V842" s="146" t="str">
        <f t="shared" si="15"/>
        <v/>
      </c>
      <c r="W842" s="148" t="str">
        <f t="shared" si="3505"/>
        <v/>
      </c>
      <c r="X842" s="175" t="str">
        <f t="shared" si="3506"/>
        <v/>
      </c>
      <c r="Y842" s="170" t="str">
        <f t="shared" si="3507"/>
        <v/>
      </c>
      <c r="Z842" s="150" t="str">
        <f t="shared" si="19"/>
        <v/>
      </c>
      <c r="AA842" s="146" t="str">
        <f t="shared" si="20"/>
        <v/>
      </c>
      <c r="AB842" s="146" t="str">
        <f t="shared" si="21"/>
        <v/>
      </c>
      <c r="AC842" s="146" t="str">
        <f t="shared" si="22"/>
        <v/>
      </c>
      <c r="AD842" s="148" t="str">
        <f t="shared" si="3508"/>
        <v/>
      </c>
      <c r="AE842" s="148" t="str">
        <f t="shared" si="24"/>
        <v/>
      </c>
      <c r="AF842" s="175" t="str">
        <f t="shared" si="3509"/>
        <v/>
      </c>
      <c r="AG842" s="170" t="str">
        <f t="shared" si="3510"/>
        <v/>
      </c>
      <c r="AH842" s="148" t="str">
        <f t="shared" si="3511"/>
        <v/>
      </c>
      <c r="AI842" s="146" t="str">
        <f t="shared" si="28"/>
        <v/>
      </c>
      <c r="AJ842" s="146" t="str">
        <f t="shared" si="29"/>
        <v/>
      </c>
      <c r="AK842" s="146" t="str">
        <f t="shared" si="30"/>
        <v/>
      </c>
      <c r="AL842" s="146" t="str">
        <f t="shared" si="31"/>
        <v/>
      </c>
      <c r="AM842" s="171" t="str">
        <f t="shared" si="32"/>
        <v/>
      </c>
      <c r="AN842" s="171" t="str">
        <f t="shared" si="33"/>
        <v/>
      </c>
      <c r="AO842" s="146" t="str">
        <f t="shared" si="34"/>
        <v/>
      </c>
      <c r="AP842" s="146" t="str">
        <f t="shared" si="35"/>
        <v/>
      </c>
      <c r="AQ842" s="146" t="str">
        <f t="shared" si="36"/>
        <v/>
      </c>
      <c r="AR842" s="146" t="str">
        <f t="shared" ref="AR842:AS842" si="3524">IF(NOT(ISBLANK(CB842)),CONCATENATE(TEXT(CB842,"yyyy-mm-ddThh:MM:ss"),"Z"),"")</f>
        <v/>
      </c>
      <c r="AS842" s="146" t="str">
        <f t="shared" si="3524"/>
        <v/>
      </c>
      <c r="AT842" s="146" t="str">
        <f t="shared" si="38"/>
        <v/>
      </c>
      <c r="AU842" s="146" t="str">
        <f t="shared" si="39"/>
        <v/>
      </c>
      <c r="AV842" s="146" t="str">
        <f t="shared" ref="AV842:AW842" si="3525">IF(NOT(ISBLANK(DT842)),CONCATENATE(TEXT(DT842,"yyyy-mm-ddThh:MM:ss"),"Z"),"")</f>
        <v/>
      </c>
      <c r="AW842" s="146" t="str">
        <f t="shared" si="3525"/>
        <v/>
      </c>
      <c r="AX842" s="146" t="str">
        <f t="shared" ref="AX842:AZ842" si="3526">IF(NOT(ISBLANK(ED842)),CONCATENATE(TEXT(ED842,"yyyy-mm-ddThh:MM:ss"),"Z"),"")</f>
        <v/>
      </c>
      <c r="AY842" s="146" t="str">
        <f t="shared" si="3526"/>
        <v/>
      </c>
      <c r="AZ842" s="146" t="str">
        <f t="shared" si="3526"/>
        <v/>
      </c>
      <c r="BA842" s="176"/>
      <c r="BB842" s="152"/>
      <c r="BC842" s="177"/>
      <c r="BD842" s="154"/>
      <c r="BE842" s="155"/>
      <c r="BF842" s="154"/>
      <c r="BG842" s="155"/>
      <c r="BH842" s="169"/>
      <c r="BI842" s="162"/>
      <c r="BJ842" s="172"/>
      <c r="BK842" s="162"/>
      <c r="BL842" s="158"/>
      <c r="BM842" s="172"/>
      <c r="BN842" s="162"/>
      <c r="BO842" s="167"/>
      <c r="BP842" s="169"/>
      <c r="BQ842" s="162"/>
      <c r="BR842" s="162"/>
      <c r="BS842" s="174"/>
      <c r="BT842" s="162"/>
      <c r="BU842" s="174"/>
      <c r="BV842" s="174"/>
      <c r="BW842" s="174"/>
      <c r="BX842" s="173"/>
      <c r="BY842" s="158"/>
      <c r="BZ842" s="160"/>
      <c r="CA842" s="172"/>
      <c r="CB842" s="152"/>
      <c r="CC842" s="152"/>
      <c r="CD842" s="156"/>
      <c r="CE842" s="172"/>
      <c r="CF842" s="162"/>
      <c r="CG842" s="162"/>
      <c r="CH842" s="158"/>
      <c r="CI842" s="173"/>
      <c r="CJ842" s="178"/>
      <c r="CK842" s="173"/>
      <c r="CL842" s="165"/>
      <c r="CM842" s="172"/>
      <c r="CN842" s="162"/>
      <c r="CO842" s="162"/>
      <c r="CP842" s="162"/>
      <c r="CQ842" s="162"/>
      <c r="CR842" s="169"/>
      <c r="CS842" s="162"/>
      <c r="CT842" s="162"/>
      <c r="CU842" s="174"/>
      <c r="CV842" s="152"/>
      <c r="CW842" s="173"/>
      <c r="CX842" s="158"/>
      <c r="CY842" s="172"/>
      <c r="CZ842" s="162"/>
      <c r="DA842" s="162"/>
      <c r="DB842" s="158"/>
      <c r="DC842" s="173"/>
      <c r="DD842" s="178"/>
      <c r="DE842" s="173"/>
      <c r="DF842" s="165"/>
      <c r="DG842" s="172"/>
      <c r="DH842" s="178"/>
      <c r="DI842" s="172"/>
      <c r="DJ842" s="178"/>
      <c r="DK842" s="172"/>
      <c r="DL842" s="162"/>
      <c r="DM842" s="167"/>
      <c r="DN842" s="169"/>
      <c r="DO842" s="162"/>
      <c r="DP842" s="162"/>
      <c r="DQ842" s="174"/>
      <c r="DR842" s="152"/>
      <c r="DS842" s="172"/>
      <c r="DT842" s="152"/>
      <c r="DU842" s="152"/>
      <c r="DV842" s="156"/>
      <c r="DW842" s="173"/>
      <c r="DX842" s="158"/>
      <c r="DY842" s="172"/>
      <c r="DZ842" s="162"/>
      <c r="EA842" s="162"/>
      <c r="EB842" s="172"/>
      <c r="EC842" s="172"/>
      <c r="ED842" s="152"/>
      <c r="EE842" s="152"/>
      <c r="EF842" s="152"/>
      <c r="EG842" s="174"/>
      <c r="EH842" s="172"/>
      <c r="EI842" s="162"/>
      <c r="EJ842" s="162"/>
    </row>
    <row r="843" spans="1:140" ht="12.5">
      <c r="A843" s="168"/>
      <c r="B843" s="169"/>
      <c r="C843" s="144" t="str">
        <f t="shared" si="0"/>
        <v/>
      </c>
      <c r="D843" s="144" t="str">
        <f t="shared" si="3500"/>
        <v/>
      </c>
      <c r="E843" s="144" t="str">
        <f t="shared" si="2"/>
        <v/>
      </c>
      <c r="F843" s="145" t="str">
        <f t="shared" si="3501"/>
        <v/>
      </c>
      <c r="G843" s="145" t="str">
        <f t="shared" si="4"/>
        <v/>
      </c>
      <c r="H843" s="145" t="str">
        <f t="shared" si="5"/>
        <v/>
      </c>
      <c r="I843" s="146" t="str">
        <f t="shared" ref="I843:J843" si="3527">IF(COUNTA($DO843:$DX843)&gt;0,$BA843,"")</f>
        <v/>
      </c>
      <c r="J843" s="146" t="str">
        <f t="shared" si="3527"/>
        <v/>
      </c>
      <c r="K843" s="147" t="str">
        <f t="shared" si="43"/>
        <v/>
      </c>
      <c r="L843" s="147" t="str">
        <f t="shared" si="7"/>
        <v/>
      </c>
      <c r="M843" s="147" t="str">
        <f t="shared" si="8"/>
        <v/>
      </c>
      <c r="N843" s="147" t="str">
        <f t="shared" si="48"/>
        <v/>
      </c>
      <c r="O843" s="147" t="str">
        <f t="shared" si="9"/>
        <v/>
      </c>
      <c r="P843" s="146" t="str">
        <f t="shared" si="3503"/>
        <v/>
      </c>
      <c r="Q843" s="147" t="str">
        <f t="shared" si="3504"/>
        <v/>
      </c>
      <c r="R843" s="146" t="str">
        <f t="shared" si="12"/>
        <v/>
      </c>
      <c r="S843" s="146" t="str">
        <f t="shared" si="13"/>
        <v/>
      </c>
      <c r="T843" s="146" t="str">
        <f>IF(NOT(ISBLANK(DH843)),
        IF(AND(ISREF('Input Tenderers'!$J$8:$K$8),COUNTA('Input Tenderers'!$N$8)&gt;0),
                IF(COUNTA('Input Implementation Transactio'!$N843:$O843)&gt;0,"supplier;tenderer;payee","supplier;tenderer"),
                IF(COUNTA('Input Implementation Transactio'!$N843:$O843)&gt;0,"supplier;payee","supplier")
                ),
        IF(COUNTA('Input Implementation Transactio'!$N843:$O843)&gt;0, "payee", "")
        )</f>
        <v/>
      </c>
      <c r="U843" s="146" t="str">
        <f t="shared" si="14"/>
        <v/>
      </c>
      <c r="V843" s="146" t="str">
        <f t="shared" si="15"/>
        <v/>
      </c>
      <c r="W843" s="148" t="str">
        <f t="shared" si="3505"/>
        <v/>
      </c>
      <c r="X843" s="175" t="str">
        <f t="shared" si="3506"/>
        <v/>
      </c>
      <c r="Y843" s="170" t="str">
        <f t="shared" si="3507"/>
        <v/>
      </c>
      <c r="Z843" s="150" t="str">
        <f t="shared" si="19"/>
        <v/>
      </c>
      <c r="AA843" s="146" t="str">
        <f t="shared" si="20"/>
        <v/>
      </c>
      <c r="AB843" s="146" t="str">
        <f t="shared" si="21"/>
        <v/>
      </c>
      <c r="AC843" s="146" t="str">
        <f t="shared" si="22"/>
        <v/>
      </c>
      <c r="AD843" s="148" t="str">
        <f t="shared" si="3508"/>
        <v/>
      </c>
      <c r="AE843" s="148" t="str">
        <f t="shared" si="24"/>
        <v/>
      </c>
      <c r="AF843" s="175" t="str">
        <f t="shared" si="3509"/>
        <v/>
      </c>
      <c r="AG843" s="170" t="str">
        <f t="shared" si="3510"/>
        <v/>
      </c>
      <c r="AH843" s="148" t="str">
        <f t="shared" si="3511"/>
        <v/>
      </c>
      <c r="AI843" s="146" t="str">
        <f t="shared" si="28"/>
        <v/>
      </c>
      <c r="AJ843" s="146" t="str">
        <f t="shared" si="29"/>
        <v/>
      </c>
      <c r="AK843" s="146" t="str">
        <f t="shared" si="30"/>
        <v/>
      </c>
      <c r="AL843" s="146" t="str">
        <f t="shared" si="31"/>
        <v/>
      </c>
      <c r="AM843" s="171" t="str">
        <f t="shared" si="32"/>
        <v/>
      </c>
      <c r="AN843" s="171" t="str">
        <f t="shared" si="33"/>
        <v/>
      </c>
      <c r="AO843" s="146" t="str">
        <f t="shared" si="34"/>
        <v/>
      </c>
      <c r="AP843" s="146" t="str">
        <f t="shared" si="35"/>
        <v/>
      </c>
      <c r="AQ843" s="146" t="str">
        <f t="shared" si="36"/>
        <v/>
      </c>
      <c r="AR843" s="146" t="str">
        <f t="shared" ref="AR843:AS843" si="3528">IF(NOT(ISBLANK(CB843)),CONCATENATE(TEXT(CB843,"yyyy-mm-ddThh:MM:ss"),"Z"),"")</f>
        <v/>
      </c>
      <c r="AS843" s="146" t="str">
        <f t="shared" si="3528"/>
        <v/>
      </c>
      <c r="AT843" s="146" t="str">
        <f t="shared" si="38"/>
        <v/>
      </c>
      <c r="AU843" s="146" t="str">
        <f t="shared" si="39"/>
        <v/>
      </c>
      <c r="AV843" s="146" t="str">
        <f t="shared" ref="AV843:AW843" si="3529">IF(NOT(ISBLANK(DT843)),CONCATENATE(TEXT(DT843,"yyyy-mm-ddThh:MM:ss"),"Z"),"")</f>
        <v/>
      </c>
      <c r="AW843" s="146" t="str">
        <f t="shared" si="3529"/>
        <v/>
      </c>
      <c r="AX843" s="146" t="str">
        <f t="shared" ref="AX843:AZ843" si="3530">IF(NOT(ISBLANK(ED843)),CONCATENATE(TEXT(ED843,"yyyy-mm-ddThh:MM:ss"),"Z"),"")</f>
        <v/>
      </c>
      <c r="AY843" s="146" t="str">
        <f t="shared" si="3530"/>
        <v/>
      </c>
      <c r="AZ843" s="146" t="str">
        <f t="shared" si="3530"/>
        <v/>
      </c>
      <c r="BA843" s="176"/>
      <c r="BB843" s="152"/>
      <c r="BC843" s="177"/>
      <c r="BD843" s="154"/>
      <c r="BE843" s="155"/>
      <c r="BF843" s="154"/>
      <c r="BG843" s="155"/>
      <c r="BH843" s="169"/>
      <c r="BI843" s="162"/>
      <c r="BJ843" s="172"/>
      <c r="BK843" s="162"/>
      <c r="BL843" s="158"/>
      <c r="BM843" s="172"/>
      <c r="BN843" s="162"/>
      <c r="BO843" s="167"/>
      <c r="BP843" s="169"/>
      <c r="BQ843" s="162"/>
      <c r="BR843" s="162"/>
      <c r="BS843" s="174"/>
      <c r="BT843" s="162"/>
      <c r="BU843" s="174"/>
      <c r="BV843" s="174"/>
      <c r="BW843" s="174"/>
      <c r="BX843" s="173"/>
      <c r="BY843" s="158"/>
      <c r="BZ843" s="160"/>
      <c r="CA843" s="172"/>
      <c r="CB843" s="152"/>
      <c r="CC843" s="152"/>
      <c r="CD843" s="156"/>
      <c r="CE843" s="172"/>
      <c r="CF843" s="162"/>
      <c r="CG843" s="162"/>
      <c r="CH843" s="158"/>
      <c r="CI843" s="173"/>
      <c r="CJ843" s="178"/>
      <c r="CK843" s="173"/>
      <c r="CL843" s="165"/>
      <c r="CM843" s="172"/>
      <c r="CN843" s="162"/>
      <c r="CO843" s="162"/>
      <c r="CP843" s="162"/>
      <c r="CQ843" s="162"/>
      <c r="CR843" s="169"/>
      <c r="CS843" s="162"/>
      <c r="CT843" s="162"/>
      <c r="CU843" s="174"/>
      <c r="CV843" s="152"/>
      <c r="CW843" s="173"/>
      <c r="CX843" s="158"/>
      <c r="CY843" s="172"/>
      <c r="CZ843" s="162"/>
      <c r="DA843" s="162"/>
      <c r="DB843" s="158"/>
      <c r="DC843" s="173"/>
      <c r="DD843" s="178"/>
      <c r="DE843" s="173"/>
      <c r="DF843" s="165"/>
      <c r="DG843" s="172"/>
      <c r="DH843" s="178"/>
      <c r="DI843" s="172"/>
      <c r="DJ843" s="178"/>
      <c r="DK843" s="172"/>
      <c r="DL843" s="162"/>
      <c r="DM843" s="167"/>
      <c r="DN843" s="169"/>
      <c r="DO843" s="162"/>
      <c r="DP843" s="162"/>
      <c r="DQ843" s="174"/>
      <c r="DR843" s="152"/>
      <c r="DS843" s="172"/>
      <c r="DT843" s="152"/>
      <c r="DU843" s="152"/>
      <c r="DV843" s="156"/>
      <c r="DW843" s="173"/>
      <c r="DX843" s="158"/>
      <c r="DY843" s="172"/>
      <c r="DZ843" s="162"/>
      <c r="EA843" s="162"/>
      <c r="EB843" s="172"/>
      <c r="EC843" s="172"/>
      <c r="ED843" s="152"/>
      <c r="EE843" s="152"/>
      <c r="EF843" s="152"/>
      <c r="EG843" s="174"/>
      <c r="EH843" s="172"/>
      <c r="EI843" s="162"/>
      <c r="EJ843" s="162"/>
    </row>
    <row r="844" spans="1:140" ht="12.5">
      <c r="A844" s="168"/>
      <c r="B844" s="169"/>
      <c r="C844" s="144" t="str">
        <f t="shared" si="0"/>
        <v/>
      </c>
      <c r="D844" s="144" t="str">
        <f t="shared" si="3500"/>
        <v/>
      </c>
      <c r="E844" s="144" t="str">
        <f t="shared" si="2"/>
        <v/>
      </c>
      <c r="F844" s="145" t="str">
        <f t="shared" si="3501"/>
        <v/>
      </c>
      <c r="G844" s="145" t="str">
        <f t="shared" si="4"/>
        <v/>
      </c>
      <c r="H844" s="145" t="str">
        <f t="shared" si="5"/>
        <v/>
      </c>
      <c r="I844" s="146" t="str">
        <f t="shared" ref="I844:J844" si="3531">IF(COUNTA($DO844:$DX844)&gt;0,$BA844,"")</f>
        <v/>
      </c>
      <c r="J844" s="146" t="str">
        <f t="shared" si="3531"/>
        <v/>
      </c>
      <c r="K844" s="147" t="str">
        <f t="shared" si="43"/>
        <v/>
      </c>
      <c r="L844" s="147" t="str">
        <f t="shared" si="7"/>
        <v/>
      </c>
      <c r="M844" s="147" t="str">
        <f t="shared" si="8"/>
        <v/>
      </c>
      <c r="N844" s="147" t="str">
        <f t="shared" si="48"/>
        <v/>
      </c>
      <c r="O844" s="147" t="str">
        <f t="shared" si="9"/>
        <v/>
      </c>
      <c r="P844" s="146" t="str">
        <f t="shared" si="3503"/>
        <v/>
      </c>
      <c r="Q844" s="147" t="str">
        <f t="shared" si="3504"/>
        <v/>
      </c>
      <c r="R844" s="146" t="str">
        <f t="shared" si="12"/>
        <v/>
      </c>
      <c r="S844" s="146" t="str">
        <f t="shared" si="13"/>
        <v/>
      </c>
      <c r="T844" s="146" t="str">
        <f>IF(NOT(ISBLANK(DH844)),
        IF(AND(ISREF('Input Tenderers'!$J$8:$K$8),COUNTA('Input Tenderers'!$N$8)&gt;0),
                IF(COUNTA('Input Implementation Transactio'!$N844:$O844)&gt;0,"supplier;tenderer;payee","supplier;tenderer"),
                IF(COUNTA('Input Implementation Transactio'!$N844:$O844)&gt;0,"supplier;payee","supplier")
                ),
        IF(COUNTA('Input Implementation Transactio'!$N844:$O844)&gt;0, "payee", "")
        )</f>
        <v/>
      </c>
      <c r="U844" s="146" t="str">
        <f t="shared" si="14"/>
        <v/>
      </c>
      <c r="V844" s="146" t="str">
        <f t="shared" si="15"/>
        <v/>
      </c>
      <c r="W844" s="148" t="str">
        <f t="shared" si="3505"/>
        <v/>
      </c>
      <c r="X844" s="175" t="str">
        <f t="shared" si="3506"/>
        <v/>
      </c>
      <c r="Y844" s="170" t="str">
        <f t="shared" si="3507"/>
        <v/>
      </c>
      <c r="Z844" s="150" t="str">
        <f t="shared" si="19"/>
        <v/>
      </c>
      <c r="AA844" s="146" t="str">
        <f t="shared" si="20"/>
        <v/>
      </c>
      <c r="AB844" s="146" t="str">
        <f t="shared" si="21"/>
        <v/>
      </c>
      <c r="AC844" s="146" t="str">
        <f t="shared" si="22"/>
        <v/>
      </c>
      <c r="AD844" s="148" t="str">
        <f t="shared" si="3508"/>
        <v/>
      </c>
      <c r="AE844" s="148" t="str">
        <f t="shared" si="24"/>
        <v/>
      </c>
      <c r="AF844" s="175" t="str">
        <f t="shared" si="3509"/>
        <v/>
      </c>
      <c r="AG844" s="170" t="str">
        <f t="shared" si="3510"/>
        <v/>
      </c>
      <c r="AH844" s="148" t="str">
        <f t="shared" si="3511"/>
        <v/>
      </c>
      <c r="AI844" s="146" t="str">
        <f t="shared" si="28"/>
        <v/>
      </c>
      <c r="AJ844" s="146" t="str">
        <f t="shared" si="29"/>
        <v/>
      </c>
      <c r="AK844" s="146" t="str">
        <f t="shared" si="30"/>
        <v/>
      </c>
      <c r="AL844" s="146" t="str">
        <f t="shared" si="31"/>
        <v/>
      </c>
      <c r="AM844" s="171" t="str">
        <f t="shared" si="32"/>
        <v/>
      </c>
      <c r="AN844" s="171" t="str">
        <f t="shared" si="33"/>
        <v/>
      </c>
      <c r="AO844" s="146" t="str">
        <f t="shared" si="34"/>
        <v/>
      </c>
      <c r="AP844" s="146" t="str">
        <f t="shared" si="35"/>
        <v/>
      </c>
      <c r="AQ844" s="146" t="str">
        <f t="shared" si="36"/>
        <v/>
      </c>
      <c r="AR844" s="146" t="str">
        <f t="shared" ref="AR844:AS844" si="3532">IF(NOT(ISBLANK(CB844)),CONCATENATE(TEXT(CB844,"yyyy-mm-ddThh:MM:ss"),"Z"),"")</f>
        <v/>
      </c>
      <c r="AS844" s="146" t="str">
        <f t="shared" si="3532"/>
        <v/>
      </c>
      <c r="AT844" s="146" t="str">
        <f t="shared" si="38"/>
        <v/>
      </c>
      <c r="AU844" s="146" t="str">
        <f t="shared" si="39"/>
        <v/>
      </c>
      <c r="AV844" s="146" t="str">
        <f t="shared" ref="AV844:AW844" si="3533">IF(NOT(ISBLANK(DT844)),CONCATENATE(TEXT(DT844,"yyyy-mm-ddThh:MM:ss"),"Z"),"")</f>
        <v/>
      </c>
      <c r="AW844" s="146" t="str">
        <f t="shared" si="3533"/>
        <v/>
      </c>
      <c r="AX844" s="146" t="str">
        <f t="shared" ref="AX844:AZ844" si="3534">IF(NOT(ISBLANK(ED844)),CONCATENATE(TEXT(ED844,"yyyy-mm-ddThh:MM:ss"),"Z"),"")</f>
        <v/>
      </c>
      <c r="AY844" s="146" t="str">
        <f t="shared" si="3534"/>
        <v/>
      </c>
      <c r="AZ844" s="146" t="str">
        <f t="shared" si="3534"/>
        <v/>
      </c>
      <c r="BA844" s="176"/>
      <c r="BB844" s="152"/>
      <c r="BC844" s="177"/>
      <c r="BD844" s="154"/>
      <c r="BE844" s="155"/>
      <c r="BF844" s="154"/>
      <c r="BG844" s="155"/>
      <c r="BH844" s="169"/>
      <c r="BI844" s="162"/>
      <c r="BJ844" s="172"/>
      <c r="BK844" s="162"/>
      <c r="BL844" s="158"/>
      <c r="BM844" s="172"/>
      <c r="BN844" s="162"/>
      <c r="BO844" s="167"/>
      <c r="BP844" s="169"/>
      <c r="BQ844" s="162"/>
      <c r="BR844" s="162"/>
      <c r="BS844" s="174"/>
      <c r="BT844" s="162"/>
      <c r="BU844" s="174"/>
      <c r="BV844" s="174"/>
      <c r="BW844" s="174"/>
      <c r="BX844" s="173"/>
      <c r="BY844" s="158"/>
      <c r="BZ844" s="160"/>
      <c r="CA844" s="172"/>
      <c r="CB844" s="152"/>
      <c r="CC844" s="152"/>
      <c r="CD844" s="156"/>
      <c r="CE844" s="172"/>
      <c r="CF844" s="162"/>
      <c r="CG844" s="162"/>
      <c r="CH844" s="158"/>
      <c r="CI844" s="173"/>
      <c r="CJ844" s="178"/>
      <c r="CK844" s="173"/>
      <c r="CL844" s="165"/>
      <c r="CM844" s="172"/>
      <c r="CN844" s="162"/>
      <c r="CO844" s="162"/>
      <c r="CP844" s="162"/>
      <c r="CQ844" s="162"/>
      <c r="CR844" s="169"/>
      <c r="CS844" s="162"/>
      <c r="CT844" s="162"/>
      <c r="CU844" s="174"/>
      <c r="CV844" s="152"/>
      <c r="CW844" s="173"/>
      <c r="CX844" s="158"/>
      <c r="CY844" s="172"/>
      <c r="CZ844" s="162"/>
      <c r="DA844" s="162"/>
      <c r="DB844" s="158"/>
      <c r="DC844" s="173"/>
      <c r="DD844" s="178"/>
      <c r="DE844" s="173"/>
      <c r="DF844" s="165"/>
      <c r="DG844" s="172"/>
      <c r="DH844" s="178"/>
      <c r="DI844" s="172"/>
      <c r="DJ844" s="178"/>
      <c r="DK844" s="172"/>
      <c r="DL844" s="162"/>
      <c r="DM844" s="167"/>
      <c r="DN844" s="169"/>
      <c r="DO844" s="162"/>
      <c r="DP844" s="162"/>
      <c r="DQ844" s="174"/>
      <c r="DR844" s="152"/>
      <c r="DS844" s="172"/>
      <c r="DT844" s="152"/>
      <c r="DU844" s="152"/>
      <c r="DV844" s="156"/>
      <c r="DW844" s="173"/>
      <c r="DX844" s="158"/>
      <c r="DY844" s="172"/>
      <c r="DZ844" s="162"/>
      <c r="EA844" s="162"/>
      <c r="EB844" s="172"/>
      <c r="EC844" s="172"/>
      <c r="ED844" s="152"/>
      <c r="EE844" s="152"/>
      <c r="EF844" s="152"/>
      <c r="EG844" s="174"/>
      <c r="EH844" s="172"/>
      <c r="EI844" s="162"/>
      <c r="EJ844" s="162"/>
    </row>
    <row r="845" spans="1:140" ht="12.5">
      <c r="A845" s="168"/>
      <c r="B845" s="169"/>
      <c r="C845" s="144" t="str">
        <f t="shared" si="0"/>
        <v/>
      </c>
      <c r="D845" s="144" t="str">
        <f t="shared" si="3500"/>
        <v/>
      </c>
      <c r="E845" s="144" t="str">
        <f t="shared" si="2"/>
        <v/>
      </c>
      <c r="F845" s="145" t="str">
        <f t="shared" si="3501"/>
        <v/>
      </c>
      <c r="G845" s="145" t="str">
        <f t="shared" si="4"/>
        <v/>
      </c>
      <c r="H845" s="145" t="str">
        <f t="shared" si="5"/>
        <v/>
      </c>
      <c r="I845" s="146" t="str">
        <f t="shared" ref="I845:J845" si="3535">IF(COUNTA($DO845:$DX845)&gt;0,$BA845,"")</f>
        <v/>
      </c>
      <c r="J845" s="146" t="str">
        <f t="shared" si="3535"/>
        <v/>
      </c>
      <c r="K845" s="147" t="str">
        <f t="shared" si="43"/>
        <v/>
      </c>
      <c r="L845" s="147" t="str">
        <f t="shared" si="7"/>
        <v/>
      </c>
      <c r="M845" s="147" t="str">
        <f t="shared" si="8"/>
        <v/>
      </c>
      <c r="N845" s="147" t="str">
        <f t="shared" si="48"/>
        <v/>
      </c>
      <c r="O845" s="147" t="str">
        <f t="shared" si="9"/>
        <v/>
      </c>
      <c r="P845" s="146" t="str">
        <f t="shared" si="3503"/>
        <v/>
      </c>
      <c r="Q845" s="147" t="str">
        <f t="shared" si="3504"/>
        <v/>
      </c>
      <c r="R845" s="146" t="str">
        <f t="shared" si="12"/>
        <v/>
      </c>
      <c r="S845" s="146" t="str">
        <f t="shared" si="13"/>
        <v/>
      </c>
      <c r="T845" s="146" t="str">
        <f>IF(NOT(ISBLANK(DH845)),
        IF(AND(ISREF('Input Tenderers'!$J$8:$K$8),COUNTA('Input Tenderers'!$N$8)&gt;0),
                IF(COUNTA('Input Implementation Transactio'!$N845:$O845)&gt;0,"supplier;tenderer;payee","supplier;tenderer"),
                IF(COUNTA('Input Implementation Transactio'!$N845:$O845)&gt;0,"supplier;payee","supplier")
                ),
        IF(COUNTA('Input Implementation Transactio'!$N845:$O845)&gt;0, "payee", "")
        )</f>
        <v/>
      </c>
      <c r="U845" s="146" t="str">
        <f t="shared" si="14"/>
        <v/>
      </c>
      <c r="V845" s="146" t="str">
        <f t="shared" si="15"/>
        <v/>
      </c>
      <c r="W845" s="148" t="str">
        <f t="shared" si="3505"/>
        <v/>
      </c>
      <c r="X845" s="175" t="str">
        <f t="shared" si="3506"/>
        <v/>
      </c>
      <c r="Y845" s="170" t="str">
        <f t="shared" si="3507"/>
        <v/>
      </c>
      <c r="Z845" s="150" t="str">
        <f t="shared" si="19"/>
        <v/>
      </c>
      <c r="AA845" s="146" t="str">
        <f t="shared" si="20"/>
        <v/>
      </c>
      <c r="AB845" s="146" t="str">
        <f t="shared" si="21"/>
        <v/>
      </c>
      <c r="AC845" s="146" t="str">
        <f t="shared" si="22"/>
        <v/>
      </c>
      <c r="AD845" s="148" t="str">
        <f t="shared" si="3508"/>
        <v/>
      </c>
      <c r="AE845" s="148" t="str">
        <f t="shared" si="24"/>
        <v/>
      </c>
      <c r="AF845" s="175" t="str">
        <f t="shared" si="3509"/>
        <v/>
      </c>
      <c r="AG845" s="170" t="str">
        <f t="shared" si="3510"/>
        <v/>
      </c>
      <c r="AH845" s="148" t="str">
        <f t="shared" si="3511"/>
        <v/>
      </c>
      <c r="AI845" s="146" t="str">
        <f t="shared" si="28"/>
        <v/>
      </c>
      <c r="AJ845" s="146" t="str">
        <f t="shared" si="29"/>
        <v/>
      </c>
      <c r="AK845" s="146" t="str">
        <f t="shared" si="30"/>
        <v/>
      </c>
      <c r="AL845" s="146" t="str">
        <f t="shared" si="31"/>
        <v/>
      </c>
      <c r="AM845" s="171" t="str">
        <f t="shared" si="32"/>
        <v/>
      </c>
      <c r="AN845" s="171" t="str">
        <f t="shared" si="33"/>
        <v/>
      </c>
      <c r="AO845" s="146" t="str">
        <f t="shared" si="34"/>
        <v/>
      </c>
      <c r="AP845" s="146" t="str">
        <f t="shared" si="35"/>
        <v/>
      </c>
      <c r="AQ845" s="146" t="str">
        <f t="shared" si="36"/>
        <v/>
      </c>
      <c r="AR845" s="146" t="str">
        <f t="shared" ref="AR845:AS845" si="3536">IF(NOT(ISBLANK(CB845)),CONCATENATE(TEXT(CB845,"yyyy-mm-ddThh:MM:ss"),"Z"),"")</f>
        <v/>
      </c>
      <c r="AS845" s="146" t="str">
        <f t="shared" si="3536"/>
        <v/>
      </c>
      <c r="AT845" s="146" t="str">
        <f t="shared" si="38"/>
        <v/>
      </c>
      <c r="AU845" s="146" t="str">
        <f t="shared" si="39"/>
        <v/>
      </c>
      <c r="AV845" s="146" t="str">
        <f t="shared" ref="AV845:AW845" si="3537">IF(NOT(ISBLANK(DT845)),CONCATENATE(TEXT(DT845,"yyyy-mm-ddThh:MM:ss"),"Z"),"")</f>
        <v/>
      </c>
      <c r="AW845" s="146" t="str">
        <f t="shared" si="3537"/>
        <v/>
      </c>
      <c r="AX845" s="146" t="str">
        <f t="shared" ref="AX845:AZ845" si="3538">IF(NOT(ISBLANK(ED845)),CONCATENATE(TEXT(ED845,"yyyy-mm-ddThh:MM:ss"),"Z"),"")</f>
        <v/>
      </c>
      <c r="AY845" s="146" t="str">
        <f t="shared" si="3538"/>
        <v/>
      </c>
      <c r="AZ845" s="146" t="str">
        <f t="shared" si="3538"/>
        <v/>
      </c>
      <c r="BA845" s="176"/>
      <c r="BB845" s="152"/>
      <c r="BC845" s="177"/>
      <c r="BD845" s="154"/>
      <c r="BE845" s="155"/>
      <c r="BF845" s="154"/>
      <c r="BG845" s="155"/>
      <c r="BH845" s="169"/>
      <c r="BI845" s="162"/>
      <c r="BJ845" s="172"/>
      <c r="BK845" s="162"/>
      <c r="BL845" s="158"/>
      <c r="BM845" s="172"/>
      <c r="BN845" s="162"/>
      <c r="BO845" s="167"/>
      <c r="BP845" s="169"/>
      <c r="BQ845" s="162"/>
      <c r="BR845" s="162"/>
      <c r="BS845" s="174"/>
      <c r="BT845" s="162"/>
      <c r="BU845" s="174"/>
      <c r="BV845" s="174"/>
      <c r="BW845" s="174"/>
      <c r="BX845" s="173"/>
      <c r="BY845" s="158"/>
      <c r="BZ845" s="160"/>
      <c r="CA845" s="172"/>
      <c r="CB845" s="152"/>
      <c r="CC845" s="152"/>
      <c r="CD845" s="156"/>
      <c r="CE845" s="172"/>
      <c r="CF845" s="162"/>
      <c r="CG845" s="162"/>
      <c r="CH845" s="158"/>
      <c r="CI845" s="173"/>
      <c r="CJ845" s="178"/>
      <c r="CK845" s="173"/>
      <c r="CL845" s="165"/>
      <c r="CM845" s="172"/>
      <c r="CN845" s="162"/>
      <c r="CO845" s="162"/>
      <c r="CP845" s="162"/>
      <c r="CQ845" s="162"/>
      <c r="CR845" s="169"/>
      <c r="CS845" s="162"/>
      <c r="CT845" s="162"/>
      <c r="CU845" s="174"/>
      <c r="CV845" s="152"/>
      <c r="CW845" s="173"/>
      <c r="CX845" s="158"/>
      <c r="CY845" s="172"/>
      <c r="CZ845" s="162"/>
      <c r="DA845" s="162"/>
      <c r="DB845" s="158"/>
      <c r="DC845" s="173"/>
      <c r="DD845" s="178"/>
      <c r="DE845" s="173"/>
      <c r="DF845" s="165"/>
      <c r="DG845" s="172"/>
      <c r="DH845" s="178"/>
      <c r="DI845" s="172"/>
      <c r="DJ845" s="178"/>
      <c r="DK845" s="172"/>
      <c r="DL845" s="162"/>
      <c r="DM845" s="167"/>
      <c r="DN845" s="169"/>
      <c r="DO845" s="162"/>
      <c r="DP845" s="162"/>
      <c r="DQ845" s="174"/>
      <c r="DR845" s="152"/>
      <c r="DS845" s="172"/>
      <c r="DT845" s="152"/>
      <c r="DU845" s="152"/>
      <c r="DV845" s="156"/>
      <c r="DW845" s="173"/>
      <c r="DX845" s="158"/>
      <c r="DY845" s="172"/>
      <c r="DZ845" s="162"/>
      <c r="EA845" s="162"/>
      <c r="EB845" s="172"/>
      <c r="EC845" s="172"/>
      <c r="ED845" s="152"/>
      <c r="EE845" s="152"/>
      <c r="EF845" s="152"/>
      <c r="EG845" s="174"/>
      <c r="EH845" s="172"/>
      <c r="EI845" s="162"/>
      <c r="EJ845" s="162"/>
    </row>
    <row r="846" spans="1:140" ht="12.5">
      <c r="A846" s="168"/>
      <c r="B846" s="169"/>
      <c r="C846" s="144" t="str">
        <f t="shared" si="0"/>
        <v/>
      </c>
      <c r="D846" s="144" t="str">
        <f t="shared" si="3500"/>
        <v/>
      </c>
      <c r="E846" s="144" t="str">
        <f t="shared" si="2"/>
        <v/>
      </c>
      <c r="F846" s="145" t="str">
        <f t="shared" si="3501"/>
        <v/>
      </c>
      <c r="G846" s="145" t="str">
        <f t="shared" si="4"/>
        <v/>
      </c>
      <c r="H846" s="145" t="str">
        <f t="shared" si="5"/>
        <v/>
      </c>
      <c r="I846" s="146" t="str">
        <f t="shared" ref="I846:J846" si="3539">IF(COUNTA($DO846:$DX846)&gt;0,$BA846,"")</f>
        <v/>
      </c>
      <c r="J846" s="146" t="str">
        <f t="shared" si="3539"/>
        <v/>
      </c>
      <c r="K846" s="147" t="str">
        <f t="shared" si="43"/>
        <v/>
      </c>
      <c r="L846" s="147" t="str">
        <f t="shared" si="7"/>
        <v/>
      </c>
      <c r="M846" s="147" t="str">
        <f t="shared" si="8"/>
        <v/>
      </c>
      <c r="N846" s="147" t="str">
        <f t="shared" si="48"/>
        <v/>
      </c>
      <c r="O846" s="147" t="str">
        <f t="shared" si="9"/>
        <v/>
      </c>
      <c r="P846" s="146" t="str">
        <f t="shared" si="3503"/>
        <v/>
      </c>
      <c r="Q846" s="147" t="str">
        <f t="shared" si="3504"/>
        <v/>
      </c>
      <c r="R846" s="146" t="str">
        <f t="shared" si="12"/>
        <v/>
      </c>
      <c r="S846" s="146" t="str">
        <f t="shared" si="13"/>
        <v/>
      </c>
      <c r="T846" s="146" t="str">
        <f>IF(NOT(ISBLANK(DH846)),
        IF(AND(ISREF('Input Tenderers'!$J$8:$K$8),COUNTA('Input Tenderers'!$N$8)&gt;0),
                IF(COUNTA('Input Implementation Transactio'!$N846:$O846)&gt;0,"supplier;tenderer;payee","supplier;tenderer"),
                IF(COUNTA('Input Implementation Transactio'!$N846:$O846)&gt;0,"supplier;payee","supplier")
                ),
        IF(COUNTA('Input Implementation Transactio'!$N846:$O846)&gt;0, "payee", "")
        )</f>
        <v/>
      </c>
      <c r="U846" s="146" t="str">
        <f t="shared" si="14"/>
        <v/>
      </c>
      <c r="V846" s="146" t="str">
        <f t="shared" si="15"/>
        <v/>
      </c>
      <c r="W846" s="148" t="str">
        <f t="shared" si="3505"/>
        <v/>
      </c>
      <c r="X846" s="175" t="str">
        <f t="shared" si="3506"/>
        <v/>
      </c>
      <c r="Y846" s="170" t="str">
        <f t="shared" si="3507"/>
        <v/>
      </c>
      <c r="Z846" s="150" t="str">
        <f t="shared" si="19"/>
        <v/>
      </c>
      <c r="AA846" s="146" t="str">
        <f t="shared" si="20"/>
        <v/>
      </c>
      <c r="AB846" s="146" t="str">
        <f t="shared" si="21"/>
        <v/>
      </c>
      <c r="AC846" s="146" t="str">
        <f t="shared" si="22"/>
        <v/>
      </c>
      <c r="AD846" s="148" t="str">
        <f t="shared" si="3508"/>
        <v/>
      </c>
      <c r="AE846" s="148" t="str">
        <f t="shared" si="24"/>
        <v/>
      </c>
      <c r="AF846" s="175" t="str">
        <f t="shared" si="3509"/>
        <v/>
      </c>
      <c r="AG846" s="170" t="str">
        <f t="shared" si="3510"/>
        <v/>
      </c>
      <c r="AH846" s="148" t="str">
        <f t="shared" si="3511"/>
        <v/>
      </c>
      <c r="AI846" s="146" t="str">
        <f t="shared" si="28"/>
        <v/>
      </c>
      <c r="AJ846" s="146" t="str">
        <f t="shared" si="29"/>
        <v/>
      </c>
      <c r="AK846" s="146" t="str">
        <f t="shared" si="30"/>
        <v/>
      </c>
      <c r="AL846" s="146" t="str">
        <f t="shared" si="31"/>
        <v/>
      </c>
      <c r="AM846" s="171" t="str">
        <f t="shared" si="32"/>
        <v/>
      </c>
      <c r="AN846" s="171" t="str">
        <f t="shared" si="33"/>
        <v/>
      </c>
      <c r="AO846" s="146" t="str">
        <f t="shared" si="34"/>
        <v/>
      </c>
      <c r="AP846" s="146" t="str">
        <f t="shared" si="35"/>
        <v/>
      </c>
      <c r="AQ846" s="146" t="str">
        <f t="shared" si="36"/>
        <v/>
      </c>
      <c r="AR846" s="146" t="str">
        <f t="shared" ref="AR846:AS846" si="3540">IF(NOT(ISBLANK(CB846)),CONCATENATE(TEXT(CB846,"yyyy-mm-ddThh:MM:ss"),"Z"),"")</f>
        <v/>
      </c>
      <c r="AS846" s="146" t="str">
        <f t="shared" si="3540"/>
        <v/>
      </c>
      <c r="AT846" s="146" t="str">
        <f t="shared" si="38"/>
        <v/>
      </c>
      <c r="AU846" s="146" t="str">
        <f t="shared" si="39"/>
        <v/>
      </c>
      <c r="AV846" s="146" t="str">
        <f t="shared" ref="AV846:AW846" si="3541">IF(NOT(ISBLANK(DT846)),CONCATENATE(TEXT(DT846,"yyyy-mm-ddThh:MM:ss"),"Z"),"")</f>
        <v/>
      </c>
      <c r="AW846" s="146" t="str">
        <f t="shared" si="3541"/>
        <v/>
      </c>
      <c r="AX846" s="146" t="str">
        <f t="shared" ref="AX846:AZ846" si="3542">IF(NOT(ISBLANK(ED846)),CONCATENATE(TEXT(ED846,"yyyy-mm-ddThh:MM:ss"),"Z"),"")</f>
        <v/>
      </c>
      <c r="AY846" s="146" t="str">
        <f t="shared" si="3542"/>
        <v/>
      </c>
      <c r="AZ846" s="146" t="str">
        <f t="shared" si="3542"/>
        <v/>
      </c>
      <c r="BA846" s="176"/>
      <c r="BB846" s="152"/>
      <c r="BC846" s="177"/>
      <c r="BD846" s="154"/>
      <c r="BE846" s="155"/>
      <c r="BF846" s="154"/>
      <c r="BG846" s="155"/>
      <c r="BH846" s="169"/>
      <c r="BI846" s="162"/>
      <c r="BJ846" s="172"/>
      <c r="BK846" s="162"/>
      <c r="BL846" s="158"/>
      <c r="BM846" s="172"/>
      <c r="BN846" s="162"/>
      <c r="BO846" s="167"/>
      <c r="BP846" s="169"/>
      <c r="BQ846" s="162"/>
      <c r="BR846" s="162"/>
      <c r="BS846" s="174"/>
      <c r="BT846" s="162"/>
      <c r="BU846" s="174"/>
      <c r="BV846" s="174"/>
      <c r="BW846" s="174"/>
      <c r="BX846" s="173"/>
      <c r="BY846" s="158"/>
      <c r="BZ846" s="160"/>
      <c r="CA846" s="172"/>
      <c r="CB846" s="152"/>
      <c r="CC846" s="152"/>
      <c r="CD846" s="156"/>
      <c r="CE846" s="172"/>
      <c r="CF846" s="162"/>
      <c r="CG846" s="162"/>
      <c r="CH846" s="158"/>
      <c r="CI846" s="173"/>
      <c r="CJ846" s="178"/>
      <c r="CK846" s="173"/>
      <c r="CL846" s="165"/>
      <c r="CM846" s="172"/>
      <c r="CN846" s="162"/>
      <c r="CO846" s="162"/>
      <c r="CP846" s="162"/>
      <c r="CQ846" s="162"/>
      <c r="CR846" s="169"/>
      <c r="CS846" s="162"/>
      <c r="CT846" s="162"/>
      <c r="CU846" s="174"/>
      <c r="CV846" s="152"/>
      <c r="CW846" s="173"/>
      <c r="CX846" s="158"/>
      <c r="CY846" s="172"/>
      <c r="CZ846" s="162"/>
      <c r="DA846" s="162"/>
      <c r="DB846" s="158"/>
      <c r="DC846" s="173"/>
      <c r="DD846" s="178"/>
      <c r="DE846" s="173"/>
      <c r="DF846" s="165"/>
      <c r="DG846" s="172"/>
      <c r="DH846" s="178"/>
      <c r="DI846" s="172"/>
      <c r="DJ846" s="178"/>
      <c r="DK846" s="172"/>
      <c r="DL846" s="162"/>
      <c r="DM846" s="167"/>
      <c r="DN846" s="169"/>
      <c r="DO846" s="162"/>
      <c r="DP846" s="162"/>
      <c r="DQ846" s="174"/>
      <c r="DR846" s="152"/>
      <c r="DS846" s="172"/>
      <c r="DT846" s="152"/>
      <c r="DU846" s="152"/>
      <c r="DV846" s="156"/>
      <c r="DW846" s="173"/>
      <c r="DX846" s="158"/>
      <c r="DY846" s="172"/>
      <c r="DZ846" s="162"/>
      <c r="EA846" s="162"/>
      <c r="EB846" s="172"/>
      <c r="EC846" s="172"/>
      <c r="ED846" s="152"/>
      <c r="EE846" s="152"/>
      <c r="EF846" s="152"/>
      <c r="EG846" s="174"/>
      <c r="EH846" s="172"/>
      <c r="EI846" s="162"/>
      <c r="EJ846" s="162"/>
    </row>
    <row r="847" spans="1:140" ht="12.5">
      <c r="A847" s="168"/>
      <c r="B847" s="169"/>
      <c r="C847" s="144" t="str">
        <f t="shared" si="0"/>
        <v/>
      </c>
      <c r="D847" s="144" t="str">
        <f t="shared" si="3500"/>
        <v/>
      </c>
      <c r="E847" s="144" t="str">
        <f t="shared" si="2"/>
        <v/>
      </c>
      <c r="F847" s="145" t="str">
        <f t="shared" si="3501"/>
        <v/>
      </c>
      <c r="G847" s="145" t="str">
        <f t="shared" si="4"/>
        <v/>
      </c>
      <c r="H847" s="145" t="str">
        <f t="shared" si="5"/>
        <v/>
      </c>
      <c r="I847" s="146" t="str">
        <f t="shared" ref="I847:J847" si="3543">IF(COUNTA($DO847:$DX847)&gt;0,$BA847,"")</f>
        <v/>
      </c>
      <c r="J847" s="146" t="str">
        <f t="shared" si="3543"/>
        <v/>
      </c>
      <c r="K847" s="147" t="str">
        <f t="shared" si="43"/>
        <v/>
      </c>
      <c r="L847" s="147" t="str">
        <f t="shared" si="7"/>
        <v/>
      </c>
      <c r="M847" s="147" t="str">
        <f t="shared" si="8"/>
        <v/>
      </c>
      <c r="N847" s="147" t="str">
        <f t="shared" si="48"/>
        <v/>
      </c>
      <c r="O847" s="147" t="str">
        <f t="shared" si="9"/>
        <v/>
      </c>
      <c r="P847" s="146" t="str">
        <f t="shared" si="3503"/>
        <v/>
      </c>
      <c r="Q847" s="147" t="str">
        <f t="shared" si="3504"/>
        <v/>
      </c>
      <c r="R847" s="146" t="str">
        <f t="shared" si="12"/>
        <v/>
      </c>
      <c r="S847" s="146" t="str">
        <f t="shared" si="13"/>
        <v/>
      </c>
      <c r="T847" s="146" t="str">
        <f>IF(NOT(ISBLANK(DH847)),
        IF(AND(ISREF('Input Tenderers'!$J$8:$K$8),COUNTA('Input Tenderers'!$N$8)&gt;0),
                IF(COUNTA('Input Implementation Transactio'!$N847:$O847)&gt;0,"supplier;tenderer;payee","supplier;tenderer"),
                IF(COUNTA('Input Implementation Transactio'!$N847:$O847)&gt;0,"supplier;payee","supplier")
                ),
        IF(COUNTA('Input Implementation Transactio'!$N847:$O847)&gt;0, "payee", "")
        )</f>
        <v/>
      </c>
      <c r="U847" s="146" t="str">
        <f t="shared" si="14"/>
        <v/>
      </c>
      <c r="V847" s="146" t="str">
        <f t="shared" si="15"/>
        <v/>
      </c>
      <c r="W847" s="148" t="str">
        <f t="shared" si="3505"/>
        <v/>
      </c>
      <c r="X847" s="175" t="str">
        <f t="shared" si="3506"/>
        <v/>
      </c>
      <c r="Y847" s="170" t="str">
        <f t="shared" si="3507"/>
        <v/>
      </c>
      <c r="Z847" s="150" t="str">
        <f t="shared" si="19"/>
        <v/>
      </c>
      <c r="AA847" s="146" t="str">
        <f t="shared" si="20"/>
        <v/>
      </c>
      <c r="AB847" s="146" t="str">
        <f t="shared" si="21"/>
        <v/>
      </c>
      <c r="AC847" s="146" t="str">
        <f t="shared" si="22"/>
        <v/>
      </c>
      <c r="AD847" s="148" t="str">
        <f t="shared" si="3508"/>
        <v/>
      </c>
      <c r="AE847" s="148" t="str">
        <f t="shared" si="24"/>
        <v/>
      </c>
      <c r="AF847" s="175" t="str">
        <f t="shared" si="3509"/>
        <v/>
      </c>
      <c r="AG847" s="170" t="str">
        <f t="shared" si="3510"/>
        <v/>
      </c>
      <c r="AH847" s="148" t="str">
        <f t="shared" si="3511"/>
        <v/>
      </c>
      <c r="AI847" s="146" t="str">
        <f t="shared" si="28"/>
        <v/>
      </c>
      <c r="AJ847" s="146" t="str">
        <f t="shared" si="29"/>
        <v/>
      </c>
      <c r="AK847" s="146" t="str">
        <f t="shared" si="30"/>
        <v/>
      </c>
      <c r="AL847" s="146" t="str">
        <f t="shared" si="31"/>
        <v/>
      </c>
      <c r="AM847" s="171" t="str">
        <f t="shared" si="32"/>
        <v/>
      </c>
      <c r="AN847" s="171" t="str">
        <f t="shared" si="33"/>
        <v/>
      </c>
      <c r="AO847" s="146" t="str">
        <f t="shared" si="34"/>
        <v/>
      </c>
      <c r="AP847" s="146" t="str">
        <f t="shared" si="35"/>
        <v/>
      </c>
      <c r="AQ847" s="146" t="str">
        <f t="shared" si="36"/>
        <v/>
      </c>
      <c r="AR847" s="146" t="str">
        <f t="shared" ref="AR847:AS847" si="3544">IF(NOT(ISBLANK(CB847)),CONCATENATE(TEXT(CB847,"yyyy-mm-ddThh:MM:ss"),"Z"),"")</f>
        <v/>
      </c>
      <c r="AS847" s="146" t="str">
        <f t="shared" si="3544"/>
        <v/>
      </c>
      <c r="AT847" s="146" t="str">
        <f t="shared" si="38"/>
        <v/>
      </c>
      <c r="AU847" s="146" t="str">
        <f t="shared" si="39"/>
        <v/>
      </c>
      <c r="AV847" s="146" t="str">
        <f t="shared" ref="AV847:AW847" si="3545">IF(NOT(ISBLANK(DT847)),CONCATENATE(TEXT(DT847,"yyyy-mm-ddThh:MM:ss"),"Z"),"")</f>
        <v/>
      </c>
      <c r="AW847" s="146" t="str">
        <f t="shared" si="3545"/>
        <v/>
      </c>
      <c r="AX847" s="146" t="str">
        <f t="shared" ref="AX847:AZ847" si="3546">IF(NOT(ISBLANK(ED847)),CONCATENATE(TEXT(ED847,"yyyy-mm-ddThh:MM:ss"),"Z"),"")</f>
        <v/>
      </c>
      <c r="AY847" s="146" t="str">
        <f t="shared" si="3546"/>
        <v/>
      </c>
      <c r="AZ847" s="146" t="str">
        <f t="shared" si="3546"/>
        <v/>
      </c>
      <c r="BA847" s="176"/>
      <c r="BB847" s="152"/>
      <c r="BC847" s="177"/>
      <c r="BD847" s="154"/>
      <c r="BE847" s="155"/>
      <c r="BF847" s="154"/>
      <c r="BG847" s="155"/>
      <c r="BH847" s="169"/>
      <c r="BI847" s="162"/>
      <c r="BJ847" s="172"/>
      <c r="BK847" s="162"/>
      <c r="BL847" s="158"/>
      <c r="BM847" s="172"/>
      <c r="BN847" s="162"/>
      <c r="BO847" s="167"/>
      <c r="BP847" s="169"/>
      <c r="BQ847" s="162"/>
      <c r="BR847" s="162"/>
      <c r="BS847" s="174"/>
      <c r="BT847" s="162"/>
      <c r="BU847" s="174"/>
      <c r="BV847" s="174"/>
      <c r="BW847" s="174"/>
      <c r="BX847" s="173"/>
      <c r="BY847" s="158"/>
      <c r="BZ847" s="160"/>
      <c r="CA847" s="172"/>
      <c r="CB847" s="152"/>
      <c r="CC847" s="152"/>
      <c r="CD847" s="156"/>
      <c r="CE847" s="172"/>
      <c r="CF847" s="162"/>
      <c r="CG847" s="162"/>
      <c r="CH847" s="158"/>
      <c r="CI847" s="173"/>
      <c r="CJ847" s="178"/>
      <c r="CK847" s="173"/>
      <c r="CL847" s="165"/>
      <c r="CM847" s="172"/>
      <c r="CN847" s="162"/>
      <c r="CO847" s="162"/>
      <c r="CP847" s="162"/>
      <c r="CQ847" s="162"/>
      <c r="CR847" s="169"/>
      <c r="CS847" s="162"/>
      <c r="CT847" s="162"/>
      <c r="CU847" s="174"/>
      <c r="CV847" s="152"/>
      <c r="CW847" s="173"/>
      <c r="CX847" s="158"/>
      <c r="CY847" s="172"/>
      <c r="CZ847" s="162"/>
      <c r="DA847" s="162"/>
      <c r="DB847" s="158"/>
      <c r="DC847" s="173"/>
      <c r="DD847" s="178"/>
      <c r="DE847" s="173"/>
      <c r="DF847" s="165"/>
      <c r="DG847" s="172"/>
      <c r="DH847" s="178"/>
      <c r="DI847" s="172"/>
      <c r="DJ847" s="178"/>
      <c r="DK847" s="172"/>
      <c r="DL847" s="162"/>
      <c r="DM847" s="167"/>
      <c r="DN847" s="169"/>
      <c r="DO847" s="162"/>
      <c r="DP847" s="162"/>
      <c r="DQ847" s="174"/>
      <c r="DR847" s="152"/>
      <c r="DS847" s="172"/>
      <c r="DT847" s="152"/>
      <c r="DU847" s="152"/>
      <c r="DV847" s="156"/>
      <c r="DW847" s="173"/>
      <c r="DX847" s="158"/>
      <c r="DY847" s="172"/>
      <c r="DZ847" s="162"/>
      <c r="EA847" s="162"/>
      <c r="EB847" s="172"/>
      <c r="EC847" s="172"/>
      <c r="ED847" s="152"/>
      <c r="EE847" s="152"/>
      <c r="EF847" s="152"/>
      <c r="EG847" s="174"/>
      <c r="EH847" s="172"/>
      <c r="EI847" s="162"/>
      <c r="EJ847" s="162"/>
    </row>
    <row r="848" spans="1:140" ht="12.5">
      <c r="A848" s="168"/>
      <c r="B848" s="169"/>
      <c r="C848" s="144" t="str">
        <f t="shared" si="0"/>
        <v/>
      </c>
      <c r="D848" s="144" t="str">
        <f t="shared" si="3500"/>
        <v/>
      </c>
      <c r="E848" s="144" t="str">
        <f t="shared" si="2"/>
        <v/>
      </c>
      <c r="F848" s="145" t="str">
        <f t="shared" si="3501"/>
        <v/>
      </c>
      <c r="G848" s="145" t="str">
        <f t="shared" si="4"/>
        <v/>
      </c>
      <c r="H848" s="145" t="str">
        <f t="shared" si="5"/>
        <v/>
      </c>
      <c r="I848" s="146" t="str">
        <f t="shared" ref="I848:J848" si="3547">IF(COUNTA($DO848:$DX848)&gt;0,$BA848,"")</f>
        <v/>
      </c>
      <c r="J848" s="146" t="str">
        <f t="shared" si="3547"/>
        <v/>
      </c>
      <c r="K848" s="147" t="str">
        <f t="shared" si="43"/>
        <v/>
      </c>
      <c r="L848" s="147" t="str">
        <f t="shared" si="7"/>
        <v/>
      </c>
      <c r="M848" s="147" t="str">
        <f t="shared" si="8"/>
        <v/>
      </c>
      <c r="N848" s="147" t="str">
        <f t="shared" si="48"/>
        <v/>
      </c>
      <c r="O848" s="147" t="str">
        <f t="shared" si="9"/>
        <v/>
      </c>
      <c r="P848" s="146" t="str">
        <f t="shared" si="3503"/>
        <v/>
      </c>
      <c r="Q848" s="147" t="str">
        <f t="shared" si="3504"/>
        <v/>
      </c>
      <c r="R848" s="146" t="str">
        <f t="shared" si="12"/>
        <v/>
      </c>
      <c r="S848" s="146" t="str">
        <f t="shared" si="13"/>
        <v/>
      </c>
      <c r="T848" s="146" t="str">
        <f>IF(NOT(ISBLANK(DH848)),
        IF(AND(ISREF('Input Tenderers'!$J$8:$K$8),COUNTA('Input Tenderers'!$N$8)&gt;0),
                IF(COUNTA('Input Implementation Transactio'!$N848:$O848)&gt;0,"supplier;tenderer;payee","supplier;tenderer"),
                IF(COUNTA('Input Implementation Transactio'!$N848:$O848)&gt;0,"supplier;payee","supplier")
                ),
        IF(COUNTA('Input Implementation Transactio'!$N848:$O848)&gt;0, "payee", "")
        )</f>
        <v/>
      </c>
      <c r="U848" s="146" t="str">
        <f t="shared" si="14"/>
        <v/>
      </c>
      <c r="V848" s="146" t="str">
        <f t="shared" si="15"/>
        <v/>
      </c>
      <c r="W848" s="148" t="str">
        <f t="shared" si="3505"/>
        <v/>
      </c>
      <c r="X848" s="175" t="str">
        <f t="shared" si="3506"/>
        <v/>
      </c>
      <c r="Y848" s="170" t="str">
        <f t="shared" si="3507"/>
        <v/>
      </c>
      <c r="Z848" s="150" t="str">
        <f t="shared" si="19"/>
        <v/>
      </c>
      <c r="AA848" s="146" t="str">
        <f t="shared" si="20"/>
        <v/>
      </c>
      <c r="AB848" s="146" t="str">
        <f t="shared" si="21"/>
        <v/>
      </c>
      <c r="AC848" s="146" t="str">
        <f t="shared" si="22"/>
        <v/>
      </c>
      <c r="AD848" s="148" t="str">
        <f t="shared" si="3508"/>
        <v/>
      </c>
      <c r="AE848" s="148" t="str">
        <f t="shared" si="24"/>
        <v/>
      </c>
      <c r="AF848" s="175" t="str">
        <f t="shared" si="3509"/>
        <v/>
      </c>
      <c r="AG848" s="170" t="str">
        <f t="shared" si="3510"/>
        <v/>
      </c>
      <c r="AH848" s="148" t="str">
        <f t="shared" si="3511"/>
        <v/>
      </c>
      <c r="AI848" s="146" t="str">
        <f t="shared" si="28"/>
        <v/>
      </c>
      <c r="AJ848" s="146" t="str">
        <f t="shared" si="29"/>
        <v/>
      </c>
      <c r="AK848" s="146" t="str">
        <f t="shared" si="30"/>
        <v/>
      </c>
      <c r="AL848" s="146" t="str">
        <f t="shared" si="31"/>
        <v/>
      </c>
      <c r="AM848" s="171" t="str">
        <f t="shared" si="32"/>
        <v/>
      </c>
      <c r="AN848" s="171" t="str">
        <f t="shared" si="33"/>
        <v/>
      </c>
      <c r="AO848" s="146" t="str">
        <f t="shared" si="34"/>
        <v/>
      </c>
      <c r="AP848" s="146" t="str">
        <f t="shared" si="35"/>
        <v/>
      </c>
      <c r="AQ848" s="146" t="str">
        <f t="shared" si="36"/>
        <v/>
      </c>
      <c r="AR848" s="146" t="str">
        <f t="shared" ref="AR848:AS848" si="3548">IF(NOT(ISBLANK(CB848)),CONCATENATE(TEXT(CB848,"yyyy-mm-ddThh:MM:ss"),"Z"),"")</f>
        <v/>
      </c>
      <c r="AS848" s="146" t="str">
        <f t="shared" si="3548"/>
        <v/>
      </c>
      <c r="AT848" s="146" t="str">
        <f t="shared" si="38"/>
        <v/>
      </c>
      <c r="AU848" s="146" t="str">
        <f t="shared" si="39"/>
        <v/>
      </c>
      <c r="AV848" s="146" t="str">
        <f t="shared" ref="AV848:AW848" si="3549">IF(NOT(ISBLANK(DT848)),CONCATENATE(TEXT(DT848,"yyyy-mm-ddThh:MM:ss"),"Z"),"")</f>
        <v/>
      </c>
      <c r="AW848" s="146" t="str">
        <f t="shared" si="3549"/>
        <v/>
      </c>
      <c r="AX848" s="146" t="str">
        <f t="shared" ref="AX848:AZ848" si="3550">IF(NOT(ISBLANK(ED848)),CONCATENATE(TEXT(ED848,"yyyy-mm-ddThh:MM:ss"),"Z"),"")</f>
        <v/>
      </c>
      <c r="AY848" s="146" t="str">
        <f t="shared" si="3550"/>
        <v/>
      </c>
      <c r="AZ848" s="146" t="str">
        <f t="shared" si="3550"/>
        <v/>
      </c>
      <c r="BA848" s="176"/>
      <c r="BB848" s="152"/>
      <c r="BC848" s="177"/>
      <c r="BD848" s="154"/>
      <c r="BE848" s="155"/>
      <c r="BF848" s="154"/>
      <c r="BG848" s="155"/>
      <c r="BH848" s="169"/>
      <c r="BI848" s="162"/>
      <c r="BJ848" s="172"/>
      <c r="BK848" s="162"/>
      <c r="BL848" s="158"/>
      <c r="BM848" s="172"/>
      <c r="BN848" s="162"/>
      <c r="BO848" s="167"/>
      <c r="BP848" s="169"/>
      <c r="BQ848" s="162"/>
      <c r="BR848" s="162"/>
      <c r="BS848" s="174"/>
      <c r="BT848" s="162"/>
      <c r="BU848" s="174"/>
      <c r="BV848" s="174"/>
      <c r="BW848" s="174"/>
      <c r="BX848" s="173"/>
      <c r="BY848" s="158"/>
      <c r="BZ848" s="160"/>
      <c r="CA848" s="172"/>
      <c r="CB848" s="152"/>
      <c r="CC848" s="152"/>
      <c r="CD848" s="156"/>
      <c r="CE848" s="172"/>
      <c r="CF848" s="162"/>
      <c r="CG848" s="162"/>
      <c r="CH848" s="158"/>
      <c r="CI848" s="173"/>
      <c r="CJ848" s="178"/>
      <c r="CK848" s="173"/>
      <c r="CL848" s="165"/>
      <c r="CM848" s="172"/>
      <c r="CN848" s="162"/>
      <c r="CO848" s="162"/>
      <c r="CP848" s="162"/>
      <c r="CQ848" s="162"/>
      <c r="CR848" s="169"/>
      <c r="CS848" s="162"/>
      <c r="CT848" s="162"/>
      <c r="CU848" s="174"/>
      <c r="CV848" s="152"/>
      <c r="CW848" s="173"/>
      <c r="CX848" s="158"/>
      <c r="CY848" s="172"/>
      <c r="CZ848" s="162"/>
      <c r="DA848" s="162"/>
      <c r="DB848" s="158"/>
      <c r="DC848" s="173"/>
      <c r="DD848" s="178"/>
      <c r="DE848" s="173"/>
      <c r="DF848" s="165"/>
      <c r="DG848" s="172"/>
      <c r="DH848" s="178"/>
      <c r="DI848" s="172"/>
      <c r="DJ848" s="178"/>
      <c r="DK848" s="172"/>
      <c r="DL848" s="162"/>
      <c r="DM848" s="167"/>
      <c r="DN848" s="169"/>
      <c r="DO848" s="162"/>
      <c r="DP848" s="162"/>
      <c r="DQ848" s="174"/>
      <c r="DR848" s="152"/>
      <c r="DS848" s="172"/>
      <c r="DT848" s="152"/>
      <c r="DU848" s="152"/>
      <c r="DV848" s="156"/>
      <c r="DW848" s="173"/>
      <c r="DX848" s="158"/>
      <c r="DY848" s="172"/>
      <c r="DZ848" s="162"/>
      <c r="EA848" s="162"/>
      <c r="EB848" s="172"/>
      <c r="EC848" s="172"/>
      <c r="ED848" s="152"/>
      <c r="EE848" s="152"/>
      <c r="EF848" s="152"/>
      <c r="EG848" s="174"/>
      <c r="EH848" s="172"/>
      <c r="EI848" s="162"/>
      <c r="EJ848" s="162"/>
    </row>
    <row r="849" spans="1:140" ht="12.5">
      <c r="A849" s="168"/>
      <c r="B849" s="169"/>
      <c r="C849" s="144" t="str">
        <f t="shared" si="0"/>
        <v/>
      </c>
      <c r="D849" s="144" t="str">
        <f t="shared" si="3500"/>
        <v/>
      </c>
      <c r="E849" s="144" t="str">
        <f t="shared" si="2"/>
        <v/>
      </c>
      <c r="F849" s="145" t="str">
        <f t="shared" si="3501"/>
        <v/>
      </c>
      <c r="G849" s="145" t="str">
        <f t="shared" si="4"/>
        <v/>
      </c>
      <c r="H849" s="145" t="str">
        <f t="shared" si="5"/>
        <v/>
      </c>
      <c r="I849" s="146" t="str">
        <f t="shared" ref="I849:J849" si="3551">IF(COUNTA($DO849:$DX849)&gt;0,$BA849,"")</f>
        <v/>
      </c>
      <c r="J849" s="146" t="str">
        <f t="shared" si="3551"/>
        <v/>
      </c>
      <c r="K849" s="147" t="str">
        <f t="shared" si="43"/>
        <v/>
      </c>
      <c r="L849" s="147" t="str">
        <f t="shared" si="7"/>
        <v/>
      </c>
      <c r="M849" s="147" t="str">
        <f t="shared" si="8"/>
        <v/>
      </c>
      <c r="N849" s="147" t="str">
        <f t="shared" si="48"/>
        <v/>
      </c>
      <c r="O849" s="147" t="str">
        <f t="shared" si="9"/>
        <v/>
      </c>
      <c r="P849" s="146" t="str">
        <f t="shared" si="3503"/>
        <v/>
      </c>
      <c r="Q849" s="147" t="str">
        <f t="shared" si="3504"/>
        <v/>
      </c>
      <c r="R849" s="146" t="str">
        <f t="shared" si="12"/>
        <v/>
      </c>
      <c r="S849" s="146" t="str">
        <f t="shared" si="13"/>
        <v/>
      </c>
      <c r="T849" s="146" t="str">
        <f>IF(NOT(ISBLANK(DH849)),
        IF(AND(ISREF('Input Tenderers'!$J$8:$K$8),COUNTA('Input Tenderers'!$N$8)&gt;0),
                IF(COUNTA('Input Implementation Transactio'!$N849:$O849)&gt;0,"supplier;tenderer;payee","supplier;tenderer"),
                IF(COUNTA('Input Implementation Transactio'!$N849:$O849)&gt;0,"supplier;payee","supplier")
                ),
        IF(COUNTA('Input Implementation Transactio'!$N849:$O849)&gt;0, "payee", "")
        )</f>
        <v/>
      </c>
      <c r="U849" s="146" t="str">
        <f t="shared" si="14"/>
        <v/>
      </c>
      <c r="V849" s="146" t="str">
        <f t="shared" si="15"/>
        <v/>
      </c>
      <c r="W849" s="148" t="str">
        <f t="shared" si="3505"/>
        <v/>
      </c>
      <c r="X849" s="175" t="str">
        <f t="shared" si="3506"/>
        <v/>
      </c>
      <c r="Y849" s="170" t="str">
        <f t="shared" si="3507"/>
        <v/>
      </c>
      <c r="Z849" s="150" t="str">
        <f t="shared" si="19"/>
        <v/>
      </c>
      <c r="AA849" s="146" t="str">
        <f t="shared" si="20"/>
        <v/>
      </c>
      <c r="AB849" s="146" t="str">
        <f t="shared" si="21"/>
        <v/>
      </c>
      <c r="AC849" s="146" t="str">
        <f t="shared" si="22"/>
        <v/>
      </c>
      <c r="AD849" s="148" t="str">
        <f t="shared" si="3508"/>
        <v/>
      </c>
      <c r="AE849" s="148" t="str">
        <f t="shared" si="24"/>
        <v/>
      </c>
      <c r="AF849" s="175" t="str">
        <f t="shared" si="3509"/>
        <v/>
      </c>
      <c r="AG849" s="170" t="str">
        <f t="shared" si="3510"/>
        <v/>
      </c>
      <c r="AH849" s="148" t="str">
        <f t="shared" si="3511"/>
        <v/>
      </c>
      <c r="AI849" s="146" t="str">
        <f t="shared" si="28"/>
        <v/>
      </c>
      <c r="AJ849" s="146" t="str">
        <f t="shared" si="29"/>
        <v/>
      </c>
      <c r="AK849" s="146" t="str">
        <f t="shared" si="30"/>
        <v/>
      </c>
      <c r="AL849" s="146" t="str">
        <f t="shared" si="31"/>
        <v/>
      </c>
      <c r="AM849" s="171" t="str">
        <f t="shared" si="32"/>
        <v/>
      </c>
      <c r="AN849" s="171" t="str">
        <f t="shared" si="33"/>
        <v/>
      </c>
      <c r="AO849" s="146" t="str">
        <f t="shared" si="34"/>
        <v/>
      </c>
      <c r="AP849" s="146" t="str">
        <f t="shared" si="35"/>
        <v/>
      </c>
      <c r="AQ849" s="146" t="str">
        <f t="shared" si="36"/>
        <v/>
      </c>
      <c r="AR849" s="146" t="str">
        <f t="shared" ref="AR849:AS849" si="3552">IF(NOT(ISBLANK(CB849)),CONCATENATE(TEXT(CB849,"yyyy-mm-ddThh:MM:ss"),"Z"),"")</f>
        <v/>
      </c>
      <c r="AS849" s="146" t="str">
        <f t="shared" si="3552"/>
        <v/>
      </c>
      <c r="AT849" s="146" t="str">
        <f t="shared" si="38"/>
        <v/>
      </c>
      <c r="AU849" s="146" t="str">
        <f t="shared" si="39"/>
        <v/>
      </c>
      <c r="AV849" s="146" t="str">
        <f t="shared" ref="AV849:AW849" si="3553">IF(NOT(ISBLANK(DT849)),CONCATENATE(TEXT(DT849,"yyyy-mm-ddThh:MM:ss"),"Z"),"")</f>
        <v/>
      </c>
      <c r="AW849" s="146" t="str">
        <f t="shared" si="3553"/>
        <v/>
      </c>
      <c r="AX849" s="146" t="str">
        <f t="shared" ref="AX849:AZ849" si="3554">IF(NOT(ISBLANK(ED849)),CONCATENATE(TEXT(ED849,"yyyy-mm-ddThh:MM:ss"),"Z"),"")</f>
        <v/>
      </c>
      <c r="AY849" s="146" t="str">
        <f t="shared" si="3554"/>
        <v/>
      </c>
      <c r="AZ849" s="146" t="str">
        <f t="shared" si="3554"/>
        <v/>
      </c>
      <c r="BA849" s="176"/>
      <c r="BB849" s="152"/>
      <c r="BC849" s="177"/>
      <c r="BD849" s="154"/>
      <c r="BE849" s="155"/>
      <c r="BF849" s="154"/>
      <c r="BG849" s="155"/>
      <c r="BH849" s="169"/>
      <c r="BI849" s="162"/>
      <c r="BJ849" s="172"/>
      <c r="BK849" s="162"/>
      <c r="BL849" s="158"/>
      <c r="BM849" s="172"/>
      <c r="BN849" s="162"/>
      <c r="BO849" s="167"/>
      <c r="BP849" s="169"/>
      <c r="BQ849" s="162"/>
      <c r="BR849" s="162"/>
      <c r="BS849" s="174"/>
      <c r="BT849" s="162"/>
      <c r="BU849" s="174"/>
      <c r="BV849" s="174"/>
      <c r="BW849" s="174"/>
      <c r="BX849" s="173"/>
      <c r="BY849" s="158"/>
      <c r="BZ849" s="160"/>
      <c r="CA849" s="172"/>
      <c r="CB849" s="152"/>
      <c r="CC849" s="152"/>
      <c r="CD849" s="156"/>
      <c r="CE849" s="172"/>
      <c r="CF849" s="162"/>
      <c r="CG849" s="162"/>
      <c r="CH849" s="158"/>
      <c r="CI849" s="173"/>
      <c r="CJ849" s="178"/>
      <c r="CK849" s="173"/>
      <c r="CL849" s="165"/>
      <c r="CM849" s="172"/>
      <c r="CN849" s="162"/>
      <c r="CO849" s="162"/>
      <c r="CP849" s="162"/>
      <c r="CQ849" s="162"/>
      <c r="CR849" s="169"/>
      <c r="CS849" s="162"/>
      <c r="CT849" s="162"/>
      <c r="CU849" s="174"/>
      <c r="CV849" s="152"/>
      <c r="CW849" s="173"/>
      <c r="CX849" s="158"/>
      <c r="CY849" s="172"/>
      <c r="CZ849" s="162"/>
      <c r="DA849" s="162"/>
      <c r="DB849" s="158"/>
      <c r="DC849" s="173"/>
      <c r="DD849" s="178"/>
      <c r="DE849" s="173"/>
      <c r="DF849" s="165"/>
      <c r="DG849" s="172"/>
      <c r="DH849" s="178"/>
      <c r="DI849" s="172"/>
      <c r="DJ849" s="178"/>
      <c r="DK849" s="172"/>
      <c r="DL849" s="162"/>
      <c r="DM849" s="167"/>
      <c r="DN849" s="169"/>
      <c r="DO849" s="162"/>
      <c r="DP849" s="162"/>
      <c r="DQ849" s="174"/>
      <c r="DR849" s="152"/>
      <c r="DS849" s="172"/>
      <c r="DT849" s="152"/>
      <c r="DU849" s="152"/>
      <c r="DV849" s="156"/>
      <c r="DW849" s="173"/>
      <c r="DX849" s="158"/>
      <c r="DY849" s="172"/>
      <c r="DZ849" s="162"/>
      <c r="EA849" s="162"/>
      <c r="EB849" s="172"/>
      <c r="EC849" s="172"/>
      <c r="ED849" s="152"/>
      <c r="EE849" s="152"/>
      <c r="EF849" s="152"/>
      <c r="EG849" s="174"/>
      <c r="EH849" s="172"/>
      <c r="EI849" s="162"/>
      <c r="EJ849" s="162"/>
    </row>
    <row r="850" spans="1:140" ht="12.5">
      <c r="A850" s="168"/>
      <c r="B850" s="169"/>
      <c r="C850" s="144" t="str">
        <f t="shared" si="0"/>
        <v/>
      </c>
      <c r="D850" s="144" t="str">
        <f t="shared" si="3500"/>
        <v/>
      </c>
      <c r="E850" s="144" t="str">
        <f t="shared" si="2"/>
        <v/>
      </c>
      <c r="F850" s="145" t="str">
        <f t="shared" si="3501"/>
        <v/>
      </c>
      <c r="G850" s="145" t="str">
        <f t="shared" si="4"/>
        <v/>
      </c>
      <c r="H850" s="145" t="str">
        <f t="shared" si="5"/>
        <v/>
      </c>
      <c r="I850" s="146" t="str">
        <f t="shared" ref="I850:J850" si="3555">IF(COUNTA($DO850:$DX850)&gt;0,$BA850,"")</f>
        <v/>
      </c>
      <c r="J850" s="146" t="str">
        <f t="shared" si="3555"/>
        <v/>
      </c>
      <c r="K850" s="147" t="str">
        <f t="shared" si="43"/>
        <v/>
      </c>
      <c r="L850" s="147" t="str">
        <f t="shared" si="7"/>
        <v/>
      </c>
      <c r="M850" s="147" t="str">
        <f t="shared" si="8"/>
        <v/>
      </c>
      <c r="N850" s="147" t="str">
        <f t="shared" si="48"/>
        <v/>
      </c>
      <c r="O850" s="147" t="str">
        <f t="shared" si="9"/>
        <v/>
      </c>
      <c r="P850" s="146" t="str">
        <f t="shared" si="3503"/>
        <v/>
      </c>
      <c r="Q850" s="147" t="str">
        <f t="shared" si="3504"/>
        <v/>
      </c>
      <c r="R850" s="146" t="str">
        <f t="shared" si="12"/>
        <v/>
      </c>
      <c r="S850" s="146" t="str">
        <f t="shared" si="13"/>
        <v/>
      </c>
      <c r="T850" s="146" t="str">
        <f>IF(NOT(ISBLANK(DH850)),
        IF(AND(ISREF('Input Tenderers'!$J$8:$K$8),COUNTA('Input Tenderers'!$N$8)&gt;0),
                IF(COUNTA('Input Implementation Transactio'!$N850:$O850)&gt;0,"supplier;tenderer;payee","supplier;tenderer"),
                IF(COUNTA('Input Implementation Transactio'!$N850:$O850)&gt;0,"supplier;payee","supplier")
                ),
        IF(COUNTA('Input Implementation Transactio'!$N850:$O850)&gt;0, "payee", "")
        )</f>
        <v/>
      </c>
      <c r="U850" s="146" t="str">
        <f t="shared" si="14"/>
        <v/>
      </c>
      <c r="V850" s="146" t="str">
        <f t="shared" si="15"/>
        <v/>
      </c>
      <c r="W850" s="148" t="str">
        <f t="shared" si="3505"/>
        <v/>
      </c>
      <c r="X850" s="175" t="str">
        <f t="shared" si="3506"/>
        <v/>
      </c>
      <c r="Y850" s="170" t="str">
        <f t="shared" si="3507"/>
        <v/>
      </c>
      <c r="Z850" s="150" t="str">
        <f t="shared" si="19"/>
        <v/>
      </c>
      <c r="AA850" s="146" t="str">
        <f t="shared" si="20"/>
        <v/>
      </c>
      <c r="AB850" s="146" t="str">
        <f t="shared" si="21"/>
        <v/>
      </c>
      <c r="AC850" s="146" t="str">
        <f t="shared" si="22"/>
        <v/>
      </c>
      <c r="AD850" s="148" t="str">
        <f t="shared" si="3508"/>
        <v/>
      </c>
      <c r="AE850" s="148" t="str">
        <f t="shared" si="24"/>
        <v/>
      </c>
      <c r="AF850" s="175" t="str">
        <f t="shared" si="3509"/>
        <v/>
      </c>
      <c r="AG850" s="170" t="str">
        <f t="shared" si="3510"/>
        <v/>
      </c>
      <c r="AH850" s="148" t="str">
        <f t="shared" si="3511"/>
        <v/>
      </c>
      <c r="AI850" s="146" t="str">
        <f t="shared" si="28"/>
        <v/>
      </c>
      <c r="AJ850" s="146" t="str">
        <f t="shared" si="29"/>
        <v/>
      </c>
      <c r="AK850" s="146" t="str">
        <f t="shared" si="30"/>
        <v/>
      </c>
      <c r="AL850" s="146" t="str">
        <f t="shared" si="31"/>
        <v/>
      </c>
      <c r="AM850" s="171" t="str">
        <f t="shared" si="32"/>
        <v/>
      </c>
      <c r="AN850" s="171" t="str">
        <f t="shared" si="33"/>
        <v/>
      </c>
      <c r="AO850" s="146" t="str">
        <f t="shared" si="34"/>
        <v/>
      </c>
      <c r="AP850" s="146" t="str">
        <f t="shared" si="35"/>
        <v/>
      </c>
      <c r="AQ850" s="146" t="str">
        <f t="shared" si="36"/>
        <v/>
      </c>
      <c r="AR850" s="146" t="str">
        <f t="shared" ref="AR850:AS850" si="3556">IF(NOT(ISBLANK(CB850)),CONCATENATE(TEXT(CB850,"yyyy-mm-ddThh:MM:ss"),"Z"),"")</f>
        <v/>
      </c>
      <c r="AS850" s="146" t="str">
        <f t="shared" si="3556"/>
        <v/>
      </c>
      <c r="AT850" s="146" t="str">
        <f t="shared" si="38"/>
        <v/>
      </c>
      <c r="AU850" s="146" t="str">
        <f t="shared" si="39"/>
        <v/>
      </c>
      <c r="AV850" s="146" t="str">
        <f t="shared" ref="AV850:AW850" si="3557">IF(NOT(ISBLANK(DT850)),CONCATENATE(TEXT(DT850,"yyyy-mm-ddThh:MM:ss"),"Z"),"")</f>
        <v/>
      </c>
      <c r="AW850" s="146" t="str">
        <f t="shared" si="3557"/>
        <v/>
      </c>
      <c r="AX850" s="146" t="str">
        <f t="shared" ref="AX850:AZ850" si="3558">IF(NOT(ISBLANK(ED850)),CONCATENATE(TEXT(ED850,"yyyy-mm-ddThh:MM:ss"),"Z"),"")</f>
        <v/>
      </c>
      <c r="AY850" s="146" t="str">
        <f t="shared" si="3558"/>
        <v/>
      </c>
      <c r="AZ850" s="146" t="str">
        <f t="shared" si="3558"/>
        <v/>
      </c>
      <c r="BA850" s="176"/>
      <c r="BB850" s="152"/>
      <c r="BC850" s="177"/>
      <c r="BD850" s="154"/>
      <c r="BE850" s="155"/>
      <c r="BF850" s="154"/>
      <c r="BG850" s="155"/>
      <c r="BH850" s="169"/>
      <c r="BI850" s="162"/>
      <c r="BJ850" s="172"/>
      <c r="BK850" s="162"/>
      <c r="BL850" s="158"/>
      <c r="BM850" s="172"/>
      <c r="BN850" s="162"/>
      <c r="BO850" s="167"/>
      <c r="BP850" s="169"/>
      <c r="BQ850" s="162"/>
      <c r="BR850" s="162"/>
      <c r="BS850" s="174"/>
      <c r="BT850" s="162"/>
      <c r="BU850" s="174"/>
      <c r="BV850" s="174"/>
      <c r="BW850" s="174"/>
      <c r="BX850" s="173"/>
      <c r="BY850" s="158"/>
      <c r="BZ850" s="160"/>
      <c r="CA850" s="172"/>
      <c r="CB850" s="152"/>
      <c r="CC850" s="152"/>
      <c r="CD850" s="156"/>
      <c r="CE850" s="172"/>
      <c r="CF850" s="162"/>
      <c r="CG850" s="162"/>
      <c r="CH850" s="158"/>
      <c r="CI850" s="173"/>
      <c r="CJ850" s="178"/>
      <c r="CK850" s="173"/>
      <c r="CL850" s="165"/>
      <c r="CM850" s="172"/>
      <c r="CN850" s="162"/>
      <c r="CO850" s="162"/>
      <c r="CP850" s="162"/>
      <c r="CQ850" s="162"/>
      <c r="CR850" s="169"/>
      <c r="CS850" s="162"/>
      <c r="CT850" s="162"/>
      <c r="CU850" s="174"/>
      <c r="CV850" s="152"/>
      <c r="CW850" s="173"/>
      <c r="CX850" s="158"/>
      <c r="CY850" s="172"/>
      <c r="CZ850" s="162"/>
      <c r="DA850" s="162"/>
      <c r="DB850" s="158"/>
      <c r="DC850" s="173"/>
      <c r="DD850" s="178"/>
      <c r="DE850" s="173"/>
      <c r="DF850" s="165"/>
      <c r="DG850" s="172"/>
      <c r="DH850" s="178"/>
      <c r="DI850" s="172"/>
      <c r="DJ850" s="178"/>
      <c r="DK850" s="172"/>
      <c r="DL850" s="162"/>
      <c r="DM850" s="167"/>
      <c r="DN850" s="169"/>
      <c r="DO850" s="162"/>
      <c r="DP850" s="162"/>
      <c r="DQ850" s="174"/>
      <c r="DR850" s="152"/>
      <c r="DS850" s="172"/>
      <c r="DT850" s="152"/>
      <c r="DU850" s="152"/>
      <c r="DV850" s="156"/>
      <c r="DW850" s="173"/>
      <c r="DX850" s="158"/>
      <c r="DY850" s="172"/>
      <c r="DZ850" s="162"/>
      <c r="EA850" s="162"/>
      <c r="EB850" s="172"/>
      <c r="EC850" s="172"/>
      <c r="ED850" s="152"/>
      <c r="EE850" s="152"/>
      <c r="EF850" s="152"/>
      <c r="EG850" s="174"/>
      <c r="EH850" s="172"/>
      <c r="EI850" s="162"/>
      <c r="EJ850" s="162"/>
    </row>
    <row r="851" spans="1:140" ht="12.5">
      <c r="A851" s="168"/>
      <c r="B851" s="169"/>
      <c r="C851" s="144" t="str">
        <f t="shared" si="0"/>
        <v/>
      </c>
      <c r="D851" s="144" t="str">
        <f t="shared" si="3500"/>
        <v/>
      </c>
      <c r="E851" s="144" t="str">
        <f t="shared" si="2"/>
        <v/>
      </c>
      <c r="F851" s="145" t="str">
        <f t="shared" si="3501"/>
        <v/>
      </c>
      <c r="G851" s="145" t="str">
        <f t="shared" si="4"/>
        <v/>
      </c>
      <c r="H851" s="145" t="str">
        <f t="shared" si="5"/>
        <v/>
      </c>
      <c r="I851" s="146" t="str">
        <f t="shared" ref="I851:J851" si="3559">IF(COUNTA($DO851:$DX851)&gt;0,$BA851,"")</f>
        <v/>
      </c>
      <c r="J851" s="146" t="str">
        <f t="shared" si="3559"/>
        <v/>
      </c>
      <c r="K851" s="147" t="str">
        <f t="shared" si="43"/>
        <v/>
      </c>
      <c r="L851" s="147" t="str">
        <f t="shared" si="7"/>
        <v/>
      </c>
      <c r="M851" s="147" t="str">
        <f t="shared" si="8"/>
        <v/>
      </c>
      <c r="N851" s="147" t="str">
        <f t="shared" si="48"/>
        <v/>
      </c>
      <c r="O851" s="147" t="str">
        <f t="shared" si="9"/>
        <v/>
      </c>
      <c r="P851" s="146" t="str">
        <f t="shared" si="3503"/>
        <v/>
      </c>
      <c r="Q851" s="147" t="str">
        <f t="shared" si="3504"/>
        <v/>
      </c>
      <c r="R851" s="146" t="str">
        <f t="shared" si="12"/>
        <v/>
      </c>
      <c r="S851" s="146" t="str">
        <f t="shared" si="13"/>
        <v/>
      </c>
      <c r="T851" s="146" t="str">
        <f>IF(NOT(ISBLANK(DH851)),
        IF(AND(ISREF('Input Tenderers'!$J$8:$K$8),COUNTA('Input Tenderers'!$N$8)&gt;0),
                IF(COUNTA('Input Implementation Transactio'!$N851:$O851)&gt;0,"supplier;tenderer;payee","supplier;tenderer"),
                IF(COUNTA('Input Implementation Transactio'!$N851:$O851)&gt;0,"supplier;payee","supplier")
                ),
        IF(COUNTA('Input Implementation Transactio'!$N851:$O851)&gt;0, "payee", "")
        )</f>
        <v/>
      </c>
      <c r="U851" s="146" t="str">
        <f t="shared" si="14"/>
        <v/>
      </c>
      <c r="V851" s="146" t="str">
        <f t="shared" si="15"/>
        <v/>
      </c>
      <c r="W851" s="148" t="str">
        <f t="shared" si="3505"/>
        <v/>
      </c>
      <c r="X851" s="175" t="str">
        <f t="shared" si="3506"/>
        <v/>
      </c>
      <c r="Y851" s="170" t="str">
        <f t="shared" si="3507"/>
        <v/>
      </c>
      <c r="Z851" s="150" t="str">
        <f t="shared" si="19"/>
        <v/>
      </c>
      <c r="AA851" s="146" t="str">
        <f t="shared" si="20"/>
        <v/>
      </c>
      <c r="AB851" s="146" t="str">
        <f t="shared" si="21"/>
        <v/>
      </c>
      <c r="AC851" s="146" t="str">
        <f t="shared" si="22"/>
        <v/>
      </c>
      <c r="AD851" s="148" t="str">
        <f t="shared" si="3508"/>
        <v/>
      </c>
      <c r="AE851" s="148" t="str">
        <f t="shared" si="24"/>
        <v/>
      </c>
      <c r="AF851" s="175" t="str">
        <f t="shared" si="3509"/>
        <v/>
      </c>
      <c r="AG851" s="170" t="str">
        <f t="shared" si="3510"/>
        <v/>
      </c>
      <c r="AH851" s="148" t="str">
        <f t="shared" si="3511"/>
        <v/>
      </c>
      <c r="AI851" s="146" t="str">
        <f t="shared" si="28"/>
        <v/>
      </c>
      <c r="AJ851" s="146" t="str">
        <f t="shared" si="29"/>
        <v/>
      </c>
      <c r="AK851" s="146" t="str">
        <f t="shared" si="30"/>
        <v/>
      </c>
      <c r="AL851" s="146" t="str">
        <f t="shared" si="31"/>
        <v/>
      </c>
      <c r="AM851" s="171" t="str">
        <f t="shared" si="32"/>
        <v/>
      </c>
      <c r="AN851" s="171" t="str">
        <f t="shared" si="33"/>
        <v/>
      </c>
      <c r="AO851" s="146" t="str">
        <f t="shared" si="34"/>
        <v/>
      </c>
      <c r="AP851" s="146" t="str">
        <f t="shared" si="35"/>
        <v/>
      </c>
      <c r="AQ851" s="146" t="str">
        <f t="shared" si="36"/>
        <v/>
      </c>
      <c r="AR851" s="146" t="str">
        <f t="shared" ref="AR851:AS851" si="3560">IF(NOT(ISBLANK(CB851)),CONCATENATE(TEXT(CB851,"yyyy-mm-ddThh:MM:ss"),"Z"),"")</f>
        <v/>
      </c>
      <c r="AS851" s="146" t="str">
        <f t="shared" si="3560"/>
        <v/>
      </c>
      <c r="AT851" s="146" t="str">
        <f t="shared" si="38"/>
        <v/>
      </c>
      <c r="AU851" s="146" t="str">
        <f t="shared" si="39"/>
        <v/>
      </c>
      <c r="AV851" s="146" t="str">
        <f t="shared" ref="AV851:AW851" si="3561">IF(NOT(ISBLANK(DT851)),CONCATENATE(TEXT(DT851,"yyyy-mm-ddThh:MM:ss"),"Z"),"")</f>
        <v/>
      </c>
      <c r="AW851" s="146" t="str">
        <f t="shared" si="3561"/>
        <v/>
      </c>
      <c r="AX851" s="146" t="str">
        <f t="shared" ref="AX851:AZ851" si="3562">IF(NOT(ISBLANK(ED851)),CONCATENATE(TEXT(ED851,"yyyy-mm-ddThh:MM:ss"),"Z"),"")</f>
        <v/>
      </c>
      <c r="AY851" s="146" t="str">
        <f t="shared" si="3562"/>
        <v/>
      </c>
      <c r="AZ851" s="146" t="str">
        <f t="shared" si="3562"/>
        <v/>
      </c>
      <c r="BA851" s="176"/>
      <c r="BB851" s="152"/>
      <c r="BC851" s="177"/>
      <c r="BD851" s="154"/>
      <c r="BE851" s="155"/>
      <c r="BF851" s="154"/>
      <c r="BG851" s="155"/>
      <c r="BH851" s="169"/>
      <c r="BI851" s="162"/>
      <c r="BJ851" s="172"/>
      <c r="BK851" s="162"/>
      <c r="BL851" s="158"/>
      <c r="BM851" s="172"/>
      <c r="BN851" s="162"/>
      <c r="BO851" s="167"/>
      <c r="BP851" s="169"/>
      <c r="BQ851" s="162"/>
      <c r="BR851" s="162"/>
      <c r="BS851" s="174"/>
      <c r="BT851" s="162"/>
      <c r="BU851" s="174"/>
      <c r="BV851" s="174"/>
      <c r="BW851" s="174"/>
      <c r="BX851" s="173"/>
      <c r="BY851" s="158"/>
      <c r="BZ851" s="160"/>
      <c r="CA851" s="172"/>
      <c r="CB851" s="152"/>
      <c r="CC851" s="152"/>
      <c r="CD851" s="156"/>
      <c r="CE851" s="172"/>
      <c r="CF851" s="162"/>
      <c r="CG851" s="162"/>
      <c r="CH851" s="158"/>
      <c r="CI851" s="173"/>
      <c r="CJ851" s="178"/>
      <c r="CK851" s="173"/>
      <c r="CL851" s="165"/>
      <c r="CM851" s="172"/>
      <c r="CN851" s="162"/>
      <c r="CO851" s="162"/>
      <c r="CP851" s="162"/>
      <c r="CQ851" s="162"/>
      <c r="CR851" s="169"/>
      <c r="CS851" s="162"/>
      <c r="CT851" s="162"/>
      <c r="CU851" s="174"/>
      <c r="CV851" s="152"/>
      <c r="CW851" s="173"/>
      <c r="CX851" s="158"/>
      <c r="CY851" s="172"/>
      <c r="CZ851" s="162"/>
      <c r="DA851" s="162"/>
      <c r="DB851" s="158"/>
      <c r="DC851" s="173"/>
      <c r="DD851" s="178"/>
      <c r="DE851" s="173"/>
      <c r="DF851" s="165"/>
      <c r="DG851" s="172"/>
      <c r="DH851" s="178"/>
      <c r="DI851" s="172"/>
      <c r="DJ851" s="178"/>
      <c r="DK851" s="172"/>
      <c r="DL851" s="162"/>
      <c r="DM851" s="167"/>
      <c r="DN851" s="169"/>
      <c r="DO851" s="162"/>
      <c r="DP851" s="162"/>
      <c r="DQ851" s="174"/>
      <c r="DR851" s="152"/>
      <c r="DS851" s="172"/>
      <c r="DT851" s="152"/>
      <c r="DU851" s="152"/>
      <c r="DV851" s="156"/>
      <c r="DW851" s="173"/>
      <c r="DX851" s="158"/>
      <c r="DY851" s="172"/>
      <c r="DZ851" s="162"/>
      <c r="EA851" s="162"/>
      <c r="EB851" s="172"/>
      <c r="EC851" s="172"/>
      <c r="ED851" s="152"/>
      <c r="EE851" s="152"/>
      <c r="EF851" s="152"/>
      <c r="EG851" s="174"/>
      <c r="EH851" s="172"/>
      <c r="EI851" s="162"/>
      <c r="EJ851" s="162"/>
    </row>
    <row r="852" spans="1:140" ht="12.5">
      <c r="A852" s="168"/>
      <c r="B852" s="169"/>
      <c r="C852" s="144" t="str">
        <f t="shared" si="0"/>
        <v/>
      </c>
      <c r="D852" s="144" t="str">
        <f t="shared" si="3500"/>
        <v/>
      </c>
      <c r="E852" s="144" t="str">
        <f t="shared" si="2"/>
        <v/>
      </c>
      <c r="F852" s="145" t="str">
        <f t="shared" si="3501"/>
        <v/>
      </c>
      <c r="G852" s="145" t="str">
        <f t="shared" si="4"/>
        <v/>
      </c>
      <c r="H852" s="145" t="str">
        <f t="shared" si="5"/>
        <v/>
      </c>
      <c r="I852" s="146" t="str">
        <f t="shared" ref="I852:J852" si="3563">IF(COUNTA($DO852:$DX852)&gt;0,$BA852,"")</f>
        <v/>
      </c>
      <c r="J852" s="146" t="str">
        <f t="shared" si="3563"/>
        <v/>
      </c>
      <c r="K852" s="147" t="str">
        <f t="shared" si="43"/>
        <v/>
      </c>
      <c r="L852" s="147" t="str">
        <f t="shared" si="7"/>
        <v/>
      </c>
      <c r="M852" s="147" t="str">
        <f t="shared" si="8"/>
        <v/>
      </c>
      <c r="N852" s="147" t="str">
        <f t="shared" si="48"/>
        <v/>
      </c>
      <c r="O852" s="147" t="str">
        <f t="shared" si="9"/>
        <v/>
      </c>
      <c r="P852" s="146" t="str">
        <f t="shared" si="3503"/>
        <v/>
      </c>
      <c r="Q852" s="147" t="str">
        <f t="shared" si="3504"/>
        <v/>
      </c>
      <c r="R852" s="146" t="str">
        <f t="shared" si="12"/>
        <v/>
      </c>
      <c r="S852" s="146" t="str">
        <f t="shared" si="13"/>
        <v/>
      </c>
      <c r="T852" s="146" t="str">
        <f>IF(NOT(ISBLANK(DH852)),
        IF(AND(ISREF('Input Tenderers'!$J$8:$K$8),COUNTA('Input Tenderers'!$N$8)&gt;0),
                IF(COUNTA('Input Implementation Transactio'!$N852:$O852)&gt;0,"supplier;tenderer;payee","supplier;tenderer"),
                IF(COUNTA('Input Implementation Transactio'!$N852:$O852)&gt;0,"supplier;payee","supplier")
                ),
        IF(COUNTA('Input Implementation Transactio'!$N852:$O852)&gt;0, "payee", "")
        )</f>
        <v/>
      </c>
      <c r="U852" s="146" t="str">
        <f t="shared" si="14"/>
        <v/>
      </c>
      <c r="V852" s="146" t="str">
        <f t="shared" si="15"/>
        <v/>
      </c>
      <c r="W852" s="148" t="str">
        <f t="shared" si="3505"/>
        <v/>
      </c>
      <c r="X852" s="175" t="str">
        <f t="shared" si="3506"/>
        <v/>
      </c>
      <c r="Y852" s="170" t="str">
        <f t="shared" si="3507"/>
        <v/>
      </c>
      <c r="Z852" s="150" t="str">
        <f t="shared" si="19"/>
        <v/>
      </c>
      <c r="AA852" s="146" t="str">
        <f t="shared" si="20"/>
        <v/>
      </c>
      <c r="AB852" s="146" t="str">
        <f t="shared" si="21"/>
        <v/>
      </c>
      <c r="AC852" s="146" t="str">
        <f t="shared" si="22"/>
        <v/>
      </c>
      <c r="AD852" s="148" t="str">
        <f t="shared" si="3508"/>
        <v/>
      </c>
      <c r="AE852" s="148" t="str">
        <f t="shared" si="24"/>
        <v/>
      </c>
      <c r="AF852" s="175" t="str">
        <f t="shared" si="3509"/>
        <v/>
      </c>
      <c r="AG852" s="170" t="str">
        <f t="shared" si="3510"/>
        <v/>
      </c>
      <c r="AH852" s="148" t="str">
        <f t="shared" si="3511"/>
        <v/>
      </c>
      <c r="AI852" s="146" t="str">
        <f t="shared" si="28"/>
        <v/>
      </c>
      <c r="AJ852" s="146" t="str">
        <f t="shared" si="29"/>
        <v/>
      </c>
      <c r="AK852" s="146" t="str">
        <f t="shared" si="30"/>
        <v/>
      </c>
      <c r="AL852" s="146" t="str">
        <f t="shared" si="31"/>
        <v/>
      </c>
      <c r="AM852" s="171" t="str">
        <f t="shared" si="32"/>
        <v/>
      </c>
      <c r="AN852" s="171" t="str">
        <f t="shared" si="33"/>
        <v/>
      </c>
      <c r="AO852" s="146" t="str">
        <f t="shared" si="34"/>
        <v/>
      </c>
      <c r="AP852" s="146" t="str">
        <f t="shared" si="35"/>
        <v/>
      </c>
      <c r="AQ852" s="146" t="str">
        <f t="shared" si="36"/>
        <v/>
      </c>
      <c r="AR852" s="146" t="str">
        <f t="shared" ref="AR852:AS852" si="3564">IF(NOT(ISBLANK(CB852)),CONCATENATE(TEXT(CB852,"yyyy-mm-ddThh:MM:ss"),"Z"),"")</f>
        <v/>
      </c>
      <c r="AS852" s="146" t="str">
        <f t="shared" si="3564"/>
        <v/>
      </c>
      <c r="AT852" s="146" t="str">
        <f t="shared" si="38"/>
        <v/>
      </c>
      <c r="AU852" s="146" t="str">
        <f t="shared" si="39"/>
        <v/>
      </c>
      <c r="AV852" s="146" t="str">
        <f t="shared" ref="AV852:AW852" si="3565">IF(NOT(ISBLANK(DT852)),CONCATENATE(TEXT(DT852,"yyyy-mm-ddThh:MM:ss"),"Z"),"")</f>
        <v/>
      </c>
      <c r="AW852" s="146" t="str">
        <f t="shared" si="3565"/>
        <v/>
      </c>
      <c r="AX852" s="146" t="str">
        <f t="shared" ref="AX852:AZ852" si="3566">IF(NOT(ISBLANK(ED852)),CONCATENATE(TEXT(ED852,"yyyy-mm-ddThh:MM:ss"),"Z"),"")</f>
        <v/>
      </c>
      <c r="AY852" s="146" t="str">
        <f t="shared" si="3566"/>
        <v/>
      </c>
      <c r="AZ852" s="146" t="str">
        <f t="shared" si="3566"/>
        <v/>
      </c>
      <c r="BA852" s="176"/>
      <c r="BB852" s="152"/>
      <c r="BC852" s="177"/>
      <c r="BD852" s="154"/>
      <c r="BE852" s="155"/>
      <c r="BF852" s="154"/>
      <c r="BG852" s="155"/>
      <c r="BH852" s="169"/>
      <c r="BI852" s="162"/>
      <c r="BJ852" s="172"/>
      <c r="BK852" s="162"/>
      <c r="BL852" s="158"/>
      <c r="BM852" s="172"/>
      <c r="BN852" s="162"/>
      <c r="BO852" s="167"/>
      <c r="BP852" s="169"/>
      <c r="BQ852" s="162"/>
      <c r="BR852" s="162"/>
      <c r="BS852" s="174"/>
      <c r="BT852" s="162"/>
      <c r="BU852" s="174"/>
      <c r="BV852" s="174"/>
      <c r="BW852" s="174"/>
      <c r="BX852" s="173"/>
      <c r="BY852" s="158"/>
      <c r="BZ852" s="160"/>
      <c r="CA852" s="172"/>
      <c r="CB852" s="152"/>
      <c r="CC852" s="152"/>
      <c r="CD852" s="156"/>
      <c r="CE852" s="172"/>
      <c r="CF852" s="162"/>
      <c r="CG852" s="162"/>
      <c r="CH852" s="158"/>
      <c r="CI852" s="173"/>
      <c r="CJ852" s="178"/>
      <c r="CK852" s="173"/>
      <c r="CL852" s="165"/>
      <c r="CM852" s="172"/>
      <c r="CN852" s="162"/>
      <c r="CO852" s="162"/>
      <c r="CP852" s="162"/>
      <c r="CQ852" s="162"/>
      <c r="CR852" s="169"/>
      <c r="CS852" s="162"/>
      <c r="CT852" s="162"/>
      <c r="CU852" s="174"/>
      <c r="CV852" s="152"/>
      <c r="CW852" s="173"/>
      <c r="CX852" s="158"/>
      <c r="CY852" s="172"/>
      <c r="CZ852" s="162"/>
      <c r="DA852" s="162"/>
      <c r="DB852" s="158"/>
      <c r="DC852" s="173"/>
      <c r="DD852" s="178"/>
      <c r="DE852" s="173"/>
      <c r="DF852" s="165"/>
      <c r="DG852" s="172"/>
      <c r="DH852" s="178"/>
      <c r="DI852" s="172"/>
      <c r="DJ852" s="178"/>
      <c r="DK852" s="172"/>
      <c r="DL852" s="162"/>
      <c r="DM852" s="167"/>
      <c r="DN852" s="169"/>
      <c r="DO852" s="162"/>
      <c r="DP852" s="162"/>
      <c r="DQ852" s="174"/>
      <c r="DR852" s="152"/>
      <c r="DS852" s="172"/>
      <c r="DT852" s="152"/>
      <c r="DU852" s="152"/>
      <c r="DV852" s="156"/>
      <c r="DW852" s="173"/>
      <c r="DX852" s="158"/>
      <c r="DY852" s="172"/>
      <c r="DZ852" s="162"/>
      <c r="EA852" s="162"/>
      <c r="EB852" s="172"/>
      <c r="EC852" s="172"/>
      <c r="ED852" s="152"/>
      <c r="EE852" s="152"/>
      <c r="EF852" s="152"/>
      <c r="EG852" s="174"/>
      <c r="EH852" s="172"/>
      <c r="EI852" s="162"/>
      <c r="EJ852" s="162"/>
    </row>
    <row r="853" spans="1:140" ht="12.5">
      <c r="A853" s="168"/>
      <c r="B853" s="169"/>
      <c r="C853" s="144" t="str">
        <f t="shared" si="0"/>
        <v/>
      </c>
      <c r="D853" s="144" t="str">
        <f t="shared" si="3500"/>
        <v/>
      </c>
      <c r="E853" s="144" t="str">
        <f t="shared" si="2"/>
        <v/>
      </c>
      <c r="F853" s="145" t="str">
        <f t="shared" si="3501"/>
        <v/>
      </c>
      <c r="G853" s="145" t="str">
        <f t="shared" si="4"/>
        <v/>
      </c>
      <c r="H853" s="145" t="str">
        <f t="shared" si="5"/>
        <v/>
      </c>
      <c r="I853" s="146" t="str">
        <f t="shared" ref="I853:J853" si="3567">IF(COUNTA($DO853:$DX853)&gt;0,$BA853,"")</f>
        <v/>
      </c>
      <c r="J853" s="146" t="str">
        <f t="shared" si="3567"/>
        <v/>
      </c>
      <c r="K853" s="147" t="str">
        <f t="shared" si="43"/>
        <v/>
      </c>
      <c r="L853" s="147" t="str">
        <f t="shared" si="7"/>
        <v/>
      </c>
      <c r="M853" s="147" t="str">
        <f t="shared" si="8"/>
        <v/>
      </c>
      <c r="N853" s="147" t="str">
        <f t="shared" si="48"/>
        <v/>
      </c>
      <c r="O853" s="147" t="str">
        <f t="shared" si="9"/>
        <v/>
      </c>
      <c r="P853" s="146" t="str">
        <f t="shared" si="3503"/>
        <v/>
      </c>
      <c r="Q853" s="147" t="str">
        <f t="shared" si="3504"/>
        <v/>
      </c>
      <c r="R853" s="146" t="str">
        <f t="shared" si="12"/>
        <v/>
      </c>
      <c r="S853" s="146" t="str">
        <f t="shared" si="13"/>
        <v/>
      </c>
      <c r="T853" s="146" t="str">
        <f>IF(NOT(ISBLANK(DH853)),
        IF(AND(ISREF('Input Tenderers'!$J$8:$K$8),COUNTA('Input Tenderers'!$N$8)&gt;0),
                IF(COUNTA('Input Implementation Transactio'!$N853:$O853)&gt;0,"supplier;tenderer;payee","supplier;tenderer"),
                IF(COUNTA('Input Implementation Transactio'!$N853:$O853)&gt;0,"supplier;payee","supplier")
                ),
        IF(COUNTA('Input Implementation Transactio'!$N853:$O853)&gt;0, "payee", "")
        )</f>
        <v/>
      </c>
      <c r="U853" s="146" t="str">
        <f t="shared" si="14"/>
        <v/>
      </c>
      <c r="V853" s="146" t="str">
        <f t="shared" si="15"/>
        <v/>
      </c>
      <c r="W853" s="148" t="str">
        <f t="shared" si="3505"/>
        <v/>
      </c>
      <c r="X853" s="175" t="str">
        <f t="shared" si="3506"/>
        <v/>
      </c>
      <c r="Y853" s="170" t="str">
        <f t="shared" si="3507"/>
        <v/>
      </c>
      <c r="Z853" s="150" t="str">
        <f t="shared" si="19"/>
        <v/>
      </c>
      <c r="AA853" s="146" t="str">
        <f t="shared" si="20"/>
        <v/>
      </c>
      <c r="AB853" s="146" t="str">
        <f t="shared" si="21"/>
        <v/>
      </c>
      <c r="AC853" s="146" t="str">
        <f t="shared" si="22"/>
        <v/>
      </c>
      <c r="AD853" s="148" t="str">
        <f t="shared" si="3508"/>
        <v/>
      </c>
      <c r="AE853" s="148" t="str">
        <f t="shared" si="24"/>
        <v/>
      </c>
      <c r="AF853" s="175" t="str">
        <f t="shared" si="3509"/>
        <v/>
      </c>
      <c r="AG853" s="170" t="str">
        <f t="shared" si="3510"/>
        <v/>
      </c>
      <c r="AH853" s="148" t="str">
        <f t="shared" si="3511"/>
        <v/>
      </c>
      <c r="AI853" s="146" t="str">
        <f t="shared" si="28"/>
        <v/>
      </c>
      <c r="AJ853" s="146" t="str">
        <f t="shared" si="29"/>
        <v/>
      </c>
      <c r="AK853" s="146" t="str">
        <f t="shared" si="30"/>
        <v/>
      </c>
      <c r="AL853" s="146" t="str">
        <f t="shared" si="31"/>
        <v/>
      </c>
      <c r="AM853" s="171" t="str">
        <f t="shared" si="32"/>
        <v/>
      </c>
      <c r="AN853" s="171" t="str">
        <f t="shared" si="33"/>
        <v/>
      </c>
      <c r="AO853" s="146" t="str">
        <f t="shared" si="34"/>
        <v/>
      </c>
      <c r="AP853" s="146" t="str">
        <f t="shared" si="35"/>
        <v/>
      </c>
      <c r="AQ853" s="146" t="str">
        <f t="shared" si="36"/>
        <v/>
      </c>
      <c r="AR853" s="146" t="str">
        <f t="shared" ref="AR853:AS853" si="3568">IF(NOT(ISBLANK(CB853)),CONCATENATE(TEXT(CB853,"yyyy-mm-ddThh:MM:ss"),"Z"),"")</f>
        <v/>
      </c>
      <c r="AS853" s="146" t="str">
        <f t="shared" si="3568"/>
        <v/>
      </c>
      <c r="AT853" s="146" t="str">
        <f t="shared" si="38"/>
        <v/>
      </c>
      <c r="AU853" s="146" t="str">
        <f t="shared" si="39"/>
        <v/>
      </c>
      <c r="AV853" s="146" t="str">
        <f t="shared" ref="AV853:AW853" si="3569">IF(NOT(ISBLANK(DT853)),CONCATENATE(TEXT(DT853,"yyyy-mm-ddThh:MM:ss"),"Z"),"")</f>
        <v/>
      </c>
      <c r="AW853" s="146" t="str">
        <f t="shared" si="3569"/>
        <v/>
      </c>
      <c r="AX853" s="146" t="str">
        <f t="shared" ref="AX853:AZ853" si="3570">IF(NOT(ISBLANK(ED853)),CONCATENATE(TEXT(ED853,"yyyy-mm-ddThh:MM:ss"),"Z"),"")</f>
        <v/>
      </c>
      <c r="AY853" s="146" t="str">
        <f t="shared" si="3570"/>
        <v/>
      </c>
      <c r="AZ853" s="146" t="str">
        <f t="shared" si="3570"/>
        <v/>
      </c>
      <c r="BA853" s="176"/>
      <c r="BB853" s="152"/>
      <c r="BC853" s="177"/>
      <c r="BD853" s="154"/>
      <c r="BE853" s="155"/>
      <c r="BF853" s="154"/>
      <c r="BG853" s="155"/>
      <c r="BH853" s="169"/>
      <c r="BI853" s="162"/>
      <c r="BJ853" s="172"/>
      <c r="BK853" s="162"/>
      <c r="BL853" s="158"/>
      <c r="BM853" s="172"/>
      <c r="BN853" s="162"/>
      <c r="BO853" s="167"/>
      <c r="BP853" s="169"/>
      <c r="BQ853" s="162"/>
      <c r="BR853" s="162"/>
      <c r="BS853" s="174"/>
      <c r="BT853" s="162"/>
      <c r="BU853" s="174"/>
      <c r="BV853" s="174"/>
      <c r="BW853" s="174"/>
      <c r="BX853" s="173"/>
      <c r="BY853" s="158"/>
      <c r="BZ853" s="160"/>
      <c r="CA853" s="172"/>
      <c r="CB853" s="152"/>
      <c r="CC853" s="152"/>
      <c r="CD853" s="156"/>
      <c r="CE853" s="172"/>
      <c r="CF853" s="162"/>
      <c r="CG853" s="162"/>
      <c r="CH853" s="158"/>
      <c r="CI853" s="173"/>
      <c r="CJ853" s="178"/>
      <c r="CK853" s="173"/>
      <c r="CL853" s="165"/>
      <c r="CM853" s="172"/>
      <c r="CN853" s="162"/>
      <c r="CO853" s="162"/>
      <c r="CP853" s="162"/>
      <c r="CQ853" s="162"/>
      <c r="CR853" s="169"/>
      <c r="CS853" s="162"/>
      <c r="CT853" s="162"/>
      <c r="CU853" s="174"/>
      <c r="CV853" s="152"/>
      <c r="CW853" s="173"/>
      <c r="CX853" s="158"/>
      <c r="CY853" s="172"/>
      <c r="CZ853" s="162"/>
      <c r="DA853" s="162"/>
      <c r="DB853" s="158"/>
      <c r="DC853" s="173"/>
      <c r="DD853" s="178"/>
      <c r="DE853" s="173"/>
      <c r="DF853" s="165"/>
      <c r="DG853" s="172"/>
      <c r="DH853" s="178"/>
      <c r="DI853" s="172"/>
      <c r="DJ853" s="178"/>
      <c r="DK853" s="172"/>
      <c r="DL853" s="162"/>
      <c r="DM853" s="167"/>
      <c r="DN853" s="169"/>
      <c r="DO853" s="162"/>
      <c r="DP853" s="162"/>
      <c r="DQ853" s="174"/>
      <c r="DR853" s="152"/>
      <c r="DS853" s="172"/>
      <c r="DT853" s="152"/>
      <c r="DU853" s="152"/>
      <c r="DV853" s="156"/>
      <c r="DW853" s="173"/>
      <c r="DX853" s="158"/>
      <c r="DY853" s="172"/>
      <c r="DZ853" s="162"/>
      <c r="EA853" s="162"/>
      <c r="EB853" s="172"/>
      <c r="EC853" s="172"/>
      <c r="ED853" s="152"/>
      <c r="EE853" s="152"/>
      <c r="EF853" s="152"/>
      <c r="EG853" s="174"/>
      <c r="EH853" s="172"/>
      <c r="EI853" s="162"/>
      <c r="EJ853" s="162"/>
    </row>
    <row r="854" spans="1:140" ht="12.5">
      <c r="A854" s="168"/>
      <c r="B854" s="169"/>
      <c r="C854" s="144" t="str">
        <f t="shared" si="0"/>
        <v/>
      </c>
      <c r="D854" s="144" t="str">
        <f t="shared" si="3500"/>
        <v/>
      </c>
      <c r="E854" s="144" t="str">
        <f t="shared" si="2"/>
        <v/>
      </c>
      <c r="F854" s="145" t="str">
        <f t="shared" si="3501"/>
        <v/>
      </c>
      <c r="G854" s="145" t="str">
        <f t="shared" si="4"/>
        <v/>
      </c>
      <c r="H854" s="145" t="str">
        <f t="shared" si="5"/>
        <v/>
      </c>
      <c r="I854" s="146" t="str">
        <f t="shared" ref="I854:J854" si="3571">IF(COUNTA($DO854:$DX854)&gt;0,$BA854,"")</f>
        <v/>
      </c>
      <c r="J854" s="146" t="str">
        <f t="shared" si="3571"/>
        <v/>
      </c>
      <c r="K854" s="147" t="str">
        <f t="shared" si="43"/>
        <v/>
      </c>
      <c r="L854" s="147" t="str">
        <f t="shared" si="7"/>
        <v/>
      </c>
      <c r="M854" s="147" t="str">
        <f t="shared" si="8"/>
        <v/>
      </c>
      <c r="N854" s="147" t="str">
        <f t="shared" si="48"/>
        <v/>
      </c>
      <c r="O854" s="147" t="str">
        <f t="shared" si="9"/>
        <v/>
      </c>
      <c r="P854" s="146" t="str">
        <f t="shared" si="3503"/>
        <v/>
      </c>
      <c r="Q854" s="147" t="str">
        <f t="shared" si="3504"/>
        <v/>
      </c>
      <c r="R854" s="146" t="str">
        <f t="shared" si="12"/>
        <v/>
      </c>
      <c r="S854" s="146" t="str">
        <f t="shared" si="13"/>
        <v/>
      </c>
      <c r="T854" s="146" t="str">
        <f>IF(NOT(ISBLANK(DH854)),
        IF(AND(ISREF('Input Tenderers'!$J$8:$K$8),COUNTA('Input Tenderers'!$N$8)&gt;0),
                IF(COUNTA('Input Implementation Transactio'!$N854:$O854)&gt;0,"supplier;tenderer;payee","supplier;tenderer"),
                IF(COUNTA('Input Implementation Transactio'!$N854:$O854)&gt;0,"supplier;payee","supplier")
                ),
        IF(COUNTA('Input Implementation Transactio'!$N854:$O854)&gt;0, "payee", "")
        )</f>
        <v/>
      </c>
      <c r="U854" s="146" t="str">
        <f t="shared" si="14"/>
        <v/>
      </c>
      <c r="V854" s="146" t="str">
        <f t="shared" si="15"/>
        <v/>
      </c>
      <c r="W854" s="148" t="str">
        <f t="shared" si="3505"/>
        <v/>
      </c>
      <c r="X854" s="175" t="str">
        <f t="shared" si="3506"/>
        <v/>
      </c>
      <c r="Y854" s="170" t="str">
        <f t="shared" si="3507"/>
        <v/>
      </c>
      <c r="Z854" s="150" t="str">
        <f t="shared" si="19"/>
        <v/>
      </c>
      <c r="AA854" s="146" t="str">
        <f t="shared" si="20"/>
        <v/>
      </c>
      <c r="AB854" s="146" t="str">
        <f t="shared" si="21"/>
        <v/>
      </c>
      <c r="AC854" s="146" t="str">
        <f t="shared" si="22"/>
        <v/>
      </c>
      <c r="AD854" s="148" t="str">
        <f t="shared" si="3508"/>
        <v/>
      </c>
      <c r="AE854" s="148" t="str">
        <f t="shared" si="24"/>
        <v/>
      </c>
      <c r="AF854" s="175" t="str">
        <f t="shared" si="3509"/>
        <v/>
      </c>
      <c r="AG854" s="170" t="str">
        <f t="shared" si="3510"/>
        <v/>
      </c>
      <c r="AH854" s="148" t="str">
        <f t="shared" si="3511"/>
        <v/>
      </c>
      <c r="AI854" s="146" t="str">
        <f t="shared" si="28"/>
        <v/>
      </c>
      <c r="AJ854" s="146" t="str">
        <f t="shared" si="29"/>
        <v/>
      </c>
      <c r="AK854" s="146" t="str">
        <f t="shared" si="30"/>
        <v/>
      </c>
      <c r="AL854" s="146" t="str">
        <f t="shared" si="31"/>
        <v/>
      </c>
      <c r="AM854" s="171" t="str">
        <f t="shared" si="32"/>
        <v/>
      </c>
      <c r="AN854" s="171" t="str">
        <f t="shared" si="33"/>
        <v/>
      </c>
      <c r="AO854" s="146" t="str">
        <f t="shared" si="34"/>
        <v/>
      </c>
      <c r="AP854" s="146" t="str">
        <f t="shared" si="35"/>
        <v/>
      </c>
      <c r="AQ854" s="146" t="str">
        <f t="shared" si="36"/>
        <v/>
      </c>
      <c r="AR854" s="146" t="str">
        <f t="shared" ref="AR854:AS854" si="3572">IF(NOT(ISBLANK(CB854)),CONCATENATE(TEXT(CB854,"yyyy-mm-ddThh:MM:ss"),"Z"),"")</f>
        <v/>
      </c>
      <c r="AS854" s="146" t="str">
        <f t="shared" si="3572"/>
        <v/>
      </c>
      <c r="AT854" s="146" t="str">
        <f t="shared" si="38"/>
        <v/>
      </c>
      <c r="AU854" s="146" t="str">
        <f t="shared" si="39"/>
        <v/>
      </c>
      <c r="AV854" s="146" t="str">
        <f t="shared" ref="AV854:AW854" si="3573">IF(NOT(ISBLANK(DT854)),CONCATENATE(TEXT(DT854,"yyyy-mm-ddThh:MM:ss"),"Z"),"")</f>
        <v/>
      </c>
      <c r="AW854" s="146" t="str">
        <f t="shared" si="3573"/>
        <v/>
      </c>
      <c r="AX854" s="146" t="str">
        <f t="shared" ref="AX854:AZ854" si="3574">IF(NOT(ISBLANK(ED854)),CONCATENATE(TEXT(ED854,"yyyy-mm-ddThh:MM:ss"),"Z"),"")</f>
        <v/>
      </c>
      <c r="AY854" s="146" t="str">
        <f t="shared" si="3574"/>
        <v/>
      </c>
      <c r="AZ854" s="146" t="str">
        <f t="shared" si="3574"/>
        <v/>
      </c>
      <c r="BA854" s="176"/>
      <c r="BB854" s="152"/>
      <c r="BC854" s="177"/>
      <c r="BD854" s="154"/>
      <c r="BE854" s="155"/>
      <c r="BF854" s="154"/>
      <c r="BG854" s="155"/>
      <c r="BH854" s="169"/>
      <c r="BI854" s="162"/>
      <c r="BJ854" s="172"/>
      <c r="BK854" s="162"/>
      <c r="BL854" s="158"/>
      <c r="BM854" s="172"/>
      <c r="BN854" s="162"/>
      <c r="BO854" s="167"/>
      <c r="BP854" s="169"/>
      <c r="BQ854" s="162"/>
      <c r="BR854" s="162"/>
      <c r="BS854" s="174"/>
      <c r="BT854" s="162"/>
      <c r="BU854" s="174"/>
      <c r="BV854" s="174"/>
      <c r="BW854" s="174"/>
      <c r="BX854" s="173"/>
      <c r="BY854" s="158"/>
      <c r="BZ854" s="160"/>
      <c r="CA854" s="172"/>
      <c r="CB854" s="152"/>
      <c r="CC854" s="152"/>
      <c r="CD854" s="156"/>
      <c r="CE854" s="172"/>
      <c r="CF854" s="162"/>
      <c r="CG854" s="162"/>
      <c r="CH854" s="158"/>
      <c r="CI854" s="173"/>
      <c r="CJ854" s="178"/>
      <c r="CK854" s="173"/>
      <c r="CL854" s="165"/>
      <c r="CM854" s="172"/>
      <c r="CN854" s="162"/>
      <c r="CO854" s="162"/>
      <c r="CP854" s="162"/>
      <c r="CQ854" s="162"/>
      <c r="CR854" s="169"/>
      <c r="CS854" s="162"/>
      <c r="CT854" s="162"/>
      <c r="CU854" s="174"/>
      <c r="CV854" s="152"/>
      <c r="CW854" s="173"/>
      <c r="CX854" s="158"/>
      <c r="CY854" s="172"/>
      <c r="CZ854" s="162"/>
      <c r="DA854" s="162"/>
      <c r="DB854" s="158"/>
      <c r="DC854" s="173"/>
      <c r="DD854" s="178"/>
      <c r="DE854" s="173"/>
      <c r="DF854" s="165"/>
      <c r="DG854" s="172"/>
      <c r="DH854" s="178"/>
      <c r="DI854" s="172"/>
      <c r="DJ854" s="178"/>
      <c r="DK854" s="172"/>
      <c r="DL854" s="162"/>
      <c r="DM854" s="167"/>
      <c r="DN854" s="169"/>
      <c r="DO854" s="162"/>
      <c r="DP854" s="162"/>
      <c r="DQ854" s="174"/>
      <c r="DR854" s="152"/>
      <c r="DS854" s="172"/>
      <c r="DT854" s="152"/>
      <c r="DU854" s="152"/>
      <c r="DV854" s="156"/>
      <c r="DW854" s="173"/>
      <c r="DX854" s="158"/>
      <c r="DY854" s="172"/>
      <c r="DZ854" s="162"/>
      <c r="EA854" s="162"/>
      <c r="EB854" s="172"/>
      <c r="EC854" s="172"/>
      <c r="ED854" s="152"/>
      <c r="EE854" s="152"/>
      <c r="EF854" s="152"/>
      <c r="EG854" s="174"/>
      <c r="EH854" s="172"/>
      <c r="EI854" s="162"/>
      <c r="EJ854" s="162"/>
    </row>
    <row r="855" spans="1:140" ht="12.5">
      <c r="A855" s="168"/>
      <c r="B855" s="169"/>
      <c r="C855" s="144" t="str">
        <f t="shared" si="0"/>
        <v/>
      </c>
      <c r="D855" s="144" t="str">
        <f t="shared" si="3500"/>
        <v/>
      </c>
      <c r="E855" s="144" t="str">
        <f t="shared" si="2"/>
        <v/>
      </c>
      <c r="F855" s="145" t="str">
        <f t="shared" si="3501"/>
        <v/>
      </c>
      <c r="G855" s="145" t="str">
        <f t="shared" si="4"/>
        <v/>
      </c>
      <c r="H855" s="145" t="str">
        <f t="shared" si="5"/>
        <v/>
      </c>
      <c r="I855" s="146" t="str">
        <f t="shared" ref="I855:J855" si="3575">IF(COUNTA($DO855:$DX855)&gt;0,$BA855,"")</f>
        <v/>
      </c>
      <c r="J855" s="146" t="str">
        <f t="shared" si="3575"/>
        <v/>
      </c>
      <c r="K855" s="147" t="str">
        <f t="shared" si="43"/>
        <v/>
      </c>
      <c r="L855" s="147" t="str">
        <f t="shared" si="7"/>
        <v/>
      </c>
      <c r="M855" s="147" t="str">
        <f t="shared" si="8"/>
        <v/>
      </c>
      <c r="N855" s="147" t="str">
        <f t="shared" si="48"/>
        <v/>
      </c>
      <c r="O855" s="147" t="str">
        <f t="shared" si="9"/>
        <v/>
      </c>
      <c r="P855" s="146" t="str">
        <f t="shared" si="3503"/>
        <v/>
      </c>
      <c r="Q855" s="147" t="str">
        <f t="shared" si="3504"/>
        <v/>
      </c>
      <c r="R855" s="146" t="str">
        <f t="shared" si="12"/>
        <v/>
      </c>
      <c r="S855" s="146" t="str">
        <f t="shared" si="13"/>
        <v/>
      </c>
      <c r="T855" s="146" t="str">
        <f>IF(NOT(ISBLANK(DH855)),
        IF(AND(ISREF('Input Tenderers'!$J$8:$K$8),COUNTA('Input Tenderers'!$N$8)&gt;0),
                IF(COUNTA('Input Implementation Transactio'!$N855:$O855)&gt;0,"supplier;tenderer;payee","supplier;tenderer"),
                IF(COUNTA('Input Implementation Transactio'!$N855:$O855)&gt;0,"supplier;payee","supplier")
                ),
        IF(COUNTA('Input Implementation Transactio'!$N855:$O855)&gt;0, "payee", "")
        )</f>
        <v/>
      </c>
      <c r="U855" s="146" t="str">
        <f t="shared" si="14"/>
        <v/>
      </c>
      <c r="V855" s="146" t="str">
        <f t="shared" si="15"/>
        <v/>
      </c>
      <c r="W855" s="148" t="str">
        <f t="shared" si="3505"/>
        <v/>
      </c>
      <c r="X855" s="175" t="str">
        <f t="shared" si="3506"/>
        <v/>
      </c>
      <c r="Y855" s="170" t="str">
        <f t="shared" si="3507"/>
        <v/>
      </c>
      <c r="Z855" s="150" t="str">
        <f t="shared" si="19"/>
        <v/>
      </c>
      <c r="AA855" s="146" t="str">
        <f t="shared" si="20"/>
        <v/>
      </c>
      <c r="AB855" s="146" t="str">
        <f t="shared" si="21"/>
        <v/>
      </c>
      <c r="AC855" s="146" t="str">
        <f t="shared" si="22"/>
        <v/>
      </c>
      <c r="AD855" s="148" t="str">
        <f t="shared" si="3508"/>
        <v/>
      </c>
      <c r="AE855" s="148" t="str">
        <f t="shared" si="24"/>
        <v/>
      </c>
      <c r="AF855" s="175" t="str">
        <f t="shared" si="3509"/>
        <v/>
      </c>
      <c r="AG855" s="170" t="str">
        <f t="shared" si="3510"/>
        <v/>
      </c>
      <c r="AH855" s="148" t="str">
        <f t="shared" si="3511"/>
        <v/>
      </c>
      <c r="AI855" s="146" t="str">
        <f t="shared" si="28"/>
        <v/>
      </c>
      <c r="AJ855" s="146" t="str">
        <f t="shared" si="29"/>
        <v/>
      </c>
      <c r="AK855" s="146" t="str">
        <f t="shared" si="30"/>
        <v/>
      </c>
      <c r="AL855" s="146" t="str">
        <f t="shared" si="31"/>
        <v/>
      </c>
      <c r="AM855" s="171" t="str">
        <f t="shared" si="32"/>
        <v/>
      </c>
      <c r="AN855" s="171" t="str">
        <f t="shared" si="33"/>
        <v/>
      </c>
      <c r="AO855" s="146" t="str">
        <f t="shared" si="34"/>
        <v/>
      </c>
      <c r="AP855" s="146" t="str">
        <f t="shared" si="35"/>
        <v/>
      </c>
      <c r="AQ855" s="146" t="str">
        <f t="shared" si="36"/>
        <v/>
      </c>
      <c r="AR855" s="146" t="str">
        <f t="shared" ref="AR855:AS855" si="3576">IF(NOT(ISBLANK(CB855)),CONCATENATE(TEXT(CB855,"yyyy-mm-ddThh:MM:ss"),"Z"),"")</f>
        <v/>
      </c>
      <c r="AS855" s="146" t="str">
        <f t="shared" si="3576"/>
        <v/>
      </c>
      <c r="AT855" s="146" t="str">
        <f t="shared" si="38"/>
        <v/>
      </c>
      <c r="AU855" s="146" t="str">
        <f t="shared" si="39"/>
        <v/>
      </c>
      <c r="AV855" s="146" t="str">
        <f t="shared" ref="AV855:AW855" si="3577">IF(NOT(ISBLANK(DT855)),CONCATENATE(TEXT(DT855,"yyyy-mm-ddThh:MM:ss"),"Z"),"")</f>
        <v/>
      </c>
      <c r="AW855" s="146" t="str">
        <f t="shared" si="3577"/>
        <v/>
      </c>
      <c r="AX855" s="146" t="str">
        <f t="shared" ref="AX855:AZ855" si="3578">IF(NOT(ISBLANK(ED855)),CONCATENATE(TEXT(ED855,"yyyy-mm-ddThh:MM:ss"),"Z"),"")</f>
        <v/>
      </c>
      <c r="AY855" s="146" t="str">
        <f t="shared" si="3578"/>
        <v/>
      </c>
      <c r="AZ855" s="146" t="str">
        <f t="shared" si="3578"/>
        <v/>
      </c>
      <c r="BA855" s="176"/>
      <c r="BB855" s="152"/>
      <c r="BC855" s="177"/>
      <c r="BD855" s="154"/>
      <c r="BE855" s="155"/>
      <c r="BF855" s="154"/>
      <c r="BG855" s="155"/>
      <c r="BH855" s="169"/>
      <c r="BI855" s="162"/>
      <c r="BJ855" s="172"/>
      <c r="BK855" s="162"/>
      <c r="BL855" s="158"/>
      <c r="BM855" s="172"/>
      <c r="BN855" s="162"/>
      <c r="BO855" s="167"/>
      <c r="BP855" s="169"/>
      <c r="BQ855" s="162"/>
      <c r="BR855" s="162"/>
      <c r="BS855" s="174"/>
      <c r="BT855" s="162"/>
      <c r="BU855" s="174"/>
      <c r="BV855" s="174"/>
      <c r="BW855" s="174"/>
      <c r="BX855" s="173"/>
      <c r="BY855" s="158"/>
      <c r="BZ855" s="160"/>
      <c r="CA855" s="172"/>
      <c r="CB855" s="152"/>
      <c r="CC855" s="152"/>
      <c r="CD855" s="156"/>
      <c r="CE855" s="172"/>
      <c r="CF855" s="162"/>
      <c r="CG855" s="162"/>
      <c r="CH855" s="158"/>
      <c r="CI855" s="173"/>
      <c r="CJ855" s="178"/>
      <c r="CK855" s="173"/>
      <c r="CL855" s="165"/>
      <c r="CM855" s="172"/>
      <c r="CN855" s="162"/>
      <c r="CO855" s="162"/>
      <c r="CP855" s="162"/>
      <c r="CQ855" s="162"/>
      <c r="CR855" s="169"/>
      <c r="CS855" s="162"/>
      <c r="CT855" s="162"/>
      <c r="CU855" s="174"/>
      <c r="CV855" s="152"/>
      <c r="CW855" s="173"/>
      <c r="CX855" s="158"/>
      <c r="CY855" s="172"/>
      <c r="CZ855" s="162"/>
      <c r="DA855" s="162"/>
      <c r="DB855" s="158"/>
      <c r="DC855" s="173"/>
      <c r="DD855" s="178"/>
      <c r="DE855" s="173"/>
      <c r="DF855" s="165"/>
      <c r="DG855" s="172"/>
      <c r="DH855" s="178"/>
      <c r="DI855" s="172"/>
      <c r="DJ855" s="178"/>
      <c r="DK855" s="172"/>
      <c r="DL855" s="162"/>
      <c r="DM855" s="167"/>
      <c r="DN855" s="169"/>
      <c r="DO855" s="162"/>
      <c r="DP855" s="162"/>
      <c r="DQ855" s="174"/>
      <c r="DR855" s="152"/>
      <c r="DS855" s="172"/>
      <c r="DT855" s="152"/>
      <c r="DU855" s="152"/>
      <c r="DV855" s="156"/>
      <c r="DW855" s="173"/>
      <c r="DX855" s="158"/>
      <c r="DY855" s="172"/>
      <c r="DZ855" s="162"/>
      <c r="EA855" s="162"/>
      <c r="EB855" s="172"/>
      <c r="EC855" s="172"/>
      <c r="ED855" s="152"/>
      <c r="EE855" s="152"/>
      <c r="EF855" s="152"/>
      <c r="EG855" s="174"/>
      <c r="EH855" s="172"/>
      <c r="EI855" s="162"/>
      <c r="EJ855" s="162"/>
    </row>
    <row r="856" spans="1:140" ht="12.5">
      <c r="A856" s="168"/>
      <c r="B856" s="169"/>
      <c r="C856" s="144" t="str">
        <f t="shared" si="0"/>
        <v/>
      </c>
      <c r="D856" s="144" t="str">
        <f t="shared" si="3500"/>
        <v/>
      </c>
      <c r="E856" s="144" t="str">
        <f t="shared" si="2"/>
        <v/>
      </c>
      <c r="F856" s="145" t="str">
        <f t="shared" si="3501"/>
        <v/>
      </c>
      <c r="G856" s="145" t="str">
        <f t="shared" si="4"/>
        <v/>
      </c>
      <c r="H856" s="145" t="str">
        <f t="shared" si="5"/>
        <v/>
      </c>
      <c r="I856" s="146" t="str">
        <f t="shared" ref="I856:J856" si="3579">IF(COUNTA($DO856:$DX856)&gt;0,$BA856,"")</f>
        <v/>
      </c>
      <c r="J856" s="146" t="str">
        <f t="shared" si="3579"/>
        <v/>
      </c>
      <c r="K856" s="147" t="str">
        <f t="shared" si="43"/>
        <v/>
      </c>
      <c r="L856" s="147" t="str">
        <f t="shared" si="7"/>
        <v/>
      </c>
      <c r="M856" s="147" t="str">
        <f t="shared" si="8"/>
        <v/>
      </c>
      <c r="N856" s="147" t="str">
        <f t="shared" si="48"/>
        <v/>
      </c>
      <c r="O856" s="147" t="str">
        <f t="shared" si="9"/>
        <v/>
      </c>
      <c r="P856" s="146" t="str">
        <f t="shared" si="3503"/>
        <v/>
      </c>
      <c r="Q856" s="147" t="str">
        <f t="shared" si="3504"/>
        <v/>
      </c>
      <c r="R856" s="146" t="str">
        <f t="shared" si="12"/>
        <v/>
      </c>
      <c r="S856" s="146" t="str">
        <f t="shared" si="13"/>
        <v/>
      </c>
      <c r="T856" s="146" t="str">
        <f>IF(NOT(ISBLANK(DH856)),
        IF(AND(ISREF('Input Tenderers'!$J$8:$K$8),COUNTA('Input Tenderers'!$N$8)&gt;0),
                IF(COUNTA('Input Implementation Transactio'!$N856:$O856)&gt;0,"supplier;tenderer;payee","supplier;tenderer"),
                IF(COUNTA('Input Implementation Transactio'!$N856:$O856)&gt;0,"supplier;payee","supplier")
                ),
        IF(COUNTA('Input Implementation Transactio'!$N856:$O856)&gt;0, "payee", "")
        )</f>
        <v/>
      </c>
      <c r="U856" s="146" t="str">
        <f t="shared" si="14"/>
        <v/>
      </c>
      <c r="V856" s="146" t="str">
        <f t="shared" si="15"/>
        <v/>
      </c>
      <c r="W856" s="148" t="str">
        <f t="shared" si="3505"/>
        <v/>
      </c>
      <c r="X856" s="175" t="str">
        <f t="shared" si="3506"/>
        <v/>
      </c>
      <c r="Y856" s="170" t="str">
        <f t="shared" si="3507"/>
        <v/>
      </c>
      <c r="Z856" s="150" t="str">
        <f t="shared" si="19"/>
        <v/>
      </c>
      <c r="AA856" s="146" t="str">
        <f t="shared" si="20"/>
        <v/>
      </c>
      <c r="AB856" s="146" t="str">
        <f t="shared" si="21"/>
        <v/>
      </c>
      <c r="AC856" s="146" t="str">
        <f t="shared" si="22"/>
        <v/>
      </c>
      <c r="AD856" s="148" t="str">
        <f t="shared" si="3508"/>
        <v/>
      </c>
      <c r="AE856" s="148" t="str">
        <f t="shared" si="24"/>
        <v/>
      </c>
      <c r="AF856" s="175" t="str">
        <f t="shared" si="3509"/>
        <v/>
      </c>
      <c r="AG856" s="170" t="str">
        <f t="shared" si="3510"/>
        <v/>
      </c>
      <c r="AH856" s="148" t="str">
        <f t="shared" si="3511"/>
        <v/>
      </c>
      <c r="AI856" s="146" t="str">
        <f t="shared" si="28"/>
        <v/>
      </c>
      <c r="AJ856" s="146" t="str">
        <f t="shared" si="29"/>
        <v/>
      </c>
      <c r="AK856" s="146" t="str">
        <f t="shared" si="30"/>
        <v/>
      </c>
      <c r="AL856" s="146" t="str">
        <f t="shared" si="31"/>
        <v/>
      </c>
      <c r="AM856" s="171" t="str">
        <f t="shared" si="32"/>
        <v/>
      </c>
      <c r="AN856" s="171" t="str">
        <f t="shared" si="33"/>
        <v/>
      </c>
      <c r="AO856" s="146" t="str">
        <f t="shared" si="34"/>
        <v/>
      </c>
      <c r="AP856" s="146" t="str">
        <f t="shared" si="35"/>
        <v/>
      </c>
      <c r="AQ856" s="146" t="str">
        <f t="shared" si="36"/>
        <v/>
      </c>
      <c r="AR856" s="146" t="str">
        <f t="shared" ref="AR856:AS856" si="3580">IF(NOT(ISBLANK(CB856)),CONCATENATE(TEXT(CB856,"yyyy-mm-ddThh:MM:ss"),"Z"),"")</f>
        <v/>
      </c>
      <c r="AS856" s="146" t="str">
        <f t="shared" si="3580"/>
        <v/>
      </c>
      <c r="AT856" s="146" t="str">
        <f t="shared" si="38"/>
        <v/>
      </c>
      <c r="AU856" s="146" t="str">
        <f t="shared" si="39"/>
        <v/>
      </c>
      <c r="AV856" s="146" t="str">
        <f t="shared" ref="AV856:AW856" si="3581">IF(NOT(ISBLANK(DT856)),CONCATENATE(TEXT(DT856,"yyyy-mm-ddThh:MM:ss"),"Z"),"")</f>
        <v/>
      </c>
      <c r="AW856" s="146" t="str">
        <f t="shared" si="3581"/>
        <v/>
      </c>
      <c r="AX856" s="146" t="str">
        <f t="shared" ref="AX856:AZ856" si="3582">IF(NOT(ISBLANK(ED856)),CONCATENATE(TEXT(ED856,"yyyy-mm-ddThh:MM:ss"),"Z"),"")</f>
        <v/>
      </c>
      <c r="AY856" s="146" t="str">
        <f t="shared" si="3582"/>
        <v/>
      </c>
      <c r="AZ856" s="146" t="str">
        <f t="shared" si="3582"/>
        <v/>
      </c>
      <c r="BA856" s="176"/>
      <c r="BB856" s="152"/>
      <c r="BC856" s="177"/>
      <c r="BD856" s="154"/>
      <c r="BE856" s="155"/>
      <c r="BF856" s="154"/>
      <c r="BG856" s="155"/>
      <c r="BH856" s="169"/>
      <c r="BI856" s="162"/>
      <c r="BJ856" s="172"/>
      <c r="BK856" s="162"/>
      <c r="BL856" s="158"/>
      <c r="BM856" s="172"/>
      <c r="BN856" s="162"/>
      <c r="BO856" s="167"/>
      <c r="BP856" s="169"/>
      <c r="BQ856" s="162"/>
      <c r="BR856" s="162"/>
      <c r="BS856" s="174"/>
      <c r="BT856" s="162"/>
      <c r="BU856" s="174"/>
      <c r="BV856" s="174"/>
      <c r="BW856" s="174"/>
      <c r="BX856" s="173"/>
      <c r="BY856" s="158"/>
      <c r="BZ856" s="160"/>
      <c r="CA856" s="172"/>
      <c r="CB856" s="152"/>
      <c r="CC856" s="152"/>
      <c r="CD856" s="156"/>
      <c r="CE856" s="172"/>
      <c r="CF856" s="162"/>
      <c r="CG856" s="162"/>
      <c r="CH856" s="158"/>
      <c r="CI856" s="173"/>
      <c r="CJ856" s="178"/>
      <c r="CK856" s="173"/>
      <c r="CL856" s="165"/>
      <c r="CM856" s="172"/>
      <c r="CN856" s="162"/>
      <c r="CO856" s="162"/>
      <c r="CP856" s="162"/>
      <c r="CQ856" s="162"/>
      <c r="CR856" s="169"/>
      <c r="CS856" s="162"/>
      <c r="CT856" s="162"/>
      <c r="CU856" s="174"/>
      <c r="CV856" s="152"/>
      <c r="CW856" s="173"/>
      <c r="CX856" s="158"/>
      <c r="CY856" s="172"/>
      <c r="CZ856" s="162"/>
      <c r="DA856" s="162"/>
      <c r="DB856" s="158"/>
      <c r="DC856" s="173"/>
      <c r="DD856" s="178"/>
      <c r="DE856" s="173"/>
      <c r="DF856" s="165"/>
      <c r="DG856" s="172"/>
      <c r="DH856" s="178"/>
      <c r="DI856" s="172"/>
      <c r="DJ856" s="178"/>
      <c r="DK856" s="172"/>
      <c r="DL856" s="162"/>
      <c r="DM856" s="167"/>
      <c r="DN856" s="169"/>
      <c r="DO856" s="162"/>
      <c r="DP856" s="162"/>
      <c r="DQ856" s="174"/>
      <c r="DR856" s="152"/>
      <c r="DS856" s="172"/>
      <c r="DT856" s="152"/>
      <c r="DU856" s="152"/>
      <c r="DV856" s="156"/>
      <c r="DW856" s="173"/>
      <c r="DX856" s="158"/>
      <c r="DY856" s="172"/>
      <c r="DZ856" s="162"/>
      <c r="EA856" s="162"/>
      <c r="EB856" s="172"/>
      <c r="EC856" s="172"/>
      <c r="ED856" s="152"/>
      <c r="EE856" s="152"/>
      <c r="EF856" s="152"/>
      <c r="EG856" s="174"/>
      <c r="EH856" s="172"/>
      <c r="EI856" s="162"/>
      <c r="EJ856" s="162"/>
    </row>
    <row r="857" spans="1:140" ht="12.5">
      <c r="A857" s="168"/>
      <c r="B857" s="169"/>
      <c r="C857" s="144" t="str">
        <f t="shared" si="0"/>
        <v/>
      </c>
      <c r="D857" s="144" t="str">
        <f t="shared" si="3500"/>
        <v/>
      </c>
      <c r="E857" s="144" t="str">
        <f t="shared" si="2"/>
        <v/>
      </c>
      <c r="F857" s="145" t="str">
        <f t="shared" si="3501"/>
        <v/>
      </c>
      <c r="G857" s="145" t="str">
        <f t="shared" si="4"/>
        <v/>
      </c>
      <c r="H857" s="145" t="str">
        <f t="shared" si="5"/>
        <v/>
      </c>
      <c r="I857" s="146" t="str">
        <f t="shared" ref="I857:J857" si="3583">IF(COUNTA($DO857:$DX857)&gt;0,$BA857,"")</f>
        <v/>
      </c>
      <c r="J857" s="146" t="str">
        <f t="shared" si="3583"/>
        <v/>
      </c>
      <c r="K857" s="147" t="str">
        <f t="shared" si="43"/>
        <v/>
      </c>
      <c r="L857" s="147" t="str">
        <f t="shared" si="7"/>
        <v/>
      </c>
      <c r="M857" s="147" t="str">
        <f t="shared" si="8"/>
        <v/>
      </c>
      <c r="N857" s="147" t="str">
        <f t="shared" si="48"/>
        <v/>
      </c>
      <c r="O857" s="147" t="str">
        <f t="shared" si="9"/>
        <v/>
      </c>
      <c r="P857" s="146" t="str">
        <f t="shared" si="3503"/>
        <v/>
      </c>
      <c r="Q857" s="147" t="str">
        <f t="shared" si="3504"/>
        <v/>
      </c>
      <c r="R857" s="146" t="str">
        <f t="shared" si="12"/>
        <v/>
      </c>
      <c r="S857" s="146" t="str">
        <f t="shared" si="13"/>
        <v/>
      </c>
      <c r="T857" s="146" t="str">
        <f>IF(NOT(ISBLANK(DH857)),
        IF(AND(ISREF('Input Tenderers'!$J$8:$K$8),COUNTA('Input Tenderers'!$N$8)&gt;0),
                IF(COUNTA('Input Implementation Transactio'!$N857:$O857)&gt;0,"supplier;tenderer;payee","supplier;tenderer"),
                IF(COUNTA('Input Implementation Transactio'!$N857:$O857)&gt;0,"supplier;payee","supplier")
                ),
        IF(COUNTA('Input Implementation Transactio'!$N857:$O857)&gt;0, "payee", "")
        )</f>
        <v/>
      </c>
      <c r="U857" s="146" t="str">
        <f t="shared" si="14"/>
        <v/>
      </c>
      <c r="V857" s="146" t="str">
        <f t="shared" si="15"/>
        <v/>
      </c>
      <c r="W857" s="148" t="str">
        <f t="shared" si="3505"/>
        <v/>
      </c>
      <c r="X857" s="175" t="str">
        <f t="shared" si="3506"/>
        <v/>
      </c>
      <c r="Y857" s="170" t="str">
        <f t="shared" si="3507"/>
        <v/>
      </c>
      <c r="Z857" s="150" t="str">
        <f t="shared" si="19"/>
        <v/>
      </c>
      <c r="AA857" s="146" t="str">
        <f t="shared" si="20"/>
        <v/>
      </c>
      <c r="AB857" s="146" t="str">
        <f t="shared" si="21"/>
        <v/>
      </c>
      <c r="AC857" s="146" t="str">
        <f t="shared" si="22"/>
        <v/>
      </c>
      <c r="AD857" s="148" t="str">
        <f t="shared" si="3508"/>
        <v/>
      </c>
      <c r="AE857" s="148" t="str">
        <f t="shared" si="24"/>
        <v/>
      </c>
      <c r="AF857" s="175" t="str">
        <f t="shared" si="3509"/>
        <v/>
      </c>
      <c r="AG857" s="170" t="str">
        <f t="shared" si="3510"/>
        <v/>
      </c>
      <c r="AH857" s="148" t="str">
        <f t="shared" si="3511"/>
        <v/>
      </c>
      <c r="AI857" s="146" t="str">
        <f t="shared" si="28"/>
        <v/>
      </c>
      <c r="AJ857" s="146" t="str">
        <f t="shared" si="29"/>
        <v/>
      </c>
      <c r="AK857" s="146" t="str">
        <f t="shared" si="30"/>
        <v/>
      </c>
      <c r="AL857" s="146" t="str">
        <f t="shared" si="31"/>
        <v/>
      </c>
      <c r="AM857" s="171" t="str">
        <f t="shared" si="32"/>
        <v/>
      </c>
      <c r="AN857" s="171" t="str">
        <f t="shared" si="33"/>
        <v/>
      </c>
      <c r="AO857" s="146" t="str">
        <f t="shared" si="34"/>
        <v/>
      </c>
      <c r="AP857" s="146" t="str">
        <f t="shared" si="35"/>
        <v/>
      </c>
      <c r="AQ857" s="146" t="str">
        <f t="shared" si="36"/>
        <v/>
      </c>
      <c r="AR857" s="146" t="str">
        <f t="shared" ref="AR857:AS857" si="3584">IF(NOT(ISBLANK(CB857)),CONCATENATE(TEXT(CB857,"yyyy-mm-ddThh:MM:ss"),"Z"),"")</f>
        <v/>
      </c>
      <c r="AS857" s="146" t="str">
        <f t="shared" si="3584"/>
        <v/>
      </c>
      <c r="AT857" s="146" t="str">
        <f t="shared" si="38"/>
        <v/>
      </c>
      <c r="AU857" s="146" t="str">
        <f t="shared" si="39"/>
        <v/>
      </c>
      <c r="AV857" s="146" t="str">
        <f t="shared" ref="AV857:AW857" si="3585">IF(NOT(ISBLANK(DT857)),CONCATENATE(TEXT(DT857,"yyyy-mm-ddThh:MM:ss"),"Z"),"")</f>
        <v/>
      </c>
      <c r="AW857" s="146" t="str">
        <f t="shared" si="3585"/>
        <v/>
      </c>
      <c r="AX857" s="146" t="str">
        <f t="shared" ref="AX857:AZ857" si="3586">IF(NOT(ISBLANK(ED857)),CONCATENATE(TEXT(ED857,"yyyy-mm-ddThh:MM:ss"),"Z"),"")</f>
        <v/>
      </c>
      <c r="AY857" s="146" t="str">
        <f t="shared" si="3586"/>
        <v/>
      </c>
      <c r="AZ857" s="146" t="str">
        <f t="shared" si="3586"/>
        <v/>
      </c>
      <c r="BA857" s="176"/>
      <c r="BB857" s="152"/>
      <c r="BC857" s="177"/>
      <c r="BD857" s="154"/>
      <c r="BE857" s="155"/>
      <c r="BF857" s="154"/>
      <c r="BG857" s="155"/>
      <c r="BH857" s="169"/>
      <c r="BI857" s="162"/>
      <c r="BJ857" s="172"/>
      <c r="BK857" s="162"/>
      <c r="BL857" s="158"/>
      <c r="BM857" s="172"/>
      <c r="BN857" s="162"/>
      <c r="BO857" s="167"/>
      <c r="BP857" s="169"/>
      <c r="BQ857" s="162"/>
      <c r="BR857" s="162"/>
      <c r="BS857" s="174"/>
      <c r="BT857" s="162"/>
      <c r="BU857" s="174"/>
      <c r="BV857" s="174"/>
      <c r="BW857" s="174"/>
      <c r="BX857" s="173"/>
      <c r="BY857" s="158"/>
      <c r="BZ857" s="160"/>
      <c r="CA857" s="172"/>
      <c r="CB857" s="152"/>
      <c r="CC857" s="152"/>
      <c r="CD857" s="156"/>
      <c r="CE857" s="172"/>
      <c r="CF857" s="162"/>
      <c r="CG857" s="162"/>
      <c r="CH857" s="158"/>
      <c r="CI857" s="173"/>
      <c r="CJ857" s="178"/>
      <c r="CK857" s="173"/>
      <c r="CL857" s="165"/>
      <c r="CM857" s="172"/>
      <c r="CN857" s="162"/>
      <c r="CO857" s="162"/>
      <c r="CP857" s="162"/>
      <c r="CQ857" s="162"/>
      <c r="CR857" s="169"/>
      <c r="CS857" s="162"/>
      <c r="CT857" s="162"/>
      <c r="CU857" s="174"/>
      <c r="CV857" s="152"/>
      <c r="CW857" s="173"/>
      <c r="CX857" s="158"/>
      <c r="CY857" s="172"/>
      <c r="CZ857" s="162"/>
      <c r="DA857" s="162"/>
      <c r="DB857" s="158"/>
      <c r="DC857" s="173"/>
      <c r="DD857" s="178"/>
      <c r="DE857" s="173"/>
      <c r="DF857" s="165"/>
      <c r="DG857" s="172"/>
      <c r="DH857" s="178"/>
      <c r="DI857" s="172"/>
      <c r="DJ857" s="178"/>
      <c r="DK857" s="172"/>
      <c r="DL857" s="162"/>
      <c r="DM857" s="167"/>
      <c r="DN857" s="169"/>
      <c r="DO857" s="162"/>
      <c r="DP857" s="162"/>
      <c r="DQ857" s="174"/>
      <c r="DR857" s="152"/>
      <c r="DS857" s="172"/>
      <c r="DT857" s="152"/>
      <c r="DU857" s="152"/>
      <c r="DV857" s="156"/>
      <c r="DW857" s="173"/>
      <c r="DX857" s="158"/>
      <c r="DY857" s="172"/>
      <c r="DZ857" s="162"/>
      <c r="EA857" s="162"/>
      <c r="EB857" s="172"/>
      <c r="EC857" s="172"/>
      <c r="ED857" s="152"/>
      <c r="EE857" s="152"/>
      <c r="EF857" s="152"/>
      <c r="EG857" s="174"/>
      <c r="EH857" s="172"/>
      <c r="EI857" s="162"/>
      <c r="EJ857" s="162"/>
    </row>
    <row r="858" spans="1:140" ht="12.5">
      <c r="A858" s="168"/>
      <c r="B858" s="169"/>
      <c r="C858" s="144" t="str">
        <f t="shared" si="0"/>
        <v/>
      </c>
      <c r="D858" s="144" t="str">
        <f t="shared" si="3500"/>
        <v/>
      </c>
      <c r="E858" s="144" t="str">
        <f t="shared" si="2"/>
        <v/>
      </c>
      <c r="F858" s="145" t="str">
        <f t="shared" si="3501"/>
        <v/>
      </c>
      <c r="G858" s="145" t="str">
        <f t="shared" si="4"/>
        <v/>
      </c>
      <c r="H858" s="145" t="str">
        <f t="shared" si="5"/>
        <v/>
      </c>
      <c r="I858" s="146" t="str">
        <f t="shared" ref="I858:J858" si="3587">IF(COUNTA($DO858:$DX858)&gt;0,$BA858,"")</f>
        <v/>
      </c>
      <c r="J858" s="146" t="str">
        <f t="shared" si="3587"/>
        <v/>
      </c>
      <c r="K858" s="147" t="str">
        <f t="shared" si="43"/>
        <v/>
      </c>
      <c r="L858" s="147" t="str">
        <f t="shared" si="7"/>
        <v/>
      </c>
      <c r="M858" s="147" t="str">
        <f t="shared" si="8"/>
        <v/>
      </c>
      <c r="N858" s="147" t="str">
        <f t="shared" si="48"/>
        <v/>
      </c>
      <c r="O858" s="147" t="str">
        <f t="shared" si="9"/>
        <v/>
      </c>
      <c r="P858" s="146" t="str">
        <f t="shared" si="3503"/>
        <v/>
      </c>
      <c r="Q858" s="147" t="str">
        <f t="shared" si="3504"/>
        <v/>
      </c>
      <c r="R858" s="146" t="str">
        <f t="shared" si="12"/>
        <v/>
      </c>
      <c r="S858" s="146" t="str">
        <f t="shared" si="13"/>
        <v/>
      </c>
      <c r="T858" s="146" t="str">
        <f>IF(NOT(ISBLANK(DH858)),
        IF(AND(ISREF('Input Tenderers'!$J$8:$K$8),COUNTA('Input Tenderers'!$N$8)&gt;0),
                IF(COUNTA('Input Implementation Transactio'!$N858:$O858)&gt;0,"supplier;tenderer;payee","supplier;tenderer"),
                IF(COUNTA('Input Implementation Transactio'!$N858:$O858)&gt;0,"supplier;payee","supplier")
                ),
        IF(COUNTA('Input Implementation Transactio'!$N858:$O858)&gt;0, "payee", "")
        )</f>
        <v/>
      </c>
      <c r="U858" s="146" t="str">
        <f t="shared" si="14"/>
        <v/>
      </c>
      <c r="V858" s="146" t="str">
        <f t="shared" si="15"/>
        <v/>
      </c>
      <c r="W858" s="148" t="str">
        <f t="shared" si="3505"/>
        <v/>
      </c>
      <c r="X858" s="175" t="str">
        <f t="shared" si="3506"/>
        <v/>
      </c>
      <c r="Y858" s="170" t="str">
        <f t="shared" si="3507"/>
        <v/>
      </c>
      <c r="Z858" s="150" t="str">
        <f t="shared" si="19"/>
        <v/>
      </c>
      <c r="AA858" s="146" t="str">
        <f t="shared" si="20"/>
        <v/>
      </c>
      <c r="AB858" s="146" t="str">
        <f t="shared" si="21"/>
        <v/>
      </c>
      <c r="AC858" s="146" t="str">
        <f t="shared" si="22"/>
        <v/>
      </c>
      <c r="AD858" s="148" t="str">
        <f t="shared" si="3508"/>
        <v/>
      </c>
      <c r="AE858" s="148" t="str">
        <f t="shared" si="24"/>
        <v/>
      </c>
      <c r="AF858" s="175" t="str">
        <f t="shared" si="3509"/>
        <v/>
      </c>
      <c r="AG858" s="170" t="str">
        <f t="shared" si="3510"/>
        <v/>
      </c>
      <c r="AH858" s="148" t="str">
        <f t="shared" si="3511"/>
        <v/>
      </c>
      <c r="AI858" s="146" t="str">
        <f t="shared" si="28"/>
        <v/>
      </c>
      <c r="AJ858" s="146" t="str">
        <f t="shared" si="29"/>
        <v/>
      </c>
      <c r="AK858" s="146" t="str">
        <f t="shared" si="30"/>
        <v/>
      </c>
      <c r="AL858" s="146" t="str">
        <f t="shared" si="31"/>
        <v/>
      </c>
      <c r="AM858" s="171" t="str">
        <f t="shared" si="32"/>
        <v/>
      </c>
      <c r="AN858" s="171" t="str">
        <f t="shared" si="33"/>
        <v/>
      </c>
      <c r="AO858" s="146" t="str">
        <f t="shared" si="34"/>
        <v/>
      </c>
      <c r="AP858" s="146" t="str">
        <f t="shared" si="35"/>
        <v/>
      </c>
      <c r="AQ858" s="146" t="str">
        <f t="shared" si="36"/>
        <v/>
      </c>
      <c r="AR858" s="146" t="str">
        <f t="shared" ref="AR858:AS858" si="3588">IF(NOT(ISBLANK(CB858)),CONCATENATE(TEXT(CB858,"yyyy-mm-ddThh:MM:ss"),"Z"),"")</f>
        <v/>
      </c>
      <c r="AS858" s="146" t="str">
        <f t="shared" si="3588"/>
        <v/>
      </c>
      <c r="AT858" s="146" t="str">
        <f t="shared" si="38"/>
        <v/>
      </c>
      <c r="AU858" s="146" t="str">
        <f t="shared" si="39"/>
        <v/>
      </c>
      <c r="AV858" s="146" t="str">
        <f t="shared" ref="AV858:AW858" si="3589">IF(NOT(ISBLANK(DT858)),CONCATENATE(TEXT(DT858,"yyyy-mm-ddThh:MM:ss"),"Z"),"")</f>
        <v/>
      </c>
      <c r="AW858" s="146" t="str">
        <f t="shared" si="3589"/>
        <v/>
      </c>
      <c r="AX858" s="146" t="str">
        <f t="shared" ref="AX858:AZ858" si="3590">IF(NOT(ISBLANK(ED858)),CONCATENATE(TEXT(ED858,"yyyy-mm-ddThh:MM:ss"),"Z"),"")</f>
        <v/>
      </c>
      <c r="AY858" s="146" t="str">
        <f t="shared" si="3590"/>
        <v/>
      </c>
      <c r="AZ858" s="146" t="str">
        <f t="shared" si="3590"/>
        <v/>
      </c>
      <c r="BA858" s="176"/>
      <c r="BB858" s="152"/>
      <c r="BC858" s="177"/>
      <c r="BD858" s="154"/>
      <c r="BE858" s="155"/>
      <c r="BF858" s="154"/>
      <c r="BG858" s="155"/>
      <c r="BH858" s="169"/>
      <c r="BI858" s="162"/>
      <c r="BJ858" s="172"/>
      <c r="BK858" s="162"/>
      <c r="BL858" s="158"/>
      <c r="BM858" s="172"/>
      <c r="BN858" s="162"/>
      <c r="BO858" s="167"/>
      <c r="BP858" s="169"/>
      <c r="BQ858" s="162"/>
      <c r="BR858" s="162"/>
      <c r="BS858" s="174"/>
      <c r="BT858" s="162"/>
      <c r="BU858" s="174"/>
      <c r="BV858" s="174"/>
      <c r="BW858" s="174"/>
      <c r="BX858" s="173"/>
      <c r="BY858" s="158"/>
      <c r="BZ858" s="160"/>
      <c r="CA858" s="172"/>
      <c r="CB858" s="152"/>
      <c r="CC858" s="152"/>
      <c r="CD858" s="156"/>
      <c r="CE858" s="172"/>
      <c r="CF858" s="162"/>
      <c r="CG858" s="162"/>
      <c r="CH858" s="158"/>
      <c r="CI858" s="173"/>
      <c r="CJ858" s="178"/>
      <c r="CK858" s="173"/>
      <c r="CL858" s="165"/>
      <c r="CM858" s="172"/>
      <c r="CN858" s="162"/>
      <c r="CO858" s="162"/>
      <c r="CP858" s="162"/>
      <c r="CQ858" s="162"/>
      <c r="CR858" s="169"/>
      <c r="CS858" s="162"/>
      <c r="CT858" s="162"/>
      <c r="CU858" s="174"/>
      <c r="CV858" s="152"/>
      <c r="CW858" s="173"/>
      <c r="CX858" s="158"/>
      <c r="CY858" s="172"/>
      <c r="CZ858" s="162"/>
      <c r="DA858" s="162"/>
      <c r="DB858" s="158"/>
      <c r="DC858" s="173"/>
      <c r="DD858" s="178"/>
      <c r="DE858" s="173"/>
      <c r="DF858" s="165"/>
      <c r="DG858" s="172"/>
      <c r="DH858" s="178"/>
      <c r="DI858" s="172"/>
      <c r="DJ858" s="178"/>
      <c r="DK858" s="172"/>
      <c r="DL858" s="162"/>
      <c r="DM858" s="167"/>
      <c r="DN858" s="169"/>
      <c r="DO858" s="162"/>
      <c r="DP858" s="162"/>
      <c r="DQ858" s="174"/>
      <c r="DR858" s="152"/>
      <c r="DS858" s="172"/>
      <c r="DT858" s="152"/>
      <c r="DU858" s="152"/>
      <c r="DV858" s="156"/>
      <c r="DW858" s="173"/>
      <c r="DX858" s="158"/>
      <c r="DY858" s="172"/>
      <c r="DZ858" s="162"/>
      <c r="EA858" s="162"/>
      <c r="EB858" s="172"/>
      <c r="EC858" s="172"/>
      <c r="ED858" s="152"/>
      <c r="EE858" s="152"/>
      <c r="EF858" s="152"/>
      <c r="EG858" s="174"/>
      <c r="EH858" s="172"/>
      <c r="EI858" s="162"/>
      <c r="EJ858" s="162"/>
    </row>
    <row r="859" spans="1:140" ht="12.5">
      <c r="A859" s="168"/>
      <c r="B859" s="169"/>
      <c r="C859" s="144" t="str">
        <f t="shared" si="0"/>
        <v/>
      </c>
      <c r="D859" s="144" t="str">
        <f t="shared" si="3500"/>
        <v/>
      </c>
      <c r="E859" s="144" t="str">
        <f t="shared" si="2"/>
        <v/>
      </c>
      <c r="F859" s="145" t="str">
        <f t="shared" si="3501"/>
        <v/>
      </c>
      <c r="G859" s="145" t="str">
        <f t="shared" si="4"/>
        <v/>
      </c>
      <c r="H859" s="145" t="str">
        <f t="shared" si="5"/>
        <v/>
      </c>
      <c r="I859" s="146" t="str">
        <f t="shared" ref="I859:J859" si="3591">IF(COUNTA($DO859:$DX859)&gt;0,$BA859,"")</f>
        <v/>
      </c>
      <c r="J859" s="146" t="str">
        <f t="shared" si="3591"/>
        <v/>
      </c>
      <c r="K859" s="147" t="str">
        <f t="shared" si="43"/>
        <v/>
      </c>
      <c r="L859" s="147" t="str">
        <f t="shared" si="7"/>
        <v/>
      </c>
      <c r="M859" s="147" t="str">
        <f t="shared" si="8"/>
        <v/>
      </c>
      <c r="N859" s="147" t="str">
        <f t="shared" si="48"/>
        <v/>
      </c>
      <c r="O859" s="147" t="str">
        <f t="shared" si="9"/>
        <v/>
      </c>
      <c r="P859" s="146" t="str">
        <f t="shared" si="3503"/>
        <v/>
      </c>
      <c r="Q859" s="147" t="str">
        <f t="shared" si="3504"/>
        <v/>
      </c>
      <c r="R859" s="146" t="str">
        <f t="shared" si="12"/>
        <v/>
      </c>
      <c r="S859" s="146" t="str">
        <f t="shared" si="13"/>
        <v/>
      </c>
      <c r="T859" s="146" t="str">
        <f>IF(NOT(ISBLANK(DH859)),
        IF(AND(ISREF('Input Tenderers'!$J$8:$K$8),COUNTA('Input Tenderers'!$N$8)&gt;0),
                IF(COUNTA('Input Implementation Transactio'!$N859:$O859)&gt;0,"supplier;tenderer;payee","supplier;tenderer"),
                IF(COUNTA('Input Implementation Transactio'!$N859:$O859)&gt;0,"supplier;payee","supplier")
                ),
        IF(COUNTA('Input Implementation Transactio'!$N859:$O859)&gt;0, "payee", "")
        )</f>
        <v/>
      </c>
      <c r="U859" s="146" t="str">
        <f t="shared" si="14"/>
        <v/>
      </c>
      <c r="V859" s="146" t="str">
        <f t="shared" si="15"/>
        <v/>
      </c>
      <c r="W859" s="148" t="str">
        <f t="shared" si="3505"/>
        <v/>
      </c>
      <c r="X859" s="175" t="str">
        <f t="shared" si="3506"/>
        <v/>
      </c>
      <c r="Y859" s="170" t="str">
        <f t="shared" si="3507"/>
        <v/>
      </c>
      <c r="Z859" s="150" t="str">
        <f t="shared" si="19"/>
        <v/>
      </c>
      <c r="AA859" s="146" t="str">
        <f t="shared" si="20"/>
        <v/>
      </c>
      <c r="AB859" s="146" t="str">
        <f t="shared" si="21"/>
        <v/>
      </c>
      <c r="AC859" s="146" t="str">
        <f t="shared" si="22"/>
        <v/>
      </c>
      <c r="AD859" s="148" t="str">
        <f t="shared" si="3508"/>
        <v/>
      </c>
      <c r="AE859" s="148" t="str">
        <f t="shared" si="24"/>
        <v/>
      </c>
      <c r="AF859" s="175" t="str">
        <f t="shared" si="3509"/>
        <v/>
      </c>
      <c r="AG859" s="170" t="str">
        <f t="shared" si="3510"/>
        <v/>
      </c>
      <c r="AH859" s="148" t="str">
        <f t="shared" si="3511"/>
        <v/>
      </c>
      <c r="AI859" s="146" t="str">
        <f t="shared" si="28"/>
        <v/>
      </c>
      <c r="AJ859" s="146" t="str">
        <f t="shared" si="29"/>
        <v/>
      </c>
      <c r="AK859" s="146" t="str">
        <f t="shared" si="30"/>
        <v/>
      </c>
      <c r="AL859" s="146" t="str">
        <f t="shared" si="31"/>
        <v/>
      </c>
      <c r="AM859" s="171" t="str">
        <f t="shared" si="32"/>
        <v/>
      </c>
      <c r="AN859" s="171" t="str">
        <f t="shared" si="33"/>
        <v/>
      </c>
      <c r="AO859" s="146" t="str">
        <f t="shared" si="34"/>
        <v/>
      </c>
      <c r="AP859" s="146" t="str">
        <f t="shared" si="35"/>
        <v/>
      </c>
      <c r="AQ859" s="146" t="str">
        <f t="shared" si="36"/>
        <v/>
      </c>
      <c r="AR859" s="146" t="str">
        <f t="shared" ref="AR859:AS859" si="3592">IF(NOT(ISBLANK(CB859)),CONCATENATE(TEXT(CB859,"yyyy-mm-ddThh:MM:ss"),"Z"),"")</f>
        <v/>
      </c>
      <c r="AS859" s="146" t="str">
        <f t="shared" si="3592"/>
        <v/>
      </c>
      <c r="AT859" s="146" t="str">
        <f t="shared" si="38"/>
        <v/>
      </c>
      <c r="AU859" s="146" t="str">
        <f t="shared" si="39"/>
        <v/>
      </c>
      <c r="AV859" s="146" t="str">
        <f t="shared" ref="AV859:AW859" si="3593">IF(NOT(ISBLANK(DT859)),CONCATENATE(TEXT(DT859,"yyyy-mm-ddThh:MM:ss"),"Z"),"")</f>
        <v/>
      </c>
      <c r="AW859" s="146" t="str">
        <f t="shared" si="3593"/>
        <v/>
      </c>
      <c r="AX859" s="146" t="str">
        <f t="shared" ref="AX859:AZ859" si="3594">IF(NOT(ISBLANK(ED859)),CONCATENATE(TEXT(ED859,"yyyy-mm-ddThh:MM:ss"),"Z"),"")</f>
        <v/>
      </c>
      <c r="AY859" s="146" t="str">
        <f t="shared" si="3594"/>
        <v/>
      </c>
      <c r="AZ859" s="146" t="str">
        <f t="shared" si="3594"/>
        <v/>
      </c>
      <c r="BA859" s="176"/>
      <c r="BB859" s="152"/>
      <c r="BC859" s="177"/>
      <c r="BD859" s="154"/>
      <c r="BE859" s="155"/>
      <c r="BF859" s="154"/>
      <c r="BG859" s="155"/>
      <c r="BH859" s="169"/>
      <c r="BI859" s="162"/>
      <c r="BJ859" s="172"/>
      <c r="BK859" s="162"/>
      <c r="BL859" s="158"/>
      <c r="BM859" s="172"/>
      <c r="BN859" s="162"/>
      <c r="BO859" s="167"/>
      <c r="BP859" s="169"/>
      <c r="BQ859" s="162"/>
      <c r="BR859" s="162"/>
      <c r="BS859" s="174"/>
      <c r="BT859" s="162"/>
      <c r="BU859" s="174"/>
      <c r="BV859" s="174"/>
      <c r="BW859" s="174"/>
      <c r="BX859" s="173"/>
      <c r="BY859" s="158"/>
      <c r="BZ859" s="160"/>
      <c r="CA859" s="172"/>
      <c r="CB859" s="152"/>
      <c r="CC859" s="152"/>
      <c r="CD859" s="156"/>
      <c r="CE859" s="172"/>
      <c r="CF859" s="162"/>
      <c r="CG859" s="162"/>
      <c r="CH859" s="158"/>
      <c r="CI859" s="173"/>
      <c r="CJ859" s="178"/>
      <c r="CK859" s="173"/>
      <c r="CL859" s="165"/>
      <c r="CM859" s="172"/>
      <c r="CN859" s="162"/>
      <c r="CO859" s="162"/>
      <c r="CP859" s="162"/>
      <c r="CQ859" s="162"/>
      <c r="CR859" s="169"/>
      <c r="CS859" s="162"/>
      <c r="CT859" s="162"/>
      <c r="CU859" s="174"/>
      <c r="CV859" s="152"/>
      <c r="CW859" s="173"/>
      <c r="CX859" s="158"/>
      <c r="CY859" s="172"/>
      <c r="CZ859" s="162"/>
      <c r="DA859" s="162"/>
      <c r="DB859" s="158"/>
      <c r="DC859" s="173"/>
      <c r="DD859" s="178"/>
      <c r="DE859" s="173"/>
      <c r="DF859" s="165"/>
      <c r="DG859" s="172"/>
      <c r="DH859" s="178"/>
      <c r="DI859" s="172"/>
      <c r="DJ859" s="178"/>
      <c r="DK859" s="172"/>
      <c r="DL859" s="162"/>
      <c r="DM859" s="167"/>
      <c r="DN859" s="169"/>
      <c r="DO859" s="162"/>
      <c r="DP859" s="162"/>
      <c r="DQ859" s="174"/>
      <c r="DR859" s="152"/>
      <c r="DS859" s="172"/>
      <c r="DT859" s="152"/>
      <c r="DU859" s="152"/>
      <c r="DV859" s="156"/>
      <c r="DW859" s="173"/>
      <c r="DX859" s="158"/>
      <c r="DY859" s="172"/>
      <c r="DZ859" s="162"/>
      <c r="EA859" s="162"/>
      <c r="EB859" s="172"/>
      <c r="EC859" s="172"/>
      <c r="ED859" s="152"/>
      <c r="EE859" s="152"/>
      <c r="EF859" s="152"/>
      <c r="EG859" s="174"/>
      <c r="EH859" s="172"/>
      <c r="EI859" s="162"/>
      <c r="EJ859" s="162"/>
    </row>
    <row r="860" spans="1:140" ht="12.5">
      <c r="A860" s="168"/>
      <c r="B860" s="169"/>
      <c r="C860" s="144" t="str">
        <f t="shared" si="0"/>
        <v/>
      </c>
      <c r="D860" s="144" t="str">
        <f t="shared" si="3500"/>
        <v/>
      </c>
      <c r="E860" s="144" t="str">
        <f t="shared" si="2"/>
        <v/>
      </c>
      <c r="F860" s="145" t="str">
        <f t="shared" si="3501"/>
        <v/>
      </c>
      <c r="G860" s="145" t="str">
        <f t="shared" si="4"/>
        <v/>
      </c>
      <c r="H860" s="145" t="str">
        <f t="shared" si="5"/>
        <v/>
      </c>
      <c r="I860" s="146" t="str">
        <f t="shared" ref="I860:J860" si="3595">IF(COUNTA($DO860:$DX860)&gt;0,$BA860,"")</f>
        <v/>
      </c>
      <c r="J860" s="146" t="str">
        <f t="shared" si="3595"/>
        <v/>
      </c>
      <c r="K860" s="147" t="str">
        <f t="shared" si="43"/>
        <v/>
      </c>
      <c r="L860" s="147" t="str">
        <f t="shared" si="7"/>
        <v/>
      </c>
      <c r="M860" s="147" t="str">
        <f t="shared" si="8"/>
        <v/>
      </c>
      <c r="N860" s="147" t="str">
        <f t="shared" si="48"/>
        <v/>
      </c>
      <c r="O860" s="147" t="str">
        <f t="shared" si="9"/>
        <v/>
      </c>
      <c r="P860" s="146" t="str">
        <f t="shared" si="3503"/>
        <v/>
      </c>
      <c r="Q860" s="147" t="str">
        <f t="shared" si="3504"/>
        <v/>
      </c>
      <c r="R860" s="146" t="str">
        <f t="shared" si="12"/>
        <v/>
      </c>
      <c r="S860" s="146" t="str">
        <f t="shared" si="13"/>
        <v/>
      </c>
      <c r="T860" s="146" t="str">
        <f>IF(NOT(ISBLANK(DH860)),
        IF(AND(ISREF('Input Tenderers'!$J$8:$K$8),COUNTA('Input Tenderers'!$N$8)&gt;0),
                IF(COUNTA('Input Implementation Transactio'!$N860:$O860)&gt;0,"supplier;tenderer;payee","supplier;tenderer"),
                IF(COUNTA('Input Implementation Transactio'!$N860:$O860)&gt;0,"supplier;payee","supplier")
                ),
        IF(COUNTA('Input Implementation Transactio'!$N860:$O860)&gt;0, "payee", "")
        )</f>
        <v/>
      </c>
      <c r="U860" s="146" t="str">
        <f t="shared" si="14"/>
        <v/>
      </c>
      <c r="V860" s="146" t="str">
        <f t="shared" si="15"/>
        <v/>
      </c>
      <c r="W860" s="148" t="str">
        <f t="shared" si="3505"/>
        <v/>
      </c>
      <c r="X860" s="175" t="str">
        <f t="shared" si="3506"/>
        <v/>
      </c>
      <c r="Y860" s="170" t="str">
        <f t="shared" si="3507"/>
        <v/>
      </c>
      <c r="Z860" s="150" t="str">
        <f t="shared" si="19"/>
        <v/>
      </c>
      <c r="AA860" s="146" t="str">
        <f t="shared" si="20"/>
        <v/>
      </c>
      <c r="AB860" s="146" t="str">
        <f t="shared" si="21"/>
        <v/>
      </c>
      <c r="AC860" s="146" t="str">
        <f t="shared" si="22"/>
        <v/>
      </c>
      <c r="AD860" s="148" t="str">
        <f t="shared" si="3508"/>
        <v/>
      </c>
      <c r="AE860" s="148" t="str">
        <f t="shared" si="24"/>
        <v/>
      </c>
      <c r="AF860" s="175" t="str">
        <f t="shared" si="3509"/>
        <v/>
      </c>
      <c r="AG860" s="170" t="str">
        <f t="shared" si="3510"/>
        <v/>
      </c>
      <c r="AH860" s="148" t="str">
        <f t="shared" si="3511"/>
        <v/>
      </c>
      <c r="AI860" s="146" t="str">
        <f t="shared" si="28"/>
        <v/>
      </c>
      <c r="AJ860" s="146" t="str">
        <f t="shared" si="29"/>
        <v/>
      </c>
      <c r="AK860" s="146" t="str">
        <f t="shared" si="30"/>
        <v/>
      </c>
      <c r="AL860" s="146" t="str">
        <f t="shared" si="31"/>
        <v/>
      </c>
      <c r="AM860" s="171" t="str">
        <f t="shared" si="32"/>
        <v/>
      </c>
      <c r="AN860" s="171" t="str">
        <f t="shared" si="33"/>
        <v/>
      </c>
      <c r="AO860" s="146" t="str">
        <f t="shared" si="34"/>
        <v/>
      </c>
      <c r="AP860" s="146" t="str">
        <f t="shared" si="35"/>
        <v/>
      </c>
      <c r="AQ860" s="146" t="str">
        <f t="shared" si="36"/>
        <v/>
      </c>
      <c r="AR860" s="146" t="str">
        <f t="shared" ref="AR860:AS860" si="3596">IF(NOT(ISBLANK(CB860)),CONCATENATE(TEXT(CB860,"yyyy-mm-ddThh:MM:ss"),"Z"),"")</f>
        <v/>
      </c>
      <c r="AS860" s="146" t="str">
        <f t="shared" si="3596"/>
        <v/>
      </c>
      <c r="AT860" s="146" t="str">
        <f t="shared" si="38"/>
        <v/>
      </c>
      <c r="AU860" s="146" t="str">
        <f t="shared" si="39"/>
        <v/>
      </c>
      <c r="AV860" s="146" t="str">
        <f t="shared" ref="AV860:AW860" si="3597">IF(NOT(ISBLANK(DT860)),CONCATENATE(TEXT(DT860,"yyyy-mm-ddThh:MM:ss"),"Z"),"")</f>
        <v/>
      </c>
      <c r="AW860" s="146" t="str">
        <f t="shared" si="3597"/>
        <v/>
      </c>
      <c r="AX860" s="146" t="str">
        <f t="shared" ref="AX860:AZ860" si="3598">IF(NOT(ISBLANK(ED860)),CONCATENATE(TEXT(ED860,"yyyy-mm-ddThh:MM:ss"),"Z"),"")</f>
        <v/>
      </c>
      <c r="AY860" s="146" t="str">
        <f t="shared" si="3598"/>
        <v/>
      </c>
      <c r="AZ860" s="146" t="str">
        <f t="shared" si="3598"/>
        <v/>
      </c>
      <c r="BA860" s="176"/>
      <c r="BB860" s="152"/>
      <c r="BC860" s="177"/>
      <c r="BD860" s="154"/>
      <c r="BE860" s="155"/>
      <c r="BF860" s="154"/>
      <c r="BG860" s="155"/>
      <c r="BH860" s="169"/>
      <c r="BI860" s="162"/>
      <c r="BJ860" s="172"/>
      <c r="BK860" s="162"/>
      <c r="BL860" s="158"/>
      <c r="BM860" s="172"/>
      <c r="BN860" s="162"/>
      <c r="BO860" s="167"/>
      <c r="BP860" s="169"/>
      <c r="BQ860" s="162"/>
      <c r="BR860" s="162"/>
      <c r="BS860" s="174"/>
      <c r="BT860" s="162"/>
      <c r="BU860" s="174"/>
      <c r="BV860" s="174"/>
      <c r="BW860" s="174"/>
      <c r="BX860" s="173"/>
      <c r="BY860" s="158"/>
      <c r="BZ860" s="160"/>
      <c r="CA860" s="172"/>
      <c r="CB860" s="152"/>
      <c r="CC860" s="152"/>
      <c r="CD860" s="156"/>
      <c r="CE860" s="172"/>
      <c r="CF860" s="162"/>
      <c r="CG860" s="162"/>
      <c r="CH860" s="158"/>
      <c r="CI860" s="173"/>
      <c r="CJ860" s="178"/>
      <c r="CK860" s="173"/>
      <c r="CL860" s="165"/>
      <c r="CM860" s="172"/>
      <c r="CN860" s="162"/>
      <c r="CO860" s="162"/>
      <c r="CP860" s="162"/>
      <c r="CQ860" s="162"/>
      <c r="CR860" s="169"/>
      <c r="CS860" s="162"/>
      <c r="CT860" s="162"/>
      <c r="CU860" s="174"/>
      <c r="CV860" s="152"/>
      <c r="CW860" s="173"/>
      <c r="CX860" s="158"/>
      <c r="CY860" s="172"/>
      <c r="CZ860" s="162"/>
      <c r="DA860" s="162"/>
      <c r="DB860" s="158"/>
      <c r="DC860" s="173"/>
      <c r="DD860" s="178"/>
      <c r="DE860" s="173"/>
      <c r="DF860" s="165"/>
      <c r="DG860" s="172"/>
      <c r="DH860" s="178"/>
      <c r="DI860" s="172"/>
      <c r="DJ860" s="178"/>
      <c r="DK860" s="172"/>
      <c r="DL860" s="162"/>
      <c r="DM860" s="167"/>
      <c r="DN860" s="169"/>
      <c r="DO860" s="162"/>
      <c r="DP860" s="162"/>
      <c r="DQ860" s="174"/>
      <c r="DR860" s="152"/>
      <c r="DS860" s="172"/>
      <c r="DT860" s="152"/>
      <c r="DU860" s="152"/>
      <c r="DV860" s="156"/>
      <c r="DW860" s="173"/>
      <c r="DX860" s="158"/>
      <c r="DY860" s="172"/>
      <c r="DZ860" s="162"/>
      <c r="EA860" s="162"/>
      <c r="EB860" s="172"/>
      <c r="EC860" s="172"/>
      <c r="ED860" s="152"/>
      <c r="EE860" s="152"/>
      <c r="EF860" s="152"/>
      <c r="EG860" s="174"/>
      <c r="EH860" s="172"/>
      <c r="EI860" s="162"/>
      <c r="EJ860" s="162"/>
    </row>
    <row r="861" spans="1:140" ht="12.5">
      <c r="A861" s="168"/>
      <c r="B861" s="169"/>
      <c r="C861" s="144" t="str">
        <f t="shared" si="0"/>
        <v/>
      </c>
      <c r="D861" s="144" t="str">
        <f t="shared" si="3500"/>
        <v/>
      </c>
      <c r="E861" s="144" t="str">
        <f t="shared" si="2"/>
        <v/>
      </c>
      <c r="F861" s="145" t="str">
        <f t="shared" si="3501"/>
        <v/>
      </c>
      <c r="G861" s="145" t="str">
        <f t="shared" si="4"/>
        <v/>
      </c>
      <c r="H861" s="145" t="str">
        <f t="shared" si="5"/>
        <v/>
      </c>
      <c r="I861" s="146" t="str">
        <f t="shared" ref="I861:J861" si="3599">IF(COUNTA($DO861:$DX861)&gt;0,$BA861,"")</f>
        <v/>
      </c>
      <c r="J861" s="146" t="str">
        <f t="shared" si="3599"/>
        <v/>
      </c>
      <c r="K861" s="147" t="str">
        <f t="shared" si="43"/>
        <v/>
      </c>
      <c r="L861" s="147" t="str">
        <f t="shared" si="7"/>
        <v/>
      </c>
      <c r="M861" s="147" t="str">
        <f t="shared" si="8"/>
        <v/>
      </c>
      <c r="N861" s="147" t="str">
        <f t="shared" si="48"/>
        <v/>
      </c>
      <c r="O861" s="147" t="str">
        <f t="shared" si="9"/>
        <v/>
      </c>
      <c r="P861" s="146" t="str">
        <f t="shared" si="3503"/>
        <v/>
      </c>
      <c r="Q861" s="147" t="str">
        <f t="shared" si="3504"/>
        <v/>
      </c>
      <c r="R861" s="146" t="str">
        <f t="shared" si="12"/>
        <v/>
      </c>
      <c r="S861" s="146" t="str">
        <f t="shared" si="13"/>
        <v/>
      </c>
      <c r="T861" s="146" t="str">
        <f>IF(NOT(ISBLANK(DH861)),
        IF(AND(ISREF('Input Tenderers'!$J$8:$K$8),COUNTA('Input Tenderers'!$N$8)&gt;0),
                IF(COUNTA('Input Implementation Transactio'!$N861:$O861)&gt;0,"supplier;tenderer;payee","supplier;tenderer"),
                IF(COUNTA('Input Implementation Transactio'!$N861:$O861)&gt;0,"supplier;payee","supplier")
                ),
        IF(COUNTA('Input Implementation Transactio'!$N861:$O861)&gt;0, "payee", "")
        )</f>
        <v/>
      </c>
      <c r="U861" s="146" t="str">
        <f t="shared" si="14"/>
        <v/>
      </c>
      <c r="V861" s="146" t="str">
        <f t="shared" si="15"/>
        <v/>
      </c>
      <c r="W861" s="148" t="str">
        <f t="shared" si="3505"/>
        <v/>
      </c>
      <c r="X861" s="175" t="str">
        <f t="shared" si="3506"/>
        <v/>
      </c>
      <c r="Y861" s="170" t="str">
        <f t="shared" si="3507"/>
        <v/>
      </c>
      <c r="Z861" s="150" t="str">
        <f t="shared" si="19"/>
        <v/>
      </c>
      <c r="AA861" s="146" t="str">
        <f t="shared" si="20"/>
        <v/>
      </c>
      <c r="AB861" s="146" t="str">
        <f t="shared" si="21"/>
        <v/>
      </c>
      <c r="AC861" s="146" t="str">
        <f t="shared" si="22"/>
        <v/>
      </c>
      <c r="AD861" s="148" t="str">
        <f t="shared" si="3508"/>
        <v/>
      </c>
      <c r="AE861" s="148" t="str">
        <f t="shared" si="24"/>
        <v/>
      </c>
      <c r="AF861" s="175" t="str">
        <f t="shared" si="3509"/>
        <v/>
      </c>
      <c r="AG861" s="170" t="str">
        <f t="shared" si="3510"/>
        <v/>
      </c>
      <c r="AH861" s="148" t="str">
        <f t="shared" si="3511"/>
        <v/>
      </c>
      <c r="AI861" s="146" t="str">
        <f t="shared" si="28"/>
        <v/>
      </c>
      <c r="AJ861" s="146" t="str">
        <f t="shared" si="29"/>
        <v/>
      </c>
      <c r="AK861" s="146" t="str">
        <f t="shared" si="30"/>
        <v/>
      </c>
      <c r="AL861" s="146" t="str">
        <f t="shared" si="31"/>
        <v/>
      </c>
      <c r="AM861" s="171" t="str">
        <f t="shared" si="32"/>
        <v/>
      </c>
      <c r="AN861" s="171" t="str">
        <f t="shared" si="33"/>
        <v/>
      </c>
      <c r="AO861" s="146" t="str">
        <f t="shared" si="34"/>
        <v/>
      </c>
      <c r="AP861" s="146" t="str">
        <f t="shared" si="35"/>
        <v/>
      </c>
      <c r="AQ861" s="146" t="str">
        <f t="shared" si="36"/>
        <v/>
      </c>
      <c r="AR861" s="146" t="str">
        <f t="shared" ref="AR861:AS861" si="3600">IF(NOT(ISBLANK(CB861)),CONCATENATE(TEXT(CB861,"yyyy-mm-ddThh:MM:ss"),"Z"),"")</f>
        <v/>
      </c>
      <c r="AS861" s="146" t="str">
        <f t="shared" si="3600"/>
        <v/>
      </c>
      <c r="AT861" s="146" t="str">
        <f t="shared" si="38"/>
        <v/>
      </c>
      <c r="AU861" s="146" t="str">
        <f t="shared" si="39"/>
        <v/>
      </c>
      <c r="AV861" s="146" t="str">
        <f t="shared" ref="AV861:AW861" si="3601">IF(NOT(ISBLANK(DT861)),CONCATENATE(TEXT(DT861,"yyyy-mm-ddThh:MM:ss"),"Z"),"")</f>
        <v/>
      </c>
      <c r="AW861" s="146" t="str">
        <f t="shared" si="3601"/>
        <v/>
      </c>
      <c r="AX861" s="146" t="str">
        <f t="shared" ref="AX861:AZ861" si="3602">IF(NOT(ISBLANK(ED861)),CONCATENATE(TEXT(ED861,"yyyy-mm-ddThh:MM:ss"),"Z"),"")</f>
        <v/>
      </c>
      <c r="AY861" s="146" t="str">
        <f t="shared" si="3602"/>
        <v/>
      </c>
      <c r="AZ861" s="146" t="str">
        <f t="shared" si="3602"/>
        <v/>
      </c>
      <c r="BA861" s="176"/>
      <c r="BB861" s="152"/>
      <c r="BC861" s="177"/>
      <c r="BD861" s="154"/>
      <c r="BE861" s="155"/>
      <c r="BF861" s="154"/>
      <c r="BG861" s="155"/>
      <c r="BH861" s="169"/>
      <c r="BI861" s="162"/>
      <c r="BJ861" s="172"/>
      <c r="BK861" s="162"/>
      <c r="BL861" s="158"/>
      <c r="BM861" s="172"/>
      <c r="BN861" s="162"/>
      <c r="BO861" s="167"/>
      <c r="BP861" s="169"/>
      <c r="BQ861" s="162"/>
      <c r="BR861" s="162"/>
      <c r="BS861" s="174"/>
      <c r="BT861" s="162"/>
      <c r="BU861" s="174"/>
      <c r="BV861" s="174"/>
      <c r="BW861" s="174"/>
      <c r="BX861" s="173"/>
      <c r="BY861" s="158"/>
      <c r="BZ861" s="160"/>
      <c r="CA861" s="172"/>
      <c r="CB861" s="152"/>
      <c r="CC861" s="152"/>
      <c r="CD861" s="156"/>
      <c r="CE861" s="172"/>
      <c r="CF861" s="162"/>
      <c r="CG861" s="162"/>
      <c r="CH861" s="158"/>
      <c r="CI861" s="173"/>
      <c r="CJ861" s="178"/>
      <c r="CK861" s="173"/>
      <c r="CL861" s="165"/>
      <c r="CM861" s="172"/>
      <c r="CN861" s="162"/>
      <c r="CO861" s="162"/>
      <c r="CP861" s="162"/>
      <c r="CQ861" s="162"/>
      <c r="CR861" s="169"/>
      <c r="CS861" s="162"/>
      <c r="CT861" s="162"/>
      <c r="CU861" s="174"/>
      <c r="CV861" s="152"/>
      <c r="CW861" s="173"/>
      <c r="CX861" s="158"/>
      <c r="CY861" s="172"/>
      <c r="CZ861" s="162"/>
      <c r="DA861" s="162"/>
      <c r="DB861" s="158"/>
      <c r="DC861" s="173"/>
      <c r="DD861" s="178"/>
      <c r="DE861" s="173"/>
      <c r="DF861" s="165"/>
      <c r="DG861" s="172"/>
      <c r="DH861" s="178"/>
      <c r="DI861" s="172"/>
      <c r="DJ861" s="178"/>
      <c r="DK861" s="172"/>
      <c r="DL861" s="162"/>
      <c r="DM861" s="167"/>
      <c r="DN861" s="169"/>
      <c r="DO861" s="162"/>
      <c r="DP861" s="162"/>
      <c r="DQ861" s="174"/>
      <c r="DR861" s="152"/>
      <c r="DS861" s="172"/>
      <c r="DT861" s="152"/>
      <c r="DU861" s="152"/>
      <c r="DV861" s="156"/>
      <c r="DW861" s="173"/>
      <c r="DX861" s="158"/>
      <c r="DY861" s="172"/>
      <c r="DZ861" s="162"/>
      <c r="EA861" s="162"/>
      <c r="EB861" s="172"/>
      <c r="EC861" s="172"/>
      <c r="ED861" s="152"/>
      <c r="EE861" s="152"/>
      <c r="EF861" s="152"/>
      <c r="EG861" s="174"/>
      <c r="EH861" s="172"/>
      <c r="EI861" s="162"/>
      <c r="EJ861" s="162"/>
    </row>
    <row r="862" spans="1:140" ht="12.5">
      <c r="A862" s="168"/>
      <c r="B862" s="169"/>
      <c r="C862" s="144" t="str">
        <f t="shared" si="0"/>
        <v/>
      </c>
      <c r="D862" s="144" t="str">
        <f t="shared" si="3500"/>
        <v/>
      </c>
      <c r="E862" s="144" t="str">
        <f t="shared" si="2"/>
        <v/>
      </c>
      <c r="F862" s="145" t="str">
        <f t="shared" si="3501"/>
        <v/>
      </c>
      <c r="G862" s="145" t="str">
        <f t="shared" si="4"/>
        <v/>
      </c>
      <c r="H862" s="145" t="str">
        <f t="shared" si="5"/>
        <v/>
      </c>
      <c r="I862" s="146" t="str">
        <f t="shared" ref="I862:J862" si="3603">IF(COUNTA($DO862:$DX862)&gt;0,$BA862,"")</f>
        <v/>
      </c>
      <c r="J862" s="146" t="str">
        <f t="shared" si="3603"/>
        <v/>
      </c>
      <c r="K862" s="147" t="str">
        <f t="shared" si="43"/>
        <v/>
      </c>
      <c r="L862" s="147" t="str">
        <f t="shared" si="7"/>
        <v/>
      </c>
      <c r="M862" s="147" t="str">
        <f t="shared" si="8"/>
        <v/>
      </c>
      <c r="N862" s="147" t="str">
        <f t="shared" si="48"/>
        <v/>
      </c>
      <c r="O862" s="147" t="str">
        <f t="shared" si="9"/>
        <v/>
      </c>
      <c r="P862" s="146" t="str">
        <f t="shared" si="3503"/>
        <v/>
      </c>
      <c r="Q862" s="147" t="str">
        <f t="shared" si="3504"/>
        <v/>
      </c>
      <c r="R862" s="146" t="str">
        <f t="shared" si="12"/>
        <v/>
      </c>
      <c r="S862" s="146" t="str">
        <f t="shared" si="13"/>
        <v/>
      </c>
      <c r="T862" s="146" t="str">
        <f>IF(NOT(ISBLANK(DH862)),
        IF(AND(ISREF('Input Tenderers'!$J$8:$K$8),COUNTA('Input Tenderers'!$N$8)&gt;0),
                IF(COUNTA('Input Implementation Transactio'!$N862:$O862)&gt;0,"supplier;tenderer;payee","supplier;tenderer"),
                IF(COUNTA('Input Implementation Transactio'!$N862:$O862)&gt;0,"supplier;payee","supplier")
                ),
        IF(COUNTA('Input Implementation Transactio'!$N862:$O862)&gt;0, "payee", "")
        )</f>
        <v/>
      </c>
      <c r="U862" s="146" t="str">
        <f t="shared" si="14"/>
        <v/>
      </c>
      <c r="V862" s="146" t="str">
        <f t="shared" si="15"/>
        <v/>
      </c>
      <c r="W862" s="148" t="str">
        <f t="shared" si="3505"/>
        <v/>
      </c>
      <c r="X862" s="175" t="str">
        <f t="shared" si="3506"/>
        <v/>
      </c>
      <c r="Y862" s="170" t="str">
        <f t="shared" si="3507"/>
        <v/>
      </c>
      <c r="Z862" s="150" t="str">
        <f t="shared" si="19"/>
        <v/>
      </c>
      <c r="AA862" s="146" t="str">
        <f t="shared" si="20"/>
        <v/>
      </c>
      <c r="AB862" s="146" t="str">
        <f t="shared" si="21"/>
        <v/>
      </c>
      <c r="AC862" s="146" t="str">
        <f t="shared" si="22"/>
        <v/>
      </c>
      <c r="AD862" s="148" t="str">
        <f t="shared" si="3508"/>
        <v/>
      </c>
      <c r="AE862" s="148" t="str">
        <f t="shared" si="24"/>
        <v/>
      </c>
      <c r="AF862" s="175" t="str">
        <f t="shared" si="3509"/>
        <v/>
      </c>
      <c r="AG862" s="170" t="str">
        <f t="shared" si="3510"/>
        <v/>
      </c>
      <c r="AH862" s="148" t="str">
        <f t="shared" si="3511"/>
        <v/>
      </c>
      <c r="AI862" s="146" t="str">
        <f t="shared" si="28"/>
        <v/>
      </c>
      <c r="AJ862" s="146" t="str">
        <f t="shared" si="29"/>
        <v/>
      </c>
      <c r="AK862" s="146" t="str">
        <f t="shared" si="30"/>
        <v/>
      </c>
      <c r="AL862" s="146" t="str">
        <f t="shared" si="31"/>
        <v/>
      </c>
      <c r="AM862" s="171" t="str">
        <f t="shared" si="32"/>
        <v/>
      </c>
      <c r="AN862" s="171" t="str">
        <f t="shared" si="33"/>
        <v/>
      </c>
      <c r="AO862" s="146" t="str">
        <f t="shared" si="34"/>
        <v/>
      </c>
      <c r="AP862" s="146" t="str">
        <f t="shared" si="35"/>
        <v/>
      </c>
      <c r="AQ862" s="146" t="str">
        <f t="shared" si="36"/>
        <v/>
      </c>
      <c r="AR862" s="146" t="str">
        <f t="shared" ref="AR862:AS862" si="3604">IF(NOT(ISBLANK(CB862)),CONCATENATE(TEXT(CB862,"yyyy-mm-ddThh:MM:ss"),"Z"),"")</f>
        <v/>
      </c>
      <c r="AS862" s="146" t="str">
        <f t="shared" si="3604"/>
        <v/>
      </c>
      <c r="AT862" s="146" t="str">
        <f t="shared" si="38"/>
        <v/>
      </c>
      <c r="AU862" s="146" t="str">
        <f t="shared" si="39"/>
        <v/>
      </c>
      <c r="AV862" s="146" t="str">
        <f t="shared" ref="AV862:AW862" si="3605">IF(NOT(ISBLANK(DT862)),CONCATENATE(TEXT(DT862,"yyyy-mm-ddThh:MM:ss"),"Z"),"")</f>
        <v/>
      </c>
      <c r="AW862" s="146" t="str">
        <f t="shared" si="3605"/>
        <v/>
      </c>
      <c r="AX862" s="146" t="str">
        <f t="shared" ref="AX862:AZ862" si="3606">IF(NOT(ISBLANK(ED862)),CONCATENATE(TEXT(ED862,"yyyy-mm-ddThh:MM:ss"),"Z"),"")</f>
        <v/>
      </c>
      <c r="AY862" s="146" t="str">
        <f t="shared" si="3606"/>
        <v/>
      </c>
      <c r="AZ862" s="146" t="str">
        <f t="shared" si="3606"/>
        <v/>
      </c>
      <c r="BA862" s="176"/>
      <c r="BB862" s="152"/>
      <c r="BC862" s="177"/>
      <c r="BD862" s="154"/>
      <c r="BE862" s="155"/>
      <c r="BF862" s="154"/>
      <c r="BG862" s="155"/>
      <c r="BH862" s="169"/>
      <c r="BI862" s="162"/>
      <c r="BJ862" s="172"/>
      <c r="BK862" s="162"/>
      <c r="BL862" s="158"/>
      <c r="BM862" s="172"/>
      <c r="BN862" s="162"/>
      <c r="BO862" s="167"/>
      <c r="BP862" s="169"/>
      <c r="BQ862" s="162"/>
      <c r="BR862" s="162"/>
      <c r="BS862" s="174"/>
      <c r="BT862" s="162"/>
      <c r="BU862" s="174"/>
      <c r="BV862" s="174"/>
      <c r="BW862" s="174"/>
      <c r="BX862" s="173"/>
      <c r="BY862" s="158"/>
      <c r="BZ862" s="160"/>
      <c r="CA862" s="172"/>
      <c r="CB862" s="152"/>
      <c r="CC862" s="152"/>
      <c r="CD862" s="156"/>
      <c r="CE862" s="172"/>
      <c r="CF862" s="162"/>
      <c r="CG862" s="162"/>
      <c r="CH862" s="158"/>
      <c r="CI862" s="173"/>
      <c r="CJ862" s="178"/>
      <c r="CK862" s="173"/>
      <c r="CL862" s="165"/>
      <c r="CM862" s="172"/>
      <c r="CN862" s="162"/>
      <c r="CO862" s="162"/>
      <c r="CP862" s="162"/>
      <c r="CQ862" s="162"/>
      <c r="CR862" s="169"/>
      <c r="CS862" s="162"/>
      <c r="CT862" s="162"/>
      <c r="CU862" s="174"/>
      <c r="CV862" s="152"/>
      <c r="CW862" s="173"/>
      <c r="CX862" s="158"/>
      <c r="CY862" s="172"/>
      <c r="CZ862" s="162"/>
      <c r="DA862" s="162"/>
      <c r="DB862" s="158"/>
      <c r="DC862" s="173"/>
      <c r="DD862" s="178"/>
      <c r="DE862" s="173"/>
      <c r="DF862" s="165"/>
      <c r="DG862" s="172"/>
      <c r="DH862" s="178"/>
      <c r="DI862" s="172"/>
      <c r="DJ862" s="178"/>
      <c r="DK862" s="172"/>
      <c r="DL862" s="162"/>
      <c r="DM862" s="167"/>
      <c r="DN862" s="169"/>
      <c r="DO862" s="162"/>
      <c r="DP862" s="162"/>
      <c r="DQ862" s="174"/>
      <c r="DR862" s="152"/>
      <c r="DS862" s="172"/>
      <c r="DT862" s="152"/>
      <c r="DU862" s="152"/>
      <c r="DV862" s="156"/>
      <c r="DW862" s="173"/>
      <c r="DX862" s="158"/>
      <c r="DY862" s="172"/>
      <c r="DZ862" s="162"/>
      <c r="EA862" s="162"/>
      <c r="EB862" s="172"/>
      <c r="EC862" s="172"/>
      <c r="ED862" s="152"/>
      <c r="EE862" s="152"/>
      <c r="EF862" s="152"/>
      <c r="EG862" s="174"/>
      <c r="EH862" s="172"/>
      <c r="EI862" s="162"/>
      <c r="EJ862" s="162"/>
    </row>
    <row r="863" spans="1:140" ht="12.5">
      <c r="A863" s="168"/>
      <c r="B863" s="169"/>
      <c r="C863" s="144" t="str">
        <f t="shared" si="0"/>
        <v/>
      </c>
      <c r="D863" s="144" t="str">
        <f t="shared" si="3500"/>
        <v/>
      </c>
      <c r="E863" s="144" t="str">
        <f t="shared" si="2"/>
        <v/>
      </c>
      <c r="F863" s="145" t="str">
        <f t="shared" si="3501"/>
        <v/>
      </c>
      <c r="G863" s="145" t="str">
        <f t="shared" si="4"/>
        <v/>
      </c>
      <c r="H863" s="145" t="str">
        <f t="shared" si="5"/>
        <v/>
      </c>
      <c r="I863" s="146" t="str">
        <f t="shared" ref="I863:J863" si="3607">IF(COUNTA($DO863:$DX863)&gt;0,$BA863,"")</f>
        <v/>
      </c>
      <c r="J863" s="146" t="str">
        <f t="shared" si="3607"/>
        <v/>
      </c>
      <c r="K863" s="147" t="str">
        <f t="shared" si="43"/>
        <v/>
      </c>
      <c r="L863" s="147" t="str">
        <f t="shared" si="7"/>
        <v/>
      </c>
      <c r="M863" s="147" t="str">
        <f t="shared" si="8"/>
        <v/>
      </c>
      <c r="N863" s="147" t="str">
        <f t="shared" si="48"/>
        <v/>
      </c>
      <c r="O863" s="147" t="str">
        <f t="shared" si="9"/>
        <v/>
      </c>
      <c r="P863" s="146" t="str">
        <f t="shared" si="3503"/>
        <v/>
      </c>
      <c r="Q863" s="147" t="str">
        <f t="shared" si="3504"/>
        <v/>
      </c>
      <c r="R863" s="146" t="str">
        <f t="shared" si="12"/>
        <v/>
      </c>
      <c r="S863" s="146" t="str">
        <f t="shared" si="13"/>
        <v/>
      </c>
      <c r="T863" s="146" t="str">
        <f>IF(NOT(ISBLANK(DH863)),
        IF(AND(ISREF('Input Tenderers'!$J$8:$K$8),COUNTA('Input Tenderers'!$N$8)&gt;0),
                IF(COUNTA('Input Implementation Transactio'!$N863:$O863)&gt;0,"supplier;tenderer;payee","supplier;tenderer"),
                IF(COUNTA('Input Implementation Transactio'!$N863:$O863)&gt;0,"supplier;payee","supplier")
                ),
        IF(COUNTA('Input Implementation Transactio'!$N863:$O863)&gt;0, "payee", "")
        )</f>
        <v/>
      </c>
      <c r="U863" s="146" t="str">
        <f t="shared" si="14"/>
        <v/>
      </c>
      <c r="V863" s="146" t="str">
        <f t="shared" si="15"/>
        <v/>
      </c>
      <c r="W863" s="148" t="str">
        <f t="shared" si="3505"/>
        <v/>
      </c>
      <c r="X863" s="175" t="str">
        <f t="shared" si="3506"/>
        <v/>
      </c>
      <c r="Y863" s="170" t="str">
        <f t="shared" si="3507"/>
        <v/>
      </c>
      <c r="Z863" s="150" t="str">
        <f t="shared" si="19"/>
        <v/>
      </c>
      <c r="AA863" s="146" t="str">
        <f t="shared" si="20"/>
        <v/>
      </c>
      <c r="AB863" s="146" t="str">
        <f t="shared" si="21"/>
        <v/>
      </c>
      <c r="AC863" s="146" t="str">
        <f t="shared" si="22"/>
        <v/>
      </c>
      <c r="AD863" s="148" t="str">
        <f t="shared" si="3508"/>
        <v/>
      </c>
      <c r="AE863" s="148" t="str">
        <f t="shared" si="24"/>
        <v/>
      </c>
      <c r="AF863" s="175" t="str">
        <f t="shared" si="3509"/>
        <v/>
      </c>
      <c r="AG863" s="170" t="str">
        <f t="shared" si="3510"/>
        <v/>
      </c>
      <c r="AH863" s="148" t="str">
        <f t="shared" si="3511"/>
        <v/>
      </c>
      <c r="AI863" s="146" t="str">
        <f t="shared" si="28"/>
        <v/>
      </c>
      <c r="AJ863" s="146" t="str">
        <f t="shared" si="29"/>
        <v/>
      </c>
      <c r="AK863" s="146" t="str">
        <f t="shared" si="30"/>
        <v/>
      </c>
      <c r="AL863" s="146" t="str">
        <f t="shared" si="31"/>
        <v/>
      </c>
      <c r="AM863" s="171" t="str">
        <f t="shared" si="32"/>
        <v/>
      </c>
      <c r="AN863" s="171" t="str">
        <f t="shared" si="33"/>
        <v/>
      </c>
      <c r="AO863" s="146" t="str">
        <f t="shared" si="34"/>
        <v/>
      </c>
      <c r="AP863" s="146" t="str">
        <f t="shared" si="35"/>
        <v/>
      </c>
      <c r="AQ863" s="146" t="str">
        <f t="shared" si="36"/>
        <v/>
      </c>
      <c r="AR863" s="146" t="str">
        <f t="shared" ref="AR863:AS863" si="3608">IF(NOT(ISBLANK(CB863)),CONCATENATE(TEXT(CB863,"yyyy-mm-ddThh:MM:ss"),"Z"),"")</f>
        <v/>
      </c>
      <c r="AS863" s="146" t="str">
        <f t="shared" si="3608"/>
        <v/>
      </c>
      <c r="AT863" s="146" t="str">
        <f t="shared" si="38"/>
        <v/>
      </c>
      <c r="AU863" s="146" t="str">
        <f t="shared" si="39"/>
        <v/>
      </c>
      <c r="AV863" s="146" t="str">
        <f t="shared" ref="AV863:AW863" si="3609">IF(NOT(ISBLANK(DT863)),CONCATENATE(TEXT(DT863,"yyyy-mm-ddThh:MM:ss"),"Z"),"")</f>
        <v/>
      </c>
      <c r="AW863" s="146" t="str">
        <f t="shared" si="3609"/>
        <v/>
      </c>
      <c r="AX863" s="146" t="str">
        <f t="shared" ref="AX863:AZ863" si="3610">IF(NOT(ISBLANK(ED863)),CONCATENATE(TEXT(ED863,"yyyy-mm-ddThh:MM:ss"),"Z"),"")</f>
        <v/>
      </c>
      <c r="AY863" s="146" t="str">
        <f t="shared" si="3610"/>
        <v/>
      </c>
      <c r="AZ863" s="146" t="str">
        <f t="shared" si="3610"/>
        <v/>
      </c>
      <c r="BA863" s="176"/>
      <c r="BB863" s="152"/>
      <c r="BC863" s="177"/>
      <c r="BD863" s="154"/>
      <c r="BE863" s="155"/>
      <c r="BF863" s="154"/>
      <c r="BG863" s="155"/>
      <c r="BH863" s="169"/>
      <c r="BI863" s="162"/>
      <c r="BJ863" s="172"/>
      <c r="BK863" s="162"/>
      <c r="BL863" s="158"/>
      <c r="BM863" s="172"/>
      <c r="BN863" s="162"/>
      <c r="BO863" s="167"/>
      <c r="BP863" s="169"/>
      <c r="BQ863" s="162"/>
      <c r="BR863" s="162"/>
      <c r="BS863" s="174"/>
      <c r="BT863" s="162"/>
      <c r="BU863" s="174"/>
      <c r="BV863" s="174"/>
      <c r="BW863" s="174"/>
      <c r="BX863" s="173"/>
      <c r="BY863" s="158"/>
      <c r="BZ863" s="160"/>
      <c r="CA863" s="172"/>
      <c r="CB863" s="152"/>
      <c r="CC863" s="152"/>
      <c r="CD863" s="156"/>
      <c r="CE863" s="172"/>
      <c r="CF863" s="162"/>
      <c r="CG863" s="162"/>
      <c r="CH863" s="158"/>
      <c r="CI863" s="173"/>
      <c r="CJ863" s="178"/>
      <c r="CK863" s="173"/>
      <c r="CL863" s="165"/>
      <c r="CM863" s="172"/>
      <c r="CN863" s="162"/>
      <c r="CO863" s="162"/>
      <c r="CP863" s="162"/>
      <c r="CQ863" s="162"/>
      <c r="CR863" s="169"/>
      <c r="CS863" s="162"/>
      <c r="CT863" s="162"/>
      <c r="CU863" s="174"/>
      <c r="CV863" s="152"/>
      <c r="CW863" s="173"/>
      <c r="CX863" s="158"/>
      <c r="CY863" s="172"/>
      <c r="CZ863" s="162"/>
      <c r="DA863" s="162"/>
      <c r="DB863" s="158"/>
      <c r="DC863" s="173"/>
      <c r="DD863" s="178"/>
      <c r="DE863" s="173"/>
      <c r="DF863" s="165"/>
      <c r="DG863" s="172"/>
      <c r="DH863" s="178"/>
      <c r="DI863" s="172"/>
      <c r="DJ863" s="178"/>
      <c r="DK863" s="172"/>
      <c r="DL863" s="162"/>
      <c r="DM863" s="167"/>
      <c r="DN863" s="169"/>
      <c r="DO863" s="162"/>
      <c r="DP863" s="162"/>
      <c r="DQ863" s="174"/>
      <c r="DR863" s="152"/>
      <c r="DS863" s="172"/>
      <c r="DT863" s="152"/>
      <c r="DU863" s="152"/>
      <c r="DV863" s="156"/>
      <c r="DW863" s="173"/>
      <c r="DX863" s="158"/>
      <c r="DY863" s="172"/>
      <c r="DZ863" s="162"/>
      <c r="EA863" s="162"/>
      <c r="EB863" s="172"/>
      <c r="EC863" s="172"/>
      <c r="ED863" s="152"/>
      <c r="EE863" s="152"/>
      <c r="EF863" s="152"/>
      <c r="EG863" s="174"/>
      <c r="EH863" s="172"/>
      <c r="EI863" s="162"/>
      <c r="EJ863" s="162"/>
    </row>
    <row r="864" spans="1:140" ht="12.5">
      <c r="A864" s="168"/>
      <c r="B864" s="169"/>
      <c r="C864" s="144" t="str">
        <f t="shared" si="0"/>
        <v/>
      </c>
      <c r="D864" s="144" t="str">
        <f t="shared" si="3500"/>
        <v/>
      </c>
      <c r="E864" s="144" t="str">
        <f t="shared" si="2"/>
        <v/>
      </c>
      <c r="F864" s="145" t="str">
        <f t="shared" si="3501"/>
        <v/>
      </c>
      <c r="G864" s="145" t="str">
        <f t="shared" si="4"/>
        <v/>
      </c>
      <c r="H864" s="145" t="str">
        <f t="shared" si="5"/>
        <v/>
      </c>
      <c r="I864" s="146" t="str">
        <f t="shared" ref="I864:J864" si="3611">IF(COUNTA($DO864:$DX864)&gt;0,$BA864,"")</f>
        <v/>
      </c>
      <c r="J864" s="146" t="str">
        <f t="shared" si="3611"/>
        <v/>
      </c>
      <c r="K864" s="147" t="str">
        <f t="shared" si="43"/>
        <v/>
      </c>
      <c r="L864" s="147" t="str">
        <f t="shared" si="7"/>
        <v/>
      </c>
      <c r="M864" s="147" t="str">
        <f t="shared" si="8"/>
        <v/>
      </c>
      <c r="N864" s="147" t="str">
        <f t="shared" si="48"/>
        <v/>
      </c>
      <c r="O864" s="147" t="str">
        <f t="shared" si="9"/>
        <v/>
      </c>
      <c r="P864" s="146" t="str">
        <f t="shared" si="3503"/>
        <v/>
      </c>
      <c r="Q864" s="147" t="str">
        <f t="shared" si="3504"/>
        <v/>
      </c>
      <c r="R864" s="146" t="str">
        <f t="shared" si="12"/>
        <v/>
      </c>
      <c r="S864" s="146" t="str">
        <f t="shared" si="13"/>
        <v/>
      </c>
      <c r="T864" s="146" t="str">
        <f>IF(NOT(ISBLANK(DH864)),
        IF(AND(ISREF('Input Tenderers'!$J$8:$K$8),COUNTA('Input Tenderers'!$N$8)&gt;0),
                IF(COUNTA('Input Implementation Transactio'!$N864:$O864)&gt;0,"supplier;tenderer;payee","supplier;tenderer"),
                IF(COUNTA('Input Implementation Transactio'!$N864:$O864)&gt;0,"supplier;payee","supplier")
                ),
        IF(COUNTA('Input Implementation Transactio'!$N864:$O864)&gt;0, "payee", "")
        )</f>
        <v/>
      </c>
      <c r="U864" s="146" t="str">
        <f t="shared" si="14"/>
        <v/>
      </c>
      <c r="V864" s="146" t="str">
        <f t="shared" si="15"/>
        <v/>
      </c>
      <c r="W864" s="148" t="str">
        <f t="shared" si="3505"/>
        <v/>
      </c>
      <c r="X864" s="175" t="str">
        <f t="shared" si="3506"/>
        <v/>
      </c>
      <c r="Y864" s="170" t="str">
        <f t="shared" si="3507"/>
        <v/>
      </c>
      <c r="Z864" s="150" t="str">
        <f t="shared" si="19"/>
        <v/>
      </c>
      <c r="AA864" s="146" t="str">
        <f t="shared" si="20"/>
        <v/>
      </c>
      <c r="AB864" s="146" t="str">
        <f t="shared" si="21"/>
        <v/>
      </c>
      <c r="AC864" s="146" t="str">
        <f t="shared" si="22"/>
        <v/>
      </c>
      <c r="AD864" s="148" t="str">
        <f t="shared" si="3508"/>
        <v/>
      </c>
      <c r="AE864" s="148" t="str">
        <f t="shared" si="24"/>
        <v/>
      </c>
      <c r="AF864" s="175" t="str">
        <f t="shared" si="3509"/>
        <v/>
      </c>
      <c r="AG864" s="170" t="str">
        <f t="shared" si="3510"/>
        <v/>
      </c>
      <c r="AH864" s="148" t="str">
        <f t="shared" si="3511"/>
        <v/>
      </c>
      <c r="AI864" s="146" t="str">
        <f t="shared" si="28"/>
        <v/>
      </c>
      <c r="AJ864" s="146" t="str">
        <f t="shared" si="29"/>
        <v/>
      </c>
      <c r="AK864" s="146" t="str">
        <f t="shared" si="30"/>
        <v/>
      </c>
      <c r="AL864" s="146" t="str">
        <f t="shared" si="31"/>
        <v/>
      </c>
      <c r="AM864" s="171" t="str">
        <f t="shared" si="32"/>
        <v/>
      </c>
      <c r="AN864" s="171" t="str">
        <f t="shared" si="33"/>
        <v/>
      </c>
      <c r="AO864" s="146" t="str">
        <f t="shared" si="34"/>
        <v/>
      </c>
      <c r="AP864" s="146" t="str">
        <f t="shared" si="35"/>
        <v/>
      </c>
      <c r="AQ864" s="146" t="str">
        <f t="shared" si="36"/>
        <v/>
      </c>
      <c r="AR864" s="146" t="str">
        <f t="shared" ref="AR864:AS864" si="3612">IF(NOT(ISBLANK(CB864)),CONCATENATE(TEXT(CB864,"yyyy-mm-ddThh:MM:ss"),"Z"),"")</f>
        <v/>
      </c>
      <c r="AS864" s="146" t="str">
        <f t="shared" si="3612"/>
        <v/>
      </c>
      <c r="AT864" s="146" t="str">
        <f t="shared" si="38"/>
        <v/>
      </c>
      <c r="AU864" s="146" t="str">
        <f t="shared" si="39"/>
        <v/>
      </c>
      <c r="AV864" s="146" t="str">
        <f t="shared" ref="AV864:AW864" si="3613">IF(NOT(ISBLANK(DT864)),CONCATENATE(TEXT(DT864,"yyyy-mm-ddThh:MM:ss"),"Z"),"")</f>
        <v/>
      </c>
      <c r="AW864" s="146" t="str">
        <f t="shared" si="3613"/>
        <v/>
      </c>
      <c r="AX864" s="146" t="str">
        <f t="shared" ref="AX864:AZ864" si="3614">IF(NOT(ISBLANK(ED864)),CONCATENATE(TEXT(ED864,"yyyy-mm-ddThh:MM:ss"),"Z"),"")</f>
        <v/>
      </c>
      <c r="AY864" s="146" t="str">
        <f t="shared" si="3614"/>
        <v/>
      </c>
      <c r="AZ864" s="146" t="str">
        <f t="shared" si="3614"/>
        <v/>
      </c>
      <c r="BA864" s="176"/>
      <c r="BB864" s="152"/>
      <c r="BC864" s="177"/>
      <c r="BD864" s="154"/>
      <c r="BE864" s="155"/>
      <c r="BF864" s="154"/>
      <c r="BG864" s="155"/>
      <c r="BH864" s="169"/>
      <c r="BI864" s="162"/>
      <c r="BJ864" s="172"/>
      <c r="BK864" s="162"/>
      <c r="BL864" s="158"/>
      <c r="BM864" s="172"/>
      <c r="BN864" s="162"/>
      <c r="BO864" s="167"/>
      <c r="BP864" s="169"/>
      <c r="BQ864" s="162"/>
      <c r="BR864" s="162"/>
      <c r="BS864" s="174"/>
      <c r="BT864" s="162"/>
      <c r="BU864" s="174"/>
      <c r="BV864" s="174"/>
      <c r="BW864" s="174"/>
      <c r="BX864" s="173"/>
      <c r="BY864" s="158"/>
      <c r="BZ864" s="160"/>
      <c r="CA864" s="172"/>
      <c r="CB864" s="152"/>
      <c r="CC864" s="152"/>
      <c r="CD864" s="156"/>
      <c r="CE864" s="172"/>
      <c r="CF864" s="162"/>
      <c r="CG864" s="162"/>
      <c r="CH864" s="158"/>
      <c r="CI864" s="173"/>
      <c r="CJ864" s="178"/>
      <c r="CK864" s="173"/>
      <c r="CL864" s="165"/>
      <c r="CM864" s="172"/>
      <c r="CN864" s="162"/>
      <c r="CO864" s="162"/>
      <c r="CP864" s="162"/>
      <c r="CQ864" s="162"/>
      <c r="CR864" s="169"/>
      <c r="CS864" s="162"/>
      <c r="CT864" s="162"/>
      <c r="CU864" s="174"/>
      <c r="CV864" s="152"/>
      <c r="CW864" s="173"/>
      <c r="CX864" s="158"/>
      <c r="CY864" s="172"/>
      <c r="CZ864" s="162"/>
      <c r="DA864" s="162"/>
      <c r="DB864" s="158"/>
      <c r="DC864" s="173"/>
      <c r="DD864" s="178"/>
      <c r="DE864" s="173"/>
      <c r="DF864" s="165"/>
      <c r="DG864" s="172"/>
      <c r="DH864" s="178"/>
      <c r="DI864" s="172"/>
      <c r="DJ864" s="178"/>
      <c r="DK864" s="172"/>
      <c r="DL864" s="162"/>
      <c r="DM864" s="167"/>
      <c r="DN864" s="169"/>
      <c r="DO864" s="162"/>
      <c r="DP864" s="162"/>
      <c r="DQ864" s="174"/>
      <c r="DR864" s="152"/>
      <c r="DS864" s="172"/>
      <c r="DT864" s="152"/>
      <c r="DU864" s="152"/>
      <c r="DV864" s="156"/>
      <c r="DW864" s="173"/>
      <c r="DX864" s="158"/>
      <c r="DY864" s="172"/>
      <c r="DZ864" s="162"/>
      <c r="EA864" s="162"/>
      <c r="EB864" s="172"/>
      <c r="EC864" s="172"/>
      <c r="ED864" s="152"/>
      <c r="EE864" s="152"/>
      <c r="EF864" s="152"/>
      <c r="EG864" s="174"/>
      <c r="EH864" s="172"/>
      <c r="EI864" s="162"/>
      <c r="EJ864" s="162"/>
    </row>
    <row r="865" spans="1:140" ht="12.5">
      <c r="A865" s="168"/>
      <c r="B865" s="169"/>
      <c r="C865" s="144" t="str">
        <f t="shared" si="0"/>
        <v/>
      </c>
      <c r="D865" s="144" t="str">
        <f t="shared" si="3500"/>
        <v/>
      </c>
      <c r="E865" s="144" t="str">
        <f t="shared" si="2"/>
        <v/>
      </c>
      <c r="F865" s="145" t="str">
        <f t="shared" si="3501"/>
        <v/>
      </c>
      <c r="G865" s="145" t="str">
        <f t="shared" si="4"/>
        <v/>
      </c>
      <c r="H865" s="145" t="str">
        <f t="shared" si="5"/>
        <v/>
      </c>
      <c r="I865" s="146" t="str">
        <f t="shared" ref="I865:J865" si="3615">IF(COUNTA($DO865:$DX865)&gt;0,$BA865,"")</f>
        <v/>
      </c>
      <c r="J865" s="146" t="str">
        <f t="shared" si="3615"/>
        <v/>
      </c>
      <c r="K865" s="147" t="str">
        <f t="shared" si="43"/>
        <v/>
      </c>
      <c r="L865" s="147" t="str">
        <f t="shared" si="7"/>
        <v/>
      </c>
      <c r="M865" s="147" t="str">
        <f t="shared" si="8"/>
        <v/>
      </c>
      <c r="N865" s="147" t="str">
        <f t="shared" si="48"/>
        <v/>
      </c>
      <c r="O865" s="147" t="str">
        <f t="shared" si="9"/>
        <v/>
      </c>
      <c r="P865" s="146" t="str">
        <f t="shared" si="3503"/>
        <v/>
      </c>
      <c r="Q865" s="147" t="str">
        <f t="shared" si="3504"/>
        <v/>
      </c>
      <c r="R865" s="146" t="str">
        <f t="shared" si="12"/>
        <v/>
      </c>
      <c r="S865" s="146" t="str">
        <f t="shared" si="13"/>
        <v/>
      </c>
      <c r="T865" s="146" t="str">
        <f>IF(NOT(ISBLANK(DH865)),
        IF(AND(ISREF('Input Tenderers'!$J$8:$K$8),COUNTA('Input Tenderers'!$N$8)&gt;0),
                IF(COUNTA('Input Implementation Transactio'!$N865:$O865)&gt;0,"supplier;tenderer;payee","supplier;tenderer"),
                IF(COUNTA('Input Implementation Transactio'!$N865:$O865)&gt;0,"supplier;payee","supplier")
                ),
        IF(COUNTA('Input Implementation Transactio'!$N865:$O865)&gt;0, "payee", "")
        )</f>
        <v/>
      </c>
      <c r="U865" s="146" t="str">
        <f t="shared" si="14"/>
        <v/>
      </c>
      <c r="V865" s="146" t="str">
        <f t="shared" si="15"/>
        <v/>
      </c>
      <c r="W865" s="148" t="str">
        <f t="shared" si="3505"/>
        <v/>
      </c>
      <c r="X865" s="175" t="str">
        <f t="shared" si="3506"/>
        <v/>
      </c>
      <c r="Y865" s="170" t="str">
        <f t="shared" si="3507"/>
        <v/>
      </c>
      <c r="Z865" s="150" t="str">
        <f t="shared" si="19"/>
        <v/>
      </c>
      <c r="AA865" s="146" t="str">
        <f t="shared" si="20"/>
        <v/>
      </c>
      <c r="AB865" s="146" t="str">
        <f t="shared" si="21"/>
        <v/>
      </c>
      <c r="AC865" s="146" t="str">
        <f t="shared" si="22"/>
        <v/>
      </c>
      <c r="AD865" s="148" t="str">
        <f t="shared" si="3508"/>
        <v/>
      </c>
      <c r="AE865" s="148" t="str">
        <f t="shared" si="24"/>
        <v/>
      </c>
      <c r="AF865" s="175" t="str">
        <f t="shared" si="3509"/>
        <v/>
      </c>
      <c r="AG865" s="170" t="str">
        <f t="shared" si="3510"/>
        <v/>
      </c>
      <c r="AH865" s="148" t="str">
        <f t="shared" si="3511"/>
        <v/>
      </c>
      <c r="AI865" s="146" t="str">
        <f t="shared" si="28"/>
        <v/>
      </c>
      <c r="AJ865" s="146" t="str">
        <f t="shared" si="29"/>
        <v/>
      </c>
      <c r="AK865" s="146" t="str">
        <f t="shared" si="30"/>
        <v/>
      </c>
      <c r="AL865" s="146" t="str">
        <f t="shared" si="31"/>
        <v/>
      </c>
      <c r="AM865" s="171" t="str">
        <f t="shared" si="32"/>
        <v/>
      </c>
      <c r="AN865" s="171" t="str">
        <f t="shared" si="33"/>
        <v/>
      </c>
      <c r="AO865" s="146" t="str">
        <f t="shared" si="34"/>
        <v/>
      </c>
      <c r="AP865" s="146" t="str">
        <f t="shared" si="35"/>
        <v/>
      </c>
      <c r="AQ865" s="146" t="str">
        <f t="shared" si="36"/>
        <v/>
      </c>
      <c r="AR865" s="146" t="str">
        <f t="shared" ref="AR865:AS865" si="3616">IF(NOT(ISBLANK(CB865)),CONCATENATE(TEXT(CB865,"yyyy-mm-ddThh:MM:ss"),"Z"),"")</f>
        <v/>
      </c>
      <c r="AS865" s="146" t="str">
        <f t="shared" si="3616"/>
        <v/>
      </c>
      <c r="AT865" s="146" t="str">
        <f t="shared" si="38"/>
        <v/>
      </c>
      <c r="AU865" s="146" t="str">
        <f t="shared" si="39"/>
        <v/>
      </c>
      <c r="AV865" s="146" t="str">
        <f t="shared" ref="AV865:AW865" si="3617">IF(NOT(ISBLANK(DT865)),CONCATENATE(TEXT(DT865,"yyyy-mm-ddThh:MM:ss"),"Z"),"")</f>
        <v/>
      </c>
      <c r="AW865" s="146" t="str">
        <f t="shared" si="3617"/>
        <v/>
      </c>
      <c r="AX865" s="146" t="str">
        <f t="shared" ref="AX865:AZ865" si="3618">IF(NOT(ISBLANK(ED865)),CONCATENATE(TEXT(ED865,"yyyy-mm-ddThh:MM:ss"),"Z"),"")</f>
        <v/>
      </c>
      <c r="AY865" s="146" t="str">
        <f t="shared" si="3618"/>
        <v/>
      </c>
      <c r="AZ865" s="146" t="str">
        <f t="shared" si="3618"/>
        <v/>
      </c>
      <c r="BA865" s="176"/>
      <c r="BB865" s="152"/>
      <c r="BC865" s="177"/>
      <c r="BD865" s="154"/>
      <c r="BE865" s="155"/>
      <c r="BF865" s="154"/>
      <c r="BG865" s="155"/>
      <c r="BH865" s="169"/>
      <c r="BI865" s="162"/>
      <c r="BJ865" s="172"/>
      <c r="BK865" s="162"/>
      <c r="BL865" s="158"/>
      <c r="BM865" s="172"/>
      <c r="BN865" s="162"/>
      <c r="BO865" s="167"/>
      <c r="BP865" s="169"/>
      <c r="BQ865" s="162"/>
      <c r="BR865" s="162"/>
      <c r="BS865" s="174"/>
      <c r="BT865" s="162"/>
      <c r="BU865" s="174"/>
      <c r="BV865" s="174"/>
      <c r="BW865" s="174"/>
      <c r="BX865" s="173"/>
      <c r="BY865" s="158"/>
      <c r="BZ865" s="160"/>
      <c r="CA865" s="172"/>
      <c r="CB865" s="152"/>
      <c r="CC865" s="152"/>
      <c r="CD865" s="156"/>
      <c r="CE865" s="172"/>
      <c r="CF865" s="162"/>
      <c r="CG865" s="162"/>
      <c r="CH865" s="158"/>
      <c r="CI865" s="173"/>
      <c r="CJ865" s="178"/>
      <c r="CK865" s="173"/>
      <c r="CL865" s="165"/>
      <c r="CM865" s="172"/>
      <c r="CN865" s="162"/>
      <c r="CO865" s="162"/>
      <c r="CP865" s="162"/>
      <c r="CQ865" s="162"/>
      <c r="CR865" s="169"/>
      <c r="CS865" s="162"/>
      <c r="CT865" s="162"/>
      <c r="CU865" s="174"/>
      <c r="CV865" s="152"/>
      <c r="CW865" s="173"/>
      <c r="CX865" s="158"/>
      <c r="CY865" s="172"/>
      <c r="CZ865" s="162"/>
      <c r="DA865" s="162"/>
      <c r="DB865" s="158"/>
      <c r="DC865" s="173"/>
      <c r="DD865" s="178"/>
      <c r="DE865" s="173"/>
      <c r="DF865" s="165"/>
      <c r="DG865" s="172"/>
      <c r="DH865" s="178"/>
      <c r="DI865" s="172"/>
      <c r="DJ865" s="178"/>
      <c r="DK865" s="172"/>
      <c r="DL865" s="162"/>
      <c r="DM865" s="167"/>
      <c r="DN865" s="169"/>
      <c r="DO865" s="162"/>
      <c r="DP865" s="162"/>
      <c r="DQ865" s="174"/>
      <c r="DR865" s="152"/>
      <c r="DS865" s="172"/>
      <c r="DT865" s="152"/>
      <c r="DU865" s="152"/>
      <c r="DV865" s="156"/>
      <c r="DW865" s="173"/>
      <c r="DX865" s="158"/>
      <c r="DY865" s="172"/>
      <c r="DZ865" s="162"/>
      <c r="EA865" s="162"/>
      <c r="EB865" s="172"/>
      <c r="EC865" s="172"/>
      <c r="ED865" s="152"/>
      <c r="EE865" s="152"/>
      <c r="EF865" s="152"/>
      <c r="EG865" s="174"/>
      <c r="EH865" s="172"/>
      <c r="EI865" s="162"/>
      <c r="EJ865" s="162"/>
    </row>
    <row r="866" spans="1:140" ht="12.5">
      <c r="A866" s="168"/>
      <c r="B866" s="169"/>
      <c r="C866" s="144" t="str">
        <f t="shared" si="0"/>
        <v/>
      </c>
      <c r="D866" s="144" t="str">
        <f t="shared" si="3500"/>
        <v/>
      </c>
      <c r="E866" s="144" t="str">
        <f t="shared" si="2"/>
        <v/>
      </c>
      <c r="F866" s="145" t="str">
        <f t="shared" si="3501"/>
        <v/>
      </c>
      <c r="G866" s="145" t="str">
        <f t="shared" si="4"/>
        <v/>
      </c>
      <c r="H866" s="145" t="str">
        <f t="shared" si="5"/>
        <v/>
      </c>
      <c r="I866" s="146" t="str">
        <f t="shared" ref="I866:J866" si="3619">IF(COUNTA($DO866:$DX866)&gt;0,$BA866,"")</f>
        <v/>
      </c>
      <c r="J866" s="146" t="str">
        <f t="shared" si="3619"/>
        <v/>
      </c>
      <c r="K866" s="147" t="str">
        <f t="shared" si="43"/>
        <v/>
      </c>
      <c r="L866" s="147" t="str">
        <f t="shared" si="7"/>
        <v/>
      </c>
      <c r="M866" s="147" t="str">
        <f t="shared" si="8"/>
        <v/>
      </c>
      <c r="N866" s="147" t="str">
        <f t="shared" si="48"/>
        <v/>
      </c>
      <c r="O866" s="147" t="str">
        <f t="shared" si="9"/>
        <v/>
      </c>
      <c r="P866" s="146" t="str">
        <f t="shared" si="3503"/>
        <v/>
      </c>
      <c r="Q866" s="147" t="str">
        <f t="shared" si="3504"/>
        <v/>
      </c>
      <c r="R866" s="146" t="str">
        <f t="shared" si="12"/>
        <v/>
      </c>
      <c r="S866" s="146" t="str">
        <f t="shared" si="13"/>
        <v/>
      </c>
      <c r="T866" s="146" t="str">
        <f>IF(NOT(ISBLANK(DH866)),
        IF(AND(ISREF('Input Tenderers'!$J$8:$K$8),COUNTA('Input Tenderers'!$N$8)&gt;0),
                IF(COUNTA('Input Implementation Transactio'!$N866:$O866)&gt;0,"supplier;tenderer;payee","supplier;tenderer"),
                IF(COUNTA('Input Implementation Transactio'!$N866:$O866)&gt;0,"supplier;payee","supplier")
                ),
        IF(COUNTA('Input Implementation Transactio'!$N866:$O866)&gt;0, "payee", "")
        )</f>
        <v/>
      </c>
      <c r="U866" s="146" t="str">
        <f t="shared" si="14"/>
        <v/>
      </c>
      <c r="V866" s="146" t="str">
        <f t="shared" si="15"/>
        <v/>
      </c>
      <c r="W866" s="148" t="str">
        <f t="shared" si="3505"/>
        <v/>
      </c>
      <c r="X866" s="175" t="str">
        <f t="shared" si="3506"/>
        <v/>
      </c>
      <c r="Y866" s="170" t="str">
        <f t="shared" si="3507"/>
        <v/>
      </c>
      <c r="Z866" s="150" t="str">
        <f t="shared" si="19"/>
        <v/>
      </c>
      <c r="AA866" s="146" t="str">
        <f t="shared" si="20"/>
        <v/>
      </c>
      <c r="AB866" s="146" t="str">
        <f t="shared" si="21"/>
        <v/>
      </c>
      <c r="AC866" s="146" t="str">
        <f t="shared" si="22"/>
        <v/>
      </c>
      <c r="AD866" s="148" t="str">
        <f t="shared" si="3508"/>
        <v/>
      </c>
      <c r="AE866" s="148" t="str">
        <f t="shared" si="24"/>
        <v/>
      </c>
      <c r="AF866" s="175" t="str">
        <f t="shared" si="3509"/>
        <v/>
      </c>
      <c r="AG866" s="170" t="str">
        <f t="shared" si="3510"/>
        <v/>
      </c>
      <c r="AH866" s="148" t="str">
        <f t="shared" si="3511"/>
        <v/>
      </c>
      <c r="AI866" s="146" t="str">
        <f t="shared" si="28"/>
        <v/>
      </c>
      <c r="AJ866" s="146" t="str">
        <f t="shared" si="29"/>
        <v/>
      </c>
      <c r="AK866" s="146" t="str">
        <f t="shared" si="30"/>
        <v/>
      </c>
      <c r="AL866" s="146" t="str">
        <f t="shared" si="31"/>
        <v/>
      </c>
      <c r="AM866" s="171" t="str">
        <f t="shared" si="32"/>
        <v/>
      </c>
      <c r="AN866" s="171" t="str">
        <f t="shared" si="33"/>
        <v/>
      </c>
      <c r="AO866" s="146" t="str">
        <f t="shared" si="34"/>
        <v/>
      </c>
      <c r="AP866" s="146" t="str">
        <f t="shared" si="35"/>
        <v/>
      </c>
      <c r="AQ866" s="146" t="str">
        <f t="shared" si="36"/>
        <v/>
      </c>
      <c r="AR866" s="146" t="str">
        <f t="shared" ref="AR866:AS866" si="3620">IF(NOT(ISBLANK(CB866)),CONCATENATE(TEXT(CB866,"yyyy-mm-ddThh:MM:ss"),"Z"),"")</f>
        <v/>
      </c>
      <c r="AS866" s="146" t="str">
        <f t="shared" si="3620"/>
        <v/>
      </c>
      <c r="AT866" s="146" t="str">
        <f t="shared" si="38"/>
        <v/>
      </c>
      <c r="AU866" s="146" t="str">
        <f t="shared" si="39"/>
        <v/>
      </c>
      <c r="AV866" s="146" t="str">
        <f t="shared" ref="AV866:AW866" si="3621">IF(NOT(ISBLANK(DT866)),CONCATENATE(TEXT(DT866,"yyyy-mm-ddThh:MM:ss"),"Z"),"")</f>
        <v/>
      </c>
      <c r="AW866" s="146" t="str">
        <f t="shared" si="3621"/>
        <v/>
      </c>
      <c r="AX866" s="146" t="str">
        <f t="shared" ref="AX866:AZ866" si="3622">IF(NOT(ISBLANK(ED866)),CONCATENATE(TEXT(ED866,"yyyy-mm-ddThh:MM:ss"),"Z"),"")</f>
        <v/>
      </c>
      <c r="AY866" s="146" t="str">
        <f t="shared" si="3622"/>
        <v/>
      </c>
      <c r="AZ866" s="146" t="str">
        <f t="shared" si="3622"/>
        <v/>
      </c>
      <c r="BA866" s="176"/>
      <c r="BB866" s="152"/>
      <c r="BC866" s="177"/>
      <c r="BD866" s="154"/>
      <c r="BE866" s="155"/>
      <c r="BF866" s="154"/>
      <c r="BG866" s="155"/>
      <c r="BH866" s="169"/>
      <c r="BI866" s="162"/>
      <c r="BJ866" s="172"/>
      <c r="BK866" s="162"/>
      <c r="BL866" s="158"/>
      <c r="BM866" s="172"/>
      <c r="BN866" s="162"/>
      <c r="BO866" s="167"/>
      <c r="BP866" s="169"/>
      <c r="BQ866" s="162"/>
      <c r="BR866" s="162"/>
      <c r="BS866" s="174"/>
      <c r="BT866" s="162"/>
      <c r="BU866" s="174"/>
      <c r="BV866" s="174"/>
      <c r="BW866" s="174"/>
      <c r="BX866" s="173"/>
      <c r="BY866" s="158"/>
      <c r="BZ866" s="160"/>
      <c r="CA866" s="172"/>
      <c r="CB866" s="152"/>
      <c r="CC866" s="152"/>
      <c r="CD866" s="156"/>
      <c r="CE866" s="172"/>
      <c r="CF866" s="162"/>
      <c r="CG866" s="162"/>
      <c r="CH866" s="158"/>
      <c r="CI866" s="173"/>
      <c r="CJ866" s="178"/>
      <c r="CK866" s="173"/>
      <c r="CL866" s="165"/>
      <c r="CM866" s="172"/>
      <c r="CN866" s="162"/>
      <c r="CO866" s="162"/>
      <c r="CP866" s="162"/>
      <c r="CQ866" s="162"/>
      <c r="CR866" s="169"/>
      <c r="CS866" s="162"/>
      <c r="CT866" s="162"/>
      <c r="CU866" s="174"/>
      <c r="CV866" s="152"/>
      <c r="CW866" s="173"/>
      <c r="CX866" s="158"/>
      <c r="CY866" s="172"/>
      <c r="CZ866" s="162"/>
      <c r="DA866" s="162"/>
      <c r="DB866" s="158"/>
      <c r="DC866" s="173"/>
      <c r="DD866" s="178"/>
      <c r="DE866" s="173"/>
      <c r="DF866" s="165"/>
      <c r="DG866" s="172"/>
      <c r="DH866" s="178"/>
      <c r="DI866" s="172"/>
      <c r="DJ866" s="178"/>
      <c r="DK866" s="172"/>
      <c r="DL866" s="162"/>
      <c r="DM866" s="167"/>
      <c r="DN866" s="169"/>
      <c r="DO866" s="162"/>
      <c r="DP866" s="162"/>
      <c r="DQ866" s="174"/>
      <c r="DR866" s="152"/>
      <c r="DS866" s="172"/>
      <c r="DT866" s="152"/>
      <c r="DU866" s="152"/>
      <c r="DV866" s="156"/>
      <c r="DW866" s="173"/>
      <c r="DX866" s="158"/>
      <c r="DY866" s="172"/>
      <c r="DZ866" s="162"/>
      <c r="EA866" s="162"/>
      <c r="EB866" s="172"/>
      <c r="EC866" s="172"/>
      <c r="ED866" s="152"/>
      <c r="EE866" s="152"/>
      <c r="EF866" s="152"/>
      <c r="EG866" s="174"/>
      <c r="EH866" s="172"/>
      <c r="EI866" s="162"/>
      <c r="EJ866" s="162"/>
    </row>
    <row r="867" spans="1:140" ht="12.5">
      <c r="A867" s="168"/>
      <c r="B867" s="169"/>
      <c r="C867" s="144" t="str">
        <f t="shared" si="0"/>
        <v/>
      </c>
      <c r="D867" s="144" t="str">
        <f t="shared" si="3500"/>
        <v/>
      </c>
      <c r="E867" s="144" t="str">
        <f t="shared" si="2"/>
        <v/>
      </c>
      <c r="F867" s="145" t="str">
        <f t="shared" si="3501"/>
        <v/>
      </c>
      <c r="G867" s="145" t="str">
        <f t="shared" si="4"/>
        <v/>
      </c>
      <c r="H867" s="145" t="str">
        <f t="shared" si="5"/>
        <v/>
      </c>
      <c r="I867" s="146" t="str">
        <f t="shared" ref="I867:J867" si="3623">IF(COUNTA($DO867:$DX867)&gt;0,$BA867,"")</f>
        <v/>
      </c>
      <c r="J867" s="146" t="str">
        <f t="shared" si="3623"/>
        <v/>
      </c>
      <c r="K867" s="147" t="str">
        <f t="shared" si="43"/>
        <v/>
      </c>
      <c r="L867" s="147" t="str">
        <f t="shared" si="7"/>
        <v/>
      </c>
      <c r="M867" s="147" t="str">
        <f t="shared" si="8"/>
        <v/>
      </c>
      <c r="N867" s="147" t="str">
        <f t="shared" si="48"/>
        <v/>
      </c>
      <c r="O867" s="147" t="str">
        <f t="shared" si="9"/>
        <v/>
      </c>
      <c r="P867" s="146" t="str">
        <f t="shared" si="3503"/>
        <v/>
      </c>
      <c r="Q867" s="147" t="str">
        <f t="shared" si="3504"/>
        <v/>
      </c>
      <c r="R867" s="146" t="str">
        <f t="shared" si="12"/>
        <v/>
      </c>
      <c r="S867" s="146" t="str">
        <f t="shared" si="13"/>
        <v/>
      </c>
      <c r="T867" s="146" t="str">
        <f>IF(NOT(ISBLANK(DH867)),
        IF(AND(ISREF('Input Tenderers'!$J$8:$K$8),COUNTA('Input Tenderers'!$N$8)&gt;0),
                IF(COUNTA('Input Implementation Transactio'!$N867:$O867)&gt;0,"supplier;tenderer;payee","supplier;tenderer"),
                IF(COUNTA('Input Implementation Transactio'!$N867:$O867)&gt;0,"supplier;payee","supplier")
                ),
        IF(COUNTA('Input Implementation Transactio'!$N867:$O867)&gt;0, "payee", "")
        )</f>
        <v/>
      </c>
      <c r="U867" s="146" t="str">
        <f t="shared" si="14"/>
        <v/>
      </c>
      <c r="V867" s="146" t="str">
        <f t="shared" si="15"/>
        <v/>
      </c>
      <c r="W867" s="148" t="str">
        <f t="shared" si="3505"/>
        <v/>
      </c>
      <c r="X867" s="175" t="str">
        <f t="shared" si="3506"/>
        <v/>
      </c>
      <c r="Y867" s="170" t="str">
        <f t="shared" si="3507"/>
        <v/>
      </c>
      <c r="Z867" s="150" t="str">
        <f t="shared" si="19"/>
        <v/>
      </c>
      <c r="AA867" s="146" t="str">
        <f t="shared" si="20"/>
        <v/>
      </c>
      <c r="AB867" s="146" t="str">
        <f t="shared" si="21"/>
        <v/>
      </c>
      <c r="AC867" s="146" t="str">
        <f t="shared" si="22"/>
        <v/>
      </c>
      <c r="AD867" s="148" t="str">
        <f t="shared" si="3508"/>
        <v/>
      </c>
      <c r="AE867" s="148" t="str">
        <f t="shared" si="24"/>
        <v/>
      </c>
      <c r="AF867" s="175" t="str">
        <f t="shared" si="3509"/>
        <v/>
      </c>
      <c r="AG867" s="170" t="str">
        <f t="shared" si="3510"/>
        <v/>
      </c>
      <c r="AH867" s="148" t="str">
        <f t="shared" si="3511"/>
        <v/>
      </c>
      <c r="AI867" s="146" t="str">
        <f t="shared" si="28"/>
        <v/>
      </c>
      <c r="AJ867" s="146" t="str">
        <f t="shared" si="29"/>
        <v/>
      </c>
      <c r="AK867" s="146" t="str">
        <f t="shared" si="30"/>
        <v/>
      </c>
      <c r="AL867" s="146" t="str">
        <f t="shared" si="31"/>
        <v/>
      </c>
      <c r="AM867" s="171" t="str">
        <f t="shared" si="32"/>
        <v/>
      </c>
      <c r="AN867" s="171" t="str">
        <f t="shared" si="33"/>
        <v/>
      </c>
      <c r="AO867" s="146" t="str">
        <f t="shared" si="34"/>
        <v/>
      </c>
      <c r="AP867" s="146" t="str">
        <f t="shared" si="35"/>
        <v/>
      </c>
      <c r="AQ867" s="146" t="str">
        <f t="shared" si="36"/>
        <v/>
      </c>
      <c r="AR867" s="146" t="str">
        <f t="shared" ref="AR867:AS867" si="3624">IF(NOT(ISBLANK(CB867)),CONCATENATE(TEXT(CB867,"yyyy-mm-ddThh:MM:ss"),"Z"),"")</f>
        <v/>
      </c>
      <c r="AS867" s="146" t="str">
        <f t="shared" si="3624"/>
        <v/>
      </c>
      <c r="AT867" s="146" t="str">
        <f t="shared" si="38"/>
        <v/>
      </c>
      <c r="AU867" s="146" t="str">
        <f t="shared" si="39"/>
        <v/>
      </c>
      <c r="AV867" s="146" t="str">
        <f t="shared" ref="AV867:AW867" si="3625">IF(NOT(ISBLANK(DT867)),CONCATENATE(TEXT(DT867,"yyyy-mm-ddThh:MM:ss"),"Z"),"")</f>
        <v/>
      </c>
      <c r="AW867" s="146" t="str">
        <f t="shared" si="3625"/>
        <v/>
      </c>
      <c r="AX867" s="146" t="str">
        <f t="shared" ref="AX867:AZ867" si="3626">IF(NOT(ISBLANK(ED867)),CONCATENATE(TEXT(ED867,"yyyy-mm-ddThh:MM:ss"),"Z"),"")</f>
        <v/>
      </c>
      <c r="AY867" s="146" t="str">
        <f t="shared" si="3626"/>
        <v/>
      </c>
      <c r="AZ867" s="146" t="str">
        <f t="shared" si="3626"/>
        <v/>
      </c>
      <c r="BA867" s="176"/>
      <c r="BB867" s="152"/>
      <c r="BC867" s="177"/>
      <c r="BD867" s="154"/>
      <c r="BE867" s="155"/>
      <c r="BF867" s="154"/>
      <c r="BG867" s="155"/>
      <c r="BH867" s="169"/>
      <c r="BI867" s="162"/>
      <c r="BJ867" s="172"/>
      <c r="BK867" s="162"/>
      <c r="BL867" s="158"/>
      <c r="BM867" s="172"/>
      <c r="BN867" s="162"/>
      <c r="BO867" s="167"/>
      <c r="BP867" s="169"/>
      <c r="BQ867" s="162"/>
      <c r="BR867" s="162"/>
      <c r="BS867" s="174"/>
      <c r="BT867" s="162"/>
      <c r="BU867" s="174"/>
      <c r="BV867" s="174"/>
      <c r="BW867" s="174"/>
      <c r="BX867" s="173"/>
      <c r="BY867" s="158"/>
      <c r="BZ867" s="160"/>
      <c r="CA867" s="172"/>
      <c r="CB867" s="152"/>
      <c r="CC867" s="152"/>
      <c r="CD867" s="156"/>
      <c r="CE867" s="172"/>
      <c r="CF867" s="162"/>
      <c r="CG867" s="162"/>
      <c r="CH867" s="158"/>
      <c r="CI867" s="173"/>
      <c r="CJ867" s="178"/>
      <c r="CK867" s="173"/>
      <c r="CL867" s="165"/>
      <c r="CM867" s="172"/>
      <c r="CN867" s="162"/>
      <c r="CO867" s="162"/>
      <c r="CP867" s="162"/>
      <c r="CQ867" s="162"/>
      <c r="CR867" s="169"/>
      <c r="CS867" s="162"/>
      <c r="CT867" s="162"/>
      <c r="CU867" s="174"/>
      <c r="CV867" s="152"/>
      <c r="CW867" s="173"/>
      <c r="CX867" s="158"/>
      <c r="CY867" s="172"/>
      <c r="CZ867" s="162"/>
      <c r="DA867" s="162"/>
      <c r="DB867" s="158"/>
      <c r="DC867" s="173"/>
      <c r="DD867" s="178"/>
      <c r="DE867" s="173"/>
      <c r="DF867" s="165"/>
      <c r="DG867" s="172"/>
      <c r="DH867" s="178"/>
      <c r="DI867" s="172"/>
      <c r="DJ867" s="178"/>
      <c r="DK867" s="172"/>
      <c r="DL867" s="162"/>
      <c r="DM867" s="167"/>
      <c r="DN867" s="169"/>
      <c r="DO867" s="162"/>
      <c r="DP867" s="162"/>
      <c r="DQ867" s="174"/>
      <c r="DR867" s="152"/>
      <c r="DS867" s="172"/>
      <c r="DT867" s="152"/>
      <c r="DU867" s="152"/>
      <c r="DV867" s="156"/>
      <c r="DW867" s="173"/>
      <c r="DX867" s="158"/>
      <c r="DY867" s="172"/>
      <c r="DZ867" s="162"/>
      <c r="EA867" s="162"/>
      <c r="EB867" s="172"/>
      <c r="EC867" s="172"/>
      <c r="ED867" s="152"/>
      <c r="EE867" s="152"/>
      <c r="EF867" s="152"/>
      <c r="EG867" s="174"/>
      <c r="EH867" s="172"/>
      <c r="EI867" s="162"/>
      <c r="EJ867" s="162"/>
    </row>
    <row r="868" spans="1:140" ht="12.5">
      <c r="A868" s="168"/>
      <c r="B868" s="169"/>
      <c r="C868" s="144" t="str">
        <f t="shared" si="0"/>
        <v/>
      </c>
      <c r="D868" s="144" t="str">
        <f t="shared" si="3500"/>
        <v/>
      </c>
      <c r="E868" s="144" t="str">
        <f t="shared" si="2"/>
        <v/>
      </c>
      <c r="F868" s="145" t="str">
        <f t="shared" si="3501"/>
        <v/>
      </c>
      <c r="G868" s="145" t="str">
        <f t="shared" si="4"/>
        <v/>
      </c>
      <c r="H868" s="145" t="str">
        <f t="shared" si="5"/>
        <v/>
      </c>
      <c r="I868" s="146" t="str">
        <f t="shared" ref="I868:J868" si="3627">IF(COUNTA($DO868:$DX868)&gt;0,$BA868,"")</f>
        <v/>
      </c>
      <c r="J868" s="146" t="str">
        <f t="shared" si="3627"/>
        <v/>
      </c>
      <c r="K868" s="147" t="str">
        <f t="shared" si="43"/>
        <v/>
      </c>
      <c r="L868" s="147" t="str">
        <f t="shared" si="7"/>
        <v/>
      </c>
      <c r="M868" s="147" t="str">
        <f t="shared" si="8"/>
        <v/>
      </c>
      <c r="N868" s="147" t="str">
        <f t="shared" si="48"/>
        <v/>
      </c>
      <c r="O868" s="147" t="str">
        <f t="shared" si="9"/>
        <v/>
      </c>
      <c r="P868" s="146" t="str">
        <f t="shared" si="3503"/>
        <v/>
      </c>
      <c r="Q868" s="147" t="str">
        <f t="shared" si="3504"/>
        <v/>
      </c>
      <c r="R868" s="146" t="str">
        <f t="shared" si="12"/>
        <v/>
      </c>
      <c r="S868" s="146" t="str">
        <f t="shared" si="13"/>
        <v/>
      </c>
      <c r="T868" s="146" t="str">
        <f>IF(NOT(ISBLANK(DH868)),
        IF(AND(ISREF('Input Tenderers'!$J$8:$K$8),COUNTA('Input Tenderers'!$N$8)&gt;0),
                IF(COUNTA('Input Implementation Transactio'!$N868:$O868)&gt;0,"supplier;tenderer;payee","supplier;tenderer"),
                IF(COUNTA('Input Implementation Transactio'!$N868:$O868)&gt;0,"supplier;payee","supplier")
                ),
        IF(COUNTA('Input Implementation Transactio'!$N868:$O868)&gt;0, "payee", "")
        )</f>
        <v/>
      </c>
      <c r="U868" s="146" t="str">
        <f t="shared" si="14"/>
        <v/>
      </c>
      <c r="V868" s="146" t="str">
        <f t="shared" si="15"/>
        <v/>
      </c>
      <c r="W868" s="148" t="str">
        <f t="shared" si="3505"/>
        <v/>
      </c>
      <c r="X868" s="175" t="str">
        <f t="shared" si="3506"/>
        <v/>
      </c>
      <c r="Y868" s="170" t="str">
        <f t="shared" si="3507"/>
        <v/>
      </c>
      <c r="Z868" s="150" t="str">
        <f t="shared" si="19"/>
        <v/>
      </c>
      <c r="AA868" s="146" t="str">
        <f t="shared" si="20"/>
        <v/>
      </c>
      <c r="AB868" s="146" t="str">
        <f t="shared" si="21"/>
        <v/>
      </c>
      <c r="AC868" s="146" t="str">
        <f t="shared" si="22"/>
        <v/>
      </c>
      <c r="AD868" s="148" t="str">
        <f t="shared" si="3508"/>
        <v/>
      </c>
      <c r="AE868" s="148" t="str">
        <f t="shared" si="24"/>
        <v/>
      </c>
      <c r="AF868" s="175" t="str">
        <f t="shared" si="3509"/>
        <v/>
      </c>
      <c r="AG868" s="170" t="str">
        <f t="shared" si="3510"/>
        <v/>
      </c>
      <c r="AH868" s="148" t="str">
        <f t="shared" si="3511"/>
        <v/>
      </c>
      <c r="AI868" s="146" t="str">
        <f t="shared" si="28"/>
        <v/>
      </c>
      <c r="AJ868" s="146" t="str">
        <f t="shared" si="29"/>
        <v/>
      </c>
      <c r="AK868" s="146" t="str">
        <f t="shared" si="30"/>
        <v/>
      </c>
      <c r="AL868" s="146" t="str">
        <f t="shared" si="31"/>
        <v/>
      </c>
      <c r="AM868" s="171" t="str">
        <f t="shared" si="32"/>
        <v/>
      </c>
      <c r="AN868" s="171" t="str">
        <f t="shared" si="33"/>
        <v/>
      </c>
      <c r="AO868" s="146" t="str">
        <f t="shared" si="34"/>
        <v/>
      </c>
      <c r="AP868" s="146" t="str">
        <f t="shared" si="35"/>
        <v/>
      </c>
      <c r="AQ868" s="146" t="str">
        <f t="shared" si="36"/>
        <v/>
      </c>
      <c r="AR868" s="146" t="str">
        <f t="shared" ref="AR868:AS868" si="3628">IF(NOT(ISBLANK(CB868)),CONCATENATE(TEXT(CB868,"yyyy-mm-ddThh:MM:ss"),"Z"),"")</f>
        <v/>
      </c>
      <c r="AS868" s="146" t="str">
        <f t="shared" si="3628"/>
        <v/>
      </c>
      <c r="AT868" s="146" t="str">
        <f t="shared" si="38"/>
        <v/>
      </c>
      <c r="AU868" s="146" t="str">
        <f t="shared" si="39"/>
        <v/>
      </c>
      <c r="AV868" s="146" t="str">
        <f t="shared" ref="AV868:AW868" si="3629">IF(NOT(ISBLANK(DT868)),CONCATENATE(TEXT(DT868,"yyyy-mm-ddThh:MM:ss"),"Z"),"")</f>
        <v/>
      </c>
      <c r="AW868" s="146" t="str">
        <f t="shared" si="3629"/>
        <v/>
      </c>
      <c r="AX868" s="146" t="str">
        <f t="shared" ref="AX868:AZ868" si="3630">IF(NOT(ISBLANK(ED868)),CONCATENATE(TEXT(ED868,"yyyy-mm-ddThh:MM:ss"),"Z"),"")</f>
        <v/>
      </c>
      <c r="AY868" s="146" t="str">
        <f t="shared" si="3630"/>
        <v/>
      </c>
      <c r="AZ868" s="146" t="str">
        <f t="shared" si="3630"/>
        <v/>
      </c>
      <c r="BA868" s="176"/>
      <c r="BB868" s="152"/>
      <c r="BC868" s="177"/>
      <c r="BD868" s="154"/>
      <c r="BE868" s="155"/>
      <c r="BF868" s="154"/>
      <c r="BG868" s="155"/>
      <c r="BH868" s="169"/>
      <c r="BI868" s="162"/>
      <c r="BJ868" s="172"/>
      <c r="BK868" s="162"/>
      <c r="BL868" s="158"/>
      <c r="BM868" s="172"/>
      <c r="BN868" s="162"/>
      <c r="BO868" s="167"/>
      <c r="BP868" s="169"/>
      <c r="BQ868" s="162"/>
      <c r="BR868" s="162"/>
      <c r="BS868" s="174"/>
      <c r="BT868" s="162"/>
      <c r="BU868" s="174"/>
      <c r="BV868" s="174"/>
      <c r="BW868" s="174"/>
      <c r="BX868" s="173"/>
      <c r="BY868" s="158"/>
      <c r="BZ868" s="160"/>
      <c r="CA868" s="172"/>
      <c r="CB868" s="152"/>
      <c r="CC868" s="152"/>
      <c r="CD868" s="156"/>
      <c r="CE868" s="172"/>
      <c r="CF868" s="162"/>
      <c r="CG868" s="162"/>
      <c r="CH868" s="158"/>
      <c r="CI868" s="173"/>
      <c r="CJ868" s="178"/>
      <c r="CK868" s="173"/>
      <c r="CL868" s="165"/>
      <c r="CM868" s="172"/>
      <c r="CN868" s="162"/>
      <c r="CO868" s="162"/>
      <c r="CP868" s="162"/>
      <c r="CQ868" s="162"/>
      <c r="CR868" s="169"/>
      <c r="CS868" s="162"/>
      <c r="CT868" s="162"/>
      <c r="CU868" s="174"/>
      <c r="CV868" s="152"/>
      <c r="CW868" s="173"/>
      <c r="CX868" s="158"/>
      <c r="CY868" s="172"/>
      <c r="CZ868" s="162"/>
      <c r="DA868" s="162"/>
      <c r="DB868" s="158"/>
      <c r="DC868" s="173"/>
      <c r="DD868" s="178"/>
      <c r="DE868" s="173"/>
      <c r="DF868" s="165"/>
      <c r="DG868" s="172"/>
      <c r="DH868" s="178"/>
      <c r="DI868" s="172"/>
      <c r="DJ868" s="178"/>
      <c r="DK868" s="172"/>
      <c r="DL868" s="162"/>
      <c r="DM868" s="167"/>
      <c r="DN868" s="169"/>
      <c r="DO868" s="162"/>
      <c r="DP868" s="162"/>
      <c r="DQ868" s="174"/>
      <c r="DR868" s="152"/>
      <c r="DS868" s="172"/>
      <c r="DT868" s="152"/>
      <c r="DU868" s="152"/>
      <c r="DV868" s="156"/>
      <c r="DW868" s="173"/>
      <c r="DX868" s="158"/>
      <c r="DY868" s="172"/>
      <c r="DZ868" s="162"/>
      <c r="EA868" s="162"/>
      <c r="EB868" s="172"/>
      <c r="EC868" s="172"/>
      <c r="ED868" s="152"/>
      <c r="EE868" s="152"/>
      <c r="EF868" s="152"/>
      <c r="EG868" s="174"/>
      <c r="EH868" s="172"/>
      <c r="EI868" s="162"/>
      <c r="EJ868" s="162"/>
    </row>
    <row r="869" spans="1:140" ht="12.5">
      <c r="A869" s="168"/>
      <c r="B869" s="169"/>
      <c r="C869" s="144" t="str">
        <f t="shared" si="0"/>
        <v/>
      </c>
      <c r="D869" s="144" t="str">
        <f t="shared" si="3500"/>
        <v/>
      </c>
      <c r="E869" s="144" t="str">
        <f t="shared" si="2"/>
        <v/>
      </c>
      <c r="F869" s="145" t="str">
        <f t="shared" si="3501"/>
        <v/>
      </c>
      <c r="G869" s="145" t="str">
        <f t="shared" si="4"/>
        <v/>
      </c>
      <c r="H869" s="145" t="str">
        <f t="shared" si="5"/>
        <v/>
      </c>
      <c r="I869" s="146" t="str">
        <f t="shared" ref="I869:J869" si="3631">IF(COUNTA($DO869:$DX869)&gt;0,$BA869,"")</f>
        <v/>
      </c>
      <c r="J869" s="146" t="str">
        <f t="shared" si="3631"/>
        <v/>
      </c>
      <c r="K869" s="147" t="str">
        <f t="shared" si="43"/>
        <v/>
      </c>
      <c r="L869" s="147" t="str">
        <f t="shared" si="7"/>
        <v/>
      </c>
      <c r="M869" s="147" t="str">
        <f t="shared" si="8"/>
        <v/>
      </c>
      <c r="N869" s="147" t="str">
        <f t="shared" si="48"/>
        <v/>
      </c>
      <c r="O869" s="147" t="str">
        <f t="shared" si="9"/>
        <v/>
      </c>
      <c r="P869" s="146" t="str">
        <f t="shared" si="3503"/>
        <v/>
      </c>
      <c r="Q869" s="147" t="str">
        <f t="shared" si="3504"/>
        <v/>
      </c>
      <c r="R869" s="146" t="str">
        <f t="shared" si="12"/>
        <v/>
      </c>
      <c r="S869" s="146" t="str">
        <f t="shared" si="13"/>
        <v/>
      </c>
      <c r="T869" s="146" t="str">
        <f>IF(NOT(ISBLANK(DH869)),
        IF(AND(ISREF('Input Tenderers'!$J$8:$K$8),COUNTA('Input Tenderers'!$N$8)&gt;0),
                IF(COUNTA('Input Implementation Transactio'!$N869:$O869)&gt;0,"supplier;tenderer;payee","supplier;tenderer"),
                IF(COUNTA('Input Implementation Transactio'!$N869:$O869)&gt;0,"supplier;payee","supplier")
                ),
        IF(COUNTA('Input Implementation Transactio'!$N869:$O869)&gt;0, "payee", "")
        )</f>
        <v/>
      </c>
      <c r="U869" s="146" t="str">
        <f t="shared" si="14"/>
        <v/>
      </c>
      <c r="V869" s="146" t="str">
        <f t="shared" si="15"/>
        <v/>
      </c>
      <c r="W869" s="148" t="str">
        <f t="shared" si="3505"/>
        <v/>
      </c>
      <c r="X869" s="175" t="str">
        <f t="shared" si="3506"/>
        <v/>
      </c>
      <c r="Y869" s="170" t="str">
        <f t="shared" si="3507"/>
        <v/>
      </c>
      <c r="Z869" s="150" t="str">
        <f t="shared" si="19"/>
        <v/>
      </c>
      <c r="AA869" s="146" t="str">
        <f t="shared" si="20"/>
        <v/>
      </c>
      <c r="AB869" s="146" t="str">
        <f t="shared" si="21"/>
        <v/>
      </c>
      <c r="AC869" s="146" t="str">
        <f t="shared" si="22"/>
        <v/>
      </c>
      <c r="AD869" s="148" t="str">
        <f t="shared" si="3508"/>
        <v/>
      </c>
      <c r="AE869" s="148" t="str">
        <f t="shared" si="24"/>
        <v/>
      </c>
      <c r="AF869" s="175" t="str">
        <f t="shared" si="3509"/>
        <v/>
      </c>
      <c r="AG869" s="170" t="str">
        <f t="shared" si="3510"/>
        <v/>
      </c>
      <c r="AH869" s="148" t="str">
        <f t="shared" si="3511"/>
        <v/>
      </c>
      <c r="AI869" s="146" t="str">
        <f t="shared" si="28"/>
        <v/>
      </c>
      <c r="AJ869" s="146" t="str">
        <f t="shared" si="29"/>
        <v/>
      </c>
      <c r="AK869" s="146" t="str">
        <f t="shared" si="30"/>
        <v/>
      </c>
      <c r="AL869" s="146" t="str">
        <f t="shared" si="31"/>
        <v/>
      </c>
      <c r="AM869" s="171" t="str">
        <f t="shared" si="32"/>
        <v/>
      </c>
      <c r="AN869" s="171" t="str">
        <f t="shared" si="33"/>
        <v/>
      </c>
      <c r="AO869" s="146" t="str">
        <f t="shared" si="34"/>
        <v/>
      </c>
      <c r="AP869" s="146" t="str">
        <f t="shared" si="35"/>
        <v/>
      </c>
      <c r="AQ869" s="146" t="str">
        <f t="shared" si="36"/>
        <v/>
      </c>
      <c r="AR869" s="146" t="str">
        <f t="shared" ref="AR869:AS869" si="3632">IF(NOT(ISBLANK(CB869)),CONCATENATE(TEXT(CB869,"yyyy-mm-ddThh:MM:ss"),"Z"),"")</f>
        <v/>
      </c>
      <c r="AS869" s="146" t="str">
        <f t="shared" si="3632"/>
        <v/>
      </c>
      <c r="AT869" s="146" t="str">
        <f t="shared" si="38"/>
        <v/>
      </c>
      <c r="AU869" s="146" t="str">
        <f t="shared" si="39"/>
        <v/>
      </c>
      <c r="AV869" s="146" t="str">
        <f t="shared" ref="AV869:AW869" si="3633">IF(NOT(ISBLANK(DT869)),CONCATENATE(TEXT(DT869,"yyyy-mm-ddThh:MM:ss"),"Z"),"")</f>
        <v/>
      </c>
      <c r="AW869" s="146" t="str">
        <f t="shared" si="3633"/>
        <v/>
      </c>
      <c r="AX869" s="146" t="str">
        <f t="shared" ref="AX869:AZ869" si="3634">IF(NOT(ISBLANK(ED869)),CONCATENATE(TEXT(ED869,"yyyy-mm-ddThh:MM:ss"),"Z"),"")</f>
        <v/>
      </c>
      <c r="AY869" s="146" t="str">
        <f t="shared" si="3634"/>
        <v/>
      </c>
      <c r="AZ869" s="146" t="str">
        <f t="shared" si="3634"/>
        <v/>
      </c>
      <c r="BA869" s="176"/>
      <c r="BB869" s="152"/>
      <c r="BC869" s="177"/>
      <c r="BD869" s="154"/>
      <c r="BE869" s="155"/>
      <c r="BF869" s="154"/>
      <c r="BG869" s="155"/>
      <c r="BH869" s="169"/>
      <c r="BI869" s="162"/>
      <c r="BJ869" s="172"/>
      <c r="BK869" s="162"/>
      <c r="BL869" s="158"/>
      <c r="BM869" s="172"/>
      <c r="BN869" s="162"/>
      <c r="BO869" s="167"/>
      <c r="BP869" s="169"/>
      <c r="BQ869" s="162"/>
      <c r="BR869" s="162"/>
      <c r="BS869" s="174"/>
      <c r="BT869" s="162"/>
      <c r="BU869" s="174"/>
      <c r="BV869" s="174"/>
      <c r="BW869" s="174"/>
      <c r="BX869" s="173"/>
      <c r="BY869" s="158"/>
      <c r="BZ869" s="160"/>
      <c r="CA869" s="172"/>
      <c r="CB869" s="152"/>
      <c r="CC869" s="152"/>
      <c r="CD869" s="156"/>
      <c r="CE869" s="172"/>
      <c r="CF869" s="162"/>
      <c r="CG869" s="162"/>
      <c r="CH869" s="158"/>
      <c r="CI869" s="173"/>
      <c r="CJ869" s="178"/>
      <c r="CK869" s="173"/>
      <c r="CL869" s="165"/>
      <c r="CM869" s="172"/>
      <c r="CN869" s="162"/>
      <c r="CO869" s="162"/>
      <c r="CP869" s="162"/>
      <c r="CQ869" s="162"/>
      <c r="CR869" s="169"/>
      <c r="CS869" s="162"/>
      <c r="CT869" s="162"/>
      <c r="CU869" s="174"/>
      <c r="CV869" s="152"/>
      <c r="CW869" s="173"/>
      <c r="CX869" s="158"/>
      <c r="CY869" s="172"/>
      <c r="CZ869" s="162"/>
      <c r="DA869" s="162"/>
      <c r="DB869" s="158"/>
      <c r="DC869" s="173"/>
      <c r="DD869" s="178"/>
      <c r="DE869" s="173"/>
      <c r="DF869" s="165"/>
      <c r="DG869" s="172"/>
      <c r="DH869" s="178"/>
      <c r="DI869" s="172"/>
      <c r="DJ869" s="178"/>
      <c r="DK869" s="172"/>
      <c r="DL869" s="162"/>
      <c r="DM869" s="167"/>
      <c r="DN869" s="169"/>
      <c r="DO869" s="162"/>
      <c r="DP869" s="162"/>
      <c r="DQ869" s="174"/>
      <c r="DR869" s="152"/>
      <c r="DS869" s="172"/>
      <c r="DT869" s="152"/>
      <c r="DU869" s="152"/>
      <c r="DV869" s="156"/>
      <c r="DW869" s="173"/>
      <c r="DX869" s="158"/>
      <c r="DY869" s="172"/>
      <c r="DZ869" s="162"/>
      <c r="EA869" s="162"/>
      <c r="EB869" s="172"/>
      <c r="EC869" s="172"/>
      <c r="ED869" s="152"/>
      <c r="EE869" s="152"/>
      <c r="EF869" s="152"/>
      <c r="EG869" s="174"/>
      <c r="EH869" s="172"/>
      <c r="EI869" s="162"/>
      <c r="EJ869" s="162"/>
    </row>
    <row r="870" spans="1:140" ht="12.5">
      <c r="A870" s="168"/>
      <c r="B870" s="169"/>
      <c r="C870" s="144" t="str">
        <f t="shared" si="0"/>
        <v/>
      </c>
      <c r="D870" s="144" t="str">
        <f t="shared" si="3500"/>
        <v/>
      </c>
      <c r="E870" s="144" t="str">
        <f t="shared" si="2"/>
        <v/>
      </c>
      <c r="F870" s="145" t="str">
        <f t="shared" si="3501"/>
        <v/>
      </c>
      <c r="G870" s="145" t="str">
        <f t="shared" si="4"/>
        <v/>
      </c>
      <c r="H870" s="145" t="str">
        <f t="shared" si="5"/>
        <v/>
      </c>
      <c r="I870" s="146" t="str">
        <f t="shared" ref="I870:J870" si="3635">IF(COUNTA($DO870:$DX870)&gt;0,$BA870,"")</f>
        <v/>
      </c>
      <c r="J870" s="146" t="str">
        <f t="shared" si="3635"/>
        <v/>
      </c>
      <c r="K870" s="147" t="str">
        <f t="shared" si="43"/>
        <v/>
      </c>
      <c r="L870" s="147" t="str">
        <f t="shared" si="7"/>
        <v/>
      </c>
      <c r="M870" s="147" t="str">
        <f t="shared" si="8"/>
        <v/>
      </c>
      <c r="N870" s="147" t="str">
        <f t="shared" si="48"/>
        <v/>
      </c>
      <c r="O870" s="147" t="str">
        <f t="shared" si="9"/>
        <v/>
      </c>
      <c r="P870" s="146" t="str">
        <f t="shared" si="3503"/>
        <v/>
      </c>
      <c r="Q870" s="147" t="str">
        <f t="shared" si="3504"/>
        <v/>
      </c>
      <c r="R870" s="146" t="str">
        <f t="shared" si="12"/>
        <v/>
      </c>
      <c r="S870" s="146" t="str">
        <f t="shared" si="13"/>
        <v/>
      </c>
      <c r="T870" s="146" t="str">
        <f>IF(NOT(ISBLANK(DH870)),
        IF(AND(ISREF('Input Tenderers'!$J$8:$K$8),COUNTA('Input Tenderers'!$N$8)&gt;0),
                IF(COUNTA('Input Implementation Transactio'!$N870:$O870)&gt;0,"supplier;tenderer;payee","supplier;tenderer"),
                IF(COUNTA('Input Implementation Transactio'!$N870:$O870)&gt;0,"supplier;payee","supplier")
                ),
        IF(COUNTA('Input Implementation Transactio'!$N870:$O870)&gt;0, "payee", "")
        )</f>
        <v/>
      </c>
      <c r="U870" s="146" t="str">
        <f t="shared" si="14"/>
        <v/>
      </c>
      <c r="V870" s="146" t="str">
        <f t="shared" si="15"/>
        <v/>
      </c>
      <c r="W870" s="148" t="str">
        <f t="shared" si="3505"/>
        <v/>
      </c>
      <c r="X870" s="175" t="str">
        <f t="shared" si="3506"/>
        <v/>
      </c>
      <c r="Y870" s="170" t="str">
        <f t="shared" si="3507"/>
        <v/>
      </c>
      <c r="Z870" s="150" t="str">
        <f t="shared" si="19"/>
        <v/>
      </c>
      <c r="AA870" s="146" t="str">
        <f t="shared" si="20"/>
        <v/>
      </c>
      <c r="AB870" s="146" t="str">
        <f t="shared" si="21"/>
        <v/>
      </c>
      <c r="AC870" s="146" t="str">
        <f t="shared" si="22"/>
        <v/>
      </c>
      <c r="AD870" s="148" t="str">
        <f t="shared" si="3508"/>
        <v/>
      </c>
      <c r="AE870" s="148" t="str">
        <f t="shared" si="24"/>
        <v/>
      </c>
      <c r="AF870" s="175" t="str">
        <f t="shared" si="3509"/>
        <v/>
      </c>
      <c r="AG870" s="170" t="str">
        <f t="shared" si="3510"/>
        <v/>
      </c>
      <c r="AH870" s="148" t="str">
        <f t="shared" si="3511"/>
        <v/>
      </c>
      <c r="AI870" s="146" t="str">
        <f t="shared" si="28"/>
        <v/>
      </c>
      <c r="AJ870" s="146" t="str">
        <f t="shared" si="29"/>
        <v/>
      </c>
      <c r="AK870" s="146" t="str">
        <f t="shared" si="30"/>
        <v/>
      </c>
      <c r="AL870" s="146" t="str">
        <f t="shared" si="31"/>
        <v/>
      </c>
      <c r="AM870" s="171" t="str">
        <f t="shared" si="32"/>
        <v/>
      </c>
      <c r="AN870" s="171" t="str">
        <f t="shared" si="33"/>
        <v/>
      </c>
      <c r="AO870" s="146" t="str">
        <f t="shared" si="34"/>
        <v/>
      </c>
      <c r="AP870" s="146" t="str">
        <f t="shared" si="35"/>
        <v/>
      </c>
      <c r="AQ870" s="146" t="str">
        <f t="shared" si="36"/>
        <v/>
      </c>
      <c r="AR870" s="146" t="str">
        <f t="shared" ref="AR870:AS870" si="3636">IF(NOT(ISBLANK(CB870)),CONCATENATE(TEXT(CB870,"yyyy-mm-ddThh:MM:ss"),"Z"),"")</f>
        <v/>
      </c>
      <c r="AS870" s="146" t="str">
        <f t="shared" si="3636"/>
        <v/>
      </c>
      <c r="AT870" s="146" t="str">
        <f t="shared" si="38"/>
        <v/>
      </c>
      <c r="AU870" s="146" t="str">
        <f t="shared" si="39"/>
        <v/>
      </c>
      <c r="AV870" s="146" t="str">
        <f t="shared" ref="AV870:AW870" si="3637">IF(NOT(ISBLANK(DT870)),CONCATENATE(TEXT(DT870,"yyyy-mm-ddThh:MM:ss"),"Z"),"")</f>
        <v/>
      </c>
      <c r="AW870" s="146" t="str">
        <f t="shared" si="3637"/>
        <v/>
      </c>
      <c r="AX870" s="146" t="str">
        <f t="shared" ref="AX870:AZ870" si="3638">IF(NOT(ISBLANK(ED870)),CONCATENATE(TEXT(ED870,"yyyy-mm-ddThh:MM:ss"),"Z"),"")</f>
        <v/>
      </c>
      <c r="AY870" s="146" t="str">
        <f t="shared" si="3638"/>
        <v/>
      </c>
      <c r="AZ870" s="146" t="str">
        <f t="shared" si="3638"/>
        <v/>
      </c>
      <c r="BA870" s="176"/>
      <c r="BB870" s="152"/>
      <c r="BC870" s="177"/>
      <c r="BD870" s="154"/>
      <c r="BE870" s="155"/>
      <c r="BF870" s="154"/>
      <c r="BG870" s="155"/>
      <c r="BH870" s="169"/>
      <c r="BI870" s="162"/>
      <c r="BJ870" s="172"/>
      <c r="BK870" s="162"/>
      <c r="BL870" s="158"/>
      <c r="BM870" s="172"/>
      <c r="BN870" s="162"/>
      <c r="BO870" s="167"/>
      <c r="BP870" s="169"/>
      <c r="BQ870" s="162"/>
      <c r="BR870" s="162"/>
      <c r="BS870" s="174"/>
      <c r="BT870" s="162"/>
      <c r="BU870" s="174"/>
      <c r="BV870" s="174"/>
      <c r="BW870" s="174"/>
      <c r="BX870" s="173"/>
      <c r="BY870" s="158"/>
      <c r="BZ870" s="160"/>
      <c r="CA870" s="172"/>
      <c r="CB870" s="152"/>
      <c r="CC870" s="152"/>
      <c r="CD870" s="156"/>
      <c r="CE870" s="172"/>
      <c r="CF870" s="162"/>
      <c r="CG870" s="162"/>
      <c r="CH870" s="158"/>
      <c r="CI870" s="173"/>
      <c r="CJ870" s="178"/>
      <c r="CK870" s="173"/>
      <c r="CL870" s="165"/>
      <c r="CM870" s="172"/>
      <c r="CN870" s="162"/>
      <c r="CO870" s="162"/>
      <c r="CP870" s="162"/>
      <c r="CQ870" s="162"/>
      <c r="CR870" s="169"/>
      <c r="CS870" s="162"/>
      <c r="CT870" s="162"/>
      <c r="CU870" s="174"/>
      <c r="CV870" s="152"/>
      <c r="CW870" s="173"/>
      <c r="CX870" s="158"/>
      <c r="CY870" s="172"/>
      <c r="CZ870" s="162"/>
      <c r="DA870" s="162"/>
      <c r="DB870" s="158"/>
      <c r="DC870" s="173"/>
      <c r="DD870" s="178"/>
      <c r="DE870" s="173"/>
      <c r="DF870" s="165"/>
      <c r="DG870" s="172"/>
      <c r="DH870" s="178"/>
      <c r="DI870" s="172"/>
      <c r="DJ870" s="178"/>
      <c r="DK870" s="172"/>
      <c r="DL870" s="162"/>
      <c r="DM870" s="167"/>
      <c r="DN870" s="169"/>
      <c r="DO870" s="162"/>
      <c r="DP870" s="162"/>
      <c r="DQ870" s="174"/>
      <c r="DR870" s="152"/>
      <c r="DS870" s="172"/>
      <c r="DT870" s="152"/>
      <c r="DU870" s="152"/>
      <c r="DV870" s="156"/>
      <c r="DW870" s="173"/>
      <c r="DX870" s="158"/>
      <c r="DY870" s="172"/>
      <c r="DZ870" s="162"/>
      <c r="EA870" s="162"/>
      <c r="EB870" s="172"/>
      <c r="EC870" s="172"/>
      <c r="ED870" s="152"/>
      <c r="EE870" s="152"/>
      <c r="EF870" s="152"/>
      <c r="EG870" s="174"/>
      <c r="EH870" s="172"/>
      <c r="EI870" s="162"/>
      <c r="EJ870" s="162"/>
    </row>
    <row r="871" spans="1:140" ht="12.5">
      <c r="A871" s="168"/>
      <c r="B871" s="169"/>
      <c r="C871" s="144" t="str">
        <f t="shared" si="0"/>
        <v/>
      </c>
      <c r="D871" s="144" t="str">
        <f t="shared" si="3500"/>
        <v/>
      </c>
      <c r="E871" s="144" t="str">
        <f t="shared" si="2"/>
        <v/>
      </c>
      <c r="F871" s="145" t="str">
        <f t="shared" si="3501"/>
        <v/>
      </c>
      <c r="G871" s="145" t="str">
        <f t="shared" si="4"/>
        <v/>
      </c>
      <c r="H871" s="145" t="str">
        <f t="shared" si="5"/>
        <v/>
      </c>
      <c r="I871" s="146" t="str">
        <f t="shared" ref="I871:J871" si="3639">IF(COUNTA($DO871:$DX871)&gt;0,$BA871,"")</f>
        <v/>
      </c>
      <c r="J871" s="146" t="str">
        <f t="shared" si="3639"/>
        <v/>
      </c>
      <c r="K871" s="147" t="str">
        <f t="shared" si="43"/>
        <v/>
      </c>
      <c r="L871" s="147" t="str">
        <f t="shared" si="7"/>
        <v/>
      </c>
      <c r="M871" s="147" t="str">
        <f t="shared" si="8"/>
        <v/>
      </c>
      <c r="N871" s="147" t="str">
        <f t="shared" si="48"/>
        <v/>
      </c>
      <c r="O871" s="147" t="str">
        <f t="shared" si="9"/>
        <v/>
      </c>
      <c r="P871" s="146" t="str">
        <f t="shared" si="3503"/>
        <v/>
      </c>
      <c r="Q871" s="147" t="str">
        <f t="shared" si="3504"/>
        <v/>
      </c>
      <c r="R871" s="146" t="str">
        <f t="shared" si="12"/>
        <v/>
      </c>
      <c r="S871" s="146" t="str">
        <f t="shared" si="13"/>
        <v/>
      </c>
      <c r="T871" s="146" t="str">
        <f>IF(NOT(ISBLANK(DH871)),
        IF(AND(ISREF('Input Tenderers'!$J$8:$K$8),COUNTA('Input Tenderers'!$N$8)&gt;0),
                IF(COUNTA('Input Implementation Transactio'!$N871:$O871)&gt;0,"supplier;tenderer;payee","supplier;tenderer"),
                IF(COUNTA('Input Implementation Transactio'!$N871:$O871)&gt;0,"supplier;payee","supplier")
                ),
        IF(COUNTA('Input Implementation Transactio'!$N871:$O871)&gt;0, "payee", "")
        )</f>
        <v/>
      </c>
      <c r="U871" s="146" t="str">
        <f t="shared" si="14"/>
        <v/>
      </c>
      <c r="V871" s="146" t="str">
        <f t="shared" si="15"/>
        <v/>
      </c>
      <c r="W871" s="148" t="str">
        <f t="shared" si="3505"/>
        <v/>
      </c>
      <c r="X871" s="175" t="str">
        <f t="shared" si="3506"/>
        <v/>
      </c>
      <c r="Y871" s="170" t="str">
        <f t="shared" si="3507"/>
        <v/>
      </c>
      <c r="Z871" s="150" t="str">
        <f t="shared" si="19"/>
        <v/>
      </c>
      <c r="AA871" s="146" t="str">
        <f t="shared" si="20"/>
        <v/>
      </c>
      <c r="AB871" s="146" t="str">
        <f t="shared" si="21"/>
        <v/>
      </c>
      <c r="AC871" s="146" t="str">
        <f t="shared" si="22"/>
        <v/>
      </c>
      <c r="AD871" s="148" t="str">
        <f t="shared" si="3508"/>
        <v/>
      </c>
      <c r="AE871" s="148" t="str">
        <f t="shared" si="24"/>
        <v/>
      </c>
      <c r="AF871" s="175" t="str">
        <f t="shared" si="3509"/>
        <v/>
      </c>
      <c r="AG871" s="170" t="str">
        <f t="shared" si="3510"/>
        <v/>
      </c>
      <c r="AH871" s="148" t="str">
        <f t="shared" si="3511"/>
        <v/>
      </c>
      <c r="AI871" s="146" t="str">
        <f t="shared" si="28"/>
        <v/>
      </c>
      <c r="AJ871" s="146" t="str">
        <f t="shared" si="29"/>
        <v/>
      </c>
      <c r="AK871" s="146" t="str">
        <f t="shared" si="30"/>
        <v/>
      </c>
      <c r="AL871" s="146" t="str">
        <f t="shared" si="31"/>
        <v/>
      </c>
      <c r="AM871" s="171" t="str">
        <f t="shared" si="32"/>
        <v/>
      </c>
      <c r="AN871" s="171" t="str">
        <f t="shared" si="33"/>
        <v/>
      </c>
      <c r="AO871" s="146" t="str">
        <f t="shared" si="34"/>
        <v/>
      </c>
      <c r="AP871" s="146" t="str">
        <f t="shared" si="35"/>
        <v/>
      </c>
      <c r="AQ871" s="146" t="str">
        <f t="shared" si="36"/>
        <v/>
      </c>
      <c r="AR871" s="146" t="str">
        <f t="shared" ref="AR871:AS871" si="3640">IF(NOT(ISBLANK(CB871)),CONCATENATE(TEXT(CB871,"yyyy-mm-ddThh:MM:ss"),"Z"),"")</f>
        <v/>
      </c>
      <c r="AS871" s="146" t="str">
        <f t="shared" si="3640"/>
        <v/>
      </c>
      <c r="AT871" s="146" t="str">
        <f t="shared" si="38"/>
        <v/>
      </c>
      <c r="AU871" s="146" t="str">
        <f t="shared" si="39"/>
        <v/>
      </c>
      <c r="AV871" s="146" t="str">
        <f t="shared" ref="AV871:AW871" si="3641">IF(NOT(ISBLANK(DT871)),CONCATENATE(TEXT(DT871,"yyyy-mm-ddThh:MM:ss"),"Z"),"")</f>
        <v/>
      </c>
      <c r="AW871" s="146" t="str">
        <f t="shared" si="3641"/>
        <v/>
      </c>
      <c r="AX871" s="146" t="str">
        <f t="shared" ref="AX871:AZ871" si="3642">IF(NOT(ISBLANK(ED871)),CONCATENATE(TEXT(ED871,"yyyy-mm-ddThh:MM:ss"),"Z"),"")</f>
        <v/>
      </c>
      <c r="AY871" s="146" t="str">
        <f t="shared" si="3642"/>
        <v/>
      </c>
      <c r="AZ871" s="146" t="str">
        <f t="shared" si="3642"/>
        <v/>
      </c>
      <c r="BA871" s="176"/>
      <c r="BB871" s="152"/>
      <c r="BC871" s="177"/>
      <c r="BD871" s="154"/>
      <c r="BE871" s="155"/>
      <c r="BF871" s="154"/>
      <c r="BG871" s="155"/>
      <c r="BH871" s="169"/>
      <c r="BI871" s="162"/>
      <c r="BJ871" s="172"/>
      <c r="BK871" s="162"/>
      <c r="BL871" s="158"/>
      <c r="BM871" s="172"/>
      <c r="BN871" s="162"/>
      <c r="BO871" s="167"/>
      <c r="BP871" s="169"/>
      <c r="BQ871" s="162"/>
      <c r="BR871" s="162"/>
      <c r="BS871" s="174"/>
      <c r="BT871" s="162"/>
      <c r="BU871" s="174"/>
      <c r="BV871" s="174"/>
      <c r="BW871" s="174"/>
      <c r="BX871" s="173"/>
      <c r="BY871" s="158"/>
      <c r="BZ871" s="160"/>
      <c r="CA871" s="172"/>
      <c r="CB871" s="152"/>
      <c r="CC871" s="152"/>
      <c r="CD871" s="156"/>
      <c r="CE871" s="172"/>
      <c r="CF871" s="162"/>
      <c r="CG871" s="162"/>
      <c r="CH871" s="158"/>
      <c r="CI871" s="173"/>
      <c r="CJ871" s="178"/>
      <c r="CK871" s="173"/>
      <c r="CL871" s="165"/>
      <c r="CM871" s="172"/>
      <c r="CN871" s="162"/>
      <c r="CO871" s="162"/>
      <c r="CP871" s="162"/>
      <c r="CQ871" s="162"/>
      <c r="CR871" s="169"/>
      <c r="CS871" s="162"/>
      <c r="CT871" s="162"/>
      <c r="CU871" s="174"/>
      <c r="CV871" s="152"/>
      <c r="CW871" s="173"/>
      <c r="CX871" s="158"/>
      <c r="CY871" s="172"/>
      <c r="CZ871" s="162"/>
      <c r="DA871" s="162"/>
      <c r="DB871" s="158"/>
      <c r="DC871" s="173"/>
      <c r="DD871" s="178"/>
      <c r="DE871" s="173"/>
      <c r="DF871" s="165"/>
      <c r="DG871" s="172"/>
      <c r="DH871" s="178"/>
      <c r="DI871" s="172"/>
      <c r="DJ871" s="178"/>
      <c r="DK871" s="172"/>
      <c r="DL871" s="162"/>
      <c r="DM871" s="167"/>
      <c r="DN871" s="169"/>
      <c r="DO871" s="162"/>
      <c r="DP871" s="162"/>
      <c r="DQ871" s="174"/>
      <c r="DR871" s="152"/>
      <c r="DS871" s="172"/>
      <c r="DT871" s="152"/>
      <c r="DU871" s="152"/>
      <c r="DV871" s="156"/>
      <c r="DW871" s="173"/>
      <c r="DX871" s="158"/>
      <c r="DY871" s="172"/>
      <c r="DZ871" s="162"/>
      <c r="EA871" s="162"/>
      <c r="EB871" s="172"/>
      <c r="EC871" s="172"/>
      <c r="ED871" s="152"/>
      <c r="EE871" s="152"/>
      <c r="EF871" s="152"/>
      <c r="EG871" s="174"/>
      <c r="EH871" s="172"/>
      <c r="EI871" s="162"/>
      <c r="EJ871" s="162"/>
    </row>
    <row r="872" spans="1:140" ht="12.5">
      <c r="A872" s="168"/>
      <c r="B872" s="169"/>
      <c r="C872" s="144" t="str">
        <f t="shared" si="0"/>
        <v/>
      </c>
      <c r="D872" s="144" t="str">
        <f t="shared" si="3500"/>
        <v/>
      </c>
      <c r="E872" s="144" t="str">
        <f t="shared" si="2"/>
        <v/>
      </c>
      <c r="F872" s="145" t="str">
        <f t="shared" si="3501"/>
        <v/>
      </c>
      <c r="G872" s="145" t="str">
        <f t="shared" si="4"/>
        <v/>
      </c>
      <c r="H872" s="145" t="str">
        <f t="shared" si="5"/>
        <v/>
      </c>
      <c r="I872" s="146" t="str">
        <f t="shared" ref="I872:J872" si="3643">IF(COUNTA($DO872:$DX872)&gt;0,$BA872,"")</f>
        <v/>
      </c>
      <c r="J872" s="146" t="str">
        <f t="shared" si="3643"/>
        <v/>
      </c>
      <c r="K872" s="147" t="str">
        <f t="shared" si="43"/>
        <v/>
      </c>
      <c r="L872" s="147" t="str">
        <f t="shared" si="7"/>
        <v/>
      </c>
      <c r="M872" s="147" t="str">
        <f t="shared" si="8"/>
        <v/>
      </c>
      <c r="N872" s="147" t="str">
        <f t="shared" si="48"/>
        <v/>
      </c>
      <c r="O872" s="147" t="str">
        <f t="shared" si="9"/>
        <v/>
      </c>
      <c r="P872" s="146" t="str">
        <f t="shared" si="3503"/>
        <v/>
      </c>
      <c r="Q872" s="147" t="str">
        <f t="shared" si="3504"/>
        <v/>
      </c>
      <c r="R872" s="146" t="str">
        <f t="shared" si="12"/>
        <v/>
      </c>
      <c r="S872" s="146" t="str">
        <f t="shared" si="13"/>
        <v/>
      </c>
      <c r="T872" s="146" t="str">
        <f>IF(NOT(ISBLANK(DH872)),
        IF(AND(ISREF('Input Tenderers'!$J$8:$K$8),COUNTA('Input Tenderers'!$N$8)&gt;0),
                IF(COUNTA('Input Implementation Transactio'!$N872:$O872)&gt;0,"supplier;tenderer;payee","supplier;tenderer"),
                IF(COUNTA('Input Implementation Transactio'!$N872:$O872)&gt;0,"supplier;payee","supplier")
                ),
        IF(COUNTA('Input Implementation Transactio'!$N872:$O872)&gt;0, "payee", "")
        )</f>
        <v/>
      </c>
      <c r="U872" s="146" t="str">
        <f t="shared" si="14"/>
        <v/>
      </c>
      <c r="V872" s="146" t="str">
        <f t="shared" si="15"/>
        <v/>
      </c>
      <c r="W872" s="148" t="str">
        <f t="shared" si="3505"/>
        <v/>
      </c>
      <c r="X872" s="175" t="str">
        <f t="shared" si="3506"/>
        <v/>
      </c>
      <c r="Y872" s="170" t="str">
        <f t="shared" si="3507"/>
        <v/>
      </c>
      <c r="Z872" s="150" t="str">
        <f t="shared" si="19"/>
        <v/>
      </c>
      <c r="AA872" s="146" t="str">
        <f t="shared" si="20"/>
        <v/>
      </c>
      <c r="AB872" s="146" t="str">
        <f t="shared" si="21"/>
        <v/>
      </c>
      <c r="AC872" s="146" t="str">
        <f t="shared" si="22"/>
        <v/>
      </c>
      <c r="AD872" s="148" t="str">
        <f t="shared" si="3508"/>
        <v/>
      </c>
      <c r="AE872" s="148" t="str">
        <f t="shared" si="24"/>
        <v/>
      </c>
      <c r="AF872" s="175" t="str">
        <f t="shared" si="3509"/>
        <v/>
      </c>
      <c r="AG872" s="170" t="str">
        <f t="shared" si="3510"/>
        <v/>
      </c>
      <c r="AH872" s="148" t="str">
        <f t="shared" si="3511"/>
        <v/>
      </c>
      <c r="AI872" s="146" t="str">
        <f t="shared" si="28"/>
        <v/>
      </c>
      <c r="AJ872" s="146" t="str">
        <f t="shared" si="29"/>
        <v/>
      </c>
      <c r="AK872" s="146" t="str">
        <f t="shared" si="30"/>
        <v/>
      </c>
      <c r="AL872" s="146" t="str">
        <f t="shared" si="31"/>
        <v/>
      </c>
      <c r="AM872" s="171" t="str">
        <f t="shared" si="32"/>
        <v/>
      </c>
      <c r="AN872" s="171" t="str">
        <f t="shared" si="33"/>
        <v/>
      </c>
      <c r="AO872" s="146" t="str">
        <f t="shared" si="34"/>
        <v/>
      </c>
      <c r="AP872" s="146" t="str">
        <f t="shared" si="35"/>
        <v/>
      </c>
      <c r="AQ872" s="146" t="str">
        <f t="shared" si="36"/>
        <v/>
      </c>
      <c r="AR872" s="146" t="str">
        <f t="shared" ref="AR872:AS872" si="3644">IF(NOT(ISBLANK(CB872)),CONCATENATE(TEXT(CB872,"yyyy-mm-ddThh:MM:ss"),"Z"),"")</f>
        <v/>
      </c>
      <c r="AS872" s="146" t="str">
        <f t="shared" si="3644"/>
        <v/>
      </c>
      <c r="AT872" s="146" t="str">
        <f t="shared" si="38"/>
        <v/>
      </c>
      <c r="AU872" s="146" t="str">
        <f t="shared" si="39"/>
        <v/>
      </c>
      <c r="AV872" s="146" t="str">
        <f t="shared" ref="AV872:AW872" si="3645">IF(NOT(ISBLANK(DT872)),CONCATENATE(TEXT(DT872,"yyyy-mm-ddThh:MM:ss"),"Z"),"")</f>
        <v/>
      </c>
      <c r="AW872" s="146" t="str">
        <f t="shared" si="3645"/>
        <v/>
      </c>
      <c r="AX872" s="146" t="str">
        <f t="shared" ref="AX872:AZ872" si="3646">IF(NOT(ISBLANK(ED872)),CONCATENATE(TEXT(ED872,"yyyy-mm-ddThh:MM:ss"),"Z"),"")</f>
        <v/>
      </c>
      <c r="AY872" s="146" t="str">
        <f t="shared" si="3646"/>
        <v/>
      </c>
      <c r="AZ872" s="146" t="str">
        <f t="shared" si="3646"/>
        <v/>
      </c>
      <c r="BA872" s="176"/>
      <c r="BB872" s="152"/>
      <c r="BC872" s="177"/>
      <c r="BD872" s="154"/>
      <c r="BE872" s="155"/>
      <c r="BF872" s="154"/>
      <c r="BG872" s="155"/>
      <c r="BH872" s="169"/>
      <c r="BI872" s="162"/>
      <c r="BJ872" s="172"/>
      <c r="BK872" s="162"/>
      <c r="BL872" s="158"/>
      <c r="BM872" s="172"/>
      <c r="BN872" s="162"/>
      <c r="BO872" s="167"/>
      <c r="BP872" s="169"/>
      <c r="BQ872" s="162"/>
      <c r="BR872" s="162"/>
      <c r="BS872" s="174"/>
      <c r="BT872" s="162"/>
      <c r="BU872" s="174"/>
      <c r="BV872" s="174"/>
      <c r="BW872" s="174"/>
      <c r="BX872" s="173"/>
      <c r="BY872" s="158"/>
      <c r="BZ872" s="160"/>
      <c r="CA872" s="172"/>
      <c r="CB872" s="152"/>
      <c r="CC872" s="152"/>
      <c r="CD872" s="156"/>
      <c r="CE872" s="172"/>
      <c r="CF872" s="162"/>
      <c r="CG872" s="162"/>
      <c r="CH872" s="158"/>
      <c r="CI872" s="173"/>
      <c r="CJ872" s="178"/>
      <c r="CK872" s="173"/>
      <c r="CL872" s="165"/>
      <c r="CM872" s="172"/>
      <c r="CN872" s="162"/>
      <c r="CO872" s="162"/>
      <c r="CP872" s="162"/>
      <c r="CQ872" s="162"/>
      <c r="CR872" s="169"/>
      <c r="CS872" s="162"/>
      <c r="CT872" s="162"/>
      <c r="CU872" s="174"/>
      <c r="CV872" s="152"/>
      <c r="CW872" s="173"/>
      <c r="CX872" s="158"/>
      <c r="CY872" s="172"/>
      <c r="CZ872" s="162"/>
      <c r="DA872" s="162"/>
      <c r="DB872" s="158"/>
      <c r="DC872" s="173"/>
      <c r="DD872" s="178"/>
      <c r="DE872" s="173"/>
      <c r="DF872" s="165"/>
      <c r="DG872" s="172"/>
      <c r="DH872" s="178"/>
      <c r="DI872" s="172"/>
      <c r="DJ872" s="178"/>
      <c r="DK872" s="172"/>
      <c r="DL872" s="162"/>
      <c r="DM872" s="167"/>
      <c r="DN872" s="169"/>
      <c r="DO872" s="162"/>
      <c r="DP872" s="162"/>
      <c r="DQ872" s="174"/>
      <c r="DR872" s="152"/>
      <c r="DS872" s="172"/>
      <c r="DT872" s="152"/>
      <c r="DU872" s="152"/>
      <c r="DV872" s="156"/>
      <c r="DW872" s="173"/>
      <c r="DX872" s="158"/>
      <c r="DY872" s="172"/>
      <c r="DZ872" s="162"/>
      <c r="EA872" s="162"/>
      <c r="EB872" s="172"/>
      <c r="EC872" s="172"/>
      <c r="ED872" s="152"/>
      <c r="EE872" s="152"/>
      <c r="EF872" s="152"/>
      <c r="EG872" s="174"/>
      <c r="EH872" s="172"/>
      <c r="EI872" s="162"/>
      <c r="EJ872" s="162"/>
    </row>
    <row r="873" spans="1:140" ht="12.5">
      <c r="A873" s="168"/>
      <c r="B873" s="169"/>
      <c r="C873" s="144" t="str">
        <f t="shared" si="0"/>
        <v/>
      </c>
      <c r="D873" s="144" t="str">
        <f t="shared" si="3500"/>
        <v/>
      </c>
      <c r="E873" s="144" t="str">
        <f t="shared" si="2"/>
        <v/>
      </c>
      <c r="F873" s="145" t="str">
        <f t="shared" si="3501"/>
        <v/>
      </c>
      <c r="G873" s="145" t="str">
        <f t="shared" si="4"/>
        <v/>
      </c>
      <c r="H873" s="145" t="str">
        <f t="shared" si="5"/>
        <v/>
      </c>
      <c r="I873" s="146" t="str">
        <f t="shared" ref="I873:J873" si="3647">IF(COUNTA($DO873:$DX873)&gt;0,$BA873,"")</f>
        <v/>
      </c>
      <c r="J873" s="146" t="str">
        <f t="shared" si="3647"/>
        <v/>
      </c>
      <c r="K873" s="147" t="str">
        <f t="shared" si="43"/>
        <v/>
      </c>
      <c r="L873" s="147" t="str">
        <f t="shared" si="7"/>
        <v/>
      </c>
      <c r="M873" s="147" t="str">
        <f t="shared" si="8"/>
        <v/>
      </c>
      <c r="N873" s="147" t="str">
        <f t="shared" si="48"/>
        <v/>
      </c>
      <c r="O873" s="147" t="str">
        <f t="shared" si="9"/>
        <v/>
      </c>
      <c r="P873" s="146" t="str">
        <f t="shared" si="3503"/>
        <v/>
      </c>
      <c r="Q873" s="147" t="str">
        <f t="shared" si="3504"/>
        <v/>
      </c>
      <c r="R873" s="146" t="str">
        <f t="shared" si="12"/>
        <v/>
      </c>
      <c r="S873" s="146" t="str">
        <f t="shared" si="13"/>
        <v/>
      </c>
      <c r="T873" s="146" t="str">
        <f>IF(NOT(ISBLANK(DH873)),
        IF(AND(ISREF('Input Tenderers'!$J$8:$K$8),COUNTA('Input Tenderers'!$N$8)&gt;0),
                IF(COUNTA('Input Implementation Transactio'!$N873:$O873)&gt;0,"supplier;tenderer;payee","supplier;tenderer"),
                IF(COUNTA('Input Implementation Transactio'!$N873:$O873)&gt;0,"supplier;payee","supplier")
                ),
        IF(COUNTA('Input Implementation Transactio'!$N873:$O873)&gt;0, "payee", "")
        )</f>
        <v/>
      </c>
      <c r="U873" s="146" t="str">
        <f t="shared" si="14"/>
        <v/>
      </c>
      <c r="V873" s="146" t="str">
        <f t="shared" si="15"/>
        <v/>
      </c>
      <c r="W873" s="148" t="str">
        <f t="shared" si="3505"/>
        <v/>
      </c>
      <c r="X873" s="175" t="str">
        <f t="shared" si="3506"/>
        <v/>
      </c>
      <c r="Y873" s="170" t="str">
        <f t="shared" si="3507"/>
        <v/>
      </c>
      <c r="Z873" s="150" t="str">
        <f t="shared" si="19"/>
        <v/>
      </c>
      <c r="AA873" s="146" t="str">
        <f t="shared" si="20"/>
        <v/>
      </c>
      <c r="AB873" s="146" t="str">
        <f t="shared" si="21"/>
        <v/>
      </c>
      <c r="AC873" s="146" t="str">
        <f t="shared" si="22"/>
        <v/>
      </c>
      <c r="AD873" s="148" t="str">
        <f t="shared" si="3508"/>
        <v/>
      </c>
      <c r="AE873" s="148" t="str">
        <f t="shared" si="24"/>
        <v/>
      </c>
      <c r="AF873" s="175" t="str">
        <f t="shared" si="3509"/>
        <v/>
      </c>
      <c r="AG873" s="170" t="str">
        <f t="shared" si="3510"/>
        <v/>
      </c>
      <c r="AH873" s="148" t="str">
        <f t="shared" si="3511"/>
        <v/>
      </c>
      <c r="AI873" s="146" t="str">
        <f t="shared" si="28"/>
        <v/>
      </c>
      <c r="AJ873" s="146" t="str">
        <f t="shared" si="29"/>
        <v/>
      </c>
      <c r="AK873" s="146" t="str">
        <f t="shared" si="30"/>
        <v/>
      </c>
      <c r="AL873" s="146" t="str">
        <f t="shared" si="31"/>
        <v/>
      </c>
      <c r="AM873" s="171" t="str">
        <f t="shared" si="32"/>
        <v/>
      </c>
      <c r="AN873" s="171" t="str">
        <f t="shared" si="33"/>
        <v/>
      </c>
      <c r="AO873" s="146" t="str">
        <f t="shared" si="34"/>
        <v/>
      </c>
      <c r="AP873" s="146" t="str">
        <f t="shared" si="35"/>
        <v/>
      </c>
      <c r="AQ873" s="146" t="str">
        <f t="shared" si="36"/>
        <v/>
      </c>
      <c r="AR873" s="146" t="str">
        <f t="shared" ref="AR873:AS873" si="3648">IF(NOT(ISBLANK(CB873)),CONCATENATE(TEXT(CB873,"yyyy-mm-ddThh:MM:ss"),"Z"),"")</f>
        <v/>
      </c>
      <c r="AS873" s="146" t="str">
        <f t="shared" si="3648"/>
        <v/>
      </c>
      <c r="AT873" s="146" t="str">
        <f t="shared" si="38"/>
        <v/>
      </c>
      <c r="AU873" s="146" t="str">
        <f t="shared" si="39"/>
        <v/>
      </c>
      <c r="AV873" s="146" t="str">
        <f t="shared" ref="AV873:AW873" si="3649">IF(NOT(ISBLANK(DT873)),CONCATENATE(TEXT(DT873,"yyyy-mm-ddThh:MM:ss"),"Z"),"")</f>
        <v/>
      </c>
      <c r="AW873" s="146" t="str">
        <f t="shared" si="3649"/>
        <v/>
      </c>
      <c r="AX873" s="146" t="str">
        <f t="shared" ref="AX873:AZ873" si="3650">IF(NOT(ISBLANK(ED873)),CONCATENATE(TEXT(ED873,"yyyy-mm-ddThh:MM:ss"),"Z"),"")</f>
        <v/>
      </c>
      <c r="AY873" s="146" t="str">
        <f t="shared" si="3650"/>
        <v/>
      </c>
      <c r="AZ873" s="146" t="str">
        <f t="shared" si="3650"/>
        <v/>
      </c>
      <c r="BA873" s="176"/>
      <c r="BB873" s="152"/>
      <c r="BC873" s="177"/>
      <c r="BD873" s="154"/>
      <c r="BE873" s="155"/>
      <c r="BF873" s="154"/>
      <c r="BG873" s="155"/>
      <c r="BH873" s="169"/>
      <c r="BI873" s="162"/>
      <c r="BJ873" s="172"/>
      <c r="BK873" s="162"/>
      <c r="BL873" s="158"/>
      <c r="BM873" s="172"/>
      <c r="BN873" s="162"/>
      <c r="BO873" s="167"/>
      <c r="BP873" s="169"/>
      <c r="BQ873" s="162"/>
      <c r="BR873" s="162"/>
      <c r="BS873" s="174"/>
      <c r="BT873" s="162"/>
      <c r="BU873" s="174"/>
      <c r="BV873" s="174"/>
      <c r="BW873" s="174"/>
      <c r="BX873" s="173"/>
      <c r="BY873" s="158"/>
      <c r="BZ873" s="160"/>
      <c r="CA873" s="172"/>
      <c r="CB873" s="152"/>
      <c r="CC873" s="152"/>
      <c r="CD873" s="156"/>
      <c r="CE873" s="172"/>
      <c r="CF873" s="162"/>
      <c r="CG873" s="162"/>
      <c r="CH873" s="158"/>
      <c r="CI873" s="173"/>
      <c r="CJ873" s="178"/>
      <c r="CK873" s="173"/>
      <c r="CL873" s="165"/>
      <c r="CM873" s="172"/>
      <c r="CN873" s="162"/>
      <c r="CO873" s="162"/>
      <c r="CP873" s="162"/>
      <c r="CQ873" s="162"/>
      <c r="CR873" s="169"/>
      <c r="CS873" s="162"/>
      <c r="CT873" s="162"/>
      <c r="CU873" s="174"/>
      <c r="CV873" s="152"/>
      <c r="CW873" s="173"/>
      <c r="CX873" s="158"/>
      <c r="CY873" s="172"/>
      <c r="CZ873" s="162"/>
      <c r="DA873" s="162"/>
      <c r="DB873" s="158"/>
      <c r="DC873" s="173"/>
      <c r="DD873" s="178"/>
      <c r="DE873" s="173"/>
      <c r="DF873" s="165"/>
      <c r="DG873" s="172"/>
      <c r="DH873" s="178"/>
      <c r="DI873" s="172"/>
      <c r="DJ873" s="178"/>
      <c r="DK873" s="172"/>
      <c r="DL873" s="162"/>
      <c r="DM873" s="167"/>
      <c r="DN873" s="169"/>
      <c r="DO873" s="162"/>
      <c r="DP873" s="162"/>
      <c r="DQ873" s="174"/>
      <c r="DR873" s="152"/>
      <c r="DS873" s="172"/>
      <c r="DT873" s="152"/>
      <c r="DU873" s="152"/>
      <c r="DV873" s="156"/>
      <c r="DW873" s="173"/>
      <c r="DX873" s="158"/>
      <c r="DY873" s="172"/>
      <c r="DZ873" s="162"/>
      <c r="EA873" s="162"/>
      <c r="EB873" s="172"/>
      <c r="EC873" s="172"/>
      <c r="ED873" s="152"/>
      <c r="EE873" s="152"/>
      <c r="EF873" s="152"/>
      <c r="EG873" s="174"/>
      <c r="EH873" s="172"/>
      <c r="EI873" s="162"/>
      <c r="EJ873" s="162"/>
    </row>
    <row r="874" spans="1:140" ht="12.5">
      <c r="A874" s="168"/>
      <c r="B874" s="169"/>
      <c r="C874" s="144" t="str">
        <f t="shared" si="0"/>
        <v/>
      </c>
      <c r="D874" s="144" t="str">
        <f t="shared" si="3500"/>
        <v/>
      </c>
      <c r="E874" s="144" t="str">
        <f t="shared" si="2"/>
        <v/>
      </c>
      <c r="F874" s="145" t="str">
        <f t="shared" si="3501"/>
        <v/>
      </c>
      <c r="G874" s="145" t="str">
        <f t="shared" si="4"/>
        <v/>
      </c>
      <c r="H874" s="145" t="str">
        <f t="shared" si="5"/>
        <v/>
      </c>
      <c r="I874" s="146" t="str">
        <f t="shared" ref="I874:J874" si="3651">IF(COUNTA($DO874:$DX874)&gt;0,$BA874,"")</f>
        <v/>
      </c>
      <c r="J874" s="146" t="str">
        <f t="shared" si="3651"/>
        <v/>
      </c>
      <c r="K874" s="147" t="str">
        <f t="shared" si="43"/>
        <v/>
      </c>
      <c r="L874" s="147" t="str">
        <f t="shared" si="7"/>
        <v/>
      </c>
      <c r="M874" s="147" t="str">
        <f t="shared" si="8"/>
        <v/>
      </c>
      <c r="N874" s="147" t="str">
        <f t="shared" si="48"/>
        <v/>
      </c>
      <c r="O874" s="147" t="str">
        <f t="shared" si="9"/>
        <v/>
      </c>
      <c r="P874" s="146" t="str">
        <f t="shared" si="3503"/>
        <v/>
      </c>
      <c r="Q874" s="147" t="str">
        <f t="shared" si="3504"/>
        <v/>
      </c>
      <c r="R874" s="146" t="str">
        <f t="shared" si="12"/>
        <v/>
      </c>
      <c r="S874" s="146" t="str">
        <f t="shared" si="13"/>
        <v/>
      </c>
      <c r="T874" s="146" t="str">
        <f>IF(NOT(ISBLANK(DH874)),
        IF(AND(ISREF('Input Tenderers'!$J$8:$K$8),COUNTA('Input Tenderers'!$N$8)&gt;0),
                IF(COUNTA('Input Implementation Transactio'!$N874:$O874)&gt;0,"supplier;tenderer;payee","supplier;tenderer"),
                IF(COUNTA('Input Implementation Transactio'!$N874:$O874)&gt;0,"supplier;payee","supplier")
                ),
        IF(COUNTA('Input Implementation Transactio'!$N874:$O874)&gt;0, "payee", "")
        )</f>
        <v/>
      </c>
      <c r="U874" s="146" t="str">
        <f t="shared" si="14"/>
        <v/>
      </c>
      <c r="V874" s="146" t="str">
        <f t="shared" si="15"/>
        <v/>
      </c>
      <c r="W874" s="148" t="str">
        <f t="shared" si="3505"/>
        <v/>
      </c>
      <c r="X874" s="175" t="str">
        <f t="shared" si="3506"/>
        <v/>
      </c>
      <c r="Y874" s="170" t="str">
        <f t="shared" si="3507"/>
        <v/>
      </c>
      <c r="Z874" s="150" t="str">
        <f t="shared" si="19"/>
        <v/>
      </c>
      <c r="AA874" s="146" t="str">
        <f t="shared" si="20"/>
        <v/>
      </c>
      <c r="AB874" s="146" t="str">
        <f t="shared" si="21"/>
        <v/>
      </c>
      <c r="AC874" s="146" t="str">
        <f t="shared" si="22"/>
        <v/>
      </c>
      <c r="AD874" s="148" t="str">
        <f t="shared" si="3508"/>
        <v/>
      </c>
      <c r="AE874" s="148" t="str">
        <f t="shared" si="24"/>
        <v/>
      </c>
      <c r="AF874" s="175" t="str">
        <f t="shared" si="3509"/>
        <v/>
      </c>
      <c r="AG874" s="170" t="str">
        <f t="shared" si="3510"/>
        <v/>
      </c>
      <c r="AH874" s="148" t="str">
        <f t="shared" si="3511"/>
        <v/>
      </c>
      <c r="AI874" s="146" t="str">
        <f t="shared" si="28"/>
        <v/>
      </c>
      <c r="AJ874" s="146" t="str">
        <f t="shared" si="29"/>
        <v/>
      </c>
      <c r="AK874" s="146" t="str">
        <f t="shared" si="30"/>
        <v/>
      </c>
      <c r="AL874" s="146" t="str">
        <f t="shared" si="31"/>
        <v/>
      </c>
      <c r="AM874" s="171" t="str">
        <f t="shared" si="32"/>
        <v/>
      </c>
      <c r="AN874" s="171" t="str">
        <f t="shared" si="33"/>
        <v/>
      </c>
      <c r="AO874" s="146" t="str">
        <f t="shared" si="34"/>
        <v/>
      </c>
      <c r="AP874" s="146" t="str">
        <f t="shared" si="35"/>
        <v/>
      </c>
      <c r="AQ874" s="146" t="str">
        <f t="shared" si="36"/>
        <v/>
      </c>
      <c r="AR874" s="146" t="str">
        <f t="shared" ref="AR874:AS874" si="3652">IF(NOT(ISBLANK(CB874)),CONCATENATE(TEXT(CB874,"yyyy-mm-ddThh:MM:ss"),"Z"),"")</f>
        <v/>
      </c>
      <c r="AS874" s="146" t="str">
        <f t="shared" si="3652"/>
        <v/>
      </c>
      <c r="AT874" s="146" t="str">
        <f t="shared" si="38"/>
        <v/>
      </c>
      <c r="AU874" s="146" t="str">
        <f t="shared" si="39"/>
        <v/>
      </c>
      <c r="AV874" s="146" t="str">
        <f t="shared" ref="AV874:AW874" si="3653">IF(NOT(ISBLANK(DT874)),CONCATENATE(TEXT(DT874,"yyyy-mm-ddThh:MM:ss"),"Z"),"")</f>
        <v/>
      </c>
      <c r="AW874" s="146" t="str">
        <f t="shared" si="3653"/>
        <v/>
      </c>
      <c r="AX874" s="146" t="str">
        <f t="shared" ref="AX874:AZ874" si="3654">IF(NOT(ISBLANK(ED874)),CONCATENATE(TEXT(ED874,"yyyy-mm-ddThh:MM:ss"),"Z"),"")</f>
        <v/>
      </c>
      <c r="AY874" s="146" t="str">
        <f t="shared" si="3654"/>
        <v/>
      </c>
      <c r="AZ874" s="146" t="str">
        <f t="shared" si="3654"/>
        <v/>
      </c>
      <c r="BA874" s="176"/>
      <c r="BB874" s="152"/>
      <c r="BC874" s="177"/>
      <c r="BD874" s="154"/>
      <c r="BE874" s="155"/>
      <c r="BF874" s="154"/>
      <c r="BG874" s="155"/>
      <c r="BH874" s="169"/>
      <c r="BI874" s="162"/>
      <c r="BJ874" s="172"/>
      <c r="BK874" s="162"/>
      <c r="BL874" s="158"/>
      <c r="BM874" s="172"/>
      <c r="BN874" s="162"/>
      <c r="BO874" s="167"/>
      <c r="BP874" s="169"/>
      <c r="BQ874" s="162"/>
      <c r="BR874" s="162"/>
      <c r="BS874" s="174"/>
      <c r="BT874" s="162"/>
      <c r="BU874" s="174"/>
      <c r="BV874" s="174"/>
      <c r="BW874" s="174"/>
      <c r="BX874" s="173"/>
      <c r="BY874" s="158"/>
      <c r="BZ874" s="160"/>
      <c r="CA874" s="172"/>
      <c r="CB874" s="152"/>
      <c r="CC874" s="152"/>
      <c r="CD874" s="156"/>
      <c r="CE874" s="172"/>
      <c r="CF874" s="162"/>
      <c r="CG874" s="162"/>
      <c r="CH874" s="158"/>
      <c r="CI874" s="173"/>
      <c r="CJ874" s="178"/>
      <c r="CK874" s="173"/>
      <c r="CL874" s="165"/>
      <c r="CM874" s="172"/>
      <c r="CN874" s="162"/>
      <c r="CO874" s="162"/>
      <c r="CP874" s="162"/>
      <c r="CQ874" s="162"/>
      <c r="CR874" s="169"/>
      <c r="CS874" s="162"/>
      <c r="CT874" s="162"/>
      <c r="CU874" s="174"/>
      <c r="CV874" s="152"/>
      <c r="CW874" s="173"/>
      <c r="CX874" s="158"/>
      <c r="CY874" s="172"/>
      <c r="CZ874" s="162"/>
      <c r="DA874" s="162"/>
      <c r="DB874" s="158"/>
      <c r="DC874" s="173"/>
      <c r="DD874" s="178"/>
      <c r="DE874" s="173"/>
      <c r="DF874" s="165"/>
      <c r="DG874" s="172"/>
      <c r="DH874" s="178"/>
      <c r="DI874" s="172"/>
      <c r="DJ874" s="178"/>
      <c r="DK874" s="172"/>
      <c r="DL874" s="162"/>
      <c r="DM874" s="167"/>
      <c r="DN874" s="169"/>
      <c r="DO874" s="162"/>
      <c r="DP874" s="162"/>
      <c r="DQ874" s="174"/>
      <c r="DR874" s="152"/>
      <c r="DS874" s="172"/>
      <c r="DT874" s="152"/>
      <c r="DU874" s="152"/>
      <c r="DV874" s="156"/>
      <c r="DW874" s="173"/>
      <c r="DX874" s="158"/>
      <c r="DY874" s="172"/>
      <c r="DZ874" s="162"/>
      <c r="EA874" s="162"/>
      <c r="EB874" s="172"/>
      <c r="EC874" s="172"/>
      <c r="ED874" s="152"/>
      <c r="EE874" s="152"/>
      <c r="EF874" s="152"/>
      <c r="EG874" s="174"/>
      <c r="EH874" s="172"/>
      <c r="EI874" s="162"/>
      <c r="EJ874" s="162"/>
    </row>
    <row r="875" spans="1:140" ht="12.5">
      <c r="A875" s="168"/>
      <c r="B875" s="169"/>
      <c r="C875" s="144" t="str">
        <f t="shared" si="0"/>
        <v/>
      </c>
      <c r="D875" s="144" t="str">
        <f t="shared" si="3500"/>
        <v/>
      </c>
      <c r="E875" s="144" t="str">
        <f t="shared" si="2"/>
        <v/>
      </c>
      <c r="F875" s="145" t="str">
        <f t="shared" si="3501"/>
        <v/>
      </c>
      <c r="G875" s="145" t="str">
        <f t="shared" si="4"/>
        <v/>
      </c>
      <c r="H875" s="145" t="str">
        <f t="shared" si="5"/>
        <v/>
      </c>
      <c r="I875" s="146" t="str">
        <f t="shared" ref="I875:J875" si="3655">IF(COUNTA($DO875:$DX875)&gt;0,$BA875,"")</f>
        <v/>
      </c>
      <c r="J875" s="146" t="str">
        <f t="shared" si="3655"/>
        <v/>
      </c>
      <c r="K875" s="147" t="str">
        <f t="shared" si="43"/>
        <v/>
      </c>
      <c r="L875" s="147" t="str">
        <f t="shared" si="7"/>
        <v/>
      </c>
      <c r="M875" s="147" t="str">
        <f t="shared" si="8"/>
        <v/>
      </c>
      <c r="N875" s="147" t="str">
        <f t="shared" si="48"/>
        <v/>
      </c>
      <c r="O875" s="147" t="str">
        <f t="shared" si="9"/>
        <v/>
      </c>
      <c r="P875" s="146" t="str">
        <f t="shared" si="3503"/>
        <v/>
      </c>
      <c r="Q875" s="147" t="str">
        <f t="shared" si="3504"/>
        <v/>
      </c>
      <c r="R875" s="146" t="str">
        <f t="shared" si="12"/>
        <v/>
      </c>
      <c r="S875" s="146" t="str">
        <f t="shared" si="13"/>
        <v/>
      </c>
      <c r="T875" s="146" t="str">
        <f>IF(NOT(ISBLANK(DH875)),
        IF(AND(ISREF('Input Tenderers'!$J$8:$K$8),COUNTA('Input Tenderers'!$N$8)&gt;0),
                IF(COUNTA('Input Implementation Transactio'!$N875:$O875)&gt;0,"supplier;tenderer;payee","supplier;tenderer"),
                IF(COUNTA('Input Implementation Transactio'!$N875:$O875)&gt;0,"supplier;payee","supplier")
                ),
        IF(COUNTA('Input Implementation Transactio'!$N875:$O875)&gt;0, "payee", "")
        )</f>
        <v/>
      </c>
      <c r="U875" s="146" t="str">
        <f t="shared" si="14"/>
        <v/>
      </c>
      <c r="V875" s="146" t="str">
        <f t="shared" si="15"/>
        <v/>
      </c>
      <c r="W875" s="148" t="str">
        <f t="shared" si="3505"/>
        <v/>
      </c>
      <c r="X875" s="175" t="str">
        <f t="shared" si="3506"/>
        <v/>
      </c>
      <c r="Y875" s="170" t="str">
        <f t="shared" si="3507"/>
        <v/>
      </c>
      <c r="Z875" s="150" t="str">
        <f t="shared" si="19"/>
        <v/>
      </c>
      <c r="AA875" s="146" t="str">
        <f t="shared" si="20"/>
        <v/>
      </c>
      <c r="AB875" s="146" t="str">
        <f t="shared" si="21"/>
        <v/>
      </c>
      <c r="AC875" s="146" t="str">
        <f t="shared" si="22"/>
        <v/>
      </c>
      <c r="AD875" s="148" t="str">
        <f t="shared" si="3508"/>
        <v/>
      </c>
      <c r="AE875" s="148" t="str">
        <f t="shared" si="24"/>
        <v/>
      </c>
      <c r="AF875" s="175" t="str">
        <f t="shared" si="3509"/>
        <v/>
      </c>
      <c r="AG875" s="170" t="str">
        <f t="shared" si="3510"/>
        <v/>
      </c>
      <c r="AH875" s="148" t="str">
        <f t="shared" si="3511"/>
        <v/>
      </c>
      <c r="AI875" s="146" t="str">
        <f t="shared" si="28"/>
        <v/>
      </c>
      <c r="AJ875" s="146" t="str">
        <f t="shared" si="29"/>
        <v/>
      </c>
      <c r="AK875" s="146" t="str">
        <f t="shared" si="30"/>
        <v/>
      </c>
      <c r="AL875" s="146" t="str">
        <f t="shared" si="31"/>
        <v/>
      </c>
      <c r="AM875" s="171" t="str">
        <f t="shared" si="32"/>
        <v/>
      </c>
      <c r="AN875" s="171" t="str">
        <f t="shared" si="33"/>
        <v/>
      </c>
      <c r="AO875" s="146" t="str">
        <f t="shared" si="34"/>
        <v/>
      </c>
      <c r="AP875" s="146" t="str">
        <f t="shared" si="35"/>
        <v/>
      </c>
      <c r="AQ875" s="146" t="str">
        <f t="shared" si="36"/>
        <v/>
      </c>
      <c r="AR875" s="146" t="str">
        <f t="shared" ref="AR875:AS875" si="3656">IF(NOT(ISBLANK(CB875)),CONCATENATE(TEXT(CB875,"yyyy-mm-ddThh:MM:ss"),"Z"),"")</f>
        <v/>
      </c>
      <c r="AS875" s="146" t="str">
        <f t="shared" si="3656"/>
        <v/>
      </c>
      <c r="AT875" s="146" t="str">
        <f t="shared" si="38"/>
        <v/>
      </c>
      <c r="AU875" s="146" t="str">
        <f t="shared" si="39"/>
        <v/>
      </c>
      <c r="AV875" s="146" t="str">
        <f t="shared" ref="AV875:AW875" si="3657">IF(NOT(ISBLANK(DT875)),CONCATENATE(TEXT(DT875,"yyyy-mm-ddThh:MM:ss"),"Z"),"")</f>
        <v/>
      </c>
      <c r="AW875" s="146" t="str">
        <f t="shared" si="3657"/>
        <v/>
      </c>
      <c r="AX875" s="146" t="str">
        <f t="shared" ref="AX875:AZ875" si="3658">IF(NOT(ISBLANK(ED875)),CONCATENATE(TEXT(ED875,"yyyy-mm-ddThh:MM:ss"),"Z"),"")</f>
        <v/>
      </c>
      <c r="AY875" s="146" t="str">
        <f t="shared" si="3658"/>
        <v/>
      </c>
      <c r="AZ875" s="146" t="str">
        <f t="shared" si="3658"/>
        <v/>
      </c>
      <c r="BA875" s="176"/>
      <c r="BB875" s="152"/>
      <c r="BC875" s="177"/>
      <c r="BD875" s="154"/>
      <c r="BE875" s="155"/>
      <c r="BF875" s="154"/>
      <c r="BG875" s="155"/>
      <c r="BH875" s="169"/>
      <c r="BI875" s="162"/>
      <c r="BJ875" s="172"/>
      <c r="BK875" s="162"/>
      <c r="BL875" s="158"/>
      <c r="BM875" s="172"/>
      <c r="BN875" s="162"/>
      <c r="BO875" s="167"/>
      <c r="BP875" s="169"/>
      <c r="BQ875" s="162"/>
      <c r="BR875" s="162"/>
      <c r="BS875" s="174"/>
      <c r="BT875" s="162"/>
      <c r="BU875" s="174"/>
      <c r="BV875" s="174"/>
      <c r="BW875" s="174"/>
      <c r="BX875" s="173"/>
      <c r="BY875" s="158"/>
      <c r="BZ875" s="160"/>
      <c r="CA875" s="172"/>
      <c r="CB875" s="152"/>
      <c r="CC875" s="152"/>
      <c r="CD875" s="156"/>
      <c r="CE875" s="172"/>
      <c r="CF875" s="162"/>
      <c r="CG875" s="162"/>
      <c r="CH875" s="158"/>
      <c r="CI875" s="173"/>
      <c r="CJ875" s="178"/>
      <c r="CK875" s="173"/>
      <c r="CL875" s="165"/>
      <c r="CM875" s="172"/>
      <c r="CN875" s="162"/>
      <c r="CO875" s="162"/>
      <c r="CP875" s="162"/>
      <c r="CQ875" s="162"/>
      <c r="CR875" s="169"/>
      <c r="CS875" s="162"/>
      <c r="CT875" s="162"/>
      <c r="CU875" s="174"/>
      <c r="CV875" s="152"/>
      <c r="CW875" s="173"/>
      <c r="CX875" s="158"/>
      <c r="CY875" s="172"/>
      <c r="CZ875" s="162"/>
      <c r="DA875" s="162"/>
      <c r="DB875" s="158"/>
      <c r="DC875" s="173"/>
      <c r="DD875" s="178"/>
      <c r="DE875" s="173"/>
      <c r="DF875" s="165"/>
      <c r="DG875" s="172"/>
      <c r="DH875" s="178"/>
      <c r="DI875" s="172"/>
      <c r="DJ875" s="178"/>
      <c r="DK875" s="172"/>
      <c r="DL875" s="162"/>
      <c r="DM875" s="167"/>
      <c r="DN875" s="169"/>
      <c r="DO875" s="162"/>
      <c r="DP875" s="162"/>
      <c r="DQ875" s="174"/>
      <c r="DR875" s="152"/>
      <c r="DS875" s="172"/>
      <c r="DT875" s="152"/>
      <c r="DU875" s="152"/>
      <c r="DV875" s="156"/>
      <c r="DW875" s="173"/>
      <c r="DX875" s="158"/>
      <c r="DY875" s="172"/>
      <c r="DZ875" s="162"/>
      <c r="EA875" s="162"/>
      <c r="EB875" s="172"/>
      <c r="EC875" s="172"/>
      <c r="ED875" s="152"/>
      <c r="EE875" s="152"/>
      <c r="EF875" s="152"/>
      <c r="EG875" s="174"/>
      <c r="EH875" s="172"/>
      <c r="EI875" s="162"/>
      <c r="EJ875" s="162"/>
    </row>
    <row r="876" spans="1:140" ht="12.5">
      <c r="A876" s="168"/>
      <c r="B876" s="169"/>
      <c r="C876" s="144" t="str">
        <f t="shared" si="0"/>
        <v/>
      </c>
      <c r="D876" s="144" t="str">
        <f t="shared" si="3500"/>
        <v/>
      </c>
      <c r="E876" s="144" t="str">
        <f t="shared" si="2"/>
        <v/>
      </c>
      <c r="F876" s="145" t="str">
        <f t="shared" si="3501"/>
        <v/>
      </c>
      <c r="G876" s="145" t="str">
        <f t="shared" si="4"/>
        <v/>
      </c>
      <c r="H876" s="145" t="str">
        <f t="shared" si="5"/>
        <v/>
      </c>
      <c r="I876" s="146" t="str">
        <f t="shared" ref="I876:J876" si="3659">IF(COUNTA($DO876:$DX876)&gt;0,$BA876,"")</f>
        <v/>
      </c>
      <c r="J876" s="146" t="str">
        <f t="shared" si="3659"/>
        <v/>
      </c>
      <c r="K876" s="147" t="str">
        <f t="shared" si="43"/>
        <v/>
      </c>
      <c r="L876" s="147" t="str">
        <f t="shared" si="7"/>
        <v/>
      </c>
      <c r="M876" s="147" t="str">
        <f t="shared" si="8"/>
        <v/>
      </c>
      <c r="N876" s="147" t="str">
        <f t="shared" si="48"/>
        <v/>
      </c>
      <c r="O876" s="147" t="str">
        <f t="shared" si="9"/>
        <v/>
      </c>
      <c r="P876" s="146" t="str">
        <f t="shared" si="3503"/>
        <v/>
      </c>
      <c r="Q876" s="147" t="str">
        <f t="shared" si="3504"/>
        <v/>
      </c>
      <c r="R876" s="146" t="str">
        <f t="shared" si="12"/>
        <v/>
      </c>
      <c r="S876" s="146" t="str">
        <f t="shared" si="13"/>
        <v/>
      </c>
      <c r="T876" s="146" t="str">
        <f>IF(NOT(ISBLANK(DH876)),
        IF(AND(ISREF('Input Tenderers'!$J$8:$K$8),COUNTA('Input Tenderers'!$N$8)&gt;0),
                IF(COUNTA('Input Implementation Transactio'!$N876:$O876)&gt;0,"supplier;tenderer;payee","supplier;tenderer"),
                IF(COUNTA('Input Implementation Transactio'!$N876:$O876)&gt;0,"supplier;payee","supplier")
                ),
        IF(COUNTA('Input Implementation Transactio'!$N876:$O876)&gt;0, "payee", "")
        )</f>
        <v/>
      </c>
      <c r="U876" s="146" t="str">
        <f t="shared" si="14"/>
        <v/>
      </c>
      <c r="V876" s="146" t="str">
        <f t="shared" si="15"/>
        <v/>
      </c>
      <c r="W876" s="148" t="str">
        <f t="shared" si="3505"/>
        <v/>
      </c>
      <c r="X876" s="175" t="str">
        <f t="shared" si="3506"/>
        <v/>
      </c>
      <c r="Y876" s="170" t="str">
        <f t="shared" si="3507"/>
        <v/>
      </c>
      <c r="Z876" s="150" t="str">
        <f t="shared" si="19"/>
        <v/>
      </c>
      <c r="AA876" s="146" t="str">
        <f t="shared" si="20"/>
        <v/>
      </c>
      <c r="AB876" s="146" t="str">
        <f t="shared" si="21"/>
        <v/>
      </c>
      <c r="AC876" s="146" t="str">
        <f t="shared" si="22"/>
        <v/>
      </c>
      <c r="AD876" s="148" t="str">
        <f t="shared" si="3508"/>
        <v/>
      </c>
      <c r="AE876" s="148" t="str">
        <f t="shared" si="24"/>
        <v/>
      </c>
      <c r="AF876" s="175" t="str">
        <f t="shared" si="3509"/>
        <v/>
      </c>
      <c r="AG876" s="170" t="str">
        <f t="shared" si="3510"/>
        <v/>
      </c>
      <c r="AH876" s="148" t="str">
        <f t="shared" si="3511"/>
        <v/>
      </c>
      <c r="AI876" s="146" t="str">
        <f t="shared" si="28"/>
        <v/>
      </c>
      <c r="AJ876" s="146" t="str">
        <f t="shared" si="29"/>
        <v/>
      </c>
      <c r="AK876" s="146" t="str">
        <f t="shared" si="30"/>
        <v/>
      </c>
      <c r="AL876" s="146" t="str">
        <f t="shared" si="31"/>
        <v/>
      </c>
      <c r="AM876" s="171" t="str">
        <f t="shared" si="32"/>
        <v/>
      </c>
      <c r="AN876" s="171" t="str">
        <f t="shared" si="33"/>
        <v/>
      </c>
      <c r="AO876" s="146" t="str">
        <f t="shared" si="34"/>
        <v/>
      </c>
      <c r="AP876" s="146" t="str">
        <f t="shared" si="35"/>
        <v/>
      </c>
      <c r="AQ876" s="146" t="str">
        <f t="shared" si="36"/>
        <v/>
      </c>
      <c r="AR876" s="146" t="str">
        <f t="shared" ref="AR876:AS876" si="3660">IF(NOT(ISBLANK(CB876)),CONCATENATE(TEXT(CB876,"yyyy-mm-ddThh:MM:ss"),"Z"),"")</f>
        <v/>
      </c>
      <c r="AS876" s="146" t="str">
        <f t="shared" si="3660"/>
        <v/>
      </c>
      <c r="AT876" s="146" t="str">
        <f t="shared" si="38"/>
        <v/>
      </c>
      <c r="AU876" s="146" t="str">
        <f t="shared" si="39"/>
        <v/>
      </c>
      <c r="AV876" s="146" t="str">
        <f t="shared" ref="AV876:AW876" si="3661">IF(NOT(ISBLANK(DT876)),CONCATENATE(TEXT(DT876,"yyyy-mm-ddThh:MM:ss"),"Z"),"")</f>
        <v/>
      </c>
      <c r="AW876" s="146" t="str">
        <f t="shared" si="3661"/>
        <v/>
      </c>
      <c r="AX876" s="146" t="str">
        <f t="shared" ref="AX876:AZ876" si="3662">IF(NOT(ISBLANK(ED876)),CONCATENATE(TEXT(ED876,"yyyy-mm-ddThh:MM:ss"),"Z"),"")</f>
        <v/>
      </c>
      <c r="AY876" s="146" t="str">
        <f t="shared" si="3662"/>
        <v/>
      </c>
      <c r="AZ876" s="146" t="str">
        <f t="shared" si="3662"/>
        <v/>
      </c>
      <c r="BA876" s="176"/>
      <c r="BB876" s="152"/>
      <c r="BC876" s="177"/>
      <c r="BD876" s="154"/>
      <c r="BE876" s="155"/>
      <c r="BF876" s="154"/>
      <c r="BG876" s="155"/>
      <c r="BH876" s="169"/>
      <c r="BI876" s="162"/>
      <c r="BJ876" s="172"/>
      <c r="BK876" s="162"/>
      <c r="BL876" s="158"/>
      <c r="BM876" s="172"/>
      <c r="BN876" s="162"/>
      <c r="BO876" s="167"/>
      <c r="BP876" s="169"/>
      <c r="BQ876" s="162"/>
      <c r="BR876" s="162"/>
      <c r="BS876" s="174"/>
      <c r="BT876" s="162"/>
      <c r="BU876" s="174"/>
      <c r="BV876" s="174"/>
      <c r="BW876" s="174"/>
      <c r="BX876" s="173"/>
      <c r="BY876" s="158"/>
      <c r="BZ876" s="160"/>
      <c r="CA876" s="172"/>
      <c r="CB876" s="152"/>
      <c r="CC876" s="152"/>
      <c r="CD876" s="156"/>
      <c r="CE876" s="172"/>
      <c r="CF876" s="162"/>
      <c r="CG876" s="162"/>
      <c r="CH876" s="158"/>
      <c r="CI876" s="173"/>
      <c r="CJ876" s="178"/>
      <c r="CK876" s="173"/>
      <c r="CL876" s="165"/>
      <c r="CM876" s="172"/>
      <c r="CN876" s="162"/>
      <c r="CO876" s="162"/>
      <c r="CP876" s="162"/>
      <c r="CQ876" s="162"/>
      <c r="CR876" s="169"/>
      <c r="CS876" s="162"/>
      <c r="CT876" s="162"/>
      <c r="CU876" s="174"/>
      <c r="CV876" s="152"/>
      <c r="CW876" s="173"/>
      <c r="CX876" s="158"/>
      <c r="CY876" s="172"/>
      <c r="CZ876" s="162"/>
      <c r="DA876" s="162"/>
      <c r="DB876" s="158"/>
      <c r="DC876" s="173"/>
      <c r="DD876" s="178"/>
      <c r="DE876" s="173"/>
      <c r="DF876" s="165"/>
      <c r="DG876" s="172"/>
      <c r="DH876" s="178"/>
      <c r="DI876" s="172"/>
      <c r="DJ876" s="178"/>
      <c r="DK876" s="172"/>
      <c r="DL876" s="162"/>
      <c r="DM876" s="167"/>
      <c r="DN876" s="169"/>
      <c r="DO876" s="162"/>
      <c r="DP876" s="162"/>
      <c r="DQ876" s="174"/>
      <c r="DR876" s="152"/>
      <c r="DS876" s="172"/>
      <c r="DT876" s="152"/>
      <c r="DU876" s="152"/>
      <c r="DV876" s="156"/>
      <c r="DW876" s="173"/>
      <c r="DX876" s="158"/>
      <c r="DY876" s="172"/>
      <c r="DZ876" s="162"/>
      <c r="EA876" s="162"/>
      <c r="EB876" s="172"/>
      <c r="EC876" s="172"/>
      <c r="ED876" s="152"/>
      <c r="EE876" s="152"/>
      <c r="EF876" s="152"/>
      <c r="EG876" s="174"/>
      <c r="EH876" s="172"/>
      <c r="EI876" s="162"/>
      <c r="EJ876" s="162"/>
    </row>
    <row r="877" spans="1:140" ht="12.5">
      <c r="A877" s="168"/>
      <c r="B877" s="169"/>
      <c r="C877" s="144" t="str">
        <f t="shared" si="0"/>
        <v/>
      </c>
      <c r="D877" s="144" t="str">
        <f t="shared" si="3500"/>
        <v/>
      </c>
      <c r="E877" s="144" t="str">
        <f t="shared" si="2"/>
        <v/>
      </c>
      <c r="F877" s="145" t="str">
        <f t="shared" si="3501"/>
        <v/>
      </c>
      <c r="G877" s="145" t="str">
        <f t="shared" si="4"/>
        <v/>
      </c>
      <c r="H877" s="145" t="str">
        <f t="shared" si="5"/>
        <v/>
      </c>
      <c r="I877" s="146" t="str">
        <f t="shared" ref="I877:J877" si="3663">IF(COUNTA($DO877:$DX877)&gt;0,$BA877,"")</f>
        <v/>
      </c>
      <c r="J877" s="146" t="str">
        <f t="shared" si="3663"/>
        <v/>
      </c>
      <c r="K877" s="147" t="str">
        <f t="shared" si="43"/>
        <v/>
      </c>
      <c r="L877" s="147" t="str">
        <f t="shared" si="7"/>
        <v/>
      </c>
      <c r="M877" s="147" t="str">
        <f t="shared" si="8"/>
        <v/>
      </c>
      <c r="N877" s="147" t="str">
        <f t="shared" si="48"/>
        <v/>
      </c>
      <c r="O877" s="147" t="str">
        <f t="shared" si="9"/>
        <v/>
      </c>
      <c r="P877" s="146" t="str">
        <f t="shared" si="3503"/>
        <v/>
      </c>
      <c r="Q877" s="147" t="str">
        <f t="shared" si="3504"/>
        <v/>
      </c>
      <c r="R877" s="146" t="str">
        <f t="shared" si="12"/>
        <v/>
      </c>
      <c r="S877" s="146" t="str">
        <f t="shared" si="13"/>
        <v/>
      </c>
      <c r="T877" s="146" t="str">
        <f>IF(NOT(ISBLANK(DH877)),
        IF(AND(ISREF('Input Tenderers'!$J$8:$K$8),COUNTA('Input Tenderers'!$N$8)&gt;0),
                IF(COUNTA('Input Implementation Transactio'!$N877:$O877)&gt;0,"supplier;tenderer;payee","supplier;tenderer"),
                IF(COUNTA('Input Implementation Transactio'!$N877:$O877)&gt;0,"supplier;payee","supplier")
                ),
        IF(COUNTA('Input Implementation Transactio'!$N877:$O877)&gt;0, "payee", "")
        )</f>
        <v/>
      </c>
      <c r="U877" s="146" t="str">
        <f t="shared" si="14"/>
        <v/>
      </c>
      <c r="V877" s="146" t="str">
        <f t="shared" si="15"/>
        <v/>
      </c>
      <c r="W877" s="148" t="str">
        <f t="shared" si="3505"/>
        <v/>
      </c>
      <c r="X877" s="175" t="str">
        <f t="shared" si="3506"/>
        <v/>
      </c>
      <c r="Y877" s="170" t="str">
        <f t="shared" si="3507"/>
        <v/>
      </c>
      <c r="Z877" s="150" t="str">
        <f t="shared" si="19"/>
        <v/>
      </c>
      <c r="AA877" s="146" t="str">
        <f t="shared" si="20"/>
        <v/>
      </c>
      <c r="AB877" s="146" t="str">
        <f t="shared" si="21"/>
        <v/>
      </c>
      <c r="AC877" s="146" t="str">
        <f t="shared" si="22"/>
        <v/>
      </c>
      <c r="AD877" s="148" t="str">
        <f t="shared" si="3508"/>
        <v/>
      </c>
      <c r="AE877" s="148" t="str">
        <f t="shared" si="24"/>
        <v/>
      </c>
      <c r="AF877" s="175" t="str">
        <f t="shared" si="3509"/>
        <v/>
      </c>
      <c r="AG877" s="170" t="str">
        <f t="shared" si="3510"/>
        <v/>
      </c>
      <c r="AH877" s="148" t="str">
        <f t="shared" si="3511"/>
        <v/>
      </c>
      <c r="AI877" s="146" t="str">
        <f t="shared" si="28"/>
        <v/>
      </c>
      <c r="AJ877" s="146" t="str">
        <f t="shared" si="29"/>
        <v/>
      </c>
      <c r="AK877" s="146" t="str">
        <f t="shared" si="30"/>
        <v/>
      </c>
      <c r="AL877" s="146" t="str">
        <f t="shared" si="31"/>
        <v/>
      </c>
      <c r="AM877" s="171" t="str">
        <f t="shared" si="32"/>
        <v/>
      </c>
      <c r="AN877" s="171" t="str">
        <f t="shared" si="33"/>
        <v/>
      </c>
      <c r="AO877" s="146" t="str">
        <f t="shared" si="34"/>
        <v/>
      </c>
      <c r="AP877" s="146" t="str">
        <f t="shared" si="35"/>
        <v/>
      </c>
      <c r="AQ877" s="146" t="str">
        <f t="shared" si="36"/>
        <v/>
      </c>
      <c r="AR877" s="146" t="str">
        <f t="shared" ref="AR877:AS877" si="3664">IF(NOT(ISBLANK(CB877)),CONCATENATE(TEXT(CB877,"yyyy-mm-ddThh:MM:ss"),"Z"),"")</f>
        <v/>
      </c>
      <c r="AS877" s="146" t="str">
        <f t="shared" si="3664"/>
        <v/>
      </c>
      <c r="AT877" s="146" t="str">
        <f t="shared" si="38"/>
        <v/>
      </c>
      <c r="AU877" s="146" t="str">
        <f t="shared" si="39"/>
        <v/>
      </c>
      <c r="AV877" s="146" t="str">
        <f t="shared" ref="AV877:AW877" si="3665">IF(NOT(ISBLANK(DT877)),CONCATENATE(TEXT(DT877,"yyyy-mm-ddThh:MM:ss"),"Z"),"")</f>
        <v/>
      </c>
      <c r="AW877" s="146" t="str">
        <f t="shared" si="3665"/>
        <v/>
      </c>
      <c r="AX877" s="146" t="str">
        <f t="shared" ref="AX877:AZ877" si="3666">IF(NOT(ISBLANK(ED877)),CONCATENATE(TEXT(ED877,"yyyy-mm-ddThh:MM:ss"),"Z"),"")</f>
        <v/>
      </c>
      <c r="AY877" s="146" t="str">
        <f t="shared" si="3666"/>
        <v/>
      </c>
      <c r="AZ877" s="146" t="str">
        <f t="shared" si="3666"/>
        <v/>
      </c>
      <c r="BA877" s="176"/>
      <c r="BB877" s="152"/>
      <c r="BC877" s="177"/>
      <c r="BD877" s="154"/>
      <c r="BE877" s="155"/>
      <c r="BF877" s="154"/>
      <c r="BG877" s="155"/>
      <c r="BH877" s="169"/>
      <c r="BI877" s="162"/>
      <c r="BJ877" s="172"/>
      <c r="BK877" s="162"/>
      <c r="BL877" s="158"/>
      <c r="BM877" s="172"/>
      <c r="BN877" s="162"/>
      <c r="BO877" s="167"/>
      <c r="BP877" s="169"/>
      <c r="BQ877" s="162"/>
      <c r="BR877" s="162"/>
      <c r="BS877" s="174"/>
      <c r="BT877" s="162"/>
      <c r="BU877" s="174"/>
      <c r="BV877" s="174"/>
      <c r="BW877" s="174"/>
      <c r="BX877" s="173"/>
      <c r="BY877" s="158"/>
      <c r="BZ877" s="160"/>
      <c r="CA877" s="172"/>
      <c r="CB877" s="152"/>
      <c r="CC877" s="152"/>
      <c r="CD877" s="156"/>
      <c r="CE877" s="172"/>
      <c r="CF877" s="162"/>
      <c r="CG877" s="162"/>
      <c r="CH877" s="158"/>
      <c r="CI877" s="173"/>
      <c r="CJ877" s="178"/>
      <c r="CK877" s="173"/>
      <c r="CL877" s="165"/>
      <c r="CM877" s="172"/>
      <c r="CN877" s="162"/>
      <c r="CO877" s="162"/>
      <c r="CP877" s="162"/>
      <c r="CQ877" s="162"/>
      <c r="CR877" s="169"/>
      <c r="CS877" s="162"/>
      <c r="CT877" s="162"/>
      <c r="CU877" s="174"/>
      <c r="CV877" s="152"/>
      <c r="CW877" s="173"/>
      <c r="CX877" s="158"/>
      <c r="CY877" s="172"/>
      <c r="CZ877" s="162"/>
      <c r="DA877" s="162"/>
      <c r="DB877" s="158"/>
      <c r="DC877" s="173"/>
      <c r="DD877" s="178"/>
      <c r="DE877" s="173"/>
      <c r="DF877" s="165"/>
      <c r="DG877" s="172"/>
      <c r="DH877" s="178"/>
      <c r="DI877" s="172"/>
      <c r="DJ877" s="178"/>
      <c r="DK877" s="172"/>
      <c r="DL877" s="162"/>
      <c r="DM877" s="167"/>
      <c r="DN877" s="169"/>
      <c r="DO877" s="162"/>
      <c r="DP877" s="162"/>
      <c r="DQ877" s="174"/>
      <c r="DR877" s="152"/>
      <c r="DS877" s="172"/>
      <c r="DT877" s="152"/>
      <c r="DU877" s="152"/>
      <c r="DV877" s="156"/>
      <c r="DW877" s="173"/>
      <c r="DX877" s="158"/>
      <c r="DY877" s="172"/>
      <c r="DZ877" s="162"/>
      <c r="EA877" s="162"/>
      <c r="EB877" s="172"/>
      <c r="EC877" s="172"/>
      <c r="ED877" s="152"/>
      <c r="EE877" s="152"/>
      <c r="EF877" s="152"/>
      <c r="EG877" s="174"/>
      <c r="EH877" s="172"/>
      <c r="EI877" s="162"/>
      <c r="EJ877" s="162"/>
    </row>
    <row r="878" spans="1:140" ht="12.5">
      <c r="A878" s="168"/>
      <c r="B878" s="169"/>
      <c r="C878" s="144" t="str">
        <f t="shared" si="0"/>
        <v/>
      </c>
      <c r="D878" s="144" t="str">
        <f t="shared" si="3500"/>
        <v/>
      </c>
      <c r="E878" s="144" t="str">
        <f t="shared" si="2"/>
        <v/>
      </c>
      <c r="F878" s="145" t="str">
        <f t="shared" si="3501"/>
        <v/>
      </c>
      <c r="G878" s="145" t="str">
        <f t="shared" si="4"/>
        <v/>
      </c>
      <c r="H878" s="145" t="str">
        <f t="shared" si="5"/>
        <v/>
      </c>
      <c r="I878" s="146" t="str">
        <f t="shared" ref="I878:J878" si="3667">IF(COUNTA($DO878:$DX878)&gt;0,$BA878,"")</f>
        <v/>
      </c>
      <c r="J878" s="146" t="str">
        <f t="shared" si="3667"/>
        <v/>
      </c>
      <c r="K878" s="147" t="str">
        <f t="shared" si="43"/>
        <v/>
      </c>
      <c r="L878" s="147" t="str">
        <f t="shared" si="7"/>
        <v/>
      </c>
      <c r="M878" s="147" t="str">
        <f t="shared" si="8"/>
        <v/>
      </c>
      <c r="N878" s="147" t="str">
        <f t="shared" si="48"/>
        <v/>
      </c>
      <c r="O878" s="147" t="str">
        <f t="shared" si="9"/>
        <v/>
      </c>
      <c r="P878" s="146" t="str">
        <f t="shared" si="3503"/>
        <v/>
      </c>
      <c r="Q878" s="147" t="str">
        <f t="shared" si="3504"/>
        <v/>
      </c>
      <c r="R878" s="146" t="str">
        <f t="shared" si="12"/>
        <v/>
      </c>
      <c r="S878" s="146" t="str">
        <f t="shared" si="13"/>
        <v/>
      </c>
      <c r="T878" s="146" t="str">
        <f>IF(NOT(ISBLANK(DH878)),
        IF(AND(ISREF('Input Tenderers'!$J$8:$K$8),COUNTA('Input Tenderers'!$N$8)&gt;0),
                IF(COUNTA('Input Implementation Transactio'!$N878:$O878)&gt;0,"supplier;tenderer;payee","supplier;tenderer"),
                IF(COUNTA('Input Implementation Transactio'!$N878:$O878)&gt;0,"supplier;payee","supplier")
                ),
        IF(COUNTA('Input Implementation Transactio'!$N878:$O878)&gt;0, "payee", "")
        )</f>
        <v/>
      </c>
      <c r="U878" s="146" t="str">
        <f t="shared" si="14"/>
        <v/>
      </c>
      <c r="V878" s="146" t="str">
        <f t="shared" si="15"/>
        <v/>
      </c>
      <c r="W878" s="148" t="str">
        <f t="shared" si="3505"/>
        <v/>
      </c>
      <c r="X878" s="175" t="str">
        <f t="shared" si="3506"/>
        <v/>
      </c>
      <c r="Y878" s="170" t="str">
        <f t="shared" si="3507"/>
        <v/>
      </c>
      <c r="Z878" s="150" t="str">
        <f t="shared" si="19"/>
        <v/>
      </c>
      <c r="AA878" s="146" t="str">
        <f t="shared" si="20"/>
        <v/>
      </c>
      <c r="AB878" s="146" t="str">
        <f t="shared" si="21"/>
        <v/>
      </c>
      <c r="AC878" s="146" t="str">
        <f t="shared" si="22"/>
        <v/>
      </c>
      <c r="AD878" s="148" t="str">
        <f t="shared" si="3508"/>
        <v/>
      </c>
      <c r="AE878" s="148" t="str">
        <f t="shared" si="24"/>
        <v/>
      </c>
      <c r="AF878" s="175" t="str">
        <f t="shared" si="3509"/>
        <v/>
      </c>
      <c r="AG878" s="170" t="str">
        <f t="shared" si="3510"/>
        <v/>
      </c>
      <c r="AH878" s="148" t="str">
        <f t="shared" si="3511"/>
        <v/>
      </c>
      <c r="AI878" s="146" t="str">
        <f t="shared" si="28"/>
        <v/>
      </c>
      <c r="AJ878" s="146" t="str">
        <f t="shared" si="29"/>
        <v/>
      </c>
      <c r="AK878" s="146" t="str">
        <f t="shared" si="30"/>
        <v/>
      </c>
      <c r="AL878" s="146" t="str">
        <f t="shared" si="31"/>
        <v/>
      </c>
      <c r="AM878" s="171" t="str">
        <f t="shared" si="32"/>
        <v/>
      </c>
      <c r="AN878" s="171" t="str">
        <f t="shared" si="33"/>
        <v/>
      </c>
      <c r="AO878" s="146" t="str">
        <f t="shared" si="34"/>
        <v/>
      </c>
      <c r="AP878" s="146" t="str">
        <f t="shared" si="35"/>
        <v/>
      </c>
      <c r="AQ878" s="146" t="str">
        <f t="shared" si="36"/>
        <v/>
      </c>
      <c r="AR878" s="146" t="str">
        <f t="shared" ref="AR878:AS878" si="3668">IF(NOT(ISBLANK(CB878)),CONCATENATE(TEXT(CB878,"yyyy-mm-ddThh:MM:ss"),"Z"),"")</f>
        <v/>
      </c>
      <c r="AS878" s="146" t="str">
        <f t="shared" si="3668"/>
        <v/>
      </c>
      <c r="AT878" s="146" t="str">
        <f t="shared" si="38"/>
        <v/>
      </c>
      <c r="AU878" s="146" t="str">
        <f t="shared" si="39"/>
        <v/>
      </c>
      <c r="AV878" s="146" t="str">
        <f t="shared" ref="AV878:AW878" si="3669">IF(NOT(ISBLANK(DT878)),CONCATENATE(TEXT(DT878,"yyyy-mm-ddThh:MM:ss"),"Z"),"")</f>
        <v/>
      </c>
      <c r="AW878" s="146" t="str">
        <f t="shared" si="3669"/>
        <v/>
      </c>
      <c r="AX878" s="146" t="str">
        <f t="shared" ref="AX878:AZ878" si="3670">IF(NOT(ISBLANK(ED878)),CONCATENATE(TEXT(ED878,"yyyy-mm-ddThh:MM:ss"),"Z"),"")</f>
        <v/>
      </c>
      <c r="AY878" s="146" t="str">
        <f t="shared" si="3670"/>
        <v/>
      </c>
      <c r="AZ878" s="146" t="str">
        <f t="shared" si="3670"/>
        <v/>
      </c>
      <c r="BA878" s="176"/>
      <c r="BB878" s="152"/>
      <c r="BC878" s="177"/>
      <c r="BD878" s="154"/>
      <c r="BE878" s="155"/>
      <c r="BF878" s="154"/>
      <c r="BG878" s="155"/>
      <c r="BH878" s="169"/>
      <c r="BI878" s="162"/>
      <c r="BJ878" s="172"/>
      <c r="BK878" s="162"/>
      <c r="BL878" s="158"/>
      <c r="BM878" s="172"/>
      <c r="BN878" s="162"/>
      <c r="BO878" s="167"/>
      <c r="BP878" s="169"/>
      <c r="BQ878" s="162"/>
      <c r="BR878" s="162"/>
      <c r="BS878" s="174"/>
      <c r="BT878" s="162"/>
      <c r="BU878" s="174"/>
      <c r="BV878" s="174"/>
      <c r="BW878" s="174"/>
      <c r="BX878" s="173"/>
      <c r="BY878" s="158"/>
      <c r="BZ878" s="160"/>
      <c r="CA878" s="172"/>
      <c r="CB878" s="152"/>
      <c r="CC878" s="152"/>
      <c r="CD878" s="156"/>
      <c r="CE878" s="172"/>
      <c r="CF878" s="162"/>
      <c r="CG878" s="162"/>
      <c r="CH878" s="158"/>
      <c r="CI878" s="173"/>
      <c r="CJ878" s="178"/>
      <c r="CK878" s="173"/>
      <c r="CL878" s="165"/>
      <c r="CM878" s="172"/>
      <c r="CN878" s="162"/>
      <c r="CO878" s="162"/>
      <c r="CP878" s="162"/>
      <c r="CQ878" s="162"/>
      <c r="CR878" s="169"/>
      <c r="CS878" s="162"/>
      <c r="CT878" s="162"/>
      <c r="CU878" s="174"/>
      <c r="CV878" s="152"/>
      <c r="CW878" s="173"/>
      <c r="CX878" s="158"/>
      <c r="CY878" s="172"/>
      <c r="CZ878" s="162"/>
      <c r="DA878" s="162"/>
      <c r="DB878" s="158"/>
      <c r="DC878" s="173"/>
      <c r="DD878" s="178"/>
      <c r="DE878" s="173"/>
      <c r="DF878" s="165"/>
      <c r="DG878" s="172"/>
      <c r="DH878" s="178"/>
      <c r="DI878" s="172"/>
      <c r="DJ878" s="178"/>
      <c r="DK878" s="172"/>
      <c r="DL878" s="162"/>
      <c r="DM878" s="167"/>
      <c r="DN878" s="169"/>
      <c r="DO878" s="162"/>
      <c r="DP878" s="162"/>
      <c r="DQ878" s="174"/>
      <c r="DR878" s="152"/>
      <c r="DS878" s="172"/>
      <c r="DT878" s="152"/>
      <c r="DU878" s="152"/>
      <c r="DV878" s="156"/>
      <c r="DW878" s="173"/>
      <c r="DX878" s="158"/>
      <c r="DY878" s="172"/>
      <c r="DZ878" s="162"/>
      <c r="EA878" s="162"/>
      <c r="EB878" s="172"/>
      <c r="EC878" s="172"/>
      <c r="ED878" s="152"/>
      <c r="EE878" s="152"/>
      <c r="EF878" s="152"/>
      <c r="EG878" s="174"/>
      <c r="EH878" s="172"/>
      <c r="EI878" s="162"/>
      <c r="EJ878" s="162"/>
    </row>
    <row r="879" spans="1:140" ht="12.5">
      <c r="A879" s="168"/>
      <c r="B879" s="169"/>
      <c r="C879" s="144" t="str">
        <f t="shared" si="0"/>
        <v/>
      </c>
      <c r="D879" s="144" t="str">
        <f t="shared" si="3500"/>
        <v/>
      </c>
      <c r="E879" s="144" t="str">
        <f t="shared" si="2"/>
        <v/>
      </c>
      <c r="F879" s="145" t="str">
        <f t="shared" si="3501"/>
        <v/>
      </c>
      <c r="G879" s="145" t="str">
        <f t="shared" si="4"/>
        <v/>
      </c>
      <c r="H879" s="145" t="str">
        <f t="shared" si="5"/>
        <v/>
      </c>
      <c r="I879" s="146" t="str">
        <f t="shared" ref="I879:J879" si="3671">IF(COUNTA($DO879:$DX879)&gt;0,$BA879,"")</f>
        <v/>
      </c>
      <c r="J879" s="146" t="str">
        <f t="shared" si="3671"/>
        <v/>
      </c>
      <c r="K879" s="147" t="str">
        <f t="shared" si="43"/>
        <v/>
      </c>
      <c r="L879" s="147" t="str">
        <f t="shared" si="7"/>
        <v/>
      </c>
      <c r="M879" s="147" t="str">
        <f t="shared" si="8"/>
        <v/>
      </c>
      <c r="N879" s="147" t="str">
        <f t="shared" si="48"/>
        <v/>
      </c>
      <c r="O879" s="147" t="str">
        <f t="shared" si="9"/>
        <v/>
      </c>
      <c r="P879" s="146" t="str">
        <f t="shared" si="3503"/>
        <v/>
      </c>
      <c r="Q879" s="147" t="str">
        <f t="shared" si="3504"/>
        <v/>
      </c>
      <c r="R879" s="146" t="str">
        <f t="shared" si="12"/>
        <v/>
      </c>
      <c r="S879" s="146" t="str">
        <f t="shared" si="13"/>
        <v/>
      </c>
      <c r="T879" s="146" t="str">
        <f>IF(NOT(ISBLANK(DH879)),
        IF(AND(ISREF('Input Tenderers'!$J$8:$K$8),COUNTA('Input Tenderers'!$N$8)&gt;0),
                IF(COUNTA('Input Implementation Transactio'!$N879:$O879)&gt;0,"supplier;tenderer;payee","supplier;tenderer"),
                IF(COUNTA('Input Implementation Transactio'!$N879:$O879)&gt;0,"supplier;payee","supplier")
                ),
        IF(COUNTA('Input Implementation Transactio'!$N879:$O879)&gt;0, "payee", "")
        )</f>
        <v/>
      </c>
      <c r="U879" s="146" t="str">
        <f t="shared" si="14"/>
        <v/>
      </c>
      <c r="V879" s="146" t="str">
        <f t="shared" si="15"/>
        <v/>
      </c>
      <c r="W879" s="148" t="str">
        <f t="shared" si="3505"/>
        <v/>
      </c>
      <c r="X879" s="175" t="str">
        <f t="shared" si="3506"/>
        <v/>
      </c>
      <c r="Y879" s="170" t="str">
        <f t="shared" si="3507"/>
        <v/>
      </c>
      <c r="Z879" s="150" t="str">
        <f t="shared" si="19"/>
        <v/>
      </c>
      <c r="AA879" s="146" t="str">
        <f t="shared" si="20"/>
        <v/>
      </c>
      <c r="AB879" s="146" t="str">
        <f t="shared" si="21"/>
        <v/>
      </c>
      <c r="AC879" s="146" t="str">
        <f t="shared" si="22"/>
        <v/>
      </c>
      <c r="AD879" s="148" t="str">
        <f t="shared" si="3508"/>
        <v/>
      </c>
      <c r="AE879" s="148" t="str">
        <f t="shared" si="24"/>
        <v/>
      </c>
      <c r="AF879" s="175" t="str">
        <f t="shared" si="3509"/>
        <v/>
      </c>
      <c r="AG879" s="170" t="str">
        <f t="shared" si="3510"/>
        <v/>
      </c>
      <c r="AH879" s="148" t="str">
        <f t="shared" si="3511"/>
        <v/>
      </c>
      <c r="AI879" s="146" t="str">
        <f t="shared" si="28"/>
        <v/>
      </c>
      <c r="AJ879" s="146" t="str">
        <f t="shared" si="29"/>
        <v/>
      </c>
      <c r="AK879" s="146" t="str">
        <f t="shared" si="30"/>
        <v/>
      </c>
      <c r="AL879" s="146" t="str">
        <f t="shared" si="31"/>
        <v/>
      </c>
      <c r="AM879" s="171" t="str">
        <f t="shared" si="32"/>
        <v/>
      </c>
      <c r="AN879" s="171" t="str">
        <f t="shared" si="33"/>
        <v/>
      </c>
      <c r="AO879" s="146" t="str">
        <f t="shared" si="34"/>
        <v/>
      </c>
      <c r="AP879" s="146" t="str">
        <f t="shared" si="35"/>
        <v/>
      </c>
      <c r="AQ879" s="146" t="str">
        <f t="shared" si="36"/>
        <v/>
      </c>
      <c r="AR879" s="146" t="str">
        <f t="shared" ref="AR879:AS879" si="3672">IF(NOT(ISBLANK(CB879)),CONCATENATE(TEXT(CB879,"yyyy-mm-ddThh:MM:ss"),"Z"),"")</f>
        <v/>
      </c>
      <c r="AS879" s="146" t="str">
        <f t="shared" si="3672"/>
        <v/>
      </c>
      <c r="AT879" s="146" t="str">
        <f t="shared" si="38"/>
        <v/>
      </c>
      <c r="AU879" s="146" t="str">
        <f t="shared" si="39"/>
        <v/>
      </c>
      <c r="AV879" s="146" t="str">
        <f t="shared" ref="AV879:AW879" si="3673">IF(NOT(ISBLANK(DT879)),CONCATENATE(TEXT(DT879,"yyyy-mm-ddThh:MM:ss"),"Z"),"")</f>
        <v/>
      </c>
      <c r="AW879" s="146" t="str">
        <f t="shared" si="3673"/>
        <v/>
      </c>
      <c r="AX879" s="146" t="str">
        <f t="shared" ref="AX879:AZ879" si="3674">IF(NOT(ISBLANK(ED879)),CONCATENATE(TEXT(ED879,"yyyy-mm-ddThh:MM:ss"),"Z"),"")</f>
        <v/>
      </c>
      <c r="AY879" s="146" t="str">
        <f t="shared" si="3674"/>
        <v/>
      </c>
      <c r="AZ879" s="146" t="str">
        <f t="shared" si="3674"/>
        <v/>
      </c>
      <c r="BA879" s="176"/>
      <c r="BB879" s="152"/>
      <c r="BC879" s="177"/>
      <c r="BD879" s="154"/>
      <c r="BE879" s="155"/>
      <c r="BF879" s="154"/>
      <c r="BG879" s="155"/>
      <c r="BH879" s="169"/>
      <c r="BI879" s="162"/>
      <c r="BJ879" s="172"/>
      <c r="BK879" s="162"/>
      <c r="BL879" s="158"/>
      <c r="BM879" s="172"/>
      <c r="BN879" s="162"/>
      <c r="BO879" s="167"/>
      <c r="BP879" s="169"/>
      <c r="BQ879" s="162"/>
      <c r="BR879" s="162"/>
      <c r="BS879" s="174"/>
      <c r="BT879" s="162"/>
      <c r="BU879" s="174"/>
      <c r="BV879" s="174"/>
      <c r="BW879" s="174"/>
      <c r="BX879" s="173"/>
      <c r="BY879" s="158"/>
      <c r="BZ879" s="160"/>
      <c r="CA879" s="172"/>
      <c r="CB879" s="152"/>
      <c r="CC879" s="152"/>
      <c r="CD879" s="156"/>
      <c r="CE879" s="172"/>
      <c r="CF879" s="162"/>
      <c r="CG879" s="162"/>
      <c r="CH879" s="158"/>
      <c r="CI879" s="173"/>
      <c r="CJ879" s="178"/>
      <c r="CK879" s="173"/>
      <c r="CL879" s="165"/>
      <c r="CM879" s="172"/>
      <c r="CN879" s="162"/>
      <c r="CO879" s="162"/>
      <c r="CP879" s="162"/>
      <c r="CQ879" s="162"/>
      <c r="CR879" s="169"/>
      <c r="CS879" s="162"/>
      <c r="CT879" s="162"/>
      <c r="CU879" s="174"/>
      <c r="CV879" s="152"/>
      <c r="CW879" s="173"/>
      <c r="CX879" s="158"/>
      <c r="CY879" s="172"/>
      <c r="CZ879" s="162"/>
      <c r="DA879" s="162"/>
      <c r="DB879" s="158"/>
      <c r="DC879" s="173"/>
      <c r="DD879" s="178"/>
      <c r="DE879" s="173"/>
      <c r="DF879" s="165"/>
      <c r="DG879" s="172"/>
      <c r="DH879" s="178"/>
      <c r="DI879" s="172"/>
      <c r="DJ879" s="178"/>
      <c r="DK879" s="172"/>
      <c r="DL879" s="162"/>
      <c r="DM879" s="167"/>
      <c r="DN879" s="169"/>
      <c r="DO879" s="162"/>
      <c r="DP879" s="162"/>
      <c r="DQ879" s="174"/>
      <c r="DR879" s="152"/>
      <c r="DS879" s="172"/>
      <c r="DT879" s="152"/>
      <c r="DU879" s="152"/>
      <c r="DV879" s="156"/>
      <c r="DW879" s="173"/>
      <c r="DX879" s="158"/>
      <c r="DY879" s="172"/>
      <c r="DZ879" s="162"/>
      <c r="EA879" s="162"/>
      <c r="EB879" s="172"/>
      <c r="EC879" s="172"/>
      <c r="ED879" s="152"/>
      <c r="EE879" s="152"/>
      <c r="EF879" s="152"/>
      <c r="EG879" s="174"/>
      <c r="EH879" s="172"/>
      <c r="EI879" s="162"/>
      <c r="EJ879" s="162"/>
    </row>
    <row r="880" spans="1:140" ht="12.5">
      <c r="A880" s="168"/>
      <c r="B880" s="169"/>
      <c r="C880" s="144" t="str">
        <f t="shared" si="0"/>
        <v/>
      </c>
      <c r="D880" s="144" t="str">
        <f t="shared" si="3500"/>
        <v/>
      </c>
      <c r="E880" s="144" t="str">
        <f t="shared" si="2"/>
        <v/>
      </c>
      <c r="F880" s="145" t="str">
        <f t="shared" si="3501"/>
        <v/>
      </c>
      <c r="G880" s="145" t="str">
        <f t="shared" si="4"/>
        <v/>
      </c>
      <c r="H880" s="145" t="str">
        <f t="shared" si="5"/>
        <v/>
      </c>
      <c r="I880" s="146" t="str">
        <f t="shared" ref="I880:J880" si="3675">IF(COUNTA($DO880:$DX880)&gt;0,$BA880,"")</f>
        <v/>
      </c>
      <c r="J880" s="146" t="str">
        <f t="shared" si="3675"/>
        <v/>
      </c>
      <c r="K880" s="147" t="str">
        <f t="shared" si="43"/>
        <v/>
      </c>
      <c r="L880" s="147" t="str">
        <f t="shared" si="7"/>
        <v/>
      </c>
      <c r="M880" s="147" t="str">
        <f t="shared" si="8"/>
        <v/>
      </c>
      <c r="N880" s="147" t="str">
        <f t="shared" si="48"/>
        <v/>
      </c>
      <c r="O880" s="147" t="str">
        <f t="shared" si="9"/>
        <v/>
      </c>
      <c r="P880" s="146" t="str">
        <f t="shared" si="3503"/>
        <v/>
      </c>
      <c r="Q880" s="147" t="str">
        <f t="shared" si="3504"/>
        <v/>
      </c>
      <c r="R880" s="146" t="str">
        <f t="shared" si="12"/>
        <v/>
      </c>
      <c r="S880" s="146" t="str">
        <f t="shared" si="13"/>
        <v/>
      </c>
      <c r="T880" s="146" t="str">
        <f>IF(NOT(ISBLANK(DH880)),
        IF(AND(ISREF('Input Tenderers'!$J$8:$K$8),COUNTA('Input Tenderers'!$N$8)&gt;0),
                IF(COUNTA('Input Implementation Transactio'!$N880:$O880)&gt;0,"supplier;tenderer;payee","supplier;tenderer"),
                IF(COUNTA('Input Implementation Transactio'!$N880:$O880)&gt;0,"supplier;payee","supplier")
                ),
        IF(COUNTA('Input Implementation Transactio'!$N880:$O880)&gt;0, "payee", "")
        )</f>
        <v/>
      </c>
      <c r="U880" s="146" t="str">
        <f t="shared" si="14"/>
        <v/>
      </c>
      <c r="V880" s="146" t="str">
        <f t="shared" si="15"/>
        <v/>
      </c>
      <c r="W880" s="148" t="str">
        <f t="shared" si="3505"/>
        <v/>
      </c>
      <c r="X880" s="175" t="str">
        <f t="shared" si="3506"/>
        <v/>
      </c>
      <c r="Y880" s="170" t="str">
        <f t="shared" si="3507"/>
        <v/>
      </c>
      <c r="Z880" s="150" t="str">
        <f t="shared" si="19"/>
        <v/>
      </c>
      <c r="AA880" s="146" t="str">
        <f t="shared" si="20"/>
        <v/>
      </c>
      <c r="AB880" s="146" t="str">
        <f t="shared" si="21"/>
        <v/>
      </c>
      <c r="AC880" s="146" t="str">
        <f t="shared" si="22"/>
        <v/>
      </c>
      <c r="AD880" s="148" t="str">
        <f t="shared" si="3508"/>
        <v/>
      </c>
      <c r="AE880" s="148" t="str">
        <f t="shared" si="24"/>
        <v/>
      </c>
      <c r="AF880" s="175" t="str">
        <f t="shared" si="3509"/>
        <v/>
      </c>
      <c r="AG880" s="170" t="str">
        <f t="shared" si="3510"/>
        <v/>
      </c>
      <c r="AH880" s="148" t="str">
        <f t="shared" si="3511"/>
        <v/>
      </c>
      <c r="AI880" s="146" t="str">
        <f t="shared" si="28"/>
        <v/>
      </c>
      <c r="AJ880" s="146" t="str">
        <f t="shared" si="29"/>
        <v/>
      </c>
      <c r="AK880" s="146" t="str">
        <f t="shared" si="30"/>
        <v/>
      </c>
      <c r="AL880" s="146" t="str">
        <f t="shared" si="31"/>
        <v/>
      </c>
      <c r="AM880" s="171" t="str">
        <f t="shared" si="32"/>
        <v/>
      </c>
      <c r="AN880" s="171" t="str">
        <f t="shared" si="33"/>
        <v/>
      </c>
      <c r="AO880" s="146" t="str">
        <f t="shared" si="34"/>
        <v/>
      </c>
      <c r="AP880" s="146" t="str">
        <f t="shared" si="35"/>
        <v/>
      </c>
      <c r="AQ880" s="146" t="str">
        <f t="shared" si="36"/>
        <v/>
      </c>
      <c r="AR880" s="146" t="str">
        <f t="shared" ref="AR880:AS880" si="3676">IF(NOT(ISBLANK(CB880)),CONCATENATE(TEXT(CB880,"yyyy-mm-ddThh:MM:ss"),"Z"),"")</f>
        <v/>
      </c>
      <c r="AS880" s="146" t="str">
        <f t="shared" si="3676"/>
        <v/>
      </c>
      <c r="AT880" s="146" t="str">
        <f t="shared" si="38"/>
        <v/>
      </c>
      <c r="AU880" s="146" t="str">
        <f t="shared" si="39"/>
        <v/>
      </c>
      <c r="AV880" s="146" t="str">
        <f t="shared" ref="AV880:AW880" si="3677">IF(NOT(ISBLANK(DT880)),CONCATENATE(TEXT(DT880,"yyyy-mm-ddThh:MM:ss"),"Z"),"")</f>
        <v/>
      </c>
      <c r="AW880" s="146" t="str">
        <f t="shared" si="3677"/>
        <v/>
      </c>
      <c r="AX880" s="146" t="str">
        <f t="shared" ref="AX880:AZ880" si="3678">IF(NOT(ISBLANK(ED880)),CONCATENATE(TEXT(ED880,"yyyy-mm-ddThh:MM:ss"),"Z"),"")</f>
        <v/>
      </c>
      <c r="AY880" s="146" t="str">
        <f t="shared" si="3678"/>
        <v/>
      </c>
      <c r="AZ880" s="146" t="str">
        <f t="shared" si="3678"/>
        <v/>
      </c>
      <c r="BA880" s="176"/>
      <c r="BB880" s="152"/>
      <c r="BC880" s="177"/>
      <c r="BD880" s="154"/>
      <c r="BE880" s="155"/>
      <c r="BF880" s="154"/>
      <c r="BG880" s="155"/>
      <c r="BH880" s="169"/>
      <c r="BI880" s="162"/>
      <c r="BJ880" s="172"/>
      <c r="BK880" s="162"/>
      <c r="BL880" s="158"/>
      <c r="BM880" s="172"/>
      <c r="BN880" s="162"/>
      <c r="BO880" s="167"/>
      <c r="BP880" s="169"/>
      <c r="BQ880" s="162"/>
      <c r="BR880" s="162"/>
      <c r="BS880" s="174"/>
      <c r="BT880" s="162"/>
      <c r="BU880" s="174"/>
      <c r="BV880" s="174"/>
      <c r="BW880" s="174"/>
      <c r="BX880" s="173"/>
      <c r="BY880" s="158"/>
      <c r="BZ880" s="160"/>
      <c r="CA880" s="172"/>
      <c r="CB880" s="152"/>
      <c r="CC880" s="152"/>
      <c r="CD880" s="156"/>
      <c r="CE880" s="172"/>
      <c r="CF880" s="162"/>
      <c r="CG880" s="162"/>
      <c r="CH880" s="158"/>
      <c r="CI880" s="173"/>
      <c r="CJ880" s="178"/>
      <c r="CK880" s="173"/>
      <c r="CL880" s="165"/>
      <c r="CM880" s="172"/>
      <c r="CN880" s="162"/>
      <c r="CO880" s="162"/>
      <c r="CP880" s="162"/>
      <c r="CQ880" s="162"/>
      <c r="CR880" s="169"/>
      <c r="CS880" s="162"/>
      <c r="CT880" s="162"/>
      <c r="CU880" s="174"/>
      <c r="CV880" s="152"/>
      <c r="CW880" s="173"/>
      <c r="CX880" s="158"/>
      <c r="CY880" s="172"/>
      <c r="CZ880" s="162"/>
      <c r="DA880" s="162"/>
      <c r="DB880" s="158"/>
      <c r="DC880" s="173"/>
      <c r="DD880" s="178"/>
      <c r="DE880" s="173"/>
      <c r="DF880" s="165"/>
      <c r="DG880" s="172"/>
      <c r="DH880" s="178"/>
      <c r="DI880" s="172"/>
      <c r="DJ880" s="178"/>
      <c r="DK880" s="172"/>
      <c r="DL880" s="162"/>
      <c r="DM880" s="167"/>
      <c r="DN880" s="169"/>
      <c r="DO880" s="162"/>
      <c r="DP880" s="162"/>
      <c r="DQ880" s="174"/>
      <c r="DR880" s="152"/>
      <c r="DS880" s="172"/>
      <c r="DT880" s="152"/>
      <c r="DU880" s="152"/>
      <c r="DV880" s="156"/>
      <c r="DW880" s="173"/>
      <c r="DX880" s="158"/>
      <c r="DY880" s="172"/>
      <c r="DZ880" s="162"/>
      <c r="EA880" s="162"/>
      <c r="EB880" s="172"/>
      <c r="EC880" s="172"/>
      <c r="ED880" s="152"/>
      <c r="EE880" s="152"/>
      <c r="EF880" s="152"/>
      <c r="EG880" s="174"/>
      <c r="EH880" s="172"/>
      <c r="EI880" s="162"/>
      <c r="EJ880" s="162"/>
    </row>
    <row r="881" spans="1:140" ht="12.5">
      <c r="A881" s="168"/>
      <c r="B881" s="169"/>
      <c r="C881" s="144" t="str">
        <f t="shared" si="0"/>
        <v/>
      </c>
      <c r="D881" s="144" t="str">
        <f t="shared" si="3500"/>
        <v/>
      </c>
      <c r="E881" s="144" t="str">
        <f t="shared" si="2"/>
        <v/>
      </c>
      <c r="F881" s="145" t="str">
        <f t="shared" si="3501"/>
        <v/>
      </c>
      <c r="G881" s="145" t="str">
        <f t="shared" si="4"/>
        <v/>
      </c>
      <c r="H881" s="145" t="str">
        <f t="shared" si="5"/>
        <v/>
      </c>
      <c r="I881" s="146" t="str">
        <f t="shared" ref="I881:J881" si="3679">IF(COUNTA($DO881:$DX881)&gt;0,$BA881,"")</f>
        <v/>
      </c>
      <c r="J881" s="146" t="str">
        <f t="shared" si="3679"/>
        <v/>
      </c>
      <c r="K881" s="147" t="str">
        <f t="shared" si="43"/>
        <v/>
      </c>
      <c r="L881" s="147" t="str">
        <f t="shared" si="7"/>
        <v/>
      </c>
      <c r="M881" s="147" t="str">
        <f t="shared" si="8"/>
        <v/>
      </c>
      <c r="N881" s="147" t="str">
        <f t="shared" si="48"/>
        <v/>
      </c>
      <c r="O881" s="147" t="str">
        <f t="shared" si="9"/>
        <v/>
      </c>
      <c r="P881" s="146" t="str">
        <f t="shared" si="3503"/>
        <v/>
      </c>
      <c r="Q881" s="147" t="str">
        <f t="shared" si="3504"/>
        <v/>
      </c>
      <c r="R881" s="146" t="str">
        <f t="shared" si="12"/>
        <v/>
      </c>
      <c r="S881" s="146" t="str">
        <f t="shared" si="13"/>
        <v/>
      </c>
      <c r="T881" s="146" t="str">
        <f>IF(NOT(ISBLANK(DH881)),
        IF(AND(ISREF('Input Tenderers'!$J$8:$K$8),COUNTA('Input Tenderers'!$N$8)&gt;0),
                IF(COUNTA('Input Implementation Transactio'!$N881:$O881)&gt;0,"supplier;tenderer;payee","supplier;tenderer"),
                IF(COUNTA('Input Implementation Transactio'!$N881:$O881)&gt;0,"supplier;payee","supplier")
                ),
        IF(COUNTA('Input Implementation Transactio'!$N881:$O881)&gt;0, "payee", "")
        )</f>
        <v/>
      </c>
      <c r="U881" s="146" t="str">
        <f t="shared" si="14"/>
        <v/>
      </c>
      <c r="V881" s="146" t="str">
        <f t="shared" si="15"/>
        <v/>
      </c>
      <c r="W881" s="148" t="str">
        <f t="shared" si="3505"/>
        <v/>
      </c>
      <c r="X881" s="175" t="str">
        <f t="shared" si="3506"/>
        <v/>
      </c>
      <c r="Y881" s="170" t="str">
        <f t="shared" si="3507"/>
        <v/>
      </c>
      <c r="Z881" s="150" t="str">
        <f t="shared" si="19"/>
        <v/>
      </c>
      <c r="AA881" s="146" t="str">
        <f t="shared" si="20"/>
        <v/>
      </c>
      <c r="AB881" s="146" t="str">
        <f t="shared" si="21"/>
        <v/>
      </c>
      <c r="AC881" s="146" t="str">
        <f t="shared" si="22"/>
        <v/>
      </c>
      <c r="AD881" s="148" t="str">
        <f t="shared" si="3508"/>
        <v/>
      </c>
      <c r="AE881" s="148" t="str">
        <f t="shared" si="24"/>
        <v/>
      </c>
      <c r="AF881" s="175" t="str">
        <f t="shared" si="3509"/>
        <v/>
      </c>
      <c r="AG881" s="170" t="str">
        <f t="shared" si="3510"/>
        <v/>
      </c>
      <c r="AH881" s="148" t="str">
        <f t="shared" si="3511"/>
        <v/>
      </c>
      <c r="AI881" s="146" t="str">
        <f t="shared" si="28"/>
        <v/>
      </c>
      <c r="AJ881" s="146" t="str">
        <f t="shared" si="29"/>
        <v/>
      </c>
      <c r="AK881" s="146" t="str">
        <f t="shared" si="30"/>
        <v/>
      </c>
      <c r="AL881" s="146" t="str">
        <f t="shared" si="31"/>
        <v/>
      </c>
      <c r="AM881" s="171" t="str">
        <f t="shared" si="32"/>
        <v/>
      </c>
      <c r="AN881" s="171" t="str">
        <f t="shared" si="33"/>
        <v/>
      </c>
      <c r="AO881" s="146" t="str">
        <f t="shared" si="34"/>
        <v/>
      </c>
      <c r="AP881" s="146" t="str">
        <f t="shared" si="35"/>
        <v/>
      </c>
      <c r="AQ881" s="146" t="str">
        <f t="shared" si="36"/>
        <v/>
      </c>
      <c r="AR881" s="146" t="str">
        <f t="shared" ref="AR881:AS881" si="3680">IF(NOT(ISBLANK(CB881)),CONCATENATE(TEXT(CB881,"yyyy-mm-ddThh:MM:ss"),"Z"),"")</f>
        <v/>
      </c>
      <c r="AS881" s="146" t="str">
        <f t="shared" si="3680"/>
        <v/>
      </c>
      <c r="AT881" s="146" t="str">
        <f t="shared" si="38"/>
        <v/>
      </c>
      <c r="AU881" s="146" t="str">
        <f t="shared" si="39"/>
        <v/>
      </c>
      <c r="AV881" s="146" t="str">
        <f t="shared" ref="AV881:AW881" si="3681">IF(NOT(ISBLANK(DT881)),CONCATENATE(TEXT(DT881,"yyyy-mm-ddThh:MM:ss"),"Z"),"")</f>
        <v/>
      </c>
      <c r="AW881" s="146" t="str">
        <f t="shared" si="3681"/>
        <v/>
      </c>
      <c r="AX881" s="146" t="str">
        <f t="shared" ref="AX881:AZ881" si="3682">IF(NOT(ISBLANK(ED881)),CONCATENATE(TEXT(ED881,"yyyy-mm-ddThh:MM:ss"),"Z"),"")</f>
        <v/>
      </c>
      <c r="AY881" s="146" t="str">
        <f t="shared" si="3682"/>
        <v/>
      </c>
      <c r="AZ881" s="146" t="str">
        <f t="shared" si="3682"/>
        <v/>
      </c>
      <c r="BA881" s="176"/>
      <c r="BB881" s="152"/>
      <c r="BC881" s="177"/>
      <c r="BD881" s="154"/>
      <c r="BE881" s="155"/>
      <c r="BF881" s="154"/>
      <c r="BG881" s="155"/>
      <c r="BH881" s="169"/>
      <c r="BI881" s="162"/>
      <c r="BJ881" s="172"/>
      <c r="BK881" s="162"/>
      <c r="BL881" s="158"/>
      <c r="BM881" s="172"/>
      <c r="BN881" s="162"/>
      <c r="BO881" s="167"/>
      <c r="BP881" s="169"/>
      <c r="BQ881" s="162"/>
      <c r="BR881" s="162"/>
      <c r="BS881" s="174"/>
      <c r="BT881" s="162"/>
      <c r="BU881" s="174"/>
      <c r="BV881" s="174"/>
      <c r="BW881" s="174"/>
      <c r="BX881" s="173"/>
      <c r="BY881" s="158"/>
      <c r="BZ881" s="160"/>
      <c r="CA881" s="172"/>
      <c r="CB881" s="152"/>
      <c r="CC881" s="152"/>
      <c r="CD881" s="156"/>
      <c r="CE881" s="172"/>
      <c r="CF881" s="162"/>
      <c r="CG881" s="162"/>
      <c r="CH881" s="158"/>
      <c r="CI881" s="173"/>
      <c r="CJ881" s="178"/>
      <c r="CK881" s="173"/>
      <c r="CL881" s="165"/>
      <c r="CM881" s="172"/>
      <c r="CN881" s="162"/>
      <c r="CO881" s="162"/>
      <c r="CP881" s="162"/>
      <c r="CQ881" s="162"/>
      <c r="CR881" s="169"/>
      <c r="CS881" s="162"/>
      <c r="CT881" s="162"/>
      <c r="CU881" s="174"/>
      <c r="CV881" s="152"/>
      <c r="CW881" s="173"/>
      <c r="CX881" s="158"/>
      <c r="CY881" s="172"/>
      <c r="CZ881" s="162"/>
      <c r="DA881" s="162"/>
      <c r="DB881" s="158"/>
      <c r="DC881" s="173"/>
      <c r="DD881" s="178"/>
      <c r="DE881" s="173"/>
      <c r="DF881" s="165"/>
      <c r="DG881" s="172"/>
      <c r="DH881" s="178"/>
      <c r="DI881" s="172"/>
      <c r="DJ881" s="178"/>
      <c r="DK881" s="172"/>
      <c r="DL881" s="162"/>
      <c r="DM881" s="167"/>
      <c r="DN881" s="169"/>
      <c r="DO881" s="162"/>
      <c r="DP881" s="162"/>
      <c r="DQ881" s="174"/>
      <c r="DR881" s="152"/>
      <c r="DS881" s="172"/>
      <c r="DT881" s="152"/>
      <c r="DU881" s="152"/>
      <c r="DV881" s="156"/>
      <c r="DW881" s="173"/>
      <c r="DX881" s="158"/>
      <c r="DY881" s="172"/>
      <c r="DZ881" s="162"/>
      <c r="EA881" s="162"/>
      <c r="EB881" s="172"/>
      <c r="EC881" s="172"/>
      <c r="ED881" s="152"/>
      <c r="EE881" s="152"/>
      <c r="EF881" s="152"/>
      <c r="EG881" s="174"/>
      <c r="EH881" s="172"/>
      <c r="EI881" s="162"/>
      <c r="EJ881" s="162"/>
    </row>
    <row r="882" spans="1:140" ht="12.5">
      <c r="A882" s="168"/>
      <c r="B882" s="169"/>
      <c r="C882" s="144" t="str">
        <f t="shared" si="0"/>
        <v/>
      </c>
      <c r="D882" s="144" t="str">
        <f t="shared" si="3500"/>
        <v/>
      </c>
      <c r="E882" s="144" t="str">
        <f t="shared" si="2"/>
        <v/>
      </c>
      <c r="F882" s="145" t="str">
        <f t="shared" si="3501"/>
        <v/>
      </c>
      <c r="G882" s="145" t="str">
        <f t="shared" si="4"/>
        <v/>
      </c>
      <c r="H882" s="145" t="str">
        <f t="shared" si="5"/>
        <v/>
      </c>
      <c r="I882" s="146" t="str">
        <f t="shared" ref="I882:J882" si="3683">IF(COUNTA($DO882:$DX882)&gt;0,$BA882,"")</f>
        <v/>
      </c>
      <c r="J882" s="146" t="str">
        <f t="shared" si="3683"/>
        <v/>
      </c>
      <c r="K882" s="147" t="str">
        <f t="shared" si="43"/>
        <v/>
      </c>
      <c r="L882" s="147" t="str">
        <f t="shared" si="7"/>
        <v/>
      </c>
      <c r="M882" s="147" t="str">
        <f t="shared" si="8"/>
        <v/>
      </c>
      <c r="N882" s="147" t="str">
        <f t="shared" si="48"/>
        <v/>
      </c>
      <c r="O882" s="147" t="str">
        <f t="shared" si="9"/>
        <v/>
      </c>
      <c r="P882" s="146" t="str">
        <f t="shared" si="3503"/>
        <v/>
      </c>
      <c r="Q882" s="147" t="str">
        <f t="shared" si="3504"/>
        <v/>
      </c>
      <c r="R882" s="146" t="str">
        <f t="shared" si="12"/>
        <v/>
      </c>
      <c r="S882" s="146" t="str">
        <f t="shared" si="13"/>
        <v/>
      </c>
      <c r="T882" s="146" t="str">
        <f>IF(NOT(ISBLANK(DH882)),
        IF(AND(ISREF('Input Tenderers'!$J$8:$K$8),COUNTA('Input Tenderers'!$N$8)&gt;0),
                IF(COUNTA('Input Implementation Transactio'!$N882:$O882)&gt;0,"supplier;tenderer;payee","supplier;tenderer"),
                IF(COUNTA('Input Implementation Transactio'!$N882:$O882)&gt;0,"supplier;payee","supplier")
                ),
        IF(COUNTA('Input Implementation Transactio'!$N882:$O882)&gt;0, "payee", "")
        )</f>
        <v/>
      </c>
      <c r="U882" s="146" t="str">
        <f t="shared" si="14"/>
        <v/>
      </c>
      <c r="V882" s="146" t="str">
        <f t="shared" si="15"/>
        <v/>
      </c>
      <c r="W882" s="148" t="str">
        <f t="shared" si="3505"/>
        <v/>
      </c>
      <c r="X882" s="175" t="str">
        <f t="shared" si="3506"/>
        <v/>
      </c>
      <c r="Y882" s="170" t="str">
        <f t="shared" si="3507"/>
        <v/>
      </c>
      <c r="Z882" s="150" t="str">
        <f t="shared" si="19"/>
        <v/>
      </c>
      <c r="AA882" s="146" t="str">
        <f t="shared" si="20"/>
        <v/>
      </c>
      <c r="AB882" s="146" t="str">
        <f t="shared" si="21"/>
        <v/>
      </c>
      <c r="AC882" s="146" t="str">
        <f t="shared" si="22"/>
        <v/>
      </c>
      <c r="AD882" s="148" t="str">
        <f t="shared" si="3508"/>
        <v/>
      </c>
      <c r="AE882" s="148" t="str">
        <f t="shared" si="24"/>
        <v/>
      </c>
      <c r="AF882" s="175" t="str">
        <f t="shared" si="3509"/>
        <v/>
      </c>
      <c r="AG882" s="170" t="str">
        <f t="shared" si="3510"/>
        <v/>
      </c>
      <c r="AH882" s="148" t="str">
        <f t="shared" si="3511"/>
        <v/>
      </c>
      <c r="AI882" s="146" t="str">
        <f t="shared" si="28"/>
        <v/>
      </c>
      <c r="AJ882" s="146" t="str">
        <f t="shared" si="29"/>
        <v/>
      </c>
      <c r="AK882" s="146" t="str">
        <f t="shared" si="30"/>
        <v/>
      </c>
      <c r="AL882" s="146" t="str">
        <f t="shared" si="31"/>
        <v/>
      </c>
      <c r="AM882" s="171" t="str">
        <f t="shared" si="32"/>
        <v/>
      </c>
      <c r="AN882" s="171" t="str">
        <f t="shared" si="33"/>
        <v/>
      </c>
      <c r="AO882" s="146" t="str">
        <f t="shared" si="34"/>
        <v/>
      </c>
      <c r="AP882" s="146" t="str">
        <f t="shared" si="35"/>
        <v/>
      </c>
      <c r="AQ882" s="146" t="str">
        <f t="shared" si="36"/>
        <v/>
      </c>
      <c r="AR882" s="146" t="str">
        <f t="shared" ref="AR882:AS882" si="3684">IF(NOT(ISBLANK(CB882)),CONCATENATE(TEXT(CB882,"yyyy-mm-ddThh:MM:ss"),"Z"),"")</f>
        <v/>
      </c>
      <c r="AS882" s="146" t="str">
        <f t="shared" si="3684"/>
        <v/>
      </c>
      <c r="AT882" s="146" t="str">
        <f t="shared" si="38"/>
        <v/>
      </c>
      <c r="AU882" s="146" t="str">
        <f t="shared" si="39"/>
        <v/>
      </c>
      <c r="AV882" s="146" t="str">
        <f t="shared" ref="AV882:AW882" si="3685">IF(NOT(ISBLANK(DT882)),CONCATENATE(TEXT(DT882,"yyyy-mm-ddThh:MM:ss"),"Z"),"")</f>
        <v/>
      </c>
      <c r="AW882" s="146" t="str">
        <f t="shared" si="3685"/>
        <v/>
      </c>
      <c r="AX882" s="146" t="str">
        <f t="shared" ref="AX882:AZ882" si="3686">IF(NOT(ISBLANK(ED882)),CONCATENATE(TEXT(ED882,"yyyy-mm-ddThh:MM:ss"),"Z"),"")</f>
        <v/>
      </c>
      <c r="AY882" s="146" t="str">
        <f t="shared" si="3686"/>
        <v/>
      </c>
      <c r="AZ882" s="146" t="str">
        <f t="shared" si="3686"/>
        <v/>
      </c>
      <c r="BA882" s="176"/>
      <c r="BB882" s="152"/>
      <c r="BC882" s="177"/>
      <c r="BD882" s="154"/>
      <c r="BE882" s="155"/>
      <c r="BF882" s="154"/>
      <c r="BG882" s="155"/>
      <c r="BH882" s="169"/>
      <c r="BI882" s="162"/>
      <c r="BJ882" s="172"/>
      <c r="BK882" s="162"/>
      <c r="BL882" s="158"/>
      <c r="BM882" s="172"/>
      <c r="BN882" s="162"/>
      <c r="BO882" s="167"/>
      <c r="BP882" s="169"/>
      <c r="BQ882" s="162"/>
      <c r="BR882" s="162"/>
      <c r="BS882" s="174"/>
      <c r="BT882" s="162"/>
      <c r="BU882" s="174"/>
      <c r="BV882" s="174"/>
      <c r="BW882" s="174"/>
      <c r="BX882" s="173"/>
      <c r="BY882" s="158"/>
      <c r="BZ882" s="160"/>
      <c r="CA882" s="172"/>
      <c r="CB882" s="152"/>
      <c r="CC882" s="152"/>
      <c r="CD882" s="156"/>
      <c r="CE882" s="172"/>
      <c r="CF882" s="162"/>
      <c r="CG882" s="162"/>
      <c r="CH882" s="158"/>
      <c r="CI882" s="173"/>
      <c r="CJ882" s="178"/>
      <c r="CK882" s="173"/>
      <c r="CL882" s="165"/>
      <c r="CM882" s="172"/>
      <c r="CN882" s="162"/>
      <c r="CO882" s="162"/>
      <c r="CP882" s="162"/>
      <c r="CQ882" s="162"/>
      <c r="CR882" s="169"/>
      <c r="CS882" s="162"/>
      <c r="CT882" s="162"/>
      <c r="CU882" s="174"/>
      <c r="CV882" s="152"/>
      <c r="CW882" s="173"/>
      <c r="CX882" s="158"/>
      <c r="CY882" s="172"/>
      <c r="CZ882" s="162"/>
      <c r="DA882" s="162"/>
      <c r="DB882" s="158"/>
      <c r="DC882" s="173"/>
      <c r="DD882" s="178"/>
      <c r="DE882" s="173"/>
      <c r="DF882" s="165"/>
      <c r="DG882" s="172"/>
      <c r="DH882" s="178"/>
      <c r="DI882" s="172"/>
      <c r="DJ882" s="178"/>
      <c r="DK882" s="172"/>
      <c r="DL882" s="162"/>
      <c r="DM882" s="167"/>
      <c r="DN882" s="169"/>
      <c r="DO882" s="162"/>
      <c r="DP882" s="162"/>
      <c r="DQ882" s="174"/>
      <c r="DR882" s="152"/>
      <c r="DS882" s="172"/>
      <c r="DT882" s="152"/>
      <c r="DU882" s="152"/>
      <c r="DV882" s="156"/>
      <c r="DW882" s="173"/>
      <c r="DX882" s="158"/>
      <c r="DY882" s="172"/>
      <c r="DZ882" s="162"/>
      <c r="EA882" s="162"/>
      <c r="EB882" s="172"/>
      <c r="EC882" s="172"/>
      <c r="ED882" s="152"/>
      <c r="EE882" s="152"/>
      <c r="EF882" s="152"/>
      <c r="EG882" s="174"/>
      <c r="EH882" s="172"/>
      <c r="EI882" s="162"/>
      <c r="EJ882" s="162"/>
    </row>
    <row r="883" spans="1:140" ht="12.5">
      <c r="A883" s="168"/>
      <c r="B883" s="169"/>
      <c r="C883" s="144" t="str">
        <f t="shared" si="0"/>
        <v/>
      </c>
      <c r="D883" s="144" t="str">
        <f t="shared" si="3500"/>
        <v/>
      </c>
      <c r="E883" s="144" t="str">
        <f t="shared" si="2"/>
        <v/>
      </c>
      <c r="F883" s="145" t="str">
        <f t="shared" si="3501"/>
        <v/>
      </c>
      <c r="G883" s="145" t="str">
        <f t="shared" si="4"/>
        <v/>
      </c>
      <c r="H883" s="145" t="str">
        <f t="shared" si="5"/>
        <v/>
      </c>
      <c r="I883" s="146" t="str">
        <f t="shared" ref="I883:J883" si="3687">IF(COUNTA($DO883:$DX883)&gt;0,$BA883,"")</f>
        <v/>
      </c>
      <c r="J883" s="146" t="str">
        <f t="shared" si="3687"/>
        <v/>
      </c>
      <c r="K883" s="147" t="str">
        <f t="shared" si="43"/>
        <v/>
      </c>
      <c r="L883" s="147" t="str">
        <f t="shared" si="7"/>
        <v/>
      </c>
      <c r="M883" s="147" t="str">
        <f t="shared" si="8"/>
        <v/>
      </c>
      <c r="N883" s="147" t="str">
        <f t="shared" si="48"/>
        <v/>
      </c>
      <c r="O883" s="147" t="str">
        <f t="shared" si="9"/>
        <v/>
      </c>
      <c r="P883" s="146" t="str">
        <f t="shared" si="3503"/>
        <v/>
      </c>
      <c r="Q883" s="147" t="str">
        <f t="shared" si="3504"/>
        <v/>
      </c>
      <c r="R883" s="146" t="str">
        <f t="shared" si="12"/>
        <v/>
      </c>
      <c r="S883" s="146" t="str">
        <f t="shared" si="13"/>
        <v/>
      </c>
      <c r="T883" s="146" t="str">
        <f>IF(NOT(ISBLANK(DH883)),
        IF(AND(ISREF('Input Tenderers'!$J$8:$K$8),COUNTA('Input Tenderers'!$N$8)&gt;0),
                IF(COUNTA('Input Implementation Transactio'!$N883:$O883)&gt;0,"supplier;tenderer;payee","supplier;tenderer"),
                IF(COUNTA('Input Implementation Transactio'!$N883:$O883)&gt;0,"supplier;payee","supplier")
                ),
        IF(COUNTA('Input Implementation Transactio'!$N883:$O883)&gt;0, "payee", "")
        )</f>
        <v/>
      </c>
      <c r="U883" s="146" t="str">
        <f t="shared" si="14"/>
        <v/>
      </c>
      <c r="V883" s="146" t="str">
        <f t="shared" si="15"/>
        <v/>
      </c>
      <c r="W883" s="148" t="str">
        <f t="shared" si="3505"/>
        <v/>
      </c>
      <c r="X883" s="175" t="str">
        <f t="shared" si="3506"/>
        <v/>
      </c>
      <c r="Y883" s="170" t="str">
        <f t="shared" si="3507"/>
        <v/>
      </c>
      <c r="Z883" s="150" t="str">
        <f t="shared" si="19"/>
        <v/>
      </c>
      <c r="AA883" s="146" t="str">
        <f t="shared" si="20"/>
        <v/>
      </c>
      <c r="AB883" s="146" t="str">
        <f t="shared" si="21"/>
        <v/>
      </c>
      <c r="AC883" s="146" t="str">
        <f t="shared" si="22"/>
        <v/>
      </c>
      <c r="AD883" s="148" t="str">
        <f t="shared" si="3508"/>
        <v/>
      </c>
      <c r="AE883" s="148" t="str">
        <f t="shared" si="24"/>
        <v/>
      </c>
      <c r="AF883" s="175" t="str">
        <f t="shared" si="3509"/>
        <v/>
      </c>
      <c r="AG883" s="170" t="str">
        <f t="shared" si="3510"/>
        <v/>
      </c>
      <c r="AH883" s="148" t="str">
        <f t="shared" si="3511"/>
        <v/>
      </c>
      <c r="AI883" s="146" t="str">
        <f t="shared" si="28"/>
        <v/>
      </c>
      <c r="AJ883" s="146" t="str">
        <f t="shared" si="29"/>
        <v/>
      </c>
      <c r="AK883" s="146" t="str">
        <f t="shared" si="30"/>
        <v/>
      </c>
      <c r="AL883" s="146" t="str">
        <f t="shared" si="31"/>
        <v/>
      </c>
      <c r="AM883" s="171" t="str">
        <f t="shared" si="32"/>
        <v/>
      </c>
      <c r="AN883" s="171" t="str">
        <f t="shared" si="33"/>
        <v/>
      </c>
      <c r="AO883" s="146" t="str">
        <f t="shared" si="34"/>
        <v/>
      </c>
      <c r="AP883" s="146" t="str">
        <f t="shared" si="35"/>
        <v/>
      </c>
      <c r="AQ883" s="146" t="str">
        <f t="shared" si="36"/>
        <v/>
      </c>
      <c r="AR883" s="146" t="str">
        <f t="shared" ref="AR883:AS883" si="3688">IF(NOT(ISBLANK(CB883)),CONCATENATE(TEXT(CB883,"yyyy-mm-ddThh:MM:ss"),"Z"),"")</f>
        <v/>
      </c>
      <c r="AS883" s="146" t="str">
        <f t="shared" si="3688"/>
        <v/>
      </c>
      <c r="AT883" s="146" t="str">
        <f t="shared" si="38"/>
        <v/>
      </c>
      <c r="AU883" s="146" t="str">
        <f t="shared" si="39"/>
        <v/>
      </c>
      <c r="AV883" s="146" t="str">
        <f t="shared" ref="AV883:AW883" si="3689">IF(NOT(ISBLANK(DT883)),CONCATENATE(TEXT(DT883,"yyyy-mm-ddThh:MM:ss"),"Z"),"")</f>
        <v/>
      </c>
      <c r="AW883" s="146" t="str">
        <f t="shared" si="3689"/>
        <v/>
      </c>
      <c r="AX883" s="146" t="str">
        <f t="shared" ref="AX883:AZ883" si="3690">IF(NOT(ISBLANK(ED883)),CONCATENATE(TEXT(ED883,"yyyy-mm-ddThh:MM:ss"),"Z"),"")</f>
        <v/>
      </c>
      <c r="AY883" s="146" t="str">
        <f t="shared" si="3690"/>
        <v/>
      </c>
      <c r="AZ883" s="146" t="str">
        <f t="shared" si="3690"/>
        <v/>
      </c>
      <c r="BA883" s="176"/>
      <c r="BB883" s="152"/>
      <c r="BC883" s="177"/>
      <c r="BD883" s="154"/>
      <c r="BE883" s="155"/>
      <c r="BF883" s="154"/>
      <c r="BG883" s="155"/>
      <c r="BH883" s="169"/>
      <c r="BI883" s="162"/>
      <c r="BJ883" s="172"/>
      <c r="BK883" s="162"/>
      <c r="BL883" s="158"/>
      <c r="BM883" s="172"/>
      <c r="BN883" s="162"/>
      <c r="BO883" s="167"/>
      <c r="BP883" s="169"/>
      <c r="BQ883" s="162"/>
      <c r="BR883" s="162"/>
      <c r="BS883" s="174"/>
      <c r="BT883" s="162"/>
      <c r="BU883" s="174"/>
      <c r="BV883" s="174"/>
      <c r="BW883" s="174"/>
      <c r="BX883" s="173"/>
      <c r="BY883" s="158"/>
      <c r="BZ883" s="160"/>
      <c r="CA883" s="172"/>
      <c r="CB883" s="152"/>
      <c r="CC883" s="152"/>
      <c r="CD883" s="156"/>
      <c r="CE883" s="172"/>
      <c r="CF883" s="162"/>
      <c r="CG883" s="162"/>
      <c r="CH883" s="158"/>
      <c r="CI883" s="173"/>
      <c r="CJ883" s="178"/>
      <c r="CK883" s="173"/>
      <c r="CL883" s="165"/>
      <c r="CM883" s="172"/>
      <c r="CN883" s="162"/>
      <c r="CO883" s="162"/>
      <c r="CP883" s="162"/>
      <c r="CQ883" s="162"/>
      <c r="CR883" s="169"/>
      <c r="CS883" s="162"/>
      <c r="CT883" s="162"/>
      <c r="CU883" s="174"/>
      <c r="CV883" s="152"/>
      <c r="CW883" s="173"/>
      <c r="CX883" s="158"/>
      <c r="CY883" s="172"/>
      <c r="CZ883" s="162"/>
      <c r="DA883" s="162"/>
      <c r="DB883" s="158"/>
      <c r="DC883" s="173"/>
      <c r="DD883" s="178"/>
      <c r="DE883" s="173"/>
      <c r="DF883" s="165"/>
      <c r="DG883" s="172"/>
      <c r="DH883" s="178"/>
      <c r="DI883" s="172"/>
      <c r="DJ883" s="178"/>
      <c r="DK883" s="172"/>
      <c r="DL883" s="162"/>
      <c r="DM883" s="167"/>
      <c r="DN883" s="169"/>
      <c r="DO883" s="162"/>
      <c r="DP883" s="162"/>
      <c r="DQ883" s="174"/>
      <c r="DR883" s="152"/>
      <c r="DS883" s="172"/>
      <c r="DT883" s="152"/>
      <c r="DU883" s="152"/>
      <c r="DV883" s="156"/>
      <c r="DW883" s="173"/>
      <c r="DX883" s="158"/>
      <c r="DY883" s="172"/>
      <c r="DZ883" s="162"/>
      <c r="EA883" s="162"/>
      <c r="EB883" s="172"/>
      <c r="EC883" s="172"/>
      <c r="ED883" s="152"/>
      <c r="EE883" s="152"/>
      <c r="EF883" s="152"/>
      <c r="EG883" s="174"/>
      <c r="EH883" s="172"/>
      <c r="EI883" s="162"/>
      <c r="EJ883" s="162"/>
    </row>
    <row r="884" spans="1:140" ht="12.5">
      <c r="A884" s="168"/>
      <c r="B884" s="169"/>
      <c r="C884" s="144" t="str">
        <f t="shared" si="0"/>
        <v/>
      </c>
      <c r="D884" s="144" t="str">
        <f t="shared" si="3500"/>
        <v/>
      </c>
      <c r="E884" s="144" t="str">
        <f t="shared" si="2"/>
        <v/>
      </c>
      <c r="F884" s="145" t="str">
        <f t="shared" si="3501"/>
        <v/>
      </c>
      <c r="G884" s="145" t="str">
        <f t="shared" si="4"/>
        <v/>
      </c>
      <c r="H884" s="145" t="str">
        <f t="shared" si="5"/>
        <v/>
      </c>
      <c r="I884" s="146" t="str">
        <f t="shared" ref="I884:J884" si="3691">IF(COUNTA($DO884:$DX884)&gt;0,$BA884,"")</f>
        <v/>
      </c>
      <c r="J884" s="146" t="str">
        <f t="shared" si="3691"/>
        <v/>
      </c>
      <c r="K884" s="147" t="str">
        <f t="shared" si="43"/>
        <v/>
      </c>
      <c r="L884" s="147" t="str">
        <f t="shared" si="7"/>
        <v/>
      </c>
      <c r="M884" s="147" t="str">
        <f t="shared" si="8"/>
        <v/>
      </c>
      <c r="N884" s="147" t="str">
        <f t="shared" si="48"/>
        <v/>
      </c>
      <c r="O884" s="147" t="str">
        <f t="shared" si="9"/>
        <v/>
      </c>
      <c r="P884" s="146" t="str">
        <f t="shared" si="3503"/>
        <v/>
      </c>
      <c r="Q884" s="147" t="str">
        <f t="shared" si="3504"/>
        <v/>
      </c>
      <c r="R884" s="146" t="str">
        <f t="shared" si="12"/>
        <v/>
      </c>
      <c r="S884" s="146" t="str">
        <f t="shared" si="13"/>
        <v/>
      </c>
      <c r="T884" s="146" t="str">
        <f>IF(NOT(ISBLANK(DH884)),
        IF(AND(ISREF('Input Tenderers'!$J$8:$K$8),COUNTA('Input Tenderers'!$N$8)&gt;0),
                IF(COUNTA('Input Implementation Transactio'!$N884:$O884)&gt;0,"supplier;tenderer;payee","supplier;tenderer"),
                IF(COUNTA('Input Implementation Transactio'!$N884:$O884)&gt;0,"supplier;payee","supplier")
                ),
        IF(COUNTA('Input Implementation Transactio'!$N884:$O884)&gt;0, "payee", "")
        )</f>
        <v/>
      </c>
      <c r="U884" s="146" t="str">
        <f t="shared" si="14"/>
        <v/>
      </c>
      <c r="V884" s="146" t="str">
        <f t="shared" si="15"/>
        <v/>
      </c>
      <c r="W884" s="148" t="str">
        <f t="shared" si="3505"/>
        <v/>
      </c>
      <c r="X884" s="175" t="str">
        <f t="shared" si="3506"/>
        <v/>
      </c>
      <c r="Y884" s="170" t="str">
        <f t="shared" si="3507"/>
        <v/>
      </c>
      <c r="Z884" s="150" t="str">
        <f t="shared" si="19"/>
        <v/>
      </c>
      <c r="AA884" s="146" t="str">
        <f t="shared" si="20"/>
        <v/>
      </c>
      <c r="AB884" s="146" t="str">
        <f t="shared" si="21"/>
        <v/>
      </c>
      <c r="AC884" s="146" t="str">
        <f t="shared" si="22"/>
        <v/>
      </c>
      <c r="AD884" s="148" t="str">
        <f t="shared" si="3508"/>
        <v/>
      </c>
      <c r="AE884" s="148" t="str">
        <f t="shared" si="24"/>
        <v/>
      </c>
      <c r="AF884" s="175" t="str">
        <f t="shared" si="3509"/>
        <v/>
      </c>
      <c r="AG884" s="170" t="str">
        <f t="shared" si="3510"/>
        <v/>
      </c>
      <c r="AH884" s="148" t="str">
        <f t="shared" si="3511"/>
        <v/>
      </c>
      <c r="AI884" s="146" t="str">
        <f t="shared" si="28"/>
        <v/>
      </c>
      <c r="AJ884" s="146" t="str">
        <f t="shared" si="29"/>
        <v/>
      </c>
      <c r="AK884" s="146" t="str">
        <f t="shared" si="30"/>
        <v/>
      </c>
      <c r="AL884" s="146" t="str">
        <f t="shared" si="31"/>
        <v/>
      </c>
      <c r="AM884" s="171" t="str">
        <f t="shared" si="32"/>
        <v/>
      </c>
      <c r="AN884" s="171" t="str">
        <f t="shared" si="33"/>
        <v/>
      </c>
      <c r="AO884" s="146" t="str">
        <f t="shared" si="34"/>
        <v/>
      </c>
      <c r="AP884" s="146" t="str">
        <f t="shared" si="35"/>
        <v/>
      </c>
      <c r="AQ884" s="146" t="str">
        <f t="shared" si="36"/>
        <v/>
      </c>
      <c r="AR884" s="146" t="str">
        <f t="shared" ref="AR884:AS884" si="3692">IF(NOT(ISBLANK(CB884)),CONCATENATE(TEXT(CB884,"yyyy-mm-ddThh:MM:ss"),"Z"),"")</f>
        <v/>
      </c>
      <c r="AS884" s="146" t="str">
        <f t="shared" si="3692"/>
        <v/>
      </c>
      <c r="AT884" s="146" t="str">
        <f t="shared" si="38"/>
        <v/>
      </c>
      <c r="AU884" s="146" t="str">
        <f t="shared" si="39"/>
        <v/>
      </c>
      <c r="AV884" s="146" t="str">
        <f t="shared" ref="AV884:AW884" si="3693">IF(NOT(ISBLANK(DT884)),CONCATENATE(TEXT(DT884,"yyyy-mm-ddThh:MM:ss"),"Z"),"")</f>
        <v/>
      </c>
      <c r="AW884" s="146" t="str">
        <f t="shared" si="3693"/>
        <v/>
      </c>
      <c r="AX884" s="146" t="str">
        <f t="shared" ref="AX884:AZ884" si="3694">IF(NOT(ISBLANK(ED884)),CONCATENATE(TEXT(ED884,"yyyy-mm-ddThh:MM:ss"),"Z"),"")</f>
        <v/>
      </c>
      <c r="AY884" s="146" t="str">
        <f t="shared" si="3694"/>
        <v/>
      </c>
      <c r="AZ884" s="146" t="str">
        <f t="shared" si="3694"/>
        <v/>
      </c>
      <c r="BA884" s="176"/>
      <c r="BB884" s="152"/>
      <c r="BC884" s="177"/>
      <c r="BD884" s="154"/>
      <c r="BE884" s="155"/>
      <c r="BF884" s="154"/>
      <c r="BG884" s="155"/>
      <c r="BH884" s="169"/>
      <c r="BI884" s="162"/>
      <c r="BJ884" s="172"/>
      <c r="BK884" s="162"/>
      <c r="BL884" s="158"/>
      <c r="BM884" s="172"/>
      <c r="BN884" s="162"/>
      <c r="BO884" s="167"/>
      <c r="BP884" s="169"/>
      <c r="BQ884" s="162"/>
      <c r="BR884" s="162"/>
      <c r="BS884" s="174"/>
      <c r="BT884" s="162"/>
      <c r="BU884" s="174"/>
      <c r="BV884" s="174"/>
      <c r="BW884" s="174"/>
      <c r="BX884" s="173"/>
      <c r="BY884" s="158"/>
      <c r="BZ884" s="160"/>
      <c r="CA884" s="172"/>
      <c r="CB884" s="152"/>
      <c r="CC884" s="152"/>
      <c r="CD884" s="156"/>
      <c r="CE884" s="172"/>
      <c r="CF884" s="162"/>
      <c r="CG884" s="162"/>
      <c r="CH884" s="158"/>
      <c r="CI884" s="173"/>
      <c r="CJ884" s="178"/>
      <c r="CK884" s="173"/>
      <c r="CL884" s="165"/>
      <c r="CM884" s="172"/>
      <c r="CN884" s="162"/>
      <c r="CO884" s="162"/>
      <c r="CP884" s="162"/>
      <c r="CQ884" s="162"/>
      <c r="CR884" s="169"/>
      <c r="CS884" s="162"/>
      <c r="CT884" s="162"/>
      <c r="CU884" s="174"/>
      <c r="CV884" s="152"/>
      <c r="CW884" s="173"/>
      <c r="CX884" s="158"/>
      <c r="CY884" s="172"/>
      <c r="CZ884" s="162"/>
      <c r="DA884" s="162"/>
      <c r="DB884" s="158"/>
      <c r="DC884" s="173"/>
      <c r="DD884" s="178"/>
      <c r="DE884" s="173"/>
      <c r="DF884" s="165"/>
      <c r="DG884" s="172"/>
      <c r="DH884" s="178"/>
      <c r="DI884" s="172"/>
      <c r="DJ884" s="178"/>
      <c r="DK884" s="172"/>
      <c r="DL884" s="162"/>
      <c r="DM884" s="167"/>
      <c r="DN884" s="169"/>
      <c r="DO884" s="162"/>
      <c r="DP884" s="162"/>
      <c r="DQ884" s="174"/>
      <c r="DR884" s="152"/>
      <c r="DS884" s="172"/>
      <c r="DT884" s="152"/>
      <c r="DU884" s="152"/>
      <c r="DV884" s="156"/>
      <c r="DW884" s="173"/>
      <c r="DX884" s="158"/>
      <c r="DY884" s="172"/>
      <c r="DZ884" s="162"/>
      <c r="EA884" s="162"/>
      <c r="EB884" s="172"/>
      <c r="EC884" s="172"/>
      <c r="ED884" s="152"/>
      <c r="EE884" s="152"/>
      <c r="EF884" s="152"/>
      <c r="EG884" s="174"/>
      <c r="EH884" s="172"/>
      <c r="EI884" s="162"/>
      <c r="EJ884" s="162"/>
    </row>
    <row r="885" spans="1:140" ht="12.5">
      <c r="A885" s="168"/>
      <c r="B885" s="169"/>
      <c r="C885" s="144" t="str">
        <f t="shared" si="0"/>
        <v/>
      </c>
      <c r="D885" s="144" t="str">
        <f t="shared" si="3500"/>
        <v/>
      </c>
      <c r="E885" s="144" t="str">
        <f t="shared" si="2"/>
        <v/>
      </c>
      <c r="F885" s="145" t="str">
        <f t="shared" si="3501"/>
        <v/>
      </c>
      <c r="G885" s="145" t="str">
        <f t="shared" si="4"/>
        <v/>
      </c>
      <c r="H885" s="145" t="str">
        <f t="shared" si="5"/>
        <v/>
      </c>
      <c r="I885" s="146" t="str">
        <f t="shared" ref="I885:J885" si="3695">IF(COUNTA($DO885:$DX885)&gt;0,$BA885,"")</f>
        <v/>
      </c>
      <c r="J885" s="146" t="str">
        <f t="shared" si="3695"/>
        <v/>
      </c>
      <c r="K885" s="147" t="str">
        <f t="shared" si="43"/>
        <v/>
      </c>
      <c r="L885" s="147" t="str">
        <f t="shared" si="7"/>
        <v/>
      </c>
      <c r="M885" s="147" t="str">
        <f t="shared" si="8"/>
        <v/>
      </c>
      <c r="N885" s="147" t="str">
        <f t="shared" si="48"/>
        <v/>
      </c>
      <c r="O885" s="147" t="str">
        <f t="shared" si="9"/>
        <v/>
      </c>
      <c r="P885" s="146" t="str">
        <f t="shared" si="3503"/>
        <v/>
      </c>
      <c r="Q885" s="147" t="str">
        <f t="shared" si="3504"/>
        <v/>
      </c>
      <c r="R885" s="146" t="str">
        <f t="shared" si="12"/>
        <v/>
      </c>
      <c r="S885" s="146" t="str">
        <f t="shared" si="13"/>
        <v/>
      </c>
      <c r="T885" s="146" t="str">
        <f>IF(NOT(ISBLANK(DH885)),
        IF(AND(ISREF('Input Tenderers'!$J$8:$K$8),COUNTA('Input Tenderers'!$N$8)&gt;0),
                IF(COUNTA('Input Implementation Transactio'!$N885:$O885)&gt;0,"supplier;tenderer;payee","supplier;tenderer"),
                IF(COUNTA('Input Implementation Transactio'!$N885:$O885)&gt;0,"supplier;payee","supplier")
                ),
        IF(COUNTA('Input Implementation Transactio'!$N885:$O885)&gt;0, "payee", "")
        )</f>
        <v/>
      </c>
      <c r="U885" s="146" t="str">
        <f t="shared" si="14"/>
        <v/>
      </c>
      <c r="V885" s="146" t="str">
        <f t="shared" si="15"/>
        <v/>
      </c>
      <c r="W885" s="148" t="str">
        <f t="shared" si="3505"/>
        <v/>
      </c>
      <c r="X885" s="175" t="str">
        <f t="shared" si="3506"/>
        <v/>
      </c>
      <c r="Y885" s="170" t="str">
        <f t="shared" si="3507"/>
        <v/>
      </c>
      <c r="Z885" s="150" t="str">
        <f t="shared" si="19"/>
        <v/>
      </c>
      <c r="AA885" s="146" t="str">
        <f t="shared" si="20"/>
        <v/>
      </c>
      <c r="AB885" s="146" t="str">
        <f t="shared" si="21"/>
        <v/>
      </c>
      <c r="AC885" s="146" t="str">
        <f t="shared" si="22"/>
        <v/>
      </c>
      <c r="AD885" s="148" t="str">
        <f t="shared" si="3508"/>
        <v/>
      </c>
      <c r="AE885" s="148" t="str">
        <f t="shared" si="24"/>
        <v/>
      </c>
      <c r="AF885" s="175" t="str">
        <f t="shared" si="3509"/>
        <v/>
      </c>
      <c r="AG885" s="170" t="str">
        <f t="shared" si="3510"/>
        <v/>
      </c>
      <c r="AH885" s="148" t="str">
        <f t="shared" si="3511"/>
        <v/>
      </c>
      <c r="AI885" s="146" t="str">
        <f t="shared" si="28"/>
        <v/>
      </c>
      <c r="AJ885" s="146" t="str">
        <f t="shared" si="29"/>
        <v/>
      </c>
      <c r="AK885" s="146" t="str">
        <f t="shared" si="30"/>
        <v/>
      </c>
      <c r="AL885" s="146" t="str">
        <f t="shared" si="31"/>
        <v/>
      </c>
      <c r="AM885" s="171" t="str">
        <f t="shared" si="32"/>
        <v/>
      </c>
      <c r="AN885" s="171" t="str">
        <f t="shared" si="33"/>
        <v/>
      </c>
      <c r="AO885" s="146" t="str">
        <f t="shared" si="34"/>
        <v/>
      </c>
      <c r="AP885" s="146" t="str">
        <f t="shared" si="35"/>
        <v/>
      </c>
      <c r="AQ885" s="146" t="str">
        <f t="shared" si="36"/>
        <v/>
      </c>
      <c r="AR885" s="146" t="str">
        <f t="shared" ref="AR885:AS885" si="3696">IF(NOT(ISBLANK(CB885)),CONCATENATE(TEXT(CB885,"yyyy-mm-ddThh:MM:ss"),"Z"),"")</f>
        <v/>
      </c>
      <c r="AS885" s="146" t="str">
        <f t="shared" si="3696"/>
        <v/>
      </c>
      <c r="AT885" s="146" t="str">
        <f t="shared" si="38"/>
        <v/>
      </c>
      <c r="AU885" s="146" t="str">
        <f t="shared" si="39"/>
        <v/>
      </c>
      <c r="AV885" s="146" t="str">
        <f t="shared" ref="AV885:AW885" si="3697">IF(NOT(ISBLANK(DT885)),CONCATENATE(TEXT(DT885,"yyyy-mm-ddThh:MM:ss"),"Z"),"")</f>
        <v/>
      </c>
      <c r="AW885" s="146" t="str">
        <f t="shared" si="3697"/>
        <v/>
      </c>
      <c r="AX885" s="146" t="str">
        <f t="shared" ref="AX885:AZ885" si="3698">IF(NOT(ISBLANK(ED885)),CONCATENATE(TEXT(ED885,"yyyy-mm-ddThh:MM:ss"),"Z"),"")</f>
        <v/>
      </c>
      <c r="AY885" s="146" t="str">
        <f t="shared" si="3698"/>
        <v/>
      </c>
      <c r="AZ885" s="146" t="str">
        <f t="shared" si="3698"/>
        <v/>
      </c>
      <c r="BA885" s="176"/>
      <c r="BB885" s="152"/>
      <c r="BC885" s="177"/>
      <c r="BD885" s="154"/>
      <c r="BE885" s="155"/>
      <c r="BF885" s="154"/>
      <c r="BG885" s="155"/>
      <c r="BH885" s="169"/>
      <c r="BI885" s="162"/>
      <c r="BJ885" s="172"/>
      <c r="BK885" s="162"/>
      <c r="BL885" s="158"/>
      <c r="BM885" s="172"/>
      <c r="BN885" s="162"/>
      <c r="BO885" s="167"/>
      <c r="BP885" s="169"/>
      <c r="BQ885" s="162"/>
      <c r="BR885" s="162"/>
      <c r="BS885" s="174"/>
      <c r="BT885" s="162"/>
      <c r="BU885" s="174"/>
      <c r="BV885" s="174"/>
      <c r="BW885" s="174"/>
      <c r="BX885" s="173"/>
      <c r="BY885" s="158"/>
      <c r="BZ885" s="160"/>
      <c r="CA885" s="172"/>
      <c r="CB885" s="152"/>
      <c r="CC885" s="152"/>
      <c r="CD885" s="156"/>
      <c r="CE885" s="172"/>
      <c r="CF885" s="162"/>
      <c r="CG885" s="162"/>
      <c r="CH885" s="158"/>
      <c r="CI885" s="173"/>
      <c r="CJ885" s="178"/>
      <c r="CK885" s="173"/>
      <c r="CL885" s="165"/>
      <c r="CM885" s="172"/>
      <c r="CN885" s="162"/>
      <c r="CO885" s="162"/>
      <c r="CP885" s="162"/>
      <c r="CQ885" s="162"/>
      <c r="CR885" s="169"/>
      <c r="CS885" s="162"/>
      <c r="CT885" s="162"/>
      <c r="CU885" s="174"/>
      <c r="CV885" s="152"/>
      <c r="CW885" s="173"/>
      <c r="CX885" s="158"/>
      <c r="CY885" s="172"/>
      <c r="CZ885" s="162"/>
      <c r="DA885" s="162"/>
      <c r="DB885" s="158"/>
      <c r="DC885" s="173"/>
      <c r="DD885" s="178"/>
      <c r="DE885" s="173"/>
      <c r="DF885" s="165"/>
      <c r="DG885" s="172"/>
      <c r="DH885" s="178"/>
      <c r="DI885" s="172"/>
      <c r="DJ885" s="178"/>
      <c r="DK885" s="172"/>
      <c r="DL885" s="162"/>
      <c r="DM885" s="167"/>
      <c r="DN885" s="169"/>
      <c r="DO885" s="162"/>
      <c r="DP885" s="162"/>
      <c r="DQ885" s="174"/>
      <c r="DR885" s="152"/>
      <c r="DS885" s="172"/>
      <c r="DT885" s="152"/>
      <c r="DU885" s="152"/>
      <c r="DV885" s="156"/>
      <c r="DW885" s="173"/>
      <c r="DX885" s="158"/>
      <c r="DY885" s="172"/>
      <c r="DZ885" s="162"/>
      <c r="EA885" s="162"/>
      <c r="EB885" s="172"/>
      <c r="EC885" s="172"/>
      <c r="ED885" s="152"/>
      <c r="EE885" s="152"/>
      <c r="EF885" s="152"/>
      <c r="EG885" s="174"/>
      <c r="EH885" s="172"/>
      <c r="EI885" s="162"/>
      <c r="EJ885" s="162"/>
    </row>
    <row r="886" spans="1:140" ht="12.5">
      <c r="A886" s="168"/>
      <c r="B886" s="169"/>
      <c r="C886" s="144" t="str">
        <f t="shared" si="0"/>
        <v/>
      </c>
      <c r="D886" s="144" t="str">
        <f t="shared" si="3500"/>
        <v/>
      </c>
      <c r="E886" s="144" t="str">
        <f t="shared" si="2"/>
        <v/>
      </c>
      <c r="F886" s="145" t="str">
        <f t="shared" si="3501"/>
        <v/>
      </c>
      <c r="G886" s="145" t="str">
        <f t="shared" si="4"/>
        <v/>
      </c>
      <c r="H886" s="145" t="str">
        <f t="shared" si="5"/>
        <v/>
      </c>
      <c r="I886" s="146" t="str">
        <f t="shared" ref="I886:J886" si="3699">IF(COUNTA($DO886:$DX886)&gt;0,$BA886,"")</f>
        <v/>
      </c>
      <c r="J886" s="146" t="str">
        <f t="shared" si="3699"/>
        <v/>
      </c>
      <c r="K886" s="147" t="str">
        <f t="shared" si="43"/>
        <v/>
      </c>
      <c r="L886" s="147" t="str">
        <f t="shared" si="7"/>
        <v/>
      </c>
      <c r="M886" s="147" t="str">
        <f t="shared" si="8"/>
        <v/>
      </c>
      <c r="N886" s="147" t="str">
        <f t="shared" si="48"/>
        <v/>
      </c>
      <c r="O886" s="147" t="str">
        <f t="shared" si="9"/>
        <v/>
      </c>
      <c r="P886" s="146" t="str">
        <f t="shared" si="3503"/>
        <v/>
      </c>
      <c r="Q886" s="147" t="str">
        <f t="shared" si="3504"/>
        <v/>
      </c>
      <c r="R886" s="146" t="str">
        <f t="shared" si="12"/>
        <v/>
      </c>
      <c r="S886" s="146" t="str">
        <f t="shared" si="13"/>
        <v/>
      </c>
      <c r="T886" s="146" t="str">
        <f>IF(NOT(ISBLANK(DH886)),
        IF(AND(ISREF('Input Tenderers'!$J$8:$K$8),COUNTA('Input Tenderers'!$N$8)&gt;0),
                IF(COUNTA('Input Implementation Transactio'!$N886:$O886)&gt;0,"supplier;tenderer;payee","supplier;tenderer"),
                IF(COUNTA('Input Implementation Transactio'!$N886:$O886)&gt;0,"supplier;payee","supplier")
                ),
        IF(COUNTA('Input Implementation Transactio'!$N886:$O886)&gt;0, "payee", "")
        )</f>
        <v/>
      </c>
      <c r="U886" s="146" t="str">
        <f t="shared" si="14"/>
        <v/>
      </c>
      <c r="V886" s="146" t="str">
        <f t="shared" si="15"/>
        <v/>
      </c>
      <c r="W886" s="148" t="str">
        <f t="shared" si="3505"/>
        <v/>
      </c>
      <c r="X886" s="175" t="str">
        <f t="shared" si="3506"/>
        <v/>
      </c>
      <c r="Y886" s="170" t="str">
        <f t="shared" si="3507"/>
        <v/>
      </c>
      <c r="Z886" s="150" t="str">
        <f t="shared" si="19"/>
        <v/>
      </c>
      <c r="AA886" s="146" t="str">
        <f t="shared" si="20"/>
        <v/>
      </c>
      <c r="AB886" s="146" t="str">
        <f t="shared" si="21"/>
        <v/>
      </c>
      <c r="AC886" s="146" t="str">
        <f t="shared" si="22"/>
        <v/>
      </c>
      <c r="AD886" s="148" t="str">
        <f t="shared" si="3508"/>
        <v/>
      </c>
      <c r="AE886" s="148" t="str">
        <f t="shared" si="24"/>
        <v/>
      </c>
      <c r="AF886" s="175" t="str">
        <f t="shared" si="3509"/>
        <v/>
      </c>
      <c r="AG886" s="170" t="str">
        <f t="shared" si="3510"/>
        <v/>
      </c>
      <c r="AH886" s="148" t="str">
        <f t="shared" si="3511"/>
        <v/>
      </c>
      <c r="AI886" s="146" t="str">
        <f t="shared" si="28"/>
        <v/>
      </c>
      <c r="AJ886" s="146" t="str">
        <f t="shared" si="29"/>
        <v/>
      </c>
      <c r="AK886" s="146" t="str">
        <f t="shared" si="30"/>
        <v/>
      </c>
      <c r="AL886" s="146" t="str">
        <f t="shared" si="31"/>
        <v/>
      </c>
      <c r="AM886" s="171" t="str">
        <f t="shared" si="32"/>
        <v/>
      </c>
      <c r="AN886" s="171" t="str">
        <f t="shared" si="33"/>
        <v/>
      </c>
      <c r="AO886" s="146" t="str">
        <f t="shared" si="34"/>
        <v/>
      </c>
      <c r="AP886" s="146" t="str">
        <f t="shared" si="35"/>
        <v/>
      </c>
      <c r="AQ886" s="146" t="str">
        <f t="shared" si="36"/>
        <v/>
      </c>
      <c r="AR886" s="146" t="str">
        <f t="shared" ref="AR886:AS886" si="3700">IF(NOT(ISBLANK(CB886)),CONCATENATE(TEXT(CB886,"yyyy-mm-ddThh:MM:ss"),"Z"),"")</f>
        <v/>
      </c>
      <c r="AS886" s="146" t="str">
        <f t="shared" si="3700"/>
        <v/>
      </c>
      <c r="AT886" s="146" t="str">
        <f t="shared" si="38"/>
        <v/>
      </c>
      <c r="AU886" s="146" t="str">
        <f t="shared" si="39"/>
        <v/>
      </c>
      <c r="AV886" s="146" t="str">
        <f t="shared" ref="AV886:AW886" si="3701">IF(NOT(ISBLANK(DT886)),CONCATENATE(TEXT(DT886,"yyyy-mm-ddThh:MM:ss"),"Z"),"")</f>
        <v/>
      </c>
      <c r="AW886" s="146" t="str">
        <f t="shared" si="3701"/>
        <v/>
      </c>
      <c r="AX886" s="146" t="str">
        <f t="shared" ref="AX886:AZ886" si="3702">IF(NOT(ISBLANK(ED886)),CONCATENATE(TEXT(ED886,"yyyy-mm-ddThh:MM:ss"),"Z"),"")</f>
        <v/>
      </c>
      <c r="AY886" s="146" t="str">
        <f t="shared" si="3702"/>
        <v/>
      </c>
      <c r="AZ886" s="146" t="str">
        <f t="shared" si="3702"/>
        <v/>
      </c>
      <c r="BA886" s="176"/>
      <c r="BB886" s="152"/>
      <c r="BC886" s="177"/>
      <c r="BD886" s="154"/>
      <c r="BE886" s="155"/>
      <c r="BF886" s="154"/>
      <c r="BG886" s="155"/>
      <c r="BH886" s="169"/>
      <c r="BI886" s="162"/>
      <c r="BJ886" s="172"/>
      <c r="BK886" s="162"/>
      <c r="BL886" s="158"/>
      <c r="BM886" s="172"/>
      <c r="BN886" s="162"/>
      <c r="BO886" s="167"/>
      <c r="BP886" s="169"/>
      <c r="BQ886" s="162"/>
      <c r="BR886" s="162"/>
      <c r="BS886" s="174"/>
      <c r="BT886" s="162"/>
      <c r="BU886" s="174"/>
      <c r="BV886" s="174"/>
      <c r="BW886" s="174"/>
      <c r="BX886" s="173"/>
      <c r="BY886" s="158"/>
      <c r="BZ886" s="160"/>
      <c r="CA886" s="172"/>
      <c r="CB886" s="152"/>
      <c r="CC886" s="152"/>
      <c r="CD886" s="156"/>
      <c r="CE886" s="172"/>
      <c r="CF886" s="162"/>
      <c r="CG886" s="162"/>
      <c r="CH886" s="158"/>
      <c r="CI886" s="173"/>
      <c r="CJ886" s="178"/>
      <c r="CK886" s="173"/>
      <c r="CL886" s="165"/>
      <c r="CM886" s="172"/>
      <c r="CN886" s="162"/>
      <c r="CO886" s="162"/>
      <c r="CP886" s="162"/>
      <c r="CQ886" s="162"/>
      <c r="CR886" s="169"/>
      <c r="CS886" s="162"/>
      <c r="CT886" s="162"/>
      <c r="CU886" s="174"/>
      <c r="CV886" s="152"/>
      <c r="CW886" s="173"/>
      <c r="CX886" s="158"/>
      <c r="CY886" s="172"/>
      <c r="CZ886" s="162"/>
      <c r="DA886" s="162"/>
      <c r="DB886" s="158"/>
      <c r="DC886" s="173"/>
      <c r="DD886" s="178"/>
      <c r="DE886" s="173"/>
      <c r="DF886" s="165"/>
      <c r="DG886" s="172"/>
      <c r="DH886" s="178"/>
      <c r="DI886" s="172"/>
      <c r="DJ886" s="178"/>
      <c r="DK886" s="172"/>
      <c r="DL886" s="162"/>
      <c r="DM886" s="167"/>
      <c r="DN886" s="169"/>
      <c r="DO886" s="162"/>
      <c r="DP886" s="162"/>
      <c r="DQ886" s="174"/>
      <c r="DR886" s="152"/>
      <c r="DS886" s="172"/>
      <c r="DT886" s="152"/>
      <c r="DU886" s="152"/>
      <c r="DV886" s="156"/>
      <c r="DW886" s="173"/>
      <c r="DX886" s="158"/>
      <c r="DY886" s="172"/>
      <c r="DZ886" s="162"/>
      <c r="EA886" s="162"/>
      <c r="EB886" s="172"/>
      <c r="EC886" s="172"/>
      <c r="ED886" s="152"/>
      <c r="EE886" s="152"/>
      <c r="EF886" s="152"/>
      <c r="EG886" s="174"/>
      <c r="EH886" s="172"/>
      <c r="EI886" s="162"/>
      <c r="EJ886" s="162"/>
    </row>
    <row r="887" spans="1:140" ht="12.5">
      <c r="A887" s="168"/>
      <c r="B887" s="169"/>
      <c r="C887" s="144" t="str">
        <f t="shared" si="0"/>
        <v/>
      </c>
      <c r="D887" s="144" t="str">
        <f t="shared" si="3500"/>
        <v/>
      </c>
      <c r="E887" s="144" t="str">
        <f t="shared" si="2"/>
        <v/>
      </c>
      <c r="F887" s="145" t="str">
        <f t="shared" si="3501"/>
        <v/>
      </c>
      <c r="G887" s="145" t="str">
        <f t="shared" si="4"/>
        <v/>
      </c>
      <c r="H887" s="145" t="str">
        <f t="shared" si="5"/>
        <v/>
      </c>
      <c r="I887" s="146" t="str">
        <f t="shared" ref="I887:J887" si="3703">IF(COUNTA($DO887:$DX887)&gt;0,$BA887,"")</f>
        <v/>
      </c>
      <c r="J887" s="146" t="str">
        <f t="shared" si="3703"/>
        <v/>
      </c>
      <c r="K887" s="147" t="str">
        <f t="shared" si="43"/>
        <v/>
      </c>
      <c r="L887" s="147" t="str">
        <f t="shared" si="7"/>
        <v/>
      </c>
      <c r="M887" s="147" t="str">
        <f t="shared" si="8"/>
        <v/>
      </c>
      <c r="N887" s="147" t="str">
        <f t="shared" si="48"/>
        <v/>
      </c>
      <c r="O887" s="147" t="str">
        <f t="shared" si="9"/>
        <v/>
      </c>
      <c r="P887" s="146" t="str">
        <f t="shared" si="3503"/>
        <v/>
      </c>
      <c r="Q887" s="147" t="str">
        <f t="shared" si="3504"/>
        <v/>
      </c>
      <c r="R887" s="146" t="str">
        <f t="shared" si="12"/>
        <v/>
      </c>
      <c r="S887" s="146" t="str">
        <f t="shared" si="13"/>
        <v/>
      </c>
      <c r="T887" s="146" t="str">
        <f>IF(NOT(ISBLANK(DH887)),
        IF(AND(ISREF('Input Tenderers'!$J$8:$K$8),COUNTA('Input Tenderers'!$N$8)&gt;0),
                IF(COUNTA('Input Implementation Transactio'!$N887:$O887)&gt;0,"supplier;tenderer;payee","supplier;tenderer"),
                IF(COUNTA('Input Implementation Transactio'!$N887:$O887)&gt;0,"supplier;payee","supplier")
                ),
        IF(COUNTA('Input Implementation Transactio'!$N887:$O887)&gt;0, "payee", "")
        )</f>
        <v/>
      </c>
      <c r="U887" s="146" t="str">
        <f t="shared" si="14"/>
        <v/>
      </c>
      <c r="V887" s="146" t="str">
        <f t="shared" si="15"/>
        <v/>
      </c>
      <c r="W887" s="148" t="str">
        <f t="shared" si="3505"/>
        <v/>
      </c>
      <c r="X887" s="175" t="str">
        <f t="shared" si="3506"/>
        <v/>
      </c>
      <c r="Y887" s="170" t="str">
        <f t="shared" si="3507"/>
        <v/>
      </c>
      <c r="Z887" s="150" t="str">
        <f t="shared" si="19"/>
        <v/>
      </c>
      <c r="AA887" s="146" t="str">
        <f t="shared" si="20"/>
        <v/>
      </c>
      <c r="AB887" s="146" t="str">
        <f t="shared" si="21"/>
        <v/>
      </c>
      <c r="AC887" s="146" t="str">
        <f t="shared" si="22"/>
        <v/>
      </c>
      <c r="AD887" s="148" t="str">
        <f t="shared" si="3508"/>
        <v/>
      </c>
      <c r="AE887" s="148" t="str">
        <f t="shared" si="24"/>
        <v/>
      </c>
      <c r="AF887" s="175" t="str">
        <f t="shared" si="3509"/>
        <v/>
      </c>
      <c r="AG887" s="170" t="str">
        <f t="shared" si="3510"/>
        <v/>
      </c>
      <c r="AH887" s="148" t="str">
        <f t="shared" si="3511"/>
        <v/>
      </c>
      <c r="AI887" s="146" t="str">
        <f t="shared" si="28"/>
        <v/>
      </c>
      <c r="AJ887" s="146" t="str">
        <f t="shared" si="29"/>
        <v/>
      </c>
      <c r="AK887" s="146" t="str">
        <f t="shared" si="30"/>
        <v/>
      </c>
      <c r="AL887" s="146" t="str">
        <f t="shared" si="31"/>
        <v/>
      </c>
      <c r="AM887" s="171" t="str">
        <f t="shared" si="32"/>
        <v/>
      </c>
      <c r="AN887" s="171" t="str">
        <f t="shared" si="33"/>
        <v/>
      </c>
      <c r="AO887" s="146" t="str">
        <f t="shared" si="34"/>
        <v/>
      </c>
      <c r="AP887" s="146" t="str">
        <f t="shared" si="35"/>
        <v/>
      </c>
      <c r="AQ887" s="146" t="str">
        <f t="shared" si="36"/>
        <v/>
      </c>
      <c r="AR887" s="146" t="str">
        <f t="shared" ref="AR887:AS887" si="3704">IF(NOT(ISBLANK(CB887)),CONCATENATE(TEXT(CB887,"yyyy-mm-ddThh:MM:ss"),"Z"),"")</f>
        <v/>
      </c>
      <c r="AS887" s="146" t="str">
        <f t="shared" si="3704"/>
        <v/>
      </c>
      <c r="AT887" s="146" t="str">
        <f t="shared" si="38"/>
        <v/>
      </c>
      <c r="AU887" s="146" t="str">
        <f t="shared" si="39"/>
        <v/>
      </c>
      <c r="AV887" s="146" t="str">
        <f t="shared" ref="AV887:AW887" si="3705">IF(NOT(ISBLANK(DT887)),CONCATENATE(TEXT(DT887,"yyyy-mm-ddThh:MM:ss"),"Z"),"")</f>
        <v/>
      </c>
      <c r="AW887" s="146" t="str">
        <f t="shared" si="3705"/>
        <v/>
      </c>
      <c r="AX887" s="146" t="str">
        <f t="shared" ref="AX887:AZ887" si="3706">IF(NOT(ISBLANK(ED887)),CONCATENATE(TEXT(ED887,"yyyy-mm-ddThh:MM:ss"),"Z"),"")</f>
        <v/>
      </c>
      <c r="AY887" s="146" t="str">
        <f t="shared" si="3706"/>
        <v/>
      </c>
      <c r="AZ887" s="146" t="str">
        <f t="shared" si="3706"/>
        <v/>
      </c>
      <c r="BA887" s="176"/>
      <c r="BB887" s="152"/>
      <c r="BC887" s="177"/>
      <c r="BD887" s="154"/>
      <c r="BE887" s="155"/>
      <c r="BF887" s="154"/>
      <c r="BG887" s="155"/>
      <c r="BH887" s="169"/>
      <c r="BI887" s="162"/>
      <c r="BJ887" s="172"/>
      <c r="BK887" s="162"/>
      <c r="BL887" s="158"/>
      <c r="BM887" s="172"/>
      <c r="BN887" s="162"/>
      <c r="BO887" s="167"/>
      <c r="BP887" s="169"/>
      <c r="BQ887" s="162"/>
      <c r="BR887" s="162"/>
      <c r="BS887" s="174"/>
      <c r="BT887" s="162"/>
      <c r="BU887" s="174"/>
      <c r="BV887" s="174"/>
      <c r="BW887" s="174"/>
      <c r="BX887" s="173"/>
      <c r="BY887" s="158"/>
      <c r="BZ887" s="160"/>
      <c r="CA887" s="172"/>
      <c r="CB887" s="152"/>
      <c r="CC887" s="152"/>
      <c r="CD887" s="156"/>
      <c r="CE887" s="172"/>
      <c r="CF887" s="162"/>
      <c r="CG887" s="162"/>
      <c r="CH887" s="158"/>
      <c r="CI887" s="173"/>
      <c r="CJ887" s="178"/>
      <c r="CK887" s="173"/>
      <c r="CL887" s="165"/>
      <c r="CM887" s="172"/>
      <c r="CN887" s="162"/>
      <c r="CO887" s="162"/>
      <c r="CP887" s="162"/>
      <c r="CQ887" s="162"/>
      <c r="CR887" s="169"/>
      <c r="CS887" s="162"/>
      <c r="CT887" s="162"/>
      <c r="CU887" s="174"/>
      <c r="CV887" s="152"/>
      <c r="CW887" s="173"/>
      <c r="CX887" s="158"/>
      <c r="CY887" s="172"/>
      <c r="CZ887" s="162"/>
      <c r="DA887" s="162"/>
      <c r="DB887" s="158"/>
      <c r="DC887" s="173"/>
      <c r="DD887" s="178"/>
      <c r="DE887" s="173"/>
      <c r="DF887" s="165"/>
      <c r="DG887" s="172"/>
      <c r="DH887" s="178"/>
      <c r="DI887" s="172"/>
      <c r="DJ887" s="178"/>
      <c r="DK887" s="172"/>
      <c r="DL887" s="162"/>
      <c r="DM887" s="167"/>
      <c r="DN887" s="169"/>
      <c r="DO887" s="162"/>
      <c r="DP887" s="162"/>
      <c r="DQ887" s="174"/>
      <c r="DR887" s="152"/>
      <c r="DS887" s="172"/>
      <c r="DT887" s="152"/>
      <c r="DU887" s="152"/>
      <c r="DV887" s="156"/>
      <c r="DW887" s="173"/>
      <c r="DX887" s="158"/>
      <c r="DY887" s="172"/>
      <c r="DZ887" s="162"/>
      <c r="EA887" s="162"/>
      <c r="EB887" s="172"/>
      <c r="EC887" s="172"/>
      <c r="ED887" s="152"/>
      <c r="EE887" s="152"/>
      <c r="EF887" s="152"/>
      <c r="EG887" s="174"/>
      <c r="EH887" s="172"/>
      <c r="EI887" s="162"/>
      <c r="EJ887" s="162"/>
    </row>
    <row r="888" spans="1:140" ht="12.5">
      <c r="A888" s="168"/>
      <c r="B888" s="169"/>
      <c r="C888" s="144" t="str">
        <f t="shared" si="0"/>
        <v/>
      </c>
      <c r="D888" s="144" t="str">
        <f t="shared" si="3500"/>
        <v/>
      </c>
      <c r="E888" s="144" t="str">
        <f t="shared" si="2"/>
        <v/>
      </c>
      <c r="F888" s="145" t="str">
        <f t="shared" si="3501"/>
        <v/>
      </c>
      <c r="G888" s="145" t="str">
        <f t="shared" si="4"/>
        <v/>
      </c>
      <c r="H888" s="145" t="str">
        <f t="shared" si="5"/>
        <v/>
      </c>
      <c r="I888" s="146" t="str">
        <f t="shared" ref="I888:J888" si="3707">IF(COUNTA($DO888:$DX888)&gt;0,$BA888,"")</f>
        <v/>
      </c>
      <c r="J888" s="146" t="str">
        <f t="shared" si="3707"/>
        <v/>
      </c>
      <c r="K888" s="147" t="str">
        <f t="shared" si="43"/>
        <v/>
      </c>
      <c r="L888" s="147" t="str">
        <f t="shared" si="7"/>
        <v/>
      </c>
      <c r="M888" s="147" t="str">
        <f t="shared" si="8"/>
        <v/>
      </c>
      <c r="N888" s="147" t="str">
        <f t="shared" si="48"/>
        <v/>
      </c>
      <c r="O888" s="147" t="str">
        <f t="shared" si="9"/>
        <v/>
      </c>
      <c r="P888" s="146" t="str">
        <f t="shared" si="3503"/>
        <v/>
      </c>
      <c r="Q888" s="147" t="str">
        <f t="shared" si="3504"/>
        <v/>
      </c>
      <c r="R888" s="146" t="str">
        <f t="shared" si="12"/>
        <v/>
      </c>
      <c r="S888" s="146" t="str">
        <f t="shared" si="13"/>
        <v/>
      </c>
      <c r="T888" s="146" t="str">
        <f>IF(NOT(ISBLANK(DH888)),
        IF(AND(ISREF('Input Tenderers'!$J$8:$K$8),COUNTA('Input Tenderers'!$N$8)&gt;0),
                IF(COUNTA('Input Implementation Transactio'!$N888:$O888)&gt;0,"supplier;tenderer;payee","supplier;tenderer"),
                IF(COUNTA('Input Implementation Transactio'!$N888:$O888)&gt;0,"supplier;payee","supplier")
                ),
        IF(COUNTA('Input Implementation Transactio'!$N888:$O888)&gt;0, "payee", "")
        )</f>
        <v/>
      </c>
      <c r="U888" s="146" t="str">
        <f t="shared" si="14"/>
        <v/>
      </c>
      <c r="V888" s="146" t="str">
        <f t="shared" si="15"/>
        <v/>
      </c>
      <c r="W888" s="148" t="str">
        <f t="shared" si="3505"/>
        <v/>
      </c>
      <c r="X888" s="175" t="str">
        <f t="shared" si="3506"/>
        <v/>
      </c>
      <c r="Y888" s="170" t="str">
        <f t="shared" si="3507"/>
        <v/>
      </c>
      <c r="Z888" s="150" t="str">
        <f t="shared" si="19"/>
        <v/>
      </c>
      <c r="AA888" s="146" t="str">
        <f t="shared" si="20"/>
        <v/>
      </c>
      <c r="AB888" s="146" t="str">
        <f t="shared" si="21"/>
        <v/>
      </c>
      <c r="AC888" s="146" t="str">
        <f t="shared" si="22"/>
        <v/>
      </c>
      <c r="AD888" s="148" t="str">
        <f t="shared" si="3508"/>
        <v/>
      </c>
      <c r="AE888" s="148" t="str">
        <f t="shared" si="24"/>
        <v/>
      </c>
      <c r="AF888" s="175" t="str">
        <f t="shared" si="3509"/>
        <v/>
      </c>
      <c r="AG888" s="170" t="str">
        <f t="shared" si="3510"/>
        <v/>
      </c>
      <c r="AH888" s="148" t="str">
        <f t="shared" si="3511"/>
        <v/>
      </c>
      <c r="AI888" s="146" t="str">
        <f t="shared" si="28"/>
        <v/>
      </c>
      <c r="AJ888" s="146" t="str">
        <f t="shared" si="29"/>
        <v/>
      </c>
      <c r="AK888" s="146" t="str">
        <f t="shared" si="30"/>
        <v/>
      </c>
      <c r="AL888" s="146" t="str">
        <f t="shared" si="31"/>
        <v/>
      </c>
      <c r="AM888" s="171" t="str">
        <f t="shared" si="32"/>
        <v/>
      </c>
      <c r="AN888" s="171" t="str">
        <f t="shared" si="33"/>
        <v/>
      </c>
      <c r="AO888" s="146" t="str">
        <f t="shared" si="34"/>
        <v/>
      </c>
      <c r="AP888" s="146" t="str">
        <f t="shared" si="35"/>
        <v/>
      </c>
      <c r="AQ888" s="146" t="str">
        <f t="shared" si="36"/>
        <v/>
      </c>
      <c r="AR888" s="146" t="str">
        <f t="shared" ref="AR888:AS888" si="3708">IF(NOT(ISBLANK(CB888)),CONCATENATE(TEXT(CB888,"yyyy-mm-ddThh:MM:ss"),"Z"),"")</f>
        <v/>
      </c>
      <c r="AS888" s="146" t="str">
        <f t="shared" si="3708"/>
        <v/>
      </c>
      <c r="AT888" s="146" t="str">
        <f t="shared" si="38"/>
        <v/>
      </c>
      <c r="AU888" s="146" t="str">
        <f t="shared" si="39"/>
        <v/>
      </c>
      <c r="AV888" s="146" t="str">
        <f t="shared" ref="AV888:AW888" si="3709">IF(NOT(ISBLANK(DT888)),CONCATENATE(TEXT(DT888,"yyyy-mm-ddThh:MM:ss"),"Z"),"")</f>
        <v/>
      </c>
      <c r="AW888" s="146" t="str">
        <f t="shared" si="3709"/>
        <v/>
      </c>
      <c r="AX888" s="146" t="str">
        <f t="shared" ref="AX888:AZ888" si="3710">IF(NOT(ISBLANK(ED888)),CONCATENATE(TEXT(ED888,"yyyy-mm-ddThh:MM:ss"),"Z"),"")</f>
        <v/>
      </c>
      <c r="AY888" s="146" t="str">
        <f t="shared" si="3710"/>
        <v/>
      </c>
      <c r="AZ888" s="146" t="str">
        <f t="shared" si="3710"/>
        <v/>
      </c>
      <c r="BA888" s="176"/>
      <c r="BB888" s="152"/>
      <c r="BC888" s="177"/>
      <c r="BD888" s="154"/>
      <c r="BE888" s="155"/>
      <c r="BF888" s="154"/>
      <c r="BG888" s="155"/>
      <c r="BH888" s="169"/>
      <c r="BI888" s="162"/>
      <c r="BJ888" s="172"/>
      <c r="BK888" s="162"/>
      <c r="BL888" s="158"/>
      <c r="BM888" s="172"/>
      <c r="BN888" s="162"/>
      <c r="BO888" s="167"/>
      <c r="BP888" s="169"/>
      <c r="BQ888" s="162"/>
      <c r="BR888" s="162"/>
      <c r="BS888" s="174"/>
      <c r="BT888" s="162"/>
      <c r="BU888" s="174"/>
      <c r="BV888" s="174"/>
      <c r="BW888" s="174"/>
      <c r="BX888" s="173"/>
      <c r="BY888" s="158"/>
      <c r="BZ888" s="160"/>
      <c r="CA888" s="172"/>
      <c r="CB888" s="152"/>
      <c r="CC888" s="152"/>
      <c r="CD888" s="156"/>
      <c r="CE888" s="172"/>
      <c r="CF888" s="162"/>
      <c r="CG888" s="162"/>
      <c r="CH888" s="158"/>
      <c r="CI888" s="173"/>
      <c r="CJ888" s="178"/>
      <c r="CK888" s="173"/>
      <c r="CL888" s="165"/>
      <c r="CM888" s="172"/>
      <c r="CN888" s="162"/>
      <c r="CO888" s="162"/>
      <c r="CP888" s="162"/>
      <c r="CQ888" s="162"/>
      <c r="CR888" s="169"/>
      <c r="CS888" s="162"/>
      <c r="CT888" s="162"/>
      <c r="CU888" s="174"/>
      <c r="CV888" s="152"/>
      <c r="CW888" s="173"/>
      <c r="CX888" s="158"/>
      <c r="CY888" s="172"/>
      <c r="CZ888" s="162"/>
      <c r="DA888" s="162"/>
      <c r="DB888" s="158"/>
      <c r="DC888" s="173"/>
      <c r="DD888" s="178"/>
      <c r="DE888" s="173"/>
      <c r="DF888" s="165"/>
      <c r="DG888" s="172"/>
      <c r="DH888" s="178"/>
      <c r="DI888" s="172"/>
      <c r="DJ888" s="178"/>
      <c r="DK888" s="172"/>
      <c r="DL888" s="162"/>
      <c r="DM888" s="167"/>
      <c r="DN888" s="169"/>
      <c r="DO888" s="162"/>
      <c r="DP888" s="162"/>
      <c r="DQ888" s="174"/>
      <c r="DR888" s="152"/>
      <c r="DS888" s="172"/>
      <c r="DT888" s="152"/>
      <c r="DU888" s="152"/>
      <c r="DV888" s="156"/>
      <c r="DW888" s="173"/>
      <c r="DX888" s="158"/>
      <c r="DY888" s="172"/>
      <c r="DZ888" s="162"/>
      <c r="EA888" s="162"/>
      <c r="EB888" s="172"/>
      <c r="EC888" s="172"/>
      <c r="ED888" s="152"/>
      <c r="EE888" s="152"/>
      <c r="EF888" s="152"/>
      <c r="EG888" s="174"/>
      <c r="EH888" s="172"/>
      <c r="EI888" s="162"/>
      <c r="EJ888" s="162"/>
    </row>
    <row r="889" spans="1:140" ht="12.5">
      <c r="A889" s="168"/>
      <c r="B889" s="169"/>
      <c r="C889" s="144" t="str">
        <f t="shared" si="0"/>
        <v/>
      </c>
      <c r="D889" s="144" t="str">
        <f t="shared" si="3500"/>
        <v/>
      </c>
      <c r="E889" s="144" t="str">
        <f t="shared" si="2"/>
        <v/>
      </c>
      <c r="F889" s="145" t="str">
        <f t="shared" si="3501"/>
        <v/>
      </c>
      <c r="G889" s="145" t="str">
        <f t="shared" si="4"/>
        <v/>
      </c>
      <c r="H889" s="145" t="str">
        <f t="shared" si="5"/>
        <v/>
      </c>
      <c r="I889" s="146" t="str">
        <f t="shared" ref="I889:J889" si="3711">IF(COUNTA($DO889:$DX889)&gt;0,$BA889,"")</f>
        <v/>
      </c>
      <c r="J889" s="146" t="str">
        <f t="shared" si="3711"/>
        <v/>
      </c>
      <c r="K889" s="147" t="str">
        <f t="shared" si="43"/>
        <v/>
      </c>
      <c r="L889" s="147" t="str">
        <f t="shared" si="7"/>
        <v/>
      </c>
      <c r="M889" s="147" t="str">
        <f t="shared" si="8"/>
        <v/>
      </c>
      <c r="N889" s="147" t="str">
        <f t="shared" si="48"/>
        <v/>
      </c>
      <c r="O889" s="147" t="str">
        <f t="shared" si="9"/>
        <v/>
      </c>
      <c r="P889" s="146" t="str">
        <f t="shared" si="3503"/>
        <v/>
      </c>
      <c r="Q889" s="147" t="str">
        <f t="shared" si="3504"/>
        <v/>
      </c>
      <c r="R889" s="146" t="str">
        <f t="shared" si="12"/>
        <v/>
      </c>
      <c r="S889" s="146" t="str">
        <f t="shared" si="13"/>
        <v/>
      </c>
      <c r="T889" s="146" t="str">
        <f>IF(NOT(ISBLANK(DH889)),
        IF(AND(ISREF('Input Tenderers'!$J$8:$K$8),COUNTA('Input Tenderers'!$N$8)&gt;0),
                IF(COUNTA('Input Implementation Transactio'!$N889:$O889)&gt;0,"supplier;tenderer;payee","supplier;tenderer"),
                IF(COUNTA('Input Implementation Transactio'!$N889:$O889)&gt;0,"supplier;payee","supplier")
                ),
        IF(COUNTA('Input Implementation Transactio'!$N889:$O889)&gt;0, "payee", "")
        )</f>
        <v/>
      </c>
      <c r="U889" s="146" t="str">
        <f t="shared" si="14"/>
        <v/>
      </c>
      <c r="V889" s="146" t="str">
        <f t="shared" si="15"/>
        <v/>
      </c>
      <c r="W889" s="148" t="str">
        <f t="shared" si="3505"/>
        <v/>
      </c>
      <c r="X889" s="175" t="str">
        <f t="shared" si="3506"/>
        <v/>
      </c>
      <c r="Y889" s="170" t="str">
        <f t="shared" si="3507"/>
        <v/>
      </c>
      <c r="Z889" s="150" t="str">
        <f t="shared" si="19"/>
        <v/>
      </c>
      <c r="AA889" s="146" t="str">
        <f t="shared" si="20"/>
        <v/>
      </c>
      <c r="AB889" s="146" t="str">
        <f t="shared" si="21"/>
        <v/>
      </c>
      <c r="AC889" s="146" t="str">
        <f t="shared" si="22"/>
        <v/>
      </c>
      <c r="AD889" s="148" t="str">
        <f t="shared" si="3508"/>
        <v/>
      </c>
      <c r="AE889" s="148" t="str">
        <f t="shared" si="24"/>
        <v/>
      </c>
      <c r="AF889" s="175" t="str">
        <f t="shared" si="3509"/>
        <v/>
      </c>
      <c r="AG889" s="170" t="str">
        <f t="shared" si="3510"/>
        <v/>
      </c>
      <c r="AH889" s="148" t="str">
        <f t="shared" si="3511"/>
        <v/>
      </c>
      <c r="AI889" s="146" t="str">
        <f t="shared" si="28"/>
        <v/>
      </c>
      <c r="AJ889" s="146" t="str">
        <f t="shared" si="29"/>
        <v/>
      </c>
      <c r="AK889" s="146" t="str">
        <f t="shared" si="30"/>
        <v/>
      </c>
      <c r="AL889" s="146" t="str">
        <f t="shared" si="31"/>
        <v/>
      </c>
      <c r="AM889" s="171" t="str">
        <f t="shared" si="32"/>
        <v/>
      </c>
      <c r="AN889" s="171" t="str">
        <f t="shared" si="33"/>
        <v/>
      </c>
      <c r="AO889" s="146" t="str">
        <f t="shared" si="34"/>
        <v/>
      </c>
      <c r="AP889" s="146" t="str">
        <f t="shared" si="35"/>
        <v/>
      </c>
      <c r="AQ889" s="146" t="str">
        <f t="shared" si="36"/>
        <v/>
      </c>
      <c r="AR889" s="146" t="str">
        <f t="shared" ref="AR889:AS889" si="3712">IF(NOT(ISBLANK(CB889)),CONCATENATE(TEXT(CB889,"yyyy-mm-ddThh:MM:ss"),"Z"),"")</f>
        <v/>
      </c>
      <c r="AS889" s="146" t="str">
        <f t="shared" si="3712"/>
        <v/>
      </c>
      <c r="AT889" s="146" t="str">
        <f t="shared" si="38"/>
        <v/>
      </c>
      <c r="AU889" s="146" t="str">
        <f t="shared" si="39"/>
        <v/>
      </c>
      <c r="AV889" s="146" t="str">
        <f t="shared" ref="AV889:AW889" si="3713">IF(NOT(ISBLANK(DT889)),CONCATENATE(TEXT(DT889,"yyyy-mm-ddThh:MM:ss"),"Z"),"")</f>
        <v/>
      </c>
      <c r="AW889" s="146" t="str">
        <f t="shared" si="3713"/>
        <v/>
      </c>
      <c r="AX889" s="146" t="str">
        <f t="shared" ref="AX889:AZ889" si="3714">IF(NOT(ISBLANK(ED889)),CONCATENATE(TEXT(ED889,"yyyy-mm-ddThh:MM:ss"),"Z"),"")</f>
        <v/>
      </c>
      <c r="AY889" s="146" t="str">
        <f t="shared" si="3714"/>
        <v/>
      </c>
      <c r="AZ889" s="146" t="str">
        <f t="shared" si="3714"/>
        <v/>
      </c>
      <c r="BA889" s="176"/>
      <c r="BB889" s="152"/>
      <c r="BC889" s="177"/>
      <c r="BD889" s="154"/>
      <c r="BE889" s="155"/>
      <c r="BF889" s="154"/>
      <c r="BG889" s="155"/>
      <c r="BH889" s="169"/>
      <c r="BI889" s="162"/>
      <c r="BJ889" s="172"/>
      <c r="BK889" s="162"/>
      <c r="BL889" s="158"/>
      <c r="BM889" s="172"/>
      <c r="BN889" s="162"/>
      <c r="BO889" s="167"/>
      <c r="BP889" s="169"/>
      <c r="BQ889" s="162"/>
      <c r="BR889" s="162"/>
      <c r="BS889" s="174"/>
      <c r="BT889" s="162"/>
      <c r="BU889" s="174"/>
      <c r="BV889" s="174"/>
      <c r="BW889" s="174"/>
      <c r="BX889" s="173"/>
      <c r="BY889" s="158"/>
      <c r="BZ889" s="160"/>
      <c r="CA889" s="172"/>
      <c r="CB889" s="152"/>
      <c r="CC889" s="152"/>
      <c r="CD889" s="156"/>
      <c r="CE889" s="172"/>
      <c r="CF889" s="162"/>
      <c r="CG889" s="162"/>
      <c r="CH889" s="158"/>
      <c r="CI889" s="173"/>
      <c r="CJ889" s="178"/>
      <c r="CK889" s="173"/>
      <c r="CL889" s="165"/>
      <c r="CM889" s="172"/>
      <c r="CN889" s="162"/>
      <c r="CO889" s="162"/>
      <c r="CP889" s="162"/>
      <c r="CQ889" s="162"/>
      <c r="CR889" s="169"/>
      <c r="CS889" s="162"/>
      <c r="CT889" s="162"/>
      <c r="CU889" s="174"/>
      <c r="CV889" s="152"/>
      <c r="CW889" s="173"/>
      <c r="CX889" s="158"/>
      <c r="CY889" s="172"/>
      <c r="CZ889" s="162"/>
      <c r="DA889" s="162"/>
      <c r="DB889" s="158"/>
      <c r="DC889" s="173"/>
      <c r="DD889" s="178"/>
      <c r="DE889" s="173"/>
      <c r="DF889" s="165"/>
      <c r="DG889" s="172"/>
      <c r="DH889" s="178"/>
      <c r="DI889" s="172"/>
      <c r="DJ889" s="178"/>
      <c r="DK889" s="172"/>
      <c r="DL889" s="162"/>
      <c r="DM889" s="167"/>
      <c r="DN889" s="169"/>
      <c r="DO889" s="162"/>
      <c r="DP889" s="162"/>
      <c r="DQ889" s="174"/>
      <c r="DR889" s="152"/>
      <c r="DS889" s="172"/>
      <c r="DT889" s="152"/>
      <c r="DU889" s="152"/>
      <c r="DV889" s="156"/>
      <c r="DW889" s="173"/>
      <c r="DX889" s="158"/>
      <c r="DY889" s="172"/>
      <c r="DZ889" s="162"/>
      <c r="EA889" s="162"/>
      <c r="EB889" s="172"/>
      <c r="EC889" s="172"/>
      <c r="ED889" s="152"/>
      <c r="EE889" s="152"/>
      <c r="EF889" s="152"/>
      <c r="EG889" s="174"/>
      <c r="EH889" s="172"/>
      <c r="EI889" s="162"/>
      <c r="EJ889" s="162"/>
    </row>
    <row r="890" spans="1:140" ht="12.5">
      <c r="A890" s="168"/>
      <c r="B890" s="169"/>
      <c r="C890" s="144" t="str">
        <f t="shared" si="0"/>
        <v/>
      </c>
      <c r="D890" s="144" t="str">
        <f t="shared" si="3500"/>
        <v/>
      </c>
      <c r="E890" s="144" t="str">
        <f t="shared" si="2"/>
        <v/>
      </c>
      <c r="F890" s="145" t="str">
        <f t="shared" si="3501"/>
        <v/>
      </c>
      <c r="G890" s="145" t="str">
        <f t="shared" si="4"/>
        <v/>
      </c>
      <c r="H890" s="145" t="str">
        <f t="shared" si="5"/>
        <v/>
      </c>
      <c r="I890" s="146" t="str">
        <f t="shared" ref="I890:J890" si="3715">IF(COUNTA($DO890:$DX890)&gt;0,$BA890,"")</f>
        <v/>
      </c>
      <c r="J890" s="146" t="str">
        <f t="shared" si="3715"/>
        <v/>
      </c>
      <c r="K890" s="147" t="str">
        <f t="shared" si="43"/>
        <v/>
      </c>
      <c r="L890" s="147" t="str">
        <f t="shared" si="7"/>
        <v/>
      </c>
      <c r="M890" s="147" t="str">
        <f t="shared" si="8"/>
        <v/>
      </c>
      <c r="N890" s="147" t="str">
        <f t="shared" si="48"/>
        <v/>
      </c>
      <c r="O890" s="147" t="str">
        <f t="shared" si="9"/>
        <v/>
      </c>
      <c r="P890" s="146" t="str">
        <f t="shared" si="3503"/>
        <v/>
      </c>
      <c r="Q890" s="147" t="str">
        <f t="shared" si="3504"/>
        <v/>
      </c>
      <c r="R890" s="146" t="str">
        <f t="shared" si="12"/>
        <v/>
      </c>
      <c r="S890" s="146" t="str">
        <f t="shared" si="13"/>
        <v/>
      </c>
      <c r="T890" s="146" t="str">
        <f>IF(NOT(ISBLANK(DH890)),
        IF(AND(ISREF('Input Tenderers'!$J$8:$K$8),COUNTA('Input Tenderers'!$N$8)&gt;0),
                IF(COUNTA('Input Implementation Transactio'!$N890:$O890)&gt;0,"supplier;tenderer;payee","supplier;tenderer"),
                IF(COUNTA('Input Implementation Transactio'!$N890:$O890)&gt;0,"supplier;payee","supplier")
                ),
        IF(COUNTA('Input Implementation Transactio'!$N890:$O890)&gt;0, "payee", "")
        )</f>
        <v/>
      </c>
      <c r="U890" s="146" t="str">
        <f t="shared" si="14"/>
        <v/>
      </c>
      <c r="V890" s="146" t="str">
        <f t="shared" si="15"/>
        <v/>
      </c>
      <c r="W890" s="148" t="str">
        <f t="shared" si="3505"/>
        <v/>
      </c>
      <c r="X890" s="175" t="str">
        <f t="shared" si="3506"/>
        <v/>
      </c>
      <c r="Y890" s="170" t="str">
        <f t="shared" si="3507"/>
        <v/>
      </c>
      <c r="Z890" s="150" t="str">
        <f t="shared" si="19"/>
        <v/>
      </c>
      <c r="AA890" s="146" t="str">
        <f t="shared" si="20"/>
        <v/>
      </c>
      <c r="AB890" s="146" t="str">
        <f t="shared" si="21"/>
        <v/>
      </c>
      <c r="AC890" s="146" t="str">
        <f t="shared" si="22"/>
        <v/>
      </c>
      <c r="AD890" s="148" t="str">
        <f t="shared" si="3508"/>
        <v/>
      </c>
      <c r="AE890" s="148" t="str">
        <f t="shared" si="24"/>
        <v/>
      </c>
      <c r="AF890" s="175" t="str">
        <f t="shared" si="3509"/>
        <v/>
      </c>
      <c r="AG890" s="170" t="str">
        <f t="shared" si="3510"/>
        <v/>
      </c>
      <c r="AH890" s="148" t="str">
        <f t="shared" si="3511"/>
        <v/>
      </c>
      <c r="AI890" s="146" t="str">
        <f t="shared" si="28"/>
        <v/>
      </c>
      <c r="AJ890" s="146" t="str">
        <f t="shared" si="29"/>
        <v/>
      </c>
      <c r="AK890" s="146" t="str">
        <f t="shared" si="30"/>
        <v/>
      </c>
      <c r="AL890" s="146" t="str">
        <f t="shared" si="31"/>
        <v/>
      </c>
      <c r="AM890" s="171" t="str">
        <f t="shared" si="32"/>
        <v/>
      </c>
      <c r="AN890" s="171" t="str">
        <f t="shared" si="33"/>
        <v/>
      </c>
      <c r="AO890" s="146" t="str">
        <f t="shared" si="34"/>
        <v/>
      </c>
      <c r="AP890" s="146" t="str">
        <f t="shared" si="35"/>
        <v/>
      </c>
      <c r="AQ890" s="146" t="str">
        <f t="shared" si="36"/>
        <v/>
      </c>
      <c r="AR890" s="146" t="str">
        <f t="shared" ref="AR890:AS890" si="3716">IF(NOT(ISBLANK(CB890)),CONCATENATE(TEXT(CB890,"yyyy-mm-ddThh:MM:ss"),"Z"),"")</f>
        <v/>
      </c>
      <c r="AS890" s="146" t="str">
        <f t="shared" si="3716"/>
        <v/>
      </c>
      <c r="AT890" s="146" t="str">
        <f t="shared" si="38"/>
        <v/>
      </c>
      <c r="AU890" s="146" t="str">
        <f t="shared" si="39"/>
        <v/>
      </c>
      <c r="AV890" s="146" t="str">
        <f t="shared" ref="AV890:AW890" si="3717">IF(NOT(ISBLANK(DT890)),CONCATENATE(TEXT(DT890,"yyyy-mm-ddThh:MM:ss"),"Z"),"")</f>
        <v/>
      </c>
      <c r="AW890" s="146" t="str">
        <f t="shared" si="3717"/>
        <v/>
      </c>
      <c r="AX890" s="146" t="str">
        <f t="shared" ref="AX890:AZ890" si="3718">IF(NOT(ISBLANK(ED890)),CONCATENATE(TEXT(ED890,"yyyy-mm-ddThh:MM:ss"),"Z"),"")</f>
        <v/>
      </c>
      <c r="AY890" s="146" t="str">
        <f t="shared" si="3718"/>
        <v/>
      </c>
      <c r="AZ890" s="146" t="str">
        <f t="shared" si="3718"/>
        <v/>
      </c>
      <c r="BA890" s="176"/>
      <c r="BB890" s="152"/>
      <c r="BC890" s="177"/>
      <c r="BD890" s="154"/>
      <c r="BE890" s="155"/>
      <c r="BF890" s="154"/>
      <c r="BG890" s="155"/>
      <c r="BH890" s="169"/>
      <c r="BI890" s="162"/>
      <c r="BJ890" s="172"/>
      <c r="BK890" s="162"/>
      <c r="BL890" s="158"/>
      <c r="BM890" s="172"/>
      <c r="BN890" s="162"/>
      <c r="BO890" s="167"/>
      <c r="BP890" s="169"/>
      <c r="BQ890" s="162"/>
      <c r="BR890" s="162"/>
      <c r="BS890" s="174"/>
      <c r="BT890" s="162"/>
      <c r="BU890" s="174"/>
      <c r="BV890" s="174"/>
      <c r="BW890" s="174"/>
      <c r="BX890" s="173"/>
      <c r="BY890" s="158"/>
      <c r="BZ890" s="160"/>
      <c r="CA890" s="172"/>
      <c r="CB890" s="152"/>
      <c r="CC890" s="152"/>
      <c r="CD890" s="156"/>
      <c r="CE890" s="172"/>
      <c r="CF890" s="162"/>
      <c r="CG890" s="162"/>
      <c r="CH890" s="158"/>
      <c r="CI890" s="173"/>
      <c r="CJ890" s="178"/>
      <c r="CK890" s="173"/>
      <c r="CL890" s="165"/>
      <c r="CM890" s="172"/>
      <c r="CN890" s="162"/>
      <c r="CO890" s="162"/>
      <c r="CP890" s="162"/>
      <c r="CQ890" s="162"/>
      <c r="CR890" s="169"/>
      <c r="CS890" s="162"/>
      <c r="CT890" s="162"/>
      <c r="CU890" s="174"/>
      <c r="CV890" s="152"/>
      <c r="CW890" s="173"/>
      <c r="CX890" s="158"/>
      <c r="CY890" s="172"/>
      <c r="CZ890" s="162"/>
      <c r="DA890" s="162"/>
      <c r="DB890" s="158"/>
      <c r="DC890" s="173"/>
      <c r="DD890" s="178"/>
      <c r="DE890" s="173"/>
      <c r="DF890" s="165"/>
      <c r="DG890" s="172"/>
      <c r="DH890" s="178"/>
      <c r="DI890" s="172"/>
      <c r="DJ890" s="178"/>
      <c r="DK890" s="172"/>
      <c r="DL890" s="162"/>
      <c r="DM890" s="167"/>
      <c r="DN890" s="169"/>
      <c r="DO890" s="162"/>
      <c r="DP890" s="162"/>
      <c r="DQ890" s="174"/>
      <c r="DR890" s="152"/>
      <c r="DS890" s="172"/>
      <c r="DT890" s="152"/>
      <c r="DU890" s="152"/>
      <c r="DV890" s="156"/>
      <c r="DW890" s="173"/>
      <c r="DX890" s="158"/>
      <c r="DY890" s="172"/>
      <c r="DZ890" s="162"/>
      <c r="EA890" s="162"/>
      <c r="EB890" s="172"/>
      <c r="EC890" s="172"/>
      <c r="ED890" s="152"/>
      <c r="EE890" s="152"/>
      <c r="EF890" s="152"/>
      <c r="EG890" s="174"/>
      <c r="EH890" s="172"/>
      <c r="EI890" s="162"/>
      <c r="EJ890" s="162"/>
    </row>
    <row r="891" spans="1:140" ht="12.5">
      <c r="A891" s="168"/>
      <c r="B891" s="169"/>
      <c r="C891" s="144" t="str">
        <f t="shared" si="0"/>
        <v/>
      </c>
      <c r="D891" s="144" t="str">
        <f t="shared" si="3500"/>
        <v/>
      </c>
      <c r="E891" s="144" t="str">
        <f t="shared" si="2"/>
        <v/>
      </c>
      <c r="F891" s="145" t="str">
        <f t="shared" si="3501"/>
        <v/>
      </c>
      <c r="G891" s="145" t="str">
        <f t="shared" si="4"/>
        <v/>
      </c>
      <c r="H891" s="145" t="str">
        <f t="shared" si="5"/>
        <v/>
      </c>
      <c r="I891" s="146" t="str">
        <f t="shared" ref="I891:J891" si="3719">IF(COUNTA($DO891:$DX891)&gt;0,$BA891,"")</f>
        <v/>
      </c>
      <c r="J891" s="146" t="str">
        <f t="shared" si="3719"/>
        <v/>
      </c>
      <c r="K891" s="147" t="str">
        <f t="shared" si="43"/>
        <v/>
      </c>
      <c r="L891" s="147" t="str">
        <f t="shared" si="7"/>
        <v/>
      </c>
      <c r="M891" s="147" t="str">
        <f t="shared" si="8"/>
        <v/>
      </c>
      <c r="N891" s="147" t="str">
        <f t="shared" si="48"/>
        <v/>
      </c>
      <c r="O891" s="147" t="str">
        <f t="shared" si="9"/>
        <v/>
      </c>
      <c r="P891" s="146" t="str">
        <f t="shared" si="3503"/>
        <v/>
      </c>
      <c r="Q891" s="147" t="str">
        <f t="shared" si="3504"/>
        <v/>
      </c>
      <c r="R891" s="146" t="str">
        <f t="shared" si="12"/>
        <v/>
      </c>
      <c r="S891" s="146" t="str">
        <f t="shared" si="13"/>
        <v/>
      </c>
      <c r="T891" s="146" t="str">
        <f>IF(NOT(ISBLANK(DH891)),
        IF(AND(ISREF('Input Tenderers'!$J$8:$K$8),COUNTA('Input Tenderers'!$N$8)&gt;0),
                IF(COUNTA('Input Implementation Transactio'!$N891:$O891)&gt;0,"supplier;tenderer;payee","supplier;tenderer"),
                IF(COUNTA('Input Implementation Transactio'!$N891:$O891)&gt;0,"supplier;payee","supplier")
                ),
        IF(COUNTA('Input Implementation Transactio'!$N891:$O891)&gt;0, "payee", "")
        )</f>
        <v/>
      </c>
      <c r="U891" s="146" t="str">
        <f t="shared" si="14"/>
        <v/>
      </c>
      <c r="V891" s="146" t="str">
        <f t="shared" si="15"/>
        <v/>
      </c>
      <c r="W891" s="148" t="str">
        <f t="shared" si="3505"/>
        <v/>
      </c>
      <c r="X891" s="175" t="str">
        <f t="shared" si="3506"/>
        <v/>
      </c>
      <c r="Y891" s="170" t="str">
        <f t="shared" si="3507"/>
        <v/>
      </c>
      <c r="Z891" s="150" t="str">
        <f t="shared" si="19"/>
        <v/>
      </c>
      <c r="AA891" s="146" t="str">
        <f t="shared" si="20"/>
        <v/>
      </c>
      <c r="AB891" s="146" t="str">
        <f t="shared" si="21"/>
        <v/>
      </c>
      <c r="AC891" s="146" t="str">
        <f t="shared" si="22"/>
        <v/>
      </c>
      <c r="AD891" s="148" t="str">
        <f t="shared" si="3508"/>
        <v/>
      </c>
      <c r="AE891" s="148" t="str">
        <f t="shared" si="24"/>
        <v/>
      </c>
      <c r="AF891" s="175" t="str">
        <f t="shared" si="3509"/>
        <v/>
      </c>
      <c r="AG891" s="170" t="str">
        <f t="shared" si="3510"/>
        <v/>
      </c>
      <c r="AH891" s="148" t="str">
        <f t="shared" si="3511"/>
        <v/>
      </c>
      <c r="AI891" s="146" t="str">
        <f t="shared" si="28"/>
        <v/>
      </c>
      <c r="AJ891" s="146" t="str">
        <f t="shared" si="29"/>
        <v/>
      </c>
      <c r="AK891" s="146" t="str">
        <f t="shared" si="30"/>
        <v/>
      </c>
      <c r="AL891" s="146" t="str">
        <f t="shared" si="31"/>
        <v/>
      </c>
      <c r="AM891" s="171" t="str">
        <f t="shared" si="32"/>
        <v/>
      </c>
      <c r="AN891" s="171" t="str">
        <f t="shared" si="33"/>
        <v/>
      </c>
      <c r="AO891" s="146" t="str">
        <f t="shared" si="34"/>
        <v/>
      </c>
      <c r="AP891" s="146" t="str">
        <f t="shared" si="35"/>
        <v/>
      </c>
      <c r="AQ891" s="146" t="str">
        <f t="shared" si="36"/>
        <v/>
      </c>
      <c r="AR891" s="146" t="str">
        <f t="shared" ref="AR891:AS891" si="3720">IF(NOT(ISBLANK(CB891)),CONCATENATE(TEXT(CB891,"yyyy-mm-ddThh:MM:ss"),"Z"),"")</f>
        <v/>
      </c>
      <c r="AS891" s="146" t="str">
        <f t="shared" si="3720"/>
        <v/>
      </c>
      <c r="AT891" s="146" t="str">
        <f t="shared" si="38"/>
        <v/>
      </c>
      <c r="AU891" s="146" t="str">
        <f t="shared" si="39"/>
        <v/>
      </c>
      <c r="AV891" s="146" t="str">
        <f t="shared" ref="AV891:AW891" si="3721">IF(NOT(ISBLANK(DT891)),CONCATENATE(TEXT(DT891,"yyyy-mm-ddThh:MM:ss"),"Z"),"")</f>
        <v/>
      </c>
      <c r="AW891" s="146" t="str">
        <f t="shared" si="3721"/>
        <v/>
      </c>
      <c r="AX891" s="146" t="str">
        <f t="shared" ref="AX891:AZ891" si="3722">IF(NOT(ISBLANK(ED891)),CONCATENATE(TEXT(ED891,"yyyy-mm-ddThh:MM:ss"),"Z"),"")</f>
        <v/>
      </c>
      <c r="AY891" s="146" t="str">
        <f t="shared" si="3722"/>
        <v/>
      </c>
      <c r="AZ891" s="146" t="str">
        <f t="shared" si="3722"/>
        <v/>
      </c>
      <c r="BA891" s="176"/>
      <c r="BB891" s="152"/>
      <c r="BC891" s="177"/>
      <c r="BD891" s="154"/>
      <c r="BE891" s="155"/>
      <c r="BF891" s="154"/>
      <c r="BG891" s="155"/>
      <c r="BH891" s="169"/>
      <c r="BI891" s="162"/>
      <c r="BJ891" s="172"/>
      <c r="BK891" s="162"/>
      <c r="BL891" s="158"/>
      <c r="BM891" s="172"/>
      <c r="BN891" s="162"/>
      <c r="BO891" s="167"/>
      <c r="BP891" s="169"/>
      <c r="BQ891" s="162"/>
      <c r="BR891" s="162"/>
      <c r="BS891" s="174"/>
      <c r="BT891" s="162"/>
      <c r="BU891" s="174"/>
      <c r="BV891" s="174"/>
      <c r="BW891" s="174"/>
      <c r="BX891" s="173"/>
      <c r="BY891" s="158"/>
      <c r="BZ891" s="160"/>
      <c r="CA891" s="172"/>
      <c r="CB891" s="152"/>
      <c r="CC891" s="152"/>
      <c r="CD891" s="156"/>
      <c r="CE891" s="172"/>
      <c r="CF891" s="162"/>
      <c r="CG891" s="162"/>
      <c r="CH891" s="158"/>
      <c r="CI891" s="173"/>
      <c r="CJ891" s="178"/>
      <c r="CK891" s="173"/>
      <c r="CL891" s="165"/>
      <c r="CM891" s="172"/>
      <c r="CN891" s="162"/>
      <c r="CO891" s="162"/>
      <c r="CP891" s="162"/>
      <c r="CQ891" s="162"/>
      <c r="CR891" s="169"/>
      <c r="CS891" s="162"/>
      <c r="CT891" s="162"/>
      <c r="CU891" s="174"/>
      <c r="CV891" s="152"/>
      <c r="CW891" s="173"/>
      <c r="CX891" s="158"/>
      <c r="CY891" s="172"/>
      <c r="CZ891" s="162"/>
      <c r="DA891" s="162"/>
      <c r="DB891" s="158"/>
      <c r="DC891" s="173"/>
      <c r="DD891" s="178"/>
      <c r="DE891" s="173"/>
      <c r="DF891" s="165"/>
      <c r="DG891" s="172"/>
      <c r="DH891" s="178"/>
      <c r="DI891" s="172"/>
      <c r="DJ891" s="178"/>
      <c r="DK891" s="172"/>
      <c r="DL891" s="162"/>
      <c r="DM891" s="167"/>
      <c r="DN891" s="169"/>
      <c r="DO891" s="162"/>
      <c r="DP891" s="162"/>
      <c r="DQ891" s="174"/>
      <c r="DR891" s="152"/>
      <c r="DS891" s="172"/>
      <c r="DT891" s="152"/>
      <c r="DU891" s="152"/>
      <c r="DV891" s="156"/>
      <c r="DW891" s="173"/>
      <c r="DX891" s="158"/>
      <c r="DY891" s="172"/>
      <c r="DZ891" s="162"/>
      <c r="EA891" s="162"/>
      <c r="EB891" s="172"/>
      <c r="EC891" s="172"/>
      <c r="ED891" s="152"/>
      <c r="EE891" s="152"/>
      <c r="EF891" s="152"/>
      <c r="EG891" s="174"/>
      <c r="EH891" s="172"/>
      <c r="EI891" s="162"/>
      <c r="EJ891" s="162"/>
    </row>
    <row r="892" spans="1:140" ht="12.5">
      <c r="A892" s="168"/>
      <c r="B892" s="169"/>
      <c r="C892" s="144" t="str">
        <f t="shared" si="0"/>
        <v/>
      </c>
      <c r="D892" s="144" t="str">
        <f t="shared" si="3500"/>
        <v/>
      </c>
      <c r="E892" s="144" t="str">
        <f t="shared" si="2"/>
        <v/>
      </c>
      <c r="F892" s="145" t="str">
        <f t="shared" si="3501"/>
        <v/>
      </c>
      <c r="G892" s="145" t="str">
        <f t="shared" si="4"/>
        <v/>
      </c>
      <c r="H892" s="145" t="str">
        <f t="shared" si="5"/>
        <v/>
      </c>
      <c r="I892" s="146" t="str">
        <f t="shared" ref="I892:J892" si="3723">IF(COUNTA($DO892:$DX892)&gt;0,$BA892,"")</f>
        <v/>
      </c>
      <c r="J892" s="146" t="str">
        <f t="shared" si="3723"/>
        <v/>
      </c>
      <c r="K892" s="147" t="str">
        <f t="shared" si="43"/>
        <v/>
      </c>
      <c r="L892" s="147" t="str">
        <f t="shared" si="7"/>
        <v/>
      </c>
      <c r="M892" s="147" t="str">
        <f t="shared" si="8"/>
        <v/>
      </c>
      <c r="N892" s="147" t="str">
        <f t="shared" si="48"/>
        <v/>
      </c>
      <c r="O892" s="147" t="str">
        <f t="shared" si="9"/>
        <v/>
      </c>
      <c r="P892" s="146" t="str">
        <f t="shared" si="3503"/>
        <v/>
      </c>
      <c r="Q892" s="147" t="str">
        <f t="shared" si="3504"/>
        <v/>
      </c>
      <c r="R892" s="146" t="str">
        <f t="shared" si="12"/>
        <v/>
      </c>
      <c r="S892" s="146" t="str">
        <f t="shared" si="13"/>
        <v/>
      </c>
      <c r="T892" s="146" t="str">
        <f>IF(NOT(ISBLANK(DH892)),
        IF(AND(ISREF('Input Tenderers'!$J$8:$K$8),COUNTA('Input Tenderers'!$N$8)&gt;0),
                IF(COUNTA('Input Implementation Transactio'!$N892:$O892)&gt;0,"supplier;tenderer;payee","supplier;tenderer"),
                IF(COUNTA('Input Implementation Transactio'!$N892:$O892)&gt;0,"supplier;payee","supplier")
                ),
        IF(COUNTA('Input Implementation Transactio'!$N892:$O892)&gt;0, "payee", "")
        )</f>
        <v/>
      </c>
      <c r="U892" s="146" t="str">
        <f t="shared" si="14"/>
        <v/>
      </c>
      <c r="V892" s="146" t="str">
        <f t="shared" si="15"/>
        <v/>
      </c>
      <c r="W892" s="148" t="str">
        <f t="shared" si="3505"/>
        <v/>
      </c>
      <c r="X892" s="175" t="str">
        <f t="shared" si="3506"/>
        <v/>
      </c>
      <c r="Y892" s="170" t="str">
        <f t="shared" si="3507"/>
        <v/>
      </c>
      <c r="Z892" s="150" t="str">
        <f t="shared" si="19"/>
        <v/>
      </c>
      <c r="AA892" s="146" t="str">
        <f t="shared" si="20"/>
        <v/>
      </c>
      <c r="AB892" s="146" t="str">
        <f t="shared" si="21"/>
        <v/>
      </c>
      <c r="AC892" s="146" t="str">
        <f t="shared" si="22"/>
        <v/>
      </c>
      <c r="AD892" s="148" t="str">
        <f t="shared" si="3508"/>
        <v/>
      </c>
      <c r="AE892" s="148" t="str">
        <f t="shared" si="24"/>
        <v/>
      </c>
      <c r="AF892" s="175" t="str">
        <f t="shared" si="3509"/>
        <v/>
      </c>
      <c r="AG892" s="170" t="str">
        <f t="shared" si="3510"/>
        <v/>
      </c>
      <c r="AH892" s="148" t="str">
        <f t="shared" si="3511"/>
        <v/>
      </c>
      <c r="AI892" s="146" t="str">
        <f t="shared" si="28"/>
        <v/>
      </c>
      <c r="AJ892" s="146" t="str">
        <f t="shared" si="29"/>
        <v/>
      </c>
      <c r="AK892" s="146" t="str">
        <f t="shared" si="30"/>
        <v/>
      </c>
      <c r="AL892" s="146" t="str">
        <f t="shared" si="31"/>
        <v/>
      </c>
      <c r="AM892" s="171" t="str">
        <f t="shared" si="32"/>
        <v/>
      </c>
      <c r="AN892" s="171" t="str">
        <f t="shared" si="33"/>
        <v/>
      </c>
      <c r="AO892" s="146" t="str">
        <f t="shared" si="34"/>
        <v/>
      </c>
      <c r="AP892" s="146" t="str">
        <f t="shared" si="35"/>
        <v/>
      </c>
      <c r="AQ892" s="146" t="str">
        <f t="shared" si="36"/>
        <v/>
      </c>
      <c r="AR892" s="146" t="str">
        <f t="shared" ref="AR892:AS892" si="3724">IF(NOT(ISBLANK(CB892)),CONCATENATE(TEXT(CB892,"yyyy-mm-ddThh:MM:ss"),"Z"),"")</f>
        <v/>
      </c>
      <c r="AS892" s="146" t="str">
        <f t="shared" si="3724"/>
        <v/>
      </c>
      <c r="AT892" s="146" t="str">
        <f t="shared" si="38"/>
        <v/>
      </c>
      <c r="AU892" s="146" t="str">
        <f t="shared" si="39"/>
        <v/>
      </c>
      <c r="AV892" s="146" t="str">
        <f t="shared" ref="AV892:AW892" si="3725">IF(NOT(ISBLANK(DT892)),CONCATENATE(TEXT(DT892,"yyyy-mm-ddThh:MM:ss"),"Z"),"")</f>
        <v/>
      </c>
      <c r="AW892" s="146" t="str">
        <f t="shared" si="3725"/>
        <v/>
      </c>
      <c r="AX892" s="146" t="str">
        <f t="shared" ref="AX892:AZ892" si="3726">IF(NOT(ISBLANK(ED892)),CONCATENATE(TEXT(ED892,"yyyy-mm-ddThh:MM:ss"),"Z"),"")</f>
        <v/>
      </c>
      <c r="AY892" s="146" t="str">
        <f t="shared" si="3726"/>
        <v/>
      </c>
      <c r="AZ892" s="146" t="str">
        <f t="shared" si="3726"/>
        <v/>
      </c>
      <c r="BA892" s="176"/>
      <c r="BB892" s="152"/>
      <c r="BC892" s="177"/>
      <c r="BD892" s="154"/>
      <c r="BE892" s="155"/>
      <c r="BF892" s="154"/>
      <c r="BG892" s="155"/>
      <c r="BH892" s="169"/>
      <c r="BI892" s="162"/>
      <c r="BJ892" s="172"/>
      <c r="BK892" s="162"/>
      <c r="BL892" s="158"/>
      <c r="BM892" s="172"/>
      <c r="BN892" s="162"/>
      <c r="BO892" s="167"/>
      <c r="BP892" s="169"/>
      <c r="BQ892" s="162"/>
      <c r="BR892" s="162"/>
      <c r="BS892" s="174"/>
      <c r="BT892" s="162"/>
      <c r="BU892" s="174"/>
      <c r="BV892" s="174"/>
      <c r="BW892" s="174"/>
      <c r="BX892" s="173"/>
      <c r="BY892" s="158"/>
      <c r="BZ892" s="160"/>
      <c r="CA892" s="172"/>
      <c r="CB892" s="152"/>
      <c r="CC892" s="152"/>
      <c r="CD892" s="156"/>
      <c r="CE892" s="172"/>
      <c r="CF892" s="162"/>
      <c r="CG892" s="162"/>
      <c r="CH892" s="158"/>
      <c r="CI892" s="173"/>
      <c r="CJ892" s="178"/>
      <c r="CK892" s="173"/>
      <c r="CL892" s="165"/>
      <c r="CM892" s="172"/>
      <c r="CN892" s="162"/>
      <c r="CO892" s="162"/>
      <c r="CP892" s="162"/>
      <c r="CQ892" s="162"/>
      <c r="CR892" s="169"/>
      <c r="CS892" s="162"/>
      <c r="CT892" s="162"/>
      <c r="CU892" s="174"/>
      <c r="CV892" s="152"/>
      <c r="CW892" s="173"/>
      <c r="CX892" s="158"/>
      <c r="CY892" s="172"/>
      <c r="CZ892" s="162"/>
      <c r="DA892" s="162"/>
      <c r="DB892" s="158"/>
      <c r="DC892" s="173"/>
      <c r="DD892" s="178"/>
      <c r="DE892" s="173"/>
      <c r="DF892" s="165"/>
      <c r="DG892" s="172"/>
      <c r="DH892" s="178"/>
      <c r="DI892" s="172"/>
      <c r="DJ892" s="178"/>
      <c r="DK892" s="172"/>
      <c r="DL892" s="162"/>
      <c r="DM892" s="167"/>
      <c r="DN892" s="169"/>
      <c r="DO892" s="162"/>
      <c r="DP892" s="162"/>
      <c r="DQ892" s="174"/>
      <c r="DR892" s="152"/>
      <c r="DS892" s="172"/>
      <c r="DT892" s="152"/>
      <c r="DU892" s="152"/>
      <c r="DV892" s="156"/>
      <c r="DW892" s="173"/>
      <c r="DX892" s="158"/>
      <c r="DY892" s="172"/>
      <c r="DZ892" s="162"/>
      <c r="EA892" s="162"/>
      <c r="EB892" s="172"/>
      <c r="EC892" s="172"/>
      <c r="ED892" s="152"/>
      <c r="EE892" s="152"/>
      <c r="EF892" s="152"/>
      <c r="EG892" s="174"/>
      <c r="EH892" s="172"/>
      <c r="EI892" s="162"/>
      <c r="EJ892" s="162"/>
    </row>
    <row r="893" spans="1:140" ht="12.5">
      <c r="A893" s="168"/>
      <c r="B893" s="169"/>
      <c r="C893" s="144" t="str">
        <f t="shared" si="0"/>
        <v/>
      </c>
      <c r="D893" s="144" t="str">
        <f t="shared" si="3500"/>
        <v/>
      </c>
      <c r="E893" s="144" t="str">
        <f t="shared" si="2"/>
        <v/>
      </c>
      <c r="F893" s="145" t="str">
        <f t="shared" si="3501"/>
        <v/>
      </c>
      <c r="G893" s="145" t="str">
        <f t="shared" si="4"/>
        <v/>
      </c>
      <c r="H893" s="145" t="str">
        <f t="shared" si="5"/>
        <v/>
      </c>
      <c r="I893" s="146" t="str">
        <f t="shared" ref="I893:J893" si="3727">IF(COUNTA($DO893:$DX893)&gt;0,$BA893,"")</f>
        <v/>
      </c>
      <c r="J893" s="146" t="str">
        <f t="shared" si="3727"/>
        <v/>
      </c>
      <c r="K893" s="147" t="str">
        <f t="shared" si="43"/>
        <v/>
      </c>
      <c r="L893" s="147" t="str">
        <f t="shared" si="7"/>
        <v/>
      </c>
      <c r="M893" s="147" t="str">
        <f t="shared" si="8"/>
        <v/>
      </c>
      <c r="N893" s="147" t="str">
        <f t="shared" si="48"/>
        <v/>
      </c>
      <c r="O893" s="147" t="str">
        <f t="shared" si="9"/>
        <v/>
      </c>
      <c r="P893" s="146" t="str">
        <f t="shared" si="3503"/>
        <v/>
      </c>
      <c r="Q893" s="147" t="str">
        <f t="shared" si="3504"/>
        <v/>
      </c>
      <c r="R893" s="146" t="str">
        <f t="shared" si="12"/>
        <v/>
      </c>
      <c r="S893" s="146" t="str">
        <f t="shared" si="13"/>
        <v/>
      </c>
      <c r="T893" s="146" t="str">
        <f>IF(NOT(ISBLANK(DH893)),
        IF(AND(ISREF('Input Tenderers'!$J$8:$K$8),COUNTA('Input Tenderers'!$N$8)&gt;0),
                IF(COUNTA('Input Implementation Transactio'!$N893:$O893)&gt;0,"supplier;tenderer;payee","supplier;tenderer"),
                IF(COUNTA('Input Implementation Transactio'!$N893:$O893)&gt;0,"supplier;payee","supplier")
                ),
        IF(COUNTA('Input Implementation Transactio'!$N893:$O893)&gt;0, "payee", "")
        )</f>
        <v/>
      </c>
      <c r="U893" s="146" t="str">
        <f t="shared" si="14"/>
        <v/>
      </c>
      <c r="V893" s="146" t="str">
        <f t="shared" si="15"/>
        <v/>
      </c>
      <c r="W893" s="148" t="str">
        <f t="shared" si="3505"/>
        <v/>
      </c>
      <c r="X893" s="175" t="str">
        <f t="shared" si="3506"/>
        <v/>
      </c>
      <c r="Y893" s="170" t="str">
        <f t="shared" si="3507"/>
        <v/>
      </c>
      <c r="Z893" s="150" t="str">
        <f t="shared" si="19"/>
        <v/>
      </c>
      <c r="AA893" s="146" t="str">
        <f t="shared" si="20"/>
        <v/>
      </c>
      <c r="AB893" s="146" t="str">
        <f t="shared" si="21"/>
        <v/>
      </c>
      <c r="AC893" s="146" t="str">
        <f t="shared" si="22"/>
        <v/>
      </c>
      <c r="AD893" s="148" t="str">
        <f t="shared" si="3508"/>
        <v/>
      </c>
      <c r="AE893" s="148" t="str">
        <f t="shared" si="24"/>
        <v/>
      </c>
      <c r="AF893" s="175" t="str">
        <f t="shared" si="3509"/>
        <v/>
      </c>
      <c r="AG893" s="170" t="str">
        <f t="shared" si="3510"/>
        <v/>
      </c>
      <c r="AH893" s="148" t="str">
        <f t="shared" si="3511"/>
        <v/>
      </c>
      <c r="AI893" s="146" t="str">
        <f t="shared" si="28"/>
        <v/>
      </c>
      <c r="AJ893" s="146" t="str">
        <f t="shared" si="29"/>
        <v/>
      </c>
      <c r="AK893" s="146" t="str">
        <f t="shared" si="30"/>
        <v/>
      </c>
      <c r="AL893" s="146" t="str">
        <f t="shared" si="31"/>
        <v/>
      </c>
      <c r="AM893" s="171" t="str">
        <f t="shared" si="32"/>
        <v/>
      </c>
      <c r="AN893" s="171" t="str">
        <f t="shared" si="33"/>
        <v/>
      </c>
      <c r="AO893" s="146" t="str">
        <f t="shared" si="34"/>
        <v/>
      </c>
      <c r="AP893" s="146" t="str">
        <f t="shared" si="35"/>
        <v/>
      </c>
      <c r="AQ893" s="146" t="str">
        <f t="shared" si="36"/>
        <v/>
      </c>
      <c r="AR893" s="146" t="str">
        <f t="shared" ref="AR893:AS893" si="3728">IF(NOT(ISBLANK(CB893)),CONCATENATE(TEXT(CB893,"yyyy-mm-ddThh:MM:ss"),"Z"),"")</f>
        <v/>
      </c>
      <c r="AS893" s="146" t="str">
        <f t="shared" si="3728"/>
        <v/>
      </c>
      <c r="AT893" s="146" t="str">
        <f t="shared" si="38"/>
        <v/>
      </c>
      <c r="AU893" s="146" t="str">
        <f t="shared" si="39"/>
        <v/>
      </c>
      <c r="AV893" s="146" t="str">
        <f t="shared" ref="AV893:AW893" si="3729">IF(NOT(ISBLANK(DT893)),CONCATENATE(TEXT(DT893,"yyyy-mm-ddThh:MM:ss"),"Z"),"")</f>
        <v/>
      </c>
      <c r="AW893" s="146" t="str">
        <f t="shared" si="3729"/>
        <v/>
      </c>
      <c r="AX893" s="146" t="str">
        <f t="shared" ref="AX893:AZ893" si="3730">IF(NOT(ISBLANK(ED893)),CONCATENATE(TEXT(ED893,"yyyy-mm-ddThh:MM:ss"),"Z"),"")</f>
        <v/>
      </c>
      <c r="AY893" s="146" t="str">
        <f t="shared" si="3730"/>
        <v/>
      </c>
      <c r="AZ893" s="146" t="str">
        <f t="shared" si="3730"/>
        <v/>
      </c>
      <c r="BA893" s="176"/>
      <c r="BB893" s="152"/>
      <c r="BC893" s="177"/>
      <c r="BD893" s="154"/>
      <c r="BE893" s="155"/>
      <c r="BF893" s="154"/>
      <c r="BG893" s="155"/>
      <c r="BH893" s="169"/>
      <c r="BI893" s="162"/>
      <c r="BJ893" s="172"/>
      <c r="BK893" s="162"/>
      <c r="BL893" s="158"/>
      <c r="BM893" s="172"/>
      <c r="BN893" s="162"/>
      <c r="BO893" s="167"/>
      <c r="BP893" s="169"/>
      <c r="BQ893" s="162"/>
      <c r="BR893" s="162"/>
      <c r="BS893" s="174"/>
      <c r="BT893" s="162"/>
      <c r="BU893" s="174"/>
      <c r="BV893" s="174"/>
      <c r="BW893" s="174"/>
      <c r="BX893" s="173"/>
      <c r="BY893" s="158"/>
      <c r="BZ893" s="160"/>
      <c r="CA893" s="172"/>
      <c r="CB893" s="152"/>
      <c r="CC893" s="152"/>
      <c r="CD893" s="156"/>
      <c r="CE893" s="172"/>
      <c r="CF893" s="162"/>
      <c r="CG893" s="162"/>
      <c r="CH893" s="158"/>
      <c r="CI893" s="173"/>
      <c r="CJ893" s="178"/>
      <c r="CK893" s="173"/>
      <c r="CL893" s="165"/>
      <c r="CM893" s="172"/>
      <c r="CN893" s="162"/>
      <c r="CO893" s="162"/>
      <c r="CP893" s="162"/>
      <c r="CQ893" s="162"/>
      <c r="CR893" s="169"/>
      <c r="CS893" s="162"/>
      <c r="CT893" s="162"/>
      <c r="CU893" s="174"/>
      <c r="CV893" s="152"/>
      <c r="CW893" s="173"/>
      <c r="CX893" s="158"/>
      <c r="CY893" s="172"/>
      <c r="CZ893" s="162"/>
      <c r="DA893" s="162"/>
      <c r="DB893" s="158"/>
      <c r="DC893" s="173"/>
      <c r="DD893" s="178"/>
      <c r="DE893" s="173"/>
      <c r="DF893" s="165"/>
      <c r="DG893" s="172"/>
      <c r="DH893" s="178"/>
      <c r="DI893" s="172"/>
      <c r="DJ893" s="178"/>
      <c r="DK893" s="172"/>
      <c r="DL893" s="162"/>
      <c r="DM893" s="167"/>
      <c r="DN893" s="169"/>
      <c r="DO893" s="162"/>
      <c r="DP893" s="162"/>
      <c r="DQ893" s="174"/>
      <c r="DR893" s="152"/>
      <c r="DS893" s="172"/>
      <c r="DT893" s="152"/>
      <c r="DU893" s="152"/>
      <c r="DV893" s="156"/>
      <c r="DW893" s="173"/>
      <c r="DX893" s="158"/>
      <c r="DY893" s="172"/>
      <c r="DZ893" s="162"/>
      <c r="EA893" s="162"/>
      <c r="EB893" s="172"/>
      <c r="EC893" s="172"/>
      <c r="ED893" s="152"/>
      <c r="EE893" s="152"/>
      <c r="EF893" s="152"/>
      <c r="EG893" s="174"/>
      <c r="EH893" s="172"/>
      <c r="EI893" s="162"/>
      <c r="EJ893" s="162"/>
    </row>
    <row r="894" spans="1:140" ht="12.5">
      <c r="A894" s="168"/>
      <c r="B894" s="169"/>
      <c r="C894" s="144" t="str">
        <f t="shared" si="0"/>
        <v/>
      </c>
      <c r="D894" s="144" t="str">
        <f t="shared" si="3500"/>
        <v/>
      </c>
      <c r="E894" s="144" t="str">
        <f t="shared" si="2"/>
        <v/>
      </c>
      <c r="F894" s="145" t="str">
        <f t="shared" si="3501"/>
        <v/>
      </c>
      <c r="G894" s="145" t="str">
        <f t="shared" si="4"/>
        <v/>
      </c>
      <c r="H894" s="145" t="str">
        <f t="shared" si="5"/>
        <v/>
      </c>
      <c r="I894" s="146" t="str">
        <f t="shared" ref="I894:J894" si="3731">IF(COUNTA($DO894:$DX894)&gt;0,$BA894,"")</f>
        <v/>
      </c>
      <c r="J894" s="146" t="str">
        <f t="shared" si="3731"/>
        <v/>
      </c>
      <c r="K894" s="147" t="str">
        <f t="shared" si="43"/>
        <v/>
      </c>
      <c r="L894" s="147" t="str">
        <f t="shared" si="7"/>
        <v/>
      </c>
      <c r="M894" s="147" t="str">
        <f t="shared" si="8"/>
        <v/>
      </c>
      <c r="N894" s="147" t="str">
        <f t="shared" si="48"/>
        <v/>
      </c>
      <c r="O894" s="147" t="str">
        <f t="shared" si="9"/>
        <v/>
      </c>
      <c r="P894" s="146" t="str">
        <f t="shared" si="3503"/>
        <v/>
      </c>
      <c r="Q894" s="147" t="str">
        <f t="shared" si="3504"/>
        <v/>
      </c>
      <c r="R894" s="146" t="str">
        <f t="shared" si="12"/>
        <v/>
      </c>
      <c r="S894" s="146" t="str">
        <f t="shared" si="13"/>
        <v/>
      </c>
      <c r="T894" s="146" t="str">
        <f>IF(NOT(ISBLANK(DH894)),
        IF(AND(ISREF('Input Tenderers'!$J$8:$K$8),COUNTA('Input Tenderers'!$N$8)&gt;0),
                IF(COUNTA('Input Implementation Transactio'!$N894:$O894)&gt;0,"supplier;tenderer;payee","supplier;tenderer"),
                IF(COUNTA('Input Implementation Transactio'!$N894:$O894)&gt;0,"supplier;payee","supplier")
                ),
        IF(COUNTA('Input Implementation Transactio'!$N894:$O894)&gt;0, "payee", "")
        )</f>
        <v/>
      </c>
      <c r="U894" s="146" t="str">
        <f t="shared" si="14"/>
        <v/>
      </c>
      <c r="V894" s="146" t="str">
        <f t="shared" si="15"/>
        <v/>
      </c>
      <c r="W894" s="148" t="str">
        <f t="shared" si="3505"/>
        <v/>
      </c>
      <c r="X894" s="175" t="str">
        <f t="shared" si="3506"/>
        <v/>
      </c>
      <c r="Y894" s="170" t="str">
        <f t="shared" si="3507"/>
        <v/>
      </c>
      <c r="Z894" s="150" t="str">
        <f t="shared" si="19"/>
        <v/>
      </c>
      <c r="AA894" s="146" t="str">
        <f t="shared" si="20"/>
        <v/>
      </c>
      <c r="AB894" s="146" t="str">
        <f t="shared" si="21"/>
        <v/>
      </c>
      <c r="AC894" s="146" t="str">
        <f t="shared" si="22"/>
        <v/>
      </c>
      <c r="AD894" s="148" t="str">
        <f t="shared" si="3508"/>
        <v/>
      </c>
      <c r="AE894" s="148" t="str">
        <f t="shared" si="24"/>
        <v/>
      </c>
      <c r="AF894" s="175" t="str">
        <f t="shared" si="3509"/>
        <v/>
      </c>
      <c r="AG894" s="170" t="str">
        <f t="shared" si="3510"/>
        <v/>
      </c>
      <c r="AH894" s="148" t="str">
        <f t="shared" si="3511"/>
        <v/>
      </c>
      <c r="AI894" s="146" t="str">
        <f t="shared" si="28"/>
        <v/>
      </c>
      <c r="AJ894" s="146" t="str">
        <f t="shared" si="29"/>
        <v/>
      </c>
      <c r="AK894" s="146" t="str">
        <f t="shared" si="30"/>
        <v/>
      </c>
      <c r="AL894" s="146" t="str">
        <f t="shared" si="31"/>
        <v/>
      </c>
      <c r="AM894" s="171" t="str">
        <f t="shared" si="32"/>
        <v/>
      </c>
      <c r="AN894" s="171" t="str">
        <f t="shared" si="33"/>
        <v/>
      </c>
      <c r="AO894" s="146" t="str">
        <f t="shared" si="34"/>
        <v/>
      </c>
      <c r="AP894" s="146" t="str">
        <f t="shared" si="35"/>
        <v/>
      </c>
      <c r="AQ894" s="146" t="str">
        <f t="shared" si="36"/>
        <v/>
      </c>
      <c r="AR894" s="146" t="str">
        <f t="shared" ref="AR894:AS894" si="3732">IF(NOT(ISBLANK(CB894)),CONCATENATE(TEXT(CB894,"yyyy-mm-ddThh:MM:ss"),"Z"),"")</f>
        <v/>
      </c>
      <c r="AS894" s="146" t="str">
        <f t="shared" si="3732"/>
        <v/>
      </c>
      <c r="AT894" s="146" t="str">
        <f t="shared" si="38"/>
        <v/>
      </c>
      <c r="AU894" s="146" t="str">
        <f t="shared" si="39"/>
        <v/>
      </c>
      <c r="AV894" s="146" t="str">
        <f t="shared" ref="AV894:AW894" si="3733">IF(NOT(ISBLANK(DT894)),CONCATENATE(TEXT(DT894,"yyyy-mm-ddThh:MM:ss"),"Z"),"")</f>
        <v/>
      </c>
      <c r="AW894" s="146" t="str">
        <f t="shared" si="3733"/>
        <v/>
      </c>
      <c r="AX894" s="146" t="str">
        <f t="shared" ref="AX894:AZ894" si="3734">IF(NOT(ISBLANK(ED894)),CONCATENATE(TEXT(ED894,"yyyy-mm-ddThh:MM:ss"),"Z"),"")</f>
        <v/>
      </c>
      <c r="AY894" s="146" t="str">
        <f t="shared" si="3734"/>
        <v/>
      </c>
      <c r="AZ894" s="146" t="str">
        <f t="shared" si="3734"/>
        <v/>
      </c>
      <c r="BA894" s="176"/>
      <c r="BB894" s="152"/>
      <c r="BC894" s="177"/>
      <c r="BD894" s="154"/>
      <c r="BE894" s="155"/>
      <c r="BF894" s="154"/>
      <c r="BG894" s="155"/>
      <c r="BH894" s="169"/>
      <c r="BI894" s="162"/>
      <c r="BJ894" s="172"/>
      <c r="BK894" s="162"/>
      <c r="BL894" s="158"/>
      <c r="BM894" s="172"/>
      <c r="BN894" s="162"/>
      <c r="BO894" s="167"/>
      <c r="BP894" s="169"/>
      <c r="BQ894" s="162"/>
      <c r="BR894" s="162"/>
      <c r="BS894" s="174"/>
      <c r="BT894" s="162"/>
      <c r="BU894" s="174"/>
      <c r="BV894" s="174"/>
      <c r="BW894" s="174"/>
      <c r="BX894" s="173"/>
      <c r="BY894" s="158"/>
      <c r="BZ894" s="160"/>
      <c r="CA894" s="172"/>
      <c r="CB894" s="152"/>
      <c r="CC894" s="152"/>
      <c r="CD894" s="156"/>
      <c r="CE894" s="172"/>
      <c r="CF894" s="162"/>
      <c r="CG894" s="162"/>
      <c r="CH894" s="158"/>
      <c r="CI894" s="173"/>
      <c r="CJ894" s="178"/>
      <c r="CK894" s="173"/>
      <c r="CL894" s="165"/>
      <c r="CM894" s="172"/>
      <c r="CN894" s="162"/>
      <c r="CO894" s="162"/>
      <c r="CP894" s="162"/>
      <c r="CQ894" s="162"/>
      <c r="CR894" s="169"/>
      <c r="CS894" s="162"/>
      <c r="CT894" s="162"/>
      <c r="CU894" s="174"/>
      <c r="CV894" s="152"/>
      <c r="CW894" s="173"/>
      <c r="CX894" s="158"/>
      <c r="CY894" s="172"/>
      <c r="CZ894" s="162"/>
      <c r="DA894" s="162"/>
      <c r="DB894" s="158"/>
      <c r="DC894" s="173"/>
      <c r="DD894" s="178"/>
      <c r="DE894" s="173"/>
      <c r="DF894" s="165"/>
      <c r="DG894" s="172"/>
      <c r="DH894" s="178"/>
      <c r="DI894" s="172"/>
      <c r="DJ894" s="178"/>
      <c r="DK894" s="172"/>
      <c r="DL894" s="162"/>
      <c r="DM894" s="167"/>
      <c r="DN894" s="169"/>
      <c r="DO894" s="162"/>
      <c r="DP894" s="162"/>
      <c r="DQ894" s="174"/>
      <c r="DR894" s="152"/>
      <c r="DS894" s="172"/>
      <c r="DT894" s="152"/>
      <c r="DU894" s="152"/>
      <c r="DV894" s="156"/>
      <c r="DW894" s="173"/>
      <c r="DX894" s="158"/>
      <c r="DY894" s="172"/>
      <c r="DZ894" s="162"/>
      <c r="EA894" s="162"/>
      <c r="EB894" s="172"/>
      <c r="EC894" s="172"/>
      <c r="ED894" s="152"/>
      <c r="EE894" s="152"/>
      <c r="EF894" s="152"/>
      <c r="EG894" s="174"/>
      <c r="EH894" s="172"/>
      <c r="EI894" s="162"/>
      <c r="EJ894" s="162"/>
    </row>
    <row r="895" spans="1:140" ht="12.5">
      <c r="A895" s="168"/>
      <c r="B895" s="169"/>
      <c r="C895" s="144" t="str">
        <f t="shared" si="0"/>
        <v/>
      </c>
      <c r="D895" s="144" t="str">
        <f t="shared" si="3500"/>
        <v/>
      </c>
      <c r="E895" s="144" t="str">
        <f t="shared" si="2"/>
        <v/>
      </c>
      <c r="F895" s="145" t="str">
        <f t="shared" si="3501"/>
        <v/>
      </c>
      <c r="G895" s="145" t="str">
        <f t="shared" si="4"/>
        <v/>
      </c>
      <c r="H895" s="145" t="str">
        <f t="shared" si="5"/>
        <v/>
      </c>
      <c r="I895" s="146" t="str">
        <f t="shared" ref="I895:J895" si="3735">IF(COUNTA($DO895:$DX895)&gt;0,$BA895,"")</f>
        <v/>
      </c>
      <c r="J895" s="146" t="str">
        <f t="shared" si="3735"/>
        <v/>
      </c>
      <c r="K895" s="147" t="str">
        <f t="shared" si="43"/>
        <v/>
      </c>
      <c r="L895" s="147" t="str">
        <f t="shared" si="7"/>
        <v/>
      </c>
      <c r="M895" s="147" t="str">
        <f t="shared" si="8"/>
        <v/>
      </c>
      <c r="N895" s="147" t="str">
        <f t="shared" si="48"/>
        <v/>
      </c>
      <c r="O895" s="147" t="str">
        <f t="shared" si="9"/>
        <v/>
      </c>
      <c r="P895" s="146" t="str">
        <f t="shared" si="3503"/>
        <v/>
      </c>
      <c r="Q895" s="147" t="str">
        <f t="shared" si="3504"/>
        <v/>
      </c>
      <c r="R895" s="146" t="str">
        <f t="shared" si="12"/>
        <v/>
      </c>
      <c r="S895" s="146" t="str">
        <f t="shared" si="13"/>
        <v/>
      </c>
      <c r="T895" s="146" t="str">
        <f>IF(NOT(ISBLANK(DH895)),
        IF(AND(ISREF('Input Tenderers'!$J$8:$K$8),COUNTA('Input Tenderers'!$N$8)&gt;0),
                IF(COUNTA('Input Implementation Transactio'!$N895:$O895)&gt;0,"supplier;tenderer;payee","supplier;tenderer"),
                IF(COUNTA('Input Implementation Transactio'!$N895:$O895)&gt;0,"supplier;payee","supplier")
                ),
        IF(COUNTA('Input Implementation Transactio'!$N895:$O895)&gt;0, "payee", "")
        )</f>
        <v/>
      </c>
      <c r="U895" s="146" t="str">
        <f t="shared" si="14"/>
        <v/>
      </c>
      <c r="V895" s="146" t="str">
        <f t="shared" si="15"/>
        <v/>
      </c>
      <c r="W895" s="148" t="str">
        <f t="shared" si="3505"/>
        <v/>
      </c>
      <c r="X895" s="175" t="str">
        <f t="shared" si="3506"/>
        <v/>
      </c>
      <c r="Y895" s="170" t="str">
        <f t="shared" si="3507"/>
        <v/>
      </c>
      <c r="Z895" s="150" t="str">
        <f t="shared" si="19"/>
        <v/>
      </c>
      <c r="AA895" s="146" t="str">
        <f t="shared" si="20"/>
        <v/>
      </c>
      <c r="AB895" s="146" t="str">
        <f t="shared" si="21"/>
        <v/>
      </c>
      <c r="AC895" s="146" t="str">
        <f t="shared" si="22"/>
        <v/>
      </c>
      <c r="AD895" s="148" t="str">
        <f t="shared" si="3508"/>
        <v/>
      </c>
      <c r="AE895" s="148" t="str">
        <f t="shared" si="24"/>
        <v/>
      </c>
      <c r="AF895" s="175" t="str">
        <f t="shared" si="3509"/>
        <v/>
      </c>
      <c r="AG895" s="170" t="str">
        <f t="shared" si="3510"/>
        <v/>
      </c>
      <c r="AH895" s="148" t="str">
        <f t="shared" si="3511"/>
        <v/>
      </c>
      <c r="AI895" s="146" t="str">
        <f t="shared" si="28"/>
        <v/>
      </c>
      <c r="AJ895" s="146" t="str">
        <f t="shared" si="29"/>
        <v/>
      </c>
      <c r="AK895" s="146" t="str">
        <f t="shared" si="30"/>
        <v/>
      </c>
      <c r="AL895" s="146" t="str">
        <f t="shared" si="31"/>
        <v/>
      </c>
      <c r="AM895" s="171" t="str">
        <f t="shared" si="32"/>
        <v/>
      </c>
      <c r="AN895" s="171" t="str">
        <f t="shared" si="33"/>
        <v/>
      </c>
      <c r="AO895" s="146" t="str">
        <f t="shared" si="34"/>
        <v/>
      </c>
      <c r="AP895" s="146" t="str">
        <f t="shared" si="35"/>
        <v/>
      </c>
      <c r="AQ895" s="146" t="str">
        <f t="shared" si="36"/>
        <v/>
      </c>
      <c r="AR895" s="146" t="str">
        <f t="shared" ref="AR895:AS895" si="3736">IF(NOT(ISBLANK(CB895)),CONCATENATE(TEXT(CB895,"yyyy-mm-ddThh:MM:ss"),"Z"),"")</f>
        <v/>
      </c>
      <c r="AS895" s="146" t="str">
        <f t="shared" si="3736"/>
        <v/>
      </c>
      <c r="AT895" s="146" t="str">
        <f t="shared" si="38"/>
        <v/>
      </c>
      <c r="AU895" s="146" t="str">
        <f t="shared" si="39"/>
        <v/>
      </c>
      <c r="AV895" s="146" t="str">
        <f t="shared" ref="AV895:AW895" si="3737">IF(NOT(ISBLANK(DT895)),CONCATENATE(TEXT(DT895,"yyyy-mm-ddThh:MM:ss"),"Z"),"")</f>
        <v/>
      </c>
      <c r="AW895" s="146" t="str">
        <f t="shared" si="3737"/>
        <v/>
      </c>
      <c r="AX895" s="146" t="str">
        <f t="shared" ref="AX895:AZ895" si="3738">IF(NOT(ISBLANK(ED895)),CONCATENATE(TEXT(ED895,"yyyy-mm-ddThh:MM:ss"),"Z"),"")</f>
        <v/>
      </c>
      <c r="AY895" s="146" t="str">
        <f t="shared" si="3738"/>
        <v/>
      </c>
      <c r="AZ895" s="146" t="str">
        <f t="shared" si="3738"/>
        <v/>
      </c>
      <c r="BA895" s="176"/>
      <c r="BB895" s="152"/>
      <c r="BC895" s="177"/>
      <c r="BD895" s="154"/>
      <c r="BE895" s="155"/>
      <c r="BF895" s="154"/>
      <c r="BG895" s="155"/>
      <c r="BH895" s="169"/>
      <c r="BI895" s="162"/>
      <c r="BJ895" s="172"/>
      <c r="BK895" s="162"/>
      <c r="BL895" s="158"/>
      <c r="BM895" s="172"/>
      <c r="BN895" s="162"/>
      <c r="BO895" s="167"/>
      <c r="BP895" s="169"/>
      <c r="BQ895" s="162"/>
      <c r="BR895" s="162"/>
      <c r="BS895" s="174"/>
      <c r="BT895" s="162"/>
      <c r="BU895" s="174"/>
      <c r="BV895" s="174"/>
      <c r="BW895" s="174"/>
      <c r="BX895" s="173"/>
      <c r="BY895" s="158"/>
      <c r="BZ895" s="160"/>
      <c r="CA895" s="172"/>
      <c r="CB895" s="152"/>
      <c r="CC895" s="152"/>
      <c r="CD895" s="156"/>
      <c r="CE895" s="172"/>
      <c r="CF895" s="162"/>
      <c r="CG895" s="162"/>
      <c r="CH895" s="158"/>
      <c r="CI895" s="173"/>
      <c r="CJ895" s="178"/>
      <c r="CK895" s="173"/>
      <c r="CL895" s="165"/>
      <c r="CM895" s="172"/>
      <c r="CN895" s="162"/>
      <c r="CO895" s="162"/>
      <c r="CP895" s="162"/>
      <c r="CQ895" s="162"/>
      <c r="CR895" s="169"/>
      <c r="CS895" s="162"/>
      <c r="CT895" s="162"/>
      <c r="CU895" s="174"/>
      <c r="CV895" s="152"/>
      <c r="CW895" s="173"/>
      <c r="CX895" s="158"/>
      <c r="CY895" s="172"/>
      <c r="CZ895" s="162"/>
      <c r="DA895" s="162"/>
      <c r="DB895" s="158"/>
      <c r="DC895" s="173"/>
      <c r="DD895" s="178"/>
      <c r="DE895" s="173"/>
      <c r="DF895" s="165"/>
      <c r="DG895" s="172"/>
      <c r="DH895" s="178"/>
      <c r="DI895" s="172"/>
      <c r="DJ895" s="178"/>
      <c r="DK895" s="172"/>
      <c r="DL895" s="162"/>
      <c r="DM895" s="167"/>
      <c r="DN895" s="169"/>
      <c r="DO895" s="162"/>
      <c r="DP895" s="162"/>
      <c r="DQ895" s="174"/>
      <c r="DR895" s="152"/>
      <c r="DS895" s="172"/>
      <c r="DT895" s="152"/>
      <c r="DU895" s="152"/>
      <c r="DV895" s="156"/>
      <c r="DW895" s="173"/>
      <c r="DX895" s="158"/>
      <c r="DY895" s="172"/>
      <c r="DZ895" s="162"/>
      <c r="EA895" s="162"/>
      <c r="EB895" s="172"/>
      <c r="EC895" s="172"/>
      <c r="ED895" s="152"/>
      <c r="EE895" s="152"/>
      <c r="EF895" s="152"/>
      <c r="EG895" s="174"/>
      <c r="EH895" s="172"/>
      <c r="EI895" s="162"/>
      <c r="EJ895" s="162"/>
    </row>
    <row r="896" spans="1:140" ht="12.5">
      <c r="A896" s="168"/>
      <c r="B896" s="169"/>
      <c r="C896" s="144" t="str">
        <f t="shared" si="0"/>
        <v/>
      </c>
      <c r="D896" s="144" t="str">
        <f t="shared" si="3500"/>
        <v/>
      </c>
      <c r="E896" s="144" t="str">
        <f t="shared" si="2"/>
        <v/>
      </c>
      <c r="F896" s="145" t="str">
        <f t="shared" si="3501"/>
        <v/>
      </c>
      <c r="G896" s="145" t="str">
        <f t="shared" si="4"/>
        <v/>
      </c>
      <c r="H896" s="145" t="str">
        <f t="shared" si="5"/>
        <v/>
      </c>
      <c r="I896" s="146" t="str">
        <f t="shared" ref="I896:J896" si="3739">IF(COUNTA($DO896:$DX896)&gt;0,$BA896,"")</f>
        <v/>
      </c>
      <c r="J896" s="146" t="str">
        <f t="shared" si="3739"/>
        <v/>
      </c>
      <c r="K896" s="147" t="str">
        <f t="shared" si="43"/>
        <v/>
      </c>
      <c r="L896" s="147" t="str">
        <f t="shared" si="7"/>
        <v/>
      </c>
      <c r="M896" s="147" t="str">
        <f t="shared" si="8"/>
        <v/>
      </c>
      <c r="N896" s="147" t="str">
        <f t="shared" si="48"/>
        <v/>
      </c>
      <c r="O896" s="147" t="str">
        <f t="shared" si="9"/>
        <v/>
      </c>
      <c r="P896" s="146" t="str">
        <f t="shared" si="3503"/>
        <v/>
      </c>
      <c r="Q896" s="147" t="str">
        <f t="shared" si="3504"/>
        <v/>
      </c>
      <c r="R896" s="146" t="str">
        <f t="shared" si="12"/>
        <v/>
      </c>
      <c r="S896" s="146" t="str">
        <f t="shared" si="13"/>
        <v/>
      </c>
      <c r="T896" s="146" t="str">
        <f>IF(NOT(ISBLANK(DH896)),
        IF(AND(ISREF('Input Tenderers'!$J$8:$K$8),COUNTA('Input Tenderers'!$N$8)&gt;0),
                IF(COUNTA('Input Implementation Transactio'!$N896:$O896)&gt;0,"supplier;tenderer;payee","supplier;tenderer"),
                IF(COUNTA('Input Implementation Transactio'!$N896:$O896)&gt;0,"supplier;payee","supplier")
                ),
        IF(COUNTA('Input Implementation Transactio'!$N896:$O896)&gt;0, "payee", "")
        )</f>
        <v/>
      </c>
      <c r="U896" s="146" t="str">
        <f t="shared" si="14"/>
        <v/>
      </c>
      <c r="V896" s="146" t="str">
        <f t="shared" si="15"/>
        <v/>
      </c>
      <c r="W896" s="148" t="str">
        <f t="shared" si="3505"/>
        <v/>
      </c>
      <c r="X896" s="175" t="str">
        <f t="shared" si="3506"/>
        <v/>
      </c>
      <c r="Y896" s="170" t="str">
        <f t="shared" si="3507"/>
        <v/>
      </c>
      <c r="Z896" s="150" t="str">
        <f t="shared" si="19"/>
        <v/>
      </c>
      <c r="AA896" s="146" t="str">
        <f t="shared" si="20"/>
        <v/>
      </c>
      <c r="AB896" s="146" t="str">
        <f t="shared" si="21"/>
        <v/>
      </c>
      <c r="AC896" s="146" t="str">
        <f t="shared" si="22"/>
        <v/>
      </c>
      <c r="AD896" s="148" t="str">
        <f t="shared" si="3508"/>
        <v/>
      </c>
      <c r="AE896" s="148" t="str">
        <f t="shared" si="24"/>
        <v/>
      </c>
      <c r="AF896" s="175" t="str">
        <f t="shared" si="3509"/>
        <v/>
      </c>
      <c r="AG896" s="170" t="str">
        <f t="shared" si="3510"/>
        <v/>
      </c>
      <c r="AH896" s="148" t="str">
        <f t="shared" si="3511"/>
        <v/>
      </c>
      <c r="AI896" s="146" t="str">
        <f t="shared" si="28"/>
        <v/>
      </c>
      <c r="AJ896" s="146" t="str">
        <f t="shared" si="29"/>
        <v/>
      </c>
      <c r="AK896" s="146" t="str">
        <f t="shared" si="30"/>
        <v/>
      </c>
      <c r="AL896" s="146" t="str">
        <f t="shared" si="31"/>
        <v/>
      </c>
      <c r="AM896" s="171" t="str">
        <f t="shared" si="32"/>
        <v/>
      </c>
      <c r="AN896" s="171" t="str">
        <f t="shared" si="33"/>
        <v/>
      </c>
      <c r="AO896" s="146" t="str">
        <f t="shared" si="34"/>
        <v/>
      </c>
      <c r="AP896" s="146" t="str">
        <f t="shared" si="35"/>
        <v/>
      </c>
      <c r="AQ896" s="146" t="str">
        <f t="shared" si="36"/>
        <v/>
      </c>
      <c r="AR896" s="146" t="str">
        <f t="shared" ref="AR896:AS896" si="3740">IF(NOT(ISBLANK(CB896)),CONCATENATE(TEXT(CB896,"yyyy-mm-ddThh:MM:ss"),"Z"),"")</f>
        <v/>
      </c>
      <c r="AS896" s="146" t="str">
        <f t="shared" si="3740"/>
        <v/>
      </c>
      <c r="AT896" s="146" t="str">
        <f t="shared" si="38"/>
        <v/>
      </c>
      <c r="AU896" s="146" t="str">
        <f t="shared" si="39"/>
        <v/>
      </c>
      <c r="AV896" s="146" t="str">
        <f t="shared" ref="AV896:AW896" si="3741">IF(NOT(ISBLANK(DT896)),CONCATENATE(TEXT(DT896,"yyyy-mm-ddThh:MM:ss"),"Z"),"")</f>
        <v/>
      </c>
      <c r="AW896" s="146" t="str">
        <f t="shared" si="3741"/>
        <v/>
      </c>
      <c r="AX896" s="146" t="str">
        <f t="shared" ref="AX896:AZ896" si="3742">IF(NOT(ISBLANK(ED896)),CONCATENATE(TEXT(ED896,"yyyy-mm-ddThh:MM:ss"),"Z"),"")</f>
        <v/>
      </c>
      <c r="AY896" s="146" t="str">
        <f t="shared" si="3742"/>
        <v/>
      </c>
      <c r="AZ896" s="146" t="str">
        <f t="shared" si="3742"/>
        <v/>
      </c>
      <c r="BA896" s="176"/>
      <c r="BB896" s="152"/>
      <c r="BC896" s="177"/>
      <c r="BD896" s="154"/>
      <c r="BE896" s="155"/>
      <c r="BF896" s="154"/>
      <c r="BG896" s="155"/>
      <c r="BH896" s="169"/>
      <c r="BI896" s="162"/>
      <c r="BJ896" s="172"/>
      <c r="BK896" s="162"/>
      <c r="BL896" s="158"/>
      <c r="BM896" s="172"/>
      <c r="BN896" s="162"/>
      <c r="BO896" s="167"/>
      <c r="BP896" s="169"/>
      <c r="BQ896" s="162"/>
      <c r="BR896" s="162"/>
      <c r="BS896" s="174"/>
      <c r="BT896" s="162"/>
      <c r="BU896" s="174"/>
      <c r="BV896" s="174"/>
      <c r="BW896" s="174"/>
      <c r="BX896" s="173"/>
      <c r="BY896" s="158"/>
      <c r="BZ896" s="160"/>
      <c r="CA896" s="172"/>
      <c r="CB896" s="152"/>
      <c r="CC896" s="152"/>
      <c r="CD896" s="156"/>
      <c r="CE896" s="172"/>
      <c r="CF896" s="162"/>
      <c r="CG896" s="162"/>
      <c r="CH896" s="158"/>
      <c r="CI896" s="173"/>
      <c r="CJ896" s="178"/>
      <c r="CK896" s="173"/>
      <c r="CL896" s="165"/>
      <c r="CM896" s="172"/>
      <c r="CN896" s="162"/>
      <c r="CO896" s="162"/>
      <c r="CP896" s="162"/>
      <c r="CQ896" s="162"/>
      <c r="CR896" s="169"/>
      <c r="CS896" s="162"/>
      <c r="CT896" s="162"/>
      <c r="CU896" s="174"/>
      <c r="CV896" s="152"/>
      <c r="CW896" s="173"/>
      <c r="CX896" s="158"/>
      <c r="CY896" s="172"/>
      <c r="CZ896" s="162"/>
      <c r="DA896" s="162"/>
      <c r="DB896" s="158"/>
      <c r="DC896" s="173"/>
      <c r="DD896" s="178"/>
      <c r="DE896" s="173"/>
      <c r="DF896" s="165"/>
      <c r="DG896" s="172"/>
      <c r="DH896" s="178"/>
      <c r="DI896" s="172"/>
      <c r="DJ896" s="178"/>
      <c r="DK896" s="172"/>
      <c r="DL896" s="162"/>
      <c r="DM896" s="167"/>
      <c r="DN896" s="169"/>
      <c r="DO896" s="162"/>
      <c r="DP896" s="162"/>
      <c r="DQ896" s="174"/>
      <c r="DR896" s="152"/>
      <c r="DS896" s="172"/>
      <c r="DT896" s="152"/>
      <c r="DU896" s="152"/>
      <c r="DV896" s="156"/>
      <c r="DW896" s="173"/>
      <c r="DX896" s="158"/>
      <c r="DY896" s="172"/>
      <c r="DZ896" s="162"/>
      <c r="EA896" s="162"/>
      <c r="EB896" s="172"/>
      <c r="EC896" s="172"/>
      <c r="ED896" s="152"/>
      <c r="EE896" s="152"/>
      <c r="EF896" s="152"/>
      <c r="EG896" s="174"/>
      <c r="EH896" s="172"/>
      <c r="EI896" s="162"/>
      <c r="EJ896" s="162"/>
    </row>
    <row r="897" spans="1:140" ht="12.5">
      <c r="A897" s="168"/>
      <c r="B897" s="169"/>
      <c r="C897" s="144" t="str">
        <f t="shared" si="0"/>
        <v/>
      </c>
      <c r="D897" s="144" t="str">
        <f t="shared" si="3500"/>
        <v/>
      </c>
      <c r="E897" s="144" t="str">
        <f t="shared" si="2"/>
        <v/>
      </c>
      <c r="F897" s="145" t="str">
        <f t="shared" si="3501"/>
        <v/>
      </c>
      <c r="G897" s="145" t="str">
        <f t="shared" si="4"/>
        <v/>
      </c>
      <c r="H897" s="145" t="str">
        <f t="shared" si="5"/>
        <v/>
      </c>
      <c r="I897" s="146" t="str">
        <f t="shared" ref="I897:J897" si="3743">IF(COUNTA($DO897:$DX897)&gt;0,$BA897,"")</f>
        <v/>
      </c>
      <c r="J897" s="146" t="str">
        <f t="shared" si="3743"/>
        <v/>
      </c>
      <c r="K897" s="147" t="str">
        <f t="shared" si="43"/>
        <v/>
      </c>
      <c r="L897" s="147" t="str">
        <f t="shared" si="7"/>
        <v/>
      </c>
      <c r="M897" s="147" t="str">
        <f t="shared" si="8"/>
        <v/>
      </c>
      <c r="N897" s="147" t="str">
        <f t="shared" si="48"/>
        <v/>
      </c>
      <c r="O897" s="147" t="str">
        <f t="shared" si="9"/>
        <v/>
      </c>
      <c r="P897" s="146" t="str">
        <f t="shared" si="3503"/>
        <v/>
      </c>
      <c r="Q897" s="147" t="str">
        <f t="shared" si="3504"/>
        <v/>
      </c>
      <c r="R897" s="146" t="str">
        <f t="shared" si="12"/>
        <v/>
      </c>
      <c r="S897" s="146" t="str">
        <f t="shared" si="13"/>
        <v/>
      </c>
      <c r="T897" s="146" t="str">
        <f>IF(NOT(ISBLANK(DH897)),
        IF(AND(ISREF('Input Tenderers'!$J$8:$K$8),COUNTA('Input Tenderers'!$N$8)&gt;0),
                IF(COUNTA('Input Implementation Transactio'!$N897:$O897)&gt;0,"supplier;tenderer;payee","supplier;tenderer"),
                IF(COUNTA('Input Implementation Transactio'!$N897:$O897)&gt;0,"supplier;payee","supplier")
                ),
        IF(COUNTA('Input Implementation Transactio'!$N897:$O897)&gt;0, "payee", "")
        )</f>
        <v/>
      </c>
      <c r="U897" s="146" t="str">
        <f t="shared" si="14"/>
        <v/>
      </c>
      <c r="V897" s="146" t="str">
        <f t="shared" si="15"/>
        <v/>
      </c>
      <c r="W897" s="148" t="str">
        <f t="shared" si="3505"/>
        <v/>
      </c>
      <c r="X897" s="175" t="str">
        <f t="shared" si="3506"/>
        <v/>
      </c>
      <c r="Y897" s="170" t="str">
        <f t="shared" si="3507"/>
        <v/>
      </c>
      <c r="Z897" s="150" t="str">
        <f t="shared" si="19"/>
        <v/>
      </c>
      <c r="AA897" s="146" t="str">
        <f t="shared" si="20"/>
        <v/>
      </c>
      <c r="AB897" s="146" t="str">
        <f t="shared" si="21"/>
        <v/>
      </c>
      <c r="AC897" s="146" t="str">
        <f t="shared" si="22"/>
        <v/>
      </c>
      <c r="AD897" s="148" t="str">
        <f t="shared" si="3508"/>
        <v/>
      </c>
      <c r="AE897" s="148" t="str">
        <f t="shared" si="24"/>
        <v/>
      </c>
      <c r="AF897" s="175" t="str">
        <f t="shared" si="3509"/>
        <v/>
      </c>
      <c r="AG897" s="170" t="str">
        <f t="shared" si="3510"/>
        <v/>
      </c>
      <c r="AH897" s="148" t="str">
        <f t="shared" si="3511"/>
        <v/>
      </c>
      <c r="AI897" s="146" t="str">
        <f t="shared" si="28"/>
        <v/>
      </c>
      <c r="AJ897" s="146" t="str">
        <f t="shared" si="29"/>
        <v/>
      </c>
      <c r="AK897" s="146" t="str">
        <f t="shared" si="30"/>
        <v/>
      </c>
      <c r="AL897" s="146" t="str">
        <f t="shared" si="31"/>
        <v/>
      </c>
      <c r="AM897" s="171" t="str">
        <f t="shared" si="32"/>
        <v/>
      </c>
      <c r="AN897" s="171" t="str">
        <f t="shared" si="33"/>
        <v/>
      </c>
      <c r="AO897" s="146" t="str">
        <f t="shared" si="34"/>
        <v/>
      </c>
      <c r="AP897" s="146" t="str">
        <f t="shared" si="35"/>
        <v/>
      </c>
      <c r="AQ897" s="146" t="str">
        <f t="shared" si="36"/>
        <v/>
      </c>
      <c r="AR897" s="146" t="str">
        <f t="shared" ref="AR897:AS897" si="3744">IF(NOT(ISBLANK(CB897)),CONCATENATE(TEXT(CB897,"yyyy-mm-ddThh:MM:ss"),"Z"),"")</f>
        <v/>
      </c>
      <c r="AS897" s="146" t="str">
        <f t="shared" si="3744"/>
        <v/>
      </c>
      <c r="AT897" s="146" t="str">
        <f t="shared" si="38"/>
        <v/>
      </c>
      <c r="AU897" s="146" t="str">
        <f t="shared" si="39"/>
        <v/>
      </c>
      <c r="AV897" s="146" t="str">
        <f t="shared" ref="AV897:AW897" si="3745">IF(NOT(ISBLANK(DT897)),CONCATENATE(TEXT(DT897,"yyyy-mm-ddThh:MM:ss"),"Z"),"")</f>
        <v/>
      </c>
      <c r="AW897" s="146" t="str">
        <f t="shared" si="3745"/>
        <v/>
      </c>
      <c r="AX897" s="146" t="str">
        <f t="shared" ref="AX897:AZ897" si="3746">IF(NOT(ISBLANK(ED897)),CONCATENATE(TEXT(ED897,"yyyy-mm-ddThh:MM:ss"),"Z"),"")</f>
        <v/>
      </c>
      <c r="AY897" s="146" t="str">
        <f t="shared" si="3746"/>
        <v/>
      </c>
      <c r="AZ897" s="146" t="str">
        <f t="shared" si="3746"/>
        <v/>
      </c>
      <c r="BA897" s="176"/>
      <c r="BB897" s="152"/>
      <c r="BC897" s="177"/>
      <c r="BD897" s="154"/>
      <c r="BE897" s="155"/>
      <c r="BF897" s="154"/>
      <c r="BG897" s="155"/>
      <c r="BH897" s="169"/>
      <c r="BI897" s="162"/>
      <c r="BJ897" s="172"/>
      <c r="BK897" s="162"/>
      <c r="BL897" s="158"/>
      <c r="BM897" s="172"/>
      <c r="BN897" s="162"/>
      <c r="BO897" s="167"/>
      <c r="BP897" s="169"/>
      <c r="BQ897" s="162"/>
      <c r="BR897" s="162"/>
      <c r="BS897" s="174"/>
      <c r="BT897" s="162"/>
      <c r="BU897" s="174"/>
      <c r="BV897" s="174"/>
      <c r="BW897" s="174"/>
      <c r="BX897" s="173"/>
      <c r="BY897" s="158"/>
      <c r="BZ897" s="160"/>
      <c r="CA897" s="172"/>
      <c r="CB897" s="152"/>
      <c r="CC897" s="152"/>
      <c r="CD897" s="156"/>
      <c r="CE897" s="172"/>
      <c r="CF897" s="162"/>
      <c r="CG897" s="162"/>
      <c r="CH897" s="158"/>
      <c r="CI897" s="173"/>
      <c r="CJ897" s="178"/>
      <c r="CK897" s="173"/>
      <c r="CL897" s="165"/>
      <c r="CM897" s="172"/>
      <c r="CN897" s="162"/>
      <c r="CO897" s="162"/>
      <c r="CP897" s="162"/>
      <c r="CQ897" s="162"/>
      <c r="CR897" s="169"/>
      <c r="CS897" s="162"/>
      <c r="CT897" s="162"/>
      <c r="CU897" s="174"/>
      <c r="CV897" s="152"/>
      <c r="CW897" s="173"/>
      <c r="CX897" s="158"/>
      <c r="CY897" s="172"/>
      <c r="CZ897" s="162"/>
      <c r="DA897" s="162"/>
      <c r="DB897" s="158"/>
      <c r="DC897" s="173"/>
      <c r="DD897" s="178"/>
      <c r="DE897" s="173"/>
      <c r="DF897" s="165"/>
      <c r="DG897" s="172"/>
      <c r="DH897" s="178"/>
      <c r="DI897" s="172"/>
      <c r="DJ897" s="178"/>
      <c r="DK897" s="172"/>
      <c r="DL897" s="162"/>
      <c r="DM897" s="167"/>
      <c r="DN897" s="169"/>
      <c r="DO897" s="162"/>
      <c r="DP897" s="162"/>
      <c r="DQ897" s="174"/>
      <c r="DR897" s="152"/>
      <c r="DS897" s="172"/>
      <c r="DT897" s="152"/>
      <c r="DU897" s="152"/>
      <c r="DV897" s="156"/>
      <c r="DW897" s="173"/>
      <c r="DX897" s="158"/>
      <c r="DY897" s="172"/>
      <c r="DZ897" s="162"/>
      <c r="EA897" s="162"/>
      <c r="EB897" s="172"/>
      <c r="EC897" s="172"/>
      <c r="ED897" s="152"/>
      <c r="EE897" s="152"/>
      <c r="EF897" s="152"/>
      <c r="EG897" s="174"/>
      <c r="EH897" s="172"/>
      <c r="EI897" s="162"/>
      <c r="EJ897" s="162"/>
    </row>
    <row r="898" spans="1:140" ht="12.5">
      <c r="A898" s="168"/>
      <c r="B898" s="169"/>
      <c r="C898" s="144" t="str">
        <f t="shared" si="0"/>
        <v/>
      </c>
      <c r="D898" s="144" t="str">
        <f t="shared" si="3500"/>
        <v/>
      </c>
      <c r="E898" s="144" t="str">
        <f t="shared" si="2"/>
        <v/>
      </c>
      <c r="F898" s="145" t="str">
        <f t="shared" si="3501"/>
        <v/>
      </c>
      <c r="G898" s="145" t="str">
        <f t="shared" si="4"/>
        <v/>
      </c>
      <c r="H898" s="145" t="str">
        <f t="shared" si="5"/>
        <v/>
      </c>
      <c r="I898" s="146" t="str">
        <f t="shared" ref="I898:J898" si="3747">IF(COUNTA($DO898:$DX898)&gt;0,$BA898,"")</f>
        <v/>
      </c>
      <c r="J898" s="146" t="str">
        <f t="shared" si="3747"/>
        <v/>
      </c>
      <c r="K898" s="147" t="str">
        <f t="shared" si="43"/>
        <v/>
      </c>
      <c r="L898" s="147" t="str">
        <f t="shared" si="7"/>
        <v/>
      </c>
      <c r="M898" s="147" t="str">
        <f t="shared" si="8"/>
        <v/>
      </c>
      <c r="N898" s="147" t="str">
        <f t="shared" si="48"/>
        <v/>
      </c>
      <c r="O898" s="147" t="str">
        <f t="shared" si="9"/>
        <v/>
      </c>
      <c r="P898" s="146" t="str">
        <f t="shared" si="3503"/>
        <v/>
      </c>
      <c r="Q898" s="147" t="str">
        <f t="shared" si="3504"/>
        <v/>
      </c>
      <c r="R898" s="146" t="str">
        <f t="shared" si="12"/>
        <v/>
      </c>
      <c r="S898" s="146" t="str">
        <f t="shared" si="13"/>
        <v/>
      </c>
      <c r="T898" s="146" t="str">
        <f>IF(NOT(ISBLANK(DH898)),
        IF(AND(ISREF('Input Tenderers'!$J$8:$K$8),COUNTA('Input Tenderers'!$N$8)&gt;0),
                IF(COUNTA('Input Implementation Transactio'!$N898:$O898)&gt;0,"supplier;tenderer;payee","supplier;tenderer"),
                IF(COUNTA('Input Implementation Transactio'!$N898:$O898)&gt;0,"supplier;payee","supplier")
                ),
        IF(COUNTA('Input Implementation Transactio'!$N898:$O898)&gt;0, "payee", "")
        )</f>
        <v/>
      </c>
      <c r="U898" s="146" t="str">
        <f t="shared" si="14"/>
        <v/>
      </c>
      <c r="V898" s="146" t="str">
        <f t="shared" si="15"/>
        <v/>
      </c>
      <c r="W898" s="148" t="str">
        <f t="shared" si="3505"/>
        <v/>
      </c>
      <c r="X898" s="175" t="str">
        <f t="shared" si="3506"/>
        <v/>
      </c>
      <c r="Y898" s="170" t="str">
        <f t="shared" si="3507"/>
        <v/>
      </c>
      <c r="Z898" s="150" t="str">
        <f t="shared" si="19"/>
        <v/>
      </c>
      <c r="AA898" s="146" t="str">
        <f t="shared" si="20"/>
        <v/>
      </c>
      <c r="AB898" s="146" t="str">
        <f t="shared" si="21"/>
        <v/>
      </c>
      <c r="AC898" s="146" t="str">
        <f t="shared" si="22"/>
        <v/>
      </c>
      <c r="AD898" s="148" t="str">
        <f t="shared" si="3508"/>
        <v/>
      </c>
      <c r="AE898" s="148" t="str">
        <f t="shared" si="24"/>
        <v/>
      </c>
      <c r="AF898" s="175" t="str">
        <f t="shared" si="3509"/>
        <v/>
      </c>
      <c r="AG898" s="170" t="str">
        <f t="shared" si="3510"/>
        <v/>
      </c>
      <c r="AH898" s="148" t="str">
        <f t="shared" si="3511"/>
        <v/>
      </c>
      <c r="AI898" s="146" t="str">
        <f t="shared" si="28"/>
        <v/>
      </c>
      <c r="AJ898" s="146" t="str">
        <f t="shared" si="29"/>
        <v/>
      </c>
      <c r="AK898" s="146" t="str">
        <f t="shared" si="30"/>
        <v/>
      </c>
      <c r="AL898" s="146" t="str">
        <f t="shared" si="31"/>
        <v/>
      </c>
      <c r="AM898" s="171" t="str">
        <f t="shared" si="32"/>
        <v/>
      </c>
      <c r="AN898" s="171" t="str">
        <f t="shared" si="33"/>
        <v/>
      </c>
      <c r="AO898" s="146" t="str">
        <f t="shared" si="34"/>
        <v/>
      </c>
      <c r="AP898" s="146" t="str">
        <f t="shared" si="35"/>
        <v/>
      </c>
      <c r="AQ898" s="146" t="str">
        <f t="shared" si="36"/>
        <v/>
      </c>
      <c r="AR898" s="146" t="str">
        <f t="shared" ref="AR898:AS898" si="3748">IF(NOT(ISBLANK(CB898)),CONCATENATE(TEXT(CB898,"yyyy-mm-ddThh:MM:ss"),"Z"),"")</f>
        <v/>
      </c>
      <c r="AS898" s="146" t="str">
        <f t="shared" si="3748"/>
        <v/>
      </c>
      <c r="AT898" s="146" t="str">
        <f t="shared" si="38"/>
        <v/>
      </c>
      <c r="AU898" s="146" t="str">
        <f t="shared" si="39"/>
        <v/>
      </c>
      <c r="AV898" s="146" t="str">
        <f t="shared" ref="AV898:AW898" si="3749">IF(NOT(ISBLANK(DT898)),CONCATENATE(TEXT(DT898,"yyyy-mm-ddThh:MM:ss"),"Z"),"")</f>
        <v/>
      </c>
      <c r="AW898" s="146" t="str">
        <f t="shared" si="3749"/>
        <v/>
      </c>
      <c r="AX898" s="146" t="str">
        <f t="shared" ref="AX898:AZ898" si="3750">IF(NOT(ISBLANK(ED898)),CONCATENATE(TEXT(ED898,"yyyy-mm-ddThh:MM:ss"),"Z"),"")</f>
        <v/>
      </c>
      <c r="AY898" s="146" t="str">
        <f t="shared" si="3750"/>
        <v/>
      </c>
      <c r="AZ898" s="146" t="str">
        <f t="shared" si="3750"/>
        <v/>
      </c>
      <c r="BA898" s="176"/>
      <c r="BB898" s="152"/>
      <c r="BC898" s="177"/>
      <c r="BD898" s="154"/>
      <c r="BE898" s="155"/>
      <c r="BF898" s="154"/>
      <c r="BG898" s="155"/>
      <c r="BH898" s="169"/>
      <c r="BI898" s="162"/>
      <c r="BJ898" s="172"/>
      <c r="BK898" s="162"/>
      <c r="BL898" s="158"/>
      <c r="BM898" s="172"/>
      <c r="BN898" s="162"/>
      <c r="BO898" s="167"/>
      <c r="BP898" s="169"/>
      <c r="BQ898" s="162"/>
      <c r="BR898" s="162"/>
      <c r="BS898" s="174"/>
      <c r="BT898" s="162"/>
      <c r="BU898" s="174"/>
      <c r="BV898" s="174"/>
      <c r="BW898" s="174"/>
      <c r="BX898" s="173"/>
      <c r="BY898" s="158"/>
      <c r="BZ898" s="160"/>
      <c r="CA898" s="172"/>
      <c r="CB898" s="152"/>
      <c r="CC898" s="152"/>
      <c r="CD898" s="156"/>
      <c r="CE898" s="172"/>
      <c r="CF898" s="162"/>
      <c r="CG898" s="162"/>
      <c r="CH898" s="158"/>
      <c r="CI898" s="173"/>
      <c r="CJ898" s="178"/>
      <c r="CK898" s="173"/>
      <c r="CL898" s="165"/>
      <c r="CM898" s="172"/>
      <c r="CN898" s="162"/>
      <c r="CO898" s="162"/>
      <c r="CP898" s="162"/>
      <c r="CQ898" s="162"/>
      <c r="CR898" s="169"/>
      <c r="CS898" s="162"/>
      <c r="CT898" s="162"/>
      <c r="CU898" s="174"/>
      <c r="CV898" s="152"/>
      <c r="CW898" s="173"/>
      <c r="CX898" s="158"/>
      <c r="CY898" s="172"/>
      <c r="CZ898" s="162"/>
      <c r="DA898" s="162"/>
      <c r="DB898" s="158"/>
      <c r="DC898" s="173"/>
      <c r="DD898" s="178"/>
      <c r="DE898" s="173"/>
      <c r="DF898" s="165"/>
      <c r="DG898" s="172"/>
      <c r="DH898" s="178"/>
      <c r="DI898" s="172"/>
      <c r="DJ898" s="178"/>
      <c r="DK898" s="172"/>
      <c r="DL898" s="162"/>
      <c r="DM898" s="167"/>
      <c r="DN898" s="169"/>
      <c r="DO898" s="162"/>
      <c r="DP898" s="162"/>
      <c r="DQ898" s="174"/>
      <c r="DR898" s="152"/>
      <c r="DS898" s="172"/>
      <c r="DT898" s="152"/>
      <c r="DU898" s="152"/>
      <c r="DV898" s="156"/>
      <c r="DW898" s="173"/>
      <c r="DX898" s="158"/>
      <c r="DY898" s="172"/>
      <c r="DZ898" s="162"/>
      <c r="EA898" s="162"/>
      <c r="EB898" s="172"/>
      <c r="EC898" s="172"/>
      <c r="ED898" s="152"/>
      <c r="EE898" s="152"/>
      <c r="EF898" s="152"/>
      <c r="EG898" s="174"/>
      <c r="EH898" s="172"/>
      <c r="EI898" s="162"/>
      <c r="EJ898" s="162"/>
    </row>
    <row r="899" spans="1:140" ht="12.5">
      <c r="A899" s="168"/>
      <c r="B899" s="169"/>
      <c r="C899" s="144" t="str">
        <f t="shared" si="0"/>
        <v/>
      </c>
      <c r="D899" s="144" t="str">
        <f t="shared" si="3500"/>
        <v/>
      </c>
      <c r="E899" s="144" t="str">
        <f t="shared" si="2"/>
        <v/>
      </c>
      <c r="F899" s="145" t="str">
        <f t="shared" si="3501"/>
        <v/>
      </c>
      <c r="G899" s="145" t="str">
        <f t="shared" si="4"/>
        <v/>
      </c>
      <c r="H899" s="145" t="str">
        <f t="shared" si="5"/>
        <v/>
      </c>
      <c r="I899" s="146" t="str">
        <f t="shared" ref="I899:J899" si="3751">IF(COUNTA($DO899:$DX899)&gt;0,$BA899,"")</f>
        <v/>
      </c>
      <c r="J899" s="146" t="str">
        <f t="shared" si="3751"/>
        <v/>
      </c>
      <c r="K899" s="147" t="str">
        <f t="shared" si="43"/>
        <v/>
      </c>
      <c r="L899" s="147" t="str">
        <f t="shared" si="7"/>
        <v/>
      </c>
      <c r="M899" s="147" t="str">
        <f t="shared" si="8"/>
        <v/>
      </c>
      <c r="N899" s="147" t="str">
        <f t="shared" si="48"/>
        <v/>
      </c>
      <c r="O899" s="147" t="str">
        <f t="shared" si="9"/>
        <v/>
      </c>
      <c r="P899" s="146" t="str">
        <f t="shared" si="3503"/>
        <v/>
      </c>
      <c r="Q899" s="147" t="str">
        <f t="shared" si="3504"/>
        <v/>
      </c>
      <c r="R899" s="146" t="str">
        <f t="shared" si="12"/>
        <v/>
      </c>
      <c r="S899" s="146" t="str">
        <f t="shared" si="13"/>
        <v/>
      </c>
      <c r="T899" s="146" t="str">
        <f>IF(NOT(ISBLANK(DH899)),
        IF(AND(ISREF('Input Tenderers'!$J$8:$K$8),COUNTA('Input Tenderers'!$N$8)&gt;0),
                IF(COUNTA('Input Implementation Transactio'!$N899:$O899)&gt;0,"supplier;tenderer;payee","supplier;tenderer"),
                IF(COUNTA('Input Implementation Transactio'!$N899:$O899)&gt;0,"supplier;payee","supplier")
                ),
        IF(COUNTA('Input Implementation Transactio'!$N899:$O899)&gt;0, "payee", "")
        )</f>
        <v/>
      </c>
      <c r="U899" s="146" t="str">
        <f t="shared" si="14"/>
        <v/>
      </c>
      <c r="V899" s="146" t="str">
        <f t="shared" si="15"/>
        <v/>
      </c>
      <c r="W899" s="148" t="str">
        <f t="shared" si="3505"/>
        <v/>
      </c>
      <c r="X899" s="175" t="str">
        <f t="shared" si="3506"/>
        <v/>
      </c>
      <c r="Y899" s="170" t="str">
        <f t="shared" si="3507"/>
        <v/>
      </c>
      <c r="Z899" s="150" t="str">
        <f t="shared" si="19"/>
        <v/>
      </c>
      <c r="AA899" s="146" t="str">
        <f t="shared" si="20"/>
        <v/>
      </c>
      <c r="AB899" s="146" t="str">
        <f t="shared" si="21"/>
        <v/>
      </c>
      <c r="AC899" s="146" t="str">
        <f t="shared" si="22"/>
        <v/>
      </c>
      <c r="AD899" s="148" t="str">
        <f t="shared" si="3508"/>
        <v/>
      </c>
      <c r="AE899" s="148" t="str">
        <f t="shared" si="24"/>
        <v/>
      </c>
      <c r="AF899" s="175" t="str">
        <f t="shared" si="3509"/>
        <v/>
      </c>
      <c r="AG899" s="170" t="str">
        <f t="shared" si="3510"/>
        <v/>
      </c>
      <c r="AH899" s="148" t="str">
        <f t="shared" si="3511"/>
        <v/>
      </c>
      <c r="AI899" s="146" t="str">
        <f t="shared" si="28"/>
        <v/>
      </c>
      <c r="AJ899" s="146" t="str">
        <f t="shared" si="29"/>
        <v/>
      </c>
      <c r="AK899" s="146" t="str">
        <f t="shared" si="30"/>
        <v/>
      </c>
      <c r="AL899" s="146" t="str">
        <f t="shared" si="31"/>
        <v/>
      </c>
      <c r="AM899" s="171" t="str">
        <f t="shared" si="32"/>
        <v/>
      </c>
      <c r="AN899" s="171" t="str">
        <f t="shared" si="33"/>
        <v/>
      </c>
      <c r="AO899" s="146" t="str">
        <f t="shared" si="34"/>
        <v/>
      </c>
      <c r="AP899" s="146" t="str">
        <f t="shared" si="35"/>
        <v/>
      </c>
      <c r="AQ899" s="146" t="str">
        <f t="shared" si="36"/>
        <v/>
      </c>
      <c r="AR899" s="146" t="str">
        <f t="shared" ref="AR899:AS899" si="3752">IF(NOT(ISBLANK(CB899)),CONCATENATE(TEXT(CB899,"yyyy-mm-ddThh:MM:ss"),"Z"),"")</f>
        <v/>
      </c>
      <c r="AS899" s="146" t="str">
        <f t="shared" si="3752"/>
        <v/>
      </c>
      <c r="AT899" s="146" t="str">
        <f t="shared" si="38"/>
        <v/>
      </c>
      <c r="AU899" s="146" t="str">
        <f t="shared" si="39"/>
        <v/>
      </c>
      <c r="AV899" s="146" t="str">
        <f t="shared" ref="AV899:AW899" si="3753">IF(NOT(ISBLANK(DT899)),CONCATENATE(TEXT(DT899,"yyyy-mm-ddThh:MM:ss"),"Z"),"")</f>
        <v/>
      </c>
      <c r="AW899" s="146" t="str">
        <f t="shared" si="3753"/>
        <v/>
      </c>
      <c r="AX899" s="146" t="str">
        <f t="shared" ref="AX899:AZ899" si="3754">IF(NOT(ISBLANK(ED899)),CONCATENATE(TEXT(ED899,"yyyy-mm-ddThh:MM:ss"),"Z"),"")</f>
        <v/>
      </c>
      <c r="AY899" s="146" t="str">
        <f t="shared" si="3754"/>
        <v/>
      </c>
      <c r="AZ899" s="146" t="str">
        <f t="shared" si="3754"/>
        <v/>
      </c>
      <c r="BA899" s="176"/>
      <c r="BB899" s="152"/>
      <c r="BC899" s="177"/>
      <c r="BD899" s="154"/>
      <c r="BE899" s="155"/>
      <c r="BF899" s="154"/>
      <c r="BG899" s="155"/>
      <c r="BH899" s="169"/>
      <c r="BI899" s="162"/>
      <c r="BJ899" s="172"/>
      <c r="BK899" s="162"/>
      <c r="BL899" s="158"/>
      <c r="BM899" s="172"/>
      <c r="BN899" s="162"/>
      <c r="BO899" s="167"/>
      <c r="BP899" s="169"/>
      <c r="BQ899" s="162"/>
      <c r="BR899" s="162"/>
      <c r="BS899" s="174"/>
      <c r="BT899" s="162"/>
      <c r="BU899" s="174"/>
      <c r="BV899" s="174"/>
      <c r="BW899" s="174"/>
      <c r="BX899" s="173"/>
      <c r="BY899" s="158"/>
      <c r="BZ899" s="160"/>
      <c r="CA899" s="172"/>
      <c r="CB899" s="152"/>
      <c r="CC899" s="152"/>
      <c r="CD899" s="156"/>
      <c r="CE899" s="172"/>
      <c r="CF899" s="162"/>
      <c r="CG899" s="162"/>
      <c r="CH899" s="158"/>
      <c r="CI899" s="173"/>
      <c r="CJ899" s="178"/>
      <c r="CK899" s="173"/>
      <c r="CL899" s="165"/>
      <c r="CM899" s="172"/>
      <c r="CN899" s="162"/>
      <c r="CO899" s="162"/>
      <c r="CP899" s="162"/>
      <c r="CQ899" s="162"/>
      <c r="CR899" s="169"/>
      <c r="CS899" s="162"/>
      <c r="CT899" s="162"/>
      <c r="CU899" s="174"/>
      <c r="CV899" s="152"/>
      <c r="CW899" s="173"/>
      <c r="CX899" s="158"/>
      <c r="CY899" s="172"/>
      <c r="CZ899" s="162"/>
      <c r="DA899" s="162"/>
      <c r="DB899" s="158"/>
      <c r="DC899" s="173"/>
      <c r="DD899" s="178"/>
      <c r="DE899" s="173"/>
      <c r="DF899" s="165"/>
      <c r="DG899" s="172"/>
      <c r="DH899" s="178"/>
      <c r="DI899" s="172"/>
      <c r="DJ899" s="178"/>
      <c r="DK899" s="172"/>
      <c r="DL899" s="162"/>
      <c r="DM899" s="167"/>
      <c r="DN899" s="169"/>
      <c r="DO899" s="162"/>
      <c r="DP899" s="162"/>
      <c r="DQ899" s="174"/>
      <c r="DR899" s="152"/>
      <c r="DS899" s="172"/>
      <c r="DT899" s="152"/>
      <c r="DU899" s="152"/>
      <c r="DV899" s="156"/>
      <c r="DW899" s="173"/>
      <c r="DX899" s="158"/>
      <c r="DY899" s="172"/>
      <c r="DZ899" s="162"/>
      <c r="EA899" s="162"/>
      <c r="EB899" s="172"/>
      <c r="EC899" s="172"/>
      <c r="ED899" s="152"/>
      <c r="EE899" s="152"/>
      <c r="EF899" s="152"/>
      <c r="EG899" s="174"/>
      <c r="EH899" s="172"/>
      <c r="EI899" s="162"/>
      <c r="EJ899" s="162"/>
    </row>
    <row r="900" spans="1:140" ht="12.5">
      <c r="A900" s="168"/>
      <c r="B900" s="169"/>
      <c r="C900" s="144" t="str">
        <f t="shared" si="0"/>
        <v/>
      </c>
      <c r="D900" s="144" t="str">
        <f t="shared" si="3500"/>
        <v/>
      </c>
      <c r="E900" s="144" t="str">
        <f t="shared" si="2"/>
        <v/>
      </c>
      <c r="F900" s="145" t="str">
        <f t="shared" si="3501"/>
        <v/>
      </c>
      <c r="G900" s="145" t="str">
        <f t="shared" si="4"/>
        <v/>
      </c>
      <c r="H900" s="145" t="str">
        <f t="shared" si="5"/>
        <v/>
      </c>
      <c r="I900" s="146" t="str">
        <f t="shared" ref="I900:J900" si="3755">IF(COUNTA($DO900:$DX900)&gt;0,$BA900,"")</f>
        <v/>
      </c>
      <c r="J900" s="146" t="str">
        <f t="shared" si="3755"/>
        <v/>
      </c>
      <c r="K900" s="147" t="str">
        <f t="shared" si="43"/>
        <v/>
      </c>
      <c r="L900" s="147" t="str">
        <f t="shared" si="7"/>
        <v/>
      </c>
      <c r="M900" s="147" t="str">
        <f t="shared" si="8"/>
        <v/>
      </c>
      <c r="N900" s="147" t="str">
        <f t="shared" si="48"/>
        <v/>
      </c>
      <c r="O900" s="147" t="str">
        <f t="shared" si="9"/>
        <v/>
      </c>
      <c r="P900" s="146" t="str">
        <f t="shared" si="3503"/>
        <v/>
      </c>
      <c r="Q900" s="147" t="str">
        <f t="shared" si="3504"/>
        <v/>
      </c>
      <c r="R900" s="146" t="str">
        <f t="shared" si="12"/>
        <v/>
      </c>
      <c r="S900" s="146" t="str">
        <f t="shared" si="13"/>
        <v/>
      </c>
      <c r="T900" s="146" t="str">
        <f>IF(NOT(ISBLANK(DH900)),
        IF(AND(ISREF('Input Tenderers'!$J$8:$K$8),COUNTA('Input Tenderers'!$N$8)&gt;0),
                IF(COUNTA('Input Implementation Transactio'!$N900:$O900)&gt;0,"supplier;tenderer;payee","supplier;tenderer"),
                IF(COUNTA('Input Implementation Transactio'!$N900:$O900)&gt;0,"supplier;payee","supplier")
                ),
        IF(COUNTA('Input Implementation Transactio'!$N900:$O900)&gt;0, "payee", "")
        )</f>
        <v/>
      </c>
      <c r="U900" s="146" t="str">
        <f t="shared" si="14"/>
        <v/>
      </c>
      <c r="V900" s="146" t="str">
        <f t="shared" si="15"/>
        <v/>
      </c>
      <c r="W900" s="148" t="str">
        <f t="shared" si="3505"/>
        <v/>
      </c>
      <c r="X900" s="175" t="str">
        <f t="shared" si="3506"/>
        <v/>
      </c>
      <c r="Y900" s="170" t="str">
        <f t="shared" si="3507"/>
        <v/>
      </c>
      <c r="Z900" s="150" t="str">
        <f t="shared" si="19"/>
        <v/>
      </c>
      <c r="AA900" s="146" t="str">
        <f t="shared" si="20"/>
        <v/>
      </c>
      <c r="AB900" s="146" t="str">
        <f t="shared" si="21"/>
        <v/>
      </c>
      <c r="AC900" s="146" t="str">
        <f t="shared" si="22"/>
        <v/>
      </c>
      <c r="AD900" s="148" t="str">
        <f t="shared" si="3508"/>
        <v/>
      </c>
      <c r="AE900" s="148" t="str">
        <f t="shared" si="24"/>
        <v/>
      </c>
      <c r="AF900" s="175" t="str">
        <f t="shared" si="3509"/>
        <v/>
      </c>
      <c r="AG900" s="170" t="str">
        <f t="shared" si="3510"/>
        <v/>
      </c>
      <c r="AH900" s="148" t="str">
        <f t="shared" si="3511"/>
        <v/>
      </c>
      <c r="AI900" s="146" t="str">
        <f t="shared" si="28"/>
        <v/>
      </c>
      <c r="AJ900" s="146" t="str">
        <f t="shared" si="29"/>
        <v/>
      </c>
      <c r="AK900" s="146" t="str">
        <f t="shared" si="30"/>
        <v/>
      </c>
      <c r="AL900" s="146" t="str">
        <f t="shared" si="31"/>
        <v/>
      </c>
      <c r="AM900" s="171" t="str">
        <f t="shared" si="32"/>
        <v/>
      </c>
      <c r="AN900" s="171" t="str">
        <f t="shared" si="33"/>
        <v/>
      </c>
      <c r="AO900" s="146" t="str">
        <f t="shared" si="34"/>
        <v/>
      </c>
      <c r="AP900" s="146" t="str">
        <f t="shared" si="35"/>
        <v/>
      </c>
      <c r="AQ900" s="146" t="str">
        <f t="shared" si="36"/>
        <v/>
      </c>
      <c r="AR900" s="146" t="str">
        <f t="shared" ref="AR900:AS900" si="3756">IF(NOT(ISBLANK(CB900)),CONCATENATE(TEXT(CB900,"yyyy-mm-ddThh:MM:ss"),"Z"),"")</f>
        <v/>
      </c>
      <c r="AS900" s="146" t="str">
        <f t="shared" si="3756"/>
        <v/>
      </c>
      <c r="AT900" s="146" t="str">
        <f t="shared" si="38"/>
        <v/>
      </c>
      <c r="AU900" s="146" t="str">
        <f t="shared" si="39"/>
        <v/>
      </c>
      <c r="AV900" s="146" t="str">
        <f t="shared" ref="AV900:AW900" si="3757">IF(NOT(ISBLANK(DT900)),CONCATENATE(TEXT(DT900,"yyyy-mm-ddThh:MM:ss"),"Z"),"")</f>
        <v/>
      </c>
      <c r="AW900" s="146" t="str">
        <f t="shared" si="3757"/>
        <v/>
      </c>
      <c r="AX900" s="146" t="str">
        <f t="shared" ref="AX900:AZ900" si="3758">IF(NOT(ISBLANK(ED900)),CONCATENATE(TEXT(ED900,"yyyy-mm-ddThh:MM:ss"),"Z"),"")</f>
        <v/>
      </c>
      <c r="AY900" s="146" t="str">
        <f t="shared" si="3758"/>
        <v/>
      </c>
      <c r="AZ900" s="146" t="str">
        <f t="shared" si="3758"/>
        <v/>
      </c>
      <c r="BA900" s="176"/>
      <c r="BB900" s="152"/>
      <c r="BC900" s="177"/>
      <c r="BD900" s="154"/>
      <c r="BE900" s="155"/>
      <c r="BF900" s="154"/>
      <c r="BG900" s="155"/>
      <c r="BH900" s="169"/>
      <c r="BI900" s="162"/>
      <c r="BJ900" s="172"/>
      <c r="BK900" s="162"/>
      <c r="BL900" s="158"/>
      <c r="BM900" s="172"/>
      <c r="BN900" s="162"/>
      <c r="BO900" s="167"/>
      <c r="BP900" s="169"/>
      <c r="BQ900" s="162"/>
      <c r="BR900" s="162"/>
      <c r="BS900" s="174"/>
      <c r="BT900" s="162"/>
      <c r="BU900" s="174"/>
      <c r="BV900" s="174"/>
      <c r="BW900" s="174"/>
      <c r="BX900" s="173"/>
      <c r="BY900" s="158"/>
      <c r="BZ900" s="160"/>
      <c r="CA900" s="172"/>
      <c r="CB900" s="152"/>
      <c r="CC900" s="152"/>
      <c r="CD900" s="156"/>
      <c r="CE900" s="172"/>
      <c r="CF900" s="162"/>
      <c r="CG900" s="162"/>
      <c r="CH900" s="158"/>
      <c r="CI900" s="173"/>
      <c r="CJ900" s="178"/>
      <c r="CK900" s="173"/>
      <c r="CL900" s="165"/>
      <c r="CM900" s="172"/>
      <c r="CN900" s="162"/>
      <c r="CO900" s="162"/>
      <c r="CP900" s="162"/>
      <c r="CQ900" s="162"/>
      <c r="CR900" s="169"/>
      <c r="CS900" s="162"/>
      <c r="CT900" s="162"/>
      <c r="CU900" s="174"/>
      <c r="CV900" s="152"/>
      <c r="CW900" s="173"/>
      <c r="CX900" s="158"/>
      <c r="CY900" s="172"/>
      <c r="CZ900" s="162"/>
      <c r="DA900" s="162"/>
      <c r="DB900" s="158"/>
      <c r="DC900" s="173"/>
      <c r="DD900" s="178"/>
      <c r="DE900" s="173"/>
      <c r="DF900" s="165"/>
      <c r="DG900" s="172"/>
      <c r="DH900" s="178"/>
      <c r="DI900" s="172"/>
      <c r="DJ900" s="178"/>
      <c r="DK900" s="172"/>
      <c r="DL900" s="162"/>
      <c r="DM900" s="167"/>
      <c r="DN900" s="169"/>
      <c r="DO900" s="162"/>
      <c r="DP900" s="162"/>
      <c r="DQ900" s="174"/>
      <c r="DR900" s="152"/>
      <c r="DS900" s="172"/>
      <c r="DT900" s="152"/>
      <c r="DU900" s="152"/>
      <c r="DV900" s="156"/>
      <c r="DW900" s="173"/>
      <c r="DX900" s="158"/>
      <c r="DY900" s="172"/>
      <c r="DZ900" s="162"/>
      <c r="EA900" s="162"/>
      <c r="EB900" s="172"/>
      <c r="EC900" s="172"/>
      <c r="ED900" s="152"/>
      <c r="EE900" s="152"/>
      <c r="EF900" s="152"/>
      <c r="EG900" s="174"/>
      <c r="EH900" s="172"/>
      <c r="EI900" s="162"/>
      <c r="EJ900" s="162"/>
    </row>
    <row r="901" spans="1:140" ht="12.5">
      <c r="A901" s="168"/>
      <c r="B901" s="169"/>
      <c r="C901" s="144" t="str">
        <f t="shared" si="0"/>
        <v/>
      </c>
      <c r="D901" s="144" t="str">
        <f t="shared" si="3500"/>
        <v/>
      </c>
      <c r="E901" s="144" t="str">
        <f t="shared" si="2"/>
        <v/>
      </c>
      <c r="F901" s="145" t="str">
        <f t="shared" si="3501"/>
        <v/>
      </c>
      <c r="G901" s="145" t="str">
        <f t="shared" si="4"/>
        <v/>
      </c>
      <c r="H901" s="145" t="str">
        <f t="shared" si="5"/>
        <v/>
      </c>
      <c r="I901" s="146" t="str">
        <f t="shared" ref="I901:J901" si="3759">IF(COUNTA($DO901:$DX901)&gt;0,$BA901,"")</f>
        <v/>
      </c>
      <c r="J901" s="146" t="str">
        <f t="shared" si="3759"/>
        <v/>
      </c>
      <c r="K901" s="147" t="str">
        <f t="shared" si="43"/>
        <v/>
      </c>
      <c r="L901" s="147" t="str">
        <f t="shared" si="7"/>
        <v/>
      </c>
      <c r="M901" s="147" t="str">
        <f t="shared" si="8"/>
        <v/>
      </c>
      <c r="N901" s="147" t="str">
        <f t="shared" si="48"/>
        <v/>
      </c>
      <c r="O901" s="147" t="str">
        <f t="shared" si="9"/>
        <v/>
      </c>
      <c r="P901" s="146" t="str">
        <f t="shared" si="3503"/>
        <v/>
      </c>
      <c r="Q901" s="147" t="str">
        <f t="shared" si="3504"/>
        <v/>
      </c>
      <c r="R901" s="146" t="str">
        <f t="shared" si="12"/>
        <v/>
      </c>
      <c r="S901" s="146" t="str">
        <f t="shared" si="13"/>
        <v/>
      </c>
      <c r="T901" s="146" t="str">
        <f>IF(NOT(ISBLANK(DH901)),
        IF(AND(ISREF('Input Tenderers'!$J$8:$K$8),COUNTA('Input Tenderers'!$N$8)&gt;0),
                IF(COUNTA('Input Implementation Transactio'!$N901:$O901)&gt;0,"supplier;tenderer;payee","supplier;tenderer"),
                IF(COUNTA('Input Implementation Transactio'!$N901:$O901)&gt;0,"supplier;payee","supplier")
                ),
        IF(COUNTA('Input Implementation Transactio'!$N901:$O901)&gt;0, "payee", "")
        )</f>
        <v/>
      </c>
      <c r="U901" s="146" t="str">
        <f t="shared" si="14"/>
        <v/>
      </c>
      <c r="V901" s="146" t="str">
        <f t="shared" si="15"/>
        <v/>
      </c>
      <c r="W901" s="148" t="str">
        <f t="shared" si="3505"/>
        <v/>
      </c>
      <c r="X901" s="175" t="str">
        <f t="shared" si="3506"/>
        <v/>
      </c>
      <c r="Y901" s="170" t="str">
        <f t="shared" si="3507"/>
        <v/>
      </c>
      <c r="Z901" s="150" t="str">
        <f t="shared" si="19"/>
        <v/>
      </c>
      <c r="AA901" s="146" t="str">
        <f t="shared" si="20"/>
        <v/>
      </c>
      <c r="AB901" s="146" t="str">
        <f t="shared" si="21"/>
        <v/>
      </c>
      <c r="AC901" s="146" t="str">
        <f t="shared" si="22"/>
        <v/>
      </c>
      <c r="AD901" s="148" t="str">
        <f t="shared" si="3508"/>
        <v/>
      </c>
      <c r="AE901" s="148" t="str">
        <f t="shared" si="24"/>
        <v/>
      </c>
      <c r="AF901" s="175" t="str">
        <f t="shared" si="3509"/>
        <v/>
      </c>
      <c r="AG901" s="170" t="str">
        <f t="shared" si="3510"/>
        <v/>
      </c>
      <c r="AH901" s="148" t="str">
        <f t="shared" si="3511"/>
        <v/>
      </c>
      <c r="AI901" s="146" t="str">
        <f t="shared" si="28"/>
        <v/>
      </c>
      <c r="AJ901" s="146" t="str">
        <f t="shared" si="29"/>
        <v/>
      </c>
      <c r="AK901" s="146" t="str">
        <f t="shared" si="30"/>
        <v/>
      </c>
      <c r="AL901" s="146" t="str">
        <f t="shared" si="31"/>
        <v/>
      </c>
      <c r="AM901" s="171" t="str">
        <f t="shared" si="32"/>
        <v/>
      </c>
      <c r="AN901" s="171" t="str">
        <f t="shared" si="33"/>
        <v/>
      </c>
      <c r="AO901" s="146" t="str">
        <f t="shared" si="34"/>
        <v/>
      </c>
      <c r="AP901" s="146" t="str">
        <f t="shared" si="35"/>
        <v/>
      </c>
      <c r="AQ901" s="146" t="str">
        <f t="shared" si="36"/>
        <v/>
      </c>
      <c r="AR901" s="146" t="str">
        <f t="shared" ref="AR901:AS901" si="3760">IF(NOT(ISBLANK(CB901)),CONCATENATE(TEXT(CB901,"yyyy-mm-ddThh:MM:ss"),"Z"),"")</f>
        <v/>
      </c>
      <c r="AS901" s="146" t="str">
        <f t="shared" si="3760"/>
        <v/>
      </c>
      <c r="AT901" s="146" t="str">
        <f t="shared" si="38"/>
        <v/>
      </c>
      <c r="AU901" s="146" t="str">
        <f t="shared" si="39"/>
        <v/>
      </c>
      <c r="AV901" s="146" t="str">
        <f t="shared" ref="AV901:AW901" si="3761">IF(NOT(ISBLANK(DT901)),CONCATENATE(TEXT(DT901,"yyyy-mm-ddThh:MM:ss"),"Z"),"")</f>
        <v/>
      </c>
      <c r="AW901" s="146" t="str">
        <f t="shared" si="3761"/>
        <v/>
      </c>
      <c r="AX901" s="146" t="str">
        <f t="shared" ref="AX901:AZ901" si="3762">IF(NOT(ISBLANK(ED901)),CONCATENATE(TEXT(ED901,"yyyy-mm-ddThh:MM:ss"),"Z"),"")</f>
        <v/>
      </c>
      <c r="AY901" s="146" t="str">
        <f t="shared" si="3762"/>
        <v/>
      </c>
      <c r="AZ901" s="146" t="str">
        <f t="shared" si="3762"/>
        <v/>
      </c>
      <c r="BA901" s="176"/>
      <c r="BB901" s="152"/>
      <c r="BC901" s="177"/>
      <c r="BD901" s="154"/>
      <c r="BE901" s="155"/>
      <c r="BF901" s="154"/>
      <c r="BG901" s="155"/>
      <c r="BH901" s="169"/>
      <c r="BI901" s="162"/>
      <c r="BJ901" s="172"/>
      <c r="BK901" s="162"/>
      <c r="BL901" s="158"/>
      <c r="BM901" s="172"/>
      <c r="BN901" s="162"/>
      <c r="BO901" s="167"/>
      <c r="BP901" s="169"/>
      <c r="BQ901" s="162"/>
      <c r="BR901" s="162"/>
      <c r="BS901" s="174"/>
      <c r="BT901" s="162"/>
      <c r="BU901" s="174"/>
      <c r="BV901" s="174"/>
      <c r="BW901" s="174"/>
      <c r="BX901" s="173"/>
      <c r="BY901" s="158"/>
      <c r="BZ901" s="160"/>
      <c r="CA901" s="172"/>
      <c r="CB901" s="152"/>
      <c r="CC901" s="152"/>
      <c r="CD901" s="156"/>
      <c r="CE901" s="172"/>
      <c r="CF901" s="162"/>
      <c r="CG901" s="162"/>
      <c r="CH901" s="158"/>
      <c r="CI901" s="173"/>
      <c r="CJ901" s="178"/>
      <c r="CK901" s="173"/>
      <c r="CL901" s="165"/>
      <c r="CM901" s="172"/>
      <c r="CN901" s="162"/>
      <c r="CO901" s="162"/>
      <c r="CP901" s="162"/>
      <c r="CQ901" s="162"/>
      <c r="CR901" s="169"/>
      <c r="CS901" s="162"/>
      <c r="CT901" s="162"/>
      <c r="CU901" s="174"/>
      <c r="CV901" s="152"/>
      <c r="CW901" s="173"/>
      <c r="CX901" s="158"/>
      <c r="CY901" s="172"/>
      <c r="CZ901" s="162"/>
      <c r="DA901" s="162"/>
      <c r="DB901" s="158"/>
      <c r="DC901" s="173"/>
      <c r="DD901" s="178"/>
      <c r="DE901" s="173"/>
      <c r="DF901" s="165"/>
      <c r="DG901" s="172"/>
      <c r="DH901" s="178"/>
      <c r="DI901" s="172"/>
      <c r="DJ901" s="178"/>
      <c r="DK901" s="172"/>
      <c r="DL901" s="162"/>
      <c r="DM901" s="167"/>
      <c r="DN901" s="169"/>
      <c r="DO901" s="162"/>
      <c r="DP901" s="162"/>
      <c r="DQ901" s="174"/>
      <c r="DR901" s="152"/>
      <c r="DS901" s="172"/>
      <c r="DT901" s="152"/>
      <c r="DU901" s="152"/>
      <c r="DV901" s="156"/>
      <c r="DW901" s="173"/>
      <c r="DX901" s="158"/>
      <c r="DY901" s="172"/>
      <c r="DZ901" s="162"/>
      <c r="EA901" s="162"/>
      <c r="EB901" s="172"/>
      <c r="EC901" s="172"/>
      <c r="ED901" s="152"/>
      <c r="EE901" s="152"/>
      <c r="EF901" s="152"/>
      <c r="EG901" s="174"/>
      <c r="EH901" s="172"/>
      <c r="EI901" s="162"/>
      <c r="EJ901" s="162"/>
    </row>
    <row r="902" spans="1:140" ht="12.5">
      <c r="A902" s="168"/>
      <c r="B902" s="169"/>
      <c r="C902" s="144" t="str">
        <f t="shared" si="0"/>
        <v/>
      </c>
      <c r="D902" s="144" t="str">
        <f t="shared" si="3500"/>
        <v/>
      </c>
      <c r="E902" s="144" t="str">
        <f t="shared" si="2"/>
        <v/>
      </c>
      <c r="F902" s="145" t="str">
        <f t="shared" si="3501"/>
        <v/>
      </c>
      <c r="G902" s="145" t="str">
        <f t="shared" si="4"/>
        <v/>
      </c>
      <c r="H902" s="145" t="str">
        <f t="shared" si="5"/>
        <v/>
      </c>
      <c r="I902" s="146" t="str">
        <f t="shared" ref="I902:J902" si="3763">IF(COUNTA($DO902:$DX902)&gt;0,$BA902,"")</f>
        <v/>
      </c>
      <c r="J902" s="146" t="str">
        <f t="shared" si="3763"/>
        <v/>
      </c>
      <c r="K902" s="147" t="str">
        <f t="shared" si="43"/>
        <v/>
      </c>
      <c r="L902" s="147" t="str">
        <f t="shared" si="7"/>
        <v/>
      </c>
      <c r="M902" s="147" t="str">
        <f t="shared" si="8"/>
        <v/>
      </c>
      <c r="N902" s="147" t="str">
        <f t="shared" si="48"/>
        <v/>
      </c>
      <c r="O902" s="147" t="str">
        <f t="shared" si="9"/>
        <v/>
      </c>
      <c r="P902" s="146" t="str">
        <f t="shared" si="3503"/>
        <v/>
      </c>
      <c r="Q902" s="147" t="str">
        <f t="shared" si="3504"/>
        <v/>
      </c>
      <c r="R902" s="146" t="str">
        <f t="shared" si="12"/>
        <v/>
      </c>
      <c r="S902" s="146" t="str">
        <f t="shared" si="13"/>
        <v/>
      </c>
      <c r="T902" s="146" t="str">
        <f>IF(NOT(ISBLANK(DH902)),
        IF(AND(ISREF('Input Tenderers'!$J$8:$K$8),COUNTA('Input Tenderers'!$N$8)&gt;0),
                IF(COUNTA('Input Implementation Transactio'!$N902:$O902)&gt;0,"supplier;tenderer;payee","supplier;tenderer"),
                IF(COUNTA('Input Implementation Transactio'!$N902:$O902)&gt;0,"supplier;payee","supplier")
                ),
        IF(COUNTA('Input Implementation Transactio'!$N902:$O902)&gt;0, "payee", "")
        )</f>
        <v/>
      </c>
      <c r="U902" s="146" t="str">
        <f t="shared" si="14"/>
        <v/>
      </c>
      <c r="V902" s="146" t="str">
        <f t="shared" si="15"/>
        <v/>
      </c>
      <c r="W902" s="148" t="str">
        <f t="shared" si="3505"/>
        <v/>
      </c>
      <c r="X902" s="175" t="str">
        <f t="shared" si="3506"/>
        <v/>
      </c>
      <c r="Y902" s="170" t="str">
        <f t="shared" si="3507"/>
        <v/>
      </c>
      <c r="Z902" s="150" t="str">
        <f t="shared" si="19"/>
        <v/>
      </c>
      <c r="AA902" s="146" t="str">
        <f t="shared" si="20"/>
        <v/>
      </c>
      <c r="AB902" s="146" t="str">
        <f t="shared" si="21"/>
        <v/>
      </c>
      <c r="AC902" s="146" t="str">
        <f t="shared" si="22"/>
        <v/>
      </c>
      <c r="AD902" s="148" t="str">
        <f t="shared" si="3508"/>
        <v/>
      </c>
      <c r="AE902" s="148" t="str">
        <f t="shared" si="24"/>
        <v/>
      </c>
      <c r="AF902" s="175" t="str">
        <f t="shared" si="3509"/>
        <v/>
      </c>
      <c r="AG902" s="170" t="str">
        <f t="shared" si="3510"/>
        <v/>
      </c>
      <c r="AH902" s="148" t="str">
        <f t="shared" si="3511"/>
        <v/>
      </c>
      <c r="AI902" s="146" t="str">
        <f t="shared" si="28"/>
        <v/>
      </c>
      <c r="AJ902" s="146" t="str">
        <f t="shared" si="29"/>
        <v/>
      </c>
      <c r="AK902" s="146" t="str">
        <f t="shared" si="30"/>
        <v/>
      </c>
      <c r="AL902" s="146" t="str">
        <f t="shared" si="31"/>
        <v/>
      </c>
      <c r="AM902" s="171" t="str">
        <f t="shared" si="32"/>
        <v/>
      </c>
      <c r="AN902" s="171" t="str">
        <f t="shared" si="33"/>
        <v/>
      </c>
      <c r="AO902" s="146" t="str">
        <f t="shared" si="34"/>
        <v/>
      </c>
      <c r="AP902" s="146" t="str">
        <f t="shared" si="35"/>
        <v/>
      </c>
      <c r="AQ902" s="146" t="str">
        <f t="shared" si="36"/>
        <v/>
      </c>
      <c r="AR902" s="146" t="str">
        <f t="shared" ref="AR902:AS902" si="3764">IF(NOT(ISBLANK(CB902)),CONCATENATE(TEXT(CB902,"yyyy-mm-ddThh:MM:ss"),"Z"),"")</f>
        <v/>
      </c>
      <c r="AS902" s="146" t="str">
        <f t="shared" si="3764"/>
        <v/>
      </c>
      <c r="AT902" s="146" t="str">
        <f t="shared" si="38"/>
        <v/>
      </c>
      <c r="AU902" s="146" t="str">
        <f t="shared" si="39"/>
        <v/>
      </c>
      <c r="AV902" s="146" t="str">
        <f t="shared" ref="AV902:AW902" si="3765">IF(NOT(ISBLANK(DT902)),CONCATENATE(TEXT(DT902,"yyyy-mm-ddThh:MM:ss"),"Z"),"")</f>
        <v/>
      </c>
      <c r="AW902" s="146" t="str">
        <f t="shared" si="3765"/>
        <v/>
      </c>
      <c r="AX902" s="146" t="str">
        <f t="shared" ref="AX902:AZ902" si="3766">IF(NOT(ISBLANK(ED902)),CONCATENATE(TEXT(ED902,"yyyy-mm-ddThh:MM:ss"),"Z"),"")</f>
        <v/>
      </c>
      <c r="AY902" s="146" t="str">
        <f t="shared" si="3766"/>
        <v/>
      </c>
      <c r="AZ902" s="146" t="str">
        <f t="shared" si="3766"/>
        <v/>
      </c>
      <c r="BA902" s="176"/>
      <c r="BB902" s="152"/>
      <c r="BC902" s="177"/>
      <c r="BD902" s="154"/>
      <c r="BE902" s="155"/>
      <c r="BF902" s="154"/>
      <c r="BG902" s="155"/>
      <c r="BH902" s="169"/>
      <c r="BI902" s="162"/>
      <c r="BJ902" s="172"/>
      <c r="BK902" s="162"/>
      <c r="BL902" s="158"/>
      <c r="BM902" s="172"/>
      <c r="BN902" s="162"/>
      <c r="BO902" s="167"/>
      <c r="BP902" s="169"/>
      <c r="BQ902" s="162"/>
      <c r="BR902" s="162"/>
      <c r="BS902" s="174"/>
      <c r="BT902" s="162"/>
      <c r="BU902" s="174"/>
      <c r="BV902" s="174"/>
      <c r="BW902" s="174"/>
      <c r="BX902" s="173"/>
      <c r="BY902" s="158"/>
      <c r="BZ902" s="160"/>
      <c r="CA902" s="172"/>
      <c r="CB902" s="152"/>
      <c r="CC902" s="152"/>
      <c r="CD902" s="156"/>
      <c r="CE902" s="172"/>
      <c r="CF902" s="162"/>
      <c r="CG902" s="162"/>
      <c r="CH902" s="158"/>
      <c r="CI902" s="173"/>
      <c r="CJ902" s="178"/>
      <c r="CK902" s="173"/>
      <c r="CL902" s="165"/>
      <c r="CM902" s="172"/>
      <c r="CN902" s="162"/>
      <c r="CO902" s="162"/>
      <c r="CP902" s="162"/>
      <c r="CQ902" s="162"/>
      <c r="CR902" s="169"/>
      <c r="CS902" s="162"/>
      <c r="CT902" s="162"/>
      <c r="CU902" s="174"/>
      <c r="CV902" s="152"/>
      <c r="CW902" s="173"/>
      <c r="CX902" s="158"/>
      <c r="CY902" s="172"/>
      <c r="CZ902" s="162"/>
      <c r="DA902" s="162"/>
      <c r="DB902" s="158"/>
      <c r="DC902" s="173"/>
      <c r="DD902" s="178"/>
      <c r="DE902" s="173"/>
      <c r="DF902" s="165"/>
      <c r="DG902" s="172"/>
      <c r="DH902" s="178"/>
      <c r="DI902" s="172"/>
      <c r="DJ902" s="178"/>
      <c r="DK902" s="172"/>
      <c r="DL902" s="162"/>
      <c r="DM902" s="167"/>
      <c r="DN902" s="169"/>
      <c r="DO902" s="162"/>
      <c r="DP902" s="162"/>
      <c r="DQ902" s="174"/>
      <c r="DR902" s="152"/>
      <c r="DS902" s="172"/>
      <c r="DT902" s="152"/>
      <c r="DU902" s="152"/>
      <c r="DV902" s="156"/>
      <c r="DW902" s="173"/>
      <c r="DX902" s="158"/>
      <c r="DY902" s="172"/>
      <c r="DZ902" s="162"/>
      <c r="EA902" s="162"/>
      <c r="EB902" s="172"/>
      <c r="EC902" s="172"/>
      <c r="ED902" s="152"/>
      <c r="EE902" s="152"/>
      <c r="EF902" s="152"/>
      <c r="EG902" s="174"/>
      <c r="EH902" s="172"/>
      <c r="EI902" s="162"/>
      <c r="EJ902" s="162"/>
    </row>
    <row r="903" spans="1:140" ht="12.5">
      <c r="A903" s="168"/>
      <c r="B903" s="169"/>
      <c r="C903" s="144" t="str">
        <f t="shared" si="0"/>
        <v/>
      </c>
      <c r="D903" s="144" t="str">
        <f t="shared" ref="D903:D966" si="3767">IF(NOT(ISBLANK($BA903)),language,"")</f>
        <v/>
      </c>
      <c r="E903" s="144" t="str">
        <f t="shared" si="2"/>
        <v/>
      </c>
      <c r="F903" s="145" t="str">
        <f t="shared" ref="F903:F966" si="3768">IF(NOT(ISBLANK($BL903)),currency,"")</f>
        <v/>
      </c>
      <c r="G903" s="145" t="str">
        <f t="shared" si="4"/>
        <v/>
      </c>
      <c r="H903" s="145" t="str">
        <f t="shared" si="5"/>
        <v/>
      </c>
      <c r="I903" s="146" t="str">
        <f t="shared" ref="I903:J903" si="3769">IF(COUNTA($DO903:$DX903)&gt;0,$BA903,"")</f>
        <v/>
      </c>
      <c r="J903" s="146" t="str">
        <f t="shared" si="3769"/>
        <v/>
      </c>
      <c r="K903" s="147" t="str">
        <f t="shared" si="43"/>
        <v/>
      </c>
      <c r="L903" s="147" t="str">
        <f t="shared" si="7"/>
        <v/>
      </c>
      <c r="M903" s="147" t="str">
        <f t="shared" si="8"/>
        <v/>
      </c>
      <c r="N903" s="147" t="str">
        <f t="shared" si="48"/>
        <v/>
      </c>
      <c r="O903" s="147" t="str">
        <f t="shared" si="9"/>
        <v/>
      </c>
      <c r="P903" s="146" t="str">
        <f t="shared" ref="P903:P966" si="3770">IF(NOT(ISBLANK($DJ903)),CONCATENATE(supplierOrganizationIdentifierScheme,"-",$DJ903),IF(NOT(ISBLANK($DH903)),CONCATENATE("supplier-",ROW()-7),""))</f>
        <v/>
      </c>
      <c r="Q903" s="147" t="str">
        <f t="shared" ref="Q903:Q966" si="3771">IF(NOT(ISBLANK($DJ903)),supplierOrganizationIdentifierScheme,"")</f>
        <v/>
      </c>
      <c r="R903" s="146" t="str">
        <f t="shared" si="12"/>
        <v/>
      </c>
      <c r="S903" s="146" t="str">
        <f t="shared" si="13"/>
        <v/>
      </c>
      <c r="T903" s="146" t="str">
        <f>IF(NOT(ISBLANK(DH903)),
        IF(AND(ISREF('Input Tenderers'!$J$8:$K$8),COUNTA('Input Tenderers'!$N$8)&gt;0),
                IF(COUNTA('Input Implementation Transactio'!$N903:$O903)&gt;0,"supplier;tenderer;payee","supplier;tenderer"),
                IF(COUNTA('Input Implementation Transactio'!$N903:$O903)&gt;0,"supplier;payee","supplier")
                ),
        IF(COUNTA('Input Implementation Transactio'!$N903:$O903)&gt;0, "payee", "")
        )</f>
        <v/>
      </c>
      <c r="U903" s="146" t="str">
        <f t="shared" si="14"/>
        <v/>
      </c>
      <c r="V903" s="146" t="str">
        <f t="shared" si="15"/>
        <v/>
      </c>
      <c r="W903" s="148" t="str">
        <f t="shared" ref="W903:W966" si="3772">IF(NOT(ISBLANK($BY903)),currency,"")</f>
        <v/>
      </c>
      <c r="X903" s="175" t="str">
        <f t="shared" ref="X903:X966" si="3773">IF(NOT(ISBLANK($CG903)),itemClassificationScheme,"")</f>
        <v/>
      </c>
      <c r="Y903" s="170" t="str">
        <f t="shared" ref="Y903:Y966" si="3774">IF(NOT(ISBLANK($CL903)),currency,"")</f>
        <v/>
      </c>
      <c r="Z903" s="150" t="str">
        <f t="shared" si="19"/>
        <v/>
      </c>
      <c r="AA903" s="146" t="str">
        <f t="shared" si="20"/>
        <v/>
      </c>
      <c r="AB903" s="146" t="str">
        <f t="shared" si="21"/>
        <v/>
      </c>
      <c r="AC903" s="146" t="str">
        <f t="shared" si="22"/>
        <v/>
      </c>
      <c r="AD903" s="148" t="str">
        <f t="shared" ref="AD903:AD966" si="3775">IF(NOT(ISBLANK($CX903)),currency,"")</f>
        <v/>
      </c>
      <c r="AE903" s="148" t="str">
        <f t="shared" si="24"/>
        <v/>
      </c>
      <c r="AF903" s="175" t="str">
        <f t="shared" ref="AF903:AF966" si="3776">IF(NOT(ISBLANK($DA903)),itemClassificationScheme,"")</f>
        <v/>
      </c>
      <c r="AG903" s="170" t="str">
        <f t="shared" ref="AG903:AG966" si="3777">IF(NOT(ISBLANK($DF903)),currency,"")</f>
        <v/>
      </c>
      <c r="AH903" s="148" t="str">
        <f t="shared" ref="AH903:AH966" si="3778">IF(NOT(ISBLANK($DX903)),currency,"")</f>
        <v/>
      </c>
      <c r="AI903" s="146" t="str">
        <f t="shared" si="28"/>
        <v/>
      </c>
      <c r="AJ903" s="146" t="str">
        <f t="shared" si="29"/>
        <v/>
      </c>
      <c r="AK903" s="146" t="str">
        <f t="shared" si="30"/>
        <v/>
      </c>
      <c r="AL903" s="146" t="str">
        <f t="shared" si="31"/>
        <v/>
      </c>
      <c r="AM903" s="171" t="str">
        <f t="shared" si="32"/>
        <v/>
      </c>
      <c r="AN903" s="171" t="str">
        <f t="shared" si="33"/>
        <v/>
      </c>
      <c r="AO903" s="146" t="str">
        <f t="shared" si="34"/>
        <v/>
      </c>
      <c r="AP903" s="146" t="str">
        <f t="shared" si="35"/>
        <v/>
      </c>
      <c r="AQ903" s="146" t="str">
        <f t="shared" si="36"/>
        <v/>
      </c>
      <c r="AR903" s="146" t="str">
        <f t="shared" ref="AR903:AS903" si="3779">IF(NOT(ISBLANK(CB903)),CONCATENATE(TEXT(CB903,"yyyy-mm-ddThh:MM:ss"),"Z"),"")</f>
        <v/>
      </c>
      <c r="AS903" s="146" t="str">
        <f t="shared" si="3779"/>
        <v/>
      </c>
      <c r="AT903" s="146" t="str">
        <f t="shared" si="38"/>
        <v/>
      </c>
      <c r="AU903" s="146" t="str">
        <f t="shared" si="39"/>
        <v/>
      </c>
      <c r="AV903" s="146" t="str">
        <f t="shared" ref="AV903:AW903" si="3780">IF(NOT(ISBLANK(DT903)),CONCATENATE(TEXT(DT903,"yyyy-mm-ddThh:MM:ss"),"Z"),"")</f>
        <v/>
      </c>
      <c r="AW903" s="146" t="str">
        <f t="shared" si="3780"/>
        <v/>
      </c>
      <c r="AX903" s="146" t="str">
        <f t="shared" ref="AX903:AZ903" si="3781">IF(NOT(ISBLANK(ED903)),CONCATENATE(TEXT(ED903,"yyyy-mm-ddThh:MM:ss"),"Z"),"")</f>
        <v/>
      </c>
      <c r="AY903" s="146" t="str">
        <f t="shared" si="3781"/>
        <v/>
      </c>
      <c r="AZ903" s="146" t="str">
        <f t="shared" si="3781"/>
        <v/>
      </c>
      <c r="BA903" s="176"/>
      <c r="BB903" s="152"/>
      <c r="BC903" s="177"/>
      <c r="BD903" s="154"/>
      <c r="BE903" s="155"/>
      <c r="BF903" s="154"/>
      <c r="BG903" s="155"/>
      <c r="BH903" s="169"/>
      <c r="BI903" s="162"/>
      <c r="BJ903" s="172"/>
      <c r="BK903" s="162"/>
      <c r="BL903" s="158"/>
      <c r="BM903" s="172"/>
      <c r="BN903" s="162"/>
      <c r="BO903" s="167"/>
      <c r="BP903" s="169"/>
      <c r="BQ903" s="162"/>
      <c r="BR903" s="162"/>
      <c r="BS903" s="174"/>
      <c r="BT903" s="162"/>
      <c r="BU903" s="174"/>
      <c r="BV903" s="174"/>
      <c r="BW903" s="174"/>
      <c r="BX903" s="173"/>
      <c r="BY903" s="158"/>
      <c r="BZ903" s="160"/>
      <c r="CA903" s="172"/>
      <c r="CB903" s="152"/>
      <c r="CC903" s="152"/>
      <c r="CD903" s="156"/>
      <c r="CE903" s="172"/>
      <c r="CF903" s="162"/>
      <c r="CG903" s="162"/>
      <c r="CH903" s="158"/>
      <c r="CI903" s="173"/>
      <c r="CJ903" s="178"/>
      <c r="CK903" s="173"/>
      <c r="CL903" s="165"/>
      <c r="CM903" s="172"/>
      <c r="CN903" s="162"/>
      <c r="CO903" s="162"/>
      <c r="CP903" s="162"/>
      <c r="CQ903" s="162"/>
      <c r="CR903" s="169"/>
      <c r="CS903" s="162"/>
      <c r="CT903" s="162"/>
      <c r="CU903" s="174"/>
      <c r="CV903" s="152"/>
      <c r="CW903" s="173"/>
      <c r="CX903" s="158"/>
      <c r="CY903" s="172"/>
      <c r="CZ903" s="162"/>
      <c r="DA903" s="162"/>
      <c r="DB903" s="158"/>
      <c r="DC903" s="173"/>
      <c r="DD903" s="178"/>
      <c r="DE903" s="173"/>
      <c r="DF903" s="165"/>
      <c r="DG903" s="172"/>
      <c r="DH903" s="178"/>
      <c r="DI903" s="172"/>
      <c r="DJ903" s="178"/>
      <c r="DK903" s="172"/>
      <c r="DL903" s="162"/>
      <c r="DM903" s="167"/>
      <c r="DN903" s="169"/>
      <c r="DO903" s="162"/>
      <c r="DP903" s="162"/>
      <c r="DQ903" s="174"/>
      <c r="DR903" s="152"/>
      <c r="DS903" s="172"/>
      <c r="DT903" s="152"/>
      <c r="DU903" s="152"/>
      <c r="DV903" s="156"/>
      <c r="DW903" s="173"/>
      <c r="DX903" s="158"/>
      <c r="DY903" s="172"/>
      <c r="DZ903" s="162"/>
      <c r="EA903" s="162"/>
      <c r="EB903" s="172"/>
      <c r="EC903" s="172"/>
      <c r="ED903" s="152"/>
      <c r="EE903" s="152"/>
      <c r="EF903" s="152"/>
      <c r="EG903" s="174"/>
      <c r="EH903" s="172"/>
      <c r="EI903" s="162"/>
      <c r="EJ903" s="162"/>
    </row>
    <row r="904" spans="1:140" ht="12.5">
      <c r="A904" s="168"/>
      <c r="B904" s="169"/>
      <c r="C904" s="144" t="str">
        <f t="shared" si="0"/>
        <v/>
      </c>
      <c r="D904" s="144" t="str">
        <f t="shared" si="3767"/>
        <v/>
      </c>
      <c r="E904" s="144" t="str">
        <f t="shared" si="2"/>
        <v/>
      </c>
      <c r="F904" s="145" t="str">
        <f t="shared" si="3768"/>
        <v/>
      </c>
      <c r="G904" s="145" t="str">
        <f t="shared" si="4"/>
        <v/>
      </c>
      <c r="H904" s="145" t="str">
        <f t="shared" si="5"/>
        <v/>
      </c>
      <c r="I904" s="146" t="str">
        <f t="shared" ref="I904:J904" si="3782">IF(COUNTA($DO904:$DX904)&gt;0,$BA904,"")</f>
        <v/>
      </c>
      <c r="J904" s="146" t="str">
        <f t="shared" si="3782"/>
        <v/>
      </c>
      <c r="K904" s="147" t="str">
        <f t="shared" si="43"/>
        <v/>
      </c>
      <c r="L904" s="147" t="str">
        <f t="shared" si="7"/>
        <v/>
      </c>
      <c r="M904" s="147" t="str">
        <f t="shared" si="8"/>
        <v/>
      </c>
      <c r="N904" s="147" t="str">
        <f t="shared" si="48"/>
        <v/>
      </c>
      <c r="O904" s="147" t="str">
        <f t="shared" si="9"/>
        <v/>
      </c>
      <c r="P904" s="146" t="str">
        <f t="shared" si="3770"/>
        <v/>
      </c>
      <c r="Q904" s="147" t="str">
        <f t="shared" si="3771"/>
        <v/>
      </c>
      <c r="R904" s="146" t="str">
        <f t="shared" si="12"/>
        <v/>
      </c>
      <c r="S904" s="146" t="str">
        <f t="shared" si="13"/>
        <v/>
      </c>
      <c r="T904" s="146" t="str">
        <f>IF(NOT(ISBLANK(DH904)),
        IF(AND(ISREF('Input Tenderers'!$J$8:$K$8),COUNTA('Input Tenderers'!$N$8)&gt;0),
                IF(COUNTA('Input Implementation Transactio'!$N904:$O904)&gt;0,"supplier;tenderer;payee","supplier;tenderer"),
                IF(COUNTA('Input Implementation Transactio'!$N904:$O904)&gt;0,"supplier;payee","supplier")
                ),
        IF(COUNTA('Input Implementation Transactio'!$N904:$O904)&gt;0, "payee", "")
        )</f>
        <v/>
      </c>
      <c r="U904" s="146" t="str">
        <f t="shared" si="14"/>
        <v/>
      </c>
      <c r="V904" s="146" t="str">
        <f t="shared" si="15"/>
        <v/>
      </c>
      <c r="W904" s="148" t="str">
        <f t="shared" si="3772"/>
        <v/>
      </c>
      <c r="X904" s="175" t="str">
        <f t="shared" si="3773"/>
        <v/>
      </c>
      <c r="Y904" s="170" t="str">
        <f t="shared" si="3774"/>
        <v/>
      </c>
      <c r="Z904" s="150" t="str">
        <f t="shared" si="19"/>
        <v/>
      </c>
      <c r="AA904" s="146" t="str">
        <f t="shared" si="20"/>
        <v/>
      </c>
      <c r="AB904" s="146" t="str">
        <f t="shared" si="21"/>
        <v/>
      </c>
      <c r="AC904" s="146" t="str">
        <f t="shared" si="22"/>
        <v/>
      </c>
      <c r="AD904" s="148" t="str">
        <f t="shared" si="3775"/>
        <v/>
      </c>
      <c r="AE904" s="148" t="str">
        <f t="shared" si="24"/>
        <v/>
      </c>
      <c r="AF904" s="175" t="str">
        <f t="shared" si="3776"/>
        <v/>
      </c>
      <c r="AG904" s="170" t="str">
        <f t="shared" si="3777"/>
        <v/>
      </c>
      <c r="AH904" s="148" t="str">
        <f t="shared" si="3778"/>
        <v/>
      </c>
      <c r="AI904" s="146" t="str">
        <f t="shared" si="28"/>
        <v/>
      </c>
      <c r="AJ904" s="146" t="str">
        <f t="shared" si="29"/>
        <v/>
      </c>
      <c r="AK904" s="146" t="str">
        <f t="shared" si="30"/>
        <v/>
      </c>
      <c r="AL904" s="146" t="str">
        <f t="shared" si="31"/>
        <v/>
      </c>
      <c r="AM904" s="171" t="str">
        <f t="shared" si="32"/>
        <v/>
      </c>
      <c r="AN904" s="171" t="str">
        <f t="shared" si="33"/>
        <v/>
      </c>
      <c r="AO904" s="146" t="str">
        <f t="shared" si="34"/>
        <v/>
      </c>
      <c r="AP904" s="146" t="str">
        <f t="shared" si="35"/>
        <v/>
      </c>
      <c r="AQ904" s="146" t="str">
        <f t="shared" si="36"/>
        <v/>
      </c>
      <c r="AR904" s="146" t="str">
        <f t="shared" ref="AR904:AS904" si="3783">IF(NOT(ISBLANK(CB904)),CONCATENATE(TEXT(CB904,"yyyy-mm-ddThh:MM:ss"),"Z"),"")</f>
        <v/>
      </c>
      <c r="AS904" s="146" t="str">
        <f t="shared" si="3783"/>
        <v/>
      </c>
      <c r="AT904" s="146" t="str">
        <f t="shared" si="38"/>
        <v/>
      </c>
      <c r="AU904" s="146" t="str">
        <f t="shared" si="39"/>
        <v/>
      </c>
      <c r="AV904" s="146" t="str">
        <f t="shared" ref="AV904:AW904" si="3784">IF(NOT(ISBLANK(DT904)),CONCATENATE(TEXT(DT904,"yyyy-mm-ddThh:MM:ss"),"Z"),"")</f>
        <v/>
      </c>
      <c r="AW904" s="146" t="str">
        <f t="shared" si="3784"/>
        <v/>
      </c>
      <c r="AX904" s="146" t="str">
        <f t="shared" ref="AX904:AZ904" si="3785">IF(NOT(ISBLANK(ED904)),CONCATENATE(TEXT(ED904,"yyyy-mm-ddThh:MM:ss"),"Z"),"")</f>
        <v/>
      </c>
      <c r="AY904" s="146" t="str">
        <f t="shared" si="3785"/>
        <v/>
      </c>
      <c r="AZ904" s="146" t="str">
        <f t="shared" si="3785"/>
        <v/>
      </c>
      <c r="BA904" s="176"/>
      <c r="BB904" s="152"/>
      <c r="BC904" s="177"/>
      <c r="BD904" s="154"/>
      <c r="BE904" s="155"/>
      <c r="BF904" s="154"/>
      <c r="BG904" s="155"/>
      <c r="BH904" s="169"/>
      <c r="BI904" s="162"/>
      <c r="BJ904" s="172"/>
      <c r="BK904" s="162"/>
      <c r="BL904" s="158"/>
      <c r="BM904" s="172"/>
      <c r="BN904" s="162"/>
      <c r="BO904" s="167"/>
      <c r="BP904" s="169"/>
      <c r="BQ904" s="162"/>
      <c r="BR904" s="162"/>
      <c r="BS904" s="174"/>
      <c r="BT904" s="162"/>
      <c r="BU904" s="174"/>
      <c r="BV904" s="174"/>
      <c r="BW904" s="174"/>
      <c r="BX904" s="173"/>
      <c r="BY904" s="158"/>
      <c r="BZ904" s="160"/>
      <c r="CA904" s="172"/>
      <c r="CB904" s="152"/>
      <c r="CC904" s="152"/>
      <c r="CD904" s="156"/>
      <c r="CE904" s="172"/>
      <c r="CF904" s="162"/>
      <c r="CG904" s="162"/>
      <c r="CH904" s="158"/>
      <c r="CI904" s="173"/>
      <c r="CJ904" s="178"/>
      <c r="CK904" s="173"/>
      <c r="CL904" s="165"/>
      <c r="CM904" s="172"/>
      <c r="CN904" s="162"/>
      <c r="CO904" s="162"/>
      <c r="CP904" s="162"/>
      <c r="CQ904" s="162"/>
      <c r="CR904" s="169"/>
      <c r="CS904" s="162"/>
      <c r="CT904" s="162"/>
      <c r="CU904" s="174"/>
      <c r="CV904" s="152"/>
      <c r="CW904" s="173"/>
      <c r="CX904" s="158"/>
      <c r="CY904" s="172"/>
      <c r="CZ904" s="162"/>
      <c r="DA904" s="162"/>
      <c r="DB904" s="158"/>
      <c r="DC904" s="173"/>
      <c r="DD904" s="178"/>
      <c r="DE904" s="173"/>
      <c r="DF904" s="165"/>
      <c r="DG904" s="172"/>
      <c r="DH904" s="178"/>
      <c r="DI904" s="172"/>
      <c r="DJ904" s="178"/>
      <c r="DK904" s="172"/>
      <c r="DL904" s="162"/>
      <c r="DM904" s="167"/>
      <c r="DN904" s="169"/>
      <c r="DO904" s="162"/>
      <c r="DP904" s="162"/>
      <c r="DQ904" s="174"/>
      <c r="DR904" s="152"/>
      <c r="DS904" s="172"/>
      <c r="DT904" s="152"/>
      <c r="DU904" s="152"/>
      <c r="DV904" s="156"/>
      <c r="DW904" s="173"/>
      <c r="DX904" s="158"/>
      <c r="DY904" s="172"/>
      <c r="DZ904" s="162"/>
      <c r="EA904" s="162"/>
      <c r="EB904" s="172"/>
      <c r="EC904" s="172"/>
      <c r="ED904" s="152"/>
      <c r="EE904" s="152"/>
      <c r="EF904" s="152"/>
      <c r="EG904" s="174"/>
      <c r="EH904" s="172"/>
      <c r="EI904" s="162"/>
      <c r="EJ904" s="162"/>
    </row>
    <row r="905" spans="1:140" ht="12.5">
      <c r="A905" s="168"/>
      <c r="B905" s="169"/>
      <c r="C905" s="144" t="str">
        <f t="shared" si="0"/>
        <v/>
      </c>
      <c r="D905" s="144" t="str">
        <f t="shared" si="3767"/>
        <v/>
      </c>
      <c r="E905" s="144" t="str">
        <f t="shared" si="2"/>
        <v/>
      </c>
      <c r="F905" s="145" t="str">
        <f t="shared" si="3768"/>
        <v/>
      </c>
      <c r="G905" s="145" t="str">
        <f t="shared" si="4"/>
        <v/>
      </c>
      <c r="H905" s="145" t="str">
        <f t="shared" si="5"/>
        <v/>
      </c>
      <c r="I905" s="146" t="str">
        <f t="shared" ref="I905:J905" si="3786">IF(COUNTA($DO905:$DX905)&gt;0,$BA905,"")</f>
        <v/>
      </c>
      <c r="J905" s="146" t="str">
        <f t="shared" si="3786"/>
        <v/>
      </c>
      <c r="K905" s="147" t="str">
        <f t="shared" si="43"/>
        <v/>
      </c>
      <c r="L905" s="147" t="str">
        <f t="shared" si="7"/>
        <v/>
      </c>
      <c r="M905" s="147" t="str">
        <f t="shared" si="8"/>
        <v/>
      </c>
      <c r="N905" s="147" t="str">
        <f t="shared" si="48"/>
        <v/>
      </c>
      <c r="O905" s="147" t="str">
        <f t="shared" si="9"/>
        <v/>
      </c>
      <c r="P905" s="146" t="str">
        <f t="shared" si="3770"/>
        <v/>
      </c>
      <c r="Q905" s="147" t="str">
        <f t="shared" si="3771"/>
        <v/>
      </c>
      <c r="R905" s="146" t="str">
        <f t="shared" si="12"/>
        <v/>
      </c>
      <c r="S905" s="146" t="str">
        <f t="shared" si="13"/>
        <v/>
      </c>
      <c r="T905" s="146" t="str">
        <f>IF(NOT(ISBLANK(DH905)),
        IF(AND(ISREF('Input Tenderers'!$J$8:$K$8),COUNTA('Input Tenderers'!$N$8)&gt;0),
                IF(COUNTA('Input Implementation Transactio'!$N905:$O905)&gt;0,"supplier;tenderer;payee","supplier;tenderer"),
                IF(COUNTA('Input Implementation Transactio'!$N905:$O905)&gt;0,"supplier;payee","supplier")
                ),
        IF(COUNTA('Input Implementation Transactio'!$N905:$O905)&gt;0, "payee", "")
        )</f>
        <v/>
      </c>
      <c r="U905" s="146" t="str">
        <f t="shared" si="14"/>
        <v/>
      </c>
      <c r="V905" s="146" t="str">
        <f t="shared" si="15"/>
        <v/>
      </c>
      <c r="W905" s="148" t="str">
        <f t="shared" si="3772"/>
        <v/>
      </c>
      <c r="X905" s="175" t="str">
        <f t="shared" si="3773"/>
        <v/>
      </c>
      <c r="Y905" s="170" t="str">
        <f t="shared" si="3774"/>
        <v/>
      </c>
      <c r="Z905" s="150" t="str">
        <f t="shared" si="19"/>
        <v/>
      </c>
      <c r="AA905" s="146" t="str">
        <f t="shared" si="20"/>
        <v/>
      </c>
      <c r="AB905" s="146" t="str">
        <f t="shared" si="21"/>
        <v/>
      </c>
      <c r="AC905" s="146" t="str">
        <f t="shared" si="22"/>
        <v/>
      </c>
      <c r="AD905" s="148" t="str">
        <f t="shared" si="3775"/>
        <v/>
      </c>
      <c r="AE905" s="148" t="str">
        <f t="shared" si="24"/>
        <v/>
      </c>
      <c r="AF905" s="175" t="str">
        <f t="shared" si="3776"/>
        <v/>
      </c>
      <c r="AG905" s="170" t="str">
        <f t="shared" si="3777"/>
        <v/>
      </c>
      <c r="AH905" s="148" t="str">
        <f t="shared" si="3778"/>
        <v/>
      </c>
      <c r="AI905" s="146" t="str">
        <f t="shared" si="28"/>
        <v/>
      </c>
      <c r="AJ905" s="146" t="str">
        <f t="shared" si="29"/>
        <v/>
      </c>
      <c r="AK905" s="146" t="str">
        <f t="shared" si="30"/>
        <v/>
      </c>
      <c r="AL905" s="146" t="str">
        <f t="shared" si="31"/>
        <v/>
      </c>
      <c r="AM905" s="171" t="str">
        <f t="shared" si="32"/>
        <v/>
      </c>
      <c r="AN905" s="171" t="str">
        <f t="shared" si="33"/>
        <v/>
      </c>
      <c r="AO905" s="146" t="str">
        <f t="shared" si="34"/>
        <v/>
      </c>
      <c r="AP905" s="146" t="str">
        <f t="shared" si="35"/>
        <v/>
      </c>
      <c r="AQ905" s="146" t="str">
        <f t="shared" si="36"/>
        <v/>
      </c>
      <c r="AR905" s="146" t="str">
        <f t="shared" ref="AR905:AS905" si="3787">IF(NOT(ISBLANK(CB905)),CONCATENATE(TEXT(CB905,"yyyy-mm-ddThh:MM:ss"),"Z"),"")</f>
        <v/>
      </c>
      <c r="AS905" s="146" t="str">
        <f t="shared" si="3787"/>
        <v/>
      </c>
      <c r="AT905" s="146" t="str">
        <f t="shared" si="38"/>
        <v/>
      </c>
      <c r="AU905" s="146" t="str">
        <f t="shared" si="39"/>
        <v/>
      </c>
      <c r="AV905" s="146" t="str">
        <f t="shared" ref="AV905:AW905" si="3788">IF(NOT(ISBLANK(DT905)),CONCATENATE(TEXT(DT905,"yyyy-mm-ddThh:MM:ss"),"Z"),"")</f>
        <v/>
      </c>
      <c r="AW905" s="146" t="str">
        <f t="shared" si="3788"/>
        <v/>
      </c>
      <c r="AX905" s="146" t="str">
        <f t="shared" ref="AX905:AZ905" si="3789">IF(NOT(ISBLANK(ED905)),CONCATENATE(TEXT(ED905,"yyyy-mm-ddThh:MM:ss"),"Z"),"")</f>
        <v/>
      </c>
      <c r="AY905" s="146" t="str">
        <f t="shared" si="3789"/>
        <v/>
      </c>
      <c r="AZ905" s="146" t="str">
        <f t="shared" si="3789"/>
        <v/>
      </c>
      <c r="BA905" s="176"/>
      <c r="BB905" s="152"/>
      <c r="BC905" s="177"/>
      <c r="BD905" s="154"/>
      <c r="BE905" s="155"/>
      <c r="BF905" s="154"/>
      <c r="BG905" s="155"/>
      <c r="BH905" s="169"/>
      <c r="BI905" s="162"/>
      <c r="BJ905" s="172"/>
      <c r="BK905" s="162"/>
      <c r="BL905" s="158"/>
      <c r="BM905" s="172"/>
      <c r="BN905" s="162"/>
      <c r="BO905" s="167"/>
      <c r="BP905" s="169"/>
      <c r="BQ905" s="162"/>
      <c r="BR905" s="162"/>
      <c r="BS905" s="174"/>
      <c r="BT905" s="162"/>
      <c r="BU905" s="174"/>
      <c r="BV905" s="174"/>
      <c r="BW905" s="174"/>
      <c r="BX905" s="173"/>
      <c r="BY905" s="158"/>
      <c r="BZ905" s="160"/>
      <c r="CA905" s="172"/>
      <c r="CB905" s="152"/>
      <c r="CC905" s="152"/>
      <c r="CD905" s="156"/>
      <c r="CE905" s="172"/>
      <c r="CF905" s="162"/>
      <c r="CG905" s="162"/>
      <c r="CH905" s="158"/>
      <c r="CI905" s="173"/>
      <c r="CJ905" s="178"/>
      <c r="CK905" s="173"/>
      <c r="CL905" s="165"/>
      <c r="CM905" s="172"/>
      <c r="CN905" s="162"/>
      <c r="CO905" s="162"/>
      <c r="CP905" s="162"/>
      <c r="CQ905" s="162"/>
      <c r="CR905" s="169"/>
      <c r="CS905" s="162"/>
      <c r="CT905" s="162"/>
      <c r="CU905" s="174"/>
      <c r="CV905" s="152"/>
      <c r="CW905" s="173"/>
      <c r="CX905" s="158"/>
      <c r="CY905" s="172"/>
      <c r="CZ905" s="162"/>
      <c r="DA905" s="162"/>
      <c r="DB905" s="158"/>
      <c r="DC905" s="173"/>
      <c r="DD905" s="178"/>
      <c r="DE905" s="173"/>
      <c r="DF905" s="165"/>
      <c r="DG905" s="172"/>
      <c r="DH905" s="178"/>
      <c r="DI905" s="172"/>
      <c r="DJ905" s="178"/>
      <c r="DK905" s="172"/>
      <c r="DL905" s="162"/>
      <c r="DM905" s="167"/>
      <c r="DN905" s="169"/>
      <c r="DO905" s="162"/>
      <c r="DP905" s="162"/>
      <c r="DQ905" s="174"/>
      <c r="DR905" s="152"/>
      <c r="DS905" s="172"/>
      <c r="DT905" s="152"/>
      <c r="DU905" s="152"/>
      <c r="DV905" s="156"/>
      <c r="DW905" s="173"/>
      <c r="DX905" s="158"/>
      <c r="DY905" s="172"/>
      <c r="DZ905" s="162"/>
      <c r="EA905" s="162"/>
      <c r="EB905" s="172"/>
      <c r="EC905" s="172"/>
      <c r="ED905" s="152"/>
      <c r="EE905" s="152"/>
      <c r="EF905" s="152"/>
      <c r="EG905" s="174"/>
      <c r="EH905" s="172"/>
      <c r="EI905" s="162"/>
      <c r="EJ905" s="162"/>
    </row>
    <row r="906" spans="1:140" ht="12.5">
      <c r="A906" s="168"/>
      <c r="B906" s="169"/>
      <c r="C906" s="144" t="str">
        <f t="shared" si="0"/>
        <v/>
      </c>
      <c r="D906" s="144" t="str">
        <f t="shared" si="3767"/>
        <v/>
      </c>
      <c r="E906" s="144" t="str">
        <f t="shared" si="2"/>
        <v/>
      </c>
      <c r="F906" s="145" t="str">
        <f t="shared" si="3768"/>
        <v/>
      </c>
      <c r="G906" s="145" t="str">
        <f t="shared" si="4"/>
        <v/>
      </c>
      <c r="H906" s="145" t="str">
        <f t="shared" si="5"/>
        <v/>
      </c>
      <c r="I906" s="146" t="str">
        <f t="shared" ref="I906:J906" si="3790">IF(COUNTA($DO906:$DX906)&gt;0,$BA906,"")</f>
        <v/>
      </c>
      <c r="J906" s="146" t="str">
        <f t="shared" si="3790"/>
        <v/>
      </c>
      <c r="K906" s="147" t="str">
        <f t="shared" si="43"/>
        <v/>
      </c>
      <c r="L906" s="147" t="str">
        <f t="shared" si="7"/>
        <v/>
      </c>
      <c r="M906" s="147" t="str">
        <f t="shared" si="8"/>
        <v/>
      </c>
      <c r="N906" s="147" t="str">
        <f t="shared" si="48"/>
        <v/>
      </c>
      <c r="O906" s="147" t="str">
        <f t="shared" si="9"/>
        <v/>
      </c>
      <c r="P906" s="146" t="str">
        <f t="shared" si="3770"/>
        <v/>
      </c>
      <c r="Q906" s="147" t="str">
        <f t="shared" si="3771"/>
        <v/>
      </c>
      <c r="R906" s="146" t="str">
        <f t="shared" si="12"/>
        <v/>
      </c>
      <c r="S906" s="146" t="str">
        <f t="shared" si="13"/>
        <v/>
      </c>
      <c r="T906" s="146" t="str">
        <f>IF(NOT(ISBLANK(DH906)),
        IF(AND(ISREF('Input Tenderers'!$J$8:$K$8),COUNTA('Input Tenderers'!$N$8)&gt;0),
                IF(COUNTA('Input Implementation Transactio'!$N906:$O906)&gt;0,"supplier;tenderer;payee","supplier;tenderer"),
                IF(COUNTA('Input Implementation Transactio'!$N906:$O906)&gt;0,"supplier;payee","supplier")
                ),
        IF(COUNTA('Input Implementation Transactio'!$N906:$O906)&gt;0, "payee", "")
        )</f>
        <v/>
      </c>
      <c r="U906" s="146" t="str">
        <f t="shared" si="14"/>
        <v/>
      </c>
      <c r="V906" s="146" t="str">
        <f t="shared" si="15"/>
        <v/>
      </c>
      <c r="W906" s="148" t="str">
        <f t="shared" si="3772"/>
        <v/>
      </c>
      <c r="X906" s="175" t="str">
        <f t="shared" si="3773"/>
        <v/>
      </c>
      <c r="Y906" s="170" t="str">
        <f t="shared" si="3774"/>
        <v/>
      </c>
      <c r="Z906" s="150" t="str">
        <f t="shared" si="19"/>
        <v/>
      </c>
      <c r="AA906" s="146" t="str">
        <f t="shared" si="20"/>
        <v/>
      </c>
      <c r="AB906" s="146" t="str">
        <f t="shared" si="21"/>
        <v/>
      </c>
      <c r="AC906" s="146" t="str">
        <f t="shared" si="22"/>
        <v/>
      </c>
      <c r="AD906" s="148" t="str">
        <f t="shared" si="3775"/>
        <v/>
      </c>
      <c r="AE906" s="148" t="str">
        <f t="shared" si="24"/>
        <v/>
      </c>
      <c r="AF906" s="175" t="str">
        <f t="shared" si="3776"/>
        <v/>
      </c>
      <c r="AG906" s="170" t="str">
        <f t="shared" si="3777"/>
        <v/>
      </c>
      <c r="AH906" s="148" t="str">
        <f t="shared" si="3778"/>
        <v/>
      </c>
      <c r="AI906" s="146" t="str">
        <f t="shared" si="28"/>
        <v/>
      </c>
      <c r="AJ906" s="146" t="str">
        <f t="shared" si="29"/>
        <v/>
      </c>
      <c r="AK906" s="146" t="str">
        <f t="shared" si="30"/>
        <v/>
      </c>
      <c r="AL906" s="146" t="str">
        <f t="shared" si="31"/>
        <v/>
      </c>
      <c r="AM906" s="171" t="str">
        <f t="shared" si="32"/>
        <v/>
      </c>
      <c r="AN906" s="171" t="str">
        <f t="shared" si="33"/>
        <v/>
      </c>
      <c r="AO906" s="146" t="str">
        <f t="shared" si="34"/>
        <v/>
      </c>
      <c r="AP906" s="146" t="str">
        <f t="shared" si="35"/>
        <v/>
      </c>
      <c r="AQ906" s="146" t="str">
        <f t="shared" si="36"/>
        <v/>
      </c>
      <c r="AR906" s="146" t="str">
        <f t="shared" ref="AR906:AS906" si="3791">IF(NOT(ISBLANK(CB906)),CONCATENATE(TEXT(CB906,"yyyy-mm-ddThh:MM:ss"),"Z"),"")</f>
        <v/>
      </c>
      <c r="AS906" s="146" t="str">
        <f t="shared" si="3791"/>
        <v/>
      </c>
      <c r="AT906" s="146" t="str">
        <f t="shared" si="38"/>
        <v/>
      </c>
      <c r="AU906" s="146" t="str">
        <f t="shared" si="39"/>
        <v/>
      </c>
      <c r="AV906" s="146" t="str">
        <f t="shared" ref="AV906:AW906" si="3792">IF(NOT(ISBLANK(DT906)),CONCATENATE(TEXT(DT906,"yyyy-mm-ddThh:MM:ss"),"Z"),"")</f>
        <v/>
      </c>
      <c r="AW906" s="146" t="str">
        <f t="shared" si="3792"/>
        <v/>
      </c>
      <c r="AX906" s="146" t="str">
        <f t="shared" ref="AX906:AZ906" si="3793">IF(NOT(ISBLANK(ED906)),CONCATENATE(TEXT(ED906,"yyyy-mm-ddThh:MM:ss"),"Z"),"")</f>
        <v/>
      </c>
      <c r="AY906" s="146" t="str">
        <f t="shared" si="3793"/>
        <v/>
      </c>
      <c r="AZ906" s="146" t="str">
        <f t="shared" si="3793"/>
        <v/>
      </c>
      <c r="BA906" s="176"/>
      <c r="BB906" s="152"/>
      <c r="BC906" s="177"/>
      <c r="BD906" s="154"/>
      <c r="BE906" s="155"/>
      <c r="BF906" s="154"/>
      <c r="BG906" s="155"/>
      <c r="BH906" s="169"/>
      <c r="BI906" s="162"/>
      <c r="BJ906" s="172"/>
      <c r="BK906" s="162"/>
      <c r="BL906" s="158"/>
      <c r="BM906" s="172"/>
      <c r="BN906" s="162"/>
      <c r="BO906" s="167"/>
      <c r="BP906" s="169"/>
      <c r="BQ906" s="162"/>
      <c r="BR906" s="162"/>
      <c r="BS906" s="174"/>
      <c r="BT906" s="162"/>
      <c r="BU906" s="174"/>
      <c r="BV906" s="174"/>
      <c r="BW906" s="174"/>
      <c r="BX906" s="173"/>
      <c r="BY906" s="158"/>
      <c r="BZ906" s="160"/>
      <c r="CA906" s="172"/>
      <c r="CB906" s="152"/>
      <c r="CC906" s="152"/>
      <c r="CD906" s="156"/>
      <c r="CE906" s="172"/>
      <c r="CF906" s="162"/>
      <c r="CG906" s="162"/>
      <c r="CH906" s="158"/>
      <c r="CI906" s="173"/>
      <c r="CJ906" s="178"/>
      <c r="CK906" s="173"/>
      <c r="CL906" s="165"/>
      <c r="CM906" s="172"/>
      <c r="CN906" s="162"/>
      <c r="CO906" s="162"/>
      <c r="CP906" s="162"/>
      <c r="CQ906" s="162"/>
      <c r="CR906" s="169"/>
      <c r="CS906" s="162"/>
      <c r="CT906" s="162"/>
      <c r="CU906" s="174"/>
      <c r="CV906" s="152"/>
      <c r="CW906" s="173"/>
      <c r="CX906" s="158"/>
      <c r="CY906" s="172"/>
      <c r="CZ906" s="162"/>
      <c r="DA906" s="162"/>
      <c r="DB906" s="158"/>
      <c r="DC906" s="173"/>
      <c r="DD906" s="178"/>
      <c r="DE906" s="173"/>
      <c r="DF906" s="165"/>
      <c r="DG906" s="172"/>
      <c r="DH906" s="178"/>
      <c r="DI906" s="172"/>
      <c r="DJ906" s="178"/>
      <c r="DK906" s="172"/>
      <c r="DL906" s="162"/>
      <c r="DM906" s="167"/>
      <c r="DN906" s="169"/>
      <c r="DO906" s="162"/>
      <c r="DP906" s="162"/>
      <c r="DQ906" s="174"/>
      <c r="DR906" s="152"/>
      <c r="DS906" s="172"/>
      <c r="DT906" s="152"/>
      <c r="DU906" s="152"/>
      <c r="DV906" s="156"/>
      <c r="DW906" s="173"/>
      <c r="DX906" s="158"/>
      <c r="DY906" s="172"/>
      <c r="DZ906" s="162"/>
      <c r="EA906" s="162"/>
      <c r="EB906" s="172"/>
      <c r="EC906" s="172"/>
      <c r="ED906" s="152"/>
      <c r="EE906" s="152"/>
      <c r="EF906" s="152"/>
      <c r="EG906" s="174"/>
      <c r="EH906" s="172"/>
      <c r="EI906" s="162"/>
      <c r="EJ906" s="162"/>
    </row>
    <row r="907" spans="1:140" ht="12.5">
      <c r="A907" s="168"/>
      <c r="B907" s="169"/>
      <c r="C907" s="144" t="str">
        <f t="shared" si="0"/>
        <v/>
      </c>
      <c r="D907" s="144" t="str">
        <f t="shared" si="3767"/>
        <v/>
      </c>
      <c r="E907" s="144" t="str">
        <f t="shared" si="2"/>
        <v/>
      </c>
      <c r="F907" s="145" t="str">
        <f t="shared" si="3768"/>
        <v/>
      </c>
      <c r="G907" s="145" t="str">
        <f t="shared" si="4"/>
        <v/>
      </c>
      <c r="H907" s="145" t="str">
        <f t="shared" si="5"/>
        <v/>
      </c>
      <c r="I907" s="146" t="str">
        <f t="shared" ref="I907:J907" si="3794">IF(COUNTA($DO907:$DX907)&gt;0,$BA907,"")</f>
        <v/>
      </c>
      <c r="J907" s="146" t="str">
        <f t="shared" si="3794"/>
        <v/>
      </c>
      <c r="K907" s="147" t="str">
        <f t="shared" si="43"/>
        <v/>
      </c>
      <c r="L907" s="147" t="str">
        <f t="shared" si="7"/>
        <v/>
      </c>
      <c r="M907" s="147" t="str">
        <f t="shared" si="8"/>
        <v/>
      </c>
      <c r="N907" s="147" t="str">
        <f t="shared" si="48"/>
        <v/>
      </c>
      <c r="O907" s="147" t="str">
        <f t="shared" si="9"/>
        <v/>
      </c>
      <c r="P907" s="146" t="str">
        <f t="shared" si="3770"/>
        <v/>
      </c>
      <c r="Q907" s="147" t="str">
        <f t="shared" si="3771"/>
        <v/>
      </c>
      <c r="R907" s="146" t="str">
        <f t="shared" si="12"/>
        <v/>
      </c>
      <c r="S907" s="146" t="str">
        <f t="shared" si="13"/>
        <v/>
      </c>
      <c r="T907" s="146" t="str">
        <f>IF(NOT(ISBLANK(DH907)),
        IF(AND(ISREF('Input Tenderers'!$J$8:$K$8),COUNTA('Input Tenderers'!$N$8)&gt;0),
                IF(COUNTA('Input Implementation Transactio'!$N907:$O907)&gt;0,"supplier;tenderer;payee","supplier;tenderer"),
                IF(COUNTA('Input Implementation Transactio'!$N907:$O907)&gt;0,"supplier;payee","supplier")
                ),
        IF(COUNTA('Input Implementation Transactio'!$N907:$O907)&gt;0, "payee", "")
        )</f>
        <v/>
      </c>
      <c r="U907" s="146" t="str">
        <f t="shared" si="14"/>
        <v/>
      </c>
      <c r="V907" s="146" t="str">
        <f t="shared" si="15"/>
        <v/>
      </c>
      <c r="W907" s="148" t="str">
        <f t="shared" si="3772"/>
        <v/>
      </c>
      <c r="X907" s="175" t="str">
        <f t="shared" si="3773"/>
        <v/>
      </c>
      <c r="Y907" s="170" t="str">
        <f t="shared" si="3774"/>
        <v/>
      </c>
      <c r="Z907" s="150" t="str">
        <f t="shared" si="19"/>
        <v/>
      </c>
      <c r="AA907" s="146" t="str">
        <f t="shared" si="20"/>
        <v/>
      </c>
      <c r="AB907" s="146" t="str">
        <f t="shared" si="21"/>
        <v/>
      </c>
      <c r="AC907" s="146" t="str">
        <f t="shared" si="22"/>
        <v/>
      </c>
      <c r="AD907" s="148" t="str">
        <f t="shared" si="3775"/>
        <v/>
      </c>
      <c r="AE907" s="148" t="str">
        <f t="shared" si="24"/>
        <v/>
      </c>
      <c r="AF907" s="175" t="str">
        <f t="shared" si="3776"/>
        <v/>
      </c>
      <c r="AG907" s="170" t="str">
        <f t="shared" si="3777"/>
        <v/>
      </c>
      <c r="AH907" s="148" t="str">
        <f t="shared" si="3778"/>
        <v/>
      </c>
      <c r="AI907" s="146" t="str">
        <f t="shared" si="28"/>
        <v/>
      </c>
      <c r="AJ907" s="146" t="str">
        <f t="shared" si="29"/>
        <v/>
      </c>
      <c r="AK907" s="146" t="str">
        <f t="shared" si="30"/>
        <v/>
      </c>
      <c r="AL907" s="146" t="str">
        <f t="shared" si="31"/>
        <v/>
      </c>
      <c r="AM907" s="171" t="str">
        <f t="shared" si="32"/>
        <v/>
      </c>
      <c r="AN907" s="171" t="str">
        <f t="shared" si="33"/>
        <v/>
      </c>
      <c r="AO907" s="146" t="str">
        <f t="shared" si="34"/>
        <v/>
      </c>
      <c r="AP907" s="146" t="str">
        <f t="shared" si="35"/>
        <v/>
      </c>
      <c r="AQ907" s="146" t="str">
        <f t="shared" si="36"/>
        <v/>
      </c>
      <c r="AR907" s="146" t="str">
        <f t="shared" ref="AR907:AS907" si="3795">IF(NOT(ISBLANK(CB907)),CONCATENATE(TEXT(CB907,"yyyy-mm-ddThh:MM:ss"),"Z"),"")</f>
        <v/>
      </c>
      <c r="AS907" s="146" t="str">
        <f t="shared" si="3795"/>
        <v/>
      </c>
      <c r="AT907" s="146" t="str">
        <f t="shared" si="38"/>
        <v/>
      </c>
      <c r="AU907" s="146" t="str">
        <f t="shared" si="39"/>
        <v/>
      </c>
      <c r="AV907" s="146" t="str">
        <f t="shared" ref="AV907:AW907" si="3796">IF(NOT(ISBLANK(DT907)),CONCATENATE(TEXT(DT907,"yyyy-mm-ddThh:MM:ss"),"Z"),"")</f>
        <v/>
      </c>
      <c r="AW907" s="146" t="str">
        <f t="shared" si="3796"/>
        <v/>
      </c>
      <c r="AX907" s="146" t="str">
        <f t="shared" ref="AX907:AZ907" si="3797">IF(NOT(ISBLANK(ED907)),CONCATENATE(TEXT(ED907,"yyyy-mm-ddThh:MM:ss"),"Z"),"")</f>
        <v/>
      </c>
      <c r="AY907" s="146" t="str">
        <f t="shared" si="3797"/>
        <v/>
      </c>
      <c r="AZ907" s="146" t="str">
        <f t="shared" si="3797"/>
        <v/>
      </c>
      <c r="BA907" s="176"/>
      <c r="BB907" s="152"/>
      <c r="BC907" s="177"/>
      <c r="BD907" s="154"/>
      <c r="BE907" s="155"/>
      <c r="BF907" s="154"/>
      <c r="BG907" s="155"/>
      <c r="BH907" s="169"/>
      <c r="BI907" s="162"/>
      <c r="BJ907" s="172"/>
      <c r="BK907" s="162"/>
      <c r="BL907" s="158"/>
      <c r="BM907" s="172"/>
      <c r="BN907" s="162"/>
      <c r="BO907" s="167"/>
      <c r="BP907" s="169"/>
      <c r="BQ907" s="162"/>
      <c r="BR907" s="162"/>
      <c r="BS907" s="174"/>
      <c r="BT907" s="162"/>
      <c r="BU907" s="174"/>
      <c r="BV907" s="174"/>
      <c r="BW907" s="174"/>
      <c r="BX907" s="173"/>
      <c r="BY907" s="158"/>
      <c r="BZ907" s="160"/>
      <c r="CA907" s="172"/>
      <c r="CB907" s="152"/>
      <c r="CC907" s="152"/>
      <c r="CD907" s="156"/>
      <c r="CE907" s="172"/>
      <c r="CF907" s="162"/>
      <c r="CG907" s="162"/>
      <c r="CH907" s="158"/>
      <c r="CI907" s="173"/>
      <c r="CJ907" s="178"/>
      <c r="CK907" s="173"/>
      <c r="CL907" s="165"/>
      <c r="CM907" s="172"/>
      <c r="CN907" s="162"/>
      <c r="CO907" s="162"/>
      <c r="CP907" s="162"/>
      <c r="CQ907" s="162"/>
      <c r="CR907" s="169"/>
      <c r="CS907" s="162"/>
      <c r="CT907" s="162"/>
      <c r="CU907" s="174"/>
      <c r="CV907" s="152"/>
      <c r="CW907" s="173"/>
      <c r="CX907" s="158"/>
      <c r="CY907" s="172"/>
      <c r="CZ907" s="162"/>
      <c r="DA907" s="162"/>
      <c r="DB907" s="158"/>
      <c r="DC907" s="173"/>
      <c r="DD907" s="178"/>
      <c r="DE907" s="173"/>
      <c r="DF907" s="165"/>
      <c r="DG907" s="172"/>
      <c r="DH907" s="178"/>
      <c r="DI907" s="172"/>
      <c r="DJ907" s="178"/>
      <c r="DK907" s="172"/>
      <c r="DL907" s="162"/>
      <c r="DM907" s="167"/>
      <c r="DN907" s="169"/>
      <c r="DO907" s="162"/>
      <c r="DP907" s="162"/>
      <c r="DQ907" s="174"/>
      <c r="DR907" s="152"/>
      <c r="DS907" s="172"/>
      <c r="DT907" s="152"/>
      <c r="DU907" s="152"/>
      <c r="DV907" s="156"/>
      <c r="DW907" s="173"/>
      <c r="DX907" s="158"/>
      <c r="DY907" s="172"/>
      <c r="DZ907" s="162"/>
      <c r="EA907" s="162"/>
      <c r="EB907" s="172"/>
      <c r="EC907" s="172"/>
      <c r="ED907" s="152"/>
      <c r="EE907" s="152"/>
      <c r="EF907" s="152"/>
      <c r="EG907" s="174"/>
      <c r="EH907" s="172"/>
      <c r="EI907" s="162"/>
      <c r="EJ907" s="162"/>
    </row>
    <row r="908" spans="1:140" ht="12.5">
      <c r="A908" s="168"/>
      <c r="B908" s="169"/>
      <c r="C908" s="144" t="str">
        <f t="shared" si="0"/>
        <v/>
      </c>
      <c r="D908" s="144" t="str">
        <f t="shared" si="3767"/>
        <v/>
      </c>
      <c r="E908" s="144" t="str">
        <f t="shared" si="2"/>
        <v/>
      </c>
      <c r="F908" s="145" t="str">
        <f t="shared" si="3768"/>
        <v/>
      </c>
      <c r="G908" s="145" t="str">
        <f t="shared" si="4"/>
        <v/>
      </c>
      <c r="H908" s="145" t="str">
        <f t="shared" si="5"/>
        <v/>
      </c>
      <c r="I908" s="146" t="str">
        <f t="shared" ref="I908:J908" si="3798">IF(COUNTA($DO908:$DX908)&gt;0,$BA908,"")</f>
        <v/>
      </c>
      <c r="J908" s="146" t="str">
        <f t="shared" si="3798"/>
        <v/>
      </c>
      <c r="K908" s="147" t="str">
        <f t="shared" si="43"/>
        <v/>
      </c>
      <c r="L908" s="147" t="str">
        <f t="shared" si="7"/>
        <v/>
      </c>
      <c r="M908" s="147" t="str">
        <f t="shared" si="8"/>
        <v/>
      </c>
      <c r="N908" s="147" t="str">
        <f t="shared" si="48"/>
        <v/>
      </c>
      <c r="O908" s="147" t="str">
        <f t="shared" si="9"/>
        <v/>
      </c>
      <c r="P908" s="146" t="str">
        <f t="shared" si="3770"/>
        <v/>
      </c>
      <c r="Q908" s="147" t="str">
        <f t="shared" si="3771"/>
        <v/>
      </c>
      <c r="R908" s="146" t="str">
        <f t="shared" si="12"/>
        <v/>
      </c>
      <c r="S908" s="146" t="str">
        <f t="shared" si="13"/>
        <v/>
      </c>
      <c r="T908" s="146" t="str">
        <f>IF(NOT(ISBLANK(DH908)),
        IF(AND(ISREF('Input Tenderers'!$J$8:$K$8),COUNTA('Input Tenderers'!$N$8)&gt;0),
                IF(COUNTA('Input Implementation Transactio'!$N908:$O908)&gt;0,"supplier;tenderer;payee","supplier;tenderer"),
                IF(COUNTA('Input Implementation Transactio'!$N908:$O908)&gt;0,"supplier;payee","supplier")
                ),
        IF(COUNTA('Input Implementation Transactio'!$N908:$O908)&gt;0, "payee", "")
        )</f>
        <v/>
      </c>
      <c r="U908" s="146" t="str">
        <f t="shared" si="14"/>
        <v/>
      </c>
      <c r="V908" s="146" t="str">
        <f t="shared" si="15"/>
        <v/>
      </c>
      <c r="W908" s="148" t="str">
        <f t="shared" si="3772"/>
        <v/>
      </c>
      <c r="X908" s="175" t="str">
        <f t="shared" si="3773"/>
        <v/>
      </c>
      <c r="Y908" s="170" t="str">
        <f t="shared" si="3774"/>
        <v/>
      </c>
      <c r="Z908" s="150" t="str">
        <f t="shared" si="19"/>
        <v/>
      </c>
      <c r="AA908" s="146" t="str">
        <f t="shared" si="20"/>
        <v/>
      </c>
      <c r="AB908" s="146" t="str">
        <f t="shared" si="21"/>
        <v/>
      </c>
      <c r="AC908" s="146" t="str">
        <f t="shared" si="22"/>
        <v/>
      </c>
      <c r="AD908" s="148" t="str">
        <f t="shared" si="3775"/>
        <v/>
      </c>
      <c r="AE908" s="148" t="str">
        <f t="shared" si="24"/>
        <v/>
      </c>
      <c r="AF908" s="175" t="str">
        <f t="shared" si="3776"/>
        <v/>
      </c>
      <c r="AG908" s="170" t="str">
        <f t="shared" si="3777"/>
        <v/>
      </c>
      <c r="AH908" s="148" t="str">
        <f t="shared" si="3778"/>
        <v/>
      </c>
      <c r="AI908" s="146" t="str">
        <f t="shared" si="28"/>
        <v/>
      </c>
      <c r="AJ908" s="146" t="str">
        <f t="shared" si="29"/>
        <v/>
      </c>
      <c r="AK908" s="146" t="str">
        <f t="shared" si="30"/>
        <v/>
      </c>
      <c r="AL908" s="146" t="str">
        <f t="shared" si="31"/>
        <v/>
      </c>
      <c r="AM908" s="171" t="str">
        <f t="shared" si="32"/>
        <v/>
      </c>
      <c r="AN908" s="171" t="str">
        <f t="shared" si="33"/>
        <v/>
      </c>
      <c r="AO908" s="146" t="str">
        <f t="shared" si="34"/>
        <v/>
      </c>
      <c r="AP908" s="146" t="str">
        <f t="shared" si="35"/>
        <v/>
      </c>
      <c r="AQ908" s="146" t="str">
        <f t="shared" si="36"/>
        <v/>
      </c>
      <c r="AR908" s="146" t="str">
        <f t="shared" ref="AR908:AS908" si="3799">IF(NOT(ISBLANK(CB908)),CONCATENATE(TEXT(CB908,"yyyy-mm-ddThh:MM:ss"),"Z"),"")</f>
        <v/>
      </c>
      <c r="AS908" s="146" t="str">
        <f t="shared" si="3799"/>
        <v/>
      </c>
      <c r="AT908" s="146" t="str">
        <f t="shared" si="38"/>
        <v/>
      </c>
      <c r="AU908" s="146" t="str">
        <f t="shared" si="39"/>
        <v/>
      </c>
      <c r="AV908" s="146" t="str">
        <f t="shared" ref="AV908:AW908" si="3800">IF(NOT(ISBLANK(DT908)),CONCATENATE(TEXT(DT908,"yyyy-mm-ddThh:MM:ss"),"Z"),"")</f>
        <v/>
      </c>
      <c r="AW908" s="146" t="str">
        <f t="shared" si="3800"/>
        <v/>
      </c>
      <c r="AX908" s="146" t="str">
        <f t="shared" ref="AX908:AZ908" si="3801">IF(NOT(ISBLANK(ED908)),CONCATENATE(TEXT(ED908,"yyyy-mm-ddThh:MM:ss"),"Z"),"")</f>
        <v/>
      </c>
      <c r="AY908" s="146" t="str">
        <f t="shared" si="3801"/>
        <v/>
      </c>
      <c r="AZ908" s="146" t="str">
        <f t="shared" si="3801"/>
        <v/>
      </c>
      <c r="BA908" s="176"/>
      <c r="BB908" s="152"/>
      <c r="BC908" s="177"/>
      <c r="BD908" s="154"/>
      <c r="BE908" s="155"/>
      <c r="BF908" s="154"/>
      <c r="BG908" s="155"/>
      <c r="BH908" s="169"/>
      <c r="BI908" s="162"/>
      <c r="BJ908" s="172"/>
      <c r="BK908" s="162"/>
      <c r="BL908" s="158"/>
      <c r="BM908" s="172"/>
      <c r="BN908" s="162"/>
      <c r="BO908" s="167"/>
      <c r="BP908" s="169"/>
      <c r="BQ908" s="162"/>
      <c r="BR908" s="162"/>
      <c r="BS908" s="174"/>
      <c r="BT908" s="162"/>
      <c r="BU908" s="174"/>
      <c r="BV908" s="174"/>
      <c r="BW908" s="174"/>
      <c r="BX908" s="173"/>
      <c r="BY908" s="158"/>
      <c r="BZ908" s="160"/>
      <c r="CA908" s="172"/>
      <c r="CB908" s="152"/>
      <c r="CC908" s="152"/>
      <c r="CD908" s="156"/>
      <c r="CE908" s="172"/>
      <c r="CF908" s="162"/>
      <c r="CG908" s="162"/>
      <c r="CH908" s="158"/>
      <c r="CI908" s="173"/>
      <c r="CJ908" s="178"/>
      <c r="CK908" s="173"/>
      <c r="CL908" s="165"/>
      <c r="CM908" s="172"/>
      <c r="CN908" s="162"/>
      <c r="CO908" s="162"/>
      <c r="CP908" s="162"/>
      <c r="CQ908" s="162"/>
      <c r="CR908" s="169"/>
      <c r="CS908" s="162"/>
      <c r="CT908" s="162"/>
      <c r="CU908" s="174"/>
      <c r="CV908" s="152"/>
      <c r="CW908" s="173"/>
      <c r="CX908" s="158"/>
      <c r="CY908" s="172"/>
      <c r="CZ908" s="162"/>
      <c r="DA908" s="162"/>
      <c r="DB908" s="158"/>
      <c r="DC908" s="173"/>
      <c r="DD908" s="178"/>
      <c r="DE908" s="173"/>
      <c r="DF908" s="165"/>
      <c r="DG908" s="172"/>
      <c r="DH908" s="178"/>
      <c r="DI908" s="172"/>
      <c r="DJ908" s="178"/>
      <c r="DK908" s="172"/>
      <c r="DL908" s="162"/>
      <c r="DM908" s="167"/>
      <c r="DN908" s="169"/>
      <c r="DO908" s="162"/>
      <c r="DP908" s="162"/>
      <c r="DQ908" s="174"/>
      <c r="DR908" s="152"/>
      <c r="DS908" s="172"/>
      <c r="DT908" s="152"/>
      <c r="DU908" s="152"/>
      <c r="DV908" s="156"/>
      <c r="DW908" s="173"/>
      <c r="DX908" s="158"/>
      <c r="DY908" s="172"/>
      <c r="DZ908" s="162"/>
      <c r="EA908" s="162"/>
      <c r="EB908" s="172"/>
      <c r="EC908" s="172"/>
      <c r="ED908" s="152"/>
      <c r="EE908" s="152"/>
      <c r="EF908" s="152"/>
      <c r="EG908" s="174"/>
      <c r="EH908" s="172"/>
      <c r="EI908" s="162"/>
      <c r="EJ908" s="162"/>
    </row>
    <row r="909" spans="1:140" ht="12.5">
      <c r="A909" s="168"/>
      <c r="B909" s="169"/>
      <c r="C909" s="144" t="str">
        <f t="shared" si="0"/>
        <v/>
      </c>
      <c r="D909" s="144" t="str">
        <f t="shared" si="3767"/>
        <v/>
      </c>
      <c r="E909" s="144" t="str">
        <f t="shared" si="2"/>
        <v/>
      </c>
      <c r="F909" s="145" t="str">
        <f t="shared" si="3768"/>
        <v/>
      </c>
      <c r="G909" s="145" t="str">
        <f t="shared" si="4"/>
        <v/>
      </c>
      <c r="H909" s="145" t="str">
        <f t="shared" si="5"/>
        <v/>
      </c>
      <c r="I909" s="146" t="str">
        <f t="shared" ref="I909:J909" si="3802">IF(COUNTA($DO909:$DX909)&gt;0,$BA909,"")</f>
        <v/>
      </c>
      <c r="J909" s="146" t="str">
        <f t="shared" si="3802"/>
        <v/>
      </c>
      <c r="K909" s="147" t="str">
        <f t="shared" si="43"/>
        <v/>
      </c>
      <c r="L909" s="147" t="str">
        <f t="shared" si="7"/>
        <v/>
      </c>
      <c r="M909" s="147" t="str">
        <f t="shared" si="8"/>
        <v/>
      </c>
      <c r="N909" s="147" t="str">
        <f t="shared" si="48"/>
        <v/>
      </c>
      <c r="O909" s="147" t="str">
        <f t="shared" si="9"/>
        <v/>
      </c>
      <c r="P909" s="146" t="str">
        <f t="shared" si="3770"/>
        <v/>
      </c>
      <c r="Q909" s="147" t="str">
        <f t="shared" si="3771"/>
        <v/>
      </c>
      <c r="R909" s="146" t="str">
        <f t="shared" si="12"/>
        <v/>
      </c>
      <c r="S909" s="146" t="str">
        <f t="shared" si="13"/>
        <v/>
      </c>
      <c r="T909" s="146" t="str">
        <f>IF(NOT(ISBLANK(DH909)),
        IF(AND(ISREF('Input Tenderers'!$J$8:$K$8),COUNTA('Input Tenderers'!$N$8)&gt;0),
                IF(COUNTA('Input Implementation Transactio'!$N909:$O909)&gt;0,"supplier;tenderer;payee","supplier;tenderer"),
                IF(COUNTA('Input Implementation Transactio'!$N909:$O909)&gt;0,"supplier;payee","supplier")
                ),
        IF(COUNTA('Input Implementation Transactio'!$N909:$O909)&gt;0, "payee", "")
        )</f>
        <v/>
      </c>
      <c r="U909" s="146" t="str">
        <f t="shared" si="14"/>
        <v/>
      </c>
      <c r="V909" s="146" t="str">
        <f t="shared" si="15"/>
        <v/>
      </c>
      <c r="W909" s="148" t="str">
        <f t="shared" si="3772"/>
        <v/>
      </c>
      <c r="X909" s="175" t="str">
        <f t="shared" si="3773"/>
        <v/>
      </c>
      <c r="Y909" s="170" t="str">
        <f t="shared" si="3774"/>
        <v/>
      </c>
      <c r="Z909" s="150" t="str">
        <f t="shared" si="19"/>
        <v/>
      </c>
      <c r="AA909" s="146" t="str">
        <f t="shared" si="20"/>
        <v/>
      </c>
      <c r="AB909" s="146" t="str">
        <f t="shared" si="21"/>
        <v/>
      </c>
      <c r="AC909" s="146" t="str">
        <f t="shared" si="22"/>
        <v/>
      </c>
      <c r="AD909" s="148" t="str">
        <f t="shared" si="3775"/>
        <v/>
      </c>
      <c r="AE909" s="148" t="str">
        <f t="shared" si="24"/>
        <v/>
      </c>
      <c r="AF909" s="175" t="str">
        <f t="shared" si="3776"/>
        <v/>
      </c>
      <c r="AG909" s="170" t="str">
        <f t="shared" si="3777"/>
        <v/>
      </c>
      <c r="AH909" s="148" t="str">
        <f t="shared" si="3778"/>
        <v/>
      </c>
      <c r="AI909" s="146" t="str">
        <f t="shared" si="28"/>
        <v/>
      </c>
      <c r="AJ909" s="146" t="str">
        <f t="shared" si="29"/>
        <v/>
      </c>
      <c r="AK909" s="146" t="str">
        <f t="shared" si="30"/>
        <v/>
      </c>
      <c r="AL909" s="146" t="str">
        <f t="shared" si="31"/>
        <v/>
      </c>
      <c r="AM909" s="171" t="str">
        <f t="shared" si="32"/>
        <v/>
      </c>
      <c r="AN909" s="171" t="str">
        <f t="shared" si="33"/>
        <v/>
      </c>
      <c r="AO909" s="146" t="str">
        <f t="shared" si="34"/>
        <v/>
      </c>
      <c r="AP909" s="146" t="str">
        <f t="shared" si="35"/>
        <v/>
      </c>
      <c r="AQ909" s="146" t="str">
        <f t="shared" si="36"/>
        <v/>
      </c>
      <c r="AR909" s="146" t="str">
        <f t="shared" ref="AR909:AS909" si="3803">IF(NOT(ISBLANK(CB909)),CONCATENATE(TEXT(CB909,"yyyy-mm-ddThh:MM:ss"),"Z"),"")</f>
        <v/>
      </c>
      <c r="AS909" s="146" t="str">
        <f t="shared" si="3803"/>
        <v/>
      </c>
      <c r="AT909" s="146" t="str">
        <f t="shared" si="38"/>
        <v/>
      </c>
      <c r="AU909" s="146" t="str">
        <f t="shared" si="39"/>
        <v/>
      </c>
      <c r="AV909" s="146" t="str">
        <f t="shared" ref="AV909:AW909" si="3804">IF(NOT(ISBLANK(DT909)),CONCATENATE(TEXT(DT909,"yyyy-mm-ddThh:MM:ss"),"Z"),"")</f>
        <v/>
      </c>
      <c r="AW909" s="146" t="str">
        <f t="shared" si="3804"/>
        <v/>
      </c>
      <c r="AX909" s="146" t="str">
        <f t="shared" ref="AX909:AZ909" si="3805">IF(NOT(ISBLANK(ED909)),CONCATENATE(TEXT(ED909,"yyyy-mm-ddThh:MM:ss"),"Z"),"")</f>
        <v/>
      </c>
      <c r="AY909" s="146" t="str">
        <f t="shared" si="3805"/>
        <v/>
      </c>
      <c r="AZ909" s="146" t="str">
        <f t="shared" si="3805"/>
        <v/>
      </c>
      <c r="BA909" s="176"/>
      <c r="BB909" s="152"/>
      <c r="BC909" s="177"/>
      <c r="BD909" s="154"/>
      <c r="BE909" s="155"/>
      <c r="BF909" s="154"/>
      <c r="BG909" s="155"/>
      <c r="BH909" s="169"/>
      <c r="BI909" s="162"/>
      <c r="BJ909" s="172"/>
      <c r="BK909" s="162"/>
      <c r="BL909" s="158"/>
      <c r="BM909" s="172"/>
      <c r="BN909" s="162"/>
      <c r="BO909" s="167"/>
      <c r="BP909" s="169"/>
      <c r="BQ909" s="162"/>
      <c r="BR909" s="162"/>
      <c r="BS909" s="174"/>
      <c r="BT909" s="162"/>
      <c r="BU909" s="174"/>
      <c r="BV909" s="174"/>
      <c r="BW909" s="174"/>
      <c r="BX909" s="173"/>
      <c r="BY909" s="158"/>
      <c r="BZ909" s="160"/>
      <c r="CA909" s="172"/>
      <c r="CB909" s="152"/>
      <c r="CC909" s="152"/>
      <c r="CD909" s="156"/>
      <c r="CE909" s="172"/>
      <c r="CF909" s="162"/>
      <c r="CG909" s="162"/>
      <c r="CH909" s="158"/>
      <c r="CI909" s="173"/>
      <c r="CJ909" s="178"/>
      <c r="CK909" s="173"/>
      <c r="CL909" s="165"/>
      <c r="CM909" s="172"/>
      <c r="CN909" s="162"/>
      <c r="CO909" s="162"/>
      <c r="CP909" s="162"/>
      <c r="CQ909" s="162"/>
      <c r="CR909" s="169"/>
      <c r="CS909" s="162"/>
      <c r="CT909" s="162"/>
      <c r="CU909" s="174"/>
      <c r="CV909" s="152"/>
      <c r="CW909" s="173"/>
      <c r="CX909" s="158"/>
      <c r="CY909" s="172"/>
      <c r="CZ909" s="162"/>
      <c r="DA909" s="162"/>
      <c r="DB909" s="158"/>
      <c r="DC909" s="173"/>
      <c r="DD909" s="178"/>
      <c r="DE909" s="173"/>
      <c r="DF909" s="165"/>
      <c r="DG909" s="172"/>
      <c r="DH909" s="178"/>
      <c r="DI909" s="172"/>
      <c r="DJ909" s="178"/>
      <c r="DK909" s="172"/>
      <c r="DL909" s="162"/>
      <c r="DM909" s="167"/>
      <c r="DN909" s="169"/>
      <c r="DO909" s="162"/>
      <c r="DP909" s="162"/>
      <c r="DQ909" s="174"/>
      <c r="DR909" s="152"/>
      <c r="DS909" s="172"/>
      <c r="DT909" s="152"/>
      <c r="DU909" s="152"/>
      <c r="DV909" s="156"/>
      <c r="DW909" s="173"/>
      <c r="DX909" s="158"/>
      <c r="DY909" s="172"/>
      <c r="DZ909" s="162"/>
      <c r="EA909" s="162"/>
      <c r="EB909" s="172"/>
      <c r="EC909" s="172"/>
      <c r="ED909" s="152"/>
      <c r="EE909" s="152"/>
      <c r="EF909" s="152"/>
      <c r="EG909" s="174"/>
      <c r="EH909" s="172"/>
      <c r="EI909" s="162"/>
      <c r="EJ909" s="162"/>
    </row>
    <row r="910" spans="1:140" ht="12.5">
      <c r="A910" s="168"/>
      <c r="B910" s="169"/>
      <c r="C910" s="144" t="str">
        <f t="shared" si="0"/>
        <v/>
      </c>
      <c r="D910" s="144" t="str">
        <f t="shared" si="3767"/>
        <v/>
      </c>
      <c r="E910" s="144" t="str">
        <f t="shared" si="2"/>
        <v/>
      </c>
      <c r="F910" s="145" t="str">
        <f t="shared" si="3768"/>
        <v/>
      </c>
      <c r="G910" s="145" t="str">
        <f t="shared" si="4"/>
        <v/>
      </c>
      <c r="H910" s="145" t="str">
        <f t="shared" si="5"/>
        <v/>
      </c>
      <c r="I910" s="146" t="str">
        <f t="shared" ref="I910:J910" si="3806">IF(COUNTA($DO910:$DX910)&gt;0,$BA910,"")</f>
        <v/>
      </c>
      <c r="J910" s="146" t="str">
        <f t="shared" si="3806"/>
        <v/>
      </c>
      <c r="K910" s="147" t="str">
        <f t="shared" si="43"/>
        <v/>
      </c>
      <c r="L910" s="147" t="str">
        <f t="shared" si="7"/>
        <v/>
      </c>
      <c r="M910" s="147" t="str">
        <f t="shared" si="8"/>
        <v/>
      </c>
      <c r="N910" s="147" t="str">
        <f t="shared" si="48"/>
        <v/>
      </c>
      <c r="O910" s="147" t="str">
        <f t="shared" si="9"/>
        <v/>
      </c>
      <c r="P910" s="146" t="str">
        <f t="shared" si="3770"/>
        <v/>
      </c>
      <c r="Q910" s="147" t="str">
        <f t="shared" si="3771"/>
        <v/>
      </c>
      <c r="R910" s="146" t="str">
        <f t="shared" si="12"/>
        <v/>
      </c>
      <c r="S910" s="146" t="str">
        <f t="shared" si="13"/>
        <v/>
      </c>
      <c r="T910" s="146" t="str">
        <f>IF(NOT(ISBLANK(DH910)),
        IF(AND(ISREF('Input Tenderers'!$J$8:$K$8),COUNTA('Input Tenderers'!$N$8)&gt;0),
                IF(COUNTA('Input Implementation Transactio'!$N910:$O910)&gt;0,"supplier;tenderer;payee","supplier;tenderer"),
                IF(COUNTA('Input Implementation Transactio'!$N910:$O910)&gt;0,"supplier;payee","supplier")
                ),
        IF(COUNTA('Input Implementation Transactio'!$N910:$O910)&gt;0, "payee", "")
        )</f>
        <v/>
      </c>
      <c r="U910" s="146" t="str">
        <f t="shared" si="14"/>
        <v/>
      </c>
      <c r="V910" s="146" t="str">
        <f t="shared" si="15"/>
        <v/>
      </c>
      <c r="W910" s="148" t="str">
        <f t="shared" si="3772"/>
        <v/>
      </c>
      <c r="X910" s="175" t="str">
        <f t="shared" si="3773"/>
        <v/>
      </c>
      <c r="Y910" s="170" t="str">
        <f t="shared" si="3774"/>
        <v/>
      </c>
      <c r="Z910" s="150" t="str">
        <f t="shared" si="19"/>
        <v/>
      </c>
      <c r="AA910" s="146" t="str">
        <f t="shared" si="20"/>
        <v/>
      </c>
      <c r="AB910" s="146" t="str">
        <f t="shared" si="21"/>
        <v/>
      </c>
      <c r="AC910" s="146" t="str">
        <f t="shared" si="22"/>
        <v/>
      </c>
      <c r="AD910" s="148" t="str">
        <f t="shared" si="3775"/>
        <v/>
      </c>
      <c r="AE910" s="148" t="str">
        <f t="shared" si="24"/>
        <v/>
      </c>
      <c r="AF910" s="175" t="str">
        <f t="shared" si="3776"/>
        <v/>
      </c>
      <c r="AG910" s="170" t="str">
        <f t="shared" si="3777"/>
        <v/>
      </c>
      <c r="AH910" s="148" t="str">
        <f t="shared" si="3778"/>
        <v/>
      </c>
      <c r="AI910" s="146" t="str">
        <f t="shared" si="28"/>
        <v/>
      </c>
      <c r="AJ910" s="146" t="str">
        <f t="shared" si="29"/>
        <v/>
      </c>
      <c r="AK910" s="146" t="str">
        <f t="shared" si="30"/>
        <v/>
      </c>
      <c r="AL910" s="146" t="str">
        <f t="shared" si="31"/>
        <v/>
      </c>
      <c r="AM910" s="171" t="str">
        <f t="shared" si="32"/>
        <v/>
      </c>
      <c r="AN910" s="171" t="str">
        <f t="shared" si="33"/>
        <v/>
      </c>
      <c r="AO910" s="146" t="str">
        <f t="shared" si="34"/>
        <v/>
      </c>
      <c r="AP910" s="146" t="str">
        <f t="shared" si="35"/>
        <v/>
      </c>
      <c r="AQ910" s="146" t="str">
        <f t="shared" si="36"/>
        <v/>
      </c>
      <c r="AR910" s="146" t="str">
        <f t="shared" ref="AR910:AS910" si="3807">IF(NOT(ISBLANK(CB910)),CONCATENATE(TEXT(CB910,"yyyy-mm-ddThh:MM:ss"),"Z"),"")</f>
        <v/>
      </c>
      <c r="AS910" s="146" t="str">
        <f t="shared" si="3807"/>
        <v/>
      </c>
      <c r="AT910" s="146" t="str">
        <f t="shared" si="38"/>
        <v/>
      </c>
      <c r="AU910" s="146" t="str">
        <f t="shared" si="39"/>
        <v/>
      </c>
      <c r="AV910" s="146" t="str">
        <f t="shared" ref="AV910:AW910" si="3808">IF(NOT(ISBLANK(DT910)),CONCATENATE(TEXT(DT910,"yyyy-mm-ddThh:MM:ss"),"Z"),"")</f>
        <v/>
      </c>
      <c r="AW910" s="146" t="str">
        <f t="shared" si="3808"/>
        <v/>
      </c>
      <c r="AX910" s="146" t="str">
        <f t="shared" ref="AX910:AZ910" si="3809">IF(NOT(ISBLANK(ED910)),CONCATENATE(TEXT(ED910,"yyyy-mm-ddThh:MM:ss"),"Z"),"")</f>
        <v/>
      </c>
      <c r="AY910" s="146" t="str">
        <f t="shared" si="3809"/>
        <v/>
      </c>
      <c r="AZ910" s="146" t="str">
        <f t="shared" si="3809"/>
        <v/>
      </c>
      <c r="BA910" s="176"/>
      <c r="BB910" s="152"/>
      <c r="BC910" s="177"/>
      <c r="BD910" s="154"/>
      <c r="BE910" s="155"/>
      <c r="BF910" s="154"/>
      <c r="BG910" s="155"/>
      <c r="BH910" s="169"/>
      <c r="BI910" s="162"/>
      <c r="BJ910" s="172"/>
      <c r="BK910" s="162"/>
      <c r="BL910" s="158"/>
      <c r="BM910" s="172"/>
      <c r="BN910" s="162"/>
      <c r="BO910" s="167"/>
      <c r="BP910" s="169"/>
      <c r="BQ910" s="162"/>
      <c r="BR910" s="162"/>
      <c r="BS910" s="174"/>
      <c r="BT910" s="162"/>
      <c r="BU910" s="174"/>
      <c r="BV910" s="174"/>
      <c r="BW910" s="174"/>
      <c r="BX910" s="173"/>
      <c r="BY910" s="158"/>
      <c r="BZ910" s="160"/>
      <c r="CA910" s="172"/>
      <c r="CB910" s="152"/>
      <c r="CC910" s="152"/>
      <c r="CD910" s="156"/>
      <c r="CE910" s="172"/>
      <c r="CF910" s="162"/>
      <c r="CG910" s="162"/>
      <c r="CH910" s="158"/>
      <c r="CI910" s="173"/>
      <c r="CJ910" s="178"/>
      <c r="CK910" s="173"/>
      <c r="CL910" s="165"/>
      <c r="CM910" s="172"/>
      <c r="CN910" s="162"/>
      <c r="CO910" s="162"/>
      <c r="CP910" s="162"/>
      <c r="CQ910" s="162"/>
      <c r="CR910" s="169"/>
      <c r="CS910" s="162"/>
      <c r="CT910" s="162"/>
      <c r="CU910" s="174"/>
      <c r="CV910" s="152"/>
      <c r="CW910" s="173"/>
      <c r="CX910" s="158"/>
      <c r="CY910" s="172"/>
      <c r="CZ910" s="162"/>
      <c r="DA910" s="162"/>
      <c r="DB910" s="158"/>
      <c r="DC910" s="173"/>
      <c r="DD910" s="178"/>
      <c r="DE910" s="173"/>
      <c r="DF910" s="165"/>
      <c r="DG910" s="172"/>
      <c r="DH910" s="178"/>
      <c r="DI910" s="172"/>
      <c r="DJ910" s="178"/>
      <c r="DK910" s="172"/>
      <c r="DL910" s="162"/>
      <c r="DM910" s="167"/>
      <c r="DN910" s="169"/>
      <c r="DO910" s="162"/>
      <c r="DP910" s="162"/>
      <c r="DQ910" s="174"/>
      <c r="DR910" s="152"/>
      <c r="DS910" s="172"/>
      <c r="DT910" s="152"/>
      <c r="DU910" s="152"/>
      <c r="DV910" s="156"/>
      <c r="DW910" s="173"/>
      <c r="DX910" s="158"/>
      <c r="DY910" s="172"/>
      <c r="DZ910" s="162"/>
      <c r="EA910" s="162"/>
      <c r="EB910" s="172"/>
      <c r="EC910" s="172"/>
      <c r="ED910" s="152"/>
      <c r="EE910" s="152"/>
      <c r="EF910" s="152"/>
      <c r="EG910" s="174"/>
      <c r="EH910" s="172"/>
      <c r="EI910" s="162"/>
      <c r="EJ910" s="162"/>
    </row>
    <row r="911" spans="1:140" ht="12.5">
      <c r="A911" s="168"/>
      <c r="B911" s="169"/>
      <c r="C911" s="144" t="str">
        <f t="shared" si="0"/>
        <v/>
      </c>
      <c r="D911" s="144" t="str">
        <f t="shared" si="3767"/>
        <v/>
      </c>
      <c r="E911" s="144" t="str">
        <f t="shared" si="2"/>
        <v/>
      </c>
      <c r="F911" s="145" t="str">
        <f t="shared" si="3768"/>
        <v/>
      </c>
      <c r="G911" s="145" t="str">
        <f t="shared" si="4"/>
        <v/>
      </c>
      <c r="H911" s="145" t="str">
        <f t="shared" si="5"/>
        <v/>
      </c>
      <c r="I911" s="146" t="str">
        <f t="shared" ref="I911:J911" si="3810">IF(COUNTA($DO911:$DX911)&gt;0,$BA911,"")</f>
        <v/>
      </c>
      <c r="J911" s="146" t="str">
        <f t="shared" si="3810"/>
        <v/>
      </c>
      <c r="K911" s="147" t="str">
        <f t="shared" si="43"/>
        <v/>
      </c>
      <c r="L911" s="147" t="str">
        <f t="shared" si="7"/>
        <v/>
      </c>
      <c r="M911" s="147" t="str">
        <f t="shared" si="8"/>
        <v/>
      </c>
      <c r="N911" s="147" t="str">
        <f t="shared" si="48"/>
        <v/>
      </c>
      <c r="O911" s="147" t="str">
        <f t="shared" si="9"/>
        <v/>
      </c>
      <c r="P911" s="146" t="str">
        <f t="shared" si="3770"/>
        <v/>
      </c>
      <c r="Q911" s="147" t="str">
        <f t="shared" si="3771"/>
        <v/>
      </c>
      <c r="R911" s="146" t="str">
        <f t="shared" si="12"/>
        <v/>
      </c>
      <c r="S911" s="146" t="str">
        <f t="shared" si="13"/>
        <v/>
      </c>
      <c r="T911" s="146" t="str">
        <f>IF(NOT(ISBLANK(DH911)),
        IF(AND(ISREF('Input Tenderers'!$J$8:$K$8),COUNTA('Input Tenderers'!$N$8)&gt;0),
                IF(COUNTA('Input Implementation Transactio'!$N911:$O911)&gt;0,"supplier;tenderer;payee","supplier;tenderer"),
                IF(COUNTA('Input Implementation Transactio'!$N911:$O911)&gt;0,"supplier;payee","supplier")
                ),
        IF(COUNTA('Input Implementation Transactio'!$N911:$O911)&gt;0, "payee", "")
        )</f>
        <v/>
      </c>
      <c r="U911" s="146" t="str">
        <f t="shared" si="14"/>
        <v/>
      </c>
      <c r="V911" s="146" t="str">
        <f t="shared" si="15"/>
        <v/>
      </c>
      <c r="W911" s="148" t="str">
        <f t="shared" si="3772"/>
        <v/>
      </c>
      <c r="X911" s="175" t="str">
        <f t="shared" si="3773"/>
        <v/>
      </c>
      <c r="Y911" s="170" t="str">
        <f t="shared" si="3774"/>
        <v/>
      </c>
      <c r="Z911" s="150" t="str">
        <f t="shared" si="19"/>
        <v/>
      </c>
      <c r="AA911" s="146" t="str">
        <f t="shared" si="20"/>
        <v/>
      </c>
      <c r="AB911" s="146" t="str">
        <f t="shared" si="21"/>
        <v/>
      </c>
      <c r="AC911" s="146" t="str">
        <f t="shared" si="22"/>
        <v/>
      </c>
      <c r="AD911" s="148" t="str">
        <f t="shared" si="3775"/>
        <v/>
      </c>
      <c r="AE911" s="148" t="str">
        <f t="shared" si="24"/>
        <v/>
      </c>
      <c r="AF911" s="175" t="str">
        <f t="shared" si="3776"/>
        <v/>
      </c>
      <c r="AG911" s="170" t="str">
        <f t="shared" si="3777"/>
        <v/>
      </c>
      <c r="AH911" s="148" t="str">
        <f t="shared" si="3778"/>
        <v/>
      </c>
      <c r="AI911" s="146" t="str">
        <f t="shared" si="28"/>
        <v/>
      </c>
      <c r="AJ911" s="146" t="str">
        <f t="shared" si="29"/>
        <v/>
      </c>
      <c r="AK911" s="146" t="str">
        <f t="shared" si="30"/>
        <v/>
      </c>
      <c r="AL911" s="146" t="str">
        <f t="shared" si="31"/>
        <v/>
      </c>
      <c r="AM911" s="171" t="str">
        <f t="shared" si="32"/>
        <v/>
      </c>
      <c r="AN911" s="171" t="str">
        <f t="shared" si="33"/>
        <v/>
      </c>
      <c r="AO911" s="146" t="str">
        <f t="shared" si="34"/>
        <v/>
      </c>
      <c r="AP911" s="146" t="str">
        <f t="shared" si="35"/>
        <v/>
      </c>
      <c r="AQ911" s="146" t="str">
        <f t="shared" si="36"/>
        <v/>
      </c>
      <c r="AR911" s="146" t="str">
        <f t="shared" ref="AR911:AS911" si="3811">IF(NOT(ISBLANK(CB911)),CONCATENATE(TEXT(CB911,"yyyy-mm-ddThh:MM:ss"),"Z"),"")</f>
        <v/>
      </c>
      <c r="AS911" s="146" t="str">
        <f t="shared" si="3811"/>
        <v/>
      </c>
      <c r="AT911" s="146" t="str">
        <f t="shared" si="38"/>
        <v/>
      </c>
      <c r="AU911" s="146" t="str">
        <f t="shared" si="39"/>
        <v/>
      </c>
      <c r="AV911" s="146" t="str">
        <f t="shared" ref="AV911:AW911" si="3812">IF(NOT(ISBLANK(DT911)),CONCATENATE(TEXT(DT911,"yyyy-mm-ddThh:MM:ss"),"Z"),"")</f>
        <v/>
      </c>
      <c r="AW911" s="146" t="str">
        <f t="shared" si="3812"/>
        <v/>
      </c>
      <c r="AX911" s="146" t="str">
        <f t="shared" ref="AX911:AZ911" si="3813">IF(NOT(ISBLANK(ED911)),CONCATENATE(TEXT(ED911,"yyyy-mm-ddThh:MM:ss"),"Z"),"")</f>
        <v/>
      </c>
      <c r="AY911" s="146" t="str">
        <f t="shared" si="3813"/>
        <v/>
      </c>
      <c r="AZ911" s="146" t="str">
        <f t="shared" si="3813"/>
        <v/>
      </c>
      <c r="BA911" s="176"/>
      <c r="BB911" s="152"/>
      <c r="BC911" s="177"/>
      <c r="BD911" s="154"/>
      <c r="BE911" s="155"/>
      <c r="BF911" s="154"/>
      <c r="BG911" s="155"/>
      <c r="BH911" s="169"/>
      <c r="BI911" s="162"/>
      <c r="BJ911" s="172"/>
      <c r="BK911" s="162"/>
      <c r="BL911" s="158"/>
      <c r="BM911" s="172"/>
      <c r="BN911" s="162"/>
      <c r="BO911" s="167"/>
      <c r="BP911" s="169"/>
      <c r="BQ911" s="162"/>
      <c r="BR911" s="162"/>
      <c r="BS911" s="174"/>
      <c r="BT911" s="162"/>
      <c r="BU911" s="174"/>
      <c r="BV911" s="174"/>
      <c r="BW911" s="174"/>
      <c r="BX911" s="173"/>
      <c r="BY911" s="158"/>
      <c r="BZ911" s="160"/>
      <c r="CA911" s="172"/>
      <c r="CB911" s="152"/>
      <c r="CC911" s="152"/>
      <c r="CD911" s="156"/>
      <c r="CE911" s="172"/>
      <c r="CF911" s="162"/>
      <c r="CG911" s="162"/>
      <c r="CH911" s="158"/>
      <c r="CI911" s="173"/>
      <c r="CJ911" s="178"/>
      <c r="CK911" s="173"/>
      <c r="CL911" s="165"/>
      <c r="CM911" s="172"/>
      <c r="CN911" s="162"/>
      <c r="CO911" s="162"/>
      <c r="CP911" s="162"/>
      <c r="CQ911" s="162"/>
      <c r="CR911" s="169"/>
      <c r="CS911" s="162"/>
      <c r="CT911" s="162"/>
      <c r="CU911" s="174"/>
      <c r="CV911" s="152"/>
      <c r="CW911" s="173"/>
      <c r="CX911" s="158"/>
      <c r="CY911" s="172"/>
      <c r="CZ911" s="162"/>
      <c r="DA911" s="162"/>
      <c r="DB911" s="158"/>
      <c r="DC911" s="173"/>
      <c r="DD911" s="178"/>
      <c r="DE911" s="173"/>
      <c r="DF911" s="165"/>
      <c r="DG911" s="172"/>
      <c r="DH911" s="178"/>
      <c r="DI911" s="172"/>
      <c r="DJ911" s="178"/>
      <c r="DK911" s="172"/>
      <c r="DL911" s="162"/>
      <c r="DM911" s="167"/>
      <c r="DN911" s="169"/>
      <c r="DO911" s="162"/>
      <c r="DP911" s="162"/>
      <c r="DQ911" s="174"/>
      <c r="DR911" s="152"/>
      <c r="DS911" s="172"/>
      <c r="DT911" s="152"/>
      <c r="DU911" s="152"/>
      <c r="DV911" s="156"/>
      <c r="DW911" s="173"/>
      <c r="DX911" s="158"/>
      <c r="DY911" s="172"/>
      <c r="DZ911" s="162"/>
      <c r="EA911" s="162"/>
      <c r="EB911" s="172"/>
      <c r="EC911" s="172"/>
      <c r="ED911" s="152"/>
      <c r="EE911" s="152"/>
      <c r="EF911" s="152"/>
      <c r="EG911" s="174"/>
      <c r="EH911" s="172"/>
      <c r="EI911" s="162"/>
      <c r="EJ911" s="162"/>
    </row>
    <row r="912" spans="1:140" ht="12.5">
      <c r="A912" s="168"/>
      <c r="B912" s="169"/>
      <c r="C912" s="144" t="str">
        <f t="shared" si="0"/>
        <v/>
      </c>
      <c r="D912" s="144" t="str">
        <f t="shared" si="3767"/>
        <v/>
      </c>
      <c r="E912" s="144" t="str">
        <f t="shared" si="2"/>
        <v/>
      </c>
      <c r="F912" s="145" t="str">
        <f t="shared" si="3768"/>
        <v/>
      </c>
      <c r="G912" s="145" t="str">
        <f t="shared" si="4"/>
        <v/>
      </c>
      <c r="H912" s="145" t="str">
        <f t="shared" si="5"/>
        <v/>
      </c>
      <c r="I912" s="146" t="str">
        <f t="shared" ref="I912:J912" si="3814">IF(COUNTA($DO912:$DX912)&gt;0,$BA912,"")</f>
        <v/>
      </c>
      <c r="J912" s="146" t="str">
        <f t="shared" si="3814"/>
        <v/>
      </c>
      <c r="K912" s="147" t="str">
        <f t="shared" si="43"/>
        <v/>
      </c>
      <c r="L912" s="147" t="str">
        <f t="shared" si="7"/>
        <v/>
      </c>
      <c r="M912" s="147" t="str">
        <f t="shared" si="8"/>
        <v/>
      </c>
      <c r="N912" s="147" t="str">
        <f t="shared" si="48"/>
        <v/>
      </c>
      <c r="O912" s="147" t="str">
        <f t="shared" si="9"/>
        <v/>
      </c>
      <c r="P912" s="146" t="str">
        <f t="shared" si="3770"/>
        <v/>
      </c>
      <c r="Q912" s="147" t="str">
        <f t="shared" si="3771"/>
        <v/>
      </c>
      <c r="R912" s="146" t="str">
        <f t="shared" si="12"/>
        <v/>
      </c>
      <c r="S912" s="146" t="str">
        <f t="shared" si="13"/>
        <v/>
      </c>
      <c r="T912" s="146" t="str">
        <f>IF(NOT(ISBLANK(DH912)),
        IF(AND(ISREF('Input Tenderers'!$J$8:$K$8),COUNTA('Input Tenderers'!$N$8)&gt;0),
                IF(COUNTA('Input Implementation Transactio'!$N912:$O912)&gt;0,"supplier;tenderer;payee","supplier;tenderer"),
                IF(COUNTA('Input Implementation Transactio'!$N912:$O912)&gt;0,"supplier;payee","supplier")
                ),
        IF(COUNTA('Input Implementation Transactio'!$N912:$O912)&gt;0, "payee", "")
        )</f>
        <v/>
      </c>
      <c r="U912" s="146" t="str">
        <f t="shared" si="14"/>
        <v/>
      </c>
      <c r="V912" s="146" t="str">
        <f t="shared" si="15"/>
        <v/>
      </c>
      <c r="W912" s="148" t="str">
        <f t="shared" si="3772"/>
        <v/>
      </c>
      <c r="X912" s="175" t="str">
        <f t="shared" si="3773"/>
        <v/>
      </c>
      <c r="Y912" s="170" t="str">
        <f t="shared" si="3774"/>
        <v/>
      </c>
      <c r="Z912" s="150" t="str">
        <f t="shared" si="19"/>
        <v/>
      </c>
      <c r="AA912" s="146" t="str">
        <f t="shared" si="20"/>
        <v/>
      </c>
      <c r="AB912" s="146" t="str">
        <f t="shared" si="21"/>
        <v/>
      </c>
      <c r="AC912" s="146" t="str">
        <f t="shared" si="22"/>
        <v/>
      </c>
      <c r="AD912" s="148" t="str">
        <f t="shared" si="3775"/>
        <v/>
      </c>
      <c r="AE912" s="148" t="str">
        <f t="shared" si="24"/>
        <v/>
      </c>
      <c r="AF912" s="175" t="str">
        <f t="shared" si="3776"/>
        <v/>
      </c>
      <c r="AG912" s="170" t="str">
        <f t="shared" si="3777"/>
        <v/>
      </c>
      <c r="AH912" s="148" t="str">
        <f t="shared" si="3778"/>
        <v/>
      </c>
      <c r="AI912" s="146" t="str">
        <f t="shared" si="28"/>
        <v/>
      </c>
      <c r="AJ912" s="146" t="str">
        <f t="shared" si="29"/>
        <v/>
      </c>
      <c r="AK912" s="146" t="str">
        <f t="shared" si="30"/>
        <v/>
      </c>
      <c r="AL912" s="146" t="str">
        <f t="shared" si="31"/>
        <v/>
      </c>
      <c r="AM912" s="171" t="str">
        <f t="shared" si="32"/>
        <v/>
      </c>
      <c r="AN912" s="171" t="str">
        <f t="shared" si="33"/>
        <v/>
      </c>
      <c r="AO912" s="146" t="str">
        <f t="shared" si="34"/>
        <v/>
      </c>
      <c r="AP912" s="146" t="str">
        <f t="shared" si="35"/>
        <v/>
      </c>
      <c r="AQ912" s="146" t="str">
        <f t="shared" si="36"/>
        <v/>
      </c>
      <c r="AR912" s="146" t="str">
        <f t="shared" ref="AR912:AS912" si="3815">IF(NOT(ISBLANK(CB912)),CONCATENATE(TEXT(CB912,"yyyy-mm-ddThh:MM:ss"),"Z"),"")</f>
        <v/>
      </c>
      <c r="AS912" s="146" t="str">
        <f t="shared" si="3815"/>
        <v/>
      </c>
      <c r="AT912" s="146" t="str">
        <f t="shared" si="38"/>
        <v/>
      </c>
      <c r="AU912" s="146" t="str">
        <f t="shared" si="39"/>
        <v/>
      </c>
      <c r="AV912" s="146" t="str">
        <f t="shared" ref="AV912:AW912" si="3816">IF(NOT(ISBLANK(DT912)),CONCATENATE(TEXT(DT912,"yyyy-mm-ddThh:MM:ss"),"Z"),"")</f>
        <v/>
      </c>
      <c r="AW912" s="146" t="str">
        <f t="shared" si="3816"/>
        <v/>
      </c>
      <c r="AX912" s="146" t="str">
        <f t="shared" ref="AX912:AZ912" si="3817">IF(NOT(ISBLANK(ED912)),CONCATENATE(TEXT(ED912,"yyyy-mm-ddThh:MM:ss"),"Z"),"")</f>
        <v/>
      </c>
      <c r="AY912" s="146" t="str">
        <f t="shared" si="3817"/>
        <v/>
      </c>
      <c r="AZ912" s="146" t="str">
        <f t="shared" si="3817"/>
        <v/>
      </c>
      <c r="BA912" s="176"/>
      <c r="BB912" s="152"/>
      <c r="BC912" s="177"/>
      <c r="BD912" s="154"/>
      <c r="BE912" s="155"/>
      <c r="BF912" s="154"/>
      <c r="BG912" s="155"/>
      <c r="BH912" s="169"/>
      <c r="BI912" s="162"/>
      <c r="BJ912" s="172"/>
      <c r="BK912" s="162"/>
      <c r="BL912" s="158"/>
      <c r="BM912" s="172"/>
      <c r="BN912" s="162"/>
      <c r="BO912" s="167"/>
      <c r="BP912" s="169"/>
      <c r="BQ912" s="162"/>
      <c r="BR912" s="162"/>
      <c r="BS912" s="174"/>
      <c r="BT912" s="162"/>
      <c r="BU912" s="174"/>
      <c r="BV912" s="174"/>
      <c r="BW912" s="174"/>
      <c r="BX912" s="173"/>
      <c r="BY912" s="158"/>
      <c r="BZ912" s="160"/>
      <c r="CA912" s="172"/>
      <c r="CB912" s="152"/>
      <c r="CC912" s="152"/>
      <c r="CD912" s="156"/>
      <c r="CE912" s="172"/>
      <c r="CF912" s="162"/>
      <c r="CG912" s="162"/>
      <c r="CH912" s="158"/>
      <c r="CI912" s="173"/>
      <c r="CJ912" s="178"/>
      <c r="CK912" s="173"/>
      <c r="CL912" s="165"/>
      <c r="CM912" s="172"/>
      <c r="CN912" s="162"/>
      <c r="CO912" s="162"/>
      <c r="CP912" s="162"/>
      <c r="CQ912" s="162"/>
      <c r="CR912" s="169"/>
      <c r="CS912" s="162"/>
      <c r="CT912" s="162"/>
      <c r="CU912" s="174"/>
      <c r="CV912" s="152"/>
      <c r="CW912" s="173"/>
      <c r="CX912" s="158"/>
      <c r="CY912" s="172"/>
      <c r="CZ912" s="162"/>
      <c r="DA912" s="162"/>
      <c r="DB912" s="158"/>
      <c r="DC912" s="173"/>
      <c r="DD912" s="178"/>
      <c r="DE912" s="173"/>
      <c r="DF912" s="165"/>
      <c r="DG912" s="172"/>
      <c r="DH912" s="178"/>
      <c r="DI912" s="172"/>
      <c r="DJ912" s="178"/>
      <c r="DK912" s="172"/>
      <c r="DL912" s="162"/>
      <c r="DM912" s="167"/>
      <c r="DN912" s="169"/>
      <c r="DO912" s="162"/>
      <c r="DP912" s="162"/>
      <c r="DQ912" s="174"/>
      <c r="DR912" s="152"/>
      <c r="DS912" s="172"/>
      <c r="DT912" s="152"/>
      <c r="DU912" s="152"/>
      <c r="DV912" s="156"/>
      <c r="DW912" s="173"/>
      <c r="DX912" s="158"/>
      <c r="DY912" s="172"/>
      <c r="DZ912" s="162"/>
      <c r="EA912" s="162"/>
      <c r="EB912" s="172"/>
      <c r="EC912" s="172"/>
      <c r="ED912" s="152"/>
      <c r="EE912" s="152"/>
      <c r="EF912" s="152"/>
      <c r="EG912" s="174"/>
      <c r="EH912" s="172"/>
      <c r="EI912" s="162"/>
      <c r="EJ912" s="162"/>
    </row>
    <row r="913" spans="1:140" ht="12.5">
      <c r="A913" s="168"/>
      <c r="B913" s="169"/>
      <c r="C913" s="144" t="str">
        <f t="shared" si="0"/>
        <v/>
      </c>
      <c r="D913" s="144" t="str">
        <f t="shared" si="3767"/>
        <v/>
      </c>
      <c r="E913" s="144" t="str">
        <f t="shared" si="2"/>
        <v/>
      </c>
      <c r="F913" s="145" t="str">
        <f t="shared" si="3768"/>
        <v/>
      </c>
      <c r="G913" s="145" t="str">
        <f t="shared" si="4"/>
        <v/>
      </c>
      <c r="H913" s="145" t="str">
        <f t="shared" si="5"/>
        <v/>
      </c>
      <c r="I913" s="146" t="str">
        <f t="shared" ref="I913:J913" si="3818">IF(COUNTA($DO913:$DX913)&gt;0,$BA913,"")</f>
        <v/>
      </c>
      <c r="J913" s="146" t="str">
        <f t="shared" si="3818"/>
        <v/>
      </c>
      <c r="K913" s="147" t="str">
        <f t="shared" si="43"/>
        <v/>
      </c>
      <c r="L913" s="147" t="str">
        <f t="shared" si="7"/>
        <v/>
      </c>
      <c r="M913" s="147" t="str">
        <f t="shared" si="8"/>
        <v/>
      </c>
      <c r="N913" s="147" t="str">
        <f t="shared" si="48"/>
        <v/>
      </c>
      <c r="O913" s="147" t="str">
        <f t="shared" si="9"/>
        <v/>
      </c>
      <c r="P913" s="146" t="str">
        <f t="shared" si="3770"/>
        <v/>
      </c>
      <c r="Q913" s="147" t="str">
        <f t="shared" si="3771"/>
        <v/>
      </c>
      <c r="R913" s="146" t="str">
        <f t="shared" si="12"/>
        <v/>
      </c>
      <c r="S913" s="146" t="str">
        <f t="shared" si="13"/>
        <v/>
      </c>
      <c r="T913" s="146" t="str">
        <f>IF(NOT(ISBLANK(DH913)),
        IF(AND(ISREF('Input Tenderers'!$J$8:$K$8),COUNTA('Input Tenderers'!$N$8)&gt;0),
                IF(COUNTA('Input Implementation Transactio'!$N913:$O913)&gt;0,"supplier;tenderer;payee","supplier;tenderer"),
                IF(COUNTA('Input Implementation Transactio'!$N913:$O913)&gt;0,"supplier;payee","supplier")
                ),
        IF(COUNTA('Input Implementation Transactio'!$N913:$O913)&gt;0, "payee", "")
        )</f>
        <v/>
      </c>
      <c r="U913" s="146" t="str">
        <f t="shared" si="14"/>
        <v/>
      </c>
      <c r="V913" s="146" t="str">
        <f t="shared" si="15"/>
        <v/>
      </c>
      <c r="W913" s="148" t="str">
        <f t="shared" si="3772"/>
        <v/>
      </c>
      <c r="X913" s="175" t="str">
        <f t="shared" si="3773"/>
        <v/>
      </c>
      <c r="Y913" s="170" t="str">
        <f t="shared" si="3774"/>
        <v/>
      </c>
      <c r="Z913" s="150" t="str">
        <f t="shared" si="19"/>
        <v/>
      </c>
      <c r="AA913" s="146" t="str">
        <f t="shared" si="20"/>
        <v/>
      </c>
      <c r="AB913" s="146" t="str">
        <f t="shared" si="21"/>
        <v/>
      </c>
      <c r="AC913" s="146" t="str">
        <f t="shared" si="22"/>
        <v/>
      </c>
      <c r="AD913" s="148" t="str">
        <f t="shared" si="3775"/>
        <v/>
      </c>
      <c r="AE913" s="148" t="str">
        <f t="shared" si="24"/>
        <v/>
      </c>
      <c r="AF913" s="175" t="str">
        <f t="shared" si="3776"/>
        <v/>
      </c>
      <c r="AG913" s="170" t="str">
        <f t="shared" si="3777"/>
        <v/>
      </c>
      <c r="AH913" s="148" t="str">
        <f t="shared" si="3778"/>
        <v/>
      </c>
      <c r="AI913" s="146" t="str">
        <f t="shared" si="28"/>
        <v/>
      </c>
      <c r="AJ913" s="146" t="str">
        <f t="shared" si="29"/>
        <v/>
      </c>
      <c r="AK913" s="146" t="str">
        <f t="shared" si="30"/>
        <v/>
      </c>
      <c r="AL913" s="146" t="str">
        <f t="shared" si="31"/>
        <v/>
      </c>
      <c r="AM913" s="171" t="str">
        <f t="shared" si="32"/>
        <v/>
      </c>
      <c r="AN913" s="171" t="str">
        <f t="shared" si="33"/>
        <v/>
      </c>
      <c r="AO913" s="146" t="str">
        <f t="shared" si="34"/>
        <v/>
      </c>
      <c r="AP913" s="146" t="str">
        <f t="shared" si="35"/>
        <v/>
      </c>
      <c r="AQ913" s="146" t="str">
        <f t="shared" si="36"/>
        <v/>
      </c>
      <c r="AR913" s="146" t="str">
        <f t="shared" ref="AR913:AS913" si="3819">IF(NOT(ISBLANK(CB913)),CONCATENATE(TEXT(CB913,"yyyy-mm-ddThh:MM:ss"),"Z"),"")</f>
        <v/>
      </c>
      <c r="AS913" s="146" t="str">
        <f t="shared" si="3819"/>
        <v/>
      </c>
      <c r="AT913" s="146" t="str">
        <f t="shared" si="38"/>
        <v/>
      </c>
      <c r="AU913" s="146" t="str">
        <f t="shared" si="39"/>
        <v/>
      </c>
      <c r="AV913" s="146" t="str">
        <f t="shared" ref="AV913:AW913" si="3820">IF(NOT(ISBLANK(DT913)),CONCATENATE(TEXT(DT913,"yyyy-mm-ddThh:MM:ss"),"Z"),"")</f>
        <v/>
      </c>
      <c r="AW913" s="146" t="str">
        <f t="shared" si="3820"/>
        <v/>
      </c>
      <c r="AX913" s="146" t="str">
        <f t="shared" ref="AX913:AZ913" si="3821">IF(NOT(ISBLANK(ED913)),CONCATENATE(TEXT(ED913,"yyyy-mm-ddThh:MM:ss"),"Z"),"")</f>
        <v/>
      </c>
      <c r="AY913" s="146" t="str">
        <f t="shared" si="3821"/>
        <v/>
      </c>
      <c r="AZ913" s="146" t="str">
        <f t="shared" si="3821"/>
        <v/>
      </c>
      <c r="BA913" s="176"/>
      <c r="BB913" s="152"/>
      <c r="BC913" s="177"/>
      <c r="BD913" s="154"/>
      <c r="BE913" s="155"/>
      <c r="BF913" s="154"/>
      <c r="BG913" s="155"/>
      <c r="BH913" s="169"/>
      <c r="BI913" s="162"/>
      <c r="BJ913" s="172"/>
      <c r="BK913" s="162"/>
      <c r="BL913" s="158"/>
      <c r="BM913" s="172"/>
      <c r="BN913" s="162"/>
      <c r="BO913" s="167"/>
      <c r="BP913" s="169"/>
      <c r="BQ913" s="162"/>
      <c r="BR913" s="162"/>
      <c r="BS913" s="174"/>
      <c r="BT913" s="162"/>
      <c r="BU913" s="174"/>
      <c r="BV913" s="174"/>
      <c r="BW913" s="174"/>
      <c r="BX913" s="173"/>
      <c r="BY913" s="158"/>
      <c r="BZ913" s="160"/>
      <c r="CA913" s="172"/>
      <c r="CB913" s="152"/>
      <c r="CC913" s="152"/>
      <c r="CD913" s="156"/>
      <c r="CE913" s="172"/>
      <c r="CF913" s="162"/>
      <c r="CG913" s="162"/>
      <c r="CH913" s="158"/>
      <c r="CI913" s="173"/>
      <c r="CJ913" s="178"/>
      <c r="CK913" s="173"/>
      <c r="CL913" s="165"/>
      <c r="CM913" s="172"/>
      <c r="CN913" s="162"/>
      <c r="CO913" s="162"/>
      <c r="CP913" s="162"/>
      <c r="CQ913" s="162"/>
      <c r="CR913" s="169"/>
      <c r="CS913" s="162"/>
      <c r="CT913" s="162"/>
      <c r="CU913" s="174"/>
      <c r="CV913" s="152"/>
      <c r="CW913" s="173"/>
      <c r="CX913" s="158"/>
      <c r="CY913" s="172"/>
      <c r="CZ913" s="162"/>
      <c r="DA913" s="162"/>
      <c r="DB913" s="158"/>
      <c r="DC913" s="173"/>
      <c r="DD913" s="178"/>
      <c r="DE913" s="173"/>
      <c r="DF913" s="165"/>
      <c r="DG913" s="172"/>
      <c r="DH913" s="178"/>
      <c r="DI913" s="172"/>
      <c r="DJ913" s="178"/>
      <c r="DK913" s="172"/>
      <c r="DL913" s="162"/>
      <c r="DM913" s="167"/>
      <c r="DN913" s="169"/>
      <c r="DO913" s="162"/>
      <c r="DP913" s="162"/>
      <c r="DQ913" s="174"/>
      <c r="DR913" s="152"/>
      <c r="DS913" s="172"/>
      <c r="DT913" s="152"/>
      <c r="DU913" s="152"/>
      <c r="DV913" s="156"/>
      <c r="DW913" s="173"/>
      <c r="DX913" s="158"/>
      <c r="DY913" s="172"/>
      <c r="DZ913" s="162"/>
      <c r="EA913" s="162"/>
      <c r="EB913" s="172"/>
      <c r="EC913" s="172"/>
      <c r="ED913" s="152"/>
      <c r="EE913" s="152"/>
      <c r="EF913" s="152"/>
      <c r="EG913" s="174"/>
      <c r="EH913" s="172"/>
      <c r="EI913" s="162"/>
      <c r="EJ913" s="162"/>
    </row>
    <row r="914" spans="1:140" ht="12.5">
      <c r="A914" s="168"/>
      <c r="B914" s="169"/>
      <c r="C914" s="144" t="str">
        <f t="shared" si="0"/>
        <v/>
      </c>
      <c r="D914" s="144" t="str">
        <f t="shared" si="3767"/>
        <v/>
      </c>
      <c r="E914" s="144" t="str">
        <f t="shared" si="2"/>
        <v/>
      </c>
      <c r="F914" s="145" t="str">
        <f t="shared" si="3768"/>
        <v/>
      </c>
      <c r="G914" s="145" t="str">
        <f t="shared" si="4"/>
        <v/>
      </c>
      <c r="H914" s="145" t="str">
        <f t="shared" si="5"/>
        <v/>
      </c>
      <c r="I914" s="146" t="str">
        <f t="shared" ref="I914:J914" si="3822">IF(COUNTA($DO914:$DX914)&gt;0,$BA914,"")</f>
        <v/>
      </c>
      <c r="J914" s="146" t="str">
        <f t="shared" si="3822"/>
        <v/>
      </c>
      <c r="K914" s="147" t="str">
        <f t="shared" si="43"/>
        <v/>
      </c>
      <c r="L914" s="147" t="str">
        <f t="shared" si="7"/>
        <v/>
      </c>
      <c r="M914" s="147" t="str">
        <f t="shared" si="8"/>
        <v/>
      </c>
      <c r="N914" s="147" t="str">
        <f t="shared" si="48"/>
        <v/>
      </c>
      <c r="O914" s="147" t="str">
        <f t="shared" si="9"/>
        <v/>
      </c>
      <c r="P914" s="146" t="str">
        <f t="shared" si="3770"/>
        <v/>
      </c>
      <c r="Q914" s="147" t="str">
        <f t="shared" si="3771"/>
        <v/>
      </c>
      <c r="R914" s="146" t="str">
        <f t="shared" si="12"/>
        <v/>
      </c>
      <c r="S914" s="146" t="str">
        <f t="shared" si="13"/>
        <v/>
      </c>
      <c r="T914" s="146" t="str">
        <f>IF(NOT(ISBLANK(DH914)),
        IF(AND(ISREF('Input Tenderers'!$J$8:$K$8),COUNTA('Input Tenderers'!$N$8)&gt;0),
                IF(COUNTA('Input Implementation Transactio'!$N914:$O914)&gt;0,"supplier;tenderer;payee","supplier;tenderer"),
                IF(COUNTA('Input Implementation Transactio'!$N914:$O914)&gt;0,"supplier;payee","supplier")
                ),
        IF(COUNTA('Input Implementation Transactio'!$N914:$O914)&gt;0, "payee", "")
        )</f>
        <v/>
      </c>
      <c r="U914" s="146" t="str">
        <f t="shared" si="14"/>
        <v/>
      </c>
      <c r="V914" s="146" t="str">
        <f t="shared" si="15"/>
        <v/>
      </c>
      <c r="W914" s="148" t="str">
        <f t="shared" si="3772"/>
        <v/>
      </c>
      <c r="X914" s="175" t="str">
        <f t="shared" si="3773"/>
        <v/>
      </c>
      <c r="Y914" s="170" t="str">
        <f t="shared" si="3774"/>
        <v/>
      </c>
      <c r="Z914" s="150" t="str">
        <f t="shared" si="19"/>
        <v/>
      </c>
      <c r="AA914" s="146" t="str">
        <f t="shared" si="20"/>
        <v/>
      </c>
      <c r="AB914" s="146" t="str">
        <f t="shared" si="21"/>
        <v/>
      </c>
      <c r="AC914" s="146" t="str">
        <f t="shared" si="22"/>
        <v/>
      </c>
      <c r="AD914" s="148" t="str">
        <f t="shared" si="3775"/>
        <v/>
      </c>
      <c r="AE914" s="148" t="str">
        <f t="shared" si="24"/>
        <v/>
      </c>
      <c r="AF914" s="175" t="str">
        <f t="shared" si="3776"/>
        <v/>
      </c>
      <c r="AG914" s="170" t="str">
        <f t="shared" si="3777"/>
        <v/>
      </c>
      <c r="AH914" s="148" t="str">
        <f t="shared" si="3778"/>
        <v/>
      </c>
      <c r="AI914" s="146" t="str">
        <f t="shared" si="28"/>
        <v/>
      </c>
      <c r="AJ914" s="146" t="str">
        <f t="shared" si="29"/>
        <v/>
      </c>
      <c r="AK914" s="146" t="str">
        <f t="shared" si="30"/>
        <v/>
      </c>
      <c r="AL914" s="146" t="str">
        <f t="shared" si="31"/>
        <v/>
      </c>
      <c r="AM914" s="171" t="str">
        <f t="shared" si="32"/>
        <v/>
      </c>
      <c r="AN914" s="171" t="str">
        <f t="shared" si="33"/>
        <v/>
      </c>
      <c r="AO914" s="146" t="str">
        <f t="shared" si="34"/>
        <v/>
      </c>
      <c r="AP914" s="146" t="str">
        <f t="shared" si="35"/>
        <v/>
      </c>
      <c r="AQ914" s="146" t="str">
        <f t="shared" si="36"/>
        <v/>
      </c>
      <c r="AR914" s="146" t="str">
        <f t="shared" ref="AR914:AS914" si="3823">IF(NOT(ISBLANK(CB914)),CONCATENATE(TEXT(CB914,"yyyy-mm-ddThh:MM:ss"),"Z"),"")</f>
        <v/>
      </c>
      <c r="AS914" s="146" t="str">
        <f t="shared" si="3823"/>
        <v/>
      </c>
      <c r="AT914" s="146" t="str">
        <f t="shared" si="38"/>
        <v/>
      </c>
      <c r="AU914" s="146" t="str">
        <f t="shared" si="39"/>
        <v/>
      </c>
      <c r="AV914" s="146" t="str">
        <f t="shared" ref="AV914:AW914" si="3824">IF(NOT(ISBLANK(DT914)),CONCATENATE(TEXT(DT914,"yyyy-mm-ddThh:MM:ss"),"Z"),"")</f>
        <v/>
      </c>
      <c r="AW914" s="146" t="str">
        <f t="shared" si="3824"/>
        <v/>
      </c>
      <c r="AX914" s="146" t="str">
        <f t="shared" ref="AX914:AZ914" si="3825">IF(NOT(ISBLANK(ED914)),CONCATENATE(TEXT(ED914,"yyyy-mm-ddThh:MM:ss"),"Z"),"")</f>
        <v/>
      </c>
      <c r="AY914" s="146" t="str">
        <f t="shared" si="3825"/>
        <v/>
      </c>
      <c r="AZ914" s="146" t="str">
        <f t="shared" si="3825"/>
        <v/>
      </c>
      <c r="BA914" s="176"/>
      <c r="BB914" s="152"/>
      <c r="BC914" s="177"/>
      <c r="BD914" s="154"/>
      <c r="BE914" s="155"/>
      <c r="BF914" s="154"/>
      <c r="BG914" s="155"/>
      <c r="BH914" s="169"/>
      <c r="BI914" s="162"/>
      <c r="BJ914" s="172"/>
      <c r="BK914" s="162"/>
      <c r="BL914" s="158"/>
      <c r="BM914" s="172"/>
      <c r="BN914" s="162"/>
      <c r="BO914" s="167"/>
      <c r="BP914" s="169"/>
      <c r="BQ914" s="162"/>
      <c r="BR914" s="162"/>
      <c r="BS914" s="174"/>
      <c r="BT914" s="162"/>
      <c r="BU914" s="174"/>
      <c r="BV914" s="174"/>
      <c r="BW914" s="174"/>
      <c r="BX914" s="173"/>
      <c r="BY914" s="158"/>
      <c r="BZ914" s="160"/>
      <c r="CA914" s="172"/>
      <c r="CB914" s="152"/>
      <c r="CC914" s="152"/>
      <c r="CD914" s="156"/>
      <c r="CE914" s="172"/>
      <c r="CF914" s="162"/>
      <c r="CG914" s="162"/>
      <c r="CH914" s="158"/>
      <c r="CI914" s="173"/>
      <c r="CJ914" s="178"/>
      <c r="CK914" s="173"/>
      <c r="CL914" s="165"/>
      <c r="CM914" s="172"/>
      <c r="CN914" s="162"/>
      <c r="CO914" s="162"/>
      <c r="CP914" s="162"/>
      <c r="CQ914" s="162"/>
      <c r="CR914" s="169"/>
      <c r="CS914" s="162"/>
      <c r="CT914" s="162"/>
      <c r="CU914" s="174"/>
      <c r="CV914" s="152"/>
      <c r="CW914" s="173"/>
      <c r="CX914" s="158"/>
      <c r="CY914" s="172"/>
      <c r="CZ914" s="162"/>
      <c r="DA914" s="162"/>
      <c r="DB914" s="158"/>
      <c r="DC914" s="173"/>
      <c r="DD914" s="178"/>
      <c r="DE914" s="173"/>
      <c r="DF914" s="165"/>
      <c r="DG914" s="172"/>
      <c r="DH914" s="178"/>
      <c r="DI914" s="172"/>
      <c r="DJ914" s="178"/>
      <c r="DK914" s="172"/>
      <c r="DL914" s="162"/>
      <c r="DM914" s="167"/>
      <c r="DN914" s="169"/>
      <c r="DO914" s="162"/>
      <c r="DP914" s="162"/>
      <c r="DQ914" s="174"/>
      <c r="DR914" s="152"/>
      <c r="DS914" s="172"/>
      <c r="DT914" s="152"/>
      <c r="DU914" s="152"/>
      <c r="DV914" s="156"/>
      <c r="DW914" s="173"/>
      <c r="DX914" s="158"/>
      <c r="DY914" s="172"/>
      <c r="DZ914" s="162"/>
      <c r="EA914" s="162"/>
      <c r="EB914" s="172"/>
      <c r="EC914" s="172"/>
      <c r="ED914" s="152"/>
      <c r="EE914" s="152"/>
      <c r="EF914" s="152"/>
      <c r="EG914" s="174"/>
      <c r="EH914" s="172"/>
      <c r="EI914" s="162"/>
      <c r="EJ914" s="162"/>
    </row>
    <row r="915" spans="1:140" ht="12.5">
      <c r="A915" s="168"/>
      <c r="B915" s="169"/>
      <c r="C915" s="144" t="str">
        <f t="shared" si="0"/>
        <v/>
      </c>
      <c r="D915" s="144" t="str">
        <f t="shared" si="3767"/>
        <v/>
      </c>
      <c r="E915" s="144" t="str">
        <f t="shared" si="2"/>
        <v/>
      </c>
      <c r="F915" s="145" t="str">
        <f t="shared" si="3768"/>
        <v/>
      </c>
      <c r="G915" s="145" t="str">
        <f t="shared" si="4"/>
        <v/>
      </c>
      <c r="H915" s="145" t="str">
        <f t="shared" si="5"/>
        <v/>
      </c>
      <c r="I915" s="146" t="str">
        <f t="shared" ref="I915:J915" si="3826">IF(COUNTA($DO915:$DX915)&gt;0,$BA915,"")</f>
        <v/>
      </c>
      <c r="J915" s="146" t="str">
        <f t="shared" si="3826"/>
        <v/>
      </c>
      <c r="K915" s="147" t="str">
        <f t="shared" si="43"/>
        <v/>
      </c>
      <c r="L915" s="147" t="str">
        <f t="shared" si="7"/>
        <v/>
      </c>
      <c r="M915" s="147" t="str">
        <f t="shared" si="8"/>
        <v/>
      </c>
      <c r="N915" s="147" t="str">
        <f t="shared" si="48"/>
        <v/>
      </c>
      <c r="O915" s="147" t="str">
        <f t="shared" si="9"/>
        <v/>
      </c>
      <c r="P915" s="146" t="str">
        <f t="shared" si="3770"/>
        <v/>
      </c>
      <c r="Q915" s="147" t="str">
        <f t="shared" si="3771"/>
        <v/>
      </c>
      <c r="R915" s="146" t="str">
        <f t="shared" si="12"/>
        <v/>
      </c>
      <c r="S915" s="146" t="str">
        <f t="shared" si="13"/>
        <v/>
      </c>
      <c r="T915" s="146" t="str">
        <f>IF(NOT(ISBLANK(DH915)),
        IF(AND(ISREF('Input Tenderers'!$J$8:$K$8),COUNTA('Input Tenderers'!$N$8)&gt;0),
                IF(COUNTA('Input Implementation Transactio'!$N915:$O915)&gt;0,"supplier;tenderer;payee","supplier;tenderer"),
                IF(COUNTA('Input Implementation Transactio'!$N915:$O915)&gt;0,"supplier;payee","supplier")
                ),
        IF(COUNTA('Input Implementation Transactio'!$N915:$O915)&gt;0, "payee", "")
        )</f>
        <v/>
      </c>
      <c r="U915" s="146" t="str">
        <f t="shared" si="14"/>
        <v/>
      </c>
      <c r="V915" s="146" t="str">
        <f t="shared" si="15"/>
        <v/>
      </c>
      <c r="W915" s="148" t="str">
        <f t="shared" si="3772"/>
        <v/>
      </c>
      <c r="X915" s="175" t="str">
        <f t="shared" si="3773"/>
        <v/>
      </c>
      <c r="Y915" s="170" t="str">
        <f t="shared" si="3774"/>
        <v/>
      </c>
      <c r="Z915" s="150" t="str">
        <f t="shared" si="19"/>
        <v/>
      </c>
      <c r="AA915" s="146" t="str">
        <f t="shared" si="20"/>
        <v/>
      </c>
      <c r="AB915" s="146" t="str">
        <f t="shared" si="21"/>
        <v/>
      </c>
      <c r="AC915" s="146" t="str">
        <f t="shared" si="22"/>
        <v/>
      </c>
      <c r="AD915" s="148" t="str">
        <f t="shared" si="3775"/>
        <v/>
      </c>
      <c r="AE915" s="148" t="str">
        <f t="shared" si="24"/>
        <v/>
      </c>
      <c r="AF915" s="175" t="str">
        <f t="shared" si="3776"/>
        <v/>
      </c>
      <c r="AG915" s="170" t="str">
        <f t="shared" si="3777"/>
        <v/>
      </c>
      <c r="AH915" s="148" t="str">
        <f t="shared" si="3778"/>
        <v/>
      </c>
      <c r="AI915" s="146" t="str">
        <f t="shared" si="28"/>
        <v/>
      </c>
      <c r="AJ915" s="146" t="str">
        <f t="shared" si="29"/>
        <v/>
      </c>
      <c r="AK915" s="146" t="str">
        <f t="shared" si="30"/>
        <v/>
      </c>
      <c r="AL915" s="146" t="str">
        <f t="shared" si="31"/>
        <v/>
      </c>
      <c r="AM915" s="171" t="str">
        <f t="shared" si="32"/>
        <v/>
      </c>
      <c r="AN915" s="171" t="str">
        <f t="shared" si="33"/>
        <v/>
      </c>
      <c r="AO915" s="146" t="str">
        <f t="shared" si="34"/>
        <v/>
      </c>
      <c r="AP915" s="146" t="str">
        <f t="shared" si="35"/>
        <v/>
      </c>
      <c r="AQ915" s="146" t="str">
        <f t="shared" si="36"/>
        <v/>
      </c>
      <c r="AR915" s="146" t="str">
        <f t="shared" ref="AR915:AS915" si="3827">IF(NOT(ISBLANK(CB915)),CONCATENATE(TEXT(CB915,"yyyy-mm-ddThh:MM:ss"),"Z"),"")</f>
        <v/>
      </c>
      <c r="AS915" s="146" t="str">
        <f t="shared" si="3827"/>
        <v/>
      </c>
      <c r="AT915" s="146" t="str">
        <f t="shared" si="38"/>
        <v/>
      </c>
      <c r="AU915" s="146" t="str">
        <f t="shared" si="39"/>
        <v/>
      </c>
      <c r="AV915" s="146" t="str">
        <f t="shared" ref="AV915:AW915" si="3828">IF(NOT(ISBLANK(DT915)),CONCATENATE(TEXT(DT915,"yyyy-mm-ddThh:MM:ss"),"Z"),"")</f>
        <v/>
      </c>
      <c r="AW915" s="146" t="str">
        <f t="shared" si="3828"/>
        <v/>
      </c>
      <c r="AX915" s="146" t="str">
        <f t="shared" ref="AX915:AZ915" si="3829">IF(NOT(ISBLANK(ED915)),CONCATENATE(TEXT(ED915,"yyyy-mm-ddThh:MM:ss"),"Z"),"")</f>
        <v/>
      </c>
      <c r="AY915" s="146" t="str">
        <f t="shared" si="3829"/>
        <v/>
      </c>
      <c r="AZ915" s="146" t="str">
        <f t="shared" si="3829"/>
        <v/>
      </c>
      <c r="BA915" s="176"/>
      <c r="BB915" s="152"/>
      <c r="BC915" s="177"/>
      <c r="BD915" s="154"/>
      <c r="BE915" s="155"/>
      <c r="BF915" s="154"/>
      <c r="BG915" s="155"/>
      <c r="BH915" s="169"/>
      <c r="BI915" s="162"/>
      <c r="BJ915" s="172"/>
      <c r="BK915" s="162"/>
      <c r="BL915" s="158"/>
      <c r="BM915" s="172"/>
      <c r="BN915" s="162"/>
      <c r="BO915" s="167"/>
      <c r="BP915" s="169"/>
      <c r="BQ915" s="162"/>
      <c r="BR915" s="162"/>
      <c r="BS915" s="174"/>
      <c r="BT915" s="162"/>
      <c r="BU915" s="174"/>
      <c r="BV915" s="174"/>
      <c r="BW915" s="174"/>
      <c r="BX915" s="173"/>
      <c r="BY915" s="158"/>
      <c r="BZ915" s="160"/>
      <c r="CA915" s="172"/>
      <c r="CB915" s="152"/>
      <c r="CC915" s="152"/>
      <c r="CD915" s="156"/>
      <c r="CE915" s="172"/>
      <c r="CF915" s="162"/>
      <c r="CG915" s="162"/>
      <c r="CH915" s="158"/>
      <c r="CI915" s="173"/>
      <c r="CJ915" s="178"/>
      <c r="CK915" s="173"/>
      <c r="CL915" s="165"/>
      <c r="CM915" s="172"/>
      <c r="CN915" s="162"/>
      <c r="CO915" s="162"/>
      <c r="CP915" s="162"/>
      <c r="CQ915" s="162"/>
      <c r="CR915" s="169"/>
      <c r="CS915" s="162"/>
      <c r="CT915" s="162"/>
      <c r="CU915" s="174"/>
      <c r="CV915" s="152"/>
      <c r="CW915" s="173"/>
      <c r="CX915" s="158"/>
      <c r="CY915" s="172"/>
      <c r="CZ915" s="162"/>
      <c r="DA915" s="162"/>
      <c r="DB915" s="158"/>
      <c r="DC915" s="173"/>
      <c r="DD915" s="178"/>
      <c r="DE915" s="173"/>
      <c r="DF915" s="165"/>
      <c r="DG915" s="172"/>
      <c r="DH915" s="178"/>
      <c r="DI915" s="172"/>
      <c r="DJ915" s="178"/>
      <c r="DK915" s="172"/>
      <c r="DL915" s="162"/>
      <c r="DM915" s="167"/>
      <c r="DN915" s="169"/>
      <c r="DO915" s="162"/>
      <c r="DP915" s="162"/>
      <c r="DQ915" s="174"/>
      <c r="DR915" s="152"/>
      <c r="DS915" s="172"/>
      <c r="DT915" s="152"/>
      <c r="DU915" s="152"/>
      <c r="DV915" s="156"/>
      <c r="DW915" s="173"/>
      <c r="DX915" s="158"/>
      <c r="DY915" s="172"/>
      <c r="DZ915" s="162"/>
      <c r="EA915" s="162"/>
      <c r="EB915" s="172"/>
      <c r="EC915" s="172"/>
      <c r="ED915" s="152"/>
      <c r="EE915" s="152"/>
      <c r="EF915" s="152"/>
      <c r="EG915" s="174"/>
      <c r="EH915" s="172"/>
      <c r="EI915" s="162"/>
      <c r="EJ915" s="162"/>
    </row>
    <row r="916" spans="1:140" ht="12.5">
      <c r="A916" s="168"/>
      <c r="B916" s="169"/>
      <c r="C916" s="144" t="str">
        <f t="shared" si="0"/>
        <v/>
      </c>
      <c r="D916" s="144" t="str">
        <f t="shared" si="3767"/>
        <v/>
      </c>
      <c r="E916" s="144" t="str">
        <f t="shared" si="2"/>
        <v/>
      </c>
      <c r="F916" s="145" t="str">
        <f t="shared" si="3768"/>
        <v/>
      </c>
      <c r="G916" s="145" t="str">
        <f t="shared" si="4"/>
        <v/>
      </c>
      <c r="H916" s="145" t="str">
        <f t="shared" si="5"/>
        <v/>
      </c>
      <c r="I916" s="146" t="str">
        <f t="shared" ref="I916:J916" si="3830">IF(COUNTA($DO916:$DX916)&gt;0,$BA916,"")</f>
        <v/>
      </c>
      <c r="J916" s="146" t="str">
        <f t="shared" si="3830"/>
        <v/>
      </c>
      <c r="K916" s="147" t="str">
        <f t="shared" si="43"/>
        <v/>
      </c>
      <c r="L916" s="147" t="str">
        <f t="shared" si="7"/>
        <v/>
      </c>
      <c r="M916" s="147" t="str">
        <f t="shared" si="8"/>
        <v/>
      </c>
      <c r="N916" s="147" t="str">
        <f t="shared" si="48"/>
        <v/>
      </c>
      <c r="O916" s="147" t="str">
        <f t="shared" si="9"/>
        <v/>
      </c>
      <c r="P916" s="146" t="str">
        <f t="shared" si="3770"/>
        <v/>
      </c>
      <c r="Q916" s="147" t="str">
        <f t="shared" si="3771"/>
        <v/>
      </c>
      <c r="R916" s="146" t="str">
        <f t="shared" si="12"/>
        <v/>
      </c>
      <c r="S916" s="146" t="str">
        <f t="shared" si="13"/>
        <v/>
      </c>
      <c r="T916" s="146" t="str">
        <f>IF(NOT(ISBLANK(DH916)),
        IF(AND(ISREF('Input Tenderers'!$J$8:$K$8),COUNTA('Input Tenderers'!$N$8)&gt;0),
                IF(COUNTA('Input Implementation Transactio'!$N916:$O916)&gt;0,"supplier;tenderer;payee","supplier;tenderer"),
                IF(COUNTA('Input Implementation Transactio'!$N916:$O916)&gt;0,"supplier;payee","supplier")
                ),
        IF(COUNTA('Input Implementation Transactio'!$N916:$O916)&gt;0, "payee", "")
        )</f>
        <v/>
      </c>
      <c r="U916" s="146" t="str">
        <f t="shared" si="14"/>
        <v/>
      </c>
      <c r="V916" s="146" t="str">
        <f t="shared" si="15"/>
        <v/>
      </c>
      <c r="W916" s="148" t="str">
        <f t="shared" si="3772"/>
        <v/>
      </c>
      <c r="X916" s="175" t="str">
        <f t="shared" si="3773"/>
        <v/>
      </c>
      <c r="Y916" s="170" t="str">
        <f t="shared" si="3774"/>
        <v/>
      </c>
      <c r="Z916" s="150" t="str">
        <f t="shared" si="19"/>
        <v/>
      </c>
      <c r="AA916" s="146" t="str">
        <f t="shared" si="20"/>
        <v/>
      </c>
      <c r="AB916" s="146" t="str">
        <f t="shared" si="21"/>
        <v/>
      </c>
      <c r="AC916" s="146" t="str">
        <f t="shared" si="22"/>
        <v/>
      </c>
      <c r="AD916" s="148" t="str">
        <f t="shared" si="3775"/>
        <v/>
      </c>
      <c r="AE916" s="148" t="str">
        <f t="shared" si="24"/>
        <v/>
      </c>
      <c r="AF916" s="175" t="str">
        <f t="shared" si="3776"/>
        <v/>
      </c>
      <c r="AG916" s="170" t="str">
        <f t="shared" si="3777"/>
        <v/>
      </c>
      <c r="AH916" s="148" t="str">
        <f t="shared" si="3778"/>
        <v/>
      </c>
      <c r="AI916" s="146" t="str">
        <f t="shared" si="28"/>
        <v/>
      </c>
      <c r="AJ916" s="146" t="str">
        <f t="shared" si="29"/>
        <v/>
      </c>
      <c r="AK916" s="146" t="str">
        <f t="shared" si="30"/>
        <v/>
      </c>
      <c r="AL916" s="146" t="str">
        <f t="shared" si="31"/>
        <v/>
      </c>
      <c r="AM916" s="171" t="str">
        <f t="shared" si="32"/>
        <v/>
      </c>
      <c r="AN916" s="171" t="str">
        <f t="shared" si="33"/>
        <v/>
      </c>
      <c r="AO916" s="146" t="str">
        <f t="shared" si="34"/>
        <v/>
      </c>
      <c r="AP916" s="146" t="str">
        <f t="shared" si="35"/>
        <v/>
      </c>
      <c r="AQ916" s="146" t="str">
        <f t="shared" si="36"/>
        <v/>
      </c>
      <c r="AR916" s="146" t="str">
        <f t="shared" ref="AR916:AS916" si="3831">IF(NOT(ISBLANK(CB916)),CONCATENATE(TEXT(CB916,"yyyy-mm-ddThh:MM:ss"),"Z"),"")</f>
        <v/>
      </c>
      <c r="AS916" s="146" t="str">
        <f t="shared" si="3831"/>
        <v/>
      </c>
      <c r="AT916" s="146" t="str">
        <f t="shared" si="38"/>
        <v/>
      </c>
      <c r="AU916" s="146" t="str">
        <f t="shared" si="39"/>
        <v/>
      </c>
      <c r="AV916" s="146" t="str">
        <f t="shared" ref="AV916:AW916" si="3832">IF(NOT(ISBLANK(DT916)),CONCATENATE(TEXT(DT916,"yyyy-mm-ddThh:MM:ss"),"Z"),"")</f>
        <v/>
      </c>
      <c r="AW916" s="146" t="str">
        <f t="shared" si="3832"/>
        <v/>
      </c>
      <c r="AX916" s="146" t="str">
        <f t="shared" ref="AX916:AZ916" si="3833">IF(NOT(ISBLANK(ED916)),CONCATENATE(TEXT(ED916,"yyyy-mm-ddThh:MM:ss"),"Z"),"")</f>
        <v/>
      </c>
      <c r="AY916" s="146" t="str">
        <f t="shared" si="3833"/>
        <v/>
      </c>
      <c r="AZ916" s="146" t="str">
        <f t="shared" si="3833"/>
        <v/>
      </c>
      <c r="BA916" s="176"/>
      <c r="BB916" s="152"/>
      <c r="BC916" s="177"/>
      <c r="BD916" s="154"/>
      <c r="BE916" s="155"/>
      <c r="BF916" s="154"/>
      <c r="BG916" s="155"/>
      <c r="BH916" s="169"/>
      <c r="BI916" s="162"/>
      <c r="BJ916" s="172"/>
      <c r="BK916" s="162"/>
      <c r="BL916" s="158"/>
      <c r="BM916" s="172"/>
      <c r="BN916" s="162"/>
      <c r="BO916" s="167"/>
      <c r="BP916" s="169"/>
      <c r="BQ916" s="162"/>
      <c r="BR916" s="162"/>
      <c r="BS916" s="174"/>
      <c r="BT916" s="162"/>
      <c r="BU916" s="174"/>
      <c r="BV916" s="174"/>
      <c r="BW916" s="174"/>
      <c r="BX916" s="173"/>
      <c r="BY916" s="158"/>
      <c r="BZ916" s="160"/>
      <c r="CA916" s="172"/>
      <c r="CB916" s="152"/>
      <c r="CC916" s="152"/>
      <c r="CD916" s="156"/>
      <c r="CE916" s="172"/>
      <c r="CF916" s="162"/>
      <c r="CG916" s="162"/>
      <c r="CH916" s="158"/>
      <c r="CI916" s="173"/>
      <c r="CJ916" s="178"/>
      <c r="CK916" s="173"/>
      <c r="CL916" s="165"/>
      <c r="CM916" s="172"/>
      <c r="CN916" s="162"/>
      <c r="CO916" s="162"/>
      <c r="CP916" s="162"/>
      <c r="CQ916" s="162"/>
      <c r="CR916" s="169"/>
      <c r="CS916" s="162"/>
      <c r="CT916" s="162"/>
      <c r="CU916" s="174"/>
      <c r="CV916" s="152"/>
      <c r="CW916" s="173"/>
      <c r="CX916" s="158"/>
      <c r="CY916" s="172"/>
      <c r="CZ916" s="162"/>
      <c r="DA916" s="162"/>
      <c r="DB916" s="158"/>
      <c r="DC916" s="173"/>
      <c r="DD916" s="178"/>
      <c r="DE916" s="173"/>
      <c r="DF916" s="165"/>
      <c r="DG916" s="172"/>
      <c r="DH916" s="178"/>
      <c r="DI916" s="172"/>
      <c r="DJ916" s="178"/>
      <c r="DK916" s="172"/>
      <c r="DL916" s="162"/>
      <c r="DM916" s="167"/>
      <c r="DN916" s="169"/>
      <c r="DO916" s="162"/>
      <c r="DP916" s="162"/>
      <c r="DQ916" s="174"/>
      <c r="DR916" s="152"/>
      <c r="DS916" s="172"/>
      <c r="DT916" s="152"/>
      <c r="DU916" s="152"/>
      <c r="DV916" s="156"/>
      <c r="DW916" s="173"/>
      <c r="DX916" s="158"/>
      <c r="DY916" s="172"/>
      <c r="DZ916" s="162"/>
      <c r="EA916" s="162"/>
      <c r="EB916" s="172"/>
      <c r="EC916" s="172"/>
      <c r="ED916" s="152"/>
      <c r="EE916" s="152"/>
      <c r="EF916" s="152"/>
      <c r="EG916" s="174"/>
      <c r="EH916" s="172"/>
      <c r="EI916" s="162"/>
      <c r="EJ916" s="162"/>
    </row>
    <row r="917" spans="1:140" ht="12.5">
      <c r="A917" s="168"/>
      <c r="B917" s="169"/>
      <c r="C917" s="144" t="str">
        <f t="shared" si="0"/>
        <v/>
      </c>
      <c r="D917" s="144" t="str">
        <f t="shared" si="3767"/>
        <v/>
      </c>
      <c r="E917" s="144" t="str">
        <f t="shared" si="2"/>
        <v/>
      </c>
      <c r="F917" s="145" t="str">
        <f t="shared" si="3768"/>
        <v/>
      </c>
      <c r="G917" s="145" t="str">
        <f t="shared" si="4"/>
        <v/>
      </c>
      <c r="H917" s="145" t="str">
        <f t="shared" si="5"/>
        <v/>
      </c>
      <c r="I917" s="146" t="str">
        <f t="shared" ref="I917:J917" si="3834">IF(COUNTA($DO917:$DX917)&gt;0,$BA917,"")</f>
        <v/>
      </c>
      <c r="J917" s="146" t="str">
        <f t="shared" si="3834"/>
        <v/>
      </c>
      <c r="K917" s="147" t="str">
        <f t="shared" si="43"/>
        <v/>
      </c>
      <c r="L917" s="147" t="str">
        <f t="shared" si="7"/>
        <v/>
      </c>
      <c r="M917" s="147" t="str">
        <f t="shared" si="8"/>
        <v/>
      </c>
      <c r="N917" s="147" t="str">
        <f t="shared" si="48"/>
        <v/>
      </c>
      <c r="O917" s="147" t="str">
        <f t="shared" si="9"/>
        <v/>
      </c>
      <c r="P917" s="146" t="str">
        <f t="shared" si="3770"/>
        <v/>
      </c>
      <c r="Q917" s="147" t="str">
        <f t="shared" si="3771"/>
        <v/>
      </c>
      <c r="R917" s="146" t="str">
        <f t="shared" si="12"/>
        <v/>
      </c>
      <c r="S917" s="146" t="str">
        <f t="shared" si="13"/>
        <v/>
      </c>
      <c r="T917" s="146" t="str">
        <f>IF(NOT(ISBLANK(DH917)),
        IF(AND(ISREF('Input Tenderers'!$J$8:$K$8),COUNTA('Input Tenderers'!$N$8)&gt;0),
                IF(COUNTA('Input Implementation Transactio'!$N917:$O917)&gt;0,"supplier;tenderer;payee","supplier;tenderer"),
                IF(COUNTA('Input Implementation Transactio'!$N917:$O917)&gt;0,"supplier;payee","supplier")
                ),
        IF(COUNTA('Input Implementation Transactio'!$N917:$O917)&gt;0, "payee", "")
        )</f>
        <v/>
      </c>
      <c r="U917" s="146" t="str">
        <f t="shared" si="14"/>
        <v/>
      </c>
      <c r="V917" s="146" t="str">
        <f t="shared" si="15"/>
        <v/>
      </c>
      <c r="W917" s="148" t="str">
        <f t="shared" si="3772"/>
        <v/>
      </c>
      <c r="X917" s="175" t="str">
        <f t="shared" si="3773"/>
        <v/>
      </c>
      <c r="Y917" s="170" t="str">
        <f t="shared" si="3774"/>
        <v/>
      </c>
      <c r="Z917" s="150" t="str">
        <f t="shared" si="19"/>
        <v/>
      </c>
      <c r="AA917" s="146" t="str">
        <f t="shared" si="20"/>
        <v/>
      </c>
      <c r="AB917" s="146" t="str">
        <f t="shared" si="21"/>
        <v/>
      </c>
      <c r="AC917" s="146" t="str">
        <f t="shared" si="22"/>
        <v/>
      </c>
      <c r="AD917" s="148" t="str">
        <f t="shared" si="3775"/>
        <v/>
      </c>
      <c r="AE917" s="148" t="str">
        <f t="shared" si="24"/>
        <v/>
      </c>
      <c r="AF917" s="175" t="str">
        <f t="shared" si="3776"/>
        <v/>
      </c>
      <c r="AG917" s="170" t="str">
        <f t="shared" si="3777"/>
        <v/>
      </c>
      <c r="AH917" s="148" t="str">
        <f t="shared" si="3778"/>
        <v/>
      </c>
      <c r="AI917" s="146" t="str">
        <f t="shared" si="28"/>
        <v/>
      </c>
      <c r="AJ917" s="146" t="str">
        <f t="shared" si="29"/>
        <v/>
      </c>
      <c r="AK917" s="146" t="str">
        <f t="shared" si="30"/>
        <v/>
      </c>
      <c r="AL917" s="146" t="str">
        <f t="shared" si="31"/>
        <v/>
      </c>
      <c r="AM917" s="171" t="str">
        <f t="shared" si="32"/>
        <v/>
      </c>
      <c r="AN917" s="171" t="str">
        <f t="shared" si="33"/>
        <v/>
      </c>
      <c r="AO917" s="146" t="str">
        <f t="shared" si="34"/>
        <v/>
      </c>
      <c r="AP917" s="146" t="str">
        <f t="shared" si="35"/>
        <v/>
      </c>
      <c r="AQ917" s="146" t="str">
        <f t="shared" si="36"/>
        <v/>
      </c>
      <c r="AR917" s="146" t="str">
        <f t="shared" ref="AR917:AS917" si="3835">IF(NOT(ISBLANK(CB917)),CONCATENATE(TEXT(CB917,"yyyy-mm-ddThh:MM:ss"),"Z"),"")</f>
        <v/>
      </c>
      <c r="AS917" s="146" t="str">
        <f t="shared" si="3835"/>
        <v/>
      </c>
      <c r="AT917" s="146" t="str">
        <f t="shared" si="38"/>
        <v/>
      </c>
      <c r="AU917" s="146" t="str">
        <f t="shared" si="39"/>
        <v/>
      </c>
      <c r="AV917" s="146" t="str">
        <f t="shared" ref="AV917:AW917" si="3836">IF(NOT(ISBLANK(DT917)),CONCATENATE(TEXT(DT917,"yyyy-mm-ddThh:MM:ss"),"Z"),"")</f>
        <v/>
      </c>
      <c r="AW917" s="146" t="str">
        <f t="shared" si="3836"/>
        <v/>
      </c>
      <c r="AX917" s="146" t="str">
        <f t="shared" ref="AX917:AZ917" si="3837">IF(NOT(ISBLANK(ED917)),CONCATENATE(TEXT(ED917,"yyyy-mm-ddThh:MM:ss"),"Z"),"")</f>
        <v/>
      </c>
      <c r="AY917" s="146" t="str">
        <f t="shared" si="3837"/>
        <v/>
      </c>
      <c r="AZ917" s="146" t="str">
        <f t="shared" si="3837"/>
        <v/>
      </c>
      <c r="BA917" s="176"/>
      <c r="BB917" s="152"/>
      <c r="BC917" s="177"/>
      <c r="BD917" s="154"/>
      <c r="BE917" s="155"/>
      <c r="BF917" s="154"/>
      <c r="BG917" s="155"/>
      <c r="BH917" s="169"/>
      <c r="BI917" s="162"/>
      <c r="BJ917" s="172"/>
      <c r="BK917" s="162"/>
      <c r="BL917" s="158"/>
      <c r="BM917" s="172"/>
      <c r="BN917" s="162"/>
      <c r="BO917" s="167"/>
      <c r="BP917" s="169"/>
      <c r="BQ917" s="162"/>
      <c r="BR917" s="162"/>
      <c r="BS917" s="174"/>
      <c r="BT917" s="162"/>
      <c r="BU917" s="174"/>
      <c r="BV917" s="174"/>
      <c r="BW917" s="174"/>
      <c r="BX917" s="173"/>
      <c r="BY917" s="158"/>
      <c r="BZ917" s="160"/>
      <c r="CA917" s="172"/>
      <c r="CB917" s="152"/>
      <c r="CC917" s="152"/>
      <c r="CD917" s="156"/>
      <c r="CE917" s="172"/>
      <c r="CF917" s="162"/>
      <c r="CG917" s="162"/>
      <c r="CH917" s="158"/>
      <c r="CI917" s="173"/>
      <c r="CJ917" s="178"/>
      <c r="CK917" s="173"/>
      <c r="CL917" s="165"/>
      <c r="CM917" s="172"/>
      <c r="CN917" s="162"/>
      <c r="CO917" s="162"/>
      <c r="CP917" s="162"/>
      <c r="CQ917" s="162"/>
      <c r="CR917" s="169"/>
      <c r="CS917" s="162"/>
      <c r="CT917" s="162"/>
      <c r="CU917" s="174"/>
      <c r="CV917" s="152"/>
      <c r="CW917" s="173"/>
      <c r="CX917" s="158"/>
      <c r="CY917" s="172"/>
      <c r="CZ917" s="162"/>
      <c r="DA917" s="162"/>
      <c r="DB917" s="158"/>
      <c r="DC917" s="173"/>
      <c r="DD917" s="178"/>
      <c r="DE917" s="173"/>
      <c r="DF917" s="165"/>
      <c r="DG917" s="172"/>
      <c r="DH917" s="178"/>
      <c r="DI917" s="172"/>
      <c r="DJ917" s="178"/>
      <c r="DK917" s="172"/>
      <c r="DL917" s="162"/>
      <c r="DM917" s="167"/>
      <c r="DN917" s="169"/>
      <c r="DO917" s="162"/>
      <c r="DP917" s="162"/>
      <c r="DQ917" s="174"/>
      <c r="DR917" s="152"/>
      <c r="DS917" s="172"/>
      <c r="DT917" s="152"/>
      <c r="DU917" s="152"/>
      <c r="DV917" s="156"/>
      <c r="DW917" s="173"/>
      <c r="DX917" s="158"/>
      <c r="DY917" s="172"/>
      <c r="DZ917" s="162"/>
      <c r="EA917" s="162"/>
      <c r="EB917" s="172"/>
      <c r="EC917" s="172"/>
      <c r="ED917" s="152"/>
      <c r="EE917" s="152"/>
      <c r="EF917" s="152"/>
      <c r="EG917" s="174"/>
      <c r="EH917" s="172"/>
      <c r="EI917" s="162"/>
      <c r="EJ917" s="162"/>
    </row>
    <row r="918" spans="1:140" ht="12.5">
      <c r="A918" s="168"/>
      <c r="B918" s="169"/>
      <c r="C918" s="144" t="str">
        <f t="shared" si="0"/>
        <v/>
      </c>
      <c r="D918" s="144" t="str">
        <f t="shared" si="3767"/>
        <v/>
      </c>
      <c r="E918" s="144" t="str">
        <f t="shared" si="2"/>
        <v/>
      </c>
      <c r="F918" s="145" t="str">
        <f t="shared" si="3768"/>
        <v/>
      </c>
      <c r="G918" s="145" t="str">
        <f t="shared" si="4"/>
        <v/>
      </c>
      <c r="H918" s="145" t="str">
        <f t="shared" si="5"/>
        <v/>
      </c>
      <c r="I918" s="146" t="str">
        <f t="shared" ref="I918:J918" si="3838">IF(COUNTA($DO918:$DX918)&gt;0,$BA918,"")</f>
        <v/>
      </c>
      <c r="J918" s="146" t="str">
        <f t="shared" si="3838"/>
        <v/>
      </c>
      <c r="K918" s="147" t="str">
        <f t="shared" si="43"/>
        <v/>
      </c>
      <c r="L918" s="147" t="str">
        <f t="shared" si="7"/>
        <v/>
      </c>
      <c r="M918" s="147" t="str">
        <f t="shared" si="8"/>
        <v/>
      </c>
      <c r="N918" s="147" t="str">
        <f t="shared" si="48"/>
        <v/>
      </c>
      <c r="O918" s="147" t="str">
        <f t="shared" si="9"/>
        <v/>
      </c>
      <c r="P918" s="146" t="str">
        <f t="shared" si="3770"/>
        <v/>
      </c>
      <c r="Q918" s="147" t="str">
        <f t="shared" si="3771"/>
        <v/>
      </c>
      <c r="R918" s="146" t="str">
        <f t="shared" si="12"/>
        <v/>
      </c>
      <c r="S918" s="146" t="str">
        <f t="shared" si="13"/>
        <v/>
      </c>
      <c r="T918" s="146" t="str">
        <f>IF(NOT(ISBLANK(DH918)),
        IF(AND(ISREF('Input Tenderers'!$J$8:$K$8),COUNTA('Input Tenderers'!$N$8)&gt;0),
                IF(COUNTA('Input Implementation Transactio'!$N918:$O918)&gt;0,"supplier;tenderer;payee","supplier;tenderer"),
                IF(COUNTA('Input Implementation Transactio'!$N918:$O918)&gt;0,"supplier;payee","supplier")
                ),
        IF(COUNTA('Input Implementation Transactio'!$N918:$O918)&gt;0, "payee", "")
        )</f>
        <v/>
      </c>
      <c r="U918" s="146" t="str">
        <f t="shared" si="14"/>
        <v/>
      </c>
      <c r="V918" s="146" t="str">
        <f t="shared" si="15"/>
        <v/>
      </c>
      <c r="W918" s="148" t="str">
        <f t="shared" si="3772"/>
        <v/>
      </c>
      <c r="X918" s="175" t="str">
        <f t="shared" si="3773"/>
        <v/>
      </c>
      <c r="Y918" s="170" t="str">
        <f t="shared" si="3774"/>
        <v/>
      </c>
      <c r="Z918" s="150" t="str">
        <f t="shared" si="19"/>
        <v/>
      </c>
      <c r="AA918" s="146" t="str">
        <f t="shared" si="20"/>
        <v/>
      </c>
      <c r="AB918" s="146" t="str">
        <f t="shared" si="21"/>
        <v/>
      </c>
      <c r="AC918" s="146" t="str">
        <f t="shared" si="22"/>
        <v/>
      </c>
      <c r="AD918" s="148" t="str">
        <f t="shared" si="3775"/>
        <v/>
      </c>
      <c r="AE918" s="148" t="str">
        <f t="shared" si="24"/>
        <v/>
      </c>
      <c r="AF918" s="175" t="str">
        <f t="shared" si="3776"/>
        <v/>
      </c>
      <c r="AG918" s="170" t="str">
        <f t="shared" si="3777"/>
        <v/>
      </c>
      <c r="AH918" s="148" t="str">
        <f t="shared" si="3778"/>
        <v/>
      </c>
      <c r="AI918" s="146" t="str">
        <f t="shared" si="28"/>
        <v/>
      </c>
      <c r="AJ918" s="146" t="str">
        <f t="shared" si="29"/>
        <v/>
      </c>
      <c r="AK918" s="146" t="str">
        <f t="shared" si="30"/>
        <v/>
      </c>
      <c r="AL918" s="146" t="str">
        <f t="shared" si="31"/>
        <v/>
      </c>
      <c r="AM918" s="171" t="str">
        <f t="shared" si="32"/>
        <v/>
      </c>
      <c r="AN918" s="171" t="str">
        <f t="shared" si="33"/>
        <v/>
      </c>
      <c r="AO918" s="146" t="str">
        <f t="shared" si="34"/>
        <v/>
      </c>
      <c r="AP918" s="146" t="str">
        <f t="shared" si="35"/>
        <v/>
      </c>
      <c r="AQ918" s="146" t="str">
        <f t="shared" si="36"/>
        <v/>
      </c>
      <c r="AR918" s="146" t="str">
        <f t="shared" ref="AR918:AS918" si="3839">IF(NOT(ISBLANK(CB918)),CONCATENATE(TEXT(CB918,"yyyy-mm-ddThh:MM:ss"),"Z"),"")</f>
        <v/>
      </c>
      <c r="AS918" s="146" t="str">
        <f t="shared" si="3839"/>
        <v/>
      </c>
      <c r="AT918" s="146" t="str">
        <f t="shared" si="38"/>
        <v/>
      </c>
      <c r="AU918" s="146" t="str">
        <f t="shared" si="39"/>
        <v/>
      </c>
      <c r="AV918" s="146" t="str">
        <f t="shared" ref="AV918:AW918" si="3840">IF(NOT(ISBLANK(DT918)),CONCATENATE(TEXT(DT918,"yyyy-mm-ddThh:MM:ss"),"Z"),"")</f>
        <v/>
      </c>
      <c r="AW918" s="146" t="str">
        <f t="shared" si="3840"/>
        <v/>
      </c>
      <c r="AX918" s="146" t="str">
        <f t="shared" ref="AX918:AZ918" si="3841">IF(NOT(ISBLANK(ED918)),CONCATENATE(TEXT(ED918,"yyyy-mm-ddThh:MM:ss"),"Z"),"")</f>
        <v/>
      </c>
      <c r="AY918" s="146" t="str">
        <f t="shared" si="3841"/>
        <v/>
      </c>
      <c r="AZ918" s="146" t="str">
        <f t="shared" si="3841"/>
        <v/>
      </c>
      <c r="BA918" s="176"/>
      <c r="BB918" s="152"/>
      <c r="BC918" s="177"/>
      <c r="BD918" s="154"/>
      <c r="BE918" s="155"/>
      <c r="BF918" s="154"/>
      <c r="BG918" s="155"/>
      <c r="BH918" s="169"/>
      <c r="BI918" s="162"/>
      <c r="BJ918" s="172"/>
      <c r="BK918" s="162"/>
      <c r="BL918" s="158"/>
      <c r="BM918" s="172"/>
      <c r="BN918" s="162"/>
      <c r="BO918" s="167"/>
      <c r="BP918" s="169"/>
      <c r="BQ918" s="162"/>
      <c r="BR918" s="162"/>
      <c r="BS918" s="174"/>
      <c r="BT918" s="162"/>
      <c r="BU918" s="174"/>
      <c r="BV918" s="174"/>
      <c r="BW918" s="174"/>
      <c r="BX918" s="173"/>
      <c r="BY918" s="158"/>
      <c r="BZ918" s="160"/>
      <c r="CA918" s="172"/>
      <c r="CB918" s="152"/>
      <c r="CC918" s="152"/>
      <c r="CD918" s="156"/>
      <c r="CE918" s="172"/>
      <c r="CF918" s="162"/>
      <c r="CG918" s="162"/>
      <c r="CH918" s="158"/>
      <c r="CI918" s="173"/>
      <c r="CJ918" s="178"/>
      <c r="CK918" s="173"/>
      <c r="CL918" s="165"/>
      <c r="CM918" s="172"/>
      <c r="CN918" s="162"/>
      <c r="CO918" s="162"/>
      <c r="CP918" s="162"/>
      <c r="CQ918" s="162"/>
      <c r="CR918" s="169"/>
      <c r="CS918" s="162"/>
      <c r="CT918" s="162"/>
      <c r="CU918" s="174"/>
      <c r="CV918" s="152"/>
      <c r="CW918" s="173"/>
      <c r="CX918" s="158"/>
      <c r="CY918" s="172"/>
      <c r="CZ918" s="162"/>
      <c r="DA918" s="162"/>
      <c r="DB918" s="158"/>
      <c r="DC918" s="173"/>
      <c r="DD918" s="178"/>
      <c r="DE918" s="173"/>
      <c r="DF918" s="165"/>
      <c r="DG918" s="172"/>
      <c r="DH918" s="178"/>
      <c r="DI918" s="172"/>
      <c r="DJ918" s="178"/>
      <c r="DK918" s="172"/>
      <c r="DL918" s="162"/>
      <c r="DM918" s="167"/>
      <c r="DN918" s="169"/>
      <c r="DO918" s="162"/>
      <c r="DP918" s="162"/>
      <c r="DQ918" s="174"/>
      <c r="DR918" s="152"/>
      <c r="DS918" s="172"/>
      <c r="DT918" s="152"/>
      <c r="DU918" s="152"/>
      <c r="DV918" s="156"/>
      <c r="DW918" s="173"/>
      <c r="DX918" s="158"/>
      <c r="DY918" s="172"/>
      <c r="DZ918" s="162"/>
      <c r="EA918" s="162"/>
      <c r="EB918" s="172"/>
      <c r="EC918" s="172"/>
      <c r="ED918" s="152"/>
      <c r="EE918" s="152"/>
      <c r="EF918" s="152"/>
      <c r="EG918" s="174"/>
      <c r="EH918" s="172"/>
      <c r="EI918" s="162"/>
      <c r="EJ918" s="162"/>
    </row>
    <row r="919" spans="1:140" ht="12.5">
      <c r="A919" s="168"/>
      <c r="B919" s="169"/>
      <c r="C919" s="144" t="str">
        <f t="shared" si="0"/>
        <v/>
      </c>
      <c r="D919" s="144" t="str">
        <f t="shared" si="3767"/>
        <v/>
      </c>
      <c r="E919" s="144" t="str">
        <f t="shared" si="2"/>
        <v/>
      </c>
      <c r="F919" s="145" t="str">
        <f t="shared" si="3768"/>
        <v/>
      </c>
      <c r="G919" s="145" t="str">
        <f t="shared" si="4"/>
        <v/>
      </c>
      <c r="H919" s="145" t="str">
        <f t="shared" si="5"/>
        <v/>
      </c>
      <c r="I919" s="146" t="str">
        <f t="shared" ref="I919:J919" si="3842">IF(COUNTA($DO919:$DX919)&gt;0,$BA919,"")</f>
        <v/>
      </c>
      <c r="J919" s="146" t="str">
        <f t="shared" si="3842"/>
        <v/>
      </c>
      <c r="K919" s="147" t="str">
        <f t="shared" si="43"/>
        <v/>
      </c>
      <c r="L919" s="147" t="str">
        <f t="shared" si="7"/>
        <v/>
      </c>
      <c r="M919" s="147" t="str">
        <f t="shared" si="8"/>
        <v/>
      </c>
      <c r="N919" s="147" t="str">
        <f t="shared" si="48"/>
        <v/>
      </c>
      <c r="O919" s="147" t="str">
        <f t="shared" si="9"/>
        <v/>
      </c>
      <c r="P919" s="146" t="str">
        <f t="shared" si="3770"/>
        <v/>
      </c>
      <c r="Q919" s="147" t="str">
        <f t="shared" si="3771"/>
        <v/>
      </c>
      <c r="R919" s="146" t="str">
        <f t="shared" si="12"/>
        <v/>
      </c>
      <c r="S919" s="146" t="str">
        <f t="shared" si="13"/>
        <v/>
      </c>
      <c r="T919" s="146" t="str">
        <f>IF(NOT(ISBLANK(DH919)),
        IF(AND(ISREF('Input Tenderers'!$J$8:$K$8),COUNTA('Input Tenderers'!$N$8)&gt;0),
                IF(COUNTA('Input Implementation Transactio'!$N919:$O919)&gt;0,"supplier;tenderer;payee","supplier;tenderer"),
                IF(COUNTA('Input Implementation Transactio'!$N919:$O919)&gt;0,"supplier;payee","supplier")
                ),
        IF(COUNTA('Input Implementation Transactio'!$N919:$O919)&gt;0, "payee", "")
        )</f>
        <v/>
      </c>
      <c r="U919" s="146" t="str">
        <f t="shared" si="14"/>
        <v/>
      </c>
      <c r="V919" s="146" t="str">
        <f t="shared" si="15"/>
        <v/>
      </c>
      <c r="W919" s="148" t="str">
        <f t="shared" si="3772"/>
        <v/>
      </c>
      <c r="X919" s="175" t="str">
        <f t="shared" si="3773"/>
        <v/>
      </c>
      <c r="Y919" s="170" t="str">
        <f t="shared" si="3774"/>
        <v/>
      </c>
      <c r="Z919" s="150" t="str">
        <f t="shared" si="19"/>
        <v/>
      </c>
      <c r="AA919" s="146" t="str">
        <f t="shared" si="20"/>
        <v/>
      </c>
      <c r="AB919" s="146" t="str">
        <f t="shared" si="21"/>
        <v/>
      </c>
      <c r="AC919" s="146" t="str">
        <f t="shared" si="22"/>
        <v/>
      </c>
      <c r="AD919" s="148" t="str">
        <f t="shared" si="3775"/>
        <v/>
      </c>
      <c r="AE919" s="148" t="str">
        <f t="shared" si="24"/>
        <v/>
      </c>
      <c r="AF919" s="175" t="str">
        <f t="shared" si="3776"/>
        <v/>
      </c>
      <c r="AG919" s="170" t="str">
        <f t="shared" si="3777"/>
        <v/>
      </c>
      <c r="AH919" s="148" t="str">
        <f t="shared" si="3778"/>
        <v/>
      </c>
      <c r="AI919" s="146" t="str">
        <f t="shared" si="28"/>
        <v/>
      </c>
      <c r="AJ919" s="146" t="str">
        <f t="shared" si="29"/>
        <v/>
      </c>
      <c r="AK919" s="146" t="str">
        <f t="shared" si="30"/>
        <v/>
      </c>
      <c r="AL919" s="146" t="str">
        <f t="shared" si="31"/>
        <v/>
      </c>
      <c r="AM919" s="171" t="str">
        <f t="shared" si="32"/>
        <v/>
      </c>
      <c r="AN919" s="171" t="str">
        <f t="shared" si="33"/>
        <v/>
      </c>
      <c r="AO919" s="146" t="str">
        <f t="shared" si="34"/>
        <v/>
      </c>
      <c r="AP919" s="146" t="str">
        <f t="shared" si="35"/>
        <v/>
      </c>
      <c r="AQ919" s="146" t="str">
        <f t="shared" si="36"/>
        <v/>
      </c>
      <c r="AR919" s="146" t="str">
        <f t="shared" ref="AR919:AS919" si="3843">IF(NOT(ISBLANK(CB919)),CONCATENATE(TEXT(CB919,"yyyy-mm-ddThh:MM:ss"),"Z"),"")</f>
        <v/>
      </c>
      <c r="AS919" s="146" t="str">
        <f t="shared" si="3843"/>
        <v/>
      </c>
      <c r="AT919" s="146" t="str">
        <f t="shared" si="38"/>
        <v/>
      </c>
      <c r="AU919" s="146" t="str">
        <f t="shared" si="39"/>
        <v/>
      </c>
      <c r="AV919" s="146" t="str">
        <f t="shared" ref="AV919:AW919" si="3844">IF(NOT(ISBLANK(DT919)),CONCATENATE(TEXT(DT919,"yyyy-mm-ddThh:MM:ss"),"Z"),"")</f>
        <v/>
      </c>
      <c r="AW919" s="146" t="str">
        <f t="shared" si="3844"/>
        <v/>
      </c>
      <c r="AX919" s="146" t="str">
        <f t="shared" ref="AX919:AZ919" si="3845">IF(NOT(ISBLANK(ED919)),CONCATENATE(TEXT(ED919,"yyyy-mm-ddThh:MM:ss"),"Z"),"")</f>
        <v/>
      </c>
      <c r="AY919" s="146" t="str">
        <f t="shared" si="3845"/>
        <v/>
      </c>
      <c r="AZ919" s="146" t="str">
        <f t="shared" si="3845"/>
        <v/>
      </c>
      <c r="BA919" s="176"/>
      <c r="BB919" s="152"/>
      <c r="BC919" s="177"/>
      <c r="BD919" s="154"/>
      <c r="BE919" s="155"/>
      <c r="BF919" s="154"/>
      <c r="BG919" s="155"/>
      <c r="BH919" s="169"/>
      <c r="BI919" s="162"/>
      <c r="BJ919" s="172"/>
      <c r="BK919" s="162"/>
      <c r="BL919" s="158"/>
      <c r="BM919" s="172"/>
      <c r="BN919" s="162"/>
      <c r="BO919" s="167"/>
      <c r="BP919" s="169"/>
      <c r="BQ919" s="162"/>
      <c r="BR919" s="162"/>
      <c r="BS919" s="174"/>
      <c r="BT919" s="162"/>
      <c r="BU919" s="174"/>
      <c r="BV919" s="174"/>
      <c r="BW919" s="174"/>
      <c r="BX919" s="173"/>
      <c r="BY919" s="158"/>
      <c r="BZ919" s="160"/>
      <c r="CA919" s="172"/>
      <c r="CB919" s="152"/>
      <c r="CC919" s="152"/>
      <c r="CD919" s="156"/>
      <c r="CE919" s="172"/>
      <c r="CF919" s="162"/>
      <c r="CG919" s="162"/>
      <c r="CH919" s="158"/>
      <c r="CI919" s="173"/>
      <c r="CJ919" s="178"/>
      <c r="CK919" s="173"/>
      <c r="CL919" s="165"/>
      <c r="CM919" s="172"/>
      <c r="CN919" s="162"/>
      <c r="CO919" s="162"/>
      <c r="CP919" s="162"/>
      <c r="CQ919" s="162"/>
      <c r="CR919" s="169"/>
      <c r="CS919" s="162"/>
      <c r="CT919" s="162"/>
      <c r="CU919" s="174"/>
      <c r="CV919" s="152"/>
      <c r="CW919" s="173"/>
      <c r="CX919" s="158"/>
      <c r="CY919" s="172"/>
      <c r="CZ919" s="162"/>
      <c r="DA919" s="162"/>
      <c r="DB919" s="158"/>
      <c r="DC919" s="173"/>
      <c r="DD919" s="178"/>
      <c r="DE919" s="173"/>
      <c r="DF919" s="165"/>
      <c r="DG919" s="172"/>
      <c r="DH919" s="178"/>
      <c r="DI919" s="172"/>
      <c r="DJ919" s="178"/>
      <c r="DK919" s="172"/>
      <c r="DL919" s="162"/>
      <c r="DM919" s="167"/>
      <c r="DN919" s="169"/>
      <c r="DO919" s="162"/>
      <c r="DP919" s="162"/>
      <c r="DQ919" s="174"/>
      <c r="DR919" s="152"/>
      <c r="DS919" s="172"/>
      <c r="DT919" s="152"/>
      <c r="DU919" s="152"/>
      <c r="DV919" s="156"/>
      <c r="DW919" s="173"/>
      <c r="DX919" s="158"/>
      <c r="DY919" s="172"/>
      <c r="DZ919" s="162"/>
      <c r="EA919" s="162"/>
      <c r="EB919" s="172"/>
      <c r="EC919" s="172"/>
      <c r="ED919" s="152"/>
      <c r="EE919" s="152"/>
      <c r="EF919" s="152"/>
      <c r="EG919" s="174"/>
      <c r="EH919" s="172"/>
      <c r="EI919" s="162"/>
      <c r="EJ919" s="162"/>
    </row>
    <row r="920" spans="1:140" ht="12.5">
      <c r="A920" s="168"/>
      <c r="B920" s="169"/>
      <c r="C920" s="144" t="str">
        <f t="shared" si="0"/>
        <v/>
      </c>
      <c r="D920" s="144" t="str">
        <f t="shared" si="3767"/>
        <v/>
      </c>
      <c r="E920" s="144" t="str">
        <f t="shared" si="2"/>
        <v/>
      </c>
      <c r="F920" s="145" t="str">
        <f t="shared" si="3768"/>
        <v/>
      </c>
      <c r="G920" s="145" t="str">
        <f t="shared" si="4"/>
        <v/>
      </c>
      <c r="H920" s="145" t="str">
        <f t="shared" si="5"/>
        <v/>
      </c>
      <c r="I920" s="146" t="str">
        <f t="shared" ref="I920:J920" si="3846">IF(COUNTA($DO920:$DX920)&gt;0,$BA920,"")</f>
        <v/>
      </c>
      <c r="J920" s="146" t="str">
        <f t="shared" si="3846"/>
        <v/>
      </c>
      <c r="K920" s="147" t="str">
        <f t="shared" si="43"/>
        <v/>
      </c>
      <c r="L920" s="147" t="str">
        <f t="shared" si="7"/>
        <v/>
      </c>
      <c r="M920" s="147" t="str">
        <f t="shared" si="8"/>
        <v/>
      </c>
      <c r="N920" s="147" t="str">
        <f t="shared" si="48"/>
        <v/>
      </c>
      <c r="O920" s="147" t="str">
        <f t="shared" si="9"/>
        <v/>
      </c>
      <c r="P920" s="146" t="str">
        <f t="shared" si="3770"/>
        <v/>
      </c>
      <c r="Q920" s="147" t="str">
        <f t="shared" si="3771"/>
        <v/>
      </c>
      <c r="R920" s="146" t="str">
        <f t="shared" si="12"/>
        <v/>
      </c>
      <c r="S920" s="146" t="str">
        <f t="shared" si="13"/>
        <v/>
      </c>
      <c r="T920" s="146" t="str">
        <f>IF(NOT(ISBLANK(DH920)),
        IF(AND(ISREF('Input Tenderers'!$J$8:$K$8),COUNTA('Input Tenderers'!$N$8)&gt;0),
                IF(COUNTA('Input Implementation Transactio'!$N920:$O920)&gt;0,"supplier;tenderer;payee","supplier;tenderer"),
                IF(COUNTA('Input Implementation Transactio'!$N920:$O920)&gt;0,"supplier;payee","supplier")
                ),
        IF(COUNTA('Input Implementation Transactio'!$N920:$O920)&gt;0, "payee", "")
        )</f>
        <v/>
      </c>
      <c r="U920" s="146" t="str">
        <f t="shared" si="14"/>
        <v/>
      </c>
      <c r="V920" s="146" t="str">
        <f t="shared" si="15"/>
        <v/>
      </c>
      <c r="W920" s="148" t="str">
        <f t="shared" si="3772"/>
        <v/>
      </c>
      <c r="X920" s="175" t="str">
        <f t="shared" si="3773"/>
        <v/>
      </c>
      <c r="Y920" s="170" t="str">
        <f t="shared" si="3774"/>
        <v/>
      </c>
      <c r="Z920" s="150" t="str">
        <f t="shared" si="19"/>
        <v/>
      </c>
      <c r="AA920" s="146" t="str">
        <f t="shared" si="20"/>
        <v/>
      </c>
      <c r="AB920" s="146" t="str">
        <f t="shared" si="21"/>
        <v/>
      </c>
      <c r="AC920" s="146" t="str">
        <f t="shared" si="22"/>
        <v/>
      </c>
      <c r="AD920" s="148" t="str">
        <f t="shared" si="3775"/>
        <v/>
      </c>
      <c r="AE920" s="148" t="str">
        <f t="shared" si="24"/>
        <v/>
      </c>
      <c r="AF920" s="175" t="str">
        <f t="shared" si="3776"/>
        <v/>
      </c>
      <c r="AG920" s="170" t="str">
        <f t="shared" si="3777"/>
        <v/>
      </c>
      <c r="AH920" s="148" t="str">
        <f t="shared" si="3778"/>
        <v/>
      </c>
      <c r="AI920" s="146" t="str">
        <f t="shared" si="28"/>
        <v/>
      </c>
      <c r="AJ920" s="146" t="str">
        <f t="shared" si="29"/>
        <v/>
      </c>
      <c r="AK920" s="146" t="str">
        <f t="shared" si="30"/>
        <v/>
      </c>
      <c r="AL920" s="146" t="str">
        <f t="shared" si="31"/>
        <v/>
      </c>
      <c r="AM920" s="171" t="str">
        <f t="shared" si="32"/>
        <v/>
      </c>
      <c r="AN920" s="171" t="str">
        <f t="shared" si="33"/>
        <v/>
      </c>
      <c r="AO920" s="146" t="str">
        <f t="shared" si="34"/>
        <v/>
      </c>
      <c r="AP920" s="146" t="str">
        <f t="shared" si="35"/>
        <v/>
      </c>
      <c r="AQ920" s="146" t="str">
        <f t="shared" si="36"/>
        <v/>
      </c>
      <c r="AR920" s="146" t="str">
        <f t="shared" ref="AR920:AS920" si="3847">IF(NOT(ISBLANK(CB920)),CONCATENATE(TEXT(CB920,"yyyy-mm-ddThh:MM:ss"),"Z"),"")</f>
        <v/>
      </c>
      <c r="AS920" s="146" t="str">
        <f t="shared" si="3847"/>
        <v/>
      </c>
      <c r="AT920" s="146" t="str">
        <f t="shared" si="38"/>
        <v/>
      </c>
      <c r="AU920" s="146" t="str">
        <f t="shared" si="39"/>
        <v/>
      </c>
      <c r="AV920" s="146" t="str">
        <f t="shared" ref="AV920:AW920" si="3848">IF(NOT(ISBLANK(DT920)),CONCATENATE(TEXT(DT920,"yyyy-mm-ddThh:MM:ss"),"Z"),"")</f>
        <v/>
      </c>
      <c r="AW920" s="146" t="str">
        <f t="shared" si="3848"/>
        <v/>
      </c>
      <c r="AX920" s="146" t="str">
        <f t="shared" ref="AX920:AZ920" si="3849">IF(NOT(ISBLANK(ED920)),CONCATENATE(TEXT(ED920,"yyyy-mm-ddThh:MM:ss"),"Z"),"")</f>
        <v/>
      </c>
      <c r="AY920" s="146" t="str">
        <f t="shared" si="3849"/>
        <v/>
      </c>
      <c r="AZ920" s="146" t="str">
        <f t="shared" si="3849"/>
        <v/>
      </c>
      <c r="BA920" s="176"/>
      <c r="BB920" s="152"/>
      <c r="BC920" s="177"/>
      <c r="BD920" s="154"/>
      <c r="BE920" s="155"/>
      <c r="BF920" s="154"/>
      <c r="BG920" s="155"/>
      <c r="BH920" s="169"/>
      <c r="BI920" s="162"/>
      <c r="BJ920" s="172"/>
      <c r="BK920" s="162"/>
      <c r="BL920" s="158"/>
      <c r="BM920" s="172"/>
      <c r="BN920" s="162"/>
      <c r="BO920" s="167"/>
      <c r="BP920" s="169"/>
      <c r="BQ920" s="162"/>
      <c r="BR920" s="162"/>
      <c r="BS920" s="174"/>
      <c r="BT920" s="162"/>
      <c r="BU920" s="174"/>
      <c r="BV920" s="174"/>
      <c r="BW920" s="174"/>
      <c r="BX920" s="173"/>
      <c r="BY920" s="158"/>
      <c r="BZ920" s="160"/>
      <c r="CA920" s="172"/>
      <c r="CB920" s="152"/>
      <c r="CC920" s="152"/>
      <c r="CD920" s="156"/>
      <c r="CE920" s="172"/>
      <c r="CF920" s="162"/>
      <c r="CG920" s="162"/>
      <c r="CH920" s="158"/>
      <c r="CI920" s="173"/>
      <c r="CJ920" s="178"/>
      <c r="CK920" s="173"/>
      <c r="CL920" s="165"/>
      <c r="CM920" s="172"/>
      <c r="CN920" s="162"/>
      <c r="CO920" s="162"/>
      <c r="CP920" s="162"/>
      <c r="CQ920" s="162"/>
      <c r="CR920" s="169"/>
      <c r="CS920" s="162"/>
      <c r="CT920" s="162"/>
      <c r="CU920" s="174"/>
      <c r="CV920" s="152"/>
      <c r="CW920" s="173"/>
      <c r="CX920" s="158"/>
      <c r="CY920" s="172"/>
      <c r="CZ920" s="162"/>
      <c r="DA920" s="162"/>
      <c r="DB920" s="158"/>
      <c r="DC920" s="173"/>
      <c r="DD920" s="178"/>
      <c r="DE920" s="173"/>
      <c r="DF920" s="165"/>
      <c r="DG920" s="172"/>
      <c r="DH920" s="178"/>
      <c r="DI920" s="172"/>
      <c r="DJ920" s="178"/>
      <c r="DK920" s="172"/>
      <c r="DL920" s="162"/>
      <c r="DM920" s="167"/>
      <c r="DN920" s="169"/>
      <c r="DO920" s="162"/>
      <c r="DP920" s="162"/>
      <c r="DQ920" s="174"/>
      <c r="DR920" s="152"/>
      <c r="DS920" s="172"/>
      <c r="DT920" s="152"/>
      <c r="DU920" s="152"/>
      <c r="DV920" s="156"/>
      <c r="DW920" s="173"/>
      <c r="DX920" s="158"/>
      <c r="DY920" s="172"/>
      <c r="DZ920" s="162"/>
      <c r="EA920" s="162"/>
      <c r="EB920" s="172"/>
      <c r="EC920" s="172"/>
      <c r="ED920" s="152"/>
      <c r="EE920" s="152"/>
      <c r="EF920" s="152"/>
      <c r="EG920" s="174"/>
      <c r="EH920" s="172"/>
      <c r="EI920" s="162"/>
      <c r="EJ920" s="162"/>
    </row>
    <row r="921" spans="1:140" ht="12.5">
      <c r="A921" s="168"/>
      <c r="B921" s="169"/>
      <c r="C921" s="144" t="str">
        <f t="shared" si="0"/>
        <v/>
      </c>
      <c r="D921" s="144" t="str">
        <f t="shared" si="3767"/>
        <v/>
      </c>
      <c r="E921" s="144" t="str">
        <f t="shared" si="2"/>
        <v/>
      </c>
      <c r="F921" s="145" t="str">
        <f t="shared" si="3768"/>
        <v/>
      </c>
      <c r="G921" s="145" t="str">
        <f t="shared" si="4"/>
        <v/>
      </c>
      <c r="H921" s="145" t="str">
        <f t="shared" si="5"/>
        <v/>
      </c>
      <c r="I921" s="146" t="str">
        <f t="shared" ref="I921:J921" si="3850">IF(COUNTA($DO921:$DX921)&gt;0,$BA921,"")</f>
        <v/>
      </c>
      <c r="J921" s="146" t="str">
        <f t="shared" si="3850"/>
        <v/>
      </c>
      <c r="K921" s="147" t="str">
        <f t="shared" si="43"/>
        <v/>
      </c>
      <c r="L921" s="147" t="str">
        <f t="shared" si="7"/>
        <v/>
      </c>
      <c r="M921" s="147" t="str">
        <f t="shared" si="8"/>
        <v/>
      </c>
      <c r="N921" s="147" t="str">
        <f t="shared" si="48"/>
        <v/>
      </c>
      <c r="O921" s="147" t="str">
        <f t="shared" si="9"/>
        <v/>
      </c>
      <c r="P921" s="146" t="str">
        <f t="shared" si="3770"/>
        <v/>
      </c>
      <c r="Q921" s="147" t="str">
        <f t="shared" si="3771"/>
        <v/>
      </c>
      <c r="R921" s="146" t="str">
        <f t="shared" si="12"/>
        <v/>
      </c>
      <c r="S921" s="146" t="str">
        <f t="shared" si="13"/>
        <v/>
      </c>
      <c r="T921" s="146" t="str">
        <f>IF(NOT(ISBLANK(DH921)),
        IF(AND(ISREF('Input Tenderers'!$J$8:$K$8),COUNTA('Input Tenderers'!$N$8)&gt;0),
                IF(COUNTA('Input Implementation Transactio'!$N921:$O921)&gt;0,"supplier;tenderer;payee","supplier;tenderer"),
                IF(COUNTA('Input Implementation Transactio'!$N921:$O921)&gt;0,"supplier;payee","supplier")
                ),
        IF(COUNTA('Input Implementation Transactio'!$N921:$O921)&gt;0, "payee", "")
        )</f>
        <v/>
      </c>
      <c r="U921" s="146" t="str">
        <f t="shared" si="14"/>
        <v/>
      </c>
      <c r="V921" s="146" t="str">
        <f t="shared" si="15"/>
        <v/>
      </c>
      <c r="W921" s="148" t="str">
        <f t="shared" si="3772"/>
        <v/>
      </c>
      <c r="X921" s="175" t="str">
        <f t="shared" si="3773"/>
        <v/>
      </c>
      <c r="Y921" s="170" t="str">
        <f t="shared" si="3774"/>
        <v/>
      </c>
      <c r="Z921" s="150" t="str">
        <f t="shared" si="19"/>
        <v/>
      </c>
      <c r="AA921" s="146" t="str">
        <f t="shared" si="20"/>
        <v/>
      </c>
      <c r="AB921" s="146" t="str">
        <f t="shared" si="21"/>
        <v/>
      </c>
      <c r="AC921" s="146" t="str">
        <f t="shared" si="22"/>
        <v/>
      </c>
      <c r="AD921" s="148" t="str">
        <f t="shared" si="3775"/>
        <v/>
      </c>
      <c r="AE921" s="148" t="str">
        <f t="shared" si="24"/>
        <v/>
      </c>
      <c r="AF921" s="175" t="str">
        <f t="shared" si="3776"/>
        <v/>
      </c>
      <c r="AG921" s="170" t="str">
        <f t="shared" si="3777"/>
        <v/>
      </c>
      <c r="AH921" s="148" t="str">
        <f t="shared" si="3778"/>
        <v/>
      </c>
      <c r="AI921" s="146" t="str">
        <f t="shared" si="28"/>
        <v/>
      </c>
      <c r="AJ921" s="146" t="str">
        <f t="shared" si="29"/>
        <v/>
      </c>
      <c r="AK921" s="146" t="str">
        <f t="shared" si="30"/>
        <v/>
      </c>
      <c r="AL921" s="146" t="str">
        <f t="shared" si="31"/>
        <v/>
      </c>
      <c r="AM921" s="171" t="str">
        <f t="shared" si="32"/>
        <v/>
      </c>
      <c r="AN921" s="171" t="str">
        <f t="shared" si="33"/>
        <v/>
      </c>
      <c r="AO921" s="146" t="str">
        <f t="shared" si="34"/>
        <v/>
      </c>
      <c r="AP921" s="146" t="str">
        <f t="shared" si="35"/>
        <v/>
      </c>
      <c r="AQ921" s="146" t="str">
        <f t="shared" si="36"/>
        <v/>
      </c>
      <c r="AR921" s="146" t="str">
        <f t="shared" ref="AR921:AS921" si="3851">IF(NOT(ISBLANK(CB921)),CONCATENATE(TEXT(CB921,"yyyy-mm-ddThh:MM:ss"),"Z"),"")</f>
        <v/>
      </c>
      <c r="AS921" s="146" t="str">
        <f t="shared" si="3851"/>
        <v/>
      </c>
      <c r="AT921" s="146" t="str">
        <f t="shared" si="38"/>
        <v/>
      </c>
      <c r="AU921" s="146" t="str">
        <f t="shared" si="39"/>
        <v/>
      </c>
      <c r="AV921" s="146" t="str">
        <f t="shared" ref="AV921:AW921" si="3852">IF(NOT(ISBLANK(DT921)),CONCATENATE(TEXT(DT921,"yyyy-mm-ddThh:MM:ss"),"Z"),"")</f>
        <v/>
      </c>
      <c r="AW921" s="146" t="str">
        <f t="shared" si="3852"/>
        <v/>
      </c>
      <c r="AX921" s="146" t="str">
        <f t="shared" ref="AX921:AZ921" si="3853">IF(NOT(ISBLANK(ED921)),CONCATENATE(TEXT(ED921,"yyyy-mm-ddThh:MM:ss"),"Z"),"")</f>
        <v/>
      </c>
      <c r="AY921" s="146" t="str">
        <f t="shared" si="3853"/>
        <v/>
      </c>
      <c r="AZ921" s="146" t="str">
        <f t="shared" si="3853"/>
        <v/>
      </c>
      <c r="BA921" s="176"/>
      <c r="BB921" s="152"/>
      <c r="BC921" s="177"/>
      <c r="BD921" s="154"/>
      <c r="BE921" s="155"/>
      <c r="BF921" s="154"/>
      <c r="BG921" s="155"/>
      <c r="BH921" s="169"/>
      <c r="BI921" s="162"/>
      <c r="BJ921" s="172"/>
      <c r="BK921" s="162"/>
      <c r="BL921" s="158"/>
      <c r="BM921" s="172"/>
      <c r="BN921" s="162"/>
      <c r="BO921" s="167"/>
      <c r="BP921" s="169"/>
      <c r="BQ921" s="162"/>
      <c r="BR921" s="162"/>
      <c r="BS921" s="174"/>
      <c r="BT921" s="162"/>
      <c r="BU921" s="174"/>
      <c r="BV921" s="174"/>
      <c r="BW921" s="174"/>
      <c r="BX921" s="173"/>
      <c r="BY921" s="158"/>
      <c r="BZ921" s="160"/>
      <c r="CA921" s="172"/>
      <c r="CB921" s="152"/>
      <c r="CC921" s="152"/>
      <c r="CD921" s="156"/>
      <c r="CE921" s="172"/>
      <c r="CF921" s="162"/>
      <c r="CG921" s="162"/>
      <c r="CH921" s="158"/>
      <c r="CI921" s="173"/>
      <c r="CJ921" s="178"/>
      <c r="CK921" s="173"/>
      <c r="CL921" s="165"/>
      <c r="CM921" s="172"/>
      <c r="CN921" s="162"/>
      <c r="CO921" s="162"/>
      <c r="CP921" s="162"/>
      <c r="CQ921" s="162"/>
      <c r="CR921" s="169"/>
      <c r="CS921" s="162"/>
      <c r="CT921" s="162"/>
      <c r="CU921" s="174"/>
      <c r="CV921" s="152"/>
      <c r="CW921" s="173"/>
      <c r="CX921" s="158"/>
      <c r="CY921" s="172"/>
      <c r="CZ921" s="162"/>
      <c r="DA921" s="162"/>
      <c r="DB921" s="158"/>
      <c r="DC921" s="173"/>
      <c r="DD921" s="178"/>
      <c r="DE921" s="173"/>
      <c r="DF921" s="165"/>
      <c r="DG921" s="172"/>
      <c r="DH921" s="178"/>
      <c r="DI921" s="172"/>
      <c r="DJ921" s="178"/>
      <c r="DK921" s="172"/>
      <c r="DL921" s="162"/>
      <c r="DM921" s="167"/>
      <c r="DN921" s="169"/>
      <c r="DO921" s="162"/>
      <c r="DP921" s="162"/>
      <c r="DQ921" s="174"/>
      <c r="DR921" s="152"/>
      <c r="DS921" s="172"/>
      <c r="DT921" s="152"/>
      <c r="DU921" s="152"/>
      <c r="DV921" s="156"/>
      <c r="DW921" s="173"/>
      <c r="DX921" s="158"/>
      <c r="DY921" s="172"/>
      <c r="DZ921" s="162"/>
      <c r="EA921" s="162"/>
      <c r="EB921" s="172"/>
      <c r="EC921" s="172"/>
      <c r="ED921" s="152"/>
      <c r="EE921" s="152"/>
      <c r="EF921" s="152"/>
      <c r="EG921" s="174"/>
      <c r="EH921" s="172"/>
      <c r="EI921" s="162"/>
      <c r="EJ921" s="162"/>
    </row>
    <row r="922" spans="1:140" ht="12.5">
      <c r="A922" s="168"/>
      <c r="B922" s="169"/>
      <c r="C922" s="144" t="str">
        <f t="shared" si="0"/>
        <v/>
      </c>
      <c r="D922" s="144" t="str">
        <f t="shared" si="3767"/>
        <v/>
      </c>
      <c r="E922" s="144" t="str">
        <f t="shared" si="2"/>
        <v/>
      </c>
      <c r="F922" s="145" t="str">
        <f t="shared" si="3768"/>
        <v/>
      </c>
      <c r="G922" s="145" t="str">
        <f t="shared" si="4"/>
        <v/>
      </c>
      <c r="H922" s="145" t="str">
        <f t="shared" si="5"/>
        <v/>
      </c>
      <c r="I922" s="146" t="str">
        <f t="shared" ref="I922:J922" si="3854">IF(COUNTA($DO922:$DX922)&gt;0,$BA922,"")</f>
        <v/>
      </c>
      <c r="J922" s="146" t="str">
        <f t="shared" si="3854"/>
        <v/>
      </c>
      <c r="K922" s="147" t="str">
        <f t="shared" si="43"/>
        <v/>
      </c>
      <c r="L922" s="147" t="str">
        <f t="shared" si="7"/>
        <v/>
      </c>
      <c r="M922" s="147" t="str">
        <f t="shared" si="8"/>
        <v/>
      </c>
      <c r="N922" s="147" t="str">
        <f t="shared" si="48"/>
        <v/>
      </c>
      <c r="O922" s="147" t="str">
        <f t="shared" si="9"/>
        <v/>
      </c>
      <c r="P922" s="146" t="str">
        <f t="shared" si="3770"/>
        <v/>
      </c>
      <c r="Q922" s="147" t="str">
        <f t="shared" si="3771"/>
        <v/>
      </c>
      <c r="R922" s="146" t="str">
        <f t="shared" si="12"/>
        <v/>
      </c>
      <c r="S922" s="146" t="str">
        <f t="shared" si="13"/>
        <v/>
      </c>
      <c r="T922" s="146" t="str">
        <f>IF(NOT(ISBLANK(DH922)),
        IF(AND(ISREF('Input Tenderers'!$J$8:$K$8),COUNTA('Input Tenderers'!$N$8)&gt;0),
                IF(COUNTA('Input Implementation Transactio'!$N922:$O922)&gt;0,"supplier;tenderer;payee","supplier;tenderer"),
                IF(COUNTA('Input Implementation Transactio'!$N922:$O922)&gt;0,"supplier;payee","supplier")
                ),
        IF(COUNTA('Input Implementation Transactio'!$N922:$O922)&gt;0, "payee", "")
        )</f>
        <v/>
      </c>
      <c r="U922" s="146" t="str">
        <f t="shared" si="14"/>
        <v/>
      </c>
      <c r="V922" s="146" t="str">
        <f t="shared" si="15"/>
        <v/>
      </c>
      <c r="W922" s="148" t="str">
        <f t="shared" si="3772"/>
        <v/>
      </c>
      <c r="X922" s="175" t="str">
        <f t="shared" si="3773"/>
        <v/>
      </c>
      <c r="Y922" s="170" t="str">
        <f t="shared" si="3774"/>
        <v/>
      </c>
      <c r="Z922" s="150" t="str">
        <f t="shared" si="19"/>
        <v/>
      </c>
      <c r="AA922" s="146" t="str">
        <f t="shared" si="20"/>
        <v/>
      </c>
      <c r="AB922" s="146" t="str">
        <f t="shared" si="21"/>
        <v/>
      </c>
      <c r="AC922" s="146" t="str">
        <f t="shared" si="22"/>
        <v/>
      </c>
      <c r="AD922" s="148" t="str">
        <f t="shared" si="3775"/>
        <v/>
      </c>
      <c r="AE922" s="148" t="str">
        <f t="shared" si="24"/>
        <v/>
      </c>
      <c r="AF922" s="175" t="str">
        <f t="shared" si="3776"/>
        <v/>
      </c>
      <c r="AG922" s="170" t="str">
        <f t="shared" si="3777"/>
        <v/>
      </c>
      <c r="AH922" s="148" t="str">
        <f t="shared" si="3778"/>
        <v/>
      </c>
      <c r="AI922" s="146" t="str">
        <f t="shared" si="28"/>
        <v/>
      </c>
      <c r="AJ922" s="146" t="str">
        <f t="shared" si="29"/>
        <v/>
      </c>
      <c r="AK922" s="146" t="str">
        <f t="shared" si="30"/>
        <v/>
      </c>
      <c r="AL922" s="146" t="str">
        <f t="shared" si="31"/>
        <v/>
      </c>
      <c r="AM922" s="171" t="str">
        <f t="shared" si="32"/>
        <v/>
      </c>
      <c r="AN922" s="171" t="str">
        <f t="shared" si="33"/>
        <v/>
      </c>
      <c r="AO922" s="146" t="str">
        <f t="shared" si="34"/>
        <v/>
      </c>
      <c r="AP922" s="146" t="str">
        <f t="shared" si="35"/>
        <v/>
      </c>
      <c r="AQ922" s="146" t="str">
        <f t="shared" si="36"/>
        <v/>
      </c>
      <c r="AR922" s="146" t="str">
        <f t="shared" ref="AR922:AS922" si="3855">IF(NOT(ISBLANK(CB922)),CONCATENATE(TEXT(CB922,"yyyy-mm-ddThh:MM:ss"),"Z"),"")</f>
        <v/>
      </c>
      <c r="AS922" s="146" t="str">
        <f t="shared" si="3855"/>
        <v/>
      </c>
      <c r="AT922" s="146" t="str">
        <f t="shared" si="38"/>
        <v/>
      </c>
      <c r="AU922" s="146" t="str">
        <f t="shared" si="39"/>
        <v/>
      </c>
      <c r="AV922" s="146" t="str">
        <f t="shared" ref="AV922:AW922" si="3856">IF(NOT(ISBLANK(DT922)),CONCATENATE(TEXT(DT922,"yyyy-mm-ddThh:MM:ss"),"Z"),"")</f>
        <v/>
      </c>
      <c r="AW922" s="146" t="str">
        <f t="shared" si="3856"/>
        <v/>
      </c>
      <c r="AX922" s="146" t="str">
        <f t="shared" ref="AX922:AZ922" si="3857">IF(NOT(ISBLANK(ED922)),CONCATENATE(TEXT(ED922,"yyyy-mm-ddThh:MM:ss"),"Z"),"")</f>
        <v/>
      </c>
      <c r="AY922" s="146" t="str">
        <f t="shared" si="3857"/>
        <v/>
      </c>
      <c r="AZ922" s="146" t="str">
        <f t="shared" si="3857"/>
        <v/>
      </c>
      <c r="BA922" s="176"/>
      <c r="BB922" s="152"/>
      <c r="BC922" s="177"/>
      <c r="BD922" s="154"/>
      <c r="BE922" s="155"/>
      <c r="BF922" s="154"/>
      <c r="BG922" s="155"/>
      <c r="BH922" s="169"/>
      <c r="BI922" s="162"/>
      <c r="BJ922" s="172"/>
      <c r="BK922" s="162"/>
      <c r="BL922" s="158"/>
      <c r="BM922" s="172"/>
      <c r="BN922" s="162"/>
      <c r="BO922" s="167"/>
      <c r="BP922" s="169"/>
      <c r="BQ922" s="162"/>
      <c r="BR922" s="162"/>
      <c r="BS922" s="174"/>
      <c r="BT922" s="162"/>
      <c r="BU922" s="174"/>
      <c r="BV922" s="174"/>
      <c r="BW922" s="174"/>
      <c r="BX922" s="173"/>
      <c r="BY922" s="158"/>
      <c r="BZ922" s="160"/>
      <c r="CA922" s="172"/>
      <c r="CB922" s="152"/>
      <c r="CC922" s="152"/>
      <c r="CD922" s="156"/>
      <c r="CE922" s="172"/>
      <c r="CF922" s="162"/>
      <c r="CG922" s="162"/>
      <c r="CH922" s="158"/>
      <c r="CI922" s="173"/>
      <c r="CJ922" s="178"/>
      <c r="CK922" s="173"/>
      <c r="CL922" s="165"/>
      <c r="CM922" s="172"/>
      <c r="CN922" s="162"/>
      <c r="CO922" s="162"/>
      <c r="CP922" s="162"/>
      <c r="CQ922" s="162"/>
      <c r="CR922" s="169"/>
      <c r="CS922" s="162"/>
      <c r="CT922" s="162"/>
      <c r="CU922" s="174"/>
      <c r="CV922" s="152"/>
      <c r="CW922" s="173"/>
      <c r="CX922" s="158"/>
      <c r="CY922" s="172"/>
      <c r="CZ922" s="162"/>
      <c r="DA922" s="162"/>
      <c r="DB922" s="158"/>
      <c r="DC922" s="173"/>
      <c r="DD922" s="178"/>
      <c r="DE922" s="173"/>
      <c r="DF922" s="165"/>
      <c r="DG922" s="172"/>
      <c r="DH922" s="178"/>
      <c r="DI922" s="172"/>
      <c r="DJ922" s="178"/>
      <c r="DK922" s="172"/>
      <c r="DL922" s="162"/>
      <c r="DM922" s="167"/>
      <c r="DN922" s="169"/>
      <c r="DO922" s="162"/>
      <c r="DP922" s="162"/>
      <c r="DQ922" s="174"/>
      <c r="DR922" s="152"/>
      <c r="DS922" s="172"/>
      <c r="DT922" s="152"/>
      <c r="DU922" s="152"/>
      <c r="DV922" s="156"/>
      <c r="DW922" s="173"/>
      <c r="DX922" s="158"/>
      <c r="DY922" s="172"/>
      <c r="DZ922" s="162"/>
      <c r="EA922" s="162"/>
      <c r="EB922" s="172"/>
      <c r="EC922" s="172"/>
      <c r="ED922" s="152"/>
      <c r="EE922" s="152"/>
      <c r="EF922" s="152"/>
      <c r="EG922" s="174"/>
      <c r="EH922" s="172"/>
      <c r="EI922" s="162"/>
      <c r="EJ922" s="162"/>
    </row>
    <row r="923" spans="1:140" ht="12.5">
      <c r="A923" s="168"/>
      <c r="B923" s="169"/>
      <c r="C923" s="144" t="str">
        <f t="shared" si="0"/>
        <v/>
      </c>
      <c r="D923" s="144" t="str">
        <f t="shared" si="3767"/>
        <v/>
      </c>
      <c r="E923" s="144" t="str">
        <f t="shared" si="2"/>
        <v/>
      </c>
      <c r="F923" s="145" t="str">
        <f t="shared" si="3768"/>
        <v/>
      </c>
      <c r="G923" s="145" t="str">
        <f t="shared" si="4"/>
        <v/>
      </c>
      <c r="H923" s="145" t="str">
        <f t="shared" si="5"/>
        <v/>
      </c>
      <c r="I923" s="146" t="str">
        <f t="shared" ref="I923:J923" si="3858">IF(COUNTA($DO923:$DX923)&gt;0,$BA923,"")</f>
        <v/>
      </c>
      <c r="J923" s="146" t="str">
        <f t="shared" si="3858"/>
        <v/>
      </c>
      <c r="K923" s="147" t="str">
        <f t="shared" si="43"/>
        <v/>
      </c>
      <c r="L923" s="147" t="str">
        <f t="shared" si="7"/>
        <v/>
      </c>
      <c r="M923" s="147" t="str">
        <f t="shared" si="8"/>
        <v/>
      </c>
      <c r="N923" s="147" t="str">
        <f t="shared" si="48"/>
        <v/>
      </c>
      <c r="O923" s="147" t="str">
        <f t="shared" si="9"/>
        <v/>
      </c>
      <c r="P923" s="146" t="str">
        <f t="shared" si="3770"/>
        <v/>
      </c>
      <c r="Q923" s="147" t="str">
        <f t="shared" si="3771"/>
        <v/>
      </c>
      <c r="R923" s="146" t="str">
        <f t="shared" si="12"/>
        <v/>
      </c>
      <c r="S923" s="146" t="str">
        <f t="shared" si="13"/>
        <v/>
      </c>
      <c r="T923" s="146" t="str">
        <f>IF(NOT(ISBLANK(DH923)),
        IF(AND(ISREF('Input Tenderers'!$J$8:$K$8),COUNTA('Input Tenderers'!$N$8)&gt;0),
                IF(COUNTA('Input Implementation Transactio'!$N923:$O923)&gt;0,"supplier;tenderer;payee","supplier;tenderer"),
                IF(COUNTA('Input Implementation Transactio'!$N923:$O923)&gt;0,"supplier;payee","supplier")
                ),
        IF(COUNTA('Input Implementation Transactio'!$N923:$O923)&gt;0, "payee", "")
        )</f>
        <v/>
      </c>
      <c r="U923" s="146" t="str">
        <f t="shared" si="14"/>
        <v/>
      </c>
      <c r="V923" s="146" t="str">
        <f t="shared" si="15"/>
        <v/>
      </c>
      <c r="W923" s="148" t="str">
        <f t="shared" si="3772"/>
        <v/>
      </c>
      <c r="X923" s="175" t="str">
        <f t="shared" si="3773"/>
        <v/>
      </c>
      <c r="Y923" s="170" t="str">
        <f t="shared" si="3774"/>
        <v/>
      </c>
      <c r="Z923" s="150" t="str">
        <f t="shared" si="19"/>
        <v/>
      </c>
      <c r="AA923" s="146" t="str">
        <f t="shared" si="20"/>
        <v/>
      </c>
      <c r="AB923" s="146" t="str">
        <f t="shared" si="21"/>
        <v/>
      </c>
      <c r="AC923" s="146" t="str">
        <f t="shared" si="22"/>
        <v/>
      </c>
      <c r="AD923" s="148" t="str">
        <f t="shared" si="3775"/>
        <v/>
      </c>
      <c r="AE923" s="148" t="str">
        <f t="shared" si="24"/>
        <v/>
      </c>
      <c r="AF923" s="175" t="str">
        <f t="shared" si="3776"/>
        <v/>
      </c>
      <c r="AG923" s="170" t="str">
        <f t="shared" si="3777"/>
        <v/>
      </c>
      <c r="AH923" s="148" t="str">
        <f t="shared" si="3778"/>
        <v/>
      </c>
      <c r="AI923" s="146" t="str">
        <f t="shared" si="28"/>
        <v/>
      </c>
      <c r="AJ923" s="146" t="str">
        <f t="shared" si="29"/>
        <v/>
      </c>
      <c r="AK923" s="146" t="str">
        <f t="shared" si="30"/>
        <v/>
      </c>
      <c r="AL923" s="146" t="str">
        <f t="shared" si="31"/>
        <v/>
      </c>
      <c r="AM923" s="171" t="str">
        <f t="shared" si="32"/>
        <v/>
      </c>
      <c r="AN923" s="171" t="str">
        <f t="shared" si="33"/>
        <v/>
      </c>
      <c r="AO923" s="146" t="str">
        <f t="shared" si="34"/>
        <v/>
      </c>
      <c r="AP923" s="146" t="str">
        <f t="shared" si="35"/>
        <v/>
      </c>
      <c r="AQ923" s="146" t="str">
        <f t="shared" si="36"/>
        <v/>
      </c>
      <c r="AR923" s="146" t="str">
        <f t="shared" ref="AR923:AS923" si="3859">IF(NOT(ISBLANK(CB923)),CONCATENATE(TEXT(CB923,"yyyy-mm-ddThh:MM:ss"),"Z"),"")</f>
        <v/>
      </c>
      <c r="AS923" s="146" t="str">
        <f t="shared" si="3859"/>
        <v/>
      </c>
      <c r="AT923" s="146" t="str">
        <f t="shared" si="38"/>
        <v/>
      </c>
      <c r="AU923" s="146" t="str">
        <f t="shared" si="39"/>
        <v/>
      </c>
      <c r="AV923" s="146" t="str">
        <f t="shared" ref="AV923:AW923" si="3860">IF(NOT(ISBLANK(DT923)),CONCATENATE(TEXT(DT923,"yyyy-mm-ddThh:MM:ss"),"Z"),"")</f>
        <v/>
      </c>
      <c r="AW923" s="146" t="str">
        <f t="shared" si="3860"/>
        <v/>
      </c>
      <c r="AX923" s="146" t="str">
        <f t="shared" ref="AX923:AZ923" si="3861">IF(NOT(ISBLANK(ED923)),CONCATENATE(TEXT(ED923,"yyyy-mm-ddThh:MM:ss"),"Z"),"")</f>
        <v/>
      </c>
      <c r="AY923" s="146" t="str">
        <f t="shared" si="3861"/>
        <v/>
      </c>
      <c r="AZ923" s="146" t="str">
        <f t="shared" si="3861"/>
        <v/>
      </c>
      <c r="BA923" s="176"/>
      <c r="BB923" s="152"/>
      <c r="BC923" s="177"/>
      <c r="BD923" s="154"/>
      <c r="BE923" s="155"/>
      <c r="BF923" s="154"/>
      <c r="BG923" s="155"/>
      <c r="BH923" s="169"/>
      <c r="BI923" s="162"/>
      <c r="BJ923" s="172"/>
      <c r="BK923" s="162"/>
      <c r="BL923" s="158"/>
      <c r="BM923" s="172"/>
      <c r="BN923" s="162"/>
      <c r="BO923" s="167"/>
      <c r="BP923" s="169"/>
      <c r="BQ923" s="162"/>
      <c r="BR923" s="162"/>
      <c r="BS923" s="174"/>
      <c r="BT923" s="162"/>
      <c r="BU923" s="174"/>
      <c r="BV923" s="174"/>
      <c r="BW923" s="174"/>
      <c r="BX923" s="173"/>
      <c r="BY923" s="158"/>
      <c r="BZ923" s="160"/>
      <c r="CA923" s="172"/>
      <c r="CB923" s="152"/>
      <c r="CC923" s="152"/>
      <c r="CD923" s="156"/>
      <c r="CE923" s="172"/>
      <c r="CF923" s="162"/>
      <c r="CG923" s="162"/>
      <c r="CH923" s="158"/>
      <c r="CI923" s="173"/>
      <c r="CJ923" s="178"/>
      <c r="CK923" s="173"/>
      <c r="CL923" s="165"/>
      <c r="CM923" s="172"/>
      <c r="CN923" s="162"/>
      <c r="CO923" s="162"/>
      <c r="CP923" s="162"/>
      <c r="CQ923" s="162"/>
      <c r="CR923" s="169"/>
      <c r="CS923" s="162"/>
      <c r="CT923" s="162"/>
      <c r="CU923" s="174"/>
      <c r="CV923" s="152"/>
      <c r="CW923" s="173"/>
      <c r="CX923" s="158"/>
      <c r="CY923" s="172"/>
      <c r="CZ923" s="162"/>
      <c r="DA923" s="162"/>
      <c r="DB923" s="158"/>
      <c r="DC923" s="173"/>
      <c r="DD923" s="178"/>
      <c r="DE923" s="173"/>
      <c r="DF923" s="165"/>
      <c r="DG923" s="172"/>
      <c r="DH923" s="178"/>
      <c r="DI923" s="172"/>
      <c r="DJ923" s="178"/>
      <c r="DK923" s="172"/>
      <c r="DL923" s="162"/>
      <c r="DM923" s="167"/>
      <c r="DN923" s="169"/>
      <c r="DO923" s="162"/>
      <c r="DP923" s="162"/>
      <c r="DQ923" s="174"/>
      <c r="DR923" s="152"/>
      <c r="DS923" s="172"/>
      <c r="DT923" s="152"/>
      <c r="DU923" s="152"/>
      <c r="DV923" s="156"/>
      <c r="DW923" s="173"/>
      <c r="DX923" s="158"/>
      <c r="DY923" s="172"/>
      <c r="DZ923" s="162"/>
      <c r="EA923" s="162"/>
      <c r="EB923" s="172"/>
      <c r="EC923" s="172"/>
      <c r="ED923" s="152"/>
      <c r="EE923" s="152"/>
      <c r="EF923" s="152"/>
      <c r="EG923" s="174"/>
      <c r="EH923" s="172"/>
      <c r="EI923" s="162"/>
      <c r="EJ923" s="162"/>
    </row>
    <row r="924" spans="1:140" ht="12.5">
      <c r="A924" s="168"/>
      <c r="B924" s="169"/>
      <c r="C924" s="144" t="str">
        <f t="shared" si="0"/>
        <v/>
      </c>
      <c r="D924" s="144" t="str">
        <f t="shared" si="3767"/>
        <v/>
      </c>
      <c r="E924" s="144" t="str">
        <f t="shared" si="2"/>
        <v/>
      </c>
      <c r="F924" s="145" t="str">
        <f t="shared" si="3768"/>
        <v/>
      </c>
      <c r="G924" s="145" t="str">
        <f t="shared" si="4"/>
        <v/>
      </c>
      <c r="H924" s="145" t="str">
        <f t="shared" si="5"/>
        <v/>
      </c>
      <c r="I924" s="146" t="str">
        <f t="shared" ref="I924:J924" si="3862">IF(COUNTA($DO924:$DX924)&gt;0,$BA924,"")</f>
        <v/>
      </c>
      <c r="J924" s="146" t="str">
        <f t="shared" si="3862"/>
        <v/>
      </c>
      <c r="K924" s="147" t="str">
        <f t="shared" si="43"/>
        <v/>
      </c>
      <c r="L924" s="147" t="str">
        <f t="shared" si="7"/>
        <v/>
      </c>
      <c r="M924" s="147" t="str">
        <f t="shared" si="8"/>
        <v/>
      </c>
      <c r="N924" s="147" t="str">
        <f t="shared" si="48"/>
        <v/>
      </c>
      <c r="O924" s="147" t="str">
        <f t="shared" si="9"/>
        <v/>
      </c>
      <c r="P924" s="146" t="str">
        <f t="shared" si="3770"/>
        <v/>
      </c>
      <c r="Q924" s="147" t="str">
        <f t="shared" si="3771"/>
        <v/>
      </c>
      <c r="R924" s="146" t="str">
        <f t="shared" si="12"/>
        <v/>
      </c>
      <c r="S924" s="146" t="str">
        <f t="shared" si="13"/>
        <v/>
      </c>
      <c r="T924" s="146" t="str">
        <f>IF(NOT(ISBLANK(DH924)),
        IF(AND(ISREF('Input Tenderers'!$J$8:$K$8),COUNTA('Input Tenderers'!$N$8)&gt;0),
                IF(COUNTA('Input Implementation Transactio'!$N924:$O924)&gt;0,"supplier;tenderer;payee","supplier;tenderer"),
                IF(COUNTA('Input Implementation Transactio'!$N924:$O924)&gt;0,"supplier;payee","supplier")
                ),
        IF(COUNTA('Input Implementation Transactio'!$N924:$O924)&gt;0, "payee", "")
        )</f>
        <v/>
      </c>
      <c r="U924" s="146" t="str">
        <f t="shared" si="14"/>
        <v/>
      </c>
      <c r="V924" s="146" t="str">
        <f t="shared" si="15"/>
        <v/>
      </c>
      <c r="W924" s="148" t="str">
        <f t="shared" si="3772"/>
        <v/>
      </c>
      <c r="X924" s="175" t="str">
        <f t="shared" si="3773"/>
        <v/>
      </c>
      <c r="Y924" s="170" t="str">
        <f t="shared" si="3774"/>
        <v/>
      </c>
      <c r="Z924" s="150" t="str">
        <f t="shared" si="19"/>
        <v/>
      </c>
      <c r="AA924" s="146" t="str">
        <f t="shared" si="20"/>
        <v/>
      </c>
      <c r="AB924" s="146" t="str">
        <f t="shared" si="21"/>
        <v/>
      </c>
      <c r="AC924" s="146" t="str">
        <f t="shared" si="22"/>
        <v/>
      </c>
      <c r="AD924" s="148" t="str">
        <f t="shared" si="3775"/>
        <v/>
      </c>
      <c r="AE924" s="148" t="str">
        <f t="shared" si="24"/>
        <v/>
      </c>
      <c r="AF924" s="175" t="str">
        <f t="shared" si="3776"/>
        <v/>
      </c>
      <c r="AG924" s="170" t="str">
        <f t="shared" si="3777"/>
        <v/>
      </c>
      <c r="AH924" s="148" t="str">
        <f t="shared" si="3778"/>
        <v/>
      </c>
      <c r="AI924" s="146" t="str">
        <f t="shared" si="28"/>
        <v/>
      </c>
      <c r="AJ924" s="146" t="str">
        <f t="shared" si="29"/>
        <v/>
      </c>
      <c r="AK924" s="146" t="str">
        <f t="shared" si="30"/>
        <v/>
      </c>
      <c r="AL924" s="146" t="str">
        <f t="shared" si="31"/>
        <v/>
      </c>
      <c r="AM924" s="171" t="str">
        <f t="shared" si="32"/>
        <v/>
      </c>
      <c r="AN924" s="171" t="str">
        <f t="shared" si="33"/>
        <v/>
      </c>
      <c r="AO924" s="146" t="str">
        <f t="shared" si="34"/>
        <v/>
      </c>
      <c r="AP924" s="146" t="str">
        <f t="shared" si="35"/>
        <v/>
      </c>
      <c r="AQ924" s="146" t="str">
        <f t="shared" si="36"/>
        <v/>
      </c>
      <c r="AR924" s="146" t="str">
        <f t="shared" ref="AR924:AS924" si="3863">IF(NOT(ISBLANK(CB924)),CONCATENATE(TEXT(CB924,"yyyy-mm-ddThh:MM:ss"),"Z"),"")</f>
        <v/>
      </c>
      <c r="AS924" s="146" t="str">
        <f t="shared" si="3863"/>
        <v/>
      </c>
      <c r="AT924" s="146" t="str">
        <f t="shared" si="38"/>
        <v/>
      </c>
      <c r="AU924" s="146" t="str">
        <f t="shared" si="39"/>
        <v/>
      </c>
      <c r="AV924" s="146" t="str">
        <f t="shared" ref="AV924:AW924" si="3864">IF(NOT(ISBLANK(DT924)),CONCATENATE(TEXT(DT924,"yyyy-mm-ddThh:MM:ss"),"Z"),"")</f>
        <v/>
      </c>
      <c r="AW924" s="146" t="str">
        <f t="shared" si="3864"/>
        <v/>
      </c>
      <c r="AX924" s="146" t="str">
        <f t="shared" ref="AX924:AZ924" si="3865">IF(NOT(ISBLANK(ED924)),CONCATENATE(TEXT(ED924,"yyyy-mm-ddThh:MM:ss"),"Z"),"")</f>
        <v/>
      </c>
      <c r="AY924" s="146" t="str">
        <f t="shared" si="3865"/>
        <v/>
      </c>
      <c r="AZ924" s="146" t="str">
        <f t="shared" si="3865"/>
        <v/>
      </c>
      <c r="BA924" s="176"/>
      <c r="BB924" s="152"/>
      <c r="BC924" s="177"/>
      <c r="BD924" s="154"/>
      <c r="BE924" s="155"/>
      <c r="BF924" s="154"/>
      <c r="BG924" s="155"/>
      <c r="BH924" s="169"/>
      <c r="BI924" s="162"/>
      <c r="BJ924" s="172"/>
      <c r="BK924" s="162"/>
      <c r="BL924" s="158"/>
      <c r="BM924" s="172"/>
      <c r="BN924" s="162"/>
      <c r="BO924" s="167"/>
      <c r="BP924" s="169"/>
      <c r="BQ924" s="162"/>
      <c r="BR924" s="162"/>
      <c r="BS924" s="174"/>
      <c r="BT924" s="162"/>
      <c r="BU924" s="174"/>
      <c r="BV924" s="174"/>
      <c r="BW924" s="174"/>
      <c r="BX924" s="173"/>
      <c r="BY924" s="158"/>
      <c r="BZ924" s="160"/>
      <c r="CA924" s="172"/>
      <c r="CB924" s="152"/>
      <c r="CC924" s="152"/>
      <c r="CD924" s="156"/>
      <c r="CE924" s="172"/>
      <c r="CF924" s="162"/>
      <c r="CG924" s="162"/>
      <c r="CH924" s="158"/>
      <c r="CI924" s="173"/>
      <c r="CJ924" s="178"/>
      <c r="CK924" s="173"/>
      <c r="CL924" s="165"/>
      <c r="CM924" s="172"/>
      <c r="CN924" s="162"/>
      <c r="CO924" s="162"/>
      <c r="CP924" s="162"/>
      <c r="CQ924" s="162"/>
      <c r="CR924" s="169"/>
      <c r="CS924" s="162"/>
      <c r="CT924" s="162"/>
      <c r="CU924" s="174"/>
      <c r="CV924" s="152"/>
      <c r="CW924" s="173"/>
      <c r="CX924" s="158"/>
      <c r="CY924" s="172"/>
      <c r="CZ924" s="162"/>
      <c r="DA924" s="162"/>
      <c r="DB924" s="158"/>
      <c r="DC924" s="173"/>
      <c r="DD924" s="178"/>
      <c r="DE924" s="173"/>
      <c r="DF924" s="165"/>
      <c r="DG924" s="172"/>
      <c r="DH924" s="178"/>
      <c r="DI924" s="172"/>
      <c r="DJ924" s="178"/>
      <c r="DK924" s="172"/>
      <c r="DL924" s="162"/>
      <c r="DM924" s="167"/>
      <c r="DN924" s="169"/>
      <c r="DO924" s="162"/>
      <c r="DP924" s="162"/>
      <c r="DQ924" s="174"/>
      <c r="DR924" s="152"/>
      <c r="DS924" s="172"/>
      <c r="DT924" s="152"/>
      <c r="DU924" s="152"/>
      <c r="DV924" s="156"/>
      <c r="DW924" s="173"/>
      <c r="DX924" s="158"/>
      <c r="DY924" s="172"/>
      <c r="DZ924" s="162"/>
      <c r="EA924" s="162"/>
      <c r="EB924" s="172"/>
      <c r="EC924" s="172"/>
      <c r="ED924" s="152"/>
      <c r="EE924" s="152"/>
      <c r="EF924" s="152"/>
      <c r="EG924" s="174"/>
      <c r="EH924" s="172"/>
      <c r="EI924" s="162"/>
      <c r="EJ924" s="162"/>
    </row>
    <row r="925" spans="1:140" ht="12.5">
      <c r="A925" s="168"/>
      <c r="B925" s="169"/>
      <c r="C925" s="144" t="str">
        <f t="shared" si="0"/>
        <v/>
      </c>
      <c r="D925" s="144" t="str">
        <f t="shared" si="3767"/>
        <v/>
      </c>
      <c r="E925" s="144" t="str">
        <f t="shared" si="2"/>
        <v/>
      </c>
      <c r="F925" s="145" t="str">
        <f t="shared" si="3768"/>
        <v/>
      </c>
      <c r="G925" s="145" t="str">
        <f t="shared" si="4"/>
        <v/>
      </c>
      <c r="H925" s="145" t="str">
        <f t="shared" si="5"/>
        <v/>
      </c>
      <c r="I925" s="146" t="str">
        <f t="shared" ref="I925:J925" si="3866">IF(COUNTA($DO925:$DX925)&gt;0,$BA925,"")</f>
        <v/>
      </c>
      <c r="J925" s="146" t="str">
        <f t="shared" si="3866"/>
        <v/>
      </c>
      <c r="K925" s="147" t="str">
        <f t="shared" si="43"/>
        <v/>
      </c>
      <c r="L925" s="147" t="str">
        <f t="shared" si="7"/>
        <v/>
      </c>
      <c r="M925" s="147" t="str">
        <f t="shared" si="8"/>
        <v/>
      </c>
      <c r="N925" s="147" t="str">
        <f t="shared" si="48"/>
        <v/>
      </c>
      <c r="O925" s="147" t="str">
        <f t="shared" si="9"/>
        <v/>
      </c>
      <c r="P925" s="146" t="str">
        <f t="shared" si="3770"/>
        <v/>
      </c>
      <c r="Q925" s="147" t="str">
        <f t="shared" si="3771"/>
        <v/>
      </c>
      <c r="R925" s="146" t="str">
        <f t="shared" si="12"/>
        <v/>
      </c>
      <c r="S925" s="146" t="str">
        <f t="shared" si="13"/>
        <v/>
      </c>
      <c r="T925" s="146" t="str">
        <f>IF(NOT(ISBLANK(DH925)),
        IF(AND(ISREF('Input Tenderers'!$J$8:$K$8),COUNTA('Input Tenderers'!$N$8)&gt;0),
                IF(COUNTA('Input Implementation Transactio'!$N925:$O925)&gt;0,"supplier;tenderer;payee","supplier;tenderer"),
                IF(COUNTA('Input Implementation Transactio'!$N925:$O925)&gt;0,"supplier;payee","supplier")
                ),
        IF(COUNTA('Input Implementation Transactio'!$N925:$O925)&gt;0, "payee", "")
        )</f>
        <v/>
      </c>
      <c r="U925" s="146" t="str">
        <f t="shared" si="14"/>
        <v/>
      </c>
      <c r="V925" s="146" t="str">
        <f t="shared" si="15"/>
        <v/>
      </c>
      <c r="W925" s="148" t="str">
        <f t="shared" si="3772"/>
        <v/>
      </c>
      <c r="X925" s="175" t="str">
        <f t="shared" si="3773"/>
        <v/>
      </c>
      <c r="Y925" s="170" t="str">
        <f t="shared" si="3774"/>
        <v/>
      </c>
      <c r="Z925" s="150" t="str">
        <f t="shared" si="19"/>
        <v/>
      </c>
      <c r="AA925" s="146" t="str">
        <f t="shared" si="20"/>
        <v/>
      </c>
      <c r="AB925" s="146" t="str">
        <f t="shared" si="21"/>
        <v/>
      </c>
      <c r="AC925" s="146" t="str">
        <f t="shared" si="22"/>
        <v/>
      </c>
      <c r="AD925" s="148" t="str">
        <f t="shared" si="3775"/>
        <v/>
      </c>
      <c r="AE925" s="148" t="str">
        <f t="shared" si="24"/>
        <v/>
      </c>
      <c r="AF925" s="175" t="str">
        <f t="shared" si="3776"/>
        <v/>
      </c>
      <c r="AG925" s="170" t="str">
        <f t="shared" si="3777"/>
        <v/>
      </c>
      <c r="AH925" s="148" t="str">
        <f t="shared" si="3778"/>
        <v/>
      </c>
      <c r="AI925" s="146" t="str">
        <f t="shared" si="28"/>
        <v/>
      </c>
      <c r="AJ925" s="146" t="str">
        <f t="shared" si="29"/>
        <v/>
      </c>
      <c r="AK925" s="146" t="str">
        <f t="shared" si="30"/>
        <v/>
      </c>
      <c r="AL925" s="146" t="str">
        <f t="shared" si="31"/>
        <v/>
      </c>
      <c r="AM925" s="171" t="str">
        <f t="shared" si="32"/>
        <v/>
      </c>
      <c r="AN925" s="171" t="str">
        <f t="shared" si="33"/>
        <v/>
      </c>
      <c r="AO925" s="146" t="str">
        <f t="shared" si="34"/>
        <v/>
      </c>
      <c r="AP925" s="146" t="str">
        <f t="shared" si="35"/>
        <v/>
      </c>
      <c r="AQ925" s="146" t="str">
        <f t="shared" si="36"/>
        <v/>
      </c>
      <c r="AR925" s="146" t="str">
        <f t="shared" ref="AR925:AS925" si="3867">IF(NOT(ISBLANK(CB925)),CONCATENATE(TEXT(CB925,"yyyy-mm-ddThh:MM:ss"),"Z"),"")</f>
        <v/>
      </c>
      <c r="AS925" s="146" t="str">
        <f t="shared" si="3867"/>
        <v/>
      </c>
      <c r="AT925" s="146" t="str">
        <f t="shared" si="38"/>
        <v/>
      </c>
      <c r="AU925" s="146" t="str">
        <f t="shared" si="39"/>
        <v/>
      </c>
      <c r="AV925" s="146" t="str">
        <f t="shared" ref="AV925:AW925" si="3868">IF(NOT(ISBLANK(DT925)),CONCATENATE(TEXT(DT925,"yyyy-mm-ddThh:MM:ss"),"Z"),"")</f>
        <v/>
      </c>
      <c r="AW925" s="146" t="str">
        <f t="shared" si="3868"/>
        <v/>
      </c>
      <c r="AX925" s="146" t="str">
        <f t="shared" ref="AX925:AZ925" si="3869">IF(NOT(ISBLANK(ED925)),CONCATENATE(TEXT(ED925,"yyyy-mm-ddThh:MM:ss"),"Z"),"")</f>
        <v/>
      </c>
      <c r="AY925" s="146" t="str">
        <f t="shared" si="3869"/>
        <v/>
      </c>
      <c r="AZ925" s="146" t="str">
        <f t="shared" si="3869"/>
        <v/>
      </c>
      <c r="BA925" s="176"/>
      <c r="BB925" s="152"/>
      <c r="BC925" s="177"/>
      <c r="BD925" s="154"/>
      <c r="BE925" s="155"/>
      <c r="BF925" s="154"/>
      <c r="BG925" s="155"/>
      <c r="BH925" s="169"/>
      <c r="BI925" s="162"/>
      <c r="BJ925" s="172"/>
      <c r="BK925" s="162"/>
      <c r="BL925" s="158"/>
      <c r="BM925" s="172"/>
      <c r="BN925" s="162"/>
      <c r="BO925" s="167"/>
      <c r="BP925" s="169"/>
      <c r="BQ925" s="162"/>
      <c r="BR925" s="162"/>
      <c r="BS925" s="174"/>
      <c r="BT925" s="162"/>
      <c r="BU925" s="174"/>
      <c r="BV925" s="174"/>
      <c r="BW925" s="174"/>
      <c r="BX925" s="173"/>
      <c r="BY925" s="158"/>
      <c r="BZ925" s="160"/>
      <c r="CA925" s="172"/>
      <c r="CB925" s="152"/>
      <c r="CC925" s="152"/>
      <c r="CD925" s="156"/>
      <c r="CE925" s="172"/>
      <c r="CF925" s="162"/>
      <c r="CG925" s="162"/>
      <c r="CH925" s="158"/>
      <c r="CI925" s="173"/>
      <c r="CJ925" s="178"/>
      <c r="CK925" s="173"/>
      <c r="CL925" s="165"/>
      <c r="CM925" s="172"/>
      <c r="CN925" s="162"/>
      <c r="CO925" s="162"/>
      <c r="CP925" s="162"/>
      <c r="CQ925" s="162"/>
      <c r="CR925" s="169"/>
      <c r="CS925" s="162"/>
      <c r="CT925" s="162"/>
      <c r="CU925" s="174"/>
      <c r="CV925" s="152"/>
      <c r="CW925" s="173"/>
      <c r="CX925" s="158"/>
      <c r="CY925" s="172"/>
      <c r="CZ925" s="162"/>
      <c r="DA925" s="162"/>
      <c r="DB925" s="158"/>
      <c r="DC925" s="173"/>
      <c r="DD925" s="178"/>
      <c r="DE925" s="173"/>
      <c r="DF925" s="165"/>
      <c r="DG925" s="172"/>
      <c r="DH925" s="178"/>
      <c r="DI925" s="172"/>
      <c r="DJ925" s="178"/>
      <c r="DK925" s="172"/>
      <c r="DL925" s="162"/>
      <c r="DM925" s="167"/>
      <c r="DN925" s="169"/>
      <c r="DO925" s="162"/>
      <c r="DP925" s="162"/>
      <c r="DQ925" s="174"/>
      <c r="DR925" s="152"/>
      <c r="DS925" s="172"/>
      <c r="DT925" s="152"/>
      <c r="DU925" s="152"/>
      <c r="DV925" s="156"/>
      <c r="DW925" s="173"/>
      <c r="DX925" s="158"/>
      <c r="DY925" s="172"/>
      <c r="DZ925" s="162"/>
      <c r="EA925" s="162"/>
      <c r="EB925" s="172"/>
      <c r="EC925" s="172"/>
      <c r="ED925" s="152"/>
      <c r="EE925" s="152"/>
      <c r="EF925" s="152"/>
      <c r="EG925" s="174"/>
      <c r="EH925" s="172"/>
      <c r="EI925" s="162"/>
      <c r="EJ925" s="162"/>
    </row>
    <row r="926" spans="1:140" ht="12.5">
      <c r="A926" s="168"/>
      <c r="B926" s="169"/>
      <c r="C926" s="144" t="str">
        <f t="shared" si="0"/>
        <v/>
      </c>
      <c r="D926" s="144" t="str">
        <f t="shared" si="3767"/>
        <v/>
      </c>
      <c r="E926" s="144" t="str">
        <f t="shared" si="2"/>
        <v/>
      </c>
      <c r="F926" s="145" t="str">
        <f t="shared" si="3768"/>
        <v/>
      </c>
      <c r="G926" s="145" t="str">
        <f t="shared" si="4"/>
        <v/>
      </c>
      <c r="H926" s="145" t="str">
        <f t="shared" si="5"/>
        <v/>
      </c>
      <c r="I926" s="146" t="str">
        <f t="shared" ref="I926:J926" si="3870">IF(COUNTA($DO926:$DX926)&gt;0,$BA926,"")</f>
        <v/>
      </c>
      <c r="J926" s="146" t="str">
        <f t="shared" si="3870"/>
        <v/>
      </c>
      <c r="K926" s="147" t="str">
        <f t="shared" si="43"/>
        <v/>
      </c>
      <c r="L926" s="147" t="str">
        <f t="shared" si="7"/>
        <v/>
      </c>
      <c r="M926" s="147" t="str">
        <f t="shared" si="8"/>
        <v/>
      </c>
      <c r="N926" s="147" t="str">
        <f t="shared" si="48"/>
        <v/>
      </c>
      <c r="O926" s="147" t="str">
        <f t="shared" si="9"/>
        <v/>
      </c>
      <c r="P926" s="146" t="str">
        <f t="shared" si="3770"/>
        <v/>
      </c>
      <c r="Q926" s="147" t="str">
        <f t="shared" si="3771"/>
        <v/>
      </c>
      <c r="R926" s="146" t="str">
        <f t="shared" si="12"/>
        <v/>
      </c>
      <c r="S926" s="146" t="str">
        <f t="shared" si="13"/>
        <v/>
      </c>
      <c r="T926" s="146" t="str">
        <f>IF(NOT(ISBLANK(DH926)),
        IF(AND(ISREF('Input Tenderers'!$J$8:$K$8),COUNTA('Input Tenderers'!$N$8)&gt;0),
                IF(COUNTA('Input Implementation Transactio'!$N926:$O926)&gt;0,"supplier;tenderer;payee","supplier;tenderer"),
                IF(COUNTA('Input Implementation Transactio'!$N926:$O926)&gt;0,"supplier;payee","supplier")
                ),
        IF(COUNTA('Input Implementation Transactio'!$N926:$O926)&gt;0, "payee", "")
        )</f>
        <v/>
      </c>
      <c r="U926" s="146" t="str">
        <f t="shared" si="14"/>
        <v/>
      </c>
      <c r="V926" s="146" t="str">
        <f t="shared" si="15"/>
        <v/>
      </c>
      <c r="W926" s="148" t="str">
        <f t="shared" si="3772"/>
        <v/>
      </c>
      <c r="X926" s="175" t="str">
        <f t="shared" si="3773"/>
        <v/>
      </c>
      <c r="Y926" s="170" t="str">
        <f t="shared" si="3774"/>
        <v/>
      </c>
      <c r="Z926" s="150" t="str">
        <f t="shared" si="19"/>
        <v/>
      </c>
      <c r="AA926" s="146" t="str">
        <f t="shared" si="20"/>
        <v/>
      </c>
      <c r="AB926" s="146" t="str">
        <f t="shared" si="21"/>
        <v/>
      </c>
      <c r="AC926" s="146" t="str">
        <f t="shared" si="22"/>
        <v/>
      </c>
      <c r="AD926" s="148" t="str">
        <f t="shared" si="3775"/>
        <v/>
      </c>
      <c r="AE926" s="148" t="str">
        <f t="shared" si="24"/>
        <v/>
      </c>
      <c r="AF926" s="175" t="str">
        <f t="shared" si="3776"/>
        <v/>
      </c>
      <c r="AG926" s="170" t="str">
        <f t="shared" si="3777"/>
        <v/>
      </c>
      <c r="AH926" s="148" t="str">
        <f t="shared" si="3778"/>
        <v/>
      </c>
      <c r="AI926" s="146" t="str">
        <f t="shared" si="28"/>
        <v/>
      </c>
      <c r="AJ926" s="146" t="str">
        <f t="shared" si="29"/>
        <v/>
      </c>
      <c r="AK926" s="146" t="str">
        <f t="shared" si="30"/>
        <v/>
      </c>
      <c r="AL926" s="146" t="str">
        <f t="shared" si="31"/>
        <v/>
      </c>
      <c r="AM926" s="171" t="str">
        <f t="shared" si="32"/>
        <v/>
      </c>
      <c r="AN926" s="171" t="str">
        <f t="shared" si="33"/>
        <v/>
      </c>
      <c r="AO926" s="146" t="str">
        <f t="shared" si="34"/>
        <v/>
      </c>
      <c r="AP926" s="146" t="str">
        <f t="shared" si="35"/>
        <v/>
      </c>
      <c r="AQ926" s="146" t="str">
        <f t="shared" si="36"/>
        <v/>
      </c>
      <c r="AR926" s="146" t="str">
        <f t="shared" ref="AR926:AS926" si="3871">IF(NOT(ISBLANK(CB926)),CONCATENATE(TEXT(CB926,"yyyy-mm-ddThh:MM:ss"),"Z"),"")</f>
        <v/>
      </c>
      <c r="AS926" s="146" t="str">
        <f t="shared" si="3871"/>
        <v/>
      </c>
      <c r="AT926" s="146" t="str">
        <f t="shared" si="38"/>
        <v/>
      </c>
      <c r="AU926" s="146" t="str">
        <f t="shared" si="39"/>
        <v/>
      </c>
      <c r="AV926" s="146" t="str">
        <f t="shared" ref="AV926:AW926" si="3872">IF(NOT(ISBLANK(DT926)),CONCATENATE(TEXT(DT926,"yyyy-mm-ddThh:MM:ss"),"Z"),"")</f>
        <v/>
      </c>
      <c r="AW926" s="146" t="str">
        <f t="shared" si="3872"/>
        <v/>
      </c>
      <c r="AX926" s="146" t="str">
        <f t="shared" ref="AX926:AZ926" si="3873">IF(NOT(ISBLANK(ED926)),CONCATENATE(TEXT(ED926,"yyyy-mm-ddThh:MM:ss"),"Z"),"")</f>
        <v/>
      </c>
      <c r="AY926" s="146" t="str">
        <f t="shared" si="3873"/>
        <v/>
      </c>
      <c r="AZ926" s="146" t="str">
        <f t="shared" si="3873"/>
        <v/>
      </c>
      <c r="BA926" s="176"/>
      <c r="BB926" s="152"/>
      <c r="BC926" s="177"/>
      <c r="BD926" s="154"/>
      <c r="BE926" s="155"/>
      <c r="BF926" s="154"/>
      <c r="BG926" s="155"/>
      <c r="BH926" s="169"/>
      <c r="BI926" s="162"/>
      <c r="BJ926" s="172"/>
      <c r="BK926" s="162"/>
      <c r="BL926" s="158"/>
      <c r="BM926" s="172"/>
      <c r="BN926" s="162"/>
      <c r="BO926" s="167"/>
      <c r="BP926" s="169"/>
      <c r="BQ926" s="162"/>
      <c r="BR926" s="162"/>
      <c r="BS926" s="174"/>
      <c r="BT926" s="162"/>
      <c r="BU926" s="174"/>
      <c r="BV926" s="174"/>
      <c r="BW926" s="174"/>
      <c r="BX926" s="173"/>
      <c r="BY926" s="158"/>
      <c r="BZ926" s="160"/>
      <c r="CA926" s="172"/>
      <c r="CB926" s="152"/>
      <c r="CC926" s="152"/>
      <c r="CD926" s="156"/>
      <c r="CE926" s="172"/>
      <c r="CF926" s="162"/>
      <c r="CG926" s="162"/>
      <c r="CH926" s="158"/>
      <c r="CI926" s="173"/>
      <c r="CJ926" s="178"/>
      <c r="CK926" s="173"/>
      <c r="CL926" s="165"/>
      <c r="CM926" s="172"/>
      <c r="CN926" s="162"/>
      <c r="CO926" s="162"/>
      <c r="CP926" s="162"/>
      <c r="CQ926" s="162"/>
      <c r="CR926" s="169"/>
      <c r="CS926" s="162"/>
      <c r="CT926" s="162"/>
      <c r="CU926" s="174"/>
      <c r="CV926" s="152"/>
      <c r="CW926" s="173"/>
      <c r="CX926" s="158"/>
      <c r="CY926" s="172"/>
      <c r="CZ926" s="162"/>
      <c r="DA926" s="162"/>
      <c r="DB926" s="158"/>
      <c r="DC926" s="173"/>
      <c r="DD926" s="178"/>
      <c r="DE926" s="173"/>
      <c r="DF926" s="165"/>
      <c r="DG926" s="172"/>
      <c r="DH926" s="178"/>
      <c r="DI926" s="172"/>
      <c r="DJ926" s="178"/>
      <c r="DK926" s="172"/>
      <c r="DL926" s="162"/>
      <c r="DM926" s="167"/>
      <c r="DN926" s="169"/>
      <c r="DO926" s="162"/>
      <c r="DP926" s="162"/>
      <c r="DQ926" s="174"/>
      <c r="DR926" s="152"/>
      <c r="DS926" s="172"/>
      <c r="DT926" s="152"/>
      <c r="DU926" s="152"/>
      <c r="DV926" s="156"/>
      <c r="DW926" s="173"/>
      <c r="DX926" s="158"/>
      <c r="DY926" s="172"/>
      <c r="DZ926" s="162"/>
      <c r="EA926" s="162"/>
      <c r="EB926" s="172"/>
      <c r="EC926" s="172"/>
      <c r="ED926" s="152"/>
      <c r="EE926" s="152"/>
      <c r="EF926" s="152"/>
      <c r="EG926" s="174"/>
      <c r="EH926" s="172"/>
      <c r="EI926" s="162"/>
      <c r="EJ926" s="162"/>
    </row>
    <row r="927" spans="1:140" ht="12.5">
      <c r="A927" s="168"/>
      <c r="B927" s="169"/>
      <c r="C927" s="144" t="str">
        <f t="shared" si="0"/>
        <v/>
      </c>
      <c r="D927" s="144" t="str">
        <f t="shared" si="3767"/>
        <v/>
      </c>
      <c r="E927" s="144" t="str">
        <f t="shared" si="2"/>
        <v/>
      </c>
      <c r="F927" s="145" t="str">
        <f t="shared" si="3768"/>
        <v/>
      </c>
      <c r="G927" s="145" t="str">
        <f t="shared" si="4"/>
        <v/>
      </c>
      <c r="H927" s="145" t="str">
        <f t="shared" si="5"/>
        <v/>
      </c>
      <c r="I927" s="146" t="str">
        <f t="shared" ref="I927:J927" si="3874">IF(COUNTA($DO927:$DX927)&gt;0,$BA927,"")</f>
        <v/>
      </c>
      <c r="J927" s="146" t="str">
        <f t="shared" si="3874"/>
        <v/>
      </c>
      <c r="K927" s="147" t="str">
        <f t="shared" si="43"/>
        <v/>
      </c>
      <c r="L927" s="147" t="str">
        <f t="shared" si="7"/>
        <v/>
      </c>
      <c r="M927" s="147" t="str">
        <f t="shared" si="8"/>
        <v/>
      </c>
      <c r="N927" s="147" t="str">
        <f t="shared" si="48"/>
        <v/>
      </c>
      <c r="O927" s="147" t="str">
        <f t="shared" si="9"/>
        <v/>
      </c>
      <c r="P927" s="146" t="str">
        <f t="shared" si="3770"/>
        <v/>
      </c>
      <c r="Q927" s="147" t="str">
        <f t="shared" si="3771"/>
        <v/>
      </c>
      <c r="R927" s="146" t="str">
        <f t="shared" si="12"/>
        <v/>
      </c>
      <c r="S927" s="146" t="str">
        <f t="shared" si="13"/>
        <v/>
      </c>
      <c r="T927" s="146" t="str">
        <f>IF(NOT(ISBLANK(DH927)),
        IF(AND(ISREF('Input Tenderers'!$J$8:$K$8),COUNTA('Input Tenderers'!$N$8)&gt;0),
                IF(COUNTA('Input Implementation Transactio'!$N927:$O927)&gt;0,"supplier;tenderer;payee","supplier;tenderer"),
                IF(COUNTA('Input Implementation Transactio'!$N927:$O927)&gt;0,"supplier;payee","supplier")
                ),
        IF(COUNTA('Input Implementation Transactio'!$N927:$O927)&gt;0, "payee", "")
        )</f>
        <v/>
      </c>
      <c r="U927" s="146" t="str">
        <f t="shared" si="14"/>
        <v/>
      </c>
      <c r="V927" s="146" t="str">
        <f t="shared" si="15"/>
        <v/>
      </c>
      <c r="W927" s="148" t="str">
        <f t="shared" si="3772"/>
        <v/>
      </c>
      <c r="X927" s="175" t="str">
        <f t="shared" si="3773"/>
        <v/>
      </c>
      <c r="Y927" s="170" t="str">
        <f t="shared" si="3774"/>
        <v/>
      </c>
      <c r="Z927" s="150" t="str">
        <f t="shared" si="19"/>
        <v/>
      </c>
      <c r="AA927" s="146" t="str">
        <f t="shared" si="20"/>
        <v/>
      </c>
      <c r="AB927" s="146" t="str">
        <f t="shared" si="21"/>
        <v/>
      </c>
      <c r="AC927" s="146" t="str">
        <f t="shared" si="22"/>
        <v/>
      </c>
      <c r="AD927" s="148" t="str">
        <f t="shared" si="3775"/>
        <v/>
      </c>
      <c r="AE927" s="148" t="str">
        <f t="shared" si="24"/>
        <v/>
      </c>
      <c r="AF927" s="175" t="str">
        <f t="shared" si="3776"/>
        <v/>
      </c>
      <c r="AG927" s="170" t="str">
        <f t="shared" si="3777"/>
        <v/>
      </c>
      <c r="AH927" s="148" t="str">
        <f t="shared" si="3778"/>
        <v/>
      </c>
      <c r="AI927" s="146" t="str">
        <f t="shared" si="28"/>
        <v/>
      </c>
      <c r="AJ927" s="146" t="str">
        <f t="shared" si="29"/>
        <v/>
      </c>
      <c r="AK927" s="146" t="str">
        <f t="shared" si="30"/>
        <v/>
      </c>
      <c r="AL927" s="146" t="str">
        <f t="shared" si="31"/>
        <v/>
      </c>
      <c r="AM927" s="171" t="str">
        <f t="shared" si="32"/>
        <v/>
      </c>
      <c r="AN927" s="171" t="str">
        <f t="shared" si="33"/>
        <v/>
      </c>
      <c r="AO927" s="146" t="str">
        <f t="shared" si="34"/>
        <v/>
      </c>
      <c r="AP927" s="146" t="str">
        <f t="shared" si="35"/>
        <v/>
      </c>
      <c r="AQ927" s="146" t="str">
        <f t="shared" si="36"/>
        <v/>
      </c>
      <c r="AR927" s="146" t="str">
        <f t="shared" ref="AR927:AS927" si="3875">IF(NOT(ISBLANK(CB927)),CONCATENATE(TEXT(CB927,"yyyy-mm-ddThh:MM:ss"),"Z"),"")</f>
        <v/>
      </c>
      <c r="AS927" s="146" t="str">
        <f t="shared" si="3875"/>
        <v/>
      </c>
      <c r="AT927" s="146" t="str">
        <f t="shared" si="38"/>
        <v/>
      </c>
      <c r="AU927" s="146" t="str">
        <f t="shared" si="39"/>
        <v/>
      </c>
      <c r="AV927" s="146" t="str">
        <f t="shared" ref="AV927:AW927" si="3876">IF(NOT(ISBLANK(DT927)),CONCATENATE(TEXT(DT927,"yyyy-mm-ddThh:MM:ss"),"Z"),"")</f>
        <v/>
      </c>
      <c r="AW927" s="146" t="str">
        <f t="shared" si="3876"/>
        <v/>
      </c>
      <c r="AX927" s="146" t="str">
        <f t="shared" ref="AX927:AZ927" si="3877">IF(NOT(ISBLANK(ED927)),CONCATENATE(TEXT(ED927,"yyyy-mm-ddThh:MM:ss"),"Z"),"")</f>
        <v/>
      </c>
      <c r="AY927" s="146" t="str">
        <f t="shared" si="3877"/>
        <v/>
      </c>
      <c r="AZ927" s="146" t="str">
        <f t="shared" si="3877"/>
        <v/>
      </c>
      <c r="BA927" s="176"/>
      <c r="BB927" s="152"/>
      <c r="BC927" s="177"/>
      <c r="BD927" s="154"/>
      <c r="BE927" s="155"/>
      <c r="BF927" s="154"/>
      <c r="BG927" s="155"/>
      <c r="BH927" s="169"/>
      <c r="BI927" s="162"/>
      <c r="BJ927" s="172"/>
      <c r="BK927" s="162"/>
      <c r="BL927" s="158"/>
      <c r="BM927" s="172"/>
      <c r="BN927" s="162"/>
      <c r="BO927" s="167"/>
      <c r="BP927" s="169"/>
      <c r="BQ927" s="162"/>
      <c r="BR927" s="162"/>
      <c r="BS927" s="174"/>
      <c r="BT927" s="162"/>
      <c r="BU927" s="174"/>
      <c r="BV927" s="174"/>
      <c r="BW927" s="174"/>
      <c r="BX927" s="173"/>
      <c r="BY927" s="158"/>
      <c r="BZ927" s="160"/>
      <c r="CA927" s="172"/>
      <c r="CB927" s="152"/>
      <c r="CC927" s="152"/>
      <c r="CD927" s="156"/>
      <c r="CE927" s="172"/>
      <c r="CF927" s="162"/>
      <c r="CG927" s="162"/>
      <c r="CH927" s="158"/>
      <c r="CI927" s="173"/>
      <c r="CJ927" s="178"/>
      <c r="CK927" s="173"/>
      <c r="CL927" s="165"/>
      <c r="CM927" s="172"/>
      <c r="CN927" s="162"/>
      <c r="CO927" s="162"/>
      <c r="CP927" s="162"/>
      <c r="CQ927" s="162"/>
      <c r="CR927" s="169"/>
      <c r="CS927" s="162"/>
      <c r="CT927" s="162"/>
      <c r="CU927" s="174"/>
      <c r="CV927" s="152"/>
      <c r="CW927" s="173"/>
      <c r="CX927" s="158"/>
      <c r="CY927" s="172"/>
      <c r="CZ927" s="162"/>
      <c r="DA927" s="162"/>
      <c r="DB927" s="158"/>
      <c r="DC927" s="173"/>
      <c r="DD927" s="178"/>
      <c r="DE927" s="173"/>
      <c r="DF927" s="165"/>
      <c r="DG927" s="172"/>
      <c r="DH927" s="178"/>
      <c r="DI927" s="172"/>
      <c r="DJ927" s="178"/>
      <c r="DK927" s="172"/>
      <c r="DL927" s="162"/>
      <c r="DM927" s="167"/>
      <c r="DN927" s="169"/>
      <c r="DO927" s="162"/>
      <c r="DP927" s="162"/>
      <c r="DQ927" s="174"/>
      <c r="DR927" s="152"/>
      <c r="DS927" s="172"/>
      <c r="DT927" s="152"/>
      <c r="DU927" s="152"/>
      <c r="DV927" s="156"/>
      <c r="DW927" s="173"/>
      <c r="DX927" s="158"/>
      <c r="DY927" s="172"/>
      <c r="DZ927" s="162"/>
      <c r="EA927" s="162"/>
      <c r="EB927" s="172"/>
      <c r="EC927" s="172"/>
      <c r="ED927" s="152"/>
      <c r="EE927" s="152"/>
      <c r="EF927" s="152"/>
      <c r="EG927" s="174"/>
      <c r="EH927" s="172"/>
      <c r="EI927" s="162"/>
      <c r="EJ927" s="162"/>
    </row>
    <row r="928" spans="1:140" ht="12.5">
      <c r="A928" s="168"/>
      <c r="B928" s="169"/>
      <c r="C928" s="144" t="str">
        <f t="shared" si="0"/>
        <v/>
      </c>
      <c r="D928" s="144" t="str">
        <f t="shared" si="3767"/>
        <v/>
      </c>
      <c r="E928" s="144" t="str">
        <f t="shared" si="2"/>
        <v/>
      </c>
      <c r="F928" s="145" t="str">
        <f t="shared" si="3768"/>
        <v/>
      </c>
      <c r="G928" s="145" t="str">
        <f t="shared" si="4"/>
        <v/>
      </c>
      <c r="H928" s="145" t="str">
        <f t="shared" si="5"/>
        <v/>
      </c>
      <c r="I928" s="146" t="str">
        <f t="shared" ref="I928:J928" si="3878">IF(COUNTA($DO928:$DX928)&gt;0,$BA928,"")</f>
        <v/>
      </c>
      <c r="J928" s="146" t="str">
        <f t="shared" si="3878"/>
        <v/>
      </c>
      <c r="K928" s="147" t="str">
        <f t="shared" si="43"/>
        <v/>
      </c>
      <c r="L928" s="147" t="str">
        <f t="shared" si="7"/>
        <v/>
      </c>
      <c r="M928" s="147" t="str">
        <f t="shared" si="8"/>
        <v/>
      </c>
      <c r="N928" s="147" t="str">
        <f t="shared" si="48"/>
        <v/>
      </c>
      <c r="O928" s="147" t="str">
        <f t="shared" si="9"/>
        <v/>
      </c>
      <c r="P928" s="146" t="str">
        <f t="shared" si="3770"/>
        <v/>
      </c>
      <c r="Q928" s="147" t="str">
        <f t="shared" si="3771"/>
        <v/>
      </c>
      <c r="R928" s="146" t="str">
        <f t="shared" si="12"/>
        <v/>
      </c>
      <c r="S928" s="146" t="str">
        <f t="shared" si="13"/>
        <v/>
      </c>
      <c r="T928" s="146" t="str">
        <f>IF(NOT(ISBLANK(DH928)),
        IF(AND(ISREF('Input Tenderers'!$J$8:$K$8),COUNTA('Input Tenderers'!$N$8)&gt;0),
                IF(COUNTA('Input Implementation Transactio'!$N928:$O928)&gt;0,"supplier;tenderer;payee","supplier;tenderer"),
                IF(COUNTA('Input Implementation Transactio'!$N928:$O928)&gt;0,"supplier;payee","supplier")
                ),
        IF(COUNTA('Input Implementation Transactio'!$N928:$O928)&gt;0, "payee", "")
        )</f>
        <v/>
      </c>
      <c r="U928" s="146" t="str">
        <f t="shared" si="14"/>
        <v/>
      </c>
      <c r="V928" s="146" t="str">
        <f t="shared" si="15"/>
        <v/>
      </c>
      <c r="W928" s="148" t="str">
        <f t="shared" si="3772"/>
        <v/>
      </c>
      <c r="X928" s="175" t="str">
        <f t="shared" si="3773"/>
        <v/>
      </c>
      <c r="Y928" s="170" t="str">
        <f t="shared" si="3774"/>
        <v/>
      </c>
      <c r="Z928" s="150" t="str">
        <f t="shared" si="19"/>
        <v/>
      </c>
      <c r="AA928" s="146" t="str">
        <f t="shared" si="20"/>
        <v/>
      </c>
      <c r="AB928" s="146" t="str">
        <f t="shared" si="21"/>
        <v/>
      </c>
      <c r="AC928" s="146" t="str">
        <f t="shared" si="22"/>
        <v/>
      </c>
      <c r="AD928" s="148" t="str">
        <f t="shared" si="3775"/>
        <v/>
      </c>
      <c r="AE928" s="148" t="str">
        <f t="shared" si="24"/>
        <v/>
      </c>
      <c r="AF928" s="175" t="str">
        <f t="shared" si="3776"/>
        <v/>
      </c>
      <c r="AG928" s="170" t="str">
        <f t="shared" si="3777"/>
        <v/>
      </c>
      <c r="AH928" s="148" t="str">
        <f t="shared" si="3778"/>
        <v/>
      </c>
      <c r="AI928" s="146" t="str">
        <f t="shared" si="28"/>
        <v/>
      </c>
      <c r="AJ928" s="146" t="str">
        <f t="shared" si="29"/>
        <v/>
      </c>
      <c r="AK928" s="146" t="str">
        <f t="shared" si="30"/>
        <v/>
      </c>
      <c r="AL928" s="146" t="str">
        <f t="shared" si="31"/>
        <v/>
      </c>
      <c r="AM928" s="171" t="str">
        <f t="shared" si="32"/>
        <v/>
      </c>
      <c r="AN928" s="171" t="str">
        <f t="shared" si="33"/>
        <v/>
      </c>
      <c r="AO928" s="146" t="str">
        <f t="shared" si="34"/>
        <v/>
      </c>
      <c r="AP928" s="146" t="str">
        <f t="shared" si="35"/>
        <v/>
      </c>
      <c r="AQ928" s="146" t="str">
        <f t="shared" si="36"/>
        <v/>
      </c>
      <c r="AR928" s="146" t="str">
        <f t="shared" ref="AR928:AS928" si="3879">IF(NOT(ISBLANK(CB928)),CONCATENATE(TEXT(CB928,"yyyy-mm-ddThh:MM:ss"),"Z"),"")</f>
        <v/>
      </c>
      <c r="AS928" s="146" t="str">
        <f t="shared" si="3879"/>
        <v/>
      </c>
      <c r="AT928" s="146" t="str">
        <f t="shared" si="38"/>
        <v/>
      </c>
      <c r="AU928" s="146" t="str">
        <f t="shared" si="39"/>
        <v/>
      </c>
      <c r="AV928" s="146" t="str">
        <f t="shared" ref="AV928:AW928" si="3880">IF(NOT(ISBLANK(DT928)),CONCATENATE(TEXT(DT928,"yyyy-mm-ddThh:MM:ss"),"Z"),"")</f>
        <v/>
      </c>
      <c r="AW928" s="146" t="str">
        <f t="shared" si="3880"/>
        <v/>
      </c>
      <c r="AX928" s="146" t="str">
        <f t="shared" ref="AX928:AZ928" si="3881">IF(NOT(ISBLANK(ED928)),CONCATENATE(TEXT(ED928,"yyyy-mm-ddThh:MM:ss"),"Z"),"")</f>
        <v/>
      </c>
      <c r="AY928" s="146" t="str">
        <f t="shared" si="3881"/>
        <v/>
      </c>
      <c r="AZ928" s="146" t="str">
        <f t="shared" si="3881"/>
        <v/>
      </c>
      <c r="BA928" s="176"/>
      <c r="BB928" s="152"/>
      <c r="BC928" s="177"/>
      <c r="BD928" s="154"/>
      <c r="BE928" s="155"/>
      <c r="BF928" s="154"/>
      <c r="BG928" s="155"/>
      <c r="BH928" s="169"/>
      <c r="BI928" s="162"/>
      <c r="BJ928" s="172"/>
      <c r="BK928" s="162"/>
      <c r="BL928" s="158"/>
      <c r="BM928" s="172"/>
      <c r="BN928" s="162"/>
      <c r="BO928" s="167"/>
      <c r="BP928" s="169"/>
      <c r="BQ928" s="162"/>
      <c r="BR928" s="162"/>
      <c r="BS928" s="174"/>
      <c r="BT928" s="162"/>
      <c r="BU928" s="174"/>
      <c r="BV928" s="174"/>
      <c r="BW928" s="174"/>
      <c r="BX928" s="173"/>
      <c r="BY928" s="158"/>
      <c r="BZ928" s="160"/>
      <c r="CA928" s="172"/>
      <c r="CB928" s="152"/>
      <c r="CC928" s="152"/>
      <c r="CD928" s="156"/>
      <c r="CE928" s="172"/>
      <c r="CF928" s="162"/>
      <c r="CG928" s="162"/>
      <c r="CH928" s="158"/>
      <c r="CI928" s="173"/>
      <c r="CJ928" s="178"/>
      <c r="CK928" s="173"/>
      <c r="CL928" s="165"/>
      <c r="CM928" s="172"/>
      <c r="CN928" s="162"/>
      <c r="CO928" s="162"/>
      <c r="CP928" s="162"/>
      <c r="CQ928" s="162"/>
      <c r="CR928" s="169"/>
      <c r="CS928" s="162"/>
      <c r="CT928" s="162"/>
      <c r="CU928" s="174"/>
      <c r="CV928" s="152"/>
      <c r="CW928" s="173"/>
      <c r="CX928" s="158"/>
      <c r="CY928" s="172"/>
      <c r="CZ928" s="162"/>
      <c r="DA928" s="162"/>
      <c r="DB928" s="158"/>
      <c r="DC928" s="173"/>
      <c r="DD928" s="178"/>
      <c r="DE928" s="173"/>
      <c r="DF928" s="165"/>
      <c r="DG928" s="172"/>
      <c r="DH928" s="178"/>
      <c r="DI928" s="172"/>
      <c r="DJ928" s="178"/>
      <c r="DK928" s="172"/>
      <c r="DL928" s="162"/>
      <c r="DM928" s="167"/>
      <c r="DN928" s="169"/>
      <c r="DO928" s="162"/>
      <c r="DP928" s="162"/>
      <c r="DQ928" s="174"/>
      <c r="DR928" s="152"/>
      <c r="DS928" s="172"/>
      <c r="DT928" s="152"/>
      <c r="DU928" s="152"/>
      <c r="DV928" s="156"/>
      <c r="DW928" s="173"/>
      <c r="DX928" s="158"/>
      <c r="DY928" s="172"/>
      <c r="DZ928" s="162"/>
      <c r="EA928" s="162"/>
      <c r="EB928" s="172"/>
      <c r="EC928" s="172"/>
      <c r="ED928" s="152"/>
      <c r="EE928" s="152"/>
      <c r="EF928" s="152"/>
      <c r="EG928" s="174"/>
      <c r="EH928" s="172"/>
      <c r="EI928" s="162"/>
      <c r="EJ928" s="162"/>
    </row>
    <row r="929" spans="1:140" ht="12.5">
      <c r="A929" s="168"/>
      <c r="B929" s="169"/>
      <c r="C929" s="144" t="str">
        <f t="shared" si="0"/>
        <v/>
      </c>
      <c r="D929" s="144" t="str">
        <f t="shared" si="3767"/>
        <v/>
      </c>
      <c r="E929" s="144" t="str">
        <f t="shared" si="2"/>
        <v/>
      </c>
      <c r="F929" s="145" t="str">
        <f t="shared" si="3768"/>
        <v/>
      </c>
      <c r="G929" s="145" t="str">
        <f t="shared" si="4"/>
        <v/>
      </c>
      <c r="H929" s="145" t="str">
        <f t="shared" si="5"/>
        <v/>
      </c>
      <c r="I929" s="146" t="str">
        <f t="shared" ref="I929:J929" si="3882">IF(COUNTA($DO929:$DX929)&gt;0,$BA929,"")</f>
        <v/>
      </c>
      <c r="J929" s="146" t="str">
        <f t="shared" si="3882"/>
        <v/>
      </c>
      <c r="K929" s="147" t="str">
        <f t="shared" si="43"/>
        <v/>
      </c>
      <c r="L929" s="147" t="str">
        <f t="shared" si="7"/>
        <v/>
      </c>
      <c r="M929" s="147" t="str">
        <f t="shared" si="8"/>
        <v/>
      </c>
      <c r="N929" s="147" t="str">
        <f t="shared" si="48"/>
        <v/>
      </c>
      <c r="O929" s="147" t="str">
        <f t="shared" si="9"/>
        <v/>
      </c>
      <c r="P929" s="146" t="str">
        <f t="shared" si="3770"/>
        <v/>
      </c>
      <c r="Q929" s="147" t="str">
        <f t="shared" si="3771"/>
        <v/>
      </c>
      <c r="R929" s="146" t="str">
        <f t="shared" si="12"/>
        <v/>
      </c>
      <c r="S929" s="146" t="str">
        <f t="shared" si="13"/>
        <v/>
      </c>
      <c r="T929" s="146" t="str">
        <f>IF(NOT(ISBLANK(DH929)),
        IF(AND(ISREF('Input Tenderers'!$J$8:$K$8),COUNTA('Input Tenderers'!$N$8)&gt;0),
                IF(COUNTA('Input Implementation Transactio'!$N929:$O929)&gt;0,"supplier;tenderer;payee","supplier;tenderer"),
                IF(COUNTA('Input Implementation Transactio'!$N929:$O929)&gt;0,"supplier;payee","supplier")
                ),
        IF(COUNTA('Input Implementation Transactio'!$N929:$O929)&gt;0, "payee", "")
        )</f>
        <v/>
      </c>
      <c r="U929" s="146" t="str">
        <f t="shared" si="14"/>
        <v/>
      </c>
      <c r="V929" s="146" t="str">
        <f t="shared" si="15"/>
        <v/>
      </c>
      <c r="W929" s="148" t="str">
        <f t="shared" si="3772"/>
        <v/>
      </c>
      <c r="X929" s="175" t="str">
        <f t="shared" si="3773"/>
        <v/>
      </c>
      <c r="Y929" s="170" t="str">
        <f t="shared" si="3774"/>
        <v/>
      </c>
      <c r="Z929" s="150" t="str">
        <f t="shared" si="19"/>
        <v/>
      </c>
      <c r="AA929" s="146" t="str">
        <f t="shared" si="20"/>
        <v/>
      </c>
      <c r="AB929" s="146" t="str">
        <f t="shared" si="21"/>
        <v/>
      </c>
      <c r="AC929" s="146" t="str">
        <f t="shared" si="22"/>
        <v/>
      </c>
      <c r="AD929" s="148" t="str">
        <f t="shared" si="3775"/>
        <v/>
      </c>
      <c r="AE929" s="148" t="str">
        <f t="shared" si="24"/>
        <v/>
      </c>
      <c r="AF929" s="175" t="str">
        <f t="shared" si="3776"/>
        <v/>
      </c>
      <c r="AG929" s="170" t="str">
        <f t="shared" si="3777"/>
        <v/>
      </c>
      <c r="AH929" s="148" t="str">
        <f t="shared" si="3778"/>
        <v/>
      </c>
      <c r="AI929" s="146" t="str">
        <f t="shared" si="28"/>
        <v/>
      </c>
      <c r="AJ929" s="146" t="str">
        <f t="shared" si="29"/>
        <v/>
      </c>
      <c r="AK929" s="146" t="str">
        <f t="shared" si="30"/>
        <v/>
      </c>
      <c r="AL929" s="146" t="str">
        <f t="shared" si="31"/>
        <v/>
      </c>
      <c r="AM929" s="171" t="str">
        <f t="shared" si="32"/>
        <v/>
      </c>
      <c r="AN929" s="171" t="str">
        <f t="shared" si="33"/>
        <v/>
      </c>
      <c r="AO929" s="146" t="str">
        <f t="shared" si="34"/>
        <v/>
      </c>
      <c r="AP929" s="146" t="str">
        <f t="shared" si="35"/>
        <v/>
      </c>
      <c r="AQ929" s="146" t="str">
        <f t="shared" si="36"/>
        <v/>
      </c>
      <c r="AR929" s="146" t="str">
        <f t="shared" ref="AR929:AS929" si="3883">IF(NOT(ISBLANK(CB929)),CONCATENATE(TEXT(CB929,"yyyy-mm-ddThh:MM:ss"),"Z"),"")</f>
        <v/>
      </c>
      <c r="AS929" s="146" t="str">
        <f t="shared" si="3883"/>
        <v/>
      </c>
      <c r="AT929" s="146" t="str">
        <f t="shared" si="38"/>
        <v/>
      </c>
      <c r="AU929" s="146" t="str">
        <f t="shared" si="39"/>
        <v/>
      </c>
      <c r="AV929" s="146" t="str">
        <f t="shared" ref="AV929:AW929" si="3884">IF(NOT(ISBLANK(DT929)),CONCATENATE(TEXT(DT929,"yyyy-mm-ddThh:MM:ss"),"Z"),"")</f>
        <v/>
      </c>
      <c r="AW929" s="146" t="str">
        <f t="shared" si="3884"/>
        <v/>
      </c>
      <c r="AX929" s="146" t="str">
        <f t="shared" ref="AX929:AZ929" si="3885">IF(NOT(ISBLANK(ED929)),CONCATENATE(TEXT(ED929,"yyyy-mm-ddThh:MM:ss"),"Z"),"")</f>
        <v/>
      </c>
      <c r="AY929" s="146" t="str">
        <f t="shared" si="3885"/>
        <v/>
      </c>
      <c r="AZ929" s="146" t="str">
        <f t="shared" si="3885"/>
        <v/>
      </c>
      <c r="BA929" s="176"/>
      <c r="BB929" s="152"/>
      <c r="BC929" s="177"/>
      <c r="BD929" s="154"/>
      <c r="BE929" s="155"/>
      <c r="BF929" s="154"/>
      <c r="BG929" s="155"/>
      <c r="BH929" s="169"/>
      <c r="BI929" s="162"/>
      <c r="BJ929" s="172"/>
      <c r="BK929" s="162"/>
      <c r="BL929" s="158"/>
      <c r="BM929" s="172"/>
      <c r="BN929" s="162"/>
      <c r="BO929" s="167"/>
      <c r="BP929" s="169"/>
      <c r="BQ929" s="162"/>
      <c r="BR929" s="162"/>
      <c r="BS929" s="174"/>
      <c r="BT929" s="162"/>
      <c r="BU929" s="174"/>
      <c r="BV929" s="174"/>
      <c r="BW929" s="174"/>
      <c r="BX929" s="173"/>
      <c r="BY929" s="158"/>
      <c r="BZ929" s="160"/>
      <c r="CA929" s="172"/>
      <c r="CB929" s="152"/>
      <c r="CC929" s="152"/>
      <c r="CD929" s="156"/>
      <c r="CE929" s="172"/>
      <c r="CF929" s="162"/>
      <c r="CG929" s="162"/>
      <c r="CH929" s="158"/>
      <c r="CI929" s="173"/>
      <c r="CJ929" s="178"/>
      <c r="CK929" s="173"/>
      <c r="CL929" s="165"/>
      <c r="CM929" s="172"/>
      <c r="CN929" s="162"/>
      <c r="CO929" s="162"/>
      <c r="CP929" s="162"/>
      <c r="CQ929" s="162"/>
      <c r="CR929" s="169"/>
      <c r="CS929" s="162"/>
      <c r="CT929" s="162"/>
      <c r="CU929" s="174"/>
      <c r="CV929" s="152"/>
      <c r="CW929" s="173"/>
      <c r="CX929" s="158"/>
      <c r="CY929" s="172"/>
      <c r="CZ929" s="162"/>
      <c r="DA929" s="162"/>
      <c r="DB929" s="158"/>
      <c r="DC929" s="173"/>
      <c r="DD929" s="178"/>
      <c r="DE929" s="173"/>
      <c r="DF929" s="165"/>
      <c r="DG929" s="172"/>
      <c r="DH929" s="178"/>
      <c r="DI929" s="172"/>
      <c r="DJ929" s="178"/>
      <c r="DK929" s="172"/>
      <c r="DL929" s="162"/>
      <c r="DM929" s="167"/>
      <c r="DN929" s="169"/>
      <c r="DO929" s="162"/>
      <c r="DP929" s="162"/>
      <c r="DQ929" s="174"/>
      <c r="DR929" s="152"/>
      <c r="DS929" s="172"/>
      <c r="DT929" s="152"/>
      <c r="DU929" s="152"/>
      <c r="DV929" s="156"/>
      <c r="DW929" s="173"/>
      <c r="DX929" s="158"/>
      <c r="DY929" s="172"/>
      <c r="DZ929" s="162"/>
      <c r="EA929" s="162"/>
      <c r="EB929" s="172"/>
      <c r="EC929" s="172"/>
      <c r="ED929" s="152"/>
      <c r="EE929" s="152"/>
      <c r="EF929" s="152"/>
      <c r="EG929" s="174"/>
      <c r="EH929" s="172"/>
      <c r="EI929" s="162"/>
      <c r="EJ929" s="162"/>
    </row>
    <row r="930" spans="1:140" ht="12.5">
      <c r="A930" s="168"/>
      <c r="B930" s="169"/>
      <c r="C930" s="144" t="str">
        <f t="shared" si="0"/>
        <v/>
      </c>
      <c r="D930" s="144" t="str">
        <f t="shared" si="3767"/>
        <v/>
      </c>
      <c r="E930" s="144" t="str">
        <f t="shared" si="2"/>
        <v/>
      </c>
      <c r="F930" s="145" t="str">
        <f t="shared" si="3768"/>
        <v/>
      </c>
      <c r="G930" s="145" t="str">
        <f t="shared" si="4"/>
        <v/>
      </c>
      <c r="H930" s="145" t="str">
        <f t="shared" si="5"/>
        <v/>
      </c>
      <c r="I930" s="146" t="str">
        <f t="shared" ref="I930:J930" si="3886">IF(COUNTA($DO930:$DX930)&gt;0,$BA930,"")</f>
        <v/>
      </c>
      <c r="J930" s="146" t="str">
        <f t="shared" si="3886"/>
        <v/>
      </c>
      <c r="K930" s="147" t="str">
        <f t="shared" si="43"/>
        <v/>
      </c>
      <c r="L930" s="147" t="str">
        <f t="shared" si="7"/>
        <v/>
      </c>
      <c r="M930" s="147" t="str">
        <f t="shared" si="8"/>
        <v/>
      </c>
      <c r="N930" s="147" t="str">
        <f t="shared" si="48"/>
        <v/>
      </c>
      <c r="O930" s="147" t="str">
        <f t="shared" si="9"/>
        <v/>
      </c>
      <c r="P930" s="146" t="str">
        <f t="shared" si="3770"/>
        <v/>
      </c>
      <c r="Q930" s="147" t="str">
        <f t="shared" si="3771"/>
        <v/>
      </c>
      <c r="R930" s="146" t="str">
        <f t="shared" si="12"/>
        <v/>
      </c>
      <c r="S930" s="146" t="str">
        <f t="shared" si="13"/>
        <v/>
      </c>
      <c r="T930" s="146" t="str">
        <f>IF(NOT(ISBLANK(DH930)),
        IF(AND(ISREF('Input Tenderers'!$J$8:$K$8),COUNTA('Input Tenderers'!$N$8)&gt;0),
                IF(COUNTA('Input Implementation Transactio'!$N930:$O930)&gt;0,"supplier;tenderer;payee","supplier;tenderer"),
                IF(COUNTA('Input Implementation Transactio'!$N930:$O930)&gt;0,"supplier;payee","supplier")
                ),
        IF(COUNTA('Input Implementation Transactio'!$N930:$O930)&gt;0, "payee", "")
        )</f>
        <v/>
      </c>
      <c r="U930" s="146" t="str">
        <f t="shared" si="14"/>
        <v/>
      </c>
      <c r="V930" s="146" t="str">
        <f t="shared" si="15"/>
        <v/>
      </c>
      <c r="W930" s="148" t="str">
        <f t="shared" si="3772"/>
        <v/>
      </c>
      <c r="X930" s="175" t="str">
        <f t="shared" si="3773"/>
        <v/>
      </c>
      <c r="Y930" s="170" t="str">
        <f t="shared" si="3774"/>
        <v/>
      </c>
      <c r="Z930" s="150" t="str">
        <f t="shared" si="19"/>
        <v/>
      </c>
      <c r="AA930" s="146" t="str">
        <f t="shared" si="20"/>
        <v/>
      </c>
      <c r="AB930" s="146" t="str">
        <f t="shared" si="21"/>
        <v/>
      </c>
      <c r="AC930" s="146" t="str">
        <f t="shared" si="22"/>
        <v/>
      </c>
      <c r="AD930" s="148" t="str">
        <f t="shared" si="3775"/>
        <v/>
      </c>
      <c r="AE930" s="148" t="str">
        <f t="shared" si="24"/>
        <v/>
      </c>
      <c r="AF930" s="175" t="str">
        <f t="shared" si="3776"/>
        <v/>
      </c>
      <c r="AG930" s="170" t="str">
        <f t="shared" si="3777"/>
        <v/>
      </c>
      <c r="AH930" s="148" t="str">
        <f t="shared" si="3778"/>
        <v/>
      </c>
      <c r="AI930" s="146" t="str">
        <f t="shared" si="28"/>
        <v/>
      </c>
      <c r="AJ930" s="146" t="str">
        <f t="shared" si="29"/>
        <v/>
      </c>
      <c r="AK930" s="146" t="str">
        <f t="shared" si="30"/>
        <v/>
      </c>
      <c r="AL930" s="146" t="str">
        <f t="shared" si="31"/>
        <v/>
      </c>
      <c r="AM930" s="171" t="str">
        <f t="shared" si="32"/>
        <v/>
      </c>
      <c r="AN930" s="171" t="str">
        <f t="shared" si="33"/>
        <v/>
      </c>
      <c r="AO930" s="146" t="str">
        <f t="shared" si="34"/>
        <v/>
      </c>
      <c r="AP930" s="146" t="str">
        <f t="shared" si="35"/>
        <v/>
      </c>
      <c r="AQ930" s="146" t="str">
        <f t="shared" si="36"/>
        <v/>
      </c>
      <c r="AR930" s="146" t="str">
        <f t="shared" ref="AR930:AS930" si="3887">IF(NOT(ISBLANK(CB930)),CONCATENATE(TEXT(CB930,"yyyy-mm-ddThh:MM:ss"),"Z"),"")</f>
        <v/>
      </c>
      <c r="AS930" s="146" t="str">
        <f t="shared" si="3887"/>
        <v/>
      </c>
      <c r="AT930" s="146" t="str">
        <f t="shared" si="38"/>
        <v/>
      </c>
      <c r="AU930" s="146" t="str">
        <f t="shared" si="39"/>
        <v/>
      </c>
      <c r="AV930" s="146" t="str">
        <f t="shared" ref="AV930:AW930" si="3888">IF(NOT(ISBLANK(DT930)),CONCATENATE(TEXT(DT930,"yyyy-mm-ddThh:MM:ss"),"Z"),"")</f>
        <v/>
      </c>
      <c r="AW930" s="146" t="str">
        <f t="shared" si="3888"/>
        <v/>
      </c>
      <c r="AX930" s="146" t="str">
        <f t="shared" ref="AX930:AZ930" si="3889">IF(NOT(ISBLANK(ED930)),CONCATENATE(TEXT(ED930,"yyyy-mm-ddThh:MM:ss"),"Z"),"")</f>
        <v/>
      </c>
      <c r="AY930" s="146" t="str">
        <f t="shared" si="3889"/>
        <v/>
      </c>
      <c r="AZ930" s="146" t="str">
        <f t="shared" si="3889"/>
        <v/>
      </c>
      <c r="BA930" s="176"/>
      <c r="BB930" s="152"/>
      <c r="BC930" s="177"/>
      <c r="BD930" s="154"/>
      <c r="BE930" s="155"/>
      <c r="BF930" s="154"/>
      <c r="BG930" s="155"/>
      <c r="BH930" s="169"/>
      <c r="BI930" s="162"/>
      <c r="BJ930" s="172"/>
      <c r="BK930" s="162"/>
      <c r="BL930" s="158"/>
      <c r="BM930" s="172"/>
      <c r="BN930" s="162"/>
      <c r="BO930" s="167"/>
      <c r="BP930" s="169"/>
      <c r="BQ930" s="162"/>
      <c r="BR930" s="162"/>
      <c r="BS930" s="174"/>
      <c r="BT930" s="162"/>
      <c r="BU930" s="174"/>
      <c r="BV930" s="174"/>
      <c r="BW930" s="174"/>
      <c r="BX930" s="173"/>
      <c r="BY930" s="158"/>
      <c r="BZ930" s="160"/>
      <c r="CA930" s="172"/>
      <c r="CB930" s="152"/>
      <c r="CC930" s="152"/>
      <c r="CD930" s="156"/>
      <c r="CE930" s="172"/>
      <c r="CF930" s="162"/>
      <c r="CG930" s="162"/>
      <c r="CH930" s="158"/>
      <c r="CI930" s="173"/>
      <c r="CJ930" s="178"/>
      <c r="CK930" s="173"/>
      <c r="CL930" s="165"/>
      <c r="CM930" s="172"/>
      <c r="CN930" s="162"/>
      <c r="CO930" s="162"/>
      <c r="CP930" s="162"/>
      <c r="CQ930" s="162"/>
      <c r="CR930" s="169"/>
      <c r="CS930" s="162"/>
      <c r="CT930" s="162"/>
      <c r="CU930" s="174"/>
      <c r="CV930" s="152"/>
      <c r="CW930" s="173"/>
      <c r="CX930" s="158"/>
      <c r="CY930" s="172"/>
      <c r="CZ930" s="162"/>
      <c r="DA930" s="162"/>
      <c r="DB930" s="158"/>
      <c r="DC930" s="173"/>
      <c r="DD930" s="178"/>
      <c r="DE930" s="173"/>
      <c r="DF930" s="165"/>
      <c r="DG930" s="172"/>
      <c r="DH930" s="178"/>
      <c r="DI930" s="172"/>
      <c r="DJ930" s="178"/>
      <c r="DK930" s="172"/>
      <c r="DL930" s="162"/>
      <c r="DM930" s="167"/>
      <c r="DN930" s="169"/>
      <c r="DO930" s="162"/>
      <c r="DP930" s="162"/>
      <c r="DQ930" s="174"/>
      <c r="DR930" s="152"/>
      <c r="DS930" s="172"/>
      <c r="DT930" s="152"/>
      <c r="DU930" s="152"/>
      <c r="DV930" s="156"/>
      <c r="DW930" s="173"/>
      <c r="DX930" s="158"/>
      <c r="DY930" s="172"/>
      <c r="DZ930" s="162"/>
      <c r="EA930" s="162"/>
      <c r="EB930" s="172"/>
      <c r="EC930" s="172"/>
      <c r="ED930" s="152"/>
      <c r="EE930" s="152"/>
      <c r="EF930" s="152"/>
      <c r="EG930" s="174"/>
      <c r="EH930" s="172"/>
      <c r="EI930" s="162"/>
      <c r="EJ930" s="162"/>
    </row>
    <row r="931" spans="1:140" ht="12.5">
      <c r="A931" s="168"/>
      <c r="B931" s="169"/>
      <c r="C931" s="144" t="str">
        <f t="shared" si="0"/>
        <v/>
      </c>
      <c r="D931" s="144" t="str">
        <f t="shared" si="3767"/>
        <v/>
      </c>
      <c r="E931" s="144" t="str">
        <f t="shared" si="2"/>
        <v/>
      </c>
      <c r="F931" s="145" t="str">
        <f t="shared" si="3768"/>
        <v/>
      </c>
      <c r="G931" s="145" t="str">
        <f t="shared" si="4"/>
        <v/>
      </c>
      <c r="H931" s="145" t="str">
        <f t="shared" si="5"/>
        <v/>
      </c>
      <c r="I931" s="146" t="str">
        <f t="shared" ref="I931:J931" si="3890">IF(COUNTA($DO931:$DX931)&gt;0,$BA931,"")</f>
        <v/>
      </c>
      <c r="J931" s="146" t="str">
        <f t="shared" si="3890"/>
        <v/>
      </c>
      <c r="K931" s="147" t="str">
        <f t="shared" si="43"/>
        <v/>
      </c>
      <c r="L931" s="147" t="str">
        <f t="shared" si="7"/>
        <v/>
      </c>
      <c r="M931" s="147" t="str">
        <f t="shared" si="8"/>
        <v/>
      </c>
      <c r="N931" s="147" t="str">
        <f t="shared" si="48"/>
        <v/>
      </c>
      <c r="O931" s="147" t="str">
        <f t="shared" si="9"/>
        <v/>
      </c>
      <c r="P931" s="146" t="str">
        <f t="shared" si="3770"/>
        <v/>
      </c>
      <c r="Q931" s="147" t="str">
        <f t="shared" si="3771"/>
        <v/>
      </c>
      <c r="R931" s="146" t="str">
        <f t="shared" si="12"/>
        <v/>
      </c>
      <c r="S931" s="146" t="str">
        <f t="shared" si="13"/>
        <v/>
      </c>
      <c r="T931" s="146" t="str">
        <f>IF(NOT(ISBLANK(DH931)),
        IF(AND(ISREF('Input Tenderers'!$J$8:$K$8),COUNTA('Input Tenderers'!$N$8)&gt;0),
                IF(COUNTA('Input Implementation Transactio'!$N931:$O931)&gt;0,"supplier;tenderer;payee","supplier;tenderer"),
                IF(COUNTA('Input Implementation Transactio'!$N931:$O931)&gt;0,"supplier;payee","supplier")
                ),
        IF(COUNTA('Input Implementation Transactio'!$N931:$O931)&gt;0, "payee", "")
        )</f>
        <v/>
      </c>
      <c r="U931" s="146" t="str">
        <f t="shared" si="14"/>
        <v/>
      </c>
      <c r="V931" s="146" t="str">
        <f t="shared" si="15"/>
        <v/>
      </c>
      <c r="W931" s="148" t="str">
        <f t="shared" si="3772"/>
        <v/>
      </c>
      <c r="X931" s="175" t="str">
        <f t="shared" si="3773"/>
        <v/>
      </c>
      <c r="Y931" s="170" t="str">
        <f t="shared" si="3774"/>
        <v/>
      </c>
      <c r="Z931" s="150" t="str">
        <f t="shared" si="19"/>
        <v/>
      </c>
      <c r="AA931" s="146" t="str">
        <f t="shared" si="20"/>
        <v/>
      </c>
      <c r="AB931" s="146" t="str">
        <f t="shared" si="21"/>
        <v/>
      </c>
      <c r="AC931" s="146" t="str">
        <f t="shared" si="22"/>
        <v/>
      </c>
      <c r="AD931" s="148" t="str">
        <f t="shared" si="3775"/>
        <v/>
      </c>
      <c r="AE931" s="148" t="str">
        <f t="shared" si="24"/>
        <v/>
      </c>
      <c r="AF931" s="175" t="str">
        <f t="shared" si="3776"/>
        <v/>
      </c>
      <c r="AG931" s="170" t="str">
        <f t="shared" si="3777"/>
        <v/>
      </c>
      <c r="AH931" s="148" t="str">
        <f t="shared" si="3778"/>
        <v/>
      </c>
      <c r="AI931" s="146" t="str">
        <f t="shared" si="28"/>
        <v/>
      </c>
      <c r="AJ931" s="146" t="str">
        <f t="shared" si="29"/>
        <v/>
      </c>
      <c r="AK931" s="146" t="str">
        <f t="shared" si="30"/>
        <v/>
      </c>
      <c r="AL931" s="146" t="str">
        <f t="shared" si="31"/>
        <v/>
      </c>
      <c r="AM931" s="171" t="str">
        <f t="shared" si="32"/>
        <v/>
      </c>
      <c r="AN931" s="171" t="str">
        <f t="shared" si="33"/>
        <v/>
      </c>
      <c r="AO931" s="146" t="str">
        <f t="shared" si="34"/>
        <v/>
      </c>
      <c r="AP931" s="146" t="str">
        <f t="shared" si="35"/>
        <v/>
      </c>
      <c r="AQ931" s="146" t="str">
        <f t="shared" si="36"/>
        <v/>
      </c>
      <c r="AR931" s="146" t="str">
        <f t="shared" ref="AR931:AS931" si="3891">IF(NOT(ISBLANK(CB931)),CONCATENATE(TEXT(CB931,"yyyy-mm-ddThh:MM:ss"),"Z"),"")</f>
        <v/>
      </c>
      <c r="AS931" s="146" t="str">
        <f t="shared" si="3891"/>
        <v/>
      </c>
      <c r="AT931" s="146" t="str">
        <f t="shared" si="38"/>
        <v/>
      </c>
      <c r="AU931" s="146" t="str">
        <f t="shared" si="39"/>
        <v/>
      </c>
      <c r="AV931" s="146" t="str">
        <f t="shared" ref="AV931:AW931" si="3892">IF(NOT(ISBLANK(DT931)),CONCATENATE(TEXT(DT931,"yyyy-mm-ddThh:MM:ss"),"Z"),"")</f>
        <v/>
      </c>
      <c r="AW931" s="146" t="str">
        <f t="shared" si="3892"/>
        <v/>
      </c>
      <c r="AX931" s="146" t="str">
        <f t="shared" ref="AX931:AZ931" si="3893">IF(NOT(ISBLANK(ED931)),CONCATENATE(TEXT(ED931,"yyyy-mm-ddThh:MM:ss"),"Z"),"")</f>
        <v/>
      </c>
      <c r="AY931" s="146" t="str">
        <f t="shared" si="3893"/>
        <v/>
      </c>
      <c r="AZ931" s="146" t="str">
        <f t="shared" si="3893"/>
        <v/>
      </c>
      <c r="BA931" s="176"/>
      <c r="BB931" s="152"/>
      <c r="BC931" s="177"/>
      <c r="BD931" s="154"/>
      <c r="BE931" s="155"/>
      <c r="BF931" s="154"/>
      <c r="BG931" s="155"/>
      <c r="BH931" s="169"/>
      <c r="BI931" s="162"/>
      <c r="BJ931" s="172"/>
      <c r="BK931" s="162"/>
      <c r="BL931" s="158"/>
      <c r="BM931" s="172"/>
      <c r="BN931" s="162"/>
      <c r="BO931" s="167"/>
      <c r="BP931" s="169"/>
      <c r="BQ931" s="162"/>
      <c r="BR931" s="162"/>
      <c r="BS931" s="174"/>
      <c r="BT931" s="162"/>
      <c r="BU931" s="174"/>
      <c r="BV931" s="174"/>
      <c r="BW931" s="174"/>
      <c r="BX931" s="173"/>
      <c r="BY931" s="158"/>
      <c r="BZ931" s="160"/>
      <c r="CA931" s="172"/>
      <c r="CB931" s="152"/>
      <c r="CC931" s="152"/>
      <c r="CD931" s="156"/>
      <c r="CE931" s="172"/>
      <c r="CF931" s="162"/>
      <c r="CG931" s="162"/>
      <c r="CH931" s="158"/>
      <c r="CI931" s="173"/>
      <c r="CJ931" s="178"/>
      <c r="CK931" s="173"/>
      <c r="CL931" s="165"/>
      <c r="CM931" s="172"/>
      <c r="CN931" s="162"/>
      <c r="CO931" s="162"/>
      <c r="CP931" s="162"/>
      <c r="CQ931" s="162"/>
      <c r="CR931" s="169"/>
      <c r="CS931" s="162"/>
      <c r="CT931" s="162"/>
      <c r="CU931" s="174"/>
      <c r="CV931" s="152"/>
      <c r="CW931" s="173"/>
      <c r="CX931" s="158"/>
      <c r="CY931" s="172"/>
      <c r="CZ931" s="162"/>
      <c r="DA931" s="162"/>
      <c r="DB931" s="158"/>
      <c r="DC931" s="173"/>
      <c r="DD931" s="178"/>
      <c r="DE931" s="173"/>
      <c r="DF931" s="165"/>
      <c r="DG931" s="172"/>
      <c r="DH931" s="178"/>
      <c r="DI931" s="172"/>
      <c r="DJ931" s="178"/>
      <c r="DK931" s="172"/>
      <c r="DL931" s="162"/>
      <c r="DM931" s="167"/>
      <c r="DN931" s="169"/>
      <c r="DO931" s="162"/>
      <c r="DP931" s="162"/>
      <c r="DQ931" s="174"/>
      <c r="DR931" s="152"/>
      <c r="DS931" s="172"/>
      <c r="DT931" s="152"/>
      <c r="DU931" s="152"/>
      <c r="DV931" s="156"/>
      <c r="DW931" s="173"/>
      <c r="DX931" s="158"/>
      <c r="DY931" s="172"/>
      <c r="DZ931" s="162"/>
      <c r="EA931" s="162"/>
      <c r="EB931" s="172"/>
      <c r="EC931" s="172"/>
      <c r="ED931" s="152"/>
      <c r="EE931" s="152"/>
      <c r="EF931" s="152"/>
      <c r="EG931" s="174"/>
      <c r="EH931" s="172"/>
      <c r="EI931" s="162"/>
      <c r="EJ931" s="162"/>
    </row>
    <row r="932" spans="1:140" ht="12.5">
      <c r="A932" s="168"/>
      <c r="B932" s="169"/>
      <c r="C932" s="144" t="str">
        <f t="shared" si="0"/>
        <v/>
      </c>
      <c r="D932" s="144" t="str">
        <f t="shared" si="3767"/>
        <v/>
      </c>
      <c r="E932" s="144" t="str">
        <f t="shared" si="2"/>
        <v/>
      </c>
      <c r="F932" s="145" t="str">
        <f t="shared" si="3768"/>
        <v/>
      </c>
      <c r="G932" s="145" t="str">
        <f t="shared" si="4"/>
        <v/>
      </c>
      <c r="H932" s="145" t="str">
        <f t="shared" si="5"/>
        <v/>
      </c>
      <c r="I932" s="146" t="str">
        <f t="shared" ref="I932:J932" si="3894">IF(COUNTA($DO932:$DX932)&gt;0,$BA932,"")</f>
        <v/>
      </c>
      <c r="J932" s="146" t="str">
        <f t="shared" si="3894"/>
        <v/>
      </c>
      <c r="K932" s="147" t="str">
        <f t="shared" si="43"/>
        <v/>
      </c>
      <c r="L932" s="147" t="str">
        <f t="shared" si="7"/>
        <v/>
      </c>
      <c r="M932" s="147" t="str">
        <f t="shared" si="8"/>
        <v/>
      </c>
      <c r="N932" s="147" t="str">
        <f t="shared" si="48"/>
        <v/>
      </c>
      <c r="O932" s="147" t="str">
        <f t="shared" si="9"/>
        <v/>
      </c>
      <c r="P932" s="146" t="str">
        <f t="shared" si="3770"/>
        <v/>
      </c>
      <c r="Q932" s="147" t="str">
        <f t="shared" si="3771"/>
        <v/>
      </c>
      <c r="R932" s="146" t="str">
        <f t="shared" si="12"/>
        <v/>
      </c>
      <c r="S932" s="146" t="str">
        <f t="shared" si="13"/>
        <v/>
      </c>
      <c r="T932" s="146" t="str">
        <f>IF(NOT(ISBLANK(DH932)),
        IF(AND(ISREF('Input Tenderers'!$J$8:$K$8),COUNTA('Input Tenderers'!$N$8)&gt;0),
                IF(COUNTA('Input Implementation Transactio'!$N932:$O932)&gt;0,"supplier;tenderer;payee","supplier;tenderer"),
                IF(COUNTA('Input Implementation Transactio'!$N932:$O932)&gt;0,"supplier;payee","supplier")
                ),
        IF(COUNTA('Input Implementation Transactio'!$N932:$O932)&gt;0, "payee", "")
        )</f>
        <v/>
      </c>
      <c r="U932" s="146" t="str">
        <f t="shared" si="14"/>
        <v/>
      </c>
      <c r="V932" s="146" t="str">
        <f t="shared" si="15"/>
        <v/>
      </c>
      <c r="W932" s="148" t="str">
        <f t="shared" si="3772"/>
        <v/>
      </c>
      <c r="X932" s="175" t="str">
        <f t="shared" si="3773"/>
        <v/>
      </c>
      <c r="Y932" s="170" t="str">
        <f t="shared" si="3774"/>
        <v/>
      </c>
      <c r="Z932" s="150" t="str">
        <f t="shared" si="19"/>
        <v/>
      </c>
      <c r="AA932" s="146" t="str">
        <f t="shared" si="20"/>
        <v/>
      </c>
      <c r="AB932" s="146" t="str">
        <f t="shared" si="21"/>
        <v/>
      </c>
      <c r="AC932" s="146" t="str">
        <f t="shared" si="22"/>
        <v/>
      </c>
      <c r="AD932" s="148" t="str">
        <f t="shared" si="3775"/>
        <v/>
      </c>
      <c r="AE932" s="148" t="str">
        <f t="shared" si="24"/>
        <v/>
      </c>
      <c r="AF932" s="175" t="str">
        <f t="shared" si="3776"/>
        <v/>
      </c>
      <c r="AG932" s="170" t="str">
        <f t="shared" si="3777"/>
        <v/>
      </c>
      <c r="AH932" s="148" t="str">
        <f t="shared" si="3778"/>
        <v/>
      </c>
      <c r="AI932" s="146" t="str">
        <f t="shared" si="28"/>
        <v/>
      </c>
      <c r="AJ932" s="146" t="str">
        <f t="shared" si="29"/>
        <v/>
      </c>
      <c r="AK932" s="146" t="str">
        <f t="shared" si="30"/>
        <v/>
      </c>
      <c r="AL932" s="146" t="str">
        <f t="shared" si="31"/>
        <v/>
      </c>
      <c r="AM932" s="171" t="str">
        <f t="shared" si="32"/>
        <v/>
      </c>
      <c r="AN932" s="171" t="str">
        <f t="shared" si="33"/>
        <v/>
      </c>
      <c r="AO932" s="146" t="str">
        <f t="shared" si="34"/>
        <v/>
      </c>
      <c r="AP932" s="146" t="str">
        <f t="shared" si="35"/>
        <v/>
      </c>
      <c r="AQ932" s="146" t="str">
        <f t="shared" si="36"/>
        <v/>
      </c>
      <c r="AR932" s="146" t="str">
        <f t="shared" ref="AR932:AS932" si="3895">IF(NOT(ISBLANK(CB932)),CONCATENATE(TEXT(CB932,"yyyy-mm-ddThh:MM:ss"),"Z"),"")</f>
        <v/>
      </c>
      <c r="AS932" s="146" t="str">
        <f t="shared" si="3895"/>
        <v/>
      </c>
      <c r="AT932" s="146" t="str">
        <f t="shared" si="38"/>
        <v/>
      </c>
      <c r="AU932" s="146" t="str">
        <f t="shared" si="39"/>
        <v/>
      </c>
      <c r="AV932" s="146" t="str">
        <f t="shared" ref="AV932:AW932" si="3896">IF(NOT(ISBLANK(DT932)),CONCATENATE(TEXT(DT932,"yyyy-mm-ddThh:MM:ss"),"Z"),"")</f>
        <v/>
      </c>
      <c r="AW932" s="146" t="str">
        <f t="shared" si="3896"/>
        <v/>
      </c>
      <c r="AX932" s="146" t="str">
        <f t="shared" ref="AX932:AZ932" si="3897">IF(NOT(ISBLANK(ED932)),CONCATENATE(TEXT(ED932,"yyyy-mm-ddThh:MM:ss"),"Z"),"")</f>
        <v/>
      </c>
      <c r="AY932" s="146" t="str">
        <f t="shared" si="3897"/>
        <v/>
      </c>
      <c r="AZ932" s="146" t="str">
        <f t="shared" si="3897"/>
        <v/>
      </c>
      <c r="BA932" s="176"/>
      <c r="BB932" s="152"/>
      <c r="BC932" s="177"/>
      <c r="BD932" s="154"/>
      <c r="BE932" s="155"/>
      <c r="BF932" s="154"/>
      <c r="BG932" s="155"/>
      <c r="BH932" s="169"/>
      <c r="BI932" s="162"/>
      <c r="BJ932" s="172"/>
      <c r="BK932" s="162"/>
      <c r="BL932" s="158"/>
      <c r="BM932" s="172"/>
      <c r="BN932" s="162"/>
      <c r="BO932" s="167"/>
      <c r="BP932" s="169"/>
      <c r="BQ932" s="162"/>
      <c r="BR932" s="162"/>
      <c r="BS932" s="174"/>
      <c r="BT932" s="162"/>
      <c r="BU932" s="174"/>
      <c r="BV932" s="174"/>
      <c r="BW932" s="174"/>
      <c r="BX932" s="173"/>
      <c r="BY932" s="158"/>
      <c r="BZ932" s="160"/>
      <c r="CA932" s="172"/>
      <c r="CB932" s="152"/>
      <c r="CC932" s="152"/>
      <c r="CD932" s="156"/>
      <c r="CE932" s="172"/>
      <c r="CF932" s="162"/>
      <c r="CG932" s="162"/>
      <c r="CH932" s="158"/>
      <c r="CI932" s="173"/>
      <c r="CJ932" s="178"/>
      <c r="CK932" s="173"/>
      <c r="CL932" s="165"/>
      <c r="CM932" s="172"/>
      <c r="CN932" s="162"/>
      <c r="CO932" s="162"/>
      <c r="CP932" s="162"/>
      <c r="CQ932" s="162"/>
      <c r="CR932" s="169"/>
      <c r="CS932" s="162"/>
      <c r="CT932" s="162"/>
      <c r="CU932" s="174"/>
      <c r="CV932" s="152"/>
      <c r="CW932" s="173"/>
      <c r="CX932" s="158"/>
      <c r="CY932" s="172"/>
      <c r="CZ932" s="162"/>
      <c r="DA932" s="162"/>
      <c r="DB932" s="158"/>
      <c r="DC932" s="173"/>
      <c r="DD932" s="178"/>
      <c r="DE932" s="173"/>
      <c r="DF932" s="165"/>
      <c r="DG932" s="172"/>
      <c r="DH932" s="178"/>
      <c r="DI932" s="172"/>
      <c r="DJ932" s="178"/>
      <c r="DK932" s="172"/>
      <c r="DL932" s="162"/>
      <c r="DM932" s="167"/>
      <c r="DN932" s="169"/>
      <c r="DO932" s="162"/>
      <c r="DP932" s="162"/>
      <c r="DQ932" s="174"/>
      <c r="DR932" s="152"/>
      <c r="DS932" s="172"/>
      <c r="DT932" s="152"/>
      <c r="DU932" s="152"/>
      <c r="DV932" s="156"/>
      <c r="DW932" s="173"/>
      <c r="DX932" s="158"/>
      <c r="DY932" s="172"/>
      <c r="DZ932" s="162"/>
      <c r="EA932" s="162"/>
      <c r="EB932" s="172"/>
      <c r="EC932" s="172"/>
      <c r="ED932" s="152"/>
      <c r="EE932" s="152"/>
      <c r="EF932" s="152"/>
      <c r="EG932" s="174"/>
      <c r="EH932" s="172"/>
      <c r="EI932" s="162"/>
      <c r="EJ932" s="162"/>
    </row>
    <row r="933" spans="1:140" ht="12.5">
      <c r="A933" s="168"/>
      <c r="B933" s="169"/>
      <c r="C933" s="144" t="str">
        <f t="shared" si="0"/>
        <v/>
      </c>
      <c r="D933" s="144" t="str">
        <f t="shared" si="3767"/>
        <v/>
      </c>
      <c r="E933" s="144" t="str">
        <f t="shared" si="2"/>
        <v/>
      </c>
      <c r="F933" s="145" t="str">
        <f t="shared" si="3768"/>
        <v/>
      </c>
      <c r="G933" s="145" t="str">
        <f t="shared" si="4"/>
        <v/>
      </c>
      <c r="H933" s="145" t="str">
        <f t="shared" si="5"/>
        <v/>
      </c>
      <c r="I933" s="146" t="str">
        <f t="shared" ref="I933:J933" si="3898">IF(COUNTA($DO933:$DX933)&gt;0,$BA933,"")</f>
        <v/>
      </c>
      <c r="J933" s="146" t="str">
        <f t="shared" si="3898"/>
        <v/>
      </c>
      <c r="K933" s="147" t="str">
        <f t="shared" si="43"/>
        <v/>
      </c>
      <c r="L933" s="147" t="str">
        <f t="shared" si="7"/>
        <v/>
      </c>
      <c r="M933" s="147" t="str">
        <f t="shared" si="8"/>
        <v/>
      </c>
      <c r="N933" s="147" t="str">
        <f t="shared" si="48"/>
        <v/>
      </c>
      <c r="O933" s="147" t="str">
        <f t="shared" si="9"/>
        <v/>
      </c>
      <c r="P933" s="146" t="str">
        <f t="shared" si="3770"/>
        <v/>
      </c>
      <c r="Q933" s="147" t="str">
        <f t="shared" si="3771"/>
        <v/>
      </c>
      <c r="R933" s="146" t="str">
        <f t="shared" si="12"/>
        <v/>
      </c>
      <c r="S933" s="146" t="str">
        <f t="shared" si="13"/>
        <v/>
      </c>
      <c r="T933" s="146" t="str">
        <f>IF(NOT(ISBLANK(DH933)),
        IF(AND(ISREF('Input Tenderers'!$J$8:$K$8),COUNTA('Input Tenderers'!$N$8)&gt;0),
                IF(COUNTA('Input Implementation Transactio'!$N933:$O933)&gt;0,"supplier;tenderer;payee","supplier;tenderer"),
                IF(COUNTA('Input Implementation Transactio'!$N933:$O933)&gt;0,"supplier;payee","supplier")
                ),
        IF(COUNTA('Input Implementation Transactio'!$N933:$O933)&gt;0, "payee", "")
        )</f>
        <v/>
      </c>
      <c r="U933" s="146" t="str">
        <f t="shared" si="14"/>
        <v/>
      </c>
      <c r="V933" s="146" t="str">
        <f t="shared" si="15"/>
        <v/>
      </c>
      <c r="W933" s="148" t="str">
        <f t="shared" si="3772"/>
        <v/>
      </c>
      <c r="X933" s="175" t="str">
        <f t="shared" si="3773"/>
        <v/>
      </c>
      <c r="Y933" s="170" t="str">
        <f t="shared" si="3774"/>
        <v/>
      </c>
      <c r="Z933" s="150" t="str">
        <f t="shared" si="19"/>
        <v/>
      </c>
      <c r="AA933" s="146" t="str">
        <f t="shared" si="20"/>
        <v/>
      </c>
      <c r="AB933" s="146" t="str">
        <f t="shared" si="21"/>
        <v/>
      </c>
      <c r="AC933" s="146" t="str">
        <f t="shared" si="22"/>
        <v/>
      </c>
      <c r="AD933" s="148" t="str">
        <f t="shared" si="3775"/>
        <v/>
      </c>
      <c r="AE933" s="148" t="str">
        <f t="shared" si="24"/>
        <v/>
      </c>
      <c r="AF933" s="175" t="str">
        <f t="shared" si="3776"/>
        <v/>
      </c>
      <c r="AG933" s="170" t="str">
        <f t="shared" si="3777"/>
        <v/>
      </c>
      <c r="AH933" s="148" t="str">
        <f t="shared" si="3778"/>
        <v/>
      </c>
      <c r="AI933" s="146" t="str">
        <f t="shared" si="28"/>
        <v/>
      </c>
      <c r="AJ933" s="146" t="str">
        <f t="shared" si="29"/>
        <v/>
      </c>
      <c r="AK933" s="146" t="str">
        <f t="shared" si="30"/>
        <v/>
      </c>
      <c r="AL933" s="146" t="str">
        <f t="shared" si="31"/>
        <v/>
      </c>
      <c r="AM933" s="171" t="str">
        <f t="shared" si="32"/>
        <v/>
      </c>
      <c r="AN933" s="171" t="str">
        <f t="shared" si="33"/>
        <v/>
      </c>
      <c r="AO933" s="146" t="str">
        <f t="shared" si="34"/>
        <v/>
      </c>
      <c r="AP933" s="146" t="str">
        <f t="shared" si="35"/>
        <v/>
      </c>
      <c r="AQ933" s="146" t="str">
        <f t="shared" si="36"/>
        <v/>
      </c>
      <c r="AR933" s="146" t="str">
        <f t="shared" ref="AR933:AS933" si="3899">IF(NOT(ISBLANK(CB933)),CONCATENATE(TEXT(CB933,"yyyy-mm-ddThh:MM:ss"),"Z"),"")</f>
        <v/>
      </c>
      <c r="AS933" s="146" t="str">
        <f t="shared" si="3899"/>
        <v/>
      </c>
      <c r="AT933" s="146" t="str">
        <f t="shared" si="38"/>
        <v/>
      </c>
      <c r="AU933" s="146" t="str">
        <f t="shared" si="39"/>
        <v/>
      </c>
      <c r="AV933" s="146" t="str">
        <f t="shared" ref="AV933:AW933" si="3900">IF(NOT(ISBLANK(DT933)),CONCATENATE(TEXT(DT933,"yyyy-mm-ddThh:MM:ss"),"Z"),"")</f>
        <v/>
      </c>
      <c r="AW933" s="146" t="str">
        <f t="shared" si="3900"/>
        <v/>
      </c>
      <c r="AX933" s="146" t="str">
        <f t="shared" ref="AX933:AZ933" si="3901">IF(NOT(ISBLANK(ED933)),CONCATENATE(TEXT(ED933,"yyyy-mm-ddThh:MM:ss"),"Z"),"")</f>
        <v/>
      </c>
      <c r="AY933" s="146" t="str">
        <f t="shared" si="3901"/>
        <v/>
      </c>
      <c r="AZ933" s="146" t="str">
        <f t="shared" si="3901"/>
        <v/>
      </c>
      <c r="BA933" s="176"/>
      <c r="BB933" s="152"/>
      <c r="BC933" s="177"/>
      <c r="BD933" s="154"/>
      <c r="BE933" s="155"/>
      <c r="BF933" s="154"/>
      <c r="BG933" s="155"/>
      <c r="BH933" s="169"/>
      <c r="BI933" s="162"/>
      <c r="BJ933" s="172"/>
      <c r="BK933" s="162"/>
      <c r="BL933" s="158"/>
      <c r="BM933" s="172"/>
      <c r="BN933" s="162"/>
      <c r="BO933" s="167"/>
      <c r="BP933" s="169"/>
      <c r="BQ933" s="162"/>
      <c r="BR933" s="162"/>
      <c r="BS933" s="174"/>
      <c r="BT933" s="162"/>
      <c r="BU933" s="174"/>
      <c r="BV933" s="174"/>
      <c r="BW933" s="174"/>
      <c r="BX933" s="173"/>
      <c r="BY933" s="158"/>
      <c r="BZ933" s="160"/>
      <c r="CA933" s="172"/>
      <c r="CB933" s="152"/>
      <c r="CC933" s="152"/>
      <c r="CD933" s="156"/>
      <c r="CE933" s="172"/>
      <c r="CF933" s="162"/>
      <c r="CG933" s="162"/>
      <c r="CH933" s="158"/>
      <c r="CI933" s="173"/>
      <c r="CJ933" s="178"/>
      <c r="CK933" s="173"/>
      <c r="CL933" s="165"/>
      <c r="CM933" s="172"/>
      <c r="CN933" s="162"/>
      <c r="CO933" s="162"/>
      <c r="CP933" s="162"/>
      <c r="CQ933" s="162"/>
      <c r="CR933" s="169"/>
      <c r="CS933" s="162"/>
      <c r="CT933" s="162"/>
      <c r="CU933" s="174"/>
      <c r="CV933" s="152"/>
      <c r="CW933" s="173"/>
      <c r="CX933" s="158"/>
      <c r="CY933" s="172"/>
      <c r="CZ933" s="162"/>
      <c r="DA933" s="162"/>
      <c r="DB933" s="158"/>
      <c r="DC933" s="173"/>
      <c r="DD933" s="178"/>
      <c r="DE933" s="173"/>
      <c r="DF933" s="165"/>
      <c r="DG933" s="172"/>
      <c r="DH933" s="178"/>
      <c r="DI933" s="172"/>
      <c r="DJ933" s="178"/>
      <c r="DK933" s="172"/>
      <c r="DL933" s="162"/>
      <c r="DM933" s="167"/>
      <c r="DN933" s="169"/>
      <c r="DO933" s="162"/>
      <c r="DP933" s="162"/>
      <c r="DQ933" s="174"/>
      <c r="DR933" s="152"/>
      <c r="DS933" s="172"/>
      <c r="DT933" s="152"/>
      <c r="DU933" s="152"/>
      <c r="DV933" s="156"/>
      <c r="DW933" s="173"/>
      <c r="DX933" s="158"/>
      <c r="DY933" s="172"/>
      <c r="DZ933" s="162"/>
      <c r="EA933" s="162"/>
      <c r="EB933" s="172"/>
      <c r="EC933" s="172"/>
      <c r="ED933" s="152"/>
      <c r="EE933" s="152"/>
      <c r="EF933" s="152"/>
      <c r="EG933" s="174"/>
      <c r="EH933" s="172"/>
      <c r="EI933" s="162"/>
      <c r="EJ933" s="162"/>
    </row>
    <row r="934" spans="1:140" ht="12.5">
      <c r="A934" s="168"/>
      <c r="B934" s="169"/>
      <c r="C934" s="144" t="str">
        <f t="shared" si="0"/>
        <v/>
      </c>
      <c r="D934" s="144" t="str">
        <f t="shared" si="3767"/>
        <v/>
      </c>
      <c r="E934" s="144" t="str">
        <f t="shared" si="2"/>
        <v/>
      </c>
      <c r="F934" s="145" t="str">
        <f t="shared" si="3768"/>
        <v/>
      </c>
      <c r="G934" s="145" t="str">
        <f t="shared" si="4"/>
        <v/>
      </c>
      <c r="H934" s="145" t="str">
        <f t="shared" si="5"/>
        <v/>
      </c>
      <c r="I934" s="146" t="str">
        <f t="shared" ref="I934:J934" si="3902">IF(COUNTA($DO934:$DX934)&gt;0,$BA934,"")</f>
        <v/>
      </c>
      <c r="J934" s="146" t="str">
        <f t="shared" si="3902"/>
        <v/>
      </c>
      <c r="K934" s="147" t="str">
        <f t="shared" si="43"/>
        <v/>
      </c>
      <c r="L934" s="147" t="str">
        <f t="shared" si="7"/>
        <v/>
      </c>
      <c r="M934" s="147" t="str">
        <f t="shared" si="8"/>
        <v/>
      </c>
      <c r="N934" s="147" t="str">
        <f t="shared" si="48"/>
        <v/>
      </c>
      <c r="O934" s="147" t="str">
        <f t="shared" si="9"/>
        <v/>
      </c>
      <c r="P934" s="146" t="str">
        <f t="shared" si="3770"/>
        <v/>
      </c>
      <c r="Q934" s="147" t="str">
        <f t="shared" si="3771"/>
        <v/>
      </c>
      <c r="R934" s="146" t="str">
        <f t="shared" si="12"/>
        <v/>
      </c>
      <c r="S934" s="146" t="str">
        <f t="shared" si="13"/>
        <v/>
      </c>
      <c r="T934" s="146" t="str">
        <f>IF(NOT(ISBLANK(DH934)),
        IF(AND(ISREF('Input Tenderers'!$J$8:$K$8),COUNTA('Input Tenderers'!$N$8)&gt;0),
                IF(COUNTA('Input Implementation Transactio'!$N934:$O934)&gt;0,"supplier;tenderer;payee","supplier;tenderer"),
                IF(COUNTA('Input Implementation Transactio'!$N934:$O934)&gt;0,"supplier;payee","supplier")
                ),
        IF(COUNTA('Input Implementation Transactio'!$N934:$O934)&gt;0, "payee", "")
        )</f>
        <v/>
      </c>
      <c r="U934" s="146" t="str">
        <f t="shared" si="14"/>
        <v/>
      </c>
      <c r="V934" s="146" t="str">
        <f t="shared" si="15"/>
        <v/>
      </c>
      <c r="W934" s="148" t="str">
        <f t="shared" si="3772"/>
        <v/>
      </c>
      <c r="X934" s="175" t="str">
        <f t="shared" si="3773"/>
        <v/>
      </c>
      <c r="Y934" s="170" t="str">
        <f t="shared" si="3774"/>
        <v/>
      </c>
      <c r="Z934" s="150" t="str">
        <f t="shared" si="19"/>
        <v/>
      </c>
      <c r="AA934" s="146" t="str">
        <f t="shared" si="20"/>
        <v/>
      </c>
      <c r="AB934" s="146" t="str">
        <f t="shared" si="21"/>
        <v/>
      </c>
      <c r="AC934" s="146" t="str">
        <f t="shared" si="22"/>
        <v/>
      </c>
      <c r="AD934" s="148" t="str">
        <f t="shared" si="3775"/>
        <v/>
      </c>
      <c r="AE934" s="148" t="str">
        <f t="shared" si="24"/>
        <v/>
      </c>
      <c r="AF934" s="175" t="str">
        <f t="shared" si="3776"/>
        <v/>
      </c>
      <c r="AG934" s="170" t="str">
        <f t="shared" si="3777"/>
        <v/>
      </c>
      <c r="AH934" s="148" t="str">
        <f t="shared" si="3778"/>
        <v/>
      </c>
      <c r="AI934" s="146" t="str">
        <f t="shared" si="28"/>
        <v/>
      </c>
      <c r="AJ934" s="146" t="str">
        <f t="shared" si="29"/>
        <v/>
      </c>
      <c r="AK934" s="146" t="str">
        <f t="shared" si="30"/>
        <v/>
      </c>
      <c r="AL934" s="146" t="str">
        <f t="shared" si="31"/>
        <v/>
      </c>
      <c r="AM934" s="171" t="str">
        <f t="shared" si="32"/>
        <v/>
      </c>
      <c r="AN934" s="171" t="str">
        <f t="shared" si="33"/>
        <v/>
      </c>
      <c r="AO934" s="146" t="str">
        <f t="shared" si="34"/>
        <v/>
      </c>
      <c r="AP934" s="146" t="str">
        <f t="shared" si="35"/>
        <v/>
      </c>
      <c r="AQ934" s="146" t="str">
        <f t="shared" si="36"/>
        <v/>
      </c>
      <c r="AR934" s="146" t="str">
        <f t="shared" ref="AR934:AS934" si="3903">IF(NOT(ISBLANK(CB934)),CONCATENATE(TEXT(CB934,"yyyy-mm-ddThh:MM:ss"),"Z"),"")</f>
        <v/>
      </c>
      <c r="AS934" s="146" t="str">
        <f t="shared" si="3903"/>
        <v/>
      </c>
      <c r="AT934" s="146" t="str">
        <f t="shared" si="38"/>
        <v/>
      </c>
      <c r="AU934" s="146" t="str">
        <f t="shared" si="39"/>
        <v/>
      </c>
      <c r="AV934" s="146" t="str">
        <f t="shared" ref="AV934:AW934" si="3904">IF(NOT(ISBLANK(DT934)),CONCATENATE(TEXT(DT934,"yyyy-mm-ddThh:MM:ss"),"Z"),"")</f>
        <v/>
      </c>
      <c r="AW934" s="146" t="str">
        <f t="shared" si="3904"/>
        <v/>
      </c>
      <c r="AX934" s="146" t="str">
        <f t="shared" ref="AX934:AZ934" si="3905">IF(NOT(ISBLANK(ED934)),CONCATENATE(TEXT(ED934,"yyyy-mm-ddThh:MM:ss"),"Z"),"")</f>
        <v/>
      </c>
      <c r="AY934" s="146" t="str">
        <f t="shared" si="3905"/>
        <v/>
      </c>
      <c r="AZ934" s="146" t="str">
        <f t="shared" si="3905"/>
        <v/>
      </c>
      <c r="BA934" s="176"/>
      <c r="BB934" s="152"/>
      <c r="BC934" s="177"/>
      <c r="BD934" s="154"/>
      <c r="BE934" s="155"/>
      <c r="BF934" s="154"/>
      <c r="BG934" s="155"/>
      <c r="BH934" s="169"/>
      <c r="BI934" s="162"/>
      <c r="BJ934" s="172"/>
      <c r="BK934" s="162"/>
      <c r="BL934" s="158"/>
      <c r="BM934" s="172"/>
      <c r="BN934" s="162"/>
      <c r="BO934" s="167"/>
      <c r="BP934" s="169"/>
      <c r="BQ934" s="162"/>
      <c r="BR934" s="162"/>
      <c r="BS934" s="174"/>
      <c r="BT934" s="162"/>
      <c r="BU934" s="174"/>
      <c r="BV934" s="174"/>
      <c r="BW934" s="174"/>
      <c r="BX934" s="173"/>
      <c r="BY934" s="158"/>
      <c r="BZ934" s="160"/>
      <c r="CA934" s="172"/>
      <c r="CB934" s="152"/>
      <c r="CC934" s="152"/>
      <c r="CD934" s="156"/>
      <c r="CE934" s="172"/>
      <c r="CF934" s="162"/>
      <c r="CG934" s="162"/>
      <c r="CH934" s="158"/>
      <c r="CI934" s="173"/>
      <c r="CJ934" s="178"/>
      <c r="CK934" s="173"/>
      <c r="CL934" s="165"/>
      <c r="CM934" s="172"/>
      <c r="CN934" s="162"/>
      <c r="CO934" s="162"/>
      <c r="CP934" s="162"/>
      <c r="CQ934" s="162"/>
      <c r="CR934" s="169"/>
      <c r="CS934" s="162"/>
      <c r="CT934" s="162"/>
      <c r="CU934" s="174"/>
      <c r="CV934" s="152"/>
      <c r="CW934" s="173"/>
      <c r="CX934" s="158"/>
      <c r="CY934" s="172"/>
      <c r="CZ934" s="162"/>
      <c r="DA934" s="162"/>
      <c r="DB934" s="158"/>
      <c r="DC934" s="173"/>
      <c r="DD934" s="178"/>
      <c r="DE934" s="173"/>
      <c r="DF934" s="165"/>
      <c r="DG934" s="172"/>
      <c r="DH934" s="178"/>
      <c r="DI934" s="172"/>
      <c r="DJ934" s="178"/>
      <c r="DK934" s="172"/>
      <c r="DL934" s="162"/>
      <c r="DM934" s="167"/>
      <c r="DN934" s="169"/>
      <c r="DO934" s="162"/>
      <c r="DP934" s="162"/>
      <c r="DQ934" s="174"/>
      <c r="DR934" s="152"/>
      <c r="DS934" s="172"/>
      <c r="DT934" s="152"/>
      <c r="DU934" s="152"/>
      <c r="DV934" s="156"/>
      <c r="DW934" s="173"/>
      <c r="DX934" s="158"/>
      <c r="DY934" s="172"/>
      <c r="DZ934" s="162"/>
      <c r="EA934" s="162"/>
      <c r="EB934" s="172"/>
      <c r="EC934" s="172"/>
      <c r="ED934" s="152"/>
      <c r="EE934" s="152"/>
      <c r="EF934" s="152"/>
      <c r="EG934" s="174"/>
      <c r="EH934" s="172"/>
      <c r="EI934" s="162"/>
      <c r="EJ934" s="162"/>
    </row>
    <row r="935" spans="1:140" ht="12.5">
      <c r="A935" s="168"/>
      <c r="B935" s="169"/>
      <c r="C935" s="144" t="str">
        <f t="shared" si="0"/>
        <v/>
      </c>
      <c r="D935" s="144" t="str">
        <f t="shared" si="3767"/>
        <v/>
      </c>
      <c r="E935" s="144" t="str">
        <f t="shared" si="2"/>
        <v/>
      </c>
      <c r="F935" s="145" t="str">
        <f t="shared" si="3768"/>
        <v/>
      </c>
      <c r="G935" s="145" t="str">
        <f t="shared" si="4"/>
        <v/>
      </c>
      <c r="H935" s="145" t="str">
        <f t="shared" si="5"/>
        <v/>
      </c>
      <c r="I935" s="146" t="str">
        <f t="shared" ref="I935:J935" si="3906">IF(COUNTA($DO935:$DX935)&gt;0,$BA935,"")</f>
        <v/>
      </c>
      <c r="J935" s="146" t="str">
        <f t="shared" si="3906"/>
        <v/>
      </c>
      <c r="K935" s="147" t="str">
        <f t="shared" si="43"/>
        <v/>
      </c>
      <c r="L935" s="147" t="str">
        <f t="shared" si="7"/>
        <v/>
      </c>
      <c r="M935" s="147" t="str">
        <f t="shared" si="8"/>
        <v/>
      </c>
      <c r="N935" s="147" t="str">
        <f t="shared" si="48"/>
        <v/>
      </c>
      <c r="O935" s="147" t="str">
        <f t="shared" si="9"/>
        <v/>
      </c>
      <c r="P935" s="146" t="str">
        <f t="shared" si="3770"/>
        <v/>
      </c>
      <c r="Q935" s="147" t="str">
        <f t="shared" si="3771"/>
        <v/>
      </c>
      <c r="R935" s="146" t="str">
        <f t="shared" si="12"/>
        <v/>
      </c>
      <c r="S935" s="146" t="str">
        <f t="shared" si="13"/>
        <v/>
      </c>
      <c r="T935" s="146" t="str">
        <f>IF(NOT(ISBLANK(DH935)),
        IF(AND(ISREF('Input Tenderers'!$J$8:$K$8),COUNTA('Input Tenderers'!$N$8)&gt;0),
                IF(COUNTA('Input Implementation Transactio'!$N935:$O935)&gt;0,"supplier;tenderer;payee","supplier;tenderer"),
                IF(COUNTA('Input Implementation Transactio'!$N935:$O935)&gt;0,"supplier;payee","supplier")
                ),
        IF(COUNTA('Input Implementation Transactio'!$N935:$O935)&gt;0, "payee", "")
        )</f>
        <v/>
      </c>
      <c r="U935" s="146" t="str">
        <f t="shared" si="14"/>
        <v/>
      </c>
      <c r="V935" s="146" t="str">
        <f t="shared" si="15"/>
        <v/>
      </c>
      <c r="W935" s="148" t="str">
        <f t="shared" si="3772"/>
        <v/>
      </c>
      <c r="X935" s="175" t="str">
        <f t="shared" si="3773"/>
        <v/>
      </c>
      <c r="Y935" s="170" t="str">
        <f t="shared" si="3774"/>
        <v/>
      </c>
      <c r="Z935" s="150" t="str">
        <f t="shared" si="19"/>
        <v/>
      </c>
      <c r="AA935" s="146" t="str">
        <f t="shared" si="20"/>
        <v/>
      </c>
      <c r="AB935" s="146" t="str">
        <f t="shared" si="21"/>
        <v/>
      </c>
      <c r="AC935" s="146" t="str">
        <f t="shared" si="22"/>
        <v/>
      </c>
      <c r="AD935" s="148" t="str">
        <f t="shared" si="3775"/>
        <v/>
      </c>
      <c r="AE935" s="148" t="str">
        <f t="shared" si="24"/>
        <v/>
      </c>
      <c r="AF935" s="175" t="str">
        <f t="shared" si="3776"/>
        <v/>
      </c>
      <c r="AG935" s="170" t="str">
        <f t="shared" si="3777"/>
        <v/>
      </c>
      <c r="AH935" s="148" t="str">
        <f t="shared" si="3778"/>
        <v/>
      </c>
      <c r="AI935" s="146" t="str">
        <f t="shared" si="28"/>
        <v/>
      </c>
      <c r="AJ935" s="146" t="str">
        <f t="shared" si="29"/>
        <v/>
      </c>
      <c r="AK935" s="146" t="str">
        <f t="shared" si="30"/>
        <v/>
      </c>
      <c r="AL935" s="146" t="str">
        <f t="shared" si="31"/>
        <v/>
      </c>
      <c r="AM935" s="171" t="str">
        <f t="shared" si="32"/>
        <v/>
      </c>
      <c r="AN935" s="171" t="str">
        <f t="shared" si="33"/>
        <v/>
      </c>
      <c r="AO935" s="146" t="str">
        <f t="shared" si="34"/>
        <v/>
      </c>
      <c r="AP935" s="146" t="str">
        <f t="shared" si="35"/>
        <v/>
      </c>
      <c r="AQ935" s="146" t="str">
        <f t="shared" si="36"/>
        <v/>
      </c>
      <c r="AR935" s="146" t="str">
        <f t="shared" ref="AR935:AS935" si="3907">IF(NOT(ISBLANK(CB935)),CONCATENATE(TEXT(CB935,"yyyy-mm-ddThh:MM:ss"),"Z"),"")</f>
        <v/>
      </c>
      <c r="AS935" s="146" t="str">
        <f t="shared" si="3907"/>
        <v/>
      </c>
      <c r="AT935" s="146" t="str">
        <f t="shared" si="38"/>
        <v/>
      </c>
      <c r="AU935" s="146" t="str">
        <f t="shared" si="39"/>
        <v/>
      </c>
      <c r="AV935" s="146" t="str">
        <f t="shared" ref="AV935:AW935" si="3908">IF(NOT(ISBLANK(DT935)),CONCATENATE(TEXT(DT935,"yyyy-mm-ddThh:MM:ss"),"Z"),"")</f>
        <v/>
      </c>
      <c r="AW935" s="146" t="str">
        <f t="shared" si="3908"/>
        <v/>
      </c>
      <c r="AX935" s="146" t="str">
        <f t="shared" ref="AX935:AZ935" si="3909">IF(NOT(ISBLANK(ED935)),CONCATENATE(TEXT(ED935,"yyyy-mm-ddThh:MM:ss"),"Z"),"")</f>
        <v/>
      </c>
      <c r="AY935" s="146" t="str">
        <f t="shared" si="3909"/>
        <v/>
      </c>
      <c r="AZ935" s="146" t="str">
        <f t="shared" si="3909"/>
        <v/>
      </c>
      <c r="BA935" s="176"/>
      <c r="BB935" s="152"/>
      <c r="BC935" s="177"/>
      <c r="BD935" s="154"/>
      <c r="BE935" s="155"/>
      <c r="BF935" s="154"/>
      <c r="BG935" s="155"/>
      <c r="BH935" s="169"/>
      <c r="BI935" s="162"/>
      <c r="BJ935" s="172"/>
      <c r="BK935" s="162"/>
      <c r="BL935" s="158"/>
      <c r="BM935" s="172"/>
      <c r="BN935" s="162"/>
      <c r="BO935" s="167"/>
      <c r="BP935" s="169"/>
      <c r="BQ935" s="162"/>
      <c r="BR935" s="162"/>
      <c r="BS935" s="174"/>
      <c r="BT935" s="162"/>
      <c r="BU935" s="174"/>
      <c r="BV935" s="174"/>
      <c r="BW935" s="174"/>
      <c r="BX935" s="173"/>
      <c r="BY935" s="158"/>
      <c r="BZ935" s="160"/>
      <c r="CA935" s="172"/>
      <c r="CB935" s="152"/>
      <c r="CC935" s="152"/>
      <c r="CD935" s="156"/>
      <c r="CE935" s="172"/>
      <c r="CF935" s="162"/>
      <c r="CG935" s="162"/>
      <c r="CH935" s="158"/>
      <c r="CI935" s="173"/>
      <c r="CJ935" s="178"/>
      <c r="CK935" s="173"/>
      <c r="CL935" s="165"/>
      <c r="CM935" s="172"/>
      <c r="CN935" s="162"/>
      <c r="CO935" s="162"/>
      <c r="CP935" s="162"/>
      <c r="CQ935" s="162"/>
      <c r="CR935" s="169"/>
      <c r="CS935" s="162"/>
      <c r="CT935" s="162"/>
      <c r="CU935" s="174"/>
      <c r="CV935" s="152"/>
      <c r="CW935" s="173"/>
      <c r="CX935" s="158"/>
      <c r="CY935" s="172"/>
      <c r="CZ935" s="162"/>
      <c r="DA935" s="162"/>
      <c r="DB935" s="158"/>
      <c r="DC935" s="173"/>
      <c r="DD935" s="178"/>
      <c r="DE935" s="173"/>
      <c r="DF935" s="165"/>
      <c r="DG935" s="172"/>
      <c r="DH935" s="178"/>
      <c r="DI935" s="172"/>
      <c r="DJ935" s="178"/>
      <c r="DK935" s="172"/>
      <c r="DL935" s="162"/>
      <c r="DM935" s="167"/>
      <c r="DN935" s="169"/>
      <c r="DO935" s="162"/>
      <c r="DP935" s="162"/>
      <c r="DQ935" s="174"/>
      <c r="DR935" s="152"/>
      <c r="DS935" s="172"/>
      <c r="DT935" s="152"/>
      <c r="DU935" s="152"/>
      <c r="DV935" s="156"/>
      <c r="DW935" s="173"/>
      <c r="DX935" s="158"/>
      <c r="DY935" s="172"/>
      <c r="DZ935" s="162"/>
      <c r="EA935" s="162"/>
      <c r="EB935" s="172"/>
      <c r="EC935" s="172"/>
      <c r="ED935" s="152"/>
      <c r="EE935" s="152"/>
      <c r="EF935" s="152"/>
      <c r="EG935" s="174"/>
      <c r="EH935" s="172"/>
      <c r="EI935" s="162"/>
      <c r="EJ935" s="162"/>
    </row>
    <row r="936" spans="1:140" ht="12.5">
      <c r="A936" s="168"/>
      <c r="B936" s="169"/>
      <c r="C936" s="144" t="str">
        <f t="shared" si="0"/>
        <v/>
      </c>
      <c r="D936" s="144" t="str">
        <f t="shared" si="3767"/>
        <v/>
      </c>
      <c r="E936" s="144" t="str">
        <f t="shared" si="2"/>
        <v/>
      </c>
      <c r="F936" s="145" t="str">
        <f t="shared" si="3768"/>
        <v/>
      </c>
      <c r="G936" s="145" t="str">
        <f t="shared" si="4"/>
        <v/>
      </c>
      <c r="H936" s="145" t="str">
        <f t="shared" si="5"/>
        <v/>
      </c>
      <c r="I936" s="146" t="str">
        <f t="shared" ref="I936:J936" si="3910">IF(COUNTA($DO936:$DX936)&gt;0,$BA936,"")</f>
        <v/>
      </c>
      <c r="J936" s="146" t="str">
        <f t="shared" si="3910"/>
        <v/>
      </c>
      <c r="K936" s="147" t="str">
        <f t="shared" si="43"/>
        <v/>
      </c>
      <c r="L936" s="147" t="str">
        <f t="shared" si="7"/>
        <v/>
      </c>
      <c r="M936" s="147" t="str">
        <f t="shared" si="8"/>
        <v/>
      </c>
      <c r="N936" s="147" t="str">
        <f t="shared" si="48"/>
        <v/>
      </c>
      <c r="O936" s="147" t="str">
        <f t="shared" si="9"/>
        <v/>
      </c>
      <c r="P936" s="146" t="str">
        <f t="shared" si="3770"/>
        <v/>
      </c>
      <c r="Q936" s="147" t="str">
        <f t="shared" si="3771"/>
        <v/>
      </c>
      <c r="R936" s="146" t="str">
        <f t="shared" si="12"/>
        <v/>
      </c>
      <c r="S936" s="146" t="str">
        <f t="shared" si="13"/>
        <v/>
      </c>
      <c r="T936" s="146" t="str">
        <f>IF(NOT(ISBLANK(DH936)),
        IF(AND(ISREF('Input Tenderers'!$J$8:$K$8),COUNTA('Input Tenderers'!$N$8)&gt;0),
                IF(COUNTA('Input Implementation Transactio'!$N936:$O936)&gt;0,"supplier;tenderer;payee","supplier;tenderer"),
                IF(COUNTA('Input Implementation Transactio'!$N936:$O936)&gt;0,"supplier;payee","supplier")
                ),
        IF(COUNTA('Input Implementation Transactio'!$N936:$O936)&gt;0, "payee", "")
        )</f>
        <v/>
      </c>
      <c r="U936" s="146" t="str">
        <f t="shared" si="14"/>
        <v/>
      </c>
      <c r="V936" s="146" t="str">
        <f t="shared" si="15"/>
        <v/>
      </c>
      <c r="W936" s="148" t="str">
        <f t="shared" si="3772"/>
        <v/>
      </c>
      <c r="X936" s="175" t="str">
        <f t="shared" si="3773"/>
        <v/>
      </c>
      <c r="Y936" s="170" t="str">
        <f t="shared" si="3774"/>
        <v/>
      </c>
      <c r="Z936" s="150" t="str">
        <f t="shared" si="19"/>
        <v/>
      </c>
      <c r="AA936" s="146" t="str">
        <f t="shared" si="20"/>
        <v/>
      </c>
      <c r="AB936" s="146" t="str">
        <f t="shared" si="21"/>
        <v/>
      </c>
      <c r="AC936" s="146" t="str">
        <f t="shared" si="22"/>
        <v/>
      </c>
      <c r="AD936" s="148" t="str">
        <f t="shared" si="3775"/>
        <v/>
      </c>
      <c r="AE936" s="148" t="str">
        <f t="shared" si="24"/>
        <v/>
      </c>
      <c r="AF936" s="175" t="str">
        <f t="shared" si="3776"/>
        <v/>
      </c>
      <c r="AG936" s="170" t="str">
        <f t="shared" si="3777"/>
        <v/>
      </c>
      <c r="AH936" s="148" t="str">
        <f t="shared" si="3778"/>
        <v/>
      </c>
      <c r="AI936" s="146" t="str">
        <f t="shared" si="28"/>
        <v/>
      </c>
      <c r="AJ936" s="146" t="str">
        <f t="shared" si="29"/>
        <v/>
      </c>
      <c r="AK936" s="146" t="str">
        <f t="shared" si="30"/>
        <v/>
      </c>
      <c r="AL936" s="146" t="str">
        <f t="shared" si="31"/>
        <v/>
      </c>
      <c r="AM936" s="171" t="str">
        <f t="shared" si="32"/>
        <v/>
      </c>
      <c r="AN936" s="171" t="str">
        <f t="shared" si="33"/>
        <v/>
      </c>
      <c r="AO936" s="146" t="str">
        <f t="shared" si="34"/>
        <v/>
      </c>
      <c r="AP936" s="146" t="str">
        <f t="shared" si="35"/>
        <v/>
      </c>
      <c r="AQ936" s="146" t="str">
        <f t="shared" si="36"/>
        <v/>
      </c>
      <c r="AR936" s="146" t="str">
        <f t="shared" ref="AR936:AS936" si="3911">IF(NOT(ISBLANK(CB936)),CONCATENATE(TEXT(CB936,"yyyy-mm-ddThh:MM:ss"),"Z"),"")</f>
        <v/>
      </c>
      <c r="AS936" s="146" t="str">
        <f t="shared" si="3911"/>
        <v/>
      </c>
      <c r="AT936" s="146" t="str">
        <f t="shared" si="38"/>
        <v/>
      </c>
      <c r="AU936" s="146" t="str">
        <f t="shared" si="39"/>
        <v/>
      </c>
      <c r="AV936" s="146" t="str">
        <f t="shared" ref="AV936:AW936" si="3912">IF(NOT(ISBLANK(DT936)),CONCATENATE(TEXT(DT936,"yyyy-mm-ddThh:MM:ss"),"Z"),"")</f>
        <v/>
      </c>
      <c r="AW936" s="146" t="str">
        <f t="shared" si="3912"/>
        <v/>
      </c>
      <c r="AX936" s="146" t="str">
        <f t="shared" ref="AX936:AZ936" si="3913">IF(NOT(ISBLANK(ED936)),CONCATENATE(TEXT(ED936,"yyyy-mm-ddThh:MM:ss"),"Z"),"")</f>
        <v/>
      </c>
      <c r="AY936" s="146" t="str">
        <f t="shared" si="3913"/>
        <v/>
      </c>
      <c r="AZ936" s="146" t="str">
        <f t="shared" si="3913"/>
        <v/>
      </c>
      <c r="BA936" s="176"/>
      <c r="BB936" s="152"/>
      <c r="BC936" s="177"/>
      <c r="BD936" s="154"/>
      <c r="BE936" s="155"/>
      <c r="BF936" s="154"/>
      <c r="BG936" s="155"/>
      <c r="BH936" s="169"/>
      <c r="BI936" s="162"/>
      <c r="BJ936" s="172"/>
      <c r="BK936" s="162"/>
      <c r="BL936" s="158"/>
      <c r="BM936" s="172"/>
      <c r="BN936" s="162"/>
      <c r="BO936" s="167"/>
      <c r="BP936" s="169"/>
      <c r="BQ936" s="162"/>
      <c r="BR936" s="162"/>
      <c r="BS936" s="174"/>
      <c r="BT936" s="162"/>
      <c r="BU936" s="174"/>
      <c r="BV936" s="174"/>
      <c r="BW936" s="174"/>
      <c r="BX936" s="173"/>
      <c r="BY936" s="158"/>
      <c r="BZ936" s="160"/>
      <c r="CA936" s="172"/>
      <c r="CB936" s="152"/>
      <c r="CC936" s="152"/>
      <c r="CD936" s="156"/>
      <c r="CE936" s="172"/>
      <c r="CF936" s="162"/>
      <c r="CG936" s="162"/>
      <c r="CH936" s="158"/>
      <c r="CI936" s="173"/>
      <c r="CJ936" s="178"/>
      <c r="CK936" s="173"/>
      <c r="CL936" s="165"/>
      <c r="CM936" s="172"/>
      <c r="CN936" s="162"/>
      <c r="CO936" s="162"/>
      <c r="CP936" s="162"/>
      <c r="CQ936" s="162"/>
      <c r="CR936" s="169"/>
      <c r="CS936" s="162"/>
      <c r="CT936" s="162"/>
      <c r="CU936" s="174"/>
      <c r="CV936" s="152"/>
      <c r="CW936" s="173"/>
      <c r="CX936" s="158"/>
      <c r="CY936" s="172"/>
      <c r="CZ936" s="162"/>
      <c r="DA936" s="162"/>
      <c r="DB936" s="158"/>
      <c r="DC936" s="173"/>
      <c r="DD936" s="178"/>
      <c r="DE936" s="173"/>
      <c r="DF936" s="165"/>
      <c r="DG936" s="172"/>
      <c r="DH936" s="178"/>
      <c r="DI936" s="172"/>
      <c r="DJ936" s="178"/>
      <c r="DK936" s="172"/>
      <c r="DL936" s="162"/>
      <c r="DM936" s="167"/>
      <c r="DN936" s="169"/>
      <c r="DO936" s="162"/>
      <c r="DP936" s="162"/>
      <c r="DQ936" s="174"/>
      <c r="DR936" s="152"/>
      <c r="DS936" s="172"/>
      <c r="DT936" s="152"/>
      <c r="DU936" s="152"/>
      <c r="DV936" s="156"/>
      <c r="DW936" s="173"/>
      <c r="DX936" s="158"/>
      <c r="DY936" s="172"/>
      <c r="DZ936" s="162"/>
      <c r="EA936" s="162"/>
      <c r="EB936" s="172"/>
      <c r="EC936" s="172"/>
      <c r="ED936" s="152"/>
      <c r="EE936" s="152"/>
      <c r="EF936" s="152"/>
      <c r="EG936" s="174"/>
      <c r="EH936" s="172"/>
      <c r="EI936" s="162"/>
      <c r="EJ936" s="162"/>
    </row>
    <row r="937" spans="1:140" ht="12.5">
      <c r="A937" s="168"/>
      <c r="B937" s="169"/>
      <c r="C937" s="144" t="str">
        <f t="shared" si="0"/>
        <v/>
      </c>
      <c r="D937" s="144" t="str">
        <f t="shared" si="3767"/>
        <v/>
      </c>
      <c r="E937" s="144" t="str">
        <f t="shared" si="2"/>
        <v/>
      </c>
      <c r="F937" s="145" t="str">
        <f t="shared" si="3768"/>
        <v/>
      </c>
      <c r="G937" s="145" t="str">
        <f t="shared" si="4"/>
        <v/>
      </c>
      <c r="H937" s="145" t="str">
        <f t="shared" si="5"/>
        <v/>
      </c>
      <c r="I937" s="146" t="str">
        <f t="shared" ref="I937:J937" si="3914">IF(COUNTA($DO937:$DX937)&gt;0,$BA937,"")</f>
        <v/>
      </c>
      <c r="J937" s="146" t="str">
        <f t="shared" si="3914"/>
        <v/>
      </c>
      <c r="K937" s="147" t="str">
        <f t="shared" si="43"/>
        <v/>
      </c>
      <c r="L937" s="147" t="str">
        <f t="shared" si="7"/>
        <v/>
      </c>
      <c r="M937" s="147" t="str">
        <f t="shared" si="8"/>
        <v/>
      </c>
      <c r="N937" s="147" t="str">
        <f t="shared" si="48"/>
        <v/>
      </c>
      <c r="O937" s="147" t="str">
        <f t="shared" si="9"/>
        <v/>
      </c>
      <c r="P937" s="146" t="str">
        <f t="shared" si="3770"/>
        <v/>
      </c>
      <c r="Q937" s="147" t="str">
        <f t="shared" si="3771"/>
        <v/>
      </c>
      <c r="R937" s="146" t="str">
        <f t="shared" si="12"/>
        <v/>
      </c>
      <c r="S937" s="146" t="str">
        <f t="shared" si="13"/>
        <v/>
      </c>
      <c r="T937" s="146" t="str">
        <f>IF(NOT(ISBLANK(DH937)),
        IF(AND(ISREF('Input Tenderers'!$J$8:$K$8),COUNTA('Input Tenderers'!$N$8)&gt;0),
                IF(COUNTA('Input Implementation Transactio'!$N937:$O937)&gt;0,"supplier;tenderer;payee","supplier;tenderer"),
                IF(COUNTA('Input Implementation Transactio'!$N937:$O937)&gt;0,"supplier;payee","supplier")
                ),
        IF(COUNTA('Input Implementation Transactio'!$N937:$O937)&gt;0, "payee", "")
        )</f>
        <v/>
      </c>
      <c r="U937" s="146" t="str">
        <f t="shared" si="14"/>
        <v/>
      </c>
      <c r="V937" s="146" t="str">
        <f t="shared" si="15"/>
        <v/>
      </c>
      <c r="W937" s="148" t="str">
        <f t="shared" si="3772"/>
        <v/>
      </c>
      <c r="X937" s="175" t="str">
        <f t="shared" si="3773"/>
        <v/>
      </c>
      <c r="Y937" s="170" t="str">
        <f t="shared" si="3774"/>
        <v/>
      </c>
      <c r="Z937" s="150" t="str">
        <f t="shared" si="19"/>
        <v/>
      </c>
      <c r="AA937" s="146" t="str">
        <f t="shared" si="20"/>
        <v/>
      </c>
      <c r="AB937" s="146" t="str">
        <f t="shared" si="21"/>
        <v/>
      </c>
      <c r="AC937" s="146" t="str">
        <f t="shared" si="22"/>
        <v/>
      </c>
      <c r="AD937" s="148" t="str">
        <f t="shared" si="3775"/>
        <v/>
      </c>
      <c r="AE937" s="148" t="str">
        <f t="shared" si="24"/>
        <v/>
      </c>
      <c r="AF937" s="175" t="str">
        <f t="shared" si="3776"/>
        <v/>
      </c>
      <c r="AG937" s="170" t="str">
        <f t="shared" si="3777"/>
        <v/>
      </c>
      <c r="AH937" s="148" t="str">
        <f t="shared" si="3778"/>
        <v/>
      </c>
      <c r="AI937" s="146" t="str">
        <f t="shared" si="28"/>
        <v/>
      </c>
      <c r="AJ937" s="146" t="str">
        <f t="shared" si="29"/>
        <v/>
      </c>
      <c r="AK937" s="146" t="str">
        <f t="shared" si="30"/>
        <v/>
      </c>
      <c r="AL937" s="146" t="str">
        <f t="shared" si="31"/>
        <v/>
      </c>
      <c r="AM937" s="171" t="str">
        <f t="shared" si="32"/>
        <v/>
      </c>
      <c r="AN937" s="171" t="str">
        <f t="shared" si="33"/>
        <v/>
      </c>
      <c r="AO937" s="146" t="str">
        <f t="shared" si="34"/>
        <v/>
      </c>
      <c r="AP937" s="146" t="str">
        <f t="shared" si="35"/>
        <v/>
      </c>
      <c r="AQ937" s="146" t="str">
        <f t="shared" si="36"/>
        <v/>
      </c>
      <c r="AR937" s="146" t="str">
        <f t="shared" ref="AR937:AS937" si="3915">IF(NOT(ISBLANK(CB937)),CONCATENATE(TEXT(CB937,"yyyy-mm-ddThh:MM:ss"),"Z"),"")</f>
        <v/>
      </c>
      <c r="AS937" s="146" t="str">
        <f t="shared" si="3915"/>
        <v/>
      </c>
      <c r="AT937" s="146" t="str">
        <f t="shared" si="38"/>
        <v/>
      </c>
      <c r="AU937" s="146" t="str">
        <f t="shared" si="39"/>
        <v/>
      </c>
      <c r="AV937" s="146" t="str">
        <f t="shared" ref="AV937:AW937" si="3916">IF(NOT(ISBLANK(DT937)),CONCATENATE(TEXT(DT937,"yyyy-mm-ddThh:MM:ss"),"Z"),"")</f>
        <v/>
      </c>
      <c r="AW937" s="146" t="str">
        <f t="shared" si="3916"/>
        <v/>
      </c>
      <c r="AX937" s="146" t="str">
        <f t="shared" ref="AX937:AZ937" si="3917">IF(NOT(ISBLANK(ED937)),CONCATENATE(TEXT(ED937,"yyyy-mm-ddThh:MM:ss"),"Z"),"")</f>
        <v/>
      </c>
      <c r="AY937" s="146" t="str">
        <f t="shared" si="3917"/>
        <v/>
      </c>
      <c r="AZ937" s="146" t="str">
        <f t="shared" si="3917"/>
        <v/>
      </c>
      <c r="BA937" s="176"/>
      <c r="BB937" s="152"/>
      <c r="BC937" s="177"/>
      <c r="BD937" s="154"/>
      <c r="BE937" s="155"/>
      <c r="BF937" s="154"/>
      <c r="BG937" s="155"/>
      <c r="BH937" s="169"/>
      <c r="BI937" s="162"/>
      <c r="BJ937" s="172"/>
      <c r="BK937" s="162"/>
      <c r="BL937" s="158"/>
      <c r="BM937" s="172"/>
      <c r="BN937" s="162"/>
      <c r="BO937" s="167"/>
      <c r="BP937" s="169"/>
      <c r="BQ937" s="162"/>
      <c r="BR937" s="162"/>
      <c r="BS937" s="174"/>
      <c r="BT937" s="162"/>
      <c r="BU937" s="174"/>
      <c r="BV937" s="174"/>
      <c r="BW937" s="174"/>
      <c r="BX937" s="173"/>
      <c r="BY937" s="158"/>
      <c r="BZ937" s="160"/>
      <c r="CA937" s="172"/>
      <c r="CB937" s="152"/>
      <c r="CC937" s="152"/>
      <c r="CD937" s="156"/>
      <c r="CE937" s="172"/>
      <c r="CF937" s="162"/>
      <c r="CG937" s="162"/>
      <c r="CH937" s="158"/>
      <c r="CI937" s="173"/>
      <c r="CJ937" s="178"/>
      <c r="CK937" s="173"/>
      <c r="CL937" s="165"/>
      <c r="CM937" s="172"/>
      <c r="CN937" s="162"/>
      <c r="CO937" s="162"/>
      <c r="CP937" s="162"/>
      <c r="CQ937" s="162"/>
      <c r="CR937" s="169"/>
      <c r="CS937" s="162"/>
      <c r="CT937" s="162"/>
      <c r="CU937" s="174"/>
      <c r="CV937" s="152"/>
      <c r="CW937" s="173"/>
      <c r="CX937" s="158"/>
      <c r="CY937" s="172"/>
      <c r="CZ937" s="162"/>
      <c r="DA937" s="162"/>
      <c r="DB937" s="158"/>
      <c r="DC937" s="173"/>
      <c r="DD937" s="178"/>
      <c r="DE937" s="173"/>
      <c r="DF937" s="165"/>
      <c r="DG937" s="172"/>
      <c r="DH937" s="178"/>
      <c r="DI937" s="172"/>
      <c r="DJ937" s="178"/>
      <c r="DK937" s="172"/>
      <c r="DL937" s="162"/>
      <c r="DM937" s="167"/>
      <c r="DN937" s="169"/>
      <c r="DO937" s="162"/>
      <c r="DP937" s="162"/>
      <c r="DQ937" s="174"/>
      <c r="DR937" s="152"/>
      <c r="DS937" s="172"/>
      <c r="DT937" s="152"/>
      <c r="DU937" s="152"/>
      <c r="DV937" s="156"/>
      <c r="DW937" s="173"/>
      <c r="DX937" s="158"/>
      <c r="DY937" s="172"/>
      <c r="DZ937" s="162"/>
      <c r="EA937" s="162"/>
      <c r="EB937" s="172"/>
      <c r="EC937" s="172"/>
      <c r="ED937" s="152"/>
      <c r="EE937" s="152"/>
      <c r="EF937" s="152"/>
      <c r="EG937" s="174"/>
      <c r="EH937" s="172"/>
      <c r="EI937" s="162"/>
      <c r="EJ937" s="162"/>
    </row>
    <row r="938" spans="1:140" ht="12.5">
      <c r="A938" s="168"/>
      <c r="B938" s="169"/>
      <c r="C938" s="144" t="str">
        <f t="shared" si="0"/>
        <v/>
      </c>
      <c r="D938" s="144" t="str">
        <f t="shared" si="3767"/>
        <v/>
      </c>
      <c r="E938" s="144" t="str">
        <f t="shared" si="2"/>
        <v/>
      </c>
      <c r="F938" s="145" t="str">
        <f t="shared" si="3768"/>
        <v/>
      </c>
      <c r="G938" s="145" t="str">
        <f t="shared" si="4"/>
        <v/>
      </c>
      <c r="H938" s="145" t="str">
        <f t="shared" si="5"/>
        <v/>
      </c>
      <c r="I938" s="146" t="str">
        <f t="shared" ref="I938:J938" si="3918">IF(COUNTA($DO938:$DX938)&gt;0,$BA938,"")</f>
        <v/>
      </c>
      <c r="J938" s="146" t="str">
        <f t="shared" si="3918"/>
        <v/>
      </c>
      <c r="K938" s="147" t="str">
        <f t="shared" si="43"/>
        <v/>
      </c>
      <c r="L938" s="147" t="str">
        <f t="shared" si="7"/>
        <v/>
      </c>
      <c r="M938" s="147" t="str">
        <f t="shared" si="8"/>
        <v/>
      </c>
      <c r="N938" s="147" t="str">
        <f t="shared" si="48"/>
        <v/>
      </c>
      <c r="O938" s="147" t="str">
        <f t="shared" si="9"/>
        <v/>
      </c>
      <c r="P938" s="146" t="str">
        <f t="shared" si="3770"/>
        <v/>
      </c>
      <c r="Q938" s="147" t="str">
        <f t="shared" si="3771"/>
        <v/>
      </c>
      <c r="R938" s="146" t="str">
        <f t="shared" si="12"/>
        <v/>
      </c>
      <c r="S938" s="146" t="str">
        <f t="shared" si="13"/>
        <v/>
      </c>
      <c r="T938" s="146" t="str">
        <f>IF(NOT(ISBLANK(DH938)),
        IF(AND(ISREF('Input Tenderers'!$J$8:$K$8),COUNTA('Input Tenderers'!$N$8)&gt;0),
                IF(COUNTA('Input Implementation Transactio'!$N938:$O938)&gt;0,"supplier;tenderer;payee","supplier;tenderer"),
                IF(COUNTA('Input Implementation Transactio'!$N938:$O938)&gt;0,"supplier;payee","supplier")
                ),
        IF(COUNTA('Input Implementation Transactio'!$N938:$O938)&gt;0, "payee", "")
        )</f>
        <v/>
      </c>
      <c r="U938" s="146" t="str">
        <f t="shared" si="14"/>
        <v/>
      </c>
      <c r="V938" s="146" t="str">
        <f t="shared" si="15"/>
        <v/>
      </c>
      <c r="W938" s="148" t="str">
        <f t="shared" si="3772"/>
        <v/>
      </c>
      <c r="X938" s="175" t="str">
        <f t="shared" si="3773"/>
        <v/>
      </c>
      <c r="Y938" s="170" t="str">
        <f t="shared" si="3774"/>
        <v/>
      </c>
      <c r="Z938" s="150" t="str">
        <f t="shared" si="19"/>
        <v/>
      </c>
      <c r="AA938" s="146" t="str">
        <f t="shared" si="20"/>
        <v/>
      </c>
      <c r="AB938" s="146" t="str">
        <f t="shared" si="21"/>
        <v/>
      </c>
      <c r="AC938" s="146" t="str">
        <f t="shared" si="22"/>
        <v/>
      </c>
      <c r="AD938" s="148" t="str">
        <f t="shared" si="3775"/>
        <v/>
      </c>
      <c r="AE938" s="148" t="str">
        <f t="shared" si="24"/>
        <v/>
      </c>
      <c r="AF938" s="175" t="str">
        <f t="shared" si="3776"/>
        <v/>
      </c>
      <c r="AG938" s="170" t="str">
        <f t="shared" si="3777"/>
        <v/>
      </c>
      <c r="AH938" s="148" t="str">
        <f t="shared" si="3778"/>
        <v/>
      </c>
      <c r="AI938" s="146" t="str">
        <f t="shared" si="28"/>
        <v/>
      </c>
      <c r="AJ938" s="146" t="str">
        <f t="shared" si="29"/>
        <v/>
      </c>
      <c r="AK938" s="146" t="str">
        <f t="shared" si="30"/>
        <v/>
      </c>
      <c r="AL938" s="146" t="str">
        <f t="shared" si="31"/>
        <v/>
      </c>
      <c r="AM938" s="171" t="str">
        <f t="shared" si="32"/>
        <v/>
      </c>
      <c r="AN938" s="171" t="str">
        <f t="shared" si="33"/>
        <v/>
      </c>
      <c r="AO938" s="146" t="str">
        <f t="shared" si="34"/>
        <v/>
      </c>
      <c r="AP938" s="146" t="str">
        <f t="shared" si="35"/>
        <v/>
      </c>
      <c r="AQ938" s="146" t="str">
        <f t="shared" si="36"/>
        <v/>
      </c>
      <c r="AR938" s="146" t="str">
        <f t="shared" ref="AR938:AS938" si="3919">IF(NOT(ISBLANK(CB938)),CONCATENATE(TEXT(CB938,"yyyy-mm-ddThh:MM:ss"),"Z"),"")</f>
        <v/>
      </c>
      <c r="AS938" s="146" t="str">
        <f t="shared" si="3919"/>
        <v/>
      </c>
      <c r="AT938" s="146" t="str">
        <f t="shared" si="38"/>
        <v/>
      </c>
      <c r="AU938" s="146" t="str">
        <f t="shared" si="39"/>
        <v/>
      </c>
      <c r="AV938" s="146" t="str">
        <f t="shared" ref="AV938:AW938" si="3920">IF(NOT(ISBLANK(DT938)),CONCATENATE(TEXT(DT938,"yyyy-mm-ddThh:MM:ss"),"Z"),"")</f>
        <v/>
      </c>
      <c r="AW938" s="146" t="str">
        <f t="shared" si="3920"/>
        <v/>
      </c>
      <c r="AX938" s="146" t="str">
        <f t="shared" ref="AX938:AZ938" si="3921">IF(NOT(ISBLANK(ED938)),CONCATENATE(TEXT(ED938,"yyyy-mm-ddThh:MM:ss"),"Z"),"")</f>
        <v/>
      </c>
      <c r="AY938" s="146" t="str">
        <f t="shared" si="3921"/>
        <v/>
      </c>
      <c r="AZ938" s="146" t="str">
        <f t="shared" si="3921"/>
        <v/>
      </c>
      <c r="BA938" s="176"/>
      <c r="BB938" s="152"/>
      <c r="BC938" s="177"/>
      <c r="BD938" s="154"/>
      <c r="BE938" s="155"/>
      <c r="BF938" s="154"/>
      <c r="BG938" s="155"/>
      <c r="BH938" s="169"/>
      <c r="BI938" s="162"/>
      <c r="BJ938" s="172"/>
      <c r="BK938" s="162"/>
      <c r="BL938" s="158"/>
      <c r="BM938" s="172"/>
      <c r="BN938" s="162"/>
      <c r="BO938" s="167"/>
      <c r="BP938" s="169"/>
      <c r="BQ938" s="162"/>
      <c r="BR938" s="162"/>
      <c r="BS938" s="174"/>
      <c r="BT938" s="162"/>
      <c r="BU938" s="174"/>
      <c r="BV938" s="174"/>
      <c r="BW938" s="174"/>
      <c r="BX938" s="173"/>
      <c r="BY938" s="158"/>
      <c r="BZ938" s="160"/>
      <c r="CA938" s="172"/>
      <c r="CB938" s="152"/>
      <c r="CC938" s="152"/>
      <c r="CD938" s="156"/>
      <c r="CE938" s="172"/>
      <c r="CF938" s="162"/>
      <c r="CG938" s="162"/>
      <c r="CH938" s="158"/>
      <c r="CI938" s="173"/>
      <c r="CJ938" s="178"/>
      <c r="CK938" s="173"/>
      <c r="CL938" s="165"/>
      <c r="CM938" s="172"/>
      <c r="CN938" s="162"/>
      <c r="CO938" s="162"/>
      <c r="CP938" s="162"/>
      <c r="CQ938" s="162"/>
      <c r="CR938" s="169"/>
      <c r="CS938" s="162"/>
      <c r="CT938" s="162"/>
      <c r="CU938" s="174"/>
      <c r="CV938" s="152"/>
      <c r="CW938" s="173"/>
      <c r="CX938" s="158"/>
      <c r="CY938" s="172"/>
      <c r="CZ938" s="162"/>
      <c r="DA938" s="162"/>
      <c r="DB938" s="158"/>
      <c r="DC938" s="173"/>
      <c r="DD938" s="178"/>
      <c r="DE938" s="173"/>
      <c r="DF938" s="165"/>
      <c r="DG938" s="172"/>
      <c r="DH938" s="178"/>
      <c r="DI938" s="172"/>
      <c r="DJ938" s="178"/>
      <c r="DK938" s="172"/>
      <c r="DL938" s="162"/>
      <c r="DM938" s="167"/>
      <c r="DN938" s="169"/>
      <c r="DO938" s="162"/>
      <c r="DP938" s="162"/>
      <c r="DQ938" s="174"/>
      <c r="DR938" s="152"/>
      <c r="DS938" s="172"/>
      <c r="DT938" s="152"/>
      <c r="DU938" s="152"/>
      <c r="DV938" s="156"/>
      <c r="DW938" s="173"/>
      <c r="DX938" s="158"/>
      <c r="DY938" s="172"/>
      <c r="DZ938" s="162"/>
      <c r="EA938" s="162"/>
      <c r="EB938" s="172"/>
      <c r="EC938" s="172"/>
      <c r="ED938" s="152"/>
      <c r="EE938" s="152"/>
      <c r="EF938" s="152"/>
      <c r="EG938" s="174"/>
      <c r="EH938" s="172"/>
      <c r="EI938" s="162"/>
      <c r="EJ938" s="162"/>
    </row>
    <row r="939" spans="1:140" ht="12.5">
      <c r="A939" s="168"/>
      <c r="B939" s="169"/>
      <c r="C939" s="144" t="str">
        <f t="shared" si="0"/>
        <v/>
      </c>
      <c r="D939" s="144" t="str">
        <f t="shared" si="3767"/>
        <v/>
      </c>
      <c r="E939" s="144" t="str">
        <f t="shared" si="2"/>
        <v/>
      </c>
      <c r="F939" s="145" t="str">
        <f t="shared" si="3768"/>
        <v/>
      </c>
      <c r="G939" s="145" t="str">
        <f t="shared" si="4"/>
        <v/>
      </c>
      <c r="H939" s="145" t="str">
        <f t="shared" si="5"/>
        <v/>
      </c>
      <c r="I939" s="146" t="str">
        <f t="shared" ref="I939:J939" si="3922">IF(COUNTA($DO939:$DX939)&gt;0,$BA939,"")</f>
        <v/>
      </c>
      <c r="J939" s="146" t="str">
        <f t="shared" si="3922"/>
        <v/>
      </c>
      <c r="K939" s="147" t="str">
        <f t="shared" si="43"/>
        <v/>
      </c>
      <c r="L939" s="147" t="str">
        <f t="shared" si="7"/>
        <v/>
      </c>
      <c r="M939" s="147" t="str">
        <f t="shared" si="8"/>
        <v/>
      </c>
      <c r="N939" s="147" t="str">
        <f t="shared" si="48"/>
        <v/>
      </c>
      <c r="O939" s="147" t="str">
        <f t="shared" si="9"/>
        <v/>
      </c>
      <c r="P939" s="146" t="str">
        <f t="shared" si="3770"/>
        <v/>
      </c>
      <c r="Q939" s="147" t="str">
        <f t="shared" si="3771"/>
        <v/>
      </c>
      <c r="R939" s="146" t="str">
        <f t="shared" si="12"/>
        <v/>
      </c>
      <c r="S939" s="146" t="str">
        <f t="shared" si="13"/>
        <v/>
      </c>
      <c r="T939" s="146" t="str">
        <f>IF(NOT(ISBLANK(DH939)),
        IF(AND(ISREF('Input Tenderers'!$J$8:$K$8),COUNTA('Input Tenderers'!$N$8)&gt;0),
                IF(COUNTA('Input Implementation Transactio'!$N939:$O939)&gt;0,"supplier;tenderer;payee","supplier;tenderer"),
                IF(COUNTA('Input Implementation Transactio'!$N939:$O939)&gt;0,"supplier;payee","supplier")
                ),
        IF(COUNTA('Input Implementation Transactio'!$N939:$O939)&gt;0, "payee", "")
        )</f>
        <v/>
      </c>
      <c r="U939" s="146" t="str">
        <f t="shared" si="14"/>
        <v/>
      </c>
      <c r="V939" s="146" t="str">
        <f t="shared" si="15"/>
        <v/>
      </c>
      <c r="W939" s="148" t="str">
        <f t="shared" si="3772"/>
        <v/>
      </c>
      <c r="X939" s="175" t="str">
        <f t="shared" si="3773"/>
        <v/>
      </c>
      <c r="Y939" s="170" t="str">
        <f t="shared" si="3774"/>
        <v/>
      </c>
      <c r="Z939" s="150" t="str">
        <f t="shared" si="19"/>
        <v/>
      </c>
      <c r="AA939" s="146" t="str">
        <f t="shared" si="20"/>
        <v/>
      </c>
      <c r="AB939" s="146" t="str">
        <f t="shared" si="21"/>
        <v/>
      </c>
      <c r="AC939" s="146" t="str">
        <f t="shared" si="22"/>
        <v/>
      </c>
      <c r="AD939" s="148" t="str">
        <f t="shared" si="3775"/>
        <v/>
      </c>
      <c r="AE939" s="148" t="str">
        <f t="shared" si="24"/>
        <v/>
      </c>
      <c r="AF939" s="175" t="str">
        <f t="shared" si="3776"/>
        <v/>
      </c>
      <c r="AG939" s="170" t="str">
        <f t="shared" si="3777"/>
        <v/>
      </c>
      <c r="AH939" s="148" t="str">
        <f t="shared" si="3778"/>
        <v/>
      </c>
      <c r="AI939" s="146" t="str">
        <f t="shared" si="28"/>
        <v/>
      </c>
      <c r="AJ939" s="146" t="str">
        <f t="shared" si="29"/>
        <v/>
      </c>
      <c r="AK939" s="146" t="str">
        <f t="shared" si="30"/>
        <v/>
      </c>
      <c r="AL939" s="146" t="str">
        <f t="shared" si="31"/>
        <v/>
      </c>
      <c r="AM939" s="171" t="str">
        <f t="shared" si="32"/>
        <v/>
      </c>
      <c r="AN939" s="171" t="str">
        <f t="shared" si="33"/>
        <v/>
      </c>
      <c r="AO939" s="146" t="str">
        <f t="shared" si="34"/>
        <v/>
      </c>
      <c r="AP939" s="146" t="str">
        <f t="shared" si="35"/>
        <v/>
      </c>
      <c r="AQ939" s="146" t="str">
        <f t="shared" si="36"/>
        <v/>
      </c>
      <c r="AR939" s="146" t="str">
        <f t="shared" ref="AR939:AS939" si="3923">IF(NOT(ISBLANK(CB939)),CONCATENATE(TEXT(CB939,"yyyy-mm-ddThh:MM:ss"),"Z"),"")</f>
        <v/>
      </c>
      <c r="AS939" s="146" t="str">
        <f t="shared" si="3923"/>
        <v/>
      </c>
      <c r="AT939" s="146" t="str">
        <f t="shared" si="38"/>
        <v/>
      </c>
      <c r="AU939" s="146" t="str">
        <f t="shared" si="39"/>
        <v/>
      </c>
      <c r="AV939" s="146" t="str">
        <f t="shared" ref="AV939:AW939" si="3924">IF(NOT(ISBLANK(DT939)),CONCATENATE(TEXT(DT939,"yyyy-mm-ddThh:MM:ss"),"Z"),"")</f>
        <v/>
      </c>
      <c r="AW939" s="146" t="str">
        <f t="shared" si="3924"/>
        <v/>
      </c>
      <c r="AX939" s="146" t="str">
        <f t="shared" ref="AX939:AZ939" si="3925">IF(NOT(ISBLANK(ED939)),CONCATENATE(TEXT(ED939,"yyyy-mm-ddThh:MM:ss"),"Z"),"")</f>
        <v/>
      </c>
      <c r="AY939" s="146" t="str">
        <f t="shared" si="3925"/>
        <v/>
      </c>
      <c r="AZ939" s="146" t="str">
        <f t="shared" si="3925"/>
        <v/>
      </c>
      <c r="BA939" s="176"/>
      <c r="BB939" s="152"/>
      <c r="BC939" s="177"/>
      <c r="BD939" s="154"/>
      <c r="BE939" s="155"/>
      <c r="BF939" s="154"/>
      <c r="BG939" s="155"/>
      <c r="BH939" s="169"/>
      <c r="BI939" s="162"/>
      <c r="BJ939" s="172"/>
      <c r="BK939" s="162"/>
      <c r="BL939" s="158"/>
      <c r="BM939" s="172"/>
      <c r="BN939" s="162"/>
      <c r="BO939" s="167"/>
      <c r="BP939" s="169"/>
      <c r="BQ939" s="162"/>
      <c r="BR939" s="162"/>
      <c r="BS939" s="174"/>
      <c r="BT939" s="162"/>
      <c r="BU939" s="174"/>
      <c r="BV939" s="174"/>
      <c r="BW939" s="174"/>
      <c r="BX939" s="173"/>
      <c r="BY939" s="158"/>
      <c r="BZ939" s="160"/>
      <c r="CA939" s="172"/>
      <c r="CB939" s="152"/>
      <c r="CC939" s="152"/>
      <c r="CD939" s="156"/>
      <c r="CE939" s="172"/>
      <c r="CF939" s="162"/>
      <c r="CG939" s="162"/>
      <c r="CH939" s="158"/>
      <c r="CI939" s="173"/>
      <c r="CJ939" s="178"/>
      <c r="CK939" s="173"/>
      <c r="CL939" s="165"/>
      <c r="CM939" s="172"/>
      <c r="CN939" s="162"/>
      <c r="CO939" s="162"/>
      <c r="CP939" s="162"/>
      <c r="CQ939" s="162"/>
      <c r="CR939" s="169"/>
      <c r="CS939" s="162"/>
      <c r="CT939" s="162"/>
      <c r="CU939" s="174"/>
      <c r="CV939" s="152"/>
      <c r="CW939" s="173"/>
      <c r="CX939" s="158"/>
      <c r="CY939" s="172"/>
      <c r="CZ939" s="162"/>
      <c r="DA939" s="162"/>
      <c r="DB939" s="158"/>
      <c r="DC939" s="173"/>
      <c r="DD939" s="178"/>
      <c r="DE939" s="173"/>
      <c r="DF939" s="165"/>
      <c r="DG939" s="172"/>
      <c r="DH939" s="178"/>
      <c r="DI939" s="172"/>
      <c r="DJ939" s="178"/>
      <c r="DK939" s="172"/>
      <c r="DL939" s="162"/>
      <c r="DM939" s="167"/>
      <c r="DN939" s="169"/>
      <c r="DO939" s="162"/>
      <c r="DP939" s="162"/>
      <c r="DQ939" s="174"/>
      <c r="DR939" s="152"/>
      <c r="DS939" s="172"/>
      <c r="DT939" s="152"/>
      <c r="DU939" s="152"/>
      <c r="DV939" s="156"/>
      <c r="DW939" s="173"/>
      <c r="DX939" s="158"/>
      <c r="DY939" s="172"/>
      <c r="DZ939" s="162"/>
      <c r="EA939" s="162"/>
      <c r="EB939" s="172"/>
      <c r="EC939" s="172"/>
      <c r="ED939" s="152"/>
      <c r="EE939" s="152"/>
      <c r="EF939" s="152"/>
      <c r="EG939" s="174"/>
      <c r="EH939" s="172"/>
      <c r="EI939" s="162"/>
      <c r="EJ939" s="162"/>
    </row>
    <row r="940" spans="1:140" ht="12.5">
      <c r="A940" s="168"/>
      <c r="B940" s="169"/>
      <c r="C940" s="144" t="str">
        <f t="shared" si="0"/>
        <v/>
      </c>
      <c r="D940" s="144" t="str">
        <f t="shared" si="3767"/>
        <v/>
      </c>
      <c r="E940" s="144" t="str">
        <f t="shared" si="2"/>
        <v/>
      </c>
      <c r="F940" s="145" t="str">
        <f t="shared" si="3768"/>
        <v/>
      </c>
      <c r="G940" s="145" t="str">
        <f t="shared" si="4"/>
        <v/>
      </c>
      <c r="H940" s="145" t="str">
        <f t="shared" si="5"/>
        <v/>
      </c>
      <c r="I940" s="146" t="str">
        <f t="shared" ref="I940:J940" si="3926">IF(COUNTA($DO940:$DX940)&gt;0,$BA940,"")</f>
        <v/>
      </c>
      <c r="J940" s="146" t="str">
        <f t="shared" si="3926"/>
        <v/>
      </c>
      <c r="K940" s="147" t="str">
        <f t="shared" si="43"/>
        <v/>
      </c>
      <c r="L940" s="147" t="str">
        <f t="shared" si="7"/>
        <v/>
      </c>
      <c r="M940" s="147" t="str">
        <f t="shared" si="8"/>
        <v/>
      </c>
      <c r="N940" s="147" t="str">
        <f t="shared" si="48"/>
        <v/>
      </c>
      <c r="O940" s="147" t="str">
        <f t="shared" si="9"/>
        <v/>
      </c>
      <c r="P940" s="146" t="str">
        <f t="shared" si="3770"/>
        <v/>
      </c>
      <c r="Q940" s="147" t="str">
        <f t="shared" si="3771"/>
        <v/>
      </c>
      <c r="R940" s="146" t="str">
        <f t="shared" si="12"/>
        <v/>
      </c>
      <c r="S940" s="146" t="str">
        <f t="shared" si="13"/>
        <v/>
      </c>
      <c r="T940" s="146" t="str">
        <f>IF(NOT(ISBLANK(DH940)),
        IF(AND(ISREF('Input Tenderers'!$J$8:$K$8),COUNTA('Input Tenderers'!$N$8)&gt;0),
                IF(COUNTA('Input Implementation Transactio'!$N940:$O940)&gt;0,"supplier;tenderer;payee","supplier;tenderer"),
                IF(COUNTA('Input Implementation Transactio'!$N940:$O940)&gt;0,"supplier;payee","supplier")
                ),
        IF(COUNTA('Input Implementation Transactio'!$N940:$O940)&gt;0, "payee", "")
        )</f>
        <v/>
      </c>
      <c r="U940" s="146" t="str">
        <f t="shared" si="14"/>
        <v/>
      </c>
      <c r="V940" s="146" t="str">
        <f t="shared" si="15"/>
        <v/>
      </c>
      <c r="W940" s="148" t="str">
        <f t="shared" si="3772"/>
        <v/>
      </c>
      <c r="X940" s="175" t="str">
        <f t="shared" si="3773"/>
        <v/>
      </c>
      <c r="Y940" s="170" t="str">
        <f t="shared" si="3774"/>
        <v/>
      </c>
      <c r="Z940" s="150" t="str">
        <f t="shared" si="19"/>
        <v/>
      </c>
      <c r="AA940" s="146" t="str">
        <f t="shared" si="20"/>
        <v/>
      </c>
      <c r="AB940" s="146" t="str">
        <f t="shared" si="21"/>
        <v/>
      </c>
      <c r="AC940" s="146" t="str">
        <f t="shared" si="22"/>
        <v/>
      </c>
      <c r="AD940" s="148" t="str">
        <f t="shared" si="3775"/>
        <v/>
      </c>
      <c r="AE940" s="148" t="str">
        <f t="shared" si="24"/>
        <v/>
      </c>
      <c r="AF940" s="175" t="str">
        <f t="shared" si="3776"/>
        <v/>
      </c>
      <c r="AG940" s="170" t="str">
        <f t="shared" si="3777"/>
        <v/>
      </c>
      <c r="AH940" s="148" t="str">
        <f t="shared" si="3778"/>
        <v/>
      </c>
      <c r="AI940" s="146" t="str">
        <f t="shared" si="28"/>
        <v/>
      </c>
      <c r="AJ940" s="146" t="str">
        <f t="shared" si="29"/>
        <v/>
      </c>
      <c r="AK940" s="146" t="str">
        <f t="shared" si="30"/>
        <v/>
      </c>
      <c r="AL940" s="146" t="str">
        <f t="shared" si="31"/>
        <v/>
      </c>
      <c r="AM940" s="171" t="str">
        <f t="shared" si="32"/>
        <v/>
      </c>
      <c r="AN940" s="171" t="str">
        <f t="shared" si="33"/>
        <v/>
      </c>
      <c r="AO940" s="146" t="str">
        <f t="shared" si="34"/>
        <v/>
      </c>
      <c r="AP940" s="146" t="str">
        <f t="shared" si="35"/>
        <v/>
      </c>
      <c r="AQ940" s="146" t="str">
        <f t="shared" si="36"/>
        <v/>
      </c>
      <c r="AR940" s="146" t="str">
        <f t="shared" ref="AR940:AS940" si="3927">IF(NOT(ISBLANK(CB940)),CONCATENATE(TEXT(CB940,"yyyy-mm-ddThh:MM:ss"),"Z"),"")</f>
        <v/>
      </c>
      <c r="AS940" s="146" t="str">
        <f t="shared" si="3927"/>
        <v/>
      </c>
      <c r="AT940" s="146" t="str">
        <f t="shared" si="38"/>
        <v/>
      </c>
      <c r="AU940" s="146" t="str">
        <f t="shared" si="39"/>
        <v/>
      </c>
      <c r="AV940" s="146" t="str">
        <f t="shared" ref="AV940:AW940" si="3928">IF(NOT(ISBLANK(DT940)),CONCATENATE(TEXT(DT940,"yyyy-mm-ddThh:MM:ss"),"Z"),"")</f>
        <v/>
      </c>
      <c r="AW940" s="146" t="str">
        <f t="shared" si="3928"/>
        <v/>
      </c>
      <c r="AX940" s="146" t="str">
        <f t="shared" ref="AX940:AZ940" si="3929">IF(NOT(ISBLANK(ED940)),CONCATENATE(TEXT(ED940,"yyyy-mm-ddThh:MM:ss"),"Z"),"")</f>
        <v/>
      </c>
      <c r="AY940" s="146" t="str">
        <f t="shared" si="3929"/>
        <v/>
      </c>
      <c r="AZ940" s="146" t="str">
        <f t="shared" si="3929"/>
        <v/>
      </c>
      <c r="BA940" s="176"/>
      <c r="BB940" s="152"/>
      <c r="BC940" s="177"/>
      <c r="BD940" s="154"/>
      <c r="BE940" s="155"/>
      <c r="BF940" s="154"/>
      <c r="BG940" s="155"/>
      <c r="BH940" s="169"/>
      <c r="BI940" s="162"/>
      <c r="BJ940" s="172"/>
      <c r="BK940" s="162"/>
      <c r="BL940" s="158"/>
      <c r="BM940" s="172"/>
      <c r="BN940" s="162"/>
      <c r="BO940" s="167"/>
      <c r="BP940" s="169"/>
      <c r="BQ940" s="162"/>
      <c r="BR940" s="162"/>
      <c r="BS940" s="174"/>
      <c r="BT940" s="162"/>
      <c r="BU940" s="174"/>
      <c r="BV940" s="174"/>
      <c r="BW940" s="174"/>
      <c r="BX940" s="173"/>
      <c r="BY940" s="158"/>
      <c r="BZ940" s="160"/>
      <c r="CA940" s="172"/>
      <c r="CB940" s="152"/>
      <c r="CC940" s="152"/>
      <c r="CD940" s="156"/>
      <c r="CE940" s="172"/>
      <c r="CF940" s="162"/>
      <c r="CG940" s="162"/>
      <c r="CH940" s="158"/>
      <c r="CI940" s="173"/>
      <c r="CJ940" s="178"/>
      <c r="CK940" s="173"/>
      <c r="CL940" s="165"/>
      <c r="CM940" s="172"/>
      <c r="CN940" s="162"/>
      <c r="CO940" s="162"/>
      <c r="CP940" s="162"/>
      <c r="CQ940" s="162"/>
      <c r="CR940" s="169"/>
      <c r="CS940" s="162"/>
      <c r="CT940" s="162"/>
      <c r="CU940" s="174"/>
      <c r="CV940" s="152"/>
      <c r="CW940" s="173"/>
      <c r="CX940" s="158"/>
      <c r="CY940" s="172"/>
      <c r="CZ940" s="162"/>
      <c r="DA940" s="162"/>
      <c r="DB940" s="158"/>
      <c r="DC940" s="173"/>
      <c r="DD940" s="178"/>
      <c r="DE940" s="173"/>
      <c r="DF940" s="165"/>
      <c r="DG940" s="172"/>
      <c r="DH940" s="178"/>
      <c r="DI940" s="172"/>
      <c r="DJ940" s="178"/>
      <c r="DK940" s="172"/>
      <c r="DL940" s="162"/>
      <c r="DM940" s="167"/>
      <c r="DN940" s="169"/>
      <c r="DO940" s="162"/>
      <c r="DP940" s="162"/>
      <c r="DQ940" s="174"/>
      <c r="DR940" s="152"/>
      <c r="DS940" s="172"/>
      <c r="DT940" s="152"/>
      <c r="DU940" s="152"/>
      <c r="DV940" s="156"/>
      <c r="DW940" s="173"/>
      <c r="DX940" s="158"/>
      <c r="DY940" s="172"/>
      <c r="DZ940" s="162"/>
      <c r="EA940" s="162"/>
      <c r="EB940" s="172"/>
      <c r="EC940" s="172"/>
      <c r="ED940" s="152"/>
      <c r="EE940" s="152"/>
      <c r="EF940" s="152"/>
      <c r="EG940" s="174"/>
      <c r="EH940" s="172"/>
      <c r="EI940" s="162"/>
      <c r="EJ940" s="162"/>
    </row>
    <row r="941" spans="1:140" ht="12.5">
      <c r="A941" s="168"/>
      <c r="B941" s="169"/>
      <c r="C941" s="144" t="str">
        <f t="shared" si="0"/>
        <v/>
      </c>
      <c r="D941" s="144" t="str">
        <f t="shared" si="3767"/>
        <v/>
      </c>
      <c r="E941" s="144" t="str">
        <f t="shared" si="2"/>
        <v/>
      </c>
      <c r="F941" s="145" t="str">
        <f t="shared" si="3768"/>
        <v/>
      </c>
      <c r="G941" s="145" t="str">
        <f t="shared" si="4"/>
        <v/>
      </c>
      <c r="H941" s="145" t="str">
        <f t="shared" si="5"/>
        <v/>
      </c>
      <c r="I941" s="146" t="str">
        <f t="shared" ref="I941:J941" si="3930">IF(COUNTA($DO941:$DX941)&gt;0,$BA941,"")</f>
        <v/>
      </c>
      <c r="J941" s="146" t="str">
        <f t="shared" si="3930"/>
        <v/>
      </c>
      <c r="K941" s="147" t="str">
        <f t="shared" si="43"/>
        <v/>
      </c>
      <c r="L941" s="147" t="str">
        <f t="shared" si="7"/>
        <v/>
      </c>
      <c r="M941" s="147" t="str">
        <f t="shared" si="8"/>
        <v/>
      </c>
      <c r="N941" s="147" t="str">
        <f t="shared" si="48"/>
        <v/>
      </c>
      <c r="O941" s="147" t="str">
        <f t="shared" si="9"/>
        <v/>
      </c>
      <c r="P941" s="146" t="str">
        <f t="shared" si="3770"/>
        <v/>
      </c>
      <c r="Q941" s="147" t="str">
        <f t="shared" si="3771"/>
        <v/>
      </c>
      <c r="R941" s="146" t="str">
        <f t="shared" si="12"/>
        <v/>
      </c>
      <c r="S941" s="146" t="str">
        <f t="shared" si="13"/>
        <v/>
      </c>
      <c r="T941" s="146" t="str">
        <f>IF(NOT(ISBLANK(DH941)),
        IF(AND(ISREF('Input Tenderers'!$J$8:$K$8),COUNTA('Input Tenderers'!$N$8)&gt;0),
                IF(COUNTA('Input Implementation Transactio'!$N941:$O941)&gt;0,"supplier;tenderer;payee","supplier;tenderer"),
                IF(COUNTA('Input Implementation Transactio'!$N941:$O941)&gt;0,"supplier;payee","supplier")
                ),
        IF(COUNTA('Input Implementation Transactio'!$N941:$O941)&gt;0, "payee", "")
        )</f>
        <v/>
      </c>
      <c r="U941" s="146" t="str">
        <f t="shared" si="14"/>
        <v/>
      </c>
      <c r="V941" s="146" t="str">
        <f t="shared" si="15"/>
        <v/>
      </c>
      <c r="W941" s="148" t="str">
        <f t="shared" si="3772"/>
        <v/>
      </c>
      <c r="X941" s="175" t="str">
        <f t="shared" si="3773"/>
        <v/>
      </c>
      <c r="Y941" s="170" t="str">
        <f t="shared" si="3774"/>
        <v/>
      </c>
      <c r="Z941" s="150" t="str">
        <f t="shared" si="19"/>
        <v/>
      </c>
      <c r="AA941" s="146" t="str">
        <f t="shared" si="20"/>
        <v/>
      </c>
      <c r="AB941" s="146" t="str">
        <f t="shared" si="21"/>
        <v/>
      </c>
      <c r="AC941" s="146" t="str">
        <f t="shared" si="22"/>
        <v/>
      </c>
      <c r="AD941" s="148" t="str">
        <f t="shared" si="3775"/>
        <v/>
      </c>
      <c r="AE941" s="148" t="str">
        <f t="shared" si="24"/>
        <v/>
      </c>
      <c r="AF941" s="175" t="str">
        <f t="shared" si="3776"/>
        <v/>
      </c>
      <c r="AG941" s="170" t="str">
        <f t="shared" si="3777"/>
        <v/>
      </c>
      <c r="AH941" s="148" t="str">
        <f t="shared" si="3778"/>
        <v/>
      </c>
      <c r="AI941" s="146" t="str">
        <f t="shared" si="28"/>
        <v/>
      </c>
      <c r="AJ941" s="146" t="str">
        <f t="shared" si="29"/>
        <v/>
      </c>
      <c r="AK941" s="146" t="str">
        <f t="shared" si="30"/>
        <v/>
      </c>
      <c r="AL941" s="146" t="str">
        <f t="shared" si="31"/>
        <v/>
      </c>
      <c r="AM941" s="171" t="str">
        <f t="shared" si="32"/>
        <v/>
      </c>
      <c r="AN941" s="171" t="str">
        <f t="shared" si="33"/>
        <v/>
      </c>
      <c r="AO941" s="146" t="str">
        <f t="shared" si="34"/>
        <v/>
      </c>
      <c r="AP941" s="146" t="str">
        <f t="shared" si="35"/>
        <v/>
      </c>
      <c r="AQ941" s="146" t="str">
        <f t="shared" si="36"/>
        <v/>
      </c>
      <c r="AR941" s="146" t="str">
        <f t="shared" ref="AR941:AS941" si="3931">IF(NOT(ISBLANK(CB941)),CONCATENATE(TEXT(CB941,"yyyy-mm-ddThh:MM:ss"),"Z"),"")</f>
        <v/>
      </c>
      <c r="AS941" s="146" t="str">
        <f t="shared" si="3931"/>
        <v/>
      </c>
      <c r="AT941" s="146" t="str">
        <f t="shared" si="38"/>
        <v/>
      </c>
      <c r="AU941" s="146" t="str">
        <f t="shared" si="39"/>
        <v/>
      </c>
      <c r="AV941" s="146" t="str">
        <f t="shared" ref="AV941:AW941" si="3932">IF(NOT(ISBLANK(DT941)),CONCATENATE(TEXT(DT941,"yyyy-mm-ddThh:MM:ss"),"Z"),"")</f>
        <v/>
      </c>
      <c r="AW941" s="146" t="str">
        <f t="shared" si="3932"/>
        <v/>
      </c>
      <c r="AX941" s="146" t="str">
        <f t="shared" ref="AX941:AZ941" si="3933">IF(NOT(ISBLANK(ED941)),CONCATENATE(TEXT(ED941,"yyyy-mm-ddThh:MM:ss"),"Z"),"")</f>
        <v/>
      </c>
      <c r="AY941" s="146" t="str">
        <f t="shared" si="3933"/>
        <v/>
      </c>
      <c r="AZ941" s="146" t="str">
        <f t="shared" si="3933"/>
        <v/>
      </c>
      <c r="BA941" s="176"/>
      <c r="BB941" s="152"/>
      <c r="BC941" s="177"/>
      <c r="BD941" s="154"/>
      <c r="BE941" s="155"/>
      <c r="BF941" s="154"/>
      <c r="BG941" s="155"/>
      <c r="BH941" s="169"/>
      <c r="BI941" s="162"/>
      <c r="BJ941" s="172"/>
      <c r="BK941" s="162"/>
      <c r="BL941" s="158"/>
      <c r="BM941" s="172"/>
      <c r="BN941" s="162"/>
      <c r="BO941" s="167"/>
      <c r="BP941" s="169"/>
      <c r="BQ941" s="162"/>
      <c r="BR941" s="162"/>
      <c r="BS941" s="174"/>
      <c r="BT941" s="162"/>
      <c r="BU941" s="174"/>
      <c r="BV941" s="174"/>
      <c r="BW941" s="174"/>
      <c r="BX941" s="173"/>
      <c r="BY941" s="158"/>
      <c r="BZ941" s="160"/>
      <c r="CA941" s="172"/>
      <c r="CB941" s="152"/>
      <c r="CC941" s="152"/>
      <c r="CD941" s="156"/>
      <c r="CE941" s="172"/>
      <c r="CF941" s="162"/>
      <c r="CG941" s="162"/>
      <c r="CH941" s="158"/>
      <c r="CI941" s="173"/>
      <c r="CJ941" s="178"/>
      <c r="CK941" s="173"/>
      <c r="CL941" s="165"/>
      <c r="CM941" s="172"/>
      <c r="CN941" s="162"/>
      <c r="CO941" s="162"/>
      <c r="CP941" s="162"/>
      <c r="CQ941" s="162"/>
      <c r="CR941" s="169"/>
      <c r="CS941" s="162"/>
      <c r="CT941" s="162"/>
      <c r="CU941" s="174"/>
      <c r="CV941" s="152"/>
      <c r="CW941" s="173"/>
      <c r="CX941" s="158"/>
      <c r="CY941" s="172"/>
      <c r="CZ941" s="162"/>
      <c r="DA941" s="162"/>
      <c r="DB941" s="158"/>
      <c r="DC941" s="173"/>
      <c r="DD941" s="178"/>
      <c r="DE941" s="173"/>
      <c r="DF941" s="165"/>
      <c r="DG941" s="172"/>
      <c r="DH941" s="178"/>
      <c r="DI941" s="172"/>
      <c r="DJ941" s="178"/>
      <c r="DK941" s="172"/>
      <c r="DL941" s="162"/>
      <c r="DM941" s="167"/>
      <c r="DN941" s="169"/>
      <c r="DO941" s="162"/>
      <c r="DP941" s="162"/>
      <c r="DQ941" s="174"/>
      <c r="DR941" s="152"/>
      <c r="DS941" s="172"/>
      <c r="DT941" s="152"/>
      <c r="DU941" s="152"/>
      <c r="DV941" s="156"/>
      <c r="DW941" s="173"/>
      <c r="DX941" s="158"/>
      <c r="DY941" s="172"/>
      <c r="DZ941" s="162"/>
      <c r="EA941" s="162"/>
      <c r="EB941" s="172"/>
      <c r="EC941" s="172"/>
      <c r="ED941" s="152"/>
      <c r="EE941" s="152"/>
      <c r="EF941" s="152"/>
      <c r="EG941" s="174"/>
      <c r="EH941" s="172"/>
      <c r="EI941" s="162"/>
      <c r="EJ941" s="162"/>
    </row>
    <row r="942" spans="1:140" ht="12.5">
      <c r="A942" s="168"/>
      <c r="B942" s="169"/>
      <c r="C942" s="144" t="str">
        <f t="shared" si="0"/>
        <v/>
      </c>
      <c r="D942" s="144" t="str">
        <f t="shared" si="3767"/>
        <v/>
      </c>
      <c r="E942" s="144" t="str">
        <f t="shared" si="2"/>
        <v/>
      </c>
      <c r="F942" s="145" t="str">
        <f t="shared" si="3768"/>
        <v/>
      </c>
      <c r="G942" s="145" t="str">
        <f t="shared" si="4"/>
        <v/>
      </c>
      <c r="H942" s="145" t="str">
        <f t="shared" si="5"/>
        <v/>
      </c>
      <c r="I942" s="146" t="str">
        <f t="shared" ref="I942:J942" si="3934">IF(COUNTA($DO942:$DX942)&gt;0,$BA942,"")</f>
        <v/>
      </c>
      <c r="J942" s="146" t="str">
        <f t="shared" si="3934"/>
        <v/>
      </c>
      <c r="K942" s="147" t="str">
        <f t="shared" si="43"/>
        <v/>
      </c>
      <c r="L942" s="147" t="str">
        <f t="shared" si="7"/>
        <v/>
      </c>
      <c r="M942" s="147" t="str">
        <f t="shared" si="8"/>
        <v/>
      </c>
      <c r="N942" s="147" t="str">
        <f t="shared" si="48"/>
        <v/>
      </c>
      <c r="O942" s="147" t="str">
        <f t="shared" si="9"/>
        <v/>
      </c>
      <c r="P942" s="146" t="str">
        <f t="shared" si="3770"/>
        <v/>
      </c>
      <c r="Q942" s="147" t="str">
        <f t="shared" si="3771"/>
        <v/>
      </c>
      <c r="R942" s="146" t="str">
        <f t="shared" si="12"/>
        <v/>
      </c>
      <c r="S942" s="146" t="str">
        <f t="shared" si="13"/>
        <v/>
      </c>
      <c r="T942" s="146" t="str">
        <f>IF(NOT(ISBLANK(DH942)),
        IF(AND(ISREF('Input Tenderers'!$J$8:$K$8),COUNTA('Input Tenderers'!$N$8)&gt;0),
                IF(COUNTA('Input Implementation Transactio'!$N942:$O942)&gt;0,"supplier;tenderer;payee","supplier;tenderer"),
                IF(COUNTA('Input Implementation Transactio'!$N942:$O942)&gt;0,"supplier;payee","supplier")
                ),
        IF(COUNTA('Input Implementation Transactio'!$N942:$O942)&gt;0, "payee", "")
        )</f>
        <v/>
      </c>
      <c r="U942" s="146" t="str">
        <f t="shared" si="14"/>
        <v/>
      </c>
      <c r="V942" s="146" t="str">
        <f t="shared" si="15"/>
        <v/>
      </c>
      <c r="W942" s="148" t="str">
        <f t="shared" si="3772"/>
        <v/>
      </c>
      <c r="X942" s="175" t="str">
        <f t="shared" si="3773"/>
        <v/>
      </c>
      <c r="Y942" s="170" t="str">
        <f t="shared" si="3774"/>
        <v/>
      </c>
      <c r="Z942" s="150" t="str">
        <f t="shared" si="19"/>
        <v/>
      </c>
      <c r="AA942" s="146" t="str">
        <f t="shared" si="20"/>
        <v/>
      </c>
      <c r="AB942" s="146" t="str">
        <f t="shared" si="21"/>
        <v/>
      </c>
      <c r="AC942" s="146" t="str">
        <f t="shared" si="22"/>
        <v/>
      </c>
      <c r="AD942" s="148" t="str">
        <f t="shared" si="3775"/>
        <v/>
      </c>
      <c r="AE942" s="148" t="str">
        <f t="shared" si="24"/>
        <v/>
      </c>
      <c r="AF942" s="175" t="str">
        <f t="shared" si="3776"/>
        <v/>
      </c>
      <c r="AG942" s="170" t="str">
        <f t="shared" si="3777"/>
        <v/>
      </c>
      <c r="AH942" s="148" t="str">
        <f t="shared" si="3778"/>
        <v/>
      </c>
      <c r="AI942" s="146" t="str">
        <f t="shared" si="28"/>
        <v/>
      </c>
      <c r="AJ942" s="146" t="str">
        <f t="shared" si="29"/>
        <v/>
      </c>
      <c r="AK942" s="146" t="str">
        <f t="shared" si="30"/>
        <v/>
      </c>
      <c r="AL942" s="146" t="str">
        <f t="shared" si="31"/>
        <v/>
      </c>
      <c r="AM942" s="171" t="str">
        <f t="shared" si="32"/>
        <v/>
      </c>
      <c r="AN942" s="171" t="str">
        <f t="shared" si="33"/>
        <v/>
      </c>
      <c r="AO942" s="146" t="str">
        <f t="shared" si="34"/>
        <v/>
      </c>
      <c r="AP942" s="146" t="str">
        <f t="shared" si="35"/>
        <v/>
      </c>
      <c r="AQ942" s="146" t="str">
        <f t="shared" si="36"/>
        <v/>
      </c>
      <c r="AR942" s="146" t="str">
        <f t="shared" ref="AR942:AS942" si="3935">IF(NOT(ISBLANK(CB942)),CONCATENATE(TEXT(CB942,"yyyy-mm-ddThh:MM:ss"),"Z"),"")</f>
        <v/>
      </c>
      <c r="AS942" s="146" t="str">
        <f t="shared" si="3935"/>
        <v/>
      </c>
      <c r="AT942" s="146" t="str">
        <f t="shared" si="38"/>
        <v/>
      </c>
      <c r="AU942" s="146" t="str">
        <f t="shared" si="39"/>
        <v/>
      </c>
      <c r="AV942" s="146" t="str">
        <f t="shared" ref="AV942:AW942" si="3936">IF(NOT(ISBLANK(DT942)),CONCATENATE(TEXT(DT942,"yyyy-mm-ddThh:MM:ss"),"Z"),"")</f>
        <v/>
      </c>
      <c r="AW942" s="146" t="str">
        <f t="shared" si="3936"/>
        <v/>
      </c>
      <c r="AX942" s="146" t="str">
        <f t="shared" ref="AX942:AZ942" si="3937">IF(NOT(ISBLANK(ED942)),CONCATENATE(TEXT(ED942,"yyyy-mm-ddThh:MM:ss"),"Z"),"")</f>
        <v/>
      </c>
      <c r="AY942" s="146" t="str">
        <f t="shared" si="3937"/>
        <v/>
      </c>
      <c r="AZ942" s="146" t="str">
        <f t="shared" si="3937"/>
        <v/>
      </c>
      <c r="BA942" s="176"/>
      <c r="BB942" s="152"/>
      <c r="BC942" s="177"/>
      <c r="BD942" s="154"/>
      <c r="BE942" s="155"/>
      <c r="BF942" s="154"/>
      <c r="BG942" s="155"/>
      <c r="BH942" s="169"/>
      <c r="BI942" s="162"/>
      <c r="BJ942" s="172"/>
      <c r="BK942" s="162"/>
      <c r="BL942" s="158"/>
      <c r="BM942" s="172"/>
      <c r="BN942" s="162"/>
      <c r="BO942" s="167"/>
      <c r="BP942" s="169"/>
      <c r="BQ942" s="162"/>
      <c r="BR942" s="162"/>
      <c r="BS942" s="174"/>
      <c r="BT942" s="162"/>
      <c r="BU942" s="174"/>
      <c r="BV942" s="174"/>
      <c r="BW942" s="174"/>
      <c r="BX942" s="173"/>
      <c r="BY942" s="158"/>
      <c r="BZ942" s="160"/>
      <c r="CA942" s="172"/>
      <c r="CB942" s="152"/>
      <c r="CC942" s="152"/>
      <c r="CD942" s="156"/>
      <c r="CE942" s="172"/>
      <c r="CF942" s="162"/>
      <c r="CG942" s="162"/>
      <c r="CH942" s="158"/>
      <c r="CI942" s="173"/>
      <c r="CJ942" s="178"/>
      <c r="CK942" s="173"/>
      <c r="CL942" s="165"/>
      <c r="CM942" s="172"/>
      <c r="CN942" s="162"/>
      <c r="CO942" s="162"/>
      <c r="CP942" s="162"/>
      <c r="CQ942" s="162"/>
      <c r="CR942" s="169"/>
      <c r="CS942" s="162"/>
      <c r="CT942" s="162"/>
      <c r="CU942" s="174"/>
      <c r="CV942" s="152"/>
      <c r="CW942" s="173"/>
      <c r="CX942" s="158"/>
      <c r="CY942" s="172"/>
      <c r="CZ942" s="162"/>
      <c r="DA942" s="162"/>
      <c r="DB942" s="158"/>
      <c r="DC942" s="173"/>
      <c r="DD942" s="178"/>
      <c r="DE942" s="173"/>
      <c r="DF942" s="165"/>
      <c r="DG942" s="172"/>
      <c r="DH942" s="178"/>
      <c r="DI942" s="172"/>
      <c r="DJ942" s="178"/>
      <c r="DK942" s="172"/>
      <c r="DL942" s="162"/>
      <c r="DM942" s="167"/>
      <c r="DN942" s="169"/>
      <c r="DO942" s="162"/>
      <c r="DP942" s="162"/>
      <c r="DQ942" s="174"/>
      <c r="DR942" s="152"/>
      <c r="DS942" s="172"/>
      <c r="DT942" s="152"/>
      <c r="DU942" s="152"/>
      <c r="DV942" s="156"/>
      <c r="DW942" s="173"/>
      <c r="DX942" s="158"/>
      <c r="DY942" s="172"/>
      <c r="DZ942" s="162"/>
      <c r="EA942" s="162"/>
      <c r="EB942" s="172"/>
      <c r="EC942" s="172"/>
      <c r="ED942" s="152"/>
      <c r="EE942" s="152"/>
      <c r="EF942" s="152"/>
      <c r="EG942" s="174"/>
      <c r="EH942" s="172"/>
      <c r="EI942" s="162"/>
      <c r="EJ942" s="162"/>
    </row>
    <row r="943" spans="1:140" ht="12.5">
      <c r="A943" s="168"/>
      <c r="B943" s="169"/>
      <c r="C943" s="144" t="str">
        <f t="shared" si="0"/>
        <v/>
      </c>
      <c r="D943" s="144" t="str">
        <f t="shared" si="3767"/>
        <v/>
      </c>
      <c r="E943" s="144" t="str">
        <f t="shared" si="2"/>
        <v/>
      </c>
      <c r="F943" s="145" t="str">
        <f t="shared" si="3768"/>
        <v/>
      </c>
      <c r="G943" s="145" t="str">
        <f t="shared" si="4"/>
        <v/>
      </c>
      <c r="H943" s="145" t="str">
        <f t="shared" si="5"/>
        <v/>
      </c>
      <c r="I943" s="146" t="str">
        <f t="shared" ref="I943:J943" si="3938">IF(COUNTA($DO943:$DX943)&gt;0,$BA943,"")</f>
        <v/>
      </c>
      <c r="J943" s="146" t="str">
        <f t="shared" si="3938"/>
        <v/>
      </c>
      <c r="K943" s="147" t="str">
        <f t="shared" si="43"/>
        <v/>
      </c>
      <c r="L943" s="147" t="str">
        <f t="shared" si="7"/>
        <v/>
      </c>
      <c r="M943" s="147" t="str">
        <f t="shared" si="8"/>
        <v/>
      </c>
      <c r="N943" s="147" t="str">
        <f t="shared" si="48"/>
        <v/>
      </c>
      <c r="O943" s="147" t="str">
        <f t="shared" si="9"/>
        <v/>
      </c>
      <c r="P943" s="146" t="str">
        <f t="shared" si="3770"/>
        <v/>
      </c>
      <c r="Q943" s="147" t="str">
        <f t="shared" si="3771"/>
        <v/>
      </c>
      <c r="R943" s="146" t="str">
        <f t="shared" si="12"/>
        <v/>
      </c>
      <c r="S943" s="146" t="str">
        <f t="shared" si="13"/>
        <v/>
      </c>
      <c r="T943" s="146" t="str">
        <f>IF(NOT(ISBLANK(DH943)),
        IF(AND(ISREF('Input Tenderers'!$J$8:$K$8),COUNTA('Input Tenderers'!$N$8)&gt;0),
                IF(COUNTA('Input Implementation Transactio'!$N943:$O943)&gt;0,"supplier;tenderer;payee","supplier;tenderer"),
                IF(COUNTA('Input Implementation Transactio'!$N943:$O943)&gt;0,"supplier;payee","supplier")
                ),
        IF(COUNTA('Input Implementation Transactio'!$N943:$O943)&gt;0, "payee", "")
        )</f>
        <v/>
      </c>
      <c r="U943" s="146" t="str">
        <f t="shared" si="14"/>
        <v/>
      </c>
      <c r="V943" s="146" t="str">
        <f t="shared" si="15"/>
        <v/>
      </c>
      <c r="W943" s="148" t="str">
        <f t="shared" si="3772"/>
        <v/>
      </c>
      <c r="X943" s="175" t="str">
        <f t="shared" si="3773"/>
        <v/>
      </c>
      <c r="Y943" s="170" t="str">
        <f t="shared" si="3774"/>
        <v/>
      </c>
      <c r="Z943" s="150" t="str">
        <f t="shared" si="19"/>
        <v/>
      </c>
      <c r="AA943" s="146" t="str">
        <f t="shared" si="20"/>
        <v/>
      </c>
      <c r="AB943" s="146" t="str">
        <f t="shared" si="21"/>
        <v/>
      </c>
      <c r="AC943" s="146" t="str">
        <f t="shared" si="22"/>
        <v/>
      </c>
      <c r="AD943" s="148" t="str">
        <f t="shared" si="3775"/>
        <v/>
      </c>
      <c r="AE943" s="148" t="str">
        <f t="shared" si="24"/>
        <v/>
      </c>
      <c r="AF943" s="175" t="str">
        <f t="shared" si="3776"/>
        <v/>
      </c>
      <c r="AG943" s="170" t="str">
        <f t="shared" si="3777"/>
        <v/>
      </c>
      <c r="AH943" s="148" t="str">
        <f t="shared" si="3778"/>
        <v/>
      </c>
      <c r="AI943" s="146" t="str">
        <f t="shared" si="28"/>
        <v/>
      </c>
      <c r="AJ943" s="146" t="str">
        <f t="shared" si="29"/>
        <v/>
      </c>
      <c r="AK943" s="146" t="str">
        <f t="shared" si="30"/>
        <v/>
      </c>
      <c r="AL943" s="146" t="str">
        <f t="shared" si="31"/>
        <v/>
      </c>
      <c r="AM943" s="171" t="str">
        <f t="shared" si="32"/>
        <v/>
      </c>
      <c r="AN943" s="171" t="str">
        <f t="shared" si="33"/>
        <v/>
      </c>
      <c r="AO943" s="146" t="str">
        <f t="shared" si="34"/>
        <v/>
      </c>
      <c r="AP943" s="146" t="str">
        <f t="shared" si="35"/>
        <v/>
      </c>
      <c r="AQ943" s="146" t="str">
        <f t="shared" si="36"/>
        <v/>
      </c>
      <c r="AR943" s="146" t="str">
        <f t="shared" ref="AR943:AS943" si="3939">IF(NOT(ISBLANK(CB943)),CONCATENATE(TEXT(CB943,"yyyy-mm-ddThh:MM:ss"),"Z"),"")</f>
        <v/>
      </c>
      <c r="AS943" s="146" t="str">
        <f t="shared" si="3939"/>
        <v/>
      </c>
      <c r="AT943" s="146" t="str">
        <f t="shared" si="38"/>
        <v/>
      </c>
      <c r="AU943" s="146" t="str">
        <f t="shared" si="39"/>
        <v/>
      </c>
      <c r="AV943" s="146" t="str">
        <f t="shared" ref="AV943:AW943" si="3940">IF(NOT(ISBLANK(DT943)),CONCATENATE(TEXT(DT943,"yyyy-mm-ddThh:MM:ss"),"Z"),"")</f>
        <v/>
      </c>
      <c r="AW943" s="146" t="str">
        <f t="shared" si="3940"/>
        <v/>
      </c>
      <c r="AX943" s="146" t="str">
        <f t="shared" ref="AX943:AZ943" si="3941">IF(NOT(ISBLANK(ED943)),CONCATENATE(TEXT(ED943,"yyyy-mm-ddThh:MM:ss"),"Z"),"")</f>
        <v/>
      </c>
      <c r="AY943" s="146" t="str">
        <f t="shared" si="3941"/>
        <v/>
      </c>
      <c r="AZ943" s="146" t="str">
        <f t="shared" si="3941"/>
        <v/>
      </c>
      <c r="BA943" s="176"/>
      <c r="BB943" s="152"/>
      <c r="BC943" s="177"/>
      <c r="BD943" s="154"/>
      <c r="BE943" s="155"/>
      <c r="BF943" s="154"/>
      <c r="BG943" s="155"/>
      <c r="BH943" s="169"/>
      <c r="BI943" s="162"/>
      <c r="BJ943" s="172"/>
      <c r="BK943" s="162"/>
      <c r="BL943" s="158"/>
      <c r="BM943" s="172"/>
      <c r="BN943" s="162"/>
      <c r="BO943" s="167"/>
      <c r="BP943" s="169"/>
      <c r="BQ943" s="162"/>
      <c r="BR943" s="162"/>
      <c r="BS943" s="174"/>
      <c r="BT943" s="162"/>
      <c r="BU943" s="174"/>
      <c r="BV943" s="174"/>
      <c r="BW943" s="174"/>
      <c r="BX943" s="173"/>
      <c r="BY943" s="158"/>
      <c r="BZ943" s="160"/>
      <c r="CA943" s="172"/>
      <c r="CB943" s="152"/>
      <c r="CC943" s="152"/>
      <c r="CD943" s="156"/>
      <c r="CE943" s="172"/>
      <c r="CF943" s="162"/>
      <c r="CG943" s="162"/>
      <c r="CH943" s="158"/>
      <c r="CI943" s="173"/>
      <c r="CJ943" s="178"/>
      <c r="CK943" s="173"/>
      <c r="CL943" s="165"/>
      <c r="CM943" s="172"/>
      <c r="CN943" s="162"/>
      <c r="CO943" s="162"/>
      <c r="CP943" s="162"/>
      <c r="CQ943" s="162"/>
      <c r="CR943" s="169"/>
      <c r="CS943" s="162"/>
      <c r="CT943" s="162"/>
      <c r="CU943" s="174"/>
      <c r="CV943" s="152"/>
      <c r="CW943" s="173"/>
      <c r="CX943" s="158"/>
      <c r="CY943" s="172"/>
      <c r="CZ943" s="162"/>
      <c r="DA943" s="162"/>
      <c r="DB943" s="158"/>
      <c r="DC943" s="173"/>
      <c r="DD943" s="178"/>
      <c r="DE943" s="173"/>
      <c r="DF943" s="165"/>
      <c r="DG943" s="172"/>
      <c r="DH943" s="178"/>
      <c r="DI943" s="172"/>
      <c r="DJ943" s="178"/>
      <c r="DK943" s="172"/>
      <c r="DL943" s="162"/>
      <c r="DM943" s="167"/>
      <c r="DN943" s="169"/>
      <c r="DO943" s="162"/>
      <c r="DP943" s="162"/>
      <c r="DQ943" s="174"/>
      <c r="DR943" s="152"/>
      <c r="DS943" s="172"/>
      <c r="DT943" s="152"/>
      <c r="DU943" s="152"/>
      <c r="DV943" s="156"/>
      <c r="DW943" s="173"/>
      <c r="DX943" s="158"/>
      <c r="DY943" s="172"/>
      <c r="DZ943" s="162"/>
      <c r="EA943" s="162"/>
      <c r="EB943" s="172"/>
      <c r="EC943" s="172"/>
      <c r="ED943" s="152"/>
      <c r="EE943" s="152"/>
      <c r="EF943" s="152"/>
      <c r="EG943" s="174"/>
      <c r="EH943" s="172"/>
      <c r="EI943" s="162"/>
      <c r="EJ943" s="162"/>
    </row>
    <row r="944" spans="1:140" ht="12.5">
      <c r="A944" s="168"/>
      <c r="B944" s="169"/>
      <c r="C944" s="144" t="str">
        <f t="shared" si="0"/>
        <v/>
      </c>
      <c r="D944" s="144" t="str">
        <f t="shared" si="3767"/>
        <v/>
      </c>
      <c r="E944" s="144" t="str">
        <f t="shared" si="2"/>
        <v/>
      </c>
      <c r="F944" s="145" t="str">
        <f t="shared" si="3768"/>
        <v/>
      </c>
      <c r="G944" s="145" t="str">
        <f t="shared" si="4"/>
        <v/>
      </c>
      <c r="H944" s="145" t="str">
        <f t="shared" si="5"/>
        <v/>
      </c>
      <c r="I944" s="146" t="str">
        <f t="shared" ref="I944:J944" si="3942">IF(COUNTA($DO944:$DX944)&gt;0,$BA944,"")</f>
        <v/>
      </c>
      <c r="J944" s="146" t="str">
        <f t="shared" si="3942"/>
        <v/>
      </c>
      <c r="K944" s="147" t="str">
        <f t="shared" si="43"/>
        <v/>
      </c>
      <c r="L944" s="147" t="str">
        <f t="shared" si="7"/>
        <v/>
      </c>
      <c r="M944" s="147" t="str">
        <f t="shared" si="8"/>
        <v/>
      </c>
      <c r="N944" s="147" t="str">
        <f t="shared" si="48"/>
        <v/>
      </c>
      <c r="O944" s="147" t="str">
        <f t="shared" si="9"/>
        <v/>
      </c>
      <c r="P944" s="146" t="str">
        <f t="shared" si="3770"/>
        <v/>
      </c>
      <c r="Q944" s="147" t="str">
        <f t="shared" si="3771"/>
        <v/>
      </c>
      <c r="R944" s="146" t="str">
        <f t="shared" si="12"/>
        <v/>
      </c>
      <c r="S944" s="146" t="str">
        <f t="shared" si="13"/>
        <v/>
      </c>
      <c r="T944" s="146" t="str">
        <f>IF(NOT(ISBLANK(DH944)),
        IF(AND(ISREF('Input Tenderers'!$J$8:$K$8),COUNTA('Input Tenderers'!$N$8)&gt;0),
                IF(COUNTA('Input Implementation Transactio'!$N944:$O944)&gt;0,"supplier;tenderer;payee","supplier;tenderer"),
                IF(COUNTA('Input Implementation Transactio'!$N944:$O944)&gt;0,"supplier;payee","supplier")
                ),
        IF(COUNTA('Input Implementation Transactio'!$N944:$O944)&gt;0, "payee", "")
        )</f>
        <v/>
      </c>
      <c r="U944" s="146" t="str">
        <f t="shared" si="14"/>
        <v/>
      </c>
      <c r="V944" s="146" t="str">
        <f t="shared" si="15"/>
        <v/>
      </c>
      <c r="W944" s="148" t="str">
        <f t="shared" si="3772"/>
        <v/>
      </c>
      <c r="X944" s="175" t="str">
        <f t="shared" si="3773"/>
        <v/>
      </c>
      <c r="Y944" s="170" t="str">
        <f t="shared" si="3774"/>
        <v/>
      </c>
      <c r="Z944" s="150" t="str">
        <f t="shared" si="19"/>
        <v/>
      </c>
      <c r="AA944" s="146" t="str">
        <f t="shared" si="20"/>
        <v/>
      </c>
      <c r="AB944" s="146" t="str">
        <f t="shared" si="21"/>
        <v/>
      </c>
      <c r="AC944" s="146" t="str">
        <f t="shared" si="22"/>
        <v/>
      </c>
      <c r="AD944" s="148" t="str">
        <f t="shared" si="3775"/>
        <v/>
      </c>
      <c r="AE944" s="148" t="str">
        <f t="shared" si="24"/>
        <v/>
      </c>
      <c r="AF944" s="175" t="str">
        <f t="shared" si="3776"/>
        <v/>
      </c>
      <c r="AG944" s="170" t="str">
        <f t="shared" si="3777"/>
        <v/>
      </c>
      <c r="AH944" s="148" t="str">
        <f t="shared" si="3778"/>
        <v/>
      </c>
      <c r="AI944" s="146" t="str">
        <f t="shared" si="28"/>
        <v/>
      </c>
      <c r="AJ944" s="146" t="str">
        <f t="shared" si="29"/>
        <v/>
      </c>
      <c r="AK944" s="146" t="str">
        <f t="shared" si="30"/>
        <v/>
      </c>
      <c r="AL944" s="146" t="str">
        <f t="shared" si="31"/>
        <v/>
      </c>
      <c r="AM944" s="171" t="str">
        <f t="shared" si="32"/>
        <v/>
      </c>
      <c r="AN944" s="171" t="str">
        <f t="shared" si="33"/>
        <v/>
      </c>
      <c r="AO944" s="146" t="str">
        <f t="shared" si="34"/>
        <v/>
      </c>
      <c r="AP944" s="146" t="str">
        <f t="shared" si="35"/>
        <v/>
      </c>
      <c r="AQ944" s="146" t="str">
        <f t="shared" si="36"/>
        <v/>
      </c>
      <c r="AR944" s="146" t="str">
        <f t="shared" ref="AR944:AS944" si="3943">IF(NOT(ISBLANK(CB944)),CONCATENATE(TEXT(CB944,"yyyy-mm-ddThh:MM:ss"),"Z"),"")</f>
        <v/>
      </c>
      <c r="AS944" s="146" t="str">
        <f t="shared" si="3943"/>
        <v/>
      </c>
      <c r="AT944" s="146" t="str">
        <f t="shared" si="38"/>
        <v/>
      </c>
      <c r="AU944" s="146" t="str">
        <f t="shared" si="39"/>
        <v/>
      </c>
      <c r="AV944" s="146" t="str">
        <f t="shared" ref="AV944:AW944" si="3944">IF(NOT(ISBLANK(DT944)),CONCATENATE(TEXT(DT944,"yyyy-mm-ddThh:MM:ss"),"Z"),"")</f>
        <v/>
      </c>
      <c r="AW944" s="146" t="str">
        <f t="shared" si="3944"/>
        <v/>
      </c>
      <c r="AX944" s="146" t="str">
        <f t="shared" ref="AX944:AZ944" si="3945">IF(NOT(ISBLANK(ED944)),CONCATENATE(TEXT(ED944,"yyyy-mm-ddThh:MM:ss"),"Z"),"")</f>
        <v/>
      </c>
      <c r="AY944" s="146" t="str">
        <f t="shared" si="3945"/>
        <v/>
      </c>
      <c r="AZ944" s="146" t="str">
        <f t="shared" si="3945"/>
        <v/>
      </c>
      <c r="BA944" s="176"/>
      <c r="BB944" s="152"/>
      <c r="BC944" s="177"/>
      <c r="BD944" s="154"/>
      <c r="BE944" s="155"/>
      <c r="BF944" s="154"/>
      <c r="BG944" s="155"/>
      <c r="BH944" s="169"/>
      <c r="BI944" s="162"/>
      <c r="BJ944" s="172"/>
      <c r="BK944" s="162"/>
      <c r="BL944" s="158"/>
      <c r="BM944" s="172"/>
      <c r="BN944" s="162"/>
      <c r="BO944" s="167"/>
      <c r="BP944" s="169"/>
      <c r="BQ944" s="162"/>
      <c r="BR944" s="162"/>
      <c r="BS944" s="174"/>
      <c r="BT944" s="162"/>
      <c r="BU944" s="174"/>
      <c r="BV944" s="174"/>
      <c r="BW944" s="174"/>
      <c r="BX944" s="173"/>
      <c r="BY944" s="158"/>
      <c r="BZ944" s="160"/>
      <c r="CA944" s="172"/>
      <c r="CB944" s="152"/>
      <c r="CC944" s="152"/>
      <c r="CD944" s="156"/>
      <c r="CE944" s="172"/>
      <c r="CF944" s="162"/>
      <c r="CG944" s="162"/>
      <c r="CH944" s="158"/>
      <c r="CI944" s="173"/>
      <c r="CJ944" s="178"/>
      <c r="CK944" s="173"/>
      <c r="CL944" s="165"/>
      <c r="CM944" s="172"/>
      <c r="CN944" s="162"/>
      <c r="CO944" s="162"/>
      <c r="CP944" s="162"/>
      <c r="CQ944" s="162"/>
      <c r="CR944" s="169"/>
      <c r="CS944" s="162"/>
      <c r="CT944" s="162"/>
      <c r="CU944" s="174"/>
      <c r="CV944" s="152"/>
      <c r="CW944" s="173"/>
      <c r="CX944" s="158"/>
      <c r="CY944" s="172"/>
      <c r="CZ944" s="162"/>
      <c r="DA944" s="162"/>
      <c r="DB944" s="158"/>
      <c r="DC944" s="173"/>
      <c r="DD944" s="178"/>
      <c r="DE944" s="173"/>
      <c r="DF944" s="165"/>
      <c r="DG944" s="172"/>
      <c r="DH944" s="178"/>
      <c r="DI944" s="172"/>
      <c r="DJ944" s="178"/>
      <c r="DK944" s="172"/>
      <c r="DL944" s="162"/>
      <c r="DM944" s="167"/>
      <c r="DN944" s="169"/>
      <c r="DO944" s="162"/>
      <c r="DP944" s="162"/>
      <c r="DQ944" s="174"/>
      <c r="DR944" s="152"/>
      <c r="DS944" s="172"/>
      <c r="DT944" s="152"/>
      <c r="DU944" s="152"/>
      <c r="DV944" s="156"/>
      <c r="DW944" s="173"/>
      <c r="DX944" s="158"/>
      <c r="DY944" s="172"/>
      <c r="DZ944" s="162"/>
      <c r="EA944" s="162"/>
      <c r="EB944" s="172"/>
      <c r="EC944" s="172"/>
      <c r="ED944" s="152"/>
      <c r="EE944" s="152"/>
      <c r="EF944" s="152"/>
      <c r="EG944" s="174"/>
      <c r="EH944" s="172"/>
      <c r="EI944" s="162"/>
      <c r="EJ944" s="162"/>
    </row>
    <row r="945" spans="1:140" ht="12.5">
      <c r="A945" s="168"/>
      <c r="B945" s="169"/>
      <c r="C945" s="144" t="str">
        <f t="shared" si="0"/>
        <v/>
      </c>
      <c r="D945" s="144" t="str">
        <f t="shared" si="3767"/>
        <v/>
      </c>
      <c r="E945" s="144" t="str">
        <f t="shared" si="2"/>
        <v/>
      </c>
      <c r="F945" s="145" t="str">
        <f t="shared" si="3768"/>
        <v/>
      </c>
      <c r="G945" s="145" t="str">
        <f t="shared" si="4"/>
        <v/>
      </c>
      <c r="H945" s="145" t="str">
        <f t="shared" si="5"/>
        <v/>
      </c>
      <c r="I945" s="146" t="str">
        <f t="shared" ref="I945:J945" si="3946">IF(COUNTA($DO945:$DX945)&gt;0,$BA945,"")</f>
        <v/>
      </c>
      <c r="J945" s="146" t="str">
        <f t="shared" si="3946"/>
        <v/>
      </c>
      <c r="K945" s="147" t="str">
        <f t="shared" si="43"/>
        <v/>
      </c>
      <c r="L945" s="147" t="str">
        <f t="shared" si="7"/>
        <v/>
      </c>
      <c r="M945" s="147" t="str">
        <f t="shared" si="8"/>
        <v/>
      </c>
      <c r="N945" s="147" t="str">
        <f t="shared" si="48"/>
        <v/>
      </c>
      <c r="O945" s="147" t="str">
        <f t="shared" si="9"/>
        <v/>
      </c>
      <c r="P945" s="146" t="str">
        <f t="shared" si="3770"/>
        <v/>
      </c>
      <c r="Q945" s="147" t="str">
        <f t="shared" si="3771"/>
        <v/>
      </c>
      <c r="R945" s="146" t="str">
        <f t="shared" si="12"/>
        <v/>
      </c>
      <c r="S945" s="146" t="str">
        <f t="shared" si="13"/>
        <v/>
      </c>
      <c r="T945" s="146" t="str">
        <f>IF(NOT(ISBLANK(DH945)),
        IF(AND(ISREF('Input Tenderers'!$J$8:$K$8),COUNTA('Input Tenderers'!$N$8)&gt;0),
                IF(COUNTA('Input Implementation Transactio'!$N945:$O945)&gt;0,"supplier;tenderer;payee","supplier;tenderer"),
                IF(COUNTA('Input Implementation Transactio'!$N945:$O945)&gt;0,"supplier;payee","supplier")
                ),
        IF(COUNTA('Input Implementation Transactio'!$N945:$O945)&gt;0, "payee", "")
        )</f>
        <v/>
      </c>
      <c r="U945" s="146" t="str">
        <f t="shared" si="14"/>
        <v/>
      </c>
      <c r="V945" s="146" t="str">
        <f t="shared" si="15"/>
        <v/>
      </c>
      <c r="W945" s="148" t="str">
        <f t="shared" si="3772"/>
        <v/>
      </c>
      <c r="X945" s="175" t="str">
        <f t="shared" si="3773"/>
        <v/>
      </c>
      <c r="Y945" s="170" t="str">
        <f t="shared" si="3774"/>
        <v/>
      </c>
      <c r="Z945" s="150" t="str">
        <f t="shared" si="19"/>
        <v/>
      </c>
      <c r="AA945" s="146" t="str">
        <f t="shared" si="20"/>
        <v/>
      </c>
      <c r="AB945" s="146" t="str">
        <f t="shared" si="21"/>
        <v/>
      </c>
      <c r="AC945" s="146" t="str">
        <f t="shared" si="22"/>
        <v/>
      </c>
      <c r="AD945" s="148" t="str">
        <f t="shared" si="3775"/>
        <v/>
      </c>
      <c r="AE945" s="148" t="str">
        <f t="shared" si="24"/>
        <v/>
      </c>
      <c r="AF945" s="175" t="str">
        <f t="shared" si="3776"/>
        <v/>
      </c>
      <c r="AG945" s="170" t="str">
        <f t="shared" si="3777"/>
        <v/>
      </c>
      <c r="AH945" s="148" t="str">
        <f t="shared" si="3778"/>
        <v/>
      </c>
      <c r="AI945" s="146" t="str">
        <f t="shared" si="28"/>
        <v/>
      </c>
      <c r="AJ945" s="146" t="str">
        <f t="shared" si="29"/>
        <v/>
      </c>
      <c r="AK945" s="146" t="str">
        <f t="shared" si="30"/>
        <v/>
      </c>
      <c r="AL945" s="146" t="str">
        <f t="shared" si="31"/>
        <v/>
      </c>
      <c r="AM945" s="171" t="str">
        <f t="shared" si="32"/>
        <v/>
      </c>
      <c r="AN945" s="171" t="str">
        <f t="shared" si="33"/>
        <v/>
      </c>
      <c r="AO945" s="146" t="str">
        <f t="shared" si="34"/>
        <v/>
      </c>
      <c r="AP945" s="146" t="str">
        <f t="shared" si="35"/>
        <v/>
      </c>
      <c r="AQ945" s="146" t="str">
        <f t="shared" si="36"/>
        <v/>
      </c>
      <c r="AR945" s="146" t="str">
        <f t="shared" ref="AR945:AS945" si="3947">IF(NOT(ISBLANK(CB945)),CONCATENATE(TEXT(CB945,"yyyy-mm-ddThh:MM:ss"),"Z"),"")</f>
        <v/>
      </c>
      <c r="AS945" s="146" t="str">
        <f t="shared" si="3947"/>
        <v/>
      </c>
      <c r="AT945" s="146" t="str">
        <f t="shared" si="38"/>
        <v/>
      </c>
      <c r="AU945" s="146" t="str">
        <f t="shared" si="39"/>
        <v/>
      </c>
      <c r="AV945" s="146" t="str">
        <f t="shared" ref="AV945:AW945" si="3948">IF(NOT(ISBLANK(DT945)),CONCATENATE(TEXT(DT945,"yyyy-mm-ddThh:MM:ss"),"Z"),"")</f>
        <v/>
      </c>
      <c r="AW945" s="146" t="str">
        <f t="shared" si="3948"/>
        <v/>
      </c>
      <c r="AX945" s="146" t="str">
        <f t="shared" ref="AX945:AZ945" si="3949">IF(NOT(ISBLANK(ED945)),CONCATENATE(TEXT(ED945,"yyyy-mm-ddThh:MM:ss"),"Z"),"")</f>
        <v/>
      </c>
      <c r="AY945" s="146" t="str">
        <f t="shared" si="3949"/>
        <v/>
      </c>
      <c r="AZ945" s="146" t="str">
        <f t="shared" si="3949"/>
        <v/>
      </c>
      <c r="BA945" s="176"/>
      <c r="BB945" s="152"/>
      <c r="BC945" s="177"/>
      <c r="BD945" s="154"/>
      <c r="BE945" s="155"/>
      <c r="BF945" s="154"/>
      <c r="BG945" s="155"/>
      <c r="BH945" s="169"/>
      <c r="BI945" s="162"/>
      <c r="BJ945" s="172"/>
      <c r="BK945" s="162"/>
      <c r="BL945" s="158"/>
      <c r="BM945" s="172"/>
      <c r="BN945" s="162"/>
      <c r="BO945" s="167"/>
      <c r="BP945" s="169"/>
      <c r="BQ945" s="162"/>
      <c r="BR945" s="162"/>
      <c r="BS945" s="174"/>
      <c r="BT945" s="162"/>
      <c r="BU945" s="174"/>
      <c r="BV945" s="174"/>
      <c r="BW945" s="174"/>
      <c r="BX945" s="173"/>
      <c r="BY945" s="158"/>
      <c r="BZ945" s="160"/>
      <c r="CA945" s="172"/>
      <c r="CB945" s="152"/>
      <c r="CC945" s="152"/>
      <c r="CD945" s="156"/>
      <c r="CE945" s="172"/>
      <c r="CF945" s="162"/>
      <c r="CG945" s="162"/>
      <c r="CH945" s="158"/>
      <c r="CI945" s="173"/>
      <c r="CJ945" s="178"/>
      <c r="CK945" s="173"/>
      <c r="CL945" s="165"/>
      <c r="CM945" s="172"/>
      <c r="CN945" s="162"/>
      <c r="CO945" s="162"/>
      <c r="CP945" s="162"/>
      <c r="CQ945" s="162"/>
      <c r="CR945" s="169"/>
      <c r="CS945" s="162"/>
      <c r="CT945" s="162"/>
      <c r="CU945" s="174"/>
      <c r="CV945" s="152"/>
      <c r="CW945" s="173"/>
      <c r="CX945" s="158"/>
      <c r="CY945" s="172"/>
      <c r="CZ945" s="162"/>
      <c r="DA945" s="162"/>
      <c r="DB945" s="158"/>
      <c r="DC945" s="173"/>
      <c r="DD945" s="178"/>
      <c r="DE945" s="173"/>
      <c r="DF945" s="165"/>
      <c r="DG945" s="172"/>
      <c r="DH945" s="178"/>
      <c r="DI945" s="172"/>
      <c r="DJ945" s="178"/>
      <c r="DK945" s="172"/>
      <c r="DL945" s="162"/>
      <c r="DM945" s="167"/>
      <c r="DN945" s="169"/>
      <c r="DO945" s="162"/>
      <c r="DP945" s="162"/>
      <c r="DQ945" s="174"/>
      <c r="DR945" s="152"/>
      <c r="DS945" s="172"/>
      <c r="DT945" s="152"/>
      <c r="DU945" s="152"/>
      <c r="DV945" s="156"/>
      <c r="DW945" s="173"/>
      <c r="DX945" s="158"/>
      <c r="DY945" s="172"/>
      <c r="DZ945" s="162"/>
      <c r="EA945" s="162"/>
      <c r="EB945" s="172"/>
      <c r="EC945" s="172"/>
      <c r="ED945" s="152"/>
      <c r="EE945" s="152"/>
      <c r="EF945" s="152"/>
      <c r="EG945" s="174"/>
      <c r="EH945" s="172"/>
      <c r="EI945" s="162"/>
      <c r="EJ945" s="162"/>
    </row>
    <row r="946" spans="1:140" ht="12.5">
      <c r="A946" s="168"/>
      <c r="B946" s="169"/>
      <c r="C946" s="144" t="str">
        <f t="shared" si="0"/>
        <v/>
      </c>
      <c r="D946" s="144" t="str">
        <f t="shared" si="3767"/>
        <v/>
      </c>
      <c r="E946" s="144" t="str">
        <f t="shared" si="2"/>
        <v/>
      </c>
      <c r="F946" s="145" t="str">
        <f t="shared" si="3768"/>
        <v/>
      </c>
      <c r="G946" s="145" t="str">
        <f t="shared" si="4"/>
        <v/>
      </c>
      <c r="H946" s="145" t="str">
        <f t="shared" si="5"/>
        <v/>
      </c>
      <c r="I946" s="146" t="str">
        <f t="shared" ref="I946:J946" si="3950">IF(COUNTA($DO946:$DX946)&gt;0,$BA946,"")</f>
        <v/>
      </c>
      <c r="J946" s="146" t="str">
        <f t="shared" si="3950"/>
        <v/>
      </c>
      <c r="K946" s="147" t="str">
        <f t="shared" si="43"/>
        <v/>
      </c>
      <c r="L946" s="147" t="str">
        <f t="shared" si="7"/>
        <v/>
      </c>
      <c r="M946" s="147" t="str">
        <f t="shared" si="8"/>
        <v/>
      </c>
      <c r="N946" s="147" t="str">
        <f t="shared" si="48"/>
        <v/>
      </c>
      <c r="O946" s="147" t="str">
        <f t="shared" si="9"/>
        <v/>
      </c>
      <c r="P946" s="146" t="str">
        <f t="shared" si="3770"/>
        <v/>
      </c>
      <c r="Q946" s="147" t="str">
        <f t="shared" si="3771"/>
        <v/>
      </c>
      <c r="R946" s="146" t="str">
        <f t="shared" si="12"/>
        <v/>
      </c>
      <c r="S946" s="146" t="str">
        <f t="shared" si="13"/>
        <v/>
      </c>
      <c r="T946" s="146" t="str">
        <f>IF(NOT(ISBLANK(DH946)),
        IF(AND(ISREF('Input Tenderers'!$J$8:$K$8),COUNTA('Input Tenderers'!$N$8)&gt;0),
                IF(COUNTA('Input Implementation Transactio'!$N946:$O946)&gt;0,"supplier;tenderer;payee","supplier;tenderer"),
                IF(COUNTA('Input Implementation Transactio'!$N946:$O946)&gt;0,"supplier;payee","supplier")
                ),
        IF(COUNTA('Input Implementation Transactio'!$N946:$O946)&gt;0, "payee", "")
        )</f>
        <v/>
      </c>
      <c r="U946" s="146" t="str">
        <f t="shared" si="14"/>
        <v/>
      </c>
      <c r="V946" s="146" t="str">
        <f t="shared" si="15"/>
        <v/>
      </c>
      <c r="W946" s="148" t="str">
        <f t="shared" si="3772"/>
        <v/>
      </c>
      <c r="X946" s="175" t="str">
        <f t="shared" si="3773"/>
        <v/>
      </c>
      <c r="Y946" s="170" t="str">
        <f t="shared" si="3774"/>
        <v/>
      </c>
      <c r="Z946" s="150" t="str">
        <f t="shared" si="19"/>
        <v/>
      </c>
      <c r="AA946" s="146" t="str">
        <f t="shared" si="20"/>
        <v/>
      </c>
      <c r="AB946" s="146" t="str">
        <f t="shared" si="21"/>
        <v/>
      </c>
      <c r="AC946" s="146" t="str">
        <f t="shared" si="22"/>
        <v/>
      </c>
      <c r="AD946" s="148" t="str">
        <f t="shared" si="3775"/>
        <v/>
      </c>
      <c r="AE946" s="148" t="str">
        <f t="shared" si="24"/>
        <v/>
      </c>
      <c r="AF946" s="175" t="str">
        <f t="shared" si="3776"/>
        <v/>
      </c>
      <c r="AG946" s="170" t="str">
        <f t="shared" si="3777"/>
        <v/>
      </c>
      <c r="AH946" s="148" t="str">
        <f t="shared" si="3778"/>
        <v/>
      </c>
      <c r="AI946" s="146" t="str">
        <f t="shared" si="28"/>
        <v/>
      </c>
      <c r="AJ946" s="146" t="str">
        <f t="shared" si="29"/>
        <v/>
      </c>
      <c r="AK946" s="146" t="str">
        <f t="shared" si="30"/>
        <v/>
      </c>
      <c r="AL946" s="146" t="str">
        <f t="shared" si="31"/>
        <v/>
      </c>
      <c r="AM946" s="171" t="str">
        <f t="shared" si="32"/>
        <v/>
      </c>
      <c r="AN946" s="171" t="str">
        <f t="shared" si="33"/>
        <v/>
      </c>
      <c r="AO946" s="146" t="str">
        <f t="shared" si="34"/>
        <v/>
      </c>
      <c r="AP946" s="146" t="str">
        <f t="shared" si="35"/>
        <v/>
      </c>
      <c r="AQ946" s="146" t="str">
        <f t="shared" si="36"/>
        <v/>
      </c>
      <c r="AR946" s="146" t="str">
        <f t="shared" ref="AR946:AS946" si="3951">IF(NOT(ISBLANK(CB946)),CONCATENATE(TEXT(CB946,"yyyy-mm-ddThh:MM:ss"),"Z"),"")</f>
        <v/>
      </c>
      <c r="AS946" s="146" t="str">
        <f t="shared" si="3951"/>
        <v/>
      </c>
      <c r="AT946" s="146" t="str">
        <f t="shared" si="38"/>
        <v/>
      </c>
      <c r="AU946" s="146" t="str">
        <f t="shared" si="39"/>
        <v/>
      </c>
      <c r="AV946" s="146" t="str">
        <f t="shared" ref="AV946:AW946" si="3952">IF(NOT(ISBLANK(DT946)),CONCATENATE(TEXT(DT946,"yyyy-mm-ddThh:MM:ss"),"Z"),"")</f>
        <v/>
      </c>
      <c r="AW946" s="146" t="str">
        <f t="shared" si="3952"/>
        <v/>
      </c>
      <c r="AX946" s="146" t="str">
        <f t="shared" ref="AX946:AZ946" si="3953">IF(NOT(ISBLANK(ED946)),CONCATENATE(TEXT(ED946,"yyyy-mm-ddThh:MM:ss"),"Z"),"")</f>
        <v/>
      </c>
      <c r="AY946" s="146" t="str">
        <f t="shared" si="3953"/>
        <v/>
      </c>
      <c r="AZ946" s="146" t="str">
        <f t="shared" si="3953"/>
        <v/>
      </c>
      <c r="BA946" s="176"/>
      <c r="BB946" s="152"/>
      <c r="BC946" s="177"/>
      <c r="BD946" s="154"/>
      <c r="BE946" s="155"/>
      <c r="BF946" s="154"/>
      <c r="BG946" s="155"/>
      <c r="BH946" s="169"/>
      <c r="BI946" s="162"/>
      <c r="BJ946" s="172"/>
      <c r="BK946" s="162"/>
      <c r="BL946" s="158"/>
      <c r="BM946" s="172"/>
      <c r="BN946" s="162"/>
      <c r="BO946" s="167"/>
      <c r="BP946" s="169"/>
      <c r="BQ946" s="162"/>
      <c r="BR946" s="162"/>
      <c r="BS946" s="174"/>
      <c r="BT946" s="162"/>
      <c r="BU946" s="174"/>
      <c r="BV946" s="174"/>
      <c r="BW946" s="174"/>
      <c r="BX946" s="173"/>
      <c r="BY946" s="158"/>
      <c r="BZ946" s="160"/>
      <c r="CA946" s="172"/>
      <c r="CB946" s="152"/>
      <c r="CC946" s="152"/>
      <c r="CD946" s="156"/>
      <c r="CE946" s="172"/>
      <c r="CF946" s="162"/>
      <c r="CG946" s="162"/>
      <c r="CH946" s="158"/>
      <c r="CI946" s="173"/>
      <c r="CJ946" s="178"/>
      <c r="CK946" s="173"/>
      <c r="CL946" s="165"/>
      <c r="CM946" s="172"/>
      <c r="CN946" s="162"/>
      <c r="CO946" s="162"/>
      <c r="CP946" s="162"/>
      <c r="CQ946" s="162"/>
      <c r="CR946" s="169"/>
      <c r="CS946" s="162"/>
      <c r="CT946" s="162"/>
      <c r="CU946" s="174"/>
      <c r="CV946" s="152"/>
      <c r="CW946" s="173"/>
      <c r="CX946" s="158"/>
      <c r="CY946" s="172"/>
      <c r="CZ946" s="162"/>
      <c r="DA946" s="162"/>
      <c r="DB946" s="158"/>
      <c r="DC946" s="173"/>
      <c r="DD946" s="178"/>
      <c r="DE946" s="173"/>
      <c r="DF946" s="165"/>
      <c r="DG946" s="172"/>
      <c r="DH946" s="178"/>
      <c r="DI946" s="172"/>
      <c r="DJ946" s="178"/>
      <c r="DK946" s="172"/>
      <c r="DL946" s="162"/>
      <c r="DM946" s="167"/>
      <c r="DN946" s="169"/>
      <c r="DO946" s="162"/>
      <c r="DP946" s="162"/>
      <c r="DQ946" s="174"/>
      <c r="DR946" s="152"/>
      <c r="DS946" s="172"/>
      <c r="DT946" s="152"/>
      <c r="DU946" s="152"/>
      <c r="DV946" s="156"/>
      <c r="DW946" s="173"/>
      <c r="DX946" s="158"/>
      <c r="DY946" s="172"/>
      <c r="DZ946" s="162"/>
      <c r="EA946" s="162"/>
      <c r="EB946" s="172"/>
      <c r="EC946" s="172"/>
      <c r="ED946" s="152"/>
      <c r="EE946" s="152"/>
      <c r="EF946" s="152"/>
      <c r="EG946" s="174"/>
      <c r="EH946" s="172"/>
      <c r="EI946" s="162"/>
      <c r="EJ946" s="162"/>
    </row>
    <row r="947" spans="1:140" ht="12.5">
      <c r="A947" s="168"/>
      <c r="B947" s="169"/>
      <c r="C947" s="144" t="str">
        <f t="shared" si="0"/>
        <v/>
      </c>
      <c r="D947" s="144" t="str">
        <f t="shared" si="3767"/>
        <v/>
      </c>
      <c r="E947" s="144" t="str">
        <f t="shared" si="2"/>
        <v/>
      </c>
      <c r="F947" s="145" t="str">
        <f t="shared" si="3768"/>
        <v/>
      </c>
      <c r="G947" s="145" t="str">
        <f t="shared" si="4"/>
        <v/>
      </c>
      <c r="H947" s="145" t="str">
        <f t="shared" si="5"/>
        <v/>
      </c>
      <c r="I947" s="146" t="str">
        <f t="shared" ref="I947:J947" si="3954">IF(COUNTA($DO947:$DX947)&gt;0,$BA947,"")</f>
        <v/>
      </c>
      <c r="J947" s="146" t="str">
        <f t="shared" si="3954"/>
        <v/>
      </c>
      <c r="K947" s="147" t="str">
        <f t="shared" si="43"/>
        <v/>
      </c>
      <c r="L947" s="147" t="str">
        <f t="shared" si="7"/>
        <v/>
      </c>
      <c r="M947" s="147" t="str">
        <f t="shared" si="8"/>
        <v/>
      </c>
      <c r="N947" s="147" t="str">
        <f t="shared" si="48"/>
        <v/>
      </c>
      <c r="O947" s="147" t="str">
        <f t="shared" si="9"/>
        <v/>
      </c>
      <c r="P947" s="146" t="str">
        <f t="shared" si="3770"/>
        <v/>
      </c>
      <c r="Q947" s="147" t="str">
        <f t="shared" si="3771"/>
        <v/>
      </c>
      <c r="R947" s="146" t="str">
        <f t="shared" si="12"/>
        <v/>
      </c>
      <c r="S947" s="146" t="str">
        <f t="shared" si="13"/>
        <v/>
      </c>
      <c r="T947" s="146" t="str">
        <f>IF(NOT(ISBLANK(DH947)),
        IF(AND(ISREF('Input Tenderers'!$J$8:$K$8),COUNTA('Input Tenderers'!$N$8)&gt;0),
                IF(COUNTA('Input Implementation Transactio'!$N947:$O947)&gt;0,"supplier;tenderer;payee","supplier;tenderer"),
                IF(COUNTA('Input Implementation Transactio'!$N947:$O947)&gt;0,"supplier;payee","supplier")
                ),
        IF(COUNTA('Input Implementation Transactio'!$N947:$O947)&gt;0, "payee", "")
        )</f>
        <v/>
      </c>
      <c r="U947" s="146" t="str">
        <f t="shared" si="14"/>
        <v/>
      </c>
      <c r="V947" s="146" t="str">
        <f t="shared" si="15"/>
        <v/>
      </c>
      <c r="W947" s="148" t="str">
        <f t="shared" si="3772"/>
        <v/>
      </c>
      <c r="X947" s="175" t="str">
        <f t="shared" si="3773"/>
        <v/>
      </c>
      <c r="Y947" s="170" t="str">
        <f t="shared" si="3774"/>
        <v/>
      </c>
      <c r="Z947" s="150" t="str">
        <f t="shared" si="19"/>
        <v/>
      </c>
      <c r="AA947" s="146" t="str">
        <f t="shared" si="20"/>
        <v/>
      </c>
      <c r="AB947" s="146" t="str">
        <f t="shared" si="21"/>
        <v/>
      </c>
      <c r="AC947" s="146" t="str">
        <f t="shared" si="22"/>
        <v/>
      </c>
      <c r="AD947" s="148" t="str">
        <f t="shared" si="3775"/>
        <v/>
      </c>
      <c r="AE947" s="148" t="str">
        <f t="shared" si="24"/>
        <v/>
      </c>
      <c r="AF947" s="175" t="str">
        <f t="shared" si="3776"/>
        <v/>
      </c>
      <c r="AG947" s="170" t="str">
        <f t="shared" si="3777"/>
        <v/>
      </c>
      <c r="AH947" s="148" t="str">
        <f t="shared" si="3778"/>
        <v/>
      </c>
      <c r="AI947" s="146" t="str">
        <f t="shared" si="28"/>
        <v/>
      </c>
      <c r="AJ947" s="146" t="str">
        <f t="shared" si="29"/>
        <v/>
      </c>
      <c r="AK947" s="146" t="str">
        <f t="shared" si="30"/>
        <v/>
      </c>
      <c r="AL947" s="146" t="str">
        <f t="shared" si="31"/>
        <v/>
      </c>
      <c r="AM947" s="171" t="str">
        <f t="shared" si="32"/>
        <v/>
      </c>
      <c r="AN947" s="171" t="str">
        <f t="shared" si="33"/>
        <v/>
      </c>
      <c r="AO947" s="146" t="str">
        <f t="shared" si="34"/>
        <v/>
      </c>
      <c r="AP947" s="146" t="str">
        <f t="shared" si="35"/>
        <v/>
      </c>
      <c r="AQ947" s="146" t="str">
        <f t="shared" si="36"/>
        <v/>
      </c>
      <c r="AR947" s="146" t="str">
        <f t="shared" ref="AR947:AS947" si="3955">IF(NOT(ISBLANK(CB947)),CONCATENATE(TEXT(CB947,"yyyy-mm-ddThh:MM:ss"),"Z"),"")</f>
        <v/>
      </c>
      <c r="AS947" s="146" t="str">
        <f t="shared" si="3955"/>
        <v/>
      </c>
      <c r="AT947" s="146" t="str">
        <f t="shared" si="38"/>
        <v/>
      </c>
      <c r="AU947" s="146" t="str">
        <f t="shared" si="39"/>
        <v/>
      </c>
      <c r="AV947" s="146" t="str">
        <f t="shared" ref="AV947:AW947" si="3956">IF(NOT(ISBLANK(DT947)),CONCATENATE(TEXT(DT947,"yyyy-mm-ddThh:MM:ss"),"Z"),"")</f>
        <v/>
      </c>
      <c r="AW947" s="146" t="str">
        <f t="shared" si="3956"/>
        <v/>
      </c>
      <c r="AX947" s="146" t="str">
        <f t="shared" ref="AX947:AZ947" si="3957">IF(NOT(ISBLANK(ED947)),CONCATENATE(TEXT(ED947,"yyyy-mm-ddThh:MM:ss"),"Z"),"")</f>
        <v/>
      </c>
      <c r="AY947" s="146" t="str">
        <f t="shared" si="3957"/>
        <v/>
      </c>
      <c r="AZ947" s="146" t="str">
        <f t="shared" si="3957"/>
        <v/>
      </c>
      <c r="BA947" s="176"/>
      <c r="BB947" s="152"/>
      <c r="BC947" s="177"/>
      <c r="BD947" s="154"/>
      <c r="BE947" s="155"/>
      <c r="BF947" s="154"/>
      <c r="BG947" s="155"/>
      <c r="BH947" s="169"/>
      <c r="BI947" s="162"/>
      <c r="BJ947" s="172"/>
      <c r="BK947" s="162"/>
      <c r="BL947" s="158"/>
      <c r="BM947" s="172"/>
      <c r="BN947" s="162"/>
      <c r="BO947" s="167"/>
      <c r="BP947" s="169"/>
      <c r="BQ947" s="162"/>
      <c r="BR947" s="162"/>
      <c r="BS947" s="174"/>
      <c r="BT947" s="162"/>
      <c r="BU947" s="174"/>
      <c r="BV947" s="174"/>
      <c r="BW947" s="174"/>
      <c r="BX947" s="173"/>
      <c r="BY947" s="158"/>
      <c r="BZ947" s="160"/>
      <c r="CA947" s="172"/>
      <c r="CB947" s="152"/>
      <c r="CC947" s="152"/>
      <c r="CD947" s="156"/>
      <c r="CE947" s="172"/>
      <c r="CF947" s="162"/>
      <c r="CG947" s="162"/>
      <c r="CH947" s="158"/>
      <c r="CI947" s="173"/>
      <c r="CJ947" s="178"/>
      <c r="CK947" s="173"/>
      <c r="CL947" s="165"/>
      <c r="CM947" s="172"/>
      <c r="CN947" s="162"/>
      <c r="CO947" s="162"/>
      <c r="CP947" s="162"/>
      <c r="CQ947" s="162"/>
      <c r="CR947" s="169"/>
      <c r="CS947" s="162"/>
      <c r="CT947" s="162"/>
      <c r="CU947" s="174"/>
      <c r="CV947" s="152"/>
      <c r="CW947" s="173"/>
      <c r="CX947" s="158"/>
      <c r="CY947" s="172"/>
      <c r="CZ947" s="162"/>
      <c r="DA947" s="162"/>
      <c r="DB947" s="158"/>
      <c r="DC947" s="173"/>
      <c r="DD947" s="178"/>
      <c r="DE947" s="173"/>
      <c r="DF947" s="165"/>
      <c r="DG947" s="172"/>
      <c r="DH947" s="178"/>
      <c r="DI947" s="172"/>
      <c r="DJ947" s="178"/>
      <c r="DK947" s="172"/>
      <c r="DL947" s="162"/>
      <c r="DM947" s="167"/>
      <c r="DN947" s="169"/>
      <c r="DO947" s="162"/>
      <c r="DP947" s="162"/>
      <c r="DQ947" s="174"/>
      <c r="DR947" s="152"/>
      <c r="DS947" s="172"/>
      <c r="DT947" s="152"/>
      <c r="DU947" s="152"/>
      <c r="DV947" s="156"/>
      <c r="DW947" s="173"/>
      <c r="DX947" s="158"/>
      <c r="DY947" s="172"/>
      <c r="DZ947" s="162"/>
      <c r="EA947" s="162"/>
      <c r="EB947" s="172"/>
      <c r="EC947" s="172"/>
      <c r="ED947" s="152"/>
      <c r="EE947" s="152"/>
      <c r="EF947" s="152"/>
      <c r="EG947" s="174"/>
      <c r="EH947" s="172"/>
      <c r="EI947" s="162"/>
      <c r="EJ947" s="162"/>
    </row>
    <row r="948" spans="1:140" ht="12.5">
      <c r="A948" s="168"/>
      <c r="B948" s="169"/>
      <c r="C948" s="144" t="str">
        <f t="shared" si="0"/>
        <v/>
      </c>
      <c r="D948" s="144" t="str">
        <f t="shared" si="3767"/>
        <v/>
      </c>
      <c r="E948" s="144" t="str">
        <f t="shared" si="2"/>
        <v/>
      </c>
      <c r="F948" s="145" t="str">
        <f t="shared" si="3768"/>
        <v/>
      </c>
      <c r="G948" s="145" t="str">
        <f t="shared" si="4"/>
        <v/>
      </c>
      <c r="H948" s="145" t="str">
        <f t="shared" si="5"/>
        <v/>
      </c>
      <c r="I948" s="146" t="str">
        <f t="shared" ref="I948:J948" si="3958">IF(COUNTA($DO948:$DX948)&gt;0,$BA948,"")</f>
        <v/>
      </c>
      <c r="J948" s="146" t="str">
        <f t="shared" si="3958"/>
        <v/>
      </c>
      <c r="K948" s="147" t="str">
        <f t="shared" si="43"/>
        <v/>
      </c>
      <c r="L948" s="147" t="str">
        <f t="shared" si="7"/>
        <v/>
      </c>
      <c r="M948" s="147" t="str">
        <f t="shared" si="8"/>
        <v/>
      </c>
      <c r="N948" s="147" t="str">
        <f t="shared" si="48"/>
        <v/>
      </c>
      <c r="O948" s="147" t="str">
        <f t="shared" si="9"/>
        <v/>
      </c>
      <c r="P948" s="146" t="str">
        <f t="shared" si="3770"/>
        <v/>
      </c>
      <c r="Q948" s="147" t="str">
        <f t="shared" si="3771"/>
        <v/>
      </c>
      <c r="R948" s="146" t="str">
        <f t="shared" si="12"/>
        <v/>
      </c>
      <c r="S948" s="146" t="str">
        <f t="shared" si="13"/>
        <v/>
      </c>
      <c r="T948" s="146" t="str">
        <f>IF(NOT(ISBLANK(DH948)),
        IF(AND(ISREF('Input Tenderers'!$J$8:$K$8),COUNTA('Input Tenderers'!$N$8)&gt;0),
                IF(COUNTA('Input Implementation Transactio'!$N948:$O948)&gt;0,"supplier;tenderer;payee","supplier;tenderer"),
                IF(COUNTA('Input Implementation Transactio'!$N948:$O948)&gt;0,"supplier;payee","supplier")
                ),
        IF(COUNTA('Input Implementation Transactio'!$N948:$O948)&gt;0, "payee", "")
        )</f>
        <v/>
      </c>
      <c r="U948" s="146" t="str">
        <f t="shared" si="14"/>
        <v/>
      </c>
      <c r="V948" s="146" t="str">
        <f t="shared" si="15"/>
        <v/>
      </c>
      <c r="W948" s="148" t="str">
        <f t="shared" si="3772"/>
        <v/>
      </c>
      <c r="X948" s="175" t="str">
        <f t="shared" si="3773"/>
        <v/>
      </c>
      <c r="Y948" s="170" t="str">
        <f t="shared" si="3774"/>
        <v/>
      </c>
      <c r="Z948" s="150" t="str">
        <f t="shared" si="19"/>
        <v/>
      </c>
      <c r="AA948" s="146" t="str">
        <f t="shared" si="20"/>
        <v/>
      </c>
      <c r="AB948" s="146" t="str">
        <f t="shared" si="21"/>
        <v/>
      </c>
      <c r="AC948" s="146" t="str">
        <f t="shared" si="22"/>
        <v/>
      </c>
      <c r="AD948" s="148" t="str">
        <f t="shared" si="3775"/>
        <v/>
      </c>
      <c r="AE948" s="148" t="str">
        <f t="shared" si="24"/>
        <v/>
      </c>
      <c r="AF948" s="175" t="str">
        <f t="shared" si="3776"/>
        <v/>
      </c>
      <c r="AG948" s="170" t="str">
        <f t="shared" si="3777"/>
        <v/>
      </c>
      <c r="AH948" s="148" t="str">
        <f t="shared" si="3778"/>
        <v/>
      </c>
      <c r="AI948" s="146" t="str">
        <f t="shared" si="28"/>
        <v/>
      </c>
      <c r="AJ948" s="146" t="str">
        <f t="shared" si="29"/>
        <v/>
      </c>
      <c r="AK948" s="146" t="str">
        <f t="shared" si="30"/>
        <v/>
      </c>
      <c r="AL948" s="146" t="str">
        <f t="shared" si="31"/>
        <v/>
      </c>
      <c r="AM948" s="171" t="str">
        <f t="shared" si="32"/>
        <v/>
      </c>
      <c r="AN948" s="171" t="str">
        <f t="shared" si="33"/>
        <v/>
      </c>
      <c r="AO948" s="146" t="str">
        <f t="shared" si="34"/>
        <v/>
      </c>
      <c r="AP948" s="146" t="str">
        <f t="shared" si="35"/>
        <v/>
      </c>
      <c r="AQ948" s="146" t="str">
        <f t="shared" si="36"/>
        <v/>
      </c>
      <c r="AR948" s="146" t="str">
        <f t="shared" ref="AR948:AS948" si="3959">IF(NOT(ISBLANK(CB948)),CONCATENATE(TEXT(CB948,"yyyy-mm-ddThh:MM:ss"),"Z"),"")</f>
        <v/>
      </c>
      <c r="AS948" s="146" t="str">
        <f t="shared" si="3959"/>
        <v/>
      </c>
      <c r="AT948" s="146" t="str">
        <f t="shared" si="38"/>
        <v/>
      </c>
      <c r="AU948" s="146" t="str">
        <f t="shared" si="39"/>
        <v/>
      </c>
      <c r="AV948" s="146" t="str">
        <f t="shared" ref="AV948:AW948" si="3960">IF(NOT(ISBLANK(DT948)),CONCATENATE(TEXT(DT948,"yyyy-mm-ddThh:MM:ss"),"Z"),"")</f>
        <v/>
      </c>
      <c r="AW948" s="146" t="str">
        <f t="shared" si="3960"/>
        <v/>
      </c>
      <c r="AX948" s="146" t="str">
        <f t="shared" ref="AX948:AZ948" si="3961">IF(NOT(ISBLANK(ED948)),CONCATENATE(TEXT(ED948,"yyyy-mm-ddThh:MM:ss"),"Z"),"")</f>
        <v/>
      </c>
      <c r="AY948" s="146" t="str">
        <f t="shared" si="3961"/>
        <v/>
      </c>
      <c r="AZ948" s="146" t="str">
        <f t="shared" si="3961"/>
        <v/>
      </c>
      <c r="BA948" s="176"/>
      <c r="BB948" s="152"/>
      <c r="BC948" s="177"/>
      <c r="BD948" s="154"/>
      <c r="BE948" s="155"/>
      <c r="BF948" s="154"/>
      <c r="BG948" s="155"/>
      <c r="BH948" s="169"/>
      <c r="BI948" s="162"/>
      <c r="BJ948" s="172"/>
      <c r="BK948" s="162"/>
      <c r="BL948" s="158"/>
      <c r="BM948" s="172"/>
      <c r="BN948" s="162"/>
      <c r="BO948" s="167"/>
      <c r="BP948" s="169"/>
      <c r="BQ948" s="162"/>
      <c r="BR948" s="162"/>
      <c r="BS948" s="174"/>
      <c r="BT948" s="162"/>
      <c r="BU948" s="174"/>
      <c r="BV948" s="174"/>
      <c r="BW948" s="174"/>
      <c r="BX948" s="173"/>
      <c r="BY948" s="158"/>
      <c r="BZ948" s="160"/>
      <c r="CA948" s="172"/>
      <c r="CB948" s="152"/>
      <c r="CC948" s="152"/>
      <c r="CD948" s="156"/>
      <c r="CE948" s="172"/>
      <c r="CF948" s="162"/>
      <c r="CG948" s="162"/>
      <c r="CH948" s="158"/>
      <c r="CI948" s="173"/>
      <c r="CJ948" s="178"/>
      <c r="CK948" s="173"/>
      <c r="CL948" s="165"/>
      <c r="CM948" s="172"/>
      <c r="CN948" s="162"/>
      <c r="CO948" s="162"/>
      <c r="CP948" s="162"/>
      <c r="CQ948" s="162"/>
      <c r="CR948" s="169"/>
      <c r="CS948" s="162"/>
      <c r="CT948" s="162"/>
      <c r="CU948" s="174"/>
      <c r="CV948" s="152"/>
      <c r="CW948" s="173"/>
      <c r="CX948" s="158"/>
      <c r="CY948" s="172"/>
      <c r="CZ948" s="162"/>
      <c r="DA948" s="162"/>
      <c r="DB948" s="158"/>
      <c r="DC948" s="173"/>
      <c r="DD948" s="178"/>
      <c r="DE948" s="173"/>
      <c r="DF948" s="165"/>
      <c r="DG948" s="172"/>
      <c r="DH948" s="178"/>
      <c r="DI948" s="172"/>
      <c r="DJ948" s="178"/>
      <c r="DK948" s="172"/>
      <c r="DL948" s="162"/>
      <c r="DM948" s="167"/>
      <c r="DN948" s="169"/>
      <c r="DO948" s="162"/>
      <c r="DP948" s="162"/>
      <c r="DQ948" s="174"/>
      <c r="DR948" s="152"/>
      <c r="DS948" s="172"/>
      <c r="DT948" s="152"/>
      <c r="DU948" s="152"/>
      <c r="DV948" s="156"/>
      <c r="DW948" s="173"/>
      <c r="DX948" s="158"/>
      <c r="DY948" s="172"/>
      <c r="DZ948" s="162"/>
      <c r="EA948" s="162"/>
      <c r="EB948" s="172"/>
      <c r="EC948" s="172"/>
      <c r="ED948" s="152"/>
      <c r="EE948" s="152"/>
      <c r="EF948" s="152"/>
      <c r="EG948" s="174"/>
      <c r="EH948" s="172"/>
      <c r="EI948" s="162"/>
      <c r="EJ948" s="162"/>
    </row>
    <row r="949" spans="1:140" ht="12.5">
      <c r="A949" s="168"/>
      <c r="B949" s="169"/>
      <c r="C949" s="144" t="str">
        <f t="shared" si="0"/>
        <v/>
      </c>
      <c r="D949" s="144" t="str">
        <f t="shared" si="3767"/>
        <v/>
      </c>
      <c r="E949" s="144" t="str">
        <f t="shared" si="2"/>
        <v/>
      </c>
      <c r="F949" s="145" t="str">
        <f t="shared" si="3768"/>
        <v/>
      </c>
      <c r="G949" s="145" t="str">
        <f t="shared" si="4"/>
        <v/>
      </c>
      <c r="H949" s="145" t="str">
        <f t="shared" si="5"/>
        <v/>
      </c>
      <c r="I949" s="146" t="str">
        <f t="shared" ref="I949:J949" si="3962">IF(COUNTA($DO949:$DX949)&gt;0,$BA949,"")</f>
        <v/>
      </c>
      <c r="J949" s="146" t="str">
        <f t="shared" si="3962"/>
        <v/>
      </c>
      <c r="K949" s="147" t="str">
        <f t="shared" si="43"/>
        <v/>
      </c>
      <c r="L949" s="147" t="str">
        <f t="shared" si="7"/>
        <v/>
      </c>
      <c r="M949" s="147" t="str">
        <f t="shared" si="8"/>
        <v/>
      </c>
      <c r="N949" s="147" t="str">
        <f t="shared" si="48"/>
        <v/>
      </c>
      <c r="O949" s="147" t="str">
        <f t="shared" si="9"/>
        <v/>
      </c>
      <c r="P949" s="146" t="str">
        <f t="shared" si="3770"/>
        <v/>
      </c>
      <c r="Q949" s="147" t="str">
        <f t="shared" si="3771"/>
        <v/>
      </c>
      <c r="R949" s="146" t="str">
        <f t="shared" si="12"/>
        <v/>
      </c>
      <c r="S949" s="146" t="str">
        <f t="shared" si="13"/>
        <v/>
      </c>
      <c r="T949" s="146" t="str">
        <f>IF(NOT(ISBLANK(DH949)),
        IF(AND(ISREF('Input Tenderers'!$J$8:$K$8),COUNTA('Input Tenderers'!$N$8)&gt;0),
                IF(COUNTA('Input Implementation Transactio'!$N949:$O949)&gt;0,"supplier;tenderer;payee","supplier;tenderer"),
                IF(COUNTA('Input Implementation Transactio'!$N949:$O949)&gt;0,"supplier;payee","supplier")
                ),
        IF(COUNTA('Input Implementation Transactio'!$N949:$O949)&gt;0, "payee", "")
        )</f>
        <v/>
      </c>
      <c r="U949" s="146" t="str">
        <f t="shared" si="14"/>
        <v/>
      </c>
      <c r="V949" s="146" t="str">
        <f t="shared" si="15"/>
        <v/>
      </c>
      <c r="W949" s="148" t="str">
        <f t="shared" si="3772"/>
        <v/>
      </c>
      <c r="X949" s="175" t="str">
        <f t="shared" si="3773"/>
        <v/>
      </c>
      <c r="Y949" s="170" t="str">
        <f t="shared" si="3774"/>
        <v/>
      </c>
      <c r="Z949" s="150" t="str">
        <f t="shared" si="19"/>
        <v/>
      </c>
      <c r="AA949" s="146" t="str">
        <f t="shared" si="20"/>
        <v/>
      </c>
      <c r="AB949" s="146" t="str">
        <f t="shared" si="21"/>
        <v/>
      </c>
      <c r="AC949" s="146" t="str">
        <f t="shared" si="22"/>
        <v/>
      </c>
      <c r="AD949" s="148" t="str">
        <f t="shared" si="3775"/>
        <v/>
      </c>
      <c r="AE949" s="148" t="str">
        <f t="shared" si="24"/>
        <v/>
      </c>
      <c r="AF949" s="175" t="str">
        <f t="shared" si="3776"/>
        <v/>
      </c>
      <c r="AG949" s="170" t="str">
        <f t="shared" si="3777"/>
        <v/>
      </c>
      <c r="AH949" s="148" t="str">
        <f t="shared" si="3778"/>
        <v/>
      </c>
      <c r="AI949" s="146" t="str">
        <f t="shared" si="28"/>
        <v/>
      </c>
      <c r="AJ949" s="146" t="str">
        <f t="shared" si="29"/>
        <v/>
      </c>
      <c r="AK949" s="146" t="str">
        <f t="shared" si="30"/>
        <v/>
      </c>
      <c r="AL949" s="146" t="str">
        <f t="shared" si="31"/>
        <v/>
      </c>
      <c r="AM949" s="171" t="str">
        <f t="shared" si="32"/>
        <v/>
      </c>
      <c r="AN949" s="171" t="str">
        <f t="shared" si="33"/>
        <v/>
      </c>
      <c r="AO949" s="146" t="str">
        <f t="shared" si="34"/>
        <v/>
      </c>
      <c r="AP949" s="146" t="str">
        <f t="shared" si="35"/>
        <v/>
      </c>
      <c r="AQ949" s="146" t="str">
        <f t="shared" si="36"/>
        <v/>
      </c>
      <c r="AR949" s="146" t="str">
        <f t="shared" ref="AR949:AS949" si="3963">IF(NOT(ISBLANK(CB949)),CONCATENATE(TEXT(CB949,"yyyy-mm-ddThh:MM:ss"),"Z"),"")</f>
        <v/>
      </c>
      <c r="AS949" s="146" t="str">
        <f t="shared" si="3963"/>
        <v/>
      </c>
      <c r="AT949" s="146" t="str">
        <f t="shared" si="38"/>
        <v/>
      </c>
      <c r="AU949" s="146" t="str">
        <f t="shared" si="39"/>
        <v/>
      </c>
      <c r="AV949" s="146" t="str">
        <f t="shared" ref="AV949:AW949" si="3964">IF(NOT(ISBLANK(DT949)),CONCATENATE(TEXT(DT949,"yyyy-mm-ddThh:MM:ss"),"Z"),"")</f>
        <v/>
      </c>
      <c r="AW949" s="146" t="str">
        <f t="shared" si="3964"/>
        <v/>
      </c>
      <c r="AX949" s="146" t="str">
        <f t="shared" ref="AX949:AZ949" si="3965">IF(NOT(ISBLANK(ED949)),CONCATENATE(TEXT(ED949,"yyyy-mm-ddThh:MM:ss"),"Z"),"")</f>
        <v/>
      </c>
      <c r="AY949" s="146" t="str">
        <f t="shared" si="3965"/>
        <v/>
      </c>
      <c r="AZ949" s="146" t="str">
        <f t="shared" si="3965"/>
        <v/>
      </c>
      <c r="BA949" s="176"/>
      <c r="BB949" s="152"/>
      <c r="BC949" s="177"/>
      <c r="BD949" s="154"/>
      <c r="BE949" s="155"/>
      <c r="BF949" s="154"/>
      <c r="BG949" s="155"/>
      <c r="BH949" s="169"/>
      <c r="BI949" s="162"/>
      <c r="BJ949" s="172"/>
      <c r="BK949" s="162"/>
      <c r="BL949" s="158"/>
      <c r="BM949" s="172"/>
      <c r="BN949" s="162"/>
      <c r="BO949" s="167"/>
      <c r="BP949" s="169"/>
      <c r="BQ949" s="162"/>
      <c r="BR949" s="162"/>
      <c r="BS949" s="174"/>
      <c r="BT949" s="162"/>
      <c r="BU949" s="174"/>
      <c r="BV949" s="174"/>
      <c r="BW949" s="174"/>
      <c r="BX949" s="173"/>
      <c r="BY949" s="158"/>
      <c r="BZ949" s="160"/>
      <c r="CA949" s="172"/>
      <c r="CB949" s="152"/>
      <c r="CC949" s="152"/>
      <c r="CD949" s="156"/>
      <c r="CE949" s="172"/>
      <c r="CF949" s="162"/>
      <c r="CG949" s="162"/>
      <c r="CH949" s="158"/>
      <c r="CI949" s="173"/>
      <c r="CJ949" s="178"/>
      <c r="CK949" s="173"/>
      <c r="CL949" s="165"/>
      <c r="CM949" s="172"/>
      <c r="CN949" s="162"/>
      <c r="CO949" s="162"/>
      <c r="CP949" s="162"/>
      <c r="CQ949" s="162"/>
      <c r="CR949" s="169"/>
      <c r="CS949" s="162"/>
      <c r="CT949" s="162"/>
      <c r="CU949" s="174"/>
      <c r="CV949" s="152"/>
      <c r="CW949" s="173"/>
      <c r="CX949" s="158"/>
      <c r="CY949" s="172"/>
      <c r="CZ949" s="162"/>
      <c r="DA949" s="162"/>
      <c r="DB949" s="158"/>
      <c r="DC949" s="173"/>
      <c r="DD949" s="178"/>
      <c r="DE949" s="173"/>
      <c r="DF949" s="165"/>
      <c r="DG949" s="172"/>
      <c r="DH949" s="178"/>
      <c r="DI949" s="172"/>
      <c r="DJ949" s="178"/>
      <c r="DK949" s="172"/>
      <c r="DL949" s="162"/>
      <c r="DM949" s="167"/>
      <c r="DN949" s="169"/>
      <c r="DO949" s="162"/>
      <c r="DP949" s="162"/>
      <c r="DQ949" s="174"/>
      <c r="DR949" s="152"/>
      <c r="DS949" s="172"/>
      <c r="DT949" s="152"/>
      <c r="DU949" s="152"/>
      <c r="DV949" s="156"/>
      <c r="DW949" s="173"/>
      <c r="DX949" s="158"/>
      <c r="DY949" s="172"/>
      <c r="DZ949" s="162"/>
      <c r="EA949" s="162"/>
      <c r="EB949" s="172"/>
      <c r="EC949" s="172"/>
      <c r="ED949" s="152"/>
      <c r="EE949" s="152"/>
      <c r="EF949" s="152"/>
      <c r="EG949" s="174"/>
      <c r="EH949" s="172"/>
      <c r="EI949" s="162"/>
      <c r="EJ949" s="162"/>
    </row>
    <row r="950" spans="1:140" ht="12.5">
      <c r="A950" s="168"/>
      <c r="B950" s="169"/>
      <c r="C950" s="144" t="str">
        <f t="shared" si="0"/>
        <v/>
      </c>
      <c r="D950" s="144" t="str">
        <f t="shared" si="3767"/>
        <v/>
      </c>
      <c r="E950" s="144" t="str">
        <f t="shared" si="2"/>
        <v/>
      </c>
      <c r="F950" s="145" t="str">
        <f t="shared" si="3768"/>
        <v/>
      </c>
      <c r="G950" s="145" t="str">
        <f t="shared" si="4"/>
        <v/>
      </c>
      <c r="H950" s="145" t="str">
        <f t="shared" si="5"/>
        <v/>
      </c>
      <c r="I950" s="146" t="str">
        <f t="shared" ref="I950:J950" si="3966">IF(COUNTA($DO950:$DX950)&gt;0,$BA950,"")</f>
        <v/>
      </c>
      <c r="J950" s="146" t="str">
        <f t="shared" si="3966"/>
        <v/>
      </c>
      <c r="K950" s="147" t="str">
        <f t="shared" si="43"/>
        <v/>
      </c>
      <c r="L950" s="147" t="str">
        <f t="shared" si="7"/>
        <v/>
      </c>
      <c r="M950" s="147" t="str">
        <f t="shared" si="8"/>
        <v/>
      </c>
      <c r="N950" s="147" t="str">
        <f t="shared" si="48"/>
        <v/>
      </c>
      <c r="O950" s="147" t="str">
        <f t="shared" si="9"/>
        <v/>
      </c>
      <c r="P950" s="146" t="str">
        <f t="shared" si="3770"/>
        <v/>
      </c>
      <c r="Q950" s="147" t="str">
        <f t="shared" si="3771"/>
        <v/>
      </c>
      <c r="R950" s="146" t="str">
        <f t="shared" si="12"/>
        <v/>
      </c>
      <c r="S950" s="146" t="str">
        <f t="shared" si="13"/>
        <v/>
      </c>
      <c r="T950" s="146" t="str">
        <f>IF(NOT(ISBLANK(DH950)),
        IF(AND(ISREF('Input Tenderers'!$J$8:$K$8),COUNTA('Input Tenderers'!$N$8)&gt;0),
                IF(COUNTA('Input Implementation Transactio'!$N950:$O950)&gt;0,"supplier;tenderer;payee","supplier;tenderer"),
                IF(COUNTA('Input Implementation Transactio'!$N950:$O950)&gt;0,"supplier;payee","supplier")
                ),
        IF(COUNTA('Input Implementation Transactio'!$N950:$O950)&gt;0, "payee", "")
        )</f>
        <v/>
      </c>
      <c r="U950" s="146" t="str">
        <f t="shared" si="14"/>
        <v/>
      </c>
      <c r="V950" s="146" t="str">
        <f t="shared" si="15"/>
        <v/>
      </c>
      <c r="W950" s="148" t="str">
        <f t="shared" si="3772"/>
        <v/>
      </c>
      <c r="X950" s="175" t="str">
        <f t="shared" si="3773"/>
        <v/>
      </c>
      <c r="Y950" s="170" t="str">
        <f t="shared" si="3774"/>
        <v/>
      </c>
      <c r="Z950" s="150" t="str">
        <f t="shared" si="19"/>
        <v/>
      </c>
      <c r="AA950" s="146" t="str">
        <f t="shared" si="20"/>
        <v/>
      </c>
      <c r="AB950" s="146" t="str">
        <f t="shared" si="21"/>
        <v/>
      </c>
      <c r="AC950" s="146" t="str">
        <f t="shared" si="22"/>
        <v/>
      </c>
      <c r="AD950" s="148" t="str">
        <f t="shared" si="3775"/>
        <v/>
      </c>
      <c r="AE950" s="148" t="str">
        <f t="shared" si="24"/>
        <v/>
      </c>
      <c r="AF950" s="175" t="str">
        <f t="shared" si="3776"/>
        <v/>
      </c>
      <c r="AG950" s="170" t="str">
        <f t="shared" si="3777"/>
        <v/>
      </c>
      <c r="AH950" s="148" t="str">
        <f t="shared" si="3778"/>
        <v/>
      </c>
      <c r="AI950" s="146" t="str">
        <f t="shared" si="28"/>
        <v/>
      </c>
      <c r="AJ950" s="146" t="str">
        <f t="shared" si="29"/>
        <v/>
      </c>
      <c r="AK950" s="146" t="str">
        <f t="shared" si="30"/>
        <v/>
      </c>
      <c r="AL950" s="146" t="str">
        <f t="shared" si="31"/>
        <v/>
      </c>
      <c r="AM950" s="171" t="str">
        <f t="shared" si="32"/>
        <v/>
      </c>
      <c r="AN950" s="171" t="str">
        <f t="shared" si="33"/>
        <v/>
      </c>
      <c r="AO950" s="146" t="str">
        <f t="shared" si="34"/>
        <v/>
      </c>
      <c r="AP950" s="146" t="str">
        <f t="shared" si="35"/>
        <v/>
      </c>
      <c r="AQ950" s="146" t="str">
        <f t="shared" si="36"/>
        <v/>
      </c>
      <c r="AR950" s="146" t="str">
        <f t="shared" ref="AR950:AS950" si="3967">IF(NOT(ISBLANK(CB950)),CONCATENATE(TEXT(CB950,"yyyy-mm-ddThh:MM:ss"),"Z"),"")</f>
        <v/>
      </c>
      <c r="AS950" s="146" t="str">
        <f t="shared" si="3967"/>
        <v/>
      </c>
      <c r="AT950" s="146" t="str">
        <f t="shared" si="38"/>
        <v/>
      </c>
      <c r="AU950" s="146" t="str">
        <f t="shared" si="39"/>
        <v/>
      </c>
      <c r="AV950" s="146" t="str">
        <f t="shared" ref="AV950:AW950" si="3968">IF(NOT(ISBLANK(DT950)),CONCATENATE(TEXT(DT950,"yyyy-mm-ddThh:MM:ss"),"Z"),"")</f>
        <v/>
      </c>
      <c r="AW950" s="146" t="str">
        <f t="shared" si="3968"/>
        <v/>
      </c>
      <c r="AX950" s="146" t="str">
        <f t="shared" ref="AX950:AZ950" si="3969">IF(NOT(ISBLANK(ED950)),CONCATENATE(TEXT(ED950,"yyyy-mm-ddThh:MM:ss"),"Z"),"")</f>
        <v/>
      </c>
      <c r="AY950" s="146" t="str">
        <f t="shared" si="3969"/>
        <v/>
      </c>
      <c r="AZ950" s="146" t="str">
        <f t="shared" si="3969"/>
        <v/>
      </c>
      <c r="BA950" s="176"/>
      <c r="BB950" s="152"/>
      <c r="BC950" s="177"/>
      <c r="BD950" s="154"/>
      <c r="BE950" s="155"/>
      <c r="BF950" s="154"/>
      <c r="BG950" s="155"/>
      <c r="BH950" s="169"/>
      <c r="BI950" s="162"/>
      <c r="BJ950" s="172"/>
      <c r="BK950" s="162"/>
      <c r="BL950" s="158"/>
      <c r="BM950" s="172"/>
      <c r="BN950" s="162"/>
      <c r="BO950" s="167"/>
      <c r="BP950" s="169"/>
      <c r="BQ950" s="162"/>
      <c r="BR950" s="162"/>
      <c r="BS950" s="174"/>
      <c r="BT950" s="162"/>
      <c r="BU950" s="174"/>
      <c r="BV950" s="174"/>
      <c r="BW950" s="174"/>
      <c r="BX950" s="173"/>
      <c r="BY950" s="158"/>
      <c r="BZ950" s="160"/>
      <c r="CA950" s="172"/>
      <c r="CB950" s="152"/>
      <c r="CC950" s="152"/>
      <c r="CD950" s="156"/>
      <c r="CE950" s="172"/>
      <c r="CF950" s="162"/>
      <c r="CG950" s="162"/>
      <c r="CH950" s="158"/>
      <c r="CI950" s="173"/>
      <c r="CJ950" s="178"/>
      <c r="CK950" s="173"/>
      <c r="CL950" s="165"/>
      <c r="CM950" s="172"/>
      <c r="CN950" s="162"/>
      <c r="CO950" s="162"/>
      <c r="CP950" s="162"/>
      <c r="CQ950" s="162"/>
      <c r="CR950" s="169"/>
      <c r="CS950" s="162"/>
      <c r="CT950" s="162"/>
      <c r="CU950" s="174"/>
      <c r="CV950" s="152"/>
      <c r="CW950" s="173"/>
      <c r="CX950" s="158"/>
      <c r="CY950" s="172"/>
      <c r="CZ950" s="162"/>
      <c r="DA950" s="162"/>
      <c r="DB950" s="158"/>
      <c r="DC950" s="173"/>
      <c r="DD950" s="178"/>
      <c r="DE950" s="173"/>
      <c r="DF950" s="165"/>
      <c r="DG950" s="172"/>
      <c r="DH950" s="178"/>
      <c r="DI950" s="172"/>
      <c r="DJ950" s="178"/>
      <c r="DK950" s="172"/>
      <c r="DL950" s="162"/>
      <c r="DM950" s="167"/>
      <c r="DN950" s="169"/>
      <c r="DO950" s="162"/>
      <c r="DP950" s="162"/>
      <c r="DQ950" s="174"/>
      <c r="DR950" s="152"/>
      <c r="DS950" s="172"/>
      <c r="DT950" s="152"/>
      <c r="DU950" s="152"/>
      <c r="DV950" s="156"/>
      <c r="DW950" s="173"/>
      <c r="DX950" s="158"/>
      <c r="DY950" s="172"/>
      <c r="DZ950" s="162"/>
      <c r="EA950" s="162"/>
      <c r="EB950" s="172"/>
      <c r="EC950" s="172"/>
      <c r="ED950" s="152"/>
      <c r="EE950" s="152"/>
      <c r="EF950" s="152"/>
      <c r="EG950" s="174"/>
      <c r="EH950" s="172"/>
      <c r="EI950" s="162"/>
      <c r="EJ950" s="162"/>
    </row>
    <row r="951" spans="1:140" ht="12.5">
      <c r="A951" s="168"/>
      <c r="B951" s="169"/>
      <c r="C951" s="144" t="str">
        <f t="shared" si="0"/>
        <v/>
      </c>
      <c r="D951" s="144" t="str">
        <f t="shared" si="3767"/>
        <v/>
      </c>
      <c r="E951" s="144" t="str">
        <f t="shared" si="2"/>
        <v/>
      </c>
      <c r="F951" s="145" t="str">
        <f t="shared" si="3768"/>
        <v/>
      </c>
      <c r="G951" s="145" t="str">
        <f t="shared" si="4"/>
        <v/>
      </c>
      <c r="H951" s="145" t="str">
        <f t="shared" si="5"/>
        <v/>
      </c>
      <c r="I951" s="146" t="str">
        <f t="shared" ref="I951:J951" si="3970">IF(COUNTA($DO951:$DX951)&gt;0,$BA951,"")</f>
        <v/>
      </c>
      <c r="J951" s="146" t="str">
        <f t="shared" si="3970"/>
        <v/>
      </c>
      <c r="K951" s="147" t="str">
        <f t="shared" si="43"/>
        <v/>
      </c>
      <c r="L951" s="147" t="str">
        <f t="shared" si="7"/>
        <v/>
      </c>
      <c r="M951" s="147" t="str">
        <f t="shared" si="8"/>
        <v/>
      </c>
      <c r="N951" s="147" t="str">
        <f t="shared" si="48"/>
        <v/>
      </c>
      <c r="O951" s="147" t="str">
        <f t="shared" si="9"/>
        <v/>
      </c>
      <c r="P951" s="146" t="str">
        <f t="shared" si="3770"/>
        <v/>
      </c>
      <c r="Q951" s="147" t="str">
        <f t="shared" si="3771"/>
        <v/>
      </c>
      <c r="R951" s="146" t="str">
        <f t="shared" si="12"/>
        <v/>
      </c>
      <c r="S951" s="146" t="str">
        <f t="shared" si="13"/>
        <v/>
      </c>
      <c r="T951" s="146" t="str">
        <f>IF(NOT(ISBLANK(DH951)),
        IF(AND(ISREF('Input Tenderers'!$J$8:$K$8),COUNTA('Input Tenderers'!$N$8)&gt;0),
                IF(COUNTA('Input Implementation Transactio'!$N951:$O951)&gt;0,"supplier;tenderer;payee","supplier;tenderer"),
                IF(COUNTA('Input Implementation Transactio'!$N951:$O951)&gt;0,"supplier;payee","supplier")
                ),
        IF(COUNTA('Input Implementation Transactio'!$N951:$O951)&gt;0, "payee", "")
        )</f>
        <v/>
      </c>
      <c r="U951" s="146" t="str">
        <f t="shared" si="14"/>
        <v/>
      </c>
      <c r="V951" s="146" t="str">
        <f t="shared" si="15"/>
        <v/>
      </c>
      <c r="W951" s="148" t="str">
        <f t="shared" si="3772"/>
        <v/>
      </c>
      <c r="X951" s="175" t="str">
        <f t="shared" si="3773"/>
        <v/>
      </c>
      <c r="Y951" s="170" t="str">
        <f t="shared" si="3774"/>
        <v/>
      </c>
      <c r="Z951" s="150" t="str">
        <f t="shared" si="19"/>
        <v/>
      </c>
      <c r="AA951" s="146" t="str">
        <f t="shared" si="20"/>
        <v/>
      </c>
      <c r="AB951" s="146" t="str">
        <f t="shared" si="21"/>
        <v/>
      </c>
      <c r="AC951" s="146" t="str">
        <f t="shared" si="22"/>
        <v/>
      </c>
      <c r="AD951" s="148" t="str">
        <f t="shared" si="3775"/>
        <v/>
      </c>
      <c r="AE951" s="148" t="str">
        <f t="shared" si="24"/>
        <v/>
      </c>
      <c r="AF951" s="175" t="str">
        <f t="shared" si="3776"/>
        <v/>
      </c>
      <c r="AG951" s="170" t="str">
        <f t="shared" si="3777"/>
        <v/>
      </c>
      <c r="AH951" s="148" t="str">
        <f t="shared" si="3778"/>
        <v/>
      </c>
      <c r="AI951" s="146" t="str">
        <f t="shared" si="28"/>
        <v/>
      </c>
      <c r="AJ951" s="146" t="str">
        <f t="shared" si="29"/>
        <v/>
      </c>
      <c r="AK951" s="146" t="str">
        <f t="shared" si="30"/>
        <v/>
      </c>
      <c r="AL951" s="146" t="str">
        <f t="shared" si="31"/>
        <v/>
      </c>
      <c r="AM951" s="171" t="str">
        <f t="shared" si="32"/>
        <v/>
      </c>
      <c r="AN951" s="171" t="str">
        <f t="shared" si="33"/>
        <v/>
      </c>
      <c r="AO951" s="146" t="str">
        <f t="shared" si="34"/>
        <v/>
      </c>
      <c r="AP951" s="146" t="str">
        <f t="shared" si="35"/>
        <v/>
      </c>
      <c r="AQ951" s="146" t="str">
        <f t="shared" si="36"/>
        <v/>
      </c>
      <c r="AR951" s="146" t="str">
        <f t="shared" ref="AR951:AS951" si="3971">IF(NOT(ISBLANK(CB951)),CONCATENATE(TEXT(CB951,"yyyy-mm-ddThh:MM:ss"),"Z"),"")</f>
        <v/>
      </c>
      <c r="AS951" s="146" t="str">
        <f t="shared" si="3971"/>
        <v/>
      </c>
      <c r="AT951" s="146" t="str">
        <f t="shared" si="38"/>
        <v/>
      </c>
      <c r="AU951" s="146" t="str">
        <f t="shared" si="39"/>
        <v/>
      </c>
      <c r="AV951" s="146" t="str">
        <f t="shared" ref="AV951:AW951" si="3972">IF(NOT(ISBLANK(DT951)),CONCATENATE(TEXT(DT951,"yyyy-mm-ddThh:MM:ss"),"Z"),"")</f>
        <v/>
      </c>
      <c r="AW951" s="146" t="str">
        <f t="shared" si="3972"/>
        <v/>
      </c>
      <c r="AX951" s="146" t="str">
        <f t="shared" ref="AX951:AZ951" si="3973">IF(NOT(ISBLANK(ED951)),CONCATENATE(TEXT(ED951,"yyyy-mm-ddThh:MM:ss"),"Z"),"")</f>
        <v/>
      </c>
      <c r="AY951" s="146" t="str">
        <f t="shared" si="3973"/>
        <v/>
      </c>
      <c r="AZ951" s="146" t="str">
        <f t="shared" si="3973"/>
        <v/>
      </c>
      <c r="BA951" s="176"/>
      <c r="BB951" s="152"/>
      <c r="BC951" s="177"/>
      <c r="BD951" s="154"/>
      <c r="BE951" s="155"/>
      <c r="BF951" s="154"/>
      <c r="BG951" s="155"/>
      <c r="BH951" s="169"/>
      <c r="BI951" s="162"/>
      <c r="BJ951" s="172"/>
      <c r="BK951" s="162"/>
      <c r="BL951" s="158"/>
      <c r="BM951" s="172"/>
      <c r="BN951" s="162"/>
      <c r="BO951" s="167"/>
      <c r="BP951" s="169"/>
      <c r="BQ951" s="162"/>
      <c r="BR951" s="162"/>
      <c r="BS951" s="174"/>
      <c r="BT951" s="162"/>
      <c r="BU951" s="174"/>
      <c r="BV951" s="174"/>
      <c r="BW951" s="174"/>
      <c r="BX951" s="173"/>
      <c r="BY951" s="158"/>
      <c r="BZ951" s="160"/>
      <c r="CA951" s="172"/>
      <c r="CB951" s="152"/>
      <c r="CC951" s="152"/>
      <c r="CD951" s="156"/>
      <c r="CE951" s="172"/>
      <c r="CF951" s="162"/>
      <c r="CG951" s="162"/>
      <c r="CH951" s="158"/>
      <c r="CI951" s="173"/>
      <c r="CJ951" s="178"/>
      <c r="CK951" s="173"/>
      <c r="CL951" s="165"/>
      <c r="CM951" s="172"/>
      <c r="CN951" s="162"/>
      <c r="CO951" s="162"/>
      <c r="CP951" s="162"/>
      <c r="CQ951" s="162"/>
      <c r="CR951" s="169"/>
      <c r="CS951" s="162"/>
      <c r="CT951" s="162"/>
      <c r="CU951" s="174"/>
      <c r="CV951" s="152"/>
      <c r="CW951" s="173"/>
      <c r="CX951" s="158"/>
      <c r="CY951" s="172"/>
      <c r="CZ951" s="162"/>
      <c r="DA951" s="162"/>
      <c r="DB951" s="158"/>
      <c r="DC951" s="173"/>
      <c r="DD951" s="178"/>
      <c r="DE951" s="173"/>
      <c r="DF951" s="165"/>
      <c r="DG951" s="172"/>
      <c r="DH951" s="178"/>
      <c r="DI951" s="172"/>
      <c r="DJ951" s="178"/>
      <c r="DK951" s="172"/>
      <c r="DL951" s="162"/>
      <c r="DM951" s="167"/>
      <c r="DN951" s="169"/>
      <c r="DO951" s="162"/>
      <c r="DP951" s="162"/>
      <c r="DQ951" s="174"/>
      <c r="DR951" s="152"/>
      <c r="DS951" s="172"/>
      <c r="DT951" s="152"/>
      <c r="DU951" s="152"/>
      <c r="DV951" s="156"/>
      <c r="DW951" s="173"/>
      <c r="DX951" s="158"/>
      <c r="DY951" s="172"/>
      <c r="DZ951" s="162"/>
      <c r="EA951" s="162"/>
      <c r="EB951" s="172"/>
      <c r="EC951" s="172"/>
      <c r="ED951" s="152"/>
      <c r="EE951" s="152"/>
      <c r="EF951" s="152"/>
      <c r="EG951" s="174"/>
      <c r="EH951" s="172"/>
      <c r="EI951" s="162"/>
      <c r="EJ951" s="162"/>
    </row>
    <row r="952" spans="1:140" ht="12.5">
      <c r="A952" s="168"/>
      <c r="B952" s="169"/>
      <c r="C952" s="144" t="str">
        <f t="shared" si="0"/>
        <v/>
      </c>
      <c r="D952" s="144" t="str">
        <f t="shared" si="3767"/>
        <v/>
      </c>
      <c r="E952" s="144" t="str">
        <f t="shared" si="2"/>
        <v/>
      </c>
      <c r="F952" s="145" t="str">
        <f t="shared" si="3768"/>
        <v/>
      </c>
      <c r="G952" s="145" t="str">
        <f t="shared" si="4"/>
        <v/>
      </c>
      <c r="H952" s="145" t="str">
        <f t="shared" si="5"/>
        <v/>
      </c>
      <c r="I952" s="146" t="str">
        <f t="shared" ref="I952:J952" si="3974">IF(COUNTA($DO952:$DX952)&gt;0,$BA952,"")</f>
        <v/>
      </c>
      <c r="J952" s="146" t="str">
        <f t="shared" si="3974"/>
        <v/>
      </c>
      <c r="K952" s="147" t="str">
        <f t="shared" si="43"/>
        <v/>
      </c>
      <c r="L952" s="147" t="str">
        <f t="shared" si="7"/>
        <v/>
      </c>
      <c r="M952" s="147" t="str">
        <f t="shared" si="8"/>
        <v/>
      </c>
      <c r="N952" s="147" t="str">
        <f t="shared" si="48"/>
        <v/>
      </c>
      <c r="O952" s="147" t="str">
        <f t="shared" si="9"/>
        <v/>
      </c>
      <c r="P952" s="146" t="str">
        <f t="shared" si="3770"/>
        <v/>
      </c>
      <c r="Q952" s="147" t="str">
        <f t="shared" si="3771"/>
        <v/>
      </c>
      <c r="R952" s="146" t="str">
        <f t="shared" si="12"/>
        <v/>
      </c>
      <c r="S952" s="146" t="str">
        <f t="shared" si="13"/>
        <v/>
      </c>
      <c r="T952" s="146" t="str">
        <f>IF(NOT(ISBLANK(DH952)),
        IF(AND(ISREF('Input Tenderers'!$J$8:$K$8),COUNTA('Input Tenderers'!$N$8)&gt;0),
                IF(COUNTA('Input Implementation Transactio'!$N952:$O952)&gt;0,"supplier;tenderer;payee","supplier;tenderer"),
                IF(COUNTA('Input Implementation Transactio'!$N952:$O952)&gt;0,"supplier;payee","supplier")
                ),
        IF(COUNTA('Input Implementation Transactio'!$N952:$O952)&gt;0, "payee", "")
        )</f>
        <v/>
      </c>
      <c r="U952" s="146" t="str">
        <f t="shared" si="14"/>
        <v/>
      </c>
      <c r="V952" s="146" t="str">
        <f t="shared" si="15"/>
        <v/>
      </c>
      <c r="W952" s="148" t="str">
        <f t="shared" si="3772"/>
        <v/>
      </c>
      <c r="X952" s="175" t="str">
        <f t="shared" si="3773"/>
        <v/>
      </c>
      <c r="Y952" s="170" t="str">
        <f t="shared" si="3774"/>
        <v/>
      </c>
      <c r="Z952" s="150" t="str">
        <f t="shared" si="19"/>
        <v/>
      </c>
      <c r="AA952" s="146" t="str">
        <f t="shared" si="20"/>
        <v/>
      </c>
      <c r="AB952" s="146" t="str">
        <f t="shared" si="21"/>
        <v/>
      </c>
      <c r="AC952" s="146" t="str">
        <f t="shared" si="22"/>
        <v/>
      </c>
      <c r="AD952" s="148" t="str">
        <f t="shared" si="3775"/>
        <v/>
      </c>
      <c r="AE952" s="148" t="str">
        <f t="shared" si="24"/>
        <v/>
      </c>
      <c r="AF952" s="175" t="str">
        <f t="shared" si="3776"/>
        <v/>
      </c>
      <c r="AG952" s="170" t="str">
        <f t="shared" si="3777"/>
        <v/>
      </c>
      <c r="AH952" s="148" t="str">
        <f t="shared" si="3778"/>
        <v/>
      </c>
      <c r="AI952" s="146" t="str">
        <f t="shared" si="28"/>
        <v/>
      </c>
      <c r="AJ952" s="146" t="str">
        <f t="shared" si="29"/>
        <v/>
      </c>
      <c r="AK952" s="146" t="str">
        <f t="shared" si="30"/>
        <v/>
      </c>
      <c r="AL952" s="146" t="str">
        <f t="shared" si="31"/>
        <v/>
      </c>
      <c r="AM952" s="171" t="str">
        <f t="shared" si="32"/>
        <v/>
      </c>
      <c r="AN952" s="171" t="str">
        <f t="shared" si="33"/>
        <v/>
      </c>
      <c r="AO952" s="146" t="str">
        <f t="shared" si="34"/>
        <v/>
      </c>
      <c r="AP952" s="146" t="str">
        <f t="shared" si="35"/>
        <v/>
      </c>
      <c r="AQ952" s="146" t="str">
        <f t="shared" si="36"/>
        <v/>
      </c>
      <c r="AR952" s="146" t="str">
        <f t="shared" ref="AR952:AS952" si="3975">IF(NOT(ISBLANK(CB952)),CONCATENATE(TEXT(CB952,"yyyy-mm-ddThh:MM:ss"),"Z"),"")</f>
        <v/>
      </c>
      <c r="AS952" s="146" t="str">
        <f t="shared" si="3975"/>
        <v/>
      </c>
      <c r="AT952" s="146" t="str">
        <f t="shared" si="38"/>
        <v/>
      </c>
      <c r="AU952" s="146" t="str">
        <f t="shared" si="39"/>
        <v/>
      </c>
      <c r="AV952" s="146" t="str">
        <f t="shared" ref="AV952:AW952" si="3976">IF(NOT(ISBLANK(DT952)),CONCATENATE(TEXT(DT952,"yyyy-mm-ddThh:MM:ss"),"Z"),"")</f>
        <v/>
      </c>
      <c r="AW952" s="146" t="str">
        <f t="shared" si="3976"/>
        <v/>
      </c>
      <c r="AX952" s="146" t="str">
        <f t="shared" ref="AX952:AZ952" si="3977">IF(NOT(ISBLANK(ED952)),CONCATENATE(TEXT(ED952,"yyyy-mm-ddThh:MM:ss"),"Z"),"")</f>
        <v/>
      </c>
      <c r="AY952" s="146" t="str">
        <f t="shared" si="3977"/>
        <v/>
      </c>
      <c r="AZ952" s="146" t="str">
        <f t="shared" si="3977"/>
        <v/>
      </c>
      <c r="BA952" s="176"/>
      <c r="BB952" s="152"/>
      <c r="BC952" s="177"/>
      <c r="BD952" s="154"/>
      <c r="BE952" s="155"/>
      <c r="BF952" s="154"/>
      <c r="BG952" s="155"/>
      <c r="BH952" s="169"/>
      <c r="BI952" s="162"/>
      <c r="BJ952" s="172"/>
      <c r="BK952" s="162"/>
      <c r="BL952" s="158"/>
      <c r="BM952" s="172"/>
      <c r="BN952" s="162"/>
      <c r="BO952" s="167"/>
      <c r="BP952" s="169"/>
      <c r="BQ952" s="162"/>
      <c r="BR952" s="162"/>
      <c r="BS952" s="174"/>
      <c r="BT952" s="162"/>
      <c r="BU952" s="174"/>
      <c r="BV952" s="174"/>
      <c r="BW952" s="174"/>
      <c r="BX952" s="173"/>
      <c r="BY952" s="158"/>
      <c r="BZ952" s="160"/>
      <c r="CA952" s="172"/>
      <c r="CB952" s="152"/>
      <c r="CC952" s="152"/>
      <c r="CD952" s="156"/>
      <c r="CE952" s="172"/>
      <c r="CF952" s="162"/>
      <c r="CG952" s="162"/>
      <c r="CH952" s="158"/>
      <c r="CI952" s="173"/>
      <c r="CJ952" s="178"/>
      <c r="CK952" s="173"/>
      <c r="CL952" s="165"/>
      <c r="CM952" s="172"/>
      <c r="CN952" s="162"/>
      <c r="CO952" s="162"/>
      <c r="CP952" s="162"/>
      <c r="CQ952" s="162"/>
      <c r="CR952" s="169"/>
      <c r="CS952" s="162"/>
      <c r="CT952" s="162"/>
      <c r="CU952" s="174"/>
      <c r="CV952" s="152"/>
      <c r="CW952" s="173"/>
      <c r="CX952" s="158"/>
      <c r="CY952" s="172"/>
      <c r="CZ952" s="162"/>
      <c r="DA952" s="162"/>
      <c r="DB952" s="158"/>
      <c r="DC952" s="173"/>
      <c r="DD952" s="178"/>
      <c r="DE952" s="173"/>
      <c r="DF952" s="165"/>
      <c r="DG952" s="172"/>
      <c r="DH952" s="178"/>
      <c r="DI952" s="172"/>
      <c r="DJ952" s="178"/>
      <c r="DK952" s="172"/>
      <c r="DL952" s="162"/>
      <c r="DM952" s="167"/>
      <c r="DN952" s="169"/>
      <c r="DO952" s="162"/>
      <c r="DP952" s="162"/>
      <c r="DQ952" s="174"/>
      <c r="DR952" s="152"/>
      <c r="DS952" s="172"/>
      <c r="DT952" s="152"/>
      <c r="DU952" s="152"/>
      <c r="DV952" s="156"/>
      <c r="DW952" s="173"/>
      <c r="DX952" s="158"/>
      <c r="DY952" s="172"/>
      <c r="DZ952" s="162"/>
      <c r="EA952" s="162"/>
      <c r="EB952" s="172"/>
      <c r="EC952" s="172"/>
      <c r="ED952" s="152"/>
      <c r="EE952" s="152"/>
      <c r="EF952" s="152"/>
      <c r="EG952" s="174"/>
      <c r="EH952" s="172"/>
      <c r="EI952" s="162"/>
      <c r="EJ952" s="162"/>
    </row>
    <row r="953" spans="1:140" ht="12.5">
      <c r="A953" s="168"/>
      <c r="B953" s="169"/>
      <c r="C953" s="144" t="str">
        <f t="shared" si="0"/>
        <v/>
      </c>
      <c r="D953" s="144" t="str">
        <f t="shared" si="3767"/>
        <v/>
      </c>
      <c r="E953" s="144" t="str">
        <f t="shared" si="2"/>
        <v/>
      </c>
      <c r="F953" s="145" t="str">
        <f t="shared" si="3768"/>
        <v/>
      </c>
      <c r="G953" s="145" t="str">
        <f t="shared" si="4"/>
        <v/>
      </c>
      <c r="H953" s="145" t="str">
        <f t="shared" si="5"/>
        <v/>
      </c>
      <c r="I953" s="146" t="str">
        <f t="shared" ref="I953:J953" si="3978">IF(COUNTA($DO953:$DX953)&gt;0,$BA953,"")</f>
        <v/>
      </c>
      <c r="J953" s="146" t="str">
        <f t="shared" si="3978"/>
        <v/>
      </c>
      <c r="K953" s="147" t="str">
        <f t="shared" si="43"/>
        <v/>
      </c>
      <c r="L953" s="147" t="str">
        <f t="shared" si="7"/>
        <v/>
      </c>
      <c r="M953" s="147" t="str">
        <f t="shared" si="8"/>
        <v/>
      </c>
      <c r="N953" s="147" t="str">
        <f t="shared" si="48"/>
        <v/>
      </c>
      <c r="O953" s="147" t="str">
        <f t="shared" si="9"/>
        <v/>
      </c>
      <c r="P953" s="146" t="str">
        <f t="shared" si="3770"/>
        <v/>
      </c>
      <c r="Q953" s="147" t="str">
        <f t="shared" si="3771"/>
        <v/>
      </c>
      <c r="R953" s="146" t="str">
        <f t="shared" si="12"/>
        <v/>
      </c>
      <c r="S953" s="146" t="str">
        <f t="shared" si="13"/>
        <v/>
      </c>
      <c r="T953" s="146" t="str">
        <f>IF(NOT(ISBLANK(DH953)),
        IF(AND(ISREF('Input Tenderers'!$J$8:$K$8),COUNTA('Input Tenderers'!$N$8)&gt;0),
                IF(COUNTA('Input Implementation Transactio'!$N953:$O953)&gt;0,"supplier;tenderer;payee","supplier;tenderer"),
                IF(COUNTA('Input Implementation Transactio'!$N953:$O953)&gt;0,"supplier;payee","supplier")
                ),
        IF(COUNTA('Input Implementation Transactio'!$N953:$O953)&gt;0, "payee", "")
        )</f>
        <v/>
      </c>
      <c r="U953" s="146" t="str">
        <f t="shared" si="14"/>
        <v/>
      </c>
      <c r="V953" s="146" t="str">
        <f t="shared" si="15"/>
        <v/>
      </c>
      <c r="W953" s="148" t="str">
        <f t="shared" si="3772"/>
        <v/>
      </c>
      <c r="X953" s="175" t="str">
        <f t="shared" si="3773"/>
        <v/>
      </c>
      <c r="Y953" s="170" t="str">
        <f t="shared" si="3774"/>
        <v/>
      </c>
      <c r="Z953" s="150" t="str">
        <f t="shared" si="19"/>
        <v/>
      </c>
      <c r="AA953" s="146" t="str">
        <f t="shared" si="20"/>
        <v/>
      </c>
      <c r="AB953" s="146" t="str">
        <f t="shared" si="21"/>
        <v/>
      </c>
      <c r="AC953" s="146" t="str">
        <f t="shared" si="22"/>
        <v/>
      </c>
      <c r="AD953" s="148" t="str">
        <f t="shared" si="3775"/>
        <v/>
      </c>
      <c r="AE953" s="148" t="str">
        <f t="shared" si="24"/>
        <v/>
      </c>
      <c r="AF953" s="175" t="str">
        <f t="shared" si="3776"/>
        <v/>
      </c>
      <c r="AG953" s="170" t="str">
        <f t="shared" si="3777"/>
        <v/>
      </c>
      <c r="AH953" s="148" t="str">
        <f t="shared" si="3778"/>
        <v/>
      </c>
      <c r="AI953" s="146" t="str">
        <f t="shared" si="28"/>
        <v/>
      </c>
      <c r="AJ953" s="146" t="str">
        <f t="shared" si="29"/>
        <v/>
      </c>
      <c r="AK953" s="146" t="str">
        <f t="shared" si="30"/>
        <v/>
      </c>
      <c r="AL953" s="146" t="str">
        <f t="shared" si="31"/>
        <v/>
      </c>
      <c r="AM953" s="171" t="str">
        <f t="shared" si="32"/>
        <v/>
      </c>
      <c r="AN953" s="171" t="str">
        <f t="shared" si="33"/>
        <v/>
      </c>
      <c r="AO953" s="146" t="str">
        <f t="shared" si="34"/>
        <v/>
      </c>
      <c r="AP953" s="146" t="str">
        <f t="shared" si="35"/>
        <v/>
      </c>
      <c r="AQ953" s="146" t="str">
        <f t="shared" si="36"/>
        <v/>
      </c>
      <c r="AR953" s="146" t="str">
        <f t="shared" ref="AR953:AS953" si="3979">IF(NOT(ISBLANK(CB953)),CONCATENATE(TEXT(CB953,"yyyy-mm-ddThh:MM:ss"),"Z"),"")</f>
        <v/>
      </c>
      <c r="AS953" s="146" t="str">
        <f t="shared" si="3979"/>
        <v/>
      </c>
      <c r="AT953" s="146" t="str">
        <f t="shared" si="38"/>
        <v/>
      </c>
      <c r="AU953" s="146" t="str">
        <f t="shared" si="39"/>
        <v/>
      </c>
      <c r="AV953" s="146" t="str">
        <f t="shared" ref="AV953:AW953" si="3980">IF(NOT(ISBLANK(DT953)),CONCATENATE(TEXT(DT953,"yyyy-mm-ddThh:MM:ss"),"Z"),"")</f>
        <v/>
      </c>
      <c r="AW953" s="146" t="str">
        <f t="shared" si="3980"/>
        <v/>
      </c>
      <c r="AX953" s="146" t="str">
        <f t="shared" ref="AX953:AZ953" si="3981">IF(NOT(ISBLANK(ED953)),CONCATENATE(TEXT(ED953,"yyyy-mm-ddThh:MM:ss"),"Z"),"")</f>
        <v/>
      </c>
      <c r="AY953" s="146" t="str">
        <f t="shared" si="3981"/>
        <v/>
      </c>
      <c r="AZ953" s="146" t="str">
        <f t="shared" si="3981"/>
        <v/>
      </c>
      <c r="BA953" s="176"/>
      <c r="BB953" s="152"/>
      <c r="BC953" s="177"/>
      <c r="BD953" s="154"/>
      <c r="BE953" s="155"/>
      <c r="BF953" s="154"/>
      <c r="BG953" s="155"/>
      <c r="BH953" s="169"/>
      <c r="BI953" s="162"/>
      <c r="BJ953" s="172"/>
      <c r="BK953" s="162"/>
      <c r="BL953" s="158"/>
      <c r="BM953" s="172"/>
      <c r="BN953" s="162"/>
      <c r="BO953" s="167"/>
      <c r="BP953" s="169"/>
      <c r="BQ953" s="162"/>
      <c r="BR953" s="162"/>
      <c r="BS953" s="174"/>
      <c r="BT953" s="162"/>
      <c r="BU953" s="174"/>
      <c r="BV953" s="174"/>
      <c r="BW953" s="174"/>
      <c r="BX953" s="173"/>
      <c r="BY953" s="158"/>
      <c r="BZ953" s="160"/>
      <c r="CA953" s="172"/>
      <c r="CB953" s="152"/>
      <c r="CC953" s="152"/>
      <c r="CD953" s="156"/>
      <c r="CE953" s="172"/>
      <c r="CF953" s="162"/>
      <c r="CG953" s="162"/>
      <c r="CH953" s="158"/>
      <c r="CI953" s="173"/>
      <c r="CJ953" s="178"/>
      <c r="CK953" s="173"/>
      <c r="CL953" s="165"/>
      <c r="CM953" s="172"/>
      <c r="CN953" s="162"/>
      <c r="CO953" s="162"/>
      <c r="CP953" s="162"/>
      <c r="CQ953" s="162"/>
      <c r="CR953" s="169"/>
      <c r="CS953" s="162"/>
      <c r="CT953" s="162"/>
      <c r="CU953" s="174"/>
      <c r="CV953" s="152"/>
      <c r="CW953" s="173"/>
      <c r="CX953" s="158"/>
      <c r="CY953" s="172"/>
      <c r="CZ953" s="162"/>
      <c r="DA953" s="162"/>
      <c r="DB953" s="158"/>
      <c r="DC953" s="173"/>
      <c r="DD953" s="178"/>
      <c r="DE953" s="173"/>
      <c r="DF953" s="165"/>
      <c r="DG953" s="172"/>
      <c r="DH953" s="178"/>
      <c r="DI953" s="172"/>
      <c r="DJ953" s="178"/>
      <c r="DK953" s="172"/>
      <c r="DL953" s="162"/>
      <c r="DM953" s="167"/>
      <c r="DN953" s="169"/>
      <c r="DO953" s="162"/>
      <c r="DP953" s="162"/>
      <c r="DQ953" s="174"/>
      <c r="DR953" s="152"/>
      <c r="DS953" s="172"/>
      <c r="DT953" s="152"/>
      <c r="DU953" s="152"/>
      <c r="DV953" s="156"/>
      <c r="DW953" s="173"/>
      <c r="DX953" s="158"/>
      <c r="DY953" s="172"/>
      <c r="DZ953" s="162"/>
      <c r="EA953" s="162"/>
      <c r="EB953" s="172"/>
      <c r="EC953" s="172"/>
      <c r="ED953" s="152"/>
      <c r="EE953" s="152"/>
      <c r="EF953" s="152"/>
      <c r="EG953" s="174"/>
      <c r="EH953" s="172"/>
      <c r="EI953" s="162"/>
      <c r="EJ953" s="162"/>
    </row>
    <row r="954" spans="1:140" ht="12.5">
      <c r="A954" s="168"/>
      <c r="B954" s="169"/>
      <c r="C954" s="144" t="str">
        <f t="shared" si="0"/>
        <v/>
      </c>
      <c r="D954" s="144" t="str">
        <f t="shared" si="3767"/>
        <v/>
      </c>
      <c r="E954" s="144" t="str">
        <f t="shared" si="2"/>
        <v/>
      </c>
      <c r="F954" s="145" t="str">
        <f t="shared" si="3768"/>
        <v/>
      </c>
      <c r="G954" s="145" t="str">
        <f t="shared" si="4"/>
        <v/>
      </c>
      <c r="H954" s="145" t="str">
        <f t="shared" si="5"/>
        <v/>
      </c>
      <c r="I954" s="146" t="str">
        <f t="shared" ref="I954:J954" si="3982">IF(COUNTA($DO954:$DX954)&gt;0,$BA954,"")</f>
        <v/>
      </c>
      <c r="J954" s="146" t="str">
        <f t="shared" si="3982"/>
        <v/>
      </c>
      <c r="K954" s="147" t="str">
        <f t="shared" si="43"/>
        <v/>
      </c>
      <c r="L954" s="147" t="str">
        <f t="shared" si="7"/>
        <v/>
      </c>
      <c r="M954" s="147" t="str">
        <f t="shared" si="8"/>
        <v/>
      </c>
      <c r="N954" s="147" t="str">
        <f t="shared" si="48"/>
        <v/>
      </c>
      <c r="O954" s="147" t="str">
        <f t="shared" si="9"/>
        <v/>
      </c>
      <c r="P954" s="146" t="str">
        <f t="shared" si="3770"/>
        <v/>
      </c>
      <c r="Q954" s="147" t="str">
        <f t="shared" si="3771"/>
        <v/>
      </c>
      <c r="R954" s="146" t="str">
        <f t="shared" si="12"/>
        <v/>
      </c>
      <c r="S954" s="146" t="str">
        <f t="shared" si="13"/>
        <v/>
      </c>
      <c r="T954" s="146" t="str">
        <f>IF(NOT(ISBLANK(DH954)),
        IF(AND(ISREF('Input Tenderers'!$J$8:$K$8),COUNTA('Input Tenderers'!$N$8)&gt;0),
                IF(COUNTA('Input Implementation Transactio'!$N954:$O954)&gt;0,"supplier;tenderer;payee","supplier;tenderer"),
                IF(COUNTA('Input Implementation Transactio'!$N954:$O954)&gt;0,"supplier;payee","supplier")
                ),
        IF(COUNTA('Input Implementation Transactio'!$N954:$O954)&gt;0, "payee", "")
        )</f>
        <v/>
      </c>
      <c r="U954" s="146" t="str">
        <f t="shared" si="14"/>
        <v/>
      </c>
      <c r="V954" s="146" t="str">
        <f t="shared" si="15"/>
        <v/>
      </c>
      <c r="W954" s="148" t="str">
        <f t="shared" si="3772"/>
        <v/>
      </c>
      <c r="X954" s="175" t="str">
        <f t="shared" si="3773"/>
        <v/>
      </c>
      <c r="Y954" s="170" t="str">
        <f t="shared" si="3774"/>
        <v/>
      </c>
      <c r="Z954" s="150" t="str">
        <f t="shared" si="19"/>
        <v/>
      </c>
      <c r="AA954" s="146" t="str">
        <f t="shared" si="20"/>
        <v/>
      </c>
      <c r="AB954" s="146" t="str">
        <f t="shared" si="21"/>
        <v/>
      </c>
      <c r="AC954" s="146" t="str">
        <f t="shared" si="22"/>
        <v/>
      </c>
      <c r="AD954" s="148" t="str">
        <f t="shared" si="3775"/>
        <v/>
      </c>
      <c r="AE954" s="148" t="str">
        <f t="shared" si="24"/>
        <v/>
      </c>
      <c r="AF954" s="175" t="str">
        <f t="shared" si="3776"/>
        <v/>
      </c>
      <c r="AG954" s="170" t="str">
        <f t="shared" si="3777"/>
        <v/>
      </c>
      <c r="AH954" s="148" t="str">
        <f t="shared" si="3778"/>
        <v/>
      </c>
      <c r="AI954" s="146" t="str">
        <f t="shared" si="28"/>
        <v/>
      </c>
      <c r="AJ954" s="146" t="str">
        <f t="shared" si="29"/>
        <v/>
      </c>
      <c r="AK954" s="146" t="str">
        <f t="shared" si="30"/>
        <v/>
      </c>
      <c r="AL954" s="146" t="str">
        <f t="shared" si="31"/>
        <v/>
      </c>
      <c r="AM954" s="171" t="str">
        <f t="shared" si="32"/>
        <v/>
      </c>
      <c r="AN954" s="171" t="str">
        <f t="shared" si="33"/>
        <v/>
      </c>
      <c r="AO954" s="146" t="str">
        <f t="shared" si="34"/>
        <v/>
      </c>
      <c r="AP954" s="146" t="str">
        <f t="shared" si="35"/>
        <v/>
      </c>
      <c r="AQ954" s="146" t="str">
        <f t="shared" si="36"/>
        <v/>
      </c>
      <c r="AR954" s="146" t="str">
        <f t="shared" ref="AR954:AS954" si="3983">IF(NOT(ISBLANK(CB954)),CONCATENATE(TEXT(CB954,"yyyy-mm-ddThh:MM:ss"),"Z"),"")</f>
        <v/>
      </c>
      <c r="AS954" s="146" t="str">
        <f t="shared" si="3983"/>
        <v/>
      </c>
      <c r="AT954" s="146" t="str">
        <f t="shared" si="38"/>
        <v/>
      </c>
      <c r="AU954" s="146" t="str">
        <f t="shared" si="39"/>
        <v/>
      </c>
      <c r="AV954" s="146" t="str">
        <f t="shared" ref="AV954:AW954" si="3984">IF(NOT(ISBLANK(DT954)),CONCATENATE(TEXT(DT954,"yyyy-mm-ddThh:MM:ss"),"Z"),"")</f>
        <v/>
      </c>
      <c r="AW954" s="146" t="str">
        <f t="shared" si="3984"/>
        <v/>
      </c>
      <c r="AX954" s="146" t="str">
        <f t="shared" ref="AX954:AZ954" si="3985">IF(NOT(ISBLANK(ED954)),CONCATENATE(TEXT(ED954,"yyyy-mm-ddThh:MM:ss"),"Z"),"")</f>
        <v/>
      </c>
      <c r="AY954" s="146" t="str">
        <f t="shared" si="3985"/>
        <v/>
      </c>
      <c r="AZ954" s="146" t="str">
        <f t="shared" si="3985"/>
        <v/>
      </c>
      <c r="BA954" s="176"/>
      <c r="BB954" s="152"/>
      <c r="BC954" s="177"/>
      <c r="BD954" s="154"/>
      <c r="BE954" s="155"/>
      <c r="BF954" s="154"/>
      <c r="BG954" s="155"/>
      <c r="BH954" s="169"/>
      <c r="BI954" s="162"/>
      <c r="BJ954" s="172"/>
      <c r="BK954" s="162"/>
      <c r="BL954" s="158"/>
      <c r="BM954" s="172"/>
      <c r="BN954" s="162"/>
      <c r="BO954" s="167"/>
      <c r="BP954" s="169"/>
      <c r="BQ954" s="162"/>
      <c r="BR954" s="162"/>
      <c r="BS954" s="174"/>
      <c r="BT954" s="162"/>
      <c r="BU954" s="174"/>
      <c r="BV954" s="174"/>
      <c r="BW954" s="174"/>
      <c r="BX954" s="173"/>
      <c r="BY954" s="158"/>
      <c r="BZ954" s="160"/>
      <c r="CA954" s="172"/>
      <c r="CB954" s="152"/>
      <c r="CC954" s="152"/>
      <c r="CD954" s="156"/>
      <c r="CE954" s="172"/>
      <c r="CF954" s="162"/>
      <c r="CG954" s="162"/>
      <c r="CH954" s="158"/>
      <c r="CI954" s="173"/>
      <c r="CJ954" s="178"/>
      <c r="CK954" s="173"/>
      <c r="CL954" s="165"/>
      <c r="CM954" s="172"/>
      <c r="CN954" s="162"/>
      <c r="CO954" s="162"/>
      <c r="CP954" s="162"/>
      <c r="CQ954" s="162"/>
      <c r="CR954" s="169"/>
      <c r="CS954" s="162"/>
      <c r="CT954" s="162"/>
      <c r="CU954" s="174"/>
      <c r="CV954" s="152"/>
      <c r="CW954" s="173"/>
      <c r="CX954" s="158"/>
      <c r="CY954" s="172"/>
      <c r="CZ954" s="162"/>
      <c r="DA954" s="162"/>
      <c r="DB954" s="158"/>
      <c r="DC954" s="173"/>
      <c r="DD954" s="178"/>
      <c r="DE954" s="173"/>
      <c r="DF954" s="165"/>
      <c r="DG954" s="172"/>
      <c r="DH954" s="178"/>
      <c r="DI954" s="172"/>
      <c r="DJ954" s="178"/>
      <c r="DK954" s="172"/>
      <c r="DL954" s="162"/>
      <c r="DM954" s="167"/>
      <c r="DN954" s="169"/>
      <c r="DO954" s="162"/>
      <c r="DP954" s="162"/>
      <c r="DQ954" s="174"/>
      <c r="DR954" s="152"/>
      <c r="DS954" s="172"/>
      <c r="DT954" s="152"/>
      <c r="DU954" s="152"/>
      <c r="DV954" s="156"/>
      <c r="DW954" s="173"/>
      <c r="DX954" s="158"/>
      <c r="DY954" s="172"/>
      <c r="DZ954" s="162"/>
      <c r="EA954" s="162"/>
      <c r="EB954" s="172"/>
      <c r="EC954" s="172"/>
      <c r="ED954" s="152"/>
      <c r="EE954" s="152"/>
      <c r="EF954" s="152"/>
      <c r="EG954" s="174"/>
      <c r="EH954" s="172"/>
      <c r="EI954" s="162"/>
      <c r="EJ954" s="162"/>
    </row>
    <row r="955" spans="1:140" ht="12.5">
      <c r="A955" s="168"/>
      <c r="B955" s="169"/>
      <c r="C955" s="144" t="str">
        <f t="shared" si="0"/>
        <v/>
      </c>
      <c r="D955" s="144" t="str">
        <f t="shared" si="3767"/>
        <v/>
      </c>
      <c r="E955" s="144" t="str">
        <f t="shared" si="2"/>
        <v/>
      </c>
      <c r="F955" s="145" t="str">
        <f t="shared" si="3768"/>
        <v/>
      </c>
      <c r="G955" s="145" t="str">
        <f t="shared" si="4"/>
        <v/>
      </c>
      <c r="H955" s="145" t="str">
        <f t="shared" si="5"/>
        <v/>
      </c>
      <c r="I955" s="146" t="str">
        <f t="shared" ref="I955:J955" si="3986">IF(COUNTA($DO955:$DX955)&gt;0,$BA955,"")</f>
        <v/>
      </c>
      <c r="J955" s="146" t="str">
        <f t="shared" si="3986"/>
        <v/>
      </c>
      <c r="K955" s="147" t="str">
        <f t="shared" si="43"/>
        <v/>
      </c>
      <c r="L955" s="147" t="str">
        <f t="shared" si="7"/>
        <v/>
      </c>
      <c r="M955" s="147" t="str">
        <f t="shared" si="8"/>
        <v/>
      </c>
      <c r="N955" s="147" t="str">
        <f t="shared" si="48"/>
        <v/>
      </c>
      <c r="O955" s="147" t="str">
        <f t="shared" si="9"/>
        <v/>
      </c>
      <c r="P955" s="146" t="str">
        <f t="shared" si="3770"/>
        <v/>
      </c>
      <c r="Q955" s="147" t="str">
        <f t="shared" si="3771"/>
        <v/>
      </c>
      <c r="R955" s="146" t="str">
        <f t="shared" si="12"/>
        <v/>
      </c>
      <c r="S955" s="146" t="str">
        <f t="shared" si="13"/>
        <v/>
      </c>
      <c r="T955" s="146" t="str">
        <f>IF(NOT(ISBLANK(DH955)),
        IF(AND(ISREF('Input Tenderers'!$J$8:$K$8),COUNTA('Input Tenderers'!$N$8)&gt;0),
                IF(COUNTA('Input Implementation Transactio'!$N955:$O955)&gt;0,"supplier;tenderer;payee","supplier;tenderer"),
                IF(COUNTA('Input Implementation Transactio'!$N955:$O955)&gt;0,"supplier;payee","supplier")
                ),
        IF(COUNTA('Input Implementation Transactio'!$N955:$O955)&gt;0, "payee", "")
        )</f>
        <v/>
      </c>
      <c r="U955" s="146" t="str">
        <f t="shared" si="14"/>
        <v/>
      </c>
      <c r="V955" s="146" t="str">
        <f t="shared" si="15"/>
        <v/>
      </c>
      <c r="W955" s="148" t="str">
        <f t="shared" si="3772"/>
        <v/>
      </c>
      <c r="X955" s="175" t="str">
        <f t="shared" si="3773"/>
        <v/>
      </c>
      <c r="Y955" s="170" t="str">
        <f t="shared" si="3774"/>
        <v/>
      </c>
      <c r="Z955" s="150" t="str">
        <f t="shared" si="19"/>
        <v/>
      </c>
      <c r="AA955" s="146" t="str">
        <f t="shared" si="20"/>
        <v/>
      </c>
      <c r="AB955" s="146" t="str">
        <f t="shared" si="21"/>
        <v/>
      </c>
      <c r="AC955" s="146" t="str">
        <f t="shared" si="22"/>
        <v/>
      </c>
      <c r="AD955" s="148" t="str">
        <f t="shared" si="3775"/>
        <v/>
      </c>
      <c r="AE955" s="148" t="str">
        <f t="shared" si="24"/>
        <v/>
      </c>
      <c r="AF955" s="175" t="str">
        <f t="shared" si="3776"/>
        <v/>
      </c>
      <c r="AG955" s="170" t="str">
        <f t="shared" si="3777"/>
        <v/>
      </c>
      <c r="AH955" s="148" t="str">
        <f t="shared" si="3778"/>
        <v/>
      </c>
      <c r="AI955" s="146" t="str">
        <f t="shared" si="28"/>
        <v/>
      </c>
      <c r="AJ955" s="146" t="str">
        <f t="shared" si="29"/>
        <v/>
      </c>
      <c r="AK955" s="146" t="str">
        <f t="shared" si="30"/>
        <v/>
      </c>
      <c r="AL955" s="146" t="str">
        <f t="shared" si="31"/>
        <v/>
      </c>
      <c r="AM955" s="171" t="str">
        <f t="shared" si="32"/>
        <v/>
      </c>
      <c r="AN955" s="171" t="str">
        <f t="shared" si="33"/>
        <v/>
      </c>
      <c r="AO955" s="146" t="str">
        <f t="shared" si="34"/>
        <v/>
      </c>
      <c r="AP955" s="146" t="str">
        <f t="shared" si="35"/>
        <v/>
      </c>
      <c r="AQ955" s="146" t="str">
        <f t="shared" si="36"/>
        <v/>
      </c>
      <c r="AR955" s="146" t="str">
        <f t="shared" ref="AR955:AS955" si="3987">IF(NOT(ISBLANK(CB955)),CONCATENATE(TEXT(CB955,"yyyy-mm-ddThh:MM:ss"),"Z"),"")</f>
        <v/>
      </c>
      <c r="AS955" s="146" t="str">
        <f t="shared" si="3987"/>
        <v/>
      </c>
      <c r="AT955" s="146" t="str">
        <f t="shared" si="38"/>
        <v/>
      </c>
      <c r="AU955" s="146" t="str">
        <f t="shared" si="39"/>
        <v/>
      </c>
      <c r="AV955" s="146" t="str">
        <f t="shared" ref="AV955:AW955" si="3988">IF(NOT(ISBLANK(DT955)),CONCATENATE(TEXT(DT955,"yyyy-mm-ddThh:MM:ss"),"Z"),"")</f>
        <v/>
      </c>
      <c r="AW955" s="146" t="str">
        <f t="shared" si="3988"/>
        <v/>
      </c>
      <c r="AX955" s="146" t="str">
        <f t="shared" ref="AX955:AZ955" si="3989">IF(NOT(ISBLANK(ED955)),CONCATENATE(TEXT(ED955,"yyyy-mm-ddThh:MM:ss"),"Z"),"")</f>
        <v/>
      </c>
      <c r="AY955" s="146" t="str">
        <f t="shared" si="3989"/>
        <v/>
      </c>
      <c r="AZ955" s="146" t="str">
        <f t="shared" si="3989"/>
        <v/>
      </c>
      <c r="BA955" s="176"/>
      <c r="BB955" s="152"/>
      <c r="BC955" s="177"/>
      <c r="BD955" s="154"/>
      <c r="BE955" s="155"/>
      <c r="BF955" s="154"/>
      <c r="BG955" s="155"/>
      <c r="BH955" s="169"/>
      <c r="BI955" s="162"/>
      <c r="BJ955" s="172"/>
      <c r="BK955" s="162"/>
      <c r="BL955" s="158"/>
      <c r="BM955" s="172"/>
      <c r="BN955" s="162"/>
      <c r="BO955" s="167"/>
      <c r="BP955" s="169"/>
      <c r="BQ955" s="162"/>
      <c r="BR955" s="162"/>
      <c r="BS955" s="174"/>
      <c r="BT955" s="162"/>
      <c r="BU955" s="174"/>
      <c r="BV955" s="174"/>
      <c r="BW955" s="174"/>
      <c r="BX955" s="173"/>
      <c r="BY955" s="158"/>
      <c r="BZ955" s="160"/>
      <c r="CA955" s="172"/>
      <c r="CB955" s="152"/>
      <c r="CC955" s="152"/>
      <c r="CD955" s="156"/>
      <c r="CE955" s="172"/>
      <c r="CF955" s="162"/>
      <c r="CG955" s="162"/>
      <c r="CH955" s="158"/>
      <c r="CI955" s="173"/>
      <c r="CJ955" s="178"/>
      <c r="CK955" s="173"/>
      <c r="CL955" s="165"/>
      <c r="CM955" s="172"/>
      <c r="CN955" s="162"/>
      <c r="CO955" s="162"/>
      <c r="CP955" s="162"/>
      <c r="CQ955" s="162"/>
      <c r="CR955" s="169"/>
      <c r="CS955" s="162"/>
      <c r="CT955" s="162"/>
      <c r="CU955" s="174"/>
      <c r="CV955" s="152"/>
      <c r="CW955" s="173"/>
      <c r="CX955" s="158"/>
      <c r="CY955" s="172"/>
      <c r="CZ955" s="162"/>
      <c r="DA955" s="162"/>
      <c r="DB955" s="158"/>
      <c r="DC955" s="173"/>
      <c r="DD955" s="178"/>
      <c r="DE955" s="173"/>
      <c r="DF955" s="165"/>
      <c r="DG955" s="172"/>
      <c r="DH955" s="178"/>
      <c r="DI955" s="172"/>
      <c r="DJ955" s="178"/>
      <c r="DK955" s="172"/>
      <c r="DL955" s="162"/>
      <c r="DM955" s="167"/>
      <c r="DN955" s="169"/>
      <c r="DO955" s="162"/>
      <c r="DP955" s="162"/>
      <c r="DQ955" s="174"/>
      <c r="DR955" s="152"/>
      <c r="DS955" s="172"/>
      <c r="DT955" s="152"/>
      <c r="DU955" s="152"/>
      <c r="DV955" s="156"/>
      <c r="DW955" s="173"/>
      <c r="DX955" s="158"/>
      <c r="DY955" s="172"/>
      <c r="DZ955" s="162"/>
      <c r="EA955" s="162"/>
      <c r="EB955" s="172"/>
      <c r="EC955" s="172"/>
      <c r="ED955" s="152"/>
      <c r="EE955" s="152"/>
      <c r="EF955" s="152"/>
      <c r="EG955" s="174"/>
      <c r="EH955" s="172"/>
      <c r="EI955" s="162"/>
      <c r="EJ955" s="162"/>
    </row>
    <row r="956" spans="1:140" ht="12.5">
      <c r="A956" s="168"/>
      <c r="B956" s="169"/>
      <c r="C956" s="144" t="str">
        <f t="shared" si="0"/>
        <v/>
      </c>
      <c r="D956" s="144" t="str">
        <f t="shared" si="3767"/>
        <v/>
      </c>
      <c r="E956" s="144" t="str">
        <f t="shared" si="2"/>
        <v/>
      </c>
      <c r="F956" s="145" t="str">
        <f t="shared" si="3768"/>
        <v/>
      </c>
      <c r="G956" s="145" t="str">
        <f t="shared" si="4"/>
        <v/>
      </c>
      <c r="H956" s="145" t="str">
        <f t="shared" si="5"/>
        <v/>
      </c>
      <c r="I956" s="146" t="str">
        <f t="shared" ref="I956:J956" si="3990">IF(COUNTA($DO956:$DX956)&gt;0,$BA956,"")</f>
        <v/>
      </c>
      <c r="J956" s="146" t="str">
        <f t="shared" si="3990"/>
        <v/>
      </c>
      <c r="K956" s="147" t="str">
        <f t="shared" si="43"/>
        <v/>
      </c>
      <c r="L956" s="147" t="str">
        <f t="shared" si="7"/>
        <v/>
      </c>
      <c r="M956" s="147" t="str">
        <f t="shared" si="8"/>
        <v/>
      </c>
      <c r="N956" s="147" t="str">
        <f t="shared" si="48"/>
        <v/>
      </c>
      <c r="O956" s="147" t="str">
        <f t="shared" si="9"/>
        <v/>
      </c>
      <c r="P956" s="146" t="str">
        <f t="shared" si="3770"/>
        <v/>
      </c>
      <c r="Q956" s="147" t="str">
        <f t="shared" si="3771"/>
        <v/>
      </c>
      <c r="R956" s="146" t="str">
        <f t="shared" si="12"/>
        <v/>
      </c>
      <c r="S956" s="146" t="str">
        <f t="shared" si="13"/>
        <v/>
      </c>
      <c r="T956" s="146" t="str">
        <f>IF(NOT(ISBLANK(DH956)),
        IF(AND(ISREF('Input Tenderers'!$J$8:$K$8),COUNTA('Input Tenderers'!$N$8)&gt;0),
                IF(COUNTA('Input Implementation Transactio'!$N956:$O956)&gt;0,"supplier;tenderer;payee","supplier;tenderer"),
                IF(COUNTA('Input Implementation Transactio'!$N956:$O956)&gt;0,"supplier;payee","supplier")
                ),
        IF(COUNTA('Input Implementation Transactio'!$N956:$O956)&gt;0, "payee", "")
        )</f>
        <v/>
      </c>
      <c r="U956" s="146" t="str">
        <f t="shared" si="14"/>
        <v/>
      </c>
      <c r="V956" s="146" t="str">
        <f t="shared" si="15"/>
        <v/>
      </c>
      <c r="W956" s="148" t="str">
        <f t="shared" si="3772"/>
        <v/>
      </c>
      <c r="X956" s="175" t="str">
        <f t="shared" si="3773"/>
        <v/>
      </c>
      <c r="Y956" s="170" t="str">
        <f t="shared" si="3774"/>
        <v/>
      </c>
      <c r="Z956" s="150" t="str">
        <f t="shared" si="19"/>
        <v/>
      </c>
      <c r="AA956" s="146" t="str">
        <f t="shared" si="20"/>
        <v/>
      </c>
      <c r="AB956" s="146" t="str">
        <f t="shared" si="21"/>
        <v/>
      </c>
      <c r="AC956" s="146" t="str">
        <f t="shared" si="22"/>
        <v/>
      </c>
      <c r="AD956" s="148" t="str">
        <f t="shared" si="3775"/>
        <v/>
      </c>
      <c r="AE956" s="148" t="str">
        <f t="shared" si="24"/>
        <v/>
      </c>
      <c r="AF956" s="175" t="str">
        <f t="shared" si="3776"/>
        <v/>
      </c>
      <c r="AG956" s="170" t="str">
        <f t="shared" si="3777"/>
        <v/>
      </c>
      <c r="AH956" s="148" t="str">
        <f t="shared" si="3778"/>
        <v/>
      </c>
      <c r="AI956" s="146" t="str">
        <f t="shared" si="28"/>
        <v/>
      </c>
      <c r="AJ956" s="146" t="str">
        <f t="shared" si="29"/>
        <v/>
      </c>
      <c r="AK956" s="146" t="str">
        <f t="shared" si="30"/>
        <v/>
      </c>
      <c r="AL956" s="146" t="str">
        <f t="shared" si="31"/>
        <v/>
      </c>
      <c r="AM956" s="171" t="str">
        <f t="shared" si="32"/>
        <v/>
      </c>
      <c r="AN956" s="171" t="str">
        <f t="shared" si="33"/>
        <v/>
      </c>
      <c r="AO956" s="146" t="str">
        <f t="shared" si="34"/>
        <v/>
      </c>
      <c r="AP956" s="146" t="str">
        <f t="shared" si="35"/>
        <v/>
      </c>
      <c r="AQ956" s="146" t="str">
        <f t="shared" si="36"/>
        <v/>
      </c>
      <c r="AR956" s="146" t="str">
        <f t="shared" ref="AR956:AS956" si="3991">IF(NOT(ISBLANK(CB956)),CONCATENATE(TEXT(CB956,"yyyy-mm-ddThh:MM:ss"),"Z"),"")</f>
        <v/>
      </c>
      <c r="AS956" s="146" t="str">
        <f t="shared" si="3991"/>
        <v/>
      </c>
      <c r="AT956" s="146" t="str">
        <f t="shared" si="38"/>
        <v/>
      </c>
      <c r="AU956" s="146" t="str">
        <f t="shared" si="39"/>
        <v/>
      </c>
      <c r="AV956" s="146" t="str">
        <f t="shared" ref="AV956:AW956" si="3992">IF(NOT(ISBLANK(DT956)),CONCATENATE(TEXT(DT956,"yyyy-mm-ddThh:MM:ss"),"Z"),"")</f>
        <v/>
      </c>
      <c r="AW956" s="146" t="str">
        <f t="shared" si="3992"/>
        <v/>
      </c>
      <c r="AX956" s="146" t="str">
        <f t="shared" ref="AX956:AZ956" si="3993">IF(NOT(ISBLANK(ED956)),CONCATENATE(TEXT(ED956,"yyyy-mm-ddThh:MM:ss"),"Z"),"")</f>
        <v/>
      </c>
      <c r="AY956" s="146" t="str">
        <f t="shared" si="3993"/>
        <v/>
      </c>
      <c r="AZ956" s="146" t="str">
        <f t="shared" si="3993"/>
        <v/>
      </c>
      <c r="BA956" s="176"/>
      <c r="BB956" s="152"/>
      <c r="BC956" s="177"/>
      <c r="BD956" s="154"/>
      <c r="BE956" s="155"/>
      <c r="BF956" s="154"/>
      <c r="BG956" s="155"/>
      <c r="BH956" s="169"/>
      <c r="BI956" s="162"/>
      <c r="BJ956" s="172"/>
      <c r="BK956" s="162"/>
      <c r="BL956" s="158"/>
      <c r="BM956" s="172"/>
      <c r="BN956" s="162"/>
      <c r="BO956" s="167"/>
      <c r="BP956" s="169"/>
      <c r="BQ956" s="162"/>
      <c r="BR956" s="162"/>
      <c r="BS956" s="174"/>
      <c r="BT956" s="162"/>
      <c r="BU956" s="174"/>
      <c r="BV956" s="174"/>
      <c r="BW956" s="174"/>
      <c r="BX956" s="173"/>
      <c r="BY956" s="158"/>
      <c r="BZ956" s="160"/>
      <c r="CA956" s="172"/>
      <c r="CB956" s="152"/>
      <c r="CC956" s="152"/>
      <c r="CD956" s="156"/>
      <c r="CE956" s="172"/>
      <c r="CF956" s="162"/>
      <c r="CG956" s="162"/>
      <c r="CH956" s="158"/>
      <c r="CI956" s="173"/>
      <c r="CJ956" s="178"/>
      <c r="CK956" s="173"/>
      <c r="CL956" s="165"/>
      <c r="CM956" s="172"/>
      <c r="CN956" s="162"/>
      <c r="CO956" s="162"/>
      <c r="CP956" s="162"/>
      <c r="CQ956" s="162"/>
      <c r="CR956" s="169"/>
      <c r="CS956" s="162"/>
      <c r="CT956" s="162"/>
      <c r="CU956" s="174"/>
      <c r="CV956" s="152"/>
      <c r="CW956" s="173"/>
      <c r="CX956" s="158"/>
      <c r="CY956" s="172"/>
      <c r="CZ956" s="162"/>
      <c r="DA956" s="162"/>
      <c r="DB956" s="158"/>
      <c r="DC956" s="173"/>
      <c r="DD956" s="178"/>
      <c r="DE956" s="173"/>
      <c r="DF956" s="165"/>
      <c r="DG956" s="172"/>
      <c r="DH956" s="178"/>
      <c r="DI956" s="172"/>
      <c r="DJ956" s="178"/>
      <c r="DK956" s="172"/>
      <c r="DL956" s="162"/>
      <c r="DM956" s="167"/>
      <c r="DN956" s="169"/>
      <c r="DO956" s="162"/>
      <c r="DP956" s="162"/>
      <c r="DQ956" s="174"/>
      <c r="DR956" s="152"/>
      <c r="DS956" s="172"/>
      <c r="DT956" s="152"/>
      <c r="DU956" s="152"/>
      <c r="DV956" s="156"/>
      <c r="DW956" s="173"/>
      <c r="DX956" s="158"/>
      <c r="DY956" s="172"/>
      <c r="DZ956" s="162"/>
      <c r="EA956" s="162"/>
      <c r="EB956" s="172"/>
      <c r="EC956" s="172"/>
      <c r="ED956" s="152"/>
      <c r="EE956" s="152"/>
      <c r="EF956" s="152"/>
      <c r="EG956" s="174"/>
      <c r="EH956" s="172"/>
      <c r="EI956" s="162"/>
      <c r="EJ956" s="162"/>
    </row>
    <row r="957" spans="1:140" ht="12.5">
      <c r="A957" s="168"/>
      <c r="B957" s="169"/>
      <c r="C957" s="144" t="str">
        <f t="shared" si="0"/>
        <v/>
      </c>
      <c r="D957" s="144" t="str">
        <f t="shared" si="3767"/>
        <v/>
      </c>
      <c r="E957" s="144" t="str">
        <f t="shared" si="2"/>
        <v/>
      </c>
      <c r="F957" s="145" t="str">
        <f t="shared" si="3768"/>
        <v/>
      </c>
      <c r="G957" s="145" t="str">
        <f t="shared" si="4"/>
        <v/>
      </c>
      <c r="H957" s="145" t="str">
        <f t="shared" si="5"/>
        <v/>
      </c>
      <c r="I957" s="146" t="str">
        <f t="shared" ref="I957:J957" si="3994">IF(COUNTA($DO957:$DX957)&gt;0,$BA957,"")</f>
        <v/>
      </c>
      <c r="J957" s="146" t="str">
        <f t="shared" si="3994"/>
        <v/>
      </c>
      <c r="K957" s="147" t="str">
        <f t="shared" si="43"/>
        <v/>
      </c>
      <c r="L957" s="147" t="str">
        <f t="shared" si="7"/>
        <v/>
      </c>
      <c r="M957" s="147" t="str">
        <f t="shared" si="8"/>
        <v/>
      </c>
      <c r="N957" s="147" t="str">
        <f t="shared" si="48"/>
        <v/>
      </c>
      <c r="O957" s="147" t="str">
        <f t="shared" si="9"/>
        <v/>
      </c>
      <c r="P957" s="146" t="str">
        <f t="shared" si="3770"/>
        <v/>
      </c>
      <c r="Q957" s="147" t="str">
        <f t="shared" si="3771"/>
        <v/>
      </c>
      <c r="R957" s="146" t="str">
        <f t="shared" si="12"/>
        <v/>
      </c>
      <c r="S957" s="146" t="str">
        <f t="shared" si="13"/>
        <v/>
      </c>
      <c r="T957" s="146" t="str">
        <f>IF(NOT(ISBLANK(DH957)),
        IF(AND(ISREF('Input Tenderers'!$J$8:$K$8),COUNTA('Input Tenderers'!$N$8)&gt;0),
                IF(COUNTA('Input Implementation Transactio'!$N957:$O957)&gt;0,"supplier;tenderer;payee","supplier;tenderer"),
                IF(COUNTA('Input Implementation Transactio'!$N957:$O957)&gt;0,"supplier;payee","supplier")
                ),
        IF(COUNTA('Input Implementation Transactio'!$N957:$O957)&gt;0, "payee", "")
        )</f>
        <v/>
      </c>
      <c r="U957" s="146" t="str">
        <f t="shared" si="14"/>
        <v/>
      </c>
      <c r="V957" s="146" t="str">
        <f t="shared" si="15"/>
        <v/>
      </c>
      <c r="W957" s="148" t="str">
        <f t="shared" si="3772"/>
        <v/>
      </c>
      <c r="X957" s="175" t="str">
        <f t="shared" si="3773"/>
        <v/>
      </c>
      <c r="Y957" s="170" t="str">
        <f t="shared" si="3774"/>
        <v/>
      </c>
      <c r="Z957" s="150" t="str">
        <f t="shared" si="19"/>
        <v/>
      </c>
      <c r="AA957" s="146" t="str">
        <f t="shared" si="20"/>
        <v/>
      </c>
      <c r="AB957" s="146" t="str">
        <f t="shared" si="21"/>
        <v/>
      </c>
      <c r="AC957" s="146" t="str">
        <f t="shared" si="22"/>
        <v/>
      </c>
      <c r="AD957" s="148" t="str">
        <f t="shared" si="3775"/>
        <v/>
      </c>
      <c r="AE957" s="148" t="str">
        <f t="shared" si="24"/>
        <v/>
      </c>
      <c r="AF957" s="175" t="str">
        <f t="shared" si="3776"/>
        <v/>
      </c>
      <c r="AG957" s="170" t="str">
        <f t="shared" si="3777"/>
        <v/>
      </c>
      <c r="AH957" s="148" t="str">
        <f t="shared" si="3778"/>
        <v/>
      </c>
      <c r="AI957" s="146" t="str">
        <f t="shared" si="28"/>
        <v/>
      </c>
      <c r="AJ957" s="146" t="str">
        <f t="shared" si="29"/>
        <v/>
      </c>
      <c r="AK957" s="146" t="str">
        <f t="shared" si="30"/>
        <v/>
      </c>
      <c r="AL957" s="146" t="str">
        <f t="shared" si="31"/>
        <v/>
      </c>
      <c r="AM957" s="171" t="str">
        <f t="shared" si="32"/>
        <v/>
      </c>
      <c r="AN957" s="171" t="str">
        <f t="shared" si="33"/>
        <v/>
      </c>
      <c r="AO957" s="146" t="str">
        <f t="shared" si="34"/>
        <v/>
      </c>
      <c r="AP957" s="146" t="str">
        <f t="shared" si="35"/>
        <v/>
      </c>
      <c r="AQ957" s="146" t="str">
        <f t="shared" si="36"/>
        <v/>
      </c>
      <c r="AR957" s="146" t="str">
        <f t="shared" ref="AR957:AS957" si="3995">IF(NOT(ISBLANK(CB957)),CONCATENATE(TEXT(CB957,"yyyy-mm-ddThh:MM:ss"),"Z"),"")</f>
        <v/>
      </c>
      <c r="AS957" s="146" t="str">
        <f t="shared" si="3995"/>
        <v/>
      </c>
      <c r="AT957" s="146" t="str">
        <f t="shared" si="38"/>
        <v/>
      </c>
      <c r="AU957" s="146" t="str">
        <f t="shared" si="39"/>
        <v/>
      </c>
      <c r="AV957" s="146" t="str">
        <f t="shared" ref="AV957:AW957" si="3996">IF(NOT(ISBLANK(DT957)),CONCATENATE(TEXT(DT957,"yyyy-mm-ddThh:MM:ss"),"Z"),"")</f>
        <v/>
      </c>
      <c r="AW957" s="146" t="str">
        <f t="shared" si="3996"/>
        <v/>
      </c>
      <c r="AX957" s="146" t="str">
        <f t="shared" ref="AX957:AZ957" si="3997">IF(NOT(ISBLANK(ED957)),CONCATENATE(TEXT(ED957,"yyyy-mm-ddThh:MM:ss"),"Z"),"")</f>
        <v/>
      </c>
      <c r="AY957" s="146" t="str">
        <f t="shared" si="3997"/>
        <v/>
      </c>
      <c r="AZ957" s="146" t="str">
        <f t="shared" si="3997"/>
        <v/>
      </c>
      <c r="BA957" s="176"/>
      <c r="BB957" s="152"/>
      <c r="BC957" s="177"/>
      <c r="BD957" s="154"/>
      <c r="BE957" s="155"/>
      <c r="BF957" s="154"/>
      <c r="BG957" s="155"/>
      <c r="BH957" s="169"/>
      <c r="BI957" s="162"/>
      <c r="BJ957" s="172"/>
      <c r="BK957" s="162"/>
      <c r="BL957" s="158"/>
      <c r="BM957" s="172"/>
      <c r="BN957" s="162"/>
      <c r="BO957" s="167"/>
      <c r="BP957" s="169"/>
      <c r="BQ957" s="162"/>
      <c r="BR957" s="162"/>
      <c r="BS957" s="174"/>
      <c r="BT957" s="162"/>
      <c r="BU957" s="174"/>
      <c r="BV957" s="174"/>
      <c r="BW957" s="174"/>
      <c r="BX957" s="173"/>
      <c r="BY957" s="158"/>
      <c r="BZ957" s="160"/>
      <c r="CA957" s="172"/>
      <c r="CB957" s="152"/>
      <c r="CC957" s="152"/>
      <c r="CD957" s="156"/>
      <c r="CE957" s="172"/>
      <c r="CF957" s="162"/>
      <c r="CG957" s="162"/>
      <c r="CH957" s="158"/>
      <c r="CI957" s="173"/>
      <c r="CJ957" s="178"/>
      <c r="CK957" s="173"/>
      <c r="CL957" s="165"/>
      <c r="CM957" s="172"/>
      <c r="CN957" s="162"/>
      <c r="CO957" s="162"/>
      <c r="CP957" s="162"/>
      <c r="CQ957" s="162"/>
      <c r="CR957" s="169"/>
      <c r="CS957" s="162"/>
      <c r="CT957" s="162"/>
      <c r="CU957" s="174"/>
      <c r="CV957" s="152"/>
      <c r="CW957" s="173"/>
      <c r="CX957" s="158"/>
      <c r="CY957" s="172"/>
      <c r="CZ957" s="162"/>
      <c r="DA957" s="162"/>
      <c r="DB957" s="158"/>
      <c r="DC957" s="173"/>
      <c r="DD957" s="178"/>
      <c r="DE957" s="173"/>
      <c r="DF957" s="165"/>
      <c r="DG957" s="172"/>
      <c r="DH957" s="178"/>
      <c r="DI957" s="172"/>
      <c r="DJ957" s="178"/>
      <c r="DK957" s="172"/>
      <c r="DL957" s="162"/>
      <c r="DM957" s="167"/>
      <c r="DN957" s="169"/>
      <c r="DO957" s="162"/>
      <c r="DP957" s="162"/>
      <c r="DQ957" s="174"/>
      <c r="DR957" s="152"/>
      <c r="DS957" s="172"/>
      <c r="DT957" s="152"/>
      <c r="DU957" s="152"/>
      <c r="DV957" s="156"/>
      <c r="DW957" s="173"/>
      <c r="DX957" s="158"/>
      <c r="DY957" s="172"/>
      <c r="DZ957" s="162"/>
      <c r="EA957" s="162"/>
      <c r="EB957" s="172"/>
      <c r="EC957" s="172"/>
      <c r="ED957" s="152"/>
      <c r="EE957" s="152"/>
      <c r="EF957" s="152"/>
      <c r="EG957" s="174"/>
      <c r="EH957" s="172"/>
      <c r="EI957" s="162"/>
      <c r="EJ957" s="162"/>
    </row>
    <row r="958" spans="1:140" ht="12.5">
      <c r="A958" s="168"/>
      <c r="B958" s="169"/>
      <c r="C958" s="144" t="str">
        <f t="shared" si="0"/>
        <v/>
      </c>
      <c r="D958" s="144" t="str">
        <f t="shared" si="3767"/>
        <v/>
      </c>
      <c r="E958" s="144" t="str">
        <f t="shared" si="2"/>
        <v/>
      </c>
      <c r="F958" s="145" t="str">
        <f t="shared" si="3768"/>
        <v/>
      </c>
      <c r="G958" s="145" t="str">
        <f t="shared" si="4"/>
        <v/>
      </c>
      <c r="H958" s="145" t="str">
        <f t="shared" si="5"/>
        <v/>
      </c>
      <c r="I958" s="146" t="str">
        <f t="shared" ref="I958:J958" si="3998">IF(COUNTA($DO958:$DX958)&gt;0,$BA958,"")</f>
        <v/>
      </c>
      <c r="J958" s="146" t="str">
        <f t="shared" si="3998"/>
        <v/>
      </c>
      <c r="K958" s="147" t="str">
        <f t="shared" si="43"/>
        <v/>
      </c>
      <c r="L958" s="147" t="str">
        <f t="shared" si="7"/>
        <v/>
      </c>
      <c r="M958" s="147" t="str">
        <f t="shared" si="8"/>
        <v/>
      </c>
      <c r="N958" s="147" t="str">
        <f t="shared" si="48"/>
        <v/>
      </c>
      <c r="O958" s="147" t="str">
        <f t="shared" si="9"/>
        <v/>
      </c>
      <c r="P958" s="146" t="str">
        <f t="shared" si="3770"/>
        <v/>
      </c>
      <c r="Q958" s="147" t="str">
        <f t="shared" si="3771"/>
        <v/>
      </c>
      <c r="R958" s="146" t="str">
        <f t="shared" si="12"/>
        <v/>
      </c>
      <c r="S958" s="146" t="str">
        <f t="shared" si="13"/>
        <v/>
      </c>
      <c r="T958" s="146" t="str">
        <f>IF(NOT(ISBLANK(DH958)),
        IF(AND(ISREF('Input Tenderers'!$J$8:$K$8),COUNTA('Input Tenderers'!$N$8)&gt;0),
                IF(COUNTA('Input Implementation Transactio'!$N958:$O958)&gt;0,"supplier;tenderer;payee","supplier;tenderer"),
                IF(COUNTA('Input Implementation Transactio'!$N958:$O958)&gt;0,"supplier;payee","supplier")
                ),
        IF(COUNTA('Input Implementation Transactio'!$N958:$O958)&gt;0, "payee", "")
        )</f>
        <v/>
      </c>
      <c r="U958" s="146" t="str">
        <f t="shared" si="14"/>
        <v/>
      </c>
      <c r="V958" s="146" t="str">
        <f t="shared" si="15"/>
        <v/>
      </c>
      <c r="W958" s="148" t="str">
        <f t="shared" si="3772"/>
        <v/>
      </c>
      <c r="X958" s="175" t="str">
        <f t="shared" si="3773"/>
        <v/>
      </c>
      <c r="Y958" s="170" t="str">
        <f t="shared" si="3774"/>
        <v/>
      </c>
      <c r="Z958" s="150" t="str">
        <f t="shared" si="19"/>
        <v/>
      </c>
      <c r="AA958" s="146" t="str">
        <f t="shared" si="20"/>
        <v/>
      </c>
      <c r="AB958" s="146" t="str">
        <f t="shared" si="21"/>
        <v/>
      </c>
      <c r="AC958" s="146" t="str">
        <f t="shared" si="22"/>
        <v/>
      </c>
      <c r="AD958" s="148" t="str">
        <f t="shared" si="3775"/>
        <v/>
      </c>
      <c r="AE958" s="148" t="str">
        <f t="shared" si="24"/>
        <v/>
      </c>
      <c r="AF958" s="175" t="str">
        <f t="shared" si="3776"/>
        <v/>
      </c>
      <c r="AG958" s="170" t="str">
        <f t="shared" si="3777"/>
        <v/>
      </c>
      <c r="AH958" s="148" t="str">
        <f t="shared" si="3778"/>
        <v/>
      </c>
      <c r="AI958" s="146" t="str">
        <f t="shared" si="28"/>
        <v/>
      </c>
      <c r="AJ958" s="146" t="str">
        <f t="shared" si="29"/>
        <v/>
      </c>
      <c r="AK958" s="146" t="str">
        <f t="shared" si="30"/>
        <v/>
      </c>
      <c r="AL958" s="146" t="str">
        <f t="shared" si="31"/>
        <v/>
      </c>
      <c r="AM958" s="171" t="str">
        <f t="shared" si="32"/>
        <v/>
      </c>
      <c r="AN958" s="171" t="str">
        <f t="shared" si="33"/>
        <v/>
      </c>
      <c r="AO958" s="146" t="str">
        <f t="shared" si="34"/>
        <v/>
      </c>
      <c r="AP958" s="146" t="str">
        <f t="shared" si="35"/>
        <v/>
      </c>
      <c r="AQ958" s="146" t="str">
        <f t="shared" si="36"/>
        <v/>
      </c>
      <c r="AR958" s="146" t="str">
        <f t="shared" ref="AR958:AS958" si="3999">IF(NOT(ISBLANK(CB958)),CONCATENATE(TEXT(CB958,"yyyy-mm-ddThh:MM:ss"),"Z"),"")</f>
        <v/>
      </c>
      <c r="AS958" s="146" t="str">
        <f t="shared" si="3999"/>
        <v/>
      </c>
      <c r="AT958" s="146" t="str">
        <f t="shared" si="38"/>
        <v/>
      </c>
      <c r="AU958" s="146" t="str">
        <f t="shared" si="39"/>
        <v/>
      </c>
      <c r="AV958" s="146" t="str">
        <f t="shared" ref="AV958:AW958" si="4000">IF(NOT(ISBLANK(DT958)),CONCATENATE(TEXT(DT958,"yyyy-mm-ddThh:MM:ss"),"Z"),"")</f>
        <v/>
      </c>
      <c r="AW958" s="146" t="str">
        <f t="shared" si="4000"/>
        <v/>
      </c>
      <c r="AX958" s="146" t="str">
        <f t="shared" ref="AX958:AZ958" si="4001">IF(NOT(ISBLANK(ED958)),CONCATENATE(TEXT(ED958,"yyyy-mm-ddThh:MM:ss"),"Z"),"")</f>
        <v/>
      </c>
      <c r="AY958" s="146" t="str">
        <f t="shared" si="4001"/>
        <v/>
      </c>
      <c r="AZ958" s="146" t="str">
        <f t="shared" si="4001"/>
        <v/>
      </c>
      <c r="BA958" s="176"/>
      <c r="BB958" s="152"/>
      <c r="BC958" s="177"/>
      <c r="BD958" s="154"/>
      <c r="BE958" s="155"/>
      <c r="BF958" s="154"/>
      <c r="BG958" s="155"/>
      <c r="BH958" s="169"/>
      <c r="BI958" s="162"/>
      <c r="BJ958" s="172"/>
      <c r="BK958" s="162"/>
      <c r="BL958" s="158"/>
      <c r="BM958" s="172"/>
      <c r="BN958" s="162"/>
      <c r="BO958" s="167"/>
      <c r="BP958" s="169"/>
      <c r="BQ958" s="162"/>
      <c r="BR958" s="162"/>
      <c r="BS958" s="174"/>
      <c r="BT958" s="162"/>
      <c r="BU958" s="174"/>
      <c r="BV958" s="174"/>
      <c r="BW958" s="174"/>
      <c r="BX958" s="173"/>
      <c r="BY958" s="158"/>
      <c r="BZ958" s="160"/>
      <c r="CA958" s="172"/>
      <c r="CB958" s="152"/>
      <c r="CC958" s="152"/>
      <c r="CD958" s="156"/>
      <c r="CE958" s="172"/>
      <c r="CF958" s="162"/>
      <c r="CG958" s="162"/>
      <c r="CH958" s="158"/>
      <c r="CI958" s="173"/>
      <c r="CJ958" s="178"/>
      <c r="CK958" s="173"/>
      <c r="CL958" s="165"/>
      <c r="CM958" s="172"/>
      <c r="CN958" s="162"/>
      <c r="CO958" s="162"/>
      <c r="CP958" s="162"/>
      <c r="CQ958" s="162"/>
      <c r="CR958" s="169"/>
      <c r="CS958" s="162"/>
      <c r="CT958" s="162"/>
      <c r="CU958" s="174"/>
      <c r="CV958" s="152"/>
      <c r="CW958" s="173"/>
      <c r="CX958" s="158"/>
      <c r="CY958" s="172"/>
      <c r="CZ958" s="162"/>
      <c r="DA958" s="162"/>
      <c r="DB958" s="158"/>
      <c r="DC958" s="173"/>
      <c r="DD958" s="178"/>
      <c r="DE958" s="173"/>
      <c r="DF958" s="165"/>
      <c r="DG958" s="172"/>
      <c r="DH958" s="178"/>
      <c r="DI958" s="172"/>
      <c r="DJ958" s="178"/>
      <c r="DK958" s="172"/>
      <c r="DL958" s="162"/>
      <c r="DM958" s="167"/>
      <c r="DN958" s="169"/>
      <c r="DO958" s="162"/>
      <c r="DP958" s="162"/>
      <c r="DQ958" s="174"/>
      <c r="DR958" s="152"/>
      <c r="DS958" s="172"/>
      <c r="DT958" s="152"/>
      <c r="DU958" s="152"/>
      <c r="DV958" s="156"/>
      <c r="DW958" s="173"/>
      <c r="DX958" s="158"/>
      <c r="DY958" s="172"/>
      <c r="DZ958" s="162"/>
      <c r="EA958" s="162"/>
      <c r="EB958" s="172"/>
      <c r="EC958" s="172"/>
      <c r="ED958" s="152"/>
      <c r="EE958" s="152"/>
      <c r="EF958" s="152"/>
      <c r="EG958" s="174"/>
      <c r="EH958" s="172"/>
      <c r="EI958" s="162"/>
      <c r="EJ958" s="162"/>
    </row>
    <row r="959" spans="1:140" ht="12.5">
      <c r="A959" s="168"/>
      <c r="B959" s="169"/>
      <c r="C959" s="144" t="str">
        <f t="shared" si="0"/>
        <v/>
      </c>
      <c r="D959" s="144" t="str">
        <f t="shared" si="3767"/>
        <v/>
      </c>
      <c r="E959" s="144" t="str">
        <f t="shared" si="2"/>
        <v/>
      </c>
      <c r="F959" s="145" t="str">
        <f t="shared" si="3768"/>
        <v/>
      </c>
      <c r="G959" s="145" t="str">
        <f t="shared" si="4"/>
        <v/>
      </c>
      <c r="H959" s="145" t="str">
        <f t="shared" si="5"/>
        <v/>
      </c>
      <c r="I959" s="146" t="str">
        <f t="shared" ref="I959:J959" si="4002">IF(COUNTA($DO959:$DX959)&gt;0,$BA959,"")</f>
        <v/>
      </c>
      <c r="J959" s="146" t="str">
        <f t="shared" si="4002"/>
        <v/>
      </c>
      <c r="K959" s="147" t="str">
        <f t="shared" si="43"/>
        <v/>
      </c>
      <c r="L959" s="147" t="str">
        <f t="shared" si="7"/>
        <v/>
      </c>
      <c r="M959" s="147" t="str">
        <f t="shared" si="8"/>
        <v/>
      </c>
      <c r="N959" s="147" t="str">
        <f t="shared" si="48"/>
        <v/>
      </c>
      <c r="O959" s="147" t="str">
        <f t="shared" si="9"/>
        <v/>
      </c>
      <c r="P959" s="146" t="str">
        <f t="shared" si="3770"/>
        <v/>
      </c>
      <c r="Q959" s="147" t="str">
        <f t="shared" si="3771"/>
        <v/>
      </c>
      <c r="R959" s="146" t="str">
        <f t="shared" si="12"/>
        <v/>
      </c>
      <c r="S959" s="146" t="str">
        <f t="shared" si="13"/>
        <v/>
      </c>
      <c r="T959" s="146" t="str">
        <f>IF(NOT(ISBLANK(DH959)),
        IF(AND(ISREF('Input Tenderers'!$J$8:$K$8),COUNTA('Input Tenderers'!$N$8)&gt;0),
                IF(COUNTA('Input Implementation Transactio'!$N959:$O959)&gt;0,"supplier;tenderer;payee","supplier;tenderer"),
                IF(COUNTA('Input Implementation Transactio'!$N959:$O959)&gt;0,"supplier;payee","supplier")
                ),
        IF(COUNTA('Input Implementation Transactio'!$N959:$O959)&gt;0, "payee", "")
        )</f>
        <v/>
      </c>
      <c r="U959" s="146" t="str">
        <f t="shared" si="14"/>
        <v/>
      </c>
      <c r="V959" s="146" t="str">
        <f t="shared" si="15"/>
        <v/>
      </c>
      <c r="W959" s="148" t="str">
        <f t="shared" si="3772"/>
        <v/>
      </c>
      <c r="X959" s="175" t="str">
        <f t="shared" si="3773"/>
        <v/>
      </c>
      <c r="Y959" s="170" t="str">
        <f t="shared" si="3774"/>
        <v/>
      </c>
      <c r="Z959" s="150" t="str">
        <f t="shared" si="19"/>
        <v/>
      </c>
      <c r="AA959" s="146" t="str">
        <f t="shared" si="20"/>
        <v/>
      </c>
      <c r="AB959" s="146" t="str">
        <f t="shared" si="21"/>
        <v/>
      </c>
      <c r="AC959" s="146" t="str">
        <f t="shared" si="22"/>
        <v/>
      </c>
      <c r="AD959" s="148" t="str">
        <f t="shared" si="3775"/>
        <v/>
      </c>
      <c r="AE959" s="148" t="str">
        <f t="shared" si="24"/>
        <v/>
      </c>
      <c r="AF959" s="175" t="str">
        <f t="shared" si="3776"/>
        <v/>
      </c>
      <c r="AG959" s="170" t="str">
        <f t="shared" si="3777"/>
        <v/>
      </c>
      <c r="AH959" s="148" t="str">
        <f t="shared" si="3778"/>
        <v/>
      </c>
      <c r="AI959" s="146" t="str">
        <f t="shared" si="28"/>
        <v/>
      </c>
      <c r="AJ959" s="146" t="str">
        <f t="shared" si="29"/>
        <v/>
      </c>
      <c r="AK959" s="146" t="str">
        <f t="shared" si="30"/>
        <v/>
      </c>
      <c r="AL959" s="146" t="str">
        <f t="shared" si="31"/>
        <v/>
      </c>
      <c r="AM959" s="171" t="str">
        <f t="shared" si="32"/>
        <v/>
      </c>
      <c r="AN959" s="171" t="str">
        <f t="shared" si="33"/>
        <v/>
      </c>
      <c r="AO959" s="146" t="str">
        <f t="shared" si="34"/>
        <v/>
      </c>
      <c r="AP959" s="146" t="str">
        <f t="shared" si="35"/>
        <v/>
      </c>
      <c r="AQ959" s="146" t="str">
        <f t="shared" si="36"/>
        <v/>
      </c>
      <c r="AR959" s="146" t="str">
        <f t="shared" ref="AR959:AS959" si="4003">IF(NOT(ISBLANK(CB959)),CONCATENATE(TEXT(CB959,"yyyy-mm-ddThh:MM:ss"),"Z"),"")</f>
        <v/>
      </c>
      <c r="AS959" s="146" t="str">
        <f t="shared" si="4003"/>
        <v/>
      </c>
      <c r="AT959" s="146" t="str">
        <f t="shared" si="38"/>
        <v/>
      </c>
      <c r="AU959" s="146" t="str">
        <f t="shared" si="39"/>
        <v/>
      </c>
      <c r="AV959" s="146" t="str">
        <f t="shared" ref="AV959:AW959" si="4004">IF(NOT(ISBLANK(DT959)),CONCATENATE(TEXT(DT959,"yyyy-mm-ddThh:MM:ss"),"Z"),"")</f>
        <v/>
      </c>
      <c r="AW959" s="146" t="str">
        <f t="shared" si="4004"/>
        <v/>
      </c>
      <c r="AX959" s="146" t="str">
        <f t="shared" ref="AX959:AZ959" si="4005">IF(NOT(ISBLANK(ED959)),CONCATENATE(TEXT(ED959,"yyyy-mm-ddThh:MM:ss"),"Z"),"")</f>
        <v/>
      </c>
      <c r="AY959" s="146" t="str">
        <f t="shared" si="4005"/>
        <v/>
      </c>
      <c r="AZ959" s="146" t="str">
        <f t="shared" si="4005"/>
        <v/>
      </c>
      <c r="BA959" s="176"/>
      <c r="BB959" s="152"/>
      <c r="BC959" s="177"/>
      <c r="BD959" s="154"/>
      <c r="BE959" s="155"/>
      <c r="BF959" s="154"/>
      <c r="BG959" s="155"/>
      <c r="BH959" s="169"/>
      <c r="BI959" s="162"/>
      <c r="BJ959" s="172"/>
      <c r="BK959" s="162"/>
      <c r="BL959" s="158"/>
      <c r="BM959" s="172"/>
      <c r="BN959" s="162"/>
      <c r="BO959" s="167"/>
      <c r="BP959" s="169"/>
      <c r="BQ959" s="162"/>
      <c r="BR959" s="162"/>
      <c r="BS959" s="174"/>
      <c r="BT959" s="162"/>
      <c r="BU959" s="174"/>
      <c r="BV959" s="174"/>
      <c r="BW959" s="174"/>
      <c r="BX959" s="173"/>
      <c r="BY959" s="158"/>
      <c r="BZ959" s="160"/>
      <c r="CA959" s="172"/>
      <c r="CB959" s="152"/>
      <c r="CC959" s="152"/>
      <c r="CD959" s="156"/>
      <c r="CE959" s="172"/>
      <c r="CF959" s="162"/>
      <c r="CG959" s="162"/>
      <c r="CH959" s="158"/>
      <c r="CI959" s="173"/>
      <c r="CJ959" s="178"/>
      <c r="CK959" s="173"/>
      <c r="CL959" s="165"/>
      <c r="CM959" s="172"/>
      <c r="CN959" s="162"/>
      <c r="CO959" s="162"/>
      <c r="CP959" s="162"/>
      <c r="CQ959" s="162"/>
      <c r="CR959" s="169"/>
      <c r="CS959" s="162"/>
      <c r="CT959" s="162"/>
      <c r="CU959" s="174"/>
      <c r="CV959" s="152"/>
      <c r="CW959" s="173"/>
      <c r="CX959" s="158"/>
      <c r="CY959" s="172"/>
      <c r="CZ959" s="162"/>
      <c r="DA959" s="162"/>
      <c r="DB959" s="158"/>
      <c r="DC959" s="173"/>
      <c r="DD959" s="178"/>
      <c r="DE959" s="173"/>
      <c r="DF959" s="165"/>
      <c r="DG959" s="172"/>
      <c r="DH959" s="178"/>
      <c r="DI959" s="172"/>
      <c r="DJ959" s="178"/>
      <c r="DK959" s="172"/>
      <c r="DL959" s="162"/>
      <c r="DM959" s="167"/>
      <c r="DN959" s="169"/>
      <c r="DO959" s="162"/>
      <c r="DP959" s="162"/>
      <c r="DQ959" s="174"/>
      <c r="DR959" s="152"/>
      <c r="DS959" s="172"/>
      <c r="DT959" s="152"/>
      <c r="DU959" s="152"/>
      <c r="DV959" s="156"/>
      <c r="DW959" s="173"/>
      <c r="DX959" s="158"/>
      <c r="DY959" s="172"/>
      <c r="DZ959" s="162"/>
      <c r="EA959" s="162"/>
      <c r="EB959" s="172"/>
      <c r="EC959" s="172"/>
      <c r="ED959" s="152"/>
      <c r="EE959" s="152"/>
      <c r="EF959" s="152"/>
      <c r="EG959" s="174"/>
      <c r="EH959" s="172"/>
      <c r="EI959" s="162"/>
      <c r="EJ959" s="162"/>
    </row>
    <row r="960" spans="1:140" ht="12.5">
      <c r="A960" s="168"/>
      <c r="B960" s="169"/>
      <c r="C960" s="144" t="str">
        <f t="shared" si="0"/>
        <v/>
      </c>
      <c r="D960" s="144" t="str">
        <f t="shared" si="3767"/>
        <v/>
      </c>
      <c r="E960" s="144" t="str">
        <f t="shared" si="2"/>
        <v/>
      </c>
      <c r="F960" s="145" t="str">
        <f t="shared" si="3768"/>
        <v/>
      </c>
      <c r="G960" s="145" t="str">
        <f t="shared" si="4"/>
        <v/>
      </c>
      <c r="H960" s="145" t="str">
        <f t="shared" si="5"/>
        <v/>
      </c>
      <c r="I960" s="146" t="str">
        <f t="shared" ref="I960:J960" si="4006">IF(COUNTA($DO960:$DX960)&gt;0,$BA960,"")</f>
        <v/>
      </c>
      <c r="J960" s="146" t="str">
        <f t="shared" si="4006"/>
        <v/>
      </c>
      <c r="K960" s="147" t="str">
        <f t="shared" si="43"/>
        <v/>
      </c>
      <c r="L960" s="147" t="str">
        <f t="shared" si="7"/>
        <v/>
      </c>
      <c r="M960" s="147" t="str">
        <f t="shared" si="8"/>
        <v/>
      </c>
      <c r="N960" s="147" t="str">
        <f t="shared" si="48"/>
        <v/>
      </c>
      <c r="O960" s="147" t="str">
        <f t="shared" si="9"/>
        <v/>
      </c>
      <c r="P960" s="146" t="str">
        <f t="shared" si="3770"/>
        <v/>
      </c>
      <c r="Q960" s="147" t="str">
        <f t="shared" si="3771"/>
        <v/>
      </c>
      <c r="R960" s="146" t="str">
        <f t="shared" si="12"/>
        <v/>
      </c>
      <c r="S960" s="146" t="str">
        <f t="shared" si="13"/>
        <v/>
      </c>
      <c r="T960" s="146" t="str">
        <f>IF(NOT(ISBLANK(DH960)),
        IF(AND(ISREF('Input Tenderers'!$J$8:$K$8),COUNTA('Input Tenderers'!$N$8)&gt;0),
                IF(COUNTA('Input Implementation Transactio'!$N960:$O960)&gt;0,"supplier;tenderer;payee","supplier;tenderer"),
                IF(COUNTA('Input Implementation Transactio'!$N960:$O960)&gt;0,"supplier;payee","supplier")
                ),
        IF(COUNTA('Input Implementation Transactio'!$N960:$O960)&gt;0, "payee", "")
        )</f>
        <v/>
      </c>
      <c r="U960" s="146" t="str">
        <f t="shared" si="14"/>
        <v/>
      </c>
      <c r="V960" s="146" t="str">
        <f t="shared" si="15"/>
        <v/>
      </c>
      <c r="W960" s="148" t="str">
        <f t="shared" si="3772"/>
        <v/>
      </c>
      <c r="X960" s="175" t="str">
        <f t="shared" si="3773"/>
        <v/>
      </c>
      <c r="Y960" s="170" t="str">
        <f t="shared" si="3774"/>
        <v/>
      </c>
      <c r="Z960" s="150" t="str">
        <f t="shared" si="19"/>
        <v/>
      </c>
      <c r="AA960" s="146" t="str">
        <f t="shared" si="20"/>
        <v/>
      </c>
      <c r="AB960" s="146" t="str">
        <f t="shared" si="21"/>
        <v/>
      </c>
      <c r="AC960" s="146" t="str">
        <f t="shared" si="22"/>
        <v/>
      </c>
      <c r="AD960" s="148" t="str">
        <f t="shared" si="3775"/>
        <v/>
      </c>
      <c r="AE960" s="148" t="str">
        <f t="shared" si="24"/>
        <v/>
      </c>
      <c r="AF960" s="175" t="str">
        <f t="shared" si="3776"/>
        <v/>
      </c>
      <c r="AG960" s="170" t="str">
        <f t="shared" si="3777"/>
        <v/>
      </c>
      <c r="AH960" s="148" t="str">
        <f t="shared" si="3778"/>
        <v/>
      </c>
      <c r="AI960" s="146" t="str">
        <f t="shared" si="28"/>
        <v/>
      </c>
      <c r="AJ960" s="146" t="str">
        <f t="shared" si="29"/>
        <v/>
      </c>
      <c r="AK960" s="146" t="str">
        <f t="shared" si="30"/>
        <v/>
      </c>
      <c r="AL960" s="146" t="str">
        <f t="shared" si="31"/>
        <v/>
      </c>
      <c r="AM960" s="171" t="str">
        <f t="shared" si="32"/>
        <v/>
      </c>
      <c r="AN960" s="171" t="str">
        <f t="shared" si="33"/>
        <v/>
      </c>
      <c r="AO960" s="146" t="str">
        <f t="shared" si="34"/>
        <v/>
      </c>
      <c r="AP960" s="146" t="str">
        <f t="shared" si="35"/>
        <v/>
      </c>
      <c r="AQ960" s="146" t="str">
        <f t="shared" si="36"/>
        <v/>
      </c>
      <c r="AR960" s="146" t="str">
        <f t="shared" ref="AR960:AS960" si="4007">IF(NOT(ISBLANK(CB960)),CONCATENATE(TEXT(CB960,"yyyy-mm-ddThh:MM:ss"),"Z"),"")</f>
        <v/>
      </c>
      <c r="AS960" s="146" t="str">
        <f t="shared" si="4007"/>
        <v/>
      </c>
      <c r="AT960" s="146" t="str">
        <f t="shared" si="38"/>
        <v/>
      </c>
      <c r="AU960" s="146" t="str">
        <f t="shared" si="39"/>
        <v/>
      </c>
      <c r="AV960" s="146" t="str">
        <f t="shared" ref="AV960:AW960" si="4008">IF(NOT(ISBLANK(DT960)),CONCATENATE(TEXT(DT960,"yyyy-mm-ddThh:MM:ss"),"Z"),"")</f>
        <v/>
      </c>
      <c r="AW960" s="146" t="str">
        <f t="shared" si="4008"/>
        <v/>
      </c>
      <c r="AX960" s="146" t="str">
        <f t="shared" ref="AX960:AZ960" si="4009">IF(NOT(ISBLANK(ED960)),CONCATENATE(TEXT(ED960,"yyyy-mm-ddThh:MM:ss"),"Z"),"")</f>
        <v/>
      </c>
      <c r="AY960" s="146" t="str">
        <f t="shared" si="4009"/>
        <v/>
      </c>
      <c r="AZ960" s="146" t="str">
        <f t="shared" si="4009"/>
        <v/>
      </c>
      <c r="BA960" s="176"/>
      <c r="BB960" s="152"/>
      <c r="BC960" s="177"/>
      <c r="BD960" s="154"/>
      <c r="BE960" s="155"/>
      <c r="BF960" s="154"/>
      <c r="BG960" s="155"/>
      <c r="BH960" s="169"/>
      <c r="BI960" s="162"/>
      <c r="BJ960" s="172"/>
      <c r="BK960" s="162"/>
      <c r="BL960" s="158"/>
      <c r="BM960" s="172"/>
      <c r="BN960" s="162"/>
      <c r="BO960" s="167"/>
      <c r="BP960" s="169"/>
      <c r="BQ960" s="162"/>
      <c r="BR960" s="162"/>
      <c r="BS960" s="174"/>
      <c r="BT960" s="162"/>
      <c r="BU960" s="174"/>
      <c r="BV960" s="174"/>
      <c r="BW960" s="174"/>
      <c r="BX960" s="173"/>
      <c r="BY960" s="158"/>
      <c r="BZ960" s="160"/>
      <c r="CA960" s="172"/>
      <c r="CB960" s="152"/>
      <c r="CC960" s="152"/>
      <c r="CD960" s="156"/>
      <c r="CE960" s="172"/>
      <c r="CF960" s="162"/>
      <c r="CG960" s="162"/>
      <c r="CH960" s="158"/>
      <c r="CI960" s="173"/>
      <c r="CJ960" s="178"/>
      <c r="CK960" s="173"/>
      <c r="CL960" s="165"/>
      <c r="CM960" s="172"/>
      <c r="CN960" s="162"/>
      <c r="CO960" s="162"/>
      <c r="CP960" s="162"/>
      <c r="CQ960" s="162"/>
      <c r="CR960" s="169"/>
      <c r="CS960" s="162"/>
      <c r="CT960" s="162"/>
      <c r="CU960" s="174"/>
      <c r="CV960" s="152"/>
      <c r="CW960" s="173"/>
      <c r="CX960" s="158"/>
      <c r="CY960" s="172"/>
      <c r="CZ960" s="162"/>
      <c r="DA960" s="162"/>
      <c r="DB960" s="158"/>
      <c r="DC960" s="173"/>
      <c r="DD960" s="178"/>
      <c r="DE960" s="173"/>
      <c r="DF960" s="165"/>
      <c r="DG960" s="172"/>
      <c r="DH960" s="178"/>
      <c r="DI960" s="172"/>
      <c r="DJ960" s="178"/>
      <c r="DK960" s="172"/>
      <c r="DL960" s="162"/>
      <c r="DM960" s="167"/>
      <c r="DN960" s="169"/>
      <c r="DO960" s="162"/>
      <c r="DP960" s="162"/>
      <c r="DQ960" s="174"/>
      <c r="DR960" s="152"/>
      <c r="DS960" s="172"/>
      <c r="DT960" s="152"/>
      <c r="DU960" s="152"/>
      <c r="DV960" s="156"/>
      <c r="DW960" s="173"/>
      <c r="DX960" s="158"/>
      <c r="DY960" s="172"/>
      <c r="DZ960" s="162"/>
      <c r="EA960" s="162"/>
      <c r="EB960" s="172"/>
      <c r="EC960" s="172"/>
      <c r="ED960" s="152"/>
      <c r="EE960" s="152"/>
      <c r="EF960" s="152"/>
      <c r="EG960" s="174"/>
      <c r="EH960" s="172"/>
      <c r="EI960" s="162"/>
      <c r="EJ960" s="162"/>
    </row>
    <row r="961" spans="1:140" ht="12.5">
      <c r="A961" s="168"/>
      <c r="B961" s="169"/>
      <c r="C961" s="144" t="str">
        <f t="shared" si="0"/>
        <v/>
      </c>
      <c r="D961" s="144" t="str">
        <f t="shared" si="3767"/>
        <v/>
      </c>
      <c r="E961" s="144" t="str">
        <f t="shared" si="2"/>
        <v/>
      </c>
      <c r="F961" s="145" t="str">
        <f t="shared" si="3768"/>
        <v/>
      </c>
      <c r="G961" s="145" t="str">
        <f t="shared" si="4"/>
        <v/>
      </c>
      <c r="H961" s="145" t="str">
        <f t="shared" si="5"/>
        <v/>
      </c>
      <c r="I961" s="146" t="str">
        <f t="shared" ref="I961:J961" si="4010">IF(COUNTA($DO961:$DX961)&gt;0,$BA961,"")</f>
        <v/>
      </c>
      <c r="J961" s="146" t="str">
        <f t="shared" si="4010"/>
        <v/>
      </c>
      <c r="K961" s="147" t="str">
        <f t="shared" si="43"/>
        <v/>
      </c>
      <c r="L961" s="147" t="str">
        <f t="shared" si="7"/>
        <v/>
      </c>
      <c r="M961" s="147" t="str">
        <f t="shared" si="8"/>
        <v/>
      </c>
      <c r="N961" s="147" t="str">
        <f t="shared" si="48"/>
        <v/>
      </c>
      <c r="O961" s="147" t="str">
        <f t="shared" si="9"/>
        <v/>
      </c>
      <c r="P961" s="146" t="str">
        <f t="shared" si="3770"/>
        <v/>
      </c>
      <c r="Q961" s="147" t="str">
        <f t="shared" si="3771"/>
        <v/>
      </c>
      <c r="R961" s="146" t="str">
        <f t="shared" si="12"/>
        <v/>
      </c>
      <c r="S961" s="146" t="str">
        <f t="shared" si="13"/>
        <v/>
      </c>
      <c r="T961" s="146" t="str">
        <f>IF(NOT(ISBLANK(DH961)),
        IF(AND(ISREF('Input Tenderers'!$J$8:$K$8),COUNTA('Input Tenderers'!$N$8)&gt;0),
                IF(COUNTA('Input Implementation Transactio'!$N961:$O961)&gt;0,"supplier;tenderer;payee","supplier;tenderer"),
                IF(COUNTA('Input Implementation Transactio'!$N961:$O961)&gt;0,"supplier;payee","supplier")
                ),
        IF(COUNTA('Input Implementation Transactio'!$N961:$O961)&gt;0, "payee", "")
        )</f>
        <v/>
      </c>
      <c r="U961" s="146" t="str">
        <f t="shared" si="14"/>
        <v/>
      </c>
      <c r="V961" s="146" t="str">
        <f t="shared" si="15"/>
        <v/>
      </c>
      <c r="W961" s="148" t="str">
        <f t="shared" si="3772"/>
        <v/>
      </c>
      <c r="X961" s="175" t="str">
        <f t="shared" si="3773"/>
        <v/>
      </c>
      <c r="Y961" s="170" t="str">
        <f t="shared" si="3774"/>
        <v/>
      </c>
      <c r="Z961" s="150" t="str">
        <f t="shared" si="19"/>
        <v/>
      </c>
      <c r="AA961" s="146" t="str">
        <f t="shared" si="20"/>
        <v/>
      </c>
      <c r="AB961" s="146" t="str">
        <f t="shared" si="21"/>
        <v/>
      </c>
      <c r="AC961" s="146" t="str">
        <f t="shared" si="22"/>
        <v/>
      </c>
      <c r="AD961" s="148" t="str">
        <f t="shared" si="3775"/>
        <v/>
      </c>
      <c r="AE961" s="148" t="str">
        <f t="shared" si="24"/>
        <v/>
      </c>
      <c r="AF961" s="175" t="str">
        <f t="shared" si="3776"/>
        <v/>
      </c>
      <c r="AG961" s="170" t="str">
        <f t="shared" si="3777"/>
        <v/>
      </c>
      <c r="AH961" s="148" t="str">
        <f t="shared" si="3778"/>
        <v/>
      </c>
      <c r="AI961" s="146" t="str">
        <f t="shared" si="28"/>
        <v/>
      </c>
      <c r="AJ961" s="146" t="str">
        <f t="shared" si="29"/>
        <v/>
      </c>
      <c r="AK961" s="146" t="str">
        <f t="shared" si="30"/>
        <v/>
      </c>
      <c r="AL961" s="146" t="str">
        <f t="shared" si="31"/>
        <v/>
      </c>
      <c r="AM961" s="171" t="str">
        <f t="shared" si="32"/>
        <v/>
      </c>
      <c r="AN961" s="171" t="str">
        <f t="shared" si="33"/>
        <v/>
      </c>
      <c r="AO961" s="146" t="str">
        <f t="shared" si="34"/>
        <v/>
      </c>
      <c r="AP961" s="146" t="str">
        <f t="shared" si="35"/>
        <v/>
      </c>
      <c r="AQ961" s="146" t="str">
        <f t="shared" si="36"/>
        <v/>
      </c>
      <c r="AR961" s="146" t="str">
        <f t="shared" ref="AR961:AS961" si="4011">IF(NOT(ISBLANK(CB961)),CONCATENATE(TEXT(CB961,"yyyy-mm-ddThh:MM:ss"),"Z"),"")</f>
        <v/>
      </c>
      <c r="AS961" s="146" t="str">
        <f t="shared" si="4011"/>
        <v/>
      </c>
      <c r="AT961" s="146" t="str">
        <f t="shared" si="38"/>
        <v/>
      </c>
      <c r="AU961" s="146" t="str">
        <f t="shared" si="39"/>
        <v/>
      </c>
      <c r="AV961" s="146" t="str">
        <f t="shared" ref="AV961:AW961" si="4012">IF(NOT(ISBLANK(DT961)),CONCATENATE(TEXT(DT961,"yyyy-mm-ddThh:MM:ss"),"Z"),"")</f>
        <v/>
      </c>
      <c r="AW961" s="146" t="str">
        <f t="shared" si="4012"/>
        <v/>
      </c>
      <c r="AX961" s="146" t="str">
        <f t="shared" ref="AX961:AZ961" si="4013">IF(NOT(ISBLANK(ED961)),CONCATENATE(TEXT(ED961,"yyyy-mm-ddThh:MM:ss"),"Z"),"")</f>
        <v/>
      </c>
      <c r="AY961" s="146" t="str">
        <f t="shared" si="4013"/>
        <v/>
      </c>
      <c r="AZ961" s="146" t="str">
        <f t="shared" si="4013"/>
        <v/>
      </c>
      <c r="BA961" s="176"/>
      <c r="BB961" s="152"/>
      <c r="BC961" s="177"/>
      <c r="BD961" s="154"/>
      <c r="BE961" s="155"/>
      <c r="BF961" s="154"/>
      <c r="BG961" s="155"/>
      <c r="BH961" s="169"/>
      <c r="BI961" s="162"/>
      <c r="BJ961" s="172"/>
      <c r="BK961" s="162"/>
      <c r="BL961" s="158"/>
      <c r="BM961" s="172"/>
      <c r="BN961" s="162"/>
      <c r="BO961" s="167"/>
      <c r="BP961" s="169"/>
      <c r="BQ961" s="162"/>
      <c r="BR961" s="162"/>
      <c r="BS961" s="174"/>
      <c r="BT961" s="162"/>
      <c r="BU961" s="174"/>
      <c r="BV961" s="174"/>
      <c r="BW961" s="174"/>
      <c r="BX961" s="173"/>
      <c r="BY961" s="158"/>
      <c r="BZ961" s="160"/>
      <c r="CA961" s="172"/>
      <c r="CB961" s="152"/>
      <c r="CC961" s="152"/>
      <c r="CD961" s="156"/>
      <c r="CE961" s="172"/>
      <c r="CF961" s="162"/>
      <c r="CG961" s="162"/>
      <c r="CH961" s="158"/>
      <c r="CI961" s="173"/>
      <c r="CJ961" s="178"/>
      <c r="CK961" s="173"/>
      <c r="CL961" s="165"/>
      <c r="CM961" s="172"/>
      <c r="CN961" s="162"/>
      <c r="CO961" s="162"/>
      <c r="CP961" s="162"/>
      <c r="CQ961" s="162"/>
      <c r="CR961" s="169"/>
      <c r="CS961" s="162"/>
      <c r="CT961" s="162"/>
      <c r="CU961" s="174"/>
      <c r="CV961" s="152"/>
      <c r="CW961" s="173"/>
      <c r="CX961" s="158"/>
      <c r="CY961" s="172"/>
      <c r="CZ961" s="162"/>
      <c r="DA961" s="162"/>
      <c r="DB961" s="158"/>
      <c r="DC961" s="173"/>
      <c r="DD961" s="178"/>
      <c r="DE961" s="173"/>
      <c r="DF961" s="165"/>
      <c r="DG961" s="172"/>
      <c r="DH961" s="178"/>
      <c r="DI961" s="172"/>
      <c r="DJ961" s="178"/>
      <c r="DK961" s="172"/>
      <c r="DL961" s="162"/>
      <c r="DM961" s="167"/>
      <c r="DN961" s="169"/>
      <c r="DO961" s="162"/>
      <c r="DP961" s="162"/>
      <c r="DQ961" s="174"/>
      <c r="DR961" s="152"/>
      <c r="DS961" s="172"/>
      <c r="DT961" s="152"/>
      <c r="DU961" s="152"/>
      <c r="DV961" s="156"/>
      <c r="DW961" s="173"/>
      <c r="DX961" s="158"/>
      <c r="DY961" s="172"/>
      <c r="DZ961" s="162"/>
      <c r="EA961" s="162"/>
      <c r="EB961" s="172"/>
      <c r="EC961" s="172"/>
      <c r="ED961" s="152"/>
      <c r="EE961" s="152"/>
      <c r="EF961" s="152"/>
      <c r="EG961" s="174"/>
      <c r="EH961" s="172"/>
      <c r="EI961" s="162"/>
      <c r="EJ961" s="162"/>
    </row>
    <row r="962" spans="1:140" ht="12.5">
      <c r="A962" s="168"/>
      <c r="B962" s="169"/>
      <c r="C962" s="144" t="str">
        <f t="shared" si="0"/>
        <v/>
      </c>
      <c r="D962" s="144" t="str">
        <f t="shared" si="3767"/>
        <v/>
      </c>
      <c r="E962" s="144" t="str">
        <f t="shared" si="2"/>
        <v/>
      </c>
      <c r="F962" s="145" t="str">
        <f t="shared" si="3768"/>
        <v/>
      </c>
      <c r="G962" s="145" t="str">
        <f t="shared" si="4"/>
        <v/>
      </c>
      <c r="H962" s="145" t="str">
        <f t="shared" si="5"/>
        <v/>
      </c>
      <c r="I962" s="146" t="str">
        <f t="shared" ref="I962:J962" si="4014">IF(COUNTA($DO962:$DX962)&gt;0,$BA962,"")</f>
        <v/>
      </c>
      <c r="J962" s="146" t="str">
        <f t="shared" si="4014"/>
        <v/>
      </c>
      <c r="K962" s="147" t="str">
        <f t="shared" si="43"/>
        <v/>
      </c>
      <c r="L962" s="147" t="str">
        <f t="shared" si="7"/>
        <v/>
      </c>
      <c r="M962" s="147" t="str">
        <f t="shared" si="8"/>
        <v/>
      </c>
      <c r="N962" s="147" t="str">
        <f t="shared" si="48"/>
        <v/>
      </c>
      <c r="O962" s="147" t="str">
        <f t="shared" si="9"/>
        <v/>
      </c>
      <c r="P962" s="146" t="str">
        <f t="shared" si="3770"/>
        <v/>
      </c>
      <c r="Q962" s="147" t="str">
        <f t="shared" si="3771"/>
        <v/>
      </c>
      <c r="R962" s="146" t="str">
        <f t="shared" si="12"/>
        <v/>
      </c>
      <c r="S962" s="146" t="str">
        <f t="shared" si="13"/>
        <v/>
      </c>
      <c r="T962" s="146" t="str">
        <f>IF(NOT(ISBLANK(DH962)),
        IF(AND(ISREF('Input Tenderers'!$J$8:$K$8),COUNTA('Input Tenderers'!$N$8)&gt;0),
                IF(COUNTA('Input Implementation Transactio'!$N962:$O962)&gt;0,"supplier;tenderer;payee","supplier;tenderer"),
                IF(COUNTA('Input Implementation Transactio'!$N962:$O962)&gt;0,"supplier;payee","supplier")
                ),
        IF(COUNTA('Input Implementation Transactio'!$N962:$O962)&gt;0, "payee", "")
        )</f>
        <v/>
      </c>
      <c r="U962" s="146" t="str">
        <f t="shared" si="14"/>
        <v/>
      </c>
      <c r="V962" s="146" t="str">
        <f t="shared" si="15"/>
        <v/>
      </c>
      <c r="W962" s="148" t="str">
        <f t="shared" si="3772"/>
        <v/>
      </c>
      <c r="X962" s="175" t="str">
        <f t="shared" si="3773"/>
        <v/>
      </c>
      <c r="Y962" s="170" t="str">
        <f t="shared" si="3774"/>
        <v/>
      </c>
      <c r="Z962" s="150" t="str">
        <f t="shared" si="19"/>
        <v/>
      </c>
      <c r="AA962" s="146" t="str">
        <f t="shared" si="20"/>
        <v/>
      </c>
      <c r="AB962" s="146" t="str">
        <f t="shared" si="21"/>
        <v/>
      </c>
      <c r="AC962" s="146" t="str">
        <f t="shared" si="22"/>
        <v/>
      </c>
      <c r="AD962" s="148" t="str">
        <f t="shared" si="3775"/>
        <v/>
      </c>
      <c r="AE962" s="148" t="str">
        <f t="shared" si="24"/>
        <v/>
      </c>
      <c r="AF962" s="175" t="str">
        <f t="shared" si="3776"/>
        <v/>
      </c>
      <c r="AG962" s="170" t="str">
        <f t="shared" si="3777"/>
        <v/>
      </c>
      <c r="AH962" s="148" t="str">
        <f t="shared" si="3778"/>
        <v/>
      </c>
      <c r="AI962" s="146" t="str">
        <f t="shared" si="28"/>
        <v/>
      </c>
      <c r="AJ962" s="146" t="str">
        <f t="shared" si="29"/>
        <v/>
      </c>
      <c r="AK962" s="146" t="str">
        <f t="shared" si="30"/>
        <v/>
      </c>
      <c r="AL962" s="146" t="str">
        <f t="shared" si="31"/>
        <v/>
      </c>
      <c r="AM962" s="171" t="str">
        <f t="shared" si="32"/>
        <v/>
      </c>
      <c r="AN962" s="171" t="str">
        <f t="shared" si="33"/>
        <v/>
      </c>
      <c r="AO962" s="146" t="str">
        <f t="shared" si="34"/>
        <v/>
      </c>
      <c r="AP962" s="146" t="str">
        <f t="shared" si="35"/>
        <v/>
      </c>
      <c r="AQ962" s="146" t="str">
        <f t="shared" si="36"/>
        <v/>
      </c>
      <c r="AR962" s="146" t="str">
        <f t="shared" ref="AR962:AS962" si="4015">IF(NOT(ISBLANK(CB962)),CONCATENATE(TEXT(CB962,"yyyy-mm-ddThh:MM:ss"),"Z"),"")</f>
        <v/>
      </c>
      <c r="AS962" s="146" t="str">
        <f t="shared" si="4015"/>
        <v/>
      </c>
      <c r="AT962" s="146" t="str">
        <f t="shared" si="38"/>
        <v/>
      </c>
      <c r="AU962" s="146" t="str">
        <f t="shared" si="39"/>
        <v/>
      </c>
      <c r="AV962" s="146" t="str">
        <f t="shared" ref="AV962:AW962" si="4016">IF(NOT(ISBLANK(DT962)),CONCATENATE(TEXT(DT962,"yyyy-mm-ddThh:MM:ss"),"Z"),"")</f>
        <v/>
      </c>
      <c r="AW962" s="146" t="str">
        <f t="shared" si="4016"/>
        <v/>
      </c>
      <c r="AX962" s="146" t="str">
        <f t="shared" ref="AX962:AZ962" si="4017">IF(NOT(ISBLANK(ED962)),CONCATENATE(TEXT(ED962,"yyyy-mm-ddThh:MM:ss"),"Z"),"")</f>
        <v/>
      </c>
      <c r="AY962" s="146" t="str">
        <f t="shared" si="4017"/>
        <v/>
      </c>
      <c r="AZ962" s="146" t="str">
        <f t="shared" si="4017"/>
        <v/>
      </c>
      <c r="BA962" s="176"/>
      <c r="BB962" s="152"/>
      <c r="BC962" s="177"/>
      <c r="BD962" s="154"/>
      <c r="BE962" s="155"/>
      <c r="BF962" s="154"/>
      <c r="BG962" s="155"/>
      <c r="BH962" s="169"/>
      <c r="BI962" s="162"/>
      <c r="BJ962" s="172"/>
      <c r="BK962" s="162"/>
      <c r="BL962" s="158"/>
      <c r="BM962" s="172"/>
      <c r="BN962" s="162"/>
      <c r="BO962" s="167"/>
      <c r="BP962" s="169"/>
      <c r="BQ962" s="162"/>
      <c r="BR962" s="162"/>
      <c r="BS962" s="174"/>
      <c r="BT962" s="162"/>
      <c r="BU962" s="174"/>
      <c r="BV962" s="174"/>
      <c r="BW962" s="174"/>
      <c r="BX962" s="173"/>
      <c r="BY962" s="158"/>
      <c r="BZ962" s="160"/>
      <c r="CA962" s="172"/>
      <c r="CB962" s="152"/>
      <c r="CC962" s="152"/>
      <c r="CD962" s="156"/>
      <c r="CE962" s="172"/>
      <c r="CF962" s="162"/>
      <c r="CG962" s="162"/>
      <c r="CH962" s="158"/>
      <c r="CI962" s="173"/>
      <c r="CJ962" s="178"/>
      <c r="CK962" s="173"/>
      <c r="CL962" s="165"/>
      <c r="CM962" s="172"/>
      <c r="CN962" s="162"/>
      <c r="CO962" s="162"/>
      <c r="CP962" s="162"/>
      <c r="CQ962" s="162"/>
      <c r="CR962" s="169"/>
      <c r="CS962" s="162"/>
      <c r="CT962" s="162"/>
      <c r="CU962" s="174"/>
      <c r="CV962" s="152"/>
      <c r="CW962" s="173"/>
      <c r="CX962" s="158"/>
      <c r="CY962" s="172"/>
      <c r="CZ962" s="162"/>
      <c r="DA962" s="162"/>
      <c r="DB962" s="158"/>
      <c r="DC962" s="173"/>
      <c r="DD962" s="178"/>
      <c r="DE962" s="173"/>
      <c r="DF962" s="165"/>
      <c r="DG962" s="172"/>
      <c r="DH962" s="178"/>
      <c r="DI962" s="172"/>
      <c r="DJ962" s="178"/>
      <c r="DK962" s="172"/>
      <c r="DL962" s="162"/>
      <c r="DM962" s="167"/>
      <c r="DN962" s="169"/>
      <c r="DO962" s="162"/>
      <c r="DP962" s="162"/>
      <c r="DQ962" s="174"/>
      <c r="DR962" s="152"/>
      <c r="DS962" s="172"/>
      <c r="DT962" s="152"/>
      <c r="DU962" s="152"/>
      <c r="DV962" s="156"/>
      <c r="DW962" s="173"/>
      <c r="DX962" s="158"/>
      <c r="DY962" s="172"/>
      <c r="DZ962" s="162"/>
      <c r="EA962" s="162"/>
      <c r="EB962" s="172"/>
      <c r="EC962" s="172"/>
      <c r="ED962" s="152"/>
      <c r="EE962" s="152"/>
      <c r="EF962" s="152"/>
      <c r="EG962" s="174"/>
      <c r="EH962" s="172"/>
      <c r="EI962" s="162"/>
      <c r="EJ962" s="162"/>
    </row>
    <row r="963" spans="1:140" ht="12.5">
      <c r="A963" s="168"/>
      <c r="B963" s="169"/>
      <c r="C963" s="144" t="str">
        <f t="shared" si="0"/>
        <v/>
      </c>
      <c r="D963" s="144" t="str">
        <f t="shared" si="3767"/>
        <v/>
      </c>
      <c r="E963" s="144" t="str">
        <f t="shared" si="2"/>
        <v/>
      </c>
      <c r="F963" s="145" t="str">
        <f t="shared" si="3768"/>
        <v/>
      </c>
      <c r="G963" s="145" t="str">
        <f t="shared" si="4"/>
        <v/>
      </c>
      <c r="H963" s="145" t="str">
        <f t="shared" si="5"/>
        <v/>
      </c>
      <c r="I963" s="146" t="str">
        <f t="shared" ref="I963:J963" si="4018">IF(COUNTA($DO963:$DX963)&gt;0,$BA963,"")</f>
        <v/>
      </c>
      <c r="J963" s="146" t="str">
        <f t="shared" si="4018"/>
        <v/>
      </c>
      <c r="K963" s="147" t="str">
        <f t="shared" si="43"/>
        <v/>
      </c>
      <c r="L963" s="147" t="str">
        <f t="shared" si="7"/>
        <v/>
      </c>
      <c r="M963" s="147" t="str">
        <f t="shared" si="8"/>
        <v/>
      </c>
      <c r="N963" s="147" t="str">
        <f t="shared" si="48"/>
        <v/>
      </c>
      <c r="O963" s="147" t="str">
        <f t="shared" si="9"/>
        <v/>
      </c>
      <c r="P963" s="146" t="str">
        <f t="shared" si="3770"/>
        <v/>
      </c>
      <c r="Q963" s="147" t="str">
        <f t="shared" si="3771"/>
        <v/>
      </c>
      <c r="R963" s="146" t="str">
        <f t="shared" si="12"/>
        <v/>
      </c>
      <c r="S963" s="146" t="str">
        <f t="shared" si="13"/>
        <v/>
      </c>
      <c r="T963" s="146" t="str">
        <f>IF(NOT(ISBLANK(DH963)),
        IF(AND(ISREF('Input Tenderers'!$J$8:$K$8),COUNTA('Input Tenderers'!$N$8)&gt;0),
                IF(COUNTA('Input Implementation Transactio'!$N963:$O963)&gt;0,"supplier;tenderer;payee","supplier;tenderer"),
                IF(COUNTA('Input Implementation Transactio'!$N963:$O963)&gt;0,"supplier;payee","supplier")
                ),
        IF(COUNTA('Input Implementation Transactio'!$N963:$O963)&gt;0, "payee", "")
        )</f>
        <v/>
      </c>
      <c r="U963" s="146" t="str">
        <f t="shared" si="14"/>
        <v/>
      </c>
      <c r="V963" s="146" t="str">
        <f t="shared" si="15"/>
        <v/>
      </c>
      <c r="W963" s="148" t="str">
        <f t="shared" si="3772"/>
        <v/>
      </c>
      <c r="X963" s="175" t="str">
        <f t="shared" si="3773"/>
        <v/>
      </c>
      <c r="Y963" s="170" t="str">
        <f t="shared" si="3774"/>
        <v/>
      </c>
      <c r="Z963" s="150" t="str">
        <f t="shared" si="19"/>
        <v/>
      </c>
      <c r="AA963" s="146" t="str">
        <f t="shared" si="20"/>
        <v/>
      </c>
      <c r="AB963" s="146" t="str">
        <f t="shared" si="21"/>
        <v/>
      </c>
      <c r="AC963" s="146" t="str">
        <f t="shared" si="22"/>
        <v/>
      </c>
      <c r="AD963" s="148" t="str">
        <f t="shared" si="3775"/>
        <v/>
      </c>
      <c r="AE963" s="148" t="str">
        <f t="shared" si="24"/>
        <v/>
      </c>
      <c r="AF963" s="175" t="str">
        <f t="shared" si="3776"/>
        <v/>
      </c>
      <c r="AG963" s="170" t="str">
        <f t="shared" si="3777"/>
        <v/>
      </c>
      <c r="AH963" s="148" t="str">
        <f t="shared" si="3778"/>
        <v/>
      </c>
      <c r="AI963" s="146" t="str">
        <f t="shared" si="28"/>
        <v/>
      </c>
      <c r="AJ963" s="146" t="str">
        <f t="shared" si="29"/>
        <v/>
      </c>
      <c r="AK963" s="146" t="str">
        <f t="shared" si="30"/>
        <v/>
      </c>
      <c r="AL963" s="146" t="str">
        <f t="shared" si="31"/>
        <v/>
      </c>
      <c r="AM963" s="171" t="str">
        <f t="shared" si="32"/>
        <v/>
      </c>
      <c r="AN963" s="171" t="str">
        <f t="shared" si="33"/>
        <v/>
      </c>
      <c r="AO963" s="146" t="str">
        <f t="shared" si="34"/>
        <v/>
      </c>
      <c r="AP963" s="146" t="str">
        <f t="shared" si="35"/>
        <v/>
      </c>
      <c r="AQ963" s="146" t="str">
        <f t="shared" si="36"/>
        <v/>
      </c>
      <c r="AR963" s="146" t="str">
        <f t="shared" ref="AR963:AS963" si="4019">IF(NOT(ISBLANK(CB963)),CONCATENATE(TEXT(CB963,"yyyy-mm-ddThh:MM:ss"),"Z"),"")</f>
        <v/>
      </c>
      <c r="AS963" s="146" t="str">
        <f t="shared" si="4019"/>
        <v/>
      </c>
      <c r="AT963" s="146" t="str">
        <f t="shared" si="38"/>
        <v/>
      </c>
      <c r="AU963" s="146" t="str">
        <f t="shared" si="39"/>
        <v/>
      </c>
      <c r="AV963" s="146" t="str">
        <f t="shared" ref="AV963:AW963" si="4020">IF(NOT(ISBLANK(DT963)),CONCATENATE(TEXT(DT963,"yyyy-mm-ddThh:MM:ss"),"Z"),"")</f>
        <v/>
      </c>
      <c r="AW963" s="146" t="str">
        <f t="shared" si="4020"/>
        <v/>
      </c>
      <c r="AX963" s="146" t="str">
        <f t="shared" ref="AX963:AZ963" si="4021">IF(NOT(ISBLANK(ED963)),CONCATENATE(TEXT(ED963,"yyyy-mm-ddThh:MM:ss"),"Z"),"")</f>
        <v/>
      </c>
      <c r="AY963" s="146" t="str">
        <f t="shared" si="4021"/>
        <v/>
      </c>
      <c r="AZ963" s="146" t="str">
        <f t="shared" si="4021"/>
        <v/>
      </c>
      <c r="BA963" s="176"/>
      <c r="BB963" s="152"/>
      <c r="BC963" s="177"/>
      <c r="BD963" s="154"/>
      <c r="BE963" s="155"/>
      <c r="BF963" s="154"/>
      <c r="BG963" s="155"/>
      <c r="BH963" s="169"/>
      <c r="BI963" s="162"/>
      <c r="BJ963" s="172"/>
      <c r="BK963" s="162"/>
      <c r="BL963" s="158"/>
      <c r="BM963" s="172"/>
      <c r="BN963" s="162"/>
      <c r="BO963" s="167"/>
      <c r="BP963" s="169"/>
      <c r="BQ963" s="162"/>
      <c r="BR963" s="162"/>
      <c r="BS963" s="174"/>
      <c r="BT963" s="162"/>
      <c r="BU963" s="174"/>
      <c r="BV963" s="174"/>
      <c r="BW963" s="174"/>
      <c r="BX963" s="173"/>
      <c r="BY963" s="158"/>
      <c r="BZ963" s="160"/>
      <c r="CA963" s="172"/>
      <c r="CB963" s="152"/>
      <c r="CC963" s="152"/>
      <c r="CD963" s="156"/>
      <c r="CE963" s="172"/>
      <c r="CF963" s="162"/>
      <c r="CG963" s="162"/>
      <c r="CH963" s="158"/>
      <c r="CI963" s="173"/>
      <c r="CJ963" s="178"/>
      <c r="CK963" s="173"/>
      <c r="CL963" s="165"/>
      <c r="CM963" s="172"/>
      <c r="CN963" s="162"/>
      <c r="CO963" s="162"/>
      <c r="CP963" s="162"/>
      <c r="CQ963" s="162"/>
      <c r="CR963" s="169"/>
      <c r="CS963" s="162"/>
      <c r="CT963" s="162"/>
      <c r="CU963" s="174"/>
      <c r="CV963" s="152"/>
      <c r="CW963" s="173"/>
      <c r="CX963" s="158"/>
      <c r="CY963" s="172"/>
      <c r="CZ963" s="162"/>
      <c r="DA963" s="162"/>
      <c r="DB963" s="158"/>
      <c r="DC963" s="173"/>
      <c r="DD963" s="178"/>
      <c r="DE963" s="173"/>
      <c r="DF963" s="165"/>
      <c r="DG963" s="172"/>
      <c r="DH963" s="178"/>
      <c r="DI963" s="172"/>
      <c r="DJ963" s="178"/>
      <c r="DK963" s="172"/>
      <c r="DL963" s="162"/>
      <c r="DM963" s="167"/>
      <c r="DN963" s="169"/>
      <c r="DO963" s="162"/>
      <c r="DP963" s="162"/>
      <c r="DQ963" s="174"/>
      <c r="DR963" s="152"/>
      <c r="DS963" s="172"/>
      <c r="DT963" s="152"/>
      <c r="DU963" s="152"/>
      <c r="DV963" s="156"/>
      <c r="DW963" s="173"/>
      <c r="DX963" s="158"/>
      <c r="DY963" s="172"/>
      <c r="DZ963" s="162"/>
      <c r="EA963" s="162"/>
      <c r="EB963" s="172"/>
      <c r="EC963" s="172"/>
      <c r="ED963" s="152"/>
      <c r="EE963" s="152"/>
      <c r="EF963" s="152"/>
      <c r="EG963" s="174"/>
      <c r="EH963" s="172"/>
      <c r="EI963" s="162"/>
      <c r="EJ963" s="162"/>
    </row>
    <row r="964" spans="1:140" ht="12.5">
      <c r="A964" s="168"/>
      <c r="B964" s="169"/>
      <c r="C964" s="144" t="str">
        <f t="shared" si="0"/>
        <v/>
      </c>
      <c r="D964" s="144" t="str">
        <f t="shared" si="3767"/>
        <v/>
      </c>
      <c r="E964" s="144" t="str">
        <f t="shared" si="2"/>
        <v/>
      </c>
      <c r="F964" s="145" t="str">
        <f t="shared" si="3768"/>
        <v/>
      </c>
      <c r="G964" s="145" t="str">
        <f t="shared" si="4"/>
        <v/>
      </c>
      <c r="H964" s="145" t="str">
        <f t="shared" si="5"/>
        <v/>
      </c>
      <c r="I964" s="146" t="str">
        <f t="shared" ref="I964:J964" si="4022">IF(COUNTA($DO964:$DX964)&gt;0,$BA964,"")</f>
        <v/>
      </c>
      <c r="J964" s="146" t="str">
        <f t="shared" si="4022"/>
        <v/>
      </c>
      <c r="K964" s="147" t="str">
        <f t="shared" si="43"/>
        <v/>
      </c>
      <c r="L964" s="147" t="str">
        <f t="shared" si="7"/>
        <v/>
      </c>
      <c r="M964" s="147" t="str">
        <f t="shared" si="8"/>
        <v/>
      </c>
      <c r="N964" s="147" t="str">
        <f t="shared" si="48"/>
        <v/>
      </c>
      <c r="O964" s="147" t="str">
        <f t="shared" si="9"/>
        <v/>
      </c>
      <c r="P964" s="146" t="str">
        <f t="shared" si="3770"/>
        <v/>
      </c>
      <c r="Q964" s="147" t="str">
        <f t="shared" si="3771"/>
        <v/>
      </c>
      <c r="R964" s="146" t="str">
        <f t="shared" si="12"/>
        <v/>
      </c>
      <c r="S964" s="146" t="str">
        <f t="shared" si="13"/>
        <v/>
      </c>
      <c r="T964" s="146" t="str">
        <f>IF(NOT(ISBLANK(DH964)),
        IF(AND(ISREF('Input Tenderers'!$J$8:$K$8),COUNTA('Input Tenderers'!$N$8)&gt;0),
                IF(COUNTA('Input Implementation Transactio'!$N964:$O964)&gt;0,"supplier;tenderer;payee","supplier;tenderer"),
                IF(COUNTA('Input Implementation Transactio'!$N964:$O964)&gt;0,"supplier;payee","supplier")
                ),
        IF(COUNTA('Input Implementation Transactio'!$N964:$O964)&gt;0, "payee", "")
        )</f>
        <v/>
      </c>
      <c r="U964" s="146" t="str">
        <f t="shared" si="14"/>
        <v/>
      </c>
      <c r="V964" s="146" t="str">
        <f t="shared" si="15"/>
        <v/>
      </c>
      <c r="W964" s="148" t="str">
        <f t="shared" si="3772"/>
        <v/>
      </c>
      <c r="X964" s="175" t="str">
        <f t="shared" si="3773"/>
        <v/>
      </c>
      <c r="Y964" s="170" t="str">
        <f t="shared" si="3774"/>
        <v/>
      </c>
      <c r="Z964" s="150" t="str">
        <f t="shared" si="19"/>
        <v/>
      </c>
      <c r="AA964" s="146" t="str">
        <f t="shared" si="20"/>
        <v/>
      </c>
      <c r="AB964" s="146" t="str">
        <f t="shared" si="21"/>
        <v/>
      </c>
      <c r="AC964" s="146" t="str">
        <f t="shared" si="22"/>
        <v/>
      </c>
      <c r="AD964" s="148" t="str">
        <f t="shared" si="3775"/>
        <v/>
      </c>
      <c r="AE964" s="148" t="str">
        <f t="shared" si="24"/>
        <v/>
      </c>
      <c r="AF964" s="175" t="str">
        <f t="shared" si="3776"/>
        <v/>
      </c>
      <c r="AG964" s="170" t="str">
        <f t="shared" si="3777"/>
        <v/>
      </c>
      <c r="AH964" s="148" t="str">
        <f t="shared" si="3778"/>
        <v/>
      </c>
      <c r="AI964" s="146" t="str">
        <f t="shared" si="28"/>
        <v/>
      </c>
      <c r="AJ964" s="146" t="str">
        <f t="shared" si="29"/>
        <v/>
      </c>
      <c r="AK964" s="146" t="str">
        <f t="shared" si="30"/>
        <v/>
      </c>
      <c r="AL964" s="146" t="str">
        <f t="shared" si="31"/>
        <v/>
      </c>
      <c r="AM964" s="171" t="str">
        <f t="shared" si="32"/>
        <v/>
      </c>
      <c r="AN964" s="171" t="str">
        <f t="shared" si="33"/>
        <v/>
      </c>
      <c r="AO964" s="146" t="str">
        <f t="shared" si="34"/>
        <v/>
      </c>
      <c r="AP964" s="146" t="str">
        <f t="shared" si="35"/>
        <v/>
      </c>
      <c r="AQ964" s="146" t="str">
        <f t="shared" si="36"/>
        <v/>
      </c>
      <c r="AR964" s="146" t="str">
        <f t="shared" ref="AR964:AS964" si="4023">IF(NOT(ISBLANK(CB964)),CONCATENATE(TEXT(CB964,"yyyy-mm-ddThh:MM:ss"),"Z"),"")</f>
        <v/>
      </c>
      <c r="AS964" s="146" t="str">
        <f t="shared" si="4023"/>
        <v/>
      </c>
      <c r="AT964" s="146" t="str">
        <f t="shared" si="38"/>
        <v/>
      </c>
      <c r="AU964" s="146" t="str">
        <f t="shared" si="39"/>
        <v/>
      </c>
      <c r="AV964" s="146" t="str">
        <f t="shared" ref="AV964:AW964" si="4024">IF(NOT(ISBLANK(DT964)),CONCATENATE(TEXT(DT964,"yyyy-mm-ddThh:MM:ss"),"Z"),"")</f>
        <v/>
      </c>
      <c r="AW964" s="146" t="str">
        <f t="shared" si="4024"/>
        <v/>
      </c>
      <c r="AX964" s="146" t="str">
        <f t="shared" ref="AX964:AZ964" si="4025">IF(NOT(ISBLANK(ED964)),CONCATENATE(TEXT(ED964,"yyyy-mm-ddThh:MM:ss"),"Z"),"")</f>
        <v/>
      </c>
      <c r="AY964" s="146" t="str">
        <f t="shared" si="4025"/>
        <v/>
      </c>
      <c r="AZ964" s="146" t="str">
        <f t="shared" si="4025"/>
        <v/>
      </c>
      <c r="BA964" s="176"/>
      <c r="BB964" s="152"/>
      <c r="BC964" s="177"/>
      <c r="BD964" s="154"/>
      <c r="BE964" s="155"/>
      <c r="BF964" s="154"/>
      <c r="BG964" s="155"/>
      <c r="BH964" s="169"/>
      <c r="BI964" s="162"/>
      <c r="BJ964" s="172"/>
      <c r="BK964" s="162"/>
      <c r="BL964" s="158"/>
      <c r="BM964" s="172"/>
      <c r="BN964" s="162"/>
      <c r="BO964" s="167"/>
      <c r="BP964" s="169"/>
      <c r="BQ964" s="162"/>
      <c r="BR964" s="162"/>
      <c r="BS964" s="174"/>
      <c r="BT964" s="162"/>
      <c r="BU964" s="174"/>
      <c r="BV964" s="174"/>
      <c r="BW964" s="174"/>
      <c r="BX964" s="173"/>
      <c r="BY964" s="158"/>
      <c r="BZ964" s="160"/>
      <c r="CA964" s="172"/>
      <c r="CB964" s="152"/>
      <c r="CC964" s="152"/>
      <c r="CD964" s="156"/>
      <c r="CE964" s="172"/>
      <c r="CF964" s="162"/>
      <c r="CG964" s="162"/>
      <c r="CH964" s="158"/>
      <c r="CI964" s="173"/>
      <c r="CJ964" s="178"/>
      <c r="CK964" s="173"/>
      <c r="CL964" s="165"/>
      <c r="CM964" s="172"/>
      <c r="CN964" s="162"/>
      <c r="CO964" s="162"/>
      <c r="CP964" s="162"/>
      <c r="CQ964" s="162"/>
      <c r="CR964" s="169"/>
      <c r="CS964" s="162"/>
      <c r="CT964" s="162"/>
      <c r="CU964" s="174"/>
      <c r="CV964" s="152"/>
      <c r="CW964" s="173"/>
      <c r="CX964" s="158"/>
      <c r="CY964" s="172"/>
      <c r="CZ964" s="162"/>
      <c r="DA964" s="162"/>
      <c r="DB964" s="158"/>
      <c r="DC964" s="173"/>
      <c r="DD964" s="178"/>
      <c r="DE964" s="173"/>
      <c r="DF964" s="165"/>
      <c r="DG964" s="172"/>
      <c r="DH964" s="178"/>
      <c r="DI964" s="172"/>
      <c r="DJ964" s="178"/>
      <c r="DK964" s="172"/>
      <c r="DL964" s="162"/>
      <c r="DM964" s="167"/>
      <c r="DN964" s="169"/>
      <c r="DO964" s="162"/>
      <c r="DP964" s="162"/>
      <c r="DQ964" s="174"/>
      <c r="DR964" s="152"/>
      <c r="DS964" s="172"/>
      <c r="DT964" s="152"/>
      <c r="DU964" s="152"/>
      <c r="DV964" s="156"/>
      <c r="DW964" s="173"/>
      <c r="DX964" s="158"/>
      <c r="DY964" s="172"/>
      <c r="DZ964" s="162"/>
      <c r="EA964" s="162"/>
      <c r="EB964" s="172"/>
      <c r="EC964" s="172"/>
      <c r="ED964" s="152"/>
      <c r="EE964" s="152"/>
      <c r="EF964" s="152"/>
      <c r="EG964" s="174"/>
      <c r="EH964" s="172"/>
      <c r="EI964" s="162"/>
      <c r="EJ964" s="162"/>
    </row>
    <row r="965" spans="1:140" ht="12.5">
      <c r="A965" s="168"/>
      <c r="B965" s="169"/>
      <c r="C965" s="144" t="str">
        <f t="shared" si="0"/>
        <v/>
      </c>
      <c r="D965" s="144" t="str">
        <f t="shared" si="3767"/>
        <v/>
      </c>
      <c r="E965" s="144" t="str">
        <f t="shared" si="2"/>
        <v/>
      </c>
      <c r="F965" s="145" t="str">
        <f t="shared" si="3768"/>
        <v/>
      </c>
      <c r="G965" s="145" t="str">
        <f t="shared" si="4"/>
        <v/>
      </c>
      <c r="H965" s="145" t="str">
        <f t="shared" si="5"/>
        <v/>
      </c>
      <c r="I965" s="146" t="str">
        <f t="shared" ref="I965:J965" si="4026">IF(COUNTA($DO965:$DX965)&gt;0,$BA965,"")</f>
        <v/>
      </c>
      <c r="J965" s="146" t="str">
        <f t="shared" si="4026"/>
        <v/>
      </c>
      <c r="K965" s="147" t="str">
        <f t="shared" si="43"/>
        <v/>
      </c>
      <c r="L965" s="147" t="str">
        <f t="shared" si="7"/>
        <v/>
      </c>
      <c r="M965" s="147" t="str">
        <f t="shared" si="8"/>
        <v/>
      </c>
      <c r="N965" s="147" t="str">
        <f t="shared" si="48"/>
        <v/>
      </c>
      <c r="O965" s="147" t="str">
        <f t="shared" si="9"/>
        <v/>
      </c>
      <c r="P965" s="146" t="str">
        <f t="shared" si="3770"/>
        <v/>
      </c>
      <c r="Q965" s="147" t="str">
        <f t="shared" si="3771"/>
        <v/>
      </c>
      <c r="R965" s="146" t="str">
        <f t="shared" si="12"/>
        <v/>
      </c>
      <c r="S965" s="146" t="str">
        <f t="shared" si="13"/>
        <v/>
      </c>
      <c r="T965" s="146" t="str">
        <f>IF(NOT(ISBLANK(DH965)),
        IF(AND(ISREF('Input Tenderers'!$J$8:$K$8),COUNTA('Input Tenderers'!$N$8)&gt;0),
                IF(COUNTA('Input Implementation Transactio'!$N965:$O965)&gt;0,"supplier;tenderer;payee","supplier;tenderer"),
                IF(COUNTA('Input Implementation Transactio'!$N965:$O965)&gt;0,"supplier;payee","supplier")
                ),
        IF(COUNTA('Input Implementation Transactio'!$N965:$O965)&gt;0, "payee", "")
        )</f>
        <v/>
      </c>
      <c r="U965" s="146" t="str">
        <f t="shared" si="14"/>
        <v/>
      </c>
      <c r="V965" s="146" t="str">
        <f t="shared" si="15"/>
        <v/>
      </c>
      <c r="W965" s="148" t="str">
        <f t="shared" si="3772"/>
        <v/>
      </c>
      <c r="X965" s="175" t="str">
        <f t="shared" si="3773"/>
        <v/>
      </c>
      <c r="Y965" s="170" t="str">
        <f t="shared" si="3774"/>
        <v/>
      </c>
      <c r="Z965" s="150" t="str">
        <f t="shared" si="19"/>
        <v/>
      </c>
      <c r="AA965" s="146" t="str">
        <f t="shared" si="20"/>
        <v/>
      </c>
      <c r="AB965" s="146" t="str">
        <f t="shared" si="21"/>
        <v/>
      </c>
      <c r="AC965" s="146" t="str">
        <f t="shared" si="22"/>
        <v/>
      </c>
      <c r="AD965" s="148" t="str">
        <f t="shared" si="3775"/>
        <v/>
      </c>
      <c r="AE965" s="148" t="str">
        <f t="shared" si="24"/>
        <v/>
      </c>
      <c r="AF965" s="175" t="str">
        <f t="shared" si="3776"/>
        <v/>
      </c>
      <c r="AG965" s="170" t="str">
        <f t="shared" si="3777"/>
        <v/>
      </c>
      <c r="AH965" s="148" t="str">
        <f t="shared" si="3778"/>
        <v/>
      </c>
      <c r="AI965" s="146" t="str">
        <f t="shared" si="28"/>
        <v/>
      </c>
      <c r="AJ965" s="146" t="str">
        <f t="shared" si="29"/>
        <v/>
      </c>
      <c r="AK965" s="146" t="str">
        <f t="shared" si="30"/>
        <v/>
      </c>
      <c r="AL965" s="146" t="str">
        <f t="shared" si="31"/>
        <v/>
      </c>
      <c r="AM965" s="171" t="str">
        <f t="shared" si="32"/>
        <v/>
      </c>
      <c r="AN965" s="171" t="str">
        <f t="shared" si="33"/>
        <v/>
      </c>
      <c r="AO965" s="146" t="str">
        <f t="shared" si="34"/>
        <v/>
      </c>
      <c r="AP965" s="146" t="str">
        <f t="shared" si="35"/>
        <v/>
      </c>
      <c r="AQ965" s="146" t="str">
        <f t="shared" si="36"/>
        <v/>
      </c>
      <c r="AR965" s="146" t="str">
        <f t="shared" ref="AR965:AS965" si="4027">IF(NOT(ISBLANK(CB965)),CONCATENATE(TEXT(CB965,"yyyy-mm-ddThh:MM:ss"),"Z"),"")</f>
        <v/>
      </c>
      <c r="AS965" s="146" t="str">
        <f t="shared" si="4027"/>
        <v/>
      </c>
      <c r="AT965" s="146" t="str">
        <f t="shared" si="38"/>
        <v/>
      </c>
      <c r="AU965" s="146" t="str">
        <f t="shared" si="39"/>
        <v/>
      </c>
      <c r="AV965" s="146" t="str">
        <f t="shared" ref="AV965:AW965" si="4028">IF(NOT(ISBLANK(DT965)),CONCATENATE(TEXT(DT965,"yyyy-mm-ddThh:MM:ss"),"Z"),"")</f>
        <v/>
      </c>
      <c r="AW965" s="146" t="str">
        <f t="shared" si="4028"/>
        <v/>
      </c>
      <c r="AX965" s="146" t="str">
        <f t="shared" ref="AX965:AZ965" si="4029">IF(NOT(ISBLANK(ED965)),CONCATENATE(TEXT(ED965,"yyyy-mm-ddThh:MM:ss"),"Z"),"")</f>
        <v/>
      </c>
      <c r="AY965" s="146" t="str">
        <f t="shared" si="4029"/>
        <v/>
      </c>
      <c r="AZ965" s="146" t="str">
        <f t="shared" si="4029"/>
        <v/>
      </c>
      <c r="BA965" s="176"/>
      <c r="BB965" s="152"/>
      <c r="BC965" s="177"/>
      <c r="BD965" s="154"/>
      <c r="BE965" s="155"/>
      <c r="BF965" s="154"/>
      <c r="BG965" s="155"/>
      <c r="BH965" s="169"/>
      <c r="BI965" s="162"/>
      <c r="BJ965" s="172"/>
      <c r="BK965" s="162"/>
      <c r="BL965" s="158"/>
      <c r="BM965" s="172"/>
      <c r="BN965" s="162"/>
      <c r="BO965" s="167"/>
      <c r="BP965" s="169"/>
      <c r="BQ965" s="162"/>
      <c r="BR965" s="162"/>
      <c r="BS965" s="174"/>
      <c r="BT965" s="162"/>
      <c r="BU965" s="174"/>
      <c r="BV965" s="174"/>
      <c r="BW965" s="174"/>
      <c r="BX965" s="173"/>
      <c r="BY965" s="158"/>
      <c r="BZ965" s="160"/>
      <c r="CA965" s="172"/>
      <c r="CB965" s="152"/>
      <c r="CC965" s="152"/>
      <c r="CD965" s="156"/>
      <c r="CE965" s="172"/>
      <c r="CF965" s="162"/>
      <c r="CG965" s="162"/>
      <c r="CH965" s="158"/>
      <c r="CI965" s="173"/>
      <c r="CJ965" s="178"/>
      <c r="CK965" s="173"/>
      <c r="CL965" s="165"/>
      <c r="CM965" s="172"/>
      <c r="CN965" s="162"/>
      <c r="CO965" s="162"/>
      <c r="CP965" s="162"/>
      <c r="CQ965" s="162"/>
      <c r="CR965" s="169"/>
      <c r="CS965" s="162"/>
      <c r="CT965" s="162"/>
      <c r="CU965" s="174"/>
      <c r="CV965" s="152"/>
      <c r="CW965" s="173"/>
      <c r="CX965" s="158"/>
      <c r="CY965" s="172"/>
      <c r="CZ965" s="162"/>
      <c r="DA965" s="162"/>
      <c r="DB965" s="158"/>
      <c r="DC965" s="173"/>
      <c r="DD965" s="178"/>
      <c r="DE965" s="173"/>
      <c r="DF965" s="165"/>
      <c r="DG965" s="172"/>
      <c r="DH965" s="178"/>
      <c r="DI965" s="172"/>
      <c r="DJ965" s="178"/>
      <c r="DK965" s="172"/>
      <c r="DL965" s="162"/>
      <c r="DM965" s="167"/>
      <c r="DN965" s="169"/>
      <c r="DO965" s="162"/>
      <c r="DP965" s="162"/>
      <c r="DQ965" s="174"/>
      <c r="DR965" s="152"/>
      <c r="DS965" s="172"/>
      <c r="DT965" s="152"/>
      <c r="DU965" s="152"/>
      <c r="DV965" s="156"/>
      <c r="DW965" s="173"/>
      <c r="DX965" s="158"/>
      <c r="DY965" s="172"/>
      <c r="DZ965" s="162"/>
      <c r="EA965" s="162"/>
      <c r="EB965" s="172"/>
      <c r="EC965" s="172"/>
      <c r="ED965" s="152"/>
      <c r="EE965" s="152"/>
      <c r="EF965" s="152"/>
      <c r="EG965" s="174"/>
      <c r="EH965" s="172"/>
      <c r="EI965" s="162"/>
      <c r="EJ965" s="162"/>
    </row>
    <row r="966" spans="1:140" ht="12.5">
      <c r="A966" s="168"/>
      <c r="B966" s="169"/>
      <c r="C966" s="144" t="str">
        <f t="shared" si="0"/>
        <v/>
      </c>
      <c r="D966" s="144" t="str">
        <f t="shared" si="3767"/>
        <v/>
      </c>
      <c r="E966" s="144" t="str">
        <f t="shared" si="2"/>
        <v/>
      </c>
      <c r="F966" s="145" t="str">
        <f t="shared" si="3768"/>
        <v/>
      </c>
      <c r="G966" s="145" t="str">
        <f t="shared" si="4"/>
        <v/>
      </c>
      <c r="H966" s="145" t="str">
        <f t="shared" si="5"/>
        <v/>
      </c>
      <c r="I966" s="146" t="str">
        <f t="shared" ref="I966:J966" si="4030">IF(COUNTA($DO966:$DX966)&gt;0,$BA966,"")</f>
        <v/>
      </c>
      <c r="J966" s="146" t="str">
        <f t="shared" si="4030"/>
        <v/>
      </c>
      <c r="K966" s="147" t="str">
        <f t="shared" si="43"/>
        <v/>
      </c>
      <c r="L966" s="147" t="str">
        <f t="shared" si="7"/>
        <v/>
      </c>
      <c r="M966" s="147" t="str">
        <f t="shared" si="8"/>
        <v/>
      </c>
      <c r="N966" s="147" t="str">
        <f t="shared" si="48"/>
        <v/>
      </c>
      <c r="O966" s="147" t="str">
        <f t="shared" si="9"/>
        <v/>
      </c>
      <c r="P966" s="146" t="str">
        <f t="shared" si="3770"/>
        <v/>
      </c>
      <c r="Q966" s="147" t="str">
        <f t="shared" si="3771"/>
        <v/>
      </c>
      <c r="R966" s="146" t="str">
        <f t="shared" si="12"/>
        <v/>
      </c>
      <c r="S966" s="146" t="str">
        <f t="shared" si="13"/>
        <v/>
      </c>
      <c r="T966" s="146" t="str">
        <f>IF(NOT(ISBLANK(DH966)),
        IF(AND(ISREF('Input Tenderers'!$J$8:$K$8),COUNTA('Input Tenderers'!$N$8)&gt;0),
                IF(COUNTA('Input Implementation Transactio'!$N966:$O966)&gt;0,"supplier;tenderer;payee","supplier;tenderer"),
                IF(COUNTA('Input Implementation Transactio'!$N966:$O966)&gt;0,"supplier;payee","supplier")
                ),
        IF(COUNTA('Input Implementation Transactio'!$N966:$O966)&gt;0, "payee", "")
        )</f>
        <v/>
      </c>
      <c r="U966" s="146" t="str">
        <f t="shared" si="14"/>
        <v/>
      </c>
      <c r="V966" s="146" t="str">
        <f t="shared" si="15"/>
        <v/>
      </c>
      <c r="W966" s="148" t="str">
        <f t="shared" si="3772"/>
        <v/>
      </c>
      <c r="X966" s="175" t="str">
        <f t="shared" si="3773"/>
        <v/>
      </c>
      <c r="Y966" s="170" t="str">
        <f t="shared" si="3774"/>
        <v/>
      </c>
      <c r="Z966" s="150" t="str">
        <f t="shared" si="19"/>
        <v/>
      </c>
      <c r="AA966" s="146" t="str">
        <f t="shared" si="20"/>
        <v/>
      </c>
      <c r="AB966" s="146" t="str">
        <f t="shared" si="21"/>
        <v/>
      </c>
      <c r="AC966" s="146" t="str">
        <f t="shared" si="22"/>
        <v/>
      </c>
      <c r="AD966" s="148" t="str">
        <f t="shared" si="3775"/>
        <v/>
      </c>
      <c r="AE966" s="148" t="str">
        <f t="shared" si="24"/>
        <v/>
      </c>
      <c r="AF966" s="175" t="str">
        <f t="shared" si="3776"/>
        <v/>
      </c>
      <c r="AG966" s="170" t="str">
        <f t="shared" si="3777"/>
        <v/>
      </c>
      <c r="AH966" s="148" t="str">
        <f t="shared" si="3778"/>
        <v/>
      </c>
      <c r="AI966" s="146" t="str">
        <f t="shared" si="28"/>
        <v/>
      </c>
      <c r="AJ966" s="146" t="str">
        <f t="shared" si="29"/>
        <v/>
      </c>
      <c r="AK966" s="146" t="str">
        <f t="shared" si="30"/>
        <v/>
      </c>
      <c r="AL966" s="146" t="str">
        <f t="shared" si="31"/>
        <v/>
      </c>
      <c r="AM966" s="171" t="str">
        <f t="shared" si="32"/>
        <v/>
      </c>
      <c r="AN966" s="171" t="str">
        <f t="shared" si="33"/>
        <v/>
      </c>
      <c r="AO966" s="146" t="str">
        <f t="shared" si="34"/>
        <v/>
      </c>
      <c r="AP966" s="146" t="str">
        <f t="shared" si="35"/>
        <v/>
      </c>
      <c r="AQ966" s="146" t="str">
        <f t="shared" si="36"/>
        <v/>
      </c>
      <c r="AR966" s="146" t="str">
        <f t="shared" ref="AR966:AS966" si="4031">IF(NOT(ISBLANK(CB966)),CONCATENATE(TEXT(CB966,"yyyy-mm-ddThh:MM:ss"),"Z"),"")</f>
        <v/>
      </c>
      <c r="AS966" s="146" t="str">
        <f t="shared" si="4031"/>
        <v/>
      </c>
      <c r="AT966" s="146" t="str">
        <f t="shared" si="38"/>
        <v/>
      </c>
      <c r="AU966" s="146" t="str">
        <f t="shared" si="39"/>
        <v/>
      </c>
      <c r="AV966" s="146" t="str">
        <f t="shared" ref="AV966:AW966" si="4032">IF(NOT(ISBLANK(DT966)),CONCATENATE(TEXT(DT966,"yyyy-mm-ddThh:MM:ss"),"Z"),"")</f>
        <v/>
      </c>
      <c r="AW966" s="146" t="str">
        <f t="shared" si="4032"/>
        <v/>
      </c>
      <c r="AX966" s="146" t="str">
        <f t="shared" ref="AX966:AZ966" si="4033">IF(NOT(ISBLANK(ED966)),CONCATENATE(TEXT(ED966,"yyyy-mm-ddThh:MM:ss"),"Z"),"")</f>
        <v/>
      </c>
      <c r="AY966" s="146" t="str">
        <f t="shared" si="4033"/>
        <v/>
      </c>
      <c r="AZ966" s="146" t="str">
        <f t="shared" si="4033"/>
        <v/>
      </c>
      <c r="BA966" s="176"/>
      <c r="BB966" s="152"/>
      <c r="BC966" s="177"/>
      <c r="BD966" s="154"/>
      <c r="BE966" s="155"/>
      <c r="BF966" s="154"/>
      <c r="BG966" s="155"/>
      <c r="BH966" s="169"/>
      <c r="BI966" s="162"/>
      <c r="BJ966" s="172"/>
      <c r="BK966" s="162"/>
      <c r="BL966" s="158"/>
      <c r="BM966" s="172"/>
      <c r="BN966" s="162"/>
      <c r="BO966" s="167"/>
      <c r="BP966" s="169"/>
      <c r="BQ966" s="162"/>
      <c r="BR966" s="162"/>
      <c r="BS966" s="174"/>
      <c r="BT966" s="162"/>
      <c r="BU966" s="174"/>
      <c r="BV966" s="174"/>
      <c r="BW966" s="174"/>
      <c r="BX966" s="173"/>
      <c r="BY966" s="158"/>
      <c r="BZ966" s="160"/>
      <c r="CA966" s="172"/>
      <c r="CB966" s="152"/>
      <c r="CC966" s="152"/>
      <c r="CD966" s="156"/>
      <c r="CE966" s="172"/>
      <c r="CF966" s="162"/>
      <c r="CG966" s="162"/>
      <c r="CH966" s="158"/>
      <c r="CI966" s="173"/>
      <c r="CJ966" s="178"/>
      <c r="CK966" s="173"/>
      <c r="CL966" s="165"/>
      <c r="CM966" s="172"/>
      <c r="CN966" s="162"/>
      <c r="CO966" s="162"/>
      <c r="CP966" s="162"/>
      <c r="CQ966" s="162"/>
      <c r="CR966" s="169"/>
      <c r="CS966" s="162"/>
      <c r="CT966" s="162"/>
      <c r="CU966" s="174"/>
      <c r="CV966" s="152"/>
      <c r="CW966" s="173"/>
      <c r="CX966" s="158"/>
      <c r="CY966" s="172"/>
      <c r="CZ966" s="162"/>
      <c r="DA966" s="162"/>
      <c r="DB966" s="158"/>
      <c r="DC966" s="173"/>
      <c r="DD966" s="178"/>
      <c r="DE966" s="173"/>
      <c r="DF966" s="165"/>
      <c r="DG966" s="172"/>
      <c r="DH966" s="178"/>
      <c r="DI966" s="172"/>
      <c r="DJ966" s="178"/>
      <c r="DK966" s="172"/>
      <c r="DL966" s="162"/>
      <c r="DM966" s="167"/>
      <c r="DN966" s="169"/>
      <c r="DO966" s="162"/>
      <c r="DP966" s="162"/>
      <c r="DQ966" s="174"/>
      <c r="DR966" s="152"/>
      <c r="DS966" s="172"/>
      <c r="DT966" s="152"/>
      <c r="DU966" s="152"/>
      <c r="DV966" s="156"/>
      <c r="DW966" s="173"/>
      <c r="DX966" s="158"/>
      <c r="DY966" s="172"/>
      <c r="DZ966" s="162"/>
      <c r="EA966" s="162"/>
      <c r="EB966" s="172"/>
      <c r="EC966" s="172"/>
      <c r="ED966" s="152"/>
      <c r="EE966" s="152"/>
      <c r="EF966" s="152"/>
      <c r="EG966" s="174"/>
      <c r="EH966" s="172"/>
      <c r="EI966" s="162"/>
      <c r="EJ966" s="162"/>
    </row>
    <row r="967" spans="1:140" ht="12.5">
      <c r="A967" s="168"/>
      <c r="B967" s="169"/>
      <c r="C967" s="144" t="str">
        <f t="shared" si="0"/>
        <v/>
      </c>
      <c r="D967" s="144" t="str">
        <f t="shared" ref="D967:D1008" si="4034">IF(NOT(ISBLANK($BA967)),language,"")</f>
        <v/>
      </c>
      <c r="E967" s="144" t="str">
        <f t="shared" si="2"/>
        <v/>
      </c>
      <c r="F967" s="145" t="str">
        <f t="shared" ref="F967:F1008" si="4035">IF(NOT(ISBLANK($BL967)),currency,"")</f>
        <v/>
      </c>
      <c r="G967" s="145" t="str">
        <f t="shared" si="4"/>
        <v/>
      </c>
      <c r="H967" s="145" t="str">
        <f t="shared" si="5"/>
        <v/>
      </c>
      <c r="I967" s="146" t="str">
        <f t="shared" ref="I967:J967" si="4036">IF(COUNTA($DO967:$DX967)&gt;0,$BA967,"")</f>
        <v/>
      </c>
      <c r="J967" s="146" t="str">
        <f t="shared" si="4036"/>
        <v/>
      </c>
      <c r="K967" s="147" t="str">
        <f t="shared" si="43"/>
        <v/>
      </c>
      <c r="L967" s="147" t="str">
        <f t="shared" si="7"/>
        <v/>
      </c>
      <c r="M967" s="147" t="str">
        <f t="shared" si="8"/>
        <v/>
      </c>
      <c r="N967" s="147" t="str">
        <f t="shared" si="48"/>
        <v/>
      </c>
      <c r="O967" s="147" t="str">
        <f t="shared" si="9"/>
        <v/>
      </c>
      <c r="P967" s="146" t="str">
        <f t="shared" ref="P967:P1008" si="4037">IF(NOT(ISBLANK($DJ967)),CONCATENATE(supplierOrganizationIdentifierScheme,"-",$DJ967),IF(NOT(ISBLANK($DH967)),CONCATENATE("supplier-",ROW()-7),""))</f>
        <v/>
      </c>
      <c r="Q967" s="147" t="str">
        <f t="shared" ref="Q967:Q1008" si="4038">IF(NOT(ISBLANK($DJ967)),supplierOrganizationIdentifierScheme,"")</f>
        <v/>
      </c>
      <c r="R967" s="146" t="str">
        <f t="shared" si="12"/>
        <v/>
      </c>
      <c r="S967" s="146" t="str">
        <f t="shared" si="13"/>
        <v/>
      </c>
      <c r="T967" s="146" t="str">
        <f>IF(NOT(ISBLANK(DH967)),
        IF(AND(ISREF('Input Tenderers'!$J$8:$K$8),COUNTA('Input Tenderers'!$N$8)&gt;0),
                IF(COUNTA('Input Implementation Transactio'!$N967:$O967)&gt;0,"supplier;tenderer;payee","supplier;tenderer"),
                IF(COUNTA('Input Implementation Transactio'!$N967:$O967)&gt;0,"supplier;payee","supplier")
                ),
        IF(COUNTA('Input Implementation Transactio'!$N967:$O967)&gt;0, "payee", "")
        )</f>
        <v/>
      </c>
      <c r="U967" s="146" t="str">
        <f t="shared" si="14"/>
        <v/>
      </c>
      <c r="V967" s="146" t="str">
        <f t="shared" si="15"/>
        <v/>
      </c>
      <c r="W967" s="148" t="str">
        <f t="shared" ref="W967:W1008" si="4039">IF(NOT(ISBLANK($BY967)),currency,"")</f>
        <v/>
      </c>
      <c r="X967" s="175" t="str">
        <f t="shared" ref="X967:X1008" si="4040">IF(NOT(ISBLANK($CG967)),itemClassificationScheme,"")</f>
        <v/>
      </c>
      <c r="Y967" s="170" t="str">
        <f t="shared" ref="Y967:Y1008" si="4041">IF(NOT(ISBLANK($CL967)),currency,"")</f>
        <v/>
      </c>
      <c r="Z967" s="150" t="str">
        <f t="shared" si="19"/>
        <v/>
      </c>
      <c r="AA967" s="146" t="str">
        <f t="shared" si="20"/>
        <v/>
      </c>
      <c r="AB967" s="146" t="str">
        <f t="shared" si="21"/>
        <v/>
      </c>
      <c r="AC967" s="146" t="str">
        <f t="shared" si="22"/>
        <v/>
      </c>
      <c r="AD967" s="148" t="str">
        <f t="shared" ref="AD967:AD1008" si="4042">IF(NOT(ISBLANK($CX967)),currency,"")</f>
        <v/>
      </c>
      <c r="AE967" s="148" t="str">
        <f t="shared" si="24"/>
        <v/>
      </c>
      <c r="AF967" s="175" t="str">
        <f t="shared" ref="AF967:AF1008" si="4043">IF(NOT(ISBLANK($DA967)),itemClassificationScheme,"")</f>
        <v/>
      </c>
      <c r="AG967" s="170" t="str">
        <f t="shared" ref="AG967:AG1008" si="4044">IF(NOT(ISBLANK($DF967)),currency,"")</f>
        <v/>
      </c>
      <c r="AH967" s="148" t="str">
        <f t="shared" ref="AH967:AH1008" si="4045">IF(NOT(ISBLANK($DX967)),currency,"")</f>
        <v/>
      </c>
      <c r="AI967" s="146" t="str">
        <f t="shared" si="28"/>
        <v/>
      </c>
      <c r="AJ967" s="146" t="str">
        <f t="shared" si="29"/>
        <v/>
      </c>
      <c r="AK967" s="146" t="str">
        <f t="shared" si="30"/>
        <v/>
      </c>
      <c r="AL967" s="146" t="str">
        <f t="shared" si="31"/>
        <v/>
      </c>
      <c r="AM967" s="171" t="str">
        <f t="shared" si="32"/>
        <v/>
      </c>
      <c r="AN967" s="171" t="str">
        <f t="shared" si="33"/>
        <v/>
      </c>
      <c r="AO967" s="146" t="str">
        <f t="shared" si="34"/>
        <v/>
      </c>
      <c r="AP967" s="146" t="str">
        <f t="shared" si="35"/>
        <v/>
      </c>
      <c r="AQ967" s="146" t="str">
        <f t="shared" si="36"/>
        <v/>
      </c>
      <c r="AR967" s="146" t="str">
        <f t="shared" ref="AR967:AS967" si="4046">IF(NOT(ISBLANK(CB967)),CONCATENATE(TEXT(CB967,"yyyy-mm-ddThh:MM:ss"),"Z"),"")</f>
        <v/>
      </c>
      <c r="AS967" s="146" t="str">
        <f t="shared" si="4046"/>
        <v/>
      </c>
      <c r="AT967" s="146" t="str">
        <f t="shared" si="38"/>
        <v/>
      </c>
      <c r="AU967" s="146" t="str">
        <f t="shared" si="39"/>
        <v/>
      </c>
      <c r="AV967" s="146" t="str">
        <f t="shared" ref="AV967:AW967" si="4047">IF(NOT(ISBLANK(DT967)),CONCATENATE(TEXT(DT967,"yyyy-mm-ddThh:MM:ss"),"Z"),"")</f>
        <v/>
      </c>
      <c r="AW967" s="146" t="str">
        <f t="shared" si="4047"/>
        <v/>
      </c>
      <c r="AX967" s="146" t="str">
        <f t="shared" ref="AX967:AZ967" si="4048">IF(NOT(ISBLANK(ED967)),CONCATENATE(TEXT(ED967,"yyyy-mm-ddThh:MM:ss"),"Z"),"")</f>
        <v/>
      </c>
      <c r="AY967" s="146" t="str">
        <f t="shared" si="4048"/>
        <v/>
      </c>
      <c r="AZ967" s="146" t="str">
        <f t="shared" si="4048"/>
        <v/>
      </c>
      <c r="BA967" s="176"/>
      <c r="BB967" s="152"/>
      <c r="BC967" s="177"/>
      <c r="BD967" s="154"/>
      <c r="BE967" s="155"/>
      <c r="BF967" s="154"/>
      <c r="BG967" s="155"/>
      <c r="BH967" s="169"/>
      <c r="BI967" s="162"/>
      <c r="BJ967" s="172"/>
      <c r="BK967" s="162"/>
      <c r="BL967" s="158"/>
      <c r="BM967" s="172"/>
      <c r="BN967" s="162"/>
      <c r="BO967" s="167"/>
      <c r="BP967" s="169"/>
      <c r="BQ967" s="162"/>
      <c r="BR967" s="162"/>
      <c r="BS967" s="174"/>
      <c r="BT967" s="162"/>
      <c r="BU967" s="174"/>
      <c r="BV967" s="174"/>
      <c r="BW967" s="174"/>
      <c r="BX967" s="173"/>
      <c r="BY967" s="158"/>
      <c r="BZ967" s="160"/>
      <c r="CA967" s="172"/>
      <c r="CB967" s="152"/>
      <c r="CC967" s="152"/>
      <c r="CD967" s="156"/>
      <c r="CE967" s="172"/>
      <c r="CF967" s="162"/>
      <c r="CG967" s="162"/>
      <c r="CH967" s="158"/>
      <c r="CI967" s="173"/>
      <c r="CJ967" s="178"/>
      <c r="CK967" s="173"/>
      <c r="CL967" s="165"/>
      <c r="CM967" s="172"/>
      <c r="CN967" s="162"/>
      <c r="CO967" s="162"/>
      <c r="CP967" s="162"/>
      <c r="CQ967" s="162"/>
      <c r="CR967" s="169"/>
      <c r="CS967" s="162"/>
      <c r="CT967" s="162"/>
      <c r="CU967" s="174"/>
      <c r="CV967" s="152"/>
      <c r="CW967" s="173"/>
      <c r="CX967" s="158"/>
      <c r="CY967" s="172"/>
      <c r="CZ967" s="162"/>
      <c r="DA967" s="162"/>
      <c r="DB967" s="158"/>
      <c r="DC967" s="173"/>
      <c r="DD967" s="178"/>
      <c r="DE967" s="173"/>
      <c r="DF967" s="165"/>
      <c r="DG967" s="172"/>
      <c r="DH967" s="178"/>
      <c r="DI967" s="172"/>
      <c r="DJ967" s="178"/>
      <c r="DK967" s="172"/>
      <c r="DL967" s="162"/>
      <c r="DM967" s="167"/>
      <c r="DN967" s="169"/>
      <c r="DO967" s="162"/>
      <c r="DP967" s="162"/>
      <c r="DQ967" s="174"/>
      <c r="DR967" s="152"/>
      <c r="DS967" s="172"/>
      <c r="DT967" s="152"/>
      <c r="DU967" s="152"/>
      <c r="DV967" s="156"/>
      <c r="DW967" s="173"/>
      <c r="DX967" s="158"/>
      <c r="DY967" s="172"/>
      <c r="DZ967" s="162"/>
      <c r="EA967" s="162"/>
      <c r="EB967" s="172"/>
      <c r="EC967" s="172"/>
      <c r="ED967" s="152"/>
      <c r="EE967" s="152"/>
      <c r="EF967" s="152"/>
      <c r="EG967" s="174"/>
      <c r="EH967" s="172"/>
      <c r="EI967" s="162"/>
      <c r="EJ967" s="162"/>
    </row>
    <row r="968" spans="1:140" ht="12.5">
      <c r="A968" s="168"/>
      <c r="B968" s="169"/>
      <c r="C968" s="144" t="str">
        <f t="shared" si="0"/>
        <v/>
      </c>
      <c r="D968" s="144" t="str">
        <f t="shared" si="4034"/>
        <v/>
      </c>
      <c r="E968" s="144" t="str">
        <f t="shared" si="2"/>
        <v/>
      </c>
      <c r="F968" s="145" t="str">
        <f t="shared" si="4035"/>
        <v/>
      </c>
      <c r="G968" s="145" t="str">
        <f t="shared" si="4"/>
        <v/>
      </c>
      <c r="H968" s="145" t="str">
        <f t="shared" si="5"/>
        <v/>
      </c>
      <c r="I968" s="146" t="str">
        <f t="shared" ref="I968:J968" si="4049">IF(COUNTA($DO968:$DX968)&gt;0,$BA968,"")</f>
        <v/>
      </c>
      <c r="J968" s="146" t="str">
        <f t="shared" si="4049"/>
        <v/>
      </c>
      <c r="K968" s="147" t="str">
        <f t="shared" si="43"/>
        <v/>
      </c>
      <c r="L968" s="147" t="str">
        <f t="shared" si="7"/>
        <v/>
      </c>
      <c r="M968" s="147" t="str">
        <f t="shared" si="8"/>
        <v/>
      </c>
      <c r="N968" s="147" t="str">
        <f t="shared" si="48"/>
        <v/>
      </c>
      <c r="O968" s="147" t="str">
        <f t="shared" si="9"/>
        <v/>
      </c>
      <c r="P968" s="146" t="str">
        <f t="shared" si="4037"/>
        <v/>
      </c>
      <c r="Q968" s="147" t="str">
        <f t="shared" si="4038"/>
        <v/>
      </c>
      <c r="R968" s="146" t="str">
        <f t="shared" si="12"/>
        <v/>
      </c>
      <c r="S968" s="146" t="str">
        <f t="shared" si="13"/>
        <v/>
      </c>
      <c r="T968" s="146" t="str">
        <f>IF(NOT(ISBLANK(DH968)),
        IF(AND(ISREF('Input Tenderers'!$J$8:$K$8),COUNTA('Input Tenderers'!$N$8)&gt;0),
                IF(COUNTA('Input Implementation Transactio'!$N968:$O968)&gt;0,"supplier;tenderer;payee","supplier;tenderer"),
                IF(COUNTA('Input Implementation Transactio'!$N968:$O968)&gt;0,"supplier;payee","supplier")
                ),
        IF(COUNTA('Input Implementation Transactio'!$N968:$O968)&gt;0, "payee", "")
        )</f>
        <v/>
      </c>
      <c r="U968" s="146" t="str">
        <f t="shared" si="14"/>
        <v/>
      </c>
      <c r="V968" s="146" t="str">
        <f t="shared" si="15"/>
        <v/>
      </c>
      <c r="W968" s="148" t="str">
        <f t="shared" si="4039"/>
        <v/>
      </c>
      <c r="X968" s="175" t="str">
        <f t="shared" si="4040"/>
        <v/>
      </c>
      <c r="Y968" s="170" t="str">
        <f t="shared" si="4041"/>
        <v/>
      </c>
      <c r="Z968" s="150" t="str">
        <f t="shared" si="19"/>
        <v/>
      </c>
      <c r="AA968" s="146" t="str">
        <f t="shared" si="20"/>
        <v/>
      </c>
      <c r="AB968" s="146" t="str">
        <f t="shared" si="21"/>
        <v/>
      </c>
      <c r="AC968" s="146" t="str">
        <f t="shared" si="22"/>
        <v/>
      </c>
      <c r="AD968" s="148" t="str">
        <f t="shared" si="4042"/>
        <v/>
      </c>
      <c r="AE968" s="148" t="str">
        <f t="shared" si="24"/>
        <v/>
      </c>
      <c r="AF968" s="175" t="str">
        <f t="shared" si="4043"/>
        <v/>
      </c>
      <c r="AG968" s="170" t="str">
        <f t="shared" si="4044"/>
        <v/>
      </c>
      <c r="AH968" s="148" t="str">
        <f t="shared" si="4045"/>
        <v/>
      </c>
      <c r="AI968" s="146" t="str">
        <f t="shared" si="28"/>
        <v/>
      </c>
      <c r="AJ968" s="146" t="str">
        <f t="shared" si="29"/>
        <v/>
      </c>
      <c r="AK968" s="146" t="str">
        <f t="shared" si="30"/>
        <v/>
      </c>
      <c r="AL968" s="146" t="str">
        <f t="shared" si="31"/>
        <v/>
      </c>
      <c r="AM968" s="171" t="str">
        <f t="shared" si="32"/>
        <v/>
      </c>
      <c r="AN968" s="171" t="str">
        <f t="shared" si="33"/>
        <v/>
      </c>
      <c r="AO968" s="146" t="str">
        <f t="shared" si="34"/>
        <v/>
      </c>
      <c r="AP968" s="146" t="str">
        <f t="shared" si="35"/>
        <v/>
      </c>
      <c r="AQ968" s="146" t="str">
        <f t="shared" si="36"/>
        <v/>
      </c>
      <c r="AR968" s="146" t="str">
        <f t="shared" ref="AR968:AS968" si="4050">IF(NOT(ISBLANK(CB968)),CONCATENATE(TEXT(CB968,"yyyy-mm-ddThh:MM:ss"),"Z"),"")</f>
        <v/>
      </c>
      <c r="AS968" s="146" t="str">
        <f t="shared" si="4050"/>
        <v/>
      </c>
      <c r="AT968" s="146" t="str">
        <f t="shared" si="38"/>
        <v/>
      </c>
      <c r="AU968" s="146" t="str">
        <f t="shared" si="39"/>
        <v/>
      </c>
      <c r="AV968" s="146" t="str">
        <f t="shared" ref="AV968:AW968" si="4051">IF(NOT(ISBLANK(DT968)),CONCATENATE(TEXT(DT968,"yyyy-mm-ddThh:MM:ss"),"Z"),"")</f>
        <v/>
      </c>
      <c r="AW968" s="146" t="str">
        <f t="shared" si="4051"/>
        <v/>
      </c>
      <c r="AX968" s="146" t="str">
        <f t="shared" ref="AX968:AZ968" si="4052">IF(NOT(ISBLANK(ED968)),CONCATENATE(TEXT(ED968,"yyyy-mm-ddThh:MM:ss"),"Z"),"")</f>
        <v/>
      </c>
      <c r="AY968" s="146" t="str">
        <f t="shared" si="4052"/>
        <v/>
      </c>
      <c r="AZ968" s="146" t="str">
        <f t="shared" si="4052"/>
        <v/>
      </c>
      <c r="BA968" s="176"/>
      <c r="BB968" s="152"/>
      <c r="BC968" s="177"/>
      <c r="BD968" s="154"/>
      <c r="BE968" s="155"/>
      <c r="BF968" s="154"/>
      <c r="BG968" s="155"/>
      <c r="BH968" s="169"/>
      <c r="BI968" s="162"/>
      <c r="BJ968" s="172"/>
      <c r="BK968" s="162"/>
      <c r="BL968" s="158"/>
      <c r="BM968" s="172"/>
      <c r="BN968" s="162"/>
      <c r="BO968" s="167"/>
      <c r="BP968" s="169"/>
      <c r="BQ968" s="162"/>
      <c r="BR968" s="162"/>
      <c r="BS968" s="174"/>
      <c r="BT968" s="162"/>
      <c r="BU968" s="174"/>
      <c r="BV968" s="174"/>
      <c r="BW968" s="174"/>
      <c r="BX968" s="173"/>
      <c r="BY968" s="158"/>
      <c r="BZ968" s="160"/>
      <c r="CA968" s="172"/>
      <c r="CB968" s="152"/>
      <c r="CC968" s="152"/>
      <c r="CD968" s="156"/>
      <c r="CE968" s="172"/>
      <c r="CF968" s="162"/>
      <c r="CG968" s="162"/>
      <c r="CH968" s="158"/>
      <c r="CI968" s="173"/>
      <c r="CJ968" s="178"/>
      <c r="CK968" s="173"/>
      <c r="CL968" s="165"/>
      <c r="CM968" s="172"/>
      <c r="CN968" s="162"/>
      <c r="CO968" s="162"/>
      <c r="CP968" s="162"/>
      <c r="CQ968" s="162"/>
      <c r="CR968" s="169"/>
      <c r="CS968" s="162"/>
      <c r="CT968" s="162"/>
      <c r="CU968" s="174"/>
      <c r="CV968" s="152"/>
      <c r="CW968" s="173"/>
      <c r="CX968" s="158"/>
      <c r="CY968" s="172"/>
      <c r="CZ968" s="162"/>
      <c r="DA968" s="162"/>
      <c r="DB968" s="158"/>
      <c r="DC968" s="173"/>
      <c r="DD968" s="178"/>
      <c r="DE968" s="173"/>
      <c r="DF968" s="165"/>
      <c r="DG968" s="172"/>
      <c r="DH968" s="178"/>
      <c r="DI968" s="172"/>
      <c r="DJ968" s="178"/>
      <c r="DK968" s="172"/>
      <c r="DL968" s="162"/>
      <c r="DM968" s="167"/>
      <c r="DN968" s="169"/>
      <c r="DO968" s="162"/>
      <c r="DP968" s="162"/>
      <c r="DQ968" s="174"/>
      <c r="DR968" s="152"/>
      <c r="DS968" s="172"/>
      <c r="DT968" s="152"/>
      <c r="DU968" s="152"/>
      <c r="DV968" s="156"/>
      <c r="DW968" s="173"/>
      <c r="DX968" s="158"/>
      <c r="DY968" s="172"/>
      <c r="DZ968" s="162"/>
      <c r="EA968" s="162"/>
      <c r="EB968" s="172"/>
      <c r="EC968" s="172"/>
      <c r="ED968" s="152"/>
      <c r="EE968" s="152"/>
      <c r="EF968" s="152"/>
      <c r="EG968" s="174"/>
      <c r="EH968" s="172"/>
      <c r="EI968" s="162"/>
      <c r="EJ968" s="162"/>
    </row>
    <row r="969" spans="1:140" ht="12.5">
      <c r="A969" s="168"/>
      <c r="B969" s="169"/>
      <c r="C969" s="144" t="str">
        <f t="shared" si="0"/>
        <v/>
      </c>
      <c r="D969" s="144" t="str">
        <f t="shared" si="4034"/>
        <v/>
      </c>
      <c r="E969" s="144" t="str">
        <f t="shared" si="2"/>
        <v/>
      </c>
      <c r="F969" s="145" t="str">
        <f t="shared" si="4035"/>
        <v/>
      </c>
      <c r="G969" s="145" t="str">
        <f t="shared" si="4"/>
        <v/>
      </c>
      <c r="H969" s="145" t="str">
        <f t="shared" si="5"/>
        <v/>
      </c>
      <c r="I969" s="146" t="str">
        <f t="shared" ref="I969:J969" si="4053">IF(COUNTA($DO969:$DX969)&gt;0,$BA969,"")</f>
        <v/>
      </c>
      <c r="J969" s="146" t="str">
        <f t="shared" si="4053"/>
        <v/>
      </c>
      <c r="K969" s="147" t="str">
        <f t="shared" si="43"/>
        <v/>
      </c>
      <c r="L969" s="147" t="str">
        <f t="shared" si="7"/>
        <v/>
      </c>
      <c r="M969" s="147" t="str">
        <f t="shared" si="8"/>
        <v/>
      </c>
      <c r="N969" s="147" t="str">
        <f t="shared" si="48"/>
        <v/>
      </c>
      <c r="O969" s="147" t="str">
        <f t="shared" si="9"/>
        <v/>
      </c>
      <c r="P969" s="146" t="str">
        <f t="shared" si="4037"/>
        <v/>
      </c>
      <c r="Q969" s="147" t="str">
        <f t="shared" si="4038"/>
        <v/>
      </c>
      <c r="R969" s="146" t="str">
        <f t="shared" si="12"/>
        <v/>
      </c>
      <c r="S969" s="146" t="str">
        <f t="shared" si="13"/>
        <v/>
      </c>
      <c r="T969" s="146" t="str">
        <f>IF(NOT(ISBLANK(DH969)),
        IF(AND(ISREF('Input Tenderers'!$J$8:$K$8),COUNTA('Input Tenderers'!$N$8)&gt;0),
                IF(COUNTA('Input Implementation Transactio'!$N969:$O969)&gt;0,"supplier;tenderer;payee","supplier;tenderer"),
                IF(COUNTA('Input Implementation Transactio'!$N969:$O969)&gt;0,"supplier;payee","supplier")
                ),
        IF(COUNTA('Input Implementation Transactio'!$N969:$O969)&gt;0, "payee", "")
        )</f>
        <v/>
      </c>
      <c r="U969" s="146" t="str">
        <f t="shared" si="14"/>
        <v/>
      </c>
      <c r="V969" s="146" t="str">
        <f t="shared" si="15"/>
        <v/>
      </c>
      <c r="W969" s="148" t="str">
        <f t="shared" si="4039"/>
        <v/>
      </c>
      <c r="X969" s="175" t="str">
        <f t="shared" si="4040"/>
        <v/>
      </c>
      <c r="Y969" s="170" t="str">
        <f t="shared" si="4041"/>
        <v/>
      </c>
      <c r="Z969" s="150" t="str">
        <f t="shared" si="19"/>
        <v/>
      </c>
      <c r="AA969" s="146" t="str">
        <f t="shared" si="20"/>
        <v/>
      </c>
      <c r="AB969" s="146" t="str">
        <f t="shared" si="21"/>
        <v/>
      </c>
      <c r="AC969" s="146" t="str">
        <f t="shared" si="22"/>
        <v/>
      </c>
      <c r="AD969" s="148" t="str">
        <f t="shared" si="4042"/>
        <v/>
      </c>
      <c r="AE969" s="148" t="str">
        <f t="shared" si="24"/>
        <v/>
      </c>
      <c r="AF969" s="175" t="str">
        <f t="shared" si="4043"/>
        <v/>
      </c>
      <c r="AG969" s="170" t="str">
        <f t="shared" si="4044"/>
        <v/>
      </c>
      <c r="AH969" s="148" t="str">
        <f t="shared" si="4045"/>
        <v/>
      </c>
      <c r="AI969" s="146" t="str">
        <f t="shared" si="28"/>
        <v/>
      </c>
      <c r="AJ969" s="146" t="str">
        <f t="shared" si="29"/>
        <v/>
      </c>
      <c r="AK969" s="146" t="str">
        <f t="shared" si="30"/>
        <v/>
      </c>
      <c r="AL969" s="146" t="str">
        <f t="shared" si="31"/>
        <v/>
      </c>
      <c r="AM969" s="171" t="str">
        <f t="shared" si="32"/>
        <v/>
      </c>
      <c r="AN969" s="171" t="str">
        <f t="shared" si="33"/>
        <v/>
      </c>
      <c r="AO969" s="146" t="str">
        <f t="shared" si="34"/>
        <v/>
      </c>
      <c r="AP969" s="146" t="str">
        <f t="shared" si="35"/>
        <v/>
      </c>
      <c r="AQ969" s="146" t="str">
        <f t="shared" si="36"/>
        <v/>
      </c>
      <c r="AR969" s="146" t="str">
        <f t="shared" ref="AR969:AS969" si="4054">IF(NOT(ISBLANK(CB969)),CONCATENATE(TEXT(CB969,"yyyy-mm-ddThh:MM:ss"),"Z"),"")</f>
        <v/>
      </c>
      <c r="AS969" s="146" t="str">
        <f t="shared" si="4054"/>
        <v/>
      </c>
      <c r="AT969" s="146" t="str">
        <f t="shared" si="38"/>
        <v/>
      </c>
      <c r="AU969" s="146" t="str">
        <f t="shared" si="39"/>
        <v/>
      </c>
      <c r="AV969" s="146" t="str">
        <f t="shared" ref="AV969:AW969" si="4055">IF(NOT(ISBLANK(DT969)),CONCATENATE(TEXT(DT969,"yyyy-mm-ddThh:MM:ss"),"Z"),"")</f>
        <v/>
      </c>
      <c r="AW969" s="146" t="str">
        <f t="shared" si="4055"/>
        <v/>
      </c>
      <c r="AX969" s="146" t="str">
        <f t="shared" ref="AX969:AZ969" si="4056">IF(NOT(ISBLANK(ED969)),CONCATENATE(TEXT(ED969,"yyyy-mm-ddThh:MM:ss"),"Z"),"")</f>
        <v/>
      </c>
      <c r="AY969" s="146" t="str">
        <f t="shared" si="4056"/>
        <v/>
      </c>
      <c r="AZ969" s="146" t="str">
        <f t="shared" si="4056"/>
        <v/>
      </c>
      <c r="BA969" s="176"/>
      <c r="BB969" s="152"/>
      <c r="BC969" s="177"/>
      <c r="BD969" s="154"/>
      <c r="BE969" s="155"/>
      <c r="BF969" s="154"/>
      <c r="BG969" s="155"/>
      <c r="BH969" s="169"/>
      <c r="BI969" s="162"/>
      <c r="BJ969" s="172"/>
      <c r="BK969" s="162"/>
      <c r="BL969" s="158"/>
      <c r="BM969" s="172"/>
      <c r="BN969" s="162"/>
      <c r="BO969" s="167"/>
      <c r="BP969" s="169"/>
      <c r="BQ969" s="162"/>
      <c r="BR969" s="162"/>
      <c r="BS969" s="174"/>
      <c r="BT969" s="162"/>
      <c r="BU969" s="174"/>
      <c r="BV969" s="174"/>
      <c r="BW969" s="174"/>
      <c r="BX969" s="173"/>
      <c r="BY969" s="158"/>
      <c r="BZ969" s="160"/>
      <c r="CA969" s="172"/>
      <c r="CB969" s="152"/>
      <c r="CC969" s="152"/>
      <c r="CD969" s="156"/>
      <c r="CE969" s="172"/>
      <c r="CF969" s="162"/>
      <c r="CG969" s="162"/>
      <c r="CH969" s="158"/>
      <c r="CI969" s="173"/>
      <c r="CJ969" s="178"/>
      <c r="CK969" s="173"/>
      <c r="CL969" s="165"/>
      <c r="CM969" s="172"/>
      <c r="CN969" s="162"/>
      <c r="CO969" s="162"/>
      <c r="CP969" s="162"/>
      <c r="CQ969" s="162"/>
      <c r="CR969" s="169"/>
      <c r="CS969" s="162"/>
      <c r="CT969" s="162"/>
      <c r="CU969" s="174"/>
      <c r="CV969" s="152"/>
      <c r="CW969" s="173"/>
      <c r="CX969" s="158"/>
      <c r="CY969" s="172"/>
      <c r="CZ969" s="162"/>
      <c r="DA969" s="162"/>
      <c r="DB969" s="158"/>
      <c r="DC969" s="173"/>
      <c r="DD969" s="178"/>
      <c r="DE969" s="173"/>
      <c r="DF969" s="165"/>
      <c r="DG969" s="172"/>
      <c r="DH969" s="178"/>
      <c r="DI969" s="172"/>
      <c r="DJ969" s="178"/>
      <c r="DK969" s="172"/>
      <c r="DL969" s="162"/>
      <c r="DM969" s="167"/>
      <c r="DN969" s="169"/>
      <c r="DO969" s="162"/>
      <c r="DP969" s="162"/>
      <c r="DQ969" s="174"/>
      <c r="DR969" s="152"/>
      <c r="DS969" s="172"/>
      <c r="DT969" s="152"/>
      <c r="DU969" s="152"/>
      <c r="DV969" s="156"/>
      <c r="DW969" s="173"/>
      <c r="DX969" s="158"/>
      <c r="DY969" s="172"/>
      <c r="DZ969" s="162"/>
      <c r="EA969" s="162"/>
      <c r="EB969" s="172"/>
      <c r="EC969" s="172"/>
      <c r="ED969" s="152"/>
      <c r="EE969" s="152"/>
      <c r="EF969" s="152"/>
      <c r="EG969" s="174"/>
      <c r="EH969" s="172"/>
      <c r="EI969" s="162"/>
      <c r="EJ969" s="162"/>
    </row>
    <row r="970" spans="1:140" ht="12.5">
      <c r="A970" s="168"/>
      <c r="B970" s="169"/>
      <c r="C970" s="144" t="str">
        <f t="shared" si="0"/>
        <v/>
      </c>
      <c r="D970" s="144" t="str">
        <f t="shared" si="4034"/>
        <v/>
      </c>
      <c r="E970" s="144" t="str">
        <f t="shared" si="2"/>
        <v/>
      </c>
      <c r="F970" s="145" t="str">
        <f t="shared" si="4035"/>
        <v/>
      </c>
      <c r="G970" s="145" t="str">
        <f t="shared" si="4"/>
        <v/>
      </c>
      <c r="H970" s="145" t="str">
        <f t="shared" si="5"/>
        <v/>
      </c>
      <c r="I970" s="146" t="str">
        <f t="shared" ref="I970:J970" si="4057">IF(COUNTA($DO970:$DX970)&gt;0,$BA970,"")</f>
        <v/>
      </c>
      <c r="J970" s="146" t="str">
        <f t="shared" si="4057"/>
        <v/>
      </c>
      <c r="K970" s="147" t="str">
        <f t="shared" si="43"/>
        <v/>
      </c>
      <c r="L970" s="147" t="str">
        <f t="shared" si="7"/>
        <v/>
      </c>
      <c r="M970" s="147" t="str">
        <f t="shared" si="8"/>
        <v/>
      </c>
      <c r="N970" s="147" t="str">
        <f t="shared" si="48"/>
        <v/>
      </c>
      <c r="O970" s="147" t="str">
        <f t="shared" si="9"/>
        <v/>
      </c>
      <c r="P970" s="146" t="str">
        <f t="shared" si="4037"/>
        <v/>
      </c>
      <c r="Q970" s="147" t="str">
        <f t="shared" si="4038"/>
        <v/>
      </c>
      <c r="R970" s="146" t="str">
        <f t="shared" si="12"/>
        <v/>
      </c>
      <c r="S970" s="146" t="str">
        <f t="shared" si="13"/>
        <v/>
      </c>
      <c r="T970" s="146" t="str">
        <f>IF(NOT(ISBLANK(DH970)),
        IF(AND(ISREF('Input Tenderers'!$J$8:$K$8),COUNTA('Input Tenderers'!$N$8)&gt;0),
                IF(COUNTA('Input Implementation Transactio'!$N970:$O970)&gt;0,"supplier;tenderer;payee","supplier;tenderer"),
                IF(COUNTA('Input Implementation Transactio'!$N970:$O970)&gt;0,"supplier;payee","supplier")
                ),
        IF(COUNTA('Input Implementation Transactio'!$N970:$O970)&gt;0, "payee", "")
        )</f>
        <v/>
      </c>
      <c r="U970" s="146" t="str">
        <f t="shared" si="14"/>
        <v/>
      </c>
      <c r="V970" s="146" t="str">
        <f t="shared" si="15"/>
        <v/>
      </c>
      <c r="W970" s="148" t="str">
        <f t="shared" si="4039"/>
        <v/>
      </c>
      <c r="X970" s="175" t="str">
        <f t="shared" si="4040"/>
        <v/>
      </c>
      <c r="Y970" s="170" t="str">
        <f t="shared" si="4041"/>
        <v/>
      </c>
      <c r="Z970" s="150" t="str">
        <f t="shared" si="19"/>
        <v/>
      </c>
      <c r="AA970" s="146" t="str">
        <f t="shared" si="20"/>
        <v/>
      </c>
      <c r="AB970" s="146" t="str">
        <f t="shared" si="21"/>
        <v/>
      </c>
      <c r="AC970" s="146" t="str">
        <f t="shared" si="22"/>
        <v/>
      </c>
      <c r="AD970" s="148" t="str">
        <f t="shared" si="4042"/>
        <v/>
      </c>
      <c r="AE970" s="148" t="str">
        <f t="shared" si="24"/>
        <v/>
      </c>
      <c r="AF970" s="175" t="str">
        <f t="shared" si="4043"/>
        <v/>
      </c>
      <c r="AG970" s="170" t="str">
        <f t="shared" si="4044"/>
        <v/>
      </c>
      <c r="AH970" s="148" t="str">
        <f t="shared" si="4045"/>
        <v/>
      </c>
      <c r="AI970" s="146" t="str">
        <f t="shared" si="28"/>
        <v/>
      </c>
      <c r="AJ970" s="146" t="str">
        <f t="shared" si="29"/>
        <v/>
      </c>
      <c r="AK970" s="146" t="str">
        <f t="shared" si="30"/>
        <v/>
      </c>
      <c r="AL970" s="146" t="str">
        <f t="shared" si="31"/>
        <v/>
      </c>
      <c r="AM970" s="171" t="str">
        <f t="shared" si="32"/>
        <v/>
      </c>
      <c r="AN970" s="171" t="str">
        <f t="shared" si="33"/>
        <v/>
      </c>
      <c r="AO970" s="146" t="str">
        <f t="shared" si="34"/>
        <v/>
      </c>
      <c r="AP970" s="146" t="str">
        <f t="shared" si="35"/>
        <v/>
      </c>
      <c r="AQ970" s="146" t="str">
        <f t="shared" si="36"/>
        <v/>
      </c>
      <c r="AR970" s="146" t="str">
        <f t="shared" ref="AR970:AS970" si="4058">IF(NOT(ISBLANK(CB970)),CONCATENATE(TEXT(CB970,"yyyy-mm-ddThh:MM:ss"),"Z"),"")</f>
        <v/>
      </c>
      <c r="AS970" s="146" t="str">
        <f t="shared" si="4058"/>
        <v/>
      </c>
      <c r="AT970" s="146" t="str">
        <f t="shared" si="38"/>
        <v/>
      </c>
      <c r="AU970" s="146" t="str">
        <f t="shared" si="39"/>
        <v/>
      </c>
      <c r="AV970" s="146" t="str">
        <f t="shared" ref="AV970:AW970" si="4059">IF(NOT(ISBLANK(DT970)),CONCATENATE(TEXT(DT970,"yyyy-mm-ddThh:MM:ss"),"Z"),"")</f>
        <v/>
      </c>
      <c r="AW970" s="146" t="str">
        <f t="shared" si="4059"/>
        <v/>
      </c>
      <c r="AX970" s="146" t="str">
        <f t="shared" ref="AX970:AZ970" si="4060">IF(NOT(ISBLANK(ED970)),CONCATENATE(TEXT(ED970,"yyyy-mm-ddThh:MM:ss"),"Z"),"")</f>
        <v/>
      </c>
      <c r="AY970" s="146" t="str">
        <f t="shared" si="4060"/>
        <v/>
      </c>
      <c r="AZ970" s="146" t="str">
        <f t="shared" si="4060"/>
        <v/>
      </c>
      <c r="BA970" s="176"/>
      <c r="BB970" s="152"/>
      <c r="BC970" s="177"/>
      <c r="BD970" s="154"/>
      <c r="BE970" s="155"/>
      <c r="BF970" s="154"/>
      <c r="BG970" s="155"/>
      <c r="BH970" s="169"/>
      <c r="BI970" s="162"/>
      <c r="BJ970" s="172"/>
      <c r="BK970" s="162"/>
      <c r="BL970" s="158"/>
      <c r="BM970" s="172"/>
      <c r="BN970" s="162"/>
      <c r="BO970" s="167"/>
      <c r="BP970" s="169"/>
      <c r="BQ970" s="162"/>
      <c r="BR970" s="162"/>
      <c r="BS970" s="174"/>
      <c r="BT970" s="162"/>
      <c r="BU970" s="174"/>
      <c r="BV970" s="174"/>
      <c r="BW970" s="174"/>
      <c r="BX970" s="173"/>
      <c r="BY970" s="158"/>
      <c r="BZ970" s="160"/>
      <c r="CA970" s="172"/>
      <c r="CB970" s="152"/>
      <c r="CC970" s="152"/>
      <c r="CD970" s="156"/>
      <c r="CE970" s="172"/>
      <c r="CF970" s="162"/>
      <c r="CG970" s="162"/>
      <c r="CH970" s="158"/>
      <c r="CI970" s="173"/>
      <c r="CJ970" s="178"/>
      <c r="CK970" s="173"/>
      <c r="CL970" s="165"/>
      <c r="CM970" s="172"/>
      <c r="CN970" s="162"/>
      <c r="CO970" s="162"/>
      <c r="CP970" s="162"/>
      <c r="CQ970" s="162"/>
      <c r="CR970" s="169"/>
      <c r="CS970" s="162"/>
      <c r="CT970" s="162"/>
      <c r="CU970" s="174"/>
      <c r="CV970" s="152"/>
      <c r="CW970" s="173"/>
      <c r="CX970" s="158"/>
      <c r="CY970" s="172"/>
      <c r="CZ970" s="162"/>
      <c r="DA970" s="162"/>
      <c r="DB970" s="158"/>
      <c r="DC970" s="173"/>
      <c r="DD970" s="178"/>
      <c r="DE970" s="173"/>
      <c r="DF970" s="165"/>
      <c r="DG970" s="172"/>
      <c r="DH970" s="178"/>
      <c r="DI970" s="172"/>
      <c r="DJ970" s="178"/>
      <c r="DK970" s="172"/>
      <c r="DL970" s="162"/>
      <c r="DM970" s="167"/>
      <c r="DN970" s="169"/>
      <c r="DO970" s="162"/>
      <c r="DP970" s="162"/>
      <c r="DQ970" s="174"/>
      <c r="DR970" s="152"/>
      <c r="DS970" s="172"/>
      <c r="DT970" s="152"/>
      <c r="DU970" s="152"/>
      <c r="DV970" s="156"/>
      <c r="DW970" s="173"/>
      <c r="DX970" s="158"/>
      <c r="DY970" s="172"/>
      <c r="DZ970" s="162"/>
      <c r="EA970" s="162"/>
      <c r="EB970" s="172"/>
      <c r="EC970" s="172"/>
      <c r="ED970" s="152"/>
      <c r="EE970" s="152"/>
      <c r="EF970" s="152"/>
      <c r="EG970" s="174"/>
      <c r="EH970" s="172"/>
      <c r="EI970" s="162"/>
      <c r="EJ970" s="162"/>
    </row>
    <row r="971" spans="1:140" ht="12.5">
      <c r="A971" s="168"/>
      <c r="B971" s="169"/>
      <c r="C971" s="144" t="str">
        <f t="shared" si="0"/>
        <v/>
      </c>
      <c r="D971" s="144" t="str">
        <f t="shared" si="4034"/>
        <v/>
      </c>
      <c r="E971" s="144" t="str">
        <f t="shared" si="2"/>
        <v/>
      </c>
      <c r="F971" s="145" t="str">
        <f t="shared" si="4035"/>
        <v/>
      </c>
      <c r="G971" s="145" t="str">
        <f t="shared" si="4"/>
        <v/>
      </c>
      <c r="H971" s="145" t="str">
        <f t="shared" si="5"/>
        <v/>
      </c>
      <c r="I971" s="146" t="str">
        <f t="shared" ref="I971:J971" si="4061">IF(COUNTA($DO971:$DX971)&gt;0,$BA971,"")</f>
        <v/>
      </c>
      <c r="J971" s="146" t="str">
        <f t="shared" si="4061"/>
        <v/>
      </c>
      <c r="K971" s="147" t="str">
        <f t="shared" si="43"/>
        <v/>
      </c>
      <c r="L971" s="147" t="str">
        <f t="shared" si="7"/>
        <v/>
      </c>
      <c r="M971" s="147" t="str">
        <f t="shared" si="8"/>
        <v/>
      </c>
      <c r="N971" s="147" t="str">
        <f t="shared" si="48"/>
        <v/>
      </c>
      <c r="O971" s="147" t="str">
        <f t="shared" si="9"/>
        <v/>
      </c>
      <c r="P971" s="146" t="str">
        <f t="shared" si="4037"/>
        <v/>
      </c>
      <c r="Q971" s="147" t="str">
        <f t="shared" si="4038"/>
        <v/>
      </c>
      <c r="R971" s="146" t="str">
        <f t="shared" si="12"/>
        <v/>
      </c>
      <c r="S971" s="146" t="str">
        <f t="shared" si="13"/>
        <v/>
      </c>
      <c r="T971" s="146" t="str">
        <f>IF(NOT(ISBLANK(DH971)),
        IF(AND(ISREF('Input Tenderers'!$J$8:$K$8),COUNTA('Input Tenderers'!$N$8)&gt;0),
                IF(COUNTA('Input Implementation Transactio'!$N971:$O971)&gt;0,"supplier;tenderer;payee","supplier;tenderer"),
                IF(COUNTA('Input Implementation Transactio'!$N971:$O971)&gt;0,"supplier;payee","supplier")
                ),
        IF(COUNTA('Input Implementation Transactio'!$N971:$O971)&gt;0, "payee", "")
        )</f>
        <v/>
      </c>
      <c r="U971" s="146" t="str">
        <f t="shared" si="14"/>
        <v/>
      </c>
      <c r="V971" s="146" t="str">
        <f t="shared" si="15"/>
        <v/>
      </c>
      <c r="W971" s="148" t="str">
        <f t="shared" si="4039"/>
        <v/>
      </c>
      <c r="X971" s="175" t="str">
        <f t="shared" si="4040"/>
        <v/>
      </c>
      <c r="Y971" s="170" t="str">
        <f t="shared" si="4041"/>
        <v/>
      </c>
      <c r="Z971" s="150" t="str">
        <f t="shared" si="19"/>
        <v/>
      </c>
      <c r="AA971" s="146" t="str">
        <f t="shared" si="20"/>
        <v/>
      </c>
      <c r="AB971" s="146" t="str">
        <f t="shared" si="21"/>
        <v/>
      </c>
      <c r="AC971" s="146" t="str">
        <f t="shared" si="22"/>
        <v/>
      </c>
      <c r="AD971" s="148" t="str">
        <f t="shared" si="4042"/>
        <v/>
      </c>
      <c r="AE971" s="148" t="str">
        <f t="shared" si="24"/>
        <v/>
      </c>
      <c r="AF971" s="175" t="str">
        <f t="shared" si="4043"/>
        <v/>
      </c>
      <c r="AG971" s="170" t="str">
        <f t="shared" si="4044"/>
        <v/>
      </c>
      <c r="AH971" s="148" t="str">
        <f t="shared" si="4045"/>
        <v/>
      </c>
      <c r="AI971" s="146" t="str">
        <f t="shared" si="28"/>
        <v/>
      </c>
      <c r="AJ971" s="146" t="str">
        <f t="shared" si="29"/>
        <v/>
      </c>
      <c r="AK971" s="146" t="str">
        <f t="shared" si="30"/>
        <v/>
      </c>
      <c r="AL971" s="146" t="str">
        <f t="shared" si="31"/>
        <v/>
      </c>
      <c r="AM971" s="171" t="str">
        <f t="shared" si="32"/>
        <v/>
      </c>
      <c r="AN971" s="171" t="str">
        <f t="shared" si="33"/>
        <v/>
      </c>
      <c r="AO971" s="146" t="str">
        <f t="shared" si="34"/>
        <v/>
      </c>
      <c r="AP971" s="146" t="str">
        <f t="shared" si="35"/>
        <v/>
      </c>
      <c r="AQ971" s="146" t="str">
        <f t="shared" si="36"/>
        <v/>
      </c>
      <c r="AR971" s="146" t="str">
        <f t="shared" ref="AR971:AS971" si="4062">IF(NOT(ISBLANK(CB971)),CONCATENATE(TEXT(CB971,"yyyy-mm-ddThh:MM:ss"),"Z"),"")</f>
        <v/>
      </c>
      <c r="AS971" s="146" t="str">
        <f t="shared" si="4062"/>
        <v/>
      </c>
      <c r="AT971" s="146" t="str">
        <f t="shared" si="38"/>
        <v/>
      </c>
      <c r="AU971" s="146" t="str">
        <f t="shared" si="39"/>
        <v/>
      </c>
      <c r="AV971" s="146" t="str">
        <f t="shared" ref="AV971:AW971" si="4063">IF(NOT(ISBLANK(DT971)),CONCATENATE(TEXT(DT971,"yyyy-mm-ddThh:MM:ss"),"Z"),"")</f>
        <v/>
      </c>
      <c r="AW971" s="146" t="str">
        <f t="shared" si="4063"/>
        <v/>
      </c>
      <c r="AX971" s="146" t="str">
        <f t="shared" ref="AX971:AZ971" si="4064">IF(NOT(ISBLANK(ED971)),CONCATENATE(TEXT(ED971,"yyyy-mm-ddThh:MM:ss"),"Z"),"")</f>
        <v/>
      </c>
      <c r="AY971" s="146" t="str">
        <f t="shared" si="4064"/>
        <v/>
      </c>
      <c r="AZ971" s="146" t="str">
        <f t="shared" si="4064"/>
        <v/>
      </c>
      <c r="BA971" s="176"/>
      <c r="BB971" s="152"/>
      <c r="BC971" s="177"/>
      <c r="BD971" s="154"/>
      <c r="BE971" s="155"/>
      <c r="BF971" s="154"/>
      <c r="BG971" s="155"/>
      <c r="BH971" s="169"/>
      <c r="BI971" s="162"/>
      <c r="BJ971" s="172"/>
      <c r="BK971" s="162"/>
      <c r="BL971" s="158"/>
      <c r="BM971" s="172"/>
      <c r="BN971" s="162"/>
      <c r="BO971" s="167"/>
      <c r="BP971" s="169"/>
      <c r="BQ971" s="162"/>
      <c r="BR971" s="162"/>
      <c r="BS971" s="174"/>
      <c r="BT971" s="162"/>
      <c r="BU971" s="174"/>
      <c r="BV971" s="174"/>
      <c r="BW971" s="174"/>
      <c r="BX971" s="173"/>
      <c r="BY971" s="158"/>
      <c r="BZ971" s="160"/>
      <c r="CA971" s="172"/>
      <c r="CB971" s="152"/>
      <c r="CC971" s="152"/>
      <c r="CD971" s="156"/>
      <c r="CE971" s="172"/>
      <c r="CF971" s="162"/>
      <c r="CG971" s="162"/>
      <c r="CH971" s="158"/>
      <c r="CI971" s="173"/>
      <c r="CJ971" s="178"/>
      <c r="CK971" s="173"/>
      <c r="CL971" s="165"/>
      <c r="CM971" s="172"/>
      <c r="CN971" s="162"/>
      <c r="CO971" s="162"/>
      <c r="CP971" s="162"/>
      <c r="CQ971" s="162"/>
      <c r="CR971" s="169"/>
      <c r="CS971" s="162"/>
      <c r="CT971" s="162"/>
      <c r="CU971" s="174"/>
      <c r="CV971" s="152"/>
      <c r="CW971" s="173"/>
      <c r="CX971" s="158"/>
      <c r="CY971" s="172"/>
      <c r="CZ971" s="162"/>
      <c r="DA971" s="162"/>
      <c r="DB971" s="158"/>
      <c r="DC971" s="173"/>
      <c r="DD971" s="178"/>
      <c r="DE971" s="173"/>
      <c r="DF971" s="165"/>
      <c r="DG971" s="172"/>
      <c r="DH971" s="178"/>
      <c r="DI971" s="172"/>
      <c r="DJ971" s="178"/>
      <c r="DK971" s="172"/>
      <c r="DL971" s="162"/>
      <c r="DM971" s="167"/>
      <c r="DN971" s="169"/>
      <c r="DO971" s="162"/>
      <c r="DP971" s="162"/>
      <c r="DQ971" s="174"/>
      <c r="DR971" s="152"/>
      <c r="DS971" s="172"/>
      <c r="DT971" s="152"/>
      <c r="DU971" s="152"/>
      <c r="DV971" s="156"/>
      <c r="DW971" s="173"/>
      <c r="DX971" s="158"/>
      <c r="DY971" s="172"/>
      <c r="DZ971" s="162"/>
      <c r="EA971" s="162"/>
      <c r="EB971" s="172"/>
      <c r="EC971" s="172"/>
      <c r="ED971" s="152"/>
      <c r="EE971" s="152"/>
      <c r="EF971" s="152"/>
      <c r="EG971" s="174"/>
      <c r="EH971" s="172"/>
      <c r="EI971" s="162"/>
      <c r="EJ971" s="162"/>
    </row>
    <row r="972" spans="1:140" ht="12.5">
      <c r="A972" s="168"/>
      <c r="B972" s="169"/>
      <c r="C972" s="144" t="str">
        <f t="shared" si="0"/>
        <v/>
      </c>
      <c r="D972" s="144" t="str">
        <f t="shared" si="4034"/>
        <v/>
      </c>
      <c r="E972" s="144" t="str">
        <f t="shared" si="2"/>
        <v/>
      </c>
      <c r="F972" s="145" t="str">
        <f t="shared" si="4035"/>
        <v/>
      </c>
      <c r="G972" s="145" t="str">
        <f t="shared" si="4"/>
        <v/>
      </c>
      <c r="H972" s="145" t="str">
        <f t="shared" si="5"/>
        <v/>
      </c>
      <c r="I972" s="146" t="str">
        <f t="shared" ref="I972:J972" si="4065">IF(COUNTA($DO972:$DX972)&gt;0,$BA972,"")</f>
        <v/>
      </c>
      <c r="J972" s="146" t="str">
        <f t="shared" si="4065"/>
        <v/>
      </c>
      <c r="K972" s="147" t="str">
        <f t="shared" si="43"/>
        <v/>
      </c>
      <c r="L972" s="147" t="str">
        <f t="shared" si="7"/>
        <v/>
      </c>
      <c r="M972" s="147" t="str">
        <f t="shared" si="8"/>
        <v/>
      </c>
      <c r="N972" s="147" t="str">
        <f t="shared" si="48"/>
        <v/>
      </c>
      <c r="O972" s="147" t="str">
        <f t="shared" si="9"/>
        <v/>
      </c>
      <c r="P972" s="146" t="str">
        <f t="shared" si="4037"/>
        <v/>
      </c>
      <c r="Q972" s="147" t="str">
        <f t="shared" si="4038"/>
        <v/>
      </c>
      <c r="R972" s="146" t="str">
        <f t="shared" si="12"/>
        <v/>
      </c>
      <c r="S972" s="146" t="str">
        <f t="shared" si="13"/>
        <v/>
      </c>
      <c r="T972" s="146" t="str">
        <f>IF(NOT(ISBLANK(DH972)),
        IF(AND(ISREF('Input Tenderers'!$J$8:$K$8),COUNTA('Input Tenderers'!$N$8)&gt;0),
                IF(COUNTA('Input Implementation Transactio'!$N972:$O972)&gt;0,"supplier;tenderer;payee","supplier;tenderer"),
                IF(COUNTA('Input Implementation Transactio'!$N972:$O972)&gt;0,"supplier;payee","supplier")
                ),
        IF(COUNTA('Input Implementation Transactio'!$N972:$O972)&gt;0, "payee", "")
        )</f>
        <v/>
      </c>
      <c r="U972" s="146" t="str">
        <f t="shared" si="14"/>
        <v/>
      </c>
      <c r="V972" s="146" t="str">
        <f t="shared" si="15"/>
        <v/>
      </c>
      <c r="W972" s="148" t="str">
        <f t="shared" si="4039"/>
        <v/>
      </c>
      <c r="X972" s="175" t="str">
        <f t="shared" si="4040"/>
        <v/>
      </c>
      <c r="Y972" s="170" t="str">
        <f t="shared" si="4041"/>
        <v/>
      </c>
      <c r="Z972" s="150" t="str">
        <f t="shared" si="19"/>
        <v/>
      </c>
      <c r="AA972" s="146" t="str">
        <f t="shared" si="20"/>
        <v/>
      </c>
      <c r="AB972" s="146" t="str">
        <f t="shared" si="21"/>
        <v/>
      </c>
      <c r="AC972" s="146" t="str">
        <f t="shared" si="22"/>
        <v/>
      </c>
      <c r="AD972" s="148" t="str">
        <f t="shared" si="4042"/>
        <v/>
      </c>
      <c r="AE972" s="148" t="str">
        <f t="shared" si="24"/>
        <v/>
      </c>
      <c r="AF972" s="175" t="str">
        <f t="shared" si="4043"/>
        <v/>
      </c>
      <c r="AG972" s="170" t="str">
        <f t="shared" si="4044"/>
        <v/>
      </c>
      <c r="AH972" s="148" t="str">
        <f t="shared" si="4045"/>
        <v/>
      </c>
      <c r="AI972" s="146" t="str">
        <f t="shared" si="28"/>
        <v/>
      </c>
      <c r="AJ972" s="146" t="str">
        <f t="shared" si="29"/>
        <v/>
      </c>
      <c r="AK972" s="146" t="str">
        <f t="shared" si="30"/>
        <v/>
      </c>
      <c r="AL972" s="146" t="str">
        <f t="shared" si="31"/>
        <v/>
      </c>
      <c r="AM972" s="171" t="str">
        <f t="shared" si="32"/>
        <v/>
      </c>
      <c r="AN972" s="171" t="str">
        <f t="shared" si="33"/>
        <v/>
      </c>
      <c r="AO972" s="146" t="str">
        <f t="shared" si="34"/>
        <v/>
      </c>
      <c r="AP972" s="146" t="str">
        <f t="shared" si="35"/>
        <v/>
      </c>
      <c r="AQ972" s="146" t="str">
        <f t="shared" si="36"/>
        <v/>
      </c>
      <c r="AR972" s="146" t="str">
        <f t="shared" ref="AR972:AS972" si="4066">IF(NOT(ISBLANK(CB972)),CONCATENATE(TEXT(CB972,"yyyy-mm-ddThh:MM:ss"),"Z"),"")</f>
        <v/>
      </c>
      <c r="AS972" s="146" t="str">
        <f t="shared" si="4066"/>
        <v/>
      </c>
      <c r="AT972" s="146" t="str">
        <f t="shared" si="38"/>
        <v/>
      </c>
      <c r="AU972" s="146" t="str">
        <f t="shared" si="39"/>
        <v/>
      </c>
      <c r="AV972" s="146" t="str">
        <f t="shared" ref="AV972:AW972" si="4067">IF(NOT(ISBLANK(DT972)),CONCATENATE(TEXT(DT972,"yyyy-mm-ddThh:MM:ss"),"Z"),"")</f>
        <v/>
      </c>
      <c r="AW972" s="146" t="str">
        <f t="shared" si="4067"/>
        <v/>
      </c>
      <c r="AX972" s="146" t="str">
        <f t="shared" ref="AX972:AZ972" si="4068">IF(NOT(ISBLANK(ED972)),CONCATENATE(TEXT(ED972,"yyyy-mm-ddThh:MM:ss"),"Z"),"")</f>
        <v/>
      </c>
      <c r="AY972" s="146" t="str">
        <f t="shared" si="4068"/>
        <v/>
      </c>
      <c r="AZ972" s="146" t="str">
        <f t="shared" si="4068"/>
        <v/>
      </c>
      <c r="BA972" s="176"/>
      <c r="BB972" s="152"/>
      <c r="BC972" s="177"/>
      <c r="BD972" s="154"/>
      <c r="BE972" s="155"/>
      <c r="BF972" s="154"/>
      <c r="BG972" s="155"/>
      <c r="BH972" s="169"/>
      <c r="BI972" s="162"/>
      <c r="BJ972" s="172"/>
      <c r="BK972" s="162"/>
      <c r="BL972" s="158"/>
      <c r="BM972" s="172"/>
      <c r="BN972" s="162"/>
      <c r="BO972" s="167"/>
      <c r="BP972" s="169"/>
      <c r="BQ972" s="162"/>
      <c r="BR972" s="162"/>
      <c r="BS972" s="174"/>
      <c r="BT972" s="162"/>
      <c r="BU972" s="174"/>
      <c r="BV972" s="174"/>
      <c r="BW972" s="174"/>
      <c r="BX972" s="173"/>
      <c r="BY972" s="158"/>
      <c r="BZ972" s="160"/>
      <c r="CA972" s="172"/>
      <c r="CB972" s="152"/>
      <c r="CC972" s="152"/>
      <c r="CD972" s="156"/>
      <c r="CE972" s="172"/>
      <c r="CF972" s="162"/>
      <c r="CG972" s="162"/>
      <c r="CH972" s="158"/>
      <c r="CI972" s="173"/>
      <c r="CJ972" s="178"/>
      <c r="CK972" s="173"/>
      <c r="CL972" s="165"/>
      <c r="CM972" s="172"/>
      <c r="CN972" s="162"/>
      <c r="CO972" s="162"/>
      <c r="CP972" s="162"/>
      <c r="CQ972" s="162"/>
      <c r="CR972" s="169"/>
      <c r="CS972" s="162"/>
      <c r="CT972" s="162"/>
      <c r="CU972" s="174"/>
      <c r="CV972" s="152"/>
      <c r="CW972" s="173"/>
      <c r="CX972" s="158"/>
      <c r="CY972" s="172"/>
      <c r="CZ972" s="162"/>
      <c r="DA972" s="162"/>
      <c r="DB972" s="158"/>
      <c r="DC972" s="173"/>
      <c r="DD972" s="178"/>
      <c r="DE972" s="173"/>
      <c r="DF972" s="165"/>
      <c r="DG972" s="172"/>
      <c r="DH972" s="178"/>
      <c r="DI972" s="172"/>
      <c r="DJ972" s="178"/>
      <c r="DK972" s="172"/>
      <c r="DL972" s="162"/>
      <c r="DM972" s="167"/>
      <c r="DN972" s="169"/>
      <c r="DO972" s="162"/>
      <c r="DP972" s="162"/>
      <c r="DQ972" s="174"/>
      <c r="DR972" s="152"/>
      <c r="DS972" s="172"/>
      <c r="DT972" s="152"/>
      <c r="DU972" s="152"/>
      <c r="DV972" s="156"/>
      <c r="DW972" s="173"/>
      <c r="DX972" s="158"/>
      <c r="DY972" s="172"/>
      <c r="DZ972" s="162"/>
      <c r="EA972" s="162"/>
      <c r="EB972" s="172"/>
      <c r="EC972" s="172"/>
      <c r="ED972" s="152"/>
      <c r="EE972" s="152"/>
      <c r="EF972" s="152"/>
      <c r="EG972" s="174"/>
      <c r="EH972" s="172"/>
      <c r="EI972" s="162"/>
      <c r="EJ972" s="162"/>
    </row>
    <row r="973" spans="1:140" ht="12.5">
      <c r="A973" s="168"/>
      <c r="B973" s="169"/>
      <c r="C973" s="144" t="str">
        <f t="shared" si="0"/>
        <v/>
      </c>
      <c r="D973" s="144" t="str">
        <f t="shared" si="4034"/>
        <v/>
      </c>
      <c r="E973" s="144" t="str">
        <f t="shared" si="2"/>
        <v/>
      </c>
      <c r="F973" s="145" t="str">
        <f t="shared" si="4035"/>
        <v/>
      </c>
      <c r="G973" s="145" t="str">
        <f t="shared" si="4"/>
        <v/>
      </c>
      <c r="H973" s="145" t="str">
        <f t="shared" si="5"/>
        <v/>
      </c>
      <c r="I973" s="146" t="str">
        <f t="shared" ref="I973:J973" si="4069">IF(COUNTA($DO973:$DX973)&gt;0,$BA973,"")</f>
        <v/>
      </c>
      <c r="J973" s="146" t="str">
        <f t="shared" si="4069"/>
        <v/>
      </c>
      <c r="K973" s="147" t="str">
        <f t="shared" si="43"/>
        <v/>
      </c>
      <c r="L973" s="147" t="str">
        <f t="shared" si="7"/>
        <v/>
      </c>
      <c r="M973" s="147" t="str">
        <f t="shared" si="8"/>
        <v/>
      </c>
      <c r="N973" s="147" t="str">
        <f t="shared" si="48"/>
        <v/>
      </c>
      <c r="O973" s="147" t="str">
        <f t="shared" si="9"/>
        <v/>
      </c>
      <c r="P973" s="146" t="str">
        <f t="shared" si="4037"/>
        <v/>
      </c>
      <c r="Q973" s="147" t="str">
        <f t="shared" si="4038"/>
        <v/>
      </c>
      <c r="R973" s="146" t="str">
        <f t="shared" si="12"/>
        <v/>
      </c>
      <c r="S973" s="146" t="str">
        <f t="shared" si="13"/>
        <v/>
      </c>
      <c r="T973" s="146" t="str">
        <f>IF(NOT(ISBLANK(DH973)),
        IF(AND(ISREF('Input Tenderers'!$J$8:$K$8),COUNTA('Input Tenderers'!$N$8)&gt;0),
                IF(COUNTA('Input Implementation Transactio'!$N973:$O973)&gt;0,"supplier;tenderer;payee","supplier;tenderer"),
                IF(COUNTA('Input Implementation Transactio'!$N973:$O973)&gt;0,"supplier;payee","supplier")
                ),
        IF(COUNTA('Input Implementation Transactio'!$N973:$O973)&gt;0, "payee", "")
        )</f>
        <v/>
      </c>
      <c r="U973" s="146" t="str">
        <f t="shared" si="14"/>
        <v/>
      </c>
      <c r="V973" s="146" t="str">
        <f t="shared" si="15"/>
        <v/>
      </c>
      <c r="W973" s="148" t="str">
        <f t="shared" si="4039"/>
        <v/>
      </c>
      <c r="X973" s="175" t="str">
        <f t="shared" si="4040"/>
        <v/>
      </c>
      <c r="Y973" s="170" t="str">
        <f t="shared" si="4041"/>
        <v/>
      </c>
      <c r="Z973" s="150" t="str">
        <f t="shared" si="19"/>
        <v/>
      </c>
      <c r="AA973" s="146" t="str">
        <f t="shared" si="20"/>
        <v/>
      </c>
      <c r="AB973" s="146" t="str">
        <f t="shared" si="21"/>
        <v/>
      </c>
      <c r="AC973" s="146" t="str">
        <f t="shared" si="22"/>
        <v/>
      </c>
      <c r="AD973" s="148" t="str">
        <f t="shared" si="4042"/>
        <v/>
      </c>
      <c r="AE973" s="148" t="str">
        <f t="shared" si="24"/>
        <v/>
      </c>
      <c r="AF973" s="175" t="str">
        <f t="shared" si="4043"/>
        <v/>
      </c>
      <c r="AG973" s="170" t="str">
        <f t="shared" si="4044"/>
        <v/>
      </c>
      <c r="AH973" s="148" t="str">
        <f t="shared" si="4045"/>
        <v/>
      </c>
      <c r="AI973" s="146" t="str">
        <f t="shared" si="28"/>
        <v/>
      </c>
      <c r="AJ973" s="146" t="str">
        <f t="shared" si="29"/>
        <v/>
      </c>
      <c r="AK973" s="146" t="str">
        <f t="shared" si="30"/>
        <v/>
      </c>
      <c r="AL973" s="146" t="str">
        <f t="shared" si="31"/>
        <v/>
      </c>
      <c r="AM973" s="171" t="str">
        <f t="shared" si="32"/>
        <v/>
      </c>
      <c r="AN973" s="171" t="str">
        <f t="shared" si="33"/>
        <v/>
      </c>
      <c r="AO973" s="146" t="str">
        <f t="shared" si="34"/>
        <v/>
      </c>
      <c r="AP973" s="146" t="str">
        <f t="shared" si="35"/>
        <v/>
      </c>
      <c r="AQ973" s="146" t="str">
        <f t="shared" si="36"/>
        <v/>
      </c>
      <c r="AR973" s="146" t="str">
        <f t="shared" ref="AR973:AS973" si="4070">IF(NOT(ISBLANK(CB973)),CONCATENATE(TEXT(CB973,"yyyy-mm-ddThh:MM:ss"),"Z"),"")</f>
        <v/>
      </c>
      <c r="AS973" s="146" t="str">
        <f t="shared" si="4070"/>
        <v/>
      </c>
      <c r="AT973" s="146" t="str">
        <f t="shared" si="38"/>
        <v/>
      </c>
      <c r="AU973" s="146" t="str">
        <f t="shared" si="39"/>
        <v/>
      </c>
      <c r="AV973" s="146" t="str">
        <f t="shared" ref="AV973:AW973" si="4071">IF(NOT(ISBLANK(DT973)),CONCATENATE(TEXT(DT973,"yyyy-mm-ddThh:MM:ss"),"Z"),"")</f>
        <v/>
      </c>
      <c r="AW973" s="146" t="str">
        <f t="shared" si="4071"/>
        <v/>
      </c>
      <c r="AX973" s="146" t="str">
        <f t="shared" ref="AX973:AZ973" si="4072">IF(NOT(ISBLANK(ED973)),CONCATENATE(TEXT(ED973,"yyyy-mm-ddThh:MM:ss"),"Z"),"")</f>
        <v/>
      </c>
      <c r="AY973" s="146" t="str">
        <f t="shared" si="4072"/>
        <v/>
      </c>
      <c r="AZ973" s="146" t="str">
        <f t="shared" si="4072"/>
        <v/>
      </c>
      <c r="BA973" s="176"/>
      <c r="BB973" s="152"/>
      <c r="BC973" s="177"/>
      <c r="BD973" s="154"/>
      <c r="BE973" s="155"/>
      <c r="BF973" s="154"/>
      <c r="BG973" s="155"/>
      <c r="BH973" s="169"/>
      <c r="BI973" s="162"/>
      <c r="BJ973" s="172"/>
      <c r="BK973" s="162"/>
      <c r="BL973" s="158"/>
      <c r="BM973" s="172"/>
      <c r="BN973" s="162"/>
      <c r="BO973" s="167"/>
      <c r="BP973" s="169"/>
      <c r="BQ973" s="162"/>
      <c r="BR973" s="162"/>
      <c r="BS973" s="174"/>
      <c r="BT973" s="162"/>
      <c r="BU973" s="174"/>
      <c r="BV973" s="174"/>
      <c r="BW973" s="174"/>
      <c r="BX973" s="173"/>
      <c r="BY973" s="158"/>
      <c r="BZ973" s="160"/>
      <c r="CA973" s="172"/>
      <c r="CB973" s="152"/>
      <c r="CC973" s="152"/>
      <c r="CD973" s="156"/>
      <c r="CE973" s="172"/>
      <c r="CF973" s="162"/>
      <c r="CG973" s="162"/>
      <c r="CH973" s="158"/>
      <c r="CI973" s="173"/>
      <c r="CJ973" s="178"/>
      <c r="CK973" s="173"/>
      <c r="CL973" s="165"/>
      <c r="CM973" s="172"/>
      <c r="CN973" s="162"/>
      <c r="CO973" s="162"/>
      <c r="CP973" s="162"/>
      <c r="CQ973" s="162"/>
      <c r="CR973" s="169"/>
      <c r="CS973" s="162"/>
      <c r="CT973" s="162"/>
      <c r="CU973" s="174"/>
      <c r="CV973" s="152"/>
      <c r="CW973" s="173"/>
      <c r="CX973" s="158"/>
      <c r="CY973" s="172"/>
      <c r="CZ973" s="162"/>
      <c r="DA973" s="162"/>
      <c r="DB973" s="158"/>
      <c r="DC973" s="173"/>
      <c r="DD973" s="178"/>
      <c r="DE973" s="173"/>
      <c r="DF973" s="165"/>
      <c r="DG973" s="172"/>
      <c r="DH973" s="178"/>
      <c r="DI973" s="172"/>
      <c r="DJ973" s="178"/>
      <c r="DK973" s="172"/>
      <c r="DL973" s="162"/>
      <c r="DM973" s="167"/>
      <c r="DN973" s="169"/>
      <c r="DO973" s="162"/>
      <c r="DP973" s="162"/>
      <c r="DQ973" s="174"/>
      <c r="DR973" s="152"/>
      <c r="DS973" s="172"/>
      <c r="DT973" s="152"/>
      <c r="DU973" s="152"/>
      <c r="DV973" s="156"/>
      <c r="DW973" s="173"/>
      <c r="DX973" s="158"/>
      <c r="DY973" s="172"/>
      <c r="DZ973" s="162"/>
      <c r="EA973" s="162"/>
      <c r="EB973" s="172"/>
      <c r="EC973" s="172"/>
      <c r="ED973" s="152"/>
      <c r="EE973" s="152"/>
      <c r="EF973" s="152"/>
      <c r="EG973" s="174"/>
      <c r="EH973" s="172"/>
      <c r="EI973" s="162"/>
      <c r="EJ973" s="162"/>
    </row>
    <row r="974" spans="1:140" ht="12.5">
      <c r="A974" s="168"/>
      <c r="B974" s="169"/>
      <c r="C974" s="144" t="str">
        <f t="shared" si="0"/>
        <v/>
      </c>
      <c r="D974" s="144" t="str">
        <f t="shared" si="4034"/>
        <v/>
      </c>
      <c r="E974" s="144" t="str">
        <f t="shared" si="2"/>
        <v/>
      </c>
      <c r="F974" s="145" t="str">
        <f t="shared" si="4035"/>
        <v/>
      </c>
      <c r="G974" s="145" t="str">
        <f t="shared" si="4"/>
        <v/>
      </c>
      <c r="H974" s="145" t="str">
        <f t="shared" si="5"/>
        <v/>
      </c>
      <c r="I974" s="146" t="str">
        <f t="shared" ref="I974:J974" si="4073">IF(COUNTA($DO974:$DX974)&gt;0,$BA974,"")</f>
        <v/>
      </c>
      <c r="J974" s="146" t="str">
        <f t="shared" si="4073"/>
        <v/>
      </c>
      <c r="K974" s="147" t="str">
        <f t="shared" si="43"/>
        <v/>
      </c>
      <c r="L974" s="147" t="str">
        <f t="shared" si="7"/>
        <v/>
      </c>
      <c r="M974" s="147" t="str">
        <f t="shared" si="8"/>
        <v/>
      </c>
      <c r="N974" s="147" t="str">
        <f t="shared" si="48"/>
        <v/>
      </c>
      <c r="O974" s="147" t="str">
        <f t="shared" si="9"/>
        <v/>
      </c>
      <c r="P974" s="146" t="str">
        <f t="shared" si="4037"/>
        <v/>
      </c>
      <c r="Q974" s="147" t="str">
        <f t="shared" si="4038"/>
        <v/>
      </c>
      <c r="R974" s="146" t="str">
        <f t="shared" si="12"/>
        <v/>
      </c>
      <c r="S974" s="146" t="str">
        <f t="shared" si="13"/>
        <v/>
      </c>
      <c r="T974" s="146" t="str">
        <f>IF(NOT(ISBLANK(DH974)),
        IF(AND(ISREF('Input Tenderers'!$J$8:$K$8),COUNTA('Input Tenderers'!$N$8)&gt;0),
                IF(COUNTA('Input Implementation Transactio'!$N974:$O974)&gt;0,"supplier;tenderer;payee","supplier;tenderer"),
                IF(COUNTA('Input Implementation Transactio'!$N974:$O974)&gt;0,"supplier;payee","supplier")
                ),
        IF(COUNTA('Input Implementation Transactio'!$N974:$O974)&gt;0, "payee", "")
        )</f>
        <v/>
      </c>
      <c r="U974" s="146" t="str">
        <f t="shared" si="14"/>
        <v/>
      </c>
      <c r="V974" s="146" t="str">
        <f t="shared" si="15"/>
        <v/>
      </c>
      <c r="W974" s="148" t="str">
        <f t="shared" si="4039"/>
        <v/>
      </c>
      <c r="X974" s="175" t="str">
        <f t="shared" si="4040"/>
        <v/>
      </c>
      <c r="Y974" s="170" t="str">
        <f t="shared" si="4041"/>
        <v/>
      </c>
      <c r="Z974" s="150" t="str">
        <f t="shared" si="19"/>
        <v/>
      </c>
      <c r="AA974" s="146" t="str">
        <f t="shared" si="20"/>
        <v/>
      </c>
      <c r="AB974" s="146" t="str">
        <f t="shared" si="21"/>
        <v/>
      </c>
      <c r="AC974" s="146" t="str">
        <f t="shared" si="22"/>
        <v/>
      </c>
      <c r="AD974" s="148" t="str">
        <f t="shared" si="4042"/>
        <v/>
      </c>
      <c r="AE974" s="148" t="str">
        <f t="shared" si="24"/>
        <v/>
      </c>
      <c r="AF974" s="175" t="str">
        <f t="shared" si="4043"/>
        <v/>
      </c>
      <c r="AG974" s="170" t="str">
        <f t="shared" si="4044"/>
        <v/>
      </c>
      <c r="AH974" s="148" t="str">
        <f t="shared" si="4045"/>
        <v/>
      </c>
      <c r="AI974" s="146" t="str">
        <f t="shared" si="28"/>
        <v/>
      </c>
      <c r="AJ974" s="146" t="str">
        <f t="shared" si="29"/>
        <v/>
      </c>
      <c r="AK974" s="146" t="str">
        <f t="shared" si="30"/>
        <v/>
      </c>
      <c r="AL974" s="146" t="str">
        <f t="shared" si="31"/>
        <v/>
      </c>
      <c r="AM974" s="171" t="str">
        <f t="shared" si="32"/>
        <v/>
      </c>
      <c r="AN974" s="171" t="str">
        <f t="shared" si="33"/>
        <v/>
      </c>
      <c r="AO974" s="146" t="str">
        <f t="shared" si="34"/>
        <v/>
      </c>
      <c r="AP974" s="146" t="str">
        <f t="shared" si="35"/>
        <v/>
      </c>
      <c r="AQ974" s="146" t="str">
        <f t="shared" si="36"/>
        <v/>
      </c>
      <c r="AR974" s="146" t="str">
        <f t="shared" ref="AR974:AS974" si="4074">IF(NOT(ISBLANK(CB974)),CONCATENATE(TEXT(CB974,"yyyy-mm-ddThh:MM:ss"),"Z"),"")</f>
        <v/>
      </c>
      <c r="AS974" s="146" t="str">
        <f t="shared" si="4074"/>
        <v/>
      </c>
      <c r="AT974" s="146" t="str">
        <f t="shared" si="38"/>
        <v/>
      </c>
      <c r="AU974" s="146" t="str">
        <f t="shared" si="39"/>
        <v/>
      </c>
      <c r="AV974" s="146" t="str">
        <f t="shared" ref="AV974:AW974" si="4075">IF(NOT(ISBLANK(DT974)),CONCATENATE(TEXT(DT974,"yyyy-mm-ddThh:MM:ss"),"Z"),"")</f>
        <v/>
      </c>
      <c r="AW974" s="146" t="str">
        <f t="shared" si="4075"/>
        <v/>
      </c>
      <c r="AX974" s="146" t="str">
        <f t="shared" ref="AX974:AZ974" si="4076">IF(NOT(ISBLANK(ED974)),CONCATENATE(TEXT(ED974,"yyyy-mm-ddThh:MM:ss"),"Z"),"")</f>
        <v/>
      </c>
      <c r="AY974" s="146" t="str">
        <f t="shared" si="4076"/>
        <v/>
      </c>
      <c r="AZ974" s="146" t="str">
        <f t="shared" si="4076"/>
        <v/>
      </c>
      <c r="BA974" s="176"/>
      <c r="BB974" s="152"/>
      <c r="BC974" s="177"/>
      <c r="BD974" s="154"/>
      <c r="BE974" s="155"/>
      <c r="BF974" s="154"/>
      <c r="BG974" s="155"/>
      <c r="BH974" s="169"/>
      <c r="BI974" s="162"/>
      <c r="BJ974" s="172"/>
      <c r="BK974" s="162"/>
      <c r="BL974" s="158"/>
      <c r="BM974" s="172"/>
      <c r="BN974" s="162"/>
      <c r="BO974" s="167"/>
      <c r="BP974" s="169"/>
      <c r="BQ974" s="162"/>
      <c r="BR974" s="162"/>
      <c r="BS974" s="174"/>
      <c r="BT974" s="162"/>
      <c r="BU974" s="174"/>
      <c r="BV974" s="174"/>
      <c r="BW974" s="174"/>
      <c r="BX974" s="173"/>
      <c r="BY974" s="158"/>
      <c r="BZ974" s="160"/>
      <c r="CA974" s="172"/>
      <c r="CB974" s="152"/>
      <c r="CC974" s="152"/>
      <c r="CD974" s="156"/>
      <c r="CE974" s="172"/>
      <c r="CF974" s="162"/>
      <c r="CG974" s="162"/>
      <c r="CH974" s="158"/>
      <c r="CI974" s="173"/>
      <c r="CJ974" s="178"/>
      <c r="CK974" s="173"/>
      <c r="CL974" s="165"/>
      <c r="CM974" s="172"/>
      <c r="CN974" s="162"/>
      <c r="CO974" s="162"/>
      <c r="CP974" s="162"/>
      <c r="CQ974" s="162"/>
      <c r="CR974" s="169"/>
      <c r="CS974" s="162"/>
      <c r="CT974" s="162"/>
      <c r="CU974" s="174"/>
      <c r="CV974" s="152"/>
      <c r="CW974" s="173"/>
      <c r="CX974" s="158"/>
      <c r="CY974" s="172"/>
      <c r="CZ974" s="162"/>
      <c r="DA974" s="162"/>
      <c r="DB974" s="158"/>
      <c r="DC974" s="173"/>
      <c r="DD974" s="178"/>
      <c r="DE974" s="173"/>
      <c r="DF974" s="165"/>
      <c r="DG974" s="172"/>
      <c r="DH974" s="178"/>
      <c r="DI974" s="172"/>
      <c r="DJ974" s="178"/>
      <c r="DK974" s="172"/>
      <c r="DL974" s="162"/>
      <c r="DM974" s="167"/>
      <c r="DN974" s="169"/>
      <c r="DO974" s="162"/>
      <c r="DP974" s="162"/>
      <c r="DQ974" s="174"/>
      <c r="DR974" s="152"/>
      <c r="DS974" s="172"/>
      <c r="DT974" s="152"/>
      <c r="DU974" s="152"/>
      <c r="DV974" s="156"/>
      <c r="DW974" s="173"/>
      <c r="DX974" s="158"/>
      <c r="DY974" s="172"/>
      <c r="DZ974" s="162"/>
      <c r="EA974" s="162"/>
      <c r="EB974" s="172"/>
      <c r="EC974" s="172"/>
      <c r="ED974" s="152"/>
      <c r="EE974" s="152"/>
      <c r="EF974" s="152"/>
      <c r="EG974" s="174"/>
      <c r="EH974" s="172"/>
      <c r="EI974" s="162"/>
      <c r="EJ974" s="162"/>
    </row>
    <row r="975" spans="1:140" ht="12.5">
      <c r="A975" s="168"/>
      <c r="B975" s="169"/>
      <c r="C975" s="144" t="str">
        <f t="shared" si="0"/>
        <v/>
      </c>
      <c r="D975" s="144" t="str">
        <f t="shared" si="4034"/>
        <v/>
      </c>
      <c r="E975" s="144" t="str">
        <f t="shared" si="2"/>
        <v/>
      </c>
      <c r="F975" s="145" t="str">
        <f t="shared" si="4035"/>
        <v/>
      </c>
      <c r="G975" s="145" t="str">
        <f t="shared" si="4"/>
        <v/>
      </c>
      <c r="H975" s="145" t="str">
        <f t="shared" si="5"/>
        <v/>
      </c>
      <c r="I975" s="146" t="str">
        <f t="shared" ref="I975:J975" si="4077">IF(COUNTA($DO975:$DX975)&gt;0,$BA975,"")</f>
        <v/>
      </c>
      <c r="J975" s="146" t="str">
        <f t="shared" si="4077"/>
        <v/>
      </c>
      <c r="K975" s="147" t="str">
        <f t="shared" si="43"/>
        <v/>
      </c>
      <c r="L975" s="147" t="str">
        <f t="shared" si="7"/>
        <v/>
      </c>
      <c r="M975" s="147" t="str">
        <f t="shared" si="8"/>
        <v/>
      </c>
      <c r="N975" s="147" t="str">
        <f t="shared" si="48"/>
        <v/>
      </c>
      <c r="O975" s="147" t="str">
        <f t="shared" si="9"/>
        <v/>
      </c>
      <c r="P975" s="146" t="str">
        <f t="shared" si="4037"/>
        <v/>
      </c>
      <c r="Q975" s="147" t="str">
        <f t="shared" si="4038"/>
        <v/>
      </c>
      <c r="R975" s="146" t="str">
        <f t="shared" si="12"/>
        <v/>
      </c>
      <c r="S975" s="146" t="str">
        <f t="shared" si="13"/>
        <v/>
      </c>
      <c r="T975" s="146" t="str">
        <f>IF(NOT(ISBLANK(DH975)),
        IF(AND(ISREF('Input Tenderers'!$J$8:$K$8),COUNTA('Input Tenderers'!$N$8)&gt;0),
                IF(COUNTA('Input Implementation Transactio'!$N975:$O975)&gt;0,"supplier;tenderer;payee","supplier;tenderer"),
                IF(COUNTA('Input Implementation Transactio'!$N975:$O975)&gt;0,"supplier;payee","supplier")
                ),
        IF(COUNTA('Input Implementation Transactio'!$N975:$O975)&gt;0, "payee", "")
        )</f>
        <v/>
      </c>
      <c r="U975" s="146" t="str">
        <f t="shared" si="14"/>
        <v/>
      </c>
      <c r="V975" s="146" t="str">
        <f t="shared" si="15"/>
        <v/>
      </c>
      <c r="W975" s="148" t="str">
        <f t="shared" si="4039"/>
        <v/>
      </c>
      <c r="X975" s="175" t="str">
        <f t="shared" si="4040"/>
        <v/>
      </c>
      <c r="Y975" s="170" t="str">
        <f t="shared" si="4041"/>
        <v/>
      </c>
      <c r="Z975" s="150" t="str">
        <f t="shared" si="19"/>
        <v/>
      </c>
      <c r="AA975" s="146" t="str">
        <f t="shared" si="20"/>
        <v/>
      </c>
      <c r="AB975" s="146" t="str">
        <f t="shared" si="21"/>
        <v/>
      </c>
      <c r="AC975" s="146" t="str">
        <f t="shared" si="22"/>
        <v/>
      </c>
      <c r="AD975" s="148" t="str">
        <f t="shared" si="4042"/>
        <v/>
      </c>
      <c r="AE975" s="148" t="str">
        <f t="shared" si="24"/>
        <v/>
      </c>
      <c r="AF975" s="175" t="str">
        <f t="shared" si="4043"/>
        <v/>
      </c>
      <c r="AG975" s="170" t="str">
        <f t="shared" si="4044"/>
        <v/>
      </c>
      <c r="AH975" s="148" t="str">
        <f t="shared" si="4045"/>
        <v/>
      </c>
      <c r="AI975" s="146" t="str">
        <f t="shared" si="28"/>
        <v/>
      </c>
      <c r="AJ975" s="146" t="str">
        <f t="shared" si="29"/>
        <v/>
      </c>
      <c r="AK975" s="146" t="str">
        <f t="shared" si="30"/>
        <v/>
      </c>
      <c r="AL975" s="146" t="str">
        <f t="shared" si="31"/>
        <v/>
      </c>
      <c r="AM975" s="171" t="str">
        <f t="shared" si="32"/>
        <v/>
      </c>
      <c r="AN975" s="171" t="str">
        <f t="shared" si="33"/>
        <v/>
      </c>
      <c r="AO975" s="146" t="str">
        <f t="shared" si="34"/>
        <v/>
      </c>
      <c r="AP975" s="146" t="str">
        <f t="shared" si="35"/>
        <v/>
      </c>
      <c r="AQ975" s="146" t="str">
        <f t="shared" si="36"/>
        <v/>
      </c>
      <c r="AR975" s="146" t="str">
        <f t="shared" ref="AR975:AS975" si="4078">IF(NOT(ISBLANK(CB975)),CONCATENATE(TEXT(CB975,"yyyy-mm-ddThh:MM:ss"),"Z"),"")</f>
        <v/>
      </c>
      <c r="AS975" s="146" t="str">
        <f t="shared" si="4078"/>
        <v/>
      </c>
      <c r="AT975" s="146" t="str">
        <f t="shared" si="38"/>
        <v/>
      </c>
      <c r="AU975" s="146" t="str">
        <f t="shared" si="39"/>
        <v/>
      </c>
      <c r="AV975" s="146" t="str">
        <f t="shared" ref="AV975:AW975" si="4079">IF(NOT(ISBLANK(DT975)),CONCATENATE(TEXT(DT975,"yyyy-mm-ddThh:MM:ss"),"Z"),"")</f>
        <v/>
      </c>
      <c r="AW975" s="146" t="str">
        <f t="shared" si="4079"/>
        <v/>
      </c>
      <c r="AX975" s="146" t="str">
        <f t="shared" ref="AX975:AZ975" si="4080">IF(NOT(ISBLANK(ED975)),CONCATENATE(TEXT(ED975,"yyyy-mm-ddThh:MM:ss"),"Z"),"")</f>
        <v/>
      </c>
      <c r="AY975" s="146" t="str">
        <f t="shared" si="4080"/>
        <v/>
      </c>
      <c r="AZ975" s="146" t="str">
        <f t="shared" si="4080"/>
        <v/>
      </c>
      <c r="BA975" s="176"/>
      <c r="BB975" s="152"/>
      <c r="BC975" s="177"/>
      <c r="BD975" s="154"/>
      <c r="BE975" s="155"/>
      <c r="BF975" s="154"/>
      <c r="BG975" s="155"/>
      <c r="BH975" s="169"/>
      <c r="BI975" s="162"/>
      <c r="BJ975" s="172"/>
      <c r="BK975" s="162"/>
      <c r="BL975" s="158"/>
      <c r="BM975" s="172"/>
      <c r="BN975" s="162"/>
      <c r="BO975" s="167"/>
      <c r="BP975" s="169"/>
      <c r="BQ975" s="162"/>
      <c r="BR975" s="162"/>
      <c r="BS975" s="174"/>
      <c r="BT975" s="162"/>
      <c r="BU975" s="174"/>
      <c r="BV975" s="174"/>
      <c r="BW975" s="174"/>
      <c r="BX975" s="173"/>
      <c r="BY975" s="158"/>
      <c r="BZ975" s="160"/>
      <c r="CA975" s="172"/>
      <c r="CB975" s="152"/>
      <c r="CC975" s="152"/>
      <c r="CD975" s="156"/>
      <c r="CE975" s="172"/>
      <c r="CF975" s="162"/>
      <c r="CG975" s="162"/>
      <c r="CH975" s="158"/>
      <c r="CI975" s="173"/>
      <c r="CJ975" s="178"/>
      <c r="CK975" s="173"/>
      <c r="CL975" s="165"/>
      <c r="CM975" s="172"/>
      <c r="CN975" s="162"/>
      <c r="CO975" s="162"/>
      <c r="CP975" s="162"/>
      <c r="CQ975" s="162"/>
      <c r="CR975" s="169"/>
      <c r="CS975" s="162"/>
      <c r="CT975" s="162"/>
      <c r="CU975" s="174"/>
      <c r="CV975" s="152"/>
      <c r="CW975" s="173"/>
      <c r="CX975" s="158"/>
      <c r="CY975" s="172"/>
      <c r="CZ975" s="162"/>
      <c r="DA975" s="162"/>
      <c r="DB975" s="158"/>
      <c r="DC975" s="173"/>
      <c r="DD975" s="178"/>
      <c r="DE975" s="173"/>
      <c r="DF975" s="165"/>
      <c r="DG975" s="172"/>
      <c r="DH975" s="178"/>
      <c r="DI975" s="172"/>
      <c r="DJ975" s="178"/>
      <c r="DK975" s="172"/>
      <c r="DL975" s="162"/>
      <c r="DM975" s="167"/>
      <c r="DN975" s="169"/>
      <c r="DO975" s="162"/>
      <c r="DP975" s="162"/>
      <c r="DQ975" s="174"/>
      <c r="DR975" s="152"/>
      <c r="DS975" s="172"/>
      <c r="DT975" s="152"/>
      <c r="DU975" s="152"/>
      <c r="DV975" s="156"/>
      <c r="DW975" s="173"/>
      <c r="DX975" s="158"/>
      <c r="DY975" s="172"/>
      <c r="DZ975" s="162"/>
      <c r="EA975" s="162"/>
      <c r="EB975" s="172"/>
      <c r="EC975" s="172"/>
      <c r="ED975" s="152"/>
      <c r="EE975" s="152"/>
      <c r="EF975" s="152"/>
      <c r="EG975" s="174"/>
      <c r="EH975" s="172"/>
      <c r="EI975" s="162"/>
      <c r="EJ975" s="162"/>
    </row>
    <row r="976" spans="1:140" ht="12.5">
      <c r="A976" s="168"/>
      <c r="B976" s="169"/>
      <c r="C976" s="144" t="str">
        <f t="shared" si="0"/>
        <v/>
      </c>
      <c r="D976" s="144" t="str">
        <f t="shared" si="4034"/>
        <v/>
      </c>
      <c r="E976" s="144" t="str">
        <f t="shared" si="2"/>
        <v/>
      </c>
      <c r="F976" s="145" t="str">
        <f t="shared" si="4035"/>
        <v/>
      </c>
      <c r="G976" s="145" t="str">
        <f t="shared" si="4"/>
        <v/>
      </c>
      <c r="H976" s="145" t="str">
        <f t="shared" si="5"/>
        <v/>
      </c>
      <c r="I976" s="146" t="str">
        <f t="shared" ref="I976:J976" si="4081">IF(COUNTA($DO976:$DX976)&gt;0,$BA976,"")</f>
        <v/>
      </c>
      <c r="J976" s="146" t="str">
        <f t="shared" si="4081"/>
        <v/>
      </c>
      <c r="K976" s="147" t="str">
        <f t="shared" si="43"/>
        <v/>
      </c>
      <c r="L976" s="147" t="str">
        <f t="shared" si="7"/>
        <v/>
      </c>
      <c r="M976" s="147" t="str">
        <f t="shared" si="8"/>
        <v/>
      </c>
      <c r="N976" s="147" t="str">
        <f t="shared" si="48"/>
        <v/>
      </c>
      <c r="O976" s="147" t="str">
        <f t="shared" si="9"/>
        <v/>
      </c>
      <c r="P976" s="146" t="str">
        <f t="shared" si="4037"/>
        <v/>
      </c>
      <c r="Q976" s="147" t="str">
        <f t="shared" si="4038"/>
        <v/>
      </c>
      <c r="R976" s="146" t="str">
        <f t="shared" si="12"/>
        <v/>
      </c>
      <c r="S976" s="146" t="str">
        <f t="shared" si="13"/>
        <v/>
      </c>
      <c r="T976" s="146" t="str">
        <f>IF(NOT(ISBLANK(DH976)),
        IF(AND(ISREF('Input Tenderers'!$J$8:$K$8),COUNTA('Input Tenderers'!$N$8)&gt;0),
                IF(COUNTA('Input Implementation Transactio'!$N976:$O976)&gt;0,"supplier;tenderer;payee","supplier;tenderer"),
                IF(COUNTA('Input Implementation Transactio'!$N976:$O976)&gt;0,"supplier;payee","supplier")
                ),
        IF(COUNTA('Input Implementation Transactio'!$N976:$O976)&gt;0, "payee", "")
        )</f>
        <v/>
      </c>
      <c r="U976" s="146" t="str">
        <f t="shared" si="14"/>
        <v/>
      </c>
      <c r="V976" s="146" t="str">
        <f t="shared" si="15"/>
        <v/>
      </c>
      <c r="W976" s="148" t="str">
        <f t="shared" si="4039"/>
        <v/>
      </c>
      <c r="X976" s="175" t="str">
        <f t="shared" si="4040"/>
        <v/>
      </c>
      <c r="Y976" s="170" t="str">
        <f t="shared" si="4041"/>
        <v/>
      </c>
      <c r="Z976" s="150" t="str">
        <f t="shared" si="19"/>
        <v/>
      </c>
      <c r="AA976" s="146" t="str">
        <f t="shared" si="20"/>
        <v/>
      </c>
      <c r="AB976" s="146" t="str">
        <f t="shared" si="21"/>
        <v/>
      </c>
      <c r="AC976" s="146" t="str">
        <f t="shared" si="22"/>
        <v/>
      </c>
      <c r="AD976" s="148" t="str">
        <f t="shared" si="4042"/>
        <v/>
      </c>
      <c r="AE976" s="148" t="str">
        <f t="shared" si="24"/>
        <v/>
      </c>
      <c r="AF976" s="175" t="str">
        <f t="shared" si="4043"/>
        <v/>
      </c>
      <c r="AG976" s="170" t="str">
        <f t="shared" si="4044"/>
        <v/>
      </c>
      <c r="AH976" s="148" t="str">
        <f t="shared" si="4045"/>
        <v/>
      </c>
      <c r="AI976" s="146" t="str">
        <f t="shared" si="28"/>
        <v/>
      </c>
      <c r="AJ976" s="146" t="str">
        <f t="shared" si="29"/>
        <v/>
      </c>
      <c r="AK976" s="146" t="str">
        <f t="shared" si="30"/>
        <v/>
      </c>
      <c r="AL976" s="146" t="str">
        <f t="shared" si="31"/>
        <v/>
      </c>
      <c r="AM976" s="171" t="str">
        <f t="shared" si="32"/>
        <v/>
      </c>
      <c r="AN976" s="171" t="str">
        <f t="shared" si="33"/>
        <v/>
      </c>
      <c r="AO976" s="146" t="str">
        <f t="shared" si="34"/>
        <v/>
      </c>
      <c r="AP976" s="146" t="str">
        <f t="shared" si="35"/>
        <v/>
      </c>
      <c r="AQ976" s="146" t="str">
        <f t="shared" si="36"/>
        <v/>
      </c>
      <c r="AR976" s="146" t="str">
        <f t="shared" ref="AR976:AS976" si="4082">IF(NOT(ISBLANK(CB976)),CONCATENATE(TEXT(CB976,"yyyy-mm-ddThh:MM:ss"),"Z"),"")</f>
        <v/>
      </c>
      <c r="AS976" s="146" t="str">
        <f t="shared" si="4082"/>
        <v/>
      </c>
      <c r="AT976" s="146" t="str">
        <f t="shared" si="38"/>
        <v/>
      </c>
      <c r="AU976" s="146" t="str">
        <f t="shared" si="39"/>
        <v/>
      </c>
      <c r="AV976" s="146" t="str">
        <f t="shared" ref="AV976:AW976" si="4083">IF(NOT(ISBLANK(DT976)),CONCATENATE(TEXT(DT976,"yyyy-mm-ddThh:MM:ss"),"Z"),"")</f>
        <v/>
      </c>
      <c r="AW976" s="146" t="str">
        <f t="shared" si="4083"/>
        <v/>
      </c>
      <c r="AX976" s="146" t="str">
        <f t="shared" ref="AX976:AZ976" si="4084">IF(NOT(ISBLANK(ED976)),CONCATENATE(TEXT(ED976,"yyyy-mm-ddThh:MM:ss"),"Z"),"")</f>
        <v/>
      </c>
      <c r="AY976" s="146" t="str">
        <f t="shared" si="4084"/>
        <v/>
      </c>
      <c r="AZ976" s="146" t="str">
        <f t="shared" si="4084"/>
        <v/>
      </c>
      <c r="BA976" s="176"/>
      <c r="BB976" s="152"/>
      <c r="BC976" s="177"/>
      <c r="BD976" s="154"/>
      <c r="BE976" s="155"/>
      <c r="BF976" s="154"/>
      <c r="BG976" s="155"/>
      <c r="BH976" s="169"/>
      <c r="BI976" s="162"/>
      <c r="BJ976" s="172"/>
      <c r="BK976" s="162"/>
      <c r="BL976" s="158"/>
      <c r="BM976" s="172"/>
      <c r="BN976" s="162"/>
      <c r="BO976" s="167"/>
      <c r="BP976" s="169"/>
      <c r="BQ976" s="162"/>
      <c r="BR976" s="162"/>
      <c r="BS976" s="174"/>
      <c r="BT976" s="162"/>
      <c r="BU976" s="174"/>
      <c r="BV976" s="174"/>
      <c r="BW976" s="174"/>
      <c r="BX976" s="173"/>
      <c r="BY976" s="158"/>
      <c r="BZ976" s="160"/>
      <c r="CA976" s="172"/>
      <c r="CB976" s="152"/>
      <c r="CC976" s="152"/>
      <c r="CD976" s="156"/>
      <c r="CE976" s="172"/>
      <c r="CF976" s="162"/>
      <c r="CG976" s="162"/>
      <c r="CH976" s="158"/>
      <c r="CI976" s="173"/>
      <c r="CJ976" s="178"/>
      <c r="CK976" s="173"/>
      <c r="CL976" s="165"/>
      <c r="CM976" s="172"/>
      <c r="CN976" s="162"/>
      <c r="CO976" s="162"/>
      <c r="CP976" s="162"/>
      <c r="CQ976" s="162"/>
      <c r="CR976" s="169"/>
      <c r="CS976" s="162"/>
      <c r="CT976" s="162"/>
      <c r="CU976" s="174"/>
      <c r="CV976" s="152"/>
      <c r="CW976" s="173"/>
      <c r="CX976" s="158"/>
      <c r="CY976" s="172"/>
      <c r="CZ976" s="162"/>
      <c r="DA976" s="162"/>
      <c r="DB976" s="158"/>
      <c r="DC976" s="173"/>
      <c r="DD976" s="178"/>
      <c r="DE976" s="173"/>
      <c r="DF976" s="165"/>
      <c r="DG976" s="172"/>
      <c r="DH976" s="178"/>
      <c r="DI976" s="172"/>
      <c r="DJ976" s="178"/>
      <c r="DK976" s="172"/>
      <c r="DL976" s="162"/>
      <c r="DM976" s="167"/>
      <c r="DN976" s="169"/>
      <c r="DO976" s="162"/>
      <c r="DP976" s="162"/>
      <c r="DQ976" s="174"/>
      <c r="DR976" s="152"/>
      <c r="DS976" s="172"/>
      <c r="DT976" s="152"/>
      <c r="DU976" s="152"/>
      <c r="DV976" s="156"/>
      <c r="DW976" s="173"/>
      <c r="DX976" s="158"/>
      <c r="DY976" s="172"/>
      <c r="DZ976" s="162"/>
      <c r="EA976" s="162"/>
      <c r="EB976" s="172"/>
      <c r="EC976" s="172"/>
      <c r="ED976" s="152"/>
      <c r="EE976" s="152"/>
      <c r="EF976" s="152"/>
      <c r="EG976" s="174"/>
      <c r="EH976" s="172"/>
      <c r="EI976" s="162"/>
      <c r="EJ976" s="162"/>
    </row>
    <row r="977" spans="1:140" ht="12.5">
      <c r="A977" s="168"/>
      <c r="B977" s="169"/>
      <c r="C977" s="144" t="str">
        <f t="shared" si="0"/>
        <v/>
      </c>
      <c r="D977" s="144" t="str">
        <f t="shared" si="4034"/>
        <v/>
      </c>
      <c r="E977" s="144" t="str">
        <f t="shared" si="2"/>
        <v/>
      </c>
      <c r="F977" s="145" t="str">
        <f t="shared" si="4035"/>
        <v/>
      </c>
      <c r="G977" s="145" t="str">
        <f t="shared" si="4"/>
        <v/>
      </c>
      <c r="H977" s="145" t="str">
        <f t="shared" si="5"/>
        <v/>
      </c>
      <c r="I977" s="146" t="str">
        <f t="shared" ref="I977:J977" si="4085">IF(COUNTA($DO977:$DX977)&gt;0,$BA977,"")</f>
        <v/>
      </c>
      <c r="J977" s="146" t="str">
        <f t="shared" si="4085"/>
        <v/>
      </c>
      <c r="K977" s="147" t="str">
        <f t="shared" si="43"/>
        <v/>
      </c>
      <c r="L977" s="147" t="str">
        <f t="shared" si="7"/>
        <v/>
      </c>
      <c r="M977" s="147" t="str">
        <f t="shared" si="8"/>
        <v/>
      </c>
      <c r="N977" s="147" t="str">
        <f t="shared" si="48"/>
        <v/>
      </c>
      <c r="O977" s="147" t="str">
        <f t="shared" si="9"/>
        <v/>
      </c>
      <c r="P977" s="146" t="str">
        <f t="shared" si="4037"/>
        <v/>
      </c>
      <c r="Q977" s="147" t="str">
        <f t="shared" si="4038"/>
        <v/>
      </c>
      <c r="R977" s="146" t="str">
        <f t="shared" si="12"/>
        <v/>
      </c>
      <c r="S977" s="146" t="str">
        <f t="shared" si="13"/>
        <v/>
      </c>
      <c r="T977" s="146" t="str">
        <f>IF(NOT(ISBLANK(DH977)),
        IF(AND(ISREF('Input Tenderers'!$J$8:$K$8),COUNTA('Input Tenderers'!$N$8)&gt;0),
                IF(COUNTA('Input Implementation Transactio'!$N977:$O977)&gt;0,"supplier;tenderer;payee","supplier;tenderer"),
                IF(COUNTA('Input Implementation Transactio'!$N977:$O977)&gt;0,"supplier;payee","supplier")
                ),
        IF(COUNTA('Input Implementation Transactio'!$N977:$O977)&gt;0, "payee", "")
        )</f>
        <v/>
      </c>
      <c r="U977" s="146" t="str">
        <f t="shared" si="14"/>
        <v/>
      </c>
      <c r="V977" s="146" t="str">
        <f t="shared" si="15"/>
        <v/>
      </c>
      <c r="W977" s="148" t="str">
        <f t="shared" si="4039"/>
        <v/>
      </c>
      <c r="X977" s="175" t="str">
        <f t="shared" si="4040"/>
        <v/>
      </c>
      <c r="Y977" s="170" t="str">
        <f t="shared" si="4041"/>
        <v/>
      </c>
      <c r="Z977" s="150" t="str">
        <f t="shared" si="19"/>
        <v/>
      </c>
      <c r="AA977" s="146" t="str">
        <f t="shared" si="20"/>
        <v/>
      </c>
      <c r="AB977" s="146" t="str">
        <f t="shared" si="21"/>
        <v/>
      </c>
      <c r="AC977" s="146" t="str">
        <f t="shared" si="22"/>
        <v/>
      </c>
      <c r="AD977" s="148" t="str">
        <f t="shared" si="4042"/>
        <v/>
      </c>
      <c r="AE977" s="148" t="str">
        <f t="shared" si="24"/>
        <v/>
      </c>
      <c r="AF977" s="175" t="str">
        <f t="shared" si="4043"/>
        <v/>
      </c>
      <c r="AG977" s="170" t="str">
        <f t="shared" si="4044"/>
        <v/>
      </c>
      <c r="AH977" s="148" t="str">
        <f t="shared" si="4045"/>
        <v/>
      </c>
      <c r="AI977" s="146" t="str">
        <f t="shared" si="28"/>
        <v/>
      </c>
      <c r="AJ977" s="146" t="str">
        <f t="shared" si="29"/>
        <v/>
      </c>
      <c r="AK977" s="146" t="str">
        <f t="shared" si="30"/>
        <v/>
      </c>
      <c r="AL977" s="146" t="str">
        <f t="shared" si="31"/>
        <v/>
      </c>
      <c r="AM977" s="171" t="str">
        <f t="shared" si="32"/>
        <v/>
      </c>
      <c r="AN977" s="171" t="str">
        <f t="shared" si="33"/>
        <v/>
      </c>
      <c r="AO977" s="146" t="str">
        <f t="shared" si="34"/>
        <v/>
      </c>
      <c r="AP977" s="146" t="str">
        <f t="shared" si="35"/>
        <v/>
      </c>
      <c r="AQ977" s="146" t="str">
        <f t="shared" si="36"/>
        <v/>
      </c>
      <c r="AR977" s="146" t="str">
        <f t="shared" ref="AR977:AS977" si="4086">IF(NOT(ISBLANK(CB977)),CONCATENATE(TEXT(CB977,"yyyy-mm-ddThh:MM:ss"),"Z"),"")</f>
        <v/>
      </c>
      <c r="AS977" s="146" t="str">
        <f t="shared" si="4086"/>
        <v/>
      </c>
      <c r="AT977" s="146" t="str">
        <f t="shared" si="38"/>
        <v/>
      </c>
      <c r="AU977" s="146" t="str">
        <f t="shared" si="39"/>
        <v/>
      </c>
      <c r="AV977" s="146" t="str">
        <f t="shared" ref="AV977:AW977" si="4087">IF(NOT(ISBLANK(DT977)),CONCATENATE(TEXT(DT977,"yyyy-mm-ddThh:MM:ss"),"Z"),"")</f>
        <v/>
      </c>
      <c r="AW977" s="146" t="str">
        <f t="shared" si="4087"/>
        <v/>
      </c>
      <c r="AX977" s="146" t="str">
        <f t="shared" ref="AX977:AZ977" si="4088">IF(NOT(ISBLANK(ED977)),CONCATENATE(TEXT(ED977,"yyyy-mm-ddThh:MM:ss"),"Z"),"")</f>
        <v/>
      </c>
      <c r="AY977" s="146" t="str">
        <f t="shared" si="4088"/>
        <v/>
      </c>
      <c r="AZ977" s="146" t="str">
        <f t="shared" si="4088"/>
        <v/>
      </c>
      <c r="BA977" s="176"/>
      <c r="BB977" s="152"/>
      <c r="BC977" s="177"/>
      <c r="BD977" s="154"/>
      <c r="BE977" s="155"/>
      <c r="BF977" s="154"/>
      <c r="BG977" s="155"/>
      <c r="BH977" s="169"/>
      <c r="BI977" s="162"/>
      <c r="BJ977" s="172"/>
      <c r="BK977" s="162"/>
      <c r="BL977" s="158"/>
      <c r="BM977" s="172"/>
      <c r="BN977" s="162"/>
      <c r="BO977" s="167"/>
      <c r="BP977" s="169"/>
      <c r="BQ977" s="162"/>
      <c r="BR977" s="162"/>
      <c r="BS977" s="174"/>
      <c r="BT977" s="162"/>
      <c r="BU977" s="174"/>
      <c r="BV977" s="174"/>
      <c r="BW977" s="174"/>
      <c r="BX977" s="173"/>
      <c r="BY977" s="158"/>
      <c r="BZ977" s="160"/>
      <c r="CA977" s="172"/>
      <c r="CB977" s="152"/>
      <c r="CC977" s="152"/>
      <c r="CD977" s="156"/>
      <c r="CE977" s="172"/>
      <c r="CF977" s="162"/>
      <c r="CG977" s="162"/>
      <c r="CH977" s="158"/>
      <c r="CI977" s="173"/>
      <c r="CJ977" s="178"/>
      <c r="CK977" s="173"/>
      <c r="CL977" s="165"/>
      <c r="CM977" s="172"/>
      <c r="CN977" s="162"/>
      <c r="CO977" s="162"/>
      <c r="CP977" s="162"/>
      <c r="CQ977" s="162"/>
      <c r="CR977" s="169"/>
      <c r="CS977" s="162"/>
      <c r="CT977" s="162"/>
      <c r="CU977" s="174"/>
      <c r="CV977" s="152"/>
      <c r="CW977" s="173"/>
      <c r="CX977" s="158"/>
      <c r="CY977" s="172"/>
      <c r="CZ977" s="162"/>
      <c r="DA977" s="162"/>
      <c r="DB977" s="158"/>
      <c r="DC977" s="173"/>
      <c r="DD977" s="178"/>
      <c r="DE977" s="173"/>
      <c r="DF977" s="165"/>
      <c r="DG977" s="172"/>
      <c r="DH977" s="178"/>
      <c r="DI977" s="172"/>
      <c r="DJ977" s="178"/>
      <c r="DK977" s="172"/>
      <c r="DL977" s="162"/>
      <c r="DM977" s="167"/>
      <c r="DN977" s="169"/>
      <c r="DO977" s="162"/>
      <c r="DP977" s="162"/>
      <c r="DQ977" s="174"/>
      <c r="DR977" s="152"/>
      <c r="DS977" s="172"/>
      <c r="DT977" s="152"/>
      <c r="DU977" s="152"/>
      <c r="DV977" s="156"/>
      <c r="DW977" s="173"/>
      <c r="DX977" s="158"/>
      <c r="DY977" s="172"/>
      <c r="DZ977" s="162"/>
      <c r="EA977" s="162"/>
      <c r="EB977" s="172"/>
      <c r="EC977" s="172"/>
      <c r="ED977" s="152"/>
      <c r="EE977" s="152"/>
      <c r="EF977" s="152"/>
      <c r="EG977" s="174"/>
      <c r="EH977" s="172"/>
      <c r="EI977" s="162"/>
      <c r="EJ977" s="162"/>
    </row>
    <row r="978" spans="1:140" ht="12.5">
      <c r="A978" s="168"/>
      <c r="B978" s="169"/>
      <c r="C978" s="144" t="str">
        <f t="shared" si="0"/>
        <v/>
      </c>
      <c r="D978" s="144" t="str">
        <f t="shared" si="4034"/>
        <v/>
      </c>
      <c r="E978" s="144" t="str">
        <f t="shared" si="2"/>
        <v/>
      </c>
      <c r="F978" s="145" t="str">
        <f t="shared" si="4035"/>
        <v/>
      </c>
      <c r="G978" s="145" t="str">
        <f t="shared" si="4"/>
        <v/>
      </c>
      <c r="H978" s="145" t="str">
        <f t="shared" si="5"/>
        <v/>
      </c>
      <c r="I978" s="146" t="str">
        <f t="shared" ref="I978:J978" si="4089">IF(COUNTA($DO978:$DX978)&gt;0,$BA978,"")</f>
        <v/>
      </c>
      <c r="J978" s="146" t="str">
        <f t="shared" si="4089"/>
        <v/>
      </c>
      <c r="K978" s="147" t="str">
        <f t="shared" si="43"/>
        <v/>
      </c>
      <c r="L978" s="147" t="str">
        <f t="shared" si="7"/>
        <v/>
      </c>
      <c r="M978" s="147" t="str">
        <f t="shared" si="8"/>
        <v/>
      </c>
      <c r="N978" s="147" t="str">
        <f t="shared" si="48"/>
        <v/>
      </c>
      <c r="O978" s="147" t="str">
        <f t="shared" si="9"/>
        <v/>
      </c>
      <c r="P978" s="146" t="str">
        <f t="shared" si="4037"/>
        <v/>
      </c>
      <c r="Q978" s="147" t="str">
        <f t="shared" si="4038"/>
        <v/>
      </c>
      <c r="R978" s="146" t="str">
        <f t="shared" si="12"/>
        <v/>
      </c>
      <c r="S978" s="146" t="str">
        <f t="shared" si="13"/>
        <v/>
      </c>
      <c r="T978" s="146" t="str">
        <f>IF(NOT(ISBLANK(DH978)),
        IF(AND(ISREF('Input Tenderers'!$J$8:$K$8),COUNTA('Input Tenderers'!$N$8)&gt;0),
                IF(COUNTA('Input Implementation Transactio'!$N978:$O978)&gt;0,"supplier;tenderer;payee","supplier;tenderer"),
                IF(COUNTA('Input Implementation Transactio'!$N978:$O978)&gt;0,"supplier;payee","supplier")
                ),
        IF(COUNTA('Input Implementation Transactio'!$N978:$O978)&gt;0, "payee", "")
        )</f>
        <v/>
      </c>
      <c r="U978" s="146" t="str">
        <f t="shared" si="14"/>
        <v/>
      </c>
      <c r="V978" s="146" t="str">
        <f t="shared" si="15"/>
        <v/>
      </c>
      <c r="W978" s="148" t="str">
        <f t="shared" si="4039"/>
        <v/>
      </c>
      <c r="X978" s="175" t="str">
        <f t="shared" si="4040"/>
        <v/>
      </c>
      <c r="Y978" s="170" t="str">
        <f t="shared" si="4041"/>
        <v/>
      </c>
      <c r="Z978" s="150" t="str">
        <f t="shared" si="19"/>
        <v/>
      </c>
      <c r="AA978" s="146" t="str">
        <f t="shared" si="20"/>
        <v/>
      </c>
      <c r="AB978" s="146" t="str">
        <f t="shared" si="21"/>
        <v/>
      </c>
      <c r="AC978" s="146" t="str">
        <f t="shared" si="22"/>
        <v/>
      </c>
      <c r="AD978" s="148" t="str">
        <f t="shared" si="4042"/>
        <v/>
      </c>
      <c r="AE978" s="148" t="str">
        <f t="shared" si="24"/>
        <v/>
      </c>
      <c r="AF978" s="175" t="str">
        <f t="shared" si="4043"/>
        <v/>
      </c>
      <c r="AG978" s="170" t="str">
        <f t="shared" si="4044"/>
        <v/>
      </c>
      <c r="AH978" s="148" t="str">
        <f t="shared" si="4045"/>
        <v/>
      </c>
      <c r="AI978" s="146" t="str">
        <f t="shared" si="28"/>
        <v/>
      </c>
      <c r="AJ978" s="146" t="str">
        <f t="shared" si="29"/>
        <v/>
      </c>
      <c r="AK978" s="146" t="str">
        <f t="shared" si="30"/>
        <v/>
      </c>
      <c r="AL978" s="146" t="str">
        <f t="shared" si="31"/>
        <v/>
      </c>
      <c r="AM978" s="171" t="str">
        <f t="shared" si="32"/>
        <v/>
      </c>
      <c r="AN978" s="171" t="str">
        <f t="shared" si="33"/>
        <v/>
      </c>
      <c r="AO978" s="146" t="str">
        <f t="shared" si="34"/>
        <v/>
      </c>
      <c r="AP978" s="146" t="str">
        <f t="shared" si="35"/>
        <v/>
      </c>
      <c r="AQ978" s="146" t="str">
        <f t="shared" si="36"/>
        <v/>
      </c>
      <c r="AR978" s="146" t="str">
        <f t="shared" ref="AR978:AS978" si="4090">IF(NOT(ISBLANK(CB978)),CONCATENATE(TEXT(CB978,"yyyy-mm-ddThh:MM:ss"),"Z"),"")</f>
        <v/>
      </c>
      <c r="AS978" s="146" t="str">
        <f t="shared" si="4090"/>
        <v/>
      </c>
      <c r="AT978" s="146" t="str">
        <f t="shared" si="38"/>
        <v/>
      </c>
      <c r="AU978" s="146" t="str">
        <f t="shared" si="39"/>
        <v/>
      </c>
      <c r="AV978" s="146" t="str">
        <f t="shared" ref="AV978:AW978" si="4091">IF(NOT(ISBLANK(DT978)),CONCATENATE(TEXT(DT978,"yyyy-mm-ddThh:MM:ss"),"Z"),"")</f>
        <v/>
      </c>
      <c r="AW978" s="146" t="str">
        <f t="shared" si="4091"/>
        <v/>
      </c>
      <c r="AX978" s="146" t="str">
        <f t="shared" ref="AX978:AZ978" si="4092">IF(NOT(ISBLANK(ED978)),CONCATENATE(TEXT(ED978,"yyyy-mm-ddThh:MM:ss"),"Z"),"")</f>
        <v/>
      </c>
      <c r="AY978" s="146" t="str">
        <f t="shared" si="4092"/>
        <v/>
      </c>
      <c r="AZ978" s="146" t="str">
        <f t="shared" si="4092"/>
        <v/>
      </c>
      <c r="BA978" s="176"/>
      <c r="BB978" s="152"/>
      <c r="BC978" s="177"/>
      <c r="BD978" s="154"/>
      <c r="BE978" s="155"/>
      <c r="BF978" s="154"/>
      <c r="BG978" s="155"/>
      <c r="BH978" s="169"/>
      <c r="BI978" s="162"/>
      <c r="BJ978" s="172"/>
      <c r="BK978" s="162"/>
      <c r="BL978" s="158"/>
      <c r="BM978" s="172"/>
      <c r="BN978" s="162"/>
      <c r="BO978" s="167"/>
      <c r="BP978" s="169"/>
      <c r="BQ978" s="162"/>
      <c r="BR978" s="162"/>
      <c r="BS978" s="174"/>
      <c r="BT978" s="162"/>
      <c r="BU978" s="174"/>
      <c r="BV978" s="174"/>
      <c r="BW978" s="174"/>
      <c r="BX978" s="173"/>
      <c r="BY978" s="158"/>
      <c r="BZ978" s="160"/>
      <c r="CA978" s="172"/>
      <c r="CB978" s="152"/>
      <c r="CC978" s="152"/>
      <c r="CD978" s="156"/>
      <c r="CE978" s="172"/>
      <c r="CF978" s="162"/>
      <c r="CG978" s="162"/>
      <c r="CH978" s="158"/>
      <c r="CI978" s="173"/>
      <c r="CJ978" s="178"/>
      <c r="CK978" s="173"/>
      <c r="CL978" s="165"/>
      <c r="CM978" s="172"/>
      <c r="CN978" s="162"/>
      <c r="CO978" s="162"/>
      <c r="CP978" s="162"/>
      <c r="CQ978" s="162"/>
      <c r="CR978" s="169"/>
      <c r="CS978" s="162"/>
      <c r="CT978" s="162"/>
      <c r="CU978" s="174"/>
      <c r="CV978" s="152"/>
      <c r="CW978" s="173"/>
      <c r="CX978" s="158"/>
      <c r="CY978" s="172"/>
      <c r="CZ978" s="162"/>
      <c r="DA978" s="162"/>
      <c r="DB978" s="158"/>
      <c r="DC978" s="173"/>
      <c r="DD978" s="178"/>
      <c r="DE978" s="173"/>
      <c r="DF978" s="165"/>
      <c r="DG978" s="172"/>
      <c r="DH978" s="178"/>
      <c r="DI978" s="172"/>
      <c r="DJ978" s="178"/>
      <c r="DK978" s="172"/>
      <c r="DL978" s="162"/>
      <c r="DM978" s="167"/>
      <c r="DN978" s="169"/>
      <c r="DO978" s="162"/>
      <c r="DP978" s="162"/>
      <c r="DQ978" s="174"/>
      <c r="DR978" s="152"/>
      <c r="DS978" s="172"/>
      <c r="DT978" s="152"/>
      <c r="DU978" s="152"/>
      <c r="DV978" s="156"/>
      <c r="DW978" s="173"/>
      <c r="DX978" s="158"/>
      <c r="DY978" s="172"/>
      <c r="DZ978" s="162"/>
      <c r="EA978" s="162"/>
      <c r="EB978" s="172"/>
      <c r="EC978" s="172"/>
      <c r="ED978" s="152"/>
      <c r="EE978" s="152"/>
      <c r="EF978" s="152"/>
      <c r="EG978" s="174"/>
      <c r="EH978" s="172"/>
      <c r="EI978" s="162"/>
      <c r="EJ978" s="162"/>
    </row>
    <row r="979" spans="1:140" ht="12.5">
      <c r="A979" s="168"/>
      <c r="B979" s="169"/>
      <c r="C979" s="144" t="str">
        <f t="shared" si="0"/>
        <v/>
      </c>
      <c r="D979" s="144" t="str">
        <f t="shared" si="4034"/>
        <v/>
      </c>
      <c r="E979" s="144" t="str">
        <f t="shared" si="2"/>
        <v/>
      </c>
      <c r="F979" s="145" t="str">
        <f t="shared" si="4035"/>
        <v/>
      </c>
      <c r="G979" s="145" t="str">
        <f t="shared" si="4"/>
        <v/>
      </c>
      <c r="H979" s="145" t="str">
        <f t="shared" si="5"/>
        <v/>
      </c>
      <c r="I979" s="146" t="str">
        <f t="shared" ref="I979:J979" si="4093">IF(COUNTA($DO979:$DX979)&gt;0,$BA979,"")</f>
        <v/>
      </c>
      <c r="J979" s="146" t="str">
        <f t="shared" si="4093"/>
        <v/>
      </c>
      <c r="K979" s="147" t="str">
        <f t="shared" si="43"/>
        <v/>
      </c>
      <c r="L979" s="147" t="str">
        <f t="shared" si="7"/>
        <v/>
      </c>
      <c r="M979" s="147" t="str">
        <f t="shared" si="8"/>
        <v/>
      </c>
      <c r="N979" s="147" t="str">
        <f t="shared" si="48"/>
        <v/>
      </c>
      <c r="O979" s="147" t="str">
        <f t="shared" si="9"/>
        <v/>
      </c>
      <c r="P979" s="146" t="str">
        <f t="shared" si="4037"/>
        <v/>
      </c>
      <c r="Q979" s="147" t="str">
        <f t="shared" si="4038"/>
        <v/>
      </c>
      <c r="R979" s="146" t="str">
        <f t="shared" si="12"/>
        <v/>
      </c>
      <c r="S979" s="146" t="str">
        <f t="shared" si="13"/>
        <v/>
      </c>
      <c r="T979" s="146" t="str">
        <f>IF(NOT(ISBLANK(DH979)),
        IF(AND(ISREF('Input Tenderers'!$J$8:$K$8),COUNTA('Input Tenderers'!$N$8)&gt;0),
                IF(COUNTA('Input Implementation Transactio'!$N979:$O979)&gt;0,"supplier;tenderer;payee","supplier;tenderer"),
                IF(COUNTA('Input Implementation Transactio'!$N979:$O979)&gt;0,"supplier;payee","supplier")
                ),
        IF(COUNTA('Input Implementation Transactio'!$N979:$O979)&gt;0, "payee", "")
        )</f>
        <v/>
      </c>
      <c r="U979" s="146" t="str">
        <f t="shared" si="14"/>
        <v/>
      </c>
      <c r="V979" s="146" t="str">
        <f t="shared" si="15"/>
        <v/>
      </c>
      <c r="W979" s="148" t="str">
        <f t="shared" si="4039"/>
        <v/>
      </c>
      <c r="X979" s="175" t="str">
        <f t="shared" si="4040"/>
        <v/>
      </c>
      <c r="Y979" s="170" t="str">
        <f t="shared" si="4041"/>
        <v/>
      </c>
      <c r="Z979" s="150" t="str">
        <f t="shared" si="19"/>
        <v/>
      </c>
      <c r="AA979" s="146" t="str">
        <f t="shared" si="20"/>
        <v/>
      </c>
      <c r="AB979" s="146" t="str">
        <f t="shared" si="21"/>
        <v/>
      </c>
      <c r="AC979" s="146" t="str">
        <f t="shared" si="22"/>
        <v/>
      </c>
      <c r="AD979" s="148" t="str">
        <f t="shared" si="4042"/>
        <v/>
      </c>
      <c r="AE979" s="148" t="str">
        <f t="shared" si="24"/>
        <v/>
      </c>
      <c r="AF979" s="175" t="str">
        <f t="shared" si="4043"/>
        <v/>
      </c>
      <c r="AG979" s="170" t="str">
        <f t="shared" si="4044"/>
        <v/>
      </c>
      <c r="AH979" s="148" t="str">
        <f t="shared" si="4045"/>
        <v/>
      </c>
      <c r="AI979" s="146" t="str">
        <f t="shared" si="28"/>
        <v/>
      </c>
      <c r="AJ979" s="146" t="str">
        <f t="shared" si="29"/>
        <v/>
      </c>
      <c r="AK979" s="146" t="str">
        <f t="shared" si="30"/>
        <v/>
      </c>
      <c r="AL979" s="146" t="str">
        <f t="shared" si="31"/>
        <v/>
      </c>
      <c r="AM979" s="171" t="str">
        <f t="shared" si="32"/>
        <v/>
      </c>
      <c r="AN979" s="171" t="str">
        <f t="shared" si="33"/>
        <v/>
      </c>
      <c r="AO979" s="146" t="str">
        <f t="shared" si="34"/>
        <v/>
      </c>
      <c r="AP979" s="146" t="str">
        <f t="shared" si="35"/>
        <v/>
      </c>
      <c r="AQ979" s="146" t="str">
        <f t="shared" si="36"/>
        <v/>
      </c>
      <c r="AR979" s="146" t="str">
        <f t="shared" ref="AR979:AS979" si="4094">IF(NOT(ISBLANK(CB979)),CONCATENATE(TEXT(CB979,"yyyy-mm-ddThh:MM:ss"),"Z"),"")</f>
        <v/>
      </c>
      <c r="AS979" s="146" t="str">
        <f t="shared" si="4094"/>
        <v/>
      </c>
      <c r="AT979" s="146" t="str">
        <f t="shared" si="38"/>
        <v/>
      </c>
      <c r="AU979" s="146" t="str">
        <f t="shared" si="39"/>
        <v/>
      </c>
      <c r="AV979" s="146" t="str">
        <f t="shared" ref="AV979:AW979" si="4095">IF(NOT(ISBLANK(DT979)),CONCATENATE(TEXT(DT979,"yyyy-mm-ddThh:MM:ss"),"Z"),"")</f>
        <v/>
      </c>
      <c r="AW979" s="146" t="str">
        <f t="shared" si="4095"/>
        <v/>
      </c>
      <c r="AX979" s="146" t="str">
        <f t="shared" ref="AX979:AZ979" si="4096">IF(NOT(ISBLANK(ED979)),CONCATENATE(TEXT(ED979,"yyyy-mm-ddThh:MM:ss"),"Z"),"")</f>
        <v/>
      </c>
      <c r="AY979" s="146" t="str">
        <f t="shared" si="4096"/>
        <v/>
      </c>
      <c r="AZ979" s="146" t="str">
        <f t="shared" si="4096"/>
        <v/>
      </c>
      <c r="BA979" s="176"/>
      <c r="BB979" s="152"/>
      <c r="BC979" s="177"/>
      <c r="BD979" s="154"/>
      <c r="BE979" s="155"/>
      <c r="BF979" s="154"/>
      <c r="BG979" s="155"/>
      <c r="BH979" s="169"/>
      <c r="BI979" s="162"/>
      <c r="BJ979" s="172"/>
      <c r="BK979" s="162"/>
      <c r="BL979" s="158"/>
      <c r="BM979" s="172"/>
      <c r="BN979" s="162"/>
      <c r="BO979" s="167"/>
      <c r="BP979" s="169"/>
      <c r="BQ979" s="162"/>
      <c r="BR979" s="162"/>
      <c r="BS979" s="174"/>
      <c r="BT979" s="162"/>
      <c r="BU979" s="174"/>
      <c r="BV979" s="174"/>
      <c r="BW979" s="174"/>
      <c r="BX979" s="173"/>
      <c r="BY979" s="158"/>
      <c r="BZ979" s="160"/>
      <c r="CA979" s="172"/>
      <c r="CB979" s="152"/>
      <c r="CC979" s="152"/>
      <c r="CD979" s="156"/>
      <c r="CE979" s="172"/>
      <c r="CF979" s="162"/>
      <c r="CG979" s="162"/>
      <c r="CH979" s="158"/>
      <c r="CI979" s="173"/>
      <c r="CJ979" s="178"/>
      <c r="CK979" s="173"/>
      <c r="CL979" s="165"/>
      <c r="CM979" s="172"/>
      <c r="CN979" s="162"/>
      <c r="CO979" s="162"/>
      <c r="CP979" s="162"/>
      <c r="CQ979" s="162"/>
      <c r="CR979" s="169"/>
      <c r="CS979" s="162"/>
      <c r="CT979" s="162"/>
      <c r="CU979" s="174"/>
      <c r="CV979" s="152"/>
      <c r="CW979" s="173"/>
      <c r="CX979" s="158"/>
      <c r="CY979" s="172"/>
      <c r="CZ979" s="162"/>
      <c r="DA979" s="162"/>
      <c r="DB979" s="158"/>
      <c r="DC979" s="173"/>
      <c r="DD979" s="178"/>
      <c r="DE979" s="173"/>
      <c r="DF979" s="165"/>
      <c r="DG979" s="172"/>
      <c r="DH979" s="178"/>
      <c r="DI979" s="172"/>
      <c r="DJ979" s="178"/>
      <c r="DK979" s="172"/>
      <c r="DL979" s="162"/>
      <c r="DM979" s="167"/>
      <c r="DN979" s="169"/>
      <c r="DO979" s="162"/>
      <c r="DP979" s="162"/>
      <c r="DQ979" s="174"/>
      <c r="DR979" s="152"/>
      <c r="DS979" s="172"/>
      <c r="DT979" s="152"/>
      <c r="DU979" s="152"/>
      <c r="DV979" s="156"/>
      <c r="DW979" s="173"/>
      <c r="DX979" s="158"/>
      <c r="DY979" s="172"/>
      <c r="DZ979" s="162"/>
      <c r="EA979" s="162"/>
      <c r="EB979" s="172"/>
      <c r="EC979" s="172"/>
      <c r="ED979" s="152"/>
      <c r="EE979" s="152"/>
      <c r="EF979" s="152"/>
      <c r="EG979" s="174"/>
      <c r="EH979" s="172"/>
      <c r="EI979" s="162"/>
      <c r="EJ979" s="162"/>
    </row>
    <row r="980" spans="1:140" ht="12.5">
      <c r="A980" s="168"/>
      <c r="B980" s="169"/>
      <c r="C980" s="144" t="str">
        <f t="shared" si="0"/>
        <v/>
      </c>
      <c r="D980" s="144" t="str">
        <f t="shared" si="4034"/>
        <v/>
      </c>
      <c r="E980" s="144" t="str">
        <f t="shared" si="2"/>
        <v/>
      </c>
      <c r="F980" s="145" t="str">
        <f t="shared" si="4035"/>
        <v/>
      </c>
      <c r="G980" s="145" t="str">
        <f t="shared" si="4"/>
        <v/>
      </c>
      <c r="H980" s="145" t="str">
        <f t="shared" si="5"/>
        <v/>
      </c>
      <c r="I980" s="146" t="str">
        <f t="shared" ref="I980:J980" si="4097">IF(COUNTA($DO980:$DX980)&gt;0,$BA980,"")</f>
        <v/>
      </c>
      <c r="J980" s="146" t="str">
        <f t="shared" si="4097"/>
        <v/>
      </c>
      <c r="K980" s="147" t="str">
        <f t="shared" si="43"/>
        <v/>
      </c>
      <c r="L980" s="147" t="str">
        <f t="shared" si="7"/>
        <v/>
      </c>
      <c r="M980" s="147" t="str">
        <f t="shared" si="8"/>
        <v/>
      </c>
      <c r="N980" s="147" t="str">
        <f t="shared" si="48"/>
        <v/>
      </c>
      <c r="O980" s="147" t="str">
        <f t="shared" si="9"/>
        <v/>
      </c>
      <c r="P980" s="146" t="str">
        <f t="shared" si="4037"/>
        <v/>
      </c>
      <c r="Q980" s="147" t="str">
        <f t="shared" si="4038"/>
        <v/>
      </c>
      <c r="R980" s="146" t="str">
        <f t="shared" si="12"/>
        <v/>
      </c>
      <c r="S980" s="146" t="str">
        <f t="shared" si="13"/>
        <v/>
      </c>
      <c r="T980" s="146" t="str">
        <f>IF(NOT(ISBLANK(DH980)),
        IF(AND(ISREF('Input Tenderers'!$J$8:$K$8),COUNTA('Input Tenderers'!$N$8)&gt;0),
                IF(COUNTA('Input Implementation Transactio'!$N980:$O980)&gt;0,"supplier;tenderer;payee","supplier;tenderer"),
                IF(COUNTA('Input Implementation Transactio'!$N980:$O980)&gt;0,"supplier;payee","supplier")
                ),
        IF(COUNTA('Input Implementation Transactio'!$N980:$O980)&gt;0, "payee", "")
        )</f>
        <v/>
      </c>
      <c r="U980" s="146" t="str">
        <f t="shared" si="14"/>
        <v/>
      </c>
      <c r="V980" s="146" t="str">
        <f t="shared" si="15"/>
        <v/>
      </c>
      <c r="W980" s="148" t="str">
        <f t="shared" si="4039"/>
        <v/>
      </c>
      <c r="X980" s="175" t="str">
        <f t="shared" si="4040"/>
        <v/>
      </c>
      <c r="Y980" s="170" t="str">
        <f t="shared" si="4041"/>
        <v/>
      </c>
      <c r="Z980" s="150" t="str">
        <f t="shared" si="19"/>
        <v/>
      </c>
      <c r="AA980" s="146" t="str">
        <f t="shared" si="20"/>
        <v/>
      </c>
      <c r="AB980" s="146" t="str">
        <f t="shared" si="21"/>
        <v/>
      </c>
      <c r="AC980" s="146" t="str">
        <f t="shared" si="22"/>
        <v/>
      </c>
      <c r="AD980" s="148" t="str">
        <f t="shared" si="4042"/>
        <v/>
      </c>
      <c r="AE980" s="148" t="str">
        <f t="shared" si="24"/>
        <v/>
      </c>
      <c r="AF980" s="175" t="str">
        <f t="shared" si="4043"/>
        <v/>
      </c>
      <c r="AG980" s="170" t="str">
        <f t="shared" si="4044"/>
        <v/>
      </c>
      <c r="AH980" s="148" t="str">
        <f t="shared" si="4045"/>
        <v/>
      </c>
      <c r="AI980" s="146" t="str">
        <f t="shared" si="28"/>
        <v/>
      </c>
      <c r="AJ980" s="146" t="str">
        <f t="shared" si="29"/>
        <v/>
      </c>
      <c r="AK980" s="146" t="str">
        <f t="shared" si="30"/>
        <v/>
      </c>
      <c r="AL980" s="146" t="str">
        <f t="shared" si="31"/>
        <v/>
      </c>
      <c r="AM980" s="171" t="str">
        <f t="shared" si="32"/>
        <v/>
      </c>
      <c r="AN980" s="171" t="str">
        <f t="shared" si="33"/>
        <v/>
      </c>
      <c r="AO980" s="146" t="str">
        <f t="shared" si="34"/>
        <v/>
      </c>
      <c r="AP980" s="146" t="str">
        <f t="shared" si="35"/>
        <v/>
      </c>
      <c r="AQ980" s="146" t="str">
        <f t="shared" si="36"/>
        <v/>
      </c>
      <c r="AR980" s="146" t="str">
        <f t="shared" ref="AR980:AS980" si="4098">IF(NOT(ISBLANK(CB980)),CONCATENATE(TEXT(CB980,"yyyy-mm-ddThh:MM:ss"),"Z"),"")</f>
        <v/>
      </c>
      <c r="AS980" s="146" t="str">
        <f t="shared" si="4098"/>
        <v/>
      </c>
      <c r="AT980" s="146" t="str">
        <f t="shared" si="38"/>
        <v/>
      </c>
      <c r="AU980" s="146" t="str">
        <f t="shared" si="39"/>
        <v/>
      </c>
      <c r="AV980" s="146" t="str">
        <f t="shared" ref="AV980:AW980" si="4099">IF(NOT(ISBLANK(DT980)),CONCATENATE(TEXT(DT980,"yyyy-mm-ddThh:MM:ss"),"Z"),"")</f>
        <v/>
      </c>
      <c r="AW980" s="146" t="str">
        <f t="shared" si="4099"/>
        <v/>
      </c>
      <c r="AX980" s="146" t="str">
        <f t="shared" ref="AX980:AZ980" si="4100">IF(NOT(ISBLANK(ED980)),CONCATENATE(TEXT(ED980,"yyyy-mm-ddThh:MM:ss"),"Z"),"")</f>
        <v/>
      </c>
      <c r="AY980" s="146" t="str">
        <f t="shared" si="4100"/>
        <v/>
      </c>
      <c r="AZ980" s="146" t="str">
        <f t="shared" si="4100"/>
        <v/>
      </c>
      <c r="BA980" s="176"/>
      <c r="BB980" s="152"/>
      <c r="BC980" s="177"/>
      <c r="BD980" s="154"/>
      <c r="BE980" s="155"/>
      <c r="BF980" s="154"/>
      <c r="BG980" s="155"/>
      <c r="BH980" s="169"/>
      <c r="BI980" s="162"/>
      <c r="BJ980" s="172"/>
      <c r="BK980" s="162"/>
      <c r="BL980" s="158"/>
      <c r="BM980" s="172"/>
      <c r="BN980" s="162"/>
      <c r="BO980" s="167"/>
      <c r="BP980" s="169"/>
      <c r="BQ980" s="162"/>
      <c r="BR980" s="162"/>
      <c r="BS980" s="174"/>
      <c r="BT980" s="162"/>
      <c r="BU980" s="174"/>
      <c r="BV980" s="174"/>
      <c r="BW980" s="174"/>
      <c r="BX980" s="173"/>
      <c r="BY980" s="158"/>
      <c r="BZ980" s="160"/>
      <c r="CA980" s="172"/>
      <c r="CB980" s="152"/>
      <c r="CC980" s="152"/>
      <c r="CD980" s="156"/>
      <c r="CE980" s="172"/>
      <c r="CF980" s="162"/>
      <c r="CG980" s="162"/>
      <c r="CH980" s="158"/>
      <c r="CI980" s="173"/>
      <c r="CJ980" s="178"/>
      <c r="CK980" s="173"/>
      <c r="CL980" s="165"/>
      <c r="CM980" s="172"/>
      <c r="CN980" s="162"/>
      <c r="CO980" s="162"/>
      <c r="CP980" s="162"/>
      <c r="CQ980" s="162"/>
      <c r="CR980" s="169"/>
      <c r="CS980" s="162"/>
      <c r="CT980" s="162"/>
      <c r="CU980" s="174"/>
      <c r="CV980" s="152"/>
      <c r="CW980" s="173"/>
      <c r="CX980" s="158"/>
      <c r="CY980" s="172"/>
      <c r="CZ980" s="162"/>
      <c r="DA980" s="162"/>
      <c r="DB980" s="158"/>
      <c r="DC980" s="173"/>
      <c r="DD980" s="178"/>
      <c r="DE980" s="173"/>
      <c r="DF980" s="165"/>
      <c r="DG980" s="172"/>
      <c r="DH980" s="178"/>
      <c r="DI980" s="172"/>
      <c r="DJ980" s="178"/>
      <c r="DK980" s="172"/>
      <c r="DL980" s="162"/>
      <c r="DM980" s="167"/>
      <c r="DN980" s="169"/>
      <c r="DO980" s="162"/>
      <c r="DP980" s="162"/>
      <c r="DQ980" s="174"/>
      <c r="DR980" s="152"/>
      <c r="DS980" s="172"/>
      <c r="DT980" s="152"/>
      <c r="DU980" s="152"/>
      <c r="DV980" s="156"/>
      <c r="DW980" s="173"/>
      <c r="DX980" s="158"/>
      <c r="DY980" s="172"/>
      <c r="DZ980" s="162"/>
      <c r="EA980" s="162"/>
      <c r="EB980" s="172"/>
      <c r="EC980" s="172"/>
      <c r="ED980" s="152"/>
      <c r="EE980" s="152"/>
      <c r="EF980" s="152"/>
      <c r="EG980" s="174"/>
      <c r="EH980" s="172"/>
      <c r="EI980" s="162"/>
      <c r="EJ980" s="162"/>
    </row>
    <row r="981" spans="1:140" ht="12.5">
      <c r="A981" s="168"/>
      <c r="B981" s="169"/>
      <c r="C981" s="144" t="str">
        <f t="shared" si="0"/>
        <v/>
      </c>
      <c r="D981" s="144" t="str">
        <f t="shared" si="4034"/>
        <v/>
      </c>
      <c r="E981" s="144" t="str">
        <f t="shared" si="2"/>
        <v/>
      </c>
      <c r="F981" s="145" t="str">
        <f t="shared" si="4035"/>
        <v/>
      </c>
      <c r="G981" s="145" t="str">
        <f t="shared" si="4"/>
        <v/>
      </c>
      <c r="H981" s="145" t="str">
        <f t="shared" si="5"/>
        <v/>
      </c>
      <c r="I981" s="146" t="str">
        <f t="shared" ref="I981:J981" si="4101">IF(COUNTA($DO981:$DX981)&gt;0,$BA981,"")</f>
        <v/>
      </c>
      <c r="J981" s="146" t="str">
        <f t="shared" si="4101"/>
        <v/>
      </c>
      <c r="K981" s="147" t="str">
        <f t="shared" si="43"/>
        <v/>
      </c>
      <c r="L981" s="147" t="str">
        <f t="shared" si="7"/>
        <v/>
      </c>
      <c r="M981" s="147" t="str">
        <f t="shared" si="8"/>
        <v/>
      </c>
      <c r="N981" s="147" t="str">
        <f t="shared" si="48"/>
        <v/>
      </c>
      <c r="O981" s="147" t="str">
        <f t="shared" si="9"/>
        <v/>
      </c>
      <c r="P981" s="146" t="str">
        <f t="shared" si="4037"/>
        <v/>
      </c>
      <c r="Q981" s="147" t="str">
        <f t="shared" si="4038"/>
        <v/>
      </c>
      <c r="R981" s="146" t="str">
        <f t="shared" si="12"/>
        <v/>
      </c>
      <c r="S981" s="146" t="str">
        <f t="shared" si="13"/>
        <v/>
      </c>
      <c r="T981" s="146" t="str">
        <f>IF(NOT(ISBLANK(DH981)),
        IF(AND(ISREF('Input Tenderers'!$J$8:$K$8),COUNTA('Input Tenderers'!$N$8)&gt;0),
                IF(COUNTA('Input Implementation Transactio'!$N981:$O981)&gt;0,"supplier;tenderer;payee","supplier;tenderer"),
                IF(COUNTA('Input Implementation Transactio'!$N981:$O981)&gt;0,"supplier;payee","supplier")
                ),
        IF(COUNTA('Input Implementation Transactio'!$N981:$O981)&gt;0, "payee", "")
        )</f>
        <v/>
      </c>
      <c r="U981" s="146" t="str">
        <f t="shared" si="14"/>
        <v/>
      </c>
      <c r="V981" s="146" t="str">
        <f t="shared" si="15"/>
        <v/>
      </c>
      <c r="W981" s="148" t="str">
        <f t="shared" si="4039"/>
        <v/>
      </c>
      <c r="X981" s="175" t="str">
        <f t="shared" si="4040"/>
        <v/>
      </c>
      <c r="Y981" s="170" t="str">
        <f t="shared" si="4041"/>
        <v/>
      </c>
      <c r="Z981" s="150" t="str">
        <f t="shared" si="19"/>
        <v/>
      </c>
      <c r="AA981" s="146" t="str">
        <f t="shared" si="20"/>
        <v/>
      </c>
      <c r="AB981" s="146" t="str">
        <f t="shared" si="21"/>
        <v/>
      </c>
      <c r="AC981" s="146" t="str">
        <f t="shared" si="22"/>
        <v/>
      </c>
      <c r="AD981" s="148" t="str">
        <f t="shared" si="4042"/>
        <v/>
      </c>
      <c r="AE981" s="148" t="str">
        <f t="shared" si="24"/>
        <v/>
      </c>
      <c r="AF981" s="175" t="str">
        <f t="shared" si="4043"/>
        <v/>
      </c>
      <c r="AG981" s="170" t="str">
        <f t="shared" si="4044"/>
        <v/>
      </c>
      <c r="AH981" s="148" t="str">
        <f t="shared" si="4045"/>
        <v/>
      </c>
      <c r="AI981" s="146" t="str">
        <f t="shared" si="28"/>
        <v/>
      </c>
      <c r="AJ981" s="146" t="str">
        <f t="shared" si="29"/>
        <v/>
      </c>
      <c r="AK981" s="146" t="str">
        <f t="shared" si="30"/>
        <v/>
      </c>
      <c r="AL981" s="146" t="str">
        <f t="shared" si="31"/>
        <v/>
      </c>
      <c r="AM981" s="171" t="str">
        <f t="shared" si="32"/>
        <v/>
      </c>
      <c r="AN981" s="171" t="str">
        <f t="shared" si="33"/>
        <v/>
      </c>
      <c r="AO981" s="146" t="str">
        <f t="shared" si="34"/>
        <v/>
      </c>
      <c r="AP981" s="146" t="str">
        <f t="shared" si="35"/>
        <v/>
      </c>
      <c r="AQ981" s="146" t="str">
        <f t="shared" si="36"/>
        <v/>
      </c>
      <c r="AR981" s="146" t="str">
        <f t="shared" ref="AR981:AS981" si="4102">IF(NOT(ISBLANK(CB981)),CONCATENATE(TEXT(CB981,"yyyy-mm-ddThh:MM:ss"),"Z"),"")</f>
        <v/>
      </c>
      <c r="AS981" s="146" t="str">
        <f t="shared" si="4102"/>
        <v/>
      </c>
      <c r="AT981" s="146" t="str">
        <f t="shared" si="38"/>
        <v/>
      </c>
      <c r="AU981" s="146" t="str">
        <f t="shared" si="39"/>
        <v/>
      </c>
      <c r="AV981" s="146" t="str">
        <f t="shared" ref="AV981:AW981" si="4103">IF(NOT(ISBLANK(DT981)),CONCATENATE(TEXT(DT981,"yyyy-mm-ddThh:MM:ss"),"Z"),"")</f>
        <v/>
      </c>
      <c r="AW981" s="146" t="str">
        <f t="shared" si="4103"/>
        <v/>
      </c>
      <c r="AX981" s="146" t="str">
        <f t="shared" ref="AX981:AZ981" si="4104">IF(NOT(ISBLANK(ED981)),CONCATENATE(TEXT(ED981,"yyyy-mm-ddThh:MM:ss"),"Z"),"")</f>
        <v/>
      </c>
      <c r="AY981" s="146" t="str">
        <f t="shared" si="4104"/>
        <v/>
      </c>
      <c r="AZ981" s="146" t="str">
        <f t="shared" si="4104"/>
        <v/>
      </c>
      <c r="BA981" s="176"/>
      <c r="BB981" s="152"/>
      <c r="BC981" s="177"/>
      <c r="BD981" s="154"/>
      <c r="BE981" s="155"/>
      <c r="BF981" s="154"/>
      <c r="BG981" s="155"/>
      <c r="BH981" s="169"/>
      <c r="BI981" s="162"/>
      <c r="BJ981" s="172"/>
      <c r="BK981" s="162"/>
      <c r="BL981" s="158"/>
      <c r="BM981" s="172"/>
      <c r="BN981" s="162"/>
      <c r="BO981" s="167"/>
      <c r="BP981" s="169"/>
      <c r="BQ981" s="162"/>
      <c r="BR981" s="162"/>
      <c r="BS981" s="174"/>
      <c r="BT981" s="162"/>
      <c r="BU981" s="174"/>
      <c r="BV981" s="174"/>
      <c r="BW981" s="174"/>
      <c r="BX981" s="173"/>
      <c r="BY981" s="158"/>
      <c r="BZ981" s="160"/>
      <c r="CA981" s="172"/>
      <c r="CB981" s="152"/>
      <c r="CC981" s="152"/>
      <c r="CD981" s="156"/>
      <c r="CE981" s="172"/>
      <c r="CF981" s="162"/>
      <c r="CG981" s="162"/>
      <c r="CH981" s="158"/>
      <c r="CI981" s="173"/>
      <c r="CJ981" s="178"/>
      <c r="CK981" s="173"/>
      <c r="CL981" s="165"/>
      <c r="CM981" s="172"/>
      <c r="CN981" s="162"/>
      <c r="CO981" s="162"/>
      <c r="CP981" s="162"/>
      <c r="CQ981" s="162"/>
      <c r="CR981" s="169"/>
      <c r="CS981" s="162"/>
      <c r="CT981" s="162"/>
      <c r="CU981" s="174"/>
      <c r="CV981" s="152"/>
      <c r="CW981" s="173"/>
      <c r="CX981" s="158"/>
      <c r="CY981" s="172"/>
      <c r="CZ981" s="162"/>
      <c r="DA981" s="162"/>
      <c r="DB981" s="158"/>
      <c r="DC981" s="173"/>
      <c r="DD981" s="178"/>
      <c r="DE981" s="173"/>
      <c r="DF981" s="165"/>
      <c r="DG981" s="172"/>
      <c r="DH981" s="178"/>
      <c r="DI981" s="172"/>
      <c r="DJ981" s="178"/>
      <c r="DK981" s="172"/>
      <c r="DL981" s="162"/>
      <c r="DM981" s="167"/>
      <c r="DN981" s="169"/>
      <c r="DO981" s="162"/>
      <c r="DP981" s="162"/>
      <c r="DQ981" s="174"/>
      <c r="DR981" s="152"/>
      <c r="DS981" s="172"/>
      <c r="DT981" s="152"/>
      <c r="DU981" s="152"/>
      <c r="DV981" s="156"/>
      <c r="DW981" s="173"/>
      <c r="DX981" s="158"/>
      <c r="DY981" s="172"/>
      <c r="DZ981" s="162"/>
      <c r="EA981" s="162"/>
      <c r="EB981" s="172"/>
      <c r="EC981" s="172"/>
      <c r="ED981" s="152"/>
      <c r="EE981" s="152"/>
      <c r="EF981" s="152"/>
      <c r="EG981" s="174"/>
      <c r="EH981" s="172"/>
      <c r="EI981" s="162"/>
      <c r="EJ981" s="162"/>
    </row>
    <row r="982" spans="1:140" ht="12.5">
      <c r="A982" s="168"/>
      <c r="B982" s="169"/>
      <c r="C982" s="144" t="str">
        <f t="shared" si="0"/>
        <v/>
      </c>
      <c r="D982" s="144" t="str">
        <f t="shared" si="4034"/>
        <v/>
      </c>
      <c r="E982" s="144" t="str">
        <f t="shared" si="2"/>
        <v/>
      </c>
      <c r="F982" s="145" t="str">
        <f t="shared" si="4035"/>
        <v/>
      </c>
      <c r="G982" s="145" t="str">
        <f t="shared" si="4"/>
        <v/>
      </c>
      <c r="H982" s="145" t="str">
        <f t="shared" si="5"/>
        <v/>
      </c>
      <c r="I982" s="146" t="str">
        <f t="shared" ref="I982:J982" si="4105">IF(COUNTA($DO982:$DX982)&gt;0,$BA982,"")</f>
        <v/>
      </c>
      <c r="J982" s="146" t="str">
        <f t="shared" si="4105"/>
        <v/>
      </c>
      <c r="K982" s="147" t="str">
        <f t="shared" si="43"/>
        <v/>
      </c>
      <c r="L982" s="147" t="str">
        <f t="shared" si="7"/>
        <v/>
      </c>
      <c r="M982" s="147" t="str">
        <f t="shared" si="8"/>
        <v/>
      </c>
      <c r="N982" s="147" t="str">
        <f t="shared" si="48"/>
        <v/>
      </c>
      <c r="O982" s="147" t="str">
        <f t="shared" si="9"/>
        <v/>
      </c>
      <c r="P982" s="146" t="str">
        <f t="shared" si="4037"/>
        <v/>
      </c>
      <c r="Q982" s="147" t="str">
        <f t="shared" si="4038"/>
        <v/>
      </c>
      <c r="R982" s="146" t="str">
        <f t="shared" si="12"/>
        <v/>
      </c>
      <c r="S982" s="146" t="str">
        <f t="shared" si="13"/>
        <v/>
      </c>
      <c r="T982" s="146" t="str">
        <f>IF(NOT(ISBLANK(DH982)),
        IF(AND(ISREF('Input Tenderers'!$J$8:$K$8),COUNTA('Input Tenderers'!$N$8)&gt;0),
                IF(COUNTA('Input Implementation Transactio'!$N982:$O982)&gt;0,"supplier;tenderer;payee","supplier;tenderer"),
                IF(COUNTA('Input Implementation Transactio'!$N982:$O982)&gt;0,"supplier;payee","supplier")
                ),
        IF(COUNTA('Input Implementation Transactio'!$N982:$O982)&gt;0, "payee", "")
        )</f>
        <v/>
      </c>
      <c r="U982" s="146" t="str">
        <f t="shared" si="14"/>
        <v/>
      </c>
      <c r="V982" s="146" t="str">
        <f t="shared" si="15"/>
        <v/>
      </c>
      <c r="W982" s="148" t="str">
        <f t="shared" si="4039"/>
        <v/>
      </c>
      <c r="X982" s="175" t="str">
        <f t="shared" si="4040"/>
        <v/>
      </c>
      <c r="Y982" s="170" t="str">
        <f t="shared" si="4041"/>
        <v/>
      </c>
      <c r="Z982" s="150" t="str">
        <f t="shared" si="19"/>
        <v/>
      </c>
      <c r="AA982" s="146" t="str">
        <f t="shared" si="20"/>
        <v/>
      </c>
      <c r="AB982" s="146" t="str">
        <f t="shared" si="21"/>
        <v/>
      </c>
      <c r="AC982" s="146" t="str">
        <f t="shared" si="22"/>
        <v/>
      </c>
      <c r="AD982" s="148" t="str">
        <f t="shared" si="4042"/>
        <v/>
      </c>
      <c r="AE982" s="148" t="str">
        <f t="shared" si="24"/>
        <v/>
      </c>
      <c r="AF982" s="175" t="str">
        <f t="shared" si="4043"/>
        <v/>
      </c>
      <c r="AG982" s="170" t="str">
        <f t="shared" si="4044"/>
        <v/>
      </c>
      <c r="AH982" s="148" t="str">
        <f t="shared" si="4045"/>
        <v/>
      </c>
      <c r="AI982" s="146" t="str">
        <f t="shared" si="28"/>
        <v/>
      </c>
      <c r="AJ982" s="146" t="str">
        <f t="shared" si="29"/>
        <v/>
      </c>
      <c r="AK982" s="146" t="str">
        <f t="shared" si="30"/>
        <v/>
      </c>
      <c r="AL982" s="146" t="str">
        <f t="shared" si="31"/>
        <v/>
      </c>
      <c r="AM982" s="171" t="str">
        <f t="shared" si="32"/>
        <v/>
      </c>
      <c r="AN982" s="171" t="str">
        <f t="shared" si="33"/>
        <v/>
      </c>
      <c r="AO982" s="146" t="str">
        <f t="shared" si="34"/>
        <v/>
      </c>
      <c r="AP982" s="146" t="str">
        <f t="shared" si="35"/>
        <v/>
      </c>
      <c r="AQ982" s="146" t="str">
        <f t="shared" si="36"/>
        <v/>
      </c>
      <c r="AR982" s="146" t="str">
        <f t="shared" ref="AR982:AS982" si="4106">IF(NOT(ISBLANK(CB982)),CONCATENATE(TEXT(CB982,"yyyy-mm-ddThh:MM:ss"),"Z"),"")</f>
        <v/>
      </c>
      <c r="AS982" s="146" t="str">
        <f t="shared" si="4106"/>
        <v/>
      </c>
      <c r="AT982" s="146" t="str">
        <f t="shared" si="38"/>
        <v/>
      </c>
      <c r="AU982" s="146" t="str">
        <f t="shared" si="39"/>
        <v/>
      </c>
      <c r="AV982" s="146" t="str">
        <f t="shared" ref="AV982:AW982" si="4107">IF(NOT(ISBLANK(DT982)),CONCATENATE(TEXT(DT982,"yyyy-mm-ddThh:MM:ss"),"Z"),"")</f>
        <v/>
      </c>
      <c r="AW982" s="146" t="str">
        <f t="shared" si="4107"/>
        <v/>
      </c>
      <c r="AX982" s="146" t="str">
        <f t="shared" ref="AX982:AZ982" si="4108">IF(NOT(ISBLANK(ED982)),CONCATENATE(TEXT(ED982,"yyyy-mm-ddThh:MM:ss"),"Z"),"")</f>
        <v/>
      </c>
      <c r="AY982" s="146" t="str">
        <f t="shared" si="4108"/>
        <v/>
      </c>
      <c r="AZ982" s="146" t="str">
        <f t="shared" si="4108"/>
        <v/>
      </c>
      <c r="BA982" s="176"/>
      <c r="BB982" s="152"/>
      <c r="BC982" s="177"/>
      <c r="BD982" s="154"/>
      <c r="BE982" s="155"/>
      <c r="BF982" s="154"/>
      <c r="BG982" s="155"/>
      <c r="BH982" s="169"/>
      <c r="BI982" s="162"/>
      <c r="BJ982" s="172"/>
      <c r="BK982" s="162"/>
      <c r="BL982" s="158"/>
      <c r="BM982" s="172"/>
      <c r="BN982" s="162"/>
      <c r="BO982" s="167"/>
      <c r="BP982" s="169"/>
      <c r="BQ982" s="162"/>
      <c r="BR982" s="162"/>
      <c r="BS982" s="174"/>
      <c r="BT982" s="162"/>
      <c r="BU982" s="174"/>
      <c r="BV982" s="174"/>
      <c r="BW982" s="174"/>
      <c r="BX982" s="173"/>
      <c r="BY982" s="158"/>
      <c r="BZ982" s="160"/>
      <c r="CA982" s="172"/>
      <c r="CB982" s="152"/>
      <c r="CC982" s="152"/>
      <c r="CD982" s="156"/>
      <c r="CE982" s="172"/>
      <c r="CF982" s="162"/>
      <c r="CG982" s="162"/>
      <c r="CH982" s="158"/>
      <c r="CI982" s="173"/>
      <c r="CJ982" s="178"/>
      <c r="CK982" s="173"/>
      <c r="CL982" s="165"/>
      <c r="CM982" s="172"/>
      <c r="CN982" s="162"/>
      <c r="CO982" s="162"/>
      <c r="CP982" s="162"/>
      <c r="CQ982" s="162"/>
      <c r="CR982" s="169"/>
      <c r="CS982" s="162"/>
      <c r="CT982" s="162"/>
      <c r="CU982" s="174"/>
      <c r="CV982" s="152"/>
      <c r="CW982" s="173"/>
      <c r="CX982" s="158"/>
      <c r="CY982" s="172"/>
      <c r="CZ982" s="162"/>
      <c r="DA982" s="162"/>
      <c r="DB982" s="158"/>
      <c r="DC982" s="173"/>
      <c r="DD982" s="178"/>
      <c r="DE982" s="173"/>
      <c r="DF982" s="165"/>
      <c r="DG982" s="172"/>
      <c r="DH982" s="178"/>
      <c r="DI982" s="172"/>
      <c r="DJ982" s="178"/>
      <c r="DK982" s="172"/>
      <c r="DL982" s="162"/>
      <c r="DM982" s="167"/>
      <c r="DN982" s="169"/>
      <c r="DO982" s="162"/>
      <c r="DP982" s="162"/>
      <c r="DQ982" s="174"/>
      <c r="DR982" s="152"/>
      <c r="DS982" s="172"/>
      <c r="DT982" s="152"/>
      <c r="DU982" s="152"/>
      <c r="DV982" s="156"/>
      <c r="DW982" s="173"/>
      <c r="DX982" s="158"/>
      <c r="DY982" s="172"/>
      <c r="DZ982" s="162"/>
      <c r="EA982" s="162"/>
      <c r="EB982" s="172"/>
      <c r="EC982" s="172"/>
      <c r="ED982" s="152"/>
      <c r="EE982" s="152"/>
      <c r="EF982" s="152"/>
      <c r="EG982" s="174"/>
      <c r="EH982" s="172"/>
      <c r="EI982" s="162"/>
      <c r="EJ982" s="162"/>
    </row>
    <row r="983" spans="1:140" ht="12.5">
      <c r="A983" s="168"/>
      <c r="B983" s="169"/>
      <c r="C983" s="144" t="str">
        <f t="shared" si="0"/>
        <v/>
      </c>
      <c r="D983" s="144" t="str">
        <f t="shared" si="4034"/>
        <v/>
      </c>
      <c r="E983" s="144" t="str">
        <f t="shared" si="2"/>
        <v/>
      </c>
      <c r="F983" s="145" t="str">
        <f t="shared" si="4035"/>
        <v/>
      </c>
      <c r="G983" s="145" t="str">
        <f t="shared" si="4"/>
        <v/>
      </c>
      <c r="H983" s="145" t="str">
        <f t="shared" si="5"/>
        <v/>
      </c>
      <c r="I983" s="146" t="str">
        <f t="shared" ref="I983:J983" si="4109">IF(COUNTA($DO983:$DX983)&gt;0,$BA983,"")</f>
        <v/>
      </c>
      <c r="J983" s="146" t="str">
        <f t="shared" si="4109"/>
        <v/>
      </c>
      <c r="K983" s="147" t="str">
        <f t="shared" si="43"/>
        <v/>
      </c>
      <c r="L983" s="147" t="str">
        <f t="shared" si="7"/>
        <v/>
      </c>
      <c r="M983" s="147" t="str">
        <f t="shared" si="8"/>
        <v/>
      </c>
      <c r="N983" s="147" t="str">
        <f t="shared" si="48"/>
        <v/>
      </c>
      <c r="O983" s="147" t="str">
        <f t="shared" si="9"/>
        <v/>
      </c>
      <c r="P983" s="146" t="str">
        <f t="shared" si="4037"/>
        <v/>
      </c>
      <c r="Q983" s="147" t="str">
        <f t="shared" si="4038"/>
        <v/>
      </c>
      <c r="R983" s="146" t="str">
        <f t="shared" si="12"/>
        <v/>
      </c>
      <c r="S983" s="146" t="str">
        <f t="shared" si="13"/>
        <v/>
      </c>
      <c r="T983" s="146" t="str">
        <f>IF(NOT(ISBLANK(DH983)),
        IF(AND(ISREF('Input Tenderers'!$J$8:$K$8),COUNTA('Input Tenderers'!$N$8)&gt;0),
                IF(COUNTA('Input Implementation Transactio'!$N983:$O983)&gt;0,"supplier;tenderer;payee","supplier;tenderer"),
                IF(COUNTA('Input Implementation Transactio'!$N983:$O983)&gt;0,"supplier;payee","supplier")
                ),
        IF(COUNTA('Input Implementation Transactio'!$N983:$O983)&gt;0, "payee", "")
        )</f>
        <v/>
      </c>
      <c r="U983" s="146" t="str">
        <f t="shared" si="14"/>
        <v/>
      </c>
      <c r="V983" s="146" t="str">
        <f t="shared" si="15"/>
        <v/>
      </c>
      <c r="W983" s="148" t="str">
        <f t="shared" si="4039"/>
        <v/>
      </c>
      <c r="X983" s="175" t="str">
        <f t="shared" si="4040"/>
        <v/>
      </c>
      <c r="Y983" s="170" t="str">
        <f t="shared" si="4041"/>
        <v/>
      </c>
      <c r="Z983" s="150" t="str">
        <f t="shared" si="19"/>
        <v/>
      </c>
      <c r="AA983" s="146" t="str">
        <f t="shared" si="20"/>
        <v/>
      </c>
      <c r="AB983" s="146" t="str">
        <f t="shared" si="21"/>
        <v/>
      </c>
      <c r="AC983" s="146" t="str">
        <f t="shared" si="22"/>
        <v/>
      </c>
      <c r="AD983" s="148" t="str">
        <f t="shared" si="4042"/>
        <v/>
      </c>
      <c r="AE983" s="148" t="str">
        <f t="shared" si="24"/>
        <v/>
      </c>
      <c r="AF983" s="175" t="str">
        <f t="shared" si="4043"/>
        <v/>
      </c>
      <c r="AG983" s="170" t="str">
        <f t="shared" si="4044"/>
        <v/>
      </c>
      <c r="AH983" s="148" t="str">
        <f t="shared" si="4045"/>
        <v/>
      </c>
      <c r="AI983" s="146" t="str">
        <f t="shared" si="28"/>
        <v/>
      </c>
      <c r="AJ983" s="146" t="str">
        <f t="shared" si="29"/>
        <v/>
      </c>
      <c r="AK983" s="146" t="str">
        <f t="shared" si="30"/>
        <v/>
      </c>
      <c r="AL983" s="146" t="str">
        <f t="shared" si="31"/>
        <v/>
      </c>
      <c r="AM983" s="171" t="str">
        <f t="shared" si="32"/>
        <v/>
      </c>
      <c r="AN983" s="171" t="str">
        <f t="shared" si="33"/>
        <v/>
      </c>
      <c r="AO983" s="146" t="str">
        <f t="shared" si="34"/>
        <v/>
      </c>
      <c r="AP983" s="146" t="str">
        <f t="shared" si="35"/>
        <v/>
      </c>
      <c r="AQ983" s="146" t="str">
        <f t="shared" si="36"/>
        <v/>
      </c>
      <c r="AR983" s="146" t="str">
        <f t="shared" ref="AR983:AS983" si="4110">IF(NOT(ISBLANK(CB983)),CONCATENATE(TEXT(CB983,"yyyy-mm-ddThh:MM:ss"),"Z"),"")</f>
        <v/>
      </c>
      <c r="AS983" s="146" t="str">
        <f t="shared" si="4110"/>
        <v/>
      </c>
      <c r="AT983" s="146" t="str">
        <f t="shared" si="38"/>
        <v/>
      </c>
      <c r="AU983" s="146" t="str">
        <f t="shared" si="39"/>
        <v/>
      </c>
      <c r="AV983" s="146" t="str">
        <f t="shared" ref="AV983:AW983" si="4111">IF(NOT(ISBLANK(DT983)),CONCATENATE(TEXT(DT983,"yyyy-mm-ddThh:MM:ss"),"Z"),"")</f>
        <v/>
      </c>
      <c r="AW983" s="146" t="str">
        <f t="shared" si="4111"/>
        <v/>
      </c>
      <c r="AX983" s="146" t="str">
        <f t="shared" ref="AX983:AZ983" si="4112">IF(NOT(ISBLANK(ED983)),CONCATENATE(TEXT(ED983,"yyyy-mm-ddThh:MM:ss"),"Z"),"")</f>
        <v/>
      </c>
      <c r="AY983" s="146" t="str">
        <f t="shared" si="4112"/>
        <v/>
      </c>
      <c r="AZ983" s="146" t="str">
        <f t="shared" si="4112"/>
        <v/>
      </c>
      <c r="BA983" s="176"/>
      <c r="BB983" s="152"/>
      <c r="BC983" s="177"/>
      <c r="BD983" s="154"/>
      <c r="BE983" s="155"/>
      <c r="BF983" s="154"/>
      <c r="BG983" s="155"/>
      <c r="BH983" s="169"/>
      <c r="BI983" s="162"/>
      <c r="BJ983" s="172"/>
      <c r="BK983" s="162"/>
      <c r="BL983" s="158"/>
      <c r="BM983" s="172"/>
      <c r="BN983" s="162"/>
      <c r="BO983" s="167"/>
      <c r="BP983" s="169"/>
      <c r="BQ983" s="162"/>
      <c r="BR983" s="162"/>
      <c r="BS983" s="174"/>
      <c r="BT983" s="162"/>
      <c r="BU983" s="174"/>
      <c r="BV983" s="174"/>
      <c r="BW983" s="174"/>
      <c r="BX983" s="173"/>
      <c r="BY983" s="158"/>
      <c r="BZ983" s="160"/>
      <c r="CA983" s="172"/>
      <c r="CB983" s="152"/>
      <c r="CC983" s="152"/>
      <c r="CD983" s="156"/>
      <c r="CE983" s="172"/>
      <c r="CF983" s="162"/>
      <c r="CG983" s="162"/>
      <c r="CH983" s="158"/>
      <c r="CI983" s="173"/>
      <c r="CJ983" s="178"/>
      <c r="CK983" s="173"/>
      <c r="CL983" s="165"/>
      <c r="CM983" s="172"/>
      <c r="CN983" s="162"/>
      <c r="CO983" s="162"/>
      <c r="CP983" s="162"/>
      <c r="CQ983" s="162"/>
      <c r="CR983" s="169"/>
      <c r="CS983" s="162"/>
      <c r="CT983" s="162"/>
      <c r="CU983" s="174"/>
      <c r="CV983" s="152"/>
      <c r="CW983" s="173"/>
      <c r="CX983" s="158"/>
      <c r="CY983" s="172"/>
      <c r="CZ983" s="162"/>
      <c r="DA983" s="162"/>
      <c r="DB983" s="158"/>
      <c r="DC983" s="173"/>
      <c r="DD983" s="178"/>
      <c r="DE983" s="173"/>
      <c r="DF983" s="165"/>
      <c r="DG983" s="172"/>
      <c r="DH983" s="178"/>
      <c r="DI983" s="172"/>
      <c r="DJ983" s="178"/>
      <c r="DK983" s="172"/>
      <c r="DL983" s="162"/>
      <c r="DM983" s="167"/>
      <c r="DN983" s="169"/>
      <c r="DO983" s="162"/>
      <c r="DP983" s="162"/>
      <c r="DQ983" s="174"/>
      <c r="DR983" s="152"/>
      <c r="DS983" s="172"/>
      <c r="DT983" s="152"/>
      <c r="DU983" s="152"/>
      <c r="DV983" s="156"/>
      <c r="DW983" s="173"/>
      <c r="DX983" s="158"/>
      <c r="DY983" s="172"/>
      <c r="DZ983" s="162"/>
      <c r="EA983" s="162"/>
      <c r="EB983" s="172"/>
      <c r="EC983" s="172"/>
      <c r="ED983" s="152"/>
      <c r="EE983" s="152"/>
      <c r="EF983" s="152"/>
      <c r="EG983" s="174"/>
      <c r="EH983" s="172"/>
      <c r="EI983" s="162"/>
      <c r="EJ983" s="162"/>
    </row>
    <row r="984" spans="1:140" ht="12.5">
      <c r="A984" s="168"/>
      <c r="B984" s="169"/>
      <c r="C984" s="144" t="str">
        <f t="shared" si="0"/>
        <v/>
      </c>
      <c r="D984" s="144" t="str">
        <f t="shared" si="4034"/>
        <v/>
      </c>
      <c r="E984" s="144" t="str">
        <f t="shared" si="2"/>
        <v/>
      </c>
      <c r="F984" s="145" t="str">
        <f t="shared" si="4035"/>
        <v/>
      </c>
      <c r="G984" s="145" t="str">
        <f t="shared" si="4"/>
        <v/>
      </c>
      <c r="H984" s="145" t="str">
        <f t="shared" si="5"/>
        <v/>
      </c>
      <c r="I984" s="146" t="str">
        <f t="shared" ref="I984:J984" si="4113">IF(COUNTA($DO984:$DX984)&gt;0,$BA984,"")</f>
        <v/>
      </c>
      <c r="J984" s="146" t="str">
        <f t="shared" si="4113"/>
        <v/>
      </c>
      <c r="K984" s="147" t="str">
        <f t="shared" si="43"/>
        <v/>
      </c>
      <c r="L984" s="147" t="str">
        <f t="shared" si="7"/>
        <v/>
      </c>
      <c r="M984" s="147" t="str">
        <f t="shared" si="8"/>
        <v/>
      </c>
      <c r="N984" s="147" t="str">
        <f t="shared" si="48"/>
        <v/>
      </c>
      <c r="O984" s="147" t="str">
        <f t="shared" si="9"/>
        <v/>
      </c>
      <c r="P984" s="146" t="str">
        <f t="shared" si="4037"/>
        <v/>
      </c>
      <c r="Q984" s="147" t="str">
        <f t="shared" si="4038"/>
        <v/>
      </c>
      <c r="R984" s="146" t="str">
        <f t="shared" si="12"/>
        <v/>
      </c>
      <c r="S984" s="146" t="str">
        <f t="shared" si="13"/>
        <v/>
      </c>
      <c r="T984" s="146" t="str">
        <f>IF(NOT(ISBLANK(DH984)),
        IF(AND(ISREF('Input Tenderers'!$J$8:$K$8),COUNTA('Input Tenderers'!$N$8)&gt;0),
                IF(COUNTA('Input Implementation Transactio'!$N984:$O984)&gt;0,"supplier;tenderer;payee","supplier;tenderer"),
                IF(COUNTA('Input Implementation Transactio'!$N984:$O984)&gt;0,"supplier;payee","supplier")
                ),
        IF(COUNTA('Input Implementation Transactio'!$N984:$O984)&gt;0, "payee", "")
        )</f>
        <v/>
      </c>
      <c r="U984" s="146" t="str">
        <f t="shared" si="14"/>
        <v/>
      </c>
      <c r="V984" s="146" t="str">
        <f t="shared" si="15"/>
        <v/>
      </c>
      <c r="W984" s="148" t="str">
        <f t="shared" si="4039"/>
        <v/>
      </c>
      <c r="X984" s="175" t="str">
        <f t="shared" si="4040"/>
        <v/>
      </c>
      <c r="Y984" s="170" t="str">
        <f t="shared" si="4041"/>
        <v/>
      </c>
      <c r="Z984" s="150" t="str">
        <f t="shared" si="19"/>
        <v/>
      </c>
      <c r="AA984" s="146" t="str">
        <f t="shared" si="20"/>
        <v/>
      </c>
      <c r="AB984" s="146" t="str">
        <f t="shared" si="21"/>
        <v/>
      </c>
      <c r="AC984" s="146" t="str">
        <f t="shared" si="22"/>
        <v/>
      </c>
      <c r="AD984" s="148" t="str">
        <f t="shared" si="4042"/>
        <v/>
      </c>
      <c r="AE984" s="148" t="str">
        <f t="shared" si="24"/>
        <v/>
      </c>
      <c r="AF984" s="175" t="str">
        <f t="shared" si="4043"/>
        <v/>
      </c>
      <c r="AG984" s="170" t="str">
        <f t="shared" si="4044"/>
        <v/>
      </c>
      <c r="AH984" s="148" t="str">
        <f t="shared" si="4045"/>
        <v/>
      </c>
      <c r="AI984" s="146" t="str">
        <f t="shared" si="28"/>
        <v/>
      </c>
      <c r="AJ984" s="146" t="str">
        <f t="shared" si="29"/>
        <v/>
      </c>
      <c r="AK984" s="146" t="str">
        <f t="shared" si="30"/>
        <v/>
      </c>
      <c r="AL984" s="146" t="str">
        <f t="shared" si="31"/>
        <v/>
      </c>
      <c r="AM984" s="171" t="str">
        <f t="shared" si="32"/>
        <v/>
      </c>
      <c r="AN984" s="171" t="str">
        <f t="shared" si="33"/>
        <v/>
      </c>
      <c r="AO984" s="146" t="str">
        <f t="shared" si="34"/>
        <v/>
      </c>
      <c r="AP984" s="146" t="str">
        <f t="shared" si="35"/>
        <v/>
      </c>
      <c r="AQ984" s="146" t="str">
        <f t="shared" si="36"/>
        <v/>
      </c>
      <c r="AR984" s="146" t="str">
        <f t="shared" ref="AR984:AS984" si="4114">IF(NOT(ISBLANK(CB984)),CONCATENATE(TEXT(CB984,"yyyy-mm-ddThh:MM:ss"),"Z"),"")</f>
        <v/>
      </c>
      <c r="AS984" s="146" t="str">
        <f t="shared" si="4114"/>
        <v/>
      </c>
      <c r="AT984" s="146" t="str">
        <f t="shared" si="38"/>
        <v/>
      </c>
      <c r="AU984" s="146" t="str">
        <f t="shared" si="39"/>
        <v/>
      </c>
      <c r="AV984" s="146" t="str">
        <f t="shared" ref="AV984:AW984" si="4115">IF(NOT(ISBLANK(DT984)),CONCATENATE(TEXT(DT984,"yyyy-mm-ddThh:MM:ss"),"Z"),"")</f>
        <v/>
      </c>
      <c r="AW984" s="146" t="str">
        <f t="shared" si="4115"/>
        <v/>
      </c>
      <c r="AX984" s="146" t="str">
        <f t="shared" ref="AX984:AZ984" si="4116">IF(NOT(ISBLANK(ED984)),CONCATENATE(TEXT(ED984,"yyyy-mm-ddThh:MM:ss"),"Z"),"")</f>
        <v/>
      </c>
      <c r="AY984" s="146" t="str">
        <f t="shared" si="4116"/>
        <v/>
      </c>
      <c r="AZ984" s="146" t="str">
        <f t="shared" si="4116"/>
        <v/>
      </c>
      <c r="BA984" s="176"/>
      <c r="BB984" s="152"/>
      <c r="BC984" s="177"/>
      <c r="BD984" s="154"/>
      <c r="BE984" s="155"/>
      <c r="BF984" s="154"/>
      <c r="BG984" s="155"/>
      <c r="BH984" s="169"/>
      <c r="BI984" s="162"/>
      <c r="BJ984" s="172"/>
      <c r="BK984" s="162"/>
      <c r="BL984" s="158"/>
      <c r="BM984" s="172"/>
      <c r="BN984" s="162"/>
      <c r="BO984" s="167"/>
      <c r="BP984" s="169"/>
      <c r="BQ984" s="162"/>
      <c r="BR984" s="162"/>
      <c r="BS984" s="174"/>
      <c r="BT984" s="162"/>
      <c r="BU984" s="174"/>
      <c r="BV984" s="174"/>
      <c r="BW984" s="174"/>
      <c r="BX984" s="173"/>
      <c r="BY984" s="158"/>
      <c r="BZ984" s="160"/>
      <c r="CA984" s="172"/>
      <c r="CB984" s="152"/>
      <c r="CC984" s="152"/>
      <c r="CD984" s="156"/>
      <c r="CE984" s="172"/>
      <c r="CF984" s="162"/>
      <c r="CG984" s="162"/>
      <c r="CH984" s="158"/>
      <c r="CI984" s="173"/>
      <c r="CJ984" s="178"/>
      <c r="CK984" s="173"/>
      <c r="CL984" s="165"/>
      <c r="CM984" s="172"/>
      <c r="CN984" s="162"/>
      <c r="CO984" s="162"/>
      <c r="CP984" s="162"/>
      <c r="CQ984" s="162"/>
      <c r="CR984" s="169"/>
      <c r="CS984" s="162"/>
      <c r="CT984" s="162"/>
      <c r="CU984" s="174"/>
      <c r="CV984" s="152"/>
      <c r="CW984" s="173"/>
      <c r="CX984" s="158"/>
      <c r="CY984" s="172"/>
      <c r="CZ984" s="162"/>
      <c r="DA984" s="162"/>
      <c r="DB984" s="158"/>
      <c r="DC984" s="173"/>
      <c r="DD984" s="178"/>
      <c r="DE984" s="173"/>
      <c r="DF984" s="165"/>
      <c r="DG984" s="172"/>
      <c r="DH984" s="178"/>
      <c r="DI984" s="172"/>
      <c r="DJ984" s="178"/>
      <c r="DK984" s="172"/>
      <c r="DL984" s="162"/>
      <c r="DM984" s="167"/>
      <c r="DN984" s="169"/>
      <c r="DO984" s="162"/>
      <c r="DP984" s="162"/>
      <c r="DQ984" s="174"/>
      <c r="DR984" s="152"/>
      <c r="DS984" s="172"/>
      <c r="DT984" s="152"/>
      <c r="DU984" s="152"/>
      <c r="DV984" s="156"/>
      <c r="DW984" s="173"/>
      <c r="DX984" s="158"/>
      <c r="DY984" s="172"/>
      <c r="DZ984" s="162"/>
      <c r="EA984" s="162"/>
      <c r="EB984" s="172"/>
      <c r="EC984" s="172"/>
      <c r="ED984" s="152"/>
      <c r="EE984" s="152"/>
      <c r="EF984" s="152"/>
      <c r="EG984" s="174"/>
      <c r="EH984" s="172"/>
      <c r="EI984" s="162"/>
      <c r="EJ984" s="162"/>
    </row>
    <row r="985" spans="1:140" ht="12.5">
      <c r="A985" s="168"/>
      <c r="B985" s="169"/>
      <c r="C985" s="144" t="str">
        <f t="shared" si="0"/>
        <v/>
      </c>
      <c r="D985" s="144" t="str">
        <f t="shared" si="4034"/>
        <v/>
      </c>
      <c r="E985" s="144" t="str">
        <f t="shared" si="2"/>
        <v/>
      </c>
      <c r="F985" s="145" t="str">
        <f t="shared" si="4035"/>
        <v/>
      </c>
      <c r="G985" s="145" t="str">
        <f t="shared" si="4"/>
        <v/>
      </c>
      <c r="H985" s="145" t="str">
        <f t="shared" si="5"/>
        <v/>
      </c>
      <c r="I985" s="146" t="str">
        <f t="shared" ref="I985:J985" si="4117">IF(COUNTA($DO985:$DX985)&gt;0,$BA985,"")</f>
        <v/>
      </c>
      <c r="J985" s="146" t="str">
        <f t="shared" si="4117"/>
        <v/>
      </c>
      <c r="K985" s="147" t="str">
        <f t="shared" si="43"/>
        <v/>
      </c>
      <c r="L985" s="147" t="str">
        <f t="shared" si="7"/>
        <v/>
      </c>
      <c r="M985" s="147" t="str">
        <f t="shared" si="8"/>
        <v/>
      </c>
      <c r="N985" s="147" t="str">
        <f t="shared" si="48"/>
        <v/>
      </c>
      <c r="O985" s="147" t="str">
        <f t="shared" si="9"/>
        <v/>
      </c>
      <c r="P985" s="146" t="str">
        <f t="shared" si="4037"/>
        <v/>
      </c>
      <c r="Q985" s="147" t="str">
        <f t="shared" si="4038"/>
        <v/>
      </c>
      <c r="R985" s="146" t="str">
        <f t="shared" si="12"/>
        <v/>
      </c>
      <c r="S985" s="146" t="str">
        <f t="shared" si="13"/>
        <v/>
      </c>
      <c r="T985" s="146" t="str">
        <f>IF(NOT(ISBLANK(DH985)),
        IF(AND(ISREF('Input Tenderers'!$J$8:$K$8),COUNTA('Input Tenderers'!$N$8)&gt;0),
                IF(COUNTA('Input Implementation Transactio'!$N985:$O985)&gt;0,"supplier;tenderer;payee","supplier;tenderer"),
                IF(COUNTA('Input Implementation Transactio'!$N985:$O985)&gt;0,"supplier;payee","supplier")
                ),
        IF(COUNTA('Input Implementation Transactio'!$N985:$O985)&gt;0, "payee", "")
        )</f>
        <v/>
      </c>
      <c r="U985" s="146" t="str">
        <f t="shared" si="14"/>
        <v/>
      </c>
      <c r="V985" s="146" t="str">
        <f t="shared" si="15"/>
        <v/>
      </c>
      <c r="W985" s="148" t="str">
        <f t="shared" si="4039"/>
        <v/>
      </c>
      <c r="X985" s="175" t="str">
        <f t="shared" si="4040"/>
        <v/>
      </c>
      <c r="Y985" s="170" t="str">
        <f t="shared" si="4041"/>
        <v/>
      </c>
      <c r="Z985" s="150" t="str">
        <f t="shared" si="19"/>
        <v/>
      </c>
      <c r="AA985" s="146" t="str">
        <f t="shared" si="20"/>
        <v/>
      </c>
      <c r="AB985" s="146" t="str">
        <f t="shared" si="21"/>
        <v/>
      </c>
      <c r="AC985" s="146" t="str">
        <f t="shared" si="22"/>
        <v/>
      </c>
      <c r="AD985" s="148" t="str">
        <f t="shared" si="4042"/>
        <v/>
      </c>
      <c r="AE985" s="148" t="str">
        <f t="shared" si="24"/>
        <v/>
      </c>
      <c r="AF985" s="175" t="str">
        <f t="shared" si="4043"/>
        <v/>
      </c>
      <c r="AG985" s="170" t="str">
        <f t="shared" si="4044"/>
        <v/>
      </c>
      <c r="AH985" s="148" t="str">
        <f t="shared" si="4045"/>
        <v/>
      </c>
      <c r="AI985" s="146" t="str">
        <f t="shared" si="28"/>
        <v/>
      </c>
      <c r="AJ985" s="146" t="str">
        <f t="shared" si="29"/>
        <v/>
      </c>
      <c r="AK985" s="146" t="str">
        <f t="shared" si="30"/>
        <v/>
      </c>
      <c r="AL985" s="146" t="str">
        <f t="shared" si="31"/>
        <v/>
      </c>
      <c r="AM985" s="171" t="str">
        <f t="shared" si="32"/>
        <v/>
      </c>
      <c r="AN985" s="171" t="str">
        <f t="shared" si="33"/>
        <v/>
      </c>
      <c r="AO985" s="146" t="str">
        <f t="shared" si="34"/>
        <v/>
      </c>
      <c r="AP985" s="146" t="str">
        <f t="shared" si="35"/>
        <v/>
      </c>
      <c r="AQ985" s="146" t="str">
        <f t="shared" si="36"/>
        <v/>
      </c>
      <c r="AR985" s="146" t="str">
        <f t="shared" ref="AR985:AS985" si="4118">IF(NOT(ISBLANK(CB985)),CONCATENATE(TEXT(CB985,"yyyy-mm-ddThh:MM:ss"),"Z"),"")</f>
        <v/>
      </c>
      <c r="AS985" s="146" t="str">
        <f t="shared" si="4118"/>
        <v/>
      </c>
      <c r="AT985" s="146" t="str">
        <f t="shared" si="38"/>
        <v/>
      </c>
      <c r="AU985" s="146" t="str">
        <f t="shared" si="39"/>
        <v/>
      </c>
      <c r="AV985" s="146" t="str">
        <f t="shared" ref="AV985:AW985" si="4119">IF(NOT(ISBLANK(DT985)),CONCATENATE(TEXT(DT985,"yyyy-mm-ddThh:MM:ss"),"Z"),"")</f>
        <v/>
      </c>
      <c r="AW985" s="146" t="str">
        <f t="shared" si="4119"/>
        <v/>
      </c>
      <c r="AX985" s="146" t="str">
        <f t="shared" ref="AX985:AZ985" si="4120">IF(NOT(ISBLANK(ED985)),CONCATENATE(TEXT(ED985,"yyyy-mm-ddThh:MM:ss"),"Z"),"")</f>
        <v/>
      </c>
      <c r="AY985" s="146" t="str">
        <f t="shared" si="4120"/>
        <v/>
      </c>
      <c r="AZ985" s="146" t="str">
        <f t="shared" si="4120"/>
        <v/>
      </c>
      <c r="BA985" s="176"/>
      <c r="BB985" s="152"/>
      <c r="BC985" s="177"/>
      <c r="BD985" s="154"/>
      <c r="BE985" s="155"/>
      <c r="BF985" s="154"/>
      <c r="BG985" s="155"/>
      <c r="BH985" s="169"/>
      <c r="BI985" s="162"/>
      <c r="BJ985" s="172"/>
      <c r="BK985" s="162"/>
      <c r="BL985" s="158"/>
      <c r="BM985" s="172"/>
      <c r="BN985" s="162"/>
      <c r="BO985" s="167"/>
      <c r="BP985" s="169"/>
      <c r="BQ985" s="162"/>
      <c r="BR985" s="162"/>
      <c r="BS985" s="174"/>
      <c r="BT985" s="162"/>
      <c r="BU985" s="174"/>
      <c r="BV985" s="174"/>
      <c r="BW985" s="174"/>
      <c r="BX985" s="173"/>
      <c r="BY985" s="158"/>
      <c r="BZ985" s="160"/>
      <c r="CA985" s="172"/>
      <c r="CB985" s="152"/>
      <c r="CC985" s="152"/>
      <c r="CD985" s="156"/>
      <c r="CE985" s="172"/>
      <c r="CF985" s="162"/>
      <c r="CG985" s="162"/>
      <c r="CH985" s="158"/>
      <c r="CI985" s="173"/>
      <c r="CJ985" s="178"/>
      <c r="CK985" s="173"/>
      <c r="CL985" s="165"/>
      <c r="CM985" s="172"/>
      <c r="CN985" s="162"/>
      <c r="CO985" s="162"/>
      <c r="CP985" s="162"/>
      <c r="CQ985" s="162"/>
      <c r="CR985" s="169"/>
      <c r="CS985" s="162"/>
      <c r="CT985" s="162"/>
      <c r="CU985" s="174"/>
      <c r="CV985" s="152"/>
      <c r="CW985" s="173"/>
      <c r="CX985" s="158"/>
      <c r="CY985" s="172"/>
      <c r="CZ985" s="162"/>
      <c r="DA985" s="162"/>
      <c r="DB985" s="158"/>
      <c r="DC985" s="173"/>
      <c r="DD985" s="178"/>
      <c r="DE985" s="173"/>
      <c r="DF985" s="165"/>
      <c r="DG985" s="172"/>
      <c r="DH985" s="178"/>
      <c r="DI985" s="172"/>
      <c r="DJ985" s="178"/>
      <c r="DK985" s="172"/>
      <c r="DL985" s="162"/>
      <c r="DM985" s="167"/>
      <c r="DN985" s="169"/>
      <c r="DO985" s="162"/>
      <c r="DP985" s="162"/>
      <c r="DQ985" s="174"/>
      <c r="DR985" s="152"/>
      <c r="DS985" s="172"/>
      <c r="DT985" s="152"/>
      <c r="DU985" s="152"/>
      <c r="DV985" s="156"/>
      <c r="DW985" s="173"/>
      <c r="DX985" s="158"/>
      <c r="DY985" s="172"/>
      <c r="DZ985" s="162"/>
      <c r="EA985" s="162"/>
      <c r="EB985" s="172"/>
      <c r="EC985" s="172"/>
      <c r="ED985" s="152"/>
      <c r="EE985" s="152"/>
      <c r="EF985" s="152"/>
      <c r="EG985" s="174"/>
      <c r="EH985" s="172"/>
      <c r="EI985" s="162"/>
      <c r="EJ985" s="162"/>
    </row>
    <row r="986" spans="1:140" ht="12.5">
      <c r="A986" s="168"/>
      <c r="B986" s="169"/>
      <c r="C986" s="144" t="str">
        <f t="shared" si="0"/>
        <v/>
      </c>
      <c r="D986" s="144" t="str">
        <f t="shared" si="4034"/>
        <v/>
      </c>
      <c r="E986" s="144" t="str">
        <f t="shared" si="2"/>
        <v/>
      </c>
      <c r="F986" s="145" t="str">
        <f t="shared" si="4035"/>
        <v/>
      </c>
      <c r="G986" s="145" t="str">
        <f t="shared" si="4"/>
        <v/>
      </c>
      <c r="H986" s="145" t="str">
        <f t="shared" si="5"/>
        <v/>
      </c>
      <c r="I986" s="146" t="str">
        <f t="shared" ref="I986:J986" si="4121">IF(COUNTA($DO986:$DX986)&gt;0,$BA986,"")</f>
        <v/>
      </c>
      <c r="J986" s="146" t="str">
        <f t="shared" si="4121"/>
        <v/>
      </c>
      <c r="K986" s="147" t="str">
        <f t="shared" si="43"/>
        <v/>
      </c>
      <c r="L986" s="147" t="str">
        <f t="shared" si="7"/>
        <v/>
      </c>
      <c r="M986" s="147" t="str">
        <f t="shared" si="8"/>
        <v/>
      </c>
      <c r="N986" s="147" t="str">
        <f t="shared" si="48"/>
        <v/>
      </c>
      <c r="O986" s="147" t="str">
        <f t="shared" si="9"/>
        <v/>
      </c>
      <c r="P986" s="146" t="str">
        <f t="shared" si="4037"/>
        <v/>
      </c>
      <c r="Q986" s="147" t="str">
        <f t="shared" si="4038"/>
        <v/>
      </c>
      <c r="R986" s="146" t="str">
        <f t="shared" si="12"/>
        <v/>
      </c>
      <c r="S986" s="146" t="str">
        <f t="shared" si="13"/>
        <v/>
      </c>
      <c r="T986" s="146" t="str">
        <f>IF(NOT(ISBLANK(DH986)),
        IF(AND(ISREF('Input Tenderers'!$J$8:$K$8),COUNTA('Input Tenderers'!$N$8)&gt;0),
                IF(COUNTA('Input Implementation Transactio'!$N986:$O986)&gt;0,"supplier;tenderer;payee","supplier;tenderer"),
                IF(COUNTA('Input Implementation Transactio'!$N986:$O986)&gt;0,"supplier;payee","supplier")
                ),
        IF(COUNTA('Input Implementation Transactio'!$N986:$O986)&gt;0, "payee", "")
        )</f>
        <v/>
      </c>
      <c r="U986" s="146" t="str">
        <f t="shared" si="14"/>
        <v/>
      </c>
      <c r="V986" s="146" t="str">
        <f t="shared" si="15"/>
        <v/>
      </c>
      <c r="W986" s="148" t="str">
        <f t="shared" si="4039"/>
        <v/>
      </c>
      <c r="X986" s="175" t="str">
        <f t="shared" si="4040"/>
        <v/>
      </c>
      <c r="Y986" s="170" t="str">
        <f t="shared" si="4041"/>
        <v/>
      </c>
      <c r="Z986" s="150" t="str">
        <f t="shared" si="19"/>
        <v/>
      </c>
      <c r="AA986" s="146" t="str">
        <f t="shared" si="20"/>
        <v/>
      </c>
      <c r="AB986" s="146" t="str">
        <f t="shared" si="21"/>
        <v/>
      </c>
      <c r="AC986" s="146" t="str">
        <f t="shared" si="22"/>
        <v/>
      </c>
      <c r="AD986" s="148" t="str">
        <f t="shared" si="4042"/>
        <v/>
      </c>
      <c r="AE986" s="148" t="str">
        <f t="shared" si="24"/>
        <v/>
      </c>
      <c r="AF986" s="175" t="str">
        <f t="shared" si="4043"/>
        <v/>
      </c>
      <c r="AG986" s="170" t="str">
        <f t="shared" si="4044"/>
        <v/>
      </c>
      <c r="AH986" s="148" t="str">
        <f t="shared" si="4045"/>
        <v/>
      </c>
      <c r="AI986" s="146" t="str">
        <f t="shared" si="28"/>
        <v/>
      </c>
      <c r="AJ986" s="146" t="str">
        <f t="shared" si="29"/>
        <v/>
      </c>
      <c r="AK986" s="146" t="str">
        <f t="shared" si="30"/>
        <v/>
      </c>
      <c r="AL986" s="146" t="str">
        <f t="shared" si="31"/>
        <v/>
      </c>
      <c r="AM986" s="171" t="str">
        <f t="shared" si="32"/>
        <v/>
      </c>
      <c r="AN986" s="171" t="str">
        <f t="shared" si="33"/>
        <v/>
      </c>
      <c r="AO986" s="146" t="str">
        <f t="shared" si="34"/>
        <v/>
      </c>
      <c r="AP986" s="146" t="str">
        <f t="shared" si="35"/>
        <v/>
      </c>
      <c r="AQ986" s="146" t="str">
        <f t="shared" si="36"/>
        <v/>
      </c>
      <c r="AR986" s="146" t="str">
        <f t="shared" ref="AR986:AS986" si="4122">IF(NOT(ISBLANK(CB986)),CONCATENATE(TEXT(CB986,"yyyy-mm-ddThh:MM:ss"),"Z"),"")</f>
        <v/>
      </c>
      <c r="AS986" s="146" t="str">
        <f t="shared" si="4122"/>
        <v/>
      </c>
      <c r="AT986" s="146" t="str">
        <f t="shared" si="38"/>
        <v/>
      </c>
      <c r="AU986" s="146" t="str">
        <f t="shared" si="39"/>
        <v/>
      </c>
      <c r="AV986" s="146" t="str">
        <f t="shared" ref="AV986:AW986" si="4123">IF(NOT(ISBLANK(DT986)),CONCATENATE(TEXT(DT986,"yyyy-mm-ddThh:MM:ss"),"Z"),"")</f>
        <v/>
      </c>
      <c r="AW986" s="146" t="str">
        <f t="shared" si="4123"/>
        <v/>
      </c>
      <c r="AX986" s="146" t="str">
        <f t="shared" ref="AX986:AZ986" si="4124">IF(NOT(ISBLANK(ED986)),CONCATENATE(TEXT(ED986,"yyyy-mm-ddThh:MM:ss"),"Z"),"")</f>
        <v/>
      </c>
      <c r="AY986" s="146" t="str">
        <f t="shared" si="4124"/>
        <v/>
      </c>
      <c r="AZ986" s="146" t="str">
        <f t="shared" si="4124"/>
        <v/>
      </c>
      <c r="BA986" s="176"/>
      <c r="BB986" s="152"/>
      <c r="BC986" s="177"/>
      <c r="BD986" s="154"/>
      <c r="BE986" s="155"/>
      <c r="BF986" s="154"/>
      <c r="BG986" s="155"/>
      <c r="BH986" s="169"/>
      <c r="BI986" s="162"/>
      <c r="BJ986" s="172"/>
      <c r="BK986" s="162"/>
      <c r="BL986" s="158"/>
      <c r="BM986" s="172"/>
      <c r="BN986" s="162"/>
      <c r="BO986" s="167"/>
      <c r="BP986" s="169"/>
      <c r="BQ986" s="162"/>
      <c r="BR986" s="162"/>
      <c r="BS986" s="174"/>
      <c r="BT986" s="162"/>
      <c r="BU986" s="174"/>
      <c r="BV986" s="174"/>
      <c r="BW986" s="174"/>
      <c r="BX986" s="173"/>
      <c r="BY986" s="158"/>
      <c r="BZ986" s="160"/>
      <c r="CA986" s="172"/>
      <c r="CB986" s="152"/>
      <c r="CC986" s="152"/>
      <c r="CD986" s="156"/>
      <c r="CE986" s="172"/>
      <c r="CF986" s="162"/>
      <c r="CG986" s="162"/>
      <c r="CH986" s="158"/>
      <c r="CI986" s="173"/>
      <c r="CJ986" s="178"/>
      <c r="CK986" s="173"/>
      <c r="CL986" s="165"/>
      <c r="CM986" s="172"/>
      <c r="CN986" s="162"/>
      <c r="CO986" s="162"/>
      <c r="CP986" s="162"/>
      <c r="CQ986" s="162"/>
      <c r="CR986" s="169"/>
      <c r="CS986" s="162"/>
      <c r="CT986" s="162"/>
      <c r="CU986" s="174"/>
      <c r="CV986" s="152"/>
      <c r="CW986" s="173"/>
      <c r="CX986" s="158"/>
      <c r="CY986" s="172"/>
      <c r="CZ986" s="162"/>
      <c r="DA986" s="162"/>
      <c r="DB986" s="158"/>
      <c r="DC986" s="173"/>
      <c r="DD986" s="178"/>
      <c r="DE986" s="173"/>
      <c r="DF986" s="165"/>
      <c r="DG986" s="172"/>
      <c r="DH986" s="178"/>
      <c r="DI986" s="172"/>
      <c r="DJ986" s="178"/>
      <c r="DK986" s="172"/>
      <c r="DL986" s="162"/>
      <c r="DM986" s="167"/>
      <c r="DN986" s="169"/>
      <c r="DO986" s="162"/>
      <c r="DP986" s="162"/>
      <c r="DQ986" s="174"/>
      <c r="DR986" s="152"/>
      <c r="DS986" s="172"/>
      <c r="DT986" s="152"/>
      <c r="DU986" s="152"/>
      <c r="DV986" s="156"/>
      <c r="DW986" s="173"/>
      <c r="DX986" s="158"/>
      <c r="DY986" s="172"/>
      <c r="DZ986" s="162"/>
      <c r="EA986" s="162"/>
      <c r="EB986" s="172"/>
      <c r="EC986" s="172"/>
      <c r="ED986" s="152"/>
      <c r="EE986" s="152"/>
      <c r="EF986" s="152"/>
      <c r="EG986" s="174"/>
      <c r="EH986" s="172"/>
      <c r="EI986" s="162"/>
      <c r="EJ986" s="162"/>
    </row>
    <row r="987" spans="1:140" ht="12.5">
      <c r="A987" s="168"/>
      <c r="B987" s="169"/>
      <c r="C987" s="144" t="str">
        <f t="shared" si="0"/>
        <v/>
      </c>
      <c r="D987" s="144" t="str">
        <f t="shared" si="4034"/>
        <v/>
      </c>
      <c r="E987" s="144" t="str">
        <f t="shared" si="2"/>
        <v/>
      </c>
      <c r="F987" s="145" t="str">
        <f t="shared" si="4035"/>
        <v/>
      </c>
      <c r="G987" s="145" t="str">
        <f t="shared" si="4"/>
        <v/>
      </c>
      <c r="H987" s="145" t="str">
        <f t="shared" si="5"/>
        <v/>
      </c>
      <c r="I987" s="146" t="str">
        <f t="shared" ref="I987:J987" si="4125">IF(COUNTA($DO987:$DX987)&gt;0,$BA987,"")</f>
        <v/>
      </c>
      <c r="J987" s="146" t="str">
        <f t="shared" si="4125"/>
        <v/>
      </c>
      <c r="K987" s="147" t="str">
        <f t="shared" si="43"/>
        <v/>
      </c>
      <c r="L987" s="147" t="str">
        <f t="shared" si="7"/>
        <v/>
      </c>
      <c r="M987" s="147" t="str">
        <f t="shared" si="8"/>
        <v/>
      </c>
      <c r="N987" s="147" t="str">
        <f t="shared" si="48"/>
        <v/>
      </c>
      <c r="O987" s="147" t="str">
        <f t="shared" si="9"/>
        <v/>
      </c>
      <c r="P987" s="146" t="str">
        <f t="shared" si="4037"/>
        <v/>
      </c>
      <c r="Q987" s="147" t="str">
        <f t="shared" si="4038"/>
        <v/>
      </c>
      <c r="R987" s="146" t="str">
        <f t="shared" si="12"/>
        <v/>
      </c>
      <c r="S987" s="146" t="str">
        <f t="shared" si="13"/>
        <v/>
      </c>
      <c r="T987" s="146" t="str">
        <f>IF(NOT(ISBLANK(DH987)),
        IF(AND(ISREF('Input Tenderers'!$J$8:$K$8),COUNTA('Input Tenderers'!$N$8)&gt;0),
                IF(COUNTA('Input Implementation Transactio'!$N987:$O987)&gt;0,"supplier;tenderer;payee","supplier;tenderer"),
                IF(COUNTA('Input Implementation Transactio'!$N987:$O987)&gt;0,"supplier;payee","supplier")
                ),
        IF(COUNTA('Input Implementation Transactio'!$N987:$O987)&gt;0, "payee", "")
        )</f>
        <v/>
      </c>
      <c r="U987" s="146" t="str">
        <f t="shared" si="14"/>
        <v/>
      </c>
      <c r="V987" s="146" t="str">
        <f t="shared" si="15"/>
        <v/>
      </c>
      <c r="W987" s="148" t="str">
        <f t="shared" si="4039"/>
        <v/>
      </c>
      <c r="X987" s="175" t="str">
        <f t="shared" si="4040"/>
        <v/>
      </c>
      <c r="Y987" s="170" t="str">
        <f t="shared" si="4041"/>
        <v/>
      </c>
      <c r="Z987" s="150" t="str">
        <f t="shared" si="19"/>
        <v/>
      </c>
      <c r="AA987" s="146" t="str">
        <f t="shared" si="20"/>
        <v/>
      </c>
      <c r="AB987" s="146" t="str">
        <f t="shared" si="21"/>
        <v/>
      </c>
      <c r="AC987" s="146" t="str">
        <f t="shared" si="22"/>
        <v/>
      </c>
      <c r="AD987" s="148" t="str">
        <f t="shared" si="4042"/>
        <v/>
      </c>
      <c r="AE987" s="148" t="str">
        <f t="shared" si="24"/>
        <v/>
      </c>
      <c r="AF987" s="175" t="str">
        <f t="shared" si="4043"/>
        <v/>
      </c>
      <c r="AG987" s="170" t="str">
        <f t="shared" si="4044"/>
        <v/>
      </c>
      <c r="AH987" s="148" t="str">
        <f t="shared" si="4045"/>
        <v/>
      </c>
      <c r="AI987" s="146" t="str">
        <f t="shared" si="28"/>
        <v/>
      </c>
      <c r="AJ987" s="146" t="str">
        <f t="shared" si="29"/>
        <v/>
      </c>
      <c r="AK987" s="146" t="str">
        <f t="shared" si="30"/>
        <v/>
      </c>
      <c r="AL987" s="146" t="str">
        <f t="shared" si="31"/>
        <v/>
      </c>
      <c r="AM987" s="171" t="str">
        <f t="shared" si="32"/>
        <v/>
      </c>
      <c r="AN987" s="171" t="str">
        <f t="shared" si="33"/>
        <v/>
      </c>
      <c r="AO987" s="146" t="str">
        <f t="shared" si="34"/>
        <v/>
      </c>
      <c r="AP987" s="146" t="str">
        <f t="shared" si="35"/>
        <v/>
      </c>
      <c r="AQ987" s="146" t="str">
        <f t="shared" si="36"/>
        <v/>
      </c>
      <c r="AR987" s="146" t="str">
        <f t="shared" ref="AR987:AS987" si="4126">IF(NOT(ISBLANK(CB987)),CONCATENATE(TEXT(CB987,"yyyy-mm-ddThh:MM:ss"),"Z"),"")</f>
        <v/>
      </c>
      <c r="AS987" s="146" t="str">
        <f t="shared" si="4126"/>
        <v/>
      </c>
      <c r="AT987" s="146" t="str">
        <f t="shared" si="38"/>
        <v/>
      </c>
      <c r="AU987" s="146" t="str">
        <f t="shared" si="39"/>
        <v/>
      </c>
      <c r="AV987" s="146" t="str">
        <f t="shared" ref="AV987:AW987" si="4127">IF(NOT(ISBLANK(DT987)),CONCATENATE(TEXT(DT987,"yyyy-mm-ddThh:MM:ss"),"Z"),"")</f>
        <v/>
      </c>
      <c r="AW987" s="146" t="str">
        <f t="shared" si="4127"/>
        <v/>
      </c>
      <c r="AX987" s="146" t="str">
        <f t="shared" ref="AX987:AZ987" si="4128">IF(NOT(ISBLANK(ED987)),CONCATENATE(TEXT(ED987,"yyyy-mm-ddThh:MM:ss"),"Z"),"")</f>
        <v/>
      </c>
      <c r="AY987" s="146" t="str">
        <f t="shared" si="4128"/>
        <v/>
      </c>
      <c r="AZ987" s="146" t="str">
        <f t="shared" si="4128"/>
        <v/>
      </c>
      <c r="BA987" s="176"/>
      <c r="BB987" s="152"/>
      <c r="BC987" s="177"/>
      <c r="BD987" s="154"/>
      <c r="BE987" s="155"/>
      <c r="BF987" s="154"/>
      <c r="BG987" s="155"/>
      <c r="BH987" s="169"/>
      <c r="BI987" s="162"/>
      <c r="BJ987" s="172"/>
      <c r="BK987" s="162"/>
      <c r="BL987" s="158"/>
      <c r="BM987" s="172"/>
      <c r="BN987" s="162"/>
      <c r="BO987" s="167"/>
      <c r="BP987" s="169"/>
      <c r="BQ987" s="162"/>
      <c r="BR987" s="162"/>
      <c r="BS987" s="174"/>
      <c r="BT987" s="162"/>
      <c r="BU987" s="174"/>
      <c r="BV987" s="174"/>
      <c r="BW987" s="174"/>
      <c r="BX987" s="173"/>
      <c r="BY987" s="158"/>
      <c r="BZ987" s="160"/>
      <c r="CA987" s="172"/>
      <c r="CB987" s="152"/>
      <c r="CC987" s="152"/>
      <c r="CD987" s="156"/>
      <c r="CE987" s="172"/>
      <c r="CF987" s="162"/>
      <c r="CG987" s="162"/>
      <c r="CH987" s="158"/>
      <c r="CI987" s="173"/>
      <c r="CJ987" s="178"/>
      <c r="CK987" s="173"/>
      <c r="CL987" s="165"/>
      <c r="CM987" s="172"/>
      <c r="CN987" s="162"/>
      <c r="CO987" s="162"/>
      <c r="CP987" s="162"/>
      <c r="CQ987" s="162"/>
      <c r="CR987" s="169"/>
      <c r="CS987" s="162"/>
      <c r="CT987" s="162"/>
      <c r="CU987" s="174"/>
      <c r="CV987" s="152"/>
      <c r="CW987" s="173"/>
      <c r="CX987" s="158"/>
      <c r="CY987" s="172"/>
      <c r="CZ987" s="162"/>
      <c r="DA987" s="162"/>
      <c r="DB987" s="158"/>
      <c r="DC987" s="173"/>
      <c r="DD987" s="178"/>
      <c r="DE987" s="173"/>
      <c r="DF987" s="165"/>
      <c r="DG987" s="172"/>
      <c r="DH987" s="178"/>
      <c r="DI987" s="172"/>
      <c r="DJ987" s="178"/>
      <c r="DK987" s="172"/>
      <c r="DL987" s="162"/>
      <c r="DM987" s="167"/>
      <c r="DN987" s="169"/>
      <c r="DO987" s="162"/>
      <c r="DP987" s="162"/>
      <c r="DQ987" s="174"/>
      <c r="DR987" s="152"/>
      <c r="DS987" s="172"/>
      <c r="DT987" s="152"/>
      <c r="DU987" s="152"/>
      <c r="DV987" s="156"/>
      <c r="DW987" s="173"/>
      <c r="DX987" s="158"/>
      <c r="DY987" s="172"/>
      <c r="DZ987" s="162"/>
      <c r="EA987" s="162"/>
      <c r="EB987" s="172"/>
      <c r="EC987" s="172"/>
      <c r="ED987" s="152"/>
      <c r="EE987" s="152"/>
      <c r="EF987" s="152"/>
      <c r="EG987" s="174"/>
      <c r="EH987" s="172"/>
      <c r="EI987" s="162"/>
      <c r="EJ987" s="162"/>
    </row>
    <row r="988" spans="1:140" ht="12.5">
      <c r="A988" s="168"/>
      <c r="B988" s="169"/>
      <c r="C988" s="144" t="str">
        <f t="shared" si="0"/>
        <v/>
      </c>
      <c r="D988" s="144" t="str">
        <f t="shared" si="4034"/>
        <v/>
      </c>
      <c r="E988" s="144" t="str">
        <f t="shared" si="2"/>
        <v/>
      </c>
      <c r="F988" s="145" t="str">
        <f t="shared" si="4035"/>
        <v/>
      </c>
      <c r="G988" s="145" t="str">
        <f t="shared" si="4"/>
        <v/>
      </c>
      <c r="H988" s="145" t="str">
        <f t="shared" si="5"/>
        <v/>
      </c>
      <c r="I988" s="146" t="str">
        <f t="shared" ref="I988:J988" si="4129">IF(COUNTA($DO988:$DX988)&gt;0,$BA988,"")</f>
        <v/>
      </c>
      <c r="J988" s="146" t="str">
        <f t="shared" si="4129"/>
        <v/>
      </c>
      <c r="K988" s="147" t="str">
        <f t="shared" si="43"/>
        <v/>
      </c>
      <c r="L988" s="147" t="str">
        <f t="shared" si="7"/>
        <v/>
      </c>
      <c r="M988" s="147" t="str">
        <f t="shared" si="8"/>
        <v/>
      </c>
      <c r="N988" s="147" t="str">
        <f t="shared" si="48"/>
        <v/>
      </c>
      <c r="O988" s="147" t="str">
        <f t="shared" si="9"/>
        <v/>
      </c>
      <c r="P988" s="146" t="str">
        <f t="shared" si="4037"/>
        <v/>
      </c>
      <c r="Q988" s="147" t="str">
        <f t="shared" si="4038"/>
        <v/>
      </c>
      <c r="R988" s="146" t="str">
        <f t="shared" si="12"/>
        <v/>
      </c>
      <c r="S988" s="146" t="str">
        <f t="shared" si="13"/>
        <v/>
      </c>
      <c r="T988" s="146" t="str">
        <f>IF(NOT(ISBLANK(DH988)),
        IF(AND(ISREF('Input Tenderers'!$J$8:$K$8),COUNTA('Input Tenderers'!$N$8)&gt;0),
                IF(COUNTA('Input Implementation Transactio'!$N988:$O988)&gt;0,"supplier;tenderer;payee","supplier;tenderer"),
                IF(COUNTA('Input Implementation Transactio'!$N988:$O988)&gt;0,"supplier;payee","supplier")
                ),
        IF(COUNTA('Input Implementation Transactio'!$N988:$O988)&gt;0, "payee", "")
        )</f>
        <v/>
      </c>
      <c r="U988" s="146" t="str">
        <f t="shared" si="14"/>
        <v/>
      </c>
      <c r="V988" s="146" t="str">
        <f t="shared" si="15"/>
        <v/>
      </c>
      <c r="W988" s="148" t="str">
        <f t="shared" si="4039"/>
        <v/>
      </c>
      <c r="X988" s="175" t="str">
        <f t="shared" si="4040"/>
        <v/>
      </c>
      <c r="Y988" s="170" t="str">
        <f t="shared" si="4041"/>
        <v/>
      </c>
      <c r="Z988" s="150" t="str">
        <f t="shared" si="19"/>
        <v/>
      </c>
      <c r="AA988" s="146" t="str">
        <f t="shared" si="20"/>
        <v/>
      </c>
      <c r="AB988" s="146" t="str">
        <f t="shared" si="21"/>
        <v/>
      </c>
      <c r="AC988" s="146" t="str">
        <f t="shared" si="22"/>
        <v/>
      </c>
      <c r="AD988" s="148" t="str">
        <f t="shared" si="4042"/>
        <v/>
      </c>
      <c r="AE988" s="148" t="str">
        <f t="shared" si="24"/>
        <v/>
      </c>
      <c r="AF988" s="175" t="str">
        <f t="shared" si="4043"/>
        <v/>
      </c>
      <c r="AG988" s="170" t="str">
        <f t="shared" si="4044"/>
        <v/>
      </c>
      <c r="AH988" s="148" t="str">
        <f t="shared" si="4045"/>
        <v/>
      </c>
      <c r="AI988" s="146" t="str">
        <f t="shared" si="28"/>
        <v/>
      </c>
      <c r="AJ988" s="146" t="str">
        <f t="shared" si="29"/>
        <v/>
      </c>
      <c r="AK988" s="146" t="str">
        <f t="shared" si="30"/>
        <v/>
      </c>
      <c r="AL988" s="146" t="str">
        <f t="shared" si="31"/>
        <v/>
      </c>
      <c r="AM988" s="171" t="str">
        <f t="shared" si="32"/>
        <v/>
      </c>
      <c r="AN988" s="171" t="str">
        <f t="shared" si="33"/>
        <v/>
      </c>
      <c r="AO988" s="146" t="str">
        <f t="shared" si="34"/>
        <v/>
      </c>
      <c r="AP988" s="146" t="str">
        <f t="shared" si="35"/>
        <v/>
      </c>
      <c r="AQ988" s="146" t="str">
        <f t="shared" si="36"/>
        <v/>
      </c>
      <c r="AR988" s="146" t="str">
        <f t="shared" ref="AR988:AS988" si="4130">IF(NOT(ISBLANK(CB988)),CONCATENATE(TEXT(CB988,"yyyy-mm-ddThh:MM:ss"),"Z"),"")</f>
        <v/>
      </c>
      <c r="AS988" s="146" t="str">
        <f t="shared" si="4130"/>
        <v/>
      </c>
      <c r="AT988" s="146" t="str">
        <f t="shared" si="38"/>
        <v/>
      </c>
      <c r="AU988" s="146" t="str">
        <f t="shared" si="39"/>
        <v/>
      </c>
      <c r="AV988" s="146" t="str">
        <f t="shared" ref="AV988:AW988" si="4131">IF(NOT(ISBLANK(DT988)),CONCATENATE(TEXT(DT988,"yyyy-mm-ddThh:MM:ss"),"Z"),"")</f>
        <v/>
      </c>
      <c r="AW988" s="146" t="str">
        <f t="shared" si="4131"/>
        <v/>
      </c>
      <c r="AX988" s="146" t="str">
        <f t="shared" ref="AX988:AZ988" si="4132">IF(NOT(ISBLANK(ED988)),CONCATENATE(TEXT(ED988,"yyyy-mm-ddThh:MM:ss"),"Z"),"")</f>
        <v/>
      </c>
      <c r="AY988" s="146" t="str">
        <f t="shared" si="4132"/>
        <v/>
      </c>
      <c r="AZ988" s="146" t="str">
        <f t="shared" si="4132"/>
        <v/>
      </c>
      <c r="BA988" s="176"/>
      <c r="BB988" s="152"/>
      <c r="BC988" s="177"/>
      <c r="BD988" s="154"/>
      <c r="BE988" s="155"/>
      <c r="BF988" s="154"/>
      <c r="BG988" s="155"/>
      <c r="BH988" s="169"/>
      <c r="BI988" s="162"/>
      <c r="BJ988" s="172"/>
      <c r="BK988" s="162"/>
      <c r="BL988" s="158"/>
      <c r="BM988" s="172"/>
      <c r="BN988" s="162"/>
      <c r="BO988" s="167"/>
      <c r="BP988" s="169"/>
      <c r="BQ988" s="162"/>
      <c r="BR988" s="162"/>
      <c r="BS988" s="174"/>
      <c r="BT988" s="162"/>
      <c r="BU988" s="174"/>
      <c r="BV988" s="174"/>
      <c r="BW988" s="174"/>
      <c r="BX988" s="173"/>
      <c r="BY988" s="158"/>
      <c r="BZ988" s="160"/>
      <c r="CA988" s="172"/>
      <c r="CB988" s="152"/>
      <c r="CC988" s="152"/>
      <c r="CD988" s="156"/>
      <c r="CE988" s="172"/>
      <c r="CF988" s="162"/>
      <c r="CG988" s="162"/>
      <c r="CH988" s="158"/>
      <c r="CI988" s="173"/>
      <c r="CJ988" s="178"/>
      <c r="CK988" s="173"/>
      <c r="CL988" s="165"/>
      <c r="CM988" s="172"/>
      <c r="CN988" s="162"/>
      <c r="CO988" s="162"/>
      <c r="CP988" s="162"/>
      <c r="CQ988" s="162"/>
      <c r="CR988" s="169"/>
      <c r="CS988" s="162"/>
      <c r="CT988" s="162"/>
      <c r="CU988" s="174"/>
      <c r="CV988" s="152"/>
      <c r="CW988" s="173"/>
      <c r="CX988" s="158"/>
      <c r="CY988" s="172"/>
      <c r="CZ988" s="162"/>
      <c r="DA988" s="162"/>
      <c r="DB988" s="158"/>
      <c r="DC988" s="173"/>
      <c r="DD988" s="178"/>
      <c r="DE988" s="173"/>
      <c r="DF988" s="165"/>
      <c r="DG988" s="172"/>
      <c r="DH988" s="178"/>
      <c r="DI988" s="172"/>
      <c r="DJ988" s="178"/>
      <c r="DK988" s="172"/>
      <c r="DL988" s="162"/>
      <c r="DM988" s="167"/>
      <c r="DN988" s="169"/>
      <c r="DO988" s="162"/>
      <c r="DP988" s="162"/>
      <c r="DQ988" s="174"/>
      <c r="DR988" s="152"/>
      <c r="DS988" s="172"/>
      <c r="DT988" s="152"/>
      <c r="DU988" s="152"/>
      <c r="DV988" s="156"/>
      <c r="DW988" s="173"/>
      <c r="DX988" s="158"/>
      <c r="DY988" s="172"/>
      <c r="DZ988" s="162"/>
      <c r="EA988" s="162"/>
      <c r="EB988" s="172"/>
      <c r="EC988" s="172"/>
      <c r="ED988" s="152"/>
      <c r="EE988" s="152"/>
      <c r="EF988" s="152"/>
      <c r="EG988" s="174"/>
      <c r="EH988" s="172"/>
      <c r="EI988" s="162"/>
      <c r="EJ988" s="162"/>
    </row>
    <row r="989" spans="1:140" ht="12.5">
      <c r="A989" s="168"/>
      <c r="B989" s="169"/>
      <c r="C989" s="144" t="str">
        <f t="shared" si="0"/>
        <v/>
      </c>
      <c r="D989" s="144" t="str">
        <f t="shared" si="4034"/>
        <v/>
      </c>
      <c r="E989" s="144" t="str">
        <f t="shared" si="2"/>
        <v/>
      </c>
      <c r="F989" s="145" t="str">
        <f t="shared" si="4035"/>
        <v/>
      </c>
      <c r="G989" s="145" t="str">
        <f t="shared" si="4"/>
        <v/>
      </c>
      <c r="H989" s="145" t="str">
        <f t="shared" si="5"/>
        <v/>
      </c>
      <c r="I989" s="146" t="str">
        <f t="shared" ref="I989:J989" si="4133">IF(COUNTA($DO989:$DX989)&gt;0,$BA989,"")</f>
        <v/>
      </c>
      <c r="J989" s="146" t="str">
        <f t="shared" si="4133"/>
        <v/>
      </c>
      <c r="K989" s="147" t="str">
        <f t="shared" si="43"/>
        <v/>
      </c>
      <c r="L989" s="147" t="str">
        <f t="shared" si="7"/>
        <v/>
      </c>
      <c r="M989" s="147" t="str">
        <f t="shared" si="8"/>
        <v/>
      </c>
      <c r="N989" s="147" t="str">
        <f t="shared" si="48"/>
        <v/>
      </c>
      <c r="O989" s="147" t="str">
        <f t="shared" si="9"/>
        <v/>
      </c>
      <c r="P989" s="146" t="str">
        <f t="shared" si="4037"/>
        <v/>
      </c>
      <c r="Q989" s="147" t="str">
        <f t="shared" si="4038"/>
        <v/>
      </c>
      <c r="R989" s="146" t="str">
        <f t="shared" si="12"/>
        <v/>
      </c>
      <c r="S989" s="146" t="str">
        <f t="shared" si="13"/>
        <v/>
      </c>
      <c r="T989" s="146" t="str">
        <f>IF(NOT(ISBLANK(DH989)),
        IF(AND(ISREF('Input Tenderers'!$J$8:$K$8),COUNTA('Input Tenderers'!$N$8)&gt;0),
                IF(COUNTA('Input Implementation Transactio'!$N989:$O989)&gt;0,"supplier;tenderer;payee","supplier;tenderer"),
                IF(COUNTA('Input Implementation Transactio'!$N989:$O989)&gt;0,"supplier;payee","supplier")
                ),
        IF(COUNTA('Input Implementation Transactio'!$N989:$O989)&gt;0, "payee", "")
        )</f>
        <v/>
      </c>
      <c r="U989" s="146" t="str">
        <f t="shared" si="14"/>
        <v/>
      </c>
      <c r="V989" s="146" t="str">
        <f t="shared" si="15"/>
        <v/>
      </c>
      <c r="W989" s="148" t="str">
        <f t="shared" si="4039"/>
        <v/>
      </c>
      <c r="X989" s="175" t="str">
        <f t="shared" si="4040"/>
        <v/>
      </c>
      <c r="Y989" s="170" t="str">
        <f t="shared" si="4041"/>
        <v/>
      </c>
      <c r="Z989" s="150" t="str">
        <f t="shared" si="19"/>
        <v/>
      </c>
      <c r="AA989" s="146" t="str">
        <f t="shared" si="20"/>
        <v/>
      </c>
      <c r="AB989" s="146" t="str">
        <f t="shared" si="21"/>
        <v/>
      </c>
      <c r="AC989" s="146" t="str">
        <f t="shared" si="22"/>
        <v/>
      </c>
      <c r="AD989" s="148" t="str">
        <f t="shared" si="4042"/>
        <v/>
      </c>
      <c r="AE989" s="148" t="str">
        <f t="shared" si="24"/>
        <v/>
      </c>
      <c r="AF989" s="175" t="str">
        <f t="shared" si="4043"/>
        <v/>
      </c>
      <c r="AG989" s="170" t="str">
        <f t="shared" si="4044"/>
        <v/>
      </c>
      <c r="AH989" s="148" t="str">
        <f t="shared" si="4045"/>
        <v/>
      </c>
      <c r="AI989" s="146" t="str">
        <f t="shared" si="28"/>
        <v/>
      </c>
      <c r="AJ989" s="146" t="str">
        <f t="shared" si="29"/>
        <v/>
      </c>
      <c r="AK989" s="146" t="str">
        <f t="shared" si="30"/>
        <v/>
      </c>
      <c r="AL989" s="146" t="str">
        <f t="shared" si="31"/>
        <v/>
      </c>
      <c r="AM989" s="171" t="str">
        <f t="shared" si="32"/>
        <v/>
      </c>
      <c r="AN989" s="171" t="str">
        <f t="shared" si="33"/>
        <v/>
      </c>
      <c r="AO989" s="146" t="str">
        <f t="shared" si="34"/>
        <v/>
      </c>
      <c r="AP989" s="146" t="str">
        <f t="shared" si="35"/>
        <v/>
      </c>
      <c r="AQ989" s="146" t="str">
        <f t="shared" si="36"/>
        <v/>
      </c>
      <c r="AR989" s="146" t="str">
        <f t="shared" ref="AR989:AS989" si="4134">IF(NOT(ISBLANK(CB989)),CONCATENATE(TEXT(CB989,"yyyy-mm-ddThh:MM:ss"),"Z"),"")</f>
        <v/>
      </c>
      <c r="AS989" s="146" t="str">
        <f t="shared" si="4134"/>
        <v/>
      </c>
      <c r="AT989" s="146" t="str">
        <f t="shared" si="38"/>
        <v/>
      </c>
      <c r="AU989" s="146" t="str">
        <f t="shared" si="39"/>
        <v/>
      </c>
      <c r="AV989" s="146" t="str">
        <f t="shared" ref="AV989:AW989" si="4135">IF(NOT(ISBLANK(DT989)),CONCATENATE(TEXT(DT989,"yyyy-mm-ddThh:MM:ss"),"Z"),"")</f>
        <v/>
      </c>
      <c r="AW989" s="146" t="str">
        <f t="shared" si="4135"/>
        <v/>
      </c>
      <c r="AX989" s="146" t="str">
        <f t="shared" ref="AX989:AZ989" si="4136">IF(NOT(ISBLANK(ED989)),CONCATENATE(TEXT(ED989,"yyyy-mm-ddThh:MM:ss"),"Z"),"")</f>
        <v/>
      </c>
      <c r="AY989" s="146" t="str">
        <f t="shared" si="4136"/>
        <v/>
      </c>
      <c r="AZ989" s="146" t="str">
        <f t="shared" si="4136"/>
        <v/>
      </c>
      <c r="BA989" s="176"/>
      <c r="BB989" s="152"/>
      <c r="BC989" s="177"/>
      <c r="BD989" s="154"/>
      <c r="BE989" s="155"/>
      <c r="BF989" s="154"/>
      <c r="BG989" s="155"/>
      <c r="BH989" s="169"/>
      <c r="BI989" s="162"/>
      <c r="BJ989" s="172"/>
      <c r="BK989" s="162"/>
      <c r="BL989" s="158"/>
      <c r="BM989" s="172"/>
      <c r="BN989" s="162"/>
      <c r="BO989" s="167"/>
      <c r="BP989" s="169"/>
      <c r="BQ989" s="162"/>
      <c r="BR989" s="162"/>
      <c r="BS989" s="174"/>
      <c r="BT989" s="162"/>
      <c r="BU989" s="174"/>
      <c r="BV989" s="174"/>
      <c r="BW989" s="174"/>
      <c r="BX989" s="173"/>
      <c r="BY989" s="158"/>
      <c r="BZ989" s="160"/>
      <c r="CA989" s="172"/>
      <c r="CB989" s="152"/>
      <c r="CC989" s="152"/>
      <c r="CD989" s="156"/>
      <c r="CE989" s="172"/>
      <c r="CF989" s="162"/>
      <c r="CG989" s="162"/>
      <c r="CH989" s="158"/>
      <c r="CI989" s="173"/>
      <c r="CJ989" s="178"/>
      <c r="CK989" s="173"/>
      <c r="CL989" s="165"/>
      <c r="CM989" s="172"/>
      <c r="CN989" s="162"/>
      <c r="CO989" s="162"/>
      <c r="CP989" s="162"/>
      <c r="CQ989" s="162"/>
      <c r="CR989" s="169"/>
      <c r="CS989" s="162"/>
      <c r="CT989" s="162"/>
      <c r="CU989" s="174"/>
      <c r="CV989" s="152"/>
      <c r="CW989" s="173"/>
      <c r="CX989" s="158"/>
      <c r="CY989" s="172"/>
      <c r="CZ989" s="162"/>
      <c r="DA989" s="162"/>
      <c r="DB989" s="158"/>
      <c r="DC989" s="173"/>
      <c r="DD989" s="178"/>
      <c r="DE989" s="173"/>
      <c r="DF989" s="165"/>
      <c r="DG989" s="172"/>
      <c r="DH989" s="178"/>
      <c r="DI989" s="172"/>
      <c r="DJ989" s="178"/>
      <c r="DK989" s="172"/>
      <c r="DL989" s="162"/>
      <c r="DM989" s="167"/>
      <c r="DN989" s="169"/>
      <c r="DO989" s="162"/>
      <c r="DP989" s="162"/>
      <c r="DQ989" s="174"/>
      <c r="DR989" s="152"/>
      <c r="DS989" s="172"/>
      <c r="DT989" s="152"/>
      <c r="DU989" s="152"/>
      <c r="DV989" s="156"/>
      <c r="DW989" s="173"/>
      <c r="DX989" s="158"/>
      <c r="DY989" s="172"/>
      <c r="DZ989" s="162"/>
      <c r="EA989" s="162"/>
      <c r="EB989" s="172"/>
      <c r="EC989" s="172"/>
      <c r="ED989" s="152"/>
      <c r="EE989" s="152"/>
      <c r="EF989" s="152"/>
      <c r="EG989" s="174"/>
      <c r="EH989" s="172"/>
      <c r="EI989" s="162"/>
      <c r="EJ989" s="162"/>
    </row>
    <row r="990" spans="1:140" ht="12.5">
      <c r="A990" s="168"/>
      <c r="B990" s="169"/>
      <c r="C990" s="144" t="str">
        <f t="shared" si="0"/>
        <v/>
      </c>
      <c r="D990" s="144" t="str">
        <f t="shared" si="4034"/>
        <v/>
      </c>
      <c r="E990" s="144" t="str">
        <f t="shared" si="2"/>
        <v/>
      </c>
      <c r="F990" s="145" t="str">
        <f t="shared" si="4035"/>
        <v/>
      </c>
      <c r="G990" s="145" t="str">
        <f t="shared" si="4"/>
        <v/>
      </c>
      <c r="H990" s="145" t="str">
        <f t="shared" si="5"/>
        <v/>
      </c>
      <c r="I990" s="146" t="str">
        <f t="shared" ref="I990:J990" si="4137">IF(COUNTA($DO990:$DX990)&gt;0,$BA990,"")</f>
        <v/>
      </c>
      <c r="J990" s="146" t="str">
        <f t="shared" si="4137"/>
        <v/>
      </c>
      <c r="K990" s="147" t="str">
        <f t="shared" si="43"/>
        <v/>
      </c>
      <c r="L990" s="147" t="str">
        <f t="shared" si="7"/>
        <v/>
      </c>
      <c r="M990" s="147" t="str">
        <f t="shared" si="8"/>
        <v/>
      </c>
      <c r="N990" s="147" t="str">
        <f t="shared" si="48"/>
        <v/>
      </c>
      <c r="O990" s="147" t="str">
        <f t="shared" si="9"/>
        <v/>
      </c>
      <c r="P990" s="146" t="str">
        <f t="shared" si="4037"/>
        <v/>
      </c>
      <c r="Q990" s="147" t="str">
        <f t="shared" si="4038"/>
        <v/>
      </c>
      <c r="R990" s="146" t="str">
        <f t="shared" si="12"/>
        <v/>
      </c>
      <c r="S990" s="146" t="str">
        <f t="shared" si="13"/>
        <v/>
      </c>
      <c r="T990" s="146" t="str">
        <f>IF(NOT(ISBLANK(DH990)),
        IF(AND(ISREF('Input Tenderers'!$J$8:$K$8),COUNTA('Input Tenderers'!$N$8)&gt;0),
                IF(COUNTA('Input Implementation Transactio'!$N990:$O990)&gt;0,"supplier;tenderer;payee","supplier;tenderer"),
                IF(COUNTA('Input Implementation Transactio'!$N990:$O990)&gt;0,"supplier;payee","supplier")
                ),
        IF(COUNTA('Input Implementation Transactio'!$N990:$O990)&gt;0, "payee", "")
        )</f>
        <v/>
      </c>
      <c r="U990" s="146" t="str">
        <f t="shared" si="14"/>
        <v/>
      </c>
      <c r="V990" s="146" t="str">
        <f t="shared" si="15"/>
        <v/>
      </c>
      <c r="W990" s="148" t="str">
        <f t="shared" si="4039"/>
        <v/>
      </c>
      <c r="X990" s="175" t="str">
        <f t="shared" si="4040"/>
        <v/>
      </c>
      <c r="Y990" s="170" t="str">
        <f t="shared" si="4041"/>
        <v/>
      </c>
      <c r="Z990" s="150" t="str">
        <f t="shared" si="19"/>
        <v/>
      </c>
      <c r="AA990" s="146" t="str">
        <f t="shared" si="20"/>
        <v/>
      </c>
      <c r="AB990" s="146" t="str">
        <f t="shared" si="21"/>
        <v/>
      </c>
      <c r="AC990" s="146" t="str">
        <f t="shared" si="22"/>
        <v/>
      </c>
      <c r="AD990" s="148" t="str">
        <f t="shared" si="4042"/>
        <v/>
      </c>
      <c r="AE990" s="148" t="str">
        <f t="shared" si="24"/>
        <v/>
      </c>
      <c r="AF990" s="175" t="str">
        <f t="shared" si="4043"/>
        <v/>
      </c>
      <c r="AG990" s="170" t="str">
        <f t="shared" si="4044"/>
        <v/>
      </c>
      <c r="AH990" s="148" t="str">
        <f t="shared" si="4045"/>
        <v/>
      </c>
      <c r="AI990" s="146" t="str">
        <f t="shared" si="28"/>
        <v/>
      </c>
      <c r="AJ990" s="146" t="str">
        <f t="shared" si="29"/>
        <v/>
      </c>
      <c r="AK990" s="146" t="str">
        <f t="shared" si="30"/>
        <v/>
      </c>
      <c r="AL990" s="146" t="str">
        <f t="shared" si="31"/>
        <v/>
      </c>
      <c r="AM990" s="171" t="str">
        <f t="shared" si="32"/>
        <v/>
      </c>
      <c r="AN990" s="171" t="str">
        <f t="shared" si="33"/>
        <v/>
      </c>
      <c r="AO990" s="146" t="str">
        <f t="shared" si="34"/>
        <v/>
      </c>
      <c r="AP990" s="146" t="str">
        <f t="shared" si="35"/>
        <v/>
      </c>
      <c r="AQ990" s="146" t="str">
        <f t="shared" si="36"/>
        <v/>
      </c>
      <c r="AR990" s="146" t="str">
        <f t="shared" ref="AR990:AS990" si="4138">IF(NOT(ISBLANK(CB990)),CONCATENATE(TEXT(CB990,"yyyy-mm-ddThh:MM:ss"),"Z"),"")</f>
        <v/>
      </c>
      <c r="AS990" s="146" t="str">
        <f t="shared" si="4138"/>
        <v/>
      </c>
      <c r="AT990" s="146" t="str">
        <f t="shared" si="38"/>
        <v/>
      </c>
      <c r="AU990" s="146" t="str">
        <f t="shared" si="39"/>
        <v/>
      </c>
      <c r="AV990" s="146" t="str">
        <f t="shared" ref="AV990:AW990" si="4139">IF(NOT(ISBLANK(DT990)),CONCATENATE(TEXT(DT990,"yyyy-mm-ddThh:MM:ss"),"Z"),"")</f>
        <v/>
      </c>
      <c r="AW990" s="146" t="str">
        <f t="shared" si="4139"/>
        <v/>
      </c>
      <c r="AX990" s="146" t="str">
        <f t="shared" ref="AX990:AZ990" si="4140">IF(NOT(ISBLANK(ED990)),CONCATENATE(TEXT(ED990,"yyyy-mm-ddThh:MM:ss"),"Z"),"")</f>
        <v/>
      </c>
      <c r="AY990" s="146" t="str">
        <f t="shared" si="4140"/>
        <v/>
      </c>
      <c r="AZ990" s="146" t="str">
        <f t="shared" si="4140"/>
        <v/>
      </c>
      <c r="BA990" s="176"/>
      <c r="BB990" s="152"/>
      <c r="BC990" s="177"/>
      <c r="BD990" s="154"/>
      <c r="BE990" s="155"/>
      <c r="BF990" s="154"/>
      <c r="BG990" s="155"/>
      <c r="BH990" s="169"/>
      <c r="BI990" s="162"/>
      <c r="BJ990" s="172"/>
      <c r="BK990" s="162"/>
      <c r="BL990" s="158"/>
      <c r="BM990" s="172"/>
      <c r="BN990" s="162"/>
      <c r="BO990" s="167"/>
      <c r="BP990" s="169"/>
      <c r="BQ990" s="162"/>
      <c r="BR990" s="162"/>
      <c r="BS990" s="174"/>
      <c r="BT990" s="162"/>
      <c r="BU990" s="174"/>
      <c r="BV990" s="174"/>
      <c r="BW990" s="174"/>
      <c r="BX990" s="173"/>
      <c r="BY990" s="158"/>
      <c r="BZ990" s="160"/>
      <c r="CA990" s="172"/>
      <c r="CB990" s="152"/>
      <c r="CC990" s="152"/>
      <c r="CD990" s="156"/>
      <c r="CE990" s="172"/>
      <c r="CF990" s="162"/>
      <c r="CG990" s="162"/>
      <c r="CH990" s="158"/>
      <c r="CI990" s="173"/>
      <c r="CJ990" s="178"/>
      <c r="CK990" s="173"/>
      <c r="CL990" s="165"/>
      <c r="CM990" s="172"/>
      <c r="CN990" s="162"/>
      <c r="CO990" s="162"/>
      <c r="CP990" s="162"/>
      <c r="CQ990" s="162"/>
      <c r="CR990" s="169"/>
      <c r="CS990" s="162"/>
      <c r="CT990" s="162"/>
      <c r="CU990" s="174"/>
      <c r="CV990" s="152"/>
      <c r="CW990" s="173"/>
      <c r="CX990" s="158"/>
      <c r="CY990" s="172"/>
      <c r="CZ990" s="162"/>
      <c r="DA990" s="162"/>
      <c r="DB990" s="158"/>
      <c r="DC990" s="173"/>
      <c r="DD990" s="178"/>
      <c r="DE990" s="173"/>
      <c r="DF990" s="165"/>
      <c r="DG990" s="172"/>
      <c r="DH990" s="178"/>
      <c r="DI990" s="172"/>
      <c r="DJ990" s="178"/>
      <c r="DK990" s="172"/>
      <c r="DL990" s="162"/>
      <c r="DM990" s="167"/>
      <c r="DN990" s="169"/>
      <c r="DO990" s="162"/>
      <c r="DP990" s="162"/>
      <c r="DQ990" s="174"/>
      <c r="DR990" s="152"/>
      <c r="DS990" s="172"/>
      <c r="DT990" s="152"/>
      <c r="DU990" s="152"/>
      <c r="DV990" s="156"/>
      <c r="DW990" s="173"/>
      <c r="DX990" s="158"/>
      <c r="DY990" s="172"/>
      <c r="DZ990" s="162"/>
      <c r="EA990" s="162"/>
      <c r="EB990" s="172"/>
      <c r="EC990" s="172"/>
      <c r="ED990" s="152"/>
      <c r="EE990" s="152"/>
      <c r="EF990" s="152"/>
      <c r="EG990" s="174"/>
      <c r="EH990" s="172"/>
      <c r="EI990" s="162"/>
      <c r="EJ990" s="162"/>
    </row>
    <row r="991" spans="1:140" ht="12.5">
      <c r="A991" s="168"/>
      <c r="B991" s="169"/>
      <c r="C991" s="144" t="str">
        <f t="shared" si="0"/>
        <v/>
      </c>
      <c r="D991" s="144" t="str">
        <f t="shared" si="4034"/>
        <v/>
      </c>
      <c r="E991" s="144" t="str">
        <f t="shared" si="2"/>
        <v/>
      </c>
      <c r="F991" s="145" t="str">
        <f t="shared" si="4035"/>
        <v/>
      </c>
      <c r="G991" s="145" t="str">
        <f t="shared" si="4"/>
        <v/>
      </c>
      <c r="H991" s="145" t="str">
        <f t="shared" si="5"/>
        <v/>
      </c>
      <c r="I991" s="146" t="str">
        <f t="shared" ref="I991:J991" si="4141">IF(COUNTA($DO991:$DX991)&gt;0,$BA991,"")</f>
        <v/>
      </c>
      <c r="J991" s="146" t="str">
        <f t="shared" si="4141"/>
        <v/>
      </c>
      <c r="K991" s="147" t="str">
        <f t="shared" si="43"/>
        <v/>
      </c>
      <c r="L991" s="147" t="str">
        <f t="shared" si="7"/>
        <v/>
      </c>
      <c r="M991" s="147" t="str">
        <f t="shared" si="8"/>
        <v/>
      </c>
      <c r="N991" s="147" t="str">
        <f t="shared" si="48"/>
        <v/>
      </c>
      <c r="O991" s="147" t="str">
        <f t="shared" si="9"/>
        <v/>
      </c>
      <c r="P991" s="146" t="str">
        <f t="shared" si="4037"/>
        <v/>
      </c>
      <c r="Q991" s="147" t="str">
        <f t="shared" si="4038"/>
        <v/>
      </c>
      <c r="R991" s="146" t="str">
        <f t="shared" si="12"/>
        <v/>
      </c>
      <c r="S991" s="146" t="str">
        <f t="shared" si="13"/>
        <v/>
      </c>
      <c r="T991" s="146" t="str">
        <f>IF(NOT(ISBLANK(DH991)),
        IF(AND(ISREF('Input Tenderers'!$J$8:$K$8),COUNTA('Input Tenderers'!$N$8)&gt;0),
                IF(COUNTA('Input Implementation Transactio'!$N991:$O991)&gt;0,"supplier;tenderer;payee","supplier;tenderer"),
                IF(COUNTA('Input Implementation Transactio'!$N991:$O991)&gt;0,"supplier;payee","supplier")
                ),
        IF(COUNTA('Input Implementation Transactio'!$N991:$O991)&gt;0, "payee", "")
        )</f>
        <v/>
      </c>
      <c r="U991" s="146" t="str">
        <f t="shared" si="14"/>
        <v/>
      </c>
      <c r="V991" s="146" t="str">
        <f t="shared" si="15"/>
        <v/>
      </c>
      <c r="W991" s="148" t="str">
        <f t="shared" si="4039"/>
        <v/>
      </c>
      <c r="X991" s="175" t="str">
        <f t="shared" si="4040"/>
        <v/>
      </c>
      <c r="Y991" s="170" t="str">
        <f t="shared" si="4041"/>
        <v/>
      </c>
      <c r="Z991" s="150" t="str">
        <f t="shared" si="19"/>
        <v/>
      </c>
      <c r="AA991" s="146" t="str">
        <f t="shared" si="20"/>
        <v/>
      </c>
      <c r="AB991" s="146" t="str">
        <f t="shared" si="21"/>
        <v/>
      </c>
      <c r="AC991" s="146" t="str">
        <f t="shared" si="22"/>
        <v/>
      </c>
      <c r="AD991" s="148" t="str">
        <f t="shared" si="4042"/>
        <v/>
      </c>
      <c r="AE991" s="148" t="str">
        <f t="shared" si="24"/>
        <v/>
      </c>
      <c r="AF991" s="175" t="str">
        <f t="shared" si="4043"/>
        <v/>
      </c>
      <c r="AG991" s="170" t="str">
        <f t="shared" si="4044"/>
        <v/>
      </c>
      <c r="AH991" s="148" t="str">
        <f t="shared" si="4045"/>
        <v/>
      </c>
      <c r="AI991" s="146" t="str">
        <f t="shared" si="28"/>
        <v/>
      </c>
      <c r="AJ991" s="146" t="str">
        <f t="shared" si="29"/>
        <v/>
      </c>
      <c r="AK991" s="146" t="str">
        <f t="shared" si="30"/>
        <v/>
      </c>
      <c r="AL991" s="146" t="str">
        <f t="shared" si="31"/>
        <v/>
      </c>
      <c r="AM991" s="171" t="str">
        <f t="shared" si="32"/>
        <v/>
      </c>
      <c r="AN991" s="171" t="str">
        <f t="shared" si="33"/>
        <v/>
      </c>
      <c r="AO991" s="146" t="str">
        <f t="shared" si="34"/>
        <v/>
      </c>
      <c r="AP991" s="146" t="str">
        <f t="shared" si="35"/>
        <v/>
      </c>
      <c r="AQ991" s="146" t="str">
        <f t="shared" si="36"/>
        <v/>
      </c>
      <c r="AR991" s="146" t="str">
        <f t="shared" ref="AR991:AS991" si="4142">IF(NOT(ISBLANK(CB991)),CONCATENATE(TEXT(CB991,"yyyy-mm-ddThh:MM:ss"),"Z"),"")</f>
        <v/>
      </c>
      <c r="AS991" s="146" t="str">
        <f t="shared" si="4142"/>
        <v/>
      </c>
      <c r="AT991" s="146" t="str">
        <f t="shared" si="38"/>
        <v/>
      </c>
      <c r="AU991" s="146" t="str">
        <f t="shared" si="39"/>
        <v/>
      </c>
      <c r="AV991" s="146" t="str">
        <f t="shared" ref="AV991:AW991" si="4143">IF(NOT(ISBLANK(DT991)),CONCATENATE(TEXT(DT991,"yyyy-mm-ddThh:MM:ss"),"Z"),"")</f>
        <v/>
      </c>
      <c r="AW991" s="146" t="str">
        <f t="shared" si="4143"/>
        <v/>
      </c>
      <c r="AX991" s="146" t="str">
        <f t="shared" ref="AX991:AZ991" si="4144">IF(NOT(ISBLANK(ED991)),CONCATENATE(TEXT(ED991,"yyyy-mm-ddThh:MM:ss"),"Z"),"")</f>
        <v/>
      </c>
      <c r="AY991" s="146" t="str">
        <f t="shared" si="4144"/>
        <v/>
      </c>
      <c r="AZ991" s="146" t="str">
        <f t="shared" si="4144"/>
        <v/>
      </c>
      <c r="BA991" s="176"/>
      <c r="BB991" s="152"/>
      <c r="BC991" s="177"/>
      <c r="BD991" s="154"/>
      <c r="BE991" s="155"/>
      <c r="BF991" s="154"/>
      <c r="BG991" s="155"/>
      <c r="BH991" s="169"/>
      <c r="BI991" s="162"/>
      <c r="BJ991" s="172"/>
      <c r="BK991" s="162"/>
      <c r="BL991" s="158"/>
      <c r="BM991" s="172"/>
      <c r="BN991" s="162"/>
      <c r="BO991" s="167"/>
      <c r="BP991" s="169"/>
      <c r="BQ991" s="162"/>
      <c r="BR991" s="162"/>
      <c r="BS991" s="174"/>
      <c r="BT991" s="162"/>
      <c r="BU991" s="174"/>
      <c r="BV991" s="174"/>
      <c r="BW991" s="174"/>
      <c r="BX991" s="173"/>
      <c r="BY991" s="158"/>
      <c r="BZ991" s="160"/>
      <c r="CA991" s="172"/>
      <c r="CB991" s="152"/>
      <c r="CC991" s="152"/>
      <c r="CD991" s="156"/>
      <c r="CE991" s="172"/>
      <c r="CF991" s="162"/>
      <c r="CG991" s="162"/>
      <c r="CH991" s="158"/>
      <c r="CI991" s="173"/>
      <c r="CJ991" s="178"/>
      <c r="CK991" s="173"/>
      <c r="CL991" s="165"/>
      <c r="CM991" s="172"/>
      <c r="CN991" s="162"/>
      <c r="CO991" s="162"/>
      <c r="CP991" s="162"/>
      <c r="CQ991" s="162"/>
      <c r="CR991" s="169"/>
      <c r="CS991" s="162"/>
      <c r="CT991" s="162"/>
      <c r="CU991" s="174"/>
      <c r="CV991" s="152"/>
      <c r="CW991" s="173"/>
      <c r="CX991" s="158"/>
      <c r="CY991" s="172"/>
      <c r="CZ991" s="162"/>
      <c r="DA991" s="162"/>
      <c r="DB991" s="158"/>
      <c r="DC991" s="173"/>
      <c r="DD991" s="178"/>
      <c r="DE991" s="173"/>
      <c r="DF991" s="165"/>
      <c r="DG991" s="172"/>
      <c r="DH991" s="178"/>
      <c r="DI991" s="172"/>
      <c r="DJ991" s="178"/>
      <c r="DK991" s="172"/>
      <c r="DL991" s="162"/>
      <c r="DM991" s="167"/>
      <c r="DN991" s="169"/>
      <c r="DO991" s="162"/>
      <c r="DP991" s="162"/>
      <c r="DQ991" s="174"/>
      <c r="DR991" s="152"/>
      <c r="DS991" s="172"/>
      <c r="DT991" s="152"/>
      <c r="DU991" s="152"/>
      <c r="DV991" s="156"/>
      <c r="DW991" s="173"/>
      <c r="DX991" s="158"/>
      <c r="DY991" s="172"/>
      <c r="DZ991" s="162"/>
      <c r="EA991" s="162"/>
      <c r="EB991" s="172"/>
      <c r="EC991" s="172"/>
      <c r="ED991" s="152"/>
      <c r="EE991" s="152"/>
      <c r="EF991" s="152"/>
      <c r="EG991" s="174"/>
      <c r="EH991" s="172"/>
      <c r="EI991" s="162"/>
      <c r="EJ991" s="162"/>
    </row>
    <row r="992" spans="1:140" ht="12.5">
      <c r="A992" s="168"/>
      <c r="B992" s="169"/>
      <c r="C992" s="144" t="str">
        <f t="shared" si="0"/>
        <v/>
      </c>
      <c r="D992" s="144" t="str">
        <f t="shared" si="4034"/>
        <v/>
      </c>
      <c r="E992" s="144" t="str">
        <f t="shared" si="2"/>
        <v/>
      </c>
      <c r="F992" s="145" t="str">
        <f t="shared" si="4035"/>
        <v/>
      </c>
      <c r="G992" s="145" t="str">
        <f t="shared" si="4"/>
        <v/>
      </c>
      <c r="H992" s="145" t="str">
        <f t="shared" si="5"/>
        <v/>
      </c>
      <c r="I992" s="146" t="str">
        <f t="shared" ref="I992:J992" si="4145">IF(COUNTA($DO992:$DX992)&gt;0,$BA992,"")</f>
        <v/>
      </c>
      <c r="J992" s="146" t="str">
        <f t="shared" si="4145"/>
        <v/>
      </c>
      <c r="K992" s="147" t="str">
        <f t="shared" si="43"/>
        <v/>
      </c>
      <c r="L992" s="147" t="str">
        <f t="shared" si="7"/>
        <v/>
      </c>
      <c r="M992" s="147" t="str">
        <f t="shared" si="8"/>
        <v/>
      </c>
      <c r="N992" s="147" t="str">
        <f t="shared" si="48"/>
        <v/>
      </c>
      <c r="O992" s="147" t="str">
        <f t="shared" si="9"/>
        <v/>
      </c>
      <c r="P992" s="146" t="str">
        <f t="shared" si="4037"/>
        <v/>
      </c>
      <c r="Q992" s="147" t="str">
        <f t="shared" si="4038"/>
        <v/>
      </c>
      <c r="R992" s="146" t="str">
        <f t="shared" si="12"/>
        <v/>
      </c>
      <c r="S992" s="146" t="str">
        <f t="shared" si="13"/>
        <v/>
      </c>
      <c r="T992" s="146" t="str">
        <f>IF(NOT(ISBLANK(DH992)),
        IF(AND(ISREF('Input Tenderers'!$J$8:$K$8),COUNTA('Input Tenderers'!$N$8)&gt;0),
                IF(COUNTA('Input Implementation Transactio'!$N992:$O992)&gt;0,"supplier;tenderer;payee","supplier;tenderer"),
                IF(COUNTA('Input Implementation Transactio'!$N992:$O992)&gt;0,"supplier;payee","supplier")
                ),
        IF(COUNTA('Input Implementation Transactio'!$N992:$O992)&gt;0, "payee", "")
        )</f>
        <v/>
      </c>
      <c r="U992" s="146" t="str">
        <f t="shared" si="14"/>
        <v/>
      </c>
      <c r="V992" s="146" t="str">
        <f t="shared" si="15"/>
        <v/>
      </c>
      <c r="W992" s="148" t="str">
        <f t="shared" si="4039"/>
        <v/>
      </c>
      <c r="X992" s="175" t="str">
        <f t="shared" si="4040"/>
        <v/>
      </c>
      <c r="Y992" s="170" t="str">
        <f t="shared" si="4041"/>
        <v/>
      </c>
      <c r="Z992" s="150" t="str">
        <f t="shared" si="19"/>
        <v/>
      </c>
      <c r="AA992" s="146" t="str">
        <f t="shared" si="20"/>
        <v/>
      </c>
      <c r="AB992" s="146" t="str">
        <f t="shared" si="21"/>
        <v/>
      </c>
      <c r="AC992" s="146" t="str">
        <f t="shared" si="22"/>
        <v/>
      </c>
      <c r="AD992" s="148" t="str">
        <f t="shared" si="4042"/>
        <v/>
      </c>
      <c r="AE992" s="148" t="str">
        <f t="shared" si="24"/>
        <v/>
      </c>
      <c r="AF992" s="175" t="str">
        <f t="shared" si="4043"/>
        <v/>
      </c>
      <c r="AG992" s="170" t="str">
        <f t="shared" si="4044"/>
        <v/>
      </c>
      <c r="AH992" s="148" t="str">
        <f t="shared" si="4045"/>
        <v/>
      </c>
      <c r="AI992" s="146" t="str">
        <f t="shared" si="28"/>
        <v/>
      </c>
      <c r="AJ992" s="146" t="str">
        <f t="shared" si="29"/>
        <v/>
      </c>
      <c r="AK992" s="146" t="str">
        <f t="shared" si="30"/>
        <v/>
      </c>
      <c r="AL992" s="146" t="str">
        <f t="shared" si="31"/>
        <v/>
      </c>
      <c r="AM992" s="171" t="str">
        <f t="shared" si="32"/>
        <v/>
      </c>
      <c r="AN992" s="171" t="str">
        <f t="shared" si="33"/>
        <v/>
      </c>
      <c r="AO992" s="146" t="str">
        <f t="shared" si="34"/>
        <v/>
      </c>
      <c r="AP992" s="146" t="str">
        <f t="shared" si="35"/>
        <v/>
      </c>
      <c r="AQ992" s="146" t="str">
        <f t="shared" si="36"/>
        <v/>
      </c>
      <c r="AR992" s="146" t="str">
        <f t="shared" ref="AR992:AS992" si="4146">IF(NOT(ISBLANK(CB992)),CONCATENATE(TEXT(CB992,"yyyy-mm-ddThh:MM:ss"),"Z"),"")</f>
        <v/>
      </c>
      <c r="AS992" s="146" t="str">
        <f t="shared" si="4146"/>
        <v/>
      </c>
      <c r="AT992" s="146" t="str">
        <f t="shared" si="38"/>
        <v/>
      </c>
      <c r="AU992" s="146" t="str">
        <f t="shared" si="39"/>
        <v/>
      </c>
      <c r="AV992" s="146" t="str">
        <f t="shared" ref="AV992:AW992" si="4147">IF(NOT(ISBLANK(DT992)),CONCATENATE(TEXT(DT992,"yyyy-mm-ddThh:MM:ss"),"Z"),"")</f>
        <v/>
      </c>
      <c r="AW992" s="146" t="str">
        <f t="shared" si="4147"/>
        <v/>
      </c>
      <c r="AX992" s="146" t="str">
        <f t="shared" ref="AX992:AZ992" si="4148">IF(NOT(ISBLANK(ED992)),CONCATENATE(TEXT(ED992,"yyyy-mm-ddThh:MM:ss"),"Z"),"")</f>
        <v/>
      </c>
      <c r="AY992" s="146" t="str">
        <f t="shared" si="4148"/>
        <v/>
      </c>
      <c r="AZ992" s="146" t="str">
        <f t="shared" si="4148"/>
        <v/>
      </c>
      <c r="BA992" s="176"/>
      <c r="BB992" s="152"/>
      <c r="BC992" s="177"/>
      <c r="BD992" s="154"/>
      <c r="BE992" s="155"/>
      <c r="BF992" s="154"/>
      <c r="BG992" s="155"/>
      <c r="BH992" s="169"/>
      <c r="BI992" s="162"/>
      <c r="BJ992" s="172"/>
      <c r="BK992" s="162"/>
      <c r="BL992" s="158"/>
      <c r="BM992" s="172"/>
      <c r="BN992" s="162"/>
      <c r="BO992" s="167"/>
      <c r="BP992" s="169"/>
      <c r="BQ992" s="162"/>
      <c r="BR992" s="162"/>
      <c r="BS992" s="174"/>
      <c r="BT992" s="162"/>
      <c r="BU992" s="174"/>
      <c r="BV992" s="174"/>
      <c r="BW992" s="174"/>
      <c r="BX992" s="173"/>
      <c r="BY992" s="158"/>
      <c r="BZ992" s="160"/>
      <c r="CA992" s="172"/>
      <c r="CB992" s="152"/>
      <c r="CC992" s="152"/>
      <c r="CD992" s="156"/>
      <c r="CE992" s="172"/>
      <c r="CF992" s="162"/>
      <c r="CG992" s="162"/>
      <c r="CH992" s="158"/>
      <c r="CI992" s="173"/>
      <c r="CJ992" s="178"/>
      <c r="CK992" s="173"/>
      <c r="CL992" s="165"/>
      <c r="CM992" s="172"/>
      <c r="CN992" s="162"/>
      <c r="CO992" s="162"/>
      <c r="CP992" s="162"/>
      <c r="CQ992" s="162"/>
      <c r="CR992" s="169"/>
      <c r="CS992" s="162"/>
      <c r="CT992" s="162"/>
      <c r="CU992" s="174"/>
      <c r="CV992" s="152"/>
      <c r="CW992" s="173"/>
      <c r="CX992" s="158"/>
      <c r="CY992" s="172"/>
      <c r="CZ992" s="162"/>
      <c r="DA992" s="162"/>
      <c r="DB992" s="158"/>
      <c r="DC992" s="173"/>
      <c r="DD992" s="178"/>
      <c r="DE992" s="173"/>
      <c r="DF992" s="165"/>
      <c r="DG992" s="172"/>
      <c r="DH992" s="178"/>
      <c r="DI992" s="172"/>
      <c r="DJ992" s="178"/>
      <c r="DK992" s="172"/>
      <c r="DL992" s="162"/>
      <c r="DM992" s="167"/>
      <c r="DN992" s="169"/>
      <c r="DO992" s="162"/>
      <c r="DP992" s="162"/>
      <c r="DQ992" s="174"/>
      <c r="DR992" s="152"/>
      <c r="DS992" s="172"/>
      <c r="DT992" s="152"/>
      <c r="DU992" s="152"/>
      <c r="DV992" s="156"/>
      <c r="DW992" s="173"/>
      <c r="DX992" s="158"/>
      <c r="DY992" s="172"/>
      <c r="DZ992" s="162"/>
      <c r="EA992" s="162"/>
      <c r="EB992" s="172"/>
      <c r="EC992" s="172"/>
      <c r="ED992" s="152"/>
      <c r="EE992" s="152"/>
      <c r="EF992" s="152"/>
      <c r="EG992" s="174"/>
      <c r="EH992" s="172"/>
      <c r="EI992" s="162"/>
      <c r="EJ992" s="162"/>
    </row>
    <row r="993" spans="1:140" ht="12.5">
      <c r="A993" s="168"/>
      <c r="B993" s="169"/>
      <c r="C993" s="144" t="str">
        <f t="shared" si="0"/>
        <v/>
      </c>
      <c r="D993" s="144" t="str">
        <f t="shared" si="4034"/>
        <v/>
      </c>
      <c r="E993" s="144" t="str">
        <f t="shared" si="2"/>
        <v/>
      </c>
      <c r="F993" s="145" t="str">
        <f t="shared" si="4035"/>
        <v/>
      </c>
      <c r="G993" s="145" t="str">
        <f t="shared" si="4"/>
        <v/>
      </c>
      <c r="H993" s="145" t="str">
        <f t="shared" si="5"/>
        <v/>
      </c>
      <c r="I993" s="146" t="str">
        <f t="shared" ref="I993:J993" si="4149">IF(COUNTA($DO993:$DX993)&gt;0,$BA993,"")</f>
        <v/>
      </c>
      <c r="J993" s="146" t="str">
        <f t="shared" si="4149"/>
        <v/>
      </c>
      <c r="K993" s="147" t="str">
        <f t="shared" si="43"/>
        <v/>
      </c>
      <c r="L993" s="147" t="str">
        <f t="shared" si="7"/>
        <v/>
      </c>
      <c r="M993" s="147" t="str">
        <f t="shared" si="8"/>
        <v/>
      </c>
      <c r="N993" s="147" t="str">
        <f t="shared" si="48"/>
        <v/>
      </c>
      <c r="O993" s="147" t="str">
        <f t="shared" si="9"/>
        <v/>
      </c>
      <c r="P993" s="146" t="str">
        <f t="shared" si="4037"/>
        <v/>
      </c>
      <c r="Q993" s="147" t="str">
        <f t="shared" si="4038"/>
        <v/>
      </c>
      <c r="R993" s="146" t="str">
        <f t="shared" si="12"/>
        <v/>
      </c>
      <c r="S993" s="146" t="str">
        <f t="shared" si="13"/>
        <v/>
      </c>
      <c r="T993" s="146" t="str">
        <f>IF(NOT(ISBLANK(DH993)),
        IF(AND(ISREF('Input Tenderers'!$J$8:$K$8),COUNTA('Input Tenderers'!$N$8)&gt;0),
                IF(COUNTA('Input Implementation Transactio'!$N993:$O993)&gt;0,"supplier;tenderer;payee","supplier;tenderer"),
                IF(COUNTA('Input Implementation Transactio'!$N993:$O993)&gt;0,"supplier;payee","supplier")
                ),
        IF(COUNTA('Input Implementation Transactio'!$N993:$O993)&gt;0, "payee", "")
        )</f>
        <v/>
      </c>
      <c r="U993" s="146" t="str">
        <f t="shared" si="14"/>
        <v/>
      </c>
      <c r="V993" s="146" t="str">
        <f t="shared" si="15"/>
        <v/>
      </c>
      <c r="W993" s="148" t="str">
        <f t="shared" si="4039"/>
        <v/>
      </c>
      <c r="X993" s="175" t="str">
        <f t="shared" si="4040"/>
        <v/>
      </c>
      <c r="Y993" s="170" t="str">
        <f t="shared" si="4041"/>
        <v/>
      </c>
      <c r="Z993" s="150" t="str">
        <f t="shared" si="19"/>
        <v/>
      </c>
      <c r="AA993" s="146" t="str">
        <f t="shared" si="20"/>
        <v/>
      </c>
      <c r="AB993" s="146" t="str">
        <f t="shared" si="21"/>
        <v/>
      </c>
      <c r="AC993" s="146" t="str">
        <f t="shared" si="22"/>
        <v/>
      </c>
      <c r="AD993" s="148" t="str">
        <f t="shared" si="4042"/>
        <v/>
      </c>
      <c r="AE993" s="148" t="str">
        <f t="shared" si="24"/>
        <v/>
      </c>
      <c r="AF993" s="175" t="str">
        <f t="shared" si="4043"/>
        <v/>
      </c>
      <c r="AG993" s="170" t="str">
        <f t="shared" si="4044"/>
        <v/>
      </c>
      <c r="AH993" s="148" t="str">
        <f t="shared" si="4045"/>
        <v/>
      </c>
      <c r="AI993" s="146" t="str">
        <f t="shared" si="28"/>
        <v/>
      </c>
      <c r="AJ993" s="146" t="str">
        <f t="shared" si="29"/>
        <v/>
      </c>
      <c r="AK993" s="146" t="str">
        <f t="shared" si="30"/>
        <v/>
      </c>
      <c r="AL993" s="146" t="str">
        <f t="shared" si="31"/>
        <v/>
      </c>
      <c r="AM993" s="171" t="str">
        <f t="shared" si="32"/>
        <v/>
      </c>
      <c r="AN993" s="171" t="str">
        <f t="shared" si="33"/>
        <v/>
      </c>
      <c r="AO993" s="146" t="str">
        <f t="shared" si="34"/>
        <v/>
      </c>
      <c r="AP993" s="146" t="str">
        <f t="shared" si="35"/>
        <v/>
      </c>
      <c r="AQ993" s="146" t="str">
        <f t="shared" si="36"/>
        <v/>
      </c>
      <c r="AR993" s="146" t="str">
        <f t="shared" ref="AR993:AS993" si="4150">IF(NOT(ISBLANK(CB993)),CONCATENATE(TEXT(CB993,"yyyy-mm-ddThh:MM:ss"),"Z"),"")</f>
        <v/>
      </c>
      <c r="AS993" s="146" t="str">
        <f t="shared" si="4150"/>
        <v/>
      </c>
      <c r="AT993" s="146" t="str">
        <f t="shared" si="38"/>
        <v/>
      </c>
      <c r="AU993" s="146" t="str">
        <f t="shared" si="39"/>
        <v/>
      </c>
      <c r="AV993" s="146" t="str">
        <f t="shared" ref="AV993:AW993" si="4151">IF(NOT(ISBLANK(DT993)),CONCATENATE(TEXT(DT993,"yyyy-mm-ddThh:MM:ss"),"Z"),"")</f>
        <v/>
      </c>
      <c r="AW993" s="146" t="str">
        <f t="shared" si="4151"/>
        <v/>
      </c>
      <c r="AX993" s="146" t="str">
        <f t="shared" ref="AX993:AZ993" si="4152">IF(NOT(ISBLANK(ED993)),CONCATENATE(TEXT(ED993,"yyyy-mm-ddThh:MM:ss"),"Z"),"")</f>
        <v/>
      </c>
      <c r="AY993" s="146" t="str">
        <f t="shared" si="4152"/>
        <v/>
      </c>
      <c r="AZ993" s="146" t="str">
        <f t="shared" si="4152"/>
        <v/>
      </c>
      <c r="BA993" s="176"/>
      <c r="BB993" s="152"/>
      <c r="BC993" s="177"/>
      <c r="BD993" s="154"/>
      <c r="BE993" s="155"/>
      <c r="BF993" s="154"/>
      <c r="BG993" s="155"/>
      <c r="BH993" s="169"/>
      <c r="BI993" s="162"/>
      <c r="BJ993" s="172"/>
      <c r="BK993" s="162"/>
      <c r="BL993" s="158"/>
      <c r="BM993" s="172"/>
      <c r="BN993" s="162"/>
      <c r="BO993" s="167"/>
      <c r="BP993" s="169"/>
      <c r="BQ993" s="162"/>
      <c r="BR993" s="162"/>
      <c r="BS993" s="174"/>
      <c r="BT993" s="162"/>
      <c r="BU993" s="174"/>
      <c r="BV993" s="174"/>
      <c r="BW993" s="174"/>
      <c r="BX993" s="173"/>
      <c r="BY993" s="158"/>
      <c r="BZ993" s="160"/>
      <c r="CA993" s="172"/>
      <c r="CB993" s="152"/>
      <c r="CC993" s="152"/>
      <c r="CD993" s="156"/>
      <c r="CE993" s="172"/>
      <c r="CF993" s="162"/>
      <c r="CG993" s="162"/>
      <c r="CH993" s="158"/>
      <c r="CI993" s="173"/>
      <c r="CJ993" s="178"/>
      <c r="CK993" s="173"/>
      <c r="CL993" s="165"/>
      <c r="CM993" s="172"/>
      <c r="CN993" s="162"/>
      <c r="CO993" s="162"/>
      <c r="CP993" s="162"/>
      <c r="CQ993" s="162"/>
      <c r="CR993" s="169"/>
      <c r="CS993" s="162"/>
      <c r="CT993" s="162"/>
      <c r="CU993" s="174"/>
      <c r="CV993" s="152"/>
      <c r="CW993" s="173"/>
      <c r="CX993" s="158"/>
      <c r="CY993" s="172"/>
      <c r="CZ993" s="162"/>
      <c r="DA993" s="162"/>
      <c r="DB993" s="158"/>
      <c r="DC993" s="173"/>
      <c r="DD993" s="178"/>
      <c r="DE993" s="173"/>
      <c r="DF993" s="165"/>
      <c r="DG993" s="172"/>
      <c r="DH993" s="178"/>
      <c r="DI993" s="172"/>
      <c r="DJ993" s="178"/>
      <c r="DK993" s="172"/>
      <c r="DL993" s="162"/>
      <c r="DM993" s="167"/>
      <c r="DN993" s="169"/>
      <c r="DO993" s="162"/>
      <c r="DP993" s="162"/>
      <c r="DQ993" s="174"/>
      <c r="DR993" s="152"/>
      <c r="DS993" s="172"/>
      <c r="DT993" s="152"/>
      <c r="DU993" s="152"/>
      <c r="DV993" s="156"/>
      <c r="DW993" s="173"/>
      <c r="DX993" s="158"/>
      <c r="DY993" s="172"/>
      <c r="DZ993" s="162"/>
      <c r="EA993" s="162"/>
      <c r="EB993" s="172"/>
      <c r="EC993" s="172"/>
      <c r="ED993" s="152"/>
      <c r="EE993" s="152"/>
      <c r="EF993" s="152"/>
      <c r="EG993" s="174"/>
      <c r="EH993" s="172"/>
      <c r="EI993" s="162"/>
      <c r="EJ993" s="162"/>
    </row>
    <row r="994" spans="1:140" ht="12.5">
      <c r="A994" s="168"/>
      <c r="B994" s="169"/>
      <c r="C994" s="144" t="str">
        <f t="shared" si="0"/>
        <v/>
      </c>
      <c r="D994" s="144" t="str">
        <f t="shared" si="4034"/>
        <v/>
      </c>
      <c r="E994" s="144" t="str">
        <f t="shared" si="2"/>
        <v/>
      </c>
      <c r="F994" s="145" t="str">
        <f t="shared" si="4035"/>
        <v/>
      </c>
      <c r="G994" s="145" t="str">
        <f t="shared" si="4"/>
        <v/>
      </c>
      <c r="H994" s="145" t="str">
        <f t="shared" si="5"/>
        <v/>
      </c>
      <c r="I994" s="146" t="str">
        <f t="shared" ref="I994:J994" si="4153">IF(COUNTA($DO994:$DX994)&gt;0,$BA994,"")</f>
        <v/>
      </c>
      <c r="J994" s="146" t="str">
        <f t="shared" si="4153"/>
        <v/>
      </c>
      <c r="K994" s="147" t="str">
        <f t="shared" si="43"/>
        <v/>
      </c>
      <c r="L994" s="147" t="str">
        <f t="shared" si="7"/>
        <v/>
      </c>
      <c r="M994" s="147" t="str">
        <f t="shared" si="8"/>
        <v/>
      </c>
      <c r="N994" s="147" t="str">
        <f t="shared" si="48"/>
        <v/>
      </c>
      <c r="O994" s="147" t="str">
        <f t="shared" si="9"/>
        <v/>
      </c>
      <c r="P994" s="146" t="str">
        <f t="shared" si="4037"/>
        <v/>
      </c>
      <c r="Q994" s="147" t="str">
        <f t="shared" si="4038"/>
        <v/>
      </c>
      <c r="R994" s="146" t="str">
        <f t="shared" si="12"/>
        <v/>
      </c>
      <c r="S994" s="146" t="str">
        <f t="shared" si="13"/>
        <v/>
      </c>
      <c r="T994" s="146" t="str">
        <f>IF(NOT(ISBLANK(DH994)),
        IF(AND(ISREF('Input Tenderers'!$J$8:$K$8),COUNTA('Input Tenderers'!$N$8)&gt;0),
                IF(COUNTA('Input Implementation Transactio'!$N994:$O994)&gt;0,"supplier;tenderer;payee","supplier;tenderer"),
                IF(COUNTA('Input Implementation Transactio'!$N994:$O994)&gt;0,"supplier;payee","supplier")
                ),
        IF(COUNTA('Input Implementation Transactio'!$N994:$O994)&gt;0, "payee", "")
        )</f>
        <v/>
      </c>
      <c r="U994" s="146" t="str">
        <f t="shared" si="14"/>
        <v/>
      </c>
      <c r="V994" s="146" t="str">
        <f t="shared" si="15"/>
        <v/>
      </c>
      <c r="W994" s="148" t="str">
        <f t="shared" si="4039"/>
        <v/>
      </c>
      <c r="X994" s="175" t="str">
        <f t="shared" si="4040"/>
        <v/>
      </c>
      <c r="Y994" s="170" t="str">
        <f t="shared" si="4041"/>
        <v/>
      </c>
      <c r="Z994" s="150" t="str">
        <f t="shared" si="19"/>
        <v/>
      </c>
      <c r="AA994" s="146" t="str">
        <f t="shared" si="20"/>
        <v/>
      </c>
      <c r="AB994" s="146" t="str">
        <f t="shared" si="21"/>
        <v/>
      </c>
      <c r="AC994" s="146" t="str">
        <f t="shared" si="22"/>
        <v/>
      </c>
      <c r="AD994" s="148" t="str">
        <f t="shared" si="4042"/>
        <v/>
      </c>
      <c r="AE994" s="148" t="str">
        <f t="shared" si="24"/>
        <v/>
      </c>
      <c r="AF994" s="175" t="str">
        <f t="shared" si="4043"/>
        <v/>
      </c>
      <c r="AG994" s="170" t="str">
        <f t="shared" si="4044"/>
        <v/>
      </c>
      <c r="AH994" s="148" t="str">
        <f t="shared" si="4045"/>
        <v/>
      </c>
      <c r="AI994" s="146" t="str">
        <f t="shared" si="28"/>
        <v/>
      </c>
      <c r="AJ994" s="146" t="str">
        <f t="shared" si="29"/>
        <v/>
      </c>
      <c r="AK994" s="146" t="str">
        <f t="shared" si="30"/>
        <v/>
      </c>
      <c r="AL994" s="146" t="str">
        <f t="shared" si="31"/>
        <v/>
      </c>
      <c r="AM994" s="171" t="str">
        <f t="shared" si="32"/>
        <v/>
      </c>
      <c r="AN994" s="171" t="str">
        <f t="shared" si="33"/>
        <v/>
      </c>
      <c r="AO994" s="146" t="str">
        <f t="shared" si="34"/>
        <v/>
      </c>
      <c r="AP994" s="146" t="str">
        <f t="shared" si="35"/>
        <v/>
      </c>
      <c r="AQ994" s="146" t="str">
        <f t="shared" si="36"/>
        <v/>
      </c>
      <c r="AR994" s="146" t="str">
        <f t="shared" ref="AR994:AS994" si="4154">IF(NOT(ISBLANK(CB994)),CONCATENATE(TEXT(CB994,"yyyy-mm-ddThh:MM:ss"),"Z"),"")</f>
        <v/>
      </c>
      <c r="AS994" s="146" t="str">
        <f t="shared" si="4154"/>
        <v/>
      </c>
      <c r="AT994" s="146" t="str">
        <f t="shared" si="38"/>
        <v/>
      </c>
      <c r="AU994" s="146" t="str">
        <f t="shared" si="39"/>
        <v/>
      </c>
      <c r="AV994" s="146" t="str">
        <f t="shared" ref="AV994:AW994" si="4155">IF(NOT(ISBLANK(DT994)),CONCATENATE(TEXT(DT994,"yyyy-mm-ddThh:MM:ss"),"Z"),"")</f>
        <v/>
      </c>
      <c r="AW994" s="146" t="str">
        <f t="shared" si="4155"/>
        <v/>
      </c>
      <c r="AX994" s="146" t="str">
        <f t="shared" ref="AX994:AZ994" si="4156">IF(NOT(ISBLANK(ED994)),CONCATENATE(TEXT(ED994,"yyyy-mm-ddThh:MM:ss"),"Z"),"")</f>
        <v/>
      </c>
      <c r="AY994" s="146" t="str">
        <f t="shared" si="4156"/>
        <v/>
      </c>
      <c r="AZ994" s="146" t="str">
        <f t="shared" si="4156"/>
        <v/>
      </c>
      <c r="BA994" s="176"/>
      <c r="BB994" s="152"/>
      <c r="BC994" s="177"/>
      <c r="BD994" s="154"/>
      <c r="BE994" s="155"/>
      <c r="BF994" s="154"/>
      <c r="BG994" s="155"/>
      <c r="BH994" s="169"/>
      <c r="BI994" s="162"/>
      <c r="BJ994" s="172"/>
      <c r="BK994" s="162"/>
      <c r="BL994" s="158"/>
      <c r="BM994" s="172"/>
      <c r="BN994" s="162"/>
      <c r="BO994" s="167"/>
      <c r="BP994" s="169"/>
      <c r="BQ994" s="162"/>
      <c r="BR994" s="162"/>
      <c r="BS994" s="174"/>
      <c r="BT994" s="162"/>
      <c r="BU994" s="174"/>
      <c r="BV994" s="174"/>
      <c r="BW994" s="174"/>
      <c r="BX994" s="173"/>
      <c r="BY994" s="158"/>
      <c r="BZ994" s="160"/>
      <c r="CA994" s="172"/>
      <c r="CB994" s="152"/>
      <c r="CC994" s="152"/>
      <c r="CD994" s="156"/>
      <c r="CE994" s="172"/>
      <c r="CF994" s="162"/>
      <c r="CG994" s="162"/>
      <c r="CH994" s="158"/>
      <c r="CI994" s="173"/>
      <c r="CJ994" s="178"/>
      <c r="CK994" s="173"/>
      <c r="CL994" s="165"/>
      <c r="CM994" s="172"/>
      <c r="CN994" s="162"/>
      <c r="CO994" s="162"/>
      <c r="CP994" s="162"/>
      <c r="CQ994" s="162"/>
      <c r="CR994" s="169"/>
      <c r="CS994" s="162"/>
      <c r="CT994" s="162"/>
      <c r="CU994" s="174"/>
      <c r="CV994" s="152"/>
      <c r="CW994" s="173"/>
      <c r="CX994" s="158"/>
      <c r="CY994" s="172"/>
      <c r="CZ994" s="162"/>
      <c r="DA994" s="162"/>
      <c r="DB994" s="158"/>
      <c r="DC994" s="173"/>
      <c r="DD994" s="178"/>
      <c r="DE994" s="173"/>
      <c r="DF994" s="165"/>
      <c r="DG994" s="172"/>
      <c r="DH994" s="178"/>
      <c r="DI994" s="172"/>
      <c r="DJ994" s="178"/>
      <c r="DK994" s="172"/>
      <c r="DL994" s="162"/>
      <c r="DM994" s="167"/>
      <c r="DN994" s="169"/>
      <c r="DO994" s="162"/>
      <c r="DP994" s="162"/>
      <c r="DQ994" s="174"/>
      <c r="DR994" s="152"/>
      <c r="DS994" s="172"/>
      <c r="DT994" s="152"/>
      <c r="DU994" s="152"/>
      <c r="DV994" s="156"/>
      <c r="DW994" s="173"/>
      <c r="DX994" s="158"/>
      <c r="DY994" s="172"/>
      <c r="DZ994" s="162"/>
      <c r="EA994" s="162"/>
      <c r="EB994" s="172"/>
      <c r="EC994" s="172"/>
      <c r="ED994" s="152"/>
      <c r="EE994" s="152"/>
      <c r="EF994" s="152"/>
      <c r="EG994" s="174"/>
      <c r="EH994" s="172"/>
      <c r="EI994" s="162"/>
      <c r="EJ994" s="162"/>
    </row>
    <row r="995" spans="1:140" ht="12.5">
      <c r="A995" s="168"/>
      <c r="B995" s="169"/>
      <c r="C995" s="144" t="str">
        <f t="shared" si="0"/>
        <v/>
      </c>
      <c r="D995" s="144" t="str">
        <f t="shared" si="4034"/>
        <v/>
      </c>
      <c r="E995" s="144" t="str">
        <f t="shared" si="2"/>
        <v/>
      </c>
      <c r="F995" s="145" t="str">
        <f t="shared" si="4035"/>
        <v/>
      </c>
      <c r="G995" s="145" t="str">
        <f t="shared" si="4"/>
        <v/>
      </c>
      <c r="H995" s="145" t="str">
        <f t="shared" si="5"/>
        <v/>
      </c>
      <c r="I995" s="146" t="str">
        <f t="shared" ref="I995:J995" si="4157">IF(COUNTA($DO995:$DX995)&gt;0,$BA995,"")</f>
        <v/>
      </c>
      <c r="J995" s="146" t="str">
        <f t="shared" si="4157"/>
        <v/>
      </c>
      <c r="K995" s="147" t="str">
        <f t="shared" si="43"/>
        <v/>
      </c>
      <c r="L995" s="147" t="str">
        <f t="shared" si="7"/>
        <v/>
      </c>
      <c r="M995" s="147" t="str">
        <f t="shared" si="8"/>
        <v/>
      </c>
      <c r="N995" s="147" t="str">
        <f t="shared" si="48"/>
        <v/>
      </c>
      <c r="O995" s="147" t="str">
        <f t="shared" si="9"/>
        <v/>
      </c>
      <c r="P995" s="146" t="str">
        <f t="shared" si="4037"/>
        <v/>
      </c>
      <c r="Q995" s="147" t="str">
        <f t="shared" si="4038"/>
        <v/>
      </c>
      <c r="R995" s="146" t="str">
        <f t="shared" si="12"/>
        <v/>
      </c>
      <c r="S995" s="146" t="str">
        <f t="shared" si="13"/>
        <v/>
      </c>
      <c r="T995" s="146" t="str">
        <f>IF(NOT(ISBLANK(DH995)),
        IF(AND(ISREF('Input Tenderers'!$J$8:$K$8),COUNTA('Input Tenderers'!$N$8)&gt;0),
                IF(COUNTA('Input Implementation Transactio'!$N995:$O995)&gt;0,"supplier;tenderer;payee","supplier;tenderer"),
                IF(COUNTA('Input Implementation Transactio'!$N995:$O995)&gt;0,"supplier;payee","supplier")
                ),
        IF(COUNTA('Input Implementation Transactio'!$N995:$O995)&gt;0, "payee", "")
        )</f>
        <v/>
      </c>
      <c r="U995" s="146" t="str">
        <f t="shared" si="14"/>
        <v/>
      </c>
      <c r="V995" s="146" t="str">
        <f t="shared" si="15"/>
        <v/>
      </c>
      <c r="W995" s="148" t="str">
        <f t="shared" si="4039"/>
        <v/>
      </c>
      <c r="X995" s="175" t="str">
        <f t="shared" si="4040"/>
        <v/>
      </c>
      <c r="Y995" s="170" t="str">
        <f t="shared" si="4041"/>
        <v/>
      </c>
      <c r="Z995" s="150" t="str">
        <f t="shared" si="19"/>
        <v/>
      </c>
      <c r="AA995" s="146" t="str">
        <f t="shared" si="20"/>
        <v/>
      </c>
      <c r="AB995" s="146" t="str">
        <f t="shared" si="21"/>
        <v/>
      </c>
      <c r="AC995" s="146" t="str">
        <f t="shared" si="22"/>
        <v/>
      </c>
      <c r="AD995" s="148" t="str">
        <f t="shared" si="4042"/>
        <v/>
      </c>
      <c r="AE995" s="148" t="str">
        <f t="shared" si="24"/>
        <v/>
      </c>
      <c r="AF995" s="175" t="str">
        <f t="shared" si="4043"/>
        <v/>
      </c>
      <c r="AG995" s="170" t="str">
        <f t="shared" si="4044"/>
        <v/>
      </c>
      <c r="AH995" s="148" t="str">
        <f t="shared" si="4045"/>
        <v/>
      </c>
      <c r="AI995" s="146" t="str">
        <f t="shared" si="28"/>
        <v/>
      </c>
      <c r="AJ995" s="146" t="str">
        <f t="shared" si="29"/>
        <v/>
      </c>
      <c r="AK995" s="146" t="str">
        <f t="shared" si="30"/>
        <v/>
      </c>
      <c r="AL995" s="146" t="str">
        <f t="shared" si="31"/>
        <v/>
      </c>
      <c r="AM995" s="171" t="str">
        <f t="shared" si="32"/>
        <v/>
      </c>
      <c r="AN995" s="171" t="str">
        <f t="shared" si="33"/>
        <v/>
      </c>
      <c r="AO995" s="146" t="str">
        <f t="shared" si="34"/>
        <v/>
      </c>
      <c r="AP995" s="146" t="str">
        <f t="shared" si="35"/>
        <v/>
      </c>
      <c r="AQ995" s="146" t="str">
        <f t="shared" si="36"/>
        <v/>
      </c>
      <c r="AR995" s="146" t="str">
        <f t="shared" ref="AR995:AS995" si="4158">IF(NOT(ISBLANK(CB995)),CONCATENATE(TEXT(CB995,"yyyy-mm-ddThh:MM:ss"),"Z"),"")</f>
        <v/>
      </c>
      <c r="AS995" s="146" t="str">
        <f t="shared" si="4158"/>
        <v/>
      </c>
      <c r="AT995" s="146" t="str">
        <f t="shared" si="38"/>
        <v/>
      </c>
      <c r="AU995" s="146" t="str">
        <f t="shared" si="39"/>
        <v/>
      </c>
      <c r="AV995" s="146" t="str">
        <f t="shared" ref="AV995:AW995" si="4159">IF(NOT(ISBLANK(DT995)),CONCATENATE(TEXT(DT995,"yyyy-mm-ddThh:MM:ss"),"Z"),"")</f>
        <v/>
      </c>
      <c r="AW995" s="146" t="str">
        <f t="shared" si="4159"/>
        <v/>
      </c>
      <c r="AX995" s="146" t="str">
        <f t="shared" ref="AX995:AZ995" si="4160">IF(NOT(ISBLANK(ED995)),CONCATENATE(TEXT(ED995,"yyyy-mm-ddThh:MM:ss"),"Z"),"")</f>
        <v/>
      </c>
      <c r="AY995" s="146" t="str">
        <f t="shared" si="4160"/>
        <v/>
      </c>
      <c r="AZ995" s="146" t="str">
        <f t="shared" si="4160"/>
        <v/>
      </c>
      <c r="BA995" s="176"/>
      <c r="BB995" s="152"/>
      <c r="BC995" s="177"/>
      <c r="BD995" s="154"/>
      <c r="BE995" s="155"/>
      <c r="BF995" s="154"/>
      <c r="BG995" s="155"/>
      <c r="BH995" s="169"/>
      <c r="BI995" s="162"/>
      <c r="BJ995" s="172"/>
      <c r="BK995" s="162"/>
      <c r="BL995" s="158"/>
      <c r="BM995" s="172"/>
      <c r="BN995" s="162"/>
      <c r="BO995" s="167"/>
      <c r="BP995" s="169"/>
      <c r="BQ995" s="162"/>
      <c r="BR995" s="162"/>
      <c r="BS995" s="174"/>
      <c r="BT995" s="162"/>
      <c r="BU995" s="174"/>
      <c r="BV995" s="174"/>
      <c r="BW995" s="174"/>
      <c r="BX995" s="173"/>
      <c r="BY995" s="158"/>
      <c r="BZ995" s="160"/>
      <c r="CA995" s="172"/>
      <c r="CB995" s="152"/>
      <c r="CC995" s="152"/>
      <c r="CD995" s="156"/>
      <c r="CE995" s="172"/>
      <c r="CF995" s="162"/>
      <c r="CG995" s="162"/>
      <c r="CH995" s="158"/>
      <c r="CI995" s="173"/>
      <c r="CJ995" s="178"/>
      <c r="CK995" s="173"/>
      <c r="CL995" s="165"/>
      <c r="CM995" s="172"/>
      <c r="CN995" s="162"/>
      <c r="CO995" s="162"/>
      <c r="CP995" s="162"/>
      <c r="CQ995" s="162"/>
      <c r="CR995" s="169"/>
      <c r="CS995" s="162"/>
      <c r="CT995" s="162"/>
      <c r="CU995" s="174"/>
      <c r="CV995" s="152"/>
      <c r="CW995" s="173"/>
      <c r="CX995" s="158"/>
      <c r="CY995" s="172"/>
      <c r="CZ995" s="162"/>
      <c r="DA995" s="162"/>
      <c r="DB995" s="158"/>
      <c r="DC995" s="173"/>
      <c r="DD995" s="178"/>
      <c r="DE995" s="173"/>
      <c r="DF995" s="165"/>
      <c r="DG995" s="172"/>
      <c r="DH995" s="178"/>
      <c r="DI995" s="172"/>
      <c r="DJ995" s="178"/>
      <c r="DK995" s="172"/>
      <c r="DL995" s="162"/>
      <c r="DM995" s="167"/>
      <c r="DN995" s="169"/>
      <c r="DO995" s="162"/>
      <c r="DP995" s="162"/>
      <c r="DQ995" s="174"/>
      <c r="DR995" s="152"/>
      <c r="DS995" s="172"/>
      <c r="DT995" s="152"/>
      <c r="DU995" s="152"/>
      <c r="DV995" s="156"/>
      <c r="DW995" s="173"/>
      <c r="DX995" s="158"/>
      <c r="DY995" s="172"/>
      <c r="DZ995" s="162"/>
      <c r="EA995" s="162"/>
      <c r="EB995" s="172"/>
      <c r="EC995" s="172"/>
      <c r="ED995" s="152"/>
      <c r="EE995" s="152"/>
      <c r="EF995" s="152"/>
      <c r="EG995" s="174"/>
      <c r="EH995" s="172"/>
      <c r="EI995" s="162"/>
      <c r="EJ995" s="162"/>
    </row>
    <row r="996" spans="1:140" ht="12.5">
      <c r="A996" s="168"/>
      <c r="B996" s="169"/>
      <c r="C996" s="144" t="str">
        <f t="shared" si="0"/>
        <v/>
      </c>
      <c r="D996" s="144" t="str">
        <f t="shared" si="4034"/>
        <v/>
      </c>
      <c r="E996" s="144" t="str">
        <f t="shared" si="2"/>
        <v/>
      </c>
      <c r="F996" s="145" t="str">
        <f t="shared" si="4035"/>
        <v/>
      </c>
      <c r="G996" s="145" t="str">
        <f t="shared" si="4"/>
        <v/>
      </c>
      <c r="H996" s="145" t="str">
        <f t="shared" si="5"/>
        <v/>
      </c>
      <c r="I996" s="146" t="str">
        <f t="shared" ref="I996:J996" si="4161">IF(COUNTA($DO996:$DX996)&gt;0,$BA996,"")</f>
        <v/>
      </c>
      <c r="J996" s="146" t="str">
        <f t="shared" si="4161"/>
        <v/>
      </c>
      <c r="K996" s="147" t="str">
        <f t="shared" si="43"/>
        <v/>
      </c>
      <c r="L996" s="147" t="str">
        <f t="shared" si="7"/>
        <v/>
      </c>
      <c r="M996" s="147" t="str">
        <f t="shared" si="8"/>
        <v/>
      </c>
      <c r="N996" s="147" t="str">
        <f t="shared" si="48"/>
        <v/>
      </c>
      <c r="O996" s="147" t="str">
        <f t="shared" si="9"/>
        <v/>
      </c>
      <c r="P996" s="146" t="str">
        <f t="shared" si="4037"/>
        <v/>
      </c>
      <c r="Q996" s="147" t="str">
        <f t="shared" si="4038"/>
        <v/>
      </c>
      <c r="R996" s="146" t="str">
        <f t="shared" si="12"/>
        <v/>
      </c>
      <c r="S996" s="146" t="str">
        <f t="shared" si="13"/>
        <v/>
      </c>
      <c r="T996" s="146" t="str">
        <f>IF(NOT(ISBLANK(DH996)),
        IF(AND(ISREF('Input Tenderers'!$J$8:$K$8),COUNTA('Input Tenderers'!$N$8)&gt;0),
                IF(COUNTA('Input Implementation Transactio'!$N996:$O996)&gt;0,"supplier;tenderer;payee","supplier;tenderer"),
                IF(COUNTA('Input Implementation Transactio'!$N996:$O996)&gt;0,"supplier;payee","supplier")
                ),
        IF(COUNTA('Input Implementation Transactio'!$N996:$O996)&gt;0, "payee", "")
        )</f>
        <v/>
      </c>
      <c r="U996" s="146" t="str">
        <f t="shared" si="14"/>
        <v/>
      </c>
      <c r="V996" s="146" t="str">
        <f t="shared" si="15"/>
        <v/>
      </c>
      <c r="W996" s="148" t="str">
        <f t="shared" si="4039"/>
        <v/>
      </c>
      <c r="X996" s="175" t="str">
        <f t="shared" si="4040"/>
        <v/>
      </c>
      <c r="Y996" s="170" t="str">
        <f t="shared" si="4041"/>
        <v/>
      </c>
      <c r="Z996" s="150" t="str">
        <f t="shared" si="19"/>
        <v/>
      </c>
      <c r="AA996" s="146" t="str">
        <f t="shared" si="20"/>
        <v/>
      </c>
      <c r="AB996" s="146" t="str">
        <f t="shared" si="21"/>
        <v/>
      </c>
      <c r="AC996" s="146" t="str">
        <f t="shared" si="22"/>
        <v/>
      </c>
      <c r="AD996" s="148" t="str">
        <f t="shared" si="4042"/>
        <v/>
      </c>
      <c r="AE996" s="148" t="str">
        <f t="shared" si="24"/>
        <v/>
      </c>
      <c r="AF996" s="175" t="str">
        <f t="shared" si="4043"/>
        <v/>
      </c>
      <c r="AG996" s="170" t="str">
        <f t="shared" si="4044"/>
        <v/>
      </c>
      <c r="AH996" s="148" t="str">
        <f t="shared" si="4045"/>
        <v/>
      </c>
      <c r="AI996" s="146" t="str">
        <f t="shared" si="28"/>
        <v/>
      </c>
      <c r="AJ996" s="146" t="str">
        <f t="shared" si="29"/>
        <v/>
      </c>
      <c r="AK996" s="146" t="str">
        <f t="shared" si="30"/>
        <v/>
      </c>
      <c r="AL996" s="146" t="str">
        <f t="shared" si="31"/>
        <v/>
      </c>
      <c r="AM996" s="171" t="str">
        <f t="shared" si="32"/>
        <v/>
      </c>
      <c r="AN996" s="171" t="str">
        <f t="shared" si="33"/>
        <v/>
      </c>
      <c r="AO996" s="146" t="str">
        <f t="shared" si="34"/>
        <v/>
      </c>
      <c r="AP996" s="146" t="str">
        <f t="shared" si="35"/>
        <v/>
      </c>
      <c r="AQ996" s="146" t="str">
        <f t="shared" si="36"/>
        <v/>
      </c>
      <c r="AR996" s="146" t="str">
        <f t="shared" ref="AR996:AS996" si="4162">IF(NOT(ISBLANK(CB996)),CONCATENATE(TEXT(CB996,"yyyy-mm-ddThh:MM:ss"),"Z"),"")</f>
        <v/>
      </c>
      <c r="AS996" s="146" t="str">
        <f t="shared" si="4162"/>
        <v/>
      </c>
      <c r="AT996" s="146" t="str">
        <f t="shared" si="38"/>
        <v/>
      </c>
      <c r="AU996" s="146" t="str">
        <f t="shared" si="39"/>
        <v/>
      </c>
      <c r="AV996" s="146" t="str">
        <f t="shared" ref="AV996:AW996" si="4163">IF(NOT(ISBLANK(DT996)),CONCATENATE(TEXT(DT996,"yyyy-mm-ddThh:MM:ss"),"Z"),"")</f>
        <v/>
      </c>
      <c r="AW996" s="146" t="str">
        <f t="shared" si="4163"/>
        <v/>
      </c>
      <c r="AX996" s="146" t="str">
        <f t="shared" ref="AX996:AZ996" si="4164">IF(NOT(ISBLANK(ED996)),CONCATENATE(TEXT(ED996,"yyyy-mm-ddThh:MM:ss"),"Z"),"")</f>
        <v/>
      </c>
      <c r="AY996" s="146" t="str">
        <f t="shared" si="4164"/>
        <v/>
      </c>
      <c r="AZ996" s="146" t="str">
        <f t="shared" si="4164"/>
        <v/>
      </c>
      <c r="BA996" s="176"/>
      <c r="BB996" s="152"/>
      <c r="BC996" s="177"/>
      <c r="BD996" s="154"/>
      <c r="BE996" s="155"/>
      <c r="BF996" s="154"/>
      <c r="BG996" s="155"/>
      <c r="BH996" s="169"/>
      <c r="BI996" s="162"/>
      <c r="BJ996" s="172"/>
      <c r="BK996" s="162"/>
      <c r="BL996" s="158"/>
      <c r="BM996" s="172"/>
      <c r="BN996" s="162"/>
      <c r="BO996" s="167"/>
      <c r="BP996" s="169"/>
      <c r="BQ996" s="162"/>
      <c r="BR996" s="162"/>
      <c r="BS996" s="174"/>
      <c r="BT996" s="162"/>
      <c r="BU996" s="174"/>
      <c r="BV996" s="174"/>
      <c r="BW996" s="174"/>
      <c r="BX996" s="173"/>
      <c r="BY996" s="158"/>
      <c r="BZ996" s="160"/>
      <c r="CA996" s="172"/>
      <c r="CB996" s="152"/>
      <c r="CC996" s="152"/>
      <c r="CD996" s="156"/>
      <c r="CE996" s="172"/>
      <c r="CF996" s="162"/>
      <c r="CG996" s="162"/>
      <c r="CH996" s="158"/>
      <c r="CI996" s="173"/>
      <c r="CJ996" s="178"/>
      <c r="CK996" s="173"/>
      <c r="CL996" s="165"/>
      <c r="CM996" s="172"/>
      <c r="CN996" s="162"/>
      <c r="CO996" s="162"/>
      <c r="CP996" s="162"/>
      <c r="CQ996" s="162"/>
      <c r="CR996" s="169"/>
      <c r="CS996" s="162"/>
      <c r="CT996" s="162"/>
      <c r="CU996" s="174"/>
      <c r="CV996" s="152"/>
      <c r="CW996" s="173"/>
      <c r="CX996" s="158"/>
      <c r="CY996" s="172"/>
      <c r="CZ996" s="162"/>
      <c r="DA996" s="162"/>
      <c r="DB996" s="158"/>
      <c r="DC996" s="173"/>
      <c r="DD996" s="178"/>
      <c r="DE996" s="173"/>
      <c r="DF996" s="165"/>
      <c r="DG996" s="172"/>
      <c r="DH996" s="178"/>
      <c r="DI996" s="172"/>
      <c r="DJ996" s="178"/>
      <c r="DK996" s="172"/>
      <c r="DL996" s="162"/>
      <c r="DM996" s="167"/>
      <c r="DN996" s="169"/>
      <c r="DO996" s="162"/>
      <c r="DP996" s="162"/>
      <c r="DQ996" s="174"/>
      <c r="DR996" s="152"/>
      <c r="DS996" s="172"/>
      <c r="DT996" s="152"/>
      <c r="DU996" s="152"/>
      <c r="DV996" s="156"/>
      <c r="DW996" s="173"/>
      <c r="DX996" s="158"/>
      <c r="DY996" s="172"/>
      <c r="DZ996" s="162"/>
      <c r="EA996" s="162"/>
      <c r="EB996" s="172"/>
      <c r="EC996" s="172"/>
      <c r="ED996" s="152"/>
      <c r="EE996" s="152"/>
      <c r="EF996" s="152"/>
      <c r="EG996" s="174"/>
      <c r="EH996" s="172"/>
      <c r="EI996" s="162"/>
      <c r="EJ996" s="162"/>
    </row>
    <row r="997" spans="1:140" ht="12.5">
      <c r="A997" s="168"/>
      <c r="B997" s="169"/>
      <c r="C997" s="144" t="str">
        <f t="shared" si="0"/>
        <v/>
      </c>
      <c r="D997" s="144" t="str">
        <f t="shared" si="4034"/>
        <v/>
      </c>
      <c r="E997" s="144" t="str">
        <f t="shared" si="2"/>
        <v/>
      </c>
      <c r="F997" s="145" t="str">
        <f t="shared" si="4035"/>
        <v/>
      </c>
      <c r="G997" s="145" t="str">
        <f t="shared" si="4"/>
        <v/>
      </c>
      <c r="H997" s="145" t="str">
        <f t="shared" si="5"/>
        <v/>
      </c>
      <c r="I997" s="146" t="str">
        <f t="shared" ref="I997:J997" si="4165">IF(COUNTA($DO997:$DX997)&gt;0,$BA997,"")</f>
        <v/>
      </c>
      <c r="J997" s="146" t="str">
        <f t="shared" si="4165"/>
        <v/>
      </c>
      <c r="K997" s="147" t="str">
        <f t="shared" si="43"/>
        <v/>
      </c>
      <c r="L997" s="147" t="str">
        <f t="shared" si="7"/>
        <v/>
      </c>
      <c r="M997" s="147" t="str">
        <f t="shared" si="8"/>
        <v/>
      </c>
      <c r="N997" s="147" t="str">
        <f t="shared" si="48"/>
        <v/>
      </c>
      <c r="O997" s="147" t="str">
        <f t="shared" si="9"/>
        <v/>
      </c>
      <c r="P997" s="146" t="str">
        <f t="shared" si="4037"/>
        <v/>
      </c>
      <c r="Q997" s="147" t="str">
        <f t="shared" si="4038"/>
        <v/>
      </c>
      <c r="R997" s="146" t="str">
        <f t="shared" si="12"/>
        <v/>
      </c>
      <c r="S997" s="146" t="str">
        <f t="shared" si="13"/>
        <v/>
      </c>
      <c r="T997" s="146" t="str">
        <f>IF(NOT(ISBLANK(DH997)),
        IF(AND(ISREF('Input Tenderers'!$J$8:$K$8),COUNTA('Input Tenderers'!$N$8)&gt;0),
                IF(COUNTA('Input Implementation Transactio'!$N997:$O997)&gt;0,"supplier;tenderer;payee","supplier;tenderer"),
                IF(COUNTA('Input Implementation Transactio'!$N997:$O997)&gt;0,"supplier;payee","supplier")
                ),
        IF(COUNTA('Input Implementation Transactio'!$N997:$O997)&gt;0, "payee", "")
        )</f>
        <v/>
      </c>
      <c r="U997" s="146" t="str">
        <f t="shared" si="14"/>
        <v/>
      </c>
      <c r="V997" s="146" t="str">
        <f t="shared" si="15"/>
        <v/>
      </c>
      <c r="W997" s="148" t="str">
        <f t="shared" si="4039"/>
        <v/>
      </c>
      <c r="X997" s="175" t="str">
        <f t="shared" si="4040"/>
        <v/>
      </c>
      <c r="Y997" s="170" t="str">
        <f t="shared" si="4041"/>
        <v/>
      </c>
      <c r="Z997" s="150" t="str">
        <f t="shared" si="19"/>
        <v/>
      </c>
      <c r="AA997" s="146" t="str">
        <f t="shared" si="20"/>
        <v/>
      </c>
      <c r="AB997" s="146" t="str">
        <f t="shared" si="21"/>
        <v/>
      </c>
      <c r="AC997" s="146" t="str">
        <f t="shared" si="22"/>
        <v/>
      </c>
      <c r="AD997" s="148" t="str">
        <f t="shared" si="4042"/>
        <v/>
      </c>
      <c r="AE997" s="148" t="str">
        <f t="shared" si="24"/>
        <v/>
      </c>
      <c r="AF997" s="175" t="str">
        <f t="shared" si="4043"/>
        <v/>
      </c>
      <c r="AG997" s="170" t="str">
        <f t="shared" si="4044"/>
        <v/>
      </c>
      <c r="AH997" s="148" t="str">
        <f t="shared" si="4045"/>
        <v/>
      </c>
      <c r="AI997" s="146" t="str">
        <f t="shared" si="28"/>
        <v/>
      </c>
      <c r="AJ997" s="146" t="str">
        <f t="shared" si="29"/>
        <v/>
      </c>
      <c r="AK997" s="146" t="str">
        <f t="shared" si="30"/>
        <v/>
      </c>
      <c r="AL997" s="146" t="str">
        <f t="shared" si="31"/>
        <v/>
      </c>
      <c r="AM997" s="171" t="str">
        <f t="shared" si="32"/>
        <v/>
      </c>
      <c r="AN997" s="171" t="str">
        <f t="shared" si="33"/>
        <v/>
      </c>
      <c r="AO997" s="146" t="str">
        <f t="shared" si="34"/>
        <v/>
      </c>
      <c r="AP997" s="146" t="str">
        <f t="shared" si="35"/>
        <v/>
      </c>
      <c r="AQ997" s="146" t="str">
        <f t="shared" si="36"/>
        <v/>
      </c>
      <c r="AR997" s="146" t="str">
        <f t="shared" ref="AR997:AS997" si="4166">IF(NOT(ISBLANK(CB997)),CONCATENATE(TEXT(CB997,"yyyy-mm-ddThh:MM:ss"),"Z"),"")</f>
        <v/>
      </c>
      <c r="AS997" s="146" t="str">
        <f t="shared" si="4166"/>
        <v/>
      </c>
      <c r="AT997" s="146" t="str">
        <f t="shared" si="38"/>
        <v/>
      </c>
      <c r="AU997" s="146" t="str">
        <f t="shared" si="39"/>
        <v/>
      </c>
      <c r="AV997" s="146" t="str">
        <f t="shared" ref="AV997:AW997" si="4167">IF(NOT(ISBLANK(DT997)),CONCATENATE(TEXT(DT997,"yyyy-mm-ddThh:MM:ss"),"Z"),"")</f>
        <v/>
      </c>
      <c r="AW997" s="146" t="str">
        <f t="shared" si="4167"/>
        <v/>
      </c>
      <c r="AX997" s="146" t="str">
        <f t="shared" ref="AX997:AZ997" si="4168">IF(NOT(ISBLANK(ED997)),CONCATENATE(TEXT(ED997,"yyyy-mm-ddThh:MM:ss"),"Z"),"")</f>
        <v/>
      </c>
      <c r="AY997" s="146" t="str">
        <f t="shared" si="4168"/>
        <v/>
      </c>
      <c r="AZ997" s="146" t="str">
        <f t="shared" si="4168"/>
        <v/>
      </c>
      <c r="BA997" s="176"/>
      <c r="BB997" s="152"/>
      <c r="BC997" s="177"/>
      <c r="BD997" s="154"/>
      <c r="BE997" s="155"/>
      <c r="BF997" s="154"/>
      <c r="BG997" s="155"/>
      <c r="BH997" s="169"/>
      <c r="BI997" s="162"/>
      <c r="BJ997" s="172"/>
      <c r="BK997" s="162"/>
      <c r="BL997" s="158"/>
      <c r="BM997" s="172"/>
      <c r="BN997" s="162"/>
      <c r="BO997" s="167"/>
      <c r="BP997" s="169"/>
      <c r="BQ997" s="162"/>
      <c r="BR997" s="162"/>
      <c r="BS997" s="174"/>
      <c r="BT997" s="162"/>
      <c r="BU997" s="174"/>
      <c r="BV997" s="174"/>
      <c r="BW997" s="174"/>
      <c r="BX997" s="173"/>
      <c r="BY997" s="158"/>
      <c r="BZ997" s="160"/>
      <c r="CA997" s="172"/>
      <c r="CB997" s="152"/>
      <c r="CC997" s="152"/>
      <c r="CD997" s="156"/>
      <c r="CE997" s="172"/>
      <c r="CF997" s="162"/>
      <c r="CG997" s="162"/>
      <c r="CH997" s="158"/>
      <c r="CI997" s="173"/>
      <c r="CJ997" s="178"/>
      <c r="CK997" s="173"/>
      <c r="CL997" s="165"/>
      <c r="CM997" s="172"/>
      <c r="CN997" s="162"/>
      <c r="CO997" s="162"/>
      <c r="CP997" s="162"/>
      <c r="CQ997" s="162"/>
      <c r="CR997" s="169"/>
      <c r="CS997" s="162"/>
      <c r="CT997" s="162"/>
      <c r="CU997" s="174"/>
      <c r="CV997" s="152"/>
      <c r="CW997" s="173"/>
      <c r="CX997" s="158"/>
      <c r="CY997" s="172"/>
      <c r="CZ997" s="162"/>
      <c r="DA997" s="162"/>
      <c r="DB997" s="158"/>
      <c r="DC997" s="173"/>
      <c r="DD997" s="178"/>
      <c r="DE997" s="173"/>
      <c r="DF997" s="165"/>
      <c r="DG997" s="172"/>
      <c r="DH997" s="178"/>
      <c r="DI997" s="172"/>
      <c r="DJ997" s="178"/>
      <c r="DK997" s="172"/>
      <c r="DL997" s="162"/>
      <c r="DM997" s="167"/>
      <c r="DN997" s="169"/>
      <c r="DO997" s="162"/>
      <c r="DP997" s="162"/>
      <c r="DQ997" s="174"/>
      <c r="DR997" s="152"/>
      <c r="DS997" s="172"/>
      <c r="DT997" s="152"/>
      <c r="DU997" s="152"/>
      <c r="DV997" s="156"/>
      <c r="DW997" s="173"/>
      <c r="DX997" s="158"/>
      <c r="DY997" s="172"/>
      <c r="DZ997" s="162"/>
      <c r="EA997" s="162"/>
      <c r="EB997" s="172"/>
      <c r="EC997" s="172"/>
      <c r="ED997" s="152"/>
      <c r="EE997" s="152"/>
      <c r="EF997" s="152"/>
      <c r="EG997" s="174"/>
      <c r="EH997" s="172"/>
      <c r="EI997" s="162"/>
      <c r="EJ997" s="162"/>
    </row>
    <row r="998" spans="1:140" ht="12.5">
      <c r="A998" s="168"/>
      <c r="B998" s="169"/>
      <c r="C998" s="144" t="str">
        <f t="shared" si="0"/>
        <v/>
      </c>
      <c r="D998" s="144" t="str">
        <f t="shared" si="4034"/>
        <v/>
      </c>
      <c r="E998" s="144" t="str">
        <f t="shared" si="2"/>
        <v/>
      </c>
      <c r="F998" s="145" t="str">
        <f t="shared" si="4035"/>
        <v/>
      </c>
      <c r="G998" s="145" t="str">
        <f t="shared" si="4"/>
        <v/>
      </c>
      <c r="H998" s="145" t="str">
        <f t="shared" si="5"/>
        <v/>
      </c>
      <c r="I998" s="146" t="str">
        <f t="shared" ref="I998:J998" si="4169">IF(COUNTA($DO998:$DX998)&gt;0,$BA998,"")</f>
        <v/>
      </c>
      <c r="J998" s="146" t="str">
        <f t="shared" si="4169"/>
        <v/>
      </c>
      <c r="K998" s="147" t="str">
        <f t="shared" si="43"/>
        <v/>
      </c>
      <c r="L998" s="147" t="str">
        <f t="shared" si="7"/>
        <v/>
      </c>
      <c r="M998" s="147" t="str">
        <f t="shared" si="8"/>
        <v/>
      </c>
      <c r="N998" s="147" t="str">
        <f t="shared" si="48"/>
        <v/>
      </c>
      <c r="O998" s="147" t="str">
        <f t="shared" si="9"/>
        <v/>
      </c>
      <c r="P998" s="146" t="str">
        <f t="shared" si="4037"/>
        <v/>
      </c>
      <c r="Q998" s="147" t="str">
        <f t="shared" si="4038"/>
        <v/>
      </c>
      <c r="R998" s="146" t="str">
        <f t="shared" si="12"/>
        <v/>
      </c>
      <c r="S998" s="146" t="str">
        <f t="shared" si="13"/>
        <v/>
      </c>
      <c r="T998" s="146" t="str">
        <f>IF(NOT(ISBLANK(DH998)),
        IF(AND(ISREF('Input Tenderers'!$J$8:$K$8),COUNTA('Input Tenderers'!$N$8)&gt;0),
                IF(COUNTA('Input Implementation Transactio'!$N998:$O998)&gt;0,"supplier;tenderer;payee","supplier;tenderer"),
                IF(COUNTA('Input Implementation Transactio'!$N998:$O998)&gt;0,"supplier;payee","supplier")
                ),
        IF(COUNTA('Input Implementation Transactio'!$N998:$O998)&gt;0, "payee", "")
        )</f>
        <v/>
      </c>
      <c r="U998" s="146" t="str">
        <f t="shared" si="14"/>
        <v/>
      </c>
      <c r="V998" s="146" t="str">
        <f t="shared" si="15"/>
        <v/>
      </c>
      <c r="W998" s="148" t="str">
        <f t="shared" si="4039"/>
        <v/>
      </c>
      <c r="X998" s="175" t="str">
        <f t="shared" si="4040"/>
        <v/>
      </c>
      <c r="Y998" s="170" t="str">
        <f t="shared" si="4041"/>
        <v/>
      </c>
      <c r="Z998" s="150" t="str">
        <f t="shared" si="19"/>
        <v/>
      </c>
      <c r="AA998" s="146" t="str">
        <f t="shared" si="20"/>
        <v/>
      </c>
      <c r="AB998" s="146" t="str">
        <f t="shared" si="21"/>
        <v/>
      </c>
      <c r="AC998" s="146" t="str">
        <f t="shared" si="22"/>
        <v/>
      </c>
      <c r="AD998" s="148" t="str">
        <f t="shared" si="4042"/>
        <v/>
      </c>
      <c r="AE998" s="148" t="str">
        <f t="shared" si="24"/>
        <v/>
      </c>
      <c r="AF998" s="175" t="str">
        <f t="shared" si="4043"/>
        <v/>
      </c>
      <c r="AG998" s="170" t="str">
        <f t="shared" si="4044"/>
        <v/>
      </c>
      <c r="AH998" s="148" t="str">
        <f t="shared" si="4045"/>
        <v/>
      </c>
      <c r="AI998" s="146" t="str">
        <f t="shared" si="28"/>
        <v/>
      </c>
      <c r="AJ998" s="146" t="str">
        <f t="shared" si="29"/>
        <v/>
      </c>
      <c r="AK998" s="146" t="str">
        <f t="shared" si="30"/>
        <v/>
      </c>
      <c r="AL998" s="146" t="str">
        <f t="shared" si="31"/>
        <v/>
      </c>
      <c r="AM998" s="171" t="str">
        <f t="shared" si="32"/>
        <v/>
      </c>
      <c r="AN998" s="171" t="str">
        <f t="shared" si="33"/>
        <v/>
      </c>
      <c r="AO998" s="146" t="str">
        <f t="shared" si="34"/>
        <v/>
      </c>
      <c r="AP998" s="146" t="str">
        <f t="shared" si="35"/>
        <v/>
      </c>
      <c r="AQ998" s="146" t="str">
        <f t="shared" si="36"/>
        <v/>
      </c>
      <c r="AR998" s="146" t="str">
        <f t="shared" ref="AR998:AS998" si="4170">IF(NOT(ISBLANK(CB998)),CONCATENATE(TEXT(CB998,"yyyy-mm-ddThh:MM:ss"),"Z"),"")</f>
        <v/>
      </c>
      <c r="AS998" s="146" t="str">
        <f t="shared" si="4170"/>
        <v/>
      </c>
      <c r="AT998" s="146" t="str">
        <f t="shared" si="38"/>
        <v/>
      </c>
      <c r="AU998" s="146" t="str">
        <f t="shared" si="39"/>
        <v/>
      </c>
      <c r="AV998" s="146" t="str">
        <f t="shared" ref="AV998:AW998" si="4171">IF(NOT(ISBLANK(DT998)),CONCATENATE(TEXT(DT998,"yyyy-mm-ddThh:MM:ss"),"Z"),"")</f>
        <v/>
      </c>
      <c r="AW998" s="146" t="str">
        <f t="shared" si="4171"/>
        <v/>
      </c>
      <c r="AX998" s="146" t="str">
        <f t="shared" ref="AX998:AZ998" si="4172">IF(NOT(ISBLANK(ED998)),CONCATENATE(TEXT(ED998,"yyyy-mm-ddThh:MM:ss"),"Z"),"")</f>
        <v/>
      </c>
      <c r="AY998" s="146" t="str">
        <f t="shared" si="4172"/>
        <v/>
      </c>
      <c r="AZ998" s="146" t="str">
        <f t="shared" si="4172"/>
        <v/>
      </c>
      <c r="BA998" s="176"/>
      <c r="BB998" s="152"/>
      <c r="BC998" s="177"/>
      <c r="BD998" s="154"/>
      <c r="BE998" s="155"/>
      <c r="BF998" s="154"/>
      <c r="BG998" s="155"/>
      <c r="BH998" s="169"/>
      <c r="BI998" s="162"/>
      <c r="BJ998" s="172"/>
      <c r="BK998" s="162"/>
      <c r="BL998" s="158"/>
      <c r="BM998" s="172"/>
      <c r="BN998" s="162"/>
      <c r="BO998" s="167"/>
      <c r="BP998" s="169"/>
      <c r="BQ998" s="162"/>
      <c r="BR998" s="162"/>
      <c r="BS998" s="174"/>
      <c r="BT998" s="162"/>
      <c r="BU998" s="174"/>
      <c r="BV998" s="174"/>
      <c r="BW998" s="174"/>
      <c r="BX998" s="173"/>
      <c r="BY998" s="158"/>
      <c r="BZ998" s="160"/>
      <c r="CA998" s="172"/>
      <c r="CB998" s="152"/>
      <c r="CC998" s="152"/>
      <c r="CD998" s="156"/>
      <c r="CE998" s="172"/>
      <c r="CF998" s="162"/>
      <c r="CG998" s="162"/>
      <c r="CH998" s="158"/>
      <c r="CI998" s="173"/>
      <c r="CJ998" s="178"/>
      <c r="CK998" s="173"/>
      <c r="CL998" s="165"/>
      <c r="CM998" s="172"/>
      <c r="CN998" s="162"/>
      <c r="CO998" s="162"/>
      <c r="CP998" s="162"/>
      <c r="CQ998" s="162"/>
      <c r="CR998" s="169"/>
      <c r="CS998" s="162"/>
      <c r="CT998" s="162"/>
      <c r="CU998" s="174"/>
      <c r="CV998" s="152"/>
      <c r="CW998" s="173"/>
      <c r="CX998" s="158"/>
      <c r="CY998" s="172"/>
      <c r="CZ998" s="162"/>
      <c r="DA998" s="162"/>
      <c r="DB998" s="158"/>
      <c r="DC998" s="173"/>
      <c r="DD998" s="178"/>
      <c r="DE998" s="173"/>
      <c r="DF998" s="165"/>
      <c r="DG998" s="172"/>
      <c r="DH998" s="178"/>
      <c r="DI998" s="172"/>
      <c r="DJ998" s="178"/>
      <c r="DK998" s="172"/>
      <c r="DL998" s="162"/>
      <c r="DM998" s="167"/>
      <c r="DN998" s="169"/>
      <c r="DO998" s="162"/>
      <c r="DP998" s="162"/>
      <c r="DQ998" s="174"/>
      <c r="DR998" s="152"/>
      <c r="DS998" s="172"/>
      <c r="DT998" s="152"/>
      <c r="DU998" s="152"/>
      <c r="DV998" s="156"/>
      <c r="DW998" s="173"/>
      <c r="DX998" s="158"/>
      <c r="DY998" s="172"/>
      <c r="DZ998" s="162"/>
      <c r="EA998" s="162"/>
      <c r="EB998" s="172"/>
      <c r="EC998" s="172"/>
      <c r="ED998" s="152"/>
      <c r="EE998" s="152"/>
      <c r="EF998" s="152"/>
      <c r="EG998" s="174"/>
      <c r="EH998" s="172"/>
      <c r="EI998" s="162"/>
      <c r="EJ998" s="162"/>
    </row>
    <row r="999" spans="1:140" ht="12.5">
      <c r="A999" s="168"/>
      <c r="B999" s="169"/>
      <c r="C999" s="144" t="str">
        <f t="shared" si="0"/>
        <v/>
      </c>
      <c r="D999" s="144" t="str">
        <f t="shared" si="4034"/>
        <v/>
      </c>
      <c r="E999" s="144" t="str">
        <f t="shared" si="2"/>
        <v/>
      </c>
      <c r="F999" s="145" t="str">
        <f t="shared" si="4035"/>
        <v/>
      </c>
      <c r="G999" s="145" t="str">
        <f t="shared" si="4"/>
        <v/>
      </c>
      <c r="H999" s="145" t="str">
        <f t="shared" si="5"/>
        <v/>
      </c>
      <c r="I999" s="146" t="str">
        <f t="shared" ref="I999:J999" si="4173">IF(COUNTA($DO999:$DX999)&gt;0,$BA999,"")</f>
        <v/>
      </c>
      <c r="J999" s="146" t="str">
        <f t="shared" si="4173"/>
        <v/>
      </c>
      <c r="K999" s="147" t="str">
        <f t="shared" si="43"/>
        <v/>
      </c>
      <c r="L999" s="147" t="str">
        <f t="shared" si="7"/>
        <v/>
      </c>
      <c r="M999" s="147" t="str">
        <f t="shared" si="8"/>
        <v/>
      </c>
      <c r="N999" s="147" t="str">
        <f t="shared" si="48"/>
        <v/>
      </c>
      <c r="O999" s="147" t="str">
        <f t="shared" si="9"/>
        <v/>
      </c>
      <c r="P999" s="146" t="str">
        <f t="shared" si="4037"/>
        <v/>
      </c>
      <c r="Q999" s="147" t="str">
        <f t="shared" si="4038"/>
        <v/>
      </c>
      <c r="R999" s="146" t="str">
        <f t="shared" si="12"/>
        <v/>
      </c>
      <c r="S999" s="146" t="str">
        <f t="shared" si="13"/>
        <v/>
      </c>
      <c r="T999" s="146" t="str">
        <f>IF(NOT(ISBLANK(DH999)),
        IF(AND(ISREF('Input Tenderers'!$J$8:$K$8),COUNTA('Input Tenderers'!$N$8)&gt;0),
                IF(COUNTA('Input Implementation Transactio'!$N999:$O999)&gt;0,"supplier;tenderer;payee","supplier;tenderer"),
                IF(COUNTA('Input Implementation Transactio'!$N999:$O999)&gt;0,"supplier;payee","supplier")
                ),
        IF(COUNTA('Input Implementation Transactio'!$N999:$O999)&gt;0, "payee", "")
        )</f>
        <v/>
      </c>
      <c r="U999" s="146" t="str">
        <f t="shared" si="14"/>
        <v/>
      </c>
      <c r="V999" s="146" t="str">
        <f t="shared" si="15"/>
        <v/>
      </c>
      <c r="W999" s="148" t="str">
        <f t="shared" si="4039"/>
        <v/>
      </c>
      <c r="X999" s="175" t="str">
        <f t="shared" si="4040"/>
        <v/>
      </c>
      <c r="Y999" s="170" t="str">
        <f t="shared" si="4041"/>
        <v/>
      </c>
      <c r="Z999" s="150" t="str">
        <f t="shared" si="19"/>
        <v/>
      </c>
      <c r="AA999" s="146" t="str">
        <f t="shared" si="20"/>
        <v/>
      </c>
      <c r="AB999" s="146" t="str">
        <f t="shared" si="21"/>
        <v/>
      </c>
      <c r="AC999" s="146" t="str">
        <f t="shared" si="22"/>
        <v/>
      </c>
      <c r="AD999" s="148" t="str">
        <f t="shared" si="4042"/>
        <v/>
      </c>
      <c r="AE999" s="148" t="str">
        <f t="shared" si="24"/>
        <v/>
      </c>
      <c r="AF999" s="175" t="str">
        <f t="shared" si="4043"/>
        <v/>
      </c>
      <c r="AG999" s="170" t="str">
        <f t="shared" si="4044"/>
        <v/>
      </c>
      <c r="AH999" s="148" t="str">
        <f t="shared" si="4045"/>
        <v/>
      </c>
      <c r="AI999" s="146" t="str">
        <f t="shared" si="28"/>
        <v/>
      </c>
      <c r="AJ999" s="146" t="str">
        <f t="shared" si="29"/>
        <v/>
      </c>
      <c r="AK999" s="146" t="str">
        <f t="shared" si="30"/>
        <v/>
      </c>
      <c r="AL999" s="146" t="str">
        <f t="shared" si="31"/>
        <v/>
      </c>
      <c r="AM999" s="171" t="str">
        <f t="shared" si="32"/>
        <v/>
      </c>
      <c r="AN999" s="171" t="str">
        <f t="shared" si="33"/>
        <v/>
      </c>
      <c r="AO999" s="146" t="str">
        <f t="shared" si="34"/>
        <v/>
      </c>
      <c r="AP999" s="146" t="str">
        <f t="shared" si="35"/>
        <v/>
      </c>
      <c r="AQ999" s="146" t="str">
        <f t="shared" si="36"/>
        <v/>
      </c>
      <c r="AR999" s="146" t="str">
        <f t="shared" ref="AR999:AS999" si="4174">IF(NOT(ISBLANK(CB999)),CONCATENATE(TEXT(CB999,"yyyy-mm-ddThh:MM:ss"),"Z"),"")</f>
        <v/>
      </c>
      <c r="AS999" s="146" t="str">
        <f t="shared" si="4174"/>
        <v/>
      </c>
      <c r="AT999" s="146" t="str">
        <f t="shared" si="38"/>
        <v/>
      </c>
      <c r="AU999" s="146" t="str">
        <f t="shared" si="39"/>
        <v/>
      </c>
      <c r="AV999" s="146" t="str">
        <f t="shared" ref="AV999:AW999" si="4175">IF(NOT(ISBLANK(DT999)),CONCATENATE(TEXT(DT999,"yyyy-mm-ddThh:MM:ss"),"Z"),"")</f>
        <v/>
      </c>
      <c r="AW999" s="146" t="str">
        <f t="shared" si="4175"/>
        <v/>
      </c>
      <c r="AX999" s="146" t="str">
        <f t="shared" ref="AX999:AZ999" si="4176">IF(NOT(ISBLANK(ED999)),CONCATENATE(TEXT(ED999,"yyyy-mm-ddThh:MM:ss"),"Z"),"")</f>
        <v/>
      </c>
      <c r="AY999" s="146" t="str">
        <f t="shared" si="4176"/>
        <v/>
      </c>
      <c r="AZ999" s="146" t="str">
        <f t="shared" si="4176"/>
        <v/>
      </c>
      <c r="BA999" s="176"/>
      <c r="BB999" s="152"/>
      <c r="BC999" s="177"/>
      <c r="BD999" s="154"/>
      <c r="BE999" s="155"/>
      <c r="BF999" s="154"/>
      <c r="BG999" s="155"/>
      <c r="BH999" s="169"/>
      <c r="BI999" s="162"/>
      <c r="BJ999" s="172"/>
      <c r="BK999" s="162"/>
      <c r="BL999" s="158"/>
      <c r="BM999" s="172"/>
      <c r="BN999" s="162"/>
      <c r="BO999" s="167"/>
      <c r="BP999" s="169"/>
      <c r="BQ999" s="162"/>
      <c r="BR999" s="162"/>
      <c r="BS999" s="174"/>
      <c r="BT999" s="162"/>
      <c r="BU999" s="174"/>
      <c r="BV999" s="174"/>
      <c r="BW999" s="174"/>
      <c r="BX999" s="173"/>
      <c r="BY999" s="158"/>
      <c r="BZ999" s="160"/>
      <c r="CA999" s="172"/>
      <c r="CB999" s="152"/>
      <c r="CC999" s="152"/>
      <c r="CD999" s="156"/>
      <c r="CE999" s="172"/>
      <c r="CF999" s="162"/>
      <c r="CG999" s="162"/>
      <c r="CH999" s="158"/>
      <c r="CI999" s="173"/>
      <c r="CJ999" s="178"/>
      <c r="CK999" s="173"/>
      <c r="CL999" s="165"/>
      <c r="CM999" s="172"/>
      <c r="CN999" s="162"/>
      <c r="CO999" s="162"/>
      <c r="CP999" s="162"/>
      <c r="CQ999" s="162"/>
      <c r="CR999" s="169"/>
      <c r="CS999" s="162"/>
      <c r="CT999" s="162"/>
      <c r="CU999" s="174"/>
      <c r="CV999" s="152"/>
      <c r="CW999" s="173"/>
      <c r="CX999" s="158"/>
      <c r="CY999" s="172"/>
      <c r="CZ999" s="162"/>
      <c r="DA999" s="162"/>
      <c r="DB999" s="158"/>
      <c r="DC999" s="173"/>
      <c r="DD999" s="178"/>
      <c r="DE999" s="173"/>
      <c r="DF999" s="165"/>
      <c r="DG999" s="172"/>
      <c r="DH999" s="178"/>
      <c r="DI999" s="172"/>
      <c r="DJ999" s="178"/>
      <c r="DK999" s="172"/>
      <c r="DL999" s="162"/>
      <c r="DM999" s="167"/>
      <c r="DN999" s="169"/>
      <c r="DO999" s="162"/>
      <c r="DP999" s="162"/>
      <c r="DQ999" s="174"/>
      <c r="DR999" s="152"/>
      <c r="DS999" s="172"/>
      <c r="DT999" s="152"/>
      <c r="DU999" s="152"/>
      <c r="DV999" s="156"/>
      <c r="DW999" s="173"/>
      <c r="DX999" s="158"/>
      <c r="DY999" s="172"/>
      <c r="DZ999" s="162"/>
      <c r="EA999" s="162"/>
      <c r="EB999" s="172"/>
      <c r="EC999" s="172"/>
      <c r="ED999" s="152"/>
      <c r="EE999" s="152"/>
      <c r="EF999" s="152"/>
      <c r="EG999" s="174"/>
      <c r="EH999" s="172"/>
      <c r="EI999" s="162"/>
      <c r="EJ999" s="162"/>
    </row>
    <row r="1000" spans="1:140" ht="12.5">
      <c r="A1000" s="168"/>
      <c r="B1000" s="169"/>
      <c r="C1000" s="144" t="str">
        <f t="shared" si="0"/>
        <v/>
      </c>
      <c r="D1000" s="144" t="str">
        <f t="shared" si="4034"/>
        <v/>
      </c>
      <c r="E1000" s="144" t="str">
        <f t="shared" si="2"/>
        <v/>
      </c>
      <c r="F1000" s="145" t="str">
        <f t="shared" si="4035"/>
        <v/>
      </c>
      <c r="G1000" s="145" t="str">
        <f t="shared" si="4"/>
        <v/>
      </c>
      <c r="H1000" s="145" t="str">
        <f t="shared" si="5"/>
        <v/>
      </c>
      <c r="I1000" s="146" t="str">
        <f t="shared" ref="I1000:J1000" si="4177">IF(COUNTA($DO1000:$DX1000)&gt;0,$BA1000,"")</f>
        <v/>
      </c>
      <c r="J1000" s="146" t="str">
        <f t="shared" si="4177"/>
        <v/>
      </c>
      <c r="K1000" s="147" t="str">
        <f t="shared" si="43"/>
        <v/>
      </c>
      <c r="L1000" s="147" t="str">
        <f t="shared" si="7"/>
        <v/>
      </c>
      <c r="M1000" s="147" t="str">
        <f t="shared" si="8"/>
        <v/>
      </c>
      <c r="N1000" s="147" t="str">
        <f t="shared" si="48"/>
        <v/>
      </c>
      <c r="O1000" s="147" t="str">
        <f t="shared" si="9"/>
        <v/>
      </c>
      <c r="P1000" s="146" t="str">
        <f t="shared" si="4037"/>
        <v/>
      </c>
      <c r="Q1000" s="147" t="str">
        <f t="shared" si="4038"/>
        <v/>
      </c>
      <c r="R1000" s="146" t="str">
        <f t="shared" si="12"/>
        <v/>
      </c>
      <c r="S1000" s="146" t="str">
        <f t="shared" si="13"/>
        <v/>
      </c>
      <c r="T1000" s="146" t="str">
        <f>IF(NOT(ISBLANK(DH1000)),
        IF(AND(ISREF('Input Tenderers'!$J$8:$K$8),COUNTA('Input Tenderers'!$N$8)&gt;0),
                IF(COUNTA('Input Implementation Transactio'!$N1000:$O1000)&gt;0,"supplier;tenderer;payee","supplier;tenderer"),
                IF(COUNTA('Input Implementation Transactio'!$N1000:$O1000)&gt;0,"supplier;payee","supplier")
                ),
        IF(COUNTA('Input Implementation Transactio'!$N1000:$O1000)&gt;0, "payee", "")
        )</f>
        <v/>
      </c>
      <c r="U1000" s="146" t="str">
        <f t="shared" si="14"/>
        <v/>
      </c>
      <c r="V1000" s="146" t="str">
        <f t="shared" si="15"/>
        <v/>
      </c>
      <c r="W1000" s="148" t="str">
        <f t="shared" si="4039"/>
        <v/>
      </c>
      <c r="X1000" s="175" t="str">
        <f t="shared" si="4040"/>
        <v/>
      </c>
      <c r="Y1000" s="170" t="str">
        <f t="shared" si="4041"/>
        <v/>
      </c>
      <c r="Z1000" s="150" t="str">
        <f t="shared" si="19"/>
        <v/>
      </c>
      <c r="AA1000" s="146" t="str">
        <f t="shared" si="20"/>
        <v/>
      </c>
      <c r="AB1000" s="146" t="str">
        <f t="shared" si="21"/>
        <v/>
      </c>
      <c r="AC1000" s="146" t="str">
        <f t="shared" si="22"/>
        <v/>
      </c>
      <c r="AD1000" s="148" t="str">
        <f t="shared" si="4042"/>
        <v/>
      </c>
      <c r="AE1000" s="148" t="str">
        <f t="shared" si="24"/>
        <v/>
      </c>
      <c r="AF1000" s="175" t="str">
        <f t="shared" si="4043"/>
        <v/>
      </c>
      <c r="AG1000" s="170" t="str">
        <f t="shared" si="4044"/>
        <v/>
      </c>
      <c r="AH1000" s="148" t="str">
        <f t="shared" si="4045"/>
        <v/>
      </c>
      <c r="AI1000" s="146" t="str">
        <f t="shared" si="28"/>
        <v/>
      </c>
      <c r="AJ1000" s="146" t="str">
        <f t="shared" si="29"/>
        <v/>
      </c>
      <c r="AK1000" s="146" t="str">
        <f t="shared" si="30"/>
        <v/>
      </c>
      <c r="AL1000" s="146" t="str">
        <f t="shared" si="31"/>
        <v/>
      </c>
      <c r="AM1000" s="171" t="str">
        <f t="shared" si="32"/>
        <v/>
      </c>
      <c r="AN1000" s="171" t="str">
        <f t="shared" si="33"/>
        <v/>
      </c>
      <c r="AO1000" s="146" t="str">
        <f t="shared" si="34"/>
        <v/>
      </c>
      <c r="AP1000" s="146" t="str">
        <f t="shared" si="35"/>
        <v/>
      </c>
      <c r="AQ1000" s="146" t="str">
        <f t="shared" si="36"/>
        <v/>
      </c>
      <c r="AR1000" s="146" t="str">
        <f t="shared" ref="AR1000:AS1000" si="4178">IF(NOT(ISBLANK(CB1000)),CONCATENATE(TEXT(CB1000,"yyyy-mm-ddThh:MM:ss"),"Z"),"")</f>
        <v/>
      </c>
      <c r="AS1000" s="146" t="str">
        <f t="shared" si="4178"/>
        <v/>
      </c>
      <c r="AT1000" s="146" t="str">
        <f t="shared" si="38"/>
        <v/>
      </c>
      <c r="AU1000" s="146" t="str">
        <f t="shared" si="39"/>
        <v/>
      </c>
      <c r="AV1000" s="146" t="str">
        <f t="shared" ref="AV1000:AW1000" si="4179">IF(NOT(ISBLANK(DT1000)),CONCATENATE(TEXT(DT1000,"yyyy-mm-ddThh:MM:ss"),"Z"),"")</f>
        <v/>
      </c>
      <c r="AW1000" s="146" t="str">
        <f t="shared" si="4179"/>
        <v/>
      </c>
      <c r="AX1000" s="146" t="str">
        <f t="shared" ref="AX1000:AZ1000" si="4180">IF(NOT(ISBLANK(ED1000)),CONCATENATE(TEXT(ED1000,"yyyy-mm-ddThh:MM:ss"),"Z"),"")</f>
        <v/>
      </c>
      <c r="AY1000" s="146" t="str">
        <f t="shared" si="4180"/>
        <v/>
      </c>
      <c r="AZ1000" s="146" t="str">
        <f t="shared" si="4180"/>
        <v/>
      </c>
      <c r="BA1000" s="176"/>
      <c r="BB1000" s="152"/>
      <c r="BC1000" s="177"/>
      <c r="BD1000" s="154"/>
      <c r="BE1000" s="155"/>
      <c r="BF1000" s="154"/>
      <c r="BG1000" s="155"/>
      <c r="BH1000" s="169"/>
      <c r="BI1000" s="162"/>
      <c r="BJ1000" s="172"/>
      <c r="BK1000" s="162"/>
      <c r="BL1000" s="158"/>
      <c r="BM1000" s="172"/>
      <c r="BN1000" s="162"/>
      <c r="BO1000" s="167"/>
      <c r="BP1000" s="169"/>
      <c r="BQ1000" s="162"/>
      <c r="BR1000" s="162"/>
      <c r="BS1000" s="174"/>
      <c r="BT1000" s="162"/>
      <c r="BU1000" s="174"/>
      <c r="BV1000" s="174"/>
      <c r="BW1000" s="174"/>
      <c r="BX1000" s="173"/>
      <c r="BY1000" s="158"/>
      <c r="BZ1000" s="160"/>
      <c r="CA1000" s="172"/>
      <c r="CB1000" s="152"/>
      <c r="CC1000" s="152"/>
      <c r="CD1000" s="156"/>
      <c r="CE1000" s="172"/>
      <c r="CF1000" s="162"/>
      <c r="CG1000" s="162"/>
      <c r="CH1000" s="158"/>
      <c r="CI1000" s="173"/>
      <c r="CJ1000" s="178"/>
      <c r="CK1000" s="173"/>
      <c r="CL1000" s="165"/>
      <c r="CM1000" s="172"/>
      <c r="CN1000" s="162"/>
      <c r="CO1000" s="162"/>
      <c r="CP1000" s="162"/>
      <c r="CQ1000" s="162"/>
      <c r="CR1000" s="169"/>
      <c r="CS1000" s="162"/>
      <c r="CT1000" s="162"/>
      <c r="CU1000" s="174"/>
      <c r="CV1000" s="152"/>
      <c r="CW1000" s="173"/>
      <c r="CX1000" s="158"/>
      <c r="CY1000" s="172"/>
      <c r="CZ1000" s="162"/>
      <c r="DA1000" s="162"/>
      <c r="DB1000" s="158"/>
      <c r="DC1000" s="173"/>
      <c r="DD1000" s="178"/>
      <c r="DE1000" s="173"/>
      <c r="DF1000" s="165"/>
      <c r="DG1000" s="172"/>
      <c r="DH1000" s="178"/>
      <c r="DI1000" s="172"/>
      <c r="DJ1000" s="178"/>
      <c r="DK1000" s="172"/>
      <c r="DL1000" s="162"/>
      <c r="DM1000" s="167"/>
      <c r="DN1000" s="169"/>
      <c r="DO1000" s="162"/>
      <c r="DP1000" s="162"/>
      <c r="DQ1000" s="174"/>
      <c r="DR1000" s="152"/>
      <c r="DS1000" s="172"/>
      <c r="DT1000" s="152"/>
      <c r="DU1000" s="152"/>
      <c r="DV1000" s="156"/>
      <c r="DW1000" s="173"/>
      <c r="DX1000" s="158"/>
      <c r="DY1000" s="172"/>
      <c r="DZ1000" s="162"/>
      <c r="EA1000" s="162"/>
      <c r="EB1000" s="172"/>
      <c r="EC1000" s="172"/>
      <c r="ED1000" s="152"/>
      <c r="EE1000" s="152"/>
      <c r="EF1000" s="152"/>
      <c r="EG1000" s="174"/>
      <c r="EH1000" s="172"/>
      <c r="EI1000" s="162"/>
      <c r="EJ1000" s="162"/>
    </row>
    <row r="1001" spans="1:140" ht="12.5">
      <c r="A1001" s="168"/>
      <c r="B1001" s="169"/>
      <c r="C1001" s="144" t="str">
        <f t="shared" si="0"/>
        <v/>
      </c>
      <c r="D1001" s="144" t="str">
        <f t="shared" si="4034"/>
        <v/>
      </c>
      <c r="E1001" s="144" t="str">
        <f t="shared" si="2"/>
        <v/>
      </c>
      <c r="F1001" s="145" t="str">
        <f t="shared" si="4035"/>
        <v/>
      </c>
      <c r="G1001" s="145" t="str">
        <f t="shared" si="4"/>
        <v/>
      </c>
      <c r="H1001" s="145" t="str">
        <f t="shared" si="5"/>
        <v/>
      </c>
      <c r="I1001" s="146" t="str">
        <f t="shared" ref="I1001:J1001" si="4181">IF(COUNTA($DO1001:$DX1001)&gt;0,$BA1001,"")</f>
        <v/>
      </c>
      <c r="J1001" s="146" t="str">
        <f t="shared" si="4181"/>
        <v/>
      </c>
      <c r="K1001" s="147" t="str">
        <f t="shared" si="43"/>
        <v/>
      </c>
      <c r="L1001" s="147" t="str">
        <f t="shared" si="7"/>
        <v/>
      </c>
      <c r="M1001" s="147" t="str">
        <f t="shared" si="8"/>
        <v/>
      </c>
      <c r="N1001" s="147" t="str">
        <f t="shared" si="48"/>
        <v/>
      </c>
      <c r="O1001" s="147" t="str">
        <f t="shared" si="9"/>
        <v/>
      </c>
      <c r="P1001" s="146" t="str">
        <f t="shared" si="4037"/>
        <v/>
      </c>
      <c r="Q1001" s="147" t="str">
        <f t="shared" si="4038"/>
        <v/>
      </c>
      <c r="R1001" s="146" t="str">
        <f t="shared" si="12"/>
        <v/>
      </c>
      <c r="S1001" s="146" t="str">
        <f t="shared" si="13"/>
        <v/>
      </c>
      <c r="T1001" s="146" t="str">
        <f>IF(NOT(ISBLANK(DH1001)),
        IF(AND(ISREF('Input Tenderers'!$J$8:$K$8),COUNTA('Input Tenderers'!$N$8)&gt;0),
                IF(COUNTA('Input Implementation Transactio'!$N1001:$O1001)&gt;0,"supplier;tenderer;payee","supplier;tenderer"),
                IF(COUNTA('Input Implementation Transactio'!$N1001:$O1001)&gt;0,"supplier;payee","supplier")
                ),
        IF(COUNTA('Input Implementation Transactio'!$N1001:$O1001)&gt;0, "payee", "")
        )</f>
        <v/>
      </c>
      <c r="U1001" s="146" t="str">
        <f t="shared" si="14"/>
        <v/>
      </c>
      <c r="V1001" s="146" t="str">
        <f t="shared" si="15"/>
        <v/>
      </c>
      <c r="W1001" s="148" t="str">
        <f t="shared" si="4039"/>
        <v/>
      </c>
      <c r="X1001" s="175" t="str">
        <f t="shared" si="4040"/>
        <v/>
      </c>
      <c r="Y1001" s="170" t="str">
        <f t="shared" si="4041"/>
        <v/>
      </c>
      <c r="Z1001" s="150" t="str">
        <f t="shared" si="19"/>
        <v/>
      </c>
      <c r="AA1001" s="146" t="str">
        <f t="shared" si="20"/>
        <v/>
      </c>
      <c r="AB1001" s="146" t="str">
        <f t="shared" si="21"/>
        <v/>
      </c>
      <c r="AC1001" s="146" t="str">
        <f t="shared" si="22"/>
        <v/>
      </c>
      <c r="AD1001" s="148" t="str">
        <f t="shared" si="4042"/>
        <v/>
      </c>
      <c r="AE1001" s="148" t="str">
        <f t="shared" si="24"/>
        <v/>
      </c>
      <c r="AF1001" s="175" t="str">
        <f t="shared" si="4043"/>
        <v/>
      </c>
      <c r="AG1001" s="170" t="str">
        <f t="shared" si="4044"/>
        <v/>
      </c>
      <c r="AH1001" s="148" t="str">
        <f t="shared" si="4045"/>
        <v/>
      </c>
      <c r="AI1001" s="146" t="str">
        <f t="shared" si="28"/>
        <v/>
      </c>
      <c r="AJ1001" s="146" t="str">
        <f t="shared" si="29"/>
        <v/>
      </c>
      <c r="AK1001" s="146" t="str">
        <f t="shared" si="30"/>
        <v/>
      </c>
      <c r="AL1001" s="146" t="str">
        <f t="shared" si="31"/>
        <v/>
      </c>
      <c r="AM1001" s="171" t="str">
        <f t="shared" si="32"/>
        <v/>
      </c>
      <c r="AN1001" s="171" t="str">
        <f t="shared" si="33"/>
        <v/>
      </c>
      <c r="AO1001" s="146" t="str">
        <f t="shared" si="34"/>
        <v/>
      </c>
      <c r="AP1001" s="146" t="str">
        <f t="shared" si="35"/>
        <v/>
      </c>
      <c r="AQ1001" s="146" t="str">
        <f t="shared" si="36"/>
        <v/>
      </c>
      <c r="AR1001" s="146" t="str">
        <f t="shared" ref="AR1001:AS1001" si="4182">IF(NOT(ISBLANK(CB1001)),CONCATENATE(TEXT(CB1001,"yyyy-mm-ddThh:MM:ss"),"Z"),"")</f>
        <v/>
      </c>
      <c r="AS1001" s="146" t="str">
        <f t="shared" si="4182"/>
        <v/>
      </c>
      <c r="AT1001" s="146" t="str">
        <f t="shared" si="38"/>
        <v/>
      </c>
      <c r="AU1001" s="146" t="str">
        <f t="shared" si="39"/>
        <v/>
      </c>
      <c r="AV1001" s="146" t="str">
        <f t="shared" ref="AV1001:AW1001" si="4183">IF(NOT(ISBLANK(DT1001)),CONCATENATE(TEXT(DT1001,"yyyy-mm-ddThh:MM:ss"),"Z"),"")</f>
        <v/>
      </c>
      <c r="AW1001" s="146" t="str">
        <f t="shared" si="4183"/>
        <v/>
      </c>
      <c r="AX1001" s="146" t="str">
        <f t="shared" ref="AX1001:AZ1001" si="4184">IF(NOT(ISBLANK(ED1001)),CONCATENATE(TEXT(ED1001,"yyyy-mm-ddThh:MM:ss"),"Z"),"")</f>
        <v/>
      </c>
      <c r="AY1001" s="146" t="str">
        <f t="shared" si="4184"/>
        <v/>
      </c>
      <c r="AZ1001" s="146" t="str">
        <f t="shared" si="4184"/>
        <v/>
      </c>
      <c r="BA1001" s="176"/>
      <c r="BB1001" s="152"/>
      <c r="BC1001" s="177"/>
      <c r="BD1001" s="154"/>
      <c r="BE1001" s="155"/>
      <c r="BF1001" s="154"/>
      <c r="BG1001" s="155"/>
      <c r="BH1001" s="169"/>
      <c r="BI1001" s="162"/>
      <c r="BJ1001" s="172"/>
      <c r="BK1001" s="162"/>
      <c r="BL1001" s="158"/>
      <c r="BM1001" s="172"/>
      <c r="BN1001" s="162"/>
      <c r="BO1001" s="167"/>
      <c r="BP1001" s="169"/>
      <c r="BQ1001" s="162"/>
      <c r="BR1001" s="162"/>
      <c r="BS1001" s="174"/>
      <c r="BT1001" s="162"/>
      <c r="BU1001" s="174"/>
      <c r="BV1001" s="174"/>
      <c r="BW1001" s="174"/>
      <c r="BX1001" s="173"/>
      <c r="BY1001" s="158"/>
      <c r="BZ1001" s="160"/>
      <c r="CA1001" s="172"/>
      <c r="CB1001" s="152"/>
      <c r="CC1001" s="152"/>
      <c r="CD1001" s="156"/>
      <c r="CE1001" s="172"/>
      <c r="CF1001" s="162"/>
      <c r="CG1001" s="162"/>
      <c r="CH1001" s="158"/>
      <c r="CI1001" s="173"/>
      <c r="CJ1001" s="178"/>
      <c r="CK1001" s="173"/>
      <c r="CL1001" s="165"/>
      <c r="CM1001" s="172"/>
      <c r="CN1001" s="162"/>
      <c r="CO1001" s="162"/>
      <c r="CP1001" s="162"/>
      <c r="CQ1001" s="162"/>
      <c r="CR1001" s="169"/>
      <c r="CS1001" s="162"/>
      <c r="CT1001" s="162"/>
      <c r="CU1001" s="174"/>
      <c r="CV1001" s="152"/>
      <c r="CW1001" s="173"/>
      <c r="CX1001" s="158"/>
      <c r="CY1001" s="172"/>
      <c r="CZ1001" s="162"/>
      <c r="DA1001" s="162"/>
      <c r="DB1001" s="158"/>
      <c r="DC1001" s="173"/>
      <c r="DD1001" s="178"/>
      <c r="DE1001" s="173"/>
      <c r="DF1001" s="165"/>
      <c r="DG1001" s="172"/>
      <c r="DH1001" s="178"/>
      <c r="DI1001" s="172"/>
      <c r="DJ1001" s="178"/>
      <c r="DK1001" s="172"/>
      <c r="DL1001" s="162"/>
      <c r="DM1001" s="167"/>
      <c r="DN1001" s="169"/>
      <c r="DO1001" s="162"/>
      <c r="DP1001" s="162"/>
      <c r="DQ1001" s="174"/>
      <c r="DR1001" s="152"/>
      <c r="DS1001" s="172"/>
      <c r="DT1001" s="152"/>
      <c r="DU1001" s="152"/>
      <c r="DV1001" s="156"/>
      <c r="DW1001" s="173"/>
      <c r="DX1001" s="158"/>
      <c r="DY1001" s="172"/>
      <c r="DZ1001" s="162"/>
      <c r="EA1001" s="162"/>
      <c r="EB1001" s="172"/>
      <c r="EC1001" s="172"/>
      <c r="ED1001" s="152"/>
      <c r="EE1001" s="152"/>
      <c r="EF1001" s="152"/>
      <c r="EG1001" s="174"/>
      <c r="EH1001" s="172"/>
      <c r="EI1001" s="162"/>
      <c r="EJ1001" s="162"/>
    </row>
    <row r="1002" spans="1:140" ht="12.5">
      <c r="A1002" s="168"/>
      <c r="B1002" s="169"/>
      <c r="C1002" s="144" t="str">
        <f t="shared" si="0"/>
        <v/>
      </c>
      <c r="D1002" s="144" t="str">
        <f t="shared" si="4034"/>
        <v/>
      </c>
      <c r="E1002" s="144" t="str">
        <f t="shared" si="2"/>
        <v/>
      </c>
      <c r="F1002" s="145" t="str">
        <f t="shared" si="4035"/>
        <v/>
      </c>
      <c r="G1002" s="145" t="str">
        <f t="shared" si="4"/>
        <v/>
      </c>
      <c r="H1002" s="145" t="str">
        <f t="shared" si="5"/>
        <v/>
      </c>
      <c r="I1002" s="146" t="str">
        <f t="shared" ref="I1002:J1002" si="4185">IF(COUNTA($DO1002:$DX1002)&gt;0,$BA1002,"")</f>
        <v/>
      </c>
      <c r="J1002" s="146" t="str">
        <f t="shared" si="4185"/>
        <v/>
      </c>
      <c r="K1002" s="147" t="str">
        <f t="shared" si="43"/>
        <v/>
      </c>
      <c r="L1002" s="147" t="str">
        <f t="shared" si="7"/>
        <v/>
      </c>
      <c r="M1002" s="147" t="str">
        <f t="shared" si="8"/>
        <v/>
      </c>
      <c r="N1002" s="147" t="str">
        <f t="shared" si="48"/>
        <v/>
      </c>
      <c r="O1002" s="147" t="str">
        <f t="shared" si="9"/>
        <v/>
      </c>
      <c r="P1002" s="146" t="str">
        <f t="shared" si="4037"/>
        <v/>
      </c>
      <c r="Q1002" s="147" t="str">
        <f t="shared" si="4038"/>
        <v/>
      </c>
      <c r="R1002" s="146" t="str">
        <f t="shared" si="12"/>
        <v/>
      </c>
      <c r="S1002" s="146" t="str">
        <f t="shared" si="13"/>
        <v/>
      </c>
      <c r="T1002" s="146" t="str">
        <f>IF(NOT(ISBLANK(DH1002)),
        IF(AND(ISREF('Input Tenderers'!$J$8:$K$8),COUNTA('Input Tenderers'!$N$8)&gt;0),
                IF(COUNTA('Input Implementation Transactio'!$N1002:$O1002)&gt;0,"supplier;tenderer;payee","supplier;tenderer"),
                IF(COUNTA('Input Implementation Transactio'!$N1002:$O1002)&gt;0,"supplier;payee","supplier")
                ),
        IF(COUNTA('Input Implementation Transactio'!$N1002:$O1002)&gt;0, "payee", "")
        )</f>
        <v/>
      </c>
      <c r="U1002" s="146" t="str">
        <f t="shared" si="14"/>
        <v/>
      </c>
      <c r="V1002" s="146" t="str">
        <f t="shared" si="15"/>
        <v/>
      </c>
      <c r="W1002" s="148" t="str">
        <f t="shared" si="4039"/>
        <v/>
      </c>
      <c r="X1002" s="175" t="str">
        <f t="shared" si="4040"/>
        <v/>
      </c>
      <c r="Y1002" s="170" t="str">
        <f t="shared" si="4041"/>
        <v/>
      </c>
      <c r="Z1002" s="150" t="str">
        <f t="shared" si="19"/>
        <v/>
      </c>
      <c r="AA1002" s="146" t="str">
        <f t="shared" si="20"/>
        <v/>
      </c>
      <c r="AB1002" s="146" t="str">
        <f t="shared" si="21"/>
        <v/>
      </c>
      <c r="AC1002" s="146" t="str">
        <f t="shared" si="22"/>
        <v/>
      </c>
      <c r="AD1002" s="148" t="str">
        <f t="shared" si="4042"/>
        <v/>
      </c>
      <c r="AE1002" s="148" t="str">
        <f t="shared" si="24"/>
        <v/>
      </c>
      <c r="AF1002" s="175" t="str">
        <f t="shared" si="4043"/>
        <v/>
      </c>
      <c r="AG1002" s="170" t="str">
        <f t="shared" si="4044"/>
        <v/>
      </c>
      <c r="AH1002" s="148" t="str">
        <f t="shared" si="4045"/>
        <v/>
      </c>
      <c r="AI1002" s="146" t="str">
        <f t="shared" si="28"/>
        <v/>
      </c>
      <c r="AJ1002" s="146" t="str">
        <f t="shared" si="29"/>
        <v/>
      </c>
      <c r="AK1002" s="146" t="str">
        <f t="shared" si="30"/>
        <v/>
      </c>
      <c r="AL1002" s="146" t="str">
        <f t="shared" si="31"/>
        <v/>
      </c>
      <c r="AM1002" s="171" t="str">
        <f t="shared" si="32"/>
        <v/>
      </c>
      <c r="AN1002" s="171" t="str">
        <f t="shared" si="33"/>
        <v/>
      </c>
      <c r="AO1002" s="146" t="str">
        <f t="shared" si="34"/>
        <v/>
      </c>
      <c r="AP1002" s="146" t="str">
        <f t="shared" si="35"/>
        <v/>
      </c>
      <c r="AQ1002" s="146" t="str">
        <f t="shared" si="36"/>
        <v/>
      </c>
      <c r="AR1002" s="146" t="str">
        <f t="shared" ref="AR1002:AS1002" si="4186">IF(NOT(ISBLANK(CB1002)),CONCATENATE(TEXT(CB1002,"yyyy-mm-ddThh:MM:ss"),"Z"),"")</f>
        <v/>
      </c>
      <c r="AS1002" s="146" t="str">
        <f t="shared" si="4186"/>
        <v/>
      </c>
      <c r="AT1002" s="146" t="str">
        <f t="shared" si="38"/>
        <v/>
      </c>
      <c r="AU1002" s="146" t="str">
        <f t="shared" si="39"/>
        <v/>
      </c>
      <c r="AV1002" s="146" t="str">
        <f t="shared" ref="AV1002:AW1002" si="4187">IF(NOT(ISBLANK(DT1002)),CONCATENATE(TEXT(DT1002,"yyyy-mm-ddThh:MM:ss"),"Z"),"")</f>
        <v/>
      </c>
      <c r="AW1002" s="146" t="str">
        <f t="shared" si="4187"/>
        <v/>
      </c>
      <c r="AX1002" s="146" t="str">
        <f t="shared" ref="AX1002:AZ1002" si="4188">IF(NOT(ISBLANK(ED1002)),CONCATENATE(TEXT(ED1002,"yyyy-mm-ddThh:MM:ss"),"Z"),"")</f>
        <v/>
      </c>
      <c r="AY1002" s="146" t="str">
        <f t="shared" si="4188"/>
        <v/>
      </c>
      <c r="AZ1002" s="146" t="str">
        <f t="shared" si="4188"/>
        <v/>
      </c>
      <c r="BA1002" s="176"/>
      <c r="BB1002" s="152"/>
      <c r="BC1002" s="177"/>
      <c r="BD1002" s="154"/>
      <c r="BE1002" s="155"/>
      <c r="BF1002" s="154"/>
      <c r="BG1002" s="155"/>
      <c r="BH1002" s="169"/>
      <c r="BI1002" s="162"/>
      <c r="BJ1002" s="172"/>
      <c r="BK1002" s="162"/>
      <c r="BL1002" s="158"/>
      <c r="BM1002" s="172"/>
      <c r="BN1002" s="162"/>
      <c r="BO1002" s="167"/>
      <c r="BP1002" s="169"/>
      <c r="BQ1002" s="162"/>
      <c r="BR1002" s="162"/>
      <c r="BS1002" s="174"/>
      <c r="BT1002" s="162"/>
      <c r="BU1002" s="174"/>
      <c r="BV1002" s="174"/>
      <c r="BW1002" s="174"/>
      <c r="BX1002" s="173"/>
      <c r="BY1002" s="158"/>
      <c r="BZ1002" s="160"/>
      <c r="CA1002" s="172"/>
      <c r="CB1002" s="152"/>
      <c r="CC1002" s="152"/>
      <c r="CD1002" s="156"/>
      <c r="CE1002" s="172"/>
      <c r="CF1002" s="162"/>
      <c r="CG1002" s="162"/>
      <c r="CH1002" s="158"/>
      <c r="CI1002" s="173"/>
      <c r="CJ1002" s="178"/>
      <c r="CK1002" s="173"/>
      <c r="CL1002" s="165"/>
      <c r="CM1002" s="172"/>
      <c r="CN1002" s="162"/>
      <c r="CO1002" s="162"/>
      <c r="CP1002" s="162"/>
      <c r="CQ1002" s="162"/>
      <c r="CR1002" s="169"/>
      <c r="CS1002" s="162"/>
      <c r="CT1002" s="162"/>
      <c r="CU1002" s="174"/>
      <c r="CV1002" s="152"/>
      <c r="CW1002" s="173"/>
      <c r="CX1002" s="158"/>
      <c r="CY1002" s="172"/>
      <c r="CZ1002" s="162"/>
      <c r="DA1002" s="162"/>
      <c r="DB1002" s="158"/>
      <c r="DC1002" s="173"/>
      <c r="DD1002" s="178"/>
      <c r="DE1002" s="173"/>
      <c r="DF1002" s="165"/>
      <c r="DG1002" s="172"/>
      <c r="DH1002" s="178"/>
      <c r="DI1002" s="172"/>
      <c r="DJ1002" s="178"/>
      <c r="DK1002" s="172"/>
      <c r="DL1002" s="162"/>
      <c r="DM1002" s="167"/>
      <c r="DN1002" s="169"/>
      <c r="DO1002" s="162"/>
      <c r="DP1002" s="162"/>
      <c r="DQ1002" s="174"/>
      <c r="DR1002" s="152"/>
      <c r="DS1002" s="172"/>
      <c r="DT1002" s="152"/>
      <c r="DU1002" s="152"/>
      <c r="DV1002" s="156"/>
      <c r="DW1002" s="173"/>
      <c r="DX1002" s="158"/>
      <c r="DY1002" s="172"/>
      <c r="DZ1002" s="162"/>
      <c r="EA1002" s="162"/>
      <c r="EB1002" s="172"/>
      <c r="EC1002" s="172"/>
      <c r="ED1002" s="152"/>
      <c r="EE1002" s="152"/>
      <c r="EF1002" s="152"/>
      <c r="EG1002" s="174"/>
      <c r="EH1002" s="172"/>
      <c r="EI1002" s="162"/>
      <c r="EJ1002" s="162"/>
    </row>
    <row r="1003" spans="1:140" ht="12.5">
      <c r="A1003" s="168"/>
      <c r="B1003" s="169"/>
      <c r="C1003" s="144" t="str">
        <f t="shared" si="0"/>
        <v/>
      </c>
      <c r="D1003" s="144" t="str">
        <f t="shared" si="4034"/>
        <v/>
      </c>
      <c r="E1003" s="144" t="str">
        <f t="shared" si="2"/>
        <v/>
      </c>
      <c r="F1003" s="145" t="str">
        <f t="shared" si="4035"/>
        <v/>
      </c>
      <c r="G1003" s="145" t="str">
        <f t="shared" si="4"/>
        <v/>
      </c>
      <c r="H1003" s="145" t="str">
        <f t="shared" si="5"/>
        <v/>
      </c>
      <c r="I1003" s="146" t="str">
        <f t="shared" ref="I1003:J1003" si="4189">IF(COUNTA($DO1003:$DX1003)&gt;0,$BA1003,"")</f>
        <v/>
      </c>
      <c r="J1003" s="146" t="str">
        <f t="shared" si="4189"/>
        <v/>
      </c>
      <c r="K1003" s="147" t="str">
        <f t="shared" si="43"/>
        <v/>
      </c>
      <c r="L1003" s="147" t="str">
        <f t="shared" si="7"/>
        <v/>
      </c>
      <c r="M1003" s="147" t="str">
        <f t="shared" si="8"/>
        <v/>
      </c>
      <c r="N1003" s="147" t="str">
        <f t="shared" si="48"/>
        <v/>
      </c>
      <c r="O1003" s="147" t="str">
        <f t="shared" si="9"/>
        <v/>
      </c>
      <c r="P1003" s="146" t="str">
        <f t="shared" si="4037"/>
        <v/>
      </c>
      <c r="Q1003" s="147" t="str">
        <f t="shared" si="4038"/>
        <v/>
      </c>
      <c r="R1003" s="146" t="str">
        <f t="shared" si="12"/>
        <v/>
      </c>
      <c r="S1003" s="146" t="str">
        <f t="shared" si="13"/>
        <v/>
      </c>
      <c r="T1003" s="146" t="str">
        <f>IF(NOT(ISBLANK(DH1003)),
        IF(AND(ISREF('Input Tenderers'!$J$8:$K$8),COUNTA('Input Tenderers'!$N$8)&gt;0),
                IF(COUNTA('Input Implementation Transactio'!$N1003:$O1003)&gt;0,"supplier;tenderer;payee","supplier;tenderer"),
                IF(COUNTA('Input Implementation Transactio'!$N1003:$O1003)&gt;0,"supplier;payee","supplier")
                ),
        IF(COUNTA('Input Implementation Transactio'!$N1003:$O1003)&gt;0, "payee", "")
        )</f>
        <v/>
      </c>
      <c r="U1003" s="146" t="str">
        <f t="shared" si="14"/>
        <v/>
      </c>
      <c r="V1003" s="146" t="str">
        <f t="shared" si="15"/>
        <v/>
      </c>
      <c r="W1003" s="148" t="str">
        <f t="shared" si="4039"/>
        <v/>
      </c>
      <c r="X1003" s="175" t="str">
        <f t="shared" si="4040"/>
        <v/>
      </c>
      <c r="Y1003" s="170" t="str">
        <f t="shared" si="4041"/>
        <v/>
      </c>
      <c r="Z1003" s="150" t="str">
        <f t="shared" si="19"/>
        <v/>
      </c>
      <c r="AA1003" s="146" t="str">
        <f t="shared" si="20"/>
        <v/>
      </c>
      <c r="AB1003" s="146" t="str">
        <f t="shared" si="21"/>
        <v/>
      </c>
      <c r="AC1003" s="146" t="str">
        <f t="shared" si="22"/>
        <v/>
      </c>
      <c r="AD1003" s="148" t="str">
        <f t="shared" si="4042"/>
        <v/>
      </c>
      <c r="AE1003" s="148" t="str">
        <f t="shared" si="24"/>
        <v/>
      </c>
      <c r="AF1003" s="175" t="str">
        <f t="shared" si="4043"/>
        <v/>
      </c>
      <c r="AG1003" s="170" t="str">
        <f t="shared" si="4044"/>
        <v/>
      </c>
      <c r="AH1003" s="148" t="str">
        <f t="shared" si="4045"/>
        <v/>
      </c>
      <c r="AI1003" s="146" t="str">
        <f t="shared" si="28"/>
        <v/>
      </c>
      <c r="AJ1003" s="146" t="str">
        <f t="shared" si="29"/>
        <v/>
      </c>
      <c r="AK1003" s="146" t="str">
        <f t="shared" si="30"/>
        <v/>
      </c>
      <c r="AL1003" s="146" t="str">
        <f t="shared" si="31"/>
        <v/>
      </c>
      <c r="AM1003" s="171" t="str">
        <f t="shared" si="32"/>
        <v/>
      </c>
      <c r="AN1003" s="171" t="str">
        <f t="shared" si="33"/>
        <v/>
      </c>
      <c r="AO1003" s="146" t="str">
        <f t="shared" si="34"/>
        <v/>
      </c>
      <c r="AP1003" s="146" t="str">
        <f t="shared" si="35"/>
        <v/>
      </c>
      <c r="AQ1003" s="146" t="str">
        <f t="shared" si="36"/>
        <v/>
      </c>
      <c r="AR1003" s="146" t="str">
        <f t="shared" ref="AR1003:AS1003" si="4190">IF(NOT(ISBLANK(CB1003)),CONCATENATE(TEXT(CB1003,"yyyy-mm-ddThh:MM:ss"),"Z"),"")</f>
        <v/>
      </c>
      <c r="AS1003" s="146" t="str">
        <f t="shared" si="4190"/>
        <v/>
      </c>
      <c r="AT1003" s="146" t="str">
        <f t="shared" si="38"/>
        <v/>
      </c>
      <c r="AU1003" s="146" t="str">
        <f t="shared" si="39"/>
        <v/>
      </c>
      <c r="AV1003" s="146" t="str">
        <f t="shared" ref="AV1003:AW1003" si="4191">IF(NOT(ISBLANK(DT1003)),CONCATENATE(TEXT(DT1003,"yyyy-mm-ddThh:MM:ss"),"Z"),"")</f>
        <v/>
      </c>
      <c r="AW1003" s="146" t="str">
        <f t="shared" si="4191"/>
        <v/>
      </c>
      <c r="AX1003" s="146" t="str">
        <f t="shared" ref="AX1003:AZ1003" si="4192">IF(NOT(ISBLANK(ED1003)),CONCATENATE(TEXT(ED1003,"yyyy-mm-ddThh:MM:ss"),"Z"),"")</f>
        <v/>
      </c>
      <c r="AY1003" s="146" t="str">
        <f t="shared" si="4192"/>
        <v/>
      </c>
      <c r="AZ1003" s="146" t="str">
        <f t="shared" si="4192"/>
        <v/>
      </c>
      <c r="BA1003" s="176"/>
      <c r="BB1003" s="152"/>
      <c r="BC1003" s="177"/>
      <c r="BD1003" s="154"/>
      <c r="BE1003" s="155"/>
      <c r="BF1003" s="154"/>
      <c r="BG1003" s="155"/>
      <c r="BH1003" s="169"/>
      <c r="BI1003" s="162"/>
      <c r="BJ1003" s="172"/>
      <c r="BK1003" s="162"/>
      <c r="BL1003" s="158"/>
      <c r="BM1003" s="172"/>
      <c r="BN1003" s="162"/>
      <c r="BO1003" s="167"/>
      <c r="BP1003" s="169"/>
      <c r="BQ1003" s="162"/>
      <c r="BR1003" s="162"/>
      <c r="BS1003" s="174"/>
      <c r="BT1003" s="162"/>
      <c r="BU1003" s="174"/>
      <c r="BV1003" s="174"/>
      <c r="BW1003" s="174"/>
      <c r="BX1003" s="173"/>
      <c r="BY1003" s="158"/>
      <c r="BZ1003" s="160"/>
      <c r="CA1003" s="172"/>
      <c r="CB1003" s="152"/>
      <c r="CC1003" s="152"/>
      <c r="CD1003" s="156"/>
      <c r="CE1003" s="172"/>
      <c r="CF1003" s="162"/>
      <c r="CG1003" s="162"/>
      <c r="CH1003" s="158"/>
      <c r="CI1003" s="173"/>
      <c r="CJ1003" s="178"/>
      <c r="CK1003" s="173"/>
      <c r="CL1003" s="165"/>
      <c r="CM1003" s="172"/>
      <c r="CN1003" s="162"/>
      <c r="CO1003" s="162"/>
      <c r="CP1003" s="162"/>
      <c r="CQ1003" s="162"/>
      <c r="CR1003" s="169"/>
      <c r="CS1003" s="162"/>
      <c r="CT1003" s="162"/>
      <c r="CU1003" s="174"/>
      <c r="CV1003" s="152"/>
      <c r="CW1003" s="173"/>
      <c r="CX1003" s="158"/>
      <c r="CY1003" s="172"/>
      <c r="CZ1003" s="162"/>
      <c r="DA1003" s="162"/>
      <c r="DB1003" s="158"/>
      <c r="DC1003" s="173"/>
      <c r="DD1003" s="178"/>
      <c r="DE1003" s="173"/>
      <c r="DF1003" s="165"/>
      <c r="DG1003" s="172"/>
      <c r="DH1003" s="178"/>
      <c r="DI1003" s="172"/>
      <c r="DJ1003" s="178"/>
      <c r="DK1003" s="172"/>
      <c r="DL1003" s="162"/>
      <c r="DM1003" s="167"/>
      <c r="DN1003" s="169"/>
      <c r="DO1003" s="162"/>
      <c r="DP1003" s="162"/>
      <c r="DQ1003" s="174"/>
      <c r="DR1003" s="152"/>
      <c r="DS1003" s="172"/>
      <c r="DT1003" s="152"/>
      <c r="DU1003" s="152"/>
      <c r="DV1003" s="156"/>
      <c r="DW1003" s="173"/>
      <c r="DX1003" s="158"/>
      <c r="DY1003" s="172"/>
      <c r="DZ1003" s="162"/>
      <c r="EA1003" s="162"/>
      <c r="EB1003" s="172"/>
      <c r="EC1003" s="172"/>
      <c r="ED1003" s="152"/>
      <c r="EE1003" s="152"/>
      <c r="EF1003" s="152"/>
      <c r="EG1003" s="174"/>
      <c r="EH1003" s="172"/>
      <c r="EI1003" s="162"/>
      <c r="EJ1003" s="162"/>
    </row>
    <row r="1004" spans="1:140" ht="12.5">
      <c r="A1004" s="168"/>
      <c r="B1004" s="169"/>
      <c r="C1004" s="144" t="str">
        <f t="shared" si="0"/>
        <v/>
      </c>
      <c r="D1004" s="144" t="str">
        <f t="shared" si="4034"/>
        <v/>
      </c>
      <c r="E1004" s="144" t="str">
        <f t="shared" si="2"/>
        <v/>
      </c>
      <c r="F1004" s="145" t="str">
        <f t="shared" si="4035"/>
        <v/>
      </c>
      <c r="G1004" s="145" t="str">
        <f t="shared" si="4"/>
        <v/>
      </c>
      <c r="H1004" s="145" t="str">
        <f t="shared" si="5"/>
        <v/>
      </c>
      <c r="I1004" s="146" t="str">
        <f t="shared" ref="I1004:J1004" si="4193">IF(COUNTA($DO1004:$DX1004)&gt;0,$BA1004,"")</f>
        <v/>
      </c>
      <c r="J1004" s="146" t="str">
        <f t="shared" si="4193"/>
        <v/>
      </c>
      <c r="K1004" s="147" t="str">
        <f t="shared" si="43"/>
        <v/>
      </c>
      <c r="L1004" s="147" t="str">
        <f t="shared" si="7"/>
        <v/>
      </c>
      <c r="M1004" s="147" t="str">
        <f t="shared" si="8"/>
        <v/>
      </c>
      <c r="N1004" s="147" t="str">
        <f t="shared" si="48"/>
        <v/>
      </c>
      <c r="O1004" s="147" t="str">
        <f t="shared" si="9"/>
        <v/>
      </c>
      <c r="P1004" s="146" t="str">
        <f t="shared" si="4037"/>
        <v/>
      </c>
      <c r="Q1004" s="147" t="str">
        <f t="shared" si="4038"/>
        <v/>
      </c>
      <c r="R1004" s="146" t="str">
        <f t="shared" si="12"/>
        <v/>
      </c>
      <c r="S1004" s="146" t="str">
        <f t="shared" si="13"/>
        <v/>
      </c>
      <c r="T1004" s="146" t="str">
        <f>IF(NOT(ISBLANK(DH1004)),
        IF(AND(ISREF('Input Tenderers'!$J$8:$K$8),COUNTA('Input Tenderers'!$N$8)&gt;0),
                IF(COUNTA('Input Implementation Transactio'!$N1004:$O1004)&gt;0,"supplier;tenderer;payee","supplier;tenderer"),
                IF(COUNTA('Input Implementation Transactio'!$N1004:$O1004)&gt;0,"supplier;payee","supplier")
                ),
        IF(COUNTA('Input Implementation Transactio'!$N1004:$O1004)&gt;0, "payee", "")
        )</f>
        <v/>
      </c>
      <c r="U1004" s="146" t="str">
        <f t="shared" si="14"/>
        <v/>
      </c>
      <c r="V1004" s="146" t="str">
        <f t="shared" si="15"/>
        <v/>
      </c>
      <c r="W1004" s="148" t="str">
        <f t="shared" si="4039"/>
        <v/>
      </c>
      <c r="X1004" s="175" t="str">
        <f t="shared" si="4040"/>
        <v/>
      </c>
      <c r="Y1004" s="170" t="str">
        <f t="shared" si="4041"/>
        <v/>
      </c>
      <c r="Z1004" s="150" t="str">
        <f t="shared" si="19"/>
        <v/>
      </c>
      <c r="AA1004" s="146" t="str">
        <f t="shared" si="20"/>
        <v/>
      </c>
      <c r="AB1004" s="146" t="str">
        <f t="shared" si="21"/>
        <v/>
      </c>
      <c r="AC1004" s="146" t="str">
        <f t="shared" si="22"/>
        <v/>
      </c>
      <c r="AD1004" s="148" t="str">
        <f t="shared" si="4042"/>
        <v/>
      </c>
      <c r="AE1004" s="148" t="str">
        <f t="shared" si="24"/>
        <v/>
      </c>
      <c r="AF1004" s="175" t="str">
        <f t="shared" si="4043"/>
        <v/>
      </c>
      <c r="AG1004" s="170" t="str">
        <f t="shared" si="4044"/>
        <v/>
      </c>
      <c r="AH1004" s="148" t="str">
        <f t="shared" si="4045"/>
        <v/>
      </c>
      <c r="AI1004" s="146" t="str">
        <f t="shared" si="28"/>
        <v/>
      </c>
      <c r="AJ1004" s="146" t="str">
        <f t="shared" si="29"/>
        <v/>
      </c>
      <c r="AK1004" s="146" t="str">
        <f t="shared" si="30"/>
        <v/>
      </c>
      <c r="AL1004" s="146" t="str">
        <f t="shared" si="31"/>
        <v/>
      </c>
      <c r="AM1004" s="171" t="str">
        <f t="shared" si="32"/>
        <v/>
      </c>
      <c r="AN1004" s="171" t="str">
        <f t="shared" si="33"/>
        <v/>
      </c>
      <c r="AO1004" s="146" t="str">
        <f t="shared" si="34"/>
        <v/>
      </c>
      <c r="AP1004" s="146" t="str">
        <f t="shared" si="35"/>
        <v/>
      </c>
      <c r="AQ1004" s="146" t="str">
        <f t="shared" si="36"/>
        <v/>
      </c>
      <c r="AR1004" s="146" t="str">
        <f t="shared" ref="AR1004:AS1004" si="4194">IF(NOT(ISBLANK(CB1004)),CONCATENATE(TEXT(CB1004,"yyyy-mm-ddThh:MM:ss"),"Z"),"")</f>
        <v/>
      </c>
      <c r="AS1004" s="146" t="str">
        <f t="shared" si="4194"/>
        <v/>
      </c>
      <c r="AT1004" s="146" t="str">
        <f t="shared" si="38"/>
        <v/>
      </c>
      <c r="AU1004" s="146" t="str">
        <f t="shared" si="39"/>
        <v/>
      </c>
      <c r="AV1004" s="146" t="str">
        <f t="shared" ref="AV1004:AW1004" si="4195">IF(NOT(ISBLANK(DT1004)),CONCATENATE(TEXT(DT1004,"yyyy-mm-ddThh:MM:ss"),"Z"),"")</f>
        <v/>
      </c>
      <c r="AW1004" s="146" t="str">
        <f t="shared" si="4195"/>
        <v/>
      </c>
      <c r="AX1004" s="146" t="str">
        <f t="shared" ref="AX1004:AZ1004" si="4196">IF(NOT(ISBLANK(ED1004)),CONCATENATE(TEXT(ED1004,"yyyy-mm-ddThh:MM:ss"),"Z"),"")</f>
        <v/>
      </c>
      <c r="AY1004" s="146" t="str">
        <f t="shared" si="4196"/>
        <v/>
      </c>
      <c r="AZ1004" s="146" t="str">
        <f t="shared" si="4196"/>
        <v/>
      </c>
      <c r="BA1004" s="176"/>
      <c r="BB1004" s="152"/>
      <c r="BC1004" s="177"/>
      <c r="BD1004" s="154"/>
      <c r="BE1004" s="155"/>
      <c r="BF1004" s="154"/>
      <c r="BG1004" s="155"/>
      <c r="BH1004" s="169"/>
      <c r="BI1004" s="162"/>
      <c r="BJ1004" s="172"/>
      <c r="BK1004" s="162"/>
      <c r="BL1004" s="158"/>
      <c r="BM1004" s="172"/>
      <c r="BN1004" s="162"/>
      <c r="BO1004" s="167"/>
      <c r="BP1004" s="169"/>
      <c r="BQ1004" s="162"/>
      <c r="BR1004" s="162"/>
      <c r="BS1004" s="174"/>
      <c r="BT1004" s="162"/>
      <c r="BU1004" s="174"/>
      <c r="BV1004" s="174"/>
      <c r="BW1004" s="174"/>
      <c r="BX1004" s="173"/>
      <c r="BY1004" s="158"/>
      <c r="BZ1004" s="160"/>
      <c r="CA1004" s="172"/>
      <c r="CB1004" s="152"/>
      <c r="CC1004" s="152"/>
      <c r="CD1004" s="156"/>
      <c r="CE1004" s="172"/>
      <c r="CF1004" s="162"/>
      <c r="CG1004" s="162"/>
      <c r="CH1004" s="158"/>
      <c r="CI1004" s="173"/>
      <c r="CJ1004" s="178"/>
      <c r="CK1004" s="173"/>
      <c r="CL1004" s="165"/>
      <c r="CM1004" s="172"/>
      <c r="CN1004" s="162"/>
      <c r="CO1004" s="162"/>
      <c r="CP1004" s="162"/>
      <c r="CQ1004" s="162"/>
      <c r="CR1004" s="169"/>
      <c r="CS1004" s="162"/>
      <c r="CT1004" s="162"/>
      <c r="CU1004" s="174"/>
      <c r="CV1004" s="152"/>
      <c r="CW1004" s="173"/>
      <c r="CX1004" s="158"/>
      <c r="CY1004" s="172"/>
      <c r="CZ1004" s="162"/>
      <c r="DA1004" s="162"/>
      <c r="DB1004" s="158"/>
      <c r="DC1004" s="173"/>
      <c r="DD1004" s="178"/>
      <c r="DE1004" s="173"/>
      <c r="DF1004" s="165"/>
      <c r="DG1004" s="172"/>
      <c r="DH1004" s="178"/>
      <c r="DI1004" s="172"/>
      <c r="DJ1004" s="178"/>
      <c r="DK1004" s="172"/>
      <c r="DL1004" s="162"/>
      <c r="DM1004" s="167"/>
      <c r="DN1004" s="169"/>
      <c r="DO1004" s="162"/>
      <c r="DP1004" s="162"/>
      <c r="DQ1004" s="174"/>
      <c r="DR1004" s="152"/>
      <c r="DS1004" s="172"/>
      <c r="DT1004" s="152"/>
      <c r="DU1004" s="152"/>
      <c r="DV1004" s="156"/>
      <c r="DW1004" s="173"/>
      <c r="DX1004" s="158"/>
      <c r="DY1004" s="172"/>
      <c r="DZ1004" s="162"/>
      <c r="EA1004" s="162"/>
      <c r="EB1004" s="172"/>
      <c r="EC1004" s="172"/>
      <c r="ED1004" s="152"/>
      <c r="EE1004" s="152"/>
      <c r="EF1004" s="152"/>
      <c r="EG1004" s="174"/>
      <c r="EH1004" s="172"/>
      <c r="EI1004" s="162"/>
      <c r="EJ1004" s="162"/>
    </row>
    <row r="1005" spans="1:140" ht="12.5">
      <c r="A1005" s="168"/>
      <c r="B1005" s="169"/>
      <c r="C1005" s="144" t="str">
        <f t="shared" si="0"/>
        <v/>
      </c>
      <c r="D1005" s="144" t="str">
        <f t="shared" si="4034"/>
        <v/>
      </c>
      <c r="E1005" s="144" t="str">
        <f t="shared" si="2"/>
        <v/>
      </c>
      <c r="F1005" s="145" t="str">
        <f t="shared" si="4035"/>
        <v/>
      </c>
      <c r="G1005" s="145" t="str">
        <f t="shared" si="4"/>
        <v/>
      </c>
      <c r="H1005" s="145" t="str">
        <f t="shared" si="5"/>
        <v/>
      </c>
      <c r="I1005" s="146" t="str">
        <f t="shared" ref="I1005:J1005" si="4197">IF(COUNTA($DO1005:$DX1005)&gt;0,$BA1005,"")</f>
        <v/>
      </c>
      <c r="J1005" s="146" t="str">
        <f t="shared" si="4197"/>
        <v/>
      </c>
      <c r="K1005" s="147" t="str">
        <f t="shared" si="43"/>
        <v/>
      </c>
      <c r="L1005" s="147" t="str">
        <f t="shared" si="7"/>
        <v/>
      </c>
      <c r="M1005" s="147" t="str">
        <f t="shared" si="8"/>
        <v/>
      </c>
      <c r="N1005" s="147" t="str">
        <f t="shared" si="48"/>
        <v/>
      </c>
      <c r="O1005" s="147" t="str">
        <f t="shared" si="9"/>
        <v/>
      </c>
      <c r="P1005" s="146" t="str">
        <f t="shared" si="4037"/>
        <v/>
      </c>
      <c r="Q1005" s="147" t="str">
        <f t="shared" si="4038"/>
        <v/>
      </c>
      <c r="R1005" s="146" t="str">
        <f t="shared" si="12"/>
        <v/>
      </c>
      <c r="S1005" s="146" t="str">
        <f t="shared" si="13"/>
        <v/>
      </c>
      <c r="T1005" s="146" t="str">
        <f>IF(NOT(ISBLANK(DH1005)),
        IF(AND(ISREF('Input Tenderers'!$J$8:$K$8),COUNTA('Input Tenderers'!$N$8)&gt;0),
                IF(COUNTA('Input Implementation Transactio'!$N1005:$O1005)&gt;0,"supplier;tenderer;payee","supplier;tenderer"),
                IF(COUNTA('Input Implementation Transactio'!$N1005:$O1005)&gt;0,"supplier;payee","supplier")
                ),
        IF(COUNTA('Input Implementation Transactio'!$N1005:$O1005)&gt;0, "payee", "")
        )</f>
        <v/>
      </c>
      <c r="U1005" s="146" t="str">
        <f t="shared" si="14"/>
        <v/>
      </c>
      <c r="V1005" s="146" t="str">
        <f t="shared" si="15"/>
        <v/>
      </c>
      <c r="W1005" s="148" t="str">
        <f t="shared" si="4039"/>
        <v/>
      </c>
      <c r="X1005" s="175" t="str">
        <f t="shared" si="4040"/>
        <v/>
      </c>
      <c r="Y1005" s="170" t="str">
        <f t="shared" si="4041"/>
        <v/>
      </c>
      <c r="Z1005" s="150" t="str">
        <f t="shared" si="19"/>
        <v/>
      </c>
      <c r="AA1005" s="146" t="str">
        <f t="shared" si="20"/>
        <v/>
      </c>
      <c r="AB1005" s="146" t="str">
        <f t="shared" si="21"/>
        <v/>
      </c>
      <c r="AC1005" s="146" t="str">
        <f t="shared" si="22"/>
        <v/>
      </c>
      <c r="AD1005" s="148" t="str">
        <f t="shared" si="4042"/>
        <v/>
      </c>
      <c r="AE1005" s="148" t="str">
        <f t="shared" si="24"/>
        <v/>
      </c>
      <c r="AF1005" s="175" t="str">
        <f t="shared" si="4043"/>
        <v/>
      </c>
      <c r="AG1005" s="170" t="str">
        <f t="shared" si="4044"/>
        <v/>
      </c>
      <c r="AH1005" s="148" t="str">
        <f t="shared" si="4045"/>
        <v/>
      </c>
      <c r="AI1005" s="146" t="str">
        <f t="shared" si="28"/>
        <v/>
      </c>
      <c r="AJ1005" s="146" t="str">
        <f t="shared" si="29"/>
        <v/>
      </c>
      <c r="AK1005" s="146" t="str">
        <f t="shared" si="30"/>
        <v/>
      </c>
      <c r="AL1005" s="146" t="str">
        <f t="shared" si="31"/>
        <v/>
      </c>
      <c r="AM1005" s="171" t="str">
        <f t="shared" si="32"/>
        <v/>
      </c>
      <c r="AN1005" s="171" t="str">
        <f t="shared" si="33"/>
        <v/>
      </c>
      <c r="AO1005" s="146" t="str">
        <f t="shared" si="34"/>
        <v/>
      </c>
      <c r="AP1005" s="146" t="str">
        <f t="shared" si="35"/>
        <v/>
      </c>
      <c r="AQ1005" s="146" t="str">
        <f t="shared" si="36"/>
        <v/>
      </c>
      <c r="AR1005" s="146" t="str">
        <f t="shared" ref="AR1005:AS1005" si="4198">IF(NOT(ISBLANK(CB1005)),CONCATENATE(TEXT(CB1005,"yyyy-mm-ddThh:MM:ss"),"Z"),"")</f>
        <v/>
      </c>
      <c r="AS1005" s="146" t="str">
        <f t="shared" si="4198"/>
        <v/>
      </c>
      <c r="AT1005" s="146" t="str">
        <f t="shared" si="38"/>
        <v/>
      </c>
      <c r="AU1005" s="146" t="str">
        <f t="shared" si="39"/>
        <v/>
      </c>
      <c r="AV1005" s="146" t="str">
        <f t="shared" ref="AV1005:AW1005" si="4199">IF(NOT(ISBLANK(DT1005)),CONCATENATE(TEXT(DT1005,"yyyy-mm-ddThh:MM:ss"),"Z"),"")</f>
        <v/>
      </c>
      <c r="AW1005" s="146" t="str">
        <f t="shared" si="4199"/>
        <v/>
      </c>
      <c r="AX1005" s="146" t="str">
        <f t="shared" ref="AX1005:AZ1005" si="4200">IF(NOT(ISBLANK(ED1005)),CONCATENATE(TEXT(ED1005,"yyyy-mm-ddThh:MM:ss"),"Z"),"")</f>
        <v/>
      </c>
      <c r="AY1005" s="146" t="str">
        <f t="shared" si="4200"/>
        <v/>
      </c>
      <c r="AZ1005" s="146" t="str">
        <f t="shared" si="4200"/>
        <v/>
      </c>
      <c r="BA1005" s="176"/>
      <c r="BB1005" s="152"/>
      <c r="BC1005" s="177"/>
      <c r="BD1005" s="154"/>
      <c r="BE1005" s="155"/>
      <c r="BF1005" s="154"/>
      <c r="BG1005" s="155"/>
      <c r="BH1005" s="169"/>
      <c r="BI1005" s="162"/>
      <c r="BJ1005" s="172"/>
      <c r="BK1005" s="162"/>
      <c r="BL1005" s="158"/>
      <c r="BM1005" s="172"/>
      <c r="BN1005" s="162"/>
      <c r="BO1005" s="167"/>
      <c r="BP1005" s="169"/>
      <c r="BQ1005" s="162"/>
      <c r="BR1005" s="162"/>
      <c r="BS1005" s="174"/>
      <c r="BT1005" s="162"/>
      <c r="BU1005" s="174"/>
      <c r="BV1005" s="174"/>
      <c r="BW1005" s="174"/>
      <c r="BX1005" s="173"/>
      <c r="BY1005" s="158"/>
      <c r="BZ1005" s="160"/>
      <c r="CA1005" s="172"/>
      <c r="CB1005" s="152"/>
      <c r="CC1005" s="152"/>
      <c r="CD1005" s="156"/>
      <c r="CE1005" s="172"/>
      <c r="CF1005" s="162"/>
      <c r="CG1005" s="162"/>
      <c r="CH1005" s="158"/>
      <c r="CI1005" s="173"/>
      <c r="CJ1005" s="178"/>
      <c r="CK1005" s="173"/>
      <c r="CL1005" s="165"/>
      <c r="CM1005" s="172"/>
      <c r="CN1005" s="162"/>
      <c r="CO1005" s="162"/>
      <c r="CP1005" s="162"/>
      <c r="CQ1005" s="162"/>
      <c r="CR1005" s="169"/>
      <c r="CS1005" s="162"/>
      <c r="CT1005" s="162"/>
      <c r="CU1005" s="174"/>
      <c r="CV1005" s="152"/>
      <c r="CW1005" s="173"/>
      <c r="CX1005" s="158"/>
      <c r="CY1005" s="172"/>
      <c r="CZ1005" s="162"/>
      <c r="DA1005" s="162"/>
      <c r="DB1005" s="158"/>
      <c r="DC1005" s="173"/>
      <c r="DD1005" s="178"/>
      <c r="DE1005" s="173"/>
      <c r="DF1005" s="165"/>
      <c r="DG1005" s="172"/>
      <c r="DH1005" s="178"/>
      <c r="DI1005" s="172"/>
      <c r="DJ1005" s="178"/>
      <c r="DK1005" s="172"/>
      <c r="DL1005" s="162"/>
      <c r="DM1005" s="167"/>
      <c r="DN1005" s="169"/>
      <c r="DO1005" s="162"/>
      <c r="DP1005" s="162"/>
      <c r="DQ1005" s="174"/>
      <c r="DR1005" s="152"/>
      <c r="DS1005" s="172"/>
      <c r="DT1005" s="152"/>
      <c r="DU1005" s="152"/>
      <c r="DV1005" s="156"/>
      <c r="DW1005" s="173"/>
      <c r="DX1005" s="158"/>
      <c r="DY1005" s="172"/>
      <c r="DZ1005" s="162"/>
      <c r="EA1005" s="162"/>
      <c r="EB1005" s="172"/>
      <c r="EC1005" s="172"/>
      <c r="ED1005" s="152"/>
      <c r="EE1005" s="152"/>
      <c r="EF1005" s="152"/>
      <c r="EG1005" s="174"/>
      <c r="EH1005" s="172"/>
      <c r="EI1005" s="162"/>
      <c r="EJ1005" s="162"/>
    </row>
    <row r="1006" spans="1:140" ht="12.5">
      <c r="A1006" s="168"/>
      <c r="B1006" s="169"/>
      <c r="C1006" s="144" t="str">
        <f t="shared" si="0"/>
        <v/>
      </c>
      <c r="D1006" s="144" t="str">
        <f t="shared" si="4034"/>
        <v/>
      </c>
      <c r="E1006" s="144" t="str">
        <f t="shared" si="2"/>
        <v/>
      </c>
      <c r="F1006" s="145" t="str">
        <f t="shared" si="4035"/>
        <v/>
      </c>
      <c r="G1006" s="145" t="str">
        <f t="shared" si="4"/>
        <v/>
      </c>
      <c r="H1006" s="145" t="str">
        <f t="shared" si="5"/>
        <v/>
      </c>
      <c r="I1006" s="146" t="str">
        <f t="shared" ref="I1006:J1006" si="4201">IF(COUNTA($DO1006:$DX1006)&gt;0,$BA1006,"")</f>
        <v/>
      </c>
      <c r="J1006" s="146" t="str">
        <f t="shared" si="4201"/>
        <v/>
      </c>
      <c r="K1006" s="147" t="str">
        <f t="shared" si="43"/>
        <v/>
      </c>
      <c r="L1006" s="147" t="str">
        <f t="shared" si="7"/>
        <v/>
      </c>
      <c r="M1006" s="147" t="str">
        <f t="shared" si="8"/>
        <v/>
      </c>
      <c r="N1006" s="147" t="str">
        <f t="shared" si="48"/>
        <v/>
      </c>
      <c r="O1006" s="147" t="str">
        <f t="shared" si="9"/>
        <v/>
      </c>
      <c r="P1006" s="146" t="str">
        <f t="shared" si="4037"/>
        <v/>
      </c>
      <c r="Q1006" s="147" t="str">
        <f t="shared" si="4038"/>
        <v/>
      </c>
      <c r="R1006" s="146" t="str">
        <f t="shared" si="12"/>
        <v/>
      </c>
      <c r="S1006" s="146" t="str">
        <f t="shared" si="13"/>
        <v/>
      </c>
      <c r="T1006" s="146" t="str">
        <f>IF(NOT(ISBLANK(DH1006)),
        IF(AND(ISREF('Input Tenderers'!$J$8:$K$8),COUNTA('Input Tenderers'!$N$8)&gt;0),
                IF(COUNTA('Input Implementation Transactio'!$N1006:$O1006)&gt;0,"supplier;tenderer;payee","supplier;tenderer"),
                IF(COUNTA('Input Implementation Transactio'!$N1006:$O1006)&gt;0,"supplier;payee","supplier")
                ),
        IF(COUNTA('Input Implementation Transactio'!$N1006:$O1006)&gt;0, "payee", "")
        )</f>
        <v/>
      </c>
      <c r="U1006" s="146" t="str">
        <f t="shared" si="14"/>
        <v/>
      </c>
      <c r="V1006" s="146" t="str">
        <f t="shared" si="15"/>
        <v/>
      </c>
      <c r="W1006" s="148" t="str">
        <f t="shared" si="4039"/>
        <v/>
      </c>
      <c r="X1006" s="175" t="str">
        <f t="shared" si="4040"/>
        <v/>
      </c>
      <c r="Y1006" s="170" t="str">
        <f t="shared" si="4041"/>
        <v/>
      </c>
      <c r="Z1006" s="150" t="str">
        <f t="shared" si="19"/>
        <v/>
      </c>
      <c r="AA1006" s="146" t="str">
        <f t="shared" si="20"/>
        <v/>
      </c>
      <c r="AB1006" s="146" t="str">
        <f t="shared" si="21"/>
        <v/>
      </c>
      <c r="AC1006" s="146" t="str">
        <f t="shared" si="22"/>
        <v/>
      </c>
      <c r="AD1006" s="148" t="str">
        <f t="shared" si="4042"/>
        <v/>
      </c>
      <c r="AE1006" s="148" t="str">
        <f t="shared" si="24"/>
        <v/>
      </c>
      <c r="AF1006" s="175" t="str">
        <f t="shared" si="4043"/>
        <v/>
      </c>
      <c r="AG1006" s="170" t="str">
        <f t="shared" si="4044"/>
        <v/>
      </c>
      <c r="AH1006" s="148" t="str">
        <f t="shared" si="4045"/>
        <v/>
      </c>
      <c r="AI1006" s="146" t="str">
        <f t="shared" si="28"/>
        <v/>
      </c>
      <c r="AJ1006" s="146" t="str">
        <f t="shared" si="29"/>
        <v/>
      </c>
      <c r="AK1006" s="146" t="str">
        <f t="shared" si="30"/>
        <v/>
      </c>
      <c r="AL1006" s="146" t="str">
        <f t="shared" si="31"/>
        <v/>
      </c>
      <c r="AM1006" s="171" t="str">
        <f t="shared" si="32"/>
        <v/>
      </c>
      <c r="AN1006" s="171" t="str">
        <f t="shared" si="33"/>
        <v/>
      </c>
      <c r="AO1006" s="146" t="str">
        <f t="shared" si="34"/>
        <v/>
      </c>
      <c r="AP1006" s="146" t="str">
        <f t="shared" si="35"/>
        <v/>
      </c>
      <c r="AQ1006" s="146" t="str">
        <f t="shared" si="36"/>
        <v/>
      </c>
      <c r="AR1006" s="146" t="str">
        <f t="shared" ref="AR1006:AS1006" si="4202">IF(NOT(ISBLANK(CB1006)),CONCATENATE(TEXT(CB1006,"yyyy-mm-ddThh:MM:ss"),"Z"),"")</f>
        <v/>
      </c>
      <c r="AS1006" s="146" t="str">
        <f t="shared" si="4202"/>
        <v/>
      </c>
      <c r="AT1006" s="146" t="str">
        <f t="shared" si="38"/>
        <v/>
      </c>
      <c r="AU1006" s="146" t="str">
        <f t="shared" si="39"/>
        <v/>
      </c>
      <c r="AV1006" s="146" t="str">
        <f t="shared" ref="AV1006:AW1006" si="4203">IF(NOT(ISBLANK(DT1006)),CONCATENATE(TEXT(DT1006,"yyyy-mm-ddThh:MM:ss"),"Z"),"")</f>
        <v/>
      </c>
      <c r="AW1006" s="146" t="str">
        <f t="shared" si="4203"/>
        <v/>
      </c>
      <c r="AX1006" s="146" t="str">
        <f t="shared" ref="AX1006:AZ1006" si="4204">IF(NOT(ISBLANK(ED1006)),CONCATENATE(TEXT(ED1006,"yyyy-mm-ddThh:MM:ss"),"Z"),"")</f>
        <v/>
      </c>
      <c r="AY1006" s="146" t="str">
        <f t="shared" si="4204"/>
        <v/>
      </c>
      <c r="AZ1006" s="146" t="str">
        <f t="shared" si="4204"/>
        <v/>
      </c>
      <c r="BA1006" s="176"/>
      <c r="BB1006" s="152"/>
      <c r="BC1006" s="177"/>
      <c r="BD1006" s="154"/>
      <c r="BE1006" s="155"/>
      <c r="BF1006" s="154"/>
      <c r="BG1006" s="155"/>
      <c r="BH1006" s="169"/>
      <c r="BI1006" s="162"/>
      <c r="BJ1006" s="172"/>
      <c r="BK1006" s="162"/>
      <c r="BL1006" s="158"/>
      <c r="BM1006" s="172"/>
      <c r="BN1006" s="162"/>
      <c r="BO1006" s="167"/>
      <c r="BP1006" s="169"/>
      <c r="BQ1006" s="162"/>
      <c r="BR1006" s="162"/>
      <c r="BS1006" s="174"/>
      <c r="BT1006" s="162"/>
      <c r="BU1006" s="174"/>
      <c r="BV1006" s="174"/>
      <c r="BW1006" s="174"/>
      <c r="BX1006" s="173"/>
      <c r="BY1006" s="158"/>
      <c r="BZ1006" s="160"/>
      <c r="CA1006" s="172"/>
      <c r="CB1006" s="152"/>
      <c r="CC1006" s="152"/>
      <c r="CD1006" s="156"/>
      <c r="CE1006" s="172"/>
      <c r="CF1006" s="162"/>
      <c r="CG1006" s="162"/>
      <c r="CH1006" s="158"/>
      <c r="CI1006" s="173"/>
      <c r="CJ1006" s="178"/>
      <c r="CK1006" s="173"/>
      <c r="CL1006" s="165"/>
      <c r="CM1006" s="172"/>
      <c r="CN1006" s="162"/>
      <c r="CO1006" s="162"/>
      <c r="CP1006" s="162"/>
      <c r="CQ1006" s="162"/>
      <c r="CR1006" s="169"/>
      <c r="CS1006" s="162"/>
      <c r="CT1006" s="162"/>
      <c r="CU1006" s="174"/>
      <c r="CV1006" s="152"/>
      <c r="CW1006" s="173"/>
      <c r="CX1006" s="158"/>
      <c r="CY1006" s="172"/>
      <c r="CZ1006" s="162"/>
      <c r="DA1006" s="162"/>
      <c r="DB1006" s="158"/>
      <c r="DC1006" s="173"/>
      <c r="DD1006" s="178"/>
      <c r="DE1006" s="173"/>
      <c r="DF1006" s="165"/>
      <c r="DG1006" s="172"/>
      <c r="DH1006" s="178"/>
      <c r="DI1006" s="172"/>
      <c r="DJ1006" s="178"/>
      <c r="DK1006" s="172"/>
      <c r="DL1006" s="162"/>
      <c r="DM1006" s="167"/>
      <c r="DN1006" s="169"/>
      <c r="DO1006" s="162"/>
      <c r="DP1006" s="162"/>
      <c r="DQ1006" s="174"/>
      <c r="DR1006" s="152"/>
      <c r="DS1006" s="172"/>
      <c r="DT1006" s="152"/>
      <c r="DU1006" s="152"/>
      <c r="DV1006" s="156"/>
      <c r="DW1006" s="173"/>
      <c r="DX1006" s="158"/>
      <c r="DY1006" s="172"/>
      <c r="DZ1006" s="162"/>
      <c r="EA1006" s="162"/>
      <c r="EB1006" s="172"/>
      <c r="EC1006" s="172"/>
      <c r="ED1006" s="152"/>
      <c r="EE1006" s="152"/>
      <c r="EF1006" s="152"/>
      <c r="EG1006" s="174"/>
      <c r="EH1006" s="172"/>
      <c r="EI1006" s="162"/>
      <c r="EJ1006" s="162"/>
    </row>
    <row r="1007" spans="1:140" ht="12.5">
      <c r="A1007" s="168"/>
      <c r="B1007" s="169"/>
      <c r="C1007" s="144" t="str">
        <f t="shared" si="0"/>
        <v/>
      </c>
      <c r="D1007" s="144" t="str">
        <f t="shared" si="4034"/>
        <v/>
      </c>
      <c r="E1007" s="144" t="str">
        <f t="shared" si="2"/>
        <v/>
      </c>
      <c r="F1007" s="145" t="str">
        <f t="shared" si="4035"/>
        <v/>
      </c>
      <c r="G1007" s="145" t="str">
        <f t="shared" si="4"/>
        <v/>
      </c>
      <c r="H1007" s="145" t="str">
        <f t="shared" si="5"/>
        <v/>
      </c>
      <c r="I1007" s="146" t="str">
        <f t="shared" ref="I1007:J1007" si="4205">IF(COUNTA($DO1007:$DX1007)&gt;0,$BA1007,"")</f>
        <v/>
      </c>
      <c r="J1007" s="146" t="str">
        <f t="shared" si="4205"/>
        <v/>
      </c>
      <c r="K1007" s="147" t="str">
        <f t="shared" si="43"/>
        <v/>
      </c>
      <c r="L1007" s="147" t="str">
        <f t="shared" si="7"/>
        <v/>
      </c>
      <c r="M1007" s="147" t="str">
        <f t="shared" si="8"/>
        <v/>
      </c>
      <c r="N1007" s="147" t="str">
        <f t="shared" si="48"/>
        <v/>
      </c>
      <c r="O1007" s="147" t="str">
        <f t="shared" si="9"/>
        <v/>
      </c>
      <c r="P1007" s="146" t="str">
        <f t="shared" si="4037"/>
        <v/>
      </c>
      <c r="Q1007" s="147" t="str">
        <f t="shared" si="4038"/>
        <v/>
      </c>
      <c r="R1007" s="146" t="str">
        <f t="shared" si="12"/>
        <v/>
      </c>
      <c r="S1007" s="146" t="str">
        <f t="shared" si="13"/>
        <v/>
      </c>
      <c r="T1007" s="146" t="str">
        <f>IF(NOT(ISBLANK(DH1007)),
        IF(AND(ISREF('Input Tenderers'!$J$8:$K$8),COUNTA('Input Tenderers'!$N$8)&gt;0),
                IF(COUNTA('Input Implementation Transactio'!$N1007:$O1007)&gt;0,"supplier;tenderer;payee","supplier;tenderer"),
                IF(COUNTA('Input Implementation Transactio'!$N1007:$O1007)&gt;0,"supplier;payee","supplier")
                ),
        IF(COUNTA('Input Implementation Transactio'!$N1007:$O1007)&gt;0, "payee", "")
        )</f>
        <v/>
      </c>
      <c r="U1007" s="146" t="str">
        <f t="shared" si="14"/>
        <v/>
      </c>
      <c r="V1007" s="146" t="str">
        <f t="shared" si="15"/>
        <v/>
      </c>
      <c r="W1007" s="148" t="str">
        <f t="shared" si="4039"/>
        <v/>
      </c>
      <c r="X1007" s="175" t="str">
        <f t="shared" si="4040"/>
        <v/>
      </c>
      <c r="Y1007" s="170" t="str">
        <f t="shared" si="4041"/>
        <v/>
      </c>
      <c r="Z1007" s="150" t="str">
        <f t="shared" si="19"/>
        <v/>
      </c>
      <c r="AA1007" s="146" t="str">
        <f t="shared" si="20"/>
        <v/>
      </c>
      <c r="AB1007" s="146" t="str">
        <f t="shared" si="21"/>
        <v/>
      </c>
      <c r="AC1007" s="146" t="str">
        <f t="shared" si="22"/>
        <v/>
      </c>
      <c r="AD1007" s="148" t="str">
        <f t="shared" si="4042"/>
        <v/>
      </c>
      <c r="AE1007" s="148" t="str">
        <f t="shared" si="24"/>
        <v/>
      </c>
      <c r="AF1007" s="175" t="str">
        <f t="shared" si="4043"/>
        <v/>
      </c>
      <c r="AG1007" s="170" t="str">
        <f t="shared" si="4044"/>
        <v/>
      </c>
      <c r="AH1007" s="148" t="str">
        <f t="shared" si="4045"/>
        <v/>
      </c>
      <c r="AI1007" s="146" t="str">
        <f t="shared" si="28"/>
        <v/>
      </c>
      <c r="AJ1007" s="146" t="str">
        <f t="shared" si="29"/>
        <v/>
      </c>
      <c r="AK1007" s="146" t="str">
        <f t="shared" si="30"/>
        <v/>
      </c>
      <c r="AL1007" s="146" t="str">
        <f t="shared" si="31"/>
        <v/>
      </c>
      <c r="AM1007" s="171" t="str">
        <f t="shared" si="32"/>
        <v/>
      </c>
      <c r="AN1007" s="171" t="str">
        <f t="shared" si="33"/>
        <v/>
      </c>
      <c r="AO1007" s="146" t="str">
        <f t="shared" si="34"/>
        <v/>
      </c>
      <c r="AP1007" s="146" t="str">
        <f t="shared" si="35"/>
        <v/>
      </c>
      <c r="AQ1007" s="146" t="str">
        <f t="shared" si="36"/>
        <v/>
      </c>
      <c r="AR1007" s="146" t="str">
        <f t="shared" ref="AR1007:AS1007" si="4206">IF(NOT(ISBLANK(CB1007)),CONCATENATE(TEXT(CB1007,"yyyy-mm-ddThh:MM:ss"),"Z"),"")</f>
        <v/>
      </c>
      <c r="AS1007" s="146" t="str">
        <f t="shared" si="4206"/>
        <v/>
      </c>
      <c r="AT1007" s="146" t="str">
        <f t="shared" si="38"/>
        <v/>
      </c>
      <c r="AU1007" s="146" t="str">
        <f t="shared" si="39"/>
        <v/>
      </c>
      <c r="AV1007" s="146" t="str">
        <f t="shared" ref="AV1007:AW1007" si="4207">IF(NOT(ISBLANK(DT1007)),CONCATENATE(TEXT(DT1007,"yyyy-mm-ddThh:MM:ss"),"Z"),"")</f>
        <v/>
      </c>
      <c r="AW1007" s="146" t="str">
        <f t="shared" si="4207"/>
        <v/>
      </c>
      <c r="AX1007" s="146" t="str">
        <f t="shared" ref="AX1007:AZ1007" si="4208">IF(NOT(ISBLANK(ED1007)),CONCATENATE(TEXT(ED1007,"yyyy-mm-ddThh:MM:ss"),"Z"),"")</f>
        <v/>
      </c>
      <c r="AY1007" s="146" t="str">
        <f t="shared" si="4208"/>
        <v/>
      </c>
      <c r="AZ1007" s="146" t="str">
        <f t="shared" si="4208"/>
        <v/>
      </c>
      <c r="BA1007" s="176"/>
      <c r="BB1007" s="152"/>
      <c r="BC1007" s="177"/>
      <c r="BD1007" s="154"/>
      <c r="BE1007" s="155"/>
      <c r="BF1007" s="154"/>
      <c r="BG1007" s="155"/>
      <c r="BH1007" s="169"/>
      <c r="BI1007" s="162"/>
      <c r="BJ1007" s="172"/>
      <c r="BK1007" s="162"/>
      <c r="BL1007" s="158"/>
      <c r="BM1007" s="172"/>
      <c r="BN1007" s="162"/>
      <c r="BO1007" s="167"/>
      <c r="BP1007" s="169"/>
      <c r="BQ1007" s="162"/>
      <c r="BR1007" s="162"/>
      <c r="BS1007" s="174"/>
      <c r="BT1007" s="162"/>
      <c r="BU1007" s="174"/>
      <c r="BV1007" s="174"/>
      <c r="BW1007" s="174"/>
      <c r="BX1007" s="173"/>
      <c r="BY1007" s="158"/>
      <c r="BZ1007" s="160"/>
      <c r="CA1007" s="172"/>
      <c r="CB1007" s="152"/>
      <c r="CC1007" s="152"/>
      <c r="CD1007" s="156"/>
      <c r="CE1007" s="172"/>
      <c r="CF1007" s="162"/>
      <c r="CG1007" s="162"/>
      <c r="CH1007" s="158"/>
      <c r="CI1007" s="173"/>
      <c r="CJ1007" s="178"/>
      <c r="CK1007" s="173"/>
      <c r="CL1007" s="165"/>
      <c r="CM1007" s="172"/>
      <c r="CN1007" s="162"/>
      <c r="CO1007" s="162"/>
      <c r="CP1007" s="162"/>
      <c r="CQ1007" s="162"/>
      <c r="CR1007" s="169"/>
      <c r="CS1007" s="162"/>
      <c r="CT1007" s="162"/>
      <c r="CU1007" s="174"/>
      <c r="CV1007" s="152"/>
      <c r="CW1007" s="173"/>
      <c r="CX1007" s="158"/>
      <c r="CY1007" s="172"/>
      <c r="CZ1007" s="162"/>
      <c r="DA1007" s="162"/>
      <c r="DB1007" s="158"/>
      <c r="DC1007" s="173"/>
      <c r="DD1007" s="178"/>
      <c r="DE1007" s="173"/>
      <c r="DF1007" s="165"/>
      <c r="DG1007" s="172"/>
      <c r="DH1007" s="178"/>
      <c r="DI1007" s="172"/>
      <c r="DJ1007" s="178"/>
      <c r="DK1007" s="172"/>
      <c r="DL1007" s="162"/>
      <c r="DM1007" s="167"/>
      <c r="DN1007" s="169"/>
      <c r="DO1007" s="162"/>
      <c r="DP1007" s="162"/>
      <c r="DQ1007" s="174"/>
      <c r="DR1007" s="152"/>
      <c r="DS1007" s="172"/>
      <c r="DT1007" s="152"/>
      <c r="DU1007" s="152"/>
      <c r="DV1007" s="156"/>
      <c r="DW1007" s="173"/>
      <c r="DX1007" s="158"/>
      <c r="DY1007" s="172"/>
      <c r="DZ1007" s="162"/>
      <c r="EA1007" s="162"/>
      <c r="EB1007" s="172"/>
      <c r="EC1007" s="172"/>
      <c r="ED1007" s="152"/>
      <c r="EE1007" s="152"/>
      <c r="EF1007" s="152"/>
      <c r="EG1007" s="174"/>
      <c r="EH1007" s="172"/>
      <c r="EI1007" s="162"/>
      <c r="EJ1007" s="162"/>
    </row>
    <row r="1008" spans="1:140" ht="12.5">
      <c r="A1008" s="168"/>
      <c r="B1008" s="169"/>
      <c r="C1008" s="144" t="str">
        <f t="shared" si="0"/>
        <v/>
      </c>
      <c r="D1008" s="144" t="str">
        <f t="shared" si="4034"/>
        <v/>
      </c>
      <c r="E1008" s="144" t="str">
        <f t="shared" si="2"/>
        <v/>
      </c>
      <c r="F1008" s="145" t="str">
        <f t="shared" si="4035"/>
        <v/>
      </c>
      <c r="G1008" s="145" t="str">
        <f t="shared" si="4"/>
        <v/>
      </c>
      <c r="H1008" s="145" t="str">
        <f t="shared" si="5"/>
        <v/>
      </c>
      <c r="I1008" s="146" t="str">
        <f t="shared" ref="I1008:J1008" si="4209">IF(COUNTA($DO1008:$DX1008)&gt;0,$BA1008,"")</f>
        <v/>
      </c>
      <c r="J1008" s="146" t="str">
        <f t="shared" si="4209"/>
        <v/>
      </c>
      <c r="K1008" s="147" t="str">
        <f t="shared" si="43"/>
        <v/>
      </c>
      <c r="L1008" s="147" t="str">
        <f t="shared" si="7"/>
        <v/>
      </c>
      <c r="M1008" s="147" t="str">
        <f t="shared" si="8"/>
        <v/>
      </c>
      <c r="N1008" s="147" t="str">
        <f t="shared" si="48"/>
        <v/>
      </c>
      <c r="O1008" s="147" t="str">
        <f t="shared" si="9"/>
        <v/>
      </c>
      <c r="P1008" s="146" t="str">
        <f t="shared" si="4037"/>
        <v/>
      </c>
      <c r="Q1008" s="147" t="str">
        <f t="shared" si="4038"/>
        <v/>
      </c>
      <c r="R1008" s="146" t="str">
        <f t="shared" si="12"/>
        <v/>
      </c>
      <c r="S1008" s="146" t="str">
        <f t="shared" si="13"/>
        <v/>
      </c>
      <c r="T1008" s="146" t="str">
        <f>IF(NOT(ISBLANK(DH1008)),
        IF(AND(ISREF('Input Tenderers'!$J$8:$K$8),COUNTA('Input Tenderers'!$N$8)&gt;0),
                IF(COUNTA('Input Implementation Transactio'!$N1008:$O1008)&gt;0,"supplier;tenderer;payee","supplier;tenderer"),
                IF(COUNTA('Input Implementation Transactio'!$N1008:$O1008)&gt;0,"supplier;payee","supplier")
                ),
        IF(COUNTA('Input Implementation Transactio'!$N1008:$O1008)&gt;0, "payee", "")
        )</f>
        <v/>
      </c>
      <c r="U1008" s="146" t="str">
        <f t="shared" si="14"/>
        <v/>
      </c>
      <c r="V1008" s="146" t="str">
        <f t="shared" si="15"/>
        <v/>
      </c>
      <c r="W1008" s="148" t="str">
        <f t="shared" si="4039"/>
        <v/>
      </c>
      <c r="X1008" s="175" t="str">
        <f t="shared" si="4040"/>
        <v/>
      </c>
      <c r="Y1008" s="170" t="str">
        <f t="shared" si="4041"/>
        <v/>
      </c>
      <c r="Z1008" s="150" t="str">
        <f t="shared" si="19"/>
        <v/>
      </c>
      <c r="AA1008" s="146" t="str">
        <f t="shared" si="20"/>
        <v/>
      </c>
      <c r="AB1008" s="146" t="str">
        <f t="shared" si="21"/>
        <v/>
      </c>
      <c r="AC1008" s="146" t="str">
        <f t="shared" si="22"/>
        <v/>
      </c>
      <c r="AD1008" s="148" t="str">
        <f t="shared" si="4042"/>
        <v/>
      </c>
      <c r="AE1008" s="148" t="str">
        <f t="shared" si="24"/>
        <v/>
      </c>
      <c r="AF1008" s="175" t="str">
        <f t="shared" si="4043"/>
        <v/>
      </c>
      <c r="AG1008" s="170" t="str">
        <f t="shared" si="4044"/>
        <v/>
      </c>
      <c r="AH1008" s="148" t="str">
        <f t="shared" si="4045"/>
        <v/>
      </c>
      <c r="AI1008" s="146" t="str">
        <f t="shared" si="28"/>
        <v/>
      </c>
      <c r="AJ1008" s="146" t="str">
        <f t="shared" si="29"/>
        <v/>
      </c>
      <c r="AK1008" s="146" t="str">
        <f t="shared" si="30"/>
        <v/>
      </c>
      <c r="AL1008" s="146" t="str">
        <f t="shared" si="31"/>
        <v/>
      </c>
      <c r="AM1008" s="171" t="str">
        <f t="shared" si="32"/>
        <v/>
      </c>
      <c r="AN1008" s="171" t="str">
        <f t="shared" si="33"/>
        <v/>
      </c>
      <c r="AO1008" s="146" t="str">
        <f t="shared" si="34"/>
        <v/>
      </c>
      <c r="AP1008" s="146" t="str">
        <f t="shared" si="35"/>
        <v/>
      </c>
      <c r="AQ1008" s="146" t="str">
        <f t="shared" si="36"/>
        <v/>
      </c>
      <c r="AR1008" s="146" t="str">
        <f t="shared" ref="AR1008:AS1008" si="4210">IF(NOT(ISBLANK(CB1008)),CONCATENATE(TEXT(CB1008,"yyyy-mm-ddThh:MM:ss"),"Z"),"")</f>
        <v/>
      </c>
      <c r="AS1008" s="146" t="str">
        <f t="shared" si="4210"/>
        <v/>
      </c>
      <c r="AT1008" s="146" t="str">
        <f t="shared" si="38"/>
        <v/>
      </c>
      <c r="AU1008" s="146" t="str">
        <f t="shared" si="39"/>
        <v/>
      </c>
      <c r="AV1008" s="146" t="str">
        <f t="shared" ref="AV1008:AW1008" si="4211">IF(NOT(ISBLANK(DT1008)),CONCATENATE(TEXT(DT1008,"yyyy-mm-ddThh:MM:ss"),"Z"),"")</f>
        <v/>
      </c>
      <c r="AW1008" s="146" t="str">
        <f t="shared" si="4211"/>
        <v/>
      </c>
      <c r="AX1008" s="146" t="str">
        <f t="shared" ref="AX1008:AZ1008" si="4212">IF(NOT(ISBLANK(ED1008)),CONCATENATE(TEXT(ED1008,"yyyy-mm-ddThh:MM:ss"),"Z"),"")</f>
        <v/>
      </c>
      <c r="AY1008" s="146" t="str">
        <f t="shared" si="4212"/>
        <v/>
      </c>
      <c r="AZ1008" s="146" t="str">
        <f t="shared" si="4212"/>
        <v/>
      </c>
      <c r="BA1008" s="176"/>
      <c r="BB1008" s="152"/>
      <c r="BC1008" s="177"/>
      <c r="BD1008" s="154"/>
      <c r="BE1008" s="155"/>
      <c r="BF1008" s="154"/>
      <c r="BG1008" s="155"/>
      <c r="BH1008" s="169"/>
      <c r="BI1008" s="162"/>
      <c r="BJ1008" s="172"/>
      <c r="BK1008" s="162"/>
      <c r="BL1008" s="158"/>
      <c r="BM1008" s="172"/>
      <c r="BN1008" s="162"/>
      <c r="BO1008" s="167"/>
      <c r="BP1008" s="169"/>
      <c r="BQ1008" s="162"/>
      <c r="BR1008" s="162"/>
      <c r="BS1008" s="174"/>
      <c r="BT1008" s="162"/>
      <c r="BU1008" s="174"/>
      <c r="BV1008" s="174"/>
      <c r="BW1008" s="174"/>
      <c r="BX1008" s="173"/>
      <c r="BY1008" s="158"/>
      <c r="BZ1008" s="160"/>
      <c r="CA1008" s="172"/>
      <c r="CB1008" s="152"/>
      <c r="CC1008" s="152"/>
      <c r="CD1008" s="156"/>
      <c r="CE1008" s="172"/>
      <c r="CF1008" s="162"/>
      <c r="CG1008" s="162"/>
      <c r="CH1008" s="158"/>
      <c r="CI1008" s="173"/>
      <c r="CJ1008" s="178"/>
      <c r="CK1008" s="173"/>
      <c r="CL1008" s="165"/>
      <c r="CM1008" s="172"/>
      <c r="CN1008" s="162"/>
      <c r="CO1008" s="162"/>
      <c r="CP1008" s="162"/>
      <c r="CQ1008" s="162"/>
      <c r="CR1008" s="169"/>
      <c r="CS1008" s="162"/>
      <c r="CT1008" s="162"/>
      <c r="CU1008" s="174"/>
      <c r="CV1008" s="152"/>
      <c r="CW1008" s="173"/>
      <c r="CX1008" s="158"/>
      <c r="CY1008" s="172"/>
      <c r="CZ1008" s="162"/>
      <c r="DA1008" s="162"/>
      <c r="DB1008" s="158"/>
      <c r="DC1008" s="173"/>
      <c r="DD1008" s="178"/>
      <c r="DE1008" s="173"/>
      <c r="DF1008" s="165"/>
      <c r="DG1008" s="172"/>
      <c r="DH1008" s="178"/>
      <c r="DI1008" s="172"/>
      <c r="DJ1008" s="178"/>
      <c r="DK1008" s="172"/>
      <c r="DL1008" s="162"/>
      <c r="DM1008" s="167"/>
      <c r="DN1008" s="169"/>
      <c r="DO1008" s="162"/>
      <c r="DP1008" s="162"/>
      <c r="DQ1008" s="174"/>
      <c r="DR1008" s="152"/>
      <c r="DS1008" s="172"/>
      <c r="DT1008" s="152"/>
      <c r="DU1008" s="152"/>
      <c r="DV1008" s="156"/>
      <c r="DW1008" s="173"/>
      <c r="DX1008" s="158"/>
      <c r="DY1008" s="172"/>
      <c r="DZ1008" s="162"/>
      <c r="EA1008" s="162"/>
      <c r="EB1008" s="172"/>
      <c r="EC1008" s="172"/>
      <c r="ED1008" s="152"/>
      <c r="EE1008" s="152"/>
      <c r="EF1008" s="152"/>
      <c r="EG1008" s="174"/>
      <c r="EH1008" s="172"/>
      <c r="EI1008" s="162"/>
      <c r="EJ1008" s="162"/>
    </row>
  </sheetData>
  <mergeCells count="5">
    <mergeCell ref="BD2:BE2"/>
    <mergeCell ref="CA2:CD2"/>
    <mergeCell ref="CN2:CO2"/>
    <mergeCell ref="DK2:DM2"/>
    <mergeCell ref="DS2:DV2"/>
  </mergeCells>
  <dataValidations count="3">
    <dataValidation type="custom" allowBlank="1" showDropDown="1" showErrorMessage="1" sqref="ED8:EF106 ED114:EF212 ED220:EF318 ED326:EF424 BB8:BB1008 CB8:CC1008 CV8:CV1008 DR8:DR1008 DT8:DU1008" xr:uid="{00000000-0002-0000-0300-000002000000}">
      <formula1>OR(NOT(ISERROR(DATEVALUE(BB8))), AND(ISNUMBER(BB8), LEFT(CELL("format", BB8))="D"))</formula1>
    </dataValidation>
    <dataValidation type="custom" allowBlank="1" showDropDown="1" showInputMessage="1" showErrorMessage="1" prompt="Enter a number." sqref="F8:F1008 W8:W1008 AD8:AE1008 AH8:AH1008 BL8:BL1008 BY8:BY1008 CH8:CH1008 CL8:CL1008 CX8:CX1008 DB8:DB1008 DF8:DF1008 DX8:DX1008" xr:uid="{00000000-0002-0000-0300-00000A000000}">
      <formula1>ISNUMBER(F8)</formula1>
    </dataValidation>
    <dataValidation type="custom" allowBlank="1" showDropDown="1" showInputMessage="1" showErrorMessage="1" prompt="Enter a whole number." sqref="BZ8:BZ1008 CD8:CD1008 DV8:DV1008" xr:uid="{00000000-0002-0000-0300-00000C000000}">
      <formula1>MOD(BZ8,1)=0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1">
        <x14:dataValidation type="list" allowBlank="1" xr:uid="{00000000-0002-0000-0300-000000000000}">
          <x14:formula1>
            <xm:f>'# Reference codelists'!$P$2:$P$6</xm:f>
          </x14:formula1>
          <xm:sqref>X7:X1008 AF7:AF1008</xm:sqref>
        </x14:dataValidation>
        <x14:dataValidation type="list" allowBlank="1" showErrorMessage="1" xr:uid="{00000000-0002-0000-0300-000001000000}">
          <x14:formula1>
            <xm:f>'# Reference codelists'!$D$2:$D$179</xm:f>
          </x14:formula1>
          <xm:sqref>Y8:Y1008 AG8:AG1008</xm:sqref>
        </x14:dataValidation>
        <x14:dataValidation type="list" allowBlank="1" xr:uid="{00000000-0002-0000-0300-000003000000}">
          <x14:formula1>
            <xm:f>'# Reference codelists'!$H$2:$H$5</xm:f>
          </x14:formula1>
          <xm:sqref>EG107:EG112 EG213:EG218 EG319:EG324</xm:sqref>
        </x14:dataValidation>
        <x14:dataValidation type="list" allowBlank="1" showErrorMessage="1" xr:uid="{00000000-0002-0000-0300-000004000000}">
          <x14:formula1>
            <xm:f>'# Reference codelists'!$H$2:$H$5</xm:f>
          </x14:formula1>
          <xm:sqref>EG7:EG106 EG113:EG212 EG219:EG318 EG325:EG1008</xm:sqref>
        </x14:dataValidation>
        <x14:dataValidation type="list" allowBlank="1" xr:uid="{00000000-0002-0000-0300-000005000000}">
          <x14:formula1>
            <xm:f>'# Reference codelists'!$O$2:$O$5</xm:f>
          </x14:formula1>
          <xm:sqref>BW7:BW1008</xm:sqref>
        </x14:dataValidation>
        <x14:dataValidation type="list" allowBlank="1" showErrorMessage="1" xr:uid="{00000000-0002-0000-0300-000006000000}">
          <x14:formula1>
            <xm:f>'# Reference codelists'!$R$2:$R$5</xm:f>
          </x14:formula1>
          <xm:sqref>DQ7:DQ1008</xm:sqref>
        </x14:dataValidation>
        <x14:dataValidation type="list" allowBlank="1" showErrorMessage="1" xr:uid="{00000000-0002-0000-0300-000007000000}">
          <x14:formula1>
            <xm:f>'# Reference codelists'!$Q$2:$Q$5</xm:f>
          </x14:formula1>
          <xm:sqref>CU7:CU1008</xm:sqref>
        </x14:dataValidation>
        <x14:dataValidation type="list" allowBlank="1" showErrorMessage="1" xr:uid="{00000000-0002-0000-0300-000008000000}">
          <x14:formula1>
            <xm:f>'# Reference codelists'!$A$2:$A$16</xm:f>
          </x14:formula1>
          <xm:sqref>BC7:BC1008</xm:sqref>
        </x14:dataValidation>
        <x14:dataValidation type="list" allowBlank="1" showErrorMessage="1" xr:uid="{00000000-0002-0000-0300-000009000000}">
          <x14:formula1>
            <xm:f>'# Reference codelists'!$S$2:$S$4</xm:f>
          </x14:formula1>
          <xm:sqref>BV7:BV1008</xm:sqref>
        </x14:dataValidation>
        <x14:dataValidation type="list" allowBlank="1" showErrorMessage="1" xr:uid="{00000000-0002-0000-0300-00000B000000}">
          <x14:formula1>
            <xm:f>'# Reference codelists'!$L$2:$L$5</xm:f>
          </x14:formula1>
          <xm:sqref>BS7:BS1008</xm:sqref>
        </x14:dataValidation>
        <x14:dataValidation type="list" allowBlank="1" showErrorMessage="1" xr:uid="{00000000-0002-0000-0300-00000D000000}">
          <x14:formula1>
            <xm:f>'# Reference codelists'!$M$2:$M$7</xm:f>
          </x14:formula1>
          <xm:sqref>BU7:BU1008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2CC"/>
    <outlinePr summaryBelow="0" summaryRight="0"/>
  </sheetPr>
  <dimension ref="A1:P1008"/>
  <sheetViews>
    <sheetView workbookViewId="0">
      <pane xSplit="1" ySplit="7" topLeftCell="B8" activePane="bottomRight" state="frozen"/>
      <selection pane="topRight" activeCell="B1" sqref="B1"/>
      <selection pane="bottomLeft" activeCell="A8" sqref="A8"/>
      <selection pane="bottomRight"/>
    </sheetView>
  </sheetViews>
  <sheetFormatPr defaultColWidth="14.453125" defaultRowHeight="15.75" customHeight="1" outlineLevelRow="1" outlineLevelCol="3"/>
  <cols>
    <col min="1" max="1" width="28.7265625" customWidth="1"/>
    <col min="2" max="2" width="28.7265625" customWidth="1" collapsed="1"/>
    <col min="3" max="7" width="28.7265625" hidden="1" customWidth="1" outlineLevel="1"/>
    <col min="8" max="8" width="28.7265625" customWidth="1"/>
    <col min="9" max="9" width="28.7265625" customWidth="1" collapsed="1"/>
    <col min="10" max="12" width="28.7265625" hidden="1" customWidth="1" outlineLevel="1"/>
    <col min="13" max="13" width="28.7265625" hidden="1" customWidth="1" outlineLevel="1" collapsed="1"/>
    <col min="14" max="14" width="28.7265625" hidden="1" customWidth="1" outlineLevel="2"/>
    <col min="15" max="15" width="28.7265625" hidden="1" customWidth="1" outlineLevel="2" collapsed="1"/>
    <col min="16" max="16" width="28.7265625" hidden="1" customWidth="1" outlineLevel="3"/>
  </cols>
  <sheetData>
    <row r="1" spans="1:16" ht="39">
      <c r="A1" s="187" t="s">
        <v>435</v>
      </c>
      <c r="B1" s="74"/>
      <c r="C1" s="188"/>
      <c r="D1" s="188"/>
      <c r="E1" s="188"/>
      <c r="F1" s="77"/>
      <c r="G1" s="78"/>
      <c r="H1" s="81"/>
      <c r="I1" s="77"/>
      <c r="J1" s="81"/>
      <c r="K1" s="81"/>
      <c r="L1" s="77"/>
      <c r="M1" s="77"/>
      <c r="N1" s="81"/>
      <c r="O1" s="77"/>
      <c r="P1" s="80"/>
    </row>
    <row r="2" spans="1:16" ht="13">
      <c r="A2" s="293" t="s">
        <v>436</v>
      </c>
      <c r="B2" s="270" t="s">
        <v>437</v>
      </c>
      <c r="C2" s="328"/>
      <c r="D2" s="329"/>
      <c r="E2" s="325"/>
      <c r="F2" s="275"/>
      <c r="G2" s="275"/>
      <c r="H2" s="278" t="s">
        <v>438</v>
      </c>
      <c r="I2" s="285" t="s">
        <v>442</v>
      </c>
      <c r="J2" s="85"/>
      <c r="K2" s="85"/>
      <c r="L2" s="85"/>
      <c r="M2" s="90" t="s">
        <v>194</v>
      </c>
      <c r="N2" s="85"/>
      <c r="O2" s="90" t="s">
        <v>443</v>
      </c>
      <c r="P2" s="91"/>
    </row>
    <row r="3" spans="1:16" ht="12.5">
      <c r="A3" s="294" t="s">
        <v>458</v>
      </c>
      <c r="B3" s="261"/>
      <c r="C3" s="262" t="s">
        <v>113</v>
      </c>
      <c r="D3" s="262" t="s">
        <v>119</v>
      </c>
      <c r="E3" s="262" t="s">
        <v>128</v>
      </c>
      <c r="F3" s="262" t="s">
        <v>140</v>
      </c>
      <c r="G3" s="264" t="s">
        <v>148</v>
      </c>
      <c r="H3" s="262" t="s">
        <v>35</v>
      </c>
      <c r="I3" s="262" t="s">
        <v>160</v>
      </c>
      <c r="J3" s="94" t="s">
        <v>171</v>
      </c>
      <c r="K3" s="94" t="s">
        <v>176</v>
      </c>
      <c r="L3" s="94" t="s">
        <v>186</v>
      </c>
      <c r="M3" s="94" t="s">
        <v>193</v>
      </c>
      <c r="N3" s="94" t="s">
        <v>203</v>
      </c>
      <c r="O3" s="94" t="s">
        <v>210</v>
      </c>
      <c r="P3" s="95" t="s">
        <v>218</v>
      </c>
    </row>
    <row r="4" spans="1:16" ht="12.5" collapsed="1">
      <c r="A4" s="295" t="s">
        <v>243</v>
      </c>
      <c r="B4" s="291"/>
      <c r="C4" s="292" t="str">
        <f ca="1">IFERROR(__xludf.DUMMYFUNCTION("INDEX('# Reference schema'!$B$1:$D$597,MATCH(REGEXREPLACE(C3,""/\d+/"",""/""),'# Reference schema'!$B:$B,0),MATCH(""title"",'# Reference schema'!$B$1:$D$1,0))"),"Release ID")</f>
        <v>Release ID</v>
      </c>
      <c r="D4" s="292" t="str">
        <f ca="1">IFERROR(__xludf.DUMMYFUNCTION("INDEX('# Reference schema'!$B$1:$D$597,MATCH(REGEXREPLACE(D3,""/\d+/"",""/""),'# Reference schema'!$B:$B,0),MATCH(""title"",'# Reference schema'!$B$1:$D$1,0))"),"Tender ID")</f>
        <v>Tender ID</v>
      </c>
      <c r="E4" s="292" t="str">
        <f ca="1">IFERROR(__xludf.DUMMYFUNCTION("INDEX('# Reference schema'!$B$1:$D$597,MATCH(REGEXREPLACE(E3,""/\d+/"",""/""),'# Reference schema'!$B:$B,0),MATCH(""title"",'# Reference schema'!$B$1:$D$1,0))"),"ID")</f>
        <v>ID</v>
      </c>
      <c r="F4" s="292" t="str">
        <f ca="1">IFERROR(__xludf.DUMMYFUNCTION("IFERROR(INDEX('# Reference schema'!$B$1:$D$597,MATCH(REGEXREPLACE(F3,""/\d+/"",""/""),'# Reference schema'!$B:$B,0),MATCH(""title"",'# Reference schema'!$B$1:$D$1,0)))"),"Scheme")</f>
        <v>Scheme</v>
      </c>
      <c r="G4" s="296" t="str">
        <f ca="1">IFERROR(__xludf.DUMMYFUNCTION("IFERROR(INDEX('# Reference schema'!$B$1:$D$597,MATCH(REGEXREPLACE(G3,""/\d+/"",""/""),'# Reference schema'!$B:$B,0),MATCH(""title"",'# Reference schema'!$B$1:$D$1,0)))"),"Currency")</f>
        <v>Currency</v>
      </c>
      <c r="H4" s="292" t="str">
        <f ca="1">IFERROR(__xludf.DUMMYFUNCTION("INDEX('# Reference schema'!$B$1:$D$597,MATCH(REGEXREPLACE(H3,""/\d+/"",""/""),'# Reference schema'!$B:$B,0),MATCH(""title"",'# Reference schema'!$B$1:$D$1,0))"),"Open Contracting ID")</f>
        <v>Open Contracting ID</v>
      </c>
      <c r="I4" s="292" t="str">
        <f ca="1">IFERROR(__xludf.DUMMYFUNCTION("IFERROR(INDEX('# Reference schema'!$B$1:$D$597,MATCH(REGEXREPLACE(I3,""/\d+/"",""/""),'# Reference schema'!$B:$B,0),MATCH(""title"",'# Reference schema'!$B$1:$D$1,0)))"),"Items to be procured")</f>
        <v>Items to be procured</v>
      </c>
      <c r="J4" s="58" t="str">
        <f ca="1">IFERROR(__xludf.DUMMYFUNCTION("IFERROR(INDEX('# Reference schema'!$B$1:$D$597,MATCH(REGEXREPLACE(J3,""/\d+/"",""/""),'# Reference schema'!$B:$B,0),MATCH(""title"",'# Reference schema'!$B$1:$D$1,0)))"),"Description")</f>
        <v>Description</v>
      </c>
      <c r="K4" s="58" t="str">
        <f ca="1">IFERROR(__xludf.DUMMYFUNCTION("IFERROR(INDEX('# Reference schema'!$B$1:$D$597,MATCH(REGEXREPLACE(K3,""/\d+/"",""/""),'# Reference schema'!$B:$B,0),MATCH(""title"",'# Reference schema'!$B$1:$D$1,0)))"),"ID")</f>
        <v>ID</v>
      </c>
      <c r="L4" s="58" t="str">
        <f ca="1">IFERROR(__xludf.DUMMYFUNCTION("IFERROR(INDEX('# Reference schema'!$B$1:$D$597,MATCH(REGEXREPLACE(L3,""/\d+/"",""/""),'# Reference schema'!$B:$B,0),MATCH(""title"",'# Reference schema'!$B$1:$D$1,0)))"),"Quantity")</f>
        <v>Quantity</v>
      </c>
      <c r="M4" s="58" t="str">
        <f ca="1">IFERROR(__xludf.DUMMYFUNCTION("IFERROR(INDEX('# Reference schema'!$B$1:$D$597,MATCH(REGEXREPLACE(M3,""/\d+/"",""/""),'# Reference schema'!$B:$B,0),MATCH(""title"",'# Reference schema'!$B$1:$D$1,0)))"),"Unit")</f>
        <v>Unit</v>
      </c>
      <c r="N4" s="58" t="str">
        <f ca="1">IFERROR(__xludf.DUMMYFUNCTION("IFERROR(INDEX('# Reference schema'!$B$1:$D$597,MATCH(REGEXREPLACE(N3,""/\d+/"",""/""),'# Reference schema'!$B:$B,0),MATCH(""title"",'# Reference schema'!$B$1:$D$1,0)))"),"Name")</f>
        <v>Name</v>
      </c>
      <c r="O4" s="58" t="str">
        <f ca="1">IFERROR(__xludf.DUMMYFUNCTION("IFERROR(INDEX('# Reference schema'!$B$1:$D$597,MATCH(REGEXREPLACE(O3,""/\d+/"",""/""),'# Reference schema'!$B:$B,0),MATCH(""title"",'# Reference schema'!$B$1:$D$1,0)))"),"Value")</f>
        <v>Value</v>
      </c>
      <c r="P4" s="191" t="str">
        <f ca="1">IFERROR(__xludf.DUMMYFUNCTION("IFERROR(INDEX('# Reference schema'!$B$1:$D$597,MATCH(REGEXREPLACE(P3,""/\d+/"",""/""),'# Reference schema'!$B:$B,0),MATCH(""title"",'# Reference schema'!$B$1:$D$1,0)))"),"Amount")</f>
        <v>Amount</v>
      </c>
    </row>
    <row r="5" spans="1:16" ht="60" hidden="1" outlineLevel="1">
      <c r="A5" s="192" t="s">
        <v>57</v>
      </c>
      <c r="B5" s="101"/>
      <c r="C5" s="102" t="str">
        <f ca="1">IFERROR(__xludf.DUMMYFUNCTION("INDEX('# Reference schema'!$B$1:$D$597,MATCH(REGEXREPLACE(C3,""/\d+/"",""/""),'# Reference schema'!$B:$B,0),MATCH(""description"",'# Reference schema'!$B$1:$D$1,0))"),"An identifier for this particular release of information. A release identifier must be unique within the scope of its related contracting process (defined by a common ocid). A release identifier must not contain the # character.")</f>
        <v>An identifier for this particular release of information. A release identifier must be unique within the scope of its related contracting process (defined by a common ocid). A release identifier must not contain the # character.</v>
      </c>
      <c r="D5" s="102" t="str">
        <f ca="1">IFERROR(__xludf.DUMMYFUNCTION("INDEX('# Reference schema'!$B$1:$D$597,MATCH(REGEXREPLACE(D3,""/\d+/"",""/""),'# Reference schema'!$B:$B,0),MATCH(""description"",'# Reference schema'!$B$1:$D$1,0))"),"An identifier for this tender process. This may be the same as the ocid, or may be an internal identifier for this tender.")</f>
        <v>An identifier for this tender process. This may be the same as the ocid, or may be an internal identifier for this tender.</v>
      </c>
      <c r="E5" s="102" t="str">
        <f ca="1">IFERROR(__xludf.DUMMYFUNCTION("INDEX('# Reference schema'!$B$1:$D$597,MATCH(REGEXREPLACE(E3,""/\d+/"",""/""),'# Reference schema'!$B:$B,0),MATCH(""description"",'# Reference schema'!$B$1:$D$1,0))"),"A local identifier to reference and merge the items by. Must be unique within a given array of items.")</f>
        <v>A local identifier to reference and merge the items by. Must be unique within a given array of items.</v>
      </c>
      <c r="F5" s="102" t="str">
        <f ca="1">IFERROR(__xludf.DUMMYFUNCTION("IFERROR(INDEX('# Reference schema'!$B$1:$D$597,MATCH(REGEXREPLACE(F3,""/\d+/"",""/""),'# Reference schema'!$B:$B,0),MATCH(""description"",'# Reference schema'!$B$1:$D$1,0)))"),"The scheme or codelist from which the classification code is taken. For line item classifications, this uses the open itemClassificationScheme codelist.")</f>
        <v>The scheme or codelist from which the classification code is taken. For line item classifications, this uses the open itemClassificationScheme codelist.</v>
      </c>
      <c r="G5" s="193" t="str">
        <f ca="1">IFERROR(__xludf.DUMMYFUNCTION("IFERROR(INDEX('# Reference schema'!$B$1:$D$597,MATCH(REGEXREPLACE(G3,""/\d+/"",""/""),'# Reference schema'!$B:$B,0),MATCH(""description"",'# Reference schema'!$B$1:$D$1,0)))"),"The currency of the amount, from the closed currency codelist.")</f>
        <v>The currency of the amount, from the closed currency codelist.</v>
      </c>
      <c r="H5" s="102" t="str">
        <f ca="1">IFERROR(__xludf.DUMMYFUNCTION("INDEX('# Reference schema'!$B$1:$D$597,MATCH(REGEXREPLACE(H3,""/\d+/"",""/""),'# Reference schema'!$B:$B,0),MATCH(""description"",'# Reference schema'!$B$1:$D$1,0))"),"A globally unique identifier for this Open Contracting Process. Composed of an ocid prefix and an identifier for the contracting process. For more information see the Open Contracting Identifier guidance")</f>
        <v>A globally unique identifier for this Open Contracting Process. Composed of an ocid prefix and an identifier for the contracting process. For more information see the Open Contracting Identifier guidance</v>
      </c>
      <c r="I5" s="102" t="str">
        <f ca="1">IFERROR(__xludf.DUMMYFUNCTION("IFERROR(INDEX('# Reference schema'!$B$1:$D$597,MATCH(REGEXREPLACE(I3,""/\d+/"",""/""),'# Reference schema'!$B:$B,0),MATCH(""description"",'# Reference schema'!$B$1:$D$1,0)))"),"The goods and services to be purchased, broken into line items wherever possible. Items should not be duplicated, but the quantity specified instead.")</f>
        <v>The goods and services to be purchased, broken into line items wherever possible. Items should not be duplicated, but the quantity specified instead.</v>
      </c>
      <c r="J5" s="102" t="str">
        <f ca="1">IFERROR(__xludf.DUMMYFUNCTION("IFERROR(INDEX('# Reference schema'!$B$1:$D$597,MATCH(REGEXREPLACE(J3,""/\d+/"",""/""),'# Reference schema'!$B:$B,0),MATCH(""description"",'# Reference schema'!$B$1:$D$1,0)))"),"A description of the goods, services to be provided.")</f>
        <v>A description of the goods, services to be provided.</v>
      </c>
      <c r="K5" s="102" t="str">
        <f ca="1">IFERROR(__xludf.DUMMYFUNCTION("IFERROR(INDEX('# Reference schema'!$B$1:$D$597,MATCH(REGEXREPLACE(K3,""/\d+/"",""/""),'# Reference schema'!$B:$B,0),MATCH(""description"",'# Reference schema'!$B$1:$D$1,0)))"),"The classification code taken from the scheme.")</f>
        <v>The classification code taken from the scheme.</v>
      </c>
      <c r="L5" s="102" t="str">
        <f ca="1">IFERROR(__xludf.DUMMYFUNCTION("IFERROR(INDEX('# Reference schema'!$B$1:$D$597,MATCH(REGEXREPLACE(L3,""/\d+/"",""/""),'# Reference schema'!$B:$B,0),MATCH(""description"",'# Reference schema'!$B$1:$D$1,0)))"),"The number of units to be provided.")</f>
        <v>The number of units to be provided.</v>
      </c>
      <c r="M5" s="102" t="str">
        <f ca="1">IFERROR(__xludf.DUMMYFUNCTION("IFERROR(INDEX('# Reference schema'!$B$1:$D$597,MATCH(REGEXREPLACE(M3,""/\d+/"",""/""),'# Reference schema'!$B:$B,0),MATCH(""description"",'# Reference schema'!$B$1:$D$1,0)))"),"A description of the unit in which the supplies, services or works are provided (e.g. hours, kilograms) and the unit-price.")</f>
        <v>A description of the unit in which the supplies, services or works are provided (e.g. hours, kilograms) and the unit-price.</v>
      </c>
      <c r="N5" s="102" t="str">
        <f ca="1">IFERROR(__xludf.DUMMYFUNCTION("IFERROR(INDEX('# Reference schema'!$B$1:$D$597,MATCH(REGEXREPLACE(N3,""/\d+/"",""/""),'# Reference schema'!$B:$B,0),MATCH(""description"",'# Reference schema'!$B$1:$D$1,0)))"),"Name of the unit.")</f>
        <v>Name of the unit.</v>
      </c>
      <c r="O5" s="102" t="str">
        <f ca="1">IFERROR(__xludf.DUMMYFUNCTION("IFERROR(INDEX('# Reference schema'!$B$1:$D$597,MATCH(REGEXREPLACE(O3,""/\d+/"",""/""),'# Reference schema'!$B:$B,0),MATCH(""description"",'# Reference schema'!$B$1:$D$1,0)))"),"The monetary value of a single unit.")</f>
        <v>The monetary value of a single unit.</v>
      </c>
      <c r="P5" s="194" t="str">
        <f ca="1">IFERROR(__xludf.DUMMYFUNCTION("IFERROR(INDEX('# Reference schema'!$B$1:$D$597,MATCH(REGEXREPLACE(P3,""/\d+/"",""/""),'# Reference schema'!$B:$B,0),MATCH(""description"",'# Reference schema'!$B$1:$D$1,0)))"),"Amount as a number.")</f>
        <v>Amount as a number.</v>
      </c>
    </row>
    <row r="6" spans="1:16" ht="100" hidden="1" outlineLevel="1">
      <c r="A6" s="192" t="s">
        <v>459</v>
      </c>
      <c r="B6" s="104" t="s">
        <v>460</v>
      </c>
      <c r="C6" s="105" t="s">
        <v>463</v>
      </c>
      <c r="D6" s="105" t="s">
        <v>465</v>
      </c>
      <c r="E6" s="105" t="s">
        <v>563</v>
      </c>
      <c r="F6" s="109" t="s">
        <v>564</v>
      </c>
      <c r="G6" s="110" t="s">
        <v>480</v>
      </c>
      <c r="H6" s="105" t="s">
        <v>565</v>
      </c>
      <c r="I6" s="113" t="s">
        <v>566</v>
      </c>
      <c r="J6" s="105"/>
      <c r="K6" s="105"/>
      <c r="L6" s="105"/>
      <c r="M6" s="113"/>
      <c r="N6" s="105"/>
      <c r="O6" s="113"/>
      <c r="P6" s="106"/>
    </row>
    <row r="7" spans="1:16" ht="13" hidden="1" outlineLevel="1">
      <c r="A7" s="195" t="s">
        <v>529</v>
      </c>
      <c r="B7" s="196"/>
      <c r="C7" s="140" t="str">
        <f t="shared" ref="C7:D7" si="0">IF(ISBLANK($H7),"",$H7)</f>
        <v>ocds-123456-abc</v>
      </c>
      <c r="D7" s="140" t="str">
        <f t="shared" si="0"/>
        <v>ocds-123456-abc</v>
      </c>
      <c r="E7" s="140">
        <f t="shared" ref="E7:E1008" si="1">IF(COUNTA($K7:$P7),ROW()-7,"")</f>
        <v>0</v>
      </c>
      <c r="F7" s="197" t="str">
        <f t="shared" ref="F7:F70" si="2">IF(NOT(ISBLANK($K7)),itemClassificationScheme,"")</f>
        <v>UNSPSC</v>
      </c>
      <c r="G7" s="127" t="str">
        <f t="shared" ref="G7:G70" si="3">IF(NOT(ISBLANK($P7)),currency,"")</f>
        <v>USD</v>
      </c>
      <c r="H7" s="140" t="s">
        <v>530</v>
      </c>
      <c r="I7" s="139"/>
      <c r="J7" s="140" t="s">
        <v>567</v>
      </c>
      <c r="K7" s="140" t="s">
        <v>568</v>
      </c>
      <c r="L7" s="198">
        <v>2000</v>
      </c>
      <c r="M7" s="139"/>
      <c r="N7" s="140" t="s">
        <v>569</v>
      </c>
      <c r="O7" s="139"/>
      <c r="P7" s="141">
        <v>0.3</v>
      </c>
    </row>
    <row r="8" spans="1:16" ht="12.5">
      <c r="A8" s="297" t="s">
        <v>40</v>
      </c>
      <c r="B8" s="200"/>
      <c r="C8" s="201" t="str">
        <f t="shared" ref="C8:D8" si="4">IF(ISBLANK($H8),"",$H8)</f>
        <v/>
      </c>
      <c r="D8" s="201" t="str">
        <f t="shared" si="4"/>
        <v/>
      </c>
      <c r="E8" s="201" t="str">
        <f t="shared" si="1"/>
        <v/>
      </c>
      <c r="F8" s="202" t="str">
        <f t="shared" si="2"/>
        <v/>
      </c>
      <c r="G8" s="149" t="str">
        <f t="shared" si="3"/>
        <v/>
      </c>
      <c r="H8" s="203"/>
      <c r="I8" s="163"/>
      <c r="J8" s="164"/>
      <c r="K8" s="164"/>
      <c r="L8" s="165"/>
      <c r="M8" s="163"/>
      <c r="N8" s="164"/>
      <c r="O8" s="163"/>
      <c r="P8" s="165"/>
    </row>
    <row r="9" spans="1:16" ht="12.5">
      <c r="A9" s="204"/>
      <c r="B9" s="205"/>
      <c r="C9" s="201"/>
      <c r="D9" s="201"/>
      <c r="E9" s="201" t="str">
        <f t="shared" si="1"/>
        <v/>
      </c>
      <c r="F9" s="202" t="str">
        <f t="shared" si="2"/>
        <v/>
      </c>
      <c r="G9" s="170" t="str">
        <f t="shared" si="3"/>
        <v/>
      </c>
      <c r="H9" s="203"/>
      <c r="I9" s="173"/>
      <c r="J9" s="164"/>
      <c r="K9" s="164"/>
      <c r="L9" s="165"/>
      <c r="M9" s="173"/>
      <c r="N9" s="164"/>
      <c r="O9" s="173"/>
      <c r="P9" s="165"/>
    </row>
    <row r="10" spans="1:16" ht="12.5">
      <c r="A10" s="204"/>
      <c r="B10" s="205"/>
      <c r="C10" s="201"/>
      <c r="D10" s="201"/>
      <c r="E10" s="201" t="str">
        <f t="shared" si="1"/>
        <v/>
      </c>
      <c r="F10" s="60" t="str">
        <f t="shared" si="2"/>
        <v/>
      </c>
      <c r="G10" s="170" t="str">
        <f t="shared" si="3"/>
        <v/>
      </c>
      <c r="H10" s="206"/>
      <c r="I10" s="173"/>
      <c r="J10" s="178"/>
      <c r="K10" s="178"/>
      <c r="L10" s="165"/>
      <c r="M10" s="173"/>
      <c r="N10" s="178"/>
      <c r="O10" s="173"/>
      <c r="P10" s="165"/>
    </row>
    <row r="11" spans="1:16" ht="12.5">
      <c r="A11" s="204"/>
      <c r="B11" s="205"/>
      <c r="C11" s="201"/>
      <c r="D11" s="201"/>
      <c r="E11" s="201" t="str">
        <f t="shared" si="1"/>
        <v/>
      </c>
      <c r="F11" s="60" t="str">
        <f t="shared" si="2"/>
        <v/>
      </c>
      <c r="G11" s="170" t="str">
        <f t="shared" si="3"/>
        <v/>
      </c>
      <c r="H11" s="206"/>
      <c r="I11" s="173"/>
      <c r="J11" s="178"/>
      <c r="K11" s="178"/>
      <c r="L11" s="165"/>
      <c r="M11" s="173"/>
      <c r="N11" s="178"/>
      <c r="O11" s="173"/>
      <c r="P11" s="165"/>
    </row>
    <row r="12" spans="1:16" ht="12.5">
      <c r="A12" s="204"/>
      <c r="B12" s="205"/>
      <c r="C12" s="201"/>
      <c r="D12" s="201"/>
      <c r="E12" s="201" t="str">
        <f t="shared" si="1"/>
        <v/>
      </c>
      <c r="F12" s="60" t="str">
        <f t="shared" si="2"/>
        <v/>
      </c>
      <c r="G12" s="170" t="str">
        <f t="shared" si="3"/>
        <v/>
      </c>
      <c r="H12" s="206"/>
      <c r="I12" s="173"/>
      <c r="J12" s="178"/>
      <c r="K12" s="178"/>
      <c r="L12" s="165"/>
      <c r="M12" s="173"/>
      <c r="N12" s="178"/>
      <c r="O12" s="173"/>
      <c r="P12" s="165"/>
    </row>
    <row r="13" spans="1:16" ht="12.5">
      <c r="A13" s="204"/>
      <c r="B13" s="205"/>
      <c r="C13" s="201"/>
      <c r="D13" s="201"/>
      <c r="E13" s="201" t="str">
        <f t="shared" si="1"/>
        <v/>
      </c>
      <c r="F13" s="60" t="str">
        <f t="shared" si="2"/>
        <v/>
      </c>
      <c r="G13" s="170" t="str">
        <f t="shared" si="3"/>
        <v/>
      </c>
      <c r="H13" s="206"/>
      <c r="I13" s="173"/>
      <c r="J13" s="178"/>
      <c r="K13" s="178"/>
      <c r="L13" s="165"/>
      <c r="M13" s="173"/>
      <c r="N13" s="178"/>
      <c r="O13" s="173"/>
      <c r="P13" s="165"/>
    </row>
    <row r="14" spans="1:16" ht="12.5">
      <c r="A14" s="204"/>
      <c r="B14" s="205"/>
      <c r="C14" s="201"/>
      <c r="D14" s="201"/>
      <c r="E14" s="201" t="str">
        <f t="shared" si="1"/>
        <v/>
      </c>
      <c r="F14" s="60" t="str">
        <f t="shared" si="2"/>
        <v/>
      </c>
      <c r="G14" s="170" t="str">
        <f t="shared" si="3"/>
        <v/>
      </c>
      <c r="H14" s="206"/>
      <c r="I14" s="173"/>
      <c r="J14" s="178"/>
      <c r="K14" s="178"/>
      <c r="L14" s="165"/>
      <c r="M14" s="173"/>
      <c r="N14" s="178"/>
      <c r="O14" s="173"/>
      <c r="P14" s="165"/>
    </row>
    <row r="15" spans="1:16" ht="12.5">
      <c r="A15" s="204"/>
      <c r="B15" s="205"/>
      <c r="C15" s="201"/>
      <c r="D15" s="201"/>
      <c r="E15" s="201" t="str">
        <f t="shared" si="1"/>
        <v/>
      </c>
      <c r="F15" s="60" t="str">
        <f t="shared" si="2"/>
        <v/>
      </c>
      <c r="G15" s="170" t="str">
        <f t="shared" si="3"/>
        <v/>
      </c>
      <c r="H15" s="206"/>
      <c r="I15" s="173"/>
      <c r="J15" s="178"/>
      <c r="K15" s="178"/>
      <c r="L15" s="165"/>
      <c r="M15" s="173"/>
      <c r="N15" s="178"/>
      <c r="O15" s="173"/>
      <c r="P15" s="165"/>
    </row>
    <row r="16" spans="1:16" ht="12.5">
      <c r="A16" s="204"/>
      <c r="B16" s="205"/>
      <c r="C16" s="201"/>
      <c r="D16" s="201"/>
      <c r="E16" s="201" t="str">
        <f t="shared" si="1"/>
        <v/>
      </c>
      <c r="F16" s="60" t="str">
        <f t="shared" si="2"/>
        <v/>
      </c>
      <c r="G16" s="170" t="str">
        <f t="shared" si="3"/>
        <v/>
      </c>
      <c r="H16" s="206"/>
      <c r="I16" s="173"/>
      <c r="J16" s="178"/>
      <c r="K16" s="178"/>
      <c r="L16" s="165"/>
      <c r="M16" s="173"/>
      <c r="N16" s="178"/>
      <c r="O16" s="173"/>
      <c r="P16" s="165"/>
    </row>
    <row r="17" spans="1:16" ht="12.5">
      <c r="A17" s="204"/>
      <c r="B17" s="205"/>
      <c r="C17" s="201"/>
      <c r="D17" s="201"/>
      <c r="E17" s="201" t="str">
        <f t="shared" si="1"/>
        <v/>
      </c>
      <c r="F17" s="60" t="str">
        <f t="shared" si="2"/>
        <v/>
      </c>
      <c r="G17" s="170" t="str">
        <f t="shared" si="3"/>
        <v/>
      </c>
      <c r="H17" s="206"/>
      <c r="I17" s="173"/>
      <c r="J17" s="178"/>
      <c r="K17" s="178"/>
      <c r="L17" s="165"/>
      <c r="M17" s="173"/>
      <c r="N17" s="178"/>
      <c r="O17" s="173"/>
      <c r="P17" s="165"/>
    </row>
    <row r="18" spans="1:16" ht="12.5">
      <c r="A18" s="204"/>
      <c r="B18" s="205"/>
      <c r="C18" s="201"/>
      <c r="D18" s="201"/>
      <c r="E18" s="201" t="str">
        <f t="shared" si="1"/>
        <v/>
      </c>
      <c r="F18" s="60" t="str">
        <f t="shared" si="2"/>
        <v/>
      </c>
      <c r="G18" s="170" t="str">
        <f t="shared" si="3"/>
        <v/>
      </c>
      <c r="H18" s="206"/>
      <c r="I18" s="173"/>
      <c r="J18" s="178"/>
      <c r="K18" s="178"/>
      <c r="L18" s="165"/>
      <c r="M18" s="173"/>
      <c r="N18" s="178"/>
      <c r="O18" s="173"/>
      <c r="P18" s="165"/>
    </row>
    <row r="19" spans="1:16" ht="12.5">
      <c r="A19" s="204"/>
      <c r="B19" s="205"/>
      <c r="C19" s="201"/>
      <c r="D19" s="201"/>
      <c r="E19" s="201" t="str">
        <f t="shared" si="1"/>
        <v/>
      </c>
      <c r="F19" s="60" t="str">
        <f t="shared" si="2"/>
        <v/>
      </c>
      <c r="G19" s="170" t="str">
        <f t="shared" si="3"/>
        <v/>
      </c>
      <c r="H19" s="206"/>
      <c r="I19" s="173"/>
      <c r="J19" s="178"/>
      <c r="K19" s="178"/>
      <c r="L19" s="165"/>
      <c r="M19" s="173"/>
      <c r="N19" s="178"/>
      <c r="O19" s="173"/>
      <c r="P19" s="165"/>
    </row>
    <row r="20" spans="1:16" ht="12.5">
      <c r="A20" s="204"/>
      <c r="B20" s="205"/>
      <c r="C20" s="201"/>
      <c r="D20" s="201"/>
      <c r="E20" s="201" t="str">
        <f t="shared" si="1"/>
        <v/>
      </c>
      <c r="F20" s="60" t="str">
        <f t="shared" si="2"/>
        <v/>
      </c>
      <c r="G20" s="170" t="str">
        <f t="shared" si="3"/>
        <v/>
      </c>
      <c r="H20" s="206"/>
      <c r="I20" s="173"/>
      <c r="J20" s="178"/>
      <c r="K20" s="178"/>
      <c r="L20" s="165"/>
      <c r="M20" s="173"/>
      <c r="N20" s="178"/>
      <c r="O20" s="173"/>
      <c r="P20" s="165"/>
    </row>
    <row r="21" spans="1:16" ht="12.5">
      <c r="A21" s="204"/>
      <c r="B21" s="205"/>
      <c r="C21" s="201"/>
      <c r="D21" s="201"/>
      <c r="E21" s="201" t="str">
        <f t="shared" si="1"/>
        <v/>
      </c>
      <c r="F21" s="60" t="str">
        <f t="shared" si="2"/>
        <v/>
      </c>
      <c r="G21" s="170" t="str">
        <f t="shared" si="3"/>
        <v/>
      </c>
      <c r="H21" s="206"/>
      <c r="I21" s="173"/>
      <c r="J21" s="178"/>
      <c r="K21" s="178"/>
      <c r="L21" s="165"/>
      <c r="M21" s="173"/>
      <c r="N21" s="178"/>
      <c r="O21" s="173"/>
      <c r="P21" s="165"/>
    </row>
    <row r="22" spans="1:16" ht="12.5">
      <c r="A22" s="204"/>
      <c r="B22" s="205"/>
      <c r="C22" s="201"/>
      <c r="D22" s="201"/>
      <c r="E22" s="201" t="str">
        <f t="shared" si="1"/>
        <v/>
      </c>
      <c r="F22" s="60" t="str">
        <f t="shared" si="2"/>
        <v/>
      </c>
      <c r="G22" s="170" t="str">
        <f t="shared" si="3"/>
        <v/>
      </c>
      <c r="H22" s="206"/>
      <c r="I22" s="173"/>
      <c r="J22" s="178"/>
      <c r="K22" s="178"/>
      <c r="L22" s="165"/>
      <c r="M22" s="173"/>
      <c r="N22" s="178"/>
      <c r="O22" s="173"/>
      <c r="P22" s="165"/>
    </row>
    <row r="23" spans="1:16" ht="12.5">
      <c r="A23" s="204"/>
      <c r="B23" s="205"/>
      <c r="C23" s="201"/>
      <c r="D23" s="201"/>
      <c r="E23" s="201" t="str">
        <f t="shared" si="1"/>
        <v/>
      </c>
      <c r="F23" s="60" t="str">
        <f t="shared" si="2"/>
        <v/>
      </c>
      <c r="G23" s="170" t="str">
        <f t="shared" si="3"/>
        <v/>
      </c>
      <c r="H23" s="206"/>
      <c r="I23" s="173"/>
      <c r="J23" s="178"/>
      <c r="K23" s="178"/>
      <c r="L23" s="165"/>
      <c r="M23" s="173"/>
      <c r="N23" s="178"/>
      <c r="O23" s="173"/>
      <c r="P23" s="165"/>
    </row>
    <row r="24" spans="1:16" ht="12.5">
      <c r="A24" s="204"/>
      <c r="B24" s="205"/>
      <c r="C24" s="201"/>
      <c r="D24" s="201"/>
      <c r="E24" s="201" t="str">
        <f t="shared" si="1"/>
        <v/>
      </c>
      <c r="F24" s="60" t="str">
        <f t="shared" si="2"/>
        <v/>
      </c>
      <c r="G24" s="170" t="str">
        <f t="shared" si="3"/>
        <v/>
      </c>
      <c r="H24" s="206"/>
      <c r="I24" s="173"/>
      <c r="J24" s="178"/>
      <c r="K24" s="178"/>
      <c r="L24" s="165"/>
      <c r="M24" s="173"/>
      <c r="N24" s="178"/>
      <c r="O24" s="173"/>
      <c r="P24" s="165"/>
    </row>
    <row r="25" spans="1:16" ht="12.5">
      <c r="A25" s="204"/>
      <c r="B25" s="205"/>
      <c r="C25" s="201"/>
      <c r="D25" s="201"/>
      <c r="E25" s="201" t="str">
        <f t="shared" si="1"/>
        <v/>
      </c>
      <c r="F25" s="60" t="str">
        <f t="shared" si="2"/>
        <v/>
      </c>
      <c r="G25" s="170" t="str">
        <f t="shared" si="3"/>
        <v/>
      </c>
      <c r="H25" s="206"/>
      <c r="I25" s="173"/>
      <c r="J25" s="178"/>
      <c r="K25" s="178"/>
      <c r="L25" s="165"/>
      <c r="M25" s="173"/>
      <c r="N25" s="178"/>
      <c r="O25" s="173"/>
      <c r="P25" s="165"/>
    </row>
    <row r="26" spans="1:16" ht="12.5">
      <c r="A26" s="204"/>
      <c r="B26" s="205"/>
      <c r="C26" s="201"/>
      <c r="D26" s="201"/>
      <c r="E26" s="201" t="str">
        <f t="shared" si="1"/>
        <v/>
      </c>
      <c r="F26" s="60" t="str">
        <f t="shared" si="2"/>
        <v/>
      </c>
      <c r="G26" s="170" t="str">
        <f t="shared" si="3"/>
        <v/>
      </c>
      <c r="H26" s="206"/>
      <c r="I26" s="173"/>
      <c r="J26" s="178"/>
      <c r="K26" s="178"/>
      <c r="L26" s="165"/>
      <c r="M26" s="173"/>
      <c r="N26" s="178"/>
      <c r="O26" s="173"/>
      <c r="P26" s="165"/>
    </row>
    <row r="27" spans="1:16" ht="12.5">
      <c r="A27" s="204"/>
      <c r="B27" s="205"/>
      <c r="C27" s="201"/>
      <c r="D27" s="201"/>
      <c r="E27" s="201" t="str">
        <f t="shared" si="1"/>
        <v/>
      </c>
      <c r="F27" s="60" t="str">
        <f t="shared" si="2"/>
        <v/>
      </c>
      <c r="G27" s="170" t="str">
        <f t="shared" si="3"/>
        <v/>
      </c>
      <c r="H27" s="206"/>
      <c r="I27" s="173"/>
      <c r="J27" s="178"/>
      <c r="K27" s="178"/>
      <c r="L27" s="165"/>
      <c r="M27" s="173"/>
      <c r="N27" s="178"/>
      <c r="O27" s="173"/>
      <c r="P27" s="165"/>
    </row>
    <row r="28" spans="1:16" ht="12.5">
      <c r="A28" s="204"/>
      <c r="B28" s="205"/>
      <c r="C28" s="201"/>
      <c r="D28" s="201"/>
      <c r="E28" s="201" t="str">
        <f t="shared" si="1"/>
        <v/>
      </c>
      <c r="F28" s="60" t="str">
        <f t="shared" si="2"/>
        <v/>
      </c>
      <c r="G28" s="170" t="str">
        <f t="shared" si="3"/>
        <v/>
      </c>
      <c r="H28" s="206"/>
      <c r="I28" s="173"/>
      <c r="J28" s="178"/>
      <c r="K28" s="178"/>
      <c r="L28" s="165"/>
      <c r="M28" s="173"/>
      <c r="N28" s="178"/>
      <c r="O28" s="173"/>
      <c r="P28" s="165"/>
    </row>
    <row r="29" spans="1:16" ht="12.5">
      <c r="A29" s="204"/>
      <c r="B29" s="205"/>
      <c r="C29" s="201"/>
      <c r="D29" s="201"/>
      <c r="E29" s="201" t="str">
        <f t="shared" si="1"/>
        <v/>
      </c>
      <c r="F29" s="60" t="str">
        <f t="shared" si="2"/>
        <v/>
      </c>
      <c r="G29" s="170" t="str">
        <f t="shared" si="3"/>
        <v/>
      </c>
      <c r="H29" s="206"/>
      <c r="I29" s="173"/>
      <c r="J29" s="178"/>
      <c r="K29" s="178"/>
      <c r="L29" s="165"/>
      <c r="M29" s="173"/>
      <c r="N29" s="178"/>
      <c r="O29" s="173"/>
      <c r="P29" s="165"/>
    </row>
    <row r="30" spans="1:16" ht="12.5">
      <c r="A30" s="204"/>
      <c r="B30" s="205"/>
      <c r="C30" s="201"/>
      <c r="D30" s="201"/>
      <c r="E30" s="201" t="str">
        <f t="shared" si="1"/>
        <v/>
      </c>
      <c r="F30" s="60" t="str">
        <f t="shared" si="2"/>
        <v/>
      </c>
      <c r="G30" s="170" t="str">
        <f t="shared" si="3"/>
        <v/>
      </c>
      <c r="H30" s="206"/>
      <c r="I30" s="173"/>
      <c r="J30" s="178"/>
      <c r="K30" s="178"/>
      <c r="L30" s="165"/>
      <c r="M30" s="173"/>
      <c r="N30" s="178"/>
      <c r="O30" s="173"/>
      <c r="P30" s="165"/>
    </row>
    <row r="31" spans="1:16" ht="12.5">
      <c r="A31" s="204"/>
      <c r="B31" s="205"/>
      <c r="C31" s="201"/>
      <c r="D31" s="201"/>
      <c r="E31" s="201" t="str">
        <f t="shared" si="1"/>
        <v/>
      </c>
      <c r="F31" s="60" t="str">
        <f t="shared" si="2"/>
        <v/>
      </c>
      <c r="G31" s="170" t="str">
        <f t="shared" si="3"/>
        <v/>
      </c>
      <c r="H31" s="206"/>
      <c r="I31" s="173"/>
      <c r="J31" s="178"/>
      <c r="K31" s="178"/>
      <c r="L31" s="165"/>
      <c r="M31" s="173"/>
      <c r="N31" s="178"/>
      <c r="O31" s="173"/>
      <c r="P31" s="165"/>
    </row>
    <row r="32" spans="1:16" ht="12.5">
      <c r="A32" s="204"/>
      <c r="B32" s="205"/>
      <c r="C32" s="201"/>
      <c r="D32" s="201"/>
      <c r="E32" s="201" t="str">
        <f t="shared" si="1"/>
        <v/>
      </c>
      <c r="F32" s="60" t="str">
        <f t="shared" si="2"/>
        <v/>
      </c>
      <c r="G32" s="170" t="str">
        <f t="shared" si="3"/>
        <v/>
      </c>
      <c r="H32" s="206"/>
      <c r="I32" s="173"/>
      <c r="J32" s="178"/>
      <c r="K32" s="178"/>
      <c r="L32" s="165"/>
      <c r="M32" s="173"/>
      <c r="N32" s="178"/>
      <c r="O32" s="173"/>
      <c r="P32" s="165"/>
    </row>
    <row r="33" spans="1:16" ht="12.5">
      <c r="A33" s="204"/>
      <c r="B33" s="205"/>
      <c r="C33" s="201"/>
      <c r="D33" s="201"/>
      <c r="E33" s="201" t="str">
        <f t="shared" si="1"/>
        <v/>
      </c>
      <c r="F33" s="60" t="str">
        <f t="shared" si="2"/>
        <v/>
      </c>
      <c r="G33" s="170" t="str">
        <f t="shared" si="3"/>
        <v/>
      </c>
      <c r="H33" s="206"/>
      <c r="I33" s="173"/>
      <c r="J33" s="178"/>
      <c r="K33" s="178"/>
      <c r="L33" s="165"/>
      <c r="M33" s="173"/>
      <c r="N33" s="178"/>
      <c r="O33" s="173"/>
      <c r="P33" s="165"/>
    </row>
    <row r="34" spans="1:16" ht="12.5">
      <c r="A34" s="204"/>
      <c r="B34" s="205"/>
      <c r="C34" s="201"/>
      <c r="D34" s="201"/>
      <c r="E34" s="201" t="str">
        <f t="shared" si="1"/>
        <v/>
      </c>
      <c r="F34" s="60" t="str">
        <f t="shared" si="2"/>
        <v/>
      </c>
      <c r="G34" s="170" t="str">
        <f t="shared" si="3"/>
        <v/>
      </c>
      <c r="H34" s="206"/>
      <c r="I34" s="173"/>
      <c r="J34" s="178"/>
      <c r="K34" s="178"/>
      <c r="L34" s="165"/>
      <c r="M34" s="173"/>
      <c r="N34" s="178"/>
      <c r="O34" s="173"/>
      <c r="P34" s="165"/>
    </row>
    <row r="35" spans="1:16" ht="12.5">
      <c r="A35" s="204"/>
      <c r="B35" s="205"/>
      <c r="C35" s="201"/>
      <c r="D35" s="201"/>
      <c r="E35" s="201" t="str">
        <f t="shared" si="1"/>
        <v/>
      </c>
      <c r="F35" s="60" t="str">
        <f t="shared" si="2"/>
        <v/>
      </c>
      <c r="G35" s="170" t="str">
        <f t="shared" si="3"/>
        <v/>
      </c>
      <c r="H35" s="206"/>
      <c r="I35" s="173"/>
      <c r="J35" s="178"/>
      <c r="K35" s="178"/>
      <c r="L35" s="165"/>
      <c r="M35" s="173"/>
      <c r="N35" s="178"/>
      <c r="O35" s="173"/>
      <c r="P35" s="165"/>
    </row>
    <row r="36" spans="1:16" ht="12.5">
      <c r="A36" s="204"/>
      <c r="B36" s="205"/>
      <c r="C36" s="201"/>
      <c r="D36" s="201"/>
      <c r="E36" s="201" t="str">
        <f t="shared" si="1"/>
        <v/>
      </c>
      <c r="F36" s="60" t="str">
        <f t="shared" si="2"/>
        <v/>
      </c>
      <c r="G36" s="170" t="str">
        <f t="shared" si="3"/>
        <v/>
      </c>
      <c r="H36" s="206"/>
      <c r="I36" s="173"/>
      <c r="J36" s="178"/>
      <c r="K36" s="178"/>
      <c r="L36" s="165"/>
      <c r="M36" s="173"/>
      <c r="N36" s="178"/>
      <c r="O36" s="173"/>
      <c r="P36" s="165"/>
    </row>
    <row r="37" spans="1:16" ht="12.5">
      <c r="A37" s="204"/>
      <c r="B37" s="205"/>
      <c r="C37" s="201"/>
      <c r="D37" s="201"/>
      <c r="E37" s="201" t="str">
        <f t="shared" si="1"/>
        <v/>
      </c>
      <c r="F37" s="60" t="str">
        <f t="shared" si="2"/>
        <v/>
      </c>
      <c r="G37" s="170" t="str">
        <f t="shared" si="3"/>
        <v/>
      </c>
      <c r="H37" s="206"/>
      <c r="I37" s="173"/>
      <c r="J37" s="178"/>
      <c r="K37" s="178"/>
      <c r="L37" s="165"/>
      <c r="M37" s="173"/>
      <c r="N37" s="178"/>
      <c r="O37" s="173"/>
      <c r="P37" s="165"/>
    </row>
    <row r="38" spans="1:16" ht="12.5">
      <c r="A38" s="204"/>
      <c r="B38" s="205"/>
      <c r="C38" s="201"/>
      <c r="D38" s="201"/>
      <c r="E38" s="201" t="str">
        <f t="shared" si="1"/>
        <v/>
      </c>
      <c r="F38" s="60" t="str">
        <f t="shared" si="2"/>
        <v/>
      </c>
      <c r="G38" s="170" t="str">
        <f t="shared" si="3"/>
        <v/>
      </c>
      <c r="H38" s="206"/>
      <c r="I38" s="173"/>
      <c r="J38" s="178"/>
      <c r="K38" s="178"/>
      <c r="L38" s="165"/>
      <c r="M38" s="173"/>
      <c r="N38" s="178"/>
      <c r="O38" s="173"/>
      <c r="P38" s="165"/>
    </row>
    <row r="39" spans="1:16" ht="12.5">
      <c r="A39" s="204"/>
      <c r="B39" s="205"/>
      <c r="C39" s="201"/>
      <c r="D39" s="201"/>
      <c r="E39" s="201" t="str">
        <f t="shared" si="1"/>
        <v/>
      </c>
      <c r="F39" s="60" t="str">
        <f t="shared" si="2"/>
        <v/>
      </c>
      <c r="G39" s="170" t="str">
        <f t="shared" si="3"/>
        <v/>
      </c>
      <c r="H39" s="206"/>
      <c r="I39" s="173"/>
      <c r="J39" s="178"/>
      <c r="K39" s="178"/>
      <c r="L39" s="165"/>
      <c r="M39" s="173"/>
      <c r="N39" s="178"/>
      <c r="O39" s="173"/>
      <c r="P39" s="165"/>
    </row>
    <row r="40" spans="1:16" ht="12.5">
      <c r="A40" s="204"/>
      <c r="B40" s="205"/>
      <c r="C40" s="201"/>
      <c r="D40" s="201"/>
      <c r="E40" s="201" t="str">
        <f t="shared" si="1"/>
        <v/>
      </c>
      <c r="F40" s="60" t="str">
        <f t="shared" si="2"/>
        <v/>
      </c>
      <c r="G40" s="170" t="str">
        <f t="shared" si="3"/>
        <v/>
      </c>
      <c r="H40" s="206"/>
      <c r="I40" s="173"/>
      <c r="J40" s="178"/>
      <c r="K40" s="178"/>
      <c r="L40" s="165"/>
      <c r="M40" s="173"/>
      <c r="N40" s="178"/>
      <c r="O40" s="173"/>
      <c r="P40" s="165"/>
    </row>
    <row r="41" spans="1:16" ht="12.5">
      <c r="A41" s="204"/>
      <c r="B41" s="205"/>
      <c r="C41" s="201"/>
      <c r="D41" s="201"/>
      <c r="E41" s="201" t="str">
        <f t="shared" si="1"/>
        <v/>
      </c>
      <c r="F41" s="60" t="str">
        <f t="shared" si="2"/>
        <v/>
      </c>
      <c r="G41" s="170" t="str">
        <f t="shared" si="3"/>
        <v/>
      </c>
      <c r="H41" s="206"/>
      <c r="I41" s="173"/>
      <c r="J41" s="178"/>
      <c r="K41" s="178"/>
      <c r="L41" s="165"/>
      <c r="M41" s="173"/>
      <c r="N41" s="178"/>
      <c r="O41" s="173"/>
      <c r="P41" s="165"/>
    </row>
    <row r="42" spans="1:16" ht="12.5">
      <c r="A42" s="204"/>
      <c r="B42" s="205"/>
      <c r="C42" s="201"/>
      <c r="D42" s="201"/>
      <c r="E42" s="201" t="str">
        <f t="shared" si="1"/>
        <v/>
      </c>
      <c r="F42" s="60" t="str">
        <f t="shared" si="2"/>
        <v/>
      </c>
      <c r="G42" s="170" t="str">
        <f t="shared" si="3"/>
        <v/>
      </c>
      <c r="H42" s="206"/>
      <c r="I42" s="173"/>
      <c r="J42" s="178"/>
      <c r="K42" s="178"/>
      <c r="L42" s="165"/>
      <c r="M42" s="173"/>
      <c r="N42" s="178"/>
      <c r="O42" s="173"/>
      <c r="P42" s="165"/>
    </row>
    <row r="43" spans="1:16" ht="12.5">
      <c r="A43" s="204"/>
      <c r="B43" s="205"/>
      <c r="C43" s="201"/>
      <c r="D43" s="201"/>
      <c r="E43" s="201" t="str">
        <f t="shared" si="1"/>
        <v/>
      </c>
      <c r="F43" s="60" t="str">
        <f t="shared" si="2"/>
        <v/>
      </c>
      <c r="G43" s="170" t="str">
        <f t="shared" si="3"/>
        <v/>
      </c>
      <c r="H43" s="206"/>
      <c r="I43" s="173"/>
      <c r="J43" s="178"/>
      <c r="K43" s="178"/>
      <c r="L43" s="165"/>
      <c r="M43" s="173"/>
      <c r="N43" s="178"/>
      <c r="O43" s="173"/>
      <c r="P43" s="165"/>
    </row>
    <row r="44" spans="1:16" ht="12.5">
      <c r="A44" s="204"/>
      <c r="B44" s="205"/>
      <c r="C44" s="201"/>
      <c r="D44" s="201"/>
      <c r="E44" s="201" t="str">
        <f t="shared" si="1"/>
        <v/>
      </c>
      <c r="F44" s="60" t="str">
        <f t="shared" si="2"/>
        <v/>
      </c>
      <c r="G44" s="170" t="str">
        <f t="shared" si="3"/>
        <v/>
      </c>
      <c r="H44" s="206"/>
      <c r="I44" s="173"/>
      <c r="J44" s="178"/>
      <c r="K44" s="178"/>
      <c r="L44" s="165"/>
      <c r="M44" s="173"/>
      <c r="N44" s="178"/>
      <c r="O44" s="173"/>
      <c r="P44" s="165"/>
    </row>
    <row r="45" spans="1:16" ht="12.5">
      <c r="A45" s="204"/>
      <c r="B45" s="205"/>
      <c r="C45" s="201"/>
      <c r="D45" s="201"/>
      <c r="E45" s="201" t="str">
        <f t="shared" si="1"/>
        <v/>
      </c>
      <c r="F45" s="60" t="str">
        <f t="shared" si="2"/>
        <v/>
      </c>
      <c r="G45" s="170" t="str">
        <f t="shared" si="3"/>
        <v/>
      </c>
      <c r="H45" s="206"/>
      <c r="I45" s="173"/>
      <c r="J45" s="178"/>
      <c r="K45" s="178"/>
      <c r="L45" s="165"/>
      <c r="M45" s="173"/>
      <c r="N45" s="178"/>
      <c r="O45" s="173"/>
      <c r="P45" s="165"/>
    </row>
    <row r="46" spans="1:16" ht="12.5">
      <c r="A46" s="204"/>
      <c r="B46" s="205"/>
      <c r="C46" s="201"/>
      <c r="D46" s="201"/>
      <c r="E46" s="201" t="str">
        <f t="shared" si="1"/>
        <v/>
      </c>
      <c r="F46" s="60" t="str">
        <f t="shared" si="2"/>
        <v/>
      </c>
      <c r="G46" s="170" t="str">
        <f t="shared" si="3"/>
        <v/>
      </c>
      <c r="H46" s="206"/>
      <c r="I46" s="173"/>
      <c r="J46" s="178"/>
      <c r="K46" s="178"/>
      <c r="L46" s="165"/>
      <c r="M46" s="173"/>
      <c r="N46" s="178"/>
      <c r="O46" s="173"/>
      <c r="P46" s="165"/>
    </row>
    <row r="47" spans="1:16" ht="12.5">
      <c r="A47" s="204"/>
      <c r="B47" s="205"/>
      <c r="C47" s="201"/>
      <c r="D47" s="201"/>
      <c r="E47" s="201" t="str">
        <f t="shared" si="1"/>
        <v/>
      </c>
      <c r="F47" s="60" t="str">
        <f t="shared" si="2"/>
        <v/>
      </c>
      <c r="G47" s="170" t="str">
        <f t="shared" si="3"/>
        <v/>
      </c>
      <c r="H47" s="206"/>
      <c r="I47" s="173"/>
      <c r="J47" s="178"/>
      <c r="K47" s="178"/>
      <c r="L47" s="165"/>
      <c r="M47" s="173"/>
      <c r="N47" s="178"/>
      <c r="O47" s="173"/>
      <c r="P47" s="165"/>
    </row>
    <row r="48" spans="1:16" ht="12.5">
      <c r="A48" s="204"/>
      <c r="B48" s="205"/>
      <c r="C48" s="201"/>
      <c r="D48" s="201"/>
      <c r="E48" s="201" t="str">
        <f t="shared" si="1"/>
        <v/>
      </c>
      <c r="F48" s="60" t="str">
        <f t="shared" si="2"/>
        <v/>
      </c>
      <c r="G48" s="170" t="str">
        <f t="shared" si="3"/>
        <v/>
      </c>
      <c r="H48" s="206"/>
      <c r="I48" s="173"/>
      <c r="J48" s="178"/>
      <c r="K48" s="178"/>
      <c r="L48" s="165"/>
      <c r="M48" s="173"/>
      <c r="N48" s="178"/>
      <c r="O48" s="173"/>
      <c r="P48" s="165"/>
    </row>
    <row r="49" spans="1:16" ht="12.5">
      <c r="A49" s="204"/>
      <c r="B49" s="205"/>
      <c r="C49" s="201"/>
      <c r="D49" s="201"/>
      <c r="E49" s="201" t="str">
        <f t="shared" si="1"/>
        <v/>
      </c>
      <c r="F49" s="60" t="str">
        <f t="shared" si="2"/>
        <v/>
      </c>
      <c r="G49" s="170" t="str">
        <f t="shared" si="3"/>
        <v/>
      </c>
      <c r="H49" s="206"/>
      <c r="I49" s="173"/>
      <c r="J49" s="178"/>
      <c r="K49" s="178"/>
      <c r="L49" s="165"/>
      <c r="M49" s="173"/>
      <c r="N49" s="178"/>
      <c r="O49" s="173"/>
      <c r="P49" s="165"/>
    </row>
    <row r="50" spans="1:16" ht="12.5">
      <c r="A50" s="204"/>
      <c r="B50" s="205"/>
      <c r="C50" s="201"/>
      <c r="D50" s="201"/>
      <c r="E50" s="201" t="str">
        <f t="shared" si="1"/>
        <v/>
      </c>
      <c r="F50" s="60" t="str">
        <f t="shared" si="2"/>
        <v/>
      </c>
      <c r="G50" s="170" t="str">
        <f t="shared" si="3"/>
        <v/>
      </c>
      <c r="H50" s="206"/>
      <c r="I50" s="173"/>
      <c r="J50" s="178"/>
      <c r="K50" s="178"/>
      <c r="L50" s="165"/>
      <c r="M50" s="173"/>
      <c r="N50" s="178"/>
      <c r="O50" s="173"/>
      <c r="P50" s="165"/>
    </row>
    <row r="51" spans="1:16" ht="12.5">
      <c r="A51" s="204"/>
      <c r="B51" s="205"/>
      <c r="C51" s="201"/>
      <c r="D51" s="201"/>
      <c r="E51" s="201" t="str">
        <f t="shared" si="1"/>
        <v/>
      </c>
      <c r="F51" s="60" t="str">
        <f t="shared" si="2"/>
        <v/>
      </c>
      <c r="G51" s="170" t="str">
        <f t="shared" si="3"/>
        <v/>
      </c>
      <c r="H51" s="206"/>
      <c r="I51" s="173"/>
      <c r="J51" s="178"/>
      <c r="K51" s="178"/>
      <c r="L51" s="165"/>
      <c r="M51" s="173"/>
      <c r="N51" s="178"/>
      <c r="O51" s="173"/>
      <c r="P51" s="165"/>
    </row>
    <row r="52" spans="1:16" ht="12.5">
      <c r="A52" s="204"/>
      <c r="B52" s="205"/>
      <c r="C52" s="201"/>
      <c r="D52" s="201"/>
      <c r="E52" s="201" t="str">
        <f t="shared" si="1"/>
        <v/>
      </c>
      <c r="F52" s="60" t="str">
        <f t="shared" si="2"/>
        <v/>
      </c>
      <c r="G52" s="170" t="str">
        <f t="shared" si="3"/>
        <v/>
      </c>
      <c r="H52" s="206"/>
      <c r="I52" s="173"/>
      <c r="J52" s="178"/>
      <c r="K52" s="178"/>
      <c r="L52" s="165"/>
      <c r="M52" s="173"/>
      <c r="N52" s="178"/>
      <c r="O52" s="173"/>
      <c r="P52" s="165"/>
    </row>
    <row r="53" spans="1:16" ht="12.5">
      <c r="A53" s="204"/>
      <c r="B53" s="205"/>
      <c r="C53" s="201"/>
      <c r="D53" s="201"/>
      <c r="E53" s="201" t="str">
        <f t="shared" si="1"/>
        <v/>
      </c>
      <c r="F53" s="60" t="str">
        <f t="shared" si="2"/>
        <v/>
      </c>
      <c r="G53" s="170" t="str">
        <f t="shared" si="3"/>
        <v/>
      </c>
      <c r="H53" s="206"/>
      <c r="I53" s="173"/>
      <c r="J53" s="178"/>
      <c r="K53" s="178"/>
      <c r="L53" s="165"/>
      <c r="M53" s="173"/>
      <c r="N53" s="178"/>
      <c r="O53" s="173"/>
      <c r="P53" s="165"/>
    </row>
    <row r="54" spans="1:16" ht="12.5">
      <c r="A54" s="204"/>
      <c r="B54" s="205"/>
      <c r="C54" s="201"/>
      <c r="D54" s="201"/>
      <c r="E54" s="201" t="str">
        <f t="shared" si="1"/>
        <v/>
      </c>
      <c r="F54" s="60" t="str">
        <f t="shared" si="2"/>
        <v/>
      </c>
      <c r="G54" s="170" t="str">
        <f t="shared" si="3"/>
        <v/>
      </c>
      <c r="H54" s="206"/>
      <c r="I54" s="173"/>
      <c r="J54" s="178"/>
      <c r="K54" s="178"/>
      <c r="L54" s="165"/>
      <c r="M54" s="173"/>
      <c r="N54" s="178"/>
      <c r="O54" s="173"/>
      <c r="P54" s="165"/>
    </row>
    <row r="55" spans="1:16" ht="12.5">
      <c r="A55" s="204"/>
      <c r="B55" s="205"/>
      <c r="C55" s="201"/>
      <c r="D55" s="201"/>
      <c r="E55" s="201" t="str">
        <f t="shared" si="1"/>
        <v/>
      </c>
      <c r="F55" s="60" t="str">
        <f t="shared" si="2"/>
        <v/>
      </c>
      <c r="G55" s="170" t="str">
        <f t="shared" si="3"/>
        <v/>
      </c>
      <c r="H55" s="206"/>
      <c r="I55" s="173"/>
      <c r="J55" s="178"/>
      <c r="K55" s="178"/>
      <c r="L55" s="165"/>
      <c r="M55" s="173"/>
      <c r="N55" s="178"/>
      <c r="O55" s="173"/>
      <c r="P55" s="165"/>
    </row>
    <row r="56" spans="1:16" ht="12.5">
      <c r="A56" s="204"/>
      <c r="B56" s="205"/>
      <c r="C56" s="201"/>
      <c r="D56" s="201"/>
      <c r="E56" s="201" t="str">
        <f t="shared" si="1"/>
        <v/>
      </c>
      <c r="F56" s="60" t="str">
        <f t="shared" si="2"/>
        <v/>
      </c>
      <c r="G56" s="170" t="str">
        <f t="shared" si="3"/>
        <v/>
      </c>
      <c r="H56" s="206"/>
      <c r="I56" s="173"/>
      <c r="J56" s="178"/>
      <c r="K56" s="178"/>
      <c r="L56" s="165"/>
      <c r="M56" s="173"/>
      <c r="N56" s="178"/>
      <c r="O56" s="173"/>
      <c r="P56" s="165"/>
    </row>
    <row r="57" spans="1:16" ht="12.5">
      <c r="A57" s="204"/>
      <c r="B57" s="205"/>
      <c r="C57" s="201"/>
      <c r="D57" s="201"/>
      <c r="E57" s="201" t="str">
        <f t="shared" si="1"/>
        <v/>
      </c>
      <c r="F57" s="60" t="str">
        <f t="shared" si="2"/>
        <v/>
      </c>
      <c r="G57" s="170" t="str">
        <f t="shared" si="3"/>
        <v/>
      </c>
      <c r="H57" s="206"/>
      <c r="I57" s="173"/>
      <c r="J57" s="178"/>
      <c r="K57" s="178"/>
      <c r="L57" s="165"/>
      <c r="M57" s="173"/>
      <c r="N57" s="178"/>
      <c r="O57" s="173"/>
      <c r="P57" s="165"/>
    </row>
    <row r="58" spans="1:16" ht="12.5">
      <c r="A58" s="204"/>
      <c r="B58" s="205"/>
      <c r="C58" s="201"/>
      <c r="D58" s="201"/>
      <c r="E58" s="201" t="str">
        <f t="shared" si="1"/>
        <v/>
      </c>
      <c r="F58" s="60" t="str">
        <f t="shared" si="2"/>
        <v/>
      </c>
      <c r="G58" s="170" t="str">
        <f t="shared" si="3"/>
        <v/>
      </c>
      <c r="H58" s="206"/>
      <c r="I58" s="173"/>
      <c r="J58" s="178"/>
      <c r="K58" s="178"/>
      <c r="L58" s="165"/>
      <c r="M58" s="173"/>
      <c r="N58" s="178"/>
      <c r="O58" s="173"/>
      <c r="P58" s="165"/>
    </row>
    <row r="59" spans="1:16" ht="12.5">
      <c r="A59" s="204"/>
      <c r="B59" s="205"/>
      <c r="C59" s="201"/>
      <c r="D59" s="201"/>
      <c r="E59" s="201" t="str">
        <f t="shared" si="1"/>
        <v/>
      </c>
      <c r="F59" s="60" t="str">
        <f t="shared" si="2"/>
        <v/>
      </c>
      <c r="G59" s="170" t="str">
        <f t="shared" si="3"/>
        <v/>
      </c>
      <c r="H59" s="206"/>
      <c r="I59" s="173"/>
      <c r="J59" s="178"/>
      <c r="K59" s="178"/>
      <c r="L59" s="165"/>
      <c r="M59" s="173"/>
      <c r="N59" s="178"/>
      <c r="O59" s="173"/>
      <c r="P59" s="165"/>
    </row>
    <row r="60" spans="1:16" ht="12.5">
      <c r="A60" s="204"/>
      <c r="B60" s="205"/>
      <c r="C60" s="201"/>
      <c r="D60" s="201"/>
      <c r="E60" s="201" t="str">
        <f t="shared" si="1"/>
        <v/>
      </c>
      <c r="F60" s="60" t="str">
        <f t="shared" si="2"/>
        <v/>
      </c>
      <c r="G60" s="170" t="str">
        <f t="shared" si="3"/>
        <v/>
      </c>
      <c r="H60" s="206"/>
      <c r="I60" s="173"/>
      <c r="J60" s="178"/>
      <c r="K60" s="178"/>
      <c r="L60" s="165"/>
      <c r="M60" s="173"/>
      <c r="N60" s="178"/>
      <c r="O60" s="173"/>
      <c r="P60" s="165"/>
    </row>
    <row r="61" spans="1:16" ht="12.5">
      <c r="A61" s="204"/>
      <c r="B61" s="205"/>
      <c r="C61" s="201"/>
      <c r="D61" s="201"/>
      <c r="E61" s="201" t="str">
        <f t="shared" si="1"/>
        <v/>
      </c>
      <c r="F61" s="60" t="str">
        <f t="shared" si="2"/>
        <v/>
      </c>
      <c r="G61" s="170" t="str">
        <f t="shared" si="3"/>
        <v/>
      </c>
      <c r="H61" s="206"/>
      <c r="I61" s="173"/>
      <c r="J61" s="178"/>
      <c r="K61" s="178"/>
      <c r="L61" s="165"/>
      <c r="M61" s="173"/>
      <c r="N61" s="178"/>
      <c r="O61" s="173"/>
      <c r="P61" s="165"/>
    </row>
    <row r="62" spans="1:16" ht="12.5">
      <c r="A62" s="204"/>
      <c r="B62" s="205"/>
      <c r="C62" s="201"/>
      <c r="D62" s="201"/>
      <c r="E62" s="201" t="str">
        <f t="shared" si="1"/>
        <v/>
      </c>
      <c r="F62" s="60" t="str">
        <f t="shared" si="2"/>
        <v/>
      </c>
      <c r="G62" s="170" t="str">
        <f t="shared" si="3"/>
        <v/>
      </c>
      <c r="H62" s="206"/>
      <c r="I62" s="173"/>
      <c r="J62" s="178"/>
      <c r="K62" s="178"/>
      <c r="L62" s="165"/>
      <c r="M62" s="173"/>
      <c r="N62" s="178"/>
      <c r="O62" s="173"/>
      <c r="P62" s="165"/>
    </row>
    <row r="63" spans="1:16" ht="12.5">
      <c r="A63" s="204"/>
      <c r="B63" s="205"/>
      <c r="C63" s="201"/>
      <c r="D63" s="201"/>
      <c r="E63" s="201" t="str">
        <f t="shared" si="1"/>
        <v/>
      </c>
      <c r="F63" s="60" t="str">
        <f t="shared" si="2"/>
        <v/>
      </c>
      <c r="G63" s="170" t="str">
        <f t="shared" si="3"/>
        <v/>
      </c>
      <c r="H63" s="206"/>
      <c r="I63" s="173"/>
      <c r="J63" s="178"/>
      <c r="K63" s="178"/>
      <c r="L63" s="165"/>
      <c r="M63" s="173"/>
      <c r="N63" s="178"/>
      <c r="O63" s="173"/>
      <c r="P63" s="165"/>
    </row>
    <row r="64" spans="1:16" ht="12.5">
      <c r="A64" s="204"/>
      <c r="B64" s="205"/>
      <c r="C64" s="201"/>
      <c r="D64" s="201"/>
      <c r="E64" s="201" t="str">
        <f t="shared" si="1"/>
        <v/>
      </c>
      <c r="F64" s="60" t="str">
        <f t="shared" si="2"/>
        <v/>
      </c>
      <c r="G64" s="170" t="str">
        <f t="shared" si="3"/>
        <v/>
      </c>
      <c r="H64" s="206"/>
      <c r="I64" s="173"/>
      <c r="J64" s="178"/>
      <c r="K64" s="178"/>
      <c r="L64" s="165"/>
      <c r="M64" s="173"/>
      <c r="N64" s="178"/>
      <c r="O64" s="173"/>
      <c r="P64" s="165"/>
    </row>
    <row r="65" spans="1:16" ht="12.5">
      <c r="A65" s="204"/>
      <c r="B65" s="205"/>
      <c r="C65" s="201"/>
      <c r="D65" s="201"/>
      <c r="E65" s="201" t="str">
        <f t="shared" si="1"/>
        <v/>
      </c>
      <c r="F65" s="60" t="str">
        <f t="shared" si="2"/>
        <v/>
      </c>
      <c r="G65" s="170" t="str">
        <f t="shared" si="3"/>
        <v/>
      </c>
      <c r="H65" s="206"/>
      <c r="I65" s="173"/>
      <c r="J65" s="178"/>
      <c r="K65" s="178"/>
      <c r="L65" s="165"/>
      <c r="M65" s="173"/>
      <c r="N65" s="178"/>
      <c r="O65" s="173"/>
      <c r="P65" s="165"/>
    </row>
    <row r="66" spans="1:16" ht="12.5">
      <c r="A66" s="204"/>
      <c r="B66" s="205"/>
      <c r="C66" s="201"/>
      <c r="D66" s="201"/>
      <c r="E66" s="201" t="str">
        <f t="shared" si="1"/>
        <v/>
      </c>
      <c r="F66" s="60" t="str">
        <f t="shared" si="2"/>
        <v/>
      </c>
      <c r="G66" s="170" t="str">
        <f t="shared" si="3"/>
        <v/>
      </c>
      <c r="H66" s="206"/>
      <c r="I66" s="173"/>
      <c r="J66" s="178"/>
      <c r="K66" s="178"/>
      <c r="L66" s="165"/>
      <c r="M66" s="173"/>
      <c r="N66" s="178"/>
      <c r="O66" s="173"/>
      <c r="P66" s="165"/>
    </row>
    <row r="67" spans="1:16" ht="12.5">
      <c r="A67" s="204"/>
      <c r="B67" s="205"/>
      <c r="C67" s="201"/>
      <c r="D67" s="201"/>
      <c r="E67" s="201" t="str">
        <f t="shared" si="1"/>
        <v/>
      </c>
      <c r="F67" s="60" t="str">
        <f t="shared" si="2"/>
        <v/>
      </c>
      <c r="G67" s="170" t="str">
        <f t="shared" si="3"/>
        <v/>
      </c>
      <c r="H67" s="206"/>
      <c r="I67" s="173"/>
      <c r="J67" s="178"/>
      <c r="K67" s="178"/>
      <c r="L67" s="165"/>
      <c r="M67" s="173"/>
      <c r="N67" s="178"/>
      <c r="O67" s="173"/>
      <c r="P67" s="165"/>
    </row>
    <row r="68" spans="1:16" ht="12.5">
      <c r="A68" s="204"/>
      <c r="B68" s="205"/>
      <c r="C68" s="201"/>
      <c r="D68" s="201"/>
      <c r="E68" s="201" t="str">
        <f t="shared" si="1"/>
        <v/>
      </c>
      <c r="F68" s="60" t="str">
        <f t="shared" si="2"/>
        <v/>
      </c>
      <c r="G68" s="170" t="str">
        <f t="shared" si="3"/>
        <v/>
      </c>
      <c r="H68" s="206"/>
      <c r="I68" s="173"/>
      <c r="J68" s="178"/>
      <c r="K68" s="178"/>
      <c r="L68" s="165"/>
      <c r="M68" s="173"/>
      <c r="N68" s="178"/>
      <c r="O68" s="173"/>
      <c r="P68" s="165"/>
    </row>
    <row r="69" spans="1:16" ht="12.5">
      <c r="A69" s="204"/>
      <c r="B69" s="205"/>
      <c r="C69" s="201"/>
      <c r="D69" s="201"/>
      <c r="E69" s="201" t="str">
        <f t="shared" si="1"/>
        <v/>
      </c>
      <c r="F69" s="60" t="str">
        <f t="shared" si="2"/>
        <v/>
      </c>
      <c r="G69" s="170" t="str">
        <f t="shared" si="3"/>
        <v/>
      </c>
      <c r="H69" s="206"/>
      <c r="I69" s="173"/>
      <c r="J69" s="178"/>
      <c r="K69" s="178"/>
      <c r="L69" s="165"/>
      <c r="M69" s="173"/>
      <c r="N69" s="178"/>
      <c r="O69" s="173"/>
      <c r="P69" s="165"/>
    </row>
    <row r="70" spans="1:16" ht="12.5">
      <c r="A70" s="204"/>
      <c r="B70" s="205"/>
      <c r="C70" s="201"/>
      <c r="D70" s="201"/>
      <c r="E70" s="201" t="str">
        <f t="shared" si="1"/>
        <v/>
      </c>
      <c r="F70" s="60" t="str">
        <f t="shared" si="2"/>
        <v/>
      </c>
      <c r="G70" s="170" t="str">
        <f t="shared" si="3"/>
        <v/>
      </c>
      <c r="H70" s="206"/>
      <c r="I70" s="173"/>
      <c r="J70" s="178"/>
      <c r="K70" s="178"/>
      <c r="L70" s="165"/>
      <c r="M70" s="173"/>
      <c r="N70" s="178"/>
      <c r="O70" s="173"/>
      <c r="P70" s="165"/>
    </row>
    <row r="71" spans="1:16" ht="12.5">
      <c r="A71" s="204"/>
      <c r="B71" s="205"/>
      <c r="C71" s="201"/>
      <c r="D71" s="201"/>
      <c r="E71" s="201" t="str">
        <f t="shared" si="1"/>
        <v/>
      </c>
      <c r="F71" s="60" t="str">
        <f t="shared" ref="F71:F134" si="5">IF(NOT(ISBLANK($K71)),itemClassificationScheme,"")</f>
        <v/>
      </c>
      <c r="G71" s="170" t="str">
        <f t="shared" ref="G71:G134" si="6">IF(NOT(ISBLANK($P71)),currency,"")</f>
        <v/>
      </c>
      <c r="H71" s="206"/>
      <c r="I71" s="173"/>
      <c r="J71" s="178"/>
      <c r="K71" s="178"/>
      <c r="L71" s="165"/>
      <c r="M71" s="173"/>
      <c r="N71" s="178"/>
      <c r="O71" s="173"/>
      <c r="P71" s="165"/>
    </row>
    <row r="72" spans="1:16" ht="12.5">
      <c r="A72" s="204"/>
      <c r="B72" s="205"/>
      <c r="C72" s="201"/>
      <c r="D72" s="201"/>
      <c r="E72" s="201" t="str">
        <f t="shared" si="1"/>
        <v/>
      </c>
      <c r="F72" s="60" t="str">
        <f t="shared" si="5"/>
        <v/>
      </c>
      <c r="G72" s="170" t="str">
        <f t="shared" si="6"/>
        <v/>
      </c>
      <c r="H72" s="206"/>
      <c r="I72" s="173"/>
      <c r="J72" s="178"/>
      <c r="K72" s="178"/>
      <c r="L72" s="165"/>
      <c r="M72" s="173"/>
      <c r="N72" s="178"/>
      <c r="O72" s="173"/>
      <c r="P72" s="165"/>
    </row>
    <row r="73" spans="1:16" ht="12.5">
      <c r="A73" s="204"/>
      <c r="B73" s="205"/>
      <c r="C73" s="201"/>
      <c r="D73" s="201"/>
      <c r="E73" s="201" t="str">
        <f t="shared" si="1"/>
        <v/>
      </c>
      <c r="F73" s="60" t="str">
        <f t="shared" si="5"/>
        <v/>
      </c>
      <c r="G73" s="170" t="str">
        <f t="shared" si="6"/>
        <v/>
      </c>
      <c r="H73" s="206"/>
      <c r="I73" s="173"/>
      <c r="J73" s="178"/>
      <c r="K73" s="178"/>
      <c r="L73" s="165"/>
      <c r="M73" s="173"/>
      <c r="N73" s="178"/>
      <c r="O73" s="173"/>
      <c r="P73" s="165"/>
    </row>
    <row r="74" spans="1:16" ht="12.5">
      <c r="A74" s="204"/>
      <c r="B74" s="205"/>
      <c r="C74" s="201"/>
      <c r="D74" s="201"/>
      <c r="E74" s="201" t="str">
        <f t="shared" si="1"/>
        <v/>
      </c>
      <c r="F74" s="60" t="str">
        <f t="shared" si="5"/>
        <v/>
      </c>
      <c r="G74" s="170" t="str">
        <f t="shared" si="6"/>
        <v/>
      </c>
      <c r="H74" s="206"/>
      <c r="I74" s="173"/>
      <c r="J74" s="178"/>
      <c r="K74" s="178"/>
      <c r="L74" s="165"/>
      <c r="M74" s="173"/>
      <c r="N74" s="178"/>
      <c r="O74" s="173"/>
      <c r="P74" s="165"/>
    </row>
    <row r="75" spans="1:16" ht="12.5">
      <c r="A75" s="204"/>
      <c r="B75" s="205"/>
      <c r="C75" s="201"/>
      <c r="D75" s="201"/>
      <c r="E75" s="201" t="str">
        <f t="shared" si="1"/>
        <v/>
      </c>
      <c r="F75" s="60" t="str">
        <f t="shared" si="5"/>
        <v/>
      </c>
      <c r="G75" s="170" t="str">
        <f t="shared" si="6"/>
        <v/>
      </c>
      <c r="H75" s="206"/>
      <c r="I75" s="173"/>
      <c r="J75" s="178"/>
      <c r="K75" s="178"/>
      <c r="L75" s="165"/>
      <c r="M75" s="173"/>
      <c r="N75" s="178"/>
      <c r="O75" s="173"/>
      <c r="P75" s="165"/>
    </row>
    <row r="76" spans="1:16" ht="12.5">
      <c r="A76" s="204"/>
      <c r="B76" s="205"/>
      <c r="C76" s="201"/>
      <c r="D76" s="201"/>
      <c r="E76" s="201" t="str">
        <f t="shared" si="1"/>
        <v/>
      </c>
      <c r="F76" s="60" t="str">
        <f t="shared" si="5"/>
        <v/>
      </c>
      <c r="G76" s="170" t="str">
        <f t="shared" si="6"/>
        <v/>
      </c>
      <c r="H76" s="206"/>
      <c r="I76" s="173"/>
      <c r="J76" s="178"/>
      <c r="K76" s="178"/>
      <c r="L76" s="165"/>
      <c r="M76" s="173"/>
      <c r="N76" s="178"/>
      <c r="O76" s="173"/>
      <c r="P76" s="165"/>
    </row>
    <row r="77" spans="1:16" ht="12.5">
      <c r="A77" s="204"/>
      <c r="B77" s="205"/>
      <c r="C77" s="201"/>
      <c r="D77" s="201"/>
      <c r="E77" s="201" t="str">
        <f t="shared" si="1"/>
        <v/>
      </c>
      <c r="F77" s="60" t="str">
        <f t="shared" si="5"/>
        <v/>
      </c>
      <c r="G77" s="170" t="str">
        <f t="shared" si="6"/>
        <v/>
      </c>
      <c r="H77" s="206"/>
      <c r="I77" s="173"/>
      <c r="J77" s="178"/>
      <c r="K77" s="178"/>
      <c r="L77" s="165"/>
      <c r="M77" s="173"/>
      <c r="N77" s="178"/>
      <c r="O77" s="173"/>
      <c r="P77" s="165"/>
    </row>
    <row r="78" spans="1:16" ht="12.5">
      <c r="A78" s="204"/>
      <c r="B78" s="205"/>
      <c r="C78" s="201"/>
      <c r="D78" s="201"/>
      <c r="E78" s="201" t="str">
        <f t="shared" si="1"/>
        <v/>
      </c>
      <c r="F78" s="60" t="str">
        <f t="shared" si="5"/>
        <v/>
      </c>
      <c r="G78" s="170" t="str">
        <f t="shared" si="6"/>
        <v/>
      </c>
      <c r="H78" s="206"/>
      <c r="I78" s="173"/>
      <c r="J78" s="178"/>
      <c r="K78" s="178"/>
      <c r="L78" s="165"/>
      <c r="M78" s="173"/>
      <c r="N78" s="178"/>
      <c r="O78" s="173"/>
      <c r="P78" s="165"/>
    </row>
    <row r="79" spans="1:16" ht="12.5">
      <c r="A79" s="204"/>
      <c r="B79" s="205"/>
      <c r="C79" s="201"/>
      <c r="D79" s="201"/>
      <c r="E79" s="201" t="str">
        <f t="shared" si="1"/>
        <v/>
      </c>
      <c r="F79" s="60" t="str">
        <f t="shared" si="5"/>
        <v/>
      </c>
      <c r="G79" s="170" t="str">
        <f t="shared" si="6"/>
        <v/>
      </c>
      <c r="H79" s="206"/>
      <c r="I79" s="173"/>
      <c r="J79" s="178"/>
      <c r="K79" s="178"/>
      <c r="L79" s="165"/>
      <c r="M79" s="173"/>
      <c r="N79" s="178"/>
      <c r="O79" s="173"/>
      <c r="P79" s="165"/>
    </row>
    <row r="80" spans="1:16" ht="12.5">
      <c r="A80" s="204"/>
      <c r="B80" s="205"/>
      <c r="C80" s="201"/>
      <c r="D80" s="201"/>
      <c r="E80" s="201" t="str">
        <f t="shared" si="1"/>
        <v/>
      </c>
      <c r="F80" s="60" t="str">
        <f t="shared" si="5"/>
        <v/>
      </c>
      <c r="G80" s="170" t="str">
        <f t="shared" si="6"/>
        <v/>
      </c>
      <c r="H80" s="206"/>
      <c r="I80" s="173"/>
      <c r="J80" s="178"/>
      <c r="K80" s="178"/>
      <c r="L80" s="165"/>
      <c r="M80" s="173"/>
      <c r="N80" s="178"/>
      <c r="O80" s="173"/>
      <c r="P80" s="165"/>
    </row>
    <row r="81" spans="1:16" ht="12.5">
      <c r="A81" s="204"/>
      <c r="B81" s="205"/>
      <c r="C81" s="201"/>
      <c r="D81" s="201"/>
      <c r="E81" s="201" t="str">
        <f t="shared" si="1"/>
        <v/>
      </c>
      <c r="F81" s="60" t="str">
        <f t="shared" si="5"/>
        <v/>
      </c>
      <c r="G81" s="170" t="str">
        <f t="shared" si="6"/>
        <v/>
      </c>
      <c r="H81" s="206"/>
      <c r="I81" s="173"/>
      <c r="J81" s="178"/>
      <c r="K81" s="178"/>
      <c r="L81" s="165"/>
      <c r="M81" s="173"/>
      <c r="N81" s="178"/>
      <c r="O81" s="173"/>
      <c r="P81" s="165"/>
    </row>
    <row r="82" spans="1:16" ht="12.5">
      <c r="A82" s="204"/>
      <c r="B82" s="205"/>
      <c r="C82" s="201"/>
      <c r="D82" s="201"/>
      <c r="E82" s="201" t="str">
        <f t="shared" si="1"/>
        <v/>
      </c>
      <c r="F82" s="60" t="str">
        <f t="shared" si="5"/>
        <v/>
      </c>
      <c r="G82" s="170" t="str">
        <f t="shared" si="6"/>
        <v/>
      </c>
      <c r="H82" s="206"/>
      <c r="I82" s="173"/>
      <c r="J82" s="178"/>
      <c r="K82" s="178"/>
      <c r="L82" s="165"/>
      <c r="M82" s="173"/>
      <c r="N82" s="178"/>
      <c r="O82" s="173"/>
      <c r="P82" s="165"/>
    </row>
    <row r="83" spans="1:16" ht="12.5">
      <c r="A83" s="204"/>
      <c r="B83" s="205"/>
      <c r="C83" s="201"/>
      <c r="D83" s="201"/>
      <c r="E83" s="201" t="str">
        <f t="shared" si="1"/>
        <v/>
      </c>
      <c r="F83" s="60" t="str">
        <f t="shared" si="5"/>
        <v/>
      </c>
      <c r="G83" s="170" t="str">
        <f t="shared" si="6"/>
        <v/>
      </c>
      <c r="H83" s="206"/>
      <c r="I83" s="173"/>
      <c r="J83" s="178"/>
      <c r="K83" s="178"/>
      <c r="L83" s="165"/>
      <c r="M83" s="173"/>
      <c r="N83" s="178"/>
      <c r="O83" s="173"/>
      <c r="P83" s="165"/>
    </row>
    <row r="84" spans="1:16" ht="12.5">
      <c r="A84" s="204"/>
      <c r="B84" s="205"/>
      <c r="C84" s="201"/>
      <c r="D84" s="201"/>
      <c r="E84" s="201" t="str">
        <f t="shared" si="1"/>
        <v/>
      </c>
      <c r="F84" s="60" t="str">
        <f t="shared" si="5"/>
        <v/>
      </c>
      <c r="G84" s="170" t="str">
        <f t="shared" si="6"/>
        <v/>
      </c>
      <c r="H84" s="206"/>
      <c r="I84" s="173"/>
      <c r="J84" s="178"/>
      <c r="K84" s="178"/>
      <c r="L84" s="165"/>
      <c r="M84" s="173"/>
      <c r="N84" s="178"/>
      <c r="O84" s="173"/>
      <c r="P84" s="165"/>
    </row>
    <row r="85" spans="1:16" ht="12.5">
      <c r="A85" s="204"/>
      <c r="B85" s="205"/>
      <c r="C85" s="201"/>
      <c r="D85" s="201"/>
      <c r="E85" s="201" t="str">
        <f t="shared" si="1"/>
        <v/>
      </c>
      <c r="F85" s="60" t="str">
        <f t="shared" si="5"/>
        <v/>
      </c>
      <c r="G85" s="170" t="str">
        <f t="shared" si="6"/>
        <v/>
      </c>
      <c r="H85" s="206"/>
      <c r="I85" s="173"/>
      <c r="J85" s="178"/>
      <c r="K85" s="178"/>
      <c r="L85" s="165"/>
      <c r="M85" s="173"/>
      <c r="N85" s="178"/>
      <c r="O85" s="173"/>
      <c r="P85" s="165"/>
    </row>
    <row r="86" spans="1:16" ht="12.5">
      <c r="A86" s="204"/>
      <c r="B86" s="205"/>
      <c r="C86" s="201"/>
      <c r="D86" s="201"/>
      <c r="E86" s="201" t="str">
        <f t="shared" si="1"/>
        <v/>
      </c>
      <c r="F86" s="60" t="str">
        <f t="shared" si="5"/>
        <v/>
      </c>
      <c r="G86" s="170" t="str">
        <f t="shared" si="6"/>
        <v/>
      </c>
      <c r="H86" s="206"/>
      <c r="I86" s="173"/>
      <c r="J86" s="178"/>
      <c r="K86" s="178"/>
      <c r="L86" s="165"/>
      <c r="M86" s="173"/>
      <c r="N86" s="178"/>
      <c r="O86" s="173"/>
      <c r="P86" s="165"/>
    </row>
    <row r="87" spans="1:16" ht="12.5">
      <c r="A87" s="204"/>
      <c r="B87" s="205"/>
      <c r="C87" s="201"/>
      <c r="D87" s="201"/>
      <c r="E87" s="201" t="str">
        <f t="shared" si="1"/>
        <v/>
      </c>
      <c r="F87" s="60" t="str">
        <f t="shared" si="5"/>
        <v/>
      </c>
      <c r="G87" s="170" t="str">
        <f t="shared" si="6"/>
        <v/>
      </c>
      <c r="H87" s="206"/>
      <c r="I87" s="173"/>
      <c r="J87" s="178"/>
      <c r="K87" s="178"/>
      <c r="L87" s="165"/>
      <c r="M87" s="173"/>
      <c r="N87" s="178"/>
      <c r="O87" s="173"/>
      <c r="P87" s="165"/>
    </row>
    <row r="88" spans="1:16" ht="12.5">
      <c r="A88" s="204"/>
      <c r="B88" s="205"/>
      <c r="C88" s="201"/>
      <c r="D88" s="201"/>
      <c r="E88" s="201" t="str">
        <f t="shared" si="1"/>
        <v/>
      </c>
      <c r="F88" s="60" t="str">
        <f t="shared" si="5"/>
        <v/>
      </c>
      <c r="G88" s="170" t="str">
        <f t="shared" si="6"/>
        <v/>
      </c>
      <c r="H88" s="206"/>
      <c r="I88" s="173"/>
      <c r="J88" s="178"/>
      <c r="K88" s="178"/>
      <c r="L88" s="165"/>
      <c r="M88" s="173"/>
      <c r="N88" s="178"/>
      <c r="O88" s="173"/>
      <c r="P88" s="165"/>
    </row>
    <row r="89" spans="1:16" ht="12.5">
      <c r="A89" s="204"/>
      <c r="B89" s="205"/>
      <c r="C89" s="201"/>
      <c r="D89" s="201"/>
      <c r="E89" s="201" t="str">
        <f t="shared" si="1"/>
        <v/>
      </c>
      <c r="F89" s="60" t="str">
        <f t="shared" si="5"/>
        <v/>
      </c>
      <c r="G89" s="170" t="str">
        <f t="shared" si="6"/>
        <v/>
      </c>
      <c r="H89" s="206"/>
      <c r="I89" s="173"/>
      <c r="J89" s="178"/>
      <c r="K89" s="178"/>
      <c r="L89" s="165"/>
      <c r="M89" s="173"/>
      <c r="N89" s="178"/>
      <c r="O89" s="173"/>
      <c r="P89" s="165"/>
    </row>
    <row r="90" spans="1:16" ht="12.5">
      <c r="A90" s="204"/>
      <c r="B90" s="205"/>
      <c r="C90" s="201"/>
      <c r="D90" s="201"/>
      <c r="E90" s="201" t="str">
        <f t="shared" si="1"/>
        <v/>
      </c>
      <c r="F90" s="60" t="str">
        <f t="shared" si="5"/>
        <v/>
      </c>
      <c r="G90" s="170" t="str">
        <f t="shared" si="6"/>
        <v/>
      </c>
      <c r="H90" s="206"/>
      <c r="I90" s="173"/>
      <c r="J90" s="178"/>
      <c r="K90" s="178"/>
      <c r="L90" s="165"/>
      <c r="M90" s="173"/>
      <c r="N90" s="178"/>
      <c r="O90" s="173"/>
      <c r="P90" s="165"/>
    </row>
    <row r="91" spans="1:16" ht="12.5">
      <c r="A91" s="204"/>
      <c r="B91" s="205"/>
      <c r="C91" s="201"/>
      <c r="D91" s="201"/>
      <c r="E91" s="201" t="str">
        <f t="shared" si="1"/>
        <v/>
      </c>
      <c r="F91" s="60" t="str">
        <f t="shared" si="5"/>
        <v/>
      </c>
      <c r="G91" s="170" t="str">
        <f t="shared" si="6"/>
        <v/>
      </c>
      <c r="H91" s="206"/>
      <c r="I91" s="173"/>
      <c r="J91" s="178"/>
      <c r="K91" s="178"/>
      <c r="L91" s="165"/>
      <c r="M91" s="173"/>
      <c r="N91" s="178"/>
      <c r="O91" s="173"/>
      <c r="P91" s="165"/>
    </row>
    <row r="92" spans="1:16" ht="12.5">
      <c r="A92" s="204"/>
      <c r="B92" s="205"/>
      <c r="C92" s="201"/>
      <c r="D92" s="201"/>
      <c r="E92" s="201" t="str">
        <f t="shared" si="1"/>
        <v/>
      </c>
      <c r="F92" s="60" t="str">
        <f t="shared" si="5"/>
        <v/>
      </c>
      <c r="G92" s="170" t="str">
        <f t="shared" si="6"/>
        <v/>
      </c>
      <c r="H92" s="206"/>
      <c r="I92" s="173"/>
      <c r="J92" s="178"/>
      <c r="K92" s="178"/>
      <c r="L92" s="165"/>
      <c r="M92" s="173"/>
      <c r="N92" s="178"/>
      <c r="O92" s="173"/>
      <c r="P92" s="165"/>
    </row>
    <row r="93" spans="1:16" ht="12.5">
      <c r="A93" s="204"/>
      <c r="B93" s="205"/>
      <c r="C93" s="201"/>
      <c r="D93" s="201"/>
      <c r="E93" s="201" t="str">
        <f t="shared" si="1"/>
        <v/>
      </c>
      <c r="F93" s="60" t="str">
        <f t="shared" si="5"/>
        <v/>
      </c>
      <c r="G93" s="170" t="str">
        <f t="shared" si="6"/>
        <v/>
      </c>
      <c r="H93" s="206"/>
      <c r="I93" s="173"/>
      <c r="J93" s="178"/>
      <c r="K93" s="178"/>
      <c r="L93" s="165"/>
      <c r="M93" s="173"/>
      <c r="N93" s="178"/>
      <c r="O93" s="173"/>
      <c r="P93" s="165"/>
    </row>
    <row r="94" spans="1:16" ht="12.5">
      <c r="A94" s="204"/>
      <c r="B94" s="205"/>
      <c r="C94" s="201"/>
      <c r="D94" s="201"/>
      <c r="E94" s="201" t="str">
        <f t="shared" si="1"/>
        <v/>
      </c>
      <c r="F94" s="60" t="str">
        <f t="shared" si="5"/>
        <v/>
      </c>
      <c r="G94" s="170" t="str">
        <f t="shared" si="6"/>
        <v/>
      </c>
      <c r="H94" s="206"/>
      <c r="I94" s="173"/>
      <c r="J94" s="178"/>
      <c r="K94" s="178"/>
      <c r="L94" s="165"/>
      <c r="M94" s="173"/>
      <c r="N94" s="178"/>
      <c r="O94" s="173"/>
      <c r="P94" s="165"/>
    </row>
    <row r="95" spans="1:16" ht="12.5">
      <c r="A95" s="204"/>
      <c r="B95" s="205"/>
      <c r="C95" s="201"/>
      <c r="D95" s="201"/>
      <c r="E95" s="201" t="str">
        <f t="shared" si="1"/>
        <v/>
      </c>
      <c r="F95" s="60" t="str">
        <f t="shared" si="5"/>
        <v/>
      </c>
      <c r="G95" s="170" t="str">
        <f t="shared" si="6"/>
        <v/>
      </c>
      <c r="H95" s="206"/>
      <c r="I95" s="173"/>
      <c r="J95" s="178"/>
      <c r="K95" s="178"/>
      <c r="L95" s="165"/>
      <c r="M95" s="173"/>
      <c r="N95" s="178"/>
      <c r="O95" s="173"/>
      <c r="P95" s="165"/>
    </row>
    <row r="96" spans="1:16" ht="12.5">
      <c r="A96" s="204"/>
      <c r="B96" s="205"/>
      <c r="C96" s="201"/>
      <c r="D96" s="201"/>
      <c r="E96" s="201" t="str">
        <f t="shared" si="1"/>
        <v/>
      </c>
      <c r="F96" s="60" t="str">
        <f t="shared" si="5"/>
        <v/>
      </c>
      <c r="G96" s="170" t="str">
        <f t="shared" si="6"/>
        <v/>
      </c>
      <c r="H96" s="206"/>
      <c r="I96" s="173"/>
      <c r="J96" s="178"/>
      <c r="K96" s="178"/>
      <c r="L96" s="165"/>
      <c r="M96" s="173"/>
      <c r="N96" s="178"/>
      <c r="O96" s="173"/>
      <c r="P96" s="165"/>
    </row>
    <row r="97" spans="1:16" ht="12.5">
      <c r="A97" s="204"/>
      <c r="B97" s="205"/>
      <c r="C97" s="201"/>
      <c r="D97" s="201"/>
      <c r="E97" s="201" t="str">
        <f t="shared" si="1"/>
        <v/>
      </c>
      <c r="F97" s="60" t="str">
        <f t="shared" si="5"/>
        <v/>
      </c>
      <c r="G97" s="170" t="str">
        <f t="shared" si="6"/>
        <v/>
      </c>
      <c r="H97" s="206"/>
      <c r="I97" s="173"/>
      <c r="J97" s="178"/>
      <c r="K97" s="178"/>
      <c r="L97" s="165"/>
      <c r="M97" s="173"/>
      <c r="N97" s="178"/>
      <c r="O97" s="173"/>
      <c r="P97" s="165"/>
    </row>
    <row r="98" spans="1:16" ht="12.5">
      <c r="A98" s="204"/>
      <c r="B98" s="205"/>
      <c r="C98" s="201"/>
      <c r="D98" s="201"/>
      <c r="E98" s="201" t="str">
        <f t="shared" si="1"/>
        <v/>
      </c>
      <c r="F98" s="60" t="str">
        <f t="shared" si="5"/>
        <v/>
      </c>
      <c r="G98" s="170" t="str">
        <f t="shared" si="6"/>
        <v/>
      </c>
      <c r="H98" s="206"/>
      <c r="I98" s="173"/>
      <c r="J98" s="178"/>
      <c r="K98" s="178"/>
      <c r="L98" s="165"/>
      <c r="M98" s="173"/>
      <c r="N98" s="178"/>
      <c r="O98" s="173"/>
      <c r="P98" s="165"/>
    </row>
    <row r="99" spans="1:16" ht="12.5">
      <c r="A99" s="204"/>
      <c r="B99" s="205"/>
      <c r="C99" s="201"/>
      <c r="D99" s="201"/>
      <c r="E99" s="201" t="str">
        <f t="shared" si="1"/>
        <v/>
      </c>
      <c r="F99" s="60" t="str">
        <f t="shared" si="5"/>
        <v/>
      </c>
      <c r="G99" s="170" t="str">
        <f t="shared" si="6"/>
        <v/>
      </c>
      <c r="H99" s="206"/>
      <c r="I99" s="173"/>
      <c r="J99" s="178"/>
      <c r="K99" s="178"/>
      <c r="L99" s="165"/>
      <c r="M99" s="173"/>
      <c r="N99" s="178"/>
      <c r="O99" s="173"/>
      <c r="P99" s="165"/>
    </row>
    <row r="100" spans="1:16" ht="12.5">
      <c r="A100" s="204"/>
      <c r="B100" s="205"/>
      <c r="C100" s="201"/>
      <c r="D100" s="201"/>
      <c r="E100" s="201" t="str">
        <f t="shared" si="1"/>
        <v/>
      </c>
      <c r="F100" s="60" t="str">
        <f t="shared" si="5"/>
        <v/>
      </c>
      <c r="G100" s="170" t="str">
        <f t="shared" si="6"/>
        <v/>
      </c>
      <c r="H100" s="206"/>
      <c r="I100" s="173"/>
      <c r="J100" s="178"/>
      <c r="K100" s="178"/>
      <c r="L100" s="165"/>
      <c r="M100" s="173"/>
      <c r="N100" s="178"/>
      <c r="O100" s="173"/>
      <c r="P100" s="165"/>
    </row>
    <row r="101" spans="1:16" ht="12.5">
      <c r="A101" s="204"/>
      <c r="B101" s="205"/>
      <c r="C101" s="201"/>
      <c r="D101" s="201"/>
      <c r="E101" s="201" t="str">
        <f t="shared" si="1"/>
        <v/>
      </c>
      <c r="F101" s="60" t="str">
        <f t="shared" si="5"/>
        <v/>
      </c>
      <c r="G101" s="170" t="str">
        <f t="shared" si="6"/>
        <v/>
      </c>
      <c r="H101" s="206"/>
      <c r="I101" s="173"/>
      <c r="J101" s="178"/>
      <c r="K101" s="178"/>
      <c r="L101" s="165"/>
      <c r="M101" s="173"/>
      <c r="N101" s="178"/>
      <c r="O101" s="173"/>
      <c r="P101" s="165"/>
    </row>
    <row r="102" spans="1:16" ht="12.5">
      <c r="A102" s="204"/>
      <c r="B102" s="205"/>
      <c r="C102" s="201"/>
      <c r="D102" s="201"/>
      <c r="E102" s="201" t="str">
        <f t="shared" si="1"/>
        <v/>
      </c>
      <c r="F102" s="60" t="str">
        <f t="shared" si="5"/>
        <v/>
      </c>
      <c r="G102" s="170" t="str">
        <f t="shared" si="6"/>
        <v/>
      </c>
      <c r="H102" s="206"/>
      <c r="I102" s="173"/>
      <c r="J102" s="178"/>
      <c r="K102" s="178"/>
      <c r="L102" s="165"/>
      <c r="M102" s="173"/>
      <c r="N102" s="178"/>
      <c r="O102" s="173"/>
      <c r="P102" s="165"/>
    </row>
    <row r="103" spans="1:16" ht="12.5">
      <c r="A103" s="204"/>
      <c r="B103" s="205"/>
      <c r="C103" s="201"/>
      <c r="D103" s="201"/>
      <c r="E103" s="201" t="str">
        <f t="shared" si="1"/>
        <v/>
      </c>
      <c r="F103" s="60" t="str">
        <f t="shared" si="5"/>
        <v/>
      </c>
      <c r="G103" s="170" t="str">
        <f t="shared" si="6"/>
        <v/>
      </c>
      <c r="H103" s="206"/>
      <c r="I103" s="173"/>
      <c r="J103" s="178"/>
      <c r="K103" s="178"/>
      <c r="L103" s="165"/>
      <c r="M103" s="173"/>
      <c r="N103" s="178"/>
      <c r="O103" s="173"/>
      <c r="P103" s="165"/>
    </row>
    <row r="104" spans="1:16" ht="12.5">
      <c r="A104" s="204"/>
      <c r="B104" s="205"/>
      <c r="C104" s="201"/>
      <c r="D104" s="201"/>
      <c r="E104" s="201" t="str">
        <f t="shared" si="1"/>
        <v/>
      </c>
      <c r="F104" s="60" t="str">
        <f t="shared" si="5"/>
        <v/>
      </c>
      <c r="G104" s="170" t="str">
        <f t="shared" si="6"/>
        <v/>
      </c>
      <c r="H104" s="206"/>
      <c r="I104" s="173"/>
      <c r="J104" s="178"/>
      <c r="K104" s="178"/>
      <c r="L104" s="165"/>
      <c r="M104" s="173"/>
      <c r="N104" s="178"/>
      <c r="O104" s="173"/>
      <c r="P104" s="165"/>
    </row>
    <row r="105" spans="1:16" ht="12.5">
      <c r="A105" s="204"/>
      <c r="B105" s="205"/>
      <c r="C105" s="201"/>
      <c r="D105" s="201"/>
      <c r="E105" s="201" t="str">
        <f t="shared" si="1"/>
        <v/>
      </c>
      <c r="F105" s="60" t="str">
        <f t="shared" si="5"/>
        <v/>
      </c>
      <c r="G105" s="170" t="str">
        <f t="shared" si="6"/>
        <v/>
      </c>
      <c r="H105" s="206"/>
      <c r="I105" s="173"/>
      <c r="J105" s="178"/>
      <c r="K105" s="178"/>
      <c r="L105" s="165"/>
      <c r="M105" s="173"/>
      <c r="N105" s="178"/>
      <c r="O105" s="173"/>
      <c r="P105" s="165"/>
    </row>
    <row r="106" spans="1:16" ht="12.5">
      <c r="A106" s="204"/>
      <c r="B106" s="205"/>
      <c r="C106" s="201"/>
      <c r="D106" s="201"/>
      <c r="E106" s="201" t="str">
        <f t="shared" si="1"/>
        <v/>
      </c>
      <c r="F106" s="60" t="str">
        <f t="shared" si="5"/>
        <v/>
      </c>
      <c r="G106" s="170" t="str">
        <f t="shared" si="6"/>
        <v/>
      </c>
      <c r="H106" s="206"/>
      <c r="I106" s="173"/>
      <c r="J106" s="178"/>
      <c r="K106" s="178"/>
      <c r="L106" s="165"/>
      <c r="M106" s="173"/>
      <c r="N106" s="178"/>
      <c r="O106" s="173"/>
      <c r="P106" s="165"/>
    </row>
    <row r="107" spans="1:16" ht="12.5">
      <c r="A107" s="204"/>
      <c r="B107" s="205"/>
      <c r="C107" s="201"/>
      <c r="D107" s="201"/>
      <c r="E107" s="201" t="str">
        <f t="shared" si="1"/>
        <v/>
      </c>
      <c r="F107" s="60" t="str">
        <f t="shared" si="5"/>
        <v/>
      </c>
      <c r="G107" s="170" t="str">
        <f t="shared" si="6"/>
        <v/>
      </c>
      <c r="H107" s="206"/>
      <c r="I107" s="173"/>
      <c r="J107" s="178"/>
      <c r="K107" s="178"/>
      <c r="L107" s="165"/>
      <c r="M107" s="173"/>
      <c r="N107" s="178"/>
      <c r="O107" s="173"/>
      <c r="P107" s="165"/>
    </row>
    <row r="108" spans="1:16" ht="12.5">
      <c r="A108" s="204"/>
      <c r="B108" s="205"/>
      <c r="C108" s="201"/>
      <c r="D108" s="201"/>
      <c r="E108" s="201" t="str">
        <f t="shared" si="1"/>
        <v/>
      </c>
      <c r="F108" s="60" t="str">
        <f t="shared" si="5"/>
        <v/>
      </c>
      <c r="G108" s="170" t="str">
        <f t="shared" si="6"/>
        <v/>
      </c>
      <c r="H108" s="206"/>
      <c r="I108" s="173"/>
      <c r="J108" s="178"/>
      <c r="K108" s="178"/>
      <c r="L108" s="165"/>
      <c r="M108" s="173"/>
      <c r="N108" s="178"/>
      <c r="O108" s="173"/>
      <c r="P108" s="165"/>
    </row>
    <row r="109" spans="1:16" ht="12.5">
      <c r="A109" s="204"/>
      <c r="B109" s="205"/>
      <c r="C109" s="201"/>
      <c r="D109" s="201"/>
      <c r="E109" s="201" t="str">
        <f t="shared" si="1"/>
        <v/>
      </c>
      <c r="F109" s="60" t="str">
        <f t="shared" si="5"/>
        <v/>
      </c>
      <c r="G109" s="170" t="str">
        <f t="shared" si="6"/>
        <v/>
      </c>
      <c r="H109" s="206"/>
      <c r="I109" s="173"/>
      <c r="J109" s="178"/>
      <c r="K109" s="178"/>
      <c r="L109" s="165"/>
      <c r="M109" s="173"/>
      <c r="N109" s="178"/>
      <c r="O109" s="173"/>
      <c r="P109" s="165"/>
    </row>
    <row r="110" spans="1:16" ht="12.5">
      <c r="A110" s="204"/>
      <c r="B110" s="205"/>
      <c r="C110" s="201"/>
      <c r="D110" s="201"/>
      <c r="E110" s="201" t="str">
        <f t="shared" si="1"/>
        <v/>
      </c>
      <c r="F110" s="60" t="str">
        <f t="shared" si="5"/>
        <v/>
      </c>
      <c r="G110" s="170" t="str">
        <f t="shared" si="6"/>
        <v/>
      </c>
      <c r="H110" s="206"/>
      <c r="I110" s="173"/>
      <c r="J110" s="178"/>
      <c r="K110" s="178"/>
      <c r="L110" s="165"/>
      <c r="M110" s="173"/>
      <c r="N110" s="178"/>
      <c r="O110" s="173"/>
      <c r="P110" s="165"/>
    </row>
    <row r="111" spans="1:16" ht="12.5">
      <c r="A111" s="204"/>
      <c r="B111" s="205"/>
      <c r="C111" s="201"/>
      <c r="D111" s="201"/>
      <c r="E111" s="201" t="str">
        <f t="shared" si="1"/>
        <v/>
      </c>
      <c r="F111" s="60" t="str">
        <f t="shared" si="5"/>
        <v/>
      </c>
      <c r="G111" s="170" t="str">
        <f t="shared" si="6"/>
        <v/>
      </c>
      <c r="H111" s="206"/>
      <c r="I111" s="173"/>
      <c r="J111" s="178"/>
      <c r="K111" s="178"/>
      <c r="L111" s="165"/>
      <c r="M111" s="173"/>
      <c r="N111" s="178"/>
      <c r="O111" s="173"/>
      <c r="P111" s="165"/>
    </row>
    <row r="112" spans="1:16" ht="12.5">
      <c r="A112" s="204"/>
      <c r="B112" s="205"/>
      <c r="C112" s="201"/>
      <c r="D112" s="201"/>
      <c r="E112" s="201" t="str">
        <f t="shared" si="1"/>
        <v/>
      </c>
      <c r="F112" s="60" t="str">
        <f t="shared" si="5"/>
        <v/>
      </c>
      <c r="G112" s="170" t="str">
        <f t="shared" si="6"/>
        <v/>
      </c>
      <c r="H112" s="206"/>
      <c r="I112" s="173"/>
      <c r="J112" s="178"/>
      <c r="K112" s="178"/>
      <c r="L112" s="165"/>
      <c r="M112" s="173"/>
      <c r="N112" s="178"/>
      <c r="O112" s="173"/>
      <c r="P112" s="165"/>
    </row>
    <row r="113" spans="1:16" ht="12.5">
      <c r="A113" s="204"/>
      <c r="B113" s="205"/>
      <c r="C113" s="201"/>
      <c r="D113" s="201"/>
      <c r="E113" s="201" t="str">
        <f t="shared" si="1"/>
        <v/>
      </c>
      <c r="F113" s="60" t="str">
        <f t="shared" si="5"/>
        <v/>
      </c>
      <c r="G113" s="170" t="str">
        <f t="shared" si="6"/>
        <v/>
      </c>
      <c r="H113" s="206"/>
      <c r="I113" s="173"/>
      <c r="J113" s="178"/>
      <c r="K113" s="178"/>
      <c r="L113" s="165"/>
      <c r="M113" s="173"/>
      <c r="N113" s="178"/>
      <c r="O113" s="173"/>
      <c r="P113" s="165"/>
    </row>
    <row r="114" spans="1:16" ht="12.5">
      <c r="A114" s="204"/>
      <c r="B114" s="205"/>
      <c r="C114" s="201"/>
      <c r="D114" s="201"/>
      <c r="E114" s="201" t="str">
        <f t="shared" si="1"/>
        <v/>
      </c>
      <c r="F114" s="60" t="str">
        <f t="shared" si="5"/>
        <v/>
      </c>
      <c r="G114" s="170" t="str">
        <f t="shared" si="6"/>
        <v/>
      </c>
      <c r="H114" s="206"/>
      <c r="I114" s="173"/>
      <c r="J114" s="178"/>
      <c r="K114" s="178"/>
      <c r="L114" s="165"/>
      <c r="M114" s="173"/>
      <c r="N114" s="178"/>
      <c r="O114" s="173"/>
      <c r="P114" s="165"/>
    </row>
    <row r="115" spans="1:16" ht="12.5">
      <c r="A115" s="204"/>
      <c r="B115" s="205"/>
      <c r="C115" s="201"/>
      <c r="D115" s="201"/>
      <c r="E115" s="201" t="str">
        <f t="shared" si="1"/>
        <v/>
      </c>
      <c r="F115" s="60" t="str">
        <f t="shared" si="5"/>
        <v/>
      </c>
      <c r="G115" s="170" t="str">
        <f t="shared" si="6"/>
        <v/>
      </c>
      <c r="H115" s="206"/>
      <c r="I115" s="173"/>
      <c r="J115" s="178"/>
      <c r="K115" s="178"/>
      <c r="L115" s="165"/>
      <c r="M115" s="173"/>
      <c r="N115" s="178"/>
      <c r="O115" s="173"/>
      <c r="P115" s="165"/>
    </row>
    <row r="116" spans="1:16" ht="12.5">
      <c r="A116" s="204"/>
      <c r="B116" s="205"/>
      <c r="C116" s="201"/>
      <c r="D116" s="201"/>
      <c r="E116" s="201" t="str">
        <f t="shared" si="1"/>
        <v/>
      </c>
      <c r="F116" s="60" t="str">
        <f t="shared" si="5"/>
        <v/>
      </c>
      <c r="G116" s="170" t="str">
        <f t="shared" si="6"/>
        <v/>
      </c>
      <c r="H116" s="206"/>
      <c r="I116" s="173"/>
      <c r="J116" s="178"/>
      <c r="K116" s="178"/>
      <c r="L116" s="165"/>
      <c r="M116" s="173"/>
      <c r="N116" s="178"/>
      <c r="O116" s="173"/>
      <c r="P116" s="165"/>
    </row>
    <row r="117" spans="1:16" ht="12.5">
      <c r="A117" s="204"/>
      <c r="B117" s="205"/>
      <c r="C117" s="201"/>
      <c r="D117" s="201"/>
      <c r="E117" s="201" t="str">
        <f t="shared" si="1"/>
        <v/>
      </c>
      <c r="F117" s="60" t="str">
        <f t="shared" si="5"/>
        <v/>
      </c>
      <c r="G117" s="170" t="str">
        <f t="shared" si="6"/>
        <v/>
      </c>
      <c r="H117" s="206"/>
      <c r="I117" s="173"/>
      <c r="J117" s="178"/>
      <c r="K117" s="178"/>
      <c r="L117" s="165"/>
      <c r="M117" s="173"/>
      <c r="N117" s="178"/>
      <c r="O117" s="173"/>
      <c r="P117" s="165"/>
    </row>
    <row r="118" spans="1:16" ht="12.5">
      <c r="A118" s="204"/>
      <c r="B118" s="205"/>
      <c r="C118" s="201"/>
      <c r="D118" s="201"/>
      <c r="E118" s="201" t="str">
        <f t="shared" si="1"/>
        <v/>
      </c>
      <c r="F118" s="60" t="str">
        <f t="shared" si="5"/>
        <v/>
      </c>
      <c r="G118" s="170" t="str">
        <f t="shared" si="6"/>
        <v/>
      </c>
      <c r="H118" s="206"/>
      <c r="I118" s="173"/>
      <c r="J118" s="178"/>
      <c r="K118" s="178"/>
      <c r="L118" s="165"/>
      <c r="M118" s="173"/>
      <c r="N118" s="178"/>
      <c r="O118" s="173"/>
      <c r="P118" s="165"/>
    </row>
    <row r="119" spans="1:16" ht="12.5">
      <c r="A119" s="204"/>
      <c r="B119" s="205"/>
      <c r="C119" s="201"/>
      <c r="D119" s="201"/>
      <c r="E119" s="201" t="str">
        <f t="shared" si="1"/>
        <v/>
      </c>
      <c r="F119" s="60" t="str">
        <f t="shared" si="5"/>
        <v/>
      </c>
      <c r="G119" s="170" t="str">
        <f t="shared" si="6"/>
        <v/>
      </c>
      <c r="H119" s="206"/>
      <c r="I119" s="173"/>
      <c r="J119" s="178"/>
      <c r="K119" s="178"/>
      <c r="L119" s="165"/>
      <c r="M119" s="173"/>
      <c r="N119" s="178"/>
      <c r="O119" s="173"/>
      <c r="P119" s="165"/>
    </row>
    <row r="120" spans="1:16" ht="12.5">
      <c r="A120" s="204"/>
      <c r="B120" s="205"/>
      <c r="C120" s="201"/>
      <c r="D120" s="201"/>
      <c r="E120" s="201" t="str">
        <f t="shared" si="1"/>
        <v/>
      </c>
      <c r="F120" s="60" t="str">
        <f t="shared" si="5"/>
        <v/>
      </c>
      <c r="G120" s="170" t="str">
        <f t="shared" si="6"/>
        <v/>
      </c>
      <c r="H120" s="206"/>
      <c r="I120" s="173"/>
      <c r="J120" s="178"/>
      <c r="K120" s="178"/>
      <c r="L120" s="165"/>
      <c r="M120" s="173"/>
      <c r="N120" s="178"/>
      <c r="O120" s="173"/>
      <c r="P120" s="165"/>
    </row>
    <row r="121" spans="1:16" ht="12.5">
      <c r="A121" s="204"/>
      <c r="B121" s="205"/>
      <c r="C121" s="201"/>
      <c r="D121" s="201"/>
      <c r="E121" s="201" t="str">
        <f t="shared" si="1"/>
        <v/>
      </c>
      <c r="F121" s="60" t="str">
        <f t="shared" si="5"/>
        <v/>
      </c>
      <c r="G121" s="170" t="str">
        <f t="shared" si="6"/>
        <v/>
      </c>
      <c r="H121" s="206"/>
      <c r="I121" s="173"/>
      <c r="J121" s="178"/>
      <c r="K121" s="178"/>
      <c r="L121" s="165"/>
      <c r="M121" s="173"/>
      <c r="N121" s="178"/>
      <c r="O121" s="173"/>
      <c r="P121" s="165"/>
    </row>
    <row r="122" spans="1:16" ht="12.5">
      <c r="A122" s="204"/>
      <c r="B122" s="205"/>
      <c r="C122" s="201"/>
      <c r="D122" s="201"/>
      <c r="E122" s="201" t="str">
        <f t="shared" si="1"/>
        <v/>
      </c>
      <c r="F122" s="60" t="str">
        <f t="shared" si="5"/>
        <v/>
      </c>
      <c r="G122" s="170" t="str">
        <f t="shared" si="6"/>
        <v/>
      </c>
      <c r="H122" s="206"/>
      <c r="I122" s="173"/>
      <c r="J122" s="178"/>
      <c r="K122" s="178"/>
      <c r="L122" s="165"/>
      <c r="M122" s="173"/>
      <c r="N122" s="178"/>
      <c r="O122" s="173"/>
      <c r="P122" s="165"/>
    </row>
    <row r="123" spans="1:16" ht="12.5">
      <c r="A123" s="204"/>
      <c r="B123" s="205"/>
      <c r="C123" s="201"/>
      <c r="D123" s="201"/>
      <c r="E123" s="201" t="str">
        <f t="shared" si="1"/>
        <v/>
      </c>
      <c r="F123" s="60" t="str">
        <f t="shared" si="5"/>
        <v/>
      </c>
      <c r="G123" s="170" t="str">
        <f t="shared" si="6"/>
        <v/>
      </c>
      <c r="H123" s="206"/>
      <c r="I123" s="173"/>
      <c r="J123" s="178"/>
      <c r="K123" s="178"/>
      <c r="L123" s="165"/>
      <c r="M123" s="173"/>
      <c r="N123" s="178"/>
      <c r="O123" s="173"/>
      <c r="P123" s="165"/>
    </row>
    <row r="124" spans="1:16" ht="12.5">
      <c r="A124" s="204"/>
      <c r="B124" s="205"/>
      <c r="C124" s="201"/>
      <c r="D124" s="201"/>
      <c r="E124" s="201" t="str">
        <f t="shared" si="1"/>
        <v/>
      </c>
      <c r="F124" s="60" t="str">
        <f t="shared" si="5"/>
        <v/>
      </c>
      <c r="G124" s="170" t="str">
        <f t="shared" si="6"/>
        <v/>
      </c>
      <c r="H124" s="206"/>
      <c r="I124" s="173"/>
      <c r="J124" s="178"/>
      <c r="K124" s="178"/>
      <c r="L124" s="165"/>
      <c r="M124" s="173"/>
      <c r="N124" s="178"/>
      <c r="O124" s="173"/>
      <c r="P124" s="165"/>
    </row>
    <row r="125" spans="1:16" ht="12.5">
      <c r="A125" s="204"/>
      <c r="B125" s="205"/>
      <c r="C125" s="201"/>
      <c r="D125" s="201"/>
      <c r="E125" s="201" t="str">
        <f t="shared" si="1"/>
        <v/>
      </c>
      <c r="F125" s="60" t="str">
        <f t="shared" si="5"/>
        <v/>
      </c>
      <c r="G125" s="170" t="str">
        <f t="shared" si="6"/>
        <v/>
      </c>
      <c r="H125" s="206"/>
      <c r="I125" s="173"/>
      <c r="J125" s="178"/>
      <c r="K125" s="178"/>
      <c r="L125" s="165"/>
      <c r="M125" s="173"/>
      <c r="N125" s="178"/>
      <c r="O125" s="173"/>
      <c r="P125" s="165"/>
    </row>
    <row r="126" spans="1:16" ht="12.5">
      <c r="A126" s="204"/>
      <c r="B126" s="205"/>
      <c r="C126" s="201"/>
      <c r="D126" s="201"/>
      <c r="E126" s="201" t="str">
        <f t="shared" si="1"/>
        <v/>
      </c>
      <c r="F126" s="60" t="str">
        <f t="shared" si="5"/>
        <v/>
      </c>
      <c r="G126" s="170" t="str">
        <f t="shared" si="6"/>
        <v/>
      </c>
      <c r="H126" s="206"/>
      <c r="I126" s="173"/>
      <c r="J126" s="178"/>
      <c r="K126" s="178"/>
      <c r="L126" s="165"/>
      <c r="M126" s="173"/>
      <c r="N126" s="178"/>
      <c r="O126" s="173"/>
      <c r="P126" s="165"/>
    </row>
    <row r="127" spans="1:16" ht="12.5">
      <c r="A127" s="204"/>
      <c r="B127" s="205"/>
      <c r="C127" s="201"/>
      <c r="D127" s="201"/>
      <c r="E127" s="201" t="str">
        <f t="shared" si="1"/>
        <v/>
      </c>
      <c r="F127" s="60" t="str">
        <f t="shared" si="5"/>
        <v/>
      </c>
      <c r="G127" s="170" t="str">
        <f t="shared" si="6"/>
        <v/>
      </c>
      <c r="H127" s="206"/>
      <c r="I127" s="173"/>
      <c r="J127" s="178"/>
      <c r="K127" s="178"/>
      <c r="L127" s="165"/>
      <c r="M127" s="173"/>
      <c r="N127" s="178"/>
      <c r="O127" s="173"/>
      <c r="P127" s="165"/>
    </row>
    <row r="128" spans="1:16" ht="12.5">
      <c r="A128" s="204"/>
      <c r="B128" s="205"/>
      <c r="C128" s="201"/>
      <c r="D128" s="201"/>
      <c r="E128" s="201" t="str">
        <f t="shared" si="1"/>
        <v/>
      </c>
      <c r="F128" s="60" t="str">
        <f t="shared" si="5"/>
        <v/>
      </c>
      <c r="G128" s="170" t="str">
        <f t="shared" si="6"/>
        <v/>
      </c>
      <c r="H128" s="206"/>
      <c r="I128" s="173"/>
      <c r="J128" s="178"/>
      <c r="K128" s="178"/>
      <c r="L128" s="165"/>
      <c r="M128" s="173"/>
      <c r="N128" s="178"/>
      <c r="O128" s="173"/>
      <c r="P128" s="165"/>
    </row>
    <row r="129" spans="1:16" ht="12.5">
      <c r="A129" s="204"/>
      <c r="B129" s="205"/>
      <c r="C129" s="201"/>
      <c r="D129" s="201"/>
      <c r="E129" s="201" t="str">
        <f t="shared" si="1"/>
        <v/>
      </c>
      <c r="F129" s="60" t="str">
        <f t="shared" si="5"/>
        <v/>
      </c>
      <c r="G129" s="170" t="str">
        <f t="shared" si="6"/>
        <v/>
      </c>
      <c r="H129" s="206"/>
      <c r="I129" s="173"/>
      <c r="J129" s="178"/>
      <c r="K129" s="178"/>
      <c r="L129" s="165"/>
      <c r="M129" s="173"/>
      <c r="N129" s="178"/>
      <c r="O129" s="173"/>
      <c r="P129" s="165"/>
    </row>
    <row r="130" spans="1:16" ht="12.5">
      <c r="A130" s="204"/>
      <c r="B130" s="205"/>
      <c r="C130" s="201"/>
      <c r="D130" s="201"/>
      <c r="E130" s="201" t="str">
        <f t="shared" si="1"/>
        <v/>
      </c>
      <c r="F130" s="60" t="str">
        <f t="shared" si="5"/>
        <v/>
      </c>
      <c r="G130" s="170" t="str">
        <f t="shared" si="6"/>
        <v/>
      </c>
      <c r="H130" s="206"/>
      <c r="I130" s="173"/>
      <c r="J130" s="178"/>
      <c r="K130" s="178"/>
      <c r="L130" s="165"/>
      <c r="M130" s="173"/>
      <c r="N130" s="178"/>
      <c r="O130" s="173"/>
      <c r="P130" s="165"/>
    </row>
    <row r="131" spans="1:16" ht="12.5">
      <c r="A131" s="204"/>
      <c r="B131" s="205"/>
      <c r="C131" s="201"/>
      <c r="D131" s="201"/>
      <c r="E131" s="201" t="str">
        <f t="shared" si="1"/>
        <v/>
      </c>
      <c r="F131" s="60" t="str">
        <f t="shared" si="5"/>
        <v/>
      </c>
      <c r="G131" s="170" t="str">
        <f t="shared" si="6"/>
        <v/>
      </c>
      <c r="H131" s="206"/>
      <c r="I131" s="173"/>
      <c r="J131" s="178"/>
      <c r="K131" s="178"/>
      <c r="L131" s="165"/>
      <c r="M131" s="173"/>
      <c r="N131" s="178"/>
      <c r="O131" s="173"/>
      <c r="P131" s="165"/>
    </row>
    <row r="132" spans="1:16" ht="12.5">
      <c r="A132" s="204"/>
      <c r="B132" s="205"/>
      <c r="C132" s="201"/>
      <c r="D132" s="201"/>
      <c r="E132" s="201" t="str">
        <f t="shared" si="1"/>
        <v/>
      </c>
      <c r="F132" s="60" t="str">
        <f t="shared" si="5"/>
        <v/>
      </c>
      <c r="G132" s="170" t="str">
        <f t="shared" si="6"/>
        <v/>
      </c>
      <c r="H132" s="206"/>
      <c r="I132" s="173"/>
      <c r="J132" s="178"/>
      <c r="K132" s="178"/>
      <c r="L132" s="165"/>
      <c r="M132" s="173"/>
      <c r="N132" s="178"/>
      <c r="O132" s="173"/>
      <c r="P132" s="165"/>
    </row>
    <row r="133" spans="1:16" ht="12.5">
      <c r="A133" s="204"/>
      <c r="B133" s="205"/>
      <c r="C133" s="201"/>
      <c r="D133" s="201"/>
      <c r="E133" s="201" t="str">
        <f t="shared" si="1"/>
        <v/>
      </c>
      <c r="F133" s="60" t="str">
        <f t="shared" si="5"/>
        <v/>
      </c>
      <c r="G133" s="170" t="str">
        <f t="shared" si="6"/>
        <v/>
      </c>
      <c r="H133" s="206"/>
      <c r="I133" s="173"/>
      <c r="J133" s="178"/>
      <c r="K133" s="178"/>
      <c r="L133" s="165"/>
      <c r="M133" s="173"/>
      <c r="N133" s="178"/>
      <c r="O133" s="173"/>
      <c r="P133" s="165"/>
    </row>
    <row r="134" spans="1:16" ht="12.5">
      <c r="A134" s="204"/>
      <c r="B134" s="205"/>
      <c r="C134" s="201"/>
      <c r="D134" s="201"/>
      <c r="E134" s="201" t="str">
        <f t="shared" si="1"/>
        <v/>
      </c>
      <c r="F134" s="60" t="str">
        <f t="shared" si="5"/>
        <v/>
      </c>
      <c r="G134" s="170" t="str">
        <f t="shared" si="6"/>
        <v/>
      </c>
      <c r="H134" s="206"/>
      <c r="I134" s="173"/>
      <c r="J134" s="178"/>
      <c r="K134" s="178"/>
      <c r="L134" s="165"/>
      <c r="M134" s="173"/>
      <c r="N134" s="178"/>
      <c r="O134" s="173"/>
      <c r="P134" s="165"/>
    </row>
    <row r="135" spans="1:16" ht="12.5">
      <c r="A135" s="204"/>
      <c r="B135" s="205"/>
      <c r="C135" s="201"/>
      <c r="D135" s="201"/>
      <c r="E135" s="201" t="str">
        <f t="shared" si="1"/>
        <v/>
      </c>
      <c r="F135" s="60" t="str">
        <f t="shared" ref="F135:F198" si="7">IF(NOT(ISBLANK($K135)),itemClassificationScheme,"")</f>
        <v/>
      </c>
      <c r="G135" s="170" t="str">
        <f t="shared" ref="G135:G198" si="8">IF(NOT(ISBLANK($P135)),currency,"")</f>
        <v/>
      </c>
      <c r="H135" s="206"/>
      <c r="I135" s="173"/>
      <c r="J135" s="178"/>
      <c r="K135" s="178"/>
      <c r="L135" s="165"/>
      <c r="M135" s="173"/>
      <c r="N135" s="178"/>
      <c r="O135" s="173"/>
      <c r="P135" s="165"/>
    </row>
    <row r="136" spans="1:16" ht="12.5">
      <c r="A136" s="204"/>
      <c r="B136" s="205"/>
      <c r="C136" s="201"/>
      <c r="D136" s="201"/>
      <c r="E136" s="201" t="str">
        <f t="shared" si="1"/>
        <v/>
      </c>
      <c r="F136" s="60" t="str">
        <f t="shared" si="7"/>
        <v/>
      </c>
      <c r="G136" s="170" t="str">
        <f t="shared" si="8"/>
        <v/>
      </c>
      <c r="H136" s="206"/>
      <c r="I136" s="173"/>
      <c r="J136" s="178"/>
      <c r="K136" s="178"/>
      <c r="L136" s="165"/>
      <c r="M136" s="173"/>
      <c r="N136" s="178"/>
      <c r="O136" s="173"/>
      <c r="P136" s="165"/>
    </row>
    <row r="137" spans="1:16" ht="12.5">
      <c r="A137" s="204"/>
      <c r="B137" s="205"/>
      <c r="C137" s="201"/>
      <c r="D137" s="201"/>
      <c r="E137" s="201" t="str">
        <f t="shared" si="1"/>
        <v/>
      </c>
      <c r="F137" s="60" t="str">
        <f t="shared" si="7"/>
        <v/>
      </c>
      <c r="G137" s="170" t="str">
        <f t="shared" si="8"/>
        <v/>
      </c>
      <c r="H137" s="206"/>
      <c r="I137" s="173"/>
      <c r="J137" s="178"/>
      <c r="K137" s="178"/>
      <c r="L137" s="165"/>
      <c r="M137" s="173"/>
      <c r="N137" s="178"/>
      <c r="O137" s="173"/>
      <c r="P137" s="165"/>
    </row>
    <row r="138" spans="1:16" ht="12.5">
      <c r="A138" s="204"/>
      <c r="B138" s="205"/>
      <c r="C138" s="201"/>
      <c r="D138" s="201"/>
      <c r="E138" s="201" t="str">
        <f t="shared" si="1"/>
        <v/>
      </c>
      <c r="F138" s="60" t="str">
        <f t="shared" si="7"/>
        <v/>
      </c>
      <c r="G138" s="170" t="str">
        <f t="shared" si="8"/>
        <v/>
      </c>
      <c r="H138" s="206"/>
      <c r="I138" s="173"/>
      <c r="J138" s="178"/>
      <c r="K138" s="178"/>
      <c r="L138" s="165"/>
      <c r="M138" s="173"/>
      <c r="N138" s="178"/>
      <c r="O138" s="173"/>
      <c r="P138" s="165"/>
    </row>
    <row r="139" spans="1:16" ht="12.5">
      <c r="A139" s="204"/>
      <c r="B139" s="205"/>
      <c r="C139" s="201"/>
      <c r="D139" s="201"/>
      <c r="E139" s="201" t="str">
        <f t="shared" si="1"/>
        <v/>
      </c>
      <c r="F139" s="60" t="str">
        <f t="shared" si="7"/>
        <v/>
      </c>
      <c r="G139" s="170" t="str">
        <f t="shared" si="8"/>
        <v/>
      </c>
      <c r="H139" s="206"/>
      <c r="I139" s="173"/>
      <c r="J139" s="178"/>
      <c r="K139" s="178"/>
      <c r="L139" s="165"/>
      <c r="M139" s="173"/>
      <c r="N139" s="178"/>
      <c r="O139" s="173"/>
      <c r="P139" s="165"/>
    </row>
    <row r="140" spans="1:16" ht="12.5">
      <c r="A140" s="204"/>
      <c r="B140" s="205"/>
      <c r="C140" s="201"/>
      <c r="D140" s="201"/>
      <c r="E140" s="201" t="str">
        <f t="shared" si="1"/>
        <v/>
      </c>
      <c r="F140" s="60" t="str">
        <f t="shared" si="7"/>
        <v/>
      </c>
      <c r="G140" s="170" t="str">
        <f t="shared" si="8"/>
        <v/>
      </c>
      <c r="H140" s="206"/>
      <c r="I140" s="173"/>
      <c r="J140" s="178"/>
      <c r="K140" s="178"/>
      <c r="L140" s="165"/>
      <c r="M140" s="173"/>
      <c r="N140" s="178"/>
      <c r="O140" s="173"/>
      <c r="P140" s="165"/>
    </row>
    <row r="141" spans="1:16" ht="12.5">
      <c r="A141" s="204"/>
      <c r="B141" s="205"/>
      <c r="C141" s="201"/>
      <c r="D141" s="201"/>
      <c r="E141" s="201" t="str">
        <f t="shared" si="1"/>
        <v/>
      </c>
      <c r="F141" s="60" t="str">
        <f t="shared" si="7"/>
        <v/>
      </c>
      <c r="G141" s="170" t="str">
        <f t="shared" si="8"/>
        <v/>
      </c>
      <c r="H141" s="206"/>
      <c r="I141" s="173"/>
      <c r="J141" s="178"/>
      <c r="K141" s="178"/>
      <c r="L141" s="165"/>
      <c r="M141" s="173"/>
      <c r="N141" s="178"/>
      <c r="O141" s="173"/>
      <c r="P141" s="165"/>
    </row>
    <row r="142" spans="1:16" ht="12.5">
      <c r="A142" s="204"/>
      <c r="B142" s="205"/>
      <c r="C142" s="201"/>
      <c r="D142" s="201"/>
      <c r="E142" s="201" t="str">
        <f t="shared" si="1"/>
        <v/>
      </c>
      <c r="F142" s="60" t="str">
        <f t="shared" si="7"/>
        <v/>
      </c>
      <c r="G142" s="170" t="str">
        <f t="shared" si="8"/>
        <v/>
      </c>
      <c r="H142" s="206"/>
      <c r="I142" s="173"/>
      <c r="J142" s="178"/>
      <c r="K142" s="178"/>
      <c r="L142" s="165"/>
      <c r="M142" s="173"/>
      <c r="N142" s="178"/>
      <c r="O142" s="173"/>
      <c r="P142" s="165"/>
    </row>
    <row r="143" spans="1:16" ht="12.5">
      <c r="A143" s="204"/>
      <c r="B143" s="205"/>
      <c r="C143" s="201"/>
      <c r="D143" s="201"/>
      <c r="E143" s="201" t="str">
        <f t="shared" si="1"/>
        <v/>
      </c>
      <c r="F143" s="60" t="str">
        <f t="shared" si="7"/>
        <v/>
      </c>
      <c r="G143" s="170" t="str">
        <f t="shared" si="8"/>
        <v/>
      </c>
      <c r="H143" s="206"/>
      <c r="I143" s="173"/>
      <c r="J143" s="178"/>
      <c r="K143" s="178"/>
      <c r="L143" s="165"/>
      <c r="M143" s="173"/>
      <c r="N143" s="178"/>
      <c r="O143" s="173"/>
      <c r="P143" s="165"/>
    </row>
    <row r="144" spans="1:16" ht="12.5">
      <c r="A144" s="204"/>
      <c r="B144" s="205"/>
      <c r="C144" s="201"/>
      <c r="D144" s="201"/>
      <c r="E144" s="201" t="str">
        <f t="shared" si="1"/>
        <v/>
      </c>
      <c r="F144" s="60" t="str">
        <f t="shared" si="7"/>
        <v/>
      </c>
      <c r="G144" s="170" t="str">
        <f t="shared" si="8"/>
        <v/>
      </c>
      <c r="H144" s="206"/>
      <c r="I144" s="173"/>
      <c r="J144" s="178"/>
      <c r="K144" s="178"/>
      <c r="L144" s="165"/>
      <c r="M144" s="173"/>
      <c r="N144" s="178"/>
      <c r="O144" s="173"/>
      <c r="P144" s="165"/>
    </row>
    <row r="145" spans="1:16" ht="12.5">
      <c r="A145" s="204"/>
      <c r="B145" s="205"/>
      <c r="C145" s="201"/>
      <c r="D145" s="201"/>
      <c r="E145" s="201" t="str">
        <f t="shared" si="1"/>
        <v/>
      </c>
      <c r="F145" s="60" t="str">
        <f t="shared" si="7"/>
        <v/>
      </c>
      <c r="G145" s="170" t="str">
        <f t="shared" si="8"/>
        <v/>
      </c>
      <c r="H145" s="206"/>
      <c r="I145" s="173"/>
      <c r="J145" s="178"/>
      <c r="K145" s="178"/>
      <c r="L145" s="165"/>
      <c r="M145" s="173"/>
      <c r="N145" s="178"/>
      <c r="O145" s="173"/>
      <c r="P145" s="165"/>
    </row>
    <row r="146" spans="1:16" ht="12.5">
      <c r="A146" s="204"/>
      <c r="B146" s="205"/>
      <c r="C146" s="201"/>
      <c r="D146" s="201"/>
      <c r="E146" s="201" t="str">
        <f t="shared" si="1"/>
        <v/>
      </c>
      <c r="F146" s="60" t="str">
        <f t="shared" si="7"/>
        <v/>
      </c>
      <c r="G146" s="170" t="str">
        <f t="shared" si="8"/>
        <v/>
      </c>
      <c r="H146" s="206"/>
      <c r="I146" s="173"/>
      <c r="J146" s="178"/>
      <c r="K146" s="178"/>
      <c r="L146" s="165"/>
      <c r="M146" s="173"/>
      <c r="N146" s="178"/>
      <c r="O146" s="173"/>
      <c r="P146" s="165"/>
    </row>
    <row r="147" spans="1:16" ht="12.5">
      <c r="A147" s="204"/>
      <c r="B147" s="205"/>
      <c r="C147" s="201"/>
      <c r="D147" s="201"/>
      <c r="E147" s="201" t="str">
        <f t="shared" si="1"/>
        <v/>
      </c>
      <c r="F147" s="60" t="str">
        <f t="shared" si="7"/>
        <v/>
      </c>
      <c r="G147" s="170" t="str">
        <f t="shared" si="8"/>
        <v/>
      </c>
      <c r="H147" s="206"/>
      <c r="I147" s="173"/>
      <c r="J147" s="178"/>
      <c r="K147" s="178"/>
      <c r="L147" s="165"/>
      <c r="M147" s="173"/>
      <c r="N147" s="178"/>
      <c r="O147" s="173"/>
      <c r="P147" s="165"/>
    </row>
    <row r="148" spans="1:16" ht="12.5">
      <c r="A148" s="204"/>
      <c r="B148" s="205"/>
      <c r="C148" s="201"/>
      <c r="D148" s="201"/>
      <c r="E148" s="201" t="str">
        <f t="shared" si="1"/>
        <v/>
      </c>
      <c r="F148" s="60" t="str">
        <f t="shared" si="7"/>
        <v/>
      </c>
      <c r="G148" s="170" t="str">
        <f t="shared" si="8"/>
        <v/>
      </c>
      <c r="H148" s="206"/>
      <c r="I148" s="173"/>
      <c r="J148" s="178"/>
      <c r="K148" s="178"/>
      <c r="L148" s="165"/>
      <c r="M148" s="173"/>
      <c r="N148" s="178"/>
      <c r="O148" s="173"/>
      <c r="P148" s="165"/>
    </row>
    <row r="149" spans="1:16" ht="12.5">
      <c r="A149" s="204"/>
      <c r="B149" s="205"/>
      <c r="C149" s="201"/>
      <c r="D149" s="201"/>
      <c r="E149" s="201" t="str">
        <f t="shared" si="1"/>
        <v/>
      </c>
      <c r="F149" s="60" t="str">
        <f t="shared" si="7"/>
        <v/>
      </c>
      <c r="G149" s="170" t="str">
        <f t="shared" si="8"/>
        <v/>
      </c>
      <c r="H149" s="206"/>
      <c r="I149" s="173"/>
      <c r="J149" s="178"/>
      <c r="K149" s="178"/>
      <c r="L149" s="165"/>
      <c r="M149" s="173"/>
      <c r="N149" s="178"/>
      <c r="O149" s="173"/>
      <c r="P149" s="165"/>
    </row>
    <row r="150" spans="1:16" ht="12.5">
      <c r="A150" s="204"/>
      <c r="B150" s="205"/>
      <c r="C150" s="201"/>
      <c r="D150" s="201"/>
      <c r="E150" s="201" t="str">
        <f t="shared" si="1"/>
        <v/>
      </c>
      <c r="F150" s="60" t="str">
        <f t="shared" si="7"/>
        <v/>
      </c>
      <c r="G150" s="170" t="str">
        <f t="shared" si="8"/>
        <v/>
      </c>
      <c r="H150" s="206"/>
      <c r="I150" s="173"/>
      <c r="J150" s="178"/>
      <c r="K150" s="178"/>
      <c r="L150" s="165"/>
      <c r="M150" s="173"/>
      <c r="N150" s="178"/>
      <c r="O150" s="173"/>
      <c r="P150" s="165"/>
    </row>
    <row r="151" spans="1:16" ht="12.5">
      <c r="A151" s="204"/>
      <c r="B151" s="205"/>
      <c r="C151" s="201"/>
      <c r="D151" s="201"/>
      <c r="E151" s="201" t="str">
        <f t="shared" si="1"/>
        <v/>
      </c>
      <c r="F151" s="60" t="str">
        <f t="shared" si="7"/>
        <v/>
      </c>
      <c r="G151" s="170" t="str">
        <f t="shared" si="8"/>
        <v/>
      </c>
      <c r="H151" s="206"/>
      <c r="I151" s="173"/>
      <c r="J151" s="178"/>
      <c r="K151" s="178"/>
      <c r="L151" s="165"/>
      <c r="M151" s="173"/>
      <c r="N151" s="178"/>
      <c r="O151" s="173"/>
      <c r="P151" s="165"/>
    </row>
    <row r="152" spans="1:16" ht="12.5">
      <c r="A152" s="204"/>
      <c r="B152" s="205"/>
      <c r="C152" s="201"/>
      <c r="D152" s="201"/>
      <c r="E152" s="201" t="str">
        <f t="shared" si="1"/>
        <v/>
      </c>
      <c r="F152" s="60" t="str">
        <f t="shared" si="7"/>
        <v/>
      </c>
      <c r="G152" s="170" t="str">
        <f t="shared" si="8"/>
        <v/>
      </c>
      <c r="H152" s="206"/>
      <c r="I152" s="173"/>
      <c r="J152" s="178"/>
      <c r="K152" s="178"/>
      <c r="L152" s="165"/>
      <c r="M152" s="173"/>
      <c r="N152" s="178"/>
      <c r="O152" s="173"/>
      <c r="P152" s="165"/>
    </row>
    <row r="153" spans="1:16" ht="12.5">
      <c r="A153" s="204"/>
      <c r="B153" s="205"/>
      <c r="C153" s="201"/>
      <c r="D153" s="201"/>
      <c r="E153" s="201" t="str">
        <f t="shared" si="1"/>
        <v/>
      </c>
      <c r="F153" s="60" t="str">
        <f t="shared" si="7"/>
        <v/>
      </c>
      <c r="G153" s="170" t="str">
        <f t="shared" si="8"/>
        <v/>
      </c>
      <c r="H153" s="206"/>
      <c r="I153" s="173"/>
      <c r="J153" s="178"/>
      <c r="K153" s="178"/>
      <c r="L153" s="165"/>
      <c r="M153" s="173"/>
      <c r="N153" s="178"/>
      <c r="O153" s="173"/>
      <c r="P153" s="165"/>
    </row>
    <row r="154" spans="1:16" ht="12.5">
      <c r="A154" s="204"/>
      <c r="B154" s="205"/>
      <c r="C154" s="201"/>
      <c r="D154" s="201"/>
      <c r="E154" s="201" t="str">
        <f t="shared" si="1"/>
        <v/>
      </c>
      <c r="F154" s="60" t="str">
        <f t="shared" si="7"/>
        <v/>
      </c>
      <c r="G154" s="170" t="str">
        <f t="shared" si="8"/>
        <v/>
      </c>
      <c r="H154" s="206"/>
      <c r="I154" s="173"/>
      <c r="J154" s="178"/>
      <c r="K154" s="178"/>
      <c r="L154" s="165"/>
      <c r="M154" s="173"/>
      <c r="N154" s="178"/>
      <c r="O154" s="173"/>
      <c r="P154" s="165"/>
    </row>
    <row r="155" spans="1:16" ht="12.5">
      <c r="A155" s="204"/>
      <c r="B155" s="205"/>
      <c r="C155" s="201"/>
      <c r="D155" s="201"/>
      <c r="E155" s="201" t="str">
        <f t="shared" si="1"/>
        <v/>
      </c>
      <c r="F155" s="60" t="str">
        <f t="shared" si="7"/>
        <v/>
      </c>
      <c r="G155" s="170" t="str">
        <f t="shared" si="8"/>
        <v/>
      </c>
      <c r="H155" s="206"/>
      <c r="I155" s="173"/>
      <c r="J155" s="178"/>
      <c r="K155" s="178"/>
      <c r="L155" s="165"/>
      <c r="M155" s="173"/>
      <c r="N155" s="178"/>
      <c r="O155" s="173"/>
      <c r="P155" s="165"/>
    </row>
    <row r="156" spans="1:16" ht="12.5">
      <c r="A156" s="204"/>
      <c r="B156" s="205"/>
      <c r="C156" s="201"/>
      <c r="D156" s="201"/>
      <c r="E156" s="201" t="str">
        <f t="shared" si="1"/>
        <v/>
      </c>
      <c r="F156" s="60" t="str">
        <f t="shared" si="7"/>
        <v/>
      </c>
      <c r="G156" s="170" t="str">
        <f t="shared" si="8"/>
        <v/>
      </c>
      <c r="H156" s="206"/>
      <c r="I156" s="173"/>
      <c r="J156" s="178"/>
      <c r="K156" s="178"/>
      <c r="L156" s="165"/>
      <c r="M156" s="173"/>
      <c r="N156" s="178"/>
      <c r="O156" s="173"/>
      <c r="P156" s="165"/>
    </row>
    <row r="157" spans="1:16" ht="12.5">
      <c r="A157" s="204"/>
      <c r="B157" s="205"/>
      <c r="C157" s="201"/>
      <c r="D157" s="201"/>
      <c r="E157" s="201" t="str">
        <f t="shared" si="1"/>
        <v/>
      </c>
      <c r="F157" s="60" t="str">
        <f t="shared" si="7"/>
        <v/>
      </c>
      <c r="G157" s="170" t="str">
        <f t="shared" si="8"/>
        <v/>
      </c>
      <c r="H157" s="206"/>
      <c r="I157" s="173"/>
      <c r="J157" s="178"/>
      <c r="K157" s="178"/>
      <c r="L157" s="165"/>
      <c r="M157" s="173"/>
      <c r="N157" s="178"/>
      <c r="O157" s="173"/>
      <c r="P157" s="165"/>
    </row>
    <row r="158" spans="1:16" ht="12.5">
      <c r="A158" s="204"/>
      <c r="B158" s="205"/>
      <c r="C158" s="201"/>
      <c r="D158" s="201"/>
      <c r="E158" s="201" t="str">
        <f t="shared" si="1"/>
        <v/>
      </c>
      <c r="F158" s="60" t="str">
        <f t="shared" si="7"/>
        <v/>
      </c>
      <c r="G158" s="170" t="str">
        <f t="shared" si="8"/>
        <v/>
      </c>
      <c r="H158" s="206"/>
      <c r="I158" s="173"/>
      <c r="J158" s="178"/>
      <c r="K158" s="178"/>
      <c r="L158" s="165"/>
      <c r="M158" s="173"/>
      <c r="N158" s="178"/>
      <c r="O158" s="173"/>
      <c r="P158" s="165"/>
    </row>
    <row r="159" spans="1:16" ht="12.5">
      <c r="A159" s="204"/>
      <c r="B159" s="205"/>
      <c r="C159" s="201"/>
      <c r="D159" s="201"/>
      <c r="E159" s="201" t="str">
        <f t="shared" si="1"/>
        <v/>
      </c>
      <c r="F159" s="60" t="str">
        <f t="shared" si="7"/>
        <v/>
      </c>
      <c r="G159" s="170" t="str">
        <f t="shared" si="8"/>
        <v/>
      </c>
      <c r="H159" s="206"/>
      <c r="I159" s="173"/>
      <c r="J159" s="178"/>
      <c r="K159" s="178"/>
      <c r="L159" s="165"/>
      <c r="M159" s="173"/>
      <c r="N159" s="178"/>
      <c r="O159" s="173"/>
      <c r="P159" s="165"/>
    </row>
    <row r="160" spans="1:16" ht="12.5">
      <c r="A160" s="204"/>
      <c r="B160" s="205"/>
      <c r="C160" s="201"/>
      <c r="D160" s="201"/>
      <c r="E160" s="201" t="str">
        <f t="shared" si="1"/>
        <v/>
      </c>
      <c r="F160" s="60" t="str">
        <f t="shared" si="7"/>
        <v/>
      </c>
      <c r="G160" s="170" t="str">
        <f t="shared" si="8"/>
        <v/>
      </c>
      <c r="H160" s="206"/>
      <c r="I160" s="173"/>
      <c r="J160" s="178"/>
      <c r="K160" s="178"/>
      <c r="L160" s="165"/>
      <c r="M160" s="173"/>
      <c r="N160" s="178"/>
      <c r="O160" s="173"/>
      <c r="P160" s="165"/>
    </row>
    <row r="161" spans="1:16" ht="12.5">
      <c r="A161" s="204"/>
      <c r="B161" s="205"/>
      <c r="C161" s="201"/>
      <c r="D161" s="201"/>
      <c r="E161" s="201" t="str">
        <f t="shared" si="1"/>
        <v/>
      </c>
      <c r="F161" s="60" t="str">
        <f t="shared" si="7"/>
        <v/>
      </c>
      <c r="G161" s="170" t="str">
        <f t="shared" si="8"/>
        <v/>
      </c>
      <c r="H161" s="206"/>
      <c r="I161" s="173"/>
      <c r="J161" s="178"/>
      <c r="K161" s="178"/>
      <c r="L161" s="165"/>
      <c r="M161" s="173"/>
      <c r="N161" s="178"/>
      <c r="O161" s="173"/>
      <c r="P161" s="165"/>
    </row>
    <row r="162" spans="1:16" ht="12.5">
      <c r="A162" s="204"/>
      <c r="B162" s="205"/>
      <c r="C162" s="201"/>
      <c r="D162" s="201"/>
      <c r="E162" s="201" t="str">
        <f t="shared" si="1"/>
        <v/>
      </c>
      <c r="F162" s="60" t="str">
        <f t="shared" si="7"/>
        <v/>
      </c>
      <c r="G162" s="170" t="str">
        <f t="shared" si="8"/>
        <v/>
      </c>
      <c r="H162" s="206"/>
      <c r="I162" s="173"/>
      <c r="J162" s="178"/>
      <c r="K162" s="178"/>
      <c r="L162" s="165"/>
      <c r="M162" s="173"/>
      <c r="N162" s="178"/>
      <c r="O162" s="173"/>
      <c r="P162" s="165"/>
    </row>
    <row r="163" spans="1:16" ht="12.5">
      <c r="A163" s="204"/>
      <c r="B163" s="205"/>
      <c r="C163" s="201"/>
      <c r="D163" s="201"/>
      <c r="E163" s="201" t="str">
        <f t="shared" si="1"/>
        <v/>
      </c>
      <c r="F163" s="60" t="str">
        <f t="shared" si="7"/>
        <v/>
      </c>
      <c r="G163" s="170" t="str">
        <f t="shared" si="8"/>
        <v/>
      </c>
      <c r="H163" s="206"/>
      <c r="I163" s="173"/>
      <c r="J163" s="178"/>
      <c r="K163" s="178"/>
      <c r="L163" s="165"/>
      <c r="M163" s="173"/>
      <c r="N163" s="178"/>
      <c r="O163" s="173"/>
      <c r="P163" s="165"/>
    </row>
    <row r="164" spans="1:16" ht="12.5">
      <c r="A164" s="204"/>
      <c r="B164" s="205"/>
      <c r="C164" s="201"/>
      <c r="D164" s="201"/>
      <c r="E164" s="201" t="str">
        <f t="shared" si="1"/>
        <v/>
      </c>
      <c r="F164" s="60" t="str">
        <f t="shared" si="7"/>
        <v/>
      </c>
      <c r="G164" s="170" t="str">
        <f t="shared" si="8"/>
        <v/>
      </c>
      <c r="H164" s="206"/>
      <c r="I164" s="173"/>
      <c r="J164" s="178"/>
      <c r="K164" s="178"/>
      <c r="L164" s="165"/>
      <c r="M164" s="173"/>
      <c r="N164" s="178"/>
      <c r="O164" s="173"/>
      <c r="P164" s="165"/>
    </row>
    <row r="165" spans="1:16" ht="12.5">
      <c r="A165" s="204"/>
      <c r="B165" s="205"/>
      <c r="C165" s="201"/>
      <c r="D165" s="201"/>
      <c r="E165" s="201" t="str">
        <f t="shared" si="1"/>
        <v/>
      </c>
      <c r="F165" s="60" t="str">
        <f t="shared" si="7"/>
        <v/>
      </c>
      <c r="G165" s="170" t="str">
        <f t="shared" si="8"/>
        <v/>
      </c>
      <c r="H165" s="206"/>
      <c r="I165" s="173"/>
      <c r="J165" s="178"/>
      <c r="K165" s="178"/>
      <c r="L165" s="165"/>
      <c r="M165" s="173"/>
      <c r="N165" s="178"/>
      <c r="O165" s="173"/>
      <c r="P165" s="165"/>
    </row>
    <row r="166" spans="1:16" ht="12.5">
      <c r="A166" s="204"/>
      <c r="B166" s="205"/>
      <c r="C166" s="201"/>
      <c r="D166" s="201"/>
      <c r="E166" s="201" t="str">
        <f t="shared" si="1"/>
        <v/>
      </c>
      <c r="F166" s="60" t="str">
        <f t="shared" si="7"/>
        <v/>
      </c>
      <c r="G166" s="170" t="str">
        <f t="shared" si="8"/>
        <v/>
      </c>
      <c r="H166" s="206"/>
      <c r="I166" s="173"/>
      <c r="J166" s="178"/>
      <c r="K166" s="178"/>
      <c r="L166" s="165"/>
      <c r="M166" s="173"/>
      <c r="N166" s="178"/>
      <c r="O166" s="173"/>
      <c r="P166" s="165"/>
    </row>
    <row r="167" spans="1:16" ht="12.5">
      <c r="A167" s="204"/>
      <c r="B167" s="205"/>
      <c r="C167" s="201"/>
      <c r="D167" s="201"/>
      <c r="E167" s="201" t="str">
        <f t="shared" si="1"/>
        <v/>
      </c>
      <c r="F167" s="60" t="str">
        <f t="shared" si="7"/>
        <v/>
      </c>
      <c r="G167" s="170" t="str">
        <f t="shared" si="8"/>
        <v/>
      </c>
      <c r="H167" s="206"/>
      <c r="I167" s="173"/>
      <c r="J167" s="178"/>
      <c r="K167" s="178"/>
      <c r="L167" s="165"/>
      <c r="M167" s="173"/>
      <c r="N167" s="178"/>
      <c r="O167" s="173"/>
      <c r="P167" s="165"/>
    </row>
    <row r="168" spans="1:16" ht="12.5">
      <c r="A168" s="204"/>
      <c r="B168" s="205"/>
      <c r="C168" s="201"/>
      <c r="D168" s="201"/>
      <c r="E168" s="201" t="str">
        <f t="shared" si="1"/>
        <v/>
      </c>
      <c r="F168" s="60" t="str">
        <f t="shared" si="7"/>
        <v/>
      </c>
      <c r="G168" s="170" t="str">
        <f t="shared" si="8"/>
        <v/>
      </c>
      <c r="H168" s="206"/>
      <c r="I168" s="173"/>
      <c r="J168" s="178"/>
      <c r="K168" s="178"/>
      <c r="L168" s="165"/>
      <c r="M168" s="173"/>
      <c r="N168" s="178"/>
      <c r="O168" s="173"/>
      <c r="P168" s="165"/>
    </row>
    <row r="169" spans="1:16" ht="12.5">
      <c r="A169" s="204"/>
      <c r="B169" s="205"/>
      <c r="C169" s="201"/>
      <c r="D169" s="201"/>
      <c r="E169" s="201" t="str">
        <f t="shared" si="1"/>
        <v/>
      </c>
      <c r="F169" s="60" t="str">
        <f t="shared" si="7"/>
        <v/>
      </c>
      <c r="G169" s="170" t="str">
        <f t="shared" si="8"/>
        <v/>
      </c>
      <c r="H169" s="206"/>
      <c r="I169" s="173"/>
      <c r="J169" s="178"/>
      <c r="K169" s="178"/>
      <c r="L169" s="165"/>
      <c r="M169" s="173"/>
      <c r="N169" s="178"/>
      <c r="O169" s="173"/>
      <c r="P169" s="165"/>
    </row>
    <row r="170" spans="1:16" ht="12.5">
      <c r="A170" s="204"/>
      <c r="B170" s="205"/>
      <c r="C170" s="201"/>
      <c r="D170" s="201"/>
      <c r="E170" s="201" t="str">
        <f t="shared" si="1"/>
        <v/>
      </c>
      <c r="F170" s="60" t="str">
        <f t="shared" si="7"/>
        <v/>
      </c>
      <c r="G170" s="170" t="str">
        <f t="shared" si="8"/>
        <v/>
      </c>
      <c r="H170" s="206"/>
      <c r="I170" s="173"/>
      <c r="J170" s="178"/>
      <c r="K170" s="178"/>
      <c r="L170" s="165"/>
      <c r="M170" s="173"/>
      <c r="N170" s="178"/>
      <c r="O170" s="173"/>
      <c r="P170" s="165"/>
    </row>
    <row r="171" spans="1:16" ht="12.5">
      <c r="A171" s="204"/>
      <c r="B171" s="205"/>
      <c r="C171" s="201"/>
      <c r="D171" s="201"/>
      <c r="E171" s="201" t="str">
        <f t="shared" si="1"/>
        <v/>
      </c>
      <c r="F171" s="60" t="str">
        <f t="shared" si="7"/>
        <v/>
      </c>
      <c r="G171" s="170" t="str">
        <f t="shared" si="8"/>
        <v/>
      </c>
      <c r="H171" s="206"/>
      <c r="I171" s="173"/>
      <c r="J171" s="178"/>
      <c r="K171" s="178"/>
      <c r="L171" s="165"/>
      <c r="M171" s="173"/>
      <c r="N171" s="178"/>
      <c r="O171" s="173"/>
      <c r="P171" s="165"/>
    </row>
    <row r="172" spans="1:16" ht="12.5">
      <c r="A172" s="204"/>
      <c r="B172" s="205"/>
      <c r="C172" s="201"/>
      <c r="D172" s="201"/>
      <c r="E172" s="201" t="str">
        <f t="shared" si="1"/>
        <v/>
      </c>
      <c r="F172" s="60" t="str">
        <f t="shared" si="7"/>
        <v/>
      </c>
      <c r="G172" s="170" t="str">
        <f t="shared" si="8"/>
        <v/>
      </c>
      <c r="H172" s="206"/>
      <c r="I172" s="173"/>
      <c r="J172" s="178"/>
      <c r="K172" s="178"/>
      <c r="L172" s="165"/>
      <c r="M172" s="173"/>
      <c r="N172" s="178"/>
      <c r="O172" s="173"/>
      <c r="P172" s="165"/>
    </row>
    <row r="173" spans="1:16" ht="12.5">
      <c r="A173" s="204"/>
      <c r="B173" s="205"/>
      <c r="C173" s="201"/>
      <c r="D173" s="201"/>
      <c r="E173" s="201" t="str">
        <f t="shared" si="1"/>
        <v/>
      </c>
      <c r="F173" s="60" t="str">
        <f t="shared" si="7"/>
        <v/>
      </c>
      <c r="G173" s="170" t="str">
        <f t="shared" si="8"/>
        <v/>
      </c>
      <c r="H173" s="206"/>
      <c r="I173" s="173"/>
      <c r="J173" s="178"/>
      <c r="K173" s="178"/>
      <c r="L173" s="165"/>
      <c r="M173" s="173"/>
      <c r="N173" s="178"/>
      <c r="O173" s="173"/>
      <c r="P173" s="165"/>
    </row>
    <row r="174" spans="1:16" ht="12.5">
      <c r="A174" s="204"/>
      <c r="B174" s="205"/>
      <c r="C174" s="201"/>
      <c r="D174" s="201"/>
      <c r="E174" s="201" t="str">
        <f t="shared" si="1"/>
        <v/>
      </c>
      <c r="F174" s="60" t="str">
        <f t="shared" si="7"/>
        <v/>
      </c>
      <c r="G174" s="170" t="str">
        <f t="shared" si="8"/>
        <v/>
      </c>
      <c r="H174" s="206"/>
      <c r="I174" s="173"/>
      <c r="J174" s="178"/>
      <c r="K174" s="178"/>
      <c r="L174" s="165"/>
      <c r="M174" s="173"/>
      <c r="N174" s="178"/>
      <c r="O174" s="173"/>
      <c r="P174" s="165"/>
    </row>
    <row r="175" spans="1:16" ht="12.5">
      <c r="A175" s="204"/>
      <c r="B175" s="205"/>
      <c r="C175" s="201"/>
      <c r="D175" s="201"/>
      <c r="E175" s="201" t="str">
        <f t="shared" si="1"/>
        <v/>
      </c>
      <c r="F175" s="60" t="str">
        <f t="shared" si="7"/>
        <v/>
      </c>
      <c r="G175" s="170" t="str">
        <f t="shared" si="8"/>
        <v/>
      </c>
      <c r="H175" s="206"/>
      <c r="I175" s="173"/>
      <c r="J175" s="178"/>
      <c r="K175" s="178"/>
      <c r="L175" s="165"/>
      <c r="M175" s="173"/>
      <c r="N175" s="178"/>
      <c r="O175" s="173"/>
      <c r="P175" s="165"/>
    </row>
    <row r="176" spans="1:16" ht="12.5">
      <c r="A176" s="204"/>
      <c r="B176" s="205"/>
      <c r="C176" s="201"/>
      <c r="D176" s="201"/>
      <c r="E176" s="201" t="str">
        <f t="shared" si="1"/>
        <v/>
      </c>
      <c r="F176" s="60" t="str">
        <f t="shared" si="7"/>
        <v/>
      </c>
      <c r="G176" s="170" t="str">
        <f t="shared" si="8"/>
        <v/>
      </c>
      <c r="H176" s="206"/>
      <c r="I176" s="173"/>
      <c r="J176" s="178"/>
      <c r="K176" s="178"/>
      <c r="L176" s="165"/>
      <c r="M176" s="173"/>
      <c r="N176" s="178"/>
      <c r="O176" s="173"/>
      <c r="P176" s="165"/>
    </row>
    <row r="177" spans="1:16" ht="12.5">
      <c r="A177" s="204"/>
      <c r="B177" s="205"/>
      <c r="C177" s="201"/>
      <c r="D177" s="201"/>
      <c r="E177" s="201" t="str">
        <f t="shared" si="1"/>
        <v/>
      </c>
      <c r="F177" s="60" t="str">
        <f t="shared" si="7"/>
        <v/>
      </c>
      <c r="G177" s="170" t="str">
        <f t="shared" si="8"/>
        <v/>
      </c>
      <c r="H177" s="206"/>
      <c r="I177" s="173"/>
      <c r="J177" s="178"/>
      <c r="K177" s="178"/>
      <c r="L177" s="165"/>
      <c r="M177" s="173"/>
      <c r="N177" s="178"/>
      <c r="O177" s="173"/>
      <c r="P177" s="165"/>
    </row>
    <row r="178" spans="1:16" ht="12.5">
      <c r="A178" s="204"/>
      <c r="B178" s="205"/>
      <c r="C178" s="201"/>
      <c r="D178" s="201"/>
      <c r="E178" s="201" t="str">
        <f t="shared" si="1"/>
        <v/>
      </c>
      <c r="F178" s="60" t="str">
        <f t="shared" si="7"/>
        <v/>
      </c>
      <c r="G178" s="170" t="str">
        <f t="shared" si="8"/>
        <v/>
      </c>
      <c r="H178" s="206"/>
      <c r="I178" s="173"/>
      <c r="J178" s="178"/>
      <c r="K178" s="178"/>
      <c r="L178" s="165"/>
      <c r="M178" s="173"/>
      <c r="N178" s="178"/>
      <c r="O178" s="173"/>
      <c r="P178" s="165"/>
    </row>
    <row r="179" spans="1:16" ht="12.5">
      <c r="A179" s="204"/>
      <c r="B179" s="205"/>
      <c r="C179" s="201"/>
      <c r="D179" s="201"/>
      <c r="E179" s="201" t="str">
        <f t="shared" si="1"/>
        <v/>
      </c>
      <c r="F179" s="60" t="str">
        <f t="shared" si="7"/>
        <v/>
      </c>
      <c r="G179" s="170" t="str">
        <f t="shared" si="8"/>
        <v/>
      </c>
      <c r="H179" s="206"/>
      <c r="I179" s="173"/>
      <c r="J179" s="178"/>
      <c r="K179" s="178"/>
      <c r="L179" s="165"/>
      <c r="M179" s="173"/>
      <c r="N179" s="178"/>
      <c r="O179" s="173"/>
      <c r="P179" s="165"/>
    </row>
    <row r="180" spans="1:16" ht="12.5">
      <c r="A180" s="204"/>
      <c r="B180" s="205"/>
      <c r="C180" s="201"/>
      <c r="D180" s="201"/>
      <c r="E180" s="201" t="str">
        <f t="shared" si="1"/>
        <v/>
      </c>
      <c r="F180" s="60" t="str">
        <f t="shared" si="7"/>
        <v/>
      </c>
      <c r="G180" s="170" t="str">
        <f t="shared" si="8"/>
        <v/>
      </c>
      <c r="H180" s="206"/>
      <c r="I180" s="173"/>
      <c r="J180" s="178"/>
      <c r="K180" s="178"/>
      <c r="L180" s="165"/>
      <c r="M180" s="173"/>
      <c r="N180" s="178"/>
      <c r="O180" s="173"/>
      <c r="P180" s="165"/>
    </row>
    <row r="181" spans="1:16" ht="12.5">
      <c r="A181" s="204"/>
      <c r="B181" s="205"/>
      <c r="C181" s="201"/>
      <c r="D181" s="201"/>
      <c r="E181" s="201" t="str">
        <f t="shared" si="1"/>
        <v/>
      </c>
      <c r="F181" s="60" t="str">
        <f t="shared" si="7"/>
        <v/>
      </c>
      <c r="G181" s="170" t="str">
        <f t="shared" si="8"/>
        <v/>
      </c>
      <c r="H181" s="206"/>
      <c r="I181" s="173"/>
      <c r="J181" s="178"/>
      <c r="K181" s="178"/>
      <c r="L181" s="165"/>
      <c r="M181" s="173"/>
      <c r="N181" s="178"/>
      <c r="O181" s="173"/>
      <c r="P181" s="165"/>
    </row>
    <row r="182" spans="1:16" ht="12.5">
      <c r="A182" s="204"/>
      <c r="B182" s="205"/>
      <c r="C182" s="201"/>
      <c r="D182" s="201"/>
      <c r="E182" s="201" t="str">
        <f t="shared" si="1"/>
        <v/>
      </c>
      <c r="F182" s="60" t="str">
        <f t="shared" si="7"/>
        <v/>
      </c>
      <c r="G182" s="170" t="str">
        <f t="shared" si="8"/>
        <v/>
      </c>
      <c r="H182" s="206"/>
      <c r="I182" s="173"/>
      <c r="J182" s="178"/>
      <c r="K182" s="178"/>
      <c r="L182" s="165"/>
      <c r="M182" s="173"/>
      <c r="N182" s="178"/>
      <c r="O182" s="173"/>
      <c r="P182" s="165"/>
    </row>
    <row r="183" spans="1:16" ht="12.5">
      <c r="A183" s="204"/>
      <c r="B183" s="205"/>
      <c r="C183" s="201"/>
      <c r="D183" s="201"/>
      <c r="E183" s="201" t="str">
        <f t="shared" si="1"/>
        <v/>
      </c>
      <c r="F183" s="60" t="str">
        <f t="shared" si="7"/>
        <v/>
      </c>
      <c r="G183" s="170" t="str">
        <f t="shared" si="8"/>
        <v/>
      </c>
      <c r="H183" s="206"/>
      <c r="I183" s="173"/>
      <c r="J183" s="178"/>
      <c r="K183" s="178"/>
      <c r="L183" s="165"/>
      <c r="M183" s="173"/>
      <c r="N183" s="178"/>
      <c r="O183" s="173"/>
      <c r="P183" s="165"/>
    </row>
    <row r="184" spans="1:16" ht="12.5">
      <c r="A184" s="204"/>
      <c r="B184" s="205"/>
      <c r="C184" s="201"/>
      <c r="D184" s="201"/>
      <c r="E184" s="201" t="str">
        <f t="shared" si="1"/>
        <v/>
      </c>
      <c r="F184" s="60" t="str">
        <f t="shared" si="7"/>
        <v/>
      </c>
      <c r="G184" s="170" t="str">
        <f t="shared" si="8"/>
        <v/>
      </c>
      <c r="H184" s="206"/>
      <c r="I184" s="173"/>
      <c r="J184" s="178"/>
      <c r="K184" s="178"/>
      <c r="L184" s="165"/>
      <c r="M184" s="173"/>
      <c r="N184" s="178"/>
      <c r="O184" s="173"/>
      <c r="P184" s="165"/>
    </row>
    <row r="185" spans="1:16" ht="12.5">
      <c r="A185" s="204"/>
      <c r="B185" s="205"/>
      <c r="C185" s="201"/>
      <c r="D185" s="201"/>
      <c r="E185" s="201" t="str">
        <f t="shared" si="1"/>
        <v/>
      </c>
      <c r="F185" s="60" t="str">
        <f t="shared" si="7"/>
        <v/>
      </c>
      <c r="G185" s="170" t="str">
        <f t="shared" si="8"/>
        <v/>
      </c>
      <c r="H185" s="206"/>
      <c r="I185" s="173"/>
      <c r="J185" s="178"/>
      <c r="K185" s="178"/>
      <c r="L185" s="165"/>
      <c r="M185" s="173"/>
      <c r="N185" s="178"/>
      <c r="O185" s="173"/>
      <c r="P185" s="165"/>
    </row>
    <row r="186" spans="1:16" ht="12.5">
      <c r="A186" s="204"/>
      <c r="B186" s="205"/>
      <c r="C186" s="201"/>
      <c r="D186" s="201"/>
      <c r="E186" s="201" t="str">
        <f t="shared" si="1"/>
        <v/>
      </c>
      <c r="F186" s="60" t="str">
        <f t="shared" si="7"/>
        <v/>
      </c>
      <c r="G186" s="170" t="str">
        <f t="shared" si="8"/>
        <v/>
      </c>
      <c r="H186" s="206"/>
      <c r="I186" s="173"/>
      <c r="J186" s="178"/>
      <c r="K186" s="178"/>
      <c r="L186" s="165"/>
      <c r="M186" s="173"/>
      <c r="N186" s="178"/>
      <c r="O186" s="173"/>
      <c r="P186" s="165"/>
    </row>
    <row r="187" spans="1:16" ht="12.5">
      <c r="A187" s="204"/>
      <c r="B187" s="205"/>
      <c r="C187" s="201"/>
      <c r="D187" s="201"/>
      <c r="E187" s="201" t="str">
        <f t="shared" si="1"/>
        <v/>
      </c>
      <c r="F187" s="60" t="str">
        <f t="shared" si="7"/>
        <v/>
      </c>
      <c r="G187" s="170" t="str">
        <f t="shared" si="8"/>
        <v/>
      </c>
      <c r="H187" s="206"/>
      <c r="I187" s="173"/>
      <c r="J187" s="178"/>
      <c r="K187" s="178"/>
      <c r="L187" s="165"/>
      <c r="M187" s="173"/>
      <c r="N187" s="178"/>
      <c r="O187" s="173"/>
      <c r="P187" s="165"/>
    </row>
    <row r="188" spans="1:16" ht="12.5">
      <c r="A188" s="204"/>
      <c r="B188" s="205"/>
      <c r="C188" s="201"/>
      <c r="D188" s="201"/>
      <c r="E188" s="201" t="str">
        <f t="shared" si="1"/>
        <v/>
      </c>
      <c r="F188" s="60" t="str">
        <f t="shared" si="7"/>
        <v/>
      </c>
      <c r="G188" s="170" t="str">
        <f t="shared" si="8"/>
        <v/>
      </c>
      <c r="H188" s="206"/>
      <c r="I188" s="173"/>
      <c r="J188" s="178"/>
      <c r="K188" s="178"/>
      <c r="L188" s="165"/>
      <c r="M188" s="173"/>
      <c r="N188" s="178"/>
      <c r="O188" s="173"/>
      <c r="P188" s="165"/>
    </row>
    <row r="189" spans="1:16" ht="12.5">
      <c r="A189" s="204"/>
      <c r="B189" s="205"/>
      <c r="C189" s="201"/>
      <c r="D189" s="201"/>
      <c r="E189" s="201" t="str">
        <f t="shared" si="1"/>
        <v/>
      </c>
      <c r="F189" s="60" t="str">
        <f t="shared" si="7"/>
        <v/>
      </c>
      <c r="G189" s="170" t="str">
        <f t="shared" si="8"/>
        <v/>
      </c>
      <c r="H189" s="206"/>
      <c r="I189" s="173"/>
      <c r="J189" s="178"/>
      <c r="K189" s="178"/>
      <c r="L189" s="165"/>
      <c r="M189" s="173"/>
      <c r="N189" s="178"/>
      <c r="O189" s="173"/>
      <c r="P189" s="165"/>
    </row>
    <row r="190" spans="1:16" ht="12.5">
      <c r="A190" s="204"/>
      <c r="B190" s="205"/>
      <c r="C190" s="201"/>
      <c r="D190" s="201"/>
      <c r="E190" s="201" t="str">
        <f t="shared" si="1"/>
        <v/>
      </c>
      <c r="F190" s="60" t="str">
        <f t="shared" si="7"/>
        <v/>
      </c>
      <c r="G190" s="170" t="str">
        <f t="shared" si="8"/>
        <v/>
      </c>
      <c r="H190" s="206"/>
      <c r="I190" s="173"/>
      <c r="J190" s="178"/>
      <c r="K190" s="178"/>
      <c r="L190" s="165"/>
      <c r="M190" s="173"/>
      <c r="N190" s="178"/>
      <c r="O190" s="173"/>
      <c r="P190" s="165"/>
    </row>
    <row r="191" spans="1:16" ht="12.5">
      <c r="A191" s="204"/>
      <c r="B191" s="205"/>
      <c r="C191" s="201"/>
      <c r="D191" s="201"/>
      <c r="E191" s="201" t="str">
        <f t="shared" si="1"/>
        <v/>
      </c>
      <c r="F191" s="60" t="str">
        <f t="shared" si="7"/>
        <v/>
      </c>
      <c r="G191" s="170" t="str">
        <f t="shared" si="8"/>
        <v/>
      </c>
      <c r="H191" s="206"/>
      <c r="I191" s="173"/>
      <c r="J191" s="178"/>
      <c r="K191" s="178"/>
      <c r="L191" s="165"/>
      <c r="M191" s="173"/>
      <c r="N191" s="178"/>
      <c r="O191" s="173"/>
      <c r="P191" s="165"/>
    </row>
    <row r="192" spans="1:16" ht="12.5">
      <c r="A192" s="204"/>
      <c r="B192" s="205"/>
      <c r="C192" s="201"/>
      <c r="D192" s="201"/>
      <c r="E192" s="201" t="str">
        <f t="shared" si="1"/>
        <v/>
      </c>
      <c r="F192" s="60" t="str">
        <f t="shared" si="7"/>
        <v/>
      </c>
      <c r="G192" s="170" t="str">
        <f t="shared" si="8"/>
        <v/>
      </c>
      <c r="H192" s="206"/>
      <c r="I192" s="173"/>
      <c r="J192" s="178"/>
      <c r="K192" s="178"/>
      <c r="L192" s="165"/>
      <c r="M192" s="173"/>
      <c r="N192" s="178"/>
      <c r="O192" s="173"/>
      <c r="P192" s="165"/>
    </row>
    <row r="193" spans="1:16" ht="12.5">
      <c r="A193" s="204"/>
      <c r="B193" s="205"/>
      <c r="C193" s="201"/>
      <c r="D193" s="201"/>
      <c r="E193" s="201" t="str">
        <f t="shared" si="1"/>
        <v/>
      </c>
      <c r="F193" s="60" t="str">
        <f t="shared" si="7"/>
        <v/>
      </c>
      <c r="G193" s="170" t="str">
        <f t="shared" si="8"/>
        <v/>
      </c>
      <c r="H193" s="206"/>
      <c r="I193" s="173"/>
      <c r="J193" s="178"/>
      <c r="K193" s="178"/>
      <c r="L193" s="165"/>
      <c r="M193" s="173"/>
      <c r="N193" s="178"/>
      <c r="O193" s="173"/>
      <c r="P193" s="165"/>
    </row>
    <row r="194" spans="1:16" ht="12.5">
      <c r="A194" s="204"/>
      <c r="B194" s="205"/>
      <c r="C194" s="201"/>
      <c r="D194" s="201"/>
      <c r="E194" s="201" t="str">
        <f t="shared" si="1"/>
        <v/>
      </c>
      <c r="F194" s="60" t="str">
        <f t="shared" si="7"/>
        <v/>
      </c>
      <c r="G194" s="170" t="str">
        <f t="shared" si="8"/>
        <v/>
      </c>
      <c r="H194" s="206"/>
      <c r="I194" s="173"/>
      <c r="J194" s="178"/>
      <c r="K194" s="178"/>
      <c r="L194" s="165"/>
      <c r="M194" s="173"/>
      <c r="N194" s="178"/>
      <c r="O194" s="173"/>
      <c r="P194" s="165"/>
    </row>
    <row r="195" spans="1:16" ht="12.5">
      <c r="A195" s="204"/>
      <c r="B195" s="205"/>
      <c r="C195" s="201"/>
      <c r="D195" s="201"/>
      <c r="E195" s="201" t="str">
        <f t="shared" si="1"/>
        <v/>
      </c>
      <c r="F195" s="60" t="str">
        <f t="shared" si="7"/>
        <v/>
      </c>
      <c r="G195" s="170" t="str">
        <f t="shared" si="8"/>
        <v/>
      </c>
      <c r="H195" s="206"/>
      <c r="I195" s="173"/>
      <c r="J195" s="178"/>
      <c r="K195" s="178"/>
      <c r="L195" s="165"/>
      <c r="M195" s="173"/>
      <c r="N195" s="178"/>
      <c r="O195" s="173"/>
      <c r="P195" s="165"/>
    </row>
    <row r="196" spans="1:16" ht="12.5">
      <c r="A196" s="204"/>
      <c r="B196" s="205"/>
      <c r="C196" s="201"/>
      <c r="D196" s="201"/>
      <c r="E196" s="201" t="str">
        <f t="shared" si="1"/>
        <v/>
      </c>
      <c r="F196" s="60" t="str">
        <f t="shared" si="7"/>
        <v/>
      </c>
      <c r="G196" s="170" t="str">
        <f t="shared" si="8"/>
        <v/>
      </c>
      <c r="H196" s="206"/>
      <c r="I196" s="173"/>
      <c r="J196" s="178"/>
      <c r="K196" s="178"/>
      <c r="L196" s="165"/>
      <c r="M196" s="173"/>
      <c r="N196" s="178"/>
      <c r="O196" s="173"/>
      <c r="P196" s="165"/>
    </row>
    <row r="197" spans="1:16" ht="12.5">
      <c r="A197" s="204"/>
      <c r="B197" s="205"/>
      <c r="C197" s="201"/>
      <c r="D197" s="201"/>
      <c r="E197" s="201" t="str">
        <f t="shared" si="1"/>
        <v/>
      </c>
      <c r="F197" s="60" t="str">
        <f t="shared" si="7"/>
        <v/>
      </c>
      <c r="G197" s="170" t="str">
        <f t="shared" si="8"/>
        <v/>
      </c>
      <c r="H197" s="206"/>
      <c r="I197" s="173"/>
      <c r="J197" s="178"/>
      <c r="K197" s="178"/>
      <c r="L197" s="165"/>
      <c r="M197" s="173"/>
      <c r="N197" s="178"/>
      <c r="O197" s="173"/>
      <c r="P197" s="165"/>
    </row>
    <row r="198" spans="1:16" ht="12.5">
      <c r="A198" s="204"/>
      <c r="B198" s="205"/>
      <c r="C198" s="201"/>
      <c r="D198" s="201"/>
      <c r="E198" s="201" t="str">
        <f t="shared" si="1"/>
        <v/>
      </c>
      <c r="F198" s="60" t="str">
        <f t="shared" si="7"/>
        <v/>
      </c>
      <c r="G198" s="170" t="str">
        <f t="shared" si="8"/>
        <v/>
      </c>
      <c r="H198" s="206"/>
      <c r="I198" s="173"/>
      <c r="J198" s="178"/>
      <c r="K198" s="178"/>
      <c r="L198" s="165"/>
      <c r="M198" s="173"/>
      <c r="N198" s="178"/>
      <c r="O198" s="173"/>
      <c r="P198" s="165"/>
    </row>
    <row r="199" spans="1:16" ht="12.5">
      <c r="A199" s="204"/>
      <c r="B199" s="205"/>
      <c r="C199" s="201"/>
      <c r="D199" s="201"/>
      <c r="E199" s="201" t="str">
        <f t="shared" si="1"/>
        <v/>
      </c>
      <c r="F199" s="60" t="str">
        <f t="shared" ref="F199:F262" si="9">IF(NOT(ISBLANK($K199)),itemClassificationScheme,"")</f>
        <v/>
      </c>
      <c r="G199" s="170" t="str">
        <f t="shared" ref="G199:G262" si="10">IF(NOT(ISBLANK($P199)),currency,"")</f>
        <v/>
      </c>
      <c r="H199" s="206"/>
      <c r="I199" s="173"/>
      <c r="J199" s="178"/>
      <c r="K199" s="178"/>
      <c r="L199" s="165"/>
      <c r="M199" s="173"/>
      <c r="N199" s="178"/>
      <c r="O199" s="173"/>
      <c r="P199" s="165"/>
    </row>
    <row r="200" spans="1:16" ht="12.5">
      <c r="A200" s="204"/>
      <c r="B200" s="205"/>
      <c r="C200" s="201"/>
      <c r="D200" s="201"/>
      <c r="E200" s="201" t="str">
        <f t="shared" si="1"/>
        <v/>
      </c>
      <c r="F200" s="60" t="str">
        <f t="shared" si="9"/>
        <v/>
      </c>
      <c r="G200" s="170" t="str">
        <f t="shared" si="10"/>
        <v/>
      </c>
      <c r="H200" s="206"/>
      <c r="I200" s="173"/>
      <c r="J200" s="178"/>
      <c r="K200" s="178"/>
      <c r="L200" s="165"/>
      <c r="M200" s="173"/>
      <c r="N200" s="178"/>
      <c r="O200" s="173"/>
      <c r="P200" s="165"/>
    </row>
    <row r="201" spans="1:16" ht="12.5">
      <c r="A201" s="204"/>
      <c r="B201" s="205"/>
      <c r="C201" s="201"/>
      <c r="D201" s="201"/>
      <c r="E201" s="201" t="str">
        <f t="shared" si="1"/>
        <v/>
      </c>
      <c r="F201" s="60" t="str">
        <f t="shared" si="9"/>
        <v/>
      </c>
      <c r="G201" s="170" t="str">
        <f t="shared" si="10"/>
        <v/>
      </c>
      <c r="H201" s="206"/>
      <c r="I201" s="173"/>
      <c r="J201" s="178"/>
      <c r="K201" s="178"/>
      <c r="L201" s="165"/>
      <c r="M201" s="173"/>
      <c r="N201" s="178"/>
      <c r="O201" s="173"/>
      <c r="P201" s="165"/>
    </row>
    <row r="202" spans="1:16" ht="12.5">
      <c r="A202" s="204"/>
      <c r="B202" s="205"/>
      <c r="C202" s="201"/>
      <c r="D202" s="201"/>
      <c r="E202" s="201" t="str">
        <f t="shared" si="1"/>
        <v/>
      </c>
      <c r="F202" s="60" t="str">
        <f t="shared" si="9"/>
        <v/>
      </c>
      <c r="G202" s="170" t="str">
        <f t="shared" si="10"/>
        <v/>
      </c>
      <c r="H202" s="206"/>
      <c r="I202" s="173"/>
      <c r="J202" s="178"/>
      <c r="K202" s="178"/>
      <c r="L202" s="165"/>
      <c r="M202" s="173"/>
      <c r="N202" s="178"/>
      <c r="O202" s="173"/>
      <c r="P202" s="165"/>
    </row>
    <row r="203" spans="1:16" ht="12.5">
      <c r="A203" s="204"/>
      <c r="B203" s="205"/>
      <c r="C203" s="201"/>
      <c r="D203" s="201"/>
      <c r="E203" s="201" t="str">
        <f t="shared" si="1"/>
        <v/>
      </c>
      <c r="F203" s="60" t="str">
        <f t="shared" si="9"/>
        <v/>
      </c>
      <c r="G203" s="170" t="str">
        <f t="shared" si="10"/>
        <v/>
      </c>
      <c r="H203" s="206"/>
      <c r="I203" s="173"/>
      <c r="J203" s="178"/>
      <c r="K203" s="178"/>
      <c r="L203" s="165"/>
      <c r="M203" s="173"/>
      <c r="N203" s="178"/>
      <c r="O203" s="173"/>
      <c r="P203" s="165"/>
    </row>
    <row r="204" spans="1:16" ht="12.5">
      <c r="A204" s="204"/>
      <c r="B204" s="205"/>
      <c r="C204" s="201"/>
      <c r="D204" s="201"/>
      <c r="E204" s="201" t="str">
        <f t="shared" si="1"/>
        <v/>
      </c>
      <c r="F204" s="60" t="str">
        <f t="shared" si="9"/>
        <v/>
      </c>
      <c r="G204" s="170" t="str">
        <f t="shared" si="10"/>
        <v/>
      </c>
      <c r="H204" s="206"/>
      <c r="I204" s="173"/>
      <c r="J204" s="178"/>
      <c r="K204" s="178"/>
      <c r="L204" s="165"/>
      <c r="M204" s="173"/>
      <c r="N204" s="178"/>
      <c r="O204" s="173"/>
      <c r="P204" s="165"/>
    </row>
    <row r="205" spans="1:16" ht="12.5">
      <c r="A205" s="204"/>
      <c r="B205" s="205"/>
      <c r="C205" s="201"/>
      <c r="D205" s="201"/>
      <c r="E205" s="201" t="str">
        <f t="shared" si="1"/>
        <v/>
      </c>
      <c r="F205" s="60" t="str">
        <f t="shared" si="9"/>
        <v/>
      </c>
      <c r="G205" s="170" t="str">
        <f t="shared" si="10"/>
        <v/>
      </c>
      <c r="H205" s="206"/>
      <c r="I205" s="173"/>
      <c r="J205" s="178"/>
      <c r="K205" s="178"/>
      <c r="L205" s="165"/>
      <c r="M205" s="173"/>
      <c r="N205" s="178"/>
      <c r="O205" s="173"/>
      <c r="P205" s="165"/>
    </row>
    <row r="206" spans="1:16" ht="12.5">
      <c r="A206" s="204"/>
      <c r="B206" s="205"/>
      <c r="C206" s="201"/>
      <c r="D206" s="201"/>
      <c r="E206" s="201" t="str">
        <f t="shared" si="1"/>
        <v/>
      </c>
      <c r="F206" s="60" t="str">
        <f t="shared" si="9"/>
        <v/>
      </c>
      <c r="G206" s="170" t="str">
        <f t="shared" si="10"/>
        <v/>
      </c>
      <c r="H206" s="206"/>
      <c r="I206" s="173"/>
      <c r="J206" s="178"/>
      <c r="K206" s="178"/>
      <c r="L206" s="165"/>
      <c r="M206" s="173"/>
      <c r="N206" s="178"/>
      <c r="O206" s="173"/>
      <c r="P206" s="165"/>
    </row>
    <row r="207" spans="1:16" ht="12.5">
      <c r="A207" s="204"/>
      <c r="B207" s="205"/>
      <c r="C207" s="201"/>
      <c r="D207" s="201"/>
      <c r="E207" s="201" t="str">
        <f t="shared" si="1"/>
        <v/>
      </c>
      <c r="F207" s="60" t="str">
        <f t="shared" si="9"/>
        <v/>
      </c>
      <c r="G207" s="170" t="str">
        <f t="shared" si="10"/>
        <v/>
      </c>
      <c r="H207" s="206"/>
      <c r="I207" s="173"/>
      <c r="J207" s="178"/>
      <c r="K207" s="178"/>
      <c r="L207" s="165"/>
      <c r="M207" s="173"/>
      <c r="N207" s="178"/>
      <c r="O207" s="173"/>
      <c r="P207" s="165"/>
    </row>
    <row r="208" spans="1:16" ht="12.5">
      <c r="A208" s="204"/>
      <c r="B208" s="205"/>
      <c r="C208" s="201"/>
      <c r="D208" s="201"/>
      <c r="E208" s="201" t="str">
        <f t="shared" si="1"/>
        <v/>
      </c>
      <c r="F208" s="60" t="str">
        <f t="shared" si="9"/>
        <v/>
      </c>
      <c r="G208" s="170" t="str">
        <f t="shared" si="10"/>
        <v/>
      </c>
      <c r="H208" s="206"/>
      <c r="I208" s="173"/>
      <c r="J208" s="178"/>
      <c r="K208" s="178"/>
      <c r="L208" s="165"/>
      <c r="M208" s="173"/>
      <c r="N208" s="178"/>
      <c r="O208" s="173"/>
      <c r="P208" s="165"/>
    </row>
    <row r="209" spans="1:16" ht="12.5">
      <c r="A209" s="204"/>
      <c r="B209" s="205"/>
      <c r="C209" s="201"/>
      <c r="D209" s="201"/>
      <c r="E209" s="201" t="str">
        <f t="shared" si="1"/>
        <v/>
      </c>
      <c r="F209" s="60" t="str">
        <f t="shared" si="9"/>
        <v/>
      </c>
      <c r="G209" s="170" t="str">
        <f t="shared" si="10"/>
        <v/>
      </c>
      <c r="H209" s="206"/>
      <c r="I209" s="173"/>
      <c r="J209" s="178"/>
      <c r="K209" s="178"/>
      <c r="L209" s="165"/>
      <c r="M209" s="173"/>
      <c r="N209" s="178"/>
      <c r="O209" s="173"/>
      <c r="P209" s="165"/>
    </row>
    <row r="210" spans="1:16" ht="12.5">
      <c r="A210" s="204"/>
      <c r="B210" s="205"/>
      <c r="C210" s="201"/>
      <c r="D210" s="201"/>
      <c r="E210" s="201" t="str">
        <f t="shared" si="1"/>
        <v/>
      </c>
      <c r="F210" s="60" t="str">
        <f t="shared" si="9"/>
        <v/>
      </c>
      <c r="G210" s="170" t="str">
        <f t="shared" si="10"/>
        <v/>
      </c>
      <c r="H210" s="206"/>
      <c r="I210" s="173"/>
      <c r="J210" s="178"/>
      <c r="K210" s="178"/>
      <c r="L210" s="165"/>
      <c r="M210" s="173"/>
      <c r="N210" s="178"/>
      <c r="O210" s="173"/>
      <c r="P210" s="165"/>
    </row>
    <row r="211" spans="1:16" ht="12.5">
      <c r="A211" s="204"/>
      <c r="B211" s="205"/>
      <c r="C211" s="201"/>
      <c r="D211" s="201"/>
      <c r="E211" s="201" t="str">
        <f t="shared" si="1"/>
        <v/>
      </c>
      <c r="F211" s="60" t="str">
        <f t="shared" si="9"/>
        <v/>
      </c>
      <c r="G211" s="170" t="str">
        <f t="shared" si="10"/>
        <v/>
      </c>
      <c r="H211" s="206"/>
      <c r="I211" s="173"/>
      <c r="J211" s="178"/>
      <c r="K211" s="178"/>
      <c r="L211" s="165"/>
      <c r="M211" s="173"/>
      <c r="N211" s="178"/>
      <c r="O211" s="173"/>
      <c r="P211" s="165"/>
    </row>
    <row r="212" spans="1:16" ht="12.5">
      <c r="A212" s="204"/>
      <c r="B212" s="205"/>
      <c r="C212" s="201"/>
      <c r="D212" s="201"/>
      <c r="E212" s="201" t="str">
        <f t="shared" si="1"/>
        <v/>
      </c>
      <c r="F212" s="60" t="str">
        <f t="shared" si="9"/>
        <v/>
      </c>
      <c r="G212" s="170" t="str">
        <f t="shared" si="10"/>
        <v/>
      </c>
      <c r="H212" s="206"/>
      <c r="I212" s="173"/>
      <c r="J212" s="178"/>
      <c r="K212" s="178"/>
      <c r="L212" s="165"/>
      <c r="M212" s="173"/>
      <c r="N212" s="178"/>
      <c r="O212" s="173"/>
      <c r="P212" s="165"/>
    </row>
    <row r="213" spans="1:16" ht="12.5">
      <c r="A213" s="204"/>
      <c r="B213" s="205"/>
      <c r="C213" s="201"/>
      <c r="D213" s="201"/>
      <c r="E213" s="201" t="str">
        <f t="shared" si="1"/>
        <v/>
      </c>
      <c r="F213" s="60" t="str">
        <f t="shared" si="9"/>
        <v/>
      </c>
      <c r="G213" s="170" t="str">
        <f t="shared" si="10"/>
        <v/>
      </c>
      <c r="H213" s="206"/>
      <c r="I213" s="173"/>
      <c r="J213" s="178"/>
      <c r="K213" s="178"/>
      <c r="L213" s="165"/>
      <c r="M213" s="173"/>
      <c r="N213" s="178"/>
      <c r="O213" s="173"/>
      <c r="P213" s="165"/>
    </row>
    <row r="214" spans="1:16" ht="12.5">
      <c r="A214" s="204"/>
      <c r="B214" s="205"/>
      <c r="C214" s="201"/>
      <c r="D214" s="201"/>
      <c r="E214" s="201" t="str">
        <f t="shared" si="1"/>
        <v/>
      </c>
      <c r="F214" s="60" t="str">
        <f t="shared" si="9"/>
        <v/>
      </c>
      <c r="G214" s="170" t="str">
        <f t="shared" si="10"/>
        <v/>
      </c>
      <c r="H214" s="206"/>
      <c r="I214" s="173"/>
      <c r="J214" s="178"/>
      <c r="K214" s="178"/>
      <c r="L214" s="165"/>
      <c r="M214" s="173"/>
      <c r="N214" s="178"/>
      <c r="O214" s="173"/>
      <c r="P214" s="165"/>
    </row>
    <row r="215" spans="1:16" ht="12.5">
      <c r="A215" s="204"/>
      <c r="B215" s="205"/>
      <c r="C215" s="201"/>
      <c r="D215" s="201"/>
      <c r="E215" s="201" t="str">
        <f t="shared" si="1"/>
        <v/>
      </c>
      <c r="F215" s="60" t="str">
        <f t="shared" si="9"/>
        <v/>
      </c>
      <c r="G215" s="170" t="str">
        <f t="shared" si="10"/>
        <v/>
      </c>
      <c r="H215" s="206"/>
      <c r="I215" s="173"/>
      <c r="J215" s="178"/>
      <c r="K215" s="178"/>
      <c r="L215" s="165"/>
      <c r="M215" s="173"/>
      <c r="N215" s="178"/>
      <c r="O215" s="173"/>
      <c r="P215" s="165"/>
    </row>
    <row r="216" spans="1:16" ht="12.5">
      <c r="A216" s="204"/>
      <c r="B216" s="205"/>
      <c r="C216" s="201"/>
      <c r="D216" s="201"/>
      <c r="E216" s="201" t="str">
        <f t="shared" si="1"/>
        <v/>
      </c>
      <c r="F216" s="60" t="str">
        <f t="shared" si="9"/>
        <v/>
      </c>
      <c r="G216" s="170" t="str">
        <f t="shared" si="10"/>
        <v/>
      </c>
      <c r="H216" s="206"/>
      <c r="I216" s="173"/>
      <c r="J216" s="178"/>
      <c r="K216" s="178"/>
      <c r="L216" s="165"/>
      <c r="M216" s="173"/>
      <c r="N216" s="178"/>
      <c r="O216" s="173"/>
      <c r="P216" s="165"/>
    </row>
    <row r="217" spans="1:16" ht="12.5">
      <c r="A217" s="204"/>
      <c r="B217" s="205"/>
      <c r="C217" s="201"/>
      <c r="D217" s="201"/>
      <c r="E217" s="201" t="str">
        <f t="shared" si="1"/>
        <v/>
      </c>
      <c r="F217" s="60" t="str">
        <f t="shared" si="9"/>
        <v/>
      </c>
      <c r="G217" s="170" t="str">
        <f t="shared" si="10"/>
        <v/>
      </c>
      <c r="H217" s="206"/>
      <c r="I217" s="173"/>
      <c r="J217" s="178"/>
      <c r="K217" s="178"/>
      <c r="L217" s="165"/>
      <c r="M217" s="173"/>
      <c r="N217" s="178"/>
      <c r="O217" s="173"/>
      <c r="P217" s="165"/>
    </row>
    <row r="218" spans="1:16" ht="12.5">
      <c r="A218" s="204"/>
      <c r="B218" s="205"/>
      <c r="C218" s="201"/>
      <c r="D218" s="201"/>
      <c r="E218" s="201" t="str">
        <f t="shared" si="1"/>
        <v/>
      </c>
      <c r="F218" s="60" t="str">
        <f t="shared" si="9"/>
        <v/>
      </c>
      <c r="G218" s="170" t="str">
        <f t="shared" si="10"/>
        <v/>
      </c>
      <c r="H218" s="206"/>
      <c r="I218" s="173"/>
      <c r="J218" s="178"/>
      <c r="K218" s="178"/>
      <c r="L218" s="165"/>
      <c r="M218" s="173"/>
      <c r="N218" s="178"/>
      <c r="O218" s="173"/>
      <c r="P218" s="165"/>
    </row>
    <row r="219" spans="1:16" ht="12.5">
      <c r="A219" s="204"/>
      <c r="B219" s="205"/>
      <c r="C219" s="201"/>
      <c r="D219" s="201"/>
      <c r="E219" s="201" t="str">
        <f t="shared" si="1"/>
        <v/>
      </c>
      <c r="F219" s="60" t="str">
        <f t="shared" si="9"/>
        <v/>
      </c>
      <c r="G219" s="170" t="str">
        <f t="shared" si="10"/>
        <v/>
      </c>
      <c r="H219" s="206"/>
      <c r="I219" s="173"/>
      <c r="J219" s="178"/>
      <c r="K219" s="178"/>
      <c r="L219" s="165"/>
      <c r="M219" s="173"/>
      <c r="N219" s="178"/>
      <c r="O219" s="173"/>
      <c r="P219" s="165"/>
    </row>
    <row r="220" spans="1:16" ht="12.5">
      <c r="A220" s="204"/>
      <c r="B220" s="205"/>
      <c r="C220" s="201"/>
      <c r="D220" s="201"/>
      <c r="E220" s="201" t="str">
        <f t="shared" si="1"/>
        <v/>
      </c>
      <c r="F220" s="60" t="str">
        <f t="shared" si="9"/>
        <v/>
      </c>
      <c r="G220" s="170" t="str">
        <f t="shared" si="10"/>
        <v/>
      </c>
      <c r="H220" s="206"/>
      <c r="I220" s="173"/>
      <c r="J220" s="178"/>
      <c r="K220" s="178"/>
      <c r="L220" s="165"/>
      <c r="M220" s="173"/>
      <c r="N220" s="178"/>
      <c r="O220" s="173"/>
      <c r="P220" s="165"/>
    </row>
    <row r="221" spans="1:16" ht="12.5">
      <c r="A221" s="204"/>
      <c r="B221" s="205"/>
      <c r="C221" s="201"/>
      <c r="D221" s="201"/>
      <c r="E221" s="201" t="str">
        <f t="shared" si="1"/>
        <v/>
      </c>
      <c r="F221" s="60" t="str">
        <f t="shared" si="9"/>
        <v/>
      </c>
      <c r="G221" s="170" t="str">
        <f t="shared" si="10"/>
        <v/>
      </c>
      <c r="H221" s="206"/>
      <c r="I221" s="173"/>
      <c r="J221" s="178"/>
      <c r="K221" s="178"/>
      <c r="L221" s="165"/>
      <c r="M221" s="173"/>
      <c r="N221" s="178"/>
      <c r="O221" s="173"/>
      <c r="P221" s="165"/>
    </row>
    <row r="222" spans="1:16" ht="12.5">
      <c r="A222" s="204"/>
      <c r="B222" s="205"/>
      <c r="C222" s="201"/>
      <c r="D222" s="201"/>
      <c r="E222" s="201" t="str">
        <f t="shared" si="1"/>
        <v/>
      </c>
      <c r="F222" s="60" t="str">
        <f t="shared" si="9"/>
        <v/>
      </c>
      <c r="G222" s="170" t="str">
        <f t="shared" si="10"/>
        <v/>
      </c>
      <c r="H222" s="206"/>
      <c r="I222" s="173"/>
      <c r="J222" s="178"/>
      <c r="K222" s="178"/>
      <c r="L222" s="165"/>
      <c r="M222" s="173"/>
      <c r="N222" s="178"/>
      <c r="O222" s="173"/>
      <c r="P222" s="165"/>
    </row>
    <row r="223" spans="1:16" ht="12.5">
      <c r="A223" s="204"/>
      <c r="B223" s="205"/>
      <c r="C223" s="201"/>
      <c r="D223" s="201"/>
      <c r="E223" s="201" t="str">
        <f t="shared" si="1"/>
        <v/>
      </c>
      <c r="F223" s="60" t="str">
        <f t="shared" si="9"/>
        <v/>
      </c>
      <c r="G223" s="170" t="str">
        <f t="shared" si="10"/>
        <v/>
      </c>
      <c r="H223" s="206"/>
      <c r="I223" s="173"/>
      <c r="J223" s="178"/>
      <c r="K223" s="178"/>
      <c r="L223" s="165"/>
      <c r="M223" s="173"/>
      <c r="N223" s="178"/>
      <c r="O223" s="173"/>
      <c r="P223" s="165"/>
    </row>
    <row r="224" spans="1:16" ht="12.5">
      <c r="A224" s="204"/>
      <c r="B224" s="205"/>
      <c r="C224" s="201"/>
      <c r="D224" s="201"/>
      <c r="E224" s="201" t="str">
        <f t="shared" si="1"/>
        <v/>
      </c>
      <c r="F224" s="60" t="str">
        <f t="shared" si="9"/>
        <v/>
      </c>
      <c r="G224" s="170" t="str">
        <f t="shared" si="10"/>
        <v/>
      </c>
      <c r="H224" s="206"/>
      <c r="I224" s="173"/>
      <c r="J224" s="178"/>
      <c r="K224" s="178"/>
      <c r="L224" s="165"/>
      <c r="M224" s="173"/>
      <c r="N224" s="178"/>
      <c r="O224" s="173"/>
      <c r="P224" s="165"/>
    </row>
    <row r="225" spans="1:16" ht="12.5">
      <c r="A225" s="204"/>
      <c r="B225" s="205"/>
      <c r="C225" s="201"/>
      <c r="D225" s="201"/>
      <c r="E225" s="201" t="str">
        <f t="shared" si="1"/>
        <v/>
      </c>
      <c r="F225" s="60" t="str">
        <f t="shared" si="9"/>
        <v/>
      </c>
      <c r="G225" s="170" t="str">
        <f t="shared" si="10"/>
        <v/>
      </c>
      <c r="H225" s="206"/>
      <c r="I225" s="173"/>
      <c r="J225" s="178"/>
      <c r="K225" s="178"/>
      <c r="L225" s="165"/>
      <c r="M225" s="173"/>
      <c r="N225" s="178"/>
      <c r="O225" s="173"/>
      <c r="P225" s="165"/>
    </row>
    <row r="226" spans="1:16" ht="12.5">
      <c r="A226" s="204"/>
      <c r="B226" s="205"/>
      <c r="C226" s="201"/>
      <c r="D226" s="201"/>
      <c r="E226" s="201" t="str">
        <f t="shared" si="1"/>
        <v/>
      </c>
      <c r="F226" s="60" t="str">
        <f t="shared" si="9"/>
        <v/>
      </c>
      <c r="G226" s="170" t="str">
        <f t="shared" si="10"/>
        <v/>
      </c>
      <c r="H226" s="206"/>
      <c r="I226" s="173"/>
      <c r="J226" s="178"/>
      <c r="K226" s="178"/>
      <c r="L226" s="165"/>
      <c r="M226" s="173"/>
      <c r="N226" s="178"/>
      <c r="O226" s="173"/>
      <c r="P226" s="165"/>
    </row>
    <row r="227" spans="1:16" ht="12.5">
      <c r="A227" s="204"/>
      <c r="B227" s="205"/>
      <c r="C227" s="201"/>
      <c r="D227" s="201"/>
      <c r="E227" s="201" t="str">
        <f t="shared" si="1"/>
        <v/>
      </c>
      <c r="F227" s="60" t="str">
        <f t="shared" si="9"/>
        <v/>
      </c>
      <c r="G227" s="170" t="str">
        <f t="shared" si="10"/>
        <v/>
      </c>
      <c r="H227" s="206"/>
      <c r="I227" s="173"/>
      <c r="J227" s="178"/>
      <c r="K227" s="178"/>
      <c r="L227" s="165"/>
      <c r="M227" s="173"/>
      <c r="N227" s="178"/>
      <c r="O227" s="173"/>
      <c r="P227" s="165"/>
    </row>
    <row r="228" spans="1:16" ht="12.5">
      <c r="A228" s="204"/>
      <c r="B228" s="205"/>
      <c r="C228" s="201"/>
      <c r="D228" s="201"/>
      <c r="E228" s="201" t="str">
        <f t="shared" si="1"/>
        <v/>
      </c>
      <c r="F228" s="60" t="str">
        <f t="shared" si="9"/>
        <v/>
      </c>
      <c r="G228" s="170" t="str">
        <f t="shared" si="10"/>
        <v/>
      </c>
      <c r="H228" s="206"/>
      <c r="I228" s="173"/>
      <c r="J228" s="178"/>
      <c r="K228" s="178"/>
      <c r="L228" s="165"/>
      <c r="M228" s="173"/>
      <c r="N228" s="178"/>
      <c r="O228" s="173"/>
      <c r="P228" s="165"/>
    </row>
    <row r="229" spans="1:16" ht="12.5">
      <c r="A229" s="204"/>
      <c r="B229" s="205"/>
      <c r="C229" s="201"/>
      <c r="D229" s="201"/>
      <c r="E229" s="201" t="str">
        <f t="shared" si="1"/>
        <v/>
      </c>
      <c r="F229" s="60" t="str">
        <f t="shared" si="9"/>
        <v/>
      </c>
      <c r="G229" s="170" t="str">
        <f t="shared" si="10"/>
        <v/>
      </c>
      <c r="H229" s="206"/>
      <c r="I229" s="173"/>
      <c r="J229" s="178"/>
      <c r="K229" s="178"/>
      <c r="L229" s="165"/>
      <c r="M229" s="173"/>
      <c r="N229" s="178"/>
      <c r="O229" s="173"/>
      <c r="P229" s="165"/>
    </row>
    <row r="230" spans="1:16" ht="12.5">
      <c r="A230" s="204"/>
      <c r="B230" s="205"/>
      <c r="C230" s="201"/>
      <c r="D230" s="201"/>
      <c r="E230" s="201" t="str">
        <f t="shared" si="1"/>
        <v/>
      </c>
      <c r="F230" s="60" t="str">
        <f t="shared" si="9"/>
        <v/>
      </c>
      <c r="G230" s="170" t="str">
        <f t="shared" si="10"/>
        <v/>
      </c>
      <c r="H230" s="206"/>
      <c r="I230" s="173"/>
      <c r="J230" s="178"/>
      <c r="K230" s="178"/>
      <c r="L230" s="165"/>
      <c r="M230" s="173"/>
      <c r="N230" s="178"/>
      <c r="O230" s="173"/>
      <c r="P230" s="165"/>
    </row>
    <row r="231" spans="1:16" ht="12.5">
      <c r="A231" s="204"/>
      <c r="B231" s="205"/>
      <c r="C231" s="201"/>
      <c r="D231" s="201"/>
      <c r="E231" s="201" t="str">
        <f t="shared" si="1"/>
        <v/>
      </c>
      <c r="F231" s="60" t="str">
        <f t="shared" si="9"/>
        <v/>
      </c>
      <c r="G231" s="170" t="str">
        <f t="shared" si="10"/>
        <v/>
      </c>
      <c r="H231" s="206"/>
      <c r="I231" s="173"/>
      <c r="J231" s="178"/>
      <c r="K231" s="178"/>
      <c r="L231" s="165"/>
      <c r="M231" s="173"/>
      <c r="N231" s="178"/>
      <c r="O231" s="173"/>
      <c r="P231" s="165"/>
    </row>
    <row r="232" spans="1:16" ht="12.5">
      <c r="A232" s="204"/>
      <c r="B232" s="205"/>
      <c r="C232" s="201"/>
      <c r="D232" s="201"/>
      <c r="E232" s="201" t="str">
        <f t="shared" si="1"/>
        <v/>
      </c>
      <c r="F232" s="60" t="str">
        <f t="shared" si="9"/>
        <v/>
      </c>
      <c r="G232" s="170" t="str">
        <f t="shared" si="10"/>
        <v/>
      </c>
      <c r="H232" s="206"/>
      <c r="I232" s="173"/>
      <c r="J232" s="178"/>
      <c r="K232" s="178"/>
      <c r="L232" s="165"/>
      <c r="M232" s="173"/>
      <c r="N232" s="178"/>
      <c r="O232" s="173"/>
      <c r="P232" s="165"/>
    </row>
    <row r="233" spans="1:16" ht="12.5">
      <c r="A233" s="204"/>
      <c r="B233" s="205"/>
      <c r="C233" s="201"/>
      <c r="D233" s="201"/>
      <c r="E233" s="201" t="str">
        <f t="shared" si="1"/>
        <v/>
      </c>
      <c r="F233" s="60" t="str">
        <f t="shared" si="9"/>
        <v/>
      </c>
      <c r="G233" s="170" t="str">
        <f t="shared" si="10"/>
        <v/>
      </c>
      <c r="H233" s="206"/>
      <c r="I233" s="173"/>
      <c r="J233" s="178"/>
      <c r="K233" s="178"/>
      <c r="L233" s="165"/>
      <c r="M233" s="173"/>
      <c r="N233" s="178"/>
      <c r="O233" s="173"/>
      <c r="P233" s="165"/>
    </row>
    <row r="234" spans="1:16" ht="12.5">
      <c r="A234" s="204"/>
      <c r="B234" s="205"/>
      <c r="C234" s="201"/>
      <c r="D234" s="201"/>
      <c r="E234" s="201" t="str">
        <f t="shared" si="1"/>
        <v/>
      </c>
      <c r="F234" s="60" t="str">
        <f t="shared" si="9"/>
        <v/>
      </c>
      <c r="G234" s="170" t="str">
        <f t="shared" si="10"/>
        <v/>
      </c>
      <c r="H234" s="206"/>
      <c r="I234" s="173"/>
      <c r="J234" s="178"/>
      <c r="K234" s="178"/>
      <c r="L234" s="165"/>
      <c r="M234" s="173"/>
      <c r="N234" s="178"/>
      <c r="O234" s="173"/>
      <c r="P234" s="165"/>
    </row>
    <row r="235" spans="1:16" ht="12.5">
      <c r="A235" s="204"/>
      <c r="B235" s="205"/>
      <c r="C235" s="201"/>
      <c r="D235" s="201"/>
      <c r="E235" s="201" t="str">
        <f t="shared" si="1"/>
        <v/>
      </c>
      <c r="F235" s="60" t="str">
        <f t="shared" si="9"/>
        <v/>
      </c>
      <c r="G235" s="170" t="str">
        <f t="shared" si="10"/>
        <v/>
      </c>
      <c r="H235" s="206"/>
      <c r="I235" s="173"/>
      <c r="J235" s="178"/>
      <c r="K235" s="178"/>
      <c r="L235" s="165"/>
      <c r="M235" s="173"/>
      <c r="N235" s="178"/>
      <c r="O235" s="173"/>
      <c r="P235" s="165"/>
    </row>
    <row r="236" spans="1:16" ht="12.5">
      <c r="A236" s="204"/>
      <c r="B236" s="205"/>
      <c r="C236" s="201"/>
      <c r="D236" s="201"/>
      <c r="E236" s="201" t="str">
        <f t="shared" si="1"/>
        <v/>
      </c>
      <c r="F236" s="60" t="str">
        <f t="shared" si="9"/>
        <v/>
      </c>
      <c r="G236" s="170" t="str">
        <f t="shared" si="10"/>
        <v/>
      </c>
      <c r="H236" s="206"/>
      <c r="I236" s="173"/>
      <c r="J236" s="178"/>
      <c r="K236" s="178"/>
      <c r="L236" s="165"/>
      <c r="M236" s="173"/>
      <c r="N236" s="178"/>
      <c r="O236" s="173"/>
      <c r="P236" s="165"/>
    </row>
    <row r="237" spans="1:16" ht="12.5">
      <c r="A237" s="204"/>
      <c r="B237" s="205"/>
      <c r="C237" s="201"/>
      <c r="D237" s="201"/>
      <c r="E237" s="201" t="str">
        <f t="shared" si="1"/>
        <v/>
      </c>
      <c r="F237" s="60" t="str">
        <f t="shared" si="9"/>
        <v/>
      </c>
      <c r="G237" s="170" t="str">
        <f t="shared" si="10"/>
        <v/>
      </c>
      <c r="H237" s="206"/>
      <c r="I237" s="173"/>
      <c r="J237" s="178"/>
      <c r="K237" s="178"/>
      <c r="L237" s="165"/>
      <c r="M237" s="173"/>
      <c r="N237" s="178"/>
      <c r="O237" s="173"/>
      <c r="P237" s="165"/>
    </row>
    <row r="238" spans="1:16" ht="12.5">
      <c r="A238" s="204"/>
      <c r="B238" s="205"/>
      <c r="C238" s="201"/>
      <c r="D238" s="201"/>
      <c r="E238" s="201" t="str">
        <f t="shared" si="1"/>
        <v/>
      </c>
      <c r="F238" s="60" t="str">
        <f t="shared" si="9"/>
        <v/>
      </c>
      <c r="G238" s="170" t="str">
        <f t="shared" si="10"/>
        <v/>
      </c>
      <c r="H238" s="206"/>
      <c r="I238" s="173"/>
      <c r="J238" s="178"/>
      <c r="K238" s="178"/>
      <c r="L238" s="165"/>
      <c r="M238" s="173"/>
      <c r="N238" s="178"/>
      <c r="O238" s="173"/>
      <c r="P238" s="165"/>
    </row>
    <row r="239" spans="1:16" ht="12.5">
      <c r="A239" s="204"/>
      <c r="B239" s="205"/>
      <c r="C239" s="201"/>
      <c r="D239" s="201"/>
      <c r="E239" s="201" t="str">
        <f t="shared" si="1"/>
        <v/>
      </c>
      <c r="F239" s="60" t="str">
        <f t="shared" si="9"/>
        <v/>
      </c>
      <c r="G239" s="170" t="str">
        <f t="shared" si="10"/>
        <v/>
      </c>
      <c r="H239" s="206"/>
      <c r="I239" s="173"/>
      <c r="J239" s="178"/>
      <c r="K239" s="178"/>
      <c r="L239" s="165"/>
      <c r="M239" s="173"/>
      <c r="N239" s="178"/>
      <c r="O239" s="173"/>
      <c r="P239" s="165"/>
    </row>
    <row r="240" spans="1:16" ht="12.5">
      <c r="A240" s="204"/>
      <c r="B240" s="205"/>
      <c r="C240" s="201"/>
      <c r="D240" s="201"/>
      <c r="E240" s="201" t="str">
        <f t="shared" si="1"/>
        <v/>
      </c>
      <c r="F240" s="60" t="str">
        <f t="shared" si="9"/>
        <v/>
      </c>
      <c r="G240" s="170" t="str">
        <f t="shared" si="10"/>
        <v/>
      </c>
      <c r="H240" s="206"/>
      <c r="I240" s="173"/>
      <c r="J240" s="178"/>
      <c r="K240" s="178"/>
      <c r="L240" s="165"/>
      <c r="M240" s="173"/>
      <c r="N240" s="178"/>
      <c r="O240" s="173"/>
      <c r="P240" s="165"/>
    </row>
    <row r="241" spans="1:16" ht="12.5">
      <c r="A241" s="204"/>
      <c r="B241" s="205"/>
      <c r="C241" s="201"/>
      <c r="D241" s="201"/>
      <c r="E241" s="201" t="str">
        <f t="shared" si="1"/>
        <v/>
      </c>
      <c r="F241" s="60" t="str">
        <f t="shared" si="9"/>
        <v/>
      </c>
      <c r="G241" s="170" t="str">
        <f t="shared" si="10"/>
        <v/>
      </c>
      <c r="H241" s="206"/>
      <c r="I241" s="173"/>
      <c r="J241" s="178"/>
      <c r="K241" s="178"/>
      <c r="L241" s="165"/>
      <c r="M241" s="173"/>
      <c r="N241" s="178"/>
      <c r="O241" s="173"/>
      <c r="P241" s="165"/>
    </row>
    <row r="242" spans="1:16" ht="12.5">
      <c r="A242" s="204"/>
      <c r="B242" s="205"/>
      <c r="C242" s="201"/>
      <c r="D242" s="201"/>
      <c r="E242" s="201" t="str">
        <f t="shared" si="1"/>
        <v/>
      </c>
      <c r="F242" s="60" t="str">
        <f t="shared" si="9"/>
        <v/>
      </c>
      <c r="G242" s="170" t="str">
        <f t="shared" si="10"/>
        <v/>
      </c>
      <c r="H242" s="206"/>
      <c r="I242" s="173"/>
      <c r="J242" s="178"/>
      <c r="K242" s="178"/>
      <c r="L242" s="165"/>
      <c r="M242" s="173"/>
      <c r="N242" s="178"/>
      <c r="O242" s="173"/>
      <c r="P242" s="165"/>
    </row>
    <row r="243" spans="1:16" ht="12.5">
      <c r="A243" s="204"/>
      <c r="B243" s="205"/>
      <c r="C243" s="201"/>
      <c r="D243" s="201"/>
      <c r="E243" s="201" t="str">
        <f t="shared" si="1"/>
        <v/>
      </c>
      <c r="F243" s="60" t="str">
        <f t="shared" si="9"/>
        <v/>
      </c>
      <c r="G243" s="170" t="str">
        <f t="shared" si="10"/>
        <v/>
      </c>
      <c r="H243" s="206"/>
      <c r="I243" s="173"/>
      <c r="J243" s="178"/>
      <c r="K243" s="178"/>
      <c r="L243" s="165"/>
      <c r="M243" s="173"/>
      <c r="N243" s="178"/>
      <c r="O243" s="173"/>
      <c r="P243" s="165"/>
    </row>
    <row r="244" spans="1:16" ht="12.5">
      <c r="A244" s="204"/>
      <c r="B244" s="205"/>
      <c r="C244" s="201"/>
      <c r="D244" s="201"/>
      <c r="E244" s="201" t="str">
        <f t="shared" si="1"/>
        <v/>
      </c>
      <c r="F244" s="60" t="str">
        <f t="shared" si="9"/>
        <v/>
      </c>
      <c r="G244" s="170" t="str">
        <f t="shared" si="10"/>
        <v/>
      </c>
      <c r="H244" s="206"/>
      <c r="I244" s="173"/>
      <c r="J244" s="178"/>
      <c r="K244" s="178"/>
      <c r="L244" s="165"/>
      <c r="M244" s="173"/>
      <c r="N244" s="178"/>
      <c r="O244" s="173"/>
      <c r="P244" s="165"/>
    </row>
    <row r="245" spans="1:16" ht="12.5">
      <c r="A245" s="204"/>
      <c r="B245" s="205"/>
      <c r="C245" s="201"/>
      <c r="D245" s="201"/>
      <c r="E245" s="201" t="str">
        <f t="shared" si="1"/>
        <v/>
      </c>
      <c r="F245" s="60" t="str">
        <f t="shared" si="9"/>
        <v/>
      </c>
      <c r="G245" s="170" t="str">
        <f t="shared" si="10"/>
        <v/>
      </c>
      <c r="H245" s="206"/>
      <c r="I245" s="173"/>
      <c r="J245" s="178"/>
      <c r="K245" s="178"/>
      <c r="L245" s="165"/>
      <c r="M245" s="173"/>
      <c r="N245" s="178"/>
      <c r="O245" s="173"/>
      <c r="P245" s="165"/>
    </row>
    <row r="246" spans="1:16" ht="12.5">
      <c r="A246" s="204"/>
      <c r="B246" s="205"/>
      <c r="C246" s="201"/>
      <c r="D246" s="201"/>
      <c r="E246" s="201" t="str">
        <f t="shared" si="1"/>
        <v/>
      </c>
      <c r="F246" s="60" t="str">
        <f t="shared" si="9"/>
        <v/>
      </c>
      <c r="G246" s="170" t="str">
        <f t="shared" si="10"/>
        <v/>
      </c>
      <c r="H246" s="206"/>
      <c r="I246" s="173"/>
      <c r="J246" s="178"/>
      <c r="K246" s="178"/>
      <c r="L246" s="165"/>
      <c r="M246" s="173"/>
      <c r="N246" s="178"/>
      <c r="O246" s="173"/>
      <c r="P246" s="165"/>
    </row>
    <row r="247" spans="1:16" ht="12.5">
      <c r="A247" s="204"/>
      <c r="B247" s="205"/>
      <c r="C247" s="201"/>
      <c r="D247" s="201"/>
      <c r="E247" s="201" t="str">
        <f t="shared" si="1"/>
        <v/>
      </c>
      <c r="F247" s="60" t="str">
        <f t="shared" si="9"/>
        <v/>
      </c>
      <c r="G247" s="170" t="str">
        <f t="shared" si="10"/>
        <v/>
      </c>
      <c r="H247" s="206"/>
      <c r="I247" s="173"/>
      <c r="J247" s="178"/>
      <c r="K247" s="178"/>
      <c r="L247" s="165"/>
      <c r="M247" s="173"/>
      <c r="N247" s="178"/>
      <c r="O247" s="173"/>
      <c r="P247" s="165"/>
    </row>
    <row r="248" spans="1:16" ht="12.5">
      <c r="A248" s="204"/>
      <c r="B248" s="205"/>
      <c r="C248" s="201"/>
      <c r="D248" s="201"/>
      <c r="E248" s="201" t="str">
        <f t="shared" si="1"/>
        <v/>
      </c>
      <c r="F248" s="60" t="str">
        <f t="shared" si="9"/>
        <v/>
      </c>
      <c r="G248" s="170" t="str">
        <f t="shared" si="10"/>
        <v/>
      </c>
      <c r="H248" s="206"/>
      <c r="I248" s="173"/>
      <c r="J248" s="178"/>
      <c r="K248" s="178"/>
      <c r="L248" s="165"/>
      <c r="M248" s="173"/>
      <c r="N248" s="178"/>
      <c r="O248" s="173"/>
      <c r="P248" s="165"/>
    </row>
    <row r="249" spans="1:16" ht="12.5">
      <c r="A249" s="204"/>
      <c r="B249" s="205"/>
      <c r="C249" s="201"/>
      <c r="D249" s="201"/>
      <c r="E249" s="201" t="str">
        <f t="shared" si="1"/>
        <v/>
      </c>
      <c r="F249" s="60" t="str">
        <f t="shared" si="9"/>
        <v/>
      </c>
      <c r="G249" s="170" t="str">
        <f t="shared" si="10"/>
        <v/>
      </c>
      <c r="H249" s="206"/>
      <c r="I249" s="173"/>
      <c r="J249" s="178"/>
      <c r="K249" s="178"/>
      <c r="L249" s="165"/>
      <c r="M249" s="173"/>
      <c r="N249" s="178"/>
      <c r="O249" s="173"/>
      <c r="P249" s="165"/>
    </row>
    <row r="250" spans="1:16" ht="12.5">
      <c r="A250" s="204"/>
      <c r="B250" s="205"/>
      <c r="C250" s="201"/>
      <c r="D250" s="201"/>
      <c r="E250" s="201" t="str">
        <f t="shared" si="1"/>
        <v/>
      </c>
      <c r="F250" s="60" t="str">
        <f t="shared" si="9"/>
        <v/>
      </c>
      <c r="G250" s="170" t="str">
        <f t="shared" si="10"/>
        <v/>
      </c>
      <c r="H250" s="206"/>
      <c r="I250" s="173"/>
      <c r="J250" s="178"/>
      <c r="K250" s="178"/>
      <c r="L250" s="165"/>
      <c r="M250" s="173"/>
      <c r="N250" s="178"/>
      <c r="O250" s="173"/>
      <c r="P250" s="165"/>
    </row>
    <row r="251" spans="1:16" ht="12.5">
      <c r="A251" s="204"/>
      <c r="B251" s="205"/>
      <c r="C251" s="201"/>
      <c r="D251" s="201"/>
      <c r="E251" s="201" t="str">
        <f t="shared" si="1"/>
        <v/>
      </c>
      <c r="F251" s="60" t="str">
        <f t="shared" si="9"/>
        <v/>
      </c>
      <c r="G251" s="170" t="str">
        <f t="shared" si="10"/>
        <v/>
      </c>
      <c r="H251" s="206"/>
      <c r="I251" s="173"/>
      <c r="J251" s="178"/>
      <c r="K251" s="178"/>
      <c r="L251" s="165"/>
      <c r="M251" s="173"/>
      <c r="N251" s="178"/>
      <c r="O251" s="173"/>
      <c r="P251" s="165"/>
    </row>
    <row r="252" spans="1:16" ht="12.5">
      <c r="A252" s="204"/>
      <c r="B252" s="205"/>
      <c r="C252" s="201"/>
      <c r="D252" s="201"/>
      <c r="E252" s="201" t="str">
        <f t="shared" si="1"/>
        <v/>
      </c>
      <c r="F252" s="60" t="str">
        <f t="shared" si="9"/>
        <v/>
      </c>
      <c r="G252" s="170" t="str">
        <f t="shared" si="10"/>
        <v/>
      </c>
      <c r="H252" s="206"/>
      <c r="I252" s="173"/>
      <c r="J252" s="178"/>
      <c r="K252" s="178"/>
      <c r="L252" s="165"/>
      <c r="M252" s="173"/>
      <c r="N252" s="178"/>
      <c r="O252" s="173"/>
      <c r="P252" s="165"/>
    </row>
    <row r="253" spans="1:16" ht="12.5">
      <c r="A253" s="204"/>
      <c r="B253" s="205"/>
      <c r="C253" s="201"/>
      <c r="D253" s="201"/>
      <c r="E253" s="201" t="str">
        <f t="shared" si="1"/>
        <v/>
      </c>
      <c r="F253" s="60" t="str">
        <f t="shared" si="9"/>
        <v/>
      </c>
      <c r="G253" s="170" t="str">
        <f t="shared" si="10"/>
        <v/>
      </c>
      <c r="H253" s="206"/>
      <c r="I253" s="173"/>
      <c r="J253" s="178"/>
      <c r="K253" s="178"/>
      <c r="L253" s="165"/>
      <c r="M253" s="173"/>
      <c r="N253" s="178"/>
      <c r="O253" s="173"/>
      <c r="P253" s="165"/>
    </row>
    <row r="254" spans="1:16" ht="12.5">
      <c r="A254" s="204"/>
      <c r="B254" s="205"/>
      <c r="C254" s="201"/>
      <c r="D254" s="201"/>
      <c r="E254" s="201" t="str">
        <f t="shared" si="1"/>
        <v/>
      </c>
      <c r="F254" s="60" t="str">
        <f t="shared" si="9"/>
        <v/>
      </c>
      <c r="G254" s="170" t="str">
        <f t="shared" si="10"/>
        <v/>
      </c>
      <c r="H254" s="206"/>
      <c r="I254" s="173"/>
      <c r="J254" s="178"/>
      <c r="K254" s="178"/>
      <c r="L254" s="165"/>
      <c r="M254" s="173"/>
      <c r="N254" s="178"/>
      <c r="O254" s="173"/>
      <c r="P254" s="165"/>
    </row>
    <row r="255" spans="1:16" ht="12.5">
      <c r="A255" s="204"/>
      <c r="B255" s="205"/>
      <c r="C255" s="201"/>
      <c r="D255" s="201"/>
      <c r="E255" s="201" t="str">
        <f t="shared" si="1"/>
        <v/>
      </c>
      <c r="F255" s="60" t="str">
        <f t="shared" si="9"/>
        <v/>
      </c>
      <c r="G255" s="170" t="str">
        <f t="shared" si="10"/>
        <v/>
      </c>
      <c r="H255" s="206"/>
      <c r="I255" s="173"/>
      <c r="J255" s="178"/>
      <c r="K255" s="178"/>
      <c r="L255" s="165"/>
      <c r="M255" s="173"/>
      <c r="N255" s="178"/>
      <c r="O255" s="173"/>
      <c r="P255" s="165"/>
    </row>
    <row r="256" spans="1:16" ht="12.5">
      <c r="A256" s="204"/>
      <c r="B256" s="205"/>
      <c r="C256" s="201"/>
      <c r="D256" s="201"/>
      <c r="E256" s="201" t="str">
        <f t="shared" si="1"/>
        <v/>
      </c>
      <c r="F256" s="60" t="str">
        <f t="shared" si="9"/>
        <v/>
      </c>
      <c r="G256" s="170" t="str">
        <f t="shared" si="10"/>
        <v/>
      </c>
      <c r="H256" s="206"/>
      <c r="I256" s="173"/>
      <c r="J256" s="178"/>
      <c r="K256" s="178"/>
      <c r="L256" s="165"/>
      <c r="M256" s="173"/>
      <c r="N256" s="178"/>
      <c r="O256" s="173"/>
      <c r="P256" s="165"/>
    </row>
    <row r="257" spans="1:16" ht="12.5">
      <c r="A257" s="204"/>
      <c r="B257" s="205"/>
      <c r="C257" s="201"/>
      <c r="D257" s="201"/>
      <c r="E257" s="201" t="str">
        <f t="shared" si="1"/>
        <v/>
      </c>
      <c r="F257" s="60" t="str">
        <f t="shared" si="9"/>
        <v/>
      </c>
      <c r="G257" s="170" t="str">
        <f t="shared" si="10"/>
        <v/>
      </c>
      <c r="H257" s="206"/>
      <c r="I257" s="173"/>
      <c r="J257" s="178"/>
      <c r="K257" s="178"/>
      <c r="L257" s="165"/>
      <c r="M257" s="173"/>
      <c r="N257" s="178"/>
      <c r="O257" s="173"/>
      <c r="P257" s="165"/>
    </row>
    <row r="258" spans="1:16" ht="12.5">
      <c r="A258" s="204"/>
      <c r="B258" s="205"/>
      <c r="C258" s="201"/>
      <c r="D258" s="201"/>
      <c r="E258" s="201" t="str">
        <f t="shared" si="1"/>
        <v/>
      </c>
      <c r="F258" s="60" t="str">
        <f t="shared" si="9"/>
        <v/>
      </c>
      <c r="G258" s="170" t="str">
        <f t="shared" si="10"/>
        <v/>
      </c>
      <c r="H258" s="206"/>
      <c r="I258" s="173"/>
      <c r="J258" s="178"/>
      <c r="K258" s="178"/>
      <c r="L258" s="165"/>
      <c r="M258" s="173"/>
      <c r="N258" s="178"/>
      <c r="O258" s="173"/>
      <c r="P258" s="165"/>
    </row>
    <row r="259" spans="1:16" ht="12.5">
      <c r="A259" s="204"/>
      <c r="B259" s="205"/>
      <c r="C259" s="201"/>
      <c r="D259" s="201"/>
      <c r="E259" s="201" t="str">
        <f t="shared" si="1"/>
        <v/>
      </c>
      <c r="F259" s="60" t="str">
        <f t="shared" si="9"/>
        <v/>
      </c>
      <c r="G259" s="170" t="str">
        <f t="shared" si="10"/>
        <v/>
      </c>
      <c r="H259" s="206"/>
      <c r="I259" s="173"/>
      <c r="J259" s="178"/>
      <c r="K259" s="178"/>
      <c r="L259" s="165"/>
      <c r="M259" s="173"/>
      <c r="N259" s="178"/>
      <c r="O259" s="173"/>
      <c r="P259" s="165"/>
    </row>
    <row r="260" spans="1:16" ht="12.5">
      <c r="A260" s="204"/>
      <c r="B260" s="205"/>
      <c r="C260" s="201"/>
      <c r="D260" s="201"/>
      <c r="E260" s="201" t="str">
        <f t="shared" si="1"/>
        <v/>
      </c>
      <c r="F260" s="60" t="str">
        <f t="shared" si="9"/>
        <v/>
      </c>
      <c r="G260" s="170" t="str">
        <f t="shared" si="10"/>
        <v/>
      </c>
      <c r="H260" s="206"/>
      <c r="I260" s="173"/>
      <c r="J260" s="178"/>
      <c r="K260" s="178"/>
      <c r="L260" s="165"/>
      <c r="M260" s="173"/>
      <c r="N260" s="178"/>
      <c r="O260" s="173"/>
      <c r="P260" s="165"/>
    </row>
    <row r="261" spans="1:16" ht="12.5">
      <c r="A261" s="204"/>
      <c r="B261" s="205"/>
      <c r="C261" s="201"/>
      <c r="D261" s="201"/>
      <c r="E261" s="201" t="str">
        <f t="shared" si="1"/>
        <v/>
      </c>
      <c r="F261" s="60" t="str">
        <f t="shared" si="9"/>
        <v/>
      </c>
      <c r="G261" s="170" t="str">
        <f t="shared" si="10"/>
        <v/>
      </c>
      <c r="H261" s="206"/>
      <c r="I261" s="173"/>
      <c r="J261" s="178"/>
      <c r="K261" s="178"/>
      <c r="L261" s="165"/>
      <c r="M261" s="173"/>
      <c r="N261" s="178"/>
      <c r="O261" s="173"/>
      <c r="P261" s="165"/>
    </row>
    <row r="262" spans="1:16" ht="12.5">
      <c r="A262" s="204"/>
      <c r="B262" s="205"/>
      <c r="C262" s="201"/>
      <c r="D262" s="201"/>
      <c r="E262" s="201" t="str">
        <f t="shared" si="1"/>
        <v/>
      </c>
      <c r="F262" s="60" t="str">
        <f t="shared" si="9"/>
        <v/>
      </c>
      <c r="G262" s="170" t="str">
        <f t="shared" si="10"/>
        <v/>
      </c>
      <c r="H262" s="206"/>
      <c r="I262" s="173"/>
      <c r="J262" s="178"/>
      <c r="K262" s="178"/>
      <c r="L262" s="165"/>
      <c r="M262" s="173"/>
      <c r="N262" s="178"/>
      <c r="O262" s="173"/>
      <c r="P262" s="165"/>
    </row>
    <row r="263" spans="1:16" ht="12.5">
      <c r="A263" s="204"/>
      <c r="B263" s="205"/>
      <c r="C263" s="201"/>
      <c r="D263" s="201"/>
      <c r="E263" s="201" t="str">
        <f t="shared" si="1"/>
        <v/>
      </c>
      <c r="F263" s="60" t="str">
        <f t="shared" ref="F263:F326" si="11">IF(NOT(ISBLANK($K263)),itemClassificationScheme,"")</f>
        <v/>
      </c>
      <c r="G263" s="170" t="str">
        <f t="shared" ref="G263:G326" si="12">IF(NOT(ISBLANK($P263)),currency,"")</f>
        <v/>
      </c>
      <c r="H263" s="206"/>
      <c r="I263" s="173"/>
      <c r="J263" s="178"/>
      <c r="K263" s="178"/>
      <c r="L263" s="165"/>
      <c r="M263" s="173"/>
      <c r="N263" s="178"/>
      <c r="O263" s="173"/>
      <c r="P263" s="165"/>
    </row>
    <row r="264" spans="1:16" ht="12.5">
      <c r="A264" s="204"/>
      <c r="B264" s="205"/>
      <c r="C264" s="201"/>
      <c r="D264" s="201"/>
      <c r="E264" s="201" t="str">
        <f t="shared" si="1"/>
        <v/>
      </c>
      <c r="F264" s="60" t="str">
        <f t="shared" si="11"/>
        <v/>
      </c>
      <c r="G264" s="170" t="str">
        <f t="shared" si="12"/>
        <v/>
      </c>
      <c r="H264" s="206"/>
      <c r="I264" s="173"/>
      <c r="J264" s="178"/>
      <c r="K264" s="178"/>
      <c r="L264" s="165"/>
      <c r="M264" s="173"/>
      <c r="N264" s="178"/>
      <c r="O264" s="173"/>
      <c r="P264" s="165"/>
    </row>
    <row r="265" spans="1:16" ht="12.5">
      <c r="A265" s="204"/>
      <c r="B265" s="205"/>
      <c r="C265" s="201"/>
      <c r="D265" s="201"/>
      <c r="E265" s="201" t="str">
        <f t="shared" si="1"/>
        <v/>
      </c>
      <c r="F265" s="60" t="str">
        <f t="shared" si="11"/>
        <v/>
      </c>
      <c r="G265" s="170" t="str">
        <f t="shared" si="12"/>
        <v/>
      </c>
      <c r="H265" s="206"/>
      <c r="I265" s="173"/>
      <c r="J265" s="178"/>
      <c r="K265" s="178"/>
      <c r="L265" s="165"/>
      <c r="M265" s="173"/>
      <c r="N265" s="178"/>
      <c r="O265" s="173"/>
      <c r="P265" s="165"/>
    </row>
    <row r="266" spans="1:16" ht="12.5">
      <c r="A266" s="204"/>
      <c r="B266" s="205"/>
      <c r="C266" s="201"/>
      <c r="D266" s="201"/>
      <c r="E266" s="201" t="str">
        <f t="shared" si="1"/>
        <v/>
      </c>
      <c r="F266" s="60" t="str">
        <f t="shared" si="11"/>
        <v/>
      </c>
      <c r="G266" s="170" t="str">
        <f t="shared" si="12"/>
        <v/>
      </c>
      <c r="H266" s="206"/>
      <c r="I266" s="173"/>
      <c r="J266" s="178"/>
      <c r="K266" s="178"/>
      <c r="L266" s="165"/>
      <c r="M266" s="173"/>
      <c r="N266" s="178"/>
      <c r="O266" s="173"/>
      <c r="P266" s="165"/>
    </row>
    <row r="267" spans="1:16" ht="12.5">
      <c r="A267" s="204"/>
      <c r="B267" s="205"/>
      <c r="C267" s="201"/>
      <c r="D267" s="201"/>
      <c r="E267" s="201" t="str">
        <f t="shared" si="1"/>
        <v/>
      </c>
      <c r="F267" s="60" t="str">
        <f t="shared" si="11"/>
        <v/>
      </c>
      <c r="G267" s="170" t="str">
        <f t="shared" si="12"/>
        <v/>
      </c>
      <c r="H267" s="206"/>
      <c r="I267" s="173"/>
      <c r="J267" s="178"/>
      <c r="K267" s="178"/>
      <c r="L267" s="165"/>
      <c r="M267" s="173"/>
      <c r="N267" s="178"/>
      <c r="O267" s="173"/>
      <c r="P267" s="165"/>
    </row>
    <row r="268" spans="1:16" ht="12.5">
      <c r="A268" s="204"/>
      <c r="B268" s="205"/>
      <c r="C268" s="201"/>
      <c r="D268" s="201"/>
      <c r="E268" s="201" t="str">
        <f t="shared" si="1"/>
        <v/>
      </c>
      <c r="F268" s="60" t="str">
        <f t="shared" si="11"/>
        <v/>
      </c>
      <c r="G268" s="170" t="str">
        <f t="shared" si="12"/>
        <v/>
      </c>
      <c r="H268" s="206"/>
      <c r="I268" s="173"/>
      <c r="J268" s="178"/>
      <c r="K268" s="178"/>
      <c r="L268" s="165"/>
      <c r="M268" s="173"/>
      <c r="N268" s="178"/>
      <c r="O268" s="173"/>
      <c r="P268" s="165"/>
    </row>
    <row r="269" spans="1:16" ht="12.5">
      <c r="A269" s="204"/>
      <c r="B269" s="205"/>
      <c r="C269" s="201"/>
      <c r="D269" s="201"/>
      <c r="E269" s="201" t="str">
        <f t="shared" si="1"/>
        <v/>
      </c>
      <c r="F269" s="60" t="str">
        <f t="shared" si="11"/>
        <v/>
      </c>
      <c r="G269" s="170" t="str">
        <f t="shared" si="12"/>
        <v/>
      </c>
      <c r="H269" s="206"/>
      <c r="I269" s="173"/>
      <c r="J269" s="178"/>
      <c r="K269" s="178"/>
      <c r="L269" s="165"/>
      <c r="M269" s="173"/>
      <c r="N269" s="178"/>
      <c r="O269" s="173"/>
      <c r="P269" s="165"/>
    </row>
    <row r="270" spans="1:16" ht="12.5">
      <c r="A270" s="204"/>
      <c r="B270" s="205"/>
      <c r="C270" s="201"/>
      <c r="D270" s="201"/>
      <c r="E270" s="201" t="str">
        <f t="shared" si="1"/>
        <v/>
      </c>
      <c r="F270" s="60" t="str">
        <f t="shared" si="11"/>
        <v/>
      </c>
      <c r="G270" s="170" t="str">
        <f t="shared" si="12"/>
        <v/>
      </c>
      <c r="H270" s="206"/>
      <c r="I270" s="173"/>
      <c r="J270" s="178"/>
      <c r="K270" s="178"/>
      <c r="L270" s="165"/>
      <c r="M270" s="173"/>
      <c r="N270" s="178"/>
      <c r="O270" s="173"/>
      <c r="P270" s="165"/>
    </row>
    <row r="271" spans="1:16" ht="12.5">
      <c r="A271" s="204"/>
      <c r="B271" s="205"/>
      <c r="C271" s="201"/>
      <c r="D271" s="201"/>
      <c r="E271" s="201" t="str">
        <f t="shared" si="1"/>
        <v/>
      </c>
      <c r="F271" s="60" t="str">
        <f t="shared" si="11"/>
        <v/>
      </c>
      <c r="G271" s="170" t="str">
        <f t="shared" si="12"/>
        <v/>
      </c>
      <c r="H271" s="206"/>
      <c r="I271" s="173"/>
      <c r="J271" s="178"/>
      <c r="K271" s="178"/>
      <c r="L271" s="165"/>
      <c r="M271" s="173"/>
      <c r="N271" s="178"/>
      <c r="O271" s="173"/>
      <c r="P271" s="165"/>
    </row>
    <row r="272" spans="1:16" ht="12.5">
      <c r="A272" s="204"/>
      <c r="B272" s="205"/>
      <c r="C272" s="201"/>
      <c r="D272" s="201"/>
      <c r="E272" s="201" t="str">
        <f t="shared" si="1"/>
        <v/>
      </c>
      <c r="F272" s="60" t="str">
        <f t="shared" si="11"/>
        <v/>
      </c>
      <c r="G272" s="170" t="str">
        <f t="shared" si="12"/>
        <v/>
      </c>
      <c r="H272" s="206"/>
      <c r="I272" s="173"/>
      <c r="J272" s="178"/>
      <c r="K272" s="178"/>
      <c r="L272" s="165"/>
      <c r="M272" s="173"/>
      <c r="N272" s="178"/>
      <c r="O272" s="173"/>
      <c r="P272" s="165"/>
    </row>
    <row r="273" spans="1:16" ht="12.5">
      <c r="A273" s="204"/>
      <c r="B273" s="205"/>
      <c r="C273" s="201"/>
      <c r="D273" s="201"/>
      <c r="E273" s="201" t="str">
        <f t="shared" si="1"/>
        <v/>
      </c>
      <c r="F273" s="60" t="str">
        <f t="shared" si="11"/>
        <v/>
      </c>
      <c r="G273" s="170" t="str">
        <f t="shared" si="12"/>
        <v/>
      </c>
      <c r="H273" s="206"/>
      <c r="I273" s="173"/>
      <c r="J273" s="178"/>
      <c r="K273" s="178"/>
      <c r="L273" s="165"/>
      <c r="M273" s="173"/>
      <c r="N273" s="178"/>
      <c r="O273" s="173"/>
      <c r="P273" s="165"/>
    </row>
    <row r="274" spans="1:16" ht="12.5">
      <c r="A274" s="204"/>
      <c r="B274" s="205"/>
      <c r="C274" s="201"/>
      <c r="D274" s="201"/>
      <c r="E274" s="201" t="str">
        <f t="shared" si="1"/>
        <v/>
      </c>
      <c r="F274" s="60" t="str">
        <f t="shared" si="11"/>
        <v/>
      </c>
      <c r="G274" s="170" t="str">
        <f t="shared" si="12"/>
        <v/>
      </c>
      <c r="H274" s="206"/>
      <c r="I274" s="173"/>
      <c r="J274" s="178"/>
      <c r="K274" s="178"/>
      <c r="L274" s="165"/>
      <c r="M274" s="173"/>
      <c r="N274" s="178"/>
      <c r="O274" s="173"/>
      <c r="P274" s="165"/>
    </row>
    <row r="275" spans="1:16" ht="12.5">
      <c r="A275" s="204"/>
      <c r="B275" s="205"/>
      <c r="C275" s="201"/>
      <c r="D275" s="201"/>
      <c r="E275" s="201" t="str">
        <f t="shared" si="1"/>
        <v/>
      </c>
      <c r="F275" s="60" t="str">
        <f t="shared" si="11"/>
        <v/>
      </c>
      <c r="G275" s="170" t="str">
        <f t="shared" si="12"/>
        <v/>
      </c>
      <c r="H275" s="206"/>
      <c r="I275" s="173"/>
      <c r="J275" s="178"/>
      <c r="K275" s="178"/>
      <c r="L275" s="165"/>
      <c r="M275" s="173"/>
      <c r="N275" s="178"/>
      <c r="O275" s="173"/>
      <c r="P275" s="165"/>
    </row>
    <row r="276" spans="1:16" ht="12.5">
      <c r="A276" s="204"/>
      <c r="B276" s="205"/>
      <c r="C276" s="201"/>
      <c r="D276" s="201"/>
      <c r="E276" s="201" t="str">
        <f t="shared" si="1"/>
        <v/>
      </c>
      <c r="F276" s="60" t="str">
        <f t="shared" si="11"/>
        <v/>
      </c>
      <c r="G276" s="170" t="str">
        <f t="shared" si="12"/>
        <v/>
      </c>
      <c r="H276" s="206"/>
      <c r="I276" s="173"/>
      <c r="J276" s="178"/>
      <c r="K276" s="178"/>
      <c r="L276" s="165"/>
      <c r="M276" s="173"/>
      <c r="N276" s="178"/>
      <c r="O276" s="173"/>
      <c r="P276" s="165"/>
    </row>
    <row r="277" spans="1:16" ht="12.5">
      <c r="A277" s="204"/>
      <c r="B277" s="205"/>
      <c r="C277" s="201"/>
      <c r="D277" s="201"/>
      <c r="E277" s="201" t="str">
        <f t="shared" si="1"/>
        <v/>
      </c>
      <c r="F277" s="60" t="str">
        <f t="shared" si="11"/>
        <v/>
      </c>
      <c r="G277" s="170" t="str">
        <f t="shared" si="12"/>
        <v/>
      </c>
      <c r="H277" s="206"/>
      <c r="I277" s="173"/>
      <c r="J277" s="178"/>
      <c r="K277" s="178"/>
      <c r="L277" s="165"/>
      <c r="M277" s="173"/>
      <c r="N277" s="178"/>
      <c r="O277" s="173"/>
      <c r="P277" s="165"/>
    </row>
    <row r="278" spans="1:16" ht="12.5">
      <c r="A278" s="204"/>
      <c r="B278" s="205"/>
      <c r="C278" s="201"/>
      <c r="D278" s="201"/>
      <c r="E278" s="201" t="str">
        <f t="shared" si="1"/>
        <v/>
      </c>
      <c r="F278" s="60" t="str">
        <f t="shared" si="11"/>
        <v/>
      </c>
      <c r="G278" s="170" t="str">
        <f t="shared" si="12"/>
        <v/>
      </c>
      <c r="H278" s="206"/>
      <c r="I278" s="173"/>
      <c r="J278" s="178"/>
      <c r="K278" s="178"/>
      <c r="L278" s="165"/>
      <c r="M278" s="173"/>
      <c r="N278" s="178"/>
      <c r="O278" s="173"/>
      <c r="P278" s="165"/>
    </row>
    <row r="279" spans="1:16" ht="12.5">
      <c r="A279" s="204"/>
      <c r="B279" s="205"/>
      <c r="C279" s="201"/>
      <c r="D279" s="201"/>
      <c r="E279" s="201" t="str">
        <f t="shared" si="1"/>
        <v/>
      </c>
      <c r="F279" s="60" t="str">
        <f t="shared" si="11"/>
        <v/>
      </c>
      <c r="G279" s="170" t="str">
        <f t="shared" si="12"/>
        <v/>
      </c>
      <c r="H279" s="206"/>
      <c r="I279" s="173"/>
      <c r="J279" s="178"/>
      <c r="K279" s="178"/>
      <c r="L279" s="165"/>
      <c r="M279" s="173"/>
      <c r="N279" s="178"/>
      <c r="O279" s="173"/>
      <c r="P279" s="165"/>
    </row>
    <row r="280" spans="1:16" ht="12.5">
      <c r="A280" s="204"/>
      <c r="B280" s="205"/>
      <c r="C280" s="201"/>
      <c r="D280" s="201"/>
      <c r="E280" s="201" t="str">
        <f t="shared" si="1"/>
        <v/>
      </c>
      <c r="F280" s="60" t="str">
        <f t="shared" si="11"/>
        <v/>
      </c>
      <c r="G280" s="170" t="str">
        <f t="shared" si="12"/>
        <v/>
      </c>
      <c r="H280" s="206"/>
      <c r="I280" s="173"/>
      <c r="J280" s="178"/>
      <c r="K280" s="178"/>
      <c r="L280" s="165"/>
      <c r="M280" s="173"/>
      <c r="N280" s="178"/>
      <c r="O280" s="173"/>
      <c r="P280" s="165"/>
    </row>
    <row r="281" spans="1:16" ht="12.5">
      <c r="A281" s="204"/>
      <c r="B281" s="205"/>
      <c r="C281" s="201"/>
      <c r="D281" s="201"/>
      <c r="E281" s="201" t="str">
        <f t="shared" si="1"/>
        <v/>
      </c>
      <c r="F281" s="60" t="str">
        <f t="shared" si="11"/>
        <v/>
      </c>
      <c r="G281" s="170" t="str">
        <f t="shared" si="12"/>
        <v/>
      </c>
      <c r="H281" s="206"/>
      <c r="I281" s="173"/>
      <c r="J281" s="178"/>
      <c r="K281" s="178"/>
      <c r="L281" s="165"/>
      <c r="M281" s="173"/>
      <c r="N281" s="178"/>
      <c r="O281" s="173"/>
      <c r="P281" s="165"/>
    </row>
    <row r="282" spans="1:16" ht="12.5">
      <c r="A282" s="204"/>
      <c r="B282" s="205"/>
      <c r="C282" s="201"/>
      <c r="D282" s="201"/>
      <c r="E282" s="201" t="str">
        <f t="shared" si="1"/>
        <v/>
      </c>
      <c r="F282" s="60" t="str">
        <f t="shared" si="11"/>
        <v/>
      </c>
      <c r="G282" s="170" t="str">
        <f t="shared" si="12"/>
        <v/>
      </c>
      <c r="H282" s="206"/>
      <c r="I282" s="173"/>
      <c r="J282" s="178"/>
      <c r="K282" s="178"/>
      <c r="L282" s="165"/>
      <c r="M282" s="173"/>
      <c r="N282" s="178"/>
      <c r="O282" s="173"/>
      <c r="P282" s="165"/>
    </row>
    <row r="283" spans="1:16" ht="12.5">
      <c r="A283" s="204"/>
      <c r="B283" s="205"/>
      <c r="C283" s="201"/>
      <c r="D283" s="201"/>
      <c r="E283" s="201" t="str">
        <f t="shared" si="1"/>
        <v/>
      </c>
      <c r="F283" s="60" t="str">
        <f t="shared" si="11"/>
        <v/>
      </c>
      <c r="G283" s="170" t="str">
        <f t="shared" si="12"/>
        <v/>
      </c>
      <c r="H283" s="206"/>
      <c r="I283" s="173"/>
      <c r="J283" s="178"/>
      <c r="K283" s="178"/>
      <c r="L283" s="165"/>
      <c r="M283" s="173"/>
      <c r="N283" s="178"/>
      <c r="O283" s="173"/>
      <c r="P283" s="165"/>
    </row>
    <row r="284" spans="1:16" ht="12.5">
      <c r="A284" s="204"/>
      <c r="B284" s="205"/>
      <c r="C284" s="201"/>
      <c r="D284" s="201"/>
      <c r="E284" s="201" t="str">
        <f t="shared" si="1"/>
        <v/>
      </c>
      <c r="F284" s="60" t="str">
        <f t="shared" si="11"/>
        <v/>
      </c>
      <c r="G284" s="170" t="str">
        <f t="shared" si="12"/>
        <v/>
      </c>
      <c r="H284" s="206"/>
      <c r="I284" s="173"/>
      <c r="J284" s="178"/>
      <c r="K284" s="178"/>
      <c r="L284" s="165"/>
      <c r="M284" s="173"/>
      <c r="N284" s="178"/>
      <c r="O284" s="173"/>
      <c r="P284" s="165"/>
    </row>
    <row r="285" spans="1:16" ht="12.5">
      <c r="A285" s="204"/>
      <c r="B285" s="205"/>
      <c r="C285" s="201"/>
      <c r="D285" s="201"/>
      <c r="E285" s="201" t="str">
        <f t="shared" si="1"/>
        <v/>
      </c>
      <c r="F285" s="60" t="str">
        <f t="shared" si="11"/>
        <v/>
      </c>
      <c r="G285" s="170" t="str">
        <f t="shared" si="12"/>
        <v/>
      </c>
      <c r="H285" s="206"/>
      <c r="I285" s="173"/>
      <c r="J285" s="178"/>
      <c r="K285" s="178"/>
      <c r="L285" s="165"/>
      <c r="M285" s="173"/>
      <c r="N285" s="178"/>
      <c r="O285" s="173"/>
      <c r="P285" s="165"/>
    </row>
    <row r="286" spans="1:16" ht="12.5">
      <c r="A286" s="204"/>
      <c r="B286" s="205"/>
      <c r="C286" s="201"/>
      <c r="D286" s="201"/>
      <c r="E286" s="201" t="str">
        <f t="shared" si="1"/>
        <v/>
      </c>
      <c r="F286" s="60" t="str">
        <f t="shared" si="11"/>
        <v/>
      </c>
      <c r="G286" s="170" t="str">
        <f t="shared" si="12"/>
        <v/>
      </c>
      <c r="H286" s="206"/>
      <c r="I286" s="173"/>
      <c r="J286" s="178"/>
      <c r="K286" s="178"/>
      <c r="L286" s="165"/>
      <c r="M286" s="173"/>
      <c r="N286" s="178"/>
      <c r="O286" s="173"/>
      <c r="P286" s="165"/>
    </row>
    <row r="287" spans="1:16" ht="12.5">
      <c r="A287" s="204"/>
      <c r="B287" s="205"/>
      <c r="C287" s="201"/>
      <c r="D287" s="201"/>
      <c r="E287" s="201" t="str">
        <f t="shared" si="1"/>
        <v/>
      </c>
      <c r="F287" s="60" t="str">
        <f t="shared" si="11"/>
        <v/>
      </c>
      <c r="G287" s="170" t="str">
        <f t="shared" si="12"/>
        <v/>
      </c>
      <c r="H287" s="206"/>
      <c r="I287" s="173"/>
      <c r="J287" s="178"/>
      <c r="K287" s="178"/>
      <c r="L287" s="165"/>
      <c r="M287" s="173"/>
      <c r="N287" s="178"/>
      <c r="O287" s="173"/>
      <c r="P287" s="165"/>
    </row>
    <row r="288" spans="1:16" ht="12.5">
      <c r="A288" s="204"/>
      <c r="B288" s="205"/>
      <c r="C288" s="201"/>
      <c r="D288" s="201"/>
      <c r="E288" s="201" t="str">
        <f t="shared" si="1"/>
        <v/>
      </c>
      <c r="F288" s="60" t="str">
        <f t="shared" si="11"/>
        <v/>
      </c>
      <c r="G288" s="170" t="str">
        <f t="shared" si="12"/>
        <v/>
      </c>
      <c r="H288" s="206"/>
      <c r="I288" s="173"/>
      <c r="J288" s="178"/>
      <c r="K288" s="178"/>
      <c r="L288" s="165"/>
      <c r="M288" s="173"/>
      <c r="N288" s="178"/>
      <c r="O288" s="173"/>
      <c r="P288" s="165"/>
    </row>
    <row r="289" spans="1:16" ht="12.5">
      <c r="A289" s="204"/>
      <c r="B289" s="205"/>
      <c r="C289" s="201"/>
      <c r="D289" s="201"/>
      <c r="E289" s="201" t="str">
        <f t="shared" si="1"/>
        <v/>
      </c>
      <c r="F289" s="60" t="str">
        <f t="shared" si="11"/>
        <v/>
      </c>
      <c r="G289" s="170" t="str">
        <f t="shared" si="12"/>
        <v/>
      </c>
      <c r="H289" s="206"/>
      <c r="I289" s="173"/>
      <c r="J289" s="178"/>
      <c r="K289" s="178"/>
      <c r="L289" s="165"/>
      <c r="M289" s="173"/>
      <c r="N289" s="178"/>
      <c r="O289" s="173"/>
      <c r="P289" s="165"/>
    </row>
    <row r="290" spans="1:16" ht="12.5">
      <c r="A290" s="204"/>
      <c r="B290" s="205"/>
      <c r="C290" s="201"/>
      <c r="D290" s="201"/>
      <c r="E290" s="201" t="str">
        <f t="shared" si="1"/>
        <v/>
      </c>
      <c r="F290" s="60" t="str">
        <f t="shared" si="11"/>
        <v/>
      </c>
      <c r="G290" s="170" t="str">
        <f t="shared" si="12"/>
        <v/>
      </c>
      <c r="H290" s="206"/>
      <c r="I290" s="173"/>
      <c r="J290" s="178"/>
      <c r="K290" s="178"/>
      <c r="L290" s="165"/>
      <c r="M290" s="173"/>
      <c r="N290" s="178"/>
      <c r="O290" s="173"/>
      <c r="P290" s="165"/>
    </row>
    <row r="291" spans="1:16" ht="12.5">
      <c r="A291" s="204"/>
      <c r="B291" s="205"/>
      <c r="C291" s="201"/>
      <c r="D291" s="201"/>
      <c r="E291" s="201" t="str">
        <f t="shared" si="1"/>
        <v/>
      </c>
      <c r="F291" s="60" t="str">
        <f t="shared" si="11"/>
        <v/>
      </c>
      <c r="G291" s="170" t="str">
        <f t="shared" si="12"/>
        <v/>
      </c>
      <c r="H291" s="206"/>
      <c r="I291" s="173"/>
      <c r="J291" s="178"/>
      <c r="K291" s="178"/>
      <c r="L291" s="165"/>
      <c r="M291" s="173"/>
      <c r="N291" s="178"/>
      <c r="O291" s="173"/>
      <c r="P291" s="165"/>
    </row>
    <row r="292" spans="1:16" ht="12.5">
      <c r="A292" s="204"/>
      <c r="B292" s="205"/>
      <c r="C292" s="201"/>
      <c r="D292" s="201"/>
      <c r="E292" s="201" t="str">
        <f t="shared" si="1"/>
        <v/>
      </c>
      <c r="F292" s="60" t="str">
        <f t="shared" si="11"/>
        <v/>
      </c>
      <c r="G292" s="170" t="str">
        <f t="shared" si="12"/>
        <v/>
      </c>
      <c r="H292" s="206"/>
      <c r="I292" s="173"/>
      <c r="J292" s="178"/>
      <c r="K292" s="178"/>
      <c r="L292" s="165"/>
      <c r="M292" s="173"/>
      <c r="N292" s="178"/>
      <c r="O292" s="173"/>
      <c r="P292" s="165"/>
    </row>
    <row r="293" spans="1:16" ht="12.5">
      <c r="A293" s="204"/>
      <c r="B293" s="205"/>
      <c r="C293" s="201"/>
      <c r="D293" s="201"/>
      <c r="E293" s="201" t="str">
        <f t="shared" si="1"/>
        <v/>
      </c>
      <c r="F293" s="60" t="str">
        <f t="shared" si="11"/>
        <v/>
      </c>
      <c r="G293" s="170" t="str">
        <f t="shared" si="12"/>
        <v/>
      </c>
      <c r="H293" s="206"/>
      <c r="I293" s="173"/>
      <c r="J293" s="178"/>
      <c r="K293" s="178"/>
      <c r="L293" s="165"/>
      <c r="M293" s="173"/>
      <c r="N293" s="178"/>
      <c r="O293" s="173"/>
      <c r="P293" s="165"/>
    </row>
    <row r="294" spans="1:16" ht="12.5">
      <c r="A294" s="204"/>
      <c r="B294" s="205"/>
      <c r="C294" s="201"/>
      <c r="D294" s="201"/>
      <c r="E294" s="201" t="str">
        <f t="shared" si="1"/>
        <v/>
      </c>
      <c r="F294" s="60" t="str">
        <f t="shared" si="11"/>
        <v/>
      </c>
      <c r="G294" s="170" t="str">
        <f t="shared" si="12"/>
        <v/>
      </c>
      <c r="H294" s="206"/>
      <c r="I294" s="173"/>
      <c r="J294" s="178"/>
      <c r="K294" s="178"/>
      <c r="L294" s="165"/>
      <c r="M294" s="173"/>
      <c r="N294" s="178"/>
      <c r="O294" s="173"/>
      <c r="P294" s="165"/>
    </row>
    <row r="295" spans="1:16" ht="12.5">
      <c r="A295" s="204"/>
      <c r="B295" s="205"/>
      <c r="C295" s="201"/>
      <c r="D295" s="201"/>
      <c r="E295" s="201" t="str">
        <f t="shared" si="1"/>
        <v/>
      </c>
      <c r="F295" s="60" t="str">
        <f t="shared" si="11"/>
        <v/>
      </c>
      <c r="G295" s="170" t="str">
        <f t="shared" si="12"/>
        <v/>
      </c>
      <c r="H295" s="206"/>
      <c r="I295" s="173"/>
      <c r="J295" s="178"/>
      <c r="K295" s="178"/>
      <c r="L295" s="165"/>
      <c r="M295" s="173"/>
      <c r="N295" s="178"/>
      <c r="O295" s="173"/>
      <c r="P295" s="165"/>
    </row>
    <row r="296" spans="1:16" ht="12.5">
      <c r="A296" s="204"/>
      <c r="B296" s="205"/>
      <c r="C296" s="201"/>
      <c r="D296" s="201"/>
      <c r="E296" s="201" t="str">
        <f t="shared" si="1"/>
        <v/>
      </c>
      <c r="F296" s="60" t="str">
        <f t="shared" si="11"/>
        <v/>
      </c>
      <c r="G296" s="170" t="str">
        <f t="shared" si="12"/>
        <v/>
      </c>
      <c r="H296" s="206"/>
      <c r="I296" s="173"/>
      <c r="J296" s="178"/>
      <c r="K296" s="178"/>
      <c r="L296" s="165"/>
      <c r="M296" s="173"/>
      <c r="N296" s="178"/>
      <c r="O296" s="173"/>
      <c r="P296" s="165"/>
    </row>
    <row r="297" spans="1:16" ht="12.5">
      <c r="A297" s="204"/>
      <c r="B297" s="205"/>
      <c r="C297" s="201"/>
      <c r="D297" s="201"/>
      <c r="E297" s="201" t="str">
        <f t="shared" si="1"/>
        <v/>
      </c>
      <c r="F297" s="60" t="str">
        <f t="shared" si="11"/>
        <v/>
      </c>
      <c r="G297" s="170" t="str">
        <f t="shared" si="12"/>
        <v/>
      </c>
      <c r="H297" s="206"/>
      <c r="I297" s="173"/>
      <c r="J297" s="178"/>
      <c r="K297" s="178"/>
      <c r="L297" s="165"/>
      <c r="M297" s="173"/>
      <c r="N297" s="178"/>
      <c r="O297" s="173"/>
      <c r="P297" s="165"/>
    </row>
    <row r="298" spans="1:16" ht="12.5">
      <c r="A298" s="204"/>
      <c r="B298" s="205"/>
      <c r="C298" s="201"/>
      <c r="D298" s="201"/>
      <c r="E298" s="201" t="str">
        <f t="shared" si="1"/>
        <v/>
      </c>
      <c r="F298" s="60" t="str">
        <f t="shared" si="11"/>
        <v/>
      </c>
      <c r="G298" s="170" t="str">
        <f t="shared" si="12"/>
        <v/>
      </c>
      <c r="H298" s="206"/>
      <c r="I298" s="173"/>
      <c r="J298" s="178"/>
      <c r="K298" s="178"/>
      <c r="L298" s="165"/>
      <c r="M298" s="173"/>
      <c r="N298" s="178"/>
      <c r="O298" s="173"/>
      <c r="P298" s="165"/>
    </row>
    <row r="299" spans="1:16" ht="12.5">
      <c r="A299" s="204"/>
      <c r="B299" s="205"/>
      <c r="C299" s="201"/>
      <c r="D299" s="201"/>
      <c r="E299" s="201" t="str">
        <f t="shared" si="1"/>
        <v/>
      </c>
      <c r="F299" s="60" t="str">
        <f t="shared" si="11"/>
        <v/>
      </c>
      <c r="G299" s="170" t="str">
        <f t="shared" si="12"/>
        <v/>
      </c>
      <c r="H299" s="206"/>
      <c r="I299" s="173"/>
      <c r="J299" s="178"/>
      <c r="K299" s="178"/>
      <c r="L299" s="165"/>
      <c r="M299" s="173"/>
      <c r="N299" s="178"/>
      <c r="O299" s="173"/>
      <c r="P299" s="165"/>
    </row>
    <row r="300" spans="1:16" ht="12.5">
      <c r="A300" s="204"/>
      <c r="B300" s="205"/>
      <c r="C300" s="201"/>
      <c r="D300" s="201"/>
      <c r="E300" s="201" t="str">
        <f t="shared" si="1"/>
        <v/>
      </c>
      <c r="F300" s="60" t="str">
        <f t="shared" si="11"/>
        <v/>
      </c>
      <c r="G300" s="170" t="str">
        <f t="shared" si="12"/>
        <v/>
      </c>
      <c r="H300" s="206"/>
      <c r="I300" s="173"/>
      <c r="J300" s="178"/>
      <c r="K300" s="178"/>
      <c r="L300" s="165"/>
      <c r="M300" s="173"/>
      <c r="N300" s="178"/>
      <c r="O300" s="173"/>
      <c r="P300" s="165"/>
    </row>
    <row r="301" spans="1:16" ht="12.5">
      <c r="A301" s="204"/>
      <c r="B301" s="205"/>
      <c r="C301" s="201"/>
      <c r="D301" s="201"/>
      <c r="E301" s="201" t="str">
        <f t="shared" si="1"/>
        <v/>
      </c>
      <c r="F301" s="60" t="str">
        <f t="shared" si="11"/>
        <v/>
      </c>
      <c r="G301" s="170" t="str">
        <f t="shared" si="12"/>
        <v/>
      </c>
      <c r="H301" s="206"/>
      <c r="I301" s="173"/>
      <c r="J301" s="178"/>
      <c r="K301" s="178"/>
      <c r="L301" s="165"/>
      <c r="M301" s="173"/>
      <c r="N301" s="178"/>
      <c r="O301" s="173"/>
      <c r="P301" s="165"/>
    </row>
    <row r="302" spans="1:16" ht="12.5">
      <c r="A302" s="204"/>
      <c r="B302" s="205"/>
      <c r="C302" s="201"/>
      <c r="D302" s="201"/>
      <c r="E302" s="201" t="str">
        <f t="shared" si="1"/>
        <v/>
      </c>
      <c r="F302" s="60" t="str">
        <f t="shared" si="11"/>
        <v/>
      </c>
      <c r="G302" s="170" t="str">
        <f t="shared" si="12"/>
        <v/>
      </c>
      <c r="H302" s="206"/>
      <c r="I302" s="173"/>
      <c r="J302" s="178"/>
      <c r="K302" s="178"/>
      <c r="L302" s="165"/>
      <c r="M302" s="173"/>
      <c r="N302" s="178"/>
      <c r="O302" s="173"/>
      <c r="P302" s="165"/>
    </row>
    <row r="303" spans="1:16" ht="12.5">
      <c r="A303" s="204"/>
      <c r="B303" s="205"/>
      <c r="C303" s="201"/>
      <c r="D303" s="201"/>
      <c r="E303" s="201" t="str">
        <f t="shared" si="1"/>
        <v/>
      </c>
      <c r="F303" s="60" t="str">
        <f t="shared" si="11"/>
        <v/>
      </c>
      <c r="G303" s="170" t="str">
        <f t="shared" si="12"/>
        <v/>
      </c>
      <c r="H303" s="206"/>
      <c r="I303" s="173"/>
      <c r="J303" s="178"/>
      <c r="K303" s="178"/>
      <c r="L303" s="165"/>
      <c r="M303" s="173"/>
      <c r="N303" s="178"/>
      <c r="O303" s="173"/>
      <c r="P303" s="165"/>
    </row>
    <row r="304" spans="1:16" ht="12.5">
      <c r="A304" s="204"/>
      <c r="B304" s="205"/>
      <c r="C304" s="201"/>
      <c r="D304" s="201"/>
      <c r="E304" s="201" t="str">
        <f t="shared" si="1"/>
        <v/>
      </c>
      <c r="F304" s="60" t="str">
        <f t="shared" si="11"/>
        <v/>
      </c>
      <c r="G304" s="170" t="str">
        <f t="shared" si="12"/>
        <v/>
      </c>
      <c r="H304" s="206"/>
      <c r="I304" s="173"/>
      <c r="J304" s="178"/>
      <c r="K304" s="178"/>
      <c r="L304" s="165"/>
      <c r="M304" s="173"/>
      <c r="N304" s="178"/>
      <c r="O304" s="173"/>
      <c r="P304" s="165"/>
    </row>
    <row r="305" spans="1:16" ht="12.5">
      <c r="A305" s="204"/>
      <c r="B305" s="205"/>
      <c r="C305" s="201"/>
      <c r="D305" s="201"/>
      <c r="E305" s="201" t="str">
        <f t="shared" si="1"/>
        <v/>
      </c>
      <c r="F305" s="60" t="str">
        <f t="shared" si="11"/>
        <v/>
      </c>
      <c r="G305" s="170" t="str">
        <f t="shared" si="12"/>
        <v/>
      </c>
      <c r="H305" s="206"/>
      <c r="I305" s="173"/>
      <c r="J305" s="178"/>
      <c r="K305" s="178"/>
      <c r="L305" s="165"/>
      <c r="M305" s="173"/>
      <c r="N305" s="178"/>
      <c r="O305" s="173"/>
      <c r="P305" s="165"/>
    </row>
    <row r="306" spans="1:16" ht="12.5">
      <c r="A306" s="204"/>
      <c r="B306" s="205"/>
      <c r="C306" s="201"/>
      <c r="D306" s="201"/>
      <c r="E306" s="201" t="str">
        <f t="shared" si="1"/>
        <v/>
      </c>
      <c r="F306" s="60" t="str">
        <f t="shared" si="11"/>
        <v/>
      </c>
      <c r="G306" s="170" t="str">
        <f t="shared" si="12"/>
        <v/>
      </c>
      <c r="H306" s="206"/>
      <c r="I306" s="173"/>
      <c r="J306" s="178"/>
      <c r="K306" s="178"/>
      <c r="L306" s="165"/>
      <c r="M306" s="173"/>
      <c r="N306" s="178"/>
      <c r="O306" s="173"/>
      <c r="P306" s="165"/>
    </row>
    <row r="307" spans="1:16" ht="12.5">
      <c r="A307" s="204"/>
      <c r="B307" s="205"/>
      <c r="C307" s="201"/>
      <c r="D307" s="201"/>
      <c r="E307" s="201" t="str">
        <f t="shared" si="1"/>
        <v/>
      </c>
      <c r="F307" s="60" t="str">
        <f t="shared" si="11"/>
        <v/>
      </c>
      <c r="G307" s="170" t="str">
        <f t="shared" si="12"/>
        <v/>
      </c>
      <c r="H307" s="206"/>
      <c r="I307" s="173"/>
      <c r="J307" s="178"/>
      <c r="K307" s="178"/>
      <c r="L307" s="165"/>
      <c r="M307" s="173"/>
      <c r="N307" s="178"/>
      <c r="O307" s="173"/>
      <c r="P307" s="165"/>
    </row>
    <row r="308" spans="1:16" ht="12.5">
      <c r="A308" s="204"/>
      <c r="B308" s="205"/>
      <c r="C308" s="201"/>
      <c r="D308" s="201"/>
      <c r="E308" s="201" t="str">
        <f t="shared" si="1"/>
        <v/>
      </c>
      <c r="F308" s="60" t="str">
        <f t="shared" si="11"/>
        <v/>
      </c>
      <c r="G308" s="170" t="str">
        <f t="shared" si="12"/>
        <v/>
      </c>
      <c r="H308" s="206"/>
      <c r="I308" s="173"/>
      <c r="J308" s="178"/>
      <c r="K308" s="178"/>
      <c r="L308" s="165"/>
      <c r="M308" s="173"/>
      <c r="N308" s="178"/>
      <c r="O308" s="173"/>
      <c r="P308" s="165"/>
    </row>
    <row r="309" spans="1:16" ht="12.5">
      <c r="A309" s="204"/>
      <c r="B309" s="205"/>
      <c r="C309" s="201"/>
      <c r="D309" s="201"/>
      <c r="E309" s="201" t="str">
        <f t="shared" si="1"/>
        <v/>
      </c>
      <c r="F309" s="60" t="str">
        <f t="shared" si="11"/>
        <v/>
      </c>
      <c r="G309" s="170" t="str">
        <f t="shared" si="12"/>
        <v/>
      </c>
      <c r="H309" s="206"/>
      <c r="I309" s="173"/>
      <c r="J309" s="178"/>
      <c r="K309" s="178"/>
      <c r="L309" s="165"/>
      <c r="M309" s="173"/>
      <c r="N309" s="178"/>
      <c r="O309" s="173"/>
      <c r="P309" s="165"/>
    </row>
    <row r="310" spans="1:16" ht="12.5">
      <c r="A310" s="204"/>
      <c r="B310" s="205"/>
      <c r="C310" s="201"/>
      <c r="D310" s="201"/>
      <c r="E310" s="201" t="str">
        <f t="shared" si="1"/>
        <v/>
      </c>
      <c r="F310" s="60" t="str">
        <f t="shared" si="11"/>
        <v/>
      </c>
      <c r="G310" s="170" t="str">
        <f t="shared" si="12"/>
        <v/>
      </c>
      <c r="H310" s="206"/>
      <c r="I310" s="173"/>
      <c r="J310" s="178"/>
      <c r="K310" s="178"/>
      <c r="L310" s="165"/>
      <c r="M310" s="173"/>
      <c r="N310" s="178"/>
      <c r="O310" s="173"/>
      <c r="P310" s="165"/>
    </row>
    <row r="311" spans="1:16" ht="12.5">
      <c r="A311" s="204"/>
      <c r="B311" s="205"/>
      <c r="C311" s="201"/>
      <c r="D311" s="201"/>
      <c r="E311" s="201" t="str">
        <f t="shared" si="1"/>
        <v/>
      </c>
      <c r="F311" s="60" t="str">
        <f t="shared" si="11"/>
        <v/>
      </c>
      <c r="G311" s="170" t="str">
        <f t="shared" si="12"/>
        <v/>
      </c>
      <c r="H311" s="206"/>
      <c r="I311" s="173"/>
      <c r="J311" s="178"/>
      <c r="K311" s="178"/>
      <c r="L311" s="165"/>
      <c r="M311" s="173"/>
      <c r="N311" s="178"/>
      <c r="O311" s="173"/>
      <c r="P311" s="165"/>
    </row>
    <row r="312" spans="1:16" ht="12.5">
      <c r="A312" s="204"/>
      <c r="B312" s="205"/>
      <c r="C312" s="201"/>
      <c r="D312" s="201"/>
      <c r="E312" s="201" t="str">
        <f t="shared" si="1"/>
        <v/>
      </c>
      <c r="F312" s="60" t="str">
        <f t="shared" si="11"/>
        <v/>
      </c>
      <c r="G312" s="170" t="str">
        <f t="shared" si="12"/>
        <v/>
      </c>
      <c r="H312" s="206"/>
      <c r="I312" s="173"/>
      <c r="J312" s="178"/>
      <c r="K312" s="178"/>
      <c r="L312" s="165"/>
      <c r="M312" s="173"/>
      <c r="N312" s="178"/>
      <c r="O312" s="173"/>
      <c r="P312" s="165"/>
    </row>
    <row r="313" spans="1:16" ht="12.5">
      <c r="A313" s="204"/>
      <c r="B313" s="205"/>
      <c r="C313" s="201"/>
      <c r="D313" s="201"/>
      <c r="E313" s="201" t="str">
        <f t="shared" si="1"/>
        <v/>
      </c>
      <c r="F313" s="60" t="str">
        <f t="shared" si="11"/>
        <v/>
      </c>
      <c r="G313" s="170" t="str">
        <f t="shared" si="12"/>
        <v/>
      </c>
      <c r="H313" s="206"/>
      <c r="I313" s="173"/>
      <c r="J313" s="178"/>
      <c r="K313" s="178"/>
      <c r="L313" s="165"/>
      <c r="M313" s="173"/>
      <c r="N313" s="178"/>
      <c r="O313" s="173"/>
      <c r="P313" s="165"/>
    </row>
    <row r="314" spans="1:16" ht="12.5">
      <c r="A314" s="204"/>
      <c r="B314" s="205"/>
      <c r="C314" s="201"/>
      <c r="D314" s="201"/>
      <c r="E314" s="201" t="str">
        <f t="shared" si="1"/>
        <v/>
      </c>
      <c r="F314" s="60" t="str">
        <f t="shared" si="11"/>
        <v/>
      </c>
      <c r="G314" s="170" t="str">
        <f t="shared" si="12"/>
        <v/>
      </c>
      <c r="H314" s="206"/>
      <c r="I314" s="173"/>
      <c r="J314" s="178"/>
      <c r="K314" s="178"/>
      <c r="L314" s="165"/>
      <c r="M314" s="173"/>
      <c r="N314" s="178"/>
      <c r="O314" s="173"/>
      <c r="P314" s="165"/>
    </row>
    <row r="315" spans="1:16" ht="12.5">
      <c r="A315" s="204"/>
      <c r="B315" s="205"/>
      <c r="C315" s="201"/>
      <c r="D315" s="201"/>
      <c r="E315" s="201" t="str">
        <f t="shared" si="1"/>
        <v/>
      </c>
      <c r="F315" s="60" t="str">
        <f t="shared" si="11"/>
        <v/>
      </c>
      <c r="G315" s="170" t="str">
        <f t="shared" si="12"/>
        <v/>
      </c>
      <c r="H315" s="206"/>
      <c r="I315" s="173"/>
      <c r="J315" s="178"/>
      <c r="K315" s="178"/>
      <c r="L315" s="165"/>
      <c r="M315" s="173"/>
      <c r="N315" s="178"/>
      <c r="O315" s="173"/>
      <c r="P315" s="165"/>
    </row>
    <row r="316" spans="1:16" ht="12.5">
      <c r="A316" s="204"/>
      <c r="B316" s="205"/>
      <c r="C316" s="201"/>
      <c r="D316" s="201"/>
      <c r="E316" s="201" t="str">
        <f t="shared" si="1"/>
        <v/>
      </c>
      <c r="F316" s="60" t="str">
        <f t="shared" si="11"/>
        <v/>
      </c>
      <c r="G316" s="170" t="str">
        <f t="shared" si="12"/>
        <v/>
      </c>
      <c r="H316" s="206"/>
      <c r="I316" s="173"/>
      <c r="J316" s="178"/>
      <c r="K316" s="178"/>
      <c r="L316" s="165"/>
      <c r="M316" s="173"/>
      <c r="N316" s="178"/>
      <c r="O316" s="173"/>
      <c r="P316" s="165"/>
    </row>
    <row r="317" spans="1:16" ht="12.5">
      <c r="A317" s="204"/>
      <c r="B317" s="205"/>
      <c r="C317" s="201"/>
      <c r="D317" s="201"/>
      <c r="E317" s="201" t="str">
        <f t="shared" si="1"/>
        <v/>
      </c>
      <c r="F317" s="60" t="str">
        <f t="shared" si="11"/>
        <v/>
      </c>
      <c r="G317" s="170" t="str">
        <f t="shared" si="12"/>
        <v/>
      </c>
      <c r="H317" s="206"/>
      <c r="I317" s="173"/>
      <c r="J317" s="178"/>
      <c r="K317" s="178"/>
      <c r="L317" s="165"/>
      <c r="M317" s="173"/>
      <c r="N317" s="178"/>
      <c r="O317" s="173"/>
      <c r="P317" s="165"/>
    </row>
    <row r="318" spans="1:16" ht="12.5">
      <c r="A318" s="204"/>
      <c r="B318" s="205"/>
      <c r="C318" s="201"/>
      <c r="D318" s="201"/>
      <c r="E318" s="201" t="str">
        <f t="shared" si="1"/>
        <v/>
      </c>
      <c r="F318" s="60" t="str">
        <f t="shared" si="11"/>
        <v/>
      </c>
      <c r="G318" s="170" t="str">
        <f t="shared" si="12"/>
        <v/>
      </c>
      <c r="H318" s="206"/>
      <c r="I318" s="173"/>
      <c r="J318" s="178"/>
      <c r="K318" s="178"/>
      <c r="L318" s="165"/>
      <c r="M318" s="173"/>
      <c r="N318" s="178"/>
      <c r="O318" s="173"/>
      <c r="P318" s="165"/>
    </row>
    <row r="319" spans="1:16" ht="12.5">
      <c r="A319" s="204"/>
      <c r="B319" s="205"/>
      <c r="C319" s="201"/>
      <c r="D319" s="201"/>
      <c r="E319" s="201" t="str">
        <f t="shared" si="1"/>
        <v/>
      </c>
      <c r="F319" s="60" t="str">
        <f t="shared" si="11"/>
        <v/>
      </c>
      <c r="G319" s="170" t="str">
        <f t="shared" si="12"/>
        <v/>
      </c>
      <c r="H319" s="206"/>
      <c r="I319" s="173"/>
      <c r="J319" s="178"/>
      <c r="K319" s="178"/>
      <c r="L319" s="165"/>
      <c r="M319" s="173"/>
      <c r="N319" s="178"/>
      <c r="O319" s="173"/>
      <c r="P319" s="165"/>
    </row>
    <row r="320" spans="1:16" ht="12.5">
      <c r="A320" s="204"/>
      <c r="B320" s="205"/>
      <c r="C320" s="201"/>
      <c r="D320" s="201"/>
      <c r="E320" s="201" t="str">
        <f t="shared" si="1"/>
        <v/>
      </c>
      <c r="F320" s="60" t="str">
        <f t="shared" si="11"/>
        <v/>
      </c>
      <c r="G320" s="170" t="str">
        <f t="shared" si="12"/>
        <v/>
      </c>
      <c r="H320" s="206"/>
      <c r="I320" s="173"/>
      <c r="J320" s="178"/>
      <c r="K320" s="178"/>
      <c r="L320" s="165"/>
      <c r="M320" s="173"/>
      <c r="N320" s="178"/>
      <c r="O320" s="173"/>
      <c r="P320" s="165"/>
    </row>
    <row r="321" spans="1:16" ht="12.5">
      <c r="A321" s="204"/>
      <c r="B321" s="205"/>
      <c r="C321" s="201"/>
      <c r="D321" s="201"/>
      <c r="E321" s="201" t="str">
        <f t="shared" si="1"/>
        <v/>
      </c>
      <c r="F321" s="60" t="str">
        <f t="shared" si="11"/>
        <v/>
      </c>
      <c r="G321" s="170" t="str">
        <f t="shared" si="12"/>
        <v/>
      </c>
      <c r="H321" s="206"/>
      <c r="I321" s="173"/>
      <c r="J321" s="178"/>
      <c r="K321" s="178"/>
      <c r="L321" s="165"/>
      <c r="M321" s="173"/>
      <c r="N321" s="178"/>
      <c r="O321" s="173"/>
      <c r="P321" s="165"/>
    </row>
    <row r="322" spans="1:16" ht="12.5">
      <c r="A322" s="204"/>
      <c r="B322" s="205"/>
      <c r="C322" s="201"/>
      <c r="D322" s="201"/>
      <c r="E322" s="201" t="str">
        <f t="shared" si="1"/>
        <v/>
      </c>
      <c r="F322" s="60" t="str">
        <f t="shared" si="11"/>
        <v/>
      </c>
      <c r="G322" s="170" t="str">
        <f t="shared" si="12"/>
        <v/>
      </c>
      <c r="H322" s="206"/>
      <c r="I322" s="173"/>
      <c r="J322" s="178"/>
      <c r="K322" s="178"/>
      <c r="L322" s="165"/>
      <c r="M322" s="173"/>
      <c r="N322" s="178"/>
      <c r="O322" s="173"/>
      <c r="P322" s="165"/>
    </row>
    <row r="323" spans="1:16" ht="12.5">
      <c r="A323" s="204"/>
      <c r="B323" s="205"/>
      <c r="C323" s="201"/>
      <c r="D323" s="201"/>
      <c r="E323" s="201" t="str">
        <f t="shared" si="1"/>
        <v/>
      </c>
      <c r="F323" s="60" t="str">
        <f t="shared" si="11"/>
        <v/>
      </c>
      <c r="G323" s="170" t="str">
        <f t="shared" si="12"/>
        <v/>
      </c>
      <c r="H323" s="206"/>
      <c r="I323" s="173"/>
      <c r="J323" s="178"/>
      <c r="K323" s="178"/>
      <c r="L323" s="165"/>
      <c r="M323" s="173"/>
      <c r="N323" s="178"/>
      <c r="O323" s="173"/>
      <c r="P323" s="165"/>
    </row>
    <row r="324" spans="1:16" ht="12.5">
      <c r="A324" s="204"/>
      <c r="B324" s="205"/>
      <c r="C324" s="201"/>
      <c r="D324" s="201"/>
      <c r="E324" s="201" t="str">
        <f t="shared" si="1"/>
        <v/>
      </c>
      <c r="F324" s="60" t="str">
        <f t="shared" si="11"/>
        <v/>
      </c>
      <c r="G324" s="170" t="str">
        <f t="shared" si="12"/>
        <v/>
      </c>
      <c r="H324" s="206"/>
      <c r="I324" s="173"/>
      <c r="J324" s="178"/>
      <c r="K324" s="178"/>
      <c r="L324" s="165"/>
      <c r="M324" s="173"/>
      <c r="N324" s="178"/>
      <c r="O324" s="173"/>
      <c r="P324" s="165"/>
    </row>
    <row r="325" spans="1:16" ht="12.5">
      <c r="A325" s="204"/>
      <c r="B325" s="205"/>
      <c r="C325" s="201"/>
      <c r="D325" s="201"/>
      <c r="E325" s="201" t="str">
        <f t="shared" si="1"/>
        <v/>
      </c>
      <c r="F325" s="60" t="str">
        <f t="shared" si="11"/>
        <v/>
      </c>
      <c r="G325" s="170" t="str">
        <f t="shared" si="12"/>
        <v/>
      </c>
      <c r="H325" s="206"/>
      <c r="I325" s="173"/>
      <c r="J325" s="178"/>
      <c r="K325" s="178"/>
      <c r="L325" s="165"/>
      <c r="M325" s="173"/>
      <c r="N325" s="178"/>
      <c r="O325" s="173"/>
      <c r="P325" s="165"/>
    </row>
    <row r="326" spans="1:16" ht="12.5">
      <c r="A326" s="204"/>
      <c r="B326" s="205"/>
      <c r="C326" s="201"/>
      <c r="D326" s="201"/>
      <c r="E326" s="201" t="str">
        <f t="shared" si="1"/>
        <v/>
      </c>
      <c r="F326" s="60" t="str">
        <f t="shared" si="11"/>
        <v/>
      </c>
      <c r="G326" s="170" t="str">
        <f t="shared" si="12"/>
        <v/>
      </c>
      <c r="H326" s="206"/>
      <c r="I326" s="173"/>
      <c r="J326" s="178"/>
      <c r="K326" s="178"/>
      <c r="L326" s="165"/>
      <c r="M326" s="173"/>
      <c r="N326" s="178"/>
      <c r="O326" s="173"/>
      <c r="P326" s="165"/>
    </row>
    <row r="327" spans="1:16" ht="12.5">
      <c r="A327" s="204"/>
      <c r="B327" s="205"/>
      <c r="C327" s="201"/>
      <c r="D327" s="201"/>
      <c r="E327" s="201" t="str">
        <f t="shared" si="1"/>
        <v/>
      </c>
      <c r="F327" s="60" t="str">
        <f t="shared" ref="F327:F390" si="13">IF(NOT(ISBLANK($K327)),itemClassificationScheme,"")</f>
        <v/>
      </c>
      <c r="G327" s="170" t="str">
        <f t="shared" ref="G327:G390" si="14">IF(NOT(ISBLANK($P327)),currency,"")</f>
        <v/>
      </c>
      <c r="H327" s="206"/>
      <c r="I327" s="173"/>
      <c r="J327" s="178"/>
      <c r="K327" s="178"/>
      <c r="L327" s="165"/>
      <c r="M327" s="173"/>
      <c r="N327" s="178"/>
      <c r="O327" s="173"/>
      <c r="P327" s="165"/>
    </row>
    <row r="328" spans="1:16" ht="12.5">
      <c r="A328" s="204"/>
      <c r="B328" s="205"/>
      <c r="C328" s="201"/>
      <c r="D328" s="201"/>
      <c r="E328" s="201" t="str">
        <f t="shared" si="1"/>
        <v/>
      </c>
      <c r="F328" s="60" t="str">
        <f t="shared" si="13"/>
        <v/>
      </c>
      <c r="G328" s="170" t="str">
        <f t="shared" si="14"/>
        <v/>
      </c>
      <c r="H328" s="206"/>
      <c r="I328" s="173"/>
      <c r="J328" s="178"/>
      <c r="K328" s="178"/>
      <c r="L328" s="165"/>
      <c r="M328" s="173"/>
      <c r="N328" s="178"/>
      <c r="O328" s="173"/>
      <c r="P328" s="165"/>
    </row>
    <row r="329" spans="1:16" ht="12.5">
      <c r="A329" s="204"/>
      <c r="B329" s="205"/>
      <c r="C329" s="201"/>
      <c r="D329" s="201"/>
      <c r="E329" s="201" t="str">
        <f t="shared" si="1"/>
        <v/>
      </c>
      <c r="F329" s="60" t="str">
        <f t="shared" si="13"/>
        <v/>
      </c>
      <c r="G329" s="170" t="str">
        <f t="shared" si="14"/>
        <v/>
      </c>
      <c r="H329" s="206"/>
      <c r="I329" s="173"/>
      <c r="J329" s="178"/>
      <c r="K329" s="178"/>
      <c r="L329" s="165"/>
      <c r="M329" s="173"/>
      <c r="N329" s="178"/>
      <c r="O329" s="173"/>
      <c r="P329" s="165"/>
    </row>
    <row r="330" spans="1:16" ht="12.5">
      <c r="A330" s="204"/>
      <c r="B330" s="205"/>
      <c r="C330" s="201"/>
      <c r="D330" s="201"/>
      <c r="E330" s="201" t="str">
        <f t="shared" si="1"/>
        <v/>
      </c>
      <c r="F330" s="60" t="str">
        <f t="shared" si="13"/>
        <v/>
      </c>
      <c r="G330" s="170" t="str">
        <f t="shared" si="14"/>
        <v/>
      </c>
      <c r="H330" s="206"/>
      <c r="I330" s="173"/>
      <c r="J330" s="178"/>
      <c r="K330" s="178"/>
      <c r="L330" s="165"/>
      <c r="M330" s="173"/>
      <c r="N330" s="178"/>
      <c r="O330" s="173"/>
      <c r="P330" s="165"/>
    </row>
    <row r="331" spans="1:16" ht="12.5">
      <c r="A331" s="204"/>
      <c r="B331" s="205"/>
      <c r="C331" s="201"/>
      <c r="D331" s="201"/>
      <c r="E331" s="201" t="str">
        <f t="shared" si="1"/>
        <v/>
      </c>
      <c r="F331" s="60" t="str">
        <f t="shared" si="13"/>
        <v/>
      </c>
      <c r="G331" s="170" t="str">
        <f t="shared" si="14"/>
        <v/>
      </c>
      <c r="H331" s="206"/>
      <c r="I331" s="173"/>
      <c r="J331" s="178"/>
      <c r="K331" s="178"/>
      <c r="L331" s="165"/>
      <c r="M331" s="173"/>
      <c r="N331" s="178"/>
      <c r="O331" s="173"/>
      <c r="P331" s="165"/>
    </row>
    <row r="332" spans="1:16" ht="12.5">
      <c r="A332" s="204"/>
      <c r="B332" s="205"/>
      <c r="C332" s="201"/>
      <c r="D332" s="201"/>
      <c r="E332" s="201" t="str">
        <f t="shared" si="1"/>
        <v/>
      </c>
      <c r="F332" s="60" t="str">
        <f t="shared" si="13"/>
        <v/>
      </c>
      <c r="G332" s="170" t="str">
        <f t="shared" si="14"/>
        <v/>
      </c>
      <c r="H332" s="206"/>
      <c r="I332" s="173"/>
      <c r="J332" s="178"/>
      <c r="K332" s="178"/>
      <c r="L332" s="165"/>
      <c r="M332" s="173"/>
      <c r="N332" s="178"/>
      <c r="O332" s="173"/>
      <c r="P332" s="165"/>
    </row>
    <row r="333" spans="1:16" ht="12.5">
      <c r="A333" s="204"/>
      <c r="B333" s="205"/>
      <c r="C333" s="201"/>
      <c r="D333" s="201"/>
      <c r="E333" s="201" t="str">
        <f t="shared" si="1"/>
        <v/>
      </c>
      <c r="F333" s="60" t="str">
        <f t="shared" si="13"/>
        <v/>
      </c>
      <c r="G333" s="170" t="str">
        <f t="shared" si="14"/>
        <v/>
      </c>
      <c r="H333" s="206"/>
      <c r="I333" s="173"/>
      <c r="J333" s="178"/>
      <c r="K333" s="178"/>
      <c r="L333" s="165"/>
      <c r="M333" s="173"/>
      <c r="N333" s="178"/>
      <c r="O333" s="173"/>
      <c r="P333" s="165"/>
    </row>
    <row r="334" spans="1:16" ht="12.5">
      <c r="A334" s="204"/>
      <c r="B334" s="205"/>
      <c r="C334" s="201"/>
      <c r="D334" s="201"/>
      <c r="E334" s="201" t="str">
        <f t="shared" si="1"/>
        <v/>
      </c>
      <c r="F334" s="60" t="str">
        <f t="shared" si="13"/>
        <v/>
      </c>
      <c r="G334" s="170" t="str">
        <f t="shared" si="14"/>
        <v/>
      </c>
      <c r="H334" s="206"/>
      <c r="I334" s="173"/>
      <c r="J334" s="178"/>
      <c r="K334" s="178"/>
      <c r="L334" s="165"/>
      <c r="M334" s="173"/>
      <c r="N334" s="178"/>
      <c r="O334" s="173"/>
      <c r="P334" s="165"/>
    </row>
    <row r="335" spans="1:16" ht="12.5">
      <c r="A335" s="204"/>
      <c r="B335" s="205"/>
      <c r="C335" s="201"/>
      <c r="D335" s="201"/>
      <c r="E335" s="201" t="str">
        <f t="shared" si="1"/>
        <v/>
      </c>
      <c r="F335" s="60" t="str">
        <f t="shared" si="13"/>
        <v/>
      </c>
      <c r="G335" s="170" t="str">
        <f t="shared" si="14"/>
        <v/>
      </c>
      <c r="H335" s="206"/>
      <c r="I335" s="173"/>
      <c r="J335" s="178"/>
      <c r="K335" s="178"/>
      <c r="L335" s="165"/>
      <c r="M335" s="173"/>
      <c r="N335" s="178"/>
      <c r="O335" s="173"/>
      <c r="P335" s="165"/>
    </row>
    <row r="336" spans="1:16" ht="12.5">
      <c r="A336" s="204"/>
      <c r="B336" s="205"/>
      <c r="C336" s="201"/>
      <c r="D336" s="201"/>
      <c r="E336" s="201" t="str">
        <f t="shared" si="1"/>
        <v/>
      </c>
      <c r="F336" s="60" t="str">
        <f t="shared" si="13"/>
        <v/>
      </c>
      <c r="G336" s="170" t="str">
        <f t="shared" si="14"/>
        <v/>
      </c>
      <c r="H336" s="206"/>
      <c r="I336" s="173"/>
      <c r="J336" s="178"/>
      <c r="K336" s="178"/>
      <c r="L336" s="165"/>
      <c r="M336" s="173"/>
      <c r="N336" s="178"/>
      <c r="O336" s="173"/>
      <c r="P336" s="165"/>
    </row>
    <row r="337" spans="1:16" ht="12.5">
      <c r="A337" s="204"/>
      <c r="B337" s="205"/>
      <c r="C337" s="201"/>
      <c r="D337" s="201"/>
      <c r="E337" s="201" t="str">
        <f t="shared" si="1"/>
        <v/>
      </c>
      <c r="F337" s="60" t="str">
        <f t="shared" si="13"/>
        <v/>
      </c>
      <c r="G337" s="170" t="str">
        <f t="shared" si="14"/>
        <v/>
      </c>
      <c r="H337" s="206"/>
      <c r="I337" s="173"/>
      <c r="J337" s="178"/>
      <c r="K337" s="178"/>
      <c r="L337" s="165"/>
      <c r="M337" s="173"/>
      <c r="N337" s="178"/>
      <c r="O337" s="173"/>
      <c r="P337" s="165"/>
    </row>
    <row r="338" spans="1:16" ht="12.5">
      <c r="A338" s="204"/>
      <c r="B338" s="205"/>
      <c r="C338" s="201"/>
      <c r="D338" s="201"/>
      <c r="E338" s="201" t="str">
        <f t="shared" si="1"/>
        <v/>
      </c>
      <c r="F338" s="60" t="str">
        <f t="shared" si="13"/>
        <v/>
      </c>
      <c r="G338" s="170" t="str">
        <f t="shared" si="14"/>
        <v/>
      </c>
      <c r="H338" s="206"/>
      <c r="I338" s="173"/>
      <c r="J338" s="178"/>
      <c r="K338" s="178"/>
      <c r="L338" s="165"/>
      <c r="M338" s="173"/>
      <c r="N338" s="178"/>
      <c r="O338" s="173"/>
      <c r="P338" s="165"/>
    </row>
    <row r="339" spans="1:16" ht="12.5">
      <c r="A339" s="204"/>
      <c r="B339" s="205"/>
      <c r="C339" s="201"/>
      <c r="D339" s="201"/>
      <c r="E339" s="201" t="str">
        <f t="shared" si="1"/>
        <v/>
      </c>
      <c r="F339" s="60" t="str">
        <f t="shared" si="13"/>
        <v/>
      </c>
      <c r="G339" s="170" t="str">
        <f t="shared" si="14"/>
        <v/>
      </c>
      <c r="H339" s="206"/>
      <c r="I339" s="173"/>
      <c r="J339" s="178"/>
      <c r="K339" s="178"/>
      <c r="L339" s="165"/>
      <c r="M339" s="173"/>
      <c r="N339" s="178"/>
      <c r="O339" s="173"/>
      <c r="P339" s="165"/>
    </row>
    <row r="340" spans="1:16" ht="12.5">
      <c r="A340" s="204"/>
      <c r="B340" s="205"/>
      <c r="C340" s="201"/>
      <c r="D340" s="201"/>
      <c r="E340" s="201" t="str">
        <f t="shared" si="1"/>
        <v/>
      </c>
      <c r="F340" s="60" t="str">
        <f t="shared" si="13"/>
        <v/>
      </c>
      <c r="G340" s="170" t="str">
        <f t="shared" si="14"/>
        <v/>
      </c>
      <c r="H340" s="206"/>
      <c r="I340" s="173"/>
      <c r="J340" s="178"/>
      <c r="K340" s="178"/>
      <c r="L340" s="165"/>
      <c r="M340" s="173"/>
      <c r="N340" s="178"/>
      <c r="O340" s="173"/>
      <c r="P340" s="165"/>
    </row>
    <row r="341" spans="1:16" ht="12.5">
      <c r="A341" s="204"/>
      <c r="B341" s="205"/>
      <c r="C341" s="201"/>
      <c r="D341" s="201"/>
      <c r="E341" s="201" t="str">
        <f t="shared" si="1"/>
        <v/>
      </c>
      <c r="F341" s="60" t="str">
        <f t="shared" si="13"/>
        <v/>
      </c>
      <c r="G341" s="170" t="str">
        <f t="shared" si="14"/>
        <v/>
      </c>
      <c r="H341" s="206"/>
      <c r="I341" s="173"/>
      <c r="J341" s="178"/>
      <c r="K341" s="178"/>
      <c r="L341" s="165"/>
      <c r="M341" s="173"/>
      <c r="N341" s="178"/>
      <c r="O341" s="173"/>
      <c r="P341" s="165"/>
    </row>
    <row r="342" spans="1:16" ht="12.5">
      <c r="A342" s="204"/>
      <c r="B342" s="205"/>
      <c r="C342" s="201"/>
      <c r="D342" s="201"/>
      <c r="E342" s="201" t="str">
        <f t="shared" si="1"/>
        <v/>
      </c>
      <c r="F342" s="60" t="str">
        <f t="shared" si="13"/>
        <v/>
      </c>
      <c r="G342" s="170" t="str">
        <f t="shared" si="14"/>
        <v/>
      </c>
      <c r="H342" s="206"/>
      <c r="I342" s="173"/>
      <c r="J342" s="178"/>
      <c r="K342" s="178"/>
      <c r="L342" s="165"/>
      <c r="M342" s="173"/>
      <c r="N342" s="178"/>
      <c r="O342" s="173"/>
      <c r="P342" s="165"/>
    </row>
    <row r="343" spans="1:16" ht="12.5">
      <c r="A343" s="204"/>
      <c r="B343" s="205"/>
      <c r="C343" s="201"/>
      <c r="D343" s="201"/>
      <c r="E343" s="201" t="str">
        <f t="shared" si="1"/>
        <v/>
      </c>
      <c r="F343" s="60" t="str">
        <f t="shared" si="13"/>
        <v/>
      </c>
      <c r="G343" s="170" t="str">
        <f t="shared" si="14"/>
        <v/>
      </c>
      <c r="H343" s="206"/>
      <c r="I343" s="173"/>
      <c r="J343" s="178"/>
      <c r="K343" s="178"/>
      <c r="L343" s="165"/>
      <c r="M343" s="173"/>
      <c r="N343" s="178"/>
      <c r="O343" s="173"/>
      <c r="P343" s="165"/>
    </row>
    <row r="344" spans="1:16" ht="12.5">
      <c r="A344" s="204"/>
      <c r="B344" s="205"/>
      <c r="C344" s="201"/>
      <c r="D344" s="201"/>
      <c r="E344" s="201" t="str">
        <f t="shared" si="1"/>
        <v/>
      </c>
      <c r="F344" s="60" t="str">
        <f t="shared" si="13"/>
        <v/>
      </c>
      <c r="G344" s="170" t="str">
        <f t="shared" si="14"/>
        <v/>
      </c>
      <c r="H344" s="206"/>
      <c r="I344" s="173"/>
      <c r="J344" s="178"/>
      <c r="K344" s="178"/>
      <c r="L344" s="165"/>
      <c r="M344" s="173"/>
      <c r="N344" s="178"/>
      <c r="O344" s="173"/>
      <c r="P344" s="165"/>
    </row>
    <row r="345" spans="1:16" ht="12.5">
      <c r="A345" s="204"/>
      <c r="B345" s="205"/>
      <c r="C345" s="201"/>
      <c r="D345" s="201"/>
      <c r="E345" s="201" t="str">
        <f t="shared" si="1"/>
        <v/>
      </c>
      <c r="F345" s="60" t="str">
        <f t="shared" si="13"/>
        <v/>
      </c>
      <c r="G345" s="170" t="str">
        <f t="shared" si="14"/>
        <v/>
      </c>
      <c r="H345" s="206"/>
      <c r="I345" s="173"/>
      <c r="J345" s="178"/>
      <c r="K345" s="178"/>
      <c r="L345" s="165"/>
      <c r="M345" s="173"/>
      <c r="N345" s="178"/>
      <c r="O345" s="173"/>
      <c r="P345" s="165"/>
    </row>
    <row r="346" spans="1:16" ht="12.5">
      <c r="A346" s="204"/>
      <c r="B346" s="205"/>
      <c r="C346" s="201"/>
      <c r="D346" s="201"/>
      <c r="E346" s="201" t="str">
        <f t="shared" si="1"/>
        <v/>
      </c>
      <c r="F346" s="60" t="str">
        <f t="shared" si="13"/>
        <v/>
      </c>
      <c r="G346" s="170" t="str">
        <f t="shared" si="14"/>
        <v/>
      </c>
      <c r="H346" s="206"/>
      <c r="I346" s="173"/>
      <c r="J346" s="178"/>
      <c r="K346" s="178"/>
      <c r="L346" s="165"/>
      <c r="M346" s="173"/>
      <c r="N346" s="178"/>
      <c r="O346" s="173"/>
      <c r="P346" s="165"/>
    </row>
    <row r="347" spans="1:16" ht="12.5">
      <c r="A347" s="204"/>
      <c r="B347" s="205"/>
      <c r="C347" s="201"/>
      <c r="D347" s="201"/>
      <c r="E347" s="201" t="str">
        <f t="shared" si="1"/>
        <v/>
      </c>
      <c r="F347" s="60" t="str">
        <f t="shared" si="13"/>
        <v/>
      </c>
      <c r="G347" s="170" t="str">
        <f t="shared" si="14"/>
        <v/>
      </c>
      <c r="H347" s="206"/>
      <c r="I347" s="173"/>
      <c r="J347" s="178"/>
      <c r="K347" s="178"/>
      <c r="L347" s="165"/>
      <c r="M347" s="173"/>
      <c r="N347" s="178"/>
      <c r="O347" s="173"/>
      <c r="P347" s="165"/>
    </row>
    <row r="348" spans="1:16" ht="12.5">
      <c r="A348" s="204"/>
      <c r="B348" s="205"/>
      <c r="C348" s="201"/>
      <c r="D348" s="201"/>
      <c r="E348" s="201" t="str">
        <f t="shared" si="1"/>
        <v/>
      </c>
      <c r="F348" s="60" t="str">
        <f t="shared" si="13"/>
        <v/>
      </c>
      <c r="G348" s="170" t="str">
        <f t="shared" si="14"/>
        <v/>
      </c>
      <c r="H348" s="206"/>
      <c r="I348" s="173"/>
      <c r="J348" s="178"/>
      <c r="K348" s="178"/>
      <c r="L348" s="165"/>
      <c r="M348" s="173"/>
      <c r="N348" s="178"/>
      <c r="O348" s="173"/>
      <c r="P348" s="165"/>
    </row>
    <row r="349" spans="1:16" ht="12.5">
      <c r="A349" s="204"/>
      <c r="B349" s="205"/>
      <c r="C349" s="201"/>
      <c r="D349" s="201"/>
      <c r="E349" s="201" t="str">
        <f t="shared" si="1"/>
        <v/>
      </c>
      <c r="F349" s="60" t="str">
        <f t="shared" si="13"/>
        <v/>
      </c>
      <c r="G349" s="170" t="str">
        <f t="shared" si="14"/>
        <v/>
      </c>
      <c r="H349" s="206"/>
      <c r="I349" s="173"/>
      <c r="J349" s="178"/>
      <c r="K349" s="178"/>
      <c r="L349" s="165"/>
      <c r="M349" s="173"/>
      <c r="N349" s="178"/>
      <c r="O349" s="173"/>
      <c r="P349" s="165"/>
    </row>
    <row r="350" spans="1:16" ht="12.5">
      <c r="A350" s="204"/>
      <c r="B350" s="205"/>
      <c r="C350" s="201"/>
      <c r="D350" s="201"/>
      <c r="E350" s="201" t="str">
        <f t="shared" si="1"/>
        <v/>
      </c>
      <c r="F350" s="60" t="str">
        <f t="shared" si="13"/>
        <v/>
      </c>
      <c r="G350" s="170" t="str">
        <f t="shared" si="14"/>
        <v/>
      </c>
      <c r="H350" s="206"/>
      <c r="I350" s="173"/>
      <c r="J350" s="178"/>
      <c r="K350" s="178"/>
      <c r="L350" s="165"/>
      <c r="M350" s="173"/>
      <c r="N350" s="178"/>
      <c r="O350" s="173"/>
      <c r="P350" s="165"/>
    </row>
    <row r="351" spans="1:16" ht="12.5">
      <c r="A351" s="204"/>
      <c r="B351" s="205"/>
      <c r="C351" s="201"/>
      <c r="D351" s="201"/>
      <c r="E351" s="201" t="str">
        <f t="shared" si="1"/>
        <v/>
      </c>
      <c r="F351" s="60" t="str">
        <f t="shared" si="13"/>
        <v/>
      </c>
      <c r="G351" s="170" t="str">
        <f t="shared" si="14"/>
        <v/>
      </c>
      <c r="H351" s="206"/>
      <c r="I351" s="173"/>
      <c r="J351" s="178"/>
      <c r="K351" s="178"/>
      <c r="L351" s="165"/>
      <c r="M351" s="173"/>
      <c r="N351" s="178"/>
      <c r="O351" s="173"/>
      <c r="P351" s="165"/>
    </row>
    <row r="352" spans="1:16" ht="12.5">
      <c r="A352" s="204"/>
      <c r="B352" s="205"/>
      <c r="C352" s="201"/>
      <c r="D352" s="201"/>
      <c r="E352" s="201" t="str">
        <f t="shared" si="1"/>
        <v/>
      </c>
      <c r="F352" s="60" t="str">
        <f t="shared" si="13"/>
        <v/>
      </c>
      <c r="G352" s="170" t="str">
        <f t="shared" si="14"/>
        <v/>
      </c>
      <c r="H352" s="206"/>
      <c r="I352" s="173"/>
      <c r="J352" s="178"/>
      <c r="K352" s="178"/>
      <c r="L352" s="165"/>
      <c r="M352" s="173"/>
      <c r="N352" s="178"/>
      <c r="O352" s="173"/>
      <c r="P352" s="165"/>
    </row>
    <row r="353" spans="1:16" ht="12.5">
      <c r="A353" s="204"/>
      <c r="B353" s="205"/>
      <c r="C353" s="201"/>
      <c r="D353" s="201"/>
      <c r="E353" s="201" t="str">
        <f t="shared" si="1"/>
        <v/>
      </c>
      <c r="F353" s="60" t="str">
        <f t="shared" si="13"/>
        <v/>
      </c>
      <c r="G353" s="170" t="str">
        <f t="shared" si="14"/>
        <v/>
      </c>
      <c r="H353" s="206"/>
      <c r="I353" s="173"/>
      <c r="J353" s="178"/>
      <c r="K353" s="178"/>
      <c r="L353" s="165"/>
      <c r="M353" s="173"/>
      <c r="N353" s="178"/>
      <c r="O353" s="173"/>
      <c r="P353" s="165"/>
    </row>
    <row r="354" spans="1:16" ht="12.5">
      <c r="A354" s="204"/>
      <c r="B354" s="205"/>
      <c r="C354" s="201"/>
      <c r="D354" s="201"/>
      <c r="E354" s="201" t="str">
        <f t="shared" si="1"/>
        <v/>
      </c>
      <c r="F354" s="60" t="str">
        <f t="shared" si="13"/>
        <v/>
      </c>
      <c r="G354" s="170" t="str">
        <f t="shared" si="14"/>
        <v/>
      </c>
      <c r="H354" s="206"/>
      <c r="I354" s="173"/>
      <c r="J354" s="178"/>
      <c r="K354" s="178"/>
      <c r="L354" s="165"/>
      <c r="M354" s="173"/>
      <c r="N354" s="178"/>
      <c r="O354" s="173"/>
      <c r="P354" s="165"/>
    </row>
    <row r="355" spans="1:16" ht="12.5">
      <c r="A355" s="204"/>
      <c r="B355" s="205"/>
      <c r="C355" s="201"/>
      <c r="D355" s="201"/>
      <c r="E355" s="201" t="str">
        <f t="shared" si="1"/>
        <v/>
      </c>
      <c r="F355" s="60" t="str">
        <f t="shared" si="13"/>
        <v/>
      </c>
      <c r="G355" s="170" t="str">
        <f t="shared" si="14"/>
        <v/>
      </c>
      <c r="H355" s="206"/>
      <c r="I355" s="173"/>
      <c r="J355" s="178"/>
      <c r="K355" s="178"/>
      <c r="L355" s="165"/>
      <c r="M355" s="173"/>
      <c r="N355" s="178"/>
      <c r="O355" s="173"/>
      <c r="P355" s="165"/>
    </row>
    <row r="356" spans="1:16" ht="12.5">
      <c r="A356" s="204"/>
      <c r="B356" s="205"/>
      <c r="C356" s="201"/>
      <c r="D356" s="201"/>
      <c r="E356" s="201" t="str">
        <f t="shared" si="1"/>
        <v/>
      </c>
      <c r="F356" s="60" t="str">
        <f t="shared" si="13"/>
        <v/>
      </c>
      <c r="G356" s="170" t="str">
        <f t="shared" si="14"/>
        <v/>
      </c>
      <c r="H356" s="206"/>
      <c r="I356" s="173"/>
      <c r="J356" s="178"/>
      <c r="K356" s="178"/>
      <c r="L356" s="165"/>
      <c r="M356" s="173"/>
      <c r="N356" s="178"/>
      <c r="O356" s="173"/>
      <c r="P356" s="165"/>
    </row>
    <row r="357" spans="1:16" ht="12.5">
      <c r="A357" s="204"/>
      <c r="B357" s="205"/>
      <c r="C357" s="201"/>
      <c r="D357" s="201"/>
      <c r="E357" s="201" t="str">
        <f t="shared" si="1"/>
        <v/>
      </c>
      <c r="F357" s="60" t="str">
        <f t="shared" si="13"/>
        <v/>
      </c>
      <c r="G357" s="170" t="str">
        <f t="shared" si="14"/>
        <v/>
      </c>
      <c r="H357" s="206"/>
      <c r="I357" s="173"/>
      <c r="J357" s="178"/>
      <c r="K357" s="178"/>
      <c r="L357" s="165"/>
      <c r="M357" s="173"/>
      <c r="N357" s="178"/>
      <c r="O357" s="173"/>
      <c r="P357" s="165"/>
    </row>
    <row r="358" spans="1:16" ht="12.5">
      <c r="A358" s="204"/>
      <c r="B358" s="205"/>
      <c r="C358" s="201"/>
      <c r="D358" s="201"/>
      <c r="E358" s="201" t="str">
        <f t="shared" si="1"/>
        <v/>
      </c>
      <c r="F358" s="60" t="str">
        <f t="shared" si="13"/>
        <v/>
      </c>
      <c r="G358" s="170" t="str">
        <f t="shared" si="14"/>
        <v/>
      </c>
      <c r="H358" s="206"/>
      <c r="I358" s="173"/>
      <c r="J358" s="178"/>
      <c r="K358" s="178"/>
      <c r="L358" s="165"/>
      <c r="M358" s="173"/>
      <c r="N358" s="178"/>
      <c r="O358" s="173"/>
      <c r="P358" s="165"/>
    </row>
    <row r="359" spans="1:16" ht="12.5">
      <c r="A359" s="204"/>
      <c r="B359" s="205"/>
      <c r="C359" s="201"/>
      <c r="D359" s="201"/>
      <c r="E359" s="201" t="str">
        <f t="shared" si="1"/>
        <v/>
      </c>
      <c r="F359" s="60" t="str">
        <f t="shared" si="13"/>
        <v/>
      </c>
      <c r="G359" s="170" t="str">
        <f t="shared" si="14"/>
        <v/>
      </c>
      <c r="H359" s="206"/>
      <c r="I359" s="173"/>
      <c r="J359" s="178"/>
      <c r="K359" s="178"/>
      <c r="L359" s="165"/>
      <c r="M359" s="173"/>
      <c r="N359" s="178"/>
      <c r="O359" s="173"/>
      <c r="P359" s="165"/>
    </row>
    <row r="360" spans="1:16" ht="12.5">
      <c r="A360" s="204"/>
      <c r="B360" s="205"/>
      <c r="C360" s="201"/>
      <c r="D360" s="201"/>
      <c r="E360" s="201" t="str">
        <f t="shared" si="1"/>
        <v/>
      </c>
      <c r="F360" s="60" t="str">
        <f t="shared" si="13"/>
        <v/>
      </c>
      <c r="G360" s="170" t="str">
        <f t="shared" si="14"/>
        <v/>
      </c>
      <c r="H360" s="206"/>
      <c r="I360" s="173"/>
      <c r="J360" s="178"/>
      <c r="K360" s="178"/>
      <c r="L360" s="165"/>
      <c r="M360" s="173"/>
      <c r="N360" s="178"/>
      <c r="O360" s="173"/>
      <c r="P360" s="165"/>
    </row>
    <row r="361" spans="1:16" ht="12.5">
      <c r="A361" s="204"/>
      <c r="B361" s="205"/>
      <c r="C361" s="201"/>
      <c r="D361" s="201"/>
      <c r="E361" s="201" t="str">
        <f t="shared" si="1"/>
        <v/>
      </c>
      <c r="F361" s="60" t="str">
        <f t="shared" si="13"/>
        <v/>
      </c>
      <c r="G361" s="170" t="str">
        <f t="shared" si="14"/>
        <v/>
      </c>
      <c r="H361" s="206"/>
      <c r="I361" s="173"/>
      <c r="J361" s="178"/>
      <c r="K361" s="178"/>
      <c r="L361" s="165"/>
      <c r="M361" s="173"/>
      <c r="N361" s="178"/>
      <c r="O361" s="173"/>
      <c r="P361" s="165"/>
    </row>
    <row r="362" spans="1:16" ht="12.5">
      <c r="A362" s="204"/>
      <c r="B362" s="205"/>
      <c r="C362" s="201"/>
      <c r="D362" s="201"/>
      <c r="E362" s="201" t="str">
        <f t="shared" si="1"/>
        <v/>
      </c>
      <c r="F362" s="60" t="str">
        <f t="shared" si="13"/>
        <v/>
      </c>
      <c r="G362" s="170" t="str">
        <f t="shared" si="14"/>
        <v/>
      </c>
      <c r="H362" s="206"/>
      <c r="I362" s="173"/>
      <c r="J362" s="178"/>
      <c r="K362" s="178"/>
      <c r="L362" s="165"/>
      <c r="M362" s="173"/>
      <c r="N362" s="178"/>
      <c r="O362" s="173"/>
      <c r="P362" s="165"/>
    </row>
    <row r="363" spans="1:16" ht="12.5">
      <c r="A363" s="204"/>
      <c r="B363" s="205"/>
      <c r="C363" s="201"/>
      <c r="D363" s="201"/>
      <c r="E363" s="201" t="str">
        <f t="shared" si="1"/>
        <v/>
      </c>
      <c r="F363" s="60" t="str">
        <f t="shared" si="13"/>
        <v/>
      </c>
      <c r="G363" s="170" t="str">
        <f t="shared" si="14"/>
        <v/>
      </c>
      <c r="H363" s="206"/>
      <c r="I363" s="173"/>
      <c r="J363" s="178"/>
      <c r="K363" s="178"/>
      <c r="L363" s="165"/>
      <c r="M363" s="173"/>
      <c r="N363" s="178"/>
      <c r="O363" s="173"/>
      <c r="P363" s="165"/>
    </row>
    <row r="364" spans="1:16" ht="12.5">
      <c r="A364" s="204"/>
      <c r="B364" s="205"/>
      <c r="C364" s="201"/>
      <c r="D364" s="201"/>
      <c r="E364" s="201" t="str">
        <f t="shared" si="1"/>
        <v/>
      </c>
      <c r="F364" s="60" t="str">
        <f t="shared" si="13"/>
        <v/>
      </c>
      <c r="G364" s="170" t="str">
        <f t="shared" si="14"/>
        <v/>
      </c>
      <c r="H364" s="206"/>
      <c r="I364" s="173"/>
      <c r="J364" s="178"/>
      <c r="K364" s="178"/>
      <c r="L364" s="165"/>
      <c r="M364" s="173"/>
      <c r="N364" s="178"/>
      <c r="O364" s="173"/>
      <c r="P364" s="165"/>
    </row>
    <row r="365" spans="1:16" ht="12.5">
      <c r="A365" s="204"/>
      <c r="B365" s="205"/>
      <c r="C365" s="201"/>
      <c r="D365" s="201"/>
      <c r="E365" s="201" t="str">
        <f t="shared" si="1"/>
        <v/>
      </c>
      <c r="F365" s="60" t="str">
        <f t="shared" si="13"/>
        <v/>
      </c>
      <c r="G365" s="170" t="str">
        <f t="shared" si="14"/>
        <v/>
      </c>
      <c r="H365" s="206"/>
      <c r="I365" s="173"/>
      <c r="J365" s="178"/>
      <c r="K365" s="178"/>
      <c r="L365" s="165"/>
      <c r="M365" s="173"/>
      <c r="N365" s="178"/>
      <c r="O365" s="173"/>
      <c r="P365" s="165"/>
    </row>
    <row r="366" spans="1:16" ht="12.5">
      <c r="A366" s="204"/>
      <c r="B366" s="205"/>
      <c r="C366" s="201"/>
      <c r="D366" s="201"/>
      <c r="E366" s="201" t="str">
        <f t="shared" si="1"/>
        <v/>
      </c>
      <c r="F366" s="60" t="str">
        <f t="shared" si="13"/>
        <v/>
      </c>
      <c r="G366" s="170" t="str">
        <f t="shared" si="14"/>
        <v/>
      </c>
      <c r="H366" s="206"/>
      <c r="I366" s="173"/>
      <c r="J366" s="178"/>
      <c r="K366" s="178"/>
      <c r="L366" s="165"/>
      <c r="M366" s="173"/>
      <c r="N366" s="178"/>
      <c r="O366" s="173"/>
      <c r="P366" s="165"/>
    </row>
    <row r="367" spans="1:16" ht="12.5">
      <c r="A367" s="204"/>
      <c r="B367" s="205"/>
      <c r="C367" s="201"/>
      <c r="D367" s="201"/>
      <c r="E367" s="201" t="str">
        <f t="shared" si="1"/>
        <v/>
      </c>
      <c r="F367" s="60" t="str">
        <f t="shared" si="13"/>
        <v/>
      </c>
      <c r="G367" s="170" t="str">
        <f t="shared" si="14"/>
        <v/>
      </c>
      <c r="H367" s="206"/>
      <c r="I367" s="173"/>
      <c r="J367" s="178"/>
      <c r="K367" s="178"/>
      <c r="L367" s="165"/>
      <c r="M367" s="173"/>
      <c r="N367" s="178"/>
      <c r="O367" s="173"/>
      <c r="P367" s="165"/>
    </row>
    <row r="368" spans="1:16" ht="12.5">
      <c r="A368" s="204"/>
      <c r="B368" s="205"/>
      <c r="C368" s="201"/>
      <c r="D368" s="201"/>
      <c r="E368" s="201" t="str">
        <f t="shared" si="1"/>
        <v/>
      </c>
      <c r="F368" s="60" t="str">
        <f t="shared" si="13"/>
        <v/>
      </c>
      <c r="G368" s="170" t="str">
        <f t="shared" si="14"/>
        <v/>
      </c>
      <c r="H368" s="206"/>
      <c r="I368" s="173"/>
      <c r="J368" s="178"/>
      <c r="K368" s="178"/>
      <c r="L368" s="165"/>
      <c r="M368" s="173"/>
      <c r="N368" s="178"/>
      <c r="O368" s="173"/>
      <c r="P368" s="165"/>
    </row>
    <row r="369" spans="1:16" ht="12.5">
      <c r="A369" s="204"/>
      <c r="B369" s="205"/>
      <c r="C369" s="201"/>
      <c r="D369" s="201"/>
      <c r="E369" s="201" t="str">
        <f t="shared" si="1"/>
        <v/>
      </c>
      <c r="F369" s="60" t="str">
        <f t="shared" si="13"/>
        <v/>
      </c>
      <c r="G369" s="170" t="str">
        <f t="shared" si="14"/>
        <v/>
      </c>
      <c r="H369" s="206"/>
      <c r="I369" s="173"/>
      <c r="J369" s="178"/>
      <c r="K369" s="178"/>
      <c r="L369" s="165"/>
      <c r="M369" s="173"/>
      <c r="N369" s="178"/>
      <c r="O369" s="173"/>
      <c r="P369" s="165"/>
    </row>
    <row r="370" spans="1:16" ht="12.5">
      <c r="A370" s="204"/>
      <c r="B370" s="205"/>
      <c r="C370" s="201"/>
      <c r="D370" s="201"/>
      <c r="E370" s="201" t="str">
        <f t="shared" si="1"/>
        <v/>
      </c>
      <c r="F370" s="60" t="str">
        <f t="shared" si="13"/>
        <v/>
      </c>
      <c r="G370" s="170" t="str">
        <f t="shared" si="14"/>
        <v/>
      </c>
      <c r="H370" s="206"/>
      <c r="I370" s="173"/>
      <c r="J370" s="178"/>
      <c r="K370" s="178"/>
      <c r="L370" s="165"/>
      <c r="M370" s="173"/>
      <c r="N370" s="178"/>
      <c r="O370" s="173"/>
      <c r="P370" s="165"/>
    </row>
    <row r="371" spans="1:16" ht="12.5">
      <c r="A371" s="204"/>
      <c r="B371" s="205"/>
      <c r="C371" s="201"/>
      <c r="D371" s="201"/>
      <c r="E371" s="201" t="str">
        <f t="shared" si="1"/>
        <v/>
      </c>
      <c r="F371" s="60" t="str">
        <f t="shared" si="13"/>
        <v/>
      </c>
      <c r="G371" s="170" t="str">
        <f t="shared" si="14"/>
        <v/>
      </c>
      <c r="H371" s="206"/>
      <c r="I371" s="173"/>
      <c r="J371" s="178"/>
      <c r="K371" s="178"/>
      <c r="L371" s="165"/>
      <c r="M371" s="173"/>
      <c r="N371" s="178"/>
      <c r="O371" s="173"/>
      <c r="P371" s="165"/>
    </row>
    <row r="372" spans="1:16" ht="12.5">
      <c r="A372" s="204"/>
      <c r="B372" s="205"/>
      <c r="C372" s="201"/>
      <c r="D372" s="201"/>
      <c r="E372" s="201" t="str">
        <f t="shared" si="1"/>
        <v/>
      </c>
      <c r="F372" s="60" t="str">
        <f t="shared" si="13"/>
        <v/>
      </c>
      <c r="G372" s="170" t="str">
        <f t="shared" si="14"/>
        <v/>
      </c>
      <c r="H372" s="206"/>
      <c r="I372" s="173"/>
      <c r="J372" s="178"/>
      <c r="K372" s="178"/>
      <c r="L372" s="165"/>
      <c r="M372" s="173"/>
      <c r="N372" s="178"/>
      <c r="O372" s="173"/>
      <c r="P372" s="165"/>
    </row>
    <row r="373" spans="1:16" ht="12.5">
      <c r="A373" s="204"/>
      <c r="B373" s="205"/>
      <c r="C373" s="201"/>
      <c r="D373" s="201"/>
      <c r="E373" s="201" t="str">
        <f t="shared" si="1"/>
        <v/>
      </c>
      <c r="F373" s="60" t="str">
        <f t="shared" si="13"/>
        <v/>
      </c>
      <c r="G373" s="170" t="str">
        <f t="shared" si="14"/>
        <v/>
      </c>
      <c r="H373" s="206"/>
      <c r="I373" s="173"/>
      <c r="J373" s="178"/>
      <c r="K373" s="178"/>
      <c r="L373" s="165"/>
      <c r="M373" s="173"/>
      <c r="N373" s="178"/>
      <c r="O373" s="173"/>
      <c r="P373" s="165"/>
    </row>
    <row r="374" spans="1:16" ht="12.5">
      <c r="A374" s="204"/>
      <c r="B374" s="205"/>
      <c r="C374" s="201"/>
      <c r="D374" s="201"/>
      <c r="E374" s="201" t="str">
        <f t="shared" si="1"/>
        <v/>
      </c>
      <c r="F374" s="60" t="str">
        <f t="shared" si="13"/>
        <v/>
      </c>
      <c r="G374" s="170" t="str">
        <f t="shared" si="14"/>
        <v/>
      </c>
      <c r="H374" s="206"/>
      <c r="I374" s="173"/>
      <c r="J374" s="178"/>
      <c r="K374" s="178"/>
      <c r="L374" s="165"/>
      <c r="M374" s="173"/>
      <c r="N374" s="178"/>
      <c r="O374" s="173"/>
      <c r="P374" s="165"/>
    </row>
    <row r="375" spans="1:16" ht="12.5">
      <c r="A375" s="204"/>
      <c r="B375" s="205"/>
      <c r="C375" s="201"/>
      <c r="D375" s="201"/>
      <c r="E375" s="201" t="str">
        <f t="shared" si="1"/>
        <v/>
      </c>
      <c r="F375" s="60" t="str">
        <f t="shared" si="13"/>
        <v/>
      </c>
      <c r="G375" s="170" t="str">
        <f t="shared" si="14"/>
        <v/>
      </c>
      <c r="H375" s="206"/>
      <c r="I375" s="173"/>
      <c r="J375" s="178"/>
      <c r="K375" s="178"/>
      <c r="L375" s="165"/>
      <c r="M375" s="173"/>
      <c r="N375" s="178"/>
      <c r="O375" s="173"/>
      <c r="P375" s="165"/>
    </row>
    <row r="376" spans="1:16" ht="12.5">
      <c r="A376" s="204"/>
      <c r="B376" s="205"/>
      <c r="C376" s="201"/>
      <c r="D376" s="201"/>
      <c r="E376" s="201" t="str">
        <f t="shared" si="1"/>
        <v/>
      </c>
      <c r="F376" s="60" t="str">
        <f t="shared" si="13"/>
        <v/>
      </c>
      <c r="G376" s="170" t="str">
        <f t="shared" si="14"/>
        <v/>
      </c>
      <c r="H376" s="206"/>
      <c r="I376" s="173"/>
      <c r="J376" s="178"/>
      <c r="K376" s="178"/>
      <c r="L376" s="165"/>
      <c r="M376" s="173"/>
      <c r="N376" s="178"/>
      <c r="O376" s="173"/>
      <c r="P376" s="165"/>
    </row>
    <row r="377" spans="1:16" ht="12.5">
      <c r="A377" s="204"/>
      <c r="B377" s="205"/>
      <c r="C377" s="201"/>
      <c r="D377" s="201"/>
      <c r="E377" s="201" t="str">
        <f t="shared" si="1"/>
        <v/>
      </c>
      <c r="F377" s="60" t="str">
        <f t="shared" si="13"/>
        <v/>
      </c>
      <c r="G377" s="170" t="str">
        <f t="shared" si="14"/>
        <v/>
      </c>
      <c r="H377" s="206"/>
      <c r="I377" s="173"/>
      <c r="J377" s="178"/>
      <c r="K377" s="178"/>
      <c r="L377" s="165"/>
      <c r="M377" s="173"/>
      <c r="N377" s="178"/>
      <c r="O377" s="173"/>
      <c r="P377" s="165"/>
    </row>
    <row r="378" spans="1:16" ht="12.5">
      <c r="A378" s="204"/>
      <c r="B378" s="205"/>
      <c r="C378" s="201"/>
      <c r="D378" s="201"/>
      <c r="E378" s="201" t="str">
        <f t="shared" si="1"/>
        <v/>
      </c>
      <c r="F378" s="60" t="str">
        <f t="shared" si="13"/>
        <v/>
      </c>
      <c r="G378" s="170" t="str">
        <f t="shared" si="14"/>
        <v/>
      </c>
      <c r="H378" s="206"/>
      <c r="I378" s="173"/>
      <c r="J378" s="178"/>
      <c r="K378" s="178"/>
      <c r="L378" s="165"/>
      <c r="M378" s="173"/>
      <c r="N378" s="178"/>
      <c r="O378" s="173"/>
      <c r="P378" s="165"/>
    </row>
    <row r="379" spans="1:16" ht="12.5">
      <c r="A379" s="204"/>
      <c r="B379" s="205"/>
      <c r="C379" s="201"/>
      <c r="D379" s="201"/>
      <c r="E379" s="201" t="str">
        <f t="shared" si="1"/>
        <v/>
      </c>
      <c r="F379" s="60" t="str">
        <f t="shared" si="13"/>
        <v/>
      </c>
      <c r="G379" s="170" t="str">
        <f t="shared" si="14"/>
        <v/>
      </c>
      <c r="H379" s="206"/>
      <c r="I379" s="173"/>
      <c r="J379" s="178"/>
      <c r="K379" s="178"/>
      <c r="L379" s="165"/>
      <c r="M379" s="173"/>
      <c r="N379" s="178"/>
      <c r="O379" s="173"/>
      <c r="P379" s="165"/>
    </row>
    <row r="380" spans="1:16" ht="12.5">
      <c r="A380" s="204"/>
      <c r="B380" s="205"/>
      <c r="C380" s="201"/>
      <c r="D380" s="201"/>
      <c r="E380" s="201" t="str">
        <f t="shared" si="1"/>
        <v/>
      </c>
      <c r="F380" s="60" t="str">
        <f t="shared" si="13"/>
        <v/>
      </c>
      <c r="G380" s="170" t="str">
        <f t="shared" si="14"/>
        <v/>
      </c>
      <c r="H380" s="206"/>
      <c r="I380" s="173"/>
      <c r="J380" s="178"/>
      <c r="K380" s="178"/>
      <c r="L380" s="165"/>
      <c r="M380" s="173"/>
      <c r="N380" s="178"/>
      <c r="O380" s="173"/>
      <c r="P380" s="165"/>
    </row>
    <row r="381" spans="1:16" ht="12.5">
      <c r="A381" s="204"/>
      <c r="B381" s="205"/>
      <c r="C381" s="201"/>
      <c r="D381" s="201"/>
      <c r="E381" s="201" t="str">
        <f t="shared" si="1"/>
        <v/>
      </c>
      <c r="F381" s="60" t="str">
        <f t="shared" si="13"/>
        <v/>
      </c>
      <c r="G381" s="170" t="str">
        <f t="shared" si="14"/>
        <v/>
      </c>
      <c r="H381" s="206"/>
      <c r="I381" s="173"/>
      <c r="J381" s="178"/>
      <c r="K381" s="178"/>
      <c r="L381" s="165"/>
      <c r="M381" s="173"/>
      <c r="N381" s="178"/>
      <c r="O381" s="173"/>
      <c r="P381" s="165"/>
    </row>
    <row r="382" spans="1:16" ht="12.5">
      <c r="A382" s="204"/>
      <c r="B382" s="205"/>
      <c r="C382" s="201"/>
      <c r="D382" s="201"/>
      <c r="E382" s="201" t="str">
        <f t="shared" si="1"/>
        <v/>
      </c>
      <c r="F382" s="60" t="str">
        <f t="shared" si="13"/>
        <v/>
      </c>
      <c r="G382" s="170" t="str">
        <f t="shared" si="14"/>
        <v/>
      </c>
      <c r="H382" s="206"/>
      <c r="I382" s="173"/>
      <c r="J382" s="178"/>
      <c r="K382" s="178"/>
      <c r="L382" s="165"/>
      <c r="M382" s="173"/>
      <c r="N382" s="178"/>
      <c r="O382" s="173"/>
      <c r="P382" s="165"/>
    </row>
    <row r="383" spans="1:16" ht="12.5">
      <c r="A383" s="204"/>
      <c r="B383" s="205"/>
      <c r="C383" s="201"/>
      <c r="D383" s="201"/>
      <c r="E383" s="201" t="str">
        <f t="shared" si="1"/>
        <v/>
      </c>
      <c r="F383" s="60" t="str">
        <f t="shared" si="13"/>
        <v/>
      </c>
      <c r="G383" s="170" t="str">
        <f t="shared" si="14"/>
        <v/>
      </c>
      <c r="H383" s="206"/>
      <c r="I383" s="173"/>
      <c r="J383" s="178"/>
      <c r="K383" s="178"/>
      <c r="L383" s="165"/>
      <c r="M383" s="173"/>
      <c r="N383" s="178"/>
      <c r="O383" s="173"/>
      <c r="P383" s="165"/>
    </row>
    <row r="384" spans="1:16" ht="12.5">
      <c r="A384" s="204"/>
      <c r="B384" s="205"/>
      <c r="C384" s="201"/>
      <c r="D384" s="201"/>
      <c r="E384" s="201" t="str">
        <f t="shared" si="1"/>
        <v/>
      </c>
      <c r="F384" s="60" t="str">
        <f t="shared" si="13"/>
        <v/>
      </c>
      <c r="G384" s="170" t="str">
        <f t="shared" si="14"/>
        <v/>
      </c>
      <c r="H384" s="206"/>
      <c r="I384" s="173"/>
      <c r="J384" s="178"/>
      <c r="K384" s="178"/>
      <c r="L384" s="165"/>
      <c r="M384" s="173"/>
      <c r="N384" s="178"/>
      <c r="O384" s="173"/>
      <c r="P384" s="165"/>
    </row>
    <row r="385" spans="1:16" ht="12.5">
      <c r="A385" s="204"/>
      <c r="B385" s="205"/>
      <c r="C385" s="201"/>
      <c r="D385" s="201"/>
      <c r="E385" s="201" t="str">
        <f t="shared" si="1"/>
        <v/>
      </c>
      <c r="F385" s="60" t="str">
        <f t="shared" si="13"/>
        <v/>
      </c>
      <c r="G385" s="170" t="str">
        <f t="shared" si="14"/>
        <v/>
      </c>
      <c r="H385" s="206"/>
      <c r="I385" s="173"/>
      <c r="J385" s="178"/>
      <c r="K385" s="178"/>
      <c r="L385" s="165"/>
      <c r="M385" s="173"/>
      <c r="N385" s="178"/>
      <c r="O385" s="173"/>
      <c r="P385" s="165"/>
    </row>
    <row r="386" spans="1:16" ht="12.5">
      <c r="A386" s="204"/>
      <c r="B386" s="205"/>
      <c r="C386" s="201"/>
      <c r="D386" s="201"/>
      <c r="E386" s="201" t="str">
        <f t="shared" si="1"/>
        <v/>
      </c>
      <c r="F386" s="60" t="str">
        <f t="shared" si="13"/>
        <v/>
      </c>
      <c r="G386" s="170" t="str">
        <f t="shared" si="14"/>
        <v/>
      </c>
      <c r="H386" s="206"/>
      <c r="I386" s="173"/>
      <c r="J386" s="178"/>
      <c r="K386" s="178"/>
      <c r="L386" s="165"/>
      <c r="M386" s="173"/>
      <c r="N386" s="178"/>
      <c r="O386" s="173"/>
      <c r="P386" s="165"/>
    </row>
    <row r="387" spans="1:16" ht="12.5">
      <c r="A387" s="204"/>
      <c r="B387" s="205"/>
      <c r="C387" s="201"/>
      <c r="D387" s="201"/>
      <c r="E387" s="201" t="str">
        <f t="shared" si="1"/>
        <v/>
      </c>
      <c r="F387" s="60" t="str">
        <f t="shared" si="13"/>
        <v/>
      </c>
      <c r="G387" s="170" t="str">
        <f t="shared" si="14"/>
        <v/>
      </c>
      <c r="H387" s="206"/>
      <c r="I387" s="173"/>
      <c r="J387" s="178"/>
      <c r="K387" s="178"/>
      <c r="L387" s="165"/>
      <c r="M387" s="173"/>
      <c r="N387" s="178"/>
      <c r="O387" s="173"/>
      <c r="P387" s="165"/>
    </row>
    <row r="388" spans="1:16" ht="12.5">
      <c r="A388" s="204"/>
      <c r="B388" s="205"/>
      <c r="C388" s="201"/>
      <c r="D388" s="201"/>
      <c r="E388" s="201" t="str">
        <f t="shared" si="1"/>
        <v/>
      </c>
      <c r="F388" s="60" t="str">
        <f t="shared" si="13"/>
        <v/>
      </c>
      <c r="G388" s="170" t="str">
        <f t="shared" si="14"/>
        <v/>
      </c>
      <c r="H388" s="206"/>
      <c r="I388" s="173"/>
      <c r="J388" s="178"/>
      <c r="K388" s="178"/>
      <c r="L388" s="165"/>
      <c r="M388" s="173"/>
      <c r="N388" s="178"/>
      <c r="O388" s="173"/>
      <c r="P388" s="165"/>
    </row>
    <row r="389" spans="1:16" ht="12.5">
      <c r="A389" s="204"/>
      <c r="B389" s="205"/>
      <c r="C389" s="201"/>
      <c r="D389" s="201"/>
      <c r="E389" s="201" t="str">
        <f t="shared" si="1"/>
        <v/>
      </c>
      <c r="F389" s="60" t="str">
        <f t="shared" si="13"/>
        <v/>
      </c>
      <c r="G389" s="170" t="str">
        <f t="shared" si="14"/>
        <v/>
      </c>
      <c r="H389" s="206"/>
      <c r="I389" s="173"/>
      <c r="J389" s="178"/>
      <c r="K389" s="178"/>
      <c r="L389" s="165"/>
      <c r="M389" s="173"/>
      <c r="N389" s="178"/>
      <c r="O389" s="173"/>
      <c r="P389" s="165"/>
    </row>
    <row r="390" spans="1:16" ht="12.5">
      <c r="A390" s="204"/>
      <c r="B390" s="205"/>
      <c r="C390" s="201"/>
      <c r="D390" s="201"/>
      <c r="E390" s="201" t="str">
        <f t="shared" si="1"/>
        <v/>
      </c>
      <c r="F390" s="60" t="str">
        <f t="shared" si="13"/>
        <v/>
      </c>
      <c r="G390" s="170" t="str">
        <f t="shared" si="14"/>
        <v/>
      </c>
      <c r="H390" s="206"/>
      <c r="I390" s="173"/>
      <c r="J390" s="178"/>
      <c r="K390" s="178"/>
      <c r="L390" s="165"/>
      <c r="M390" s="173"/>
      <c r="N390" s="178"/>
      <c r="O390" s="173"/>
      <c r="P390" s="165"/>
    </row>
    <row r="391" spans="1:16" ht="12.5">
      <c r="A391" s="204"/>
      <c r="B391" s="205"/>
      <c r="C391" s="201"/>
      <c r="D391" s="201"/>
      <c r="E391" s="201" t="str">
        <f t="shared" si="1"/>
        <v/>
      </c>
      <c r="F391" s="60" t="str">
        <f t="shared" ref="F391:F454" si="15">IF(NOT(ISBLANK($K391)),itemClassificationScheme,"")</f>
        <v/>
      </c>
      <c r="G391" s="170" t="str">
        <f t="shared" ref="G391:G454" si="16">IF(NOT(ISBLANK($P391)),currency,"")</f>
        <v/>
      </c>
      <c r="H391" s="206"/>
      <c r="I391" s="173"/>
      <c r="J391" s="178"/>
      <c r="K391" s="178"/>
      <c r="L391" s="165"/>
      <c r="M391" s="173"/>
      <c r="N391" s="178"/>
      <c r="O391" s="173"/>
      <c r="P391" s="165"/>
    </row>
    <row r="392" spans="1:16" ht="12.5">
      <c r="A392" s="204"/>
      <c r="B392" s="205"/>
      <c r="C392" s="201"/>
      <c r="D392" s="201"/>
      <c r="E392" s="201" t="str">
        <f t="shared" si="1"/>
        <v/>
      </c>
      <c r="F392" s="60" t="str">
        <f t="shared" si="15"/>
        <v/>
      </c>
      <c r="G392" s="170" t="str">
        <f t="shared" si="16"/>
        <v/>
      </c>
      <c r="H392" s="206"/>
      <c r="I392" s="173"/>
      <c r="J392" s="178"/>
      <c r="K392" s="178"/>
      <c r="L392" s="165"/>
      <c r="M392" s="173"/>
      <c r="N392" s="178"/>
      <c r="O392" s="173"/>
      <c r="P392" s="165"/>
    </row>
    <row r="393" spans="1:16" ht="12.5">
      <c r="A393" s="204"/>
      <c r="B393" s="205"/>
      <c r="C393" s="201"/>
      <c r="D393" s="201"/>
      <c r="E393" s="201" t="str">
        <f t="shared" si="1"/>
        <v/>
      </c>
      <c r="F393" s="60" t="str">
        <f t="shared" si="15"/>
        <v/>
      </c>
      <c r="G393" s="170" t="str">
        <f t="shared" si="16"/>
        <v/>
      </c>
      <c r="H393" s="206"/>
      <c r="I393" s="173"/>
      <c r="J393" s="178"/>
      <c r="K393" s="178"/>
      <c r="L393" s="165"/>
      <c r="M393" s="173"/>
      <c r="N393" s="178"/>
      <c r="O393" s="173"/>
      <c r="P393" s="165"/>
    </row>
    <row r="394" spans="1:16" ht="12.5">
      <c r="A394" s="204"/>
      <c r="B394" s="205"/>
      <c r="C394" s="201"/>
      <c r="D394" s="201"/>
      <c r="E394" s="201" t="str">
        <f t="shared" si="1"/>
        <v/>
      </c>
      <c r="F394" s="60" t="str">
        <f t="shared" si="15"/>
        <v/>
      </c>
      <c r="G394" s="170" t="str">
        <f t="shared" si="16"/>
        <v/>
      </c>
      <c r="H394" s="206"/>
      <c r="I394" s="173"/>
      <c r="J394" s="178"/>
      <c r="K394" s="178"/>
      <c r="L394" s="165"/>
      <c r="M394" s="173"/>
      <c r="N394" s="178"/>
      <c r="O394" s="173"/>
      <c r="P394" s="165"/>
    </row>
    <row r="395" spans="1:16" ht="12.5">
      <c r="A395" s="204"/>
      <c r="B395" s="205"/>
      <c r="C395" s="201"/>
      <c r="D395" s="201"/>
      <c r="E395" s="201" t="str">
        <f t="shared" si="1"/>
        <v/>
      </c>
      <c r="F395" s="60" t="str">
        <f t="shared" si="15"/>
        <v/>
      </c>
      <c r="G395" s="170" t="str">
        <f t="shared" si="16"/>
        <v/>
      </c>
      <c r="H395" s="206"/>
      <c r="I395" s="173"/>
      <c r="J395" s="178"/>
      <c r="K395" s="178"/>
      <c r="L395" s="165"/>
      <c r="M395" s="173"/>
      <c r="N395" s="178"/>
      <c r="O395" s="173"/>
      <c r="P395" s="165"/>
    </row>
    <row r="396" spans="1:16" ht="12.5">
      <c r="A396" s="204"/>
      <c r="B396" s="205"/>
      <c r="C396" s="201"/>
      <c r="D396" s="201"/>
      <c r="E396" s="201" t="str">
        <f t="shared" si="1"/>
        <v/>
      </c>
      <c r="F396" s="60" t="str">
        <f t="shared" si="15"/>
        <v/>
      </c>
      <c r="G396" s="170" t="str">
        <f t="shared" si="16"/>
        <v/>
      </c>
      <c r="H396" s="206"/>
      <c r="I396" s="173"/>
      <c r="J396" s="178"/>
      <c r="K396" s="178"/>
      <c r="L396" s="165"/>
      <c r="M396" s="173"/>
      <c r="N396" s="178"/>
      <c r="O396" s="173"/>
      <c r="P396" s="165"/>
    </row>
    <row r="397" spans="1:16" ht="12.5">
      <c r="A397" s="204"/>
      <c r="B397" s="205"/>
      <c r="C397" s="201"/>
      <c r="D397" s="201"/>
      <c r="E397" s="201" t="str">
        <f t="shared" si="1"/>
        <v/>
      </c>
      <c r="F397" s="60" t="str">
        <f t="shared" si="15"/>
        <v/>
      </c>
      <c r="G397" s="170" t="str">
        <f t="shared" si="16"/>
        <v/>
      </c>
      <c r="H397" s="206"/>
      <c r="I397" s="173"/>
      <c r="J397" s="178"/>
      <c r="K397" s="178"/>
      <c r="L397" s="165"/>
      <c r="M397" s="173"/>
      <c r="N397" s="178"/>
      <c r="O397" s="173"/>
      <c r="P397" s="165"/>
    </row>
    <row r="398" spans="1:16" ht="12.5">
      <c r="A398" s="204"/>
      <c r="B398" s="205"/>
      <c r="C398" s="201"/>
      <c r="D398" s="201"/>
      <c r="E398" s="201" t="str">
        <f t="shared" si="1"/>
        <v/>
      </c>
      <c r="F398" s="60" t="str">
        <f t="shared" si="15"/>
        <v/>
      </c>
      <c r="G398" s="170" t="str">
        <f t="shared" si="16"/>
        <v/>
      </c>
      <c r="H398" s="206"/>
      <c r="I398" s="173"/>
      <c r="J398" s="178"/>
      <c r="K398" s="178"/>
      <c r="L398" s="165"/>
      <c r="M398" s="173"/>
      <c r="N398" s="178"/>
      <c r="O398" s="173"/>
      <c r="P398" s="165"/>
    </row>
    <row r="399" spans="1:16" ht="12.5">
      <c r="A399" s="204"/>
      <c r="B399" s="205"/>
      <c r="C399" s="201"/>
      <c r="D399" s="201"/>
      <c r="E399" s="201" t="str">
        <f t="shared" si="1"/>
        <v/>
      </c>
      <c r="F399" s="60" t="str">
        <f t="shared" si="15"/>
        <v/>
      </c>
      <c r="G399" s="170" t="str">
        <f t="shared" si="16"/>
        <v/>
      </c>
      <c r="H399" s="206"/>
      <c r="I399" s="173"/>
      <c r="J399" s="178"/>
      <c r="K399" s="178"/>
      <c r="L399" s="165"/>
      <c r="M399" s="173"/>
      <c r="N399" s="178"/>
      <c r="O399" s="173"/>
      <c r="P399" s="165"/>
    </row>
    <row r="400" spans="1:16" ht="12.5">
      <c r="A400" s="204"/>
      <c r="B400" s="205"/>
      <c r="C400" s="201"/>
      <c r="D400" s="201"/>
      <c r="E400" s="201" t="str">
        <f t="shared" si="1"/>
        <v/>
      </c>
      <c r="F400" s="60" t="str">
        <f t="shared" si="15"/>
        <v/>
      </c>
      <c r="G400" s="170" t="str">
        <f t="shared" si="16"/>
        <v/>
      </c>
      <c r="H400" s="206"/>
      <c r="I400" s="173"/>
      <c r="J400" s="178"/>
      <c r="K400" s="178"/>
      <c r="L400" s="165"/>
      <c r="M400" s="173"/>
      <c r="N400" s="178"/>
      <c r="O400" s="173"/>
      <c r="P400" s="165"/>
    </row>
    <row r="401" spans="1:16" ht="12.5">
      <c r="A401" s="204"/>
      <c r="B401" s="205"/>
      <c r="C401" s="201"/>
      <c r="D401" s="201"/>
      <c r="E401" s="201" t="str">
        <f t="shared" si="1"/>
        <v/>
      </c>
      <c r="F401" s="60" t="str">
        <f t="shared" si="15"/>
        <v/>
      </c>
      <c r="G401" s="170" t="str">
        <f t="shared" si="16"/>
        <v/>
      </c>
      <c r="H401" s="206"/>
      <c r="I401" s="173"/>
      <c r="J401" s="178"/>
      <c r="K401" s="178"/>
      <c r="L401" s="165"/>
      <c r="M401" s="173"/>
      <c r="N401" s="178"/>
      <c r="O401" s="173"/>
      <c r="P401" s="165"/>
    </row>
    <row r="402" spans="1:16" ht="12.5">
      <c r="A402" s="204"/>
      <c r="B402" s="205"/>
      <c r="C402" s="201"/>
      <c r="D402" s="201"/>
      <c r="E402" s="201" t="str">
        <f t="shared" si="1"/>
        <v/>
      </c>
      <c r="F402" s="60" t="str">
        <f t="shared" si="15"/>
        <v/>
      </c>
      <c r="G402" s="170" t="str">
        <f t="shared" si="16"/>
        <v/>
      </c>
      <c r="H402" s="206"/>
      <c r="I402" s="173"/>
      <c r="J402" s="178"/>
      <c r="K402" s="178"/>
      <c r="L402" s="165"/>
      <c r="M402" s="173"/>
      <c r="N402" s="178"/>
      <c r="O402" s="173"/>
      <c r="P402" s="165"/>
    </row>
    <row r="403" spans="1:16" ht="12.5">
      <c r="A403" s="204"/>
      <c r="B403" s="205"/>
      <c r="C403" s="201"/>
      <c r="D403" s="201"/>
      <c r="E403" s="201" t="str">
        <f t="shared" si="1"/>
        <v/>
      </c>
      <c r="F403" s="60" t="str">
        <f t="shared" si="15"/>
        <v/>
      </c>
      <c r="G403" s="170" t="str">
        <f t="shared" si="16"/>
        <v/>
      </c>
      <c r="H403" s="206"/>
      <c r="I403" s="173"/>
      <c r="J403" s="178"/>
      <c r="K403" s="178"/>
      <c r="L403" s="165"/>
      <c r="M403" s="173"/>
      <c r="N403" s="178"/>
      <c r="O403" s="173"/>
      <c r="P403" s="165"/>
    </row>
    <row r="404" spans="1:16" ht="12.5">
      <c r="A404" s="204"/>
      <c r="B404" s="205"/>
      <c r="C404" s="201"/>
      <c r="D404" s="201"/>
      <c r="E404" s="201" t="str">
        <f t="shared" si="1"/>
        <v/>
      </c>
      <c r="F404" s="60" t="str">
        <f t="shared" si="15"/>
        <v/>
      </c>
      <c r="G404" s="170" t="str">
        <f t="shared" si="16"/>
        <v/>
      </c>
      <c r="H404" s="206"/>
      <c r="I404" s="173"/>
      <c r="J404" s="178"/>
      <c r="K404" s="178"/>
      <c r="L404" s="165"/>
      <c r="M404" s="173"/>
      <c r="N404" s="178"/>
      <c r="O404" s="173"/>
      <c r="P404" s="165"/>
    </row>
    <row r="405" spans="1:16" ht="12.5">
      <c r="A405" s="204"/>
      <c r="B405" s="205"/>
      <c r="C405" s="201"/>
      <c r="D405" s="201"/>
      <c r="E405" s="201" t="str">
        <f t="shared" si="1"/>
        <v/>
      </c>
      <c r="F405" s="60" t="str">
        <f t="shared" si="15"/>
        <v/>
      </c>
      <c r="G405" s="170" t="str">
        <f t="shared" si="16"/>
        <v/>
      </c>
      <c r="H405" s="206"/>
      <c r="I405" s="173"/>
      <c r="J405" s="178"/>
      <c r="K405" s="178"/>
      <c r="L405" s="165"/>
      <c r="M405" s="173"/>
      <c r="N405" s="178"/>
      <c r="O405" s="173"/>
      <c r="P405" s="165"/>
    </row>
    <row r="406" spans="1:16" ht="12.5">
      <c r="A406" s="204"/>
      <c r="B406" s="205"/>
      <c r="C406" s="201"/>
      <c r="D406" s="201"/>
      <c r="E406" s="201" t="str">
        <f t="shared" si="1"/>
        <v/>
      </c>
      <c r="F406" s="60" t="str">
        <f t="shared" si="15"/>
        <v/>
      </c>
      <c r="G406" s="170" t="str">
        <f t="shared" si="16"/>
        <v/>
      </c>
      <c r="H406" s="206"/>
      <c r="I406" s="173"/>
      <c r="J406" s="178"/>
      <c r="K406" s="178"/>
      <c r="L406" s="165"/>
      <c r="M406" s="173"/>
      <c r="N406" s="178"/>
      <c r="O406" s="173"/>
      <c r="P406" s="165"/>
    </row>
    <row r="407" spans="1:16" ht="12.5">
      <c r="A407" s="204"/>
      <c r="B407" s="205"/>
      <c r="C407" s="201"/>
      <c r="D407" s="201"/>
      <c r="E407" s="201" t="str">
        <f t="shared" si="1"/>
        <v/>
      </c>
      <c r="F407" s="60" t="str">
        <f t="shared" si="15"/>
        <v/>
      </c>
      <c r="G407" s="170" t="str">
        <f t="shared" si="16"/>
        <v/>
      </c>
      <c r="H407" s="206"/>
      <c r="I407" s="173"/>
      <c r="J407" s="178"/>
      <c r="K407" s="178"/>
      <c r="L407" s="165"/>
      <c r="M407" s="173"/>
      <c r="N407" s="178"/>
      <c r="O407" s="173"/>
      <c r="P407" s="165"/>
    </row>
    <row r="408" spans="1:16" ht="12.5">
      <c r="A408" s="204"/>
      <c r="B408" s="205"/>
      <c r="C408" s="201"/>
      <c r="D408" s="201"/>
      <c r="E408" s="201" t="str">
        <f t="shared" si="1"/>
        <v/>
      </c>
      <c r="F408" s="60" t="str">
        <f t="shared" si="15"/>
        <v/>
      </c>
      <c r="G408" s="170" t="str">
        <f t="shared" si="16"/>
        <v/>
      </c>
      <c r="H408" s="206"/>
      <c r="I408" s="173"/>
      <c r="J408" s="178"/>
      <c r="K408" s="178"/>
      <c r="L408" s="165"/>
      <c r="M408" s="173"/>
      <c r="N408" s="178"/>
      <c r="O408" s="173"/>
      <c r="P408" s="165"/>
    </row>
    <row r="409" spans="1:16" ht="12.5">
      <c r="A409" s="204"/>
      <c r="B409" s="205"/>
      <c r="C409" s="201"/>
      <c r="D409" s="201"/>
      <c r="E409" s="201" t="str">
        <f t="shared" si="1"/>
        <v/>
      </c>
      <c r="F409" s="60" t="str">
        <f t="shared" si="15"/>
        <v/>
      </c>
      <c r="G409" s="170" t="str">
        <f t="shared" si="16"/>
        <v/>
      </c>
      <c r="H409" s="206"/>
      <c r="I409" s="173"/>
      <c r="J409" s="178"/>
      <c r="K409" s="178"/>
      <c r="L409" s="165"/>
      <c r="M409" s="173"/>
      <c r="N409" s="178"/>
      <c r="O409" s="173"/>
      <c r="P409" s="165"/>
    </row>
    <row r="410" spans="1:16" ht="12.5">
      <c r="A410" s="204"/>
      <c r="B410" s="205"/>
      <c r="C410" s="201"/>
      <c r="D410" s="201"/>
      <c r="E410" s="201" t="str">
        <f t="shared" si="1"/>
        <v/>
      </c>
      <c r="F410" s="60" t="str">
        <f t="shared" si="15"/>
        <v/>
      </c>
      <c r="G410" s="170" t="str">
        <f t="shared" si="16"/>
        <v/>
      </c>
      <c r="H410" s="206"/>
      <c r="I410" s="173"/>
      <c r="J410" s="178"/>
      <c r="K410" s="178"/>
      <c r="L410" s="165"/>
      <c r="M410" s="173"/>
      <c r="N410" s="178"/>
      <c r="O410" s="173"/>
      <c r="P410" s="165"/>
    </row>
    <row r="411" spans="1:16" ht="12.5">
      <c r="A411" s="204"/>
      <c r="B411" s="205"/>
      <c r="C411" s="201"/>
      <c r="D411" s="201"/>
      <c r="E411" s="201" t="str">
        <f t="shared" si="1"/>
        <v/>
      </c>
      <c r="F411" s="60" t="str">
        <f t="shared" si="15"/>
        <v/>
      </c>
      <c r="G411" s="170" t="str">
        <f t="shared" si="16"/>
        <v/>
      </c>
      <c r="H411" s="206"/>
      <c r="I411" s="173"/>
      <c r="J411" s="178"/>
      <c r="K411" s="178"/>
      <c r="L411" s="165"/>
      <c r="M411" s="173"/>
      <c r="N411" s="178"/>
      <c r="O411" s="173"/>
      <c r="P411" s="165"/>
    </row>
    <row r="412" spans="1:16" ht="12.5">
      <c r="A412" s="204"/>
      <c r="B412" s="205"/>
      <c r="C412" s="201"/>
      <c r="D412" s="201"/>
      <c r="E412" s="201" t="str">
        <f t="shared" si="1"/>
        <v/>
      </c>
      <c r="F412" s="60" t="str">
        <f t="shared" si="15"/>
        <v/>
      </c>
      <c r="G412" s="170" t="str">
        <f t="shared" si="16"/>
        <v/>
      </c>
      <c r="H412" s="206"/>
      <c r="I412" s="173"/>
      <c r="J412" s="178"/>
      <c r="K412" s="178"/>
      <c r="L412" s="165"/>
      <c r="M412" s="173"/>
      <c r="N412" s="178"/>
      <c r="O412" s="173"/>
      <c r="P412" s="165"/>
    </row>
    <row r="413" spans="1:16" ht="12.5">
      <c r="A413" s="204"/>
      <c r="B413" s="205"/>
      <c r="C413" s="201"/>
      <c r="D413" s="201"/>
      <c r="E413" s="201" t="str">
        <f t="shared" si="1"/>
        <v/>
      </c>
      <c r="F413" s="60" t="str">
        <f t="shared" si="15"/>
        <v/>
      </c>
      <c r="G413" s="170" t="str">
        <f t="shared" si="16"/>
        <v/>
      </c>
      <c r="H413" s="206"/>
      <c r="I413" s="173"/>
      <c r="J413" s="178"/>
      <c r="K413" s="178"/>
      <c r="L413" s="165"/>
      <c r="M413" s="173"/>
      <c r="N413" s="178"/>
      <c r="O413" s="173"/>
      <c r="P413" s="165"/>
    </row>
    <row r="414" spans="1:16" ht="12.5">
      <c r="A414" s="204"/>
      <c r="B414" s="205"/>
      <c r="C414" s="201"/>
      <c r="D414" s="201"/>
      <c r="E414" s="201" t="str">
        <f t="shared" si="1"/>
        <v/>
      </c>
      <c r="F414" s="60" t="str">
        <f t="shared" si="15"/>
        <v/>
      </c>
      <c r="G414" s="170" t="str">
        <f t="shared" si="16"/>
        <v/>
      </c>
      <c r="H414" s="206"/>
      <c r="I414" s="173"/>
      <c r="J414" s="178"/>
      <c r="K414" s="178"/>
      <c r="L414" s="165"/>
      <c r="M414" s="173"/>
      <c r="N414" s="178"/>
      <c r="O414" s="173"/>
      <c r="P414" s="165"/>
    </row>
    <row r="415" spans="1:16" ht="12.5">
      <c r="A415" s="204"/>
      <c r="B415" s="205"/>
      <c r="C415" s="201"/>
      <c r="D415" s="201"/>
      <c r="E415" s="201" t="str">
        <f t="shared" si="1"/>
        <v/>
      </c>
      <c r="F415" s="60" t="str">
        <f t="shared" si="15"/>
        <v/>
      </c>
      <c r="G415" s="170" t="str">
        <f t="shared" si="16"/>
        <v/>
      </c>
      <c r="H415" s="206"/>
      <c r="I415" s="173"/>
      <c r="J415" s="178"/>
      <c r="K415" s="178"/>
      <c r="L415" s="165"/>
      <c r="M415" s="173"/>
      <c r="N415" s="178"/>
      <c r="O415" s="173"/>
      <c r="P415" s="165"/>
    </row>
    <row r="416" spans="1:16" ht="12.5">
      <c r="A416" s="204"/>
      <c r="B416" s="205"/>
      <c r="C416" s="201"/>
      <c r="D416" s="201"/>
      <c r="E416" s="201" t="str">
        <f t="shared" si="1"/>
        <v/>
      </c>
      <c r="F416" s="60" t="str">
        <f t="shared" si="15"/>
        <v/>
      </c>
      <c r="G416" s="170" t="str">
        <f t="shared" si="16"/>
        <v/>
      </c>
      <c r="H416" s="206"/>
      <c r="I416" s="173"/>
      <c r="J416" s="178"/>
      <c r="K416" s="178"/>
      <c r="L416" s="165"/>
      <c r="M416" s="173"/>
      <c r="N416" s="178"/>
      <c r="O416" s="173"/>
      <c r="P416" s="165"/>
    </row>
    <row r="417" spans="1:16" ht="12.5">
      <c r="A417" s="204"/>
      <c r="B417" s="205"/>
      <c r="C417" s="201"/>
      <c r="D417" s="201"/>
      <c r="E417" s="201" t="str">
        <f t="shared" si="1"/>
        <v/>
      </c>
      <c r="F417" s="60" t="str">
        <f t="shared" si="15"/>
        <v/>
      </c>
      <c r="G417" s="170" t="str">
        <f t="shared" si="16"/>
        <v/>
      </c>
      <c r="H417" s="206"/>
      <c r="I417" s="173"/>
      <c r="J417" s="178"/>
      <c r="K417" s="178"/>
      <c r="L417" s="165"/>
      <c r="M417" s="173"/>
      <c r="N417" s="178"/>
      <c r="O417" s="173"/>
      <c r="P417" s="165"/>
    </row>
    <row r="418" spans="1:16" ht="12.5">
      <c r="A418" s="204"/>
      <c r="B418" s="205"/>
      <c r="C418" s="201"/>
      <c r="D418" s="201"/>
      <c r="E418" s="201" t="str">
        <f t="shared" si="1"/>
        <v/>
      </c>
      <c r="F418" s="60" t="str">
        <f t="shared" si="15"/>
        <v/>
      </c>
      <c r="G418" s="170" t="str">
        <f t="shared" si="16"/>
        <v/>
      </c>
      <c r="H418" s="206"/>
      <c r="I418" s="173"/>
      <c r="J418" s="178"/>
      <c r="K418" s="178"/>
      <c r="L418" s="165"/>
      <c r="M418" s="173"/>
      <c r="N418" s="178"/>
      <c r="O418" s="173"/>
      <c r="P418" s="165"/>
    </row>
    <row r="419" spans="1:16" ht="12.5">
      <c r="A419" s="204"/>
      <c r="B419" s="205"/>
      <c r="C419" s="201"/>
      <c r="D419" s="201"/>
      <c r="E419" s="201" t="str">
        <f t="shared" si="1"/>
        <v/>
      </c>
      <c r="F419" s="60" t="str">
        <f t="shared" si="15"/>
        <v/>
      </c>
      <c r="G419" s="170" t="str">
        <f t="shared" si="16"/>
        <v/>
      </c>
      <c r="H419" s="206"/>
      <c r="I419" s="173"/>
      <c r="J419" s="178"/>
      <c r="K419" s="178"/>
      <c r="L419" s="165"/>
      <c r="M419" s="173"/>
      <c r="N419" s="178"/>
      <c r="O419" s="173"/>
      <c r="P419" s="165"/>
    </row>
    <row r="420" spans="1:16" ht="12.5">
      <c r="A420" s="204"/>
      <c r="B420" s="205"/>
      <c r="C420" s="201"/>
      <c r="D420" s="201"/>
      <c r="E420" s="201" t="str">
        <f t="shared" si="1"/>
        <v/>
      </c>
      <c r="F420" s="60" t="str">
        <f t="shared" si="15"/>
        <v/>
      </c>
      <c r="G420" s="170" t="str">
        <f t="shared" si="16"/>
        <v/>
      </c>
      <c r="H420" s="206"/>
      <c r="I420" s="173"/>
      <c r="J420" s="178"/>
      <c r="K420" s="178"/>
      <c r="L420" s="165"/>
      <c r="M420" s="173"/>
      <c r="N420" s="178"/>
      <c r="O420" s="173"/>
      <c r="P420" s="165"/>
    </row>
    <row r="421" spans="1:16" ht="12.5">
      <c r="A421" s="204"/>
      <c r="B421" s="205"/>
      <c r="C421" s="201"/>
      <c r="D421" s="201"/>
      <c r="E421" s="201" t="str">
        <f t="shared" si="1"/>
        <v/>
      </c>
      <c r="F421" s="60" t="str">
        <f t="shared" si="15"/>
        <v/>
      </c>
      <c r="G421" s="170" t="str">
        <f t="shared" si="16"/>
        <v/>
      </c>
      <c r="H421" s="206"/>
      <c r="I421" s="173"/>
      <c r="J421" s="178"/>
      <c r="K421" s="178"/>
      <c r="L421" s="165"/>
      <c r="M421" s="173"/>
      <c r="N421" s="178"/>
      <c r="O421" s="173"/>
      <c r="P421" s="165"/>
    </row>
    <row r="422" spans="1:16" ht="12.5">
      <c r="A422" s="204"/>
      <c r="B422" s="205"/>
      <c r="C422" s="201"/>
      <c r="D422" s="201"/>
      <c r="E422" s="201" t="str">
        <f t="shared" si="1"/>
        <v/>
      </c>
      <c r="F422" s="60" t="str">
        <f t="shared" si="15"/>
        <v/>
      </c>
      <c r="G422" s="170" t="str">
        <f t="shared" si="16"/>
        <v/>
      </c>
      <c r="H422" s="206"/>
      <c r="I422" s="173"/>
      <c r="J422" s="178"/>
      <c r="K422" s="178"/>
      <c r="L422" s="165"/>
      <c r="M422" s="173"/>
      <c r="N422" s="178"/>
      <c r="O422" s="173"/>
      <c r="P422" s="165"/>
    </row>
    <row r="423" spans="1:16" ht="12.5">
      <c r="A423" s="204"/>
      <c r="B423" s="205"/>
      <c r="C423" s="201"/>
      <c r="D423" s="201"/>
      <c r="E423" s="201" t="str">
        <f t="shared" si="1"/>
        <v/>
      </c>
      <c r="F423" s="60" t="str">
        <f t="shared" si="15"/>
        <v/>
      </c>
      <c r="G423" s="170" t="str">
        <f t="shared" si="16"/>
        <v/>
      </c>
      <c r="H423" s="206"/>
      <c r="I423" s="173"/>
      <c r="J423" s="178"/>
      <c r="K423" s="178"/>
      <c r="L423" s="165"/>
      <c r="M423" s="173"/>
      <c r="N423" s="178"/>
      <c r="O423" s="173"/>
      <c r="P423" s="165"/>
    </row>
    <row r="424" spans="1:16" ht="12.5">
      <c r="A424" s="204"/>
      <c r="B424" s="205"/>
      <c r="C424" s="201"/>
      <c r="D424" s="201"/>
      <c r="E424" s="201" t="str">
        <f t="shared" si="1"/>
        <v/>
      </c>
      <c r="F424" s="60" t="str">
        <f t="shared" si="15"/>
        <v/>
      </c>
      <c r="G424" s="170" t="str">
        <f t="shared" si="16"/>
        <v/>
      </c>
      <c r="H424" s="206"/>
      <c r="I424" s="173"/>
      <c r="J424" s="178"/>
      <c r="K424" s="178"/>
      <c r="L424" s="165"/>
      <c r="M424" s="173"/>
      <c r="N424" s="178"/>
      <c r="O424" s="173"/>
      <c r="P424" s="165"/>
    </row>
    <row r="425" spans="1:16" ht="12.5">
      <c r="A425" s="204"/>
      <c r="B425" s="205"/>
      <c r="C425" s="201"/>
      <c r="D425" s="201"/>
      <c r="E425" s="201" t="str">
        <f t="shared" si="1"/>
        <v/>
      </c>
      <c r="F425" s="60" t="str">
        <f t="shared" si="15"/>
        <v/>
      </c>
      <c r="G425" s="170" t="str">
        <f t="shared" si="16"/>
        <v/>
      </c>
      <c r="H425" s="206"/>
      <c r="I425" s="173"/>
      <c r="J425" s="178"/>
      <c r="K425" s="178"/>
      <c r="L425" s="165"/>
      <c r="M425" s="173"/>
      <c r="N425" s="178"/>
      <c r="O425" s="173"/>
      <c r="P425" s="165"/>
    </row>
    <row r="426" spans="1:16" ht="12.5">
      <c r="A426" s="204"/>
      <c r="B426" s="205"/>
      <c r="C426" s="201"/>
      <c r="D426" s="201"/>
      <c r="E426" s="201" t="str">
        <f t="shared" si="1"/>
        <v/>
      </c>
      <c r="F426" s="60" t="str">
        <f t="shared" si="15"/>
        <v/>
      </c>
      <c r="G426" s="170" t="str">
        <f t="shared" si="16"/>
        <v/>
      </c>
      <c r="H426" s="206"/>
      <c r="I426" s="173"/>
      <c r="J426" s="178"/>
      <c r="K426" s="178"/>
      <c r="L426" s="165"/>
      <c r="M426" s="173"/>
      <c r="N426" s="178"/>
      <c r="O426" s="173"/>
      <c r="P426" s="165"/>
    </row>
    <row r="427" spans="1:16" ht="12.5">
      <c r="A427" s="204"/>
      <c r="B427" s="205"/>
      <c r="C427" s="201"/>
      <c r="D427" s="201"/>
      <c r="E427" s="201" t="str">
        <f t="shared" si="1"/>
        <v/>
      </c>
      <c r="F427" s="60" t="str">
        <f t="shared" si="15"/>
        <v/>
      </c>
      <c r="G427" s="170" t="str">
        <f t="shared" si="16"/>
        <v/>
      </c>
      <c r="H427" s="206"/>
      <c r="I427" s="173"/>
      <c r="J427" s="178"/>
      <c r="K427" s="178"/>
      <c r="L427" s="165"/>
      <c r="M427" s="173"/>
      <c r="N427" s="178"/>
      <c r="O427" s="173"/>
      <c r="P427" s="165"/>
    </row>
    <row r="428" spans="1:16" ht="12.5">
      <c r="A428" s="204"/>
      <c r="B428" s="205"/>
      <c r="C428" s="201"/>
      <c r="D428" s="201"/>
      <c r="E428" s="201" t="str">
        <f t="shared" si="1"/>
        <v/>
      </c>
      <c r="F428" s="60" t="str">
        <f t="shared" si="15"/>
        <v/>
      </c>
      <c r="G428" s="170" t="str">
        <f t="shared" si="16"/>
        <v/>
      </c>
      <c r="H428" s="206"/>
      <c r="I428" s="173"/>
      <c r="J428" s="178"/>
      <c r="K428" s="178"/>
      <c r="L428" s="165"/>
      <c r="M428" s="173"/>
      <c r="N428" s="178"/>
      <c r="O428" s="173"/>
      <c r="P428" s="165"/>
    </row>
    <row r="429" spans="1:16" ht="12.5">
      <c r="A429" s="204"/>
      <c r="B429" s="205"/>
      <c r="C429" s="201"/>
      <c r="D429" s="201"/>
      <c r="E429" s="201" t="str">
        <f t="shared" si="1"/>
        <v/>
      </c>
      <c r="F429" s="60" t="str">
        <f t="shared" si="15"/>
        <v/>
      </c>
      <c r="G429" s="170" t="str">
        <f t="shared" si="16"/>
        <v/>
      </c>
      <c r="H429" s="206"/>
      <c r="I429" s="173"/>
      <c r="J429" s="178"/>
      <c r="K429" s="178"/>
      <c r="L429" s="165"/>
      <c r="M429" s="173"/>
      <c r="N429" s="178"/>
      <c r="O429" s="173"/>
      <c r="P429" s="165"/>
    </row>
    <row r="430" spans="1:16" ht="12.5">
      <c r="A430" s="204"/>
      <c r="B430" s="205"/>
      <c r="C430" s="201"/>
      <c r="D430" s="201"/>
      <c r="E430" s="201" t="str">
        <f t="shared" si="1"/>
        <v/>
      </c>
      <c r="F430" s="60" t="str">
        <f t="shared" si="15"/>
        <v/>
      </c>
      <c r="G430" s="170" t="str">
        <f t="shared" si="16"/>
        <v/>
      </c>
      <c r="H430" s="206"/>
      <c r="I430" s="173"/>
      <c r="J430" s="178"/>
      <c r="K430" s="178"/>
      <c r="L430" s="165"/>
      <c r="M430" s="173"/>
      <c r="N430" s="178"/>
      <c r="O430" s="173"/>
      <c r="P430" s="165"/>
    </row>
    <row r="431" spans="1:16" ht="12.5">
      <c r="A431" s="204"/>
      <c r="B431" s="205"/>
      <c r="C431" s="201"/>
      <c r="D431" s="201"/>
      <c r="E431" s="201" t="str">
        <f t="shared" si="1"/>
        <v/>
      </c>
      <c r="F431" s="60" t="str">
        <f t="shared" si="15"/>
        <v/>
      </c>
      <c r="G431" s="170" t="str">
        <f t="shared" si="16"/>
        <v/>
      </c>
      <c r="H431" s="206"/>
      <c r="I431" s="173"/>
      <c r="J431" s="178"/>
      <c r="K431" s="178"/>
      <c r="L431" s="165"/>
      <c r="M431" s="173"/>
      <c r="N431" s="178"/>
      <c r="O431" s="173"/>
      <c r="P431" s="165"/>
    </row>
    <row r="432" spans="1:16" ht="12.5">
      <c r="A432" s="204"/>
      <c r="B432" s="205"/>
      <c r="C432" s="201"/>
      <c r="D432" s="201"/>
      <c r="E432" s="201" t="str">
        <f t="shared" si="1"/>
        <v/>
      </c>
      <c r="F432" s="60" t="str">
        <f t="shared" si="15"/>
        <v/>
      </c>
      <c r="G432" s="170" t="str">
        <f t="shared" si="16"/>
        <v/>
      </c>
      <c r="H432" s="206"/>
      <c r="I432" s="173"/>
      <c r="J432" s="178"/>
      <c r="K432" s="178"/>
      <c r="L432" s="165"/>
      <c r="M432" s="173"/>
      <c r="N432" s="178"/>
      <c r="O432" s="173"/>
      <c r="P432" s="165"/>
    </row>
    <row r="433" spans="1:16" ht="12.5">
      <c r="A433" s="204"/>
      <c r="B433" s="205"/>
      <c r="C433" s="201"/>
      <c r="D433" s="201"/>
      <c r="E433" s="201" t="str">
        <f t="shared" si="1"/>
        <v/>
      </c>
      <c r="F433" s="60" t="str">
        <f t="shared" si="15"/>
        <v/>
      </c>
      <c r="G433" s="170" t="str">
        <f t="shared" si="16"/>
        <v/>
      </c>
      <c r="H433" s="206"/>
      <c r="I433" s="173"/>
      <c r="J433" s="178"/>
      <c r="K433" s="178"/>
      <c r="L433" s="165"/>
      <c r="M433" s="173"/>
      <c r="N433" s="178"/>
      <c r="O433" s="173"/>
      <c r="P433" s="165"/>
    </row>
    <row r="434" spans="1:16" ht="12.5">
      <c r="A434" s="204"/>
      <c r="B434" s="205"/>
      <c r="C434" s="201"/>
      <c r="D434" s="201"/>
      <c r="E434" s="201" t="str">
        <f t="shared" si="1"/>
        <v/>
      </c>
      <c r="F434" s="60" t="str">
        <f t="shared" si="15"/>
        <v/>
      </c>
      <c r="G434" s="170" t="str">
        <f t="shared" si="16"/>
        <v/>
      </c>
      <c r="H434" s="206"/>
      <c r="I434" s="173"/>
      <c r="J434" s="178"/>
      <c r="K434" s="178"/>
      <c r="L434" s="165"/>
      <c r="M434" s="173"/>
      <c r="N434" s="178"/>
      <c r="O434" s="173"/>
      <c r="P434" s="165"/>
    </row>
    <row r="435" spans="1:16" ht="12.5">
      <c r="A435" s="204"/>
      <c r="B435" s="205"/>
      <c r="C435" s="201"/>
      <c r="D435" s="201"/>
      <c r="E435" s="201" t="str">
        <f t="shared" si="1"/>
        <v/>
      </c>
      <c r="F435" s="60" t="str">
        <f t="shared" si="15"/>
        <v/>
      </c>
      <c r="G435" s="170" t="str">
        <f t="shared" si="16"/>
        <v/>
      </c>
      <c r="H435" s="206"/>
      <c r="I435" s="173"/>
      <c r="J435" s="178"/>
      <c r="K435" s="178"/>
      <c r="L435" s="165"/>
      <c r="M435" s="173"/>
      <c r="N435" s="178"/>
      <c r="O435" s="173"/>
      <c r="P435" s="165"/>
    </row>
    <row r="436" spans="1:16" ht="12.5">
      <c r="A436" s="204"/>
      <c r="B436" s="205"/>
      <c r="C436" s="201"/>
      <c r="D436" s="201"/>
      <c r="E436" s="201" t="str">
        <f t="shared" si="1"/>
        <v/>
      </c>
      <c r="F436" s="60" t="str">
        <f t="shared" si="15"/>
        <v/>
      </c>
      <c r="G436" s="170" t="str">
        <f t="shared" si="16"/>
        <v/>
      </c>
      <c r="H436" s="206"/>
      <c r="I436" s="173"/>
      <c r="J436" s="178"/>
      <c r="K436" s="178"/>
      <c r="L436" s="165"/>
      <c r="M436" s="173"/>
      <c r="N436" s="178"/>
      <c r="O436" s="173"/>
      <c r="P436" s="165"/>
    </row>
    <row r="437" spans="1:16" ht="12.5">
      <c r="A437" s="204"/>
      <c r="B437" s="205"/>
      <c r="C437" s="201"/>
      <c r="D437" s="201"/>
      <c r="E437" s="201" t="str">
        <f t="shared" si="1"/>
        <v/>
      </c>
      <c r="F437" s="60" t="str">
        <f t="shared" si="15"/>
        <v/>
      </c>
      <c r="G437" s="170" t="str">
        <f t="shared" si="16"/>
        <v/>
      </c>
      <c r="H437" s="206"/>
      <c r="I437" s="173"/>
      <c r="J437" s="178"/>
      <c r="K437" s="178"/>
      <c r="L437" s="165"/>
      <c r="M437" s="173"/>
      <c r="N437" s="178"/>
      <c r="O437" s="173"/>
      <c r="P437" s="165"/>
    </row>
    <row r="438" spans="1:16" ht="12.5">
      <c r="A438" s="204"/>
      <c r="B438" s="205"/>
      <c r="C438" s="201"/>
      <c r="D438" s="201"/>
      <c r="E438" s="201" t="str">
        <f t="shared" si="1"/>
        <v/>
      </c>
      <c r="F438" s="60" t="str">
        <f t="shared" si="15"/>
        <v/>
      </c>
      <c r="G438" s="170" t="str">
        <f t="shared" si="16"/>
        <v/>
      </c>
      <c r="H438" s="206"/>
      <c r="I438" s="173"/>
      <c r="J438" s="178"/>
      <c r="K438" s="178"/>
      <c r="L438" s="165"/>
      <c r="M438" s="173"/>
      <c r="N438" s="178"/>
      <c r="O438" s="173"/>
      <c r="P438" s="165"/>
    </row>
    <row r="439" spans="1:16" ht="12.5">
      <c r="A439" s="204"/>
      <c r="B439" s="205"/>
      <c r="C439" s="201"/>
      <c r="D439" s="201"/>
      <c r="E439" s="201" t="str">
        <f t="shared" si="1"/>
        <v/>
      </c>
      <c r="F439" s="60" t="str">
        <f t="shared" si="15"/>
        <v/>
      </c>
      <c r="G439" s="170" t="str">
        <f t="shared" si="16"/>
        <v/>
      </c>
      <c r="H439" s="206"/>
      <c r="I439" s="173"/>
      <c r="J439" s="178"/>
      <c r="K439" s="178"/>
      <c r="L439" s="165"/>
      <c r="M439" s="173"/>
      <c r="N439" s="178"/>
      <c r="O439" s="173"/>
      <c r="P439" s="165"/>
    </row>
    <row r="440" spans="1:16" ht="12.5">
      <c r="A440" s="204"/>
      <c r="B440" s="205"/>
      <c r="C440" s="201"/>
      <c r="D440" s="201"/>
      <c r="E440" s="201" t="str">
        <f t="shared" si="1"/>
        <v/>
      </c>
      <c r="F440" s="60" t="str">
        <f t="shared" si="15"/>
        <v/>
      </c>
      <c r="G440" s="170" t="str">
        <f t="shared" si="16"/>
        <v/>
      </c>
      <c r="H440" s="206"/>
      <c r="I440" s="173"/>
      <c r="J440" s="178"/>
      <c r="K440" s="178"/>
      <c r="L440" s="165"/>
      <c r="M440" s="173"/>
      <c r="N440" s="178"/>
      <c r="O440" s="173"/>
      <c r="P440" s="165"/>
    </row>
    <row r="441" spans="1:16" ht="12.5">
      <c r="A441" s="204"/>
      <c r="B441" s="205"/>
      <c r="C441" s="201"/>
      <c r="D441" s="201"/>
      <c r="E441" s="201" t="str">
        <f t="shared" si="1"/>
        <v/>
      </c>
      <c r="F441" s="60" t="str">
        <f t="shared" si="15"/>
        <v/>
      </c>
      <c r="G441" s="170" t="str">
        <f t="shared" si="16"/>
        <v/>
      </c>
      <c r="H441" s="206"/>
      <c r="I441" s="173"/>
      <c r="J441" s="178"/>
      <c r="K441" s="178"/>
      <c r="L441" s="165"/>
      <c r="M441" s="173"/>
      <c r="N441" s="178"/>
      <c r="O441" s="173"/>
      <c r="P441" s="165"/>
    </row>
    <row r="442" spans="1:16" ht="12.5">
      <c r="A442" s="204"/>
      <c r="B442" s="205"/>
      <c r="C442" s="201"/>
      <c r="D442" s="201"/>
      <c r="E442" s="201" t="str">
        <f t="shared" si="1"/>
        <v/>
      </c>
      <c r="F442" s="60" t="str">
        <f t="shared" si="15"/>
        <v/>
      </c>
      <c r="G442" s="170" t="str">
        <f t="shared" si="16"/>
        <v/>
      </c>
      <c r="H442" s="206"/>
      <c r="I442" s="173"/>
      <c r="J442" s="178"/>
      <c r="K442" s="178"/>
      <c r="L442" s="165"/>
      <c r="M442" s="173"/>
      <c r="N442" s="178"/>
      <c r="O442" s="173"/>
      <c r="P442" s="165"/>
    </row>
    <row r="443" spans="1:16" ht="12.5">
      <c r="A443" s="204"/>
      <c r="B443" s="205"/>
      <c r="C443" s="201"/>
      <c r="D443" s="201"/>
      <c r="E443" s="201" t="str">
        <f t="shared" si="1"/>
        <v/>
      </c>
      <c r="F443" s="60" t="str">
        <f t="shared" si="15"/>
        <v/>
      </c>
      <c r="G443" s="170" t="str">
        <f t="shared" si="16"/>
        <v/>
      </c>
      <c r="H443" s="206"/>
      <c r="I443" s="173"/>
      <c r="J443" s="178"/>
      <c r="K443" s="178"/>
      <c r="L443" s="165"/>
      <c r="M443" s="173"/>
      <c r="N443" s="178"/>
      <c r="O443" s="173"/>
      <c r="P443" s="165"/>
    </row>
    <row r="444" spans="1:16" ht="12.5">
      <c r="A444" s="204"/>
      <c r="B444" s="205"/>
      <c r="C444" s="201"/>
      <c r="D444" s="201"/>
      <c r="E444" s="201" t="str">
        <f t="shared" si="1"/>
        <v/>
      </c>
      <c r="F444" s="60" t="str">
        <f t="shared" si="15"/>
        <v/>
      </c>
      <c r="G444" s="170" t="str">
        <f t="shared" si="16"/>
        <v/>
      </c>
      <c r="H444" s="206"/>
      <c r="I444" s="173"/>
      <c r="J444" s="178"/>
      <c r="K444" s="178"/>
      <c r="L444" s="165"/>
      <c r="M444" s="173"/>
      <c r="N444" s="178"/>
      <c r="O444" s="173"/>
      <c r="P444" s="165"/>
    </row>
    <row r="445" spans="1:16" ht="12.5">
      <c r="A445" s="204"/>
      <c r="B445" s="205"/>
      <c r="C445" s="201"/>
      <c r="D445" s="201"/>
      <c r="E445" s="201" t="str">
        <f t="shared" si="1"/>
        <v/>
      </c>
      <c r="F445" s="60" t="str">
        <f t="shared" si="15"/>
        <v/>
      </c>
      <c r="G445" s="170" t="str">
        <f t="shared" si="16"/>
        <v/>
      </c>
      <c r="H445" s="206"/>
      <c r="I445" s="173"/>
      <c r="J445" s="178"/>
      <c r="K445" s="178"/>
      <c r="L445" s="165"/>
      <c r="M445" s="173"/>
      <c r="N445" s="178"/>
      <c r="O445" s="173"/>
      <c r="P445" s="165"/>
    </row>
    <row r="446" spans="1:16" ht="12.5">
      <c r="A446" s="204"/>
      <c r="B446" s="205"/>
      <c r="C446" s="201"/>
      <c r="D446" s="201"/>
      <c r="E446" s="201" t="str">
        <f t="shared" si="1"/>
        <v/>
      </c>
      <c r="F446" s="60" t="str">
        <f t="shared" si="15"/>
        <v/>
      </c>
      <c r="G446" s="170" t="str">
        <f t="shared" si="16"/>
        <v/>
      </c>
      <c r="H446" s="206"/>
      <c r="I446" s="173"/>
      <c r="J446" s="178"/>
      <c r="K446" s="178"/>
      <c r="L446" s="165"/>
      <c r="M446" s="173"/>
      <c r="N446" s="178"/>
      <c r="O446" s="173"/>
      <c r="P446" s="165"/>
    </row>
    <row r="447" spans="1:16" ht="12.5">
      <c r="A447" s="204"/>
      <c r="B447" s="205"/>
      <c r="C447" s="201"/>
      <c r="D447" s="201"/>
      <c r="E447" s="201" t="str">
        <f t="shared" si="1"/>
        <v/>
      </c>
      <c r="F447" s="60" t="str">
        <f t="shared" si="15"/>
        <v/>
      </c>
      <c r="G447" s="170" t="str">
        <f t="shared" si="16"/>
        <v/>
      </c>
      <c r="H447" s="206"/>
      <c r="I447" s="173"/>
      <c r="J447" s="178"/>
      <c r="K447" s="178"/>
      <c r="L447" s="165"/>
      <c r="M447" s="173"/>
      <c r="N447" s="178"/>
      <c r="O447" s="173"/>
      <c r="P447" s="165"/>
    </row>
    <row r="448" spans="1:16" ht="12.5">
      <c r="A448" s="204"/>
      <c r="B448" s="205"/>
      <c r="C448" s="201"/>
      <c r="D448" s="201"/>
      <c r="E448" s="201" t="str">
        <f t="shared" si="1"/>
        <v/>
      </c>
      <c r="F448" s="60" t="str">
        <f t="shared" si="15"/>
        <v/>
      </c>
      <c r="G448" s="170" t="str">
        <f t="shared" si="16"/>
        <v/>
      </c>
      <c r="H448" s="206"/>
      <c r="I448" s="173"/>
      <c r="J448" s="178"/>
      <c r="K448" s="178"/>
      <c r="L448" s="165"/>
      <c r="M448" s="173"/>
      <c r="N448" s="178"/>
      <c r="O448" s="173"/>
      <c r="P448" s="165"/>
    </row>
    <row r="449" spans="1:16" ht="12.5">
      <c r="A449" s="204"/>
      <c r="B449" s="205"/>
      <c r="C449" s="201"/>
      <c r="D449" s="201"/>
      <c r="E449" s="201" t="str">
        <f t="shared" si="1"/>
        <v/>
      </c>
      <c r="F449" s="60" t="str">
        <f t="shared" si="15"/>
        <v/>
      </c>
      <c r="G449" s="170" t="str">
        <f t="shared" si="16"/>
        <v/>
      </c>
      <c r="H449" s="206"/>
      <c r="I449" s="173"/>
      <c r="J449" s="178"/>
      <c r="K449" s="178"/>
      <c r="L449" s="165"/>
      <c r="M449" s="173"/>
      <c r="N449" s="178"/>
      <c r="O449" s="173"/>
      <c r="P449" s="165"/>
    </row>
    <row r="450" spans="1:16" ht="12.5">
      <c r="A450" s="204"/>
      <c r="B450" s="205"/>
      <c r="C450" s="201"/>
      <c r="D450" s="201"/>
      <c r="E450" s="201" t="str">
        <f t="shared" si="1"/>
        <v/>
      </c>
      <c r="F450" s="60" t="str">
        <f t="shared" si="15"/>
        <v/>
      </c>
      <c r="G450" s="170" t="str">
        <f t="shared" si="16"/>
        <v/>
      </c>
      <c r="H450" s="206"/>
      <c r="I450" s="173"/>
      <c r="J450" s="178"/>
      <c r="K450" s="178"/>
      <c r="L450" s="165"/>
      <c r="M450" s="173"/>
      <c r="N450" s="178"/>
      <c r="O450" s="173"/>
      <c r="P450" s="165"/>
    </row>
    <row r="451" spans="1:16" ht="12.5">
      <c r="A451" s="204"/>
      <c r="B451" s="205"/>
      <c r="C451" s="201"/>
      <c r="D451" s="201"/>
      <c r="E451" s="201" t="str">
        <f t="shared" si="1"/>
        <v/>
      </c>
      <c r="F451" s="60" t="str">
        <f t="shared" si="15"/>
        <v/>
      </c>
      <c r="G451" s="170" t="str">
        <f t="shared" si="16"/>
        <v/>
      </c>
      <c r="H451" s="206"/>
      <c r="I451" s="173"/>
      <c r="J451" s="178"/>
      <c r="K451" s="178"/>
      <c r="L451" s="165"/>
      <c r="M451" s="173"/>
      <c r="N451" s="178"/>
      <c r="O451" s="173"/>
      <c r="P451" s="165"/>
    </row>
    <row r="452" spans="1:16" ht="12.5">
      <c r="A452" s="204"/>
      <c r="B452" s="205"/>
      <c r="C452" s="201"/>
      <c r="D452" s="201"/>
      <c r="E452" s="201" t="str">
        <f t="shared" si="1"/>
        <v/>
      </c>
      <c r="F452" s="60" t="str">
        <f t="shared" si="15"/>
        <v/>
      </c>
      <c r="G452" s="170" t="str">
        <f t="shared" si="16"/>
        <v/>
      </c>
      <c r="H452" s="206"/>
      <c r="I452" s="173"/>
      <c r="J452" s="178"/>
      <c r="K452" s="178"/>
      <c r="L452" s="165"/>
      <c r="M452" s="173"/>
      <c r="N452" s="178"/>
      <c r="O452" s="173"/>
      <c r="P452" s="165"/>
    </row>
    <row r="453" spans="1:16" ht="12.5">
      <c r="A453" s="204"/>
      <c r="B453" s="205"/>
      <c r="C453" s="201"/>
      <c r="D453" s="201"/>
      <c r="E453" s="201" t="str">
        <f t="shared" si="1"/>
        <v/>
      </c>
      <c r="F453" s="60" t="str">
        <f t="shared" si="15"/>
        <v/>
      </c>
      <c r="G453" s="170" t="str">
        <f t="shared" si="16"/>
        <v/>
      </c>
      <c r="H453" s="206"/>
      <c r="I453" s="173"/>
      <c r="J453" s="178"/>
      <c r="K453" s="178"/>
      <c r="L453" s="165"/>
      <c r="M453" s="173"/>
      <c r="N453" s="178"/>
      <c r="O453" s="173"/>
      <c r="P453" s="165"/>
    </row>
    <row r="454" spans="1:16" ht="12.5">
      <c r="A454" s="204"/>
      <c r="B454" s="205"/>
      <c r="C454" s="201"/>
      <c r="D454" s="201"/>
      <c r="E454" s="201" t="str">
        <f t="shared" si="1"/>
        <v/>
      </c>
      <c r="F454" s="60" t="str">
        <f t="shared" si="15"/>
        <v/>
      </c>
      <c r="G454" s="170" t="str">
        <f t="shared" si="16"/>
        <v/>
      </c>
      <c r="H454" s="206"/>
      <c r="I454" s="173"/>
      <c r="J454" s="178"/>
      <c r="K454" s="178"/>
      <c r="L454" s="165"/>
      <c r="M454" s="173"/>
      <c r="N454" s="178"/>
      <c r="O454" s="173"/>
      <c r="P454" s="165"/>
    </row>
    <row r="455" spans="1:16" ht="12.5">
      <c r="A455" s="204"/>
      <c r="B455" s="205"/>
      <c r="C455" s="201"/>
      <c r="D455" s="201"/>
      <c r="E455" s="201" t="str">
        <f t="shared" si="1"/>
        <v/>
      </c>
      <c r="F455" s="60" t="str">
        <f t="shared" ref="F455:F518" si="17">IF(NOT(ISBLANK($K455)),itemClassificationScheme,"")</f>
        <v/>
      </c>
      <c r="G455" s="170" t="str">
        <f t="shared" ref="G455:G518" si="18">IF(NOT(ISBLANK($P455)),currency,"")</f>
        <v/>
      </c>
      <c r="H455" s="206"/>
      <c r="I455" s="173"/>
      <c r="J455" s="178"/>
      <c r="K455" s="178"/>
      <c r="L455" s="165"/>
      <c r="M455" s="173"/>
      <c r="N455" s="178"/>
      <c r="O455" s="173"/>
      <c r="P455" s="165"/>
    </row>
    <row r="456" spans="1:16" ht="12.5">
      <c r="A456" s="204"/>
      <c r="B456" s="205"/>
      <c r="C456" s="201"/>
      <c r="D456" s="201"/>
      <c r="E456" s="201" t="str">
        <f t="shared" si="1"/>
        <v/>
      </c>
      <c r="F456" s="60" t="str">
        <f t="shared" si="17"/>
        <v/>
      </c>
      <c r="G456" s="170" t="str">
        <f t="shared" si="18"/>
        <v/>
      </c>
      <c r="H456" s="206"/>
      <c r="I456" s="173"/>
      <c r="J456" s="178"/>
      <c r="K456" s="178"/>
      <c r="L456" s="165"/>
      <c r="M456" s="173"/>
      <c r="N456" s="178"/>
      <c r="O456" s="173"/>
      <c r="P456" s="165"/>
    </row>
    <row r="457" spans="1:16" ht="12.5">
      <c r="A457" s="204"/>
      <c r="B457" s="205"/>
      <c r="C457" s="201"/>
      <c r="D457" s="201"/>
      <c r="E457" s="201" t="str">
        <f t="shared" si="1"/>
        <v/>
      </c>
      <c r="F457" s="60" t="str">
        <f t="shared" si="17"/>
        <v/>
      </c>
      <c r="G457" s="170" t="str">
        <f t="shared" si="18"/>
        <v/>
      </c>
      <c r="H457" s="206"/>
      <c r="I457" s="173"/>
      <c r="J457" s="178"/>
      <c r="K457" s="178"/>
      <c r="L457" s="165"/>
      <c r="M457" s="173"/>
      <c r="N457" s="178"/>
      <c r="O457" s="173"/>
      <c r="P457" s="165"/>
    </row>
    <row r="458" spans="1:16" ht="12.5">
      <c r="A458" s="204"/>
      <c r="B458" s="205"/>
      <c r="C458" s="201"/>
      <c r="D458" s="201"/>
      <c r="E458" s="201" t="str">
        <f t="shared" si="1"/>
        <v/>
      </c>
      <c r="F458" s="60" t="str">
        <f t="shared" si="17"/>
        <v/>
      </c>
      <c r="G458" s="170" t="str">
        <f t="shared" si="18"/>
        <v/>
      </c>
      <c r="H458" s="206"/>
      <c r="I458" s="173"/>
      <c r="J458" s="178"/>
      <c r="K458" s="178"/>
      <c r="L458" s="165"/>
      <c r="M458" s="173"/>
      <c r="N458" s="178"/>
      <c r="O458" s="173"/>
      <c r="P458" s="165"/>
    </row>
    <row r="459" spans="1:16" ht="12.5">
      <c r="A459" s="204"/>
      <c r="B459" s="205"/>
      <c r="C459" s="201"/>
      <c r="D459" s="201"/>
      <c r="E459" s="201" t="str">
        <f t="shared" si="1"/>
        <v/>
      </c>
      <c r="F459" s="60" t="str">
        <f t="shared" si="17"/>
        <v/>
      </c>
      <c r="G459" s="170" t="str">
        <f t="shared" si="18"/>
        <v/>
      </c>
      <c r="H459" s="206"/>
      <c r="I459" s="173"/>
      <c r="J459" s="178"/>
      <c r="K459" s="178"/>
      <c r="L459" s="165"/>
      <c r="M459" s="173"/>
      <c r="N459" s="178"/>
      <c r="O459" s="173"/>
      <c r="P459" s="165"/>
    </row>
    <row r="460" spans="1:16" ht="12.5">
      <c r="A460" s="204"/>
      <c r="B460" s="205"/>
      <c r="C460" s="201"/>
      <c r="D460" s="201"/>
      <c r="E460" s="201" t="str">
        <f t="shared" si="1"/>
        <v/>
      </c>
      <c r="F460" s="60" t="str">
        <f t="shared" si="17"/>
        <v/>
      </c>
      <c r="G460" s="170" t="str">
        <f t="shared" si="18"/>
        <v/>
      </c>
      <c r="H460" s="206"/>
      <c r="I460" s="173"/>
      <c r="J460" s="178"/>
      <c r="K460" s="178"/>
      <c r="L460" s="165"/>
      <c r="M460" s="173"/>
      <c r="N460" s="178"/>
      <c r="O460" s="173"/>
      <c r="P460" s="165"/>
    </row>
    <row r="461" spans="1:16" ht="12.5">
      <c r="A461" s="204"/>
      <c r="B461" s="205"/>
      <c r="C461" s="201"/>
      <c r="D461" s="201"/>
      <c r="E461" s="201" t="str">
        <f t="shared" si="1"/>
        <v/>
      </c>
      <c r="F461" s="60" t="str">
        <f t="shared" si="17"/>
        <v/>
      </c>
      <c r="G461" s="170" t="str">
        <f t="shared" si="18"/>
        <v/>
      </c>
      <c r="H461" s="206"/>
      <c r="I461" s="173"/>
      <c r="J461" s="178"/>
      <c r="K461" s="178"/>
      <c r="L461" s="165"/>
      <c r="M461" s="173"/>
      <c r="N461" s="178"/>
      <c r="O461" s="173"/>
      <c r="P461" s="165"/>
    </row>
    <row r="462" spans="1:16" ht="12.5">
      <c r="A462" s="204"/>
      <c r="B462" s="205"/>
      <c r="C462" s="201"/>
      <c r="D462" s="201"/>
      <c r="E462" s="201" t="str">
        <f t="shared" si="1"/>
        <v/>
      </c>
      <c r="F462" s="60" t="str">
        <f t="shared" si="17"/>
        <v/>
      </c>
      <c r="G462" s="170" t="str">
        <f t="shared" si="18"/>
        <v/>
      </c>
      <c r="H462" s="206"/>
      <c r="I462" s="173"/>
      <c r="J462" s="178"/>
      <c r="K462" s="178"/>
      <c r="L462" s="165"/>
      <c r="M462" s="173"/>
      <c r="N462" s="178"/>
      <c r="O462" s="173"/>
      <c r="P462" s="165"/>
    </row>
    <row r="463" spans="1:16" ht="12.5">
      <c r="A463" s="204"/>
      <c r="B463" s="205"/>
      <c r="C463" s="201"/>
      <c r="D463" s="201"/>
      <c r="E463" s="201" t="str">
        <f t="shared" si="1"/>
        <v/>
      </c>
      <c r="F463" s="60" t="str">
        <f t="shared" si="17"/>
        <v/>
      </c>
      <c r="G463" s="170" t="str">
        <f t="shared" si="18"/>
        <v/>
      </c>
      <c r="H463" s="206"/>
      <c r="I463" s="173"/>
      <c r="J463" s="178"/>
      <c r="K463" s="178"/>
      <c r="L463" s="165"/>
      <c r="M463" s="173"/>
      <c r="N463" s="178"/>
      <c r="O463" s="173"/>
      <c r="P463" s="165"/>
    </row>
    <row r="464" spans="1:16" ht="12.5">
      <c r="A464" s="204"/>
      <c r="B464" s="205"/>
      <c r="C464" s="201"/>
      <c r="D464" s="201"/>
      <c r="E464" s="201" t="str">
        <f t="shared" si="1"/>
        <v/>
      </c>
      <c r="F464" s="60" t="str">
        <f t="shared" si="17"/>
        <v/>
      </c>
      <c r="G464" s="170" t="str">
        <f t="shared" si="18"/>
        <v/>
      </c>
      <c r="H464" s="206"/>
      <c r="I464" s="173"/>
      <c r="J464" s="178"/>
      <c r="K464" s="178"/>
      <c r="L464" s="165"/>
      <c r="M464" s="173"/>
      <c r="N464" s="178"/>
      <c r="O464" s="173"/>
      <c r="P464" s="165"/>
    </row>
    <row r="465" spans="1:16" ht="12.5">
      <c r="A465" s="204"/>
      <c r="B465" s="205"/>
      <c r="C465" s="201"/>
      <c r="D465" s="201"/>
      <c r="E465" s="201" t="str">
        <f t="shared" si="1"/>
        <v/>
      </c>
      <c r="F465" s="60" t="str">
        <f t="shared" si="17"/>
        <v/>
      </c>
      <c r="G465" s="170" t="str">
        <f t="shared" si="18"/>
        <v/>
      </c>
      <c r="H465" s="206"/>
      <c r="I465" s="173"/>
      <c r="J465" s="178"/>
      <c r="K465" s="178"/>
      <c r="L465" s="165"/>
      <c r="M465" s="173"/>
      <c r="N465" s="178"/>
      <c r="O465" s="173"/>
      <c r="P465" s="165"/>
    </row>
    <row r="466" spans="1:16" ht="12.5">
      <c r="A466" s="204"/>
      <c r="B466" s="205"/>
      <c r="C466" s="201"/>
      <c r="D466" s="201"/>
      <c r="E466" s="201" t="str">
        <f t="shared" si="1"/>
        <v/>
      </c>
      <c r="F466" s="60" t="str">
        <f t="shared" si="17"/>
        <v/>
      </c>
      <c r="G466" s="170" t="str">
        <f t="shared" si="18"/>
        <v/>
      </c>
      <c r="H466" s="206"/>
      <c r="I466" s="173"/>
      <c r="J466" s="178"/>
      <c r="K466" s="178"/>
      <c r="L466" s="165"/>
      <c r="M466" s="173"/>
      <c r="N466" s="178"/>
      <c r="O466" s="173"/>
      <c r="P466" s="165"/>
    </row>
    <row r="467" spans="1:16" ht="12.5">
      <c r="A467" s="204"/>
      <c r="B467" s="205"/>
      <c r="C467" s="201"/>
      <c r="D467" s="201"/>
      <c r="E467" s="201" t="str">
        <f t="shared" si="1"/>
        <v/>
      </c>
      <c r="F467" s="60" t="str">
        <f t="shared" si="17"/>
        <v/>
      </c>
      <c r="G467" s="170" t="str">
        <f t="shared" si="18"/>
        <v/>
      </c>
      <c r="H467" s="206"/>
      <c r="I467" s="173"/>
      <c r="J467" s="178"/>
      <c r="K467" s="178"/>
      <c r="L467" s="165"/>
      <c r="M467" s="173"/>
      <c r="N467" s="178"/>
      <c r="O467" s="173"/>
      <c r="P467" s="165"/>
    </row>
    <row r="468" spans="1:16" ht="12.5">
      <c r="A468" s="204"/>
      <c r="B468" s="205"/>
      <c r="C468" s="201"/>
      <c r="D468" s="201"/>
      <c r="E468" s="201" t="str">
        <f t="shared" si="1"/>
        <v/>
      </c>
      <c r="F468" s="60" t="str">
        <f t="shared" si="17"/>
        <v/>
      </c>
      <c r="G468" s="170" t="str">
        <f t="shared" si="18"/>
        <v/>
      </c>
      <c r="H468" s="206"/>
      <c r="I468" s="173"/>
      <c r="J468" s="178"/>
      <c r="K468" s="178"/>
      <c r="L468" s="165"/>
      <c r="M468" s="173"/>
      <c r="N468" s="178"/>
      <c r="O468" s="173"/>
      <c r="P468" s="165"/>
    </row>
    <row r="469" spans="1:16" ht="12.5">
      <c r="A469" s="204"/>
      <c r="B469" s="205"/>
      <c r="C469" s="201"/>
      <c r="D469" s="201"/>
      <c r="E469" s="201" t="str">
        <f t="shared" si="1"/>
        <v/>
      </c>
      <c r="F469" s="60" t="str">
        <f t="shared" si="17"/>
        <v/>
      </c>
      <c r="G469" s="170" t="str">
        <f t="shared" si="18"/>
        <v/>
      </c>
      <c r="H469" s="206"/>
      <c r="I469" s="173"/>
      <c r="J469" s="178"/>
      <c r="K469" s="178"/>
      <c r="L469" s="165"/>
      <c r="M469" s="173"/>
      <c r="N469" s="178"/>
      <c r="O469" s="173"/>
      <c r="P469" s="165"/>
    </row>
    <row r="470" spans="1:16" ht="12.5">
      <c r="A470" s="204"/>
      <c r="B470" s="205"/>
      <c r="C470" s="201"/>
      <c r="D470" s="201"/>
      <c r="E470" s="201" t="str">
        <f t="shared" si="1"/>
        <v/>
      </c>
      <c r="F470" s="60" t="str">
        <f t="shared" si="17"/>
        <v/>
      </c>
      <c r="G470" s="170" t="str">
        <f t="shared" si="18"/>
        <v/>
      </c>
      <c r="H470" s="206"/>
      <c r="I470" s="173"/>
      <c r="J470" s="178"/>
      <c r="K470" s="178"/>
      <c r="L470" s="165"/>
      <c r="M470" s="173"/>
      <c r="N470" s="178"/>
      <c r="O470" s="173"/>
      <c r="P470" s="165"/>
    </row>
    <row r="471" spans="1:16" ht="12.5">
      <c r="A471" s="204"/>
      <c r="B471" s="205"/>
      <c r="C471" s="201"/>
      <c r="D471" s="201"/>
      <c r="E471" s="201" t="str">
        <f t="shared" si="1"/>
        <v/>
      </c>
      <c r="F471" s="60" t="str">
        <f t="shared" si="17"/>
        <v/>
      </c>
      <c r="G471" s="170" t="str">
        <f t="shared" si="18"/>
        <v/>
      </c>
      <c r="H471" s="206"/>
      <c r="I471" s="173"/>
      <c r="J471" s="178"/>
      <c r="K471" s="178"/>
      <c r="L471" s="165"/>
      <c r="M471" s="173"/>
      <c r="N471" s="178"/>
      <c r="O471" s="173"/>
      <c r="P471" s="165"/>
    </row>
    <row r="472" spans="1:16" ht="12.5">
      <c r="A472" s="204"/>
      <c r="B472" s="205"/>
      <c r="C472" s="201"/>
      <c r="D472" s="201"/>
      <c r="E472" s="201" t="str">
        <f t="shared" si="1"/>
        <v/>
      </c>
      <c r="F472" s="60" t="str">
        <f t="shared" si="17"/>
        <v/>
      </c>
      <c r="G472" s="170" t="str">
        <f t="shared" si="18"/>
        <v/>
      </c>
      <c r="H472" s="206"/>
      <c r="I472" s="173"/>
      <c r="J472" s="178"/>
      <c r="K472" s="178"/>
      <c r="L472" s="165"/>
      <c r="M472" s="173"/>
      <c r="N472" s="178"/>
      <c r="O472" s="173"/>
      <c r="P472" s="165"/>
    </row>
    <row r="473" spans="1:16" ht="12.5">
      <c r="A473" s="204"/>
      <c r="B473" s="205"/>
      <c r="C473" s="201"/>
      <c r="D473" s="201"/>
      <c r="E473" s="201" t="str">
        <f t="shared" si="1"/>
        <v/>
      </c>
      <c r="F473" s="60" t="str">
        <f t="shared" si="17"/>
        <v/>
      </c>
      <c r="G473" s="170" t="str">
        <f t="shared" si="18"/>
        <v/>
      </c>
      <c r="H473" s="206"/>
      <c r="I473" s="173"/>
      <c r="J473" s="178"/>
      <c r="K473" s="178"/>
      <c r="L473" s="165"/>
      <c r="M473" s="173"/>
      <c r="N473" s="178"/>
      <c r="O473" s="173"/>
      <c r="P473" s="165"/>
    </row>
    <row r="474" spans="1:16" ht="12.5">
      <c r="A474" s="204"/>
      <c r="B474" s="205"/>
      <c r="C474" s="201"/>
      <c r="D474" s="201"/>
      <c r="E474" s="201" t="str">
        <f t="shared" si="1"/>
        <v/>
      </c>
      <c r="F474" s="60" t="str">
        <f t="shared" si="17"/>
        <v/>
      </c>
      <c r="G474" s="170" t="str">
        <f t="shared" si="18"/>
        <v/>
      </c>
      <c r="H474" s="206"/>
      <c r="I474" s="173"/>
      <c r="J474" s="178"/>
      <c r="K474" s="178"/>
      <c r="L474" s="165"/>
      <c r="M474" s="173"/>
      <c r="N474" s="178"/>
      <c r="O474" s="173"/>
      <c r="P474" s="165"/>
    </row>
    <row r="475" spans="1:16" ht="12.5">
      <c r="A475" s="204"/>
      <c r="B475" s="205"/>
      <c r="C475" s="201"/>
      <c r="D475" s="201"/>
      <c r="E475" s="201" t="str">
        <f t="shared" si="1"/>
        <v/>
      </c>
      <c r="F475" s="60" t="str">
        <f t="shared" si="17"/>
        <v/>
      </c>
      <c r="G475" s="170" t="str">
        <f t="shared" si="18"/>
        <v/>
      </c>
      <c r="H475" s="206"/>
      <c r="I475" s="173"/>
      <c r="J475" s="178"/>
      <c r="K475" s="178"/>
      <c r="L475" s="165"/>
      <c r="M475" s="173"/>
      <c r="N475" s="178"/>
      <c r="O475" s="173"/>
      <c r="P475" s="165"/>
    </row>
    <row r="476" spans="1:16" ht="12.5">
      <c r="A476" s="204"/>
      <c r="B476" s="205"/>
      <c r="C476" s="201"/>
      <c r="D476" s="201"/>
      <c r="E476" s="201" t="str">
        <f t="shared" si="1"/>
        <v/>
      </c>
      <c r="F476" s="60" t="str">
        <f t="shared" si="17"/>
        <v/>
      </c>
      <c r="G476" s="170" t="str">
        <f t="shared" si="18"/>
        <v/>
      </c>
      <c r="H476" s="206"/>
      <c r="I476" s="173"/>
      <c r="J476" s="178"/>
      <c r="K476" s="178"/>
      <c r="L476" s="165"/>
      <c r="M476" s="173"/>
      <c r="N476" s="178"/>
      <c r="O476" s="173"/>
      <c r="P476" s="165"/>
    </row>
    <row r="477" spans="1:16" ht="12.5">
      <c r="A477" s="204"/>
      <c r="B477" s="205"/>
      <c r="C477" s="201"/>
      <c r="D477" s="201"/>
      <c r="E477" s="201" t="str">
        <f t="shared" si="1"/>
        <v/>
      </c>
      <c r="F477" s="60" t="str">
        <f t="shared" si="17"/>
        <v/>
      </c>
      <c r="G477" s="170" t="str">
        <f t="shared" si="18"/>
        <v/>
      </c>
      <c r="H477" s="206"/>
      <c r="I477" s="173"/>
      <c r="J477" s="178"/>
      <c r="K477" s="178"/>
      <c r="L477" s="165"/>
      <c r="M477" s="173"/>
      <c r="N477" s="178"/>
      <c r="O477" s="173"/>
      <c r="P477" s="165"/>
    </row>
    <row r="478" spans="1:16" ht="12.5">
      <c r="A478" s="204"/>
      <c r="B478" s="205"/>
      <c r="C478" s="201"/>
      <c r="D478" s="201"/>
      <c r="E478" s="201" t="str">
        <f t="shared" si="1"/>
        <v/>
      </c>
      <c r="F478" s="60" t="str">
        <f t="shared" si="17"/>
        <v/>
      </c>
      <c r="G478" s="170" t="str">
        <f t="shared" si="18"/>
        <v/>
      </c>
      <c r="H478" s="206"/>
      <c r="I478" s="173"/>
      <c r="J478" s="178"/>
      <c r="K478" s="178"/>
      <c r="L478" s="165"/>
      <c r="M478" s="173"/>
      <c r="N478" s="178"/>
      <c r="O478" s="173"/>
      <c r="P478" s="165"/>
    </row>
    <row r="479" spans="1:16" ht="12.5">
      <c r="A479" s="204"/>
      <c r="B479" s="205"/>
      <c r="C479" s="201"/>
      <c r="D479" s="201"/>
      <c r="E479" s="201" t="str">
        <f t="shared" si="1"/>
        <v/>
      </c>
      <c r="F479" s="60" t="str">
        <f t="shared" si="17"/>
        <v/>
      </c>
      <c r="G479" s="170" t="str">
        <f t="shared" si="18"/>
        <v/>
      </c>
      <c r="H479" s="206"/>
      <c r="I479" s="173"/>
      <c r="J479" s="178"/>
      <c r="K479" s="178"/>
      <c r="L479" s="165"/>
      <c r="M479" s="173"/>
      <c r="N479" s="178"/>
      <c r="O479" s="173"/>
      <c r="P479" s="165"/>
    </row>
    <row r="480" spans="1:16" ht="12.5">
      <c r="A480" s="204"/>
      <c r="B480" s="205"/>
      <c r="C480" s="201"/>
      <c r="D480" s="201"/>
      <c r="E480" s="201" t="str">
        <f t="shared" si="1"/>
        <v/>
      </c>
      <c r="F480" s="60" t="str">
        <f t="shared" si="17"/>
        <v/>
      </c>
      <c r="G480" s="170" t="str">
        <f t="shared" si="18"/>
        <v/>
      </c>
      <c r="H480" s="206"/>
      <c r="I480" s="173"/>
      <c r="J480" s="178"/>
      <c r="K480" s="178"/>
      <c r="L480" s="165"/>
      <c r="M480" s="173"/>
      <c r="N480" s="178"/>
      <c r="O480" s="173"/>
      <c r="P480" s="165"/>
    </row>
    <row r="481" spans="1:16" ht="12.5">
      <c r="A481" s="204"/>
      <c r="B481" s="205"/>
      <c r="C481" s="201"/>
      <c r="D481" s="201"/>
      <c r="E481" s="201" t="str">
        <f t="shared" si="1"/>
        <v/>
      </c>
      <c r="F481" s="60" t="str">
        <f t="shared" si="17"/>
        <v/>
      </c>
      <c r="G481" s="170" t="str">
        <f t="shared" si="18"/>
        <v/>
      </c>
      <c r="H481" s="206"/>
      <c r="I481" s="173"/>
      <c r="J481" s="178"/>
      <c r="K481" s="178"/>
      <c r="L481" s="165"/>
      <c r="M481" s="173"/>
      <c r="N481" s="178"/>
      <c r="O481" s="173"/>
      <c r="P481" s="165"/>
    </row>
    <row r="482" spans="1:16" ht="12.5">
      <c r="A482" s="204"/>
      <c r="B482" s="205"/>
      <c r="C482" s="201"/>
      <c r="D482" s="201"/>
      <c r="E482" s="201" t="str">
        <f t="shared" si="1"/>
        <v/>
      </c>
      <c r="F482" s="60" t="str">
        <f t="shared" si="17"/>
        <v/>
      </c>
      <c r="G482" s="170" t="str">
        <f t="shared" si="18"/>
        <v/>
      </c>
      <c r="H482" s="206"/>
      <c r="I482" s="173"/>
      <c r="J482" s="178"/>
      <c r="K482" s="178"/>
      <c r="L482" s="165"/>
      <c r="M482" s="173"/>
      <c r="N482" s="178"/>
      <c r="O482" s="173"/>
      <c r="P482" s="165"/>
    </row>
    <row r="483" spans="1:16" ht="12.5">
      <c r="A483" s="204"/>
      <c r="B483" s="205"/>
      <c r="C483" s="201"/>
      <c r="D483" s="201"/>
      <c r="E483" s="201" t="str">
        <f t="shared" si="1"/>
        <v/>
      </c>
      <c r="F483" s="60" t="str">
        <f t="shared" si="17"/>
        <v/>
      </c>
      <c r="G483" s="170" t="str">
        <f t="shared" si="18"/>
        <v/>
      </c>
      <c r="H483" s="206"/>
      <c r="I483" s="173"/>
      <c r="J483" s="178"/>
      <c r="K483" s="178"/>
      <c r="L483" s="165"/>
      <c r="M483" s="173"/>
      <c r="N483" s="178"/>
      <c r="O483" s="173"/>
      <c r="P483" s="165"/>
    </row>
    <row r="484" spans="1:16" ht="12.5">
      <c r="A484" s="204"/>
      <c r="B484" s="205"/>
      <c r="C484" s="201"/>
      <c r="D484" s="201"/>
      <c r="E484" s="201" t="str">
        <f t="shared" si="1"/>
        <v/>
      </c>
      <c r="F484" s="60" t="str">
        <f t="shared" si="17"/>
        <v/>
      </c>
      <c r="G484" s="170" t="str">
        <f t="shared" si="18"/>
        <v/>
      </c>
      <c r="H484" s="206"/>
      <c r="I484" s="173"/>
      <c r="J484" s="178"/>
      <c r="K484" s="178"/>
      <c r="L484" s="165"/>
      <c r="M484" s="173"/>
      <c r="N484" s="178"/>
      <c r="O484" s="173"/>
      <c r="P484" s="165"/>
    </row>
    <row r="485" spans="1:16" ht="12.5">
      <c r="A485" s="204"/>
      <c r="B485" s="205"/>
      <c r="C485" s="201"/>
      <c r="D485" s="201"/>
      <c r="E485" s="201" t="str">
        <f t="shared" si="1"/>
        <v/>
      </c>
      <c r="F485" s="60" t="str">
        <f t="shared" si="17"/>
        <v/>
      </c>
      <c r="G485" s="170" t="str">
        <f t="shared" si="18"/>
        <v/>
      </c>
      <c r="H485" s="206"/>
      <c r="I485" s="173"/>
      <c r="J485" s="178"/>
      <c r="K485" s="178"/>
      <c r="L485" s="165"/>
      <c r="M485" s="173"/>
      <c r="N485" s="178"/>
      <c r="O485" s="173"/>
      <c r="P485" s="165"/>
    </row>
    <row r="486" spans="1:16" ht="12.5">
      <c r="A486" s="204"/>
      <c r="B486" s="205"/>
      <c r="C486" s="201"/>
      <c r="D486" s="201"/>
      <c r="E486" s="201" t="str">
        <f t="shared" si="1"/>
        <v/>
      </c>
      <c r="F486" s="60" t="str">
        <f t="shared" si="17"/>
        <v/>
      </c>
      <c r="G486" s="170" t="str">
        <f t="shared" si="18"/>
        <v/>
      </c>
      <c r="H486" s="206"/>
      <c r="I486" s="173"/>
      <c r="J486" s="178"/>
      <c r="K486" s="178"/>
      <c r="L486" s="165"/>
      <c r="M486" s="173"/>
      <c r="N486" s="178"/>
      <c r="O486" s="173"/>
      <c r="P486" s="165"/>
    </row>
    <row r="487" spans="1:16" ht="12.5">
      <c r="A487" s="204"/>
      <c r="B487" s="205"/>
      <c r="C487" s="201"/>
      <c r="D487" s="201"/>
      <c r="E487" s="201" t="str">
        <f t="shared" si="1"/>
        <v/>
      </c>
      <c r="F487" s="60" t="str">
        <f t="shared" si="17"/>
        <v/>
      </c>
      <c r="G487" s="170" t="str">
        <f t="shared" si="18"/>
        <v/>
      </c>
      <c r="H487" s="206"/>
      <c r="I487" s="173"/>
      <c r="J487" s="178"/>
      <c r="K487" s="178"/>
      <c r="L487" s="165"/>
      <c r="M487" s="173"/>
      <c r="N487" s="178"/>
      <c r="O487" s="173"/>
      <c r="P487" s="165"/>
    </row>
    <row r="488" spans="1:16" ht="12.5">
      <c r="A488" s="204"/>
      <c r="B488" s="205"/>
      <c r="C488" s="201"/>
      <c r="D488" s="201"/>
      <c r="E488" s="201" t="str">
        <f t="shared" si="1"/>
        <v/>
      </c>
      <c r="F488" s="60" t="str">
        <f t="shared" si="17"/>
        <v/>
      </c>
      <c r="G488" s="170" t="str">
        <f t="shared" si="18"/>
        <v/>
      </c>
      <c r="H488" s="206"/>
      <c r="I488" s="173"/>
      <c r="J488" s="178"/>
      <c r="K488" s="178"/>
      <c r="L488" s="165"/>
      <c r="M488" s="173"/>
      <c r="N488" s="178"/>
      <c r="O488" s="173"/>
      <c r="P488" s="165"/>
    </row>
    <row r="489" spans="1:16" ht="12.5">
      <c r="A489" s="204"/>
      <c r="B489" s="205"/>
      <c r="C489" s="201"/>
      <c r="D489" s="201"/>
      <c r="E489" s="201" t="str">
        <f t="shared" si="1"/>
        <v/>
      </c>
      <c r="F489" s="60" t="str">
        <f t="shared" si="17"/>
        <v/>
      </c>
      <c r="G489" s="170" t="str">
        <f t="shared" si="18"/>
        <v/>
      </c>
      <c r="H489" s="206"/>
      <c r="I489" s="173"/>
      <c r="J489" s="178"/>
      <c r="K489" s="178"/>
      <c r="L489" s="165"/>
      <c r="M489" s="173"/>
      <c r="N489" s="178"/>
      <c r="O489" s="173"/>
      <c r="P489" s="165"/>
    </row>
    <row r="490" spans="1:16" ht="12.5">
      <c r="A490" s="204"/>
      <c r="B490" s="205"/>
      <c r="C490" s="201"/>
      <c r="D490" s="201"/>
      <c r="E490" s="201" t="str">
        <f t="shared" si="1"/>
        <v/>
      </c>
      <c r="F490" s="60" t="str">
        <f t="shared" si="17"/>
        <v/>
      </c>
      <c r="G490" s="170" t="str">
        <f t="shared" si="18"/>
        <v/>
      </c>
      <c r="H490" s="206"/>
      <c r="I490" s="173"/>
      <c r="J490" s="178"/>
      <c r="K490" s="178"/>
      <c r="L490" s="165"/>
      <c r="M490" s="173"/>
      <c r="N490" s="178"/>
      <c r="O490" s="173"/>
      <c r="P490" s="165"/>
    </row>
    <row r="491" spans="1:16" ht="12.5">
      <c r="A491" s="204"/>
      <c r="B491" s="205"/>
      <c r="C491" s="201"/>
      <c r="D491" s="201"/>
      <c r="E491" s="201" t="str">
        <f t="shared" si="1"/>
        <v/>
      </c>
      <c r="F491" s="60" t="str">
        <f t="shared" si="17"/>
        <v/>
      </c>
      <c r="G491" s="170" t="str">
        <f t="shared" si="18"/>
        <v/>
      </c>
      <c r="H491" s="206"/>
      <c r="I491" s="173"/>
      <c r="J491" s="178"/>
      <c r="K491" s="178"/>
      <c r="L491" s="165"/>
      <c r="M491" s="173"/>
      <c r="N491" s="178"/>
      <c r="O491" s="173"/>
      <c r="P491" s="165"/>
    </row>
    <row r="492" spans="1:16" ht="12.5">
      <c r="A492" s="204"/>
      <c r="B492" s="205"/>
      <c r="C492" s="201"/>
      <c r="D492" s="201"/>
      <c r="E492" s="201" t="str">
        <f t="shared" si="1"/>
        <v/>
      </c>
      <c r="F492" s="60" t="str">
        <f t="shared" si="17"/>
        <v/>
      </c>
      <c r="G492" s="170" t="str">
        <f t="shared" si="18"/>
        <v/>
      </c>
      <c r="H492" s="206"/>
      <c r="I492" s="173"/>
      <c r="J492" s="178"/>
      <c r="K492" s="178"/>
      <c r="L492" s="165"/>
      <c r="M492" s="173"/>
      <c r="N492" s="178"/>
      <c r="O492" s="173"/>
      <c r="P492" s="165"/>
    </row>
    <row r="493" spans="1:16" ht="12.5">
      <c r="A493" s="204"/>
      <c r="B493" s="205"/>
      <c r="C493" s="201"/>
      <c r="D493" s="201"/>
      <c r="E493" s="201" t="str">
        <f t="shared" si="1"/>
        <v/>
      </c>
      <c r="F493" s="60" t="str">
        <f t="shared" si="17"/>
        <v/>
      </c>
      <c r="G493" s="170" t="str">
        <f t="shared" si="18"/>
        <v/>
      </c>
      <c r="H493" s="206"/>
      <c r="I493" s="173"/>
      <c r="J493" s="178"/>
      <c r="K493" s="178"/>
      <c r="L493" s="165"/>
      <c r="M493" s="173"/>
      <c r="N493" s="178"/>
      <c r="O493" s="173"/>
      <c r="P493" s="165"/>
    </row>
    <row r="494" spans="1:16" ht="12.5">
      <c r="A494" s="204"/>
      <c r="B494" s="205"/>
      <c r="C494" s="201"/>
      <c r="D494" s="201"/>
      <c r="E494" s="201" t="str">
        <f t="shared" si="1"/>
        <v/>
      </c>
      <c r="F494" s="60" t="str">
        <f t="shared" si="17"/>
        <v/>
      </c>
      <c r="G494" s="170" t="str">
        <f t="shared" si="18"/>
        <v/>
      </c>
      <c r="H494" s="206"/>
      <c r="I494" s="173"/>
      <c r="J494" s="178"/>
      <c r="K494" s="178"/>
      <c r="L494" s="165"/>
      <c r="M494" s="173"/>
      <c r="N494" s="178"/>
      <c r="O494" s="173"/>
      <c r="P494" s="165"/>
    </row>
    <row r="495" spans="1:16" ht="12.5">
      <c r="A495" s="204"/>
      <c r="B495" s="205"/>
      <c r="C495" s="201"/>
      <c r="D495" s="201"/>
      <c r="E495" s="201" t="str">
        <f t="shared" si="1"/>
        <v/>
      </c>
      <c r="F495" s="60" t="str">
        <f t="shared" si="17"/>
        <v/>
      </c>
      <c r="G495" s="170" t="str">
        <f t="shared" si="18"/>
        <v/>
      </c>
      <c r="H495" s="206"/>
      <c r="I495" s="173"/>
      <c r="J495" s="178"/>
      <c r="K495" s="178"/>
      <c r="L495" s="165"/>
      <c r="M495" s="173"/>
      <c r="N495" s="178"/>
      <c r="O495" s="173"/>
      <c r="P495" s="165"/>
    </row>
    <row r="496" spans="1:16" ht="12.5">
      <c r="A496" s="204"/>
      <c r="B496" s="205"/>
      <c r="C496" s="201"/>
      <c r="D496" s="201"/>
      <c r="E496" s="201" t="str">
        <f t="shared" si="1"/>
        <v/>
      </c>
      <c r="F496" s="60" t="str">
        <f t="shared" si="17"/>
        <v/>
      </c>
      <c r="G496" s="170" t="str">
        <f t="shared" si="18"/>
        <v/>
      </c>
      <c r="H496" s="206"/>
      <c r="I496" s="173"/>
      <c r="J496" s="178"/>
      <c r="K496" s="178"/>
      <c r="L496" s="165"/>
      <c r="M496" s="173"/>
      <c r="N496" s="178"/>
      <c r="O496" s="173"/>
      <c r="P496" s="165"/>
    </row>
    <row r="497" spans="1:16" ht="12.5">
      <c r="A497" s="204"/>
      <c r="B497" s="205"/>
      <c r="C497" s="201"/>
      <c r="D497" s="201"/>
      <c r="E497" s="201" t="str">
        <f t="shared" si="1"/>
        <v/>
      </c>
      <c r="F497" s="60" t="str">
        <f t="shared" si="17"/>
        <v/>
      </c>
      <c r="G497" s="170" t="str">
        <f t="shared" si="18"/>
        <v/>
      </c>
      <c r="H497" s="206"/>
      <c r="I497" s="173"/>
      <c r="J497" s="178"/>
      <c r="K497" s="178"/>
      <c r="L497" s="165"/>
      <c r="M497" s="173"/>
      <c r="N497" s="178"/>
      <c r="O497" s="173"/>
      <c r="P497" s="165"/>
    </row>
    <row r="498" spans="1:16" ht="12.5">
      <c r="A498" s="204"/>
      <c r="B498" s="205"/>
      <c r="C498" s="201"/>
      <c r="D498" s="201"/>
      <c r="E498" s="201" t="str">
        <f t="shared" si="1"/>
        <v/>
      </c>
      <c r="F498" s="60" t="str">
        <f t="shared" si="17"/>
        <v/>
      </c>
      <c r="G498" s="170" t="str">
        <f t="shared" si="18"/>
        <v/>
      </c>
      <c r="H498" s="206"/>
      <c r="I498" s="173"/>
      <c r="J498" s="178"/>
      <c r="K498" s="178"/>
      <c r="L498" s="165"/>
      <c r="M498" s="173"/>
      <c r="N498" s="178"/>
      <c r="O498" s="173"/>
      <c r="P498" s="165"/>
    </row>
    <row r="499" spans="1:16" ht="12.5">
      <c r="A499" s="204"/>
      <c r="B499" s="205"/>
      <c r="C499" s="201"/>
      <c r="D499" s="201"/>
      <c r="E499" s="201" t="str">
        <f t="shared" si="1"/>
        <v/>
      </c>
      <c r="F499" s="60" t="str">
        <f t="shared" si="17"/>
        <v/>
      </c>
      <c r="G499" s="170" t="str">
        <f t="shared" si="18"/>
        <v/>
      </c>
      <c r="H499" s="206"/>
      <c r="I499" s="173"/>
      <c r="J499" s="178"/>
      <c r="K499" s="178"/>
      <c r="L499" s="165"/>
      <c r="M499" s="173"/>
      <c r="N499" s="178"/>
      <c r="O499" s="173"/>
      <c r="P499" s="165"/>
    </row>
    <row r="500" spans="1:16" ht="12.5">
      <c r="A500" s="204"/>
      <c r="B500" s="205"/>
      <c r="C500" s="201"/>
      <c r="D500" s="201"/>
      <c r="E500" s="201" t="str">
        <f t="shared" si="1"/>
        <v/>
      </c>
      <c r="F500" s="60" t="str">
        <f t="shared" si="17"/>
        <v/>
      </c>
      <c r="G500" s="170" t="str">
        <f t="shared" si="18"/>
        <v/>
      </c>
      <c r="H500" s="206"/>
      <c r="I500" s="173"/>
      <c r="J500" s="178"/>
      <c r="K500" s="178"/>
      <c r="L500" s="165"/>
      <c r="M500" s="173"/>
      <c r="N500" s="178"/>
      <c r="O500" s="173"/>
      <c r="P500" s="165"/>
    </row>
    <row r="501" spans="1:16" ht="12.5">
      <c r="A501" s="204"/>
      <c r="B501" s="205"/>
      <c r="C501" s="201"/>
      <c r="D501" s="201"/>
      <c r="E501" s="201" t="str">
        <f t="shared" si="1"/>
        <v/>
      </c>
      <c r="F501" s="60" t="str">
        <f t="shared" si="17"/>
        <v/>
      </c>
      <c r="G501" s="170" t="str">
        <f t="shared" si="18"/>
        <v/>
      </c>
      <c r="H501" s="206"/>
      <c r="I501" s="173"/>
      <c r="J501" s="178"/>
      <c r="K501" s="178"/>
      <c r="L501" s="165"/>
      <c r="M501" s="173"/>
      <c r="N501" s="178"/>
      <c r="O501" s="173"/>
      <c r="P501" s="165"/>
    </row>
    <row r="502" spans="1:16" ht="12.5">
      <c r="A502" s="204"/>
      <c r="B502" s="205"/>
      <c r="C502" s="201"/>
      <c r="D502" s="201"/>
      <c r="E502" s="201" t="str">
        <f t="shared" si="1"/>
        <v/>
      </c>
      <c r="F502" s="60" t="str">
        <f t="shared" si="17"/>
        <v/>
      </c>
      <c r="G502" s="170" t="str">
        <f t="shared" si="18"/>
        <v/>
      </c>
      <c r="H502" s="206"/>
      <c r="I502" s="173"/>
      <c r="J502" s="178"/>
      <c r="K502" s="178"/>
      <c r="L502" s="165"/>
      <c r="M502" s="173"/>
      <c r="N502" s="178"/>
      <c r="O502" s="173"/>
      <c r="P502" s="165"/>
    </row>
    <row r="503" spans="1:16" ht="12.5">
      <c r="A503" s="204"/>
      <c r="B503" s="205"/>
      <c r="C503" s="201"/>
      <c r="D503" s="201"/>
      <c r="E503" s="201" t="str">
        <f t="shared" si="1"/>
        <v/>
      </c>
      <c r="F503" s="60" t="str">
        <f t="shared" si="17"/>
        <v/>
      </c>
      <c r="G503" s="170" t="str">
        <f t="shared" si="18"/>
        <v/>
      </c>
      <c r="H503" s="206"/>
      <c r="I503" s="173"/>
      <c r="J503" s="178"/>
      <c r="K503" s="178"/>
      <c r="L503" s="165"/>
      <c r="M503" s="173"/>
      <c r="N503" s="178"/>
      <c r="O503" s="173"/>
      <c r="P503" s="165"/>
    </row>
    <row r="504" spans="1:16" ht="12.5">
      <c r="A504" s="204"/>
      <c r="B504" s="205"/>
      <c r="C504" s="201"/>
      <c r="D504" s="201"/>
      <c r="E504" s="201" t="str">
        <f t="shared" si="1"/>
        <v/>
      </c>
      <c r="F504" s="60" t="str">
        <f t="shared" si="17"/>
        <v/>
      </c>
      <c r="G504" s="170" t="str">
        <f t="shared" si="18"/>
        <v/>
      </c>
      <c r="H504" s="206"/>
      <c r="I504" s="173"/>
      <c r="J504" s="178"/>
      <c r="K504" s="178"/>
      <c r="L504" s="165"/>
      <c r="M504" s="173"/>
      <c r="N504" s="178"/>
      <c r="O504" s="173"/>
      <c r="P504" s="165"/>
    </row>
    <row r="505" spans="1:16" ht="12.5">
      <c r="A505" s="204"/>
      <c r="B505" s="205"/>
      <c r="C505" s="201"/>
      <c r="D505" s="201"/>
      <c r="E505" s="201" t="str">
        <f t="shared" si="1"/>
        <v/>
      </c>
      <c r="F505" s="60" t="str">
        <f t="shared" si="17"/>
        <v/>
      </c>
      <c r="G505" s="170" t="str">
        <f t="shared" si="18"/>
        <v/>
      </c>
      <c r="H505" s="206"/>
      <c r="I505" s="173"/>
      <c r="J505" s="178"/>
      <c r="K505" s="178"/>
      <c r="L505" s="165"/>
      <c r="M505" s="173"/>
      <c r="N505" s="178"/>
      <c r="O505" s="173"/>
      <c r="P505" s="165"/>
    </row>
    <row r="506" spans="1:16" ht="12.5">
      <c r="A506" s="204"/>
      <c r="B506" s="205"/>
      <c r="C506" s="201"/>
      <c r="D506" s="201"/>
      <c r="E506" s="201" t="str">
        <f t="shared" si="1"/>
        <v/>
      </c>
      <c r="F506" s="60" t="str">
        <f t="shared" si="17"/>
        <v/>
      </c>
      <c r="G506" s="170" t="str">
        <f t="shared" si="18"/>
        <v/>
      </c>
      <c r="H506" s="206"/>
      <c r="I506" s="173"/>
      <c r="J506" s="178"/>
      <c r="K506" s="178"/>
      <c r="L506" s="165"/>
      <c r="M506" s="173"/>
      <c r="N506" s="178"/>
      <c r="O506" s="173"/>
      <c r="P506" s="165"/>
    </row>
    <row r="507" spans="1:16" ht="12.5">
      <c r="A507" s="204"/>
      <c r="B507" s="205"/>
      <c r="C507" s="201"/>
      <c r="D507" s="201"/>
      <c r="E507" s="201" t="str">
        <f t="shared" si="1"/>
        <v/>
      </c>
      <c r="F507" s="60" t="str">
        <f t="shared" si="17"/>
        <v/>
      </c>
      <c r="G507" s="170" t="str">
        <f t="shared" si="18"/>
        <v/>
      </c>
      <c r="H507" s="206"/>
      <c r="I507" s="173"/>
      <c r="J507" s="178"/>
      <c r="K507" s="178"/>
      <c r="L507" s="165"/>
      <c r="M507" s="173"/>
      <c r="N507" s="178"/>
      <c r="O507" s="173"/>
      <c r="P507" s="165"/>
    </row>
    <row r="508" spans="1:16" ht="12.5">
      <c r="A508" s="204"/>
      <c r="B508" s="205"/>
      <c r="C508" s="201"/>
      <c r="D508" s="201"/>
      <c r="E508" s="201" t="str">
        <f t="shared" si="1"/>
        <v/>
      </c>
      <c r="F508" s="60" t="str">
        <f t="shared" si="17"/>
        <v/>
      </c>
      <c r="G508" s="170" t="str">
        <f t="shared" si="18"/>
        <v/>
      </c>
      <c r="H508" s="206"/>
      <c r="I508" s="173"/>
      <c r="J508" s="178"/>
      <c r="K508" s="178"/>
      <c r="L508" s="165"/>
      <c r="M508" s="173"/>
      <c r="N508" s="178"/>
      <c r="O508" s="173"/>
      <c r="P508" s="165"/>
    </row>
    <row r="509" spans="1:16" ht="12.5">
      <c r="A509" s="204"/>
      <c r="B509" s="205"/>
      <c r="C509" s="201"/>
      <c r="D509" s="201"/>
      <c r="E509" s="201" t="str">
        <f t="shared" si="1"/>
        <v/>
      </c>
      <c r="F509" s="60" t="str">
        <f t="shared" si="17"/>
        <v/>
      </c>
      <c r="G509" s="170" t="str">
        <f t="shared" si="18"/>
        <v/>
      </c>
      <c r="H509" s="206"/>
      <c r="I509" s="173"/>
      <c r="J509" s="178"/>
      <c r="K509" s="178"/>
      <c r="L509" s="165"/>
      <c r="M509" s="173"/>
      <c r="N509" s="178"/>
      <c r="O509" s="173"/>
      <c r="P509" s="165"/>
    </row>
    <row r="510" spans="1:16" ht="12.5">
      <c r="A510" s="204"/>
      <c r="B510" s="205"/>
      <c r="C510" s="201"/>
      <c r="D510" s="201"/>
      <c r="E510" s="201" t="str">
        <f t="shared" si="1"/>
        <v/>
      </c>
      <c r="F510" s="60" t="str">
        <f t="shared" si="17"/>
        <v/>
      </c>
      <c r="G510" s="170" t="str">
        <f t="shared" si="18"/>
        <v/>
      </c>
      <c r="H510" s="206"/>
      <c r="I510" s="173"/>
      <c r="J510" s="178"/>
      <c r="K510" s="178"/>
      <c r="L510" s="165"/>
      <c r="M510" s="173"/>
      <c r="N510" s="178"/>
      <c r="O510" s="173"/>
      <c r="P510" s="165"/>
    </row>
    <row r="511" spans="1:16" ht="12.5">
      <c r="A511" s="204"/>
      <c r="B511" s="205"/>
      <c r="C511" s="201"/>
      <c r="D511" s="201"/>
      <c r="E511" s="201" t="str">
        <f t="shared" si="1"/>
        <v/>
      </c>
      <c r="F511" s="60" t="str">
        <f t="shared" si="17"/>
        <v/>
      </c>
      <c r="G511" s="170" t="str">
        <f t="shared" si="18"/>
        <v/>
      </c>
      <c r="H511" s="206"/>
      <c r="I511" s="173"/>
      <c r="J511" s="178"/>
      <c r="K511" s="178"/>
      <c r="L511" s="165"/>
      <c r="M511" s="173"/>
      <c r="N511" s="178"/>
      <c r="O511" s="173"/>
      <c r="P511" s="165"/>
    </row>
    <row r="512" spans="1:16" ht="12.5">
      <c r="A512" s="204"/>
      <c r="B512" s="205"/>
      <c r="C512" s="201"/>
      <c r="D512" s="201"/>
      <c r="E512" s="201" t="str">
        <f t="shared" si="1"/>
        <v/>
      </c>
      <c r="F512" s="60" t="str">
        <f t="shared" si="17"/>
        <v/>
      </c>
      <c r="G512" s="170" t="str">
        <f t="shared" si="18"/>
        <v/>
      </c>
      <c r="H512" s="206"/>
      <c r="I512" s="173"/>
      <c r="J512" s="178"/>
      <c r="K512" s="178"/>
      <c r="L512" s="165"/>
      <c r="M512" s="173"/>
      <c r="N512" s="178"/>
      <c r="O512" s="173"/>
      <c r="P512" s="165"/>
    </row>
    <row r="513" spans="1:16" ht="12.5">
      <c r="A513" s="204"/>
      <c r="B513" s="205"/>
      <c r="C513" s="201"/>
      <c r="D513" s="201"/>
      <c r="E513" s="201" t="str">
        <f t="shared" si="1"/>
        <v/>
      </c>
      <c r="F513" s="60" t="str">
        <f t="shared" si="17"/>
        <v/>
      </c>
      <c r="G513" s="170" t="str">
        <f t="shared" si="18"/>
        <v/>
      </c>
      <c r="H513" s="206"/>
      <c r="I513" s="173"/>
      <c r="J513" s="178"/>
      <c r="K513" s="178"/>
      <c r="L513" s="165"/>
      <c r="M513" s="173"/>
      <c r="N513" s="178"/>
      <c r="O513" s="173"/>
      <c r="P513" s="165"/>
    </row>
    <row r="514" spans="1:16" ht="12.5">
      <c r="A514" s="204"/>
      <c r="B514" s="205"/>
      <c r="C514" s="201"/>
      <c r="D514" s="201"/>
      <c r="E514" s="201" t="str">
        <f t="shared" si="1"/>
        <v/>
      </c>
      <c r="F514" s="60" t="str">
        <f t="shared" si="17"/>
        <v/>
      </c>
      <c r="G514" s="170" t="str">
        <f t="shared" si="18"/>
        <v/>
      </c>
      <c r="H514" s="206"/>
      <c r="I514" s="173"/>
      <c r="J514" s="178"/>
      <c r="K514" s="178"/>
      <c r="L514" s="165"/>
      <c r="M514" s="173"/>
      <c r="N514" s="178"/>
      <c r="O514" s="173"/>
      <c r="P514" s="165"/>
    </row>
    <row r="515" spans="1:16" ht="12.5">
      <c r="A515" s="204"/>
      <c r="B515" s="205"/>
      <c r="C515" s="201"/>
      <c r="D515" s="201"/>
      <c r="E515" s="201" t="str">
        <f t="shared" si="1"/>
        <v/>
      </c>
      <c r="F515" s="60" t="str">
        <f t="shared" si="17"/>
        <v/>
      </c>
      <c r="G515" s="170" t="str">
        <f t="shared" si="18"/>
        <v/>
      </c>
      <c r="H515" s="206"/>
      <c r="I515" s="173"/>
      <c r="J515" s="178"/>
      <c r="K515" s="178"/>
      <c r="L515" s="165"/>
      <c r="M515" s="173"/>
      <c r="N515" s="178"/>
      <c r="O515" s="173"/>
      <c r="P515" s="165"/>
    </row>
    <row r="516" spans="1:16" ht="12.5">
      <c r="A516" s="204"/>
      <c r="B516" s="205"/>
      <c r="C516" s="201"/>
      <c r="D516" s="201"/>
      <c r="E516" s="201" t="str">
        <f t="shared" si="1"/>
        <v/>
      </c>
      <c r="F516" s="60" t="str">
        <f t="shared" si="17"/>
        <v/>
      </c>
      <c r="G516" s="170" t="str">
        <f t="shared" si="18"/>
        <v/>
      </c>
      <c r="H516" s="206"/>
      <c r="I516" s="173"/>
      <c r="J516" s="178"/>
      <c r="K516" s="178"/>
      <c r="L516" s="165"/>
      <c r="M516" s="173"/>
      <c r="N516" s="178"/>
      <c r="O516" s="173"/>
      <c r="P516" s="165"/>
    </row>
    <row r="517" spans="1:16" ht="12.5">
      <c r="A517" s="204"/>
      <c r="B517" s="205"/>
      <c r="C517" s="201"/>
      <c r="D517" s="201"/>
      <c r="E517" s="201" t="str">
        <f t="shared" si="1"/>
        <v/>
      </c>
      <c r="F517" s="60" t="str">
        <f t="shared" si="17"/>
        <v/>
      </c>
      <c r="G517" s="170" t="str">
        <f t="shared" si="18"/>
        <v/>
      </c>
      <c r="H517" s="206"/>
      <c r="I517" s="173"/>
      <c r="J517" s="178"/>
      <c r="K517" s="178"/>
      <c r="L517" s="165"/>
      <c r="M517" s="173"/>
      <c r="N517" s="178"/>
      <c r="O517" s="173"/>
      <c r="P517" s="165"/>
    </row>
    <row r="518" spans="1:16" ht="12.5">
      <c r="A518" s="204"/>
      <c r="B518" s="205"/>
      <c r="C518" s="201"/>
      <c r="D518" s="201"/>
      <c r="E518" s="201" t="str">
        <f t="shared" si="1"/>
        <v/>
      </c>
      <c r="F518" s="60" t="str">
        <f t="shared" si="17"/>
        <v/>
      </c>
      <c r="G518" s="170" t="str">
        <f t="shared" si="18"/>
        <v/>
      </c>
      <c r="H518" s="206"/>
      <c r="I518" s="173"/>
      <c r="J518" s="178"/>
      <c r="K518" s="178"/>
      <c r="L518" s="165"/>
      <c r="M518" s="173"/>
      <c r="N518" s="178"/>
      <c r="O518" s="173"/>
      <c r="P518" s="165"/>
    </row>
    <row r="519" spans="1:16" ht="12.5">
      <c r="A519" s="204"/>
      <c r="B519" s="205"/>
      <c r="C519" s="201"/>
      <c r="D519" s="201"/>
      <c r="E519" s="201" t="str">
        <f t="shared" si="1"/>
        <v/>
      </c>
      <c r="F519" s="60" t="str">
        <f t="shared" ref="F519:F582" si="19">IF(NOT(ISBLANK($K519)),itemClassificationScheme,"")</f>
        <v/>
      </c>
      <c r="G519" s="170" t="str">
        <f t="shared" ref="G519:G582" si="20">IF(NOT(ISBLANK($P519)),currency,"")</f>
        <v/>
      </c>
      <c r="H519" s="206"/>
      <c r="I519" s="173"/>
      <c r="J519" s="178"/>
      <c r="K519" s="178"/>
      <c r="L519" s="165"/>
      <c r="M519" s="173"/>
      <c r="N519" s="178"/>
      <c r="O519" s="173"/>
      <c r="P519" s="165"/>
    </row>
    <row r="520" spans="1:16" ht="12.5">
      <c r="A520" s="204"/>
      <c r="B520" s="205"/>
      <c r="C520" s="201"/>
      <c r="D520" s="201"/>
      <c r="E520" s="201" t="str">
        <f t="shared" si="1"/>
        <v/>
      </c>
      <c r="F520" s="60" t="str">
        <f t="shared" si="19"/>
        <v/>
      </c>
      <c r="G520" s="170" t="str">
        <f t="shared" si="20"/>
        <v/>
      </c>
      <c r="H520" s="206"/>
      <c r="I520" s="173"/>
      <c r="J520" s="178"/>
      <c r="K520" s="178"/>
      <c r="L520" s="165"/>
      <c r="M520" s="173"/>
      <c r="N520" s="178"/>
      <c r="O520" s="173"/>
      <c r="P520" s="165"/>
    </row>
    <row r="521" spans="1:16" ht="12.5">
      <c r="A521" s="204"/>
      <c r="B521" s="205"/>
      <c r="C521" s="201"/>
      <c r="D521" s="201"/>
      <c r="E521" s="201" t="str">
        <f t="shared" si="1"/>
        <v/>
      </c>
      <c r="F521" s="60" t="str">
        <f t="shared" si="19"/>
        <v/>
      </c>
      <c r="G521" s="170" t="str">
        <f t="shared" si="20"/>
        <v/>
      </c>
      <c r="H521" s="206"/>
      <c r="I521" s="173"/>
      <c r="J521" s="178"/>
      <c r="K521" s="178"/>
      <c r="L521" s="165"/>
      <c r="M521" s="173"/>
      <c r="N521" s="178"/>
      <c r="O521" s="173"/>
      <c r="P521" s="165"/>
    </row>
    <row r="522" spans="1:16" ht="12.5">
      <c r="A522" s="204"/>
      <c r="B522" s="205"/>
      <c r="C522" s="201"/>
      <c r="D522" s="201"/>
      <c r="E522" s="201" t="str">
        <f t="shared" si="1"/>
        <v/>
      </c>
      <c r="F522" s="60" t="str">
        <f t="shared" si="19"/>
        <v/>
      </c>
      <c r="G522" s="170" t="str">
        <f t="shared" si="20"/>
        <v/>
      </c>
      <c r="H522" s="206"/>
      <c r="I522" s="173"/>
      <c r="J522" s="178"/>
      <c r="K522" s="178"/>
      <c r="L522" s="165"/>
      <c r="M522" s="173"/>
      <c r="N522" s="178"/>
      <c r="O522" s="173"/>
      <c r="P522" s="165"/>
    </row>
    <row r="523" spans="1:16" ht="12.5">
      <c r="A523" s="204"/>
      <c r="B523" s="205"/>
      <c r="C523" s="201"/>
      <c r="D523" s="201"/>
      <c r="E523" s="201" t="str">
        <f t="shared" si="1"/>
        <v/>
      </c>
      <c r="F523" s="60" t="str">
        <f t="shared" si="19"/>
        <v/>
      </c>
      <c r="G523" s="170" t="str">
        <f t="shared" si="20"/>
        <v/>
      </c>
      <c r="H523" s="206"/>
      <c r="I523" s="173"/>
      <c r="J523" s="178"/>
      <c r="K523" s="178"/>
      <c r="L523" s="165"/>
      <c r="M523" s="173"/>
      <c r="N523" s="178"/>
      <c r="O523" s="173"/>
      <c r="P523" s="165"/>
    </row>
    <row r="524" spans="1:16" ht="12.5">
      <c r="A524" s="204"/>
      <c r="B524" s="205"/>
      <c r="C524" s="201"/>
      <c r="D524" s="201"/>
      <c r="E524" s="201" t="str">
        <f t="shared" si="1"/>
        <v/>
      </c>
      <c r="F524" s="60" t="str">
        <f t="shared" si="19"/>
        <v/>
      </c>
      <c r="G524" s="170" t="str">
        <f t="shared" si="20"/>
        <v/>
      </c>
      <c r="H524" s="206"/>
      <c r="I524" s="173"/>
      <c r="J524" s="178"/>
      <c r="K524" s="178"/>
      <c r="L524" s="165"/>
      <c r="M524" s="173"/>
      <c r="N524" s="178"/>
      <c r="O524" s="173"/>
      <c r="P524" s="165"/>
    </row>
    <row r="525" spans="1:16" ht="12.5">
      <c r="A525" s="204"/>
      <c r="B525" s="205"/>
      <c r="C525" s="201"/>
      <c r="D525" s="201"/>
      <c r="E525" s="201" t="str">
        <f t="shared" si="1"/>
        <v/>
      </c>
      <c r="F525" s="60" t="str">
        <f t="shared" si="19"/>
        <v/>
      </c>
      <c r="G525" s="170" t="str">
        <f t="shared" si="20"/>
        <v/>
      </c>
      <c r="H525" s="206"/>
      <c r="I525" s="173"/>
      <c r="J525" s="178"/>
      <c r="K525" s="178"/>
      <c r="L525" s="165"/>
      <c r="M525" s="173"/>
      <c r="N525" s="178"/>
      <c r="O525" s="173"/>
      <c r="P525" s="165"/>
    </row>
    <row r="526" spans="1:16" ht="12.5">
      <c r="A526" s="204"/>
      <c r="B526" s="205"/>
      <c r="C526" s="201"/>
      <c r="D526" s="201"/>
      <c r="E526" s="201" t="str">
        <f t="shared" si="1"/>
        <v/>
      </c>
      <c r="F526" s="60" t="str">
        <f t="shared" si="19"/>
        <v/>
      </c>
      <c r="G526" s="170" t="str">
        <f t="shared" si="20"/>
        <v/>
      </c>
      <c r="H526" s="206"/>
      <c r="I526" s="173"/>
      <c r="J526" s="178"/>
      <c r="K526" s="178"/>
      <c r="L526" s="165"/>
      <c r="M526" s="173"/>
      <c r="N526" s="178"/>
      <c r="O526" s="173"/>
      <c r="P526" s="165"/>
    </row>
    <row r="527" spans="1:16" ht="12.5">
      <c r="A527" s="204"/>
      <c r="B527" s="205"/>
      <c r="C527" s="201"/>
      <c r="D527" s="201"/>
      <c r="E527" s="201" t="str">
        <f t="shared" si="1"/>
        <v/>
      </c>
      <c r="F527" s="60" t="str">
        <f t="shared" si="19"/>
        <v/>
      </c>
      <c r="G527" s="170" t="str">
        <f t="shared" si="20"/>
        <v/>
      </c>
      <c r="H527" s="206"/>
      <c r="I527" s="173"/>
      <c r="J527" s="178"/>
      <c r="K527" s="178"/>
      <c r="L527" s="165"/>
      <c r="M527" s="173"/>
      <c r="N527" s="178"/>
      <c r="O527" s="173"/>
      <c r="P527" s="165"/>
    </row>
    <row r="528" spans="1:16" ht="12.5">
      <c r="A528" s="204"/>
      <c r="B528" s="205"/>
      <c r="C528" s="201"/>
      <c r="D528" s="201"/>
      <c r="E528" s="201" t="str">
        <f t="shared" si="1"/>
        <v/>
      </c>
      <c r="F528" s="60" t="str">
        <f t="shared" si="19"/>
        <v/>
      </c>
      <c r="G528" s="170" t="str">
        <f t="shared" si="20"/>
        <v/>
      </c>
      <c r="H528" s="206"/>
      <c r="I528" s="173"/>
      <c r="J528" s="178"/>
      <c r="K528" s="178"/>
      <c r="L528" s="165"/>
      <c r="M528" s="173"/>
      <c r="N528" s="178"/>
      <c r="O528" s="173"/>
      <c r="P528" s="165"/>
    </row>
    <row r="529" spans="1:16" ht="12.5">
      <c r="A529" s="204"/>
      <c r="B529" s="205"/>
      <c r="C529" s="201"/>
      <c r="D529" s="201"/>
      <c r="E529" s="201" t="str">
        <f t="shared" si="1"/>
        <v/>
      </c>
      <c r="F529" s="60" t="str">
        <f t="shared" si="19"/>
        <v/>
      </c>
      <c r="G529" s="170" t="str">
        <f t="shared" si="20"/>
        <v/>
      </c>
      <c r="H529" s="206"/>
      <c r="I529" s="173"/>
      <c r="J529" s="178"/>
      <c r="K529" s="178"/>
      <c r="L529" s="165"/>
      <c r="M529" s="173"/>
      <c r="N529" s="178"/>
      <c r="O529" s="173"/>
      <c r="P529" s="165"/>
    </row>
    <row r="530" spans="1:16" ht="12.5">
      <c r="A530" s="204"/>
      <c r="B530" s="205"/>
      <c r="C530" s="201"/>
      <c r="D530" s="201"/>
      <c r="E530" s="201" t="str">
        <f t="shared" si="1"/>
        <v/>
      </c>
      <c r="F530" s="60" t="str">
        <f t="shared" si="19"/>
        <v/>
      </c>
      <c r="G530" s="170" t="str">
        <f t="shared" si="20"/>
        <v/>
      </c>
      <c r="H530" s="206"/>
      <c r="I530" s="173"/>
      <c r="J530" s="178"/>
      <c r="K530" s="178"/>
      <c r="L530" s="165"/>
      <c r="M530" s="173"/>
      <c r="N530" s="178"/>
      <c r="O530" s="173"/>
      <c r="P530" s="165"/>
    </row>
    <row r="531" spans="1:16" ht="12.5">
      <c r="A531" s="204"/>
      <c r="B531" s="205"/>
      <c r="C531" s="201"/>
      <c r="D531" s="201"/>
      <c r="E531" s="201" t="str">
        <f t="shared" si="1"/>
        <v/>
      </c>
      <c r="F531" s="60" t="str">
        <f t="shared" si="19"/>
        <v/>
      </c>
      <c r="G531" s="170" t="str">
        <f t="shared" si="20"/>
        <v/>
      </c>
      <c r="H531" s="206"/>
      <c r="I531" s="173"/>
      <c r="J531" s="178"/>
      <c r="K531" s="178"/>
      <c r="L531" s="165"/>
      <c r="M531" s="173"/>
      <c r="N531" s="178"/>
      <c r="O531" s="173"/>
      <c r="P531" s="165"/>
    </row>
    <row r="532" spans="1:16" ht="12.5">
      <c r="A532" s="204"/>
      <c r="B532" s="205"/>
      <c r="C532" s="201"/>
      <c r="D532" s="201"/>
      <c r="E532" s="201" t="str">
        <f t="shared" si="1"/>
        <v/>
      </c>
      <c r="F532" s="60" t="str">
        <f t="shared" si="19"/>
        <v/>
      </c>
      <c r="G532" s="170" t="str">
        <f t="shared" si="20"/>
        <v/>
      </c>
      <c r="H532" s="206"/>
      <c r="I532" s="173"/>
      <c r="J532" s="178"/>
      <c r="K532" s="178"/>
      <c r="L532" s="165"/>
      <c r="M532" s="173"/>
      <c r="N532" s="178"/>
      <c r="O532" s="173"/>
      <c r="P532" s="165"/>
    </row>
    <row r="533" spans="1:16" ht="12.5">
      <c r="A533" s="204"/>
      <c r="B533" s="205"/>
      <c r="C533" s="201"/>
      <c r="D533" s="201"/>
      <c r="E533" s="201" t="str">
        <f t="shared" si="1"/>
        <v/>
      </c>
      <c r="F533" s="60" t="str">
        <f t="shared" si="19"/>
        <v/>
      </c>
      <c r="G533" s="170" t="str">
        <f t="shared" si="20"/>
        <v/>
      </c>
      <c r="H533" s="206"/>
      <c r="I533" s="173"/>
      <c r="J533" s="178"/>
      <c r="K533" s="178"/>
      <c r="L533" s="165"/>
      <c r="M533" s="173"/>
      <c r="N533" s="178"/>
      <c r="O533" s="173"/>
      <c r="P533" s="165"/>
    </row>
    <row r="534" spans="1:16" ht="12.5">
      <c r="A534" s="204"/>
      <c r="B534" s="205"/>
      <c r="C534" s="201"/>
      <c r="D534" s="201"/>
      <c r="E534" s="201" t="str">
        <f t="shared" si="1"/>
        <v/>
      </c>
      <c r="F534" s="60" t="str">
        <f t="shared" si="19"/>
        <v/>
      </c>
      <c r="G534" s="170" t="str">
        <f t="shared" si="20"/>
        <v/>
      </c>
      <c r="H534" s="206"/>
      <c r="I534" s="173"/>
      <c r="J534" s="178"/>
      <c r="K534" s="178"/>
      <c r="L534" s="165"/>
      <c r="M534" s="173"/>
      <c r="N534" s="178"/>
      <c r="O534" s="173"/>
      <c r="P534" s="165"/>
    </row>
    <row r="535" spans="1:16" ht="12.5">
      <c r="A535" s="204"/>
      <c r="B535" s="205"/>
      <c r="C535" s="201"/>
      <c r="D535" s="201"/>
      <c r="E535" s="201" t="str">
        <f t="shared" si="1"/>
        <v/>
      </c>
      <c r="F535" s="60" t="str">
        <f t="shared" si="19"/>
        <v/>
      </c>
      <c r="G535" s="170" t="str">
        <f t="shared" si="20"/>
        <v/>
      </c>
      <c r="H535" s="206"/>
      <c r="I535" s="173"/>
      <c r="J535" s="178"/>
      <c r="K535" s="178"/>
      <c r="L535" s="165"/>
      <c r="M535" s="173"/>
      <c r="N535" s="178"/>
      <c r="O535" s="173"/>
      <c r="P535" s="165"/>
    </row>
    <row r="536" spans="1:16" ht="12.5">
      <c r="A536" s="204"/>
      <c r="B536" s="205"/>
      <c r="C536" s="201"/>
      <c r="D536" s="201"/>
      <c r="E536" s="201" t="str">
        <f t="shared" si="1"/>
        <v/>
      </c>
      <c r="F536" s="60" t="str">
        <f t="shared" si="19"/>
        <v/>
      </c>
      <c r="G536" s="170" t="str">
        <f t="shared" si="20"/>
        <v/>
      </c>
      <c r="H536" s="206"/>
      <c r="I536" s="173"/>
      <c r="J536" s="178"/>
      <c r="K536" s="178"/>
      <c r="L536" s="165"/>
      <c r="M536" s="173"/>
      <c r="N536" s="178"/>
      <c r="O536" s="173"/>
      <c r="P536" s="165"/>
    </row>
    <row r="537" spans="1:16" ht="12.5">
      <c r="A537" s="204"/>
      <c r="B537" s="205"/>
      <c r="C537" s="201"/>
      <c r="D537" s="201"/>
      <c r="E537" s="201" t="str">
        <f t="shared" si="1"/>
        <v/>
      </c>
      <c r="F537" s="60" t="str">
        <f t="shared" si="19"/>
        <v/>
      </c>
      <c r="G537" s="170" t="str">
        <f t="shared" si="20"/>
        <v/>
      </c>
      <c r="H537" s="206"/>
      <c r="I537" s="173"/>
      <c r="J537" s="178"/>
      <c r="K537" s="178"/>
      <c r="L537" s="165"/>
      <c r="M537" s="173"/>
      <c r="N537" s="178"/>
      <c r="O537" s="173"/>
      <c r="P537" s="165"/>
    </row>
    <row r="538" spans="1:16" ht="12.5">
      <c r="A538" s="204"/>
      <c r="B538" s="205"/>
      <c r="C538" s="201"/>
      <c r="D538" s="201"/>
      <c r="E538" s="201" t="str">
        <f t="shared" si="1"/>
        <v/>
      </c>
      <c r="F538" s="60" t="str">
        <f t="shared" si="19"/>
        <v/>
      </c>
      <c r="G538" s="170" t="str">
        <f t="shared" si="20"/>
        <v/>
      </c>
      <c r="H538" s="206"/>
      <c r="I538" s="173"/>
      <c r="J538" s="178"/>
      <c r="K538" s="178"/>
      <c r="L538" s="165"/>
      <c r="M538" s="173"/>
      <c r="N538" s="178"/>
      <c r="O538" s="173"/>
      <c r="P538" s="165"/>
    </row>
    <row r="539" spans="1:16" ht="12.5">
      <c r="A539" s="204"/>
      <c r="B539" s="205"/>
      <c r="C539" s="201"/>
      <c r="D539" s="201"/>
      <c r="E539" s="201" t="str">
        <f t="shared" si="1"/>
        <v/>
      </c>
      <c r="F539" s="60" t="str">
        <f t="shared" si="19"/>
        <v/>
      </c>
      <c r="G539" s="170" t="str">
        <f t="shared" si="20"/>
        <v/>
      </c>
      <c r="H539" s="206"/>
      <c r="I539" s="173"/>
      <c r="J539" s="178"/>
      <c r="K539" s="178"/>
      <c r="L539" s="165"/>
      <c r="M539" s="173"/>
      <c r="N539" s="178"/>
      <c r="O539" s="173"/>
      <c r="P539" s="165"/>
    </row>
    <row r="540" spans="1:16" ht="12.5">
      <c r="A540" s="204"/>
      <c r="B540" s="205"/>
      <c r="C540" s="201"/>
      <c r="D540" s="201"/>
      <c r="E540" s="201" t="str">
        <f t="shared" si="1"/>
        <v/>
      </c>
      <c r="F540" s="60" t="str">
        <f t="shared" si="19"/>
        <v/>
      </c>
      <c r="G540" s="170" t="str">
        <f t="shared" si="20"/>
        <v/>
      </c>
      <c r="H540" s="206"/>
      <c r="I540" s="173"/>
      <c r="J540" s="178"/>
      <c r="K540" s="178"/>
      <c r="L540" s="165"/>
      <c r="M540" s="173"/>
      <c r="N540" s="178"/>
      <c r="O540" s="173"/>
      <c r="P540" s="165"/>
    </row>
    <row r="541" spans="1:16" ht="12.5">
      <c r="A541" s="204"/>
      <c r="B541" s="205"/>
      <c r="C541" s="201"/>
      <c r="D541" s="201"/>
      <c r="E541" s="201" t="str">
        <f t="shared" si="1"/>
        <v/>
      </c>
      <c r="F541" s="60" t="str">
        <f t="shared" si="19"/>
        <v/>
      </c>
      <c r="G541" s="170" t="str">
        <f t="shared" si="20"/>
        <v/>
      </c>
      <c r="H541" s="206"/>
      <c r="I541" s="173"/>
      <c r="J541" s="178"/>
      <c r="K541" s="178"/>
      <c r="L541" s="165"/>
      <c r="M541" s="173"/>
      <c r="N541" s="178"/>
      <c r="O541" s="173"/>
      <c r="P541" s="165"/>
    </row>
    <row r="542" spans="1:16" ht="12.5">
      <c r="A542" s="204"/>
      <c r="B542" s="205"/>
      <c r="C542" s="201"/>
      <c r="D542" s="201"/>
      <c r="E542" s="201" t="str">
        <f t="shared" si="1"/>
        <v/>
      </c>
      <c r="F542" s="60" t="str">
        <f t="shared" si="19"/>
        <v/>
      </c>
      <c r="G542" s="170" t="str">
        <f t="shared" si="20"/>
        <v/>
      </c>
      <c r="H542" s="206"/>
      <c r="I542" s="173"/>
      <c r="J542" s="178"/>
      <c r="K542" s="178"/>
      <c r="L542" s="165"/>
      <c r="M542" s="173"/>
      <c r="N542" s="178"/>
      <c r="O542" s="173"/>
      <c r="P542" s="165"/>
    </row>
    <row r="543" spans="1:16" ht="12.5">
      <c r="A543" s="204"/>
      <c r="B543" s="205"/>
      <c r="C543" s="201"/>
      <c r="D543" s="201"/>
      <c r="E543" s="201" t="str">
        <f t="shared" si="1"/>
        <v/>
      </c>
      <c r="F543" s="60" t="str">
        <f t="shared" si="19"/>
        <v/>
      </c>
      <c r="G543" s="170" t="str">
        <f t="shared" si="20"/>
        <v/>
      </c>
      <c r="H543" s="206"/>
      <c r="I543" s="173"/>
      <c r="J543" s="178"/>
      <c r="K543" s="178"/>
      <c r="L543" s="165"/>
      <c r="M543" s="173"/>
      <c r="N543" s="178"/>
      <c r="O543" s="173"/>
      <c r="P543" s="165"/>
    </row>
    <row r="544" spans="1:16" ht="12.5">
      <c r="A544" s="204"/>
      <c r="B544" s="205"/>
      <c r="C544" s="201"/>
      <c r="D544" s="201"/>
      <c r="E544" s="201" t="str">
        <f t="shared" si="1"/>
        <v/>
      </c>
      <c r="F544" s="60" t="str">
        <f t="shared" si="19"/>
        <v/>
      </c>
      <c r="G544" s="170" t="str">
        <f t="shared" si="20"/>
        <v/>
      </c>
      <c r="H544" s="206"/>
      <c r="I544" s="173"/>
      <c r="J544" s="178"/>
      <c r="K544" s="178"/>
      <c r="L544" s="165"/>
      <c r="M544" s="173"/>
      <c r="N544" s="178"/>
      <c r="O544" s="173"/>
      <c r="P544" s="165"/>
    </row>
    <row r="545" spans="1:16" ht="12.5">
      <c r="A545" s="204"/>
      <c r="B545" s="205"/>
      <c r="C545" s="201"/>
      <c r="D545" s="201"/>
      <c r="E545" s="201" t="str">
        <f t="shared" si="1"/>
        <v/>
      </c>
      <c r="F545" s="60" t="str">
        <f t="shared" si="19"/>
        <v/>
      </c>
      <c r="G545" s="170" t="str">
        <f t="shared" si="20"/>
        <v/>
      </c>
      <c r="H545" s="206"/>
      <c r="I545" s="173"/>
      <c r="J545" s="178"/>
      <c r="K545" s="178"/>
      <c r="L545" s="165"/>
      <c r="M545" s="173"/>
      <c r="N545" s="178"/>
      <c r="O545" s="173"/>
      <c r="P545" s="165"/>
    </row>
    <row r="546" spans="1:16" ht="12.5">
      <c r="A546" s="204"/>
      <c r="B546" s="205"/>
      <c r="C546" s="201"/>
      <c r="D546" s="201"/>
      <c r="E546" s="201" t="str">
        <f t="shared" si="1"/>
        <v/>
      </c>
      <c r="F546" s="60" t="str">
        <f t="shared" si="19"/>
        <v/>
      </c>
      <c r="G546" s="170" t="str">
        <f t="shared" si="20"/>
        <v/>
      </c>
      <c r="H546" s="206"/>
      <c r="I546" s="173"/>
      <c r="J546" s="178"/>
      <c r="K546" s="178"/>
      <c r="L546" s="165"/>
      <c r="M546" s="173"/>
      <c r="N546" s="178"/>
      <c r="O546" s="173"/>
      <c r="P546" s="165"/>
    </row>
    <row r="547" spans="1:16" ht="12.5">
      <c r="A547" s="204"/>
      <c r="B547" s="205"/>
      <c r="C547" s="201"/>
      <c r="D547" s="201"/>
      <c r="E547" s="201" t="str">
        <f t="shared" si="1"/>
        <v/>
      </c>
      <c r="F547" s="60" t="str">
        <f t="shared" si="19"/>
        <v/>
      </c>
      <c r="G547" s="170" t="str">
        <f t="shared" si="20"/>
        <v/>
      </c>
      <c r="H547" s="206"/>
      <c r="I547" s="173"/>
      <c r="J547" s="178"/>
      <c r="K547" s="178"/>
      <c r="L547" s="165"/>
      <c r="M547" s="173"/>
      <c r="N547" s="178"/>
      <c r="O547" s="173"/>
      <c r="P547" s="165"/>
    </row>
    <row r="548" spans="1:16" ht="12.5">
      <c r="A548" s="204"/>
      <c r="B548" s="205"/>
      <c r="C548" s="201"/>
      <c r="D548" s="201"/>
      <c r="E548" s="201" t="str">
        <f t="shared" si="1"/>
        <v/>
      </c>
      <c r="F548" s="60" t="str">
        <f t="shared" si="19"/>
        <v/>
      </c>
      <c r="G548" s="170" t="str">
        <f t="shared" si="20"/>
        <v/>
      </c>
      <c r="H548" s="206"/>
      <c r="I548" s="173"/>
      <c r="J548" s="178"/>
      <c r="K548" s="178"/>
      <c r="L548" s="165"/>
      <c r="M548" s="173"/>
      <c r="N548" s="178"/>
      <c r="O548" s="173"/>
      <c r="P548" s="165"/>
    </row>
    <row r="549" spans="1:16" ht="12.5">
      <c r="A549" s="204"/>
      <c r="B549" s="205"/>
      <c r="C549" s="201"/>
      <c r="D549" s="201"/>
      <c r="E549" s="201" t="str">
        <f t="shared" si="1"/>
        <v/>
      </c>
      <c r="F549" s="60" t="str">
        <f t="shared" si="19"/>
        <v/>
      </c>
      <c r="G549" s="170" t="str">
        <f t="shared" si="20"/>
        <v/>
      </c>
      <c r="H549" s="206"/>
      <c r="I549" s="173"/>
      <c r="J549" s="178"/>
      <c r="K549" s="178"/>
      <c r="L549" s="165"/>
      <c r="M549" s="173"/>
      <c r="N549" s="178"/>
      <c r="O549" s="173"/>
      <c r="P549" s="165"/>
    </row>
    <row r="550" spans="1:16" ht="12.5">
      <c r="A550" s="204"/>
      <c r="B550" s="205"/>
      <c r="C550" s="201"/>
      <c r="D550" s="201"/>
      <c r="E550" s="201" t="str">
        <f t="shared" si="1"/>
        <v/>
      </c>
      <c r="F550" s="60" t="str">
        <f t="shared" si="19"/>
        <v/>
      </c>
      <c r="G550" s="170" t="str">
        <f t="shared" si="20"/>
        <v/>
      </c>
      <c r="H550" s="206"/>
      <c r="I550" s="173"/>
      <c r="J550" s="178"/>
      <c r="K550" s="178"/>
      <c r="L550" s="165"/>
      <c r="M550" s="173"/>
      <c r="N550" s="178"/>
      <c r="O550" s="173"/>
      <c r="P550" s="165"/>
    </row>
    <row r="551" spans="1:16" ht="12.5">
      <c r="A551" s="204"/>
      <c r="B551" s="205"/>
      <c r="C551" s="201"/>
      <c r="D551" s="201"/>
      <c r="E551" s="201" t="str">
        <f t="shared" si="1"/>
        <v/>
      </c>
      <c r="F551" s="60" t="str">
        <f t="shared" si="19"/>
        <v/>
      </c>
      <c r="G551" s="170" t="str">
        <f t="shared" si="20"/>
        <v/>
      </c>
      <c r="H551" s="206"/>
      <c r="I551" s="173"/>
      <c r="J551" s="178"/>
      <c r="K551" s="178"/>
      <c r="L551" s="165"/>
      <c r="M551" s="173"/>
      <c r="N551" s="178"/>
      <c r="O551" s="173"/>
      <c r="P551" s="165"/>
    </row>
    <row r="552" spans="1:16" ht="12.5">
      <c r="A552" s="204"/>
      <c r="B552" s="205"/>
      <c r="C552" s="201"/>
      <c r="D552" s="201"/>
      <c r="E552" s="201" t="str">
        <f t="shared" si="1"/>
        <v/>
      </c>
      <c r="F552" s="60" t="str">
        <f t="shared" si="19"/>
        <v/>
      </c>
      <c r="G552" s="170" t="str">
        <f t="shared" si="20"/>
        <v/>
      </c>
      <c r="H552" s="206"/>
      <c r="I552" s="173"/>
      <c r="J552" s="178"/>
      <c r="K552" s="178"/>
      <c r="L552" s="165"/>
      <c r="M552" s="173"/>
      <c r="N552" s="178"/>
      <c r="O552" s="173"/>
      <c r="P552" s="165"/>
    </row>
    <row r="553" spans="1:16" ht="12.5">
      <c r="A553" s="204"/>
      <c r="B553" s="205"/>
      <c r="C553" s="201"/>
      <c r="D553" s="201"/>
      <c r="E553" s="201" t="str">
        <f t="shared" si="1"/>
        <v/>
      </c>
      <c r="F553" s="60" t="str">
        <f t="shared" si="19"/>
        <v/>
      </c>
      <c r="G553" s="170" t="str">
        <f t="shared" si="20"/>
        <v/>
      </c>
      <c r="H553" s="206"/>
      <c r="I553" s="173"/>
      <c r="J553" s="178"/>
      <c r="K553" s="178"/>
      <c r="L553" s="165"/>
      <c r="M553" s="173"/>
      <c r="N553" s="178"/>
      <c r="O553" s="173"/>
      <c r="P553" s="165"/>
    </row>
    <row r="554" spans="1:16" ht="12.5">
      <c r="A554" s="204"/>
      <c r="B554" s="205"/>
      <c r="C554" s="201"/>
      <c r="D554" s="201"/>
      <c r="E554" s="201" t="str">
        <f t="shared" si="1"/>
        <v/>
      </c>
      <c r="F554" s="60" t="str">
        <f t="shared" si="19"/>
        <v/>
      </c>
      <c r="G554" s="170" t="str">
        <f t="shared" si="20"/>
        <v/>
      </c>
      <c r="H554" s="206"/>
      <c r="I554" s="173"/>
      <c r="J554" s="178"/>
      <c r="K554" s="178"/>
      <c r="L554" s="165"/>
      <c r="M554" s="173"/>
      <c r="N554" s="178"/>
      <c r="O554" s="173"/>
      <c r="P554" s="165"/>
    </row>
    <row r="555" spans="1:16" ht="12.5">
      <c r="A555" s="204"/>
      <c r="B555" s="205"/>
      <c r="C555" s="201"/>
      <c r="D555" s="201"/>
      <c r="E555" s="201" t="str">
        <f t="shared" si="1"/>
        <v/>
      </c>
      <c r="F555" s="60" t="str">
        <f t="shared" si="19"/>
        <v/>
      </c>
      <c r="G555" s="170" t="str">
        <f t="shared" si="20"/>
        <v/>
      </c>
      <c r="H555" s="206"/>
      <c r="I555" s="173"/>
      <c r="J555" s="178"/>
      <c r="K555" s="178"/>
      <c r="L555" s="165"/>
      <c r="M555" s="173"/>
      <c r="N555" s="178"/>
      <c r="O555" s="173"/>
      <c r="P555" s="165"/>
    </row>
    <row r="556" spans="1:16" ht="12.5">
      <c r="A556" s="204"/>
      <c r="B556" s="205"/>
      <c r="C556" s="201"/>
      <c r="D556" s="201"/>
      <c r="E556" s="201" t="str">
        <f t="shared" si="1"/>
        <v/>
      </c>
      <c r="F556" s="60" t="str">
        <f t="shared" si="19"/>
        <v/>
      </c>
      <c r="G556" s="170" t="str">
        <f t="shared" si="20"/>
        <v/>
      </c>
      <c r="H556" s="206"/>
      <c r="I556" s="173"/>
      <c r="J556" s="178"/>
      <c r="K556" s="178"/>
      <c r="L556" s="165"/>
      <c r="M556" s="173"/>
      <c r="N556" s="178"/>
      <c r="O556" s="173"/>
      <c r="P556" s="165"/>
    </row>
    <row r="557" spans="1:16" ht="12.5">
      <c r="A557" s="204"/>
      <c r="B557" s="205"/>
      <c r="C557" s="201"/>
      <c r="D557" s="201"/>
      <c r="E557" s="201" t="str">
        <f t="shared" si="1"/>
        <v/>
      </c>
      <c r="F557" s="60" t="str">
        <f t="shared" si="19"/>
        <v/>
      </c>
      <c r="G557" s="170" t="str">
        <f t="shared" si="20"/>
        <v/>
      </c>
      <c r="H557" s="206"/>
      <c r="I557" s="173"/>
      <c r="J557" s="178"/>
      <c r="K557" s="178"/>
      <c r="L557" s="165"/>
      <c r="M557" s="173"/>
      <c r="N557" s="178"/>
      <c r="O557" s="173"/>
      <c r="P557" s="165"/>
    </row>
    <row r="558" spans="1:16" ht="12.5">
      <c r="A558" s="204"/>
      <c r="B558" s="205"/>
      <c r="C558" s="201"/>
      <c r="D558" s="201"/>
      <c r="E558" s="201" t="str">
        <f t="shared" si="1"/>
        <v/>
      </c>
      <c r="F558" s="60" t="str">
        <f t="shared" si="19"/>
        <v/>
      </c>
      <c r="G558" s="170" t="str">
        <f t="shared" si="20"/>
        <v/>
      </c>
      <c r="H558" s="206"/>
      <c r="I558" s="173"/>
      <c r="J558" s="178"/>
      <c r="K558" s="178"/>
      <c r="L558" s="165"/>
      <c r="M558" s="173"/>
      <c r="N558" s="178"/>
      <c r="O558" s="173"/>
      <c r="P558" s="165"/>
    </row>
    <row r="559" spans="1:16" ht="12.5">
      <c r="A559" s="204"/>
      <c r="B559" s="205"/>
      <c r="C559" s="201"/>
      <c r="D559" s="201"/>
      <c r="E559" s="201" t="str">
        <f t="shared" si="1"/>
        <v/>
      </c>
      <c r="F559" s="60" t="str">
        <f t="shared" si="19"/>
        <v/>
      </c>
      <c r="G559" s="170" t="str">
        <f t="shared" si="20"/>
        <v/>
      </c>
      <c r="H559" s="206"/>
      <c r="I559" s="173"/>
      <c r="J559" s="178"/>
      <c r="K559" s="178"/>
      <c r="L559" s="165"/>
      <c r="M559" s="173"/>
      <c r="N559" s="178"/>
      <c r="O559" s="173"/>
      <c r="P559" s="165"/>
    </row>
    <row r="560" spans="1:16" ht="12.5">
      <c r="A560" s="204"/>
      <c r="B560" s="205"/>
      <c r="C560" s="201"/>
      <c r="D560" s="201"/>
      <c r="E560" s="201" t="str">
        <f t="shared" si="1"/>
        <v/>
      </c>
      <c r="F560" s="60" t="str">
        <f t="shared" si="19"/>
        <v/>
      </c>
      <c r="G560" s="170" t="str">
        <f t="shared" si="20"/>
        <v/>
      </c>
      <c r="H560" s="206"/>
      <c r="I560" s="173"/>
      <c r="J560" s="178"/>
      <c r="K560" s="178"/>
      <c r="L560" s="165"/>
      <c r="M560" s="173"/>
      <c r="N560" s="178"/>
      <c r="O560" s="173"/>
      <c r="P560" s="165"/>
    </row>
    <row r="561" spans="1:16" ht="12.5">
      <c r="A561" s="204"/>
      <c r="B561" s="205"/>
      <c r="C561" s="201"/>
      <c r="D561" s="201"/>
      <c r="E561" s="201" t="str">
        <f t="shared" si="1"/>
        <v/>
      </c>
      <c r="F561" s="60" t="str">
        <f t="shared" si="19"/>
        <v/>
      </c>
      <c r="G561" s="170" t="str">
        <f t="shared" si="20"/>
        <v/>
      </c>
      <c r="H561" s="206"/>
      <c r="I561" s="173"/>
      <c r="J561" s="178"/>
      <c r="K561" s="178"/>
      <c r="L561" s="165"/>
      <c r="M561" s="173"/>
      <c r="N561" s="178"/>
      <c r="O561" s="173"/>
      <c r="P561" s="165"/>
    </row>
    <row r="562" spans="1:16" ht="12.5">
      <c r="A562" s="204"/>
      <c r="B562" s="205"/>
      <c r="C562" s="201"/>
      <c r="D562" s="201"/>
      <c r="E562" s="201" t="str">
        <f t="shared" si="1"/>
        <v/>
      </c>
      <c r="F562" s="60" t="str">
        <f t="shared" si="19"/>
        <v/>
      </c>
      <c r="G562" s="170" t="str">
        <f t="shared" si="20"/>
        <v/>
      </c>
      <c r="H562" s="206"/>
      <c r="I562" s="173"/>
      <c r="J562" s="178"/>
      <c r="K562" s="178"/>
      <c r="L562" s="165"/>
      <c r="M562" s="173"/>
      <c r="N562" s="178"/>
      <c r="O562" s="173"/>
      <c r="P562" s="165"/>
    </row>
    <row r="563" spans="1:16" ht="12.5">
      <c r="A563" s="204"/>
      <c r="B563" s="205"/>
      <c r="C563" s="201"/>
      <c r="D563" s="201"/>
      <c r="E563" s="201" t="str">
        <f t="shared" si="1"/>
        <v/>
      </c>
      <c r="F563" s="60" t="str">
        <f t="shared" si="19"/>
        <v/>
      </c>
      <c r="G563" s="170" t="str">
        <f t="shared" si="20"/>
        <v/>
      </c>
      <c r="H563" s="206"/>
      <c r="I563" s="173"/>
      <c r="J563" s="178"/>
      <c r="K563" s="178"/>
      <c r="L563" s="165"/>
      <c r="M563" s="173"/>
      <c r="N563" s="178"/>
      <c r="O563" s="173"/>
      <c r="P563" s="165"/>
    </row>
    <row r="564" spans="1:16" ht="12.5">
      <c r="A564" s="204"/>
      <c r="B564" s="205"/>
      <c r="C564" s="201"/>
      <c r="D564" s="201"/>
      <c r="E564" s="201" t="str">
        <f t="shared" si="1"/>
        <v/>
      </c>
      <c r="F564" s="60" t="str">
        <f t="shared" si="19"/>
        <v/>
      </c>
      <c r="G564" s="170" t="str">
        <f t="shared" si="20"/>
        <v/>
      </c>
      <c r="H564" s="206"/>
      <c r="I564" s="173"/>
      <c r="J564" s="178"/>
      <c r="K564" s="178"/>
      <c r="L564" s="165"/>
      <c r="M564" s="173"/>
      <c r="N564" s="178"/>
      <c r="O564" s="173"/>
      <c r="P564" s="165"/>
    </row>
    <row r="565" spans="1:16" ht="12.5">
      <c r="A565" s="204"/>
      <c r="B565" s="205"/>
      <c r="C565" s="201"/>
      <c r="D565" s="201"/>
      <c r="E565" s="201" t="str">
        <f t="shared" si="1"/>
        <v/>
      </c>
      <c r="F565" s="60" t="str">
        <f t="shared" si="19"/>
        <v/>
      </c>
      <c r="G565" s="170" t="str">
        <f t="shared" si="20"/>
        <v/>
      </c>
      <c r="H565" s="206"/>
      <c r="I565" s="173"/>
      <c r="J565" s="178"/>
      <c r="K565" s="178"/>
      <c r="L565" s="165"/>
      <c r="M565" s="173"/>
      <c r="N565" s="178"/>
      <c r="O565" s="173"/>
      <c r="P565" s="165"/>
    </row>
    <row r="566" spans="1:16" ht="12.5">
      <c r="A566" s="204"/>
      <c r="B566" s="205"/>
      <c r="C566" s="201"/>
      <c r="D566" s="201"/>
      <c r="E566" s="201" t="str">
        <f t="shared" si="1"/>
        <v/>
      </c>
      <c r="F566" s="60" t="str">
        <f t="shared" si="19"/>
        <v/>
      </c>
      <c r="G566" s="170" t="str">
        <f t="shared" si="20"/>
        <v/>
      </c>
      <c r="H566" s="206"/>
      <c r="I566" s="173"/>
      <c r="J566" s="178"/>
      <c r="K566" s="178"/>
      <c r="L566" s="165"/>
      <c r="M566" s="173"/>
      <c r="N566" s="178"/>
      <c r="O566" s="173"/>
      <c r="P566" s="165"/>
    </row>
    <row r="567" spans="1:16" ht="12.5">
      <c r="A567" s="204"/>
      <c r="B567" s="205"/>
      <c r="C567" s="201"/>
      <c r="D567" s="201"/>
      <c r="E567" s="201" t="str">
        <f t="shared" si="1"/>
        <v/>
      </c>
      <c r="F567" s="60" t="str">
        <f t="shared" si="19"/>
        <v/>
      </c>
      <c r="G567" s="170" t="str">
        <f t="shared" si="20"/>
        <v/>
      </c>
      <c r="H567" s="206"/>
      <c r="I567" s="173"/>
      <c r="J567" s="178"/>
      <c r="K567" s="178"/>
      <c r="L567" s="165"/>
      <c r="M567" s="173"/>
      <c r="N567" s="178"/>
      <c r="O567" s="173"/>
      <c r="P567" s="165"/>
    </row>
    <row r="568" spans="1:16" ht="12.5">
      <c r="A568" s="204"/>
      <c r="B568" s="205"/>
      <c r="C568" s="201"/>
      <c r="D568" s="201"/>
      <c r="E568" s="201" t="str">
        <f t="shared" si="1"/>
        <v/>
      </c>
      <c r="F568" s="60" t="str">
        <f t="shared" si="19"/>
        <v/>
      </c>
      <c r="G568" s="170" t="str">
        <f t="shared" si="20"/>
        <v/>
      </c>
      <c r="H568" s="206"/>
      <c r="I568" s="173"/>
      <c r="J568" s="178"/>
      <c r="K568" s="178"/>
      <c r="L568" s="165"/>
      <c r="M568" s="173"/>
      <c r="N568" s="178"/>
      <c r="O568" s="173"/>
      <c r="P568" s="165"/>
    </row>
    <row r="569" spans="1:16" ht="12.5">
      <c r="A569" s="204"/>
      <c r="B569" s="205"/>
      <c r="C569" s="201"/>
      <c r="D569" s="201"/>
      <c r="E569" s="201" t="str">
        <f t="shared" si="1"/>
        <v/>
      </c>
      <c r="F569" s="60" t="str">
        <f t="shared" si="19"/>
        <v/>
      </c>
      <c r="G569" s="170" t="str">
        <f t="shared" si="20"/>
        <v/>
      </c>
      <c r="H569" s="206"/>
      <c r="I569" s="173"/>
      <c r="J569" s="178"/>
      <c r="K569" s="178"/>
      <c r="L569" s="165"/>
      <c r="M569" s="173"/>
      <c r="N569" s="178"/>
      <c r="O569" s="173"/>
      <c r="P569" s="165"/>
    </row>
    <row r="570" spans="1:16" ht="12.5">
      <c r="A570" s="204"/>
      <c r="B570" s="205"/>
      <c r="C570" s="201"/>
      <c r="D570" s="201"/>
      <c r="E570" s="201" t="str">
        <f t="shared" si="1"/>
        <v/>
      </c>
      <c r="F570" s="60" t="str">
        <f t="shared" si="19"/>
        <v/>
      </c>
      <c r="G570" s="170" t="str">
        <f t="shared" si="20"/>
        <v/>
      </c>
      <c r="H570" s="206"/>
      <c r="I570" s="173"/>
      <c r="J570" s="178"/>
      <c r="K570" s="178"/>
      <c r="L570" s="165"/>
      <c r="M570" s="173"/>
      <c r="N570" s="178"/>
      <c r="O570" s="173"/>
      <c r="P570" s="165"/>
    </row>
    <row r="571" spans="1:16" ht="12.5">
      <c r="A571" s="204"/>
      <c r="B571" s="205"/>
      <c r="C571" s="201"/>
      <c r="D571" s="201"/>
      <c r="E571" s="201" t="str">
        <f t="shared" si="1"/>
        <v/>
      </c>
      <c r="F571" s="60" t="str">
        <f t="shared" si="19"/>
        <v/>
      </c>
      <c r="G571" s="170" t="str">
        <f t="shared" si="20"/>
        <v/>
      </c>
      <c r="H571" s="206"/>
      <c r="I571" s="173"/>
      <c r="J571" s="178"/>
      <c r="K571" s="178"/>
      <c r="L571" s="165"/>
      <c r="M571" s="173"/>
      <c r="N571" s="178"/>
      <c r="O571" s="173"/>
      <c r="P571" s="165"/>
    </row>
    <row r="572" spans="1:16" ht="12.5">
      <c r="A572" s="204"/>
      <c r="B572" s="205"/>
      <c r="C572" s="201"/>
      <c r="D572" s="201"/>
      <c r="E572" s="201" t="str">
        <f t="shared" si="1"/>
        <v/>
      </c>
      <c r="F572" s="60" t="str">
        <f t="shared" si="19"/>
        <v/>
      </c>
      <c r="G572" s="170" t="str">
        <f t="shared" si="20"/>
        <v/>
      </c>
      <c r="H572" s="206"/>
      <c r="I572" s="173"/>
      <c r="J572" s="178"/>
      <c r="K572" s="178"/>
      <c r="L572" s="165"/>
      <c r="M572" s="173"/>
      <c r="N572" s="178"/>
      <c r="O572" s="173"/>
      <c r="P572" s="165"/>
    </row>
    <row r="573" spans="1:16" ht="12.5">
      <c r="A573" s="204"/>
      <c r="B573" s="205"/>
      <c r="C573" s="201"/>
      <c r="D573" s="201"/>
      <c r="E573" s="201" t="str">
        <f t="shared" si="1"/>
        <v/>
      </c>
      <c r="F573" s="60" t="str">
        <f t="shared" si="19"/>
        <v/>
      </c>
      <c r="G573" s="170" t="str">
        <f t="shared" si="20"/>
        <v/>
      </c>
      <c r="H573" s="206"/>
      <c r="I573" s="173"/>
      <c r="J573" s="178"/>
      <c r="K573" s="178"/>
      <c r="L573" s="165"/>
      <c r="M573" s="173"/>
      <c r="N573" s="178"/>
      <c r="O573" s="173"/>
      <c r="P573" s="165"/>
    </row>
    <row r="574" spans="1:16" ht="12.5">
      <c r="A574" s="204"/>
      <c r="B574" s="205"/>
      <c r="C574" s="201"/>
      <c r="D574" s="201"/>
      <c r="E574" s="201" t="str">
        <f t="shared" si="1"/>
        <v/>
      </c>
      <c r="F574" s="60" t="str">
        <f t="shared" si="19"/>
        <v/>
      </c>
      <c r="G574" s="170" t="str">
        <f t="shared" si="20"/>
        <v/>
      </c>
      <c r="H574" s="206"/>
      <c r="I574" s="173"/>
      <c r="J574" s="178"/>
      <c r="K574" s="178"/>
      <c r="L574" s="165"/>
      <c r="M574" s="173"/>
      <c r="N574" s="178"/>
      <c r="O574" s="173"/>
      <c r="P574" s="165"/>
    </row>
    <row r="575" spans="1:16" ht="12.5">
      <c r="A575" s="204"/>
      <c r="B575" s="205"/>
      <c r="C575" s="201"/>
      <c r="D575" s="201"/>
      <c r="E575" s="201" t="str">
        <f t="shared" si="1"/>
        <v/>
      </c>
      <c r="F575" s="60" t="str">
        <f t="shared" si="19"/>
        <v/>
      </c>
      <c r="G575" s="170" t="str">
        <f t="shared" si="20"/>
        <v/>
      </c>
      <c r="H575" s="206"/>
      <c r="I575" s="173"/>
      <c r="J575" s="178"/>
      <c r="K575" s="178"/>
      <c r="L575" s="165"/>
      <c r="M575" s="173"/>
      <c r="N575" s="178"/>
      <c r="O575" s="173"/>
      <c r="P575" s="165"/>
    </row>
    <row r="576" spans="1:16" ht="12.5">
      <c r="A576" s="204"/>
      <c r="B576" s="205"/>
      <c r="C576" s="201"/>
      <c r="D576" s="201"/>
      <c r="E576" s="201" t="str">
        <f t="shared" si="1"/>
        <v/>
      </c>
      <c r="F576" s="60" t="str">
        <f t="shared" si="19"/>
        <v/>
      </c>
      <c r="G576" s="170" t="str">
        <f t="shared" si="20"/>
        <v/>
      </c>
      <c r="H576" s="206"/>
      <c r="I576" s="173"/>
      <c r="J576" s="178"/>
      <c r="K576" s="178"/>
      <c r="L576" s="165"/>
      <c r="M576" s="173"/>
      <c r="N576" s="178"/>
      <c r="O576" s="173"/>
      <c r="P576" s="165"/>
    </row>
    <row r="577" spans="1:16" ht="12.5">
      <c r="A577" s="204"/>
      <c r="B577" s="205"/>
      <c r="C577" s="201"/>
      <c r="D577" s="201"/>
      <c r="E577" s="201" t="str">
        <f t="shared" si="1"/>
        <v/>
      </c>
      <c r="F577" s="60" t="str">
        <f t="shared" si="19"/>
        <v/>
      </c>
      <c r="G577" s="170" t="str">
        <f t="shared" si="20"/>
        <v/>
      </c>
      <c r="H577" s="206"/>
      <c r="I577" s="173"/>
      <c r="J577" s="178"/>
      <c r="K577" s="178"/>
      <c r="L577" s="165"/>
      <c r="M577" s="173"/>
      <c r="N577" s="178"/>
      <c r="O577" s="173"/>
      <c r="P577" s="165"/>
    </row>
    <row r="578" spans="1:16" ht="12.5">
      <c r="A578" s="204"/>
      <c r="B578" s="205"/>
      <c r="C578" s="201"/>
      <c r="D578" s="201"/>
      <c r="E578" s="201" t="str">
        <f t="shared" si="1"/>
        <v/>
      </c>
      <c r="F578" s="60" t="str">
        <f t="shared" si="19"/>
        <v/>
      </c>
      <c r="G578" s="170" t="str">
        <f t="shared" si="20"/>
        <v/>
      </c>
      <c r="H578" s="206"/>
      <c r="I578" s="173"/>
      <c r="J578" s="178"/>
      <c r="K578" s="178"/>
      <c r="L578" s="165"/>
      <c r="M578" s="173"/>
      <c r="N578" s="178"/>
      <c r="O578" s="173"/>
      <c r="P578" s="165"/>
    </row>
    <row r="579" spans="1:16" ht="12.5">
      <c r="A579" s="204"/>
      <c r="B579" s="205"/>
      <c r="C579" s="201"/>
      <c r="D579" s="201"/>
      <c r="E579" s="201" t="str">
        <f t="shared" si="1"/>
        <v/>
      </c>
      <c r="F579" s="60" t="str">
        <f t="shared" si="19"/>
        <v/>
      </c>
      <c r="G579" s="170" t="str">
        <f t="shared" si="20"/>
        <v/>
      </c>
      <c r="H579" s="206"/>
      <c r="I579" s="173"/>
      <c r="J579" s="178"/>
      <c r="K579" s="178"/>
      <c r="L579" s="165"/>
      <c r="M579" s="173"/>
      <c r="N579" s="178"/>
      <c r="O579" s="173"/>
      <c r="P579" s="165"/>
    </row>
    <row r="580" spans="1:16" ht="12.5">
      <c r="A580" s="204"/>
      <c r="B580" s="205"/>
      <c r="C580" s="201"/>
      <c r="D580" s="201"/>
      <c r="E580" s="201" t="str">
        <f t="shared" si="1"/>
        <v/>
      </c>
      <c r="F580" s="60" t="str">
        <f t="shared" si="19"/>
        <v/>
      </c>
      <c r="G580" s="170" t="str">
        <f t="shared" si="20"/>
        <v/>
      </c>
      <c r="H580" s="206"/>
      <c r="I580" s="173"/>
      <c r="J580" s="178"/>
      <c r="K580" s="178"/>
      <c r="L580" s="165"/>
      <c r="M580" s="173"/>
      <c r="N580" s="178"/>
      <c r="O580" s="173"/>
      <c r="P580" s="165"/>
    </row>
    <row r="581" spans="1:16" ht="12.5">
      <c r="A581" s="204"/>
      <c r="B581" s="205"/>
      <c r="C581" s="201"/>
      <c r="D581" s="201"/>
      <c r="E581" s="201" t="str">
        <f t="shared" si="1"/>
        <v/>
      </c>
      <c r="F581" s="60" t="str">
        <f t="shared" si="19"/>
        <v/>
      </c>
      <c r="G581" s="170" t="str">
        <f t="shared" si="20"/>
        <v/>
      </c>
      <c r="H581" s="206"/>
      <c r="I581" s="173"/>
      <c r="J581" s="178"/>
      <c r="K581" s="178"/>
      <c r="L581" s="165"/>
      <c r="M581" s="173"/>
      <c r="N581" s="178"/>
      <c r="O581" s="173"/>
      <c r="P581" s="165"/>
    </row>
    <row r="582" spans="1:16" ht="12.5">
      <c r="A582" s="204"/>
      <c r="B582" s="205"/>
      <c r="C582" s="201"/>
      <c r="D582" s="201"/>
      <c r="E582" s="201" t="str">
        <f t="shared" si="1"/>
        <v/>
      </c>
      <c r="F582" s="60" t="str">
        <f t="shared" si="19"/>
        <v/>
      </c>
      <c r="G582" s="170" t="str">
        <f t="shared" si="20"/>
        <v/>
      </c>
      <c r="H582" s="206"/>
      <c r="I582" s="173"/>
      <c r="J582" s="178"/>
      <c r="K582" s="178"/>
      <c r="L582" s="165"/>
      <c r="M582" s="173"/>
      <c r="N582" s="178"/>
      <c r="O582" s="173"/>
      <c r="P582" s="165"/>
    </row>
    <row r="583" spans="1:16" ht="12.5">
      <c r="A583" s="204"/>
      <c r="B583" s="205"/>
      <c r="C583" s="201"/>
      <c r="D583" s="201"/>
      <c r="E583" s="201" t="str">
        <f t="shared" si="1"/>
        <v/>
      </c>
      <c r="F583" s="60" t="str">
        <f t="shared" ref="F583:F646" si="21">IF(NOT(ISBLANK($K583)),itemClassificationScheme,"")</f>
        <v/>
      </c>
      <c r="G583" s="170" t="str">
        <f t="shared" ref="G583:G646" si="22">IF(NOT(ISBLANK($P583)),currency,"")</f>
        <v/>
      </c>
      <c r="H583" s="206"/>
      <c r="I583" s="173"/>
      <c r="J583" s="178"/>
      <c r="K583" s="178"/>
      <c r="L583" s="165"/>
      <c r="M583" s="173"/>
      <c r="N583" s="178"/>
      <c r="O583" s="173"/>
      <c r="P583" s="165"/>
    </row>
    <row r="584" spans="1:16" ht="12.5">
      <c r="A584" s="204"/>
      <c r="B584" s="205"/>
      <c r="C584" s="201"/>
      <c r="D584" s="201"/>
      <c r="E584" s="201" t="str">
        <f t="shared" si="1"/>
        <v/>
      </c>
      <c r="F584" s="60" t="str">
        <f t="shared" si="21"/>
        <v/>
      </c>
      <c r="G584" s="170" t="str">
        <f t="shared" si="22"/>
        <v/>
      </c>
      <c r="H584" s="206"/>
      <c r="I584" s="173"/>
      <c r="J584" s="178"/>
      <c r="K584" s="178"/>
      <c r="L584" s="165"/>
      <c r="M584" s="173"/>
      <c r="N584" s="178"/>
      <c r="O584" s="173"/>
      <c r="P584" s="165"/>
    </row>
    <row r="585" spans="1:16" ht="12.5">
      <c r="A585" s="204"/>
      <c r="B585" s="205"/>
      <c r="C585" s="201"/>
      <c r="D585" s="201"/>
      <c r="E585" s="201" t="str">
        <f t="shared" si="1"/>
        <v/>
      </c>
      <c r="F585" s="60" t="str">
        <f t="shared" si="21"/>
        <v/>
      </c>
      <c r="G585" s="170" t="str">
        <f t="shared" si="22"/>
        <v/>
      </c>
      <c r="H585" s="206"/>
      <c r="I585" s="173"/>
      <c r="J585" s="178"/>
      <c r="K585" s="178"/>
      <c r="L585" s="165"/>
      <c r="M585" s="173"/>
      <c r="N585" s="178"/>
      <c r="O585" s="173"/>
      <c r="P585" s="165"/>
    </row>
    <row r="586" spans="1:16" ht="12.5">
      <c r="A586" s="204"/>
      <c r="B586" s="205"/>
      <c r="C586" s="201"/>
      <c r="D586" s="201"/>
      <c r="E586" s="201" t="str">
        <f t="shared" si="1"/>
        <v/>
      </c>
      <c r="F586" s="60" t="str">
        <f t="shared" si="21"/>
        <v/>
      </c>
      <c r="G586" s="170" t="str">
        <f t="shared" si="22"/>
        <v/>
      </c>
      <c r="H586" s="206"/>
      <c r="I586" s="173"/>
      <c r="J586" s="178"/>
      <c r="K586" s="178"/>
      <c r="L586" s="165"/>
      <c r="M586" s="173"/>
      <c r="N586" s="178"/>
      <c r="O586" s="173"/>
      <c r="P586" s="165"/>
    </row>
    <row r="587" spans="1:16" ht="12.5">
      <c r="A587" s="204"/>
      <c r="B587" s="205"/>
      <c r="C587" s="201"/>
      <c r="D587" s="201"/>
      <c r="E587" s="201" t="str">
        <f t="shared" si="1"/>
        <v/>
      </c>
      <c r="F587" s="60" t="str">
        <f t="shared" si="21"/>
        <v/>
      </c>
      <c r="G587" s="170" t="str">
        <f t="shared" si="22"/>
        <v/>
      </c>
      <c r="H587" s="206"/>
      <c r="I587" s="173"/>
      <c r="J587" s="178"/>
      <c r="K587" s="178"/>
      <c r="L587" s="165"/>
      <c r="M587" s="173"/>
      <c r="N587" s="178"/>
      <c r="O587" s="173"/>
      <c r="P587" s="165"/>
    </row>
    <row r="588" spans="1:16" ht="12.5">
      <c r="A588" s="204"/>
      <c r="B588" s="205"/>
      <c r="C588" s="201"/>
      <c r="D588" s="201"/>
      <c r="E588" s="201" t="str">
        <f t="shared" si="1"/>
        <v/>
      </c>
      <c r="F588" s="60" t="str">
        <f t="shared" si="21"/>
        <v/>
      </c>
      <c r="G588" s="170" t="str">
        <f t="shared" si="22"/>
        <v/>
      </c>
      <c r="H588" s="206"/>
      <c r="I588" s="173"/>
      <c r="J588" s="178"/>
      <c r="K588" s="178"/>
      <c r="L588" s="165"/>
      <c r="M588" s="173"/>
      <c r="N588" s="178"/>
      <c r="O588" s="173"/>
      <c r="P588" s="165"/>
    </row>
    <row r="589" spans="1:16" ht="12.5">
      <c r="A589" s="204"/>
      <c r="B589" s="205"/>
      <c r="C589" s="201"/>
      <c r="D589" s="201"/>
      <c r="E589" s="201" t="str">
        <f t="shared" si="1"/>
        <v/>
      </c>
      <c r="F589" s="60" t="str">
        <f t="shared" si="21"/>
        <v/>
      </c>
      <c r="G589" s="170" t="str">
        <f t="shared" si="22"/>
        <v/>
      </c>
      <c r="H589" s="206"/>
      <c r="I589" s="173"/>
      <c r="J589" s="178"/>
      <c r="K589" s="178"/>
      <c r="L589" s="165"/>
      <c r="M589" s="173"/>
      <c r="N589" s="178"/>
      <c r="O589" s="173"/>
      <c r="P589" s="165"/>
    </row>
    <row r="590" spans="1:16" ht="12.5">
      <c r="A590" s="204"/>
      <c r="B590" s="205"/>
      <c r="C590" s="201"/>
      <c r="D590" s="201"/>
      <c r="E590" s="201" t="str">
        <f t="shared" si="1"/>
        <v/>
      </c>
      <c r="F590" s="60" t="str">
        <f t="shared" si="21"/>
        <v/>
      </c>
      <c r="G590" s="170" t="str">
        <f t="shared" si="22"/>
        <v/>
      </c>
      <c r="H590" s="206"/>
      <c r="I590" s="173"/>
      <c r="J590" s="178"/>
      <c r="K590" s="178"/>
      <c r="L590" s="165"/>
      <c r="M590" s="173"/>
      <c r="N590" s="178"/>
      <c r="O590" s="173"/>
      <c r="P590" s="165"/>
    </row>
    <row r="591" spans="1:16" ht="12.5">
      <c r="A591" s="204"/>
      <c r="B591" s="205"/>
      <c r="C591" s="201"/>
      <c r="D591" s="201"/>
      <c r="E591" s="201" t="str">
        <f t="shared" si="1"/>
        <v/>
      </c>
      <c r="F591" s="60" t="str">
        <f t="shared" si="21"/>
        <v/>
      </c>
      <c r="G591" s="170" t="str">
        <f t="shared" si="22"/>
        <v/>
      </c>
      <c r="H591" s="206"/>
      <c r="I591" s="173"/>
      <c r="J591" s="178"/>
      <c r="K591" s="178"/>
      <c r="L591" s="165"/>
      <c r="M591" s="173"/>
      <c r="N591" s="178"/>
      <c r="O591" s="173"/>
      <c r="P591" s="165"/>
    </row>
    <row r="592" spans="1:16" ht="12.5">
      <c r="A592" s="204"/>
      <c r="B592" s="205"/>
      <c r="C592" s="201"/>
      <c r="D592" s="201"/>
      <c r="E592" s="201" t="str">
        <f t="shared" si="1"/>
        <v/>
      </c>
      <c r="F592" s="60" t="str">
        <f t="shared" si="21"/>
        <v/>
      </c>
      <c r="G592" s="170" t="str">
        <f t="shared" si="22"/>
        <v/>
      </c>
      <c r="H592" s="206"/>
      <c r="I592" s="173"/>
      <c r="J592" s="178"/>
      <c r="K592" s="178"/>
      <c r="L592" s="165"/>
      <c r="M592" s="173"/>
      <c r="N592" s="178"/>
      <c r="O592" s="173"/>
      <c r="P592" s="165"/>
    </row>
    <row r="593" spans="1:16" ht="12.5">
      <c r="A593" s="204"/>
      <c r="B593" s="205"/>
      <c r="C593" s="201"/>
      <c r="D593" s="201"/>
      <c r="E593" s="201" t="str">
        <f t="shared" si="1"/>
        <v/>
      </c>
      <c r="F593" s="60" t="str">
        <f t="shared" si="21"/>
        <v/>
      </c>
      <c r="G593" s="170" t="str">
        <f t="shared" si="22"/>
        <v/>
      </c>
      <c r="H593" s="206"/>
      <c r="I593" s="173"/>
      <c r="J593" s="178"/>
      <c r="K593" s="178"/>
      <c r="L593" s="165"/>
      <c r="M593" s="173"/>
      <c r="N593" s="178"/>
      <c r="O593" s="173"/>
      <c r="P593" s="165"/>
    </row>
    <row r="594" spans="1:16" ht="12.5">
      <c r="A594" s="204"/>
      <c r="B594" s="205"/>
      <c r="C594" s="201"/>
      <c r="D594" s="201"/>
      <c r="E594" s="201" t="str">
        <f t="shared" si="1"/>
        <v/>
      </c>
      <c r="F594" s="60" t="str">
        <f t="shared" si="21"/>
        <v/>
      </c>
      <c r="G594" s="170" t="str">
        <f t="shared" si="22"/>
        <v/>
      </c>
      <c r="H594" s="206"/>
      <c r="I594" s="173"/>
      <c r="J594" s="178"/>
      <c r="K594" s="178"/>
      <c r="L594" s="165"/>
      <c r="M594" s="173"/>
      <c r="N594" s="178"/>
      <c r="O594" s="173"/>
      <c r="P594" s="165"/>
    </row>
    <row r="595" spans="1:16" ht="12.5">
      <c r="A595" s="204"/>
      <c r="B595" s="205"/>
      <c r="C595" s="201"/>
      <c r="D595" s="201"/>
      <c r="E595" s="201" t="str">
        <f t="shared" si="1"/>
        <v/>
      </c>
      <c r="F595" s="60" t="str">
        <f t="shared" si="21"/>
        <v/>
      </c>
      <c r="G595" s="170" t="str">
        <f t="shared" si="22"/>
        <v/>
      </c>
      <c r="H595" s="206"/>
      <c r="I595" s="173"/>
      <c r="J595" s="178"/>
      <c r="K595" s="178"/>
      <c r="L595" s="165"/>
      <c r="M595" s="173"/>
      <c r="N595" s="178"/>
      <c r="O595" s="173"/>
      <c r="P595" s="165"/>
    </row>
    <row r="596" spans="1:16" ht="12.5">
      <c r="A596" s="204"/>
      <c r="B596" s="205"/>
      <c r="C596" s="201"/>
      <c r="D596" s="201"/>
      <c r="E596" s="201" t="str">
        <f t="shared" si="1"/>
        <v/>
      </c>
      <c r="F596" s="60" t="str">
        <f t="shared" si="21"/>
        <v/>
      </c>
      <c r="G596" s="170" t="str">
        <f t="shared" si="22"/>
        <v/>
      </c>
      <c r="H596" s="206"/>
      <c r="I596" s="173"/>
      <c r="J596" s="178"/>
      <c r="K596" s="178"/>
      <c r="L596" s="165"/>
      <c r="M596" s="173"/>
      <c r="N596" s="178"/>
      <c r="O596" s="173"/>
      <c r="P596" s="165"/>
    </row>
    <row r="597" spans="1:16" ht="12.5">
      <c r="A597" s="204"/>
      <c r="B597" s="205"/>
      <c r="C597" s="201"/>
      <c r="D597" s="201"/>
      <c r="E597" s="201" t="str">
        <f t="shared" si="1"/>
        <v/>
      </c>
      <c r="F597" s="60" t="str">
        <f t="shared" si="21"/>
        <v/>
      </c>
      <c r="G597" s="170" t="str">
        <f t="shared" si="22"/>
        <v/>
      </c>
      <c r="H597" s="206"/>
      <c r="I597" s="173"/>
      <c r="J597" s="178"/>
      <c r="K597" s="178"/>
      <c r="L597" s="165"/>
      <c r="M597" s="173"/>
      <c r="N597" s="178"/>
      <c r="O597" s="173"/>
      <c r="P597" s="165"/>
    </row>
    <row r="598" spans="1:16" ht="12.5">
      <c r="A598" s="204"/>
      <c r="B598" s="205"/>
      <c r="C598" s="201"/>
      <c r="D598" s="201"/>
      <c r="E598" s="201" t="str">
        <f t="shared" si="1"/>
        <v/>
      </c>
      <c r="F598" s="60" t="str">
        <f t="shared" si="21"/>
        <v/>
      </c>
      <c r="G598" s="170" t="str">
        <f t="shared" si="22"/>
        <v/>
      </c>
      <c r="H598" s="206"/>
      <c r="I598" s="173"/>
      <c r="J598" s="178"/>
      <c r="K598" s="178"/>
      <c r="L598" s="165"/>
      <c r="M598" s="173"/>
      <c r="N598" s="178"/>
      <c r="O598" s="173"/>
      <c r="P598" s="165"/>
    </row>
    <row r="599" spans="1:16" ht="12.5">
      <c r="A599" s="204"/>
      <c r="B599" s="205"/>
      <c r="C599" s="201"/>
      <c r="D599" s="201"/>
      <c r="E599" s="201" t="str">
        <f t="shared" si="1"/>
        <v/>
      </c>
      <c r="F599" s="60" t="str">
        <f t="shared" si="21"/>
        <v/>
      </c>
      <c r="G599" s="170" t="str">
        <f t="shared" si="22"/>
        <v/>
      </c>
      <c r="H599" s="206"/>
      <c r="I599" s="173"/>
      <c r="J599" s="178"/>
      <c r="K599" s="178"/>
      <c r="L599" s="165"/>
      <c r="M599" s="173"/>
      <c r="N599" s="178"/>
      <c r="O599" s="173"/>
      <c r="P599" s="165"/>
    </row>
    <row r="600" spans="1:16" ht="12.5">
      <c r="A600" s="204"/>
      <c r="B600" s="205"/>
      <c r="C600" s="201"/>
      <c r="D600" s="201"/>
      <c r="E600" s="201" t="str">
        <f t="shared" si="1"/>
        <v/>
      </c>
      <c r="F600" s="60" t="str">
        <f t="shared" si="21"/>
        <v/>
      </c>
      <c r="G600" s="170" t="str">
        <f t="shared" si="22"/>
        <v/>
      </c>
      <c r="H600" s="206"/>
      <c r="I600" s="173"/>
      <c r="J600" s="178"/>
      <c r="K600" s="178"/>
      <c r="L600" s="165"/>
      <c r="M600" s="173"/>
      <c r="N600" s="178"/>
      <c r="O600" s="173"/>
      <c r="P600" s="165"/>
    </row>
    <row r="601" spans="1:16" ht="12.5">
      <c r="A601" s="204"/>
      <c r="B601" s="205"/>
      <c r="C601" s="201"/>
      <c r="D601" s="201"/>
      <c r="E601" s="201" t="str">
        <f t="shared" si="1"/>
        <v/>
      </c>
      <c r="F601" s="60" t="str">
        <f t="shared" si="21"/>
        <v/>
      </c>
      <c r="G601" s="170" t="str">
        <f t="shared" si="22"/>
        <v/>
      </c>
      <c r="H601" s="206"/>
      <c r="I601" s="173"/>
      <c r="J601" s="178"/>
      <c r="K601" s="178"/>
      <c r="L601" s="165"/>
      <c r="M601" s="173"/>
      <c r="N601" s="178"/>
      <c r="O601" s="173"/>
      <c r="P601" s="165"/>
    </row>
    <row r="602" spans="1:16" ht="12.5">
      <c r="A602" s="204"/>
      <c r="B602" s="205"/>
      <c r="C602" s="201"/>
      <c r="D602" s="201"/>
      <c r="E602" s="201" t="str">
        <f t="shared" si="1"/>
        <v/>
      </c>
      <c r="F602" s="60" t="str">
        <f t="shared" si="21"/>
        <v/>
      </c>
      <c r="G602" s="170" t="str">
        <f t="shared" si="22"/>
        <v/>
      </c>
      <c r="H602" s="206"/>
      <c r="I602" s="173"/>
      <c r="J602" s="178"/>
      <c r="K602" s="178"/>
      <c r="L602" s="165"/>
      <c r="M602" s="173"/>
      <c r="N602" s="178"/>
      <c r="O602" s="173"/>
      <c r="P602" s="165"/>
    </row>
    <row r="603" spans="1:16" ht="12.5">
      <c r="A603" s="204"/>
      <c r="B603" s="205"/>
      <c r="C603" s="201"/>
      <c r="D603" s="201"/>
      <c r="E603" s="201" t="str">
        <f t="shared" si="1"/>
        <v/>
      </c>
      <c r="F603" s="60" t="str">
        <f t="shared" si="21"/>
        <v/>
      </c>
      <c r="G603" s="170" t="str">
        <f t="shared" si="22"/>
        <v/>
      </c>
      <c r="H603" s="206"/>
      <c r="I603" s="173"/>
      <c r="J603" s="178"/>
      <c r="K603" s="178"/>
      <c r="L603" s="165"/>
      <c r="M603" s="173"/>
      <c r="N603" s="178"/>
      <c r="O603" s="173"/>
      <c r="P603" s="165"/>
    </row>
    <row r="604" spans="1:16" ht="12.5">
      <c r="A604" s="204"/>
      <c r="B604" s="205"/>
      <c r="C604" s="201"/>
      <c r="D604" s="201"/>
      <c r="E604" s="201" t="str">
        <f t="shared" si="1"/>
        <v/>
      </c>
      <c r="F604" s="60" t="str">
        <f t="shared" si="21"/>
        <v/>
      </c>
      <c r="G604" s="170" t="str">
        <f t="shared" si="22"/>
        <v/>
      </c>
      <c r="H604" s="206"/>
      <c r="I604" s="173"/>
      <c r="J604" s="178"/>
      <c r="K604" s="178"/>
      <c r="L604" s="165"/>
      <c r="M604" s="173"/>
      <c r="N604" s="178"/>
      <c r="O604" s="173"/>
      <c r="P604" s="165"/>
    </row>
    <row r="605" spans="1:16" ht="12.5">
      <c r="A605" s="204"/>
      <c r="B605" s="205"/>
      <c r="C605" s="201"/>
      <c r="D605" s="201"/>
      <c r="E605" s="201" t="str">
        <f t="shared" si="1"/>
        <v/>
      </c>
      <c r="F605" s="60" t="str">
        <f t="shared" si="21"/>
        <v/>
      </c>
      <c r="G605" s="170" t="str">
        <f t="shared" si="22"/>
        <v/>
      </c>
      <c r="H605" s="206"/>
      <c r="I605" s="173"/>
      <c r="J605" s="178"/>
      <c r="K605" s="178"/>
      <c r="L605" s="165"/>
      <c r="M605" s="173"/>
      <c r="N605" s="178"/>
      <c r="O605" s="173"/>
      <c r="P605" s="165"/>
    </row>
    <row r="606" spans="1:16" ht="12.5">
      <c r="A606" s="204"/>
      <c r="B606" s="205"/>
      <c r="C606" s="201"/>
      <c r="D606" s="201"/>
      <c r="E606" s="201" t="str">
        <f t="shared" si="1"/>
        <v/>
      </c>
      <c r="F606" s="60" t="str">
        <f t="shared" si="21"/>
        <v/>
      </c>
      <c r="G606" s="170" t="str">
        <f t="shared" si="22"/>
        <v/>
      </c>
      <c r="H606" s="206"/>
      <c r="I606" s="173"/>
      <c r="J606" s="178"/>
      <c r="K606" s="178"/>
      <c r="L606" s="165"/>
      <c r="M606" s="173"/>
      <c r="N606" s="178"/>
      <c r="O606" s="173"/>
      <c r="P606" s="165"/>
    </row>
    <row r="607" spans="1:16" ht="12.5">
      <c r="A607" s="204"/>
      <c r="B607" s="205"/>
      <c r="C607" s="201"/>
      <c r="D607" s="201"/>
      <c r="E607" s="201" t="str">
        <f t="shared" si="1"/>
        <v/>
      </c>
      <c r="F607" s="60" t="str">
        <f t="shared" si="21"/>
        <v/>
      </c>
      <c r="G607" s="170" t="str">
        <f t="shared" si="22"/>
        <v/>
      </c>
      <c r="H607" s="206"/>
      <c r="I607" s="173"/>
      <c r="J607" s="178"/>
      <c r="K607" s="178"/>
      <c r="L607" s="165"/>
      <c r="M607" s="173"/>
      <c r="N607" s="178"/>
      <c r="O607" s="173"/>
      <c r="P607" s="165"/>
    </row>
    <row r="608" spans="1:16" ht="12.5">
      <c r="A608" s="204"/>
      <c r="B608" s="205"/>
      <c r="C608" s="201"/>
      <c r="D608" s="201"/>
      <c r="E608" s="201" t="str">
        <f t="shared" si="1"/>
        <v/>
      </c>
      <c r="F608" s="60" t="str">
        <f t="shared" si="21"/>
        <v/>
      </c>
      <c r="G608" s="170" t="str">
        <f t="shared" si="22"/>
        <v/>
      </c>
      <c r="H608" s="206"/>
      <c r="I608" s="173"/>
      <c r="J608" s="178"/>
      <c r="K608" s="178"/>
      <c r="L608" s="165"/>
      <c r="M608" s="173"/>
      <c r="N608" s="178"/>
      <c r="O608" s="173"/>
      <c r="P608" s="165"/>
    </row>
    <row r="609" spans="1:16" ht="12.5">
      <c r="A609" s="204"/>
      <c r="B609" s="205"/>
      <c r="C609" s="201"/>
      <c r="D609" s="201"/>
      <c r="E609" s="201" t="str">
        <f t="shared" si="1"/>
        <v/>
      </c>
      <c r="F609" s="60" t="str">
        <f t="shared" si="21"/>
        <v/>
      </c>
      <c r="G609" s="170" t="str">
        <f t="shared" si="22"/>
        <v/>
      </c>
      <c r="H609" s="206"/>
      <c r="I609" s="173"/>
      <c r="J609" s="178"/>
      <c r="K609" s="178"/>
      <c r="L609" s="165"/>
      <c r="M609" s="173"/>
      <c r="N609" s="178"/>
      <c r="O609" s="173"/>
      <c r="P609" s="165"/>
    </row>
    <row r="610" spans="1:16" ht="12.5">
      <c r="A610" s="204"/>
      <c r="B610" s="205"/>
      <c r="C610" s="201"/>
      <c r="D610" s="201"/>
      <c r="E610" s="201" t="str">
        <f t="shared" si="1"/>
        <v/>
      </c>
      <c r="F610" s="60" t="str">
        <f t="shared" si="21"/>
        <v/>
      </c>
      <c r="G610" s="170" t="str">
        <f t="shared" si="22"/>
        <v/>
      </c>
      <c r="H610" s="206"/>
      <c r="I610" s="173"/>
      <c r="J610" s="178"/>
      <c r="K610" s="178"/>
      <c r="L610" s="165"/>
      <c r="M610" s="173"/>
      <c r="N610" s="178"/>
      <c r="O610" s="173"/>
      <c r="P610" s="165"/>
    </row>
    <row r="611" spans="1:16" ht="12.5">
      <c r="A611" s="204"/>
      <c r="B611" s="205"/>
      <c r="C611" s="201"/>
      <c r="D611" s="201"/>
      <c r="E611" s="201" t="str">
        <f t="shared" si="1"/>
        <v/>
      </c>
      <c r="F611" s="60" t="str">
        <f t="shared" si="21"/>
        <v/>
      </c>
      <c r="G611" s="170" t="str">
        <f t="shared" si="22"/>
        <v/>
      </c>
      <c r="H611" s="206"/>
      <c r="I611" s="173"/>
      <c r="J611" s="178"/>
      <c r="K611" s="178"/>
      <c r="L611" s="165"/>
      <c r="M611" s="173"/>
      <c r="N611" s="178"/>
      <c r="O611" s="173"/>
      <c r="P611" s="165"/>
    </row>
    <row r="612" spans="1:16" ht="12.5">
      <c r="A612" s="204"/>
      <c r="B612" s="205"/>
      <c r="C612" s="201"/>
      <c r="D612" s="201"/>
      <c r="E612" s="201" t="str">
        <f t="shared" si="1"/>
        <v/>
      </c>
      <c r="F612" s="60" t="str">
        <f t="shared" si="21"/>
        <v/>
      </c>
      <c r="G612" s="170" t="str">
        <f t="shared" si="22"/>
        <v/>
      </c>
      <c r="H612" s="206"/>
      <c r="I612" s="173"/>
      <c r="J612" s="178"/>
      <c r="K612" s="178"/>
      <c r="L612" s="165"/>
      <c r="M612" s="173"/>
      <c r="N612" s="178"/>
      <c r="O612" s="173"/>
      <c r="P612" s="165"/>
    </row>
    <row r="613" spans="1:16" ht="12.5">
      <c r="A613" s="204"/>
      <c r="B613" s="205"/>
      <c r="C613" s="201"/>
      <c r="D613" s="201"/>
      <c r="E613" s="201" t="str">
        <f t="shared" si="1"/>
        <v/>
      </c>
      <c r="F613" s="60" t="str">
        <f t="shared" si="21"/>
        <v/>
      </c>
      <c r="G613" s="170" t="str">
        <f t="shared" si="22"/>
        <v/>
      </c>
      <c r="H613" s="206"/>
      <c r="I613" s="173"/>
      <c r="J613" s="178"/>
      <c r="K613" s="178"/>
      <c r="L613" s="165"/>
      <c r="M613" s="173"/>
      <c r="N613" s="178"/>
      <c r="O613" s="173"/>
      <c r="P613" s="165"/>
    </row>
    <row r="614" spans="1:16" ht="12.5">
      <c r="A614" s="204"/>
      <c r="B614" s="205"/>
      <c r="C614" s="201"/>
      <c r="D614" s="201"/>
      <c r="E614" s="201" t="str">
        <f t="shared" si="1"/>
        <v/>
      </c>
      <c r="F614" s="60" t="str">
        <f t="shared" si="21"/>
        <v/>
      </c>
      <c r="G614" s="170" t="str">
        <f t="shared" si="22"/>
        <v/>
      </c>
      <c r="H614" s="206"/>
      <c r="I614" s="173"/>
      <c r="J614" s="178"/>
      <c r="K614" s="178"/>
      <c r="L614" s="165"/>
      <c r="M614" s="173"/>
      <c r="N614" s="178"/>
      <c r="O614" s="173"/>
      <c r="P614" s="165"/>
    </row>
    <row r="615" spans="1:16" ht="12.5">
      <c r="A615" s="204"/>
      <c r="B615" s="205"/>
      <c r="C615" s="201"/>
      <c r="D615" s="201"/>
      <c r="E615" s="201" t="str">
        <f t="shared" si="1"/>
        <v/>
      </c>
      <c r="F615" s="60" t="str">
        <f t="shared" si="21"/>
        <v/>
      </c>
      <c r="G615" s="170" t="str">
        <f t="shared" si="22"/>
        <v/>
      </c>
      <c r="H615" s="206"/>
      <c r="I615" s="173"/>
      <c r="J615" s="178"/>
      <c r="K615" s="178"/>
      <c r="L615" s="165"/>
      <c r="M615" s="173"/>
      <c r="N615" s="178"/>
      <c r="O615" s="173"/>
      <c r="P615" s="165"/>
    </row>
    <row r="616" spans="1:16" ht="12.5">
      <c r="A616" s="204"/>
      <c r="B616" s="205"/>
      <c r="C616" s="201"/>
      <c r="D616" s="201"/>
      <c r="E616" s="201" t="str">
        <f t="shared" si="1"/>
        <v/>
      </c>
      <c r="F616" s="60" t="str">
        <f t="shared" si="21"/>
        <v/>
      </c>
      <c r="G616" s="170" t="str">
        <f t="shared" si="22"/>
        <v/>
      </c>
      <c r="H616" s="206"/>
      <c r="I616" s="173"/>
      <c r="J616" s="178"/>
      <c r="K616" s="178"/>
      <c r="L616" s="165"/>
      <c r="M616" s="173"/>
      <c r="N616" s="178"/>
      <c r="O616" s="173"/>
      <c r="P616" s="165"/>
    </row>
    <row r="617" spans="1:16" ht="12.5">
      <c r="A617" s="204"/>
      <c r="B617" s="205"/>
      <c r="C617" s="201"/>
      <c r="D617" s="201"/>
      <c r="E617" s="201" t="str">
        <f t="shared" si="1"/>
        <v/>
      </c>
      <c r="F617" s="60" t="str">
        <f t="shared" si="21"/>
        <v/>
      </c>
      <c r="G617" s="170" t="str">
        <f t="shared" si="22"/>
        <v/>
      </c>
      <c r="H617" s="206"/>
      <c r="I617" s="173"/>
      <c r="J617" s="178"/>
      <c r="K617" s="178"/>
      <c r="L617" s="165"/>
      <c r="M617" s="173"/>
      <c r="N617" s="178"/>
      <c r="O617" s="173"/>
      <c r="P617" s="165"/>
    </row>
    <row r="618" spans="1:16" ht="12.5">
      <c r="A618" s="204"/>
      <c r="B618" s="205"/>
      <c r="C618" s="201"/>
      <c r="D618" s="201"/>
      <c r="E618" s="201" t="str">
        <f t="shared" si="1"/>
        <v/>
      </c>
      <c r="F618" s="60" t="str">
        <f t="shared" si="21"/>
        <v/>
      </c>
      <c r="G618" s="170" t="str">
        <f t="shared" si="22"/>
        <v/>
      </c>
      <c r="H618" s="206"/>
      <c r="I618" s="173"/>
      <c r="J618" s="178"/>
      <c r="K618" s="178"/>
      <c r="L618" s="165"/>
      <c r="M618" s="173"/>
      <c r="N618" s="178"/>
      <c r="O618" s="173"/>
      <c r="P618" s="165"/>
    </row>
    <row r="619" spans="1:16" ht="12.5">
      <c r="A619" s="204"/>
      <c r="B619" s="205"/>
      <c r="C619" s="201"/>
      <c r="D619" s="201"/>
      <c r="E619" s="201" t="str">
        <f t="shared" si="1"/>
        <v/>
      </c>
      <c r="F619" s="60" t="str">
        <f t="shared" si="21"/>
        <v/>
      </c>
      <c r="G619" s="170" t="str">
        <f t="shared" si="22"/>
        <v/>
      </c>
      <c r="H619" s="206"/>
      <c r="I619" s="173"/>
      <c r="J619" s="178"/>
      <c r="K619" s="178"/>
      <c r="L619" s="165"/>
      <c r="M619" s="173"/>
      <c r="N619" s="178"/>
      <c r="O619" s="173"/>
      <c r="P619" s="165"/>
    </row>
    <row r="620" spans="1:16" ht="12.5">
      <c r="A620" s="204"/>
      <c r="B620" s="205"/>
      <c r="C620" s="201"/>
      <c r="D620" s="201"/>
      <c r="E620" s="201" t="str">
        <f t="shared" si="1"/>
        <v/>
      </c>
      <c r="F620" s="60" t="str">
        <f t="shared" si="21"/>
        <v/>
      </c>
      <c r="G620" s="170" t="str">
        <f t="shared" si="22"/>
        <v/>
      </c>
      <c r="H620" s="206"/>
      <c r="I620" s="173"/>
      <c r="J620" s="178"/>
      <c r="K620" s="178"/>
      <c r="L620" s="165"/>
      <c r="M620" s="173"/>
      <c r="N620" s="178"/>
      <c r="O620" s="173"/>
      <c r="P620" s="165"/>
    </row>
    <row r="621" spans="1:16" ht="12.5">
      <c r="A621" s="204"/>
      <c r="B621" s="205"/>
      <c r="C621" s="201"/>
      <c r="D621" s="201"/>
      <c r="E621" s="201" t="str">
        <f t="shared" si="1"/>
        <v/>
      </c>
      <c r="F621" s="60" t="str">
        <f t="shared" si="21"/>
        <v/>
      </c>
      <c r="G621" s="170" t="str">
        <f t="shared" si="22"/>
        <v/>
      </c>
      <c r="H621" s="206"/>
      <c r="I621" s="173"/>
      <c r="J621" s="178"/>
      <c r="K621" s="178"/>
      <c r="L621" s="165"/>
      <c r="M621" s="173"/>
      <c r="N621" s="178"/>
      <c r="O621" s="173"/>
      <c r="P621" s="165"/>
    </row>
    <row r="622" spans="1:16" ht="12.5">
      <c r="A622" s="204"/>
      <c r="B622" s="205"/>
      <c r="C622" s="201"/>
      <c r="D622" s="201"/>
      <c r="E622" s="201" t="str">
        <f t="shared" si="1"/>
        <v/>
      </c>
      <c r="F622" s="60" t="str">
        <f t="shared" si="21"/>
        <v/>
      </c>
      <c r="G622" s="170" t="str">
        <f t="shared" si="22"/>
        <v/>
      </c>
      <c r="H622" s="206"/>
      <c r="I622" s="173"/>
      <c r="J622" s="178"/>
      <c r="K622" s="178"/>
      <c r="L622" s="165"/>
      <c r="M622" s="173"/>
      <c r="N622" s="178"/>
      <c r="O622" s="173"/>
      <c r="P622" s="165"/>
    </row>
    <row r="623" spans="1:16" ht="12.5">
      <c r="A623" s="204"/>
      <c r="B623" s="205"/>
      <c r="C623" s="201"/>
      <c r="D623" s="201"/>
      <c r="E623" s="201" t="str">
        <f t="shared" si="1"/>
        <v/>
      </c>
      <c r="F623" s="60" t="str">
        <f t="shared" si="21"/>
        <v/>
      </c>
      <c r="G623" s="170" t="str">
        <f t="shared" si="22"/>
        <v/>
      </c>
      <c r="H623" s="206"/>
      <c r="I623" s="173"/>
      <c r="J623" s="178"/>
      <c r="K623" s="178"/>
      <c r="L623" s="165"/>
      <c r="M623" s="173"/>
      <c r="N623" s="178"/>
      <c r="O623" s="173"/>
      <c r="P623" s="165"/>
    </row>
    <row r="624" spans="1:16" ht="12.5">
      <c r="A624" s="204"/>
      <c r="B624" s="205"/>
      <c r="C624" s="201"/>
      <c r="D624" s="201"/>
      <c r="E624" s="201" t="str">
        <f t="shared" si="1"/>
        <v/>
      </c>
      <c r="F624" s="60" t="str">
        <f t="shared" si="21"/>
        <v/>
      </c>
      <c r="G624" s="170" t="str">
        <f t="shared" si="22"/>
        <v/>
      </c>
      <c r="H624" s="206"/>
      <c r="I624" s="173"/>
      <c r="J624" s="178"/>
      <c r="K624" s="178"/>
      <c r="L624" s="165"/>
      <c r="M624" s="173"/>
      <c r="N624" s="178"/>
      <c r="O624" s="173"/>
      <c r="P624" s="165"/>
    </row>
    <row r="625" spans="1:16" ht="12.5">
      <c r="A625" s="204"/>
      <c r="B625" s="205"/>
      <c r="C625" s="201"/>
      <c r="D625" s="201"/>
      <c r="E625" s="201" t="str">
        <f t="shared" si="1"/>
        <v/>
      </c>
      <c r="F625" s="60" t="str">
        <f t="shared" si="21"/>
        <v/>
      </c>
      <c r="G625" s="170" t="str">
        <f t="shared" si="22"/>
        <v/>
      </c>
      <c r="H625" s="206"/>
      <c r="I625" s="173"/>
      <c r="J625" s="178"/>
      <c r="K625" s="178"/>
      <c r="L625" s="165"/>
      <c r="M625" s="173"/>
      <c r="N625" s="178"/>
      <c r="O625" s="173"/>
      <c r="P625" s="165"/>
    </row>
    <row r="626" spans="1:16" ht="12.5">
      <c r="A626" s="204"/>
      <c r="B626" s="205"/>
      <c r="C626" s="201"/>
      <c r="D626" s="201"/>
      <c r="E626" s="201" t="str">
        <f t="shared" si="1"/>
        <v/>
      </c>
      <c r="F626" s="60" t="str">
        <f t="shared" si="21"/>
        <v/>
      </c>
      <c r="G626" s="170" t="str">
        <f t="shared" si="22"/>
        <v/>
      </c>
      <c r="H626" s="206"/>
      <c r="I626" s="173"/>
      <c r="J626" s="178"/>
      <c r="K626" s="178"/>
      <c r="L626" s="165"/>
      <c r="M626" s="173"/>
      <c r="N626" s="178"/>
      <c r="O626" s="173"/>
      <c r="P626" s="165"/>
    </row>
    <row r="627" spans="1:16" ht="12.5">
      <c r="A627" s="204"/>
      <c r="B627" s="205"/>
      <c r="C627" s="201"/>
      <c r="D627" s="201"/>
      <c r="E627" s="201" t="str">
        <f t="shared" si="1"/>
        <v/>
      </c>
      <c r="F627" s="60" t="str">
        <f t="shared" si="21"/>
        <v/>
      </c>
      <c r="G627" s="170" t="str">
        <f t="shared" si="22"/>
        <v/>
      </c>
      <c r="H627" s="206"/>
      <c r="I627" s="173"/>
      <c r="J627" s="178"/>
      <c r="K627" s="178"/>
      <c r="L627" s="165"/>
      <c r="M627" s="173"/>
      <c r="N627" s="178"/>
      <c r="O627" s="173"/>
      <c r="P627" s="165"/>
    </row>
    <row r="628" spans="1:16" ht="12.5">
      <c r="A628" s="204"/>
      <c r="B628" s="205"/>
      <c r="C628" s="201"/>
      <c r="D628" s="201"/>
      <c r="E628" s="201" t="str">
        <f t="shared" si="1"/>
        <v/>
      </c>
      <c r="F628" s="60" t="str">
        <f t="shared" si="21"/>
        <v/>
      </c>
      <c r="G628" s="170" t="str">
        <f t="shared" si="22"/>
        <v/>
      </c>
      <c r="H628" s="206"/>
      <c r="I628" s="173"/>
      <c r="J628" s="178"/>
      <c r="K628" s="178"/>
      <c r="L628" s="165"/>
      <c r="M628" s="173"/>
      <c r="N628" s="178"/>
      <c r="O628" s="173"/>
      <c r="P628" s="165"/>
    </row>
    <row r="629" spans="1:16" ht="12.5">
      <c r="A629" s="204"/>
      <c r="B629" s="205"/>
      <c r="C629" s="201"/>
      <c r="D629" s="201"/>
      <c r="E629" s="201" t="str">
        <f t="shared" si="1"/>
        <v/>
      </c>
      <c r="F629" s="60" t="str">
        <f t="shared" si="21"/>
        <v/>
      </c>
      <c r="G629" s="170" t="str">
        <f t="shared" si="22"/>
        <v/>
      </c>
      <c r="H629" s="206"/>
      <c r="I629" s="173"/>
      <c r="J629" s="178"/>
      <c r="K629" s="178"/>
      <c r="L629" s="165"/>
      <c r="M629" s="173"/>
      <c r="N629" s="178"/>
      <c r="O629" s="173"/>
      <c r="P629" s="165"/>
    </row>
    <row r="630" spans="1:16" ht="12.5">
      <c r="A630" s="204"/>
      <c r="B630" s="205"/>
      <c r="C630" s="201"/>
      <c r="D630" s="201"/>
      <c r="E630" s="201" t="str">
        <f t="shared" si="1"/>
        <v/>
      </c>
      <c r="F630" s="60" t="str">
        <f t="shared" si="21"/>
        <v/>
      </c>
      <c r="G630" s="170" t="str">
        <f t="shared" si="22"/>
        <v/>
      </c>
      <c r="H630" s="206"/>
      <c r="I630" s="173"/>
      <c r="J630" s="178"/>
      <c r="K630" s="178"/>
      <c r="L630" s="165"/>
      <c r="M630" s="173"/>
      <c r="N630" s="178"/>
      <c r="O630" s="173"/>
      <c r="P630" s="165"/>
    </row>
    <row r="631" spans="1:16" ht="12.5">
      <c r="A631" s="204"/>
      <c r="B631" s="205"/>
      <c r="C631" s="201"/>
      <c r="D631" s="201"/>
      <c r="E631" s="201" t="str">
        <f t="shared" si="1"/>
        <v/>
      </c>
      <c r="F631" s="60" t="str">
        <f t="shared" si="21"/>
        <v/>
      </c>
      <c r="G631" s="170" t="str">
        <f t="shared" si="22"/>
        <v/>
      </c>
      <c r="H631" s="206"/>
      <c r="I631" s="173"/>
      <c r="J631" s="178"/>
      <c r="K631" s="178"/>
      <c r="L631" s="165"/>
      <c r="M631" s="173"/>
      <c r="N631" s="178"/>
      <c r="O631" s="173"/>
      <c r="P631" s="165"/>
    </row>
    <row r="632" spans="1:16" ht="12.5">
      <c r="A632" s="204"/>
      <c r="B632" s="205"/>
      <c r="C632" s="201"/>
      <c r="D632" s="201"/>
      <c r="E632" s="201" t="str">
        <f t="shared" si="1"/>
        <v/>
      </c>
      <c r="F632" s="60" t="str">
        <f t="shared" si="21"/>
        <v/>
      </c>
      <c r="G632" s="170" t="str">
        <f t="shared" si="22"/>
        <v/>
      </c>
      <c r="H632" s="206"/>
      <c r="I632" s="173"/>
      <c r="J632" s="178"/>
      <c r="K632" s="178"/>
      <c r="L632" s="165"/>
      <c r="M632" s="173"/>
      <c r="N632" s="178"/>
      <c r="O632" s="173"/>
      <c r="P632" s="165"/>
    </row>
    <row r="633" spans="1:16" ht="12.5">
      <c r="A633" s="204"/>
      <c r="B633" s="205"/>
      <c r="C633" s="201"/>
      <c r="D633" s="201"/>
      <c r="E633" s="201" t="str">
        <f t="shared" si="1"/>
        <v/>
      </c>
      <c r="F633" s="60" t="str">
        <f t="shared" si="21"/>
        <v/>
      </c>
      <c r="G633" s="170" t="str">
        <f t="shared" si="22"/>
        <v/>
      </c>
      <c r="H633" s="206"/>
      <c r="I633" s="173"/>
      <c r="J633" s="178"/>
      <c r="K633" s="178"/>
      <c r="L633" s="165"/>
      <c r="M633" s="173"/>
      <c r="N633" s="178"/>
      <c r="O633" s="173"/>
      <c r="P633" s="165"/>
    </row>
    <row r="634" spans="1:16" ht="12.5">
      <c r="A634" s="204"/>
      <c r="B634" s="205"/>
      <c r="C634" s="201"/>
      <c r="D634" s="201"/>
      <c r="E634" s="201" t="str">
        <f t="shared" si="1"/>
        <v/>
      </c>
      <c r="F634" s="60" t="str">
        <f t="shared" si="21"/>
        <v/>
      </c>
      <c r="G634" s="170" t="str">
        <f t="shared" si="22"/>
        <v/>
      </c>
      <c r="H634" s="206"/>
      <c r="I634" s="173"/>
      <c r="J634" s="178"/>
      <c r="K634" s="178"/>
      <c r="L634" s="165"/>
      <c r="M634" s="173"/>
      <c r="N634" s="178"/>
      <c r="O634" s="173"/>
      <c r="P634" s="165"/>
    </row>
    <row r="635" spans="1:16" ht="12.5">
      <c r="A635" s="204"/>
      <c r="B635" s="205"/>
      <c r="C635" s="201"/>
      <c r="D635" s="201"/>
      <c r="E635" s="201" t="str">
        <f t="shared" si="1"/>
        <v/>
      </c>
      <c r="F635" s="60" t="str">
        <f t="shared" si="21"/>
        <v/>
      </c>
      <c r="G635" s="170" t="str">
        <f t="shared" si="22"/>
        <v/>
      </c>
      <c r="H635" s="206"/>
      <c r="I635" s="173"/>
      <c r="J635" s="178"/>
      <c r="K635" s="178"/>
      <c r="L635" s="165"/>
      <c r="M635" s="173"/>
      <c r="N635" s="178"/>
      <c r="O635" s="173"/>
      <c r="P635" s="165"/>
    </row>
    <row r="636" spans="1:16" ht="12.5">
      <c r="A636" s="204"/>
      <c r="B636" s="205"/>
      <c r="C636" s="201"/>
      <c r="D636" s="201"/>
      <c r="E636" s="201" t="str">
        <f t="shared" si="1"/>
        <v/>
      </c>
      <c r="F636" s="60" t="str">
        <f t="shared" si="21"/>
        <v/>
      </c>
      <c r="G636" s="170" t="str">
        <f t="shared" si="22"/>
        <v/>
      </c>
      <c r="H636" s="206"/>
      <c r="I636" s="173"/>
      <c r="J636" s="178"/>
      <c r="K636" s="178"/>
      <c r="L636" s="165"/>
      <c r="M636" s="173"/>
      <c r="N636" s="178"/>
      <c r="O636" s="173"/>
      <c r="P636" s="165"/>
    </row>
    <row r="637" spans="1:16" ht="12.5">
      <c r="A637" s="204"/>
      <c r="B637" s="205"/>
      <c r="C637" s="201"/>
      <c r="D637" s="201"/>
      <c r="E637" s="201" t="str">
        <f t="shared" si="1"/>
        <v/>
      </c>
      <c r="F637" s="60" t="str">
        <f t="shared" si="21"/>
        <v/>
      </c>
      <c r="G637" s="170" t="str">
        <f t="shared" si="22"/>
        <v/>
      </c>
      <c r="H637" s="206"/>
      <c r="I637" s="173"/>
      <c r="J637" s="178"/>
      <c r="K637" s="178"/>
      <c r="L637" s="165"/>
      <c r="M637" s="173"/>
      <c r="N637" s="178"/>
      <c r="O637" s="173"/>
      <c r="P637" s="165"/>
    </row>
    <row r="638" spans="1:16" ht="12.5">
      <c r="A638" s="204"/>
      <c r="B638" s="205"/>
      <c r="C638" s="201"/>
      <c r="D638" s="201"/>
      <c r="E638" s="201" t="str">
        <f t="shared" si="1"/>
        <v/>
      </c>
      <c r="F638" s="60" t="str">
        <f t="shared" si="21"/>
        <v/>
      </c>
      <c r="G638" s="170" t="str">
        <f t="shared" si="22"/>
        <v/>
      </c>
      <c r="H638" s="206"/>
      <c r="I638" s="173"/>
      <c r="J638" s="178"/>
      <c r="K638" s="178"/>
      <c r="L638" s="165"/>
      <c r="M638" s="173"/>
      <c r="N638" s="178"/>
      <c r="O638" s="173"/>
      <c r="P638" s="165"/>
    </row>
    <row r="639" spans="1:16" ht="12.5">
      <c r="A639" s="204"/>
      <c r="B639" s="205"/>
      <c r="C639" s="201"/>
      <c r="D639" s="201"/>
      <c r="E639" s="201" t="str">
        <f t="shared" si="1"/>
        <v/>
      </c>
      <c r="F639" s="60" t="str">
        <f t="shared" si="21"/>
        <v/>
      </c>
      <c r="G639" s="170" t="str">
        <f t="shared" si="22"/>
        <v/>
      </c>
      <c r="H639" s="206"/>
      <c r="I639" s="173"/>
      <c r="J639" s="178"/>
      <c r="K639" s="178"/>
      <c r="L639" s="165"/>
      <c r="M639" s="173"/>
      <c r="N639" s="178"/>
      <c r="O639" s="173"/>
      <c r="P639" s="165"/>
    </row>
    <row r="640" spans="1:16" ht="12.5">
      <c r="A640" s="204"/>
      <c r="B640" s="205"/>
      <c r="C640" s="201"/>
      <c r="D640" s="201"/>
      <c r="E640" s="201" t="str">
        <f t="shared" si="1"/>
        <v/>
      </c>
      <c r="F640" s="60" t="str">
        <f t="shared" si="21"/>
        <v/>
      </c>
      <c r="G640" s="170" t="str">
        <f t="shared" si="22"/>
        <v/>
      </c>
      <c r="H640" s="206"/>
      <c r="I640" s="173"/>
      <c r="J640" s="178"/>
      <c r="K640" s="178"/>
      <c r="L640" s="165"/>
      <c r="M640" s="173"/>
      <c r="N640" s="178"/>
      <c r="O640" s="173"/>
      <c r="P640" s="165"/>
    </row>
    <row r="641" spans="1:16" ht="12.5">
      <c r="A641" s="204"/>
      <c r="B641" s="205"/>
      <c r="C641" s="201"/>
      <c r="D641" s="201"/>
      <c r="E641" s="201" t="str">
        <f t="shared" si="1"/>
        <v/>
      </c>
      <c r="F641" s="60" t="str">
        <f t="shared" si="21"/>
        <v/>
      </c>
      <c r="G641" s="170" t="str">
        <f t="shared" si="22"/>
        <v/>
      </c>
      <c r="H641" s="206"/>
      <c r="I641" s="173"/>
      <c r="J641" s="178"/>
      <c r="K641" s="178"/>
      <c r="L641" s="165"/>
      <c r="M641" s="173"/>
      <c r="N641" s="178"/>
      <c r="O641" s="173"/>
      <c r="P641" s="165"/>
    </row>
    <row r="642" spans="1:16" ht="12.5">
      <c r="A642" s="204"/>
      <c r="B642" s="205"/>
      <c r="C642" s="201"/>
      <c r="D642" s="201"/>
      <c r="E642" s="201" t="str">
        <f t="shared" si="1"/>
        <v/>
      </c>
      <c r="F642" s="60" t="str">
        <f t="shared" si="21"/>
        <v/>
      </c>
      <c r="G642" s="170" t="str">
        <f t="shared" si="22"/>
        <v/>
      </c>
      <c r="H642" s="206"/>
      <c r="I642" s="173"/>
      <c r="J642" s="178"/>
      <c r="K642" s="178"/>
      <c r="L642" s="165"/>
      <c r="M642" s="173"/>
      <c r="N642" s="178"/>
      <c r="O642" s="173"/>
      <c r="P642" s="165"/>
    </row>
    <row r="643" spans="1:16" ht="12.5">
      <c r="A643" s="204"/>
      <c r="B643" s="205"/>
      <c r="C643" s="201"/>
      <c r="D643" s="201"/>
      <c r="E643" s="201" t="str">
        <f t="shared" si="1"/>
        <v/>
      </c>
      <c r="F643" s="60" t="str">
        <f t="shared" si="21"/>
        <v/>
      </c>
      <c r="G643" s="170" t="str">
        <f t="shared" si="22"/>
        <v/>
      </c>
      <c r="H643" s="206"/>
      <c r="I643" s="173"/>
      <c r="J643" s="178"/>
      <c r="K643" s="178"/>
      <c r="L643" s="165"/>
      <c r="M643" s="173"/>
      <c r="N643" s="178"/>
      <c r="O643" s="173"/>
      <c r="P643" s="165"/>
    </row>
    <row r="644" spans="1:16" ht="12.5">
      <c r="A644" s="204"/>
      <c r="B644" s="205"/>
      <c r="C644" s="201"/>
      <c r="D644" s="201"/>
      <c r="E644" s="201" t="str">
        <f t="shared" si="1"/>
        <v/>
      </c>
      <c r="F644" s="60" t="str">
        <f t="shared" si="21"/>
        <v/>
      </c>
      <c r="G644" s="170" t="str">
        <f t="shared" si="22"/>
        <v/>
      </c>
      <c r="H644" s="206"/>
      <c r="I644" s="173"/>
      <c r="J644" s="178"/>
      <c r="K644" s="178"/>
      <c r="L644" s="165"/>
      <c r="M644" s="173"/>
      <c r="N644" s="178"/>
      <c r="O644" s="173"/>
      <c r="P644" s="165"/>
    </row>
    <row r="645" spans="1:16" ht="12.5">
      <c r="A645" s="204"/>
      <c r="B645" s="205"/>
      <c r="C645" s="201"/>
      <c r="D645" s="201"/>
      <c r="E645" s="201" t="str">
        <f t="shared" si="1"/>
        <v/>
      </c>
      <c r="F645" s="60" t="str">
        <f t="shared" si="21"/>
        <v/>
      </c>
      <c r="G645" s="170" t="str">
        <f t="shared" si="22"/>
        <v/>
      </c>
      <c r="H645" s="206"/>
      <c r="I645" s="173"/>
      <c r="J645" s="178"/>
      <c r="K645" s="178"/>
      <c r="L645" s="165"/>
      <c r="M645" s="173"/>
      <c r="N645" s="178"/>
      <c r="O645" s="173"/>
      <c r="P645" s="165"/>
    </row>
    <row r="646" spans="1:16" ht="12.5">
      <c r="A646" s="204"/>
      <c r="B646" s="205"/>
      <c r="C646" s="201"/>
      <c r="D646" s="201"/>
      <c r="E646" s="201" t="str">
        <f t="shared" si="1"/>
        <v/>
      </c>
      <c r="F646" s="60" t="str">
        <f t="shared" si="21"/>
        <v/>
      </c>
      <c r="G646" s="170" t="str">
        <f t="shared" si="22"/>
        <v/>
      </c>
      <c r="H646" s="206"/>
      <c r="I646" s="173"/>
      <c r="J646" s="178"/>
      <c r="K646" s="178"/>
      <c r="L646" s="165"/>
      <c r="M646" s="173"/>
      <c r="N646" s="178"/>
      <c r="O646" s="173"/>
      <c r="P646" s="165"/>
    </row>
    <row r="647" spans="1:16" ht="12.5">
      <c r="A647" s="204"/>
      <c r="B647" s="205"/>
      <c r="C647" s="201"/>
      <c r="D647" s="201"/>
      <c r="E647" s="201" t="str">
        <f t="shared" si="1"/>
        <v/>
      </c>
      <c r="F647" s="60" t="str">
        <f t="shared" ref="F647:F710" si="23">IF(NOT(ISBLANK($K647)),itemClassificationScheme,"")</f>
        <v/>
      </c>
      <c r="G647" s="170" t="str">
        <f t="shared" ref="G647:G710" si="24">IF(NOT(ISBLANK($P647)),currency,"")</f>
        <v/>
      </c>
      <c r="H647" s="206"/>
      <c r="I647" s="173"/>
      <c r="J647" s="178"/>
      <c r="K647" s="178"/>
      <c r="L647" s="165"/>
      <c r="M647" s="173"/>
      <c r="N647" s="178"/>
      <c r="O647" s="173"/>
      <c r="P647" s="165"/>
    </row>
    <row r="648" spans="1:16" ht="12.5">
      <c r="A648" s="204"/>
      <c r="B648" s="205"/>
      <c r="C648" s="201"/>
      <c r="D648" s="201"/>
      <c r="E648" s="201" t="str">
        <f t="shared" si="1"/>
        <v/>
      </c>
      <c r="F648" s="60" t="str">
        <f t="shared" si="23"/>
        <v/>
      </c>
      <c r="G648" s="170" t="str">
        <f t="shared" si="24"/>
        <v/>
      </c>
      <c r="H648" s="206"/>
      <c r="I648" s="173"/>
      <c r="J648" s="178"/>
      <c r="K648" s="178"/>
      <c r="L648" s="165"/>
      <c r="M648" s="173"/>
      <c r="N648" s="178"/>
      <c r="O648" s="173"/>
      <c r="P648" s="165"/>
    </row>
    <row r="649" spans="1:16" ht="12.5">
      <c r="A649" s="204"/>
      <c r="B649" s="205"/>
      <c r="C649" s="201"/>
      <c r="D649" s="201"/>
      <c r="E649" s="201" t="str">
        <f t="shared" si="1"/>
        <v/>
      </c>
      <c r="F649" s="60" t="str">
        <f t="shared" si="23"/>
        <v/>
      </c>
      <c r="G649" s="170" t="str">
        <f t="shared" si="24"/>
        <v/>
      </c>
      <c r="H649" s="206"/>
      <c r="I649" s="173"/>
      <c r="J649" s="178"/>
      <c r="K649" s="178"/>
      <c r="L649" s="165"/>
      <c r="M649" s="173"/>
      <c r="N649" s="178"/>
      <c r="O649" s="173"/>
      <c r="P649" s="165"/>
    </row>
    <row r="650" spans="1:16" ht="12.5">
      <c r="A650" s="204"/>
      <c r="B650" s="205"/>
      <c r="C650" s="201"/>
      <c r="D650" s="201"/>
      <c r="E650" s="201" t="str">
        <f t="shared" si="1"/>
        <v/>
      </c>
      <c r="F650" s="60" t="str">
        <f t="shared" si="23"/>
        <v/>
      </c>
      <c r="G650" s="170" t="str">
        <f t="shared" si="24"/>
        <v/>
      </c>
      <c r="H650" s="206"/>
      <c r="I650" s="173"/>
      <c r="J650" s="178"/>
      <c r="K650" s="178"/>
      <c r="L650" s="165"/>
      <c r="M650" s="173"/>
      <c r="N650" s="178"/>
      <c r="O650" s="173"/>
      <c r="P650" s="165"/>
    </row>
    <row r="651" spans="1:16" ht="12.5">
      <c r="A651" s="204"/>
      <c r="B651" s="205"/>
      <c r="C651" s="201"/>
      <c r="D651" s="201"/>
      <c r="E651" s="201" t="str">
        <f t="shared" si="1"/>
        <v/>
      </c>
      <c r="F651" s="60" t="str">
        <f t="shared" si="23"/>
        <v/>
      </c>
      <c r="G651" s="170" t="str">
        <f t="shared" si="24"/>
        <v/>
      </c>
      <c r="H651" s="206"/>
      <c r="I651" s="173"/>
      <c r="J651" s="178"/>
      <c r="K651" s="178"/>
      <c r="L651" s="165"/>
      <c r="M651" s="173"/>
      <c r="N651" s="178"/>
      <c r="O651" s="173"/>
      <c r="P651" s="165"/>
    </row>
    <row r="652" spans="1:16" ht="12.5">
      <c r="A652" s="204"/>
      <c r="B652" s="205"/>
      <c r="C652" s="201"/>
      <c r="D652" s="201"/>
      <c r="E652" s="201" t="str">
        <f t="shared" si="1"/>
        <v/>
      </c>
      <c r="F652" s="60" t="str">
        <f t="shared" si="23"/>
        <v/>
      </c>
      <c r="G652" s="170" t="str">
        <f t="shared" si="24"/>
        <v/>
      </c>
      <c r="H652" s="206"/>
      <c r="I652" s="173"/>
      <c r="J652" s="178"/>
      <c r="K652" s="178"/>
      <c r="L652" s="165"/>
      <c r="M652" s="173"/>
      <c r="N652" s="178"/>
      <c r="O652" s="173"/>
      <c r="P652" s="165"/>
    </row>
    <row r="653" spans="1:16" ht="12.5">
      <c r="A653" s="204"/>
      <c r="B653" s="205"/>
      <c r="C653" s="201"/>
      <c r="D653" s="201"/>
      <c r="E653" s="201" t="str">
        <f t="shared" si="1"/>
        <v/>
      </c>
      <c r="F653" s="60" t="str">
        <f t="shared" si="23"/>
        <v/>
      </c>
      <c r="G653" s="170" t="str">
        <f t="shared" si="24"/>
        <v/>
      </c>
      <c r="H653" s="206"/>
      <c r="I653" s="173"/>
      <c r="J653" s="178"/>
      <c r="K653" s="178"/>
      <c r="L653" s="165"/>
      <c r="M653" s="173"/>
      <c r="N653" s="178"/>
      <c r="O653" s="173"/>
      <c r="P653" s="165"/>
    </row>
    <row r="654" spans="1:16" ht="12.5">
      <c r="A654" s="204"/>
      <c r="B654" s="205"/>
      <c r="C654" s="201"/>
      <c r="D654" s="201"/>
      <c r="E654" s="201" t="str">
        <f t="shared" si="1"/>
        <v/>
      </c>
      <c r="F654" s="60" t="str">
        <f t="shared" si="23"/>
        <v/>
      </c>
      <c r="G654" s="170" t="str">
        <f t="shared" si="24"/>
        <v/>
      </c>
      <c r="H654" s="206"/>
      <c r="I654" s="173"/>
      <c r="J654" s="178"/>
      <c r="K654" s="178"/>
      <c r="L654" s="165"/>
      <c r="M654" s="173"/>
      <c r="N654" s="178"/>
      <c r="O654" s="173"/>
      <c r="P654" s="165"/>
    </row>
    <row r="655" spans="1:16" ht="12.5">
      <c r="A655" s="204"/>
      <c r="B655" s="205"/>
      <c r="C655" s="201"/>
      <c r="D655" s="201"/>
      <c r="E655" s="201" t="str">
        <f t="shared" si="1"/>
        <v/>
      </c>
      <c r="F655" s="60" t="str">
        <f t="shared" si="23"/>
        <v/>
      </c>
      <c r="G655" s="170" t="str">
        <f t="shared" si="24"/>
        <v/>
      </c>
      <c r="H655" s="206"/>
      <c r="I655" s="173"/>
      <c r="J655" s="178"/>
      <c r="K655" s="178"/>
      <c r="L655" s="165"/>
      <c r="M655" s="173"/>
      <c r="N655" s="178"/>
      <c r="O655" s="173"/>
      <c r="P655" s="165"/>
    </row>
    <row r="656" spans="1:16" ht="12.5">
      <c r="A656" s="204"/>
      <c r="B656" s="205"/>
      <c r="C656" s="201"/>
      <c r="D656" s="201"/>
      <c r="E656" s="201" t="str">
        <f t="shared" si="1"/>
        <v/>
      </c>
      <c r="F656" s="60" t="str">
        <f t="shared" si="23"/>
        <v/>
      </c>
      <c r="G656" s="170" t="str">
        <f t="shared" si="24"/>
        <v/>
      </c>
      <c r="H656" s="206"/>
      <c r="I656" s="173"/>
      <c r="J656" s="178"/>
      <c r="K656" s="178"/>
      <c r="L656" s="165"/>
      <c r="M656" s="173"/>
      <c r="N656" s="178"/>
      <c r="O656" s="173"/>
      <c r="P656" s="165"/>
    </row>
    <row r="657" spans="1:16" ht="12.5">
      <c r="A657" s="204"/>
      <c r="B657" s="205"/>
      <c r="C657" s="201"/>
      <c r="D657" s="201"/>
      <c r="E657" s="201" t="str">
        <f t="shared" si="1"/>
        <v/>
      </c>
      <c r="F657" s="60" t="str">
        <f t="shared" si="23"/>
        <v/>
      </c>
      <c r="G657" s="170" t="str">
        <f t="shared" si="24"/>
        <v/>
      </c>
      <c r="H657" s="206"/>
      <c r="I657" s="173"/>
      <c r="J657" s="178"/>
      <c r="K657" s="178"/>
      <c r="L657" s="165"/>
      <c r="M657" s="173"/>
      <c r="N657" s="178"/>
      <c r="O657" s="173"/>
      <c r="P657" s="165"/>
    </row>
    <row r="658" spans="1:16" ht="12.5">
      <c r="A658" s="204"/>
      <c r="B658" s="205"/>
      <c r="C658" s="201"/>
      <c r="D658" s="201"/>
      <c r="E658" s="201" t="str">
        <f t="shared" si="1"/>
        <v/>
      </c>
      <c r="F658" s="60" t="str">
        <f t="shared" si="23"/>
        <v/>
      </c>
      <c r="G658" s="170" t="str">
        <f t="shared" si="24"/>
        <v/>
      </c>
      <c r="H658" s="206"/>
      <c r="I658" s="173"/>
      <c r="J658" s="178"/>
      <c r="K658" s="178"/>
      <c r="L658" s="165"/>
      <c r="M658" s="173"/>
      <c r="N658" s="178"/>
      <c r="O658" s="173"/>
      <c r="P658" s="165"/>
    </row>
    <row r="659" spans="1:16" ht="12.5">
      <c r="A659" s="204"/>
      <c r="B659" s="205"/>
      <c r="C659" s="201"/>
      <c r="D659" s="201"/>
      <c r="E659" s="201" t="str">
        <f t="shared" si="1"/>
        <v/>
      </c>
      <c r="F659" s="60" t="str">
        <f t="shared" si="23"/>
        <v/>
      </c>
      <c r="G659" s="170" t="str">
        <f t="shared" si="24"/>
        <v/>
      </c>
      <c r="H659" s="206"/>
      <c r="I659" s="173"/>
      <c r="J659" s="178"/>
      <c r="K659" s="178"/>
      <c r="L659" s="165"/>
      <c r="M659" s="173"/>
      <c r="N659" s="178"/>
      <c r="O659" s="173"/>
      <c r="P659" s="165"/>
    </row>
    <row r="660" spans="1:16" ht="12.5">
      <c r="A660" s="204"/>
      <c r="B660" s="205"/>
      <c r="C660" s="201"/>
      <c r="D660" s="201"/>
      <c r="E660" s="201" t="str">
        <f t="shared" si="1"/>
        <v/>
      </c>
      <c r="F660" s="60" t="str">
        <f t="shared" si="23"/>
        <v/>
      </c>
      <c r="G660" s="170" t="str">
        <f t="shared" si="24"/>
        <v/>
      </c>
      <c r="H660" s="206"/>
      <c r="I660" s="173"/>
      <c r="J660" s="178"/>
      <c r="K660" s="178"/>
      <c r="L660" s="165"/>
      <c r="M660" s="173"/>
      <c r="N660" s="178"/>
      <c r="O660" s="173"/>
      <c r="P660" s="165"/>
    </row>
    <row r="661" spans="1:16" ht="12.5">
      <c r="A661" s="204"/>
      <c r="B661" s="205"/>
      <c r="C661" s="201"/>
      <c r="D661" s="201"/>
      <c r="E661" s="201" t="str">
        <f t="shared" si="1"/>
        <v/>
      </c>
      <c r="F661" s="60" t="str">
        <f t="shared" si="23"/>
        <v/>
      </c>
      <c r="G661" s="170" t="str">
        <f t="shared" si="24"/>
        <v/>
      </c>
      <c r="H661" s="206"/>
      <c r="I661" s="173"/>
      <c r="J661" s="178"/>
      <c r="K661" s="178"/>
      <c r="L661" s="165"/>
      <c r="M661" s="173"/>
      <c r="N661" s="178"/>
      <c r="O661" s="173"/>
      <c r="P661" s="165"/>
    </row>
    <row r="662" spans="1:16" ht="12.5">
      <c r="A662" s="204"/>
      <c r="B662" s="205"/>
      <c r="C662" s="201"/>
      <c r="D662" s="201"/>
      <c r="E662" s="201" t="str">
        <f t="shared" si="1"/>
        <v/>
      </c>
      <c r="F662" s="60" t="str">
        <f t="shared" si="23"/>
        <v/>
      </c>
      <c r="G662" s="170" t="str">
        <f t="shared" si="24"/>
        <v/>
      </c>
      <c r="H662" s="206"/>
      <c r="I662" s="173"/>
      <c r="J662" s="178"/>
      <c r="K662" s="178"/>
      <c r="L662" s="165"/>
      <c r="M662" s="173"/>
      <c r="N662" s="178"/>
      <c r="O662" s="173"/>
      <c r="P662" s="165"/>
    </row>
    <row r="663" spans="1:16" ht="12.5">
      <c r="A663" s="204"/>
      <c r="B663" s="205"/>
      <c r="C663" s="201"/>
      <c r="D663" s="201"/>
      <c r="E663" s="201" t="str">
        <f t="shared" si="1"/>
        <v/>
      </c>
      <c r="F663" s="60" t="str">
        <f t="shared" si="23"/>
        <v/>
      </c>
      <c r="G663" s="170" t="str">
        <f t="shared" si="24"/>
        <v/>
      </c>
      <c r="H663" s="206"/>
      <c r="I663" s="173"/>
      <c r="J663" s="178"/>
      <c r="K663" s="178"/>
      <c r="L663" s="165"/>
      <c r="M663" s="173"/>
      <c r="N663" s="178"/>
      <c r="O663" s="173"/>
      <c r="P663" s="165"/>
    </row>
    <row r="664" spans="1:16" ht="12.5">
      <c r="A664" s="204"/>
      <c r="B664" s="205"/>
      <c r="C664" s="201"/>
      <c r="D664" s="201"/>
      <c r="E664" s="201" t="str">
        <f t="shared" si="1"/>
        <v/>
      </c>
      <c r="F664" s="60" t="str">
        <f t="shared" si="23"/>
        <v/>
      </c>
      <c r="G664" s="170" t="str">
        <f t="shared" si="24"/>
        <v/>
      </c>
      <c r="H664" s="206"/>
      <c r="I664" s="173"/>
      <c r="J664" s="178"/>
      <c r="K664" s="178"/>
      <c r="L664" s="165"/>
      <c r="M664" s="173"/>
      <c r="N664" s="178"/>
      <c r="O664" s="173"/>
      <c r="P664" s="165"/>
    </row>
    <row r="665" spans="1:16" ht="12.5">
      <c r="A665" s="204"/>
      <c r="B665" s="205"/>
      <c r="C665" s="201"/>
      <c r="D665" s="201"/>
      <c r="E665" s="201" t="str">
        <f t="shared" si="1"/>
        <v/>
      </c>
      <c r="F665" s="60" t="str">
        <f t="shared" si="23"/>
        <v/>
      </c>
      <c r="G665" s="170" t="str">
        <f t="shared" si="24"/>
        <v/>
      </c>
      <c r="H665" s="206"/>
      <c r="I665" s="173"/>
      <c r="J665" s="178"/>
      <c r="K665" s="178"/>
      <c r="L665" s="165"/>
      <c r="M665" s="173"/>
      <c r="N665" s="178"/>
      <c r="O665" s="173"/>
      <c r="P665" s="165"/>
    </row>
    <row r="666" spans="1:16" ht="12.5">
      <c r="A666" s="204"/>
      <c r="B666" s="205"/>
      <c r="C666" s="201"/>
      <c r="D666" s="201"/>
      <c r="E666" s="201" t="str">
        <f t="shared" si="1"/>
        <v/>
      </c>
      <c r="F666" s="60" t="str">
        <f t="shared" si="23"/>
        <v/>
      </c>
      <c r="G666" s="170" t="str">
        <f t="shared" si="24"/>
        <v/>
      </c>
      <c r="H666" s="206"/>
      <c r="I666" s="173"/>
      <c r="J666" s="178"/>
      <c r="K666" s="178"/>
      <c r="L666" s="165"/>
      <c r="M666" s="173"/>
      <c r="N666" s="178"/>
      <c r="O666" s="173"/>
      <c r="P666" s="165"/>
    </row>
    <row r="667" spans="1:16" ht="12.5">
      <c r="A667" s="204"/>
      <c r="B667" s="205"/>
      <c r="C667" s="201"/>
      <c r="D667" s="201"/>
      <c r="E667" s="201" t="str">
        <f t="shared" si="1"/>
        <v/>
      </c>
      <c r="F667" s="60" t="str">
        <f t="shared" si="23"/>
        <v/>
      </c>
      <c r="G667" s="170" t="str">
        <f t="shared" si="24"/>
        <v/>
      </c>
      <c r="H667" s="206"/>
      <c r="I667" s="173"/>
      <c r="J667" s="178"/>
      <c r="K667" s="178"/>
      <c r="L667" s="165"/>
      <c r="M667" s="173"/>
      <c r="N667" s="178"/>
      <c r="O667" s="173"/>
      <c r="P667" s="165"/>
    </row>
    <row r="668" spans="1:16" ht="12.5">
      <c r="A668" s="204"/>
      <c r="B668" s="205"/>
      <c r="C668" s="201"/>
      <c r="D668" s="201"/>
      <c r="E668" s="201" t="str">
        <f t="shared" si="1"/>
        <v/>
      </c>
      <c r="F668" s="60" t="str">
        <f t="shared" si="23"/>
        <v/>
      </c>
      <c r="G668" s="170" t="str">
        <f t="shared" si="24"/>
        <v/>
      </c>
      <c r="H668" s="206"/>
      <c r="I668" s="173"/>
      <c r="J668" s="178"/>
      <c r="K668" s="178"/>
      <c r="L668" s="165"/>
      <c r="M668" s="173"/>
      <c r="N668" s="178"/>
      <c r="O668" s="173"/>
      <c r="P668" s="165"/>
    </row>
    <row r="669" spans="1:16" ht="12.5">
      <c r="A669" s="204"/>
      <c r="B669" s="205"/>
      <c r="C669" s="201"/>
      <c r="D669" s="201"/>
      <c r="E669" s="201" t="str">
        <f t="shared" si="1"/>
        <v/>
      </c>
      <c r="F669" s="60" t="str">
        <f t="shared" si="23"/>
        <v/>
      </c>
      <c r="G669" s="170" t="str">
        <f t="shared" si="24"/>
        <v/>
      </c>
      <c r="H669" s="206"/>
      <c r="I669" s="173"/>
      <c r="J669" s="178"/>
      <c r="K669" s="178"/>
      <c r="L669" s="165"/>
      <c r="M669" s="173"/>
      <c r="N669" s="178"/>
      <c r="O669" s="173"/>
      <c r="P669" s="165"/>
    </row>
    <row r="670" spans="1:16" ht="12.5">
      <c r="A670" s="204"/>
      <c r="B670" s="205"/>
      <c r="C670" s="201"/>
      <c r="D670" s="201"/>
      <c r="E670" s="201" t="str">
        <f t="shared" si="1"/>
        <v/>
      </c>
      <c r="F670" s="60" t="str">
        <f t="shared" si="23"/>
        <v/>
      </c>
      <c r="G670" s="170" t="str">
        <f t="shared" si="24"/>
        <v/>
      </c>
      <c r="H670" s="206"/>
      <c r="I670" s="173"/>
      <c r="J670" s="178"/>
      <c r="K670" s="178"/>
      <c r="L670" s="165"/>
      <c r="M670" s="173"/>
      <c r="N670" s="178"/>
      <c r="O670" s="173"/>
      <c r="P670" s="165"/>
    </row>
    <row r="671" spans="1:16" ht="12.5">
      <c r="A671" s="204"/>
      <c r="B671" s="205"/>
      <c r="C671" s="201"/>
      <c r="D671" s="201"/>
      <c r="E671" s="201" t="str">
        <f t="shared" si="1"/>
        <v/>
      </c>
      <c r="F671" s="60" t="str">
        <f t="shared" si="23"/>
        <v/>
      </c>
      <c r="G671" s="170" t="str">
        <f t="shared" si="24"/>
        <v/>
      </c>
      <c r="H671" s="206"/>
      <c r="I671" s="173"/>
      <c r="J671" s="178"/>
      <c r="K671" s="178"/>
      <c r="L671" s="165"/>
      <c r="M671" s="173"/>
      <c r="N671" s="178"/>
      <c r="O671" s="173"/>
      <c r="P671" s="165"/>
    </row>
    <row r="672" spans="1:16" ht="12.5">
      <c r="A672" s="204"/>
      <c r="B672" s="205"/>
      <c r="C672" s="201"/>
      <c r="D672" s="201"/>
      <c r="E672" s="201" t="str">
        <f t="shared" si="1"/>
        <v/>
      </c>
      <c r="F672" s="60" t="str">
        <f t="shared" si="23"/>
        <v/>
      </c>
      <c r="G672" s="170" t="str">
        <f t="shared" si="24"/>
        <v/>
      </c>
      <c r="H672" s="206"/>
      <c r="I672" s="173"/>
      <c r="J672" s="178"/>
      <c r="K672" s="178"/>
      <c r="L672" s="165"/>
      <c r="M672" s="173"/>
      <c r="N672" s="178"/>
      <c r="O672" s="173"/>
      <c r="P672" s="165"/>
    </row>
    <row r="673" spans="1:16" ht="12.5">
      <c r="A673" s="204"/>
      <c r="B673" s="205"/>
      <c r="C673" s="201"/>
      <c r="D673" s="201"/>
      <c r="E673" s="201" t="str">
        <f t="shared" si="1"/>
        <v/>
      </c>
      <c r="F673" s="60" t="str">
        <f t="shared" si="23"/>
        <v/>
      </c>
      <c r="G673" s="170" t="str">
        <f t="shared" si="24"/>
        <v/>
      </c>
      <c r="H673" s="206"/>
      <c r="I673" s="173"/>
      <c r="J673" s="178"/>
      <c r="K673" s="178"/>
      <c r="L673" s="165"/>
      <c r="M673" s="173"/>
      <c r="N673" s="178"/>
      <c r="O673" s="173"/>
      <c r="P673" s="165"/>
    </row>
    <row r="674" spans="1:16" ht="12.5">
      <c r="A674" s="204"/>
      <c r="B674" s="205"/>
      <c r="C674" s="201"/>
      <c r="D674" s="201"/>
      <c r="E674" s="201" t="str">
        <f t="shared" si="1"/>
        <v/>
      </c>
      <c r="F674" s="60" t="str">
        <f t="shared" si="23"/>
        <v/>
      </c>
      <c r="G674" s="170" t="str">
        <f t="shared" si="24"/>
        <v/>
      </c>
      <c r="H674" s="206"/>
      <c r="I674" s="173"/>
      <c r="J674" s="178"/>
      <c r="K674" s="178"/>
      <c r="L674" s="165"/>
      <c r="M674" s="173"/>
      <c r="N674" s="178"/>
      <c r="O674" s="173"/>
      <c r="P674" s="165"/>
    </row>
    <row r="675" spans="1:16" ht="12.5">
      <c r="A675" s="204"/>
      <c r="B675" s="205"/>
      <c r="C675" s="201"/>
      <c r="D675" s="201"/>
      <c r="E675" s="201" t="str">
        <f t="shared" si="1"/>
        <v/>
      </c>
      <c r="F675" s="60" t="str">
        <f t="shared" si="23"/>
        <v/>
      </c>
      <c r="G675" s="170" t="str">
        <f t="shared" si="24"/>
        <v/>
      </c>
      <c r="H675" s="206"/>
      <c r="I675" s="173"/>
      <c r="J675" s="178"/>
      <c r="K675" s="178"/>
      <c r="L675" s="165"/>
      <c r="M675" s="173"/>
      <c r="N675" s="178"/>
      <c r="O675" s="173"/>
      <c r="P675" s="165"/>
    </row>
    <row r="676" spans="1:16" ht="12.5">
      <c r="A676" s="204"/>
      <c r="B676" s="205"/>
      <c r="C676" s="201"/>
      <c r="D676" s="201"/>
      <c r="E676" s="201" t="str">
        <f t="shared" si="1"/>
        <v/>
      </c>
      <c r="F676" s="60" t="str">
        <f t="shared" si="23"/>
        <v/>
      </c>
      <c r="G676" s="170" t="str">
        <f t="shared" si="24"/>
        <v/>
      </c>
      <c r="H676" s="206"/>
      <c r="I676" s="173"/>
      <c r="J676" s="178"/>
      <c r="K676" s="178"/>
      <c r="L676" s="165"/>
      <c r="M676" s="173"/>
      <c r="N676" s="178"/>
      <c r="O676" s="173"/>
      <c r="P676" s="165"/>
    </row>
    <row r="677" spans="1:16" ht="12.5">
      <c r="A677" s="204"/>
      <c r="B677" s="205"/>
      <c r="C677" s="201"/>
      <c r="D677" s="201"/>
      <c r="E677" s="201" t="str">
        <f t="shared" si="1"/>
        <v/>
      </c>
      <c r="F677" s="60" t="str">
        <f t="shared" si="23"/>
        <v/>
      </c>
      <c r="G677" s="170" t="str">
        <f t="shared" si="24"/>
        <v/>
      </c>
      <c r="H677" s="206"/>
      <c r="I677" s="173"/>
      <c r="J677" s="178"/>
      <c r="K677" s="178"/>
      <c r="L677" s="165"/>
      <c r="M677" s="173"/>
      <c r="N677" s="178"/>
      <c r="O677" s="173"/>
      <c r="P677" s="165"/>
    </row>
    <row r="678" spans="1:16" ht="12.5">
      <c r="A678" s="204"/>
      <c r="B678" s="205"/>
      <c r="C678" s="201"/>
      <c r="D678" s="201"/>
      <c r="E678" s="201" t="str">
        <f t="shared" si="1"/>
        <v/>
      </c>
      <c r="F678" s="60" t="str">
        <f t="shared" si="23"/>
        <v/>
      </c>
      <c r="G678" s="170" t="str">
        <f t="shared" si="24"/>
        <v/>
      </c>
      <c r="H678" s="206"/>
      <c r="I678" s="173"/>
      <c r="J678" s="178"/>
      <c r="K678" s="178"/>
      <c r="L678" s="165"/>
      <c r="M678" s="173"/>
      <c r="N678" s="178"/>
      <c r="O678" s="173"/>
      <c r="P678" s="165"/>
    </row>
    <row r="679" spans="1:16" ht="12.5">
      <c r="A679" s="204"/>
      <c r="B679" s="205"/>
      <c r="C679" s="201"/>
      <c r="D679" s="201"/>
      <c r="E679" s="201" t="str">
        <f t="shared" si="1"/>
        <v/>
      </c>
      <c r="F679" s="60" t="str">
        <f t="shared" si="23"/>
        <v/>
      </c>
      <c r="G679" s="170" t="str">
        <f t="shared" si="24"/>
        <v/>
      </c>
      <c r="H679" s="206"/>
      <c r="I679" s="173"/>
      <c r="J679" s="178"/>
      <c r="K679" s="178"/>
      <c r="L679" s="165"/>
      <c r="M679" s="173"/>
      <c r="N679" s="178"/>
      <c r="O679" s="173"/>
      <c r="P679" s="165"/>
    </row>
    <row r="680" spans="1:16" ht="12.5">
      <c r="A680" s="204"/>
      <c r="B680" s="205"/>
      <c r="C680" s="201"/>
      <c r="D680" s="201"/>
      <c r="E680" s="201" t="str">
        <f t="shared" si="1"/>
        <v/>
      </c>
      <c r="F680" s="60" t="str">
        <f t="shared" si="23"/>
        <v/>
      </c>
      <c r="G680" s="170" t="str">
        <f t="shared" si="24"/>
        <v/>
      </c>
      <c r="H680" s="206"/>
      <c r="I680" s="173"/>
      <c r="J680" s="178"/>
      <c r="K680" s="178"/>
      <c r="L680" s="165"/>
      <c r="M680" s="173"/>
      <c r="N680" s="178"/>
      <c r="O680" s="173"/>
      <c r="P680" s="165"/>
    </row>
    <row r="681" spans="1:16" ht="12.5">
      <c r="A681" s="204"/>
      <c r="B681" s="205"/>
      <c r="C681" s="201"/>
      <c r="D681" s="201"/>
      <c r="E681" s="201" t="str">
        <f t="shared" si="1"/>
        <v/>
      </c>
      <c r="F681" s="60" t="str">
        <f t="shared" si="23"/>
        <v/>
      </c>
      <c r="G681" s="170" t="str">
        <f t="shared" si="24"/>
        <v/>
      </c>
      <c r="H681" s="206"/>
      <c r="I681" s="173"/>
      <c r="J681" s="178"/>
      <c r="K681" s="178"/>
      <c r="L681" s="165"/>
      <c r="M681" s="173"/>
      <c r="N681" s="178"/>
      <c r="O681" s="173"/>
      <c r="P681" s="165"/>
    </row>
    <row r="682" spans="1:16" ht="12.5">
      <c r="A682" s="204"/>
      <c r="B682" s="205"/>
      <c r="C682" s="201"/>
      <c r="D682" s="201"/>
      <c r="E682" s="201" t="str">
        <f t="shared" si="1"/>
        <v/>
      </c>
      <c r="F682" s="60" t="str">
        <f t="shared" si="23"/>
        <v/>
      </c>
      <c r="G682" s="170" t="str">
        <f t="shared" si="24"/>
        <v/>
      </c>
      <c r="H682" s="206"/>
      <c r="I682" s="173"/>
      <c r="J682" s="178"/>
      <c r="K682" s="178"/>
      <c r="L682" s="165"/>
      <c r="M682" s="173"/>
      <c r="N682" s="178"/>
      <c r="O682" s="173"/>
      <c r="P682" s="165"/>
    </row>
    <row r="683" spans="1:16" ht="12.5">
      <c r="A683" s="204"/>
      <c r="B683" s="205"/>
      <c r="C683" s="201"/>
      <c r="D683" s="201"/>
      <c r="E683" s="201" t="str">
        <f t="shared" si="1"/>
        <v/>
      </c>
      <c r="F683" s="60" t="str">
        <f t="shared" si="23"/>
        <v/>
      </c>
      <c r="G683" s="170" t="str">
        <f t="shared" si="24"/>
        <v/>
      </c>
      <c r="H683" s="206"/>
      <c r="I683" s="173"/>
      <c r="J683" s="178"/>
      <c r="K683" s="178"/>
      <c r="L683" s="165"/>
      <c r="M683" s="173"/>
      <c r="N683" s="178"/>
      <c r="O683" s="173"/>
      <c r="P683" s="165"/>
    </row>
    <row r="684" spans="1:16" ht="12.5">
      <c r="A684" s="204"/>
      <c r="B684" s="205"/>
      <c r="C684" s="201"/>
      <c r="D684" s="201"/>
      <c r="E684" s="201" t="str">
        <f t="shared" si="1"/>
        <v/>
      </c>
      <c r="F684" s="60" t="str">
        <f t="shared" si="23"/>
        <v/>
      </c>
      <c r="G684" s="170" t="str">
        <f t="shared" si="24"/>
        <v/>
      </c>
      <c r="H684" s="206"/>
      <c r="I684" s="173"/>
      <c r="J684" s="178"/>
      <c r="K684" s="178"/>
      <c r="L684" s="165"/>
      <c r="M684" s="173"/>
      <c r="N684" s="178"/>
      <c r="O684" s="173"/>
      <c r="P684" s="165"/>
    </row>
    <row r="685" spans="1:16" ht="12.5">
      <c r="A685" s="204"/>
      <c r="B685" s="205"/>
      <c r="C685" s="201"/>
      <c r="D685" s="201"/>
      <c r="E685" s="201" t="str">
        <f t="shared" si="1"/>
        <v/>
      </c>
      <c r="F685" s="60" t="str">
        <f t="shared" si="23"/>
        <v/>
      </c>
      <c r="G685" s="170" t="str">
        <f t="shared" si="24"/>
        <v/>
      </c>
      <c r="H685" s="206"/>
      <c r="I685" s="173"/>
      <c r="J685" s="178"/>
      <c r="K685" s="178"/>
      <c r="L685" s="165"/>
      <c r="M685" s="173"/>
      <c r="N685" s="178"/>
      <c r="O685" s="173"/>
      <c r="P685" s="165"/>
    </row>
    <row r="686" spans="1:16" ht="12.5">
      <c r="A686" s="204"/>
      <c r="B686" s="205"/>
      <c r="C686" s="201"/>
      <c r="D686" s="201"/>
      <c r="E686" s="201" t="str">
        <f t="shared" si="1"/>
        <v/>
      </c>
      <c r="F686" s="60" t="str">
        <f t="shared" si="23"/>
        <v/>
      </c>
      <c r="G686" s="170" t="str">
        <f t="shared" si="24"/>
        <v/>
      </c>
      <c r="H686" s="206"/>
      <c r="I686" s="173"/>
      <c r="J686" s="178"/>
      <c r="K686" s="178"/>
      <c r="L686" s="165"/>
      <c r="M686" s="173"/>
      <c r="N686" s="178"/>
      <c r="O686" s="173"/>
      <c r="P686" s="165"/>
    </row>
    <row r="687" spans="1:16" ht="12.5">
      <c r="A687" s="204"/>
      <c r="B687" s="205"/>
      <c r="C687" s="201"/>
      <c r="D687" s="201"/>
      <c r="E687" s="201" t="str">
        <f t="shared" si="1"/>
        <v/>
      </c>
      <c r="F687" s="60" t="str">
        <f t="shared" si="23"/>
        <v/>
      </c>
      <c r="G687" s="170" t="str">
        <f t="shared" si="24"/>
        <v/>
      </c>
      <c r="H687" s="206"/>
      <c r="I687" s="173"/>
      <c r="J687" s="178"/>
      <c r="K687" s="178"/>
      <c r="L687" s="165"/>
      <c r="M687" s="173"/>
      <c r="N687" s="178"/>
      <c r="O687" s="173"/>
      <c r="P687" s="165"/>
    </row>
    <row r="688" spans="1:16" ht="12.5">
      <c r="A688" s="204"/>
      <c r="B688" s="205"/>
      <c r="C688" s="201"/>
      <c r="D688" s="201"/>
      <c r="E688" s="201" t="str">
        <f t="shared" si="1"/>
        <v/>
      </c>
      <c r="F688" s="60" t="str">
        <f t="shared" si="23"/>
        <v/>
      </c>
      <c r="G688" s="170" t="str">
        <f t="shared" si="24"/>
        <v/>
      </c>
      <c r="H688" s="206"/>
      <c r="I688" s="173"/>
      <c r="J688" s="178"/>
      <c r="K688" s="178"/>
      <c r="L688" s="165"/>
      <c r="M688" s="173"/>
      <c r="N688" s="178"/>
      <c r="O688" s="173"/>
      <c r="P688" s="165"/>
    </row>
    <row r="689" spans="1:16" ht="12.5">
      <c r="A689" s="204"/>
      <c r="B689" s="205"/>
      <c r="C689" s="201"/>
      <c r="D689" s="201"/>
      <c r="E689" s="201" t="str">
        <f t="shared" si="1"/>
        <v/>
      </c>
      <c r="F689" s="60" t="str">
        <f t="shared" si="23"/>
        <v/>
      </c>
      <c r="G689" s="170" t="str">
        <f t="shared" si="24"/>
        <v/>
      </c>
      <c r="H689" s="206"/>
      <c r="I689" s="173"/>
      <c r="J689" s="178"/>
      <c r="K689" s="178"/>
      <c r="L689" s="165"/>
      <c r="M689" s="173"/>
      <c r="N689" s="178"/>
      <c r="O689" s="173"/>
      <c r="P689" s="165"/>
    </row>
    <row r="690" spans="1:16" ht="12.5">
      <c r="A690" s="204"/>
      <c r="B690" s="205"/>
      <c r="C690" s="201"/>
      <c r="D690" s="201"/>
      <c r="E690" s="201" t="str">
        <f t="shared" si="1"/>
        <v/>
      </c>
      <c r="F690" s="60" t="str">
        <f t="shared" si="23"/>
        <v/>
      </c>
      <c r="G690" s="170" t="str">
        <f t="shared" si="24"/>
        <v/>
      </c>
      <c r="H690" s="206"/>
      <c r="I690" s="173"/>
      <c r="J690" s="178"/>
      <c r="K690" s="178"/>
      <c r="L690" s="165"/>
      <c r="M690" s="173"/>
      <c r="N690" s="178"/>
      <c r="O690" s="173"/>
      <c r="P690" s="165"/>
    </row>
    <row r="691" spans="1:16" ht="12.5">
      <c r="A691" s="204"/>
      <c r="B691" s="205"/>
      <c r="C691" s="201"/>
      <c r="D691" s="201"/>
      <c r="E691" s="201" t="str">
        <f t="shared" si="1"/>
        <v/>
      </c>
      <c r="F691" s="60" t="str">
        <f t="shared" si="23"/>
        <v/>
      </c>
      <c r="G691" s="170" t="str">
        <f t="shared" si="24"/>
        <v/>
      </c>
      <c r="H691" s="206"/>
      <c r="I691" s="173"/>
      <c r="J691" s="178"/>
      <c r="K691" s="178"/>
      <c r="L691" s="165"/>
      <c r="M691" s="173"/>
      <c r="N691" s="178"/>
      <c r="O691" s="173"/>
      <c r="P691" s="165"/>
    </row>
    <row r="692" spans="1:16" ht="12.5">
      <c r="A692" s="204"/>
      <c r="B692" s="205"/>
      <c r="C692" s="201"/>
      <c r="D692" s="201"/>
      <c r="E692" s="201" t="str">
        <f t="shared" si="1"/>
        <v/>
      </c>
      <c r="F692" s="60" t="str">
        <f t="shared" si="23"/>
        <v/>
      </c>
      <c r="G692" s="170" t="str">
        <f t="shared" si="24"/>
        <v/>
      </c>
      <c r="H692" s="206"/>
      <c r="I692" s="173"/>
      <c r="J692" s="178"/>
      <c r="K692" s="178"/>
      <c r="L692" s="165"/>
      <c r="M692" s="173"/>
      <c r="N692" s="178"/>
      <c r="O692" s="173"/>
      <c r="P692" s="165"/>
    </row>
    <row r="693" spans="1:16" ht="12.5">
      <c r="A693" s="204"/>
      <c r="B693" s="205"/>
      <c r="C693" s="201"/>
      <c r="D693" s="201"/>
      <c r="E693" s="201" t="str">
        <f t="shared" si="1"/>
        <v/>
      </c>
      <c r="F693" s="60" t="str">
        <f t="shared" si="23"/>
        <v/>
      </c>
      <c r="G693" s="170" t="str">
        <f t="shared" si="24"/>
        <v/>
      </c>
      <c r="H693" s="206"/>
      <c r="I693" s="173"/>
      <c r="J693" s="178"/>
      <c r="K693" s="178"/>
      <c r="L693" s="165"/>
      <c r="M693" s="173"/>
      <c r="N693" s="178"/>
      <c r="O693" s="173"/>
      <c r="P693" s="165"/>
    </row>
    <row r="694" spans="1:16" ht="12.5">
      <c r="A694" s="204"/>
      <c r="B694" s="205"/>
      <c r="C694" s="201"/>
      <c r="D694" s="201"/>
      <c r="E694" s="201" t="str">
        <f t="shared" si="1"/>
        <v/>
      </c>
      <c r="F694" s="60" t="str">
        <f t="shared" si="23"/>
        <v/>
      </c>
      <c r="G694" s="170" t="str">
        <f t="shared" si="24"/>
        <v/>
      </c>
      <c r="H694" s="206"/>
      <c r="I694" s="173"/>
      <c r="J694" s="178"/>
      <c r="K694" s="178"/>
      <c r="L694" s="165"/>
      <c r="M694" s="173"/>
      <c r="N694" s="178"/>
      <c r="O694" s="173"/>
      <c r="P694" s="165"/>
    </row>
    <row r="695" spans="1:16" ht="12.5">
      <c r="A695" s="204"/>
      <c r="B695" s="205"/>
      <c r="C695" s="201"/>
      <c r="D695" s="201"/>
      <c r="E695" s="201" t="str">
        <f t="shared" si="1"/>
        <v/>
      </c>
      <c r="F695" s="60" t="str">
        <f t="shared" si="23"/>
        <v/>
      </c>
      <c r="G695" s="170" t="str">
        <f t="shared" si="24"/>
        <v/>
      </c>
      <c r="H695" s="206"/>
      <c r="I695" s="173"/>
      <c r="J695" s="178"/>
      <c r="K695" s="178"/>
      <c r="L695" s="165"/>
      <c r="M695" s="173"/>
      <c r="N695" s="178"/>
      <c r="O695" s="173"/>
      <c r="P695" s="165"/>
    </row>
    <row r="696" spans="1:16" ht="12.5">
      <c r="A696" s="204"/>
      <c r="B696" s="205"/>
      <c r="C696" s="201"/>
      <c r="D696" s="201"/>
      <c r="E696" s="201" t="str">
        <f t="shared" si="1"/>
        <v/>
      </c>
      <c r="F696" s="60" t="str">
        <f t="shared" si="23"/>
        <v/>
      </c>
      <c r="G696" s="170" t="str">
        <f t="shared" si="24"/>
        <v/>
      </c>
      <c r="H696" s="206"/>
      <c r="I696" s="173"/>
      <c r="J696" s="178"/>
      <c r="K696" s="178"/>
      <c r="L696" s="165"/>
      <c r="M696" s="173"/>
      <c r="N696" s="178"/>
      <c r="O696" s="173"/>
      <c r="P696" s="165"/>
    </row>
    <row r="697" spans="1:16" ht="12.5">
      <c r="A697" s="204"/>
      <c r="B697" s="205"/>
      <c r="C697" s="201"/>
      <c r="D697" s="201"/>
      <c r="E697" s="201" t="str">
        <f t="shared" si="1"/>
        <v/>
      </c>
      <c r="F697" s="60" t="str">
        <f t="shared" si="23"/>
        <v/>
      </c>
      <c r="G697" s="170" t="str">
        <f t="shared" si="24"/>
        <v/>
      </c>
      <c r="H697" s="206"/>
      <c r="I697" s="173"/>
      <c r="J697" s="178"/>
      <c r="K697" s="178"/>
      <c r="L697" s="165"/>
      <c r="M697" s="173"/>
      <c r="N697" s="178"/>
      <c r="O697" s="173"/>
      <c r="P697" s="165"/>
    </row>
    <row r="698" spans="1:16" ht="12.5">
      <c r="A698" s="204"/>
      <c r="B698" s="205"/>
      <c r="C698" s="201"/>
      <c r="D698" s="201"/>
      <c r="E698" s="201" t="str">
        <f t="shared" si="1"/>
        <v/>
      </c>
      <c r="F698" s="60" t="str">
        <f t="shared" si="23"/>
        <v/>
      </c>
      <c r="G698" s="170" t="str">
        <f t="shared" si="24"/>
        <v/>
      </c>
      <c r="H698" s="206"/>
      <c r="I698" s="173"/>
      <c r="J698" s="178"/>
      <c r="K698" s="178"/>
      <c r="L698" s="165"/>
      <c r="M698" s="173"/>
      <c r="N698" s="178"/>
      <c r="O698" s="173"/>
      <c r="P698" s="165"/>
    </row>
    <row r="699" spans="1:16" ht="12.5">
      <c r="A699" s="204"/>
      <c r="B699" s="205"/>
      <c r="C699" s="201"/>
      <c r="D699" s="201"/>
      <c r="E699" s="201" t="str">
        <f t="shared" si="1"/>
        <v/>
      </c>
      <c r="F699" s="60" t="str">
        <f t="shared" si="23"/>
        <v/>
      </c>
      <c r="G699" s="170" t="str">
        <f t="shared" si="24"/>
        <v/>
      </c>
      <c r="H699" s="206"/>
      <c r="I699" s="173"/>
      <c r="J699" s="178"/>
      <c r="K699" s="178"/>
      <c r="L699" s="165"/>
      <c r="M699" s="173"/>
      <c r="N699" s="178"/>
      <c r="O699" s="173"/>
      <c r="P699" s="165"/>
    </row>
    <row r="700" spans="1:16" ht="12.5">
      <c r="A700" s="204"/>
      <c r="B700" s="205"/>
      <c r="C700" s="201"/>
      <c r="D700" s="201"/>
      <c r="E700" s="201" t="str">
        <f t="shared" si="1"/>
        <v/>
      </c>
      <c r="F700" s="60" t="str">
        <f t="shared" si="23"/>
        <v/>
      </c>
      <c r="G700" s="170" t="str">
        <f t="shared" si="24"/>
        <v/>
      </c>
      <c r="H700" s="206"/>
      <c r="I700" s="173"/>
      <c r="J700" s="178"/>
      <c r="K700" s="178"/>
      <c r="L700" s="165"/>
      <c r="M700" s="173"/>
      <c r="N700" s="178"/>
      <c r="O700" s="173"/>
      <c r="P700" s="165"/>
    </row>
    <row r="701" spans="1:16" ht="12.5">
      <c r="A701" s="204"/>
      <c r="B701" s="205"/>
      <c r="C701" s="201"/>
      <c r="D701" s="201"/>
      <c r="E701" s="201" t="str">
        <f t="shared" si="1"/>
        <v/>
      </c>
      <c r="F701" s="60" t="str">
        <f t="shared" si="23"/>
        <v/>
      </c>
      <c r="G701" s="170" t="str">
        <f t="shared" si="24"/>
        <v/>
      </c>
      <c r="H701" s="206"/>
      <c r="I701" s="173"/>
      <c r="J701" s="178"/>
      <c r="K701" s="178"/>
      <c r="L701" s="165"/>
      <c r="M701" s="173"/>
      <c r="N701" s="178"/>
      <c r="O701" s="173"/>
      <c r="P701" s="165"/>
    </row>
    <row r="702" spans="1:16" ht="12.5">
      <c r="A702" s="204"/>
      <c r="B702" s="205"/>
      <c r="C702" s="201"/>
      <c r="D702" s="201"/>
      <c r="E702" s="201" t="str">
        <f t="shared" si="1"/>
        <v/>
      </c>
      <c r="F702" s="60" t="str">
        <f t="shared" si="23"/>
        <v/>
      </c>
      <c r="G702" s="170" t="str">
        <f t="shared" si="24"/>
        <v/>
      </c>
      <c r="H702" s="206"/>
      <c r="I702" s="173"/>
      <c r="J702" s="178"/>
      <c r="K702" s="178"/>
      <c r="L702" s="165"/>
      <c r="M702" s="173"/>
      <c r="N702" s="178"/>
      <c r="O702" s="173"/>
      <c r="P702" s="165"/>
    </row>
    <row r="703" spans="1:16" ht="12.5">
      <c r="A703" s="204"/>
      <c r="B703" s="205"/>
      <c r="C703" s="201"/>
      <c r="D703" s="201"/>
      <c r="E703" s="201" t="str">
        <f t="shared" si="1"/>
        <v/>
      </c>
      <c r="F703" s="60" t="str">
        <f t="shared" si="23"/>
        <v/>
      </c>
      <c r="G703" s="170" t="str">
        <f t="shared" si="24"/>
        <v/>
      </c>
      <c r="H703" s="206"/>
      <c r="I703" s="173"/>
      <c r="J703" s="178"/>
      <c r="K703" s="178"/>
      <c r="L703" s="165"/>
      <c r="M703" s="173"/>
      <c r="N703" s="178"/>
      <c r="O703" s="173"/>
      <c r="P703" s="165"/>
    </row>
    <row r="704" spans="1:16" ht="12.5">
      <c r="A704" s="204"/>
      <c r="B704" s="205"/>
      <c r="C704" s="201"/>
      <c r="D704" s="201"/>
      <c r="E704" s="201" t="str">
        <f t="shared" si="1"/>
        <v/>
      </c>
      <c r="F704" s="60" t="str">
        <f t="shared" si="23"/>
        <v/>
      </c>
      <c r="G704" s="170" t="str">
        <f t="shared" si="24"/>
        <v/>
      </c>
      <c r="H704" s="206"/>
      <c r="I704" s="173"/>
      <c r="J704" s="178"/>
      <c r="K704" s="178"/>
      <c r="L704" s="165"/>
      <c r="M704" s="173"/>
      <c r="N704" s="178"/>
      <c r="O704" s="173"/>
      <c r="P704" s="165"/>
    </row>
    <row r="705" spans="1:16" ht="12.5">
      <c r="A705" s="204"/>
      <c r="B705" s="205"/>
      <c r="C705" s="201"/>
      <c r="D705" s="201"/>
      <c r="E705" s="201" t="str">
        <f t="shared" si="1"/>
        <v/>
      </c>
      <c r="F705" s="60" t="str">
        <f t="shared" si="23"/>
        <v/>
      </c>
      <c r="G705" s="170" t="str">
        <f t="shared" si="24"/>
        <v/>
      </c>
      <c r="H705" s="206"/>
      <c r="I705" s="173"/>
      <c r="J705" s="178"/>
      <c r="K705" s="178"/>
      <c r="L705" s="165"/>
      <c r="M705" s="173"/>
      <c r="N705" s="178"/>
      <c r="O705" s="173"/>
      <c r="P705" s="165"/>
    </row>
    <row r="706" spans="1:16" ht="12.5">
      <c r="A706" s="204"/>
      <c r="B706" s="205"/>
      <c r="C706" s="201"/>
      <c r="D706" s="201"/>
      <c r="E706" s="201" t="str">
        <f t="shared" si="1"/>
        <v/>
      </c>
      <c r="F706" s="60" t="str">
        <f t="shared" si="23"/>
        <v/>
      </c>
      <c r="G706" s="170" t="str">
        <f t="shared" si="24"/>
        <v/>
      </c>
      <c r="H706" s="206"/>
      <c r="I706" s="173"/>
      <c r="J706" s="178"/>
      <c r="K706" s="178"/>
      <c r="L706" s="165"/>
      <c r="M706" s="173"/>
      <c r="N706" s="178"/>
      <c r="O706" s="173"/>
      <c r="P706" s="165"/>
    </row>
    <row r="707" spans="1:16" ht="12.5">
      <c r="A707" s="204"/>
      <c r="B707" s="205"/>
      <c r="C707" s="201"/>
      <c r="D707" s="201"/>
      <c r="E707" s="201" t="str">
        <f t="shared" si="1"/>
        <v/>
      </c>
      <c r="F707" s="60" t="str">
        <f t="shared" si="23"/>
        <v/>
      </c>
      <c r="G707" s="170" t="str">
        <f t="shared" si="24"/>
        <v/>
      </c>
      <c r="H707" s="206"/>
      <c r="I707" s="173"/>
      <c r="J707" s="178"/>
      <c r="K707" s="178"/>
      <c r="L707" s="165"/>
      <c r="M707" s="173"/>
      <c r="N707" s="178"/>
      <c r="O707" s="173"/>
      <c r="P707" s="165"/>
    </row>
    <row r="708" spans="1:16" ht="12.5">
      <c r="A708" s="204"/>
      <c r="B708" s="205"/>
      <c r="C708" s="201"/>
      <c r="D708" s="201"/>
      <c r="E708" s="201" t="str">
        <f t="shared" si="1"/>
        <v/>
      </c>
      <c r="F708" s="60" t="str">
        <f t="shared" si="23"/>
        <v/>
      </c>
      <c r="G708" s="170" t="str">
        <f t="shared" si="24"/>
        <v/>
      </c>
      <c r="H708" s="206"/>
      <c r="I708" s="173"/>
      <c r="J708" s="178"/>
      <c r="K708" s="178"/>
      <c r="L708" s="165"/>
      <c r="M708" s="173"/>
      <c r="N708" s="178"/>
      <c r="O708" s="173"/>
      <c r="P708" s="165"/>
    </row>
    <row r="709" spans="1:16" ht="12.5">
      <c r="A709" s="204"/>
      <c r="B709" s="205"/>
      <c r="C709" s="201"/>
      <c r="D709" s="201"/>
      <c r="E709" s="201" t="str">
        <f t="shared" si="1"/>
        <v/>
      </c>
      <c r="F709" s="60" t="str">
        <f t="shared" si="23"/>
        <v/>
      </c>
      <c r="G709" s="170" t="str">
        <f t="shared" si="24"/>
        <v/>
      </c>
      <c r="H709" s="206"/>
      <c r="I709" s="173"/>
      <c r="J709" s="178"/>
      <c r="K709" s="178"/>
      <c r="L709" s="165"/>
      <c r="M709" s="173"/>
      <c r="N709" s="178"/>
      <c r="O709" s="173"/>
      <c r="P709" s="165"/>
    </row>
    <row r="710" spans="1:16" ht="12.5">
      <c r="A710" s="204"/>
      <c r="B710" s="205"/>
      <c r="C710" s="201"/>
      <c r="D710" s="201"/>
      <c r="E710" s="201" t="str">
        <f t="shared" si="1"/>
        <v/>
      </c>
      <c r="F710" s="60" t="str">
        <f t="shared" si="23"/>
        <v/>
      </c>
      <c r="G710" s="170" t="str">
        <f t="shared" si="24"/>
        <v/>
      </c>
      <c r="H710" s="206"/>
      <c r="I710" s="173"/>
      <c r="J710" s="178"/>
      <c r="K710" s="178"/>
      <c r="L710" s="165"/>
      <c r="M710" s="173"/>
      <c r="N710" s="178"/>
      <c r="O710" s="173"/>
      <c r="P710" s="165"/>
    </row>
    <row r="711" spans="1:16" ht="12.5">
      <c r="A711" s="204"/>
      <c r="B711" s="205"/>
      <c r="C711" s="201"/>
      <c r="D711" s="201"/>
      <c r="E711" s="201" t="str">
        <f t="shared" si="1"/>
        <v/>
      </c>
      <c r="F711" s="60" t="str">
        <f t="shared" ref="F711:F774" si="25">IF(NOT(ISBLANK($K711)),itemClassificationScheme,"")</f>
        <v/>
      </c>
      <c r="G711" s="170" t="str">
        <f t="shared" ref="G711:G774" si="26">IF(NOT(ISBLANK($P711)),currency,"")</f>
        <v/>
      </c>
      <c r="H711" s="206"/>
      <c r="I711" s="173"/>
      <c r="J711" s="178"/>
      <c r="K711" s="178"/>
      <c r="L711" s="165"/>
      <c r="M711" s="173"/>
      <c r="N711" s="178"/>
      <c r="O711" s="173"/>
      <c r="P711" s="165"/>
    </row>
    <row r="712" spans="1:16" ht="12.5">
      <c r="A712" s="204"/>
      <c r="B712" s="205"/>
      <c r="C712" s="201"/>
      <c r="D712" s="201"/>
      <c r="E712" s="201" t="str">
        <f t="shared" si="1"/>
        <v/>
      </c>
      <c r="F712" s="60" t="str">
        <f t="shared" si="25"/>
        <v/>
      </c>
      <c r="G712" s="170" t="str">
        <f t="shared" si="26"/>
        <v/>
      </c>
      <c r="H712" s="206"/>
      <c r="I712" s="173"/>
      <c r="J712" s="178"/>
      <c r="K712" s="178"/>
      <c r="L712" s="165"/>
      <c r="M712" s="173"/>
      <c r="N712" s="178"/>
      <c r="O712" s="173"/>
      <c r="P712" s="165"/>
    </row>
    <row r="713" spans="1:16" ht="12.5">
      <c r="A713" s="204"/>
      <c r="B713" s="205"/>
      <c r="C713" s="201"/>
      <c r="D713" s="201"/>
      <c r="E713" s="201" t="str">
        <f t="shared" si="1"/>
        <v/>
      </c>
      <c r="F713" s="60" t="str">
        <f t="shared" si="25"/>
        <v/>
      </c>
      <c r="G713" s="170" t="str">
        <f t="shared" si="26"/>
        <v/>
      </c>
      <c r="H713" s="206"/>
      <c r="I713" s="173"/>
      <c r="J713" s="178"/>
      <c r="K713" s="178"/>
      <c r="L713" s="165"/>
      <c r="M713" s="173"/>
      <c r="N713" s="178"/>
      <c r="O713" s="173"/>
      <c r="P713" s="165"/>
    </row>
    <row r="714" spans="1:16" ht="12.5">
      <c r="A714" s="204"/>
      <c r="B714" s="205"/>
      <c r="C714" s="201"/>
      <c r="D714" s="201"/>
      <c r="E714" s="201" t="str">
        <f t="shared" si="1"/>
        <v/>
      </c>
      <c r="F714" s="60" t="str">
        <f t="shared" si="25"/>
        <v/>
      </c>
      <c r="G714" s="170" t="str">
        <f t="shared" si="26"/>
        <v/>
      </c>
      <c r="H714" s="206"/>
      <c r="I714" s="173"/>
      <c r="J714" s="178"/>
      <c r="K714" s="178"/>
      <c r="L714" s="165"/>
      <c r="M714" s="173"/>
      <c r="N714" s="178"/>
      <c r="O714" s="173"/>
      <c r="P714" s="165"/>
    </row>
    <row r="715" spans="1:16" ht="12.5">
      <c r="A715" s="204"/>
      <c r="B715" s="205"/>
      <c r="C715" s="201"/>
      <c r="D715" s="201"/>
      <c r="E715" s="201" t="str">
        <f t="shared" si="1"/>
        <v/>
      </c>
      <c r="F715" s="60" t="str">
        <f t="shared" si="25"/>
        <v/>
      </c>
      <c r="G715" s="170" t="str">
        <f t="shared" si="26"/>
        <v/>
      </c>
      <c r="H715" s="206"/>
      <c r="I715" s="173"/>
      <c r="J715" s="178"/>
      <c r="K715" s="178"/>
      <c r="L715" s="165"/>
      <c r="M715" s="173"/>
      <c r="N715" s="178"/>
      <c r="O715" s="173"/>
      <c r="P715" s="165"/>
    </row>
    <row r="716" spans="1:16" ht="12.5">
      <c r="A716" s="204"/>
      <c r="B716" s="205"/>
      <c r="C716" s="201"/>
      <c r="D716" s="201"/>
      <c r="E716" s="201" t="str">
        <f t="shared" si="1"/>
        <v/>
      </c>
      <c r="F716" s="60" t="str">
        <f t="shared" si="25"/>
        <v/>
      </c>
      <c r="G716" s="170" t="str">
        <f t="shared" si="26"/>
        <v/>
      </c>
      <c r="H716" s="206"/>
      <c r="I716" s="173"/>
      <c r="J716" s="178"/>
      <c r="K716" s="178"/>
      <c r="L716" s="165"/>
      <c r="M716" s="173"/>
      <c r="N716" s="178"/>
      <c r="O716" s="173"/>
      <c r="P716" s="165"/>
    </row>
    <row r="717" spans="1:16" ht="12.5">
      <c r="A717" s="204"/>
      <c r="B717" s="205"/>
      <c r="C717" s="201"/>
      <c r="D717" s="201"/>
      <c r="E717" s="201" t="str">
        <f t="shared" si="1"/>
        <v/>
      </c>
      <c r="F717" s="60" t="str">
        <f t="shared" si="25"/>
        <v/>
      </c>
      <c r="G717" s="170" t="str">
        <f t="shared" si="26"/>
        <v/>
      </c>
      <c r="H717" s="206"/>
      <c r="I717" s="173"/>
      <c r="J717" s="178"/>
      <c r="K717" s="178"/>
      <c r="L717" s="165"/>
      <c r="M717" s="173"/>
      <c r="N717" s="178"/>
      <c r="O717" s="173"/>
      <c r="P717" s="165"/>
    </row>
    <row r="718" spans="1:16" ht="12.5">
      <c r="A718" s="204"/>
      <c r="B718" s="205"/>
      <c r="C718" s="201"/>
      <c r="D718" s="201"/>
      <c r="E718" s="201" t="str">
        <f t="shared" si="1"/>
        <v/>
      </c>
      <c r="F718" s="60" t="str">
        <f t="shared" si="25"/>
        <v/>
      </c>
      <c r="G718" s="170" t="str">
        <f t="shared" si="26"/>
        <v/>
      </c>
      <c r="H718" s="206"/>
      <c r="I718" s="173"/>
      <c r="J718" s="178"/>
      <c r="K718" s="178"/>
      <c r="L718" s="165"/>
      <c r="M718" s="173"/>
      <c r="N718" s="178"/>
      <c r="O718" s="173"/>
      <c r="P718" s="165"/>
    </row>
    <row r="719" spans="1:16" ht="12.5">
      <c r="A719" s="204"/>
      <c r="B719" s="205"/>
      <c r="C719" s="201"/>
      <c r="D719" s="201"/>
      <c r="E719" s="201" t="str">
        <f t="shared" si="1"/>
        <v/>
      </c>
      <c r="F719" s="60" t="str">
        <f t="shared" si="25"/>
        <v/>
      </c>
      <c r="G719" s="170" t="str">
        <f t="shared" si="26"/>
        <v/>
      </c>
      <c r="H719" s="206"/>
      <c r="I719" s="173"/>
      <c r="J719" s="178"/>
      <c r="K719" s="178"/>
      <c r="L719" s="165"/>
      <c r="M719" s="173"/>
      <c r="N719" s="178"/>
      <c r="O719" s="173"/>
      <c r="P719" s="165"/>
    </row>
    <row r="720" spans="1:16" ht="12.5">
      <c r="A720" s="204"/>
      <c r="B720" s="205"/>
      <c r="C720" s="201"/>
      <c r="D720" s="201"/>
      <c r="E720" s="201" t="str">
        <f t="shared" si="1"/>
        <v/>
      </c>
      <c r="F720" s="60" t="str">
        <f t="shared" si="25"/>
        <v/>
      </c>
      <c r="G720" s="170" t="str">
        <f t="shared" si="26"/>
        <v/>
      </c>
      <c r="H720" s="206"/>
      <c r="I720" s="173"/>
      <c r="J720" s="178"/>
      <c r="K720" s="178"/>
      <c r="L720" s="165"/>
      <c r="M720" s="173"/>
      <c r="N720" s="178"/>
      <c r="O720" s="173"/>
      <c r="P720" s="165"/>
    </row>
    <row r="721" spans="1:16" ht="12.5">
      <c r="A721" s="204"/>
      <c r="B721" s="205"/>
      <c r="C721" s="201"/>
      <c r="D721" s="201"/>
      <c r="E721" s="201" t="str">
        <f t="shared" si="1"/>
        <v/>
      </c>
      <c r="F721" s="60" t="str">
        <f t="shared" si="25"/>
        <v/>
      </c>
      <c r="G721" s="170" t="str">
        <f t="shared" si="26"/>
        <v/>
      </c>
      <c r="H721" s="206"/>
      <c r="I721" s="173"/>
      <c r="J721" s="178"/>
      <c r="K721" s="178"/>
      <c r="L721" s="165"/>
      <c r="M721" s="173"/>
      <c r="N721" s="178"/>
      <c r="O721" s="173"/>
      <c r="P721" s="165"/>
    </row>
    <row r="722" spans="1:16" ht="12.5">
      <c r="A722" s="204"/>
      <c r="B722" s="205"/>
      <c r="C722" s="201"/>
      <c r="D722" s="201"/>
      <c r="E722" s="201" t="str">
        <f t="shared" si="1"/>
        <v/>
      </c>
      <c r="F722" s="60" t="str">
        <f t="shared" si="25"/>
        <v/>
      </c>
      <c r="G722" s="170" t="str">
        <f t="shared" si="26"/>
        <v/>
      </c>
      <c r="H722" s="206"/>
      <c r="I722" s="173"/>
      <c r="J722" s="178"/>
      <c r="K722" s="178"/>
      <c r="L722" s="165"/>
      <c r="M722" s="173"/>
      <c r="N722" s="178"/>
      <c r="O722" s="173"/>
      <c r="P722" s="165"/>
    </row>
    <row r="723" spans="1:16" ht="12.5">
      <c r="A723" s="204"/>
      <c r="B723" s="205"/>
      <c r="C723" s="201"/>
      <c r="D723" s="201"/>
      <c r="E723" s="201" t="str">
        <f t="shared" si="1"/>
        <v/>
      </c>
      <c r="F723" s="60" t="str">
        <f t="shared" si="25"/>
        <v/>
      </c>
      <c r="G723" s="170" t="str">
        <f t="shared" si="26"/>
        <v/>
      </c>
      <c r="H723" s="206"/>
      <c r="I723" s="173"/>
      <c r="J723" s="178"/>
      <c r="K723" s="178"/>
      <c r="L723" s="165"/>
      <c r="M723" s="173"/>
      <c r="N723" s="178"/>
      <c r="O723" s="173"/>
      <c r="P723" s="165"/>
    </row>
    <row r="724" spans="1:16" ht="12.5">
      <c r="A724" s="204"/>
      <c r="B724" s="205"/>
      <c r="C724" s="201"/>
      <c r="D724" s="201"/>
      <c r="E724" s="201" t="str">
        <f t="shared" si="1"/>
        <v/>
      </c>
      <c r="F724" s="60" t="str">
        <f t="shared" si="25"/>
        <v/>
      </c>
      <c r="G724" s="170" t="str">
        <f t="shared" si="26"/>
        <v/>
      </c>
      <c r="H724" s="206"/>
      <c r="I724" s="173"/>
      <c r="J724" s="178"/>
      <c r="K724" s="178"/>
      <c r="L724" s="165"/>
      <c r="M724" s="173"/>
      <c r="N724" s="178"/>
      <c r="O724" s="173"/>
      <c r="P724" s="165"/>
    </row>
    <row r="725" spans="1:16" ht="12.5">
      <c r="A725" s="204"/>
      <c r="B725" s="205"/>
      <c r="C725" s="201"/>
      <c r="D725" s="201"/>
      <c r="E725" s="201" t="str">
        <f t="shared" si="1"/>
        <v/>
      </c>
      <c r="F725" s="60" t="str">
        <f t="shared" si="25"/>
        <v/>
      </c>
      <c r="G725" s="170" t="str">
        <f t="shared" si="26"/>
        <v/>
      </c>
      <c r="H725" s="206"/>
      <c r="I725" s="173"/>
      <c r="J725" s="178"/>
      <c r="K725" s="178"/>
      <c r="L725" s="165"/>
      <c r="M725" s="173"/>
      <c r="N725" s="178"/>
      <c r="O725" s="173"/>
      <c r="P725" s="165"/>
    </row>
    <row r="726" spans="1:16" ht="12.5">
      <c r="A726" s="204"/>
      <c r="B726" s="205"/>
      <c r="C726" s="201"/>
      <c r="D726" s="201"/>
      <c r="E726" s="201" t="str">
        <f t="shared" si="1"/>
        <v/>
      </c>
      <c r="F726" s="60" t="str">
        <f t="shared" si="25"/>
        <v/>
      </c>
      <c r="G726" s="170" t="str">
        <f t="shared" si="26"/>
        <v/>
      </c>
      <c r="H726" s="206"/>
      <c r="I726" s="173"/>
      <c r="J726" s="178"/>
      <c r="K726" s="178"/>
      <c r="L726" s="165"/>
      <c r="M726" s="173"/>
      <c r="N726" s="178"/>
      <c r="O726" s="173"/>
      <c r="P726" s="165"/>
    </row>
    <row r="727" spans="1:16" ht="12.5">
      <c r="A727" s="204"/>
      <c r="B727" s="205"/>
      <c r="C727" s="201"/>
      <c r="D727" s="201"/>
      <c r="E727" s="201" t="str">
        <f t="shared" si="1"/>
        <v/>
      </c>
      <c r="F727" s="60" t="str">
        <f t="shared" si="25"/>
        <v/>
      </c>
      <c r="G727" s="170" t="str">
        <f t="shared" si="26"/>
        <v/>
      </c>
      <c r="H727" s="206"/>
      <c r="I727" s="173"/>
      <c r="J727" s="178"/>
      <c r="K727" s="178"/>
      <c r="L727" s="165"/>
      <c r="M727" s="173"/>
      <c r="N727" s="178"/>
      <c r="O727" s="173"/>
      <c r="P727" s="165"/>
    </row>
    <row r="728" spans="1:16" ht="12.5">
      <c r="A728" s="204"/>
      <c r="B728" s="205"/>
      <c r="C728" s="201"/>
      <c r="D728" s="201"/>
      <c r="E728" s="201" t="str">
        <f t="shared" si="1"/>
        <v/>
      </c>
      <c r="F728" s="60" t="str">
        <f t="shared" si="25"/>
        <v/>
      </c>
      <c r="G728" s="170" t="str">
        <f t="shared" si="26"/>
        <v/>
      </c>
      <c r="H728" s="206"/>
      <c r="I728" s="173"/>
      <c r="J728" s="178"/>
      <c r="K728" s="178"/>
      <c r="L728" s="165"/>
      <c r="M728" s="173"/>
      <c r="N728" s="178"/>
      <c r="O728" s="173"/>
      <c r="P728" s="165"/>
    </row>
    <row r="729" spans="1:16" ht="12.5">
      <c r="A729" s="204"/>
      <c r="B729" s="205"/>
      <c r="C729" s="201"/>
      <c r="D729" s="201"/>
      <c r="E729" s="201" t="str">
        <f t="shared" si="1"/>
        <v/>
      </c>
      <c r="F729" s="60" t="str">
        <f t="shared" si="25"/>
        <v/>
      </c>
      <c r="G729" s="170" t="str">
        <f t="shared" si="26"/>
        <v/>
      </c>
      <c r="H729" s="206"/>
      <c r="I729" s="173"/>
      <c r="J729" s="178"/>
      <c r="K729" s="178"/>
      <c r="L729" s="165"/>
      <c r="M729" s="173"/>
      <c r="N729" s="178"/>
      <c r="O729" s="173"/>
      <c r="P729" s="165"/>
    </row>
    <row r="730" spans="1:16" ht="12.5">
      <c r="A730" s="204"/>
      <c r="B730" s="205"/>
      <c r="C730" s="201"/>
      <c r="D730" s="201"/>
      <c r="E730" s="201" t="str">
        <f t="shared" si="1"/>
        <v/>
      </c>
      <c r="F730" s="60" t="str">
        <f t="shared" si="25"/>
        <v/>
      </c>
      <c r="G730" s="170" t="str">
        <f t="shared" si="26"/>
        <v/>
      </c>
      <c r="H730" s="206"/>
      <c r="I730" s="173"/>
      <c r="J730" s="178"/>
      <c r="K730" s="178"/>
      <c r="L730" s="165"/>
      <c r="M730" s="173"/>
      <c r="N730" s="178"/>
      <c r="O730" s="173"/>
      <c r="P730" s="165"/>
    </row>
    <row r="731" spans="1:16" ht="12.5">
      <c r="A731" s="204"/>
      <c r="B731" s="205"/>
      <c r="C731" s="201"/>
      <c r="D731" s="201"/>
      <c r="E731" s="201" t="str">
        <f t="shared" si="1"/>
        <v/>
      </c>
      <c r="F731" s="60" t="str">
        <f t="shared" si="25"/>
        <v/>
      </c>
      <c r="G731" s="170" t="str">
        <f t="shared" si="26"/>
        <v/>
      </c>
      <c r="H731" s="206"/>
      <c r="I731" s="173"/>
      <c r="J731" s="178"/>
      <c r="K731" s="178"/>
      <c r="L731" s="165"/>
      <c r="M731" s="173"/>
      <c r="N731" s="178"/>
      <c r="O731" s="173"/>
      <c r="P731" s="165"/>
    </row>
    <row r="732" spans="1:16" ht="12.5">
      <c r="A732" s="204"/>
      <c r="B732" s="205"/>
      <c r="C732" s="201"/>
      <c r="D732" s="201"/>
      <c r="E732" s="201" t="str">
        <f t="shared" si="1"/>
        <v/>
      </c>
      <c r="F732" s="60" t="str">
        <f t="shared" si="25"/>
        <v/>
      </c>
      <c r="G732" s="170" t="str">
        <f t="shared" si="26"/>
        <v/>
      </c>
      <c r="H732" s="206"/>
      <c r="I732" s="173"/>
      <c r="J732" s="178"/>
      <c r="K732" s="178"/>
      <c r="L732" s="165"/>
      <c r="M732" s="173"/>
      <c r="N732" s="178"/>
      <c r="O732" s="173"/>
      <c r="P732" s="165"/>
    </row>
    <row r="733" spans="1:16" ht="12.5">
      <c r="A733" s="204"/>
      <c r="B733" s="205"/>
      <c r="C733" s="201"/>
      <c r="D733" s="201"/>
      <c r="E733" s="201" t="str">
        <f t="shared" si="1"/>
        <v/>
      </c>
      <c r="F733" s="60" t="str">
        <f t="shared" si="25"/>
        <v/>
      </c>
      <c r="G733" s="170" t="str">
        <f t="shared" si="26"/>
        <v/>
      </c>
      <c r="H733" s="206"/>
      <c r="I733" s="173"/>
      <c r="J733" s="178"/>
      <c r="K733" s="178"/>
      <c r="L733" s="165"/>
      <c r="M733" s="173"/>
      <c r="N733" s="178"/>
      <c r="O733" s="173"/>
      <c r="P733" s="165"/>
    </row>
    <row r="734" spans="1:16" ht="12.5">
      <c r="A734" s="204"/>
      <c r="B734" s="205"/>
      <c r="C734" s="201"/>
      <c r="D734" s="201"/>
      <c r="E734" s="201" t="str">
        <f t="shared" si="1"/>
        <v/>
      </c>
      <c r="F734" s="60" t="str">
        <f t="shared" si="25"/>
        <v/>
      </c>
      <c r="G734" s="170" t="str">
        <f t="shared" si="26"/>
        <v/>
      </c>
      <c r="H734" s="206"/>
      <c r="I734" s="173"/>
      <c r="J734" s="178"/>
      <c r="K734" s="178"/>
      <c r="L734" s="165"/>
      <c r="M734" s="173"/>
      <c r="N734" s="178"/>
      <c r="O734" s="173"/>
      <c r="P734" s="165"/>
    </row>
    <row r="735" spans="1:16" ht="12.5">
      <c r="A735" s="204"/>
      <c r="B735" s="205"/>
      <c r="C735" s="201"/>
      <c r="D735" s="201"/>
      <c r="E735" s="201" t="str">
        <f t="shared" si="1"/>
        <v/>
      </c>
      <c r="F735" s="60" t="str">
        <f t="shared" si="25"/>
        <v/>
      </c>
      <c r="G735" s="170" t="str">
        <f t="shared" si="26"/>
        <v/>
      </c>
      <c r="H735" s="206"/>
      <c r="I735" s="173"/>
      <c r="J735" s="178"/>
      <c r="K735" s="178"/>
      <c r="L735" s="165"/>
      <c r="M735" s="173"/>
      <c r="N735" s="178"/>
      <c r="O735" s="173"/>
      <c r="P735" s="165"/>
    </row>
    <row r="736" spans="1:16" ht="12.5">
      <c r="A736" s="204"/>
      <c r="B736" s="205"/>
      <c r="C736" s="201"/>
      <c r="D736" s="201"/>
      <c r="E736" s="201" t="str">
        <f t="shared" si="1"/>
        <v/>
      </c>
      <c r="F736" s="60" t="str">
        <f t="shared" si="25"/>
        <v/>
      </c>
      <c r="G736" s="170" t="str">
        <f t="shared" si="26"/>
        <v/>
      </c>
      <c r="H736" s="206"/>
      <c r="I736" s="173"/>
      <c r="J736" s="178"/>
      <c r="K736" s="178"/>
      <c r="L736" s="165"/>
      <c r="M736" s="173"/>
      <c r="N736" s="178"/>
      <c r="O736" s="173"/>
      <c r="P736" s="165"/>
    </row>
    <row r="737" spans="1:16" ht="12.5">
      <c r="A737" s="204"/>
      <c r="B737" s="205"/>
      <c r="C737" s="201"/>
      <c r="D737" s="201"/>
      <c r="E737" s="201" t="str">
        <f t="shared" si="1"/>
        <v/>
      </c>
      <c r="F737" s="60" t="str">
        <f t="shared" si="25"/>
        <v/>
      </c>
      <c r="G737" s="170" t="str">
        <f t="shared" si="26"/>
        <v/>
      </c>
      <c r="H737" s="206"/>
      <c r="I737" s="173"/>
      <c r="J737" s="178"/>
      <c r="K737" s="178"/>
      <c r="L737" s="165"/>
      <c r="M737" s="173"/>
      <c r="N737" s="178"/>
      <c r="O737" s="173"/>
      <c r="P737" s="165"/>
    </row>
    <row r="738" spans="1:16" ht="12.5">
      <c r="A738" s="204"/>
      <c r="B738" s="205"/>
      <c r="C738" s="201"/>
      <c r="D738" s="201"/>
      <c r="E738" s="201" t="str">
        <f t="shared" si="1"/>
        <v/>
      </c>
      <c r="F738" s="60" t="str">
        <f t="shared" si="25"/>
        <v/>
      </c>
      <c r="G738" s="170" t="str">
        <f t="shared" si="26"/>
        <v/>
      </c>
      <c r="H738" s="206"/>
      <c r="I738" s="173"/>
      <c r="J738" s="178"/>
      <c r="K738" s="178"/>
      <c r="L738" s="165"/>
      <c r="M738" s="173"/>
      <c r="N738" s="178"/>
      <c r="O738" s="173"/>
      <c r="P738" s="165"/>
    </row>
    <row r="739" spans="1:16" ht="12.5">
      <c r="A739" s="204"/>
      <c r="B739" s="205"/>
      <c r="C739" s="201"/>
      <c r="D739" s="201"/>
      <c r="E739" s="201" t="str">
        <f t="shared" si="1"/>
        <v/>
      </c>
      <c r="F739" s="60" t="str">
        <f t="shared" si="25"/>
        <v/>
      </c>
      <c r="G739" s="170" t="str">
        <f t="shared" si="26"/>
        <v/>
      </c>
      <c r="H739" s="206"/>
      <c r="I739" s="173"/>
      <c r="J739" s="178"/>
      <c r="K739" s="178"/>
      <c r="L739" s="165"/>
      <c r="M739" s="173"/>
      <c r="N739" s="178"/>
      <c r="O739" s="173"/>
      <c r="P739" s="165"/>
    </row>
    <row r="740" spans="1:16" ht="12.5">
      <c r="A740" s="204"/>
      <c r="B740" s="205"/>
      <c r="C740" s="201"/>
      <c r="D740" s="201"/>
      <c r="E740" s="201" t="str">
        <f t="shared" si="1"/>
        <v/>
      </c>
      <c r="F740" s="60" t="str">
        <f t="shared" si="25"/>
        <v/>
      </c>
      <c r="G740" s="170" t="str">
        <f t="shared" si="26"/>
        <v/>
      </c>
      <c r="H740" s="206"/>
      <c r="I740" s="173"/>
      <c r="J740" s="178"/>
      <c r="K740" s="178"/>
      <c r="L740" s="165"/>
      <c r="M740" s="173"/>
      <c r="N740" s="178"/>
      <c r="O740" s="173"/>
      <c r="P740" s="165"/>
    </row>
    <row r="741" spans="1:16" ht="12.5">
      <c r="A741" s="204"/>
      <c r="B741" s="205"/>
      <c r="C741" s="201"/>
      <c r="D741" s="201"/>
      <c r="E741" s="201" t="str">
        <f t="shared" si="1"/>
        <v/>
      </c>
      <c r="F741" s="60" t="str">
        <f t="shared" si="25"/>
        <v/>
      </c>
      <c r="G741" s="170" t="str">
        <f t="shared" si="26"/>
        <v/>
      </c>
      <c r="H741" s="206"/>
      <c r="I741" s="173"/>
      <c r="J741" s="178"/>
      <c r="K741" s="178"/>
      <c r="L741" s="165"/>
      <c r="M741" s="173"/>
      <c r="N741" s="178"/>
      <c r="O741" s="173"/>
      <c r="P741" s="165"/>
    </row>
    <row r="742" spans="1:16" ht="12.5">
      <c r="A742" s="204"/>
      <c r="B742" s="205"/>
      <c r="C742" s="201"/>
      <c r="D742" s="201"/>
      <c r="E742" s="201" t="str">
        <f t="shared" si="1"/>
        <v/>
      </c>
      <c r="F742" s="60" t="str">
        <f t="shared" si="25"/>
        <v/>
      </c>
      <c r="G742" s="170" t="str">
        <f t="shared" si="26"/>
        <v/>
      </c>
      <c r="H742" s="206"/>
      <c r="I742" s="173"/>
      <c r="J742" s="178"/>
      <c r="K742" s="178"/>
      <c r="L742" s="165"/>
      <c r="M742" s="173"/>
      <c r="N742" s="178"/>
      <c r="O742" s="173"/>
      <c r="P742" s="165"/>
    </row>
    <row r="743" spans="1:16" ht="12.5">
      <c r="A743" s="204"/>
      <c r="B743" s="205"/>
      <c r="C743" s="201"/>
      <c r="D743" s="201"/>
      <c r="E743" s="201" t="str">
        <f t="shared" si="1"/>
        <v/>
      </c>
      <c r="F743" s="60" t="str">
        <f t="shared" si="25"/>
        <v/>
      </c>
      <c r="G743" s="170" t="str">
        <f t="shared" si="26"/>
        <v/>
      </c>
      <c r="H743" s="206"/>
      <c r="I743" s="173"/>
      <c r="J743" s="178"/>
      <c r="K743" s="178"/>
      <c r="L743" s="165"/>
      <c r="M743" s="173"/>
      <c r="N743" s="178"/>
      <c r="O743" s="173"/>
      <c r="P743" s="165"/>
    </row>
    <row r="744" spans="1:16" ht="12.5">
      <c r="A744" s="204"/>
      <c r="B744" s="205"/>
      <c r="C744" s="201"/>
      <c r="D744" s="201"/>
      <c r="E744" s="201" t="str">
        <f t="shared" si="1"/>
        <v/>
      </c>
      <c r="F744" s="60" t="str">
        <f t="shared" si="25"/>
        <v/>
      </c>
      <c r="G744" s="170" t="str">
        <f t="shared" si="26"/>
        <v/>
      </c>
      <c r="H744" s="206"/>
      <c r="I744" s="173"/>
      <c r="J744" s="178"/>
      <c r="K744" s="178"/>
      <c r="L744" s="165"/>
      <c r="M744" s="173"/>
      <c r="N744" s="178"/>
      <c r="O744" s="173"/>
      <c r="P744" s="165"/>
    </row>
    <row r="745" spans="1:16" ht="12.5">
      <c r="A745" s="204"/>
      <c r="B745" s="205"/>
      <c r="C745" s="201"/>
      <c r="D745" s="201"/>
      <c r="E745" s="201" t="str">
        <f t="shared" si="1"/>
        <v/>
      </c>
      <c r="F745" s="60" t="str">
        <f t="shared" si="25"/>
        <v/>
      </c>
      <c r="G745" s="170" t="str">
        <f t="shared" si="26"/>
        <v/>
      </c>
      <c r="H745" s="206"/>
      <c r="I745" s="173"/>
      <c r="J745" s="178"/>
      <c r="K745" s="178"/>
      <c r="L745" s="165"/>
      <c r="M745" s="173"/>
      <c r="N745" s="178"/>
      <c r="O745" s="173"/>
      <c r="P745" s="165"/>
    </row>
    <row r="746" spans="1:16" ht="12.5">
      <c r="A746" s="204"/>
      <c r="B746" s="205"/>
      <c r="C746" s="201"/>
      <c r="D746" s="201"/>
      <c r="E746" s="201" t="str">
        <f t="shared" si="1"/>
        <v/>
      </c>
      <c r="F746" s="60" t="str">
        <f t="shared" si="25"/>
        <v/>
      </c>
      <c r="G746" s="170" t="str">
        <f t="shared" si="26"/>
        <v/>
      </c>
      <c r="H746" s="206"/>
      <c r="I746" s="173"/>
      <c r="J746" s="178"/>
      <c r="K746" s="178"/>
      <c r="L746" s="165"/>
      <c r="M746" s="173"/>
      <c r="N746" s="178"/>
      <c r="O746" s="173"/>
      <c r="P746" s="165"/>
    </row>
    <row r="747" spans="1:16" ht="12.5">
      <c r="A747" s="204"/>
      <c r="B747" s="205"/>
      <c r="C747" s="201"/>
      <c r="D747" s="201"/>
      <c r="E747" s="201" t="str">
        <f t="shared" si="1"/>
        <v/>
      </c>
      <c r="F747" s="60" t="str">
        <f t="shared" si="25"/>
        <v/>
      </c>
      <c r="G747" s="170" t="str">
        <f t="shared" si="26"/>
        <v/>
      </c>
      <c r="H747" s="206"/>
      <c r="I747" s="173"/>
      <c r="J747" s="178"/>
      <c r="K747" s="178"/>
      <c r="L747" s="165"/>
      <c r="M747" s="173"/>
      <c r="N747" s="178"/>
      <c r="O747" s="173"/>
      <c r="P747" s="165"/>
    </row>
    <row r="748" spans="1:16" ht="12.5">
      <c r="A748" s="204"/>
      <c r="B748" s="205"/>
      <c r="C748" s="201"/>
      <c r="D748" s="201"/>
      <c r="E748" s="201" t="str">
        <f t="shared" si="1"/>
        <v/>
      </c>
      <c r="F748" s="60" t="str">
        <f t="shared" si="25"/>
        <v/>
      </c>
      <c r="G748" s="170" t="str">
        <f t="shared" si="26"/>
        <v/>
      </c>
      <c r="H748" s="206"/>
      <c r="I748" s="173"/>
      <c r="J748" s="178"/>
      <c r="K748" s="178"/>
      <c r="L748" s="165"/>
      <c r="M748" s="173"/>
      <c r="N748" s="178"/>
      <c r="O748" s="173"/>
      <c r="P748" s="165"/>
    </row>
    <row r="749" spans="1:16" ht="12.5">
      <c r="A749" s="204"/>
      <c r="B749" s="205"/>
      <c r="C749" s="201"/>
      <c r="D749" s="201"/>
      <c r="E749" s="201" t="str">
        <f t="shared" si="1"/>
        <v/>
      </c>
      <c r="F749" s="60" t="str">
        <f t="shared" si="25"/>
        <v/>
      </c>
      <c r="G749" s="170" t="str">
        <f t="shared" si="26"/>
        <v/>
      </c>
      <c r="H749" s="206"/>
      <c r="I749" s="173"/>
      <c r="J749" s="178"/>
      <c r="K749" s="178"/>
      <c r="L749" s="165"/>
      <c r="M749" s="173"/>
      <c r="N749" s="178"/>
      <c r="O749" s="173"/>
      <c r="P749" s="165"/>
    </row>
    <row r="750" spans="1:16" ht="12.5">
      <c r="A750" s="204"/>
      <c r="B750" s="205"/>
      <c r="C750" s="201"/>
      <c r="D750" s="201"/>
      <c r="E750" s="201" t="str">
        <f t="shared" si="1"/>
        <v/>
      </c>
      <c r="F750" s="60" t="str">
        <f t="shared" si="25"/>
        <v/>
      </c>
      <c r="G750" s="170" t="str">
        <f t="shared" si="26"/>
        <v/>
      </c>
      <c r="H750" s="206"/>
      <c r="I750" s="173"/>
      <c r="J750" s="178"/>
      <c r="K750" s="178"/>
      <c r="L750" s="165"/>
      <c r="M750" s="173"/>
      <c r="N750" s="178"/>
      <c r="O750" s="173"/>
      <c r="P750" s="165"/>
    </row>
    <row r="751" spans="1:16" ht="12.5">
      <c r="A751" s="204"/>
      <c r="B751" s="205"/>
      <c r="C751" s="201"/>
      <c r="D751" s="201"/>
      <c r="E751" s="201" t="str">
        <f t="shared" si="1"/>
        <v/>
      </c>
      <c r="F751" s="60" t="str">
        <f t="shared" si="25"/>
        <v/>
      </c>
      <c r="G751" s="170" t="str">
        <f t="shared" si="26"/>
        <v/>
      </c>
      <c r="H751" s="206"/>
      <c r="I751" s="173"/>
      <c r="J751" s="178"/>
      <c r="K751" s="178"/>
      <c r="L751" s="165"/>
      <c r="M751" s="173"/>
      <c r="N751" s="178"/>
      <c r="O751" s="173"/>
      <c r="P751" s="165"/>
    </row>
    <row r="752" spans="1:16" ht="12.5">
      <c r="A752" s="204"/>
      <c r="B752" s="205"/>
      <c r="C752" s="201"/>
      <c r="D752" s="201"/>
      <c r="E752" s="201" t="str">
        <f t="shared" si="1"/>
        <v/>
      </c>
      <c r="F752" s="60" t="str">
        <f t="shared" si="25"/>
        <v/>
      </c>
      <c r="G752" s="170" t="str">
        <f t="shared" si="26"/>
        <v/>
      </c>
      <c r="H752" s="206"/>
      <c r="I752" s="173"/>
      <c r="J752" s="178"/>
      <c r="K752" s="178"/>
      <c r="L752" s="165"/>
      <c r="M752" s="173"/>
      <c r="N752" s="178"/>
      <c r="O752" s="173"/>
      <c r="P752" s="165"/>
    </row>
    <row r="753" spans="1:16" ht="12.5">
      <c r="A753" s="204"/>
      <c r="B753" s="205"/>
      <c r="C753" s="201"/>
      <c r="D753" s="201"/>
      <c r="E753" s="201" t="str">
        <f t="shared" si="1"/>
        <v/>
      </c>
      <c r="F753" s="60" t="str">
        <f t="shared" si="25"/>
        <v/>
      </c>
      <c r="G753" s="170" t="str">
        <f t="shared" si="26"/>
        <v/>
      </c>
      <c r="H753" s="206"/>
      <c r="I753" s="173"/>
      <c r="J753" s="178"/>
      <c r="K753" s="178"/>
      <c r="L753" s="165"/>
      <c r="M753" s="173"/>
      <c r="N753" s="178"/>
      <c r="O753" s="173"/>
      <c r="P753" s="165"/>
    </row>
    <row r="754" spans="1:16" ht="12.5">
      <c r="A754" s="204"/>
      <c r="B754" s="205"/>
      <c r="C754" s="201"/>
      <c r="D754" s="201"/>
      <c r="E754" s="201" t="str">
        <f t="shared" si="1"/>
        <v/>
      </c>
      <c r="F754" s="60" t="str">
        <f t="shared" si="25"/>
        <v/>
      </c>
      <c r="G754" s="170" t="str">
        <f t="shared" si="26"/>
        <v/>
      </c>
      <c r="H754" s="206"/>
      <c r="I754" s="173"/>
      <c r="J754" s="178"/>
      <c r="K754" s="178"/>
      <c r="L754" s="165"/>
      <c r="M754" s="173"/>
      <c r="N754" s="178"/>
      <c r="O754" s="173"/>
      <c r="P754" s="165"/>
    </row>
    <row r="755" spans="1:16" ht="12.5">
      <c r="A755" s="204"/>
      <c r="B755" s="205"/>
      <c r="C755" s="201"/>
      <c r="D755" s="201"/>
      <c r="E755" s="201" t="str">
        <f t="shared" si="1"/>
        <v/>
      </c>
      <c r="F755" s="60" t="str">
        <f t="shared" si="25"/>
        <v/>
      </c>
      <c r="G755" s="170" t="str">
        <f t="shared" si="26"/>
        <v/>
      </c>
      <c r="H755" s="206"/>
      <c r="I755" s="173"/>
      <c r="J755" s="178"/>
      <c r="K755" s="178"/>
      <c r="L755" s="165"/>
      <c r="M755" s="173"/>
      <c r="N755" s="178"/>
      <c r="O755" s="173"/>
      <c r="P755" s="165"/>
    </row>
    <row r="756" spans="1:16" ht="12.5">
      <c r="A756" s="204"/>
      <c r="B756" s="205"/>
      <c r="C756" s="201"/>
      <c r="D756" s="201"/>
      <c r="E756" s="201" t="str">
        <f t="shared" si="1"/>
        <v/>
      </c>
      <c r="F756" s="60" t="str">
        <f t="shared" si="25"/>
        <v/>
      </c>
      <c r="G756" s="170" t="str">
        <f t="shared" si="26"/>
        <v/>
      </c>
      <c r="H756" s="206"/>
      <c r="I756" s="173"/>
      <c r="J756" s="178"/>
      <c r="K756" s="178"/>
      <c r="L756" s="165"/>
      <c r="M756" s="173"/>
      <c r="N756" s="178"/>
      <c r="O756" s="173"/>
      <c r="P756" s="165"/>
    </row>
    <row r="757" spans="1:16" ht="12.5">
      <c r="A757" s="204"/>
      <c r="B757" s="205"/>
      <c r="C757" s="201"/>
      <c r="D757" s="201"/>
      <c r="E757" s="201" t="str">
        <f t="shared" si="1"/>
        <v/>
      </c>
      <c r="F757" s="60" t="str">
        <f t="shared" si="25"/>
        <v/>
      </c>
      <c r="G757" s="170" t="str">
        <f t="shared" si="26"/>
        <v/>
      </c>
      <c r="H757" s="206"/>
      <c r="I757" s="173"/>
      <c r="J757" s="178"/>
      <c r="K757" s="178"/>
      <c r="L757" s="165"/>
      <c r="M757" s="173"/>
      <c r="N757" s="178"/>
      <c r="O757" s="173"/>
      <c r="P757" s="165"/>
    </row>
    <row r="758" spans="1:16" ht="12.5">
      <c r="A758" s="204"/>
      <c r="B758" s="205"/>
      <c r="C758" s="201"/>
      <c r="D758" s="201"/>
      <c r="E758" s="201" t="str">
        <f t="shared" si="1"/>
        <v/>
      </c>
      <c r="F758" s="60" t="str">
        <f t="shared" si="25"/>
        <v/>
      </c>
      <c r="G758" s="170" t="str">
        <f t="shared" si="26"/>
        <v/>
      </c>
      <c r="H758" s="206"/>
      <c r="I758" s="173"/>
      <c r="J758" s="178"/>
      <c r="K758" s="178"/>
      <c r="L758" s="165"/>
      <c r="M758" s="173"/>
      <c r="N758" s="178"/>
      <c r="O758" s="173"/>
      <c r="P758" s="165"/>
    </row>
    <row r="759" spans="1:16" ht="12.5">
      <c r="A759" s="204"/>
      <c r="B759" s="205"/>
      <c r="C759" s="201"/>
      <c r="D759" s="201"/>
      <c r="E759" s="201" t="str">
        <f t="shared" si="1"/>
        <v/>
      </c>
      <c r="F759" s="60" t="str">
        <f t="shared" si="25"/>
        <v/>
      </c>
      <c r="G759" s="170" t="str">
        <f t="shared" si="26"/>
        <v/>
      </c>
      <c r="H759" s="206"/>
      <c r="I759" s="173"/>
      <c r="J759" s="178"/>
      <c r="K759" s="178"/>
      <c r="L759" s="165"/>
      <c r="M759" s="173"/>
      <c r="N759" s="178"/>
      <c r="O759" s="173"/>
      <c r="P759" s="165"/>
    </row>
    <row r="760" spans="1:16" ht="12.5">
      <c r="A760" s="204"/>
      <c r="B760" s="205"/>
      <c r="C760" s="201"/>
      <c r="D760" s="201"/>
      <c r="E760" s="201" t="str">
        <f t="shared" si="1"/>
        <v/>
      </c>
      <c r="F760" s="60" t="str">
        <f t="shared" si="25"/>
        <v/>
      </c>
      <c r="G760" s="170" t="str">
        <f t="shared" si="26"/>
        <v/>
      </c>
      <c r="H760" s="206"/>
      <c r="I760" s="173"/>
      <c r="J760" s="178"/>
      <c r="K760" s="178"/>
      <c r="L760" s="165"/>
      <c r="M760" s="173"/>
      <c r="N760" s="178"/>
      <c r="O760" s="173"/>
      <c r="P760" s="165"/>
    </row>
    <row r="761" spans="1:16" ht="12.5">
      <c r="A761" s="204"/>
      <c r="B761" s="205"/>
      <c r="C761" s="201"/>
      <c r="D761" s="201"/>
      <c r="E761" s="201" t="str">
        <f t="shared" si="1"/>
        <v/>
      </c>
      <c r="F761" s="60" t="str">
        <f t="shared" si="25"/>
        <v/>
      </c>
      <c r="G761" s="170" t="str">
        <f t="shared" si="26"/>
        <v/>
      </c>
      <c r="H761" s="206"/>
      <c r="I761" s="173"/>
      <c r="J761" s="178"/>
      <c r="K761" s="178"/>
      <c r="L761" s="165"/>
      <c r="M761" s="173"/>
      <c r="N761" s="178"/>
      <c r="O761" s="173"/>
      <c r="P761" s="165"/>
    </row>
    <row r="762" spans="1:16" ht="12.5">
      <c r="A762" s="204"/>
      <c r="B762" s="205"/>
      <c r="C762" s="201"/>
      <c r="D762" s="201"/>
      <c r="E762" s="201" t="str">
        <f t="shared" si="1"/>
        <v/>
      </c>
      <c r="F762" s="60" t="str">
        <f t="shared" si="25"/>
        <v/>
      </c>
      <c r="G762" s="170" t="str">
        <f t="shared" si="26"/>
        <v/>
      </c>
      <c r="H762" s="206"/>
      <c r="I762" s="173"/>
      <c r="J762" s="178"/>
      <c r="K762" s="178"/>
      <c r="L762" s="165"/>
      <c r="M762" s="173"/>
      <c r="N762" s="178"/>
      <c r="O762" s="173"/>
      <c r="P762" s="165"/>
    </row>
    <row r="763" spans="1:16" ht="12.5">
      <c r="A763" s="204"/>
      <c r="B763" s="205"/>
      <c r="C763" s="201"/>
      <c r="D763" s="201"/>
      <c r="E763" s="201" t="str">
        <f t="shared" si="1"/>
        <v/>
      </c>
      <c r="F763" s="60" t="str">
        <f t="shared" si="25"/>
        <v/>
      </c>
      <c r="G763" s="170" t="str">
        <f t="shared" si="26"/>
        <v/>
      </c>
      <c r="H763" s="206"/>
      <c r="I763" s="173"/>
      <c r="J763" s="178"/>
      <c r="K763" s="178"/>
      <c r="L763" s="165"/>
      <c r="M763" s="173"/>
      <c r="N763" s="178"/>
      <c r="O763" s="173"/>
      <c r="P763" s="165"/>
    </row>
    <row r="764" spans="1:16" ht="12.5">
      <c r="A764" s="204"/>
      <c r="B764" s="205"/>
      <c r="C764" s="201"/>
      <c r="D764" s="201"/>
      <c r="E764" s="201" t="str">
        <f t="shared" si="1"/>
        <v/>
      </c>
      <c r="F764" s="60" t="str">
        <f t="shared" si="25"/>
        <v/>
      </c>
      <c r="G764" s="170" t="str">
        <f t="shared" si="26"/>
        <v/>
      </c>
      <c r="H764" s="206"/>
      <c r="I764" s="173"/>
      <c r="J764" s="178"/>
      <c r="K764" s="178"/>
      <c r="L764" s="165"/>
      <c r="M764" s="173"/>
      <c r="N764" s="178"/>
      <c r="O764" s="173"/>
      <c r="P764" s="165"/>
    </row>
    <row r="765" spans="1:16" ht="12.5">
      <c r="A765" s="204"/>
      <c r="B765" s="205"/>
      <c r="C765" s="201"/>
      <c r="D765" s="201"/>
      <c r="E765" s="201" t="str">
        <f t="shared" si="1"/>
        <v/>
      </c>
      <c r="F765" s="60" t="str">
        <f t="shared" si="25"/>
        <v/>
      </c>
      <c r="G765" s="170" t="str">
        <f t="shared" si="26"/>
        <v/>
      </c>
      <c r="H765" s="206"/>
      <c r="I765" s="173"/>
      <c r="J765" s="178"/>
      <c r="K765" s="178"/>
      <c r="L765" s="165"/>
      <c r="M765" s="173"/>
      <c r="N765" s="178"/>
      <c r="O765" s="173"/>
      <c r="P765" s="165"/>
    </row>
    <row r="766" spans="1:16" ht="12.5">
      <c r="A766" s="204"/>
      <c r="B766" s="205"/>
      <c r="C766" s="201"/>
      <c r="D766" s="201"/>
      <c r="E766" s="201" t="str">
        <f t="shared" si="1"/>
        <v/>
      </c>
      <c r="F766" s="60" t="str">
        <f t="shared" si="25"/>
        <v/>
      </c>
      <c r="G766" s="170" t="str">
        <f t="shared" si="26"/>
        <v/>
      </c>
      <c r="H766" s="206"/>
      <c r="I766" s="173"/>
      <c r="J766" s="178"/>
      <c r="K766" s="178"/>
      <c r="L766" s="165"/>
      <c r="M766" s="173"/>
      <c r="N766" s="178"/>
      <c r="O766" s="173"/>
      <c r="P766" s="165"/>
    </row>
    <row r="767" spans="1:16" ht="12.5">
      <c r="A767" s="204"/>
      <c r="B767" s="205"/>
      <c r="C767" s="201"/>
      <c r="D767" s="201"/>
      <c r="E767" s="201" t="str">
        <f t="shared" si="1"/>
        <v/>
      </c>
      <c r="F767" s="60" t="str">
        <f t="shared" si="25"/>
        <v/>
      </c>
      <c r="G767" s="170" t="str">
        <f t="shared" si="26"/>
        <v/>
      </c>
      <c r="H767" s="206"/>
      <c r="I767" s="173"/>
      <c r="J767" s="178"/>
      <c r="K767" s="178"/>
      <c r="L767" s="165"/>
      <c r="M767" s="173"/>
      <c r="N767" s="178"/>
      <c r="O767" s="173"/>
      <c r="P767" s="165"/>
    </row>
    <row r="768" spans="1:16" ht="12.5">
      <c r="A768" s="204"/>
      <c r="B768" s="205"/>
      <c r="C768" s="201"/>
      <c r="D768" s="201"/>
      <c r="E768" s="201" t="str">
        <f t="shared" si="1"/>
        <v/>
      </c>
      <c r="F768" s="60" t="str">
        <f t="shared" si="25"/>
        <v/>
      </c>
      <c r="G768" s="170" t="str">
        <f t="shared" si="26"/>
        <v/>
      </c>
      <c r="H768" s="206"/>
      <c r="I768" s="173"/>
      <c r="J768" s="178"/>
      <c r="K768" s="178"/>
      <c r="L768" s="165"/>
      <c r="M768" s="173"/>
      <c r="N768" s="178"/>
      <c r="O768" s="173"/>
      <c r="P768" s="165"/>
    </row>
    <row r="769" spans="1:16" ht="12.5">
      <c r="A769" s="204"/>
      <c r="B769" s="205"/>
      <c r="C769" s="201"/>
      <c r="D769" s="201"/>
      <c r="E769" s="201" t="str">
        <f t="shared" si="1"/>
        <v/>
      </c>
      <c r="F769" s="60" t="str">
        <f t="shared" si="25"/>
        <v/>
      </c>
      <c r="G769" s="170" t="str">
        <f t="shared" si="26"/>
        <v/>
      </c>
      <c r="H769" s="206"/>
      <c r="I769" s="173"/>
      <c r="J769" s="178"/>
      <c r="K769" s="178"/>
      <c r="L769" s="165"/>
      <c r="M769" s="173"/>
      <c r="N769" s="178"/>
      <c r="O769" s="173"/>
      <c r="P769" s="165"/>
    </row>
    <row r="770" spans="1:16" ht="12.5">
      <c r="A770" s="204"/>
      <c r="B770" s="205"/>
      <c r="C770" s="201"/>
      <c r="D770" s="201"/>
      <c r="E770" s="201" t="str">
        <f t="shared" si="1"/>
        <v/>
      </c>
      <c r="F770" s="60" t="str">
        <f t="shared" si="25"/>
        <v/>
      </c>
      <c r="G770" s="170" t="str">
        <f t="shared" si="26"/>
        <v/>
      </c>
      <c r="H770" s="206"/>
      <c r="I770" s="173"/>
      <c r="J770" s="178"/>
      <c r="K770" s="178"/>
      <c r="L770" s="165"/>
      <c r="M770" s="173"/>
      <c r="N770" s="178"/>
      <c r="O770" s="173"/>
      <c r="P770" s="165"/>
    </row>
    <row r="771" spans="1:16" ht="12.5">
      <c r="A771" s="204"/>
      <c r="B771" s="205"/>
      <c r="C771" s="201"/>
      <c r="D771" s="201"/>
      <c r="E771" s="201" t="str">
        <f t="shared" si="1"/>
        <v/>
      </c>
      <c r="F771" s="60" t="str">
        <f t="shared" si="25"/>
        <v/>
      </c>
      <c r="G771" s="170" t="str">
        <f t="shared" si="26"/>
        <v/>
      </c>
      <c r="H771" s="206"/>
      <c r="I771" s="173"/>
      <c r="J771" s="178"/>
      <c r="K771" s="178"/>
      <c r="L771" s="165"/>
      <c r="M771" s="173"/>
      <c r="N771" s="178"/>
      <c r="O771" s="173"/>
      <c r="P771" s="165"/>
    </row>
    <row r="772" spans="1:16" ht="12.5">
      <c r="A772" s="204"/>
      <c r="B772" s="205"/>
      <c r="C772" s="201"/>
      <c r="D772" s="201"/>
      <c r="E772" s="201" t="str">
        <f t="shared" si="1"/>
        <v/>
      </c>
      <c r="F772" s="60" t="str">
        <f t="shared" si="25"/>
        <v/>
      </c>
      <c r="G772" s="170" t="str">
        <f t="shared" si="26"/>
        <v/>
      </c>
      <c r="H772" s="206"/>
      <c r="I772" s="173"/>
      <c r="J772" s="178"/>
      <c r="K772" s="178"/>
      <c r="L772" s="165"/>
      <c r="M772" s="173"/>
      <c r="N772" s="178"/>
      <c r="O772" s="173"/>
      <c r="P772" s="165"/>
    </row>
    <row r="773" spans="1:16" ht="12.5">
      <c r="A773" s="204"/>
      <c r="B773" s="205"/>
      <c r="C773" s="201"/>
      <c r="D773" s="201"/>
      <c r="E773" s="201" t="str">
        <f t="shared" si="1"/>
        <v/>
      </c>
      <c r="F773" s="60" t="str">
        <f t="shared" si="25"/>
        <v/>
      </c>
      <c r="G773" s="170" t="str">
        <f t="shared" si="26"/>
        <v/>
      </c>
      <c r="H773" s="206"/>
      <c r="I773" s="173"/>
      <c r="J773" s="178"/>
      <c r="K773" s="178"/>
      <c r="L773" s="165"/>
      <c r="M773" s="173"/>
      <c r="N773" s="178"/>
      <c r="O773" s="173"/>
      <c r="P773" s="165"/>
    </row>
    <row r="774" spans="1:16" ht="12.5">
      <c r="A774" s="204"/>
      <c r="B774" s="205"/>
      <c r="C774" s="201"/>
      <c r="D774" s="201"/>
      <c r="E774" s="201" t="str">
        <f t="shared" si="1"/>
        <v/>
      </c>
      <c r="F774" s="60" t="str">
        <f t="shared" si="25"/>
        <v/>
      </c>
      <c r="G774" s="170" t="str">
        <f t="shared" si="26"/>
        <v/>
      </c>
      <c r="H774" s="206"/>
      <c r="I774" s="173"/>
      <c r="J774" s="178"/>
      <c r="K774" s="178"/>
      <c r="L774" s="165"/>
      <c r="M774" s="173"/>
      <c r="N774" s="178"/>
      <c r="O774" s="173"/>
      <c r="P774" s="165"/>
    </row>
    <row r="775" spans="1:16" ht="12.5">
      <c r="A775" s="204"/>
      <c r="B775" s="205"/>
      <c r="C775" s="201"/>
      <c r="D775" s="201"/>
      <c r="E775" s="201" t="str">
        <f t="shared" si="1"/>
        <v/>
      </c>
      <c r="F775" s="60" t="str">
        <f t="shared" ref="F775:F838" si="27">IF(NOT(ISBLANK($K775)),itemClassificationScheme,"")</f>
        <v/>
      </c>
      <c r="G775" s="170" t="str">
        <f t="shared" ref="G775:G838" si="28">IF(NOT(ISBLANK($P775)),currency,"")</f>
        <v/>
      </c>
      <c r="H775" s="206"/>
      <c r="I775" s="173"/>
      <c r="J775" s="178"/>
      <c r="K775" s="178"/>
      <c r="L775" s="165"/>
      <c r="M775" s="173"/>
      <c r="N775" s="178"/>
      <c r="O775" s="173"/>
      <c r="P775" s="165"/>
    </row>
    <row r="776" spans="1:16" ht="12.5">
      <c r="A776" s="204"/>
      <c r="B776" s="205"/>
      <c r="C776" s="201"/>
      <c r="D776" s="201"/>
      <c r="E776" s="201" t="str">
        <f t="shared" si="1"/>
        <v/>
      </c>
      <c r="F776" s="60" t="str">
        <f t="shared" si="27"/>
        <v/>
      </c>
      <c r="G776" s="170" t="str">
        <f t="shared" si="28"/>
        <v/>
      </c>
      <c r="H776" s="206"/>
      <c r="I776" s="173"/>
      <c r="J776" s="178"/>
      <c r="K776" s="178"/>
      <c r="L776" s="165"/>
      <c r="M776" s="173"/>
      <c r="N776" s="178"/>
      <c r="O776" s="173"/>
      <c r="P776" s="165"/>
    </row>
    <row r="777" spans="1:16" ht="12.5">
      <c r="A777" s="204"/>
      <c r="B777" s="205"/>
      <c r="C777" s="201"/>
      <c r="D777" s="201"/>
      <c r="E777" s="201" t="str">
        <f t="shared" si="1"/>
        <v/>
      </c>
      <c r="F777" s="60" t="str">
        <f t="shared" si="27"/>
        <v/>
      </c>
      <c r="G777" s="170" t="str">
        <f t="shared" si="28"/>
        <v/>
      </c>
      <c r="H777" s="206"/>
      <c r="I777" s="173"/>
      <c r="J777" s="178"/>
      <c r="K777" s="178"/>
      <c r="L777" s="165"/>
      <c r="M777" s="173"/>
      <c r="N777" s="178"/>
      <c r="O777" s="173"/>
      <c r="P777" s="165"/>
    </row>
    <row r="778" spans="1:16" ht="12.5">
      <c r="A778" s="204"/>
      <c r="B778" s="205"/>
      <c r="C778" s="201"/>
      <c r="D778" s="201"/>
      <c r="E778" s="201" t="str">
        <f t="shared" si="1"/>
        <v/>
      </c>
      <c r="F778" s="60" t="str">
        <f t="shared" si="27"/>
        <v/>
      </c>
      <c r="G778" s="170" t="str">
        <f t="shared" si="28"/>
        <v/>
      </c>
      <c r="H778" s="206"/>
      <c r="I778" s="173"/>
      <c r="J778" s="178"/>
      <c r="K778" s="178"/>
      <c r="L778" s="165"/>
      <c r="M778" s="173"/>
      <c r="N778" s="178"/>
      <c r="O778" s="173"/>
      <c r="P778" s="165"/>
    </row>
    <row r="779" spans="1:16" ht="12.5">
      <c r="A779" s="204"/>
      <c r="B779" s="205"/>
      <c r="C779" s="201"/>
      <c r="D779" s="201"/>
      <c r="E779" s="201" t="str">
        <f t="shared" si="1"/>
        <v/>
      </c>
      <c r="F779" s="60" t="str">
        <f t="shared" si="27"/>
        <v/>
      </c>
      <c r="G779" s="170" t="str">
        <f t="shared" si="28"/>
        <v/>
      </c>
      <c r="H779" s="206"/>
      <c r="I779" s="173"/>
      <c r="J779" s="178"/>
      <c r="K779" s="178"/>
      <c r="L779" s="165"/>
      <c r="M779" s="173"/>
      <c r="N779" s="178"/>
      <c r="O779" s="173"/>
      <c r="P779" s="165"/>
    </row>
    <row r="780" spans="1:16" ht="12.5">
      <c r="A780" s="204"/>
      <c r="B780" s="205"/>
      <c r="C780" s="201"/>
      <c r="D780" s="201"/>
      <c r="E780" s="201" t="str">
        <f t="shared" si="1"/>
        <v/>
      </c>
      <c r="F780" s="60" t="str">
        <f t="shared" si="27"/>
        <v/>
      </c>
      <c r="G780" s="170" t="str">
        <f t="shared" si="28"/>
        <v/>
      </c>
      <c r="H780" s="206"/>
      <c r="I780" s="173"/>
      <c r="J780" s="178"/>
      <c r="K780" s="178"/>
      <c r="L780" s="165"/>
      <c r="M780" s="173"/>
      <c r="N780" s="178"/>
      <c r="O780" s="173"/>
      <c r="P780" s="165"/>
    </row>
    <row r="781" spans="1:16" ht="12.5">
      <c r="A781" s="204"/>
      <c r="B781" s="205"/>
      <c r="C781" s="201"/>
      <c r="D781" s="201"/>
      <c r="E781" s="201" t="str">
        <f t="shared" si="1"/>
        <v/>
      </c>
      <c r="F781" s="60" t="str">
        <f t="shared" si="27"/>
        <v/>
      </c>
      <c r="G781" s="170" t="str">
        <f t="shared" si="28"/>
        <v/>
      </c>
      <c r="H781" s="206"/>
      <c r="I781" s="173"/>
      <c r="J781" s="178"/>
      <c r="K781" s="178"/>
      <c r="L781" s="165"/>
      <c r="M781" s="173"/>
      <c r="N781" s="178"/>
      <c r="O781" s="173"/>
      <c r="P781" s="165"/>
    </row>
    <row r="782" spans="1:16" ht="12.5">
      <c r="A782" s="204"/>
      <c r="B782" s="205"/>
      <c r="C782" s="201"/>
      <c r="D782" s="201"/>
      <c r="E782" s="201" t="str">
        <f t="shared" si="1"/>
        <v/>
      </c>
      <c r="F782" s="60" t="str">
        <f t="shared" si="27"/>
        <v/>
      </c>
      <c r="G782" s="170" t="str">
        <f t="shared" si="28"/>
        <v/>
      </c>
      <c r="H782" s="206"/>
      <c r="I782" s="173"/>
      <c r="J782" s="178"/>
      <c r="K782" s="178"/>
      <c r="L782" s="165"/>
      <c r="M782" s="173"/>
      <c r="N782" s="178"/>
      <c r="O782" s="173"/>
      <c r="P782" s="165"/>
    </row>
    <row r="783" spans="1:16" ht="12.5">
      <c r="A783" s="204"/>
      <c r="B783" s="205"/>
      <c r="C783" s="201"/>
      <c r="D783" s="201"/>
      <c r="E783" s="201" t="str">
        <f t="shared" si="1"/>
        <v/>
      </c>
      <c r="F783" s="60" t="str">
        <f t="shared" si="27"/>
        <v/>
      </c>
      <c r="G783" s="170" t="str">
        <f t="shared" si="28"/>
        <v/>
      </c>
      <c r="H783" s="206"/>
      <c r="I783" s="173"/>
      <c r="J783" s="178"/>
      <c r="K783" s="178"/>
      <c r="L783" s="165"/>
      <c r="M783" s="173"/>
      <c r="N783" s="178"/>
      <c r="O783" s="173"/>
      <c r="P783" s="165"/>
    </row>
    <row r="784" spans="1:16" ht="12.5">
      <c r="A784" s="204"/>
      <c r="B784" s="205"/>
      <c r="C784" s="201"/>
      <c r="D784" s="201"/>
      <c r="E784" s="201" t="str">
        <f t="shared" si="1"/>
        <v/>
      </c>
      <c r="F784" s="60" t="str">
        <f t="shared" si="27"/>
        <v/>
      </c>
      <c r="G784" s="170" t="str">
        <f t="shared" si="28"/>
        <v/>
      </c>
      <c r="H784" s="206"/>
      <c r="I784" s="173"/>
      <c r="J784" s="178"/>
      <c r="K784" s="178"/>
      <c r="L784" s="165"/>
      <c r="M784" s="173"/>
      <c r="N784" s="178"/>
      <c r="O784" s="173"/>
      <c r="P784" s="165"/>
    </row>
    <row r="785" spans="1:16" ht="12.5">
      <c r="A785" s="204"/>
      <c r="B785" s="205"/>
      <c r="C785" s="201"/>
      <c r="D785" s="201"/>
      <c r="E785" s="201" t="str">
        <f t="shared" si="1"/>
        <v/>
      </c>
      <c r="F785" s="60" t="str">
        <f t="shared" si="27"/>
        <v/>
      </c>
      <c r="G785" s="170" t="str">
        <f t="shared" si="28"/>
        <v/>
      </c>
      <c r="H785" s="206"/>
      <c r="I785" s="173"/>
      <c r="J785" s="178"/>
      <c r="K785" s="178"/>
      <c r="L785" s="165"/>
      <c r="M785" s="173"/>
      <c r="N785" s="178"/>
      <c r="O785" s="173"/>
      <c r="P785" s="165"/>
    </row>
    <row r="786" spans="1:16" ht="12.5">
      <c r="A786" s="204"/>
      <c r="B786" s="205"/>
      <c r="C786" s="201"/>
      <c r="D786" s="201"/>
      <c r="E786" s="201" t="str">
        <f t="shared" si="1"/>
        <v/>
      </c>
      <c r="F786" s="60" t="str">
        <f t="shared" si="27"/>
        <v/>
      </c>
      <c r="G786" s="170" t="str">
        <f t="shared" si="28"/>
        <v/>
      </c>
      <c r="H786" s="206"/>
      <c r="I786" s="173"/>
      <c r="J786" s="178"/>
      <c r="K786" s="178"/>
      <c r="L786" s="165"/>
      <c r="M786" s="173"/>
      <c r="N786" s="178"/>
      <c r="O786" s="173"/>
      <c r="P786" s="165"/>
    </row>
    <row r="787" spans="1:16" ht="12.5">
      <c r="A787" s="204"/>
      <c r="B787" s="205"/>
      <c r="C787" s="201"/>
      <c r="D787" s="201"/>
      <c r="E787" s="201" t="str">
        <f t="shared" si="1"/>
        <v/>
      </c>
      <c r="F787" s="60" t="str">
        <f t="shared" si="27"/>
        <v/>
      </c>
      <c r="G787" s="170" t="str">
        <f t="shared" si="28"/>
        <v/>
      </c>
      <c r="H787" s="206"/>
      <c r="I787" s="173"/>
      <c r="J787" s="178"/>
      <c r="K787" s="178"/>
      <c r="L787" s="165"/>
      <c r="M787" s="173"/>
      <c r="N787" s="178"/>
      <c r="O787" s="173"/>
      <c r="P787" s="165"/>
    </row>
    <row r="788" spans="1:16" ht="12.5">
      <c r="A788" s="204"/>
      <c r="B788" s="205"/>
      <c r="C788" s="201"/>
      <c r="D788" s="201"/>
      <c r="E788" s="201" t="str">
        <f t="shared" si="1"/>
        <v/>
      </c>
      <c r="F788" s="60" t="str">
        <f t="shared" si="27"/>
        <v/>
      </c>
      <c r="G788" s="170" t="str">
        <f t="shared" si="28"/>
        <v/>
      </c>
      <c r="H788" s="206"/>
      <c r="I788" s="173"/>
      <c r="J788" s="178"/>
      <c r="K788" s="178"/>
      <c r="L788" s="165"/>
      <c r="M788" s="173"/>
      <c r="N788" s="178"/>
      <c r="O788" s="173"/>
      <c r="P788" s="165"/>
    </row>
    <row r="789" spans="1:16" ht="12.5">
      <c r="A789" s="204"/>
      <c r="B789" s="205"/>
      <c r="C789" s="201"/>
      <c r="D789" s="201"/>
      <c r="E789" s="201" t="str">
        <f t="shared" si="1"/>
        <v/>
      </c>
      <c r="F789" s="60" t="str">
        <f t="shared" si="27"/>
        <v/>
      </c>
      <c r="G789" s="170" t="str">
        <f t="shared" si="28"/>
        <v/>
      </c>
      <c r="H789" s="206"/>
      <c r="I789" s="173"/>
      <c r="J789" s="178"/>
      <c r="K789" s="178"/>
      <c r="L789" s="165"/>
      <c r="M789" s="173"/>
      <c r="N789" s="178"/>
      <c r="O789" s="173"/>
      <c r="P789" s="165"/>
    </row>
    <row r="790" spans="1:16" ht="12.5">
      <c r="A790" s="204"/>
      <c r="B790" s="205"/>
      <c r="C790" s="201"/>
      <c r="D790" s="201"/>
      <c r="E790" s="201" t="str">
        <f t="shared" si="1"/>
        <v/>
      </c>
      <c r="F790" s="60" t="str">
        <f t="shared" si="27"/>
        <v/>
      </c>
      <c r="G790" s="170" t="str">
        <f t="shared" si="28"/>
        <v/>
      </c>
      <c r="H790" s="206"/>
      <c r="I790" s="173"/>
      <c r="J790" s="178"/>
      <c r="K790" s="178"/>
      <c r="L790" s="165"/>
      <c r="M790" s="173"/>
      <c r="N790" s="178"/>
      <c r="O790" s="173"/>
      <c r="P790" s="165"/>
    </row>
    <row r="791" spans="1:16" ht="12.5">
      <c r="A791" s="204"/>
      <c r="B791" s="205"/>
      <c r="C791" s="201"/>
      <c r="D791" s="201"/>
      <c r="E791" s="201" t="str">
        <f t="shared" si="1"/>
        <v/>
      </c>
      <c r="F791" s="60" t="str">
        <f t="shared" si="27"/>
        <v/>
      </c>
      <c r="G791" s="170" t="str">
        <f t="shared" si="28"/>
        <v/>
      </c>
      <c r="H791" s="206"/>
      <c r="I791" s="173"/>
      <c r="J791" s="178"/>
      <c r="K791" s="178"/>
      <c r="L791" s="165"/>
      <c r="M791" s="173"/>
      <c r="N791" s="178"/>
      <c r="O791" s="173"/>
      <c r="P791" s="165"/>
    </row>
    <row r="792" spans="1:16" ht="12.5">
      <c r="A792" s="204"/>
      <c r="B792" s="205"/>
      <c r="C792" s="201"/>
      <c r="D792" s="201"/>
      <c r="E792" s="201" t="str">
        <f t="shared" si="1"/>
        <v/>
      </c>
      <c r="F792" s="60" t="str">
        <f t="shared" si="27"/>
        <v/>
      </c>
      <c r="G792" s="170" t="str">
        <f t="shared" si="28"/>
        <v/>
      </c>
      <c r="H792" s="206"/>
      <c r="I792" s="173"/>
      <c r="J792" s="178"/>
      <c r="K792" s="178"/>
      <c r="L792" s="165"/>
      <c r="M792" s="173"/>
      <c r="N792" s="178"/>
      <c r="O792" s="173"/>
      <c r="P792" s="165"/>
    </row>
    <row r="793" spans="1:16" ht="12.5">
      <c r="A793" s="204"/>
      <c r="B793" s="205"/>
      <c r="C793" s="201"/>
      <c r="D793" s="201"/>
      <c r="E793" s="201" t="str">
        <f t="shared" si="1"/>
        <v/>
      </c>
      <c r="F793" s="60" t="str">
        <f t="shared" si="27"/>
        <v/>
      </c>
      <c r="G793" s="170" t="str">
        <f t="shared" si="28"/>
        <v/>
      </c>
      <c r="H793" s="206"/>
      <c r="I793" s="173"/>
      <c r="J793" s="178"/>
      <c r="K793" s="178"/>
      <c r="L793" s="165"/>
      <c r="M793" s="173"/>
      <c r="N793" s="178"/>
      <c r="O793" s="173"/>
      <c r="P793" s="165"/>
    </row>
    <row r="794" spans="1:16" ht="12.5">
      <c r="A794" s="204"/>
      <c r="B794" s="205"/>
      <c r="C794" s="201"/>
      <c r="D794" s="201"/>
      <c r="E794" s="201" t="str">
        <f t="shared" si="1"/>
        <v/>
      </c>
      <c r="F794" s="60" t="str">
        <f t="shared" si="27"/>
        <v/>
      </c>
      <c r="G794" s="170" t="str">
        <f t="shared" si="28"/>
        <v/>
      </c>
      <c r="H794" s="206"/>
      <c r="I794" s="173"/>
      <c r="J794" s="178"/>
      <c r="K794" s="178"/>
      <c r="L794" s="165"/>
      <c r="M794" s="173"/>
      <c r="N794" s="178"/>
      <c r="O794" s="173"/>
      <c r="P794" s="165"/>
    </row>
    <row r="795" spans="1:16" ht="12.5">
      <c r="A795" s="204"/>
      <c r="B795" s="205"/>
      <c r="C795" s="201"/>
      <c r="D795" s="201"/>
      <c r="E795" s="201" t="str">
        <f t="shared" si="1"/>
        <v/>
      </c>
      <c r="F795" s="60" t="str">
        <f t="shared" si="27"/>
        <v/>
      </c>
      <c r="G795" s="170" t="str">
        <f t="shared" si="28"/>
        <v/>
      </c>
      <c r="H795" s="206"/>
      <c r="I795" s="173"/>
      <c r="J795" s="178"/>
      <c r="K795" s="178"/>
      <c r="L795" s="165"/>
      <c r="M795" s="173"/>
      <c r="N795" s="178"/>
      <c r="O795" s="173"/>
      <c r="P795" s="165"/>
    </row>
    <row r="796" spans="1:16" ht="12.5">
      <c r="A796" s="204"/>
      <c r="B796" s="205"/>
      <c r="C796" s="201"/>
      <c r="D796" s="201"/>
      <c r="E796" s="201" t="str">
        <f t="shared" si="1"/>
        <v/>
      </c>
      <c r="F796" s="60" t="str">
        <f t="shared" si="27"/>
        <v/>
      </c>
      <c r="G796" s="170" t="str">
        <f t="shared" si="28"/>
        <v/>
      </c>
      <c r="H796" s="206"/>
      <c r="I796" s="173"/>
      <c r="J796" s="178"/>
      <c r="K796" s="178"/>
      <c r="L796" s="165"/>
      <c r="M796" s="173"/>
      <c r="N796" s="178"/>
      <c r="O796" s="173"/>
      <c r="P796" s="165"/>
    </row>
    <row r="797" spans="1:16" ht="12.5">
      <c r="A797" s="204"/>
      <c r="B797" s="205"/>
      <c r="C797" s="201"/>
      <c r="D797" s="201"/>
      <c r="E797" s="201" t="str">
        <f t="shared" si="1"/>
        <v/>
      </c>
      <c r="F797" s="60" t="str">
        <f t="shared" si="27"/>
        <v/>
      </c>
      <c r="G797" s="170" t="str">
        <f t="shared" si="28"/>
        <v/>
      </c>
      <c r="H797" s="206"/>
      <c r="I797" s="173"/>
      <c r="J797" s="178"/>
      <c r="K797" s="178"/>
      <c r="L797" s="165"/>
      <c r="M797" s="173"/>
      <c r="N797" s="178"/>
      <c r="O797" s="173"/>
      <c r="P797" s="165"/>
    </row>
    <row r="798" spans="1:16" ht="12.5">
      <c r="A798" s="204"/>
      <c r="B798" s="205"/>
      <c r="C798" s="201"/>
      <c r="D798" s="201"/>
      <c r="E798" s="201" t="str">
        <f t="shared" si="1"/>
        <v/>
      </c>
      <c r="F798" s="60" t="str">
        <f t="shared" si="27"/>
        <v/>
      </c>
      <c r="G798" s="170" t="str">
        <f t="shared" si="28"/>
        <v/>
      </c>
      <c r="H798" s="206"/>
      <c r="I798" s="173"/>
      <c r="J798" s="178"/>
      <c r="K798" s="178"/>
      <c r="L798" s="165"/>
      <c r="M798" s="173"/>
      <c r="N798" s="178"/>
      <c r="O798" s="173"/>
      <c r="P798" s="165"/>
    </row>
    <row r="799" spans="1:16" ht="12.5">
      <c r="A799" s="204"/>
      <c r="B799" s="205"/>
      <c r="C799" s="201"/>
      <c r="D799" s="201"/>
      <c r="E799" s="201" t="str">
        <f t="shared" si="1"/>
        <v/>
      </c>
      <c r="F799" s="60" t="str">
        <f t="shared" si="27"/>
        <v/>
      </c>
      <c r="G799" s="170" t="str">
        <f t="shared" si="28"/>
        <v/>
      </c>
      <c r="H799" s="206"/>
      <c r="I799" s="173"/>
      <c r="J799" s="178"/>
      <c r="K799" s="178"/>
      <c r="L799" s="165"/>
      <c r="M799" s="173"/>
      <c r="N799" s="178"/>
      <c r="O799" s="173"/>
      <c r="P799" s="165"/>
    </row>
    <row r="800" spans="1:16" ht="12.5">
      <c r="A800" s="204"/>
      <c r="B800" s="205"/>
      <c r="C800" s="201"/>
      <c r="D800" s="201"/>
      <c r="E800" s="201" t="str">
        <f t="shared" si="1"/>
        <v/>
      </c>
      <c r="F800" s="60" t="str">
        <f t="shared" si="27"/>
        <v/>
      </c>
      <c r="G800" s="170" t="str">
        <f t="shared" si="28"/>
        <v/>
      </c>
      <c r="H800" s="206"/>
      <c r="I800" s="173"/>
      <c r="J800" s="178"/>
      <c r="K800" s="178"/>
      <c r="L800" s="165"/>
      <c r="M800" s="173"/>
      <c r="N800" s="178"/>
      <c r="O800" s="173"/>
      <c r="P800" s="165"/>
    </row>
    <row r="801" spans="1:16" ht="12.5">
      <c r="A801" s="204"/>
      <c r="B801" s="205"/>
      <c r="C801" s="201"/>
      <c r="D801" s="201"/>
      <c r="E801" s="201" t="str">
        <f t="shared" si="1"/>
        <v/>
      </c>
      <c r="F801" s="60" t="str">
        <f t="shared" si="27"/>
        <v/>
      </c>
      <c r="G801" s="170" t="str">
        <f t="shared" si="28"/>
        <v/>
      </c>
      <c r="H801" s="206"/>
      <c r="I801" s="173"/>
      <c r="J801" s="178"/>
      <c r="K801" s="178"/>
      <c r="L801" s="165"/>
      <c r="M801" s="173"/>
      <c r="N801" s="178"/>
      <c r="O801" s="173"/>
      <c r="P801" s="165"/>
    </row>
    <row r="802" spans="1:16" ht="12.5">
      <c r="A802" s="204"/>
      <c r="B802" s="205"/>
      <c r="C802" s="201"/>
      <c r="D802" s="201"/>
      <c r="E802" s="201" t="str">
        <f t="shared" si="1"/>
        <v/>
      </c>
      <c r="F802" s="60" t="str">
        <f t="shared" si="27"/>
        <v/>
      </c>
      <c r="G802" s="170" t="str">
        <f t="shared" si="28"/>
        <v/>
      </c>
      <c r="H802" s="206"/>
      <c r="I802" s="173"/>
      <c r="J802" s="178"/>
      <c r="K802" s="178"/>
      <c r="L802" s="165"/>
      <c r="M802" s="173"/>
      <c r="N802" s="178"/>
      <c r="O802" s="173"/>
      <c r="P802" s="165"/>
    </row>
    <row r="803" spans="1:16" ht="12.5">
      <c r="A803" s="204"/>
      <c r="B803" s="205"/>
      <c r="C803" s="201"/>
      <c r="D803" s="201"/>
      <c r="E803" s="201" t="str">
        <f t="shared" si="1"/>
        <v/>
      </c>
      <c r="F803" s="60" t="str">
        <f t="shared" si="27"/>
        <v/>
      </c>
      <c r="G803" s="170" t="str">
        <f t="shared" si="28"/>
        <v/>
      </c>
      <c r="H803" s="206"/>
      <c r="I803" s="173"/>
      <c r="J803" s="178"/>
      <c r="K803" s="178"/>
      <c r="L803" s="165"/>
      <c r="M803" s="173"/>
      <c r="N803" s="178"/>
      <c r="O803" s="173"/>
      <c r="P803" s="165"/>
    </row>
    <row r="804" spans="1:16" ht="12.5">
      <c r="A804" s="204"/>
      <c r="B804" s="205"/>
      <c r="C804" s="201"/>
      <c r="D804" s="201"/>
      <c r="E804" s="201" t="str">
        <f t="shared" si="1"/>
        <v/>
      </c>
      <c r="F804" s="60" t="str">
        <f t="shared" si="27"/>
        <v/>
      </c>
      <c r="G804" s="170" t="str">
        <f t="shared" si="28"/>
        <v/>
      </c>
      <c r="H804" s="206"/>
      <c r="I804" s="173"/>
      <c r="J804" s="178"/>
      <c r="K804" s="178"/>
      <c r="L804" s="165"/>
      <c r="M804" s="173"/>
      <c r="N804" s="178"/>
      <c r="O804" s="173"/>
      <c r="P804" s="165"/>
    </row>
    <row r="805" spans="1:16" ht="12.5">
      <c r="A805" s="204"/>
      <c r="B805" s="205"/>
      <c r="C805" s="201"/>
      <c r="D805" s="201"/>
      <c r="E805" s="201" t="str">
        <f t="shared" si="1"/>
        <v/>
      </c>
      <c r="F805" s="60" t="str">
        <f t="shared" si="27"/>
        <v/>
      </c>
      <c r="G805" s="170" t="str">
        <f t="shared" si="28"/>
        <v/>
      </c>
      <c r="H805" s="206"/>
      <c r="I805" s="173"/>
      <c r="J805" s="178"/>
      <c r="K805" s="178"/>
      <c r="L805" s="165"/>
      <c r="M805" s="173"/>
      <c r="N805" s="178"/>
      <c r="O805" s="173"/>
      <c r="P805" s="165"/>
    </row>
    <row r="806" spans="1:16" ht="12.5">
      <c r="A806" s="204"/>
      <c r="B806" s="205"/>
      <c r="C806" s="201"/>
      <c r="D806" s="201"/>
      <c r="E806" s="201" t="str">
        <f t="shared" si="1"/>
        <v/>
      </c>
      <c r="F806" s="60" t="str">
        <f t="shared" si="27"/>
        <v/>
      </c>
      <c r="G806" s="170" t="str">
        <f t="shared" si="28"/>
        <v/>
      </c>
      <c r="H806" s="206"/>
      <c r="I806" s="173"/>
      <c r="J806" s="178"/>
      <c r="K806" s="178"/>
      <c r="L806" s="165"/>
      <c r="M806" s="173"/>
      <c r="N806" s="178"/>
      <c r="O806" s="173"/>
      <c r="P806" s="165"/>
    </row>
    <row r="807" spans="1:16" ht="12.5">
      <c r="A807" s="204"/>
      <c r="B807" s="205"/>
      <c r="C807" s="201"/>
      <c r="D807" s="201"/>
      <c r="E807" s="201" t="str">
        <f t="shared" si="1"/>
        <v/>
      </c>
      <c r="F807" s="60" t="str">
        <f t="shared" si="27"/>
        <v/>
      </c>
      <c r="G807" s="170" t="str">
        <f t="shared" si="28"/>
        <v/>
      </c>
      <c r="H807" s="206"/>
      <c r="I807" s="173"/>
      <c r="J807" s="178"/>
      <c r="K807" s="178"/>
      <c r="L807" s="165"/>
      <c r="M807" s="173"/>
      <c r="N807" s="178"/>
      <c r="O807" s="173"/>
      <c r="P807" s="165"/>
    </row>
    <row r="808" spans="1:16" ht="12.5">
      <c r="A808" s="204"/>
      <c r="B808" s="205"/>
      <c r="C808" s="201"/>
      <c r="D808" s="201"/>
      <c r="E808" s="201" t="str">
        <f t="shared" si="1"/>
        <v/>
      </c>
      <c r="F808" s="60" t="str">
        <f t="shared" si="27"/>
        <v/>
      </c>
      <c r="G808" s="170" t="str">
        <f t="shared" si="28"/>
        <v/>
      </c>
      <c r="H808" s="206"/>
      <c r="I808" s="173"/>
      <c r="J808" s="178"/>
      <c r="K808" s="178"/>
      <c r="L808" s="165"/>
      <c r="M808" s="173"/>
      <c r="N808" s="178"/>
      <c r="O808" s="173"/>
      <c r="P808" s="165"/>
    </row>
    <row r="809" spans="1:16" ht="12.5">
      <c r="A809" s="204"/>
      <c r="B809" s="205"/>
      <c r="C809" s="201"/>
      <c r="D809" s="201"/>
      <c r="E809" s="201" t="str">
        <f t="shared" si="1"/>
        <v/>
      </c>
      <c r="F809" s="60" t="str">
        <f t="shared" si="27"/>
        <v/>
      </c>
      <c r="G809" s="170" t="str">
        <f t="shared" si="28"/>
        <v/>
      </c>
      <c r="H809" s="206"/>
      <c r="I809" s="173"/>
      <c r="J809" s="178"/>
      <c r="K809" s="178"/>
      <c r="L809" s="165"/>
      <c r="M809" s="173"/>
      <c r="N809" s="178"/>
      <c r="O809" s="173"/>
      <c r="P809" s="165"/>
    </row>
    <row r="810" spans="1:16" ht="12.5">
      <c r="A810" s="204"/>
      <c r="B810" s="205"/>
      <c r="C810" s="201"/>
      <c r="D810" s="201"/>
      <c r="E810" s="201" t="str">
        <f t="shared" si="1"/>
        <v/>
      </c>
      <c r="F810" s="60" t="str">
        <f t="shared" si="27"/>
        <v/>
      </c>
      <c r="G810" s="170" t="str">
        <f t="shared" si="28"/>
        <v/>
      </c>
      <c r="H810" s="206"/>
      <c r="I810" s="173"/>
      <c r="J810" s="178"/>
      <c r="K810" s="178"/>
      <c r="L810" s="165"/>
      <c r="M810" s="173"/>
      <c r="N810" s="178"/>
      <c r="O810" s="173"/>
      <c r="P810" s="165"/>
    </row>
    <row r="811" spans="1:16" ht="12.5">
      <c r="A811" s="204"/>
      <c r="B811" s="205"/>
      <c r="C811" s="201"/>
      <c r="D811" s="201"/>
      <c r="E811" s="201" t="str">
        <f t="shared" si="1"/>
        <v/>
      </c>
      <c r="F811" s="60" t="str">
        <f t="shared" si="27"/>
        <v/>
      </c>
      <c r="G811" s="170" t="str">
        <f t="shared" si="28"/>
        <v/>
      </c>
      <c r="H811" s="206"/>
      <c r="I811" s="173"/>
      <c r="J811" s="178"/>
      <c r="K811" s="178"/>
      <c r="L811" s="165"/>
      <c r="M811" s="173"/>
      <c r="N811" s="178"/>
      <c r="O811" s="173"/>
      <c r="P811" s="165"/>
    </row>
    <row r="812" spans="1:16" ht="12.5">
      <c r="A812" s="204"/>
      <c r="B812" s="205"/>
      <c r="C812" s="201"/>
      <c r="D812" s="201"/>
      <c r="E812" s="201" t="str">
        <f t="shared" si="1"/>
        <v/>
      </c>
      <c r="F812" s="60" t="str">
        <f t="shared" si="27"/>
        <v/>
      </c>
      <c r="G812" s="170" t="str">
        <f t="shared" si="28"/>
        <v/>
      </c>
      <c r="H812" s="206"/>
      <c r="I812" s="173"/>
      <c r="J812" s="178"/>
      <c r="K812" s="178"/>
      <c r="L812" s="165"/>
      <c r="M812" s="173"/>
      <c r="N812" s="178"/>
      <c r="O812" s="173"/>
      <c r="P812" s="165"/>
    </row>
    <row r="813" spans="1:16" ht="12.5">
      <c r="A813" s="204"/>
      <c r="B813" s="205"/>
      <c r="C813" s="201"/>
      <c r="D813" s="201"/>
      <c r="E813" s="201" t="str">
        <f t="shared" si="1"/>
        <v/>
      </c>
      <c r="F813" s="60" t="str">
        <f t="shared" si="27"/>
        <v/>
      </c>
      <c r="G813" s="170" t="str">
        <f t="shared" si="28"/>
        <v/>
      </c>
      <c r="H813" s="206"/>
      <c r="I813" s="173"/>
      <c r="J813" s="178"/>
      <c r="K813" s="178"/>
      <c r="L813" s="165"/>
      <c r="M813" s="173"/>
      <c r="N813" s="178"/>
      <c r="O813" s="173"/>
      <c r="P813" s="165"/>
    </row>
    <row r="814" spans="1:16" ht="12.5">
      <c r="A814" s="204"/>
      <c r="B814" s="205"/>
      <c r="C814" s="201"/>
      <c r="D814" s="201"/>
      <c r="E814" s="201" t="str">
        <f t="shared" si="1"/>
        <v/>
      </c>
      <c r="F814" s="60" t="str">
        <f t="shared" si="27"/>
        <v/>
      </c>
      <c r="G814" s="170" t="str">
        <f t="shared" si="28"/>
        <v/>
      </c>
      <c r="H814" s="206"/>
      <c r="I814" s="173"/>
      <c r="J814" s="178"/>
      <c r="K814" s="178"/>
      <c r="L814" s="165"/>
      <c r="M814" s="173"/>
      <c r="N814" s="178"/>
      <c r="O814" s="173"/>
      <c r="P814" s="165"/>
    </row>
    <row r="815" spans="1:16" ht="12.5">
      <c r="A815" s="204"/>
      <c r="B815" s="205"/>
      <c r="C815" s="201"/>
      <c r="D815" s="201"/>
      <c r="E815" s="201" t="str">
        <f t="shared" si="1"/>
        <v/>
      </c>
      <c r="F815" s="60" t="str">
        <f t="shared" si="27"/>
        <v/>
      </c>
      <c r="G815" s="170" t="str">
        <f t="shared" si="28"/>
        <v/>
      </c>
      <c r="H815" s="206"/>
      <c r="I815" s="173"/>
      <c r="J815" s="178"/>
      <c r="K815" s="178"/>
      <c r="L815" s="165"/>
      <c r="M815" s="173"/>
      <c r="N815" s="178"/>
      <c r="O815" s="173"/>
      <c r="P815" s="165"/>
    </row>
    <row r="816" spans="1:16" ht="12.5">
      <c r="A816" s="204"/>
      <c r="B816" s="205"/>
      <c r="C816" s="201"/>
      <c r="D816" s="201"/>
      <c r="E816" s="201" t="str">
        <f t="shared" si="1"/>
        <v/>
      </c>
      <c r="F816" s="60" t="str">
        <f t="shared" si="27"/>
        <v/>
      </c>
      <c r="G816" s="170" t="str">
        <f t="shared" si="28"/>
        <v/>
      </c>
      <c r="H816" s="206"/>
      <c r="I816" s="173"/>
      <c r="J816" s="178"/>
      <c r="K816" s="178"/>
      <c r="L816" s="165"/>
      <c r="M816" s="173"/>
      <c r="N816" s="178"/>
      <c r="O816" s="173"/>
      <c r="P816" s="165"/>
    </row>
    <row r="817" spans="1:16" ht="12.5">
      <c r="A817" s="204"/>
      <c r="B817" s="205"/>
      <c r="C817" s="201"/>
      <c r="D817" s="201"/>
      <c r="E817" s="201" t="str">
        <f t="shared" si="1"/>
        <v/>
      </c>
      <c r="F817" s="60" t="str">
        <f t="shared" si="27"/>
        <v/>
      </c>
      <c r="G817" s="170" t="str">
        <f t="shared" si="28"/>
        <v/>
      </c>
      <c r="H817" s="206"/>
      <c r="I817" s="173"/>
      <c r="J817" s="178"/>
      <c r="K817" s="178"/>
      <c r="L817" s="165"/>
      <c r="M817" s="173"/>
      <c r="N817" s="178"/>
      <c r="O817" s="173"/>
      <c r="P817" s="165"/>
    </row>
    <row r="818" spans="1:16" ht="12.5">
      <c r="A818" s="204"/>
      <c r="B818" s="205"/>
      <c r="C818" s="201"/>
      <c r="D818" s="201"/>
      <c r="E818" s="201" t="str">
        <f t="shared" si="1"/>
        <v/>
      </c>
      <c r="F818" s="60" t="str">
        <f t="shared" si="27"/>
        <v/>
      </c>
      <c r="G818" s="170" t="str">
        <f t="shared" si="28"/>
        <v/>
      </c>
      <c r="H818" s="206"/>
      <c r="I818" s="173"/>
      <c r="J818" s="178"/>
      <c r="K818" s="178"/>
      <c r="L818" s="165"/>
      <c r="M818" s="173"/>
      <c r="N818" s="178"/>
      <c r="O818" s="173"/>
      <c r="P818" s="165"/>
    </row>
    <row r="819" spans="1:16" ht="12.5">
      <c r="A819" s="204"/>
      <c r="B819" s="205"/>
      <c r="C819" s="201"/>
      <c r="D819" s="201"/>
      <c r="E819" s="201" t="str">
        <f t="shared" si="1"/>
        <v/>
      </c>
      <c r="F819" s="60" t="str">
        <f t="shared" si="27"/>
        <v/>
      </c>
      <c r="G819" s="170" t="str">
        <f t="shared" si="28"/>
        <v/>
      </c>
      <c r="H819" s="206"/>
      <c r="I819" s="173"/>
      <c r="J819" s="178"/>
      <c r="K819" s="178"/>
      <c r="L819" s="165"/>
      <c r="M819" s="173"/>
      <c r="N819" s="178"/>
      <c r="O819" s="173"/>
      <c r="P819" s="165"/>
    </row>
    <row r="820" spans="1:16" ht="12.5">
      <c r="A820" s="204"/>
      <c r="B820" s="205"/>
      <c r="C820" s="201"/>
      <c r="D820" s="201"/>
      <c r="E820" s="201" t="str">
        <f t="shared" si="1"/>
        <v/>
      </c>
      <c r="F820" s="60" t="str">
        <f t="shared" si="27"/>
        <v/>
      </c>
      <c r="G820" s="170" t="str">
        <f t="shared" si="28"/>
        <v/>
      </c>
      <c r="H820" s="206"/>
      <c r="I820" s="173"/>
      <c r="J820" s="178"/>
      <c r="K820" s="178"/>
      <c r="L820" s="165"/>
      <c r="M820" s="173"/>
      <c r="N820" s="178"/>
      <c r="O820" s="173"/>
      <c r="P820" s="165"/>
    </row>
    <row r="821" spans="1:16" ht="12.5">
      <c r="A821" s="204"/>
      <c r="B821" s="205"/>
      <c r="C821" s="201"/>
      <c r="D821" s="201"/>
      <c r="E821" s="201" t="str">
        <f t="shared" si="1"/>
        <v/>
      </c>
      <c r="F821" s="60" t="str">
        <f t="shared" si="27"/>
        <v/>
      </c>
      <c r="G821" s="170" t="str">
        <f t="shared" si="28"/>
        <v/>
      </c>
      <c r="H821" s="206"/>
      <c r="I821" s="173"/>
      <c r="J821" s="178"/>
      <c r="K821" s="178"/>
      <c r="L821" s="165"/>
      <c r="M821" s="173"/>
      <c r="N821" s="178"/>
      <c r="O821" s="173"/>
      <c r="P821" s="165"/>
    </row>
    <row r="822" spans="1:16" ht="12.5">
      <c r="A822" s="204"/>
      <c r="B822" s="205"/>
      <c r="C822" s="201"/>
      <c r="D822" s="201"/>
      <c r="E822" s="201" t="str">
        <f t="shared" si="1"/>
        <v/>
      </c>
      <c r="F822" s="60" t="str">
        <f t="shared" si="27"/>
        <v/>
      </c>
      <c r="G822" s="170" t="str">
        <f t="shared" si="28"/>
        <v/>
      </c>
      <c r="H822" s="206"/>
      <c r="I822" s="173"/>
      <c r="J822" s="178"/>
      <c r="K822" s="178"/>
      <c r="L822" s="165"/>
      <c r="M822" s="173"/>
      <c r="N822" s="178"/>
      <c r="O822" s="173"/>
      <c r="P822" s="165"/>
    </row>
    <row r="823" spans="1:16" ht="12.5">
      <c r="A823" s="204"/>
      <c r="B823" s="205"/>
      <c r="C823" s="201"/>
      <c r="D823" s="201"/>
      <c r="E823" s="201" t="str">
        <f t="shared" si="1"/>
        <v/>
      </c>
      <c r="F823" s="60" t="str">
        <f t="shared" si="27"/>
        <v/>
      </c>
      <c r="G823" s="170" t="str">
        <f t="shared" si="28"/>
        <v/>
      </c>
      <c r="H823" s="206"/>
      <c r="I823" s="173"/>
      <c r="J823" s="178"/>
      <c r="K823" s="178"/>
      <c r="L823" s="165"/>
      <c r="M823" s="173"/>
      <c r="N823" s="178"/>
      <c r="O823" s="173"/>
      <c r="P823" s="165"/>
    </row>
    <row r="824" spans="1:16" ht="12.5">
      <c r="A824" s="204"/>
      <c r="B824" s="205"/>
      <c r="C824" s="201"/>
      <c r="D824" s="201"/>
      <c r="E824" s="201" t="str">
        <f t="shared" si="1"/>
        <v/>
      </c>
      <c r="F824" s="60" t="str">
        <f t="shared" si="27"/>
        <v/>
      </c>
      <c r="G824" s="170" t="str">
        <f t="shared" si="28"/>
        <v/>
      </c>
      <c r="H824" s="206"/>
      <c r="I824" s="173"/>
      <c r="J824" s="178"/>
      <c r="K824" s="178"/>
      <c r="L824" s="165"/>
      <c r="M824" s="173"/>
      <c r="N824" s="178"/>
      <c r="O824" s="173"/>
      <c r="P824" s="165"/>
    </row>
    <row r="825" spans="1:16" ht="12.5">
      <c r="A825" s="204"/>
      <c r="B825" s="205"/>
      <c r="C825" s="201"/>
      <c r="D825" s="201"/>
      <c r="E825" s="201" t="str">
        <f t="shared" si="1"/>
        <v/>
      </c>
      <c r="F825" s="60" t="str">
        <f t="shared" si="27"/>
        <v/>
      </c>
      <c r="G825" s="170" t="str">
        <f t="shared" si="28"/>
        <v/>
      </c>
      <c r="H825" s="206"/>
      <c r="I825" s="173"/>
      <c r="J825" s="178"/>
      <c r="K825" s="178"/>
      <c r="L825" s="165"/>
      <c r="M825" s="173"/>
      <c r="N825" s="178"/>
      <c r="O825" s="173"/>
      <c r="P825" s="165"/>
    </row>
    <row r="826" spans="1:16" ht="12.5">
      <c r="A826" s="204"/>
      <c r="B826" s="205"/>
      <c r="C826" s="201"/>
      <c r="D826" s="201"/>
      <c r="E826" s="201" t="str">
        <f t="shared" si="1"/>
        <v/>
      </c>
      <c r="F826" s="60" t="str">
        <f t="shared" si="27"/>
        <v/>
      </c>
      <c r="G826" s="170" t="str">
        <f t="shared" si="28"/>
        <v/>
      </c>
      <c r="H826" s="206"/>
      <c r="I826" s="173"/>
      <c r="J826" s="178"/>
      <c r="K826" s="178"/>
      <c r="L826" s="165"/>
      <c r="M826" s="173"/>
      <c r="N826" s="178"/>
      <c r="O826" s="173"/>
      <c r="P826" s="165"/>
    </row>
    <row r="827" spans="1:16" ht="12.5">
      <c r="A827" s="204"/>
      <c r="B827" s="205"/>
      <c r="C827" s="201"/>
      <c r="D827" s="201"/>
      <c r="E827" s="201" t="str">
        <f t="shared" si="1"/>
        <v/>
      </c>
      <c r="F827" s="60" t="str">
        <f t="shared" si="27"/>
        <v/>
      </c>
      <c r="G827" s="170" t="str">
        <f t="shared" si="28"/>
        <v/>
      </c>
      <c r="H827" s="206"/>
      <c r="I827" s="173"/>
      <c r="J827" s="178"/>
      <c r="K827" s="178"/>
      <c r="L827" s="165"/>
      <c r="M827" s="173"/>
      <c r="N827" s="178"/>
      <c r="O827" s="173"/>
      <c r="P827" s="165"/>
    </row>
    <row r="828" spans="1:16" ht="12.5">
      <c r="A828" s="204"/>
      <c r="B828" s="205"/>
      <c r="C828" s="201"/>
      <c r="D828" s="201"/>
      <c r="E828" s="201" t="str">
        <f t="shared" si="1"/>
        <v/>
      </c>
      <c r="F828" s="60" t="str">
        <f t="shared" si="27"/>
        <v/>
      </c>
      <c r="G828" s="170" t="str">
        <f t="shared" si="28"/>
        <v/>
      </c>
      <c r="H828" s="206"/>
      <c r="I828" s="173"/>
      <c r="J828" s="178"/>
      <c r="K828" s="178"/>
      <c r="L828" s="165"/>
      <c r="M828" s="173"/>
      <c r="N828" s="178"/>
      <c r="O828" s="173"/>
      <c r="P828" s="165"/>
    </row>
    <row r="829" spans="1:16" ht="12.5">
      <c r="A829" s="204"/>
      <c r="B829" s="205"/>
      <c r="C829" s="201"/>
      <c r="D829" s="201"/>
      <c r="E829" s="201" t="str">
        <f t="shared" si="1"/>
        <v/>
      </c>
      <c r="F829" s="60" t="str">
        <f t="shared" si="27"/>
        <v/>
      </c>
      <c r="G829" s="170" t="str">
        <f t="shared" si="28"/>
        <v/>
      </c>
      <c r="H829" s="206"/>
      <c r="I829" s="173"/>
      <c r="J829" s="178"/>
      <c r="K829" s="178"/>
      <c r="L829" s="165"/>
      <c r="M829" s="173"/>
      <c r="N829" s="178"/>
      <c r="O829" s="173"/>
      <c r="P829" s="165"/>
    </row>
    <row r="830" spans="1:16" ht="12.5">
      <c r="A830" s="204"/>
      <c r="B830" s="205"/>
      <c r="C830" s="201"/>
      <c r="D830" s="201"/>
      <c r="E830" s="201" t="str">
        <f t="shared" si="1"/>
        <v/>
      </c>
      <c r="F830" s="60" t="str">
        <f t="shared" si="27"/>
        <v/>
      </c>
      <c r="G830" s="170" t="str">
        <f t="shared" si="28"/>
        <v/>
      </c>
      <c r="H830" s="206"/>
      <c r="I830" s="173"/>
      <c r="J830" s="178"/>
      <c r="K830" s="178"/>
      <c r="L830" s="165"/>
      <c r="M830" s="173"/>
      <c r="N830" s="178"/>
      <c r="O830" s="173"/>
      <c r="P830" s="165"/>
    </row>
    <row r="831" spans="1:16" ht="12.5">
      <c r="A831" s="204"/>
      <c r="B831" s="205"/>
      <c r="C831" s="201"/>
      <c r="D831" s="201"/>
      <c r="E831" s="201" t="str">
        <f t="shared" si="1"/>
        <v/>
      </c>
      <c r="F831" s="60" t="str">
        <f t="shared" si="27"/>
        <v/>
      </c>
      <c r="G831" s="170" t="str">
        <f t="shared" si="28"/>
        <v/>
      </c>
      <c r="H831" s="206"/>
      <c r="I831" s="173"/>
      <c r="J831" s="178"/>
      <c r="K831" s="178"/>
      <c r="L831" s="165"/>
      <c r="M831" s="173"/>
      <c r="N831" s="178"/>
      <c r="O831" s="173"/>
      <c r="P831" s="165"/>
    </row>
    <row r="832" spans="1:16" ht="12.5">
      <c r="A832" s="204"/>
      <c r="B832" s="205"/>
      <c r="C832" s="201"/>
      <c r="D832" s="201"/>
      <c r="E832" s="201" t="str">
        <f t="shared" si="1"/>
        <v/>
      </c>
      <c r="F832" s="60" t="str">
        <f t="shared" si="27"/>
        <v/>
      </c>
      <c r="G832" s="170" t="str">
        <f t="shared" si="28"/>
        <v/>
      </c>
      <c r="H832" s="206"/>
      <c r="I832" s="173"/>
      <c r="J832" s="178"/>
      <c r="K832" s="178"/>
      <c r="L832" s="165"/>
      <c r="M832" s="173"/>
      <c r="N832" s="178"/>
      <c r="O832" s="173"/>
      <c r="P832" s="165"/>
    </row>
    <row r="833" spans="1:16" ht="12.5">
      <c r="A833" s="204"/>
      <c r="B833" s="205"/>
      <c r="C833" s="201"/>
      <c r="D833" s="201"/>
      <c r="E833" s="201" t="str">
        <f t="shared" si="1"/>
        <v/>
      </c>
      <c r="F833" s="60" t="str">
        <f t="shared" si="27"/>
        <v/>
      </c>
      <c r="G833" s="170" t="str">
        <f t="shared" si="28"/>
        <v/>
      </c>
      <c r="H833" s="206"/>
      <c r="I833" s="173"/>
      <c r="J833" s="178"/>
      <c r="K833" s="178"/>
      <c r="L833" s="165"/>
      <c r="M833" s="173"/>
      <c r="N833" s="178"/>
      <c r="O833" s="173"/>
      <c r="P833" s="165"/>
    </row>
    <row r="834" spans="1:16" ht="12.5">
      <c r="A834" s="204"/>
      <c r="B834" s="205"/>
      <c r="C834" s="201"/>
      <c r="D834" s="201"/>
      <c r="E834" s="201" t="str">
        <f t="shared" si="1"/>
        <v/>
      </c>
      <c r="F834" s="60" t="str">
        <f t="shared" si="27"/>
        <v/>
      </c>
      <c r="G834" s="170" t="str">
        <f t="shared" si="28"/>
        <v/>
      </c>
      <c r="H834" s="206"/>
      <c r="I834" s="173"/>
      <c r="J834" s="178"/>
      <c r="K834" s="178"/>
      <c r="L834" s="165"/>
      <c r="M834" s="173"/>
      <c r="N834" s="178"/>
      <c r="O834" s="173"/>
      <c r="P834" s="165"/>
    </row>
    <row r="835" spans="1:16" ht="12.5">
      <c r="A835" s="204"/>
      <c r="B835" s="205"/>
      <c r="C835" s="201"/>
      <c r="D835" s="201"/>
      <c r="E835" s="201" t="str">
        <f t="shared" si="1"/>
        <v/>
      </c>
      <c r="F835" s="60" t="str">
        <f t="shared" si="27"/>
        <v/>
      </c>
      <c r="G835" s="170" t="str">
        <f t="shared" si="28"/>
        <v/>
      </c>
      <c r="H835" s="206"/>
      <c r="I835" s="173"/>
      <c r="J835" s="178"/>
      <c r="K835" s="178"/>
      <c r="L835" s="165"/>
      <c r="M835" s="173"/>
      <c r="N835" s="178"/>
      <c r="O835" s="173"/>
      <c r="P835" s="165"/>
    </row>
    <row r="836" spans="1:16" ht="12.5">
      <c r="A836" s="204"/>
      <c r="B836" s="205"/>
      <c r="C836" s="201"/>
      <c r="D836" s="201"/>
      <c r="E836" s="201" t="str">
        <f t="shared" si="1"/>
        <v/>
      </c>
      <c r="F836" s="60" t="str">
        <f t="shared" si="27"/>
        <v/>
      </c>
      <c r="G836" s="170" t="str">
        <f t="shared" si="28"/>
        <v/>
      </c>
      <c r="H836" s="206"/>
      <c r="I836" s="173"/>
      <c r="J836" s="178"/>
      <c r="K836" s="178"/>
      <c r="L836" s="165"/>
      <c r="M836" s="173"/>
      <c r="N836" s="178"/>
      <c r="O836" s="173"/>
      <c r="P836" s="165"/>
    </row>
    <row r="837" spans="1:16" ht="12.5">
      <c r="A837" s="204"/>
      <c r="B837" s="205"/>
      <c r="C837" s="201"/>
      <c r="D837" s="201"/>
      <c r="E837" s="201" t="str">
        <f t="shared" si="1"/>
        <v/>
      </c>
      <c r="F837" s="60" t="str">
        <f t="shared" si="27"/>
        <v/>
      </c>
      <c r="G837" s="170" t="str">
        <f t="shared" si="28"/>
        <v/>
      </c>
      <c r="H837" s="206"/>
      <c r="I837" s="173"/>
      <c r="J837" s="178"/>
      <c r="K837" s="178"/>
      <c r="L837" s="165"/>
      <c r="M837" s="173"/>
      <c r="N837" s="178"/>
      <c r="O837" s="173"/>
      <c r="P837" s="165"/>
    </row>
    <row r="838" spans="1:16" ht="12.5">
      <c r="A838" s="204"/>
      <c r="B838" s="205"/>
      <c r="C838" s="201"/>
      <c r="D838" s="201"/>
      <c r="E838" s="201" t="str">
        <f t="shared" si="1"/>
        <v/>
      </c>
      <c r="F838" s="60" t="str">
        <f t="shared" si="27"/>
        <v/>
      </c>
      <c r="G838" s="170" t="str">
        <f t="shared" si="28"/>
        <v/>
      </c>
      <c r="H838" s="206"/>
      <c r="I838" s="173"/>
      <c r="J838" s="178"/>
      <c r="K838" s="178"/>
      <c r="L838" s="165"/>
      <c r="M838" s="173"/>
      <c r="N838" s="178"/>
      <c r="O838" s="173"/>
      <c r="P838" s="165"/>
    </row>
    <row r="839" spans="1:16" ht="12.5">
      <c r="A839" s="204"/>
      <c r="B839" s="205"/>
      <c r="C839" s="201"/>
      <c r="D839" s="201"/>
      <c r="E839" s="201" t="str">
        <f t="shared" si="1"/>
        <v/>
      </c>
      <c r="F839" s="60" t="str">
        <f t="shared" ref="F839:F902" si="29">IF(NOT(ISBLANK($K839)),itemClassificationScheme,"")</f>
        <v/>
      </c>
      <c r="G839" s="170" t="str">
        <f t="shared" ref="G839:G902" si="30">IF(NOT(ISBLANK($P839)),currency,"")</f>
        <v/>
      </c>
      <c r="H839" s="206"/>
      <c r="I839" s="173"/>
      <c r="J839" s="178"/>
      <c r="K839" s="178"/>
      <c r="L839" s="165"/>
      <c r="M839" s="173"/>
      <c r="N839" s="178"/>
      <c r="O839" s="173"/>
      <c r="P839" s="165"/>
    </row>
    <row r="840" spans="1:16" ht="12.5">
      <c r="A840" s="204"/>
      <c r="B840" s="205"/>
      <c r="C840" s="201"/>
      <c r="D840" s="201"/>
      <c r="E840" s="201" t="str">
        <f t="shared" si="1"/>
        <v/>
      </c>
      <c r="F840" s="60" t="str">
        <f t="shared" si="29"/>
        <v/>
      </c>
      <c r="G840" s="170" t="str">
        <f t="shared" si="30"/>
        <v/>
      </c>
      <c r="H840" s="206"/>
      <c r="I840" s="173"/>
      <c r="J840" s="178"/>
      <c r="K840" s="178"/>
      <c r="L840" s="165"/>
      <c r="M840" s="173"/>
      <c r="N840" s="178"/>
      <c r="O840" s="173"/>
      <c r="P840" s="165"/>
    </row>
    <row r="841" spans="1:16" ht="12.5">
      <c r="A841" s="204"/>
      <c r="B841" s="205"/>
      <c r="C841" s="201"/>
      <c r="D841" s="201"/>
      <c r="E841" s="201" t="str">
        <f t="shared" si="1"/>
        <v/>
      </c>
      <c r="F841" s="60" t="str">
        <f t="shared" si="29"/>
        <v/>
      </c>
      <c r="G841" s="170" t="str">
        <f t="shared" si="30"/>
        <v/>
      </c>
      <c r="H841" s="206"/>
      <c r="I841" s="173"/>
      <c r="J841" s="178"/>
      <c r="K841" s="178"/>
      <c r="L841" s="165"/>
      <c r="M841" s="173"/>
      <c r="N841" s="178"/>
      <c r="O841" s="173"/>
      <c r="P841" s="165"/>
    </row>
    <row r="842" spans="1:16" ht="12.5">
      <c r="A842" s="204"/>
      <c r="B842" s="205"/>
      <c r="C842" s="201"/>
      <c r="D842" s="201"/>
      <c r="E842" s="201" t="str">
        <f t="shared" si="1"/>
        <v/>
      </c>
      <c r="F842" s="60" t="str">
        <f t="shared" si="29"/>
        <v/>
      </c>
      <c r="G842" s="170" t="str">
        <f t="shared" si="30"/>
        <v/>
      </c>
      <c r="H842" s="206"/>
      <c r="I842" s="173"/>
      <c r="J842" s="178"/>
      <c r="K842" s="178"/>
      <c r="L842" s="165"/>
      <c r="M842" s="173"/>
      <c r="N842" s="178"/>
      <c r="O842" s="173"/>
      <c r="P842" s="165"/>
    </row>
    <row r="843" spans="1:16" ht="12.5">
      <c r="A843" s="204"/>
      <c r="B843" s="205"/>
      <c r="C843" s="201"/>
      <c r="D843" s="201"/>
      <c r="E843" s="201" t="str">
        <f t="shared" si="1"/>
        <v/>
      </c>
      <c r="F843" s="60" t="str">
        <f t="shared" si="29"/>
        <v/>
      </c>
      <c r="G843" s="170" t="str">
        <f t="shared" si="30"/>
        <v/>
      </c>
      <c r="H843" s="206"/>
      <c r="I843" s="173"/>
      <c r="J843" s="178"/>
      <c r="K843" s="178"/>
      <c r="L843" s="165"/>
      <c r="M843" s="173"/>
      <c r="N843" s="178"/>
      <c r="O843" s="173"/>
      <c r="P843" s="165"/>
    </row>
    <row r="844" spans="1:16" ht="12.5">
      <c r="A844" s="204"/>
      <c r="B844" s="205"/>
      <c r="C844" s="201"/>
      <c r="D844" s="201"/>
      <c r="E844" s="201" t="str">
        <f t="shared" si="1"/>
        <v/>
      </c>
      <c r="F844" s="60" t="str">
        <f t="shared" si="29"/>
        <v/>
      </c>
      <c r="G844" s="170" t="str">
        <f t="shared" si="30"/>
        <v/>
      </c>
      <c r="H844" s="206"/>
      <c r="I844" s="173"/>
      <c r="J844" s="178"/>
      <c r="K844" s="178"/>
      <c r="L844" s="165"/>
      <c r="M844" s="173"/>
      <c r="N844" s="178"/>
      <c r="O844" s="173"/>
      <c r="P844" s="165"/>
    </row>
    <row r="845" spans="1:16" ht="12.5">
      <c r="A845" s="204"/>
      <c r="B845" s="205"/>
      <c r="C845" s="201"/>
      <c r="D845" s="201"/>
      <c r="E845" s="201" t="str">
        <f t="shared" si="1"/>
        <v/>
      </c>
      <c r="F845" s="60" t="str">
        <f t="shared" si="29"/>
        <v/>
      </c>
      <c r="G845" s="170" t="str">
        <f t="shared" si="30"/>
        <v/>
      </c>
      <c r="H845" s="206"/>
      <c r="I845" s="173"/>
      <c r="J845" s="178"/>
      <c r="K845" s="178"/>
      <c r="L845" s="165"/>
      <c r="M845" s="173"/>
      <c r="N845" s="178"/>
      <c r="O845" s="173"/>
      <c r="P845" s="165"/>
    </row>
    <row r="846" spans="1:16" ht="12.5">
      <c r="A846" s="204"/>
      <c r="B846" s="205"/>
      <c r="C846" s="201"/>
      <c r="D846" s="201"/>
      <c r="E846" s="201" t="str">
        <f t="shared" si="1"/>
        <v/>
      </c>
      <c r="F846" s="60" t="str">
        <f t="shared" si="29"/>
        <v/>
      </c>
      <c r="G846" s="170" t="str">
        <f t="shared" si="30"/>
        <v/>
      </c>
      <c r="H846" s="206"/>
      <c r="I846" s="173"/>
      <c r="J846" s="178"/>
      <c r="K846" s="178"/>
      <c r="L846" s="165"/>
      <c r="M846" s="173"/>
      <c r="N846" s="178"/>
      <c r="O846" s="173"/>
      <c r="P846" s="165"/>
    </row>
    <row r="847" spans="1:16" ht="12.5">
      <c r="A847" s="204"/>
      <c r="B847" s="205"/>
      <c r="C847" s="201"/>
      <c r="D847" s="201"/>
      <c r="E847" s="201" t="str">
        <f t="shared" si="1"/>
        <v/>
      </c>
      <c r="F847" s="60" t="str">
        <f t="shared" si="29"/>
        <v/>
      </c>
      <c r="G847" s="170" t="str">
        <f t="shared" si="30"/>
        <v/>
      </c>
      <c r="H847" s="206"/>
      <c r="I847" s="173"/>
      <c r="J847" s="178"/>
      <c r="K847" s="178"/>
      <c r="L847" s="165"/>
      <c r="M847" s="173"/>
      <c r="N847" s="178"/>
      <c r="O847" s="173"/>
      <c r="P847" s="165"/>
    </row>
    <row r="848" spans="1:16" ht="12.5">
      <c r="A848" s="204"/>
      <c r="B848" s="205"/>
      <c r="C848" s="201"/>
      <c r="D848" s="201"/>
      <c r="E848" s="201" t="str">
        <f t="shared" si="1"/>
        <v/>
      </c>
      <c r="F848" s="60" t="str">
        <f t="shared" si="29"/>
        <v/>
      </c>
      <c r="G848" s="170" t="str">
        <f t="shared" si="30"/>
        <v/>
      </c>
      <c r="H848" s="206"/>
      <c r="I848" s="173"/>
      <c r="J848" s="178"/>
      <c r="K848" s="178"/>
      <c r="L848" s="165"/>
      <c r="M848" s="173"/>
      <c r="N848" s="178"/>
      <c r="O848" s="173"/>
      <c r="P848" s="165"/>
    </row>
    <row r="849" spans="1:16" ht="12.5">
      <c r="A849" s="204"/>
      <c r="B849" s="205"/>
      <c r="C849" s="201"/>
      <c r="D849" s="201"/>
      <c r="E849" s="201" t="str">
        <f t="shared" si="1"/>
        <v/>
      </c>
      <c r="F849" s="60" t="str">
        <f t="shared" si="29"/>
        <v/>
      </c>
      <c r="G849" s="170" t="str">
        <f t="shared" si="30"/>
        <v/>
      </c>
      <c r="H849" s="206"/>
      <c r="I849" s="173"/>
      <c r="J849" s="178"/>
      <c r="K849" s="178"/>
      <c r="L849" s="165"/>
      <c r="M849" s="173"/>
      <c r="N849" s="178"/>
      <c r="O849" s="173"/>
      <c r="P849" s="165"/>
    </row>
    <row r="850" spans="1:16" ht="12.5">
      <c r="A850" s="204"/>
      <c r="B850" s="205"/>
      <c r="C850" s="201"/>
      <c r="D850" s="201"/>
      <c r="E850" s="201" t="str">
        <f t="shared" si="1"/>
        <v/>
      </c>
      <c r="F850" s="60" t="str">
        <f t="shared" si="29"/>
        <v/>
      </c>
      <c r="G850" s="170" t="str">
        <f t="shared" si="30"/>
        <v/>
      </c>
      <c r="H850" s="206"/>
      <c r="I850" s="173"/>
      <c r="J850" s="178"/>
      <c r="K850" s="178"/>
      <c r="L850" s="165"/>
      <c r="M850" s="173"/>
      <c r="N850" s="178"/>
      <c r="O850" s="173"/>
      <c r="P850" s="165"/>
    </row>
    <row r="851" spans="1:16" ht="12.5">
      <c r="A851" s="204"/>
      <c r="B851" s="205"/>
      <c r="C851" s="201"/>
      <c r="D851" s="201"/>
      <c r="E851" s="201" t="str">
        <f t="shared" si="1"/>
        <v/>
      </c>
      <c r="F851" s="60" t="str">
        <f t="shared" si="29"/>
        <v/>
      </c>
      <c r="G851" s="170" t="str">
        <f t="shared" si="30"/>
        <v/>
      </c>
      <c r="H851" s="206"/>
      <c r="I851" s="173"/>
      <c r="J851" s="178"/>
      <c r="K851" s="178"/>
      <c r="L851" s="165"/>
      <c r="M851" s="173"/>
      <c r="N851" s="178"/>
      <c r="O851" s="173"/>
      <c r="P851" s="165"/>
    </row>
    <row r="852" spans="1:16" ht="12.5">
      <c r="A852" s="204"/>
      <c r="B852" s="205"/>
      <c r="C852" s="201"/>
      <c r="D852" s="201"/>
      <c r="E852" s="201" t="str">
        <f t="shared" si="1"/>
        <v/>
      </c>
      <c r="F852" s="60" t="str">
        <f t="shared" si="29"/>
        <v/>
      </c>
      <c r="G852" s="170" t="str">
        <f t="shared" si="30"/>
        <v/>
      </c>
      <c r="H852" s="206"/>
      <c r="I852" s="173"/>
      <c r="J852" s="178"/>
      <c r="K852" s="178"/>
      <c r="L852" s="165"/>
      <c r="M852" s="173"/>
      <c r="N852" s="178"/>
      <c r="O852" s="173"/>
      <c r="P852" s="165"/>
    </row>
    <row r="853" spans="1:16" ht="12.5">
      <c r="A853" s="204"/>
      <c r="B853" s="205"/>
      <c r="C853" s="201"/>
      <c r="D853" s="201"/>
      <c r="E853" s="201" t="str">
        <f t="shared" si="1"/>
        <v/>
      </c>
      <c r="F853" s="60" t="str">
        <f t="shared" si="29"/>
        <v/>
      </c>
      <c r="G853" s="170" t="str">
        <f t="shared" si="30"/>
        <v/>
      </c>
      <c r="H853" s="206"/>
      <c r="I853" s="173"/>
      <c r="J853" s="178"/>
      <c r="K853" s="178"/>
      <c r="L853" s="165"/>
      <c r="M853" s="173"/>
      <c r="N853" s="178"/>
      <c r="O853" s="173"/>
      <c r="P853" s="165"/>
    </row>
    <row r="854" spans="1:16" ht="12.5">
      <c r="A854" s="204"/>
      <c r="B854" s="205"/>
      <c r="C854" s="201"/>
      <c r="D854" s="201"/>
      <c r="E854" s="201" t="str">
        <f t="shared" si="1"/>
        <v/>
      </c>
      <c r="F854" s="60" t="str">
        <f t="shared" si="29"/>
        <v/>
      </c>
      <c r="G854" s="170" t="str">
        <f t="shared" si="30"/>
        <v/>
      </c>
      <c r="H854" s="206"/>
      <c r="I854" s="173"/>
      <c r="J854" s="178"/>
      <c r="K854" s="178"/>
      <c r="L854" s="165"/>
      <c r="M854" s="173"/>
      <c r="N854" s="178"/>
      <c r="O854" s="173"/>
      <c r="P854" s="165"/>
    </row>
    <row r="855" spans="1:16" ht="12.5">
      <c r="A855" s="204"/>
      <c r="B855" s="205"/>
      <c r="C855" s="201"/>
      <c r="D855" s="201"/>
      <c r="E855" s="201" t="str">
        <f t="shared" si="1"/>
        <v/>
      </c>
      <c r="F855" s="60" t="str">
        <f t="shared" si="29"/>
        <v/>
      </c>
      <c r="G855" s="170" t="str">
        <f t="shared" si="30"/>
        <v/>
      </c>
      <c r="H855" s="206"/>
      <c r="I855" s="173"/>
      <c r="J855" s="178"/>
      <c r="K855" s="178"/>
      <c r="L855" s="165"/>
      <c r="M855" s="173"/>
      <c r="N855" s="178"/>
      <c r="O855" s="173"/>
      <c r="P855" s="165"/>
    </row>
    <row r="856" spans="1:16" ht="12.5">
      <c r="A856" s="204"/>
      <c r="B856" s="205"/>
      <c r="C856" s="201"/>
      <c r="D856" s="201"/>
      <c r="E856" s="201" t="str">
        <f t="shared" si="1"/>
        <v/>
      </c>
      <c r="F856" s="60" t="str">
        <f t="shared" si="29"/>
        <v/>
      </c>
      <c r="G856" s="170" t="str">
        <f t="shared" si="30"/>
        <v/>
      </c>
      <c r="H856" s="206"/>
      <c r="I856" s="173"/>
      <c r="J856" s="178"/>
      <c r="K856" s="178"/>
      <c r="L856" s="165"/>
      <c r="M856" s="173"/>
      <c r="N856" s="178"/>
      <c r="O856" s="173"/>
      <c r="P856" s="165"/>
    </row>
    <row r="857" spans="1:16" ht="12.5">
      <c r="A857" s="204"/>
      <c r="B857" s="205"/>
      <c r="C857" s="201"/>
      <c r="D857" s="201"/>
      <c r="E857" s="201" t="str">
        <f t="shared" si="1"/>
        <v/>
      </c>
      <c r="F857" s="60" t="str">
        <f t="shared" si="29"/>
        <v/>
      </c>
      <c r="G857" s="170" t="str">
        <f t="shared" si="30"/>
        <v/>
      </c>
      <c r="H857" s="206"/>
      <c r="I857" s="173"/>
      <c r="J857" s="178"/>
      <c r="K857" s="178"/>
      <c r="L857" s="165"/>
      <c r="M857" s="173"/>
      <c r="N857" s="178"/>
      <c r="O857" s="173"/>
      <c r="P857" s="165"/>
    </row>
    <row r="858" spans="1:16" ht="12.5">
      <c r="A858" s="204"/>
      <c r="B858" s="205"/>
      <c r="C858" s="201"/>
      <c r="D858" s="201"/>
      <c r="E858" s="201" t="str">
        <f t="shared" si="1"/>
        <v/>
      </c>
      <c r="F858" s="60" t="str">
        <f t="shared" si="29"/>
        <v/>
      </c>
      <c r="G858" s="170" t="str">
        <f t="shared" si="30"/>
        <v/>
      </c>
      <c r="H858" s="206"/>
      <c r="I858" s="173"/>
      <c r="J858" s="178"/>
      <c r="K858" s="178"/>
      <c r="L858" s="165"/>
      <c r="M858" s="173"/>
      <c r="N858" s="178"/>
      <c r="O858" s="173"/>
      <c r="P858" s="165"/>
    </row>
    <row r="859" spans="1:16" ht="12.5">
      <c r="A859" s="204"/>
      <c r="B859" s="205"/>
      <c r="C859" s="201"/>
      <c r="D859" s="201"/>
      <c r="E859" s="201" t="str">
        <f t="shared" si="1"/>
        <v/>
      </c>
      <c r="F859" s="60" t="str">
        <f t="shared" si="29"/>
        <v/>
      </c>
      <c r="G859" s="170" t="str">
        <f t="shared" si="30"/>
        <v/>
      </c>
      <c r="H859" s="206"/>
      <c r="I859" s="173"/>
      <c r="J859" s="178"/>
      <c r="K859" s="178"/>
      <c r="L859" s="165"/>
      <c r="M859" s="173"/>
      <c r="N859" s="178"/>
      <c r="O859" s="173"/>
      <c r="P859" s="165"/>
    </row>
    <row r="860" spans="1:16" ht="12.5">
      <c r="A860" s="204"/>
      <c r="B860" s="205"/>
      <c r="C860" s="201"/>
      <c r="D860" s="201"/>
      <c r="E860" s="201" t="str">
        <f t="shared" si="1"/>
        <v/>
      </c>
      <c r="F860" s="60" t="str">
        <f t="shared" si="29"/>
        <v/>
      </c>
      <c r="G860" s="170" t="str">
        <f t="shared" si="30"/>
        <v/>
      </c>
      <c r="H860" s="206"/>
      <c r="I860" s="173"/>
      <c r="J860" s="178"/>
      <c r="K860" s="178"/>
      <c r="L860" s="165"/>
      <c r="M860" s="173"/>
      <c r="N860" s="178"/>
      <c r="O860" s="173"/>
      <c r="P860" s="165"/>
    </row>
    <row r="861" spans="1:16" ht="12.5">
      <c r="A861" s="204"/>
      <c r="B861" s="205"/>
      <c r="C861" s="201"/>
      <c r="D861" s="201"/>
      <c r="E861" s="201" t="str">
        <f t="shared" si="1"/>
        <v/>
      </c>
      <c r="F861" s="60" t="str">
        <f t="shared" si="29"/>
        <v/>
      </c>
      <c r="G861" s="170" t="str">
        <f t="shared" si="30"/>
        <v/>
      </c>
      <c r="H861" s="206"/>
      <c r="I861" s="173"/>
      <c r="J861" s="178"/>
      <c r="K861" s="178"/>
      <c r="L861" s="165"/>
      <c r="M861" s="173"/>
      <c r="N861" s="178"/>
      <c r="O861" s="173"/>
      <c r="P861" s="165"/>
    </row>
    <row r="862" spans="1:16" ht="12.5">
      <c r="A862" s="204"/>
      <c r="B862" s="205"/>
      <c r="C862" s="201"/>
      <c r="D862" s="201"/>
      <c r="E862" s="201" t="str">
        <f t="shared" si="1"/>
        <v/>
      </c>
      <c r="F862" s="60" t="str">
        <f t="shared" si="29"/>
        <v/>
      </c>
      <c r="G862" s="170" t="str">
        <f t="shared" si="30"/>
        <v/>
      </c>
      <c r="H862" s="206"/>
      <c r="I862" s="173"/>
      <c r="J862" s="178"/>
      <c r="K862" s="178"/>
      <c r="L862" s="165"/>
      <c r="M862" s="173"/>
      <c r="N862" s="178"/>
      <c r="O862" s="173"/>
      <c r="P862" s="165"/>
    </row>
    <row r="863" spans="1:16" ht="12.5">
      <c r="A863" s="204"/>
      <c r="B863" s="205"/>
      <c r="C863" s="201"/>
      <c r="D863" s="201"/>
      <c r="E863" s="201" t="str">
        <f t="shared" si="1"/>
        <v/>
      </c>
      <c r="F863" s="60" t="str">
        <f t="shared" si="29"/>
        <v/>
      </c>
      <c r="G863" s="170" t="str">
        <f t="shared" si="30"/>
        <v/>
      </c>
      <c r="H863" s="206"/>
      <c r="I863" s="173"/>
      <c r="J863" s="178"/>
      <c r="K863" s="178"/>
      <c r="L863" s="165"/>
      <c r="M863" s="173"/>
      <c r="N863" s="178"/>
      <c r="O863" s="173"/>
      <c r="P863" s="165"/>
    </row>
    <row r="864" spans="1:16" ht="12.5">
      <c r="A864" s="204"/>
      <c r="B864" s="205"/>
      <c r="C864" s="201"/>
      <c r="D864" s="201"/>
      <c r="E864" s="201" t="str">
        <f t="shared" si="1"/>
        <v/>
      </c>
      <c r="F864" s="60" t="str">
        <f t="shared" si="29"/>
        <v/>
      </c>
      <c r="G864" s="170" t="str">
        <f t="shared" si="30"/>
        <v/>
      </c>
      <c r="H864" s="206"/>
      <c r="I864" s="173"/>
      <c r="J864" s="178"/>
      <c r="K864" s="178"/>
      <c r="L864" s="165"/>
      <c r="M864" s="173"/>
      <c r="N864" s="178"/>
      <c r="O864" s="173"/>
      <c r="P864" s="165"/>
    </row>
    <row r="865" spans="1:16" ht="12.5">
      <c r="A865" s="204"/>
      <c r="B865" s="205"/>
      <c r="C865" s="201"/>
      <c r="D865" s="201"/>
      <c r="E865" s="201" t="str">
        <f t="shared" si="1"/>
        <v/>
      </c>
      <c r="F865" s="60" t="str">
        <f t="shared" si="29"/>
        <v/>
      </c>
      <c r="G865" s="170" t="str">
        <f t="shared" si="30"/>
        <v/>
      </c>
      <c r="H865" s="206"/>
      <c r="I865" s="173"/>
      <c r="J865" s="178"/>
      <c r="K865" s="178"/>
      <c r="L865" s="165"/>
      <c r="M865" s="173"/>
      <c r="N865" s="178"/>
      <c r="O865" s="173"/>
      <c r="P865" s="165"/>
    </row>
    <row r="866" spans="1:16" ht="12.5">
      <c r="A866" s="204"/>
      <c r="B866" s="205"/>
      <c r="C866" s="201"/>
      <c r="D866" s="201"/>
      <c r="E866" s="201" t="str">
        <f t="shared" si="1"/>
        <v/>
      </c>
      <c r="F866" s="60" t="str">
        <f t="shared" si="29"/>
        <v/>
      </c>
      <c r="G866" s="170" t="str">
        <f t="shared" si="30"/>
        <v/>
      </c>
      <c r="H866" s="206"/>
      <c r="I866" s="173"/>
      <c r="J866" s="178"/>
      <c r="K866" s="178"/>
      <c r="L866" s="165"/>
      <c r="M866" s="173"/>
      <c r="N866" s="178"/>
      <c r="O866" s="173"/>
      <c r="P866" s="165"/>
    </row>
    <row r="867" spans="1:16" ht="12.5">
      <c r="A867" s="204"/>
      <c r="B867" s="205"/>
      <c r="C867" s="201"/>
      <c r="D867" s="201"/>
      <c r="E867" s="201" t="str">
        <f t="shared" si="1"/>
        <v/>
      </c>
      <c r="F867" s="60" t="str">
        <f t="shared" si="29"/>
        <v/>
      </c>
      <c r="G867" s="170" t="str">
        <f t="shared" si="30"/>
        <v/>
      </c>
      <c r="H867" s="206"/>
      <c r="I867" s="173"/>
      <c r="J867" s="178"/>
      <c r="K867" s="178"/>
      <c r="L867" s="165"/>
      <c r="M867" s="173"/>
      <c r="N867" s="178"/>
      <c r="O867" s="173"/>
      <c r="P867" s="165"/>
    </row>
    <row r="868" spans="1:16" ht="12.5">
      <c r="A868" s="204"/>
      <c r="B868" s="205"/>
      <c r="C868" s="201"/>
      <c r="D868" s="201"/>
      <c r="E868" s="201" t="str">
        <f t="shared" si="1"/>
        <v/>
      </c>
      <c r="F868" s="60" t="str">
        <f t="shared" si="29"/>
        <v/>
      </c>
      <c r="G868" s="170" t="str">
        <f t="shared" si="30"/>
        <v/>
      </c>
      <c r="H868" s="206"/>
      <c r="I868" s="173"/>
      <c r="J868" s="178"/>
      <c r="K868" s="178"/>
      <c r="L868" s="165"/>
      <c r="M868" s="173"/>
      <c r="N868" s="178"/>
      <c r="O868" s="173"/>
      <c r="P868" s="165"/>
    </row>
    <row r="869" spans="1:16" ht="12.5">
      <c r="A869" s="204"/>
      <c r="B869" s="205"/>
      <c r="C869" s="201"/>
      <c r="D869" s="201"/>
      <c r="E869" s="201" t="str">
        <f t="shared" si="1"/>
        <v/>
      </c>
      <c r="F869" s="60" t="str">
        <f t="shared" si="29"/>
        <v/>
      </c>
      <c r="G869" s="170" t="str">
        <f t="shared" si="30"/>
        <v/>
      </c>
      <c r="H869" s="206"/>
      <c r="I869" s="173"/>
      <c r="J869" s="178"/>
      <c r="K869" s="178"/>
      <c r="L869" s="165"/>
      <c r="M869" s="173"/>
      <c r="N869" s="178"/>
      <c r="O869" s="173"/>
      <c r="P869" s="165"/>
    </row>
    <row r="870" spans="1:16" ht="12.5">
      <c r="A870" s="204"/>
      <c r="B870" s="205"/>
      <c r="C870" s="201"/>
      <c r="D870" s="201"/>
      <c r="E870" s="201" t="str">
        <f t="shared" si="1"/>
        <v/>
      </c>
      <c r="F870" s="60" t="str">
        <f t="shared" si="29"/>
        <v/>
      </c>
      <c r="G870" s="170" t="str">
        <f t="shared" si="30"/>
        <v/>
      </c>
      <c r="H870" s="206"/>
      <c r="I870" s="173"/>
      <c r="J870" s="178"/>
      <c r="K870" s="178"/>
      <c r="L870" s="165"/>
      <c r="M870" s="173"/>
      <c r="N870" s="178"/>
      <c r="O870" s="173"/>
      <c r="P870" s="165"/>
    </row>
    <row r="871" spans="1:16" ht="12.5">
      <c r="A871" s="204"/>
      <c r="B871" s="205"/>
      <c r="C871" s="201"/>
      <c r="D871" s="201"/>
      <c r="E871" s="201" t="str">
        <f t="shared" si="1"/>
        <v/>
      </c>
      <c r="F871" s="60" t="str">
        <f t="shared" si="29"/>
        <v/>
      </c>
      <c r="G871" s="170" t="str">
        <f t="shared" si="30"/>
        <v/>
      </c>
      <c r="H871" s="206"/>
      <c r="I871" s="173"/>
      <c r="J871" s="178"/>
      <c r="K871" s="178"/>
      <c r="L871" s="165"/>
      <c r="M871" s="173"/>
      <c r="N871" s="178"/>
      <c r="O871" s="173"/>
      <c r="P871" s="165"/>
    </row>
    <row r="872" spans="1:16" ht="12.5">
      <c r="A872" s="204"/>
      <c r="B872" s="205"/>
      <c r="C872" s="201"/>
      <c r="D872" s="201"/>
      <c r="E872" s="201" t="str">
        <f t="shared" si="1"/>
        <v/>
      </c>
      <c r="F872" s="60" t="str">
        <f t="shared" si="29"/>
        <v/>
      </c>
      <c r="G872" s="170" t="str">
        <f t="shared" si="30"/>
        <v/>
      </c>
      <c r="H872" s="206"/>
      <c r="I872" s="173"/>
      <c r="J872" s="178"/>
      <c r="K872" s="178"/>
      <c r="L872" s="165"/>
      <c r="M872" s="173"/>
      <c r="N872" s="178"/>
      <c r="O872" s="173"/>
      <c r="P872" s="165"/>
    </row>
    <row r="873" spans="1:16" ht="12.5">
      <c r="A873" s="204"/>
      <c r="B873" s="205"/>
      <c r="C873" s="201"/>
      <c r="D873" s="201"/>
      <c r="E873" s="201" t="str">
        <f t="shared" si="1"/>
        <v/>
      </c>
      <c r="F873" s="60" t="str">
        <f t="shared" si="29"/>
        <v/>
      </c>
      <c r="G873" s="170" t="str">
        <f t="shared" si="30"/>
        <v/>
      </c>
      <c r="H873" s="206"/>
      <c r="I873" s="173"/>
      <c r="J873" s="178"/>
      <c r="K873" s="178"/>
      <c r="L873" s="165"/>
      <c r="M873" s="173"/>
      <c r="N873" s="178"/>
      <c r="O873" s="173"/>
      <c r="P873" s="165"/>
    </row>
    <row r="874" spans="1:16" ht="12.5">
      <c r="A874" s="204"/>
      <c r="B874" s="205"/>
      <c r="C874" s="201"/>
      <c r="D874" s="201"/>
      <c r="E874" s="201" t="str">
        <f t="shared" si="1"/>
        <v/>
      </c>
      <c r="F874" s="60" t="str">
        <f t="shared" si="29"/>
        <v/>
      </c>
      <c r="G874" s="170" t="str">
        <f t="shared" si="30"/>
        <v/>
      </c>
      <c r="H874" s="206"/>
      <c r="I874" s="173"/>
      <c r="J874" s="178"/>
      <c r="K874" s="178"/>
      <c r="L874" s="165"/>
      <c r="M874" s="173"/>
      <c r="N874" s="178"/>
      <c r="O874" s="173"/>
      <c r="P874" s="165"/>
    </row>
    <row r="875" spans="1:16" ht="12.5">
      <c r="A875" s="204"/>
      <c r="B875" s="205"/>
      <c r="C875" s="201"/>
      <c r="D875" s="201"/>
      <c r="E875" s="201" t="str">
        <f t="shared" si="1"/>
        <v/>
      </c>
      <c r="F875" s="60" t="str">
        <f t="shared" si="29"/>
        <v/>
      </c>
      <c r="G875" s="170" t="str">
        <f t="shared" si="30"/>
        <v/>
      </c>
      <c r="H875" s="206"/>
      <c r="I875" s="173"/>
      <c r="J875" s="178"/>
      <c r="K875" s="178"/>
      <c r="L875" s="165"/>
      <c r="M875" s="173"/>
      <c r="N875" s="178"/>
      <c r="O875" s="173"/>
      <c r="P875" s="165"/>
    </row>
    <row r="876" spans="1:16" ht="12.5">
      <c r="A876" s="204"/>
      <c r="B876" s="205"/>
      <c r="C876" s="201"/>
      <c r="D876" s="201"/>
      <c r="E876" s="201" t="str">
        <f t="shared" si="1"/>
        <v/>
      </c>
      <c r="F876" s="60" t="str">
        <f t="shared" si="29"/>
        <v/>
      </c>
      <c r="G876" s="170" t="str">
        <f t="shared" si="30"/>
        <v/>
      </c>
      <c r="H876" s="206"/>
      <c r="I876" s="173"/>
      <c r="J876" s="178"/>
      <c r="K876" s="178"/>
      <c r="L876" s="165"/>
      <c r="M876" s="173"/>
      <c r="N876" s="178"/>
      <c r="O876" s="173"/>
      <c r="P876" s="165"/>
    </row>
    <row r="877" spans="1:16" ht="12.5">
      <c r="A877" s="204"/>
      <c r="B877" s="205"/>
      <c r="C877" s="201"/>
      <c r="D877" s="201"/>
      <c r="E877" s="201" t="str">
        <f t="shared" si="1"/>
        <v/>
      </c>
      <c r="F877" s="60" t="str">
        <f t="shared" si="29"/>
        <v/>
      </c>
      <c r="G877" s="170" t="str">
        <f t="shared" si="30"/>
        <v/>
      </c>
      <c r="H877" s="206"/>
      <c r="I877" s="173"/>
      <c r="J877" s="178"/>
      <c r="K877" s="178"/>
      <c r="L877" s="165"/>
      <c r="M877" s="173"/>
      <c r="N877" s="178"/>
      <c r="O877" s="173"/>
      <c r="P877" s="165"/>
    </row>
    <row r="878" spans="1:16" ht="12.5">
      <c r="A878" s="204"/>
      <c r="B878" s="205"/>
      <c r="C878" s="201"/>
      <c r="D878" s="201"/>
      <c r="E878" s="201" t="str">
        <f t="shared" si="1"/>
        <v/>
      </c>
      <c r="F878" s="60" t="str">
        <f t="shared" si="29"/>
        <v/>
      </c>
      <c r="G878" s="170" t="str">
        <f t="shared" si="30"/>
        <v/>
      </c>
      <c r="H878" s="206"/>
      <c r="I878" s="173"/>
      <c r="J878" s="178"/>
      <c r="K878" s="178"/>
      <c r="L878" s="165"/>
      <c r="M878" s="173"/>
      <c r="N878" s="178"/>
      <c r="O878" s="173"/>
      <c r="P878" s="165"/>
    </row>
    <row r="879" spans="1:16" ht="12.5">
      <c r="A879" s="204"/>
      <c r="B879" s="205"/>
      <c r="C879" s="201"/>
      <c r="D879" s="201"/>
      <c r="E879" s="201" t="str">
        <f t="shared" si="1"/>
        <v/>
      </c>
      <c r="F879" s="60" t="str">
        <f t="shared" si="29"/>
        <v/>
      </c>
      <c r="G879" s="170" t="str">
        <f t="shared" si="30"/>
        <v/>
      </c>
      <c r="H879" s="206"/>
      <c r="I879" s="173"/>
      <c r="J879" s="178"/>
      <c r="K879" s="178"/>
      <c r="L879" s="165"/>
      <c r="M879" s="173"/>
      <c r="N879" s="178"/>
      <c r="O879" s="173"/>
      <c r="P879" s="165"/>
    </row>
    <row r="880" spans="1:16" ht="12.5">
      <c r="A880" s="204"/>
      <c r="B880" s="205"/>
      <c r="C880" s="201"/>
      <c r="D880" s="201"/>
      <c r="E880" s="201" t="str">
        <f t="shared" si="1"/>
        <v/>
      </c>
      <c r="F880" s="60" t="str">
        <f t="shared" si="29"/>
        <v/>
      </c>
      <c r="G880" s="170" t="str">
        <f t="shared" si="30"/>
        <v/>
      </c>
      <c r="H880" s="206"/>
      <c r="I880" s="173"/>
      <c r="J880" s="178"/>
      <c r="K880" s="178"/>
      <c r="L880" s="165"/>
      <c r="M880" s="173"/>
      <c r="N880" s="178"/>
      <c r="O880" s="173"/>
      <c r="P880" s="165"/>
    </row>
    <row r="881" spans="1:16" ht="12.5">
      <c r="A881" s="204"/>
      <c r="B881" s="205"/>
      <c r="C881" s="201"/>
      <c r="D881" s="201"/>
      <c r="E881" s="201" t="str">
        <f t="shared" si="1"/>
        <v/>
      </c>
      <c r="F881" s="60" t="str">
        <f t="shared" si="29"/>
        <v/>
      </c>
      <c r="G881" s="170" t="str">
        <f t="shared" si="30"/>
        <v/>
      </c>
      <c r="H881" s="206"/>
      <c r="I881" s="173"/>
      <c r="J881" s="178"/>
      <c r="K881" s="178"/>
      <c r="L881" s="165"/>
      <c r="M881" s="173"/>
      <c r="N881" s="178"/>
      <c r="O881" s="173"/>
      <c r="P881" s="165"/>
    </row>
    <row r="882" spans="1:16" ht="12.5">
      <c r="A882" s="204"/>
      <c r="B882" s="205"/>
      <c r="C882" s="201"/>
      <c r="D882" s="201"/>
      <c r="E882" s="201" t="str">
        <f t="shared" si="1"/>
        <v/>
      </c>
      <c r="F882" s="60" t="str">
        <f t="shared" si="29"/>
        <v/>
      </c>
      <c r="G882" s="170" t="str">
        <f t="shared" si="30"/>
        <v/>
      </c>
      <c r="H882" s="206"/>
      <c r="I882" s="173"/>
      <c r="J882" s="178"/>
      <c r="K882" s="178"/>
      <c r="L882" s="165"/>
      <c r="M882" s="173"/>
      <c r="N882" s="178"/>
      <c r="O882" s="173"/>
      <c r="P882" s="165"/>
    </row>
    <row r="883" spans="1:16" ht="12.5">
      <c r="A883" s="204"/>
      <c r="B883" s="205"/>
      <c r="C883" s="201"/>
      <c r="D883" s="201"/>
      <c r="E883" s="201" t="str">
        <f t="shared" si="1"/>
        <v/>
      </c>
      <c r="F883" s="60" t="str">
        <f t="shared" si="29"/>
        <v/>
      </c>
      <c r="G883" s="170" t="str">
        <f t="shared" si="30"/>
        <v/>
      </c>
      <c r="H883" s="206"/>
      <c r="I883" s="173"/>
      <c r="J883" s="178"/>
      <c r="K883" s="178"/>
      <c r="L883" s="165"/>
      <c r="M883" s="173"/>
      <c r="N883" s="178"/>
      <c r="O883" s="173"/>
      <c r="P883" s="165"/>
    </row>
    <row r="884" spans="1:16" ht="12.5">
      <c r="A884" s="204"/>
      <c r="B884" s="205"/>
      <c r="C884" s="201"/>
      <c r="D884" s="201"/>
      <c r="E884" s="201" t="str">
        <f t="shared" si="1"/>
        <v/>
      </c>
      <c r="F884" s="60" t="str">
        <f t="shared" si="29"/>
        <v/>
      </c>
      <c r="G884" s="170" t="str">
        <f t="shared" si="30"/>
        <v/>
      </c>
      <c r="H884" s="206"/>
      <c r="I884" s="173"/>
      <c r="J884" s="178"/>
      <c r="K884" s="178"/>
      <c r="L884" s="165"/>
      <c r="M884" s="173"/>
      <c r="N884" s="178"/>
      <c r="O884" s="173"/>
      <c r="P884" s="165"/>
    </row>
    <row r="885" spans="1:16" ht="12.5">
      <c r="A885" s="204"/>
      <c r="B885" s="205"/>
      <c r="C885" s="201"/>
      <c r="D885" s="201"/>
      <c r="E885" s="201" t="str">
        <f t="shared" si="1"/>
        <v/>
      </c>
      <c r="F885" s="60" t="str">
        <f t="shared" si="29"/>
        <v/>
      </c>
      <c r="G885" s="170" t="str">
        <f t="shared" si="30"/>
        <v/>
      </c>
      <c r="H885" s="206"/>
      <c r="I885" s="173"/>
      <c r="J885" s="178"/>
      <c r="K885" s="178"/>
      <c r="L885" s="165"/>
      <c r="M885" s="173"/>
      <c r="N885" s="178"/>
      <c r="O885" s="173"/>
      <c r="P885" s="165"/>
    </row>
    <row r="886" spans="1:16" ht="12.5">
      <c r="A886" s="204"/>
      <c r="B886" s="205"/>
      <c r="C886" s="201"/>
      <c r="D886" s="201"/>
      <c r="E886" s="201" t="str">
        <f t="shared" si="1"/>
        <v/>
      </c>
      <c r="F886" s="60" t="str">
        <f t="shared" si="29"/>
        <v/>
      </c>
      <c r="G886" s="170" t="str">
        <f t="shared" si="30"/>
        <v/>
      </c>
      <c r="H886" s="206"/>
      <c r="I886" s="173"/>
      <c r="J886" s="178"/>
      <c r="K886" s="178"/>
      <c r="L886" s="165"/>
      <c r="M886" s="173"/>
      <c r="N886" s="178"/>
      <c r="O886" s="173"/>
      <c r="P886" s="165"/>
    </row>
    <row r="887" spans="1:16" ht="12.5">
      <c r="A887" s="204"/>
      <c r="B887" s="205"/>
      <c r="C887" s="201"/>
      <c r="D887" s="201"/>
      <c r="E887" s="201" t="str">
        <f t="shared" si="1"/>
        <v/>
      </c>
      <c r="F887" s="60" t="str">
        <f t="shared" si="29"/>
        <v/>
      </c>
      <c r="G887" s="170" t="str">
        <f t="shared" si="30"/>
        <v/>
      </c>
      <c r="H887" s="206"/>
      <c r="I887" s="173"/>
      <c r="J887" s="178"/>
      <c r="K887" s="178"/>
      <c r="L887" s="165"/>
      <c r="M887" s="173"/>
      <c r="N887" s="178"/>
      <c r="O887" s="173"/>
      <c r="P887" s="165"/>
    </row>
    <row r="888" spans="1:16" ht="12.5">
      <c r="A888" s="204"/>
      <c r="B888" s="205"/>
      <c r="C888" s="201"/>
      <c r="D888" s="201"/>
      <c r="E888" s="201" t="str">
        <f t="shared" si="1"/>
        <v/>
      </c>
      <c r="F888" s="60" t="str">
        <f t="shared" si="29"/>
        <v/>
      </c>
      <c r="G888" s="170" t="str">
        <f t="shared" si="30"/>
        <v/>
      </c>
      <c r="H888" s="206"/>
      <c r="I888" s="173"/>
      <c r="J888" s="178"/>
      <c r="K888" s="178"/>
      <c r="L888" s="165"/>
      <c r="M888" s="173"/>
      <c r="N888" s="178"/>
      <c r="O888" s="173"/>
      <c r="P888" s="165"/>
    </row>
    <row r="889" spans="1:16" ht="12.5">
      <c r="A889" s="204"/>
      <c r="B889" s="205"/>
      <c r="C889" s="201"/>
      <c r="D889" s="201"/>
      <c r="E889" s="201" t="str">
        <f t="shared" si="1"/>
        <v/>
      </c>
      <c r="F889" s="60" t="str">
        <f t="shared" si="29"/>
        <v/>
      </c>
      <c r="G889" s="170" t="str">
        <f t="shared" si="30"/>
        <v/>
      </c>
      <c r="H889" s="206"/>
      <c r="I889" s="173"/>
      <c r="J889" s="178"/>
      <c r="K889" s="178"/>
      <c r="L889" s="165"/>
      <c r="M889" s="173"/>
      <c r="N889" s="178"/>
      <c r="O889" s="173"/>
      <c r="P889" s="165"/>
    </row>
    <row r="890" spans="1:16" ht="12.5">
      <c r="A890" s="204"/>
      <c r="B890" s="205"/>
      <c r="C890" s="201"/>
      <c r="D890" s="201"/>
      <c r="E890" s="201" t="str">
        <f t="shared" si="1"/>
        <v/>
      </c>
      <c r="F890" s="60" t="str">
        <f t="shared" si="29"/>
        <v/>
      </c>
      <c r="G890" s="170" t="str">
        <f t="shared" si="30"/>
        <v/>
      </c>
      <c r="H890" s="206"/>
      <c r="I890" s="173"/>
      <c r="J890" s="178"/>
      <c r="K890" s="178"/>
      <c r="L890" s="165"/>
      <c r="M890" s="173"/>
      <c r="N890" s="178"/>
      <c r="O890" s="173"/>
      <c r="P890" s="165"/>
    </row>
    <row r="891" spans="1:16" ht="12.5">
      <c r="A891" s="204"/>
      <c r="B891" s="205"/>
      <c r="C891" s="201"/>
      <c r="D891" s="201"/>
      <c r="E891" s="201" t="str">
        <f t="shared" si="1"/>
        <v/>
      </c>
      <c r="F891" s="60" t="str">
        <f t="shared" si="29"/>
        <v/>
      </c>
      <c r="G891" s="170" t="str">
        <f t="shared" si="30"/>
        <v/>
      </c>
      <c r="H891" s="206"/>
      <c r="I891" s="173"/>
      <c r="J891" s="178"/>
      <c r="K891" s="178"/>
      <c r="L891" s="165"/>
      <c r="M891" s="173"/>
      <c r="N891" s="178"/>
      <c r="O891" s="173"/>
      <c r="P891" s="165"/>
    </row>
    <row r="892" spans="1:16" ht="12.5">
      <c r="A892" s="204"/>
      <c r="B892" s="205"/>
      <c r="C892" s="201"/>
      <c r="D892" s="201"/>
      <c r="E892" s="201" t="str">
        <f t="shared" si="1"/>
        <v/>
      </c>
      <c r="F892" s="60" t="str">
        <f t="shared" si="29"/>
        <v/>
      </c>
      <c r="G892" s="170" t="str">
        <f t="shared" si="30"/>
        <v/>
      </c>
      <c r="H892" s="206"/>
      <c r="I892" s="173"/>
      <c r="J892" s="178"/>
      <c r="K892" s="178"/>
      <c r="L892" s="165"/>
      <c r="M892" s="173"/>
      <c r="N892" s="178"/>
      <c r="O892" s="173"/>
      <c r="P892" s="165"/>
    </row>
    <row r="893" spans="1:16" ht="12.5">
      <c r="A893" s="204"/>
      <c r="B893" s="205"/>
      <c r="C893" s="201"/>
      <c r="D893" s="201"/>
      <c r="E893" s="201" t="str">
        <f t="shared" si="1"/>
        <v/>
      </c>
      <c r="F893" s="60" t="str">
        <f t="shared" si="29"/>
        <v/>
      </c>
      <c r="G893" s="170" t="str">
        <f t="shared" si="30"/>
        <v/>
      </c>
      <c r="H893" s="206"/>
      <c r="I893" s="173"/>
      <c r="J893" s="178"/>
      <c r="K893" s="178"/>
      <c r="L893" s="165"/>
      <c r="M893" s="173"/>
      <c r="N893" s="178"/>
      <c r="O893" s="173"/>
      <c r="P893" s="165"/>
    </row>
    <row r="894" spans="1:16" ht="12.5">
      <c r="A894" s="204"/>
      <c r="B894" s="205"/>
      <c r="C894" s="201"/>
      <c r="D894" s="201"/>
      <c r="E894" s="201" t="str">
        <f t="shared" si="1"/>
        <v/>
      </c>
      <c r="F894" s="60" t="str">
        <f t="shared" si="29"/>
        <v/>
      </c>
      <c r="G894" s="170" t="str">
        <f t="shared" si="30"/>
        <v/>
      </c>
      <c r="H894" s="206"/>
      <c r="I894" s="173"/>
      <c r="J894" s="178"/>
      <c r="K894" s="178"/>
      <c r="L894" s="165"/>
      <c r="M894" s="173"/>
      <c r="N894" s="178"/>
      <c r="O894" s="173"/>
      <c r="P894" s="165"/>
    </row>
    <row r="895" spans="1:16" ht="12.5">
      <c r="A895" s="204"/>
      <c r="B895" s="205"/>
      <c r="C895" s="201"/>
      <c r="D895" s="201"/>
      <c r="E895" s="201" t="str">
        <f t="shared" si="1"/>
        <v/>
      </c>
      <c r="F895" s="60" t="str">
        <f t="shared" si="29"/>
        <v/>
      </c>
      <c r="G895" s="170" t="str">
        <f t="shared" si="30"/>
        <v/>
      </c>
      <c r="H895" s="206"/>
      <c r="I895" s="173"/>
      <c r="J895" s="178"/>
      <c r="K895" s="178"/>
      <c r="L895" s="165"/>
      <c r="M895" s="173"/>
      <c r="N895" s="178"/>
      <c r="O895" s="173"/>
      <c r="P895" s="165"/>
    </row>
    <row r="896" spans="1:16" ht="12.5">
      <c r="A896" s="204"/>
      <c r="B896" s="205"/>
      <c r="C896" s="201"/>
      <c r="D896" s="201"/>
      <c r="E896" s="201" t="str">
        <f t="shared" si="1"/>
        <v/>
      </c>
      <c r="F896" s="60" t="str">
        <f t="shared" si="29"/>
        <v/>
      </c>
      <c r="G896" s="170" t="str">
        <f t="shared" si="30"/>
        <v/>
      </c>
      <c r="H896" s="206"/>
      <c r="I896" s="173"/>
      <c r="J896" s="178"/>
      <c r="K896" s="178"/>
      <c r="L896" s="165"/>
      <c r="M896" s="173"/>
      <c r="N896" s="178"/>
      <c r="O896" s="173"/>
      <c r="P896" s="165"/>
    </row>
    <row r="897" spans="1:16" ht="12.5">
      <c r="A897" s="204"/>
      <c r="B897" s="205"/>
      <c r="C897" s="201"/>
      <c r="D897" s="201"/>
      <c r="E897" s="201" t="str">
        <f t="shared" si="1"/>
        <v/>
      </c>
      <c r="F897" s="60" t="str">
        <f t="shared" si="29"/>
        <v/>
      </c>
      <c r="G897" s="170" t="str">
        <f t="shared" si="30"/>
        <v/>
      </c>
      <c r="H897" s="206"/>
      <c r="I897" s="173"/>
      <c r="J897" s="178"/>
      <c r="K897" s="178"/>
      <c r="L897" s="165"/>
      <c r="M897" s="173"/>
      <c r="N897" s="178"/>
      <c r="O897" s="173"/>
      <c r="P897" s="165"/>
    </row>
    <row r="898" spans="1:16" ht="12.5">
      <c r="A898" s="204"/>
      <c r="B898" s="205"/>
      <c r="C898" s="201"/>
      <c r="D898" s="201"/>
      <c r="E898" s="201" t="str">
        <f t="shared" si="1"/>
        <v/>
      </c>
      <c r="F898" s="60" t="str">
        <f t="shared" si="29"/>
        <v/>
      </c>
      <c r="G898" s="170" t="str">
        <f t="shared" si="30"/>
        <v/>
      </c>
      <c r="H898" s="206"/>
      <c r="I898" s="173"/>
      <c r="J898" s="178"/>
      <c r="K898" s="178"/>
      <c r="L898" s="165"/>
      <c r="M898" s="173"/>
      <c r="N898" s="178"/>
      <c r="O898" s="173"/>
      <c r="P898" s="165"/>
    </row>
    <row r="899" spans="1:16" ht="12.5">
      <c r="A899" s="204"/>
      <c r="B899" s="205"/>
      <c r="C899" s="201"/>
      <c r="D899" s="201"/>
      <c r="E899" s="201" t="str">
        <f t="shared" si="1"/>
        <v/>
      </c>
      <c r="F899" s="60" t="str">
        <f t="shared" si="29"/>
        <v/>
      </c>
      <c r="G899" s="170" t="str">
        <f t="shared" si="30"/>
        <v/>
      </c>
      <c r="H899" s="206"/>
      <c r="I899" s="173"/>
      <c r="J899" s="178"/>
      <c r="K899" s="178"/>
      <c r="L899" s="165"/>
      <c r="M899" s="173"/>
      <c r="N899" s="178"/>
      <c r="O899" s="173"/>
      <c r="P899" s="165"/>
    </row>
    <row r="900" spans="1:16" ht="12.5">
      <c r="A900" s="204"/>
      <c r="B900" s="205"/>
      <c r="C900" s="201"/>
      <c r="D900" s="201"/>
      <c r="E900" s="201" t="str">
        <f t="shared" si="1"/>
        <v/>
      </c>
      <c r="F900" s="60" t="str">
        <f t="shared" si="29"/>
        <v/>
      </c>
      <c r="G900" s="170" t="str">
        <f t="shared" si="30"/>
        <v/>
      </c>
      <c r="H900" s="206"/>
      <c r="I900" s="173"/>
      <c r="J900" s="178"/>
      <c r="K900" s="178"/>
      <c r="L900" s="165"/>
      <c r="M900" s="173"/>
      <c r="N900" s="178"/>
      <c r="O900" s="173"/>
      <c r="P900" s="165"/>
    </row>
    <row r="901" spans="1:16" ht="12.5">
      <c r="A901" s="204"/>
      <c r="B901" s="205"/>
      <c r="C901" s="201"/>
      <c r="D901" s="201"/>
      <c r="E901" s="201" t="str">
        <f t="shared" si="1"/>
        <v/>
      </c>
      <c r="F901" s="60" t="str">
        <f t="shared" si="29"/>
        <v/>
      </c>
      <c r="G901" s="170" t="str">
        <f t="shared" si="30"/>
        <v/>
      </c>
      <c r="H901" s="206"/>
      <c r="I901" s="173"/>
      <c r="J901" s="178"/>
      <c r="K901" s="178"/>
      <c r="L901" s="165"/>
      <c r="M901" s="173"/>
      <c r="N901" s="178"/>
      <c r="O901" s="173"/>
      <c r="P901" s="165"/>
    </row>
    <row r="902" spans="1:16" ht="12.5">
      <c r="A902" s="204"/>
      <c r="B902" s="205"/>
      <c r="C902" s="201"/>
      <c r="D902" s="201"/>
      <c r="E902" s="201" t="str">
        <f t="shared" si="1"/>
        <v/>
      </c>
      <c r="F902" s="60" t="str">
        <f t="shared" si="29"/>
        <v/>
      </c>
      <c r="G902" s="170" t="str">
        <f t="shared" si="30"/>
        <v/>
      </c>
      <c r="H902" s="206"/>
      <c r="I902" s="173"/>
      <c r="J902" s="178"/>
      <c r="K902" s="178"/>
      <c r="L902" s="165"/>
      <c r="M902" s="173"/>
      <c r="N902" s="178"/>
      <c r="O902" s="173"/>
      <c r="P902" s="165"/>
    </row>
    <row r="903" spans="1:16" ht="12.5">
      <c r="A903" s="204"/>
      <c r="B903" s="205"/>
      <c r="C903" s="201"/>
      <c r="D903" s="201"/>
      <c r="E903" s="201" t="str">
        <f t="shared" si="1"/>
        <v/>
      </c>
      <c r="F903" s="60" t="str">
        <f t="shared" ref="F903:F966" si="31">IF(NOT(ISBLANK($K903)),itemClassificationScheme,"")</f>
        <v/>
      </c>
      <c r="G903" s="170" t="str">
        <f t="shared" ref="G903:G966" si="32">IF(NOT(ISBLANK($P903)),currency,"")</f>
        <v/>
      </c>
      <c r="H903" s="206"/>
      <c r="I903" s="173"/>
      <c r="J903" s="178"/>
      <c r="K903" s="178"/>
      <c r="L903" s="165"/>
      <c r="M903" s="173"/>
      <c r="N903" s="178"/>
      <c r="O903" s="173"/>
      <c r="P903" s="165"/>
    </row>
    <row r="904" spans="1:16" ht="12.5">
      <c r="A904" s="204"/>
      <c r="B904" s="205"/>
      <c r="C904" s="201"/>
      <c r="D904" s="201"/>
      <c r="E904" s="201" t="str">
        <f t="shared" si="1"/>
        <v/>
      </c>
      <c r="F904" s="60" t="str">
        <f t="shared" si="31"/>
        <v/>
      </c>
      <c r="G904" s="170" t="str">
        <f t="shared" si="32"/>
        <v/>
      </c>
      <c r="H904" s="206"/>
      <c r="I904" s="173"/>
      <c r="J904" s="178"/>
      <c r="K904" s="178"/>
      <c r="L904" s="165"/>
      <c r="M904" s="173"/>
      <c r="N904" s="178"/>
      <c r="O904" s="173"/>
      <c r="P904" s="165"/>
    </row>
    <row r="905" spans="1:16" ht="12.5">
      <c r="A905" s="204"/>
      <c r="B905" s="205"/>
      <c r="C905" s="201"/>
      <c r="D905" s="201"/>
      <c r="E905" s="201" t="str">
        <f t="shared" si="1"/>
        <v/>
      </c>
      <c r="F905" s="60" t="str">
        <f t="shared" si="31"/>
        <v/>
      </c>
      <c r="G905" s="170" t="str">
        <f t="shared" si="32"/>
        <v/>
      </c>
      <c r="H905" s="206"/>
      <c r="I905" s="173"/>
      <c r="J905" s="178"/>
      <c r="K905" s="178"/>
      <c r="L905" s="165"/>
      <c r="M905" s="173"/>
      <c r="N905" s="178"/>
      <c r="O905" s="173"/>
      <c r="P905" s="165"/>
    </row>
    <row r="906" spans="1:16" ht="12.5">
      <c r="A906" s="204"/>
      <c r="B906" s="205"/>
      <c r="C906" s="201"/>
      <c r="D906" s="201"/>
      <c r="E906" s="201" t="str">
        <f t="shared" si="1"/>
        <v/>
      </c>
      <c r="F906" s="60" t="str">
        <f t="shared" si="31"/>
        <v/>
      </c>
      <c r="G906" s="170" t="str">
        <f t="shared" si="32"/>
        <v/>
      </c>
      <c r="H906" s="206"/>
      <c r="I906" s="173"/>
      <c r="J906" s="178"/>
      <c r="K906" s="178"/>
      <c r="L906" s="165"/>
      <c r="M906" s="173"/>
      <c r="N906" s="178"/>
      <c r="O906" s="173"/>
      <c r="P906" s="165"/>
    </row>
    <row r="907" spans="1:16" ht="12.5">
      <c r="A907" s="204"/>
      <c r="B907" s="205"/>
      <c r="C907" s="201"/>
      <c r="D907" s="201"/>
      <c r="E907" s="201" t="str">
        <f t="shared" si="1"/>
        <v/>
      </c>
      <c r="F907" s="60" t="str">
        <f t="shared" si="31"/>
        <v/>
      </c>
      <c r="G907" s="170" t="str">
        <f t="shared" si="32"/>
        <v/>
      </c>
      <c r="H907" s="206"/>
      <c r="I907" s="173"/>
      <c r="J907" s="178"/>
      <c r="K907" s="178"/>
      <c r="L907" s="165"/>
      <c r="M907" s="173"/>
      <c r="N907" s="178"/>
      <c r="O907" s="173"/>
      <c r="P907" s="165"/>
    </row>
    <row r="908" spans="1:16" ht="12.5">
      <c r="A908" s="204"/>
      <c r="B908" s="205"/>
      <c r="C908" s="201"/>
      <c r="D908" s="201"/>
      <c r="E908" s="201" t="str">
        <f t="shared" si="1"/>
        <v/>
      </c>
      <c r="F908" s="60" t="str">
        <f t="shared" si="31"/>
        <v/>
      </c>
      <c r="G908" s="170" t="str">
        <f t="shared" si="32"/>
        <v/>
      </c>
      <c r="H908" s="206"/>
      <c r="I908" s="173"/>
      <c r="J908" s="178"/>
      <c r="K908" s="178"/>
      <c r="L908" s="165"/>
      <c r="M908" s="173"/>
      <c r="N908" s="178"/>
      <c r="O908" s="173"/>
      <c r="P908" s="165"/>
    </row>
    <row r="909" spans="1:16" ht="12.5">
      <c r="A909" s="204"/>
      <c r="B909" s="205"/>
      <c r="C909" s="201"/>
      <c r="D909" s="201"/>
      <c r="E909" s="201" t="str">
        <f t="shared" si="1"/>
        <v/>
      </c>
      <c r="F909" s="60" t="str">
        <f t="shared" si="31"/>
        <v/>
      </c>
      <c r="G909" s="170" t="str">
        <f t="shared" si="32"/>
        <v/>
      </c>
      <c r="H909" s="206"/>
      <c r="I909" s="173"/>
      <c r="J909" s="178"/>
      <c r="K909" s="178"/>
      <c r="L909" s="165"/>
      <c r="M909" s="173"/>
      <c r="N909" s="178"/>
      <c r="O909" s="173"/>
      <c r="P909" s="165"/>
    </row>
    <row r="910" spans="1:16" ht="12.5">
      <c r="A910" s="204"/>
      <c r="B910" s="205"/>
      <c r="C910" s="201"/>
      <c r="D910" s="201"/>
      <c r="E910" s="201" t="str">
        <f t="shared" si="1"/>
        <v/>
      </c>
      <c r="F910" s="60" t="str">
        <f t="shared" si="31"/>
        <v/>
      </c>
      <c r="G910" s="170" t="str">
        <f t="shared" si="32"/>
        <v/>
      </c>
      <c r="H910" s="206"/>
      <c r="I910" s="173"/>
      <c r="J910" s="178"/>
      <c r="K910" s="178"/>
      <c r="L910" s="165"/>
      <c r="M910" s="173"/>
      <c r="N910" s="178"/>
      <c r="O910" s="173"/>
      <c r="P910" s="165"/>
    </row>
    <row r="911" spans="1:16" ht="12.5">
      <c r="A911" s="204"/>
      <c r="B911" s="205"/>
      <c r="C911" s="201"/>
      <c r="D911" s="201"/>
      <c r="E911" s="201" t="str">
        <f t="shared" si="1"/>
        <v/>
      </c>
      <c r="F911" s="60" t="str">
        <f t="shared" si="31"/>
        <v/>
      </c>
      <c r="G911" s="170" t="str">
        <f t="shared" si="32"/>
        <v/>
      </c>
      <c r="H911" s="206"/>
      <c r="I911" s="173"/>
      <c r="J911" s="178"/>
      <c r="K911" s="178"/>
      <c r="L911" s="165"/>
      <c r="M911" s="173"/>
      <c r="N911" s="178"/>
      <c r="O911" s="173"/>
      <c r="P911" s="165"/>
    </row>
    <row r="912" spans="1:16" ht="12.5">
      <c r="A912" s="204"/>
      <c r="B912" s="205"/>
      <c r="C912" s="201"/>
      <c r="D912" s="201"/>
      <c r="E912" s="201" t="str">
        <f t="shared" si="1"/>
        <v/>
      </c>
      <c r="F912" s="60" t="str">
        <f t="shared" si="31"/>
        <v/>
      </c>
      <c r="G912" s="170" t="str">
        <f t="shared" si="32"/>
        <v/>
      </c>
      <c r="H912" s="206"/>
      <c r="I912" s="173"/>
      <c r="J912" s="178"/>
      <c r="K912" s="178"/>
      <c r="L912" s="165"/>
      <c r="M912" s="173"/>
      <c r="N912" s="178"/>
      <c r="O912" s="173"/>
      <c r="P912" s="165"/>
    </row>
    <row r="913" spans="1:16" ht="12.5">
      <c r="A913" s="204"/>
      <c r="B913" s="205"/>
      <c r="C913" s="201"/>
      <c r="D913" s="201"/>
      <c r="E913" s="201" t="str">
        <f t="shared" si="1"/>
        <v/>
      </c>
      <c r="F913" s="60" t="str">
        <f t="shared" si="31"/>
        <v/>
      </c>
      <c r="G913" s="170" t="str">
        <f t="shared" si="32"/>
        <v/>
      </c>
      <c r="H913" s="206"/>
      <c r="I913" s="173"/>
      <c r="J913" s="178"/>
      <c r="K913" s="178"/>
      <c r="L913" s="165"/>
      <c r="M913" s="173"/>
      <c r="N913" s="178"/>
      <c r="O913" s="173"/>
      <c r="P913" s="165"/>
    </row>
    <row r="914" spans="1:16" ht="12.5">
      <c r="A914" s="204"/>
      <c r="B914" s="205"/>
      <c r="C914" s="201"/>
      <c r="D914" s="201"/>
      <c r="E914" s="201" t="str">
        <f t="shared" si="1"/>
        <v/>
      </c>
      <c r="F914" s="60" t="str">
        <f t="shared" si="31"/>
        <v/>
      </c>
      <c r="G914" s="170" t="str">
        <f t="shared" si="32"/>
        <v/>
      </c>
      <c r="H914" s="206"/>
      <c r="I914" s="173"/>
      <c r="J914" s="178"/>
      <c r="K914" s="178"/>
      <c r="L914" s="165"/>
      <c r="M914" s="173"/>
      <c r="N914" s="178"/>
      <c r="O914" s="173"/>
      <c r="P914" s="165"/>
    </row>
    <row r="915" spans="1:16" ht="12.5">
      <c r="A915" s="204"/>
      <c r="B915" s="205"/>
      <c r="C915" s="201"/>
      <c r="D915" s="201"/>
      <c r="E915" s="201" t="str">
        <f t="shared" si="1"/>
        <v/>
      </c>
      <c r="F915" s="60" t="str">
        <f t="shared" si="31"/>
        <v/>
      </c>
      <c r="G915" s="170" t="str">
        <f t="shared" si="32"/>
        <v/>
      </c>
      <c r="H915" s="206"/>
      <c r="I915" s="173"/>
      <c r="J915" s="178"/>
      <c r="K915" s="178"/>
      <c r="L915" s="165"/>
      <c r="M915" s="173"/>
      <c r="N915" s="178"/>
      <c r="O915" s="173"/>
      <c r="P915" s="165"/>
    </row>
    <row r="916" spans="1:16" ht="12.5">
      <c r="A916" s="204"/>
      <c r="B916" s="205"/>
      <c r="C916" s="201"/>
      <c r="D916" s="201"/>
      <c r="E916" s="201" t="str">
        <f t="shared" si="1"/>
        <v/>
      </c>
      <c r="F916" s="60" t="str">
        <f t="shared" si="31"/>
        <v/>
      </c>
      <c r="G916" s="170" t="str">
        <f t="shared" si="32"/>
        <v/>
      </c>
      <c r="H916" s="206"/>
      <c r="I916" s="173"/>
      <c r="J916" s="178"/>
      <c r="K916" s="178"/>
      <c r="L916" s="165"/>
      <c r="M916" s="173"/>
      <c r="N916" s="178"/>
      <c r="O916" s="173"/>
      <c r="P916" s="165"/>
    </row>
    <row r="917" spans="1:16" ht="12.5">
      <c r="A917" s="204"/>
      <c r="B917" s="205"/>
      <c r="C917" s="201"/>
      <c r="D917" s="201"/>
      <c r="E917" s="201" t="str">
        <f t="shared" si="1"/>
        <v/>
      </c>
      <c r="F917" s="60" t="str">
        <f t="shared" si="31"/>
        <v/>
      </c>
      <c r="G917" s="170" t="str">
        <f t="shared" si="32"/>
        <v/>
      </c>
      <c r="H917" s="206"/>
      <c r="I917" s="173"/>
      <c r="J917" s="178"/>
      <c r="K917" s="178"/>
      <c r="L917" s="165"/>
      <c r="M917" s="173"/>
      <c r="N917" s="178"/>
      <c r="O917" s="173"/>
      <c r="P917" s="165"/>
    </row>
    <row r="918" spans="1:16" ht="12.5">
      <c r="A918" s="204"/>
      <c r="B918" s="205"/>
      <c r="C918" s="201"/>
      <c r="D918" s="201"/>
      <c r="E918" s="201" t="str">
        <f t="shared" si="1"/>
        <v/>
      </c>
      <c r="F918" s="60" t="str">
        <f t="shared" si="31"/>
        <v/>
      </c>
      <c r="G918" s="170" t="str">
        <f t="shared" si="32"/>
        <v/>
      </c>
      <c r="H918" s="206"/>
      <c r="I918" s="173"/>
      <c r="J918" s="178"/>
      <c r="K918" s="178"/>
      <c r="L918" s="165"/>
      <c r="M918" s="173"/>
      <c r="N918" s="178"/>
      <c r="O918" s="173"/>
      <c r="P918" s="165"/>
    </row>
    <row r="919" spans="1:16" ht="12.5">
      <c r="A919" s="204"/>
      <c r="B919" s="205"/>
      <c r="C919" s="201"/>
      <c r="D919" s="201"/>
      <c r="E919" s="201" t="str">
        <f t="shared" si="1"/>
        <v/>
      </c>
      <c r="F919" s="60" t="str">
        <f t="shared" si="31"/>
        <v/>
      </c>
      <c r="G919" s="170" t="str">
        <f t="shared" si="32"/>
        <v/>
      </c>
      <c r="H919" s="206"/>
      <c r="I919" s="173"/>
      <c r="J919" s="178"/>
      <c r="K919" s="178"/>
      <c r="L919" s="165"/>
      <c r="M919" s="173"/>
      <c r="N919" s="178"/>
      <c r="O919" s="173"/>
      <c r="P919" s="165"/>
    </row>
    <row r="920" spans="1:16" ht="12.5">
      <c r="A920" s="204"/>
      <c r="B920" s="205"/>
      <c r="C920" s="201"/>
      <c r="D920" s="201"/>
      <c r="E920" s="201" t="str">
        <f t="shared" si="1"/>
        <v/>
      </c>
      <c r="F920" s="60" t="str">
        <f t="shared" si="31"/>
        <v/>
      </c>
      <c r="G920" s="170" t="str">
        <f t="shared" si="32"/>
        <v/>
      </c>
      <c r="H920" s="206"/>
      <c r="I920" s="173"/>
      <c r="J920" s="178"/>
      <c r="K920" s="178"/>
      <c r="L920" s="165"/>
      <c r="M920" s="173"/>
      <c r="N920" s="178"/>
      <c r="O920" s="173"/>
      <c r="P920" s="165"/>
    </row>
    <row r="921" spans="1:16" ht="12.5">
      <c r="A921" s="204"/>
      <c r="B921" s="205"/>
      <c r="C921" s="201"/>
      <c r="D921" s="201"/>
      <c r="E921" s="201" t="str">
        <f t="shared" si="1"/>
        <v/>
      </c>
      <c r="F921" s="60" t="str">
        <f t="shared" si="31"/>
        <v/>
      </c>
      <c r="G921" s="170" t="str">
        <f t="shared" si="32"/>
        <v/>
      </c>
      <c r="H921" s="206"/>
      <c r="I921" s="173"/>
      <c r="J921" s="178"/>
      <c r="K921" s="178"/>
      <c r="L921" s="165"/>
      <c r="M921" s="173"/>
      <c r="N921" s="178"/>
      <c r="O921" s="173"/>
      <c r="P921" s="165"/>
    </row>
    <row r="922" spans="1:16" ht="12.5">
      <c r="A922" s="204"/>
      <c r="B922" s="205"/>
      <c r="C922" s="201"/>
      <c r="D922" s="201"/>
      <c r="E922" s="201" t="str">
        <f t="shared" si="1"/>
        <v/>
      </c>
      <c r="F922" s="60" t="str">
        <f t="shared" si="31"/>
        <v/>
      </c>
      <c r="G922" s="170" t="str">
        <f t="shared" si="32"/>
        <v/>
      </c>
      <c r="H922" s="206"/>
      <c r="I922" s="173"/>
      <c r="J922" s="178"/>
      <c r="K922" s="178"/>
      <c r="L922" s="165"/>
      <c r="M922" s="173"/>
      <c r="N922" s="178"/>
      <c r="O922" s="173"/>
      <c r="P922" s="165"/>
    </row>
    <row r="923" spans="1:16" ht="12.5">
      <c r="A923" s="204"/>
      <c r="B923" s="205"/>
      <c r="C923" s="201"/>
      <c r="D923" s="201"/>
      <c r="E923" s="201" t="str">
        <f t="shared" si="1"/>
        <v/>
      </c>
      <c r="F923" s="60" t="str">
        <f t="shared" si="31"/>
        <v/>
      </c>
      <c r="G923" s="170" t="str">
        <f t="shared" si="32"/>
        <v/>
      </c>
      <c r="H923" s="206"/>
      <c r="I923" s="173"/>
      <c r="J923" s="178"/>
      <c r="K923" s="178"/>
      <c r="L923" s="165"/>
      <c r="M923" s="173"/>
      <c r="N923" s="178"/>
      <c r="O923" s="173"/>
      <c r="P923" s="165"/>
    </row>
    <row r="924" spans="1:16" ht="12.5">
      <c r="A924" s="204"/>
      <c r="B924" s="205"/>
      <c r="C924" s="201"/>
      <c r="D924" s="201"/>
      <c r="E924" s="201" t="str">
        <f t="shared" si="1"/>
        <v/>
      </c>
      <c r="F924" s="60" t="str">
        <f t="shared" si="31"/>
        <v/>
      </c>
      <c r="G924" s="170" t="str">
        <f t="shared" si="32"/>
        <v/>
      </c>
      <c r="H924" s="206"/>
      <c r="I924" s="173"/>
      <c r="J924" s="178"/>
      <c r="K924" s="178"/>
      <c r="L924" s="165"/>
      <c r="M924" s="173"/>
      <c r="N924" s="178"/>
      <c r="O924" s="173"/>
      <c r="P924" s="165"/>
    </row>
    <row r="925" spans="1:16" ht="12.5">
      <c r="A925" s="204"/>
      <c r="B925" s="205"/>
      <c r="C925" s="201"/>
      <c r="D925" s="201"/>
      <c r="E925" s="201" t="str">
        <f t="shared" si="1"/>
        <v/>
      </c>
      <c r="F925" s="60" t="str">
        <f t="shared" si="31"/>
        <v/>
      </c>
      <c r="G925" s="170" t="str">
        <f t="shared" si="32"/>
        <v/>
      </c>
      <c r="H925" s="206"/>
      <c r="I925" s="173"/>
      <c r="J925" s="178"/>
      <c r="K925" s="178"/>
      <c r="L925" s="165"/>
      <c r="M925" s="173"/>
      <c r="N925" s="178"/>
      <c r="O925" s="173"/>
      <c r="P925" s="165"/>
    </row>
    <row r="926" spans="1:16" ht="12.5">
      <c r="A926" s="204"/>
      <c r="B926" s="205"/>
      <c r="C926" s="201"/>
      <c r="D926" s="201"/>
      <c r="E926" s="201" t="str">
        <f t="shared" si="1"/>
        <v/>
      </c>
      <c r="F926" s="60" t="str">
        <f t="shared" si="31"/>
        <v/>
      </c>
      <c r="G926" s="170" t="str">
        <f t="shared" si="32"/>
        <v/>
      </c>
      <c r="H926" s="206"/>
      <c r="I926" s="173"/>
      <c r="J926" s="178"/>
      <c r="K926" s="178"/>
      <c r="L926" s="165"/>
      <c r="M926" s="173"/>
      <c r="N926" s="178"/>
      <c r="O926" s="173"/>
      <c r="P926" s="165"/>
    </row>
    <row r="927" spans="1:16" ht="12.5">
      <c r="A927" s="204"/>
      <c r="B927" s="205"/>
      <c r="C927" s="201"/>
      <c r="D927" s="201"/>
      <c r="E927" s="201" t="str">
        <f t="shared" si="1"/>
        <v/>
      </c>
      <c r="F927" s="60" t="str">
        <f t="shared" si="31"/>
        <v/>
      </c>
      <c r="G927" s="170" t="str">
        <f t="shared" si="32"/>
        <v/>
      </c>
      <c r="H927" s="206"/>
      <c r="I927" s="173"/>
      <c r="J927" s="178"/>
      <c r="K927" s="178"/>
      <c r="L927" s="165"/>
      <c r="M927" s="173"/>
      <c r="N927" s="178"/>
      <c r="O927" s="173"/>
      <c r="P927" s="165"/>
    </row>
    <row r="928" spans="1:16" ht="12.5">
      <c r="A928" s="204"/>
      <c r="B928" s="205"/>
      <c r="C928" s="201"/>
      <c r="D928" s="201"/>
      <c r="E928" s="201" t="str">
        <f t="shared" si="1"/>
        <v/>
      </c>
      <c r="F928" s="60" t="str">
        <f t="shared" si="31"/>
        <v/>
      </c>
      <c r="G928" s="170" t="str">
        <f t="shared" si="32"/>
        <v/>
      </c>
      <c r="H928" s="206"/>
      <c r="I928" s="173"/>
      <c r="J928" s="178"/>
      <c r="K928" s="178"/>
      <c r="L928" s="165"/>
      <c r="M928" s="173"/>
      <c r="N928" s="178"/>
      <c r="O928" s="173"/>
      <c r="P928" s="165"/>
    </row>
    <row r="929" spans="1:16" ht="12.5">
      <c r="A929" s="204"/>
      <c r="B929" s="205"/>
      <c r="C929" s="201"/>
      <c r="D929" s="201"/>
      <c r="E929" s="201" t="str">
        <f t="shared" si="1"/>
        <v/>
      </c>
      <c r="F929" s="60" t="str">
        <f t="shared" si="31"/>
        <v/>
      </c>
      <c r="G929" s="170" t="str">
        <f t="shared" si="32"/>
        <v/>
      </c>
      <c r="H929" s="206"/>
      <c r="I929" s="173"/>
      <c r="J929" s="178"/>
      <c r="K929" s="178"/>
      <c r="L929" s="165"/>
      <c r="M929" s="173"/>
      <c r="N929" s="178"/>
      <c r="O929" s="173"/>
      <c r="P929" s="165"/>
    </row>
    <row r="930" spans="1:16" ht="12.5">
      <c r="A930" s="204"/>
      <c r="B930" s="205"/>
      <c r="C930" s="201"/>
      <c r="D930" s="201"/>
      <c r="E930" s="201" t="str">
        <f t="shared" si="1"/>
        <v/>
      </c>
      <c r="F930" s="60" t="str">
        <f t="shared" si="31"/>
        <v/>
      </c>
      <c r="G930" s="170" t="str">
        <f t="shared" si="32"/>
        <v/>
      </c>
      <c r="H930" s="206"/>
      <c r="I930" s="173"/>
      <c r="J930" s="178"/>
      <c r="K930" s="178"/>
      <c r="L930" s="165"/>
      <c r="M930" s="173"/>
      <c r="N930" s="178"/>
      <c r="O930" s="173"/>
      <c r="P930" s="165"/>
    </row>
    <row r="931" spans="1:16" ht="12.5">
      <c r="A931" s="204"/>
      <c r="B931" s="205"/>
      <c r="C931" s="201"/>
      <c r="D931" s="201"/>
      <c r="E931" s="201" t="str">
        <f t="shared" si="1"/>
        <v/>
      </c>
      <c r="F931" s="60" t="str">
        <f t="shared" si="31"/>
        <v/>
      </c>
      <c r="G931" s="170" t="str">
        <f t="shared" si="32"/>
        <v/>
      </c>
      <c r="H931" s="206"/>
      <c r="I931" s="173"/>
      <c r="J931" s="178"/>
      <c r="K931" s="178"/>
      <c r="L931" s="165"/>
      <c r="M931" s="173"/>
      <c r="N931" s="178"/>
      <c r="O931" s="173"/>
      <c r="P931" s="165"/>
    </row>
    <row r="932" spans="1:16" ht="12.5">
      <c r="A932" s="204"/>
      <c r="B932" s="205"/>
      <c r="C932" s="201"/>
      <c r="D932" s="201"/>
      <c r="E932" s="201" t="str">
        <f t="shared" si="1"/>
        <v/>
      </c>
      <c r="F932" s="60" t="str">
        <f t="shared" si="31"/>
        <v/>
      </c>
      <c r="G932" s="170" t="str">
        <f t="shared" si="32"/>
        <v/>
      </c>
      <c r="H932" s="206"/>
      <c r="I932" s="173"/>
      <c r="J932" s="178"/>
      <c r="K932" s="178"/>
      <c r="L932" s="165"/>
      <c r="M932" s="173"/>
      <c r="N932" s="178"/>
      <c r="O932" s="173"/>
      <c r="P932" s="165"/>
    </row>
    <row r="933" spans="1:16" ht="12.5">
      <c r="A933" s="204"/>
      <c r="B933" s="205"/>
      <c r="C933" s="201"/>
      <c r="D933" s="201"/>
      <c r="E933" s="201" t="str">
        <f t="shared" si="1"/>
        <v/>
      </c>
      <c r="F933" s="60" t="str">
        <f t="shared" si="31"/>
        <v/>
      </c>
      <c r="G933" s="170" t="str">
        <f t="shared" si="32"/>
        <v/>
      </c>
      <c r="H933" s="206"/>
      <c r="I933" s="173"/>
      <c r="J933" s="178"/>
      <c r="K933" s="178"/>
      <c r="L933" s="165"/>
      <c r="M933" s="173"/>
      <c r="N933" s="178"/>
      <c r="O933" s="173"/>
      <c r="P933" s="165"/>
    </row>
    <row r="934" spans="1:16" ht="12.5">
      <c r="A934" s="204"/>
      <c r="B934" s="205"/>
      <c r="C934" s="201"/>
      <c r="D934" s="201"/>
      <c r="E934" s="201" t="str">
        <f t="shared" si="1"/>
        <v/>
      </c>
      <c r="F934" s="60" t="str">
        <f t="shared" si="31"/>
        <v/>
      </c>
      <c r="G934" s="170" t="str">
        <f t="shared" si="32"/>
        <v/>
      </c>
      <c r="H934" s="206"/>
      <c r="I934" s="173"/>
      <c r="J934" s="178"/>
      <c r="K934" s="178"/>
      <c r="L934" s="165"/>
      <c r="M934" s="173"/>
      <c r="N934" s="178"/>
      <c r="O934" s="173"/>
      <c r="P934" s="165"/>
    </row>
    <row r="935" spans="1:16" ht="12.5">
      <c r="A935" s="204"/>
      <c r="B935" s="205"/>
      <c r="C935" s="201"/>
      <c r="D935" s="201"/>
      <c r="E935" s="201" t="str">
        <f t="shared" si="1"/>
        <v/>
      </c>
      <c r="F935" s="60" t="str">
        <f t="shared" si="31"/>
        <v/>
      </c>
      <c r="G935" s="170" t="str">
        <f t="shared" si="32"/>
        <v/>
      </c>
      <c r="H935" s="206"/>
      <c r="I935" s="173"/>
      <c r="J935" s="178"/>
      <c r="K935" s="178"/>
      <c r="L935" s="165"/>
      <c r="M935" s="173"/>
      <c r="N935" s="178"/>
      <c r="O935" s="173"/>
      <c r="P935" s="165"/>
    </row>
    <row r="936" spans="1:16" ht="12.5">
      <c r="A936" s="204"/>
      <c r="B936" s="205"/>
      <c r="C936" s="201"/>
      <c r="D936" s="201"/>
      <c r="E936" s="201" t="str">
        <f t="shared" si="1"/>
        <v/>
      </c>
      <c r="F936" s="60" t="str">
        <f t="shared" si="31"/>
        <v/>
      </c>
      <c r="G936" s="170" t="str">
        <f t="shared" si="32"/>
        <v/>
      </c>
      <c r="H936" s="206"/>
      <c r="I936" s="173"/>
      <c r="J936" s="178"/>
      <c r="K936" s="178"/>
      <c r="L936" s="165"/>
      <c r="M936" s="173"/>
      <c r="N936" s="178"/>
      <c r="O936" s="173"/>
      <c r="P936" s="165"/>
    </row>
    <row r="937" spans="1:16" ht="12.5">
      <c r="A937" s="204"/>
      <c r="B937" s="205"/>
      <c r="C937" s="201"/>
      <c r="D937" s="201"/>
      <c r="E937" s="201" t="str">
        <f t="shared" si="1"/>
        <v/>
      </c>
      <c r="F937" s="60" t="str">
        <f t="shared" si="31"/>
        <v/>
      </c>
      <c r="G937" s="170" t="str">
        <f t="shared" si="32"/>
        <v/>
      </c>
      <c r="H937" s="206"/>
      <c r="I937" s="173"/>
      <c r="J937" s="178"/>
      <c r="K937" s="178"/>
      <c r="L937" s="165"/>
      <c r="M937" s="173"/>
      <c r="N937" s="178"/>
      <c r="O937" s="173"/>
      <c r="P937" s="165"/>
    </row>
    <row r="938" spans="1:16" ht="12.5">
      <c r="A938" s="204"/>
      <c r="B938" s="205"/>
      <c r="C938" s="201"/>
      <c r="D938" s="201"/>
      <c r="E938" s="201" t="str">
        <f t="shared" si="1"/>
        <v/>
      </c>
      <c r="F938" s="60" t="str">
        <f t="shared" si="31"/>
        <v/>
      </c>
      <c r="G938" s="170" t="str">
        <f t="shared" si="32"/>
        <v/>
      </c>
      <c r="H938" s="206"/>
      <c r="I938" s="173"/>
      <c r="J938" s="178"/>
      <c r="K938" s="178"/>
      <c r="L938" s="165"/>
      <c r="M938" s="173"/>
      <c r="N938" s="178"/>
      <c r="O938" s="173"/>
      <c r="P938" s="165"/>
    </row>
    <row r="939" spans="1:16" ht="12.5">
      <c r="A939" s="204"/>
      <c r="B939" s="205"/>
      <c r="C939" s="201"/>
      <c r="D939" s="201"/>
      <c r="E939" s="201" t="str">
        <f t="shared" si="1"/>
        <v/>
      </c>
      <c r="F939" s="60" t="str">
        <f t="shared" si="31"/>
        <v/>
      </c>
      <c r="G939" s="170" t="str">
        <f t="shared" si="32"/>
        <v/>
      </c>
      <c r="H939" s="206"/>
      <c r="I939" s="173"/>
      <c r="J939" s="178"/>
      <c r="K939" s="178"/>
      <c r="L939" s="165"/>
      <c r="M939" s="173"/>
      <c r="N939" s="178"/>
      <c r="O939" s="173"/>
      <c r="P939" s="165"/>
    </row>
    <row r="940" spans="1:16" ht="12.5">
      <c r="A940" s="204"/>
      <c r="B940" s="205"/>
      <c r="C940" s="201"/>
      <c r="D940" s="201"/>
      <c r="E940" s="201" t="str">
        <f t="shared" si="1"/>
        <v/>
      </c>
      <c r="F940" s="60" t="str">
        <f t="shared" si="31"/>
        <v/>
      </c>
      <c r="G940" s="170" t="str">
        <f t="shared" si="32"/>
        <v/>
      </c>
      <c r="H940" s="206"/>
      <c r="I940" s="173"/>
      <c r="J940" s="178"/>
      <c r="K940" s="178"/>
      <c r="L940" s="165"/>
      <c r="M940" s="173"/>
      <c r="N940" s="178"/>
      <c r="O940" s="173"/>
      <c r="P940" s="165"/>
    </row>
    <row r="941" spans="1:16" ht="12.5">
      <c r="A941" s="204"/>
      <c r="B941" s="205"/>
      <c r="C941" s="201"/>
      <c r="D941" s="201"/>
      <c r="E941" s="201" t="str">
        <f t="shared" si="1"/>
        <v/>
      </c>
      <c r="F941" s="60" t="str">
        <f t="shared" si="31"/>
        <v/>
      </c>
      <c r="G941" s="170" t="str">
        <f t="shared" si="32"/>
        <v/>
      </c>
      <c r="H941" s="206"/>
      <c r="I941" s="173"/>
      <c r="J941" s="178"/>
      <c r="K941" s="178"/>
      <c r="L941" s="165"/>
      <c r="M941" s="173"/>
      <c r="N941" s="178"/>
      <c r="O941" s="173"/>
      <c r="P941" s="165"/>
    </row>
    <row r="942" spans="1:16" ht="12.5">
      <c r="A942" s="204"/>
      <c r="B942" s="205"/>
      <c r="C942" s="201"/>
      <c r="D942" s="201"/>
      <c r="E942" s="201" t="str">
        <f t="shared" si="1"/>
        <v/>
      </c>
      <c r="F942" s="60" t="str">
        <f t="shared" si="31"/>
        <v/>
      </c>
      <c r="G942" s="170" t="str">
        <f t="shared" si="32"/>
        <v/>
      </c>
      <c r="H942" s="206"/>
      <c r="I942" s="173"/>
      <c r="J942" s="178"/>
      <c r="K942" s="178"/>
      <c r="L942" s="165"/>
      <c r="M942" s="173"/>
      <c r="N942" s="178"/>
      <c r="O942" s="173"/>
      <c r="P942" s="165"/>
    </row>
    <row r="943" spans="1:16" ht="12.5">
      <c r="A943" s="204"/>
      <c r="B943" s="205"/>
      <c r="C943" s="201"/>
      <c r="D943" s="201"/>
      <c r="E943" s="201" t="str">
        <f t="shared" si="1"/>
        <v/>
      </c>
      <c r="F943" s="60" t="str">
        <f t="shared" si="31"/>
        <v/>
      </c>
      <c r="G943" s="170" t="str">
        <f t="shared" si="32"/>
        <v/>
      </c>
      <c r="H943" s="206"/>
      <c r="I943" s="173"/>
      <c r="J943" s="178"/>
      <c r="K943" s="178"/>
      <c r="L943" s="165"/>
      <c r="M943" s="173"/>
      <c r="N943" s="178"/>
      <c r="O943" s="173"/>
      <c r="P943" s="165"/>
    </row>
    <row r="944" spans="1:16" ht="12.5">
      <c r="A944" s="204"/>
      <c r="B944" s="205"/>
      <c r="C944" s="201"/>
      <c r="D944" s="201"/>
      <c r="E944" s="201" t="str">
        <f t="shared" si="1"/>
        <v/>
      </c>
      <c r="F944" s="60" t="str">
        <f t="shared" si="31"/>
        <v/>
      </c>
      <c r="G944" s="170" t="str">
        <f t="shared" si="32"/>
        <v/>
      </c>
      <c r="H944" s="206"/>
      <c r="I944" s="173"/>
      <c r="J944" s="178"/>
      <c r="K944" s="178"/>
      <c r="L944" s="165"/>
      <c r="M944" s="173"/>
      <c r="N944" s="178"/>
      <c r="O944" s="173"/>
      <c r="P944" s="165"/>
    </row>
    <row r="945" spans="1:16" ht="12.5">
      <c r="A945" s="204"/>
      <c r="B945" s="205"/>
      <c r="C945" s="201"/>
      <c r="D945" s="201"/>
      <c r="E945" s="201" t="str">
        <f t="shared" si="1"/>
        <v/>
      </c>
      <c r="F945" s="60" t="str">
        <f t="shared" si="31"/>
        <v/>
      </c>
      <c r="G945" s="170" t="str">
        <f t="shared" si="32"/>
        <v/>
      </c>
      <c r="H945" s="206"/>
      <c r="I945" s="173"/>
      <c r="J945" s="178"/>
      <c r="K945" s="178"/>
      <c r="L945" s="165"/>
      <c r="M945" s="173"/>
      <c r="N945" s="178"/>
      <c r="O945" s="173"/>
      <c r="P945" s="165"/>
    </row>
    <row r="946" spans="1:16" ht="12.5">
      <c r="A946" s="204"/>
      <c r="B946" s="205"/>
      <c r="C946" s="201"/>
      <c r="D946" s="201"/>
      <c r="E946" s="201" t="str">
        <f t="shared" si="1"/>
        <v/>
      </c>
      <c r="F946" s="60" t="str">
        <f t="shared" si="31"/>
        <v/>
      </c>
      <c r="G946" s="170" t="str">
        <f t="shared" si="32"/>
        <v/>
      </c>
      <c r="H946" s="206"/>
      <c r="I946" s="173"/>
      <c r="J946" s="178"/>
      <c r="K946" s="178"/>
      <c r="L946" s="165"/>
      <c r="M946" s="173"/>
      <c r="N946" s="178"/>
      <c r="O946" s="173"/>
      <c r="P946" s="165"/>
    </row>
    <row r="947" spans="1:16" ht="12.5">
      <c r="A947" s="204"/>
      <c r="B947" s="205"/>
      <c r="C947" s="201"/>
      <c r="D947" s="201"/>
      <c r="E947" s="201" t="str">
        <f t="shared" si="1"/>
        <v/>
      </c>
      <c r="F947" s="60" t="str">
        <f t="shared" si="31"/>
        <v/>
      </c>
      <c r="G947" s="170" t="str">
        <f t="shared" si="32"/>
        <v/>
      </c>
      <c r="H947" s="206"/>
      <c r="I947" s="173"/>
      <c r="J947" s="178"/>
      <c r="K947" s="178"/>
      <c r="L947" s="165"/>
      <c r="M947" s="173"/>
      <c r="N947" s="178"/>
      <c r="O947" s="173"/>
      <c r="P947" s="165"/>
    </row>
    <row r="948" spans="1:16" ht="12.5">
      <c r="A948" s="204"/>
      <c r="B948" s="205"/>
      <c r="C948" s="201"/>
      <c r="D948" s="201"/>
      <c r="E948" s="201" t="str">
        <f t="shared" si="1"/>
        <v/>
      </c>
      <c r="F948" s="60" t="str">
        <f t="shared" si="31"/>
        <v/>
      </c>
      <c r="G948" s="170" t="str">
        <f t="shared" si="32"/>
        <v/>
      </c>
      <c r="H948" s="206"/>
      <c r="I948" s="173"/>
      <c r="J948" s="178"/>
      <c r="K948" s="178"/>
      <c r="L948" s="165"/>
      <c r="M948" s="173"/>
      <c r="N948" s="178"/>
      <c r="O948" s="173"/>
      <c r="P948" s="165"/>
    </row>
    <row r="949" spans="1:16" ht="12.5">
      <c r="A949" s="204"/>
      <c r="B949" s="205"/>
      <c r="C949" s="201"/>
      <c r="D949" s="201"/>
      <c r="E949" s="201" t="str">
        <f t="shared" si="1"/>
        <v/>
      </c>
      <c r="F949" s="60" t="str">
        <f t="shared" si="31"/>
        <v/>
      </c>
      <c r="G949" s="170" t="str">
        <f t="shared" si="32"/>
        <v/>
      </c>
      <c r="H949" s="206"/>
      <c r="I949" s="173"/>
      <c r="J949" s="178"/>
      <c r="K949" s="178"/>
      <c r="L949" s="165"/>
      <c r="M949" s="173"/>
      <c r="N949" s="178"/>
      <c r="O949" s="173"/>
      <c r="P949" s="165"/>
    </row>
    <row r="950" spans="1:16" ht="12.5">
      <c r="A950" s="204"/>
      <c r="B950" s="205"/>
      <c r="C950" s="201"/>
      <c r="D950" s="201"/>
      <c r="E950" s="201" t="str">
        <f t="shared" si="1"/>
        <v/>
      </c>
      <c r="F950" s="60" t="str">
        <f t="shared" si="31"/>
        <v/>
      </c>
      <c r="G950" s="170" t="str">
        <f t="shared" si="32"/>
        <v/>
      </c>
      <c r="H950" s="206"/>
      <c r="I950" s="173"/>
      <c r="J950" s="178"/>
      <c r="K950" s="178"/>
      <c r="L950" s="165"/>
      <c r="M950" s="173"/>
      <c r="N950" s="178"/>
      <c r="O950" s="173"/>
      <c r="P950" s="165"/>
    </row>
    <row r="951" spans="1:16" ht="12.5">
      <c r="A951" s="204"/>
      <c r="B951" s="205"/>
      <c r="C951" s="201"/>
      <c r="D951" s="201"/>
      <c r="E951" s="201" t="str">
        <f t="shared" si="1"/>
        <v/>
      </c>
      <c r="F951" s="60" t="str">
        <f t="shared" si="31"/>
        <v/>
      </c>
      <c r="G951" s="170" t="str">
        <f t="shared" si="32"/>
        <v/>
      </c>
      <c r="H951" s="206"/>
      <c r="I951" s="173"/>
      <c r="J951" s="178"/>
      <c r="K951" s="178"/>
      <c r="L951" s="165"/>
      <c r="M951" s="173"/>
      <c r="N951" s="178"/>
      <c r="O951" s="173"/>
      <c r="P951" s="165"/>
    </row>
    <row r="952" spans="1:16" ht="12.5">
      <c r="A952" s="204"/>
      <c r="B952" s="205"/>
      <c r="C952" s="201"/>
      <c r="D952" s="201"/>
      <c r="E952" s="201" t="str">
        <f t="shared" si="1"/>
        <v/>
      </c>
      <c r="F952" s="60" t="str">
        <f t="shared" si="31"/>
        <v/>
      </c>
      <c r="G952" s="170" t="str">
        <f t="shared" si="32"/>
        <v/>
      </c>
      <c r="H952" s="206"/>
      <c r="I952" s="173"/>
      <c r="J952" s="178"/>
      <c r="K952" s="178"/>
      <c r="L952" s="165"/>
      <c r="M952" s="173"/>
      <c r="N952" s="178"/>
      <c r="O952" s="173"/>
      <c r="P952" s="165"/>
    </row>
    <row r="953" spans="1:16" ht="12.5">
      <c r="A953" s="204"/>
      <c r="B953" s="205"/>
      <c r="C953" s="201"/>
      <c r="D953" s="201"/>
      <c r="E953" s="201" t="str">
        <f t="shared" si="1"/>
        <v/>
      </c>
      <c r="F953" s="60" t="str">
        <f t="shared" si="31"/>
        <v/>
      </c>
      <c r="G953" s="170" t="str">
        <f t="shared" si="32"/>
        <v/>
      </c>
      <c r="H953" s="206"/>
      <c r="I953" s="173"/>
      <c r="J953" s="178"/>
      <c r="K953" s="178"/>
      <c r="L953" s="165"/>
      <c r="M953" s="173"/>
      <c r="N953" s="178"/>
      <c r="O953" s="173"/>
      <c r="P953" s="165"/>
    </row>
    <row r="954" spans="1:16" ht="12.5">
      <c r="A954" s="204"/>
      <c r="B954" s="205"/>
      <c r="C954" s="201"/>
      <c r="D954" s="201"/>
      <c r="E954" s="201" t="str">
        <f t="shared" si="1"/>
        <v/>
      </c>
      <c r="F954" s="60" t="str">
        <f t="shared" si="31"/>
        <v/>
      </c>
      <c r="G954" s="170" t="str">
        <f t="shared" si="32"/>
        <v/>
      </c>
      <c r="H954" s="206"/>
      <c r="I954" s="173"/>
      <c r="J954" s="178"/>
      <c r="K954" s="178"/>
      <c r="L954" s="165"/>
      <c r="M954" s="173"/>
      <c r="N954" s="178"/>
      <c r="O954" s="173"/>
      <c r="P954" s="165"/>
    </row>
    <row r="955" spans="1:16" ht="12.5">
      <c r="A955" s="204"/>
      <c r="B955" s="205"/>
      <c r="C955" s="201"/>
      <c r="D955" s="201"/>
      <c r="E955" s="201" t="str">
        <f t="shared" si="1"/>
        <v/>
      </c>
      <c r="F955" s="60" t="str">
        <f t="shared" si="31"/>
        <v/>
      </c>
      <c r="G955" s="170" t="str">
        <f t="shared" si="32"/>
        <v/>
      </c>
      <c r="H955" s="206"/>
      <c r="I955" s="173"/>
      <c r="J955" s="178"/>
      <c r="K955" s="178"/>
      <c r="L955" s="165"/>
      <c r="M955" s="173"/>
      <c r="N955" s="178"/>
      <c r="O955" s="173"/>
      <c r="P955" s="165"/>
    </row>
    <row r="956" spans="1:16" ht="12.5">
      <c r="A956" s="204"/>
      <c r="B956" s="205"/>
      <c r="C956" s="201"/>
      <c r="D956" s="201"/>
      <c r="E956" s="201" t="str">
        <f t="shared" si="1"/>
        <v/>
      </c>
      <c r="F956" s="60" t="str">
        <f t="shared" si="31"/>
        <v/>
      </c>
      <c r="G956" s="170" t="str">
        <f t="shared" si="32"/>
        <v/>
      </c>
      <c r="H956" s="206"/>
      <c r="I956" s="173"/>
      <c r="J956" s="178"/>
      <c r="K956" s="178"/>
      <c r="L956" s="165"/>
      <c r="M956" s="173"/>
      <c r="N956" s="178"/>
      <c r="O956" s="173"/>
      <c r="P956" s="165"/>
    </row>
    <row r="957" spans="1:16" ht="12.5">
      <c r="A957" s="204"/>
      <c r="B957" s="205"/>
      <c r="C957" s="201"/>
      <c r="D957" s="201"/>
      <c r="E957" s="201" t="str">
        <f t="shared" si="1"/>
        <v/>
      </c>
      <c r="F957" s="60" t="str">
        <f t="shared" si="31"/>
        <v/>
      </c>
      <c r="G957" s="170" t="str">
        <f t="shared" si="32"/>
        <v/>
      </c>
      <c r="H957" s="206"/>
      <c r="I957" s="173"/>
      <c r="J957" s="178"/>
      <c r="K957" s="178"/>
      <c r="L957" s="165"/>
      <c r="M957" s="173"/>
      <c r="N957" s="178"/>
      <c r="O957" s="173"/>
      <c r="P957" s="165"/>
    </row>
    <row r="958" spans="1:16" ht="12.5">
      <c r="A958" s="204"/>
      <c r="B958" s="205"/>
      <c r="C958" s="201"/>
      <c r="D958" s="201"/>
      <c r="E958" s="201" t="str">
        <f t="shared" si="1"/>
        <v/>
      </c>
      <c r="F958" s="60" t="str">
        <f t="shared" si="31"/>
        <v/>
      </c>
      <c r="G958" s="170" t="str">
        <f t="shared" si="32"/>
        <v/>
      </c>
      <c r="H958" s="206"/>
      <c r="I958" s="173"/>
      <c r="J958" s="178"/>
      <c r="K958" s="178"/>
      <c r="L958" s="165"/>
      <c r="M958" s="173"/>
      <c r="N958" s="178"/>
      <c r="O958" s="173"/>
      <c r="P958" s="165"/>
    </row>
    <row r="959" spans="1:16" ht="12.5">
      <c r="A959" s="204"/>
      <c r="B959" s="205"/>
      <c r="C959" s="201"/>
      <c r="D959" s="201"/>
      <c r="E959" s="201" t="str">
        <f t="shared" si="1"/>
        <v/>
      </c>
      <c r="F959" s="60" t="str">
        <f t="shared" si="31"/>
        <v/>
      </c>
      <c r="G959" s="170" t="str">
        <f t="shared" si="32"/>
        <v/>
      </c>
      <c r="H959" s="206"/>
      <c r="I959" s="173"/>
      <c r="J959" s="178"/>
      <c r="K959" s="178"/>
      <c r="L959" s="165"/>
      <c r="M959" s="173"/>
      <c r="N959" s="178"/>
      <c r="O959" s="173"/>
      <c r="P959" s="165"/>
    </row>
    <row r="960" spans="1:16" ht="12.5">
      <c r="A960" s="204"/>
      <c r="B960" s="205"/>
      <c r="C960" s="201"/>
      <c r="D960" s="201"/>
      <c r="E960" s="201" t="str">
        <f t="shared" si="1"/>
        <v/>
      </c>
      <c r="F960" s="60" t="str">
        <f t="shared" si="31"/>
        <v/>
      </c>
      <c r="G960" s="170" t="str">
        <f t="shared" si="32"/>
        <v/>
      </c>
      <c r="H960" s="206"/>
      <c r="I960" s="173"/>
      <c r="J960" s="178"/>
      <c r="K960" s="178"/>
      <c r="L960" s="165"/>
      <c r="M960" s="173"/>
      <c r="N960" s="178"/>
      <c r="O960" s="173"/>
      <c r="P960" s="165"/>
    </row>
    <row r="961" spans="1:16" ht="12.5">
      <c r="A961" s="204"/>
      <c r="B961" s="205"/>
      <c r="C961" s="201"/>
      <c r="D961" s="201"/>
      <c r="E961" s="201" t="str">
        <f t="shared" si="1"/>
        <v/>
      </c>
      <c r="F961" s="60" t="str">
        <f t="shared" si="31"/>
        <v/>
      </c>
      <c r="G961" s="170" t="str">
        <f t="shared" si="32"/>
        <v/>
      </c>
      <c r="H961" s="206"/>
      <c r="I961" s="173"/>
      <c r="J961" s="178"/>
      <c r="K961" s="178"/>
      <c r="L961" s="165"/>
      <c r="M961" s="173"/>
      <c r="N961" s="178"/>
      <c r="O961" s="173"/>
      <c r="P961" s="165"/>
    </row>
    <row r="962" spans="1:16" ht="12.5">
      <c r="A962" s="204"/>
      <c r="B962" s="205"/>
      <c r="C962" s="201"/>
      <c r="D962" s="201"/>
      <c r="E962" s="201" t="str">
        <f t="shared" si="1"/>
        <v/>
      </c>
      <c r="F962" s="60" t="str">
        <f t="shared" si="31"/>
        <v/>
      </c>
      <c r="G962" s="170" t="str">
        <f t="shared" si="32"/>
        <v/>
      </c>
      <c r="H962" s="206"/>
      <c r="I962" s="173"/>
      <c r="J962" s="178"/>
      <c r="K962" s="178"/>
      <c r="L962" s="165"/>
      <c r="M962" s="173"/>
      <c r="N962" s="178"/>
      <c r="O962" s="173"/>
      <c r="P962" s="165"/>
    </row>
    <row r="963" spans="1:16" ht="12.5">
      <c r="A963" s="204"/>
      <c r="B963" s="205"/>
      <c r="C963" s="201"/>
      <c r="D963" s="201"/>
      <c r="E963" s="201" t="str">
        <f t="shared" si="1"/>
        <v/>
      </c>
      <c r="F963" s="60" t="str">
        <f t="shared" si="31"/>
        <v/>
      </c>
      <c r="G963" s="170" t="str">
        <f t="shared" si="32"/>
        <v/>
      </c>
      <c r="H963" s="206"/>
      <c r="I963" s="173"/>
      <c r="J963" s="178"/>
      <c r="K963" s="178"/>
      <c r="L963" s="165"/>
      <c r="M963" s="173"/>
      <c r="N963" s="178"/>
      <c r="O963" s="173"/>
      <c r="P963" s="165"/>
    </row>
    <row r="964" spans="1:16" ht="12.5">
      <c r="A964" s="204"/>
      <c r="B964" s="205"/>
      <c r="C964" s="201"/>
      <c r="D964" s="201"/>
      <c r="E964" s="201" t="str">
        <f t="shared" si="1"/>
        <v/>
      </c>
      <c r="F964" s="60" t="str">
        <f t="shared" si="31"/>
        <v/>
      </c>
      <c r="G964" s="170" t="str">
        <f t="shared" si="32"/>
        <v/>
      </c>
      <c r="H964" s="206"/>
      <c r="I964" s="173"/>
      <c r="J964" s="178"/>
      <c r="K964" s="178"/>
      <c r="L964" s="165"/>
      <c r="M964" s="173"/>
      <c r="N964" s="178"/>
      <c r="O964" s="173"/>
      <c r="P964" s="165"/>
    </row>
    <row r="965" spans="1:16" ht="12.5">
      <c r="A965" s="204"/>
      <c r="B965" s="205"/>
      <c r="C965" s="201"/>
      <c r="D965" s="201"/>
      <c r="E965" s="201" t="str">
        <f t="shared" si="1"/>
        <v/>
      </c>
      <c r="F965" s="60" t="str">
        <f t="shared" si="31"/>
        <v/>
      </c>
      <c r="G965" s="170" t="str">
        <f t="shared" si="32"/>
        <v/>
      </c>
      <c r="H965" s="206"/>
      <c r="I965" s="173"/>
      <c r="J965" s="178"/>
      <c r="K965" s="178"/>
      <c r="L965" s="165"/>
      <c r="M965" s="173"/>
      <c r="N965" s="178"/>
      <c r="O965" s="173"/>
      <c r="P965" s="165"/>
    </row>
    <row r="966" spans="1:16" ht="12.5">
      <c r="A966" s="204"/>
      <c r="B966" s="205"/>
      <c r="C966" s="201"/>
      <c r="D966" s="201"/>
      <c r="E966" s="201" t="str">
        <f t="shared" si="1"/>
        <v/>
      </c>
      <c r="F966" s="60" t="str">
        <f t="shared" si="31"/>
        <v/>
      </c>
      <c r="G966" s="170" t="str">
        <f t="shared" si="32"/>
        <v/>
      </c>
      <c r="H966" s="206"/>
      <c r="I966" s="173"/>
      <c r="J966" s="178"/>
      <c r="K966" s="178"/>
      <c r="L966" s="165"/>
      <c r="M966" s="173"/>
      <c r="N966" s="178"/>
      <c r="O966" s="173"/>
      <c r="P966" s="165"/>
    </row>
    <row r="967" spans="1:16" ht="12.5">
      <c r="A967" s="204"/>
      <c r="B967" s="205"/>
      <c r="C967" s="201"/>
      <c r="D967" s="201"/>
      <c r="E967" s="201" t="str">
        <f t="shared" si="1"/>
        <v/>
      </c>
      <c r="F967" s="60" t="str">
        <f t="shared" ref="F967:F1008" si="33">IF(NOT(ISBLANK($K967)),itemClassificationScheme,"")</f>
        <v/>
      </c>
      <c r="G967" s="170" t="str">
        <f t="shared" ref="G967:G1008" si="34">IF(NOT(ISBLANK($P967)),currency,"")</f>
        <v/>
      </c>
      <c r="H967" s="206"/>
      <c r="I967" s="173"/>
      <c r="J967" s="178"/>
      <c r="K967" s="178"/>
      <c r="L967" s="165"/>
      <c r="M967" s="173"/>
      <c r="N967" s="178"/>
      <c r="O967" s="173"/>
      <c r="P967" s="165"/>
    </row>
    <row r="968" spans="1:16" ht="12.5">
      <c r="A968" s="204"/>
      <c r="B968" s="205"/>
      <c r="C968" s="201"/>
      <c r="D968" s="201"/>
      <c r="E968" s="201" t="str">
        <f t="shared" si="1"/>
        <v/>
      </c>
      <c r="F968" s="60" t="str">
        <f t="shared" si="33"/>
        <v/>
      </c>
      <c r="G968" s="170" t="str">
        <f t="shared" si="34"/>
        <v/>
      </c>
      <c r="H968" s="206"/>
      <c r="I968" s="173"/>
      <c r="J968" s="178"/>
      <c r="K968" s="178"/>
      <c r="L968" s="165"/>
      <c r="M968" s="173"/>
      <c r="N968" s="178"/>
      <c r="O968" s="173"/>
      <c r="P968" s="165"/>
    </row>
    <row r="969" spans="1:16" ht="12.5">
      <c r="A969" s="204"/>
      <c r="B969" s="205"/>
      <c r="C969" s="201"/>
      <c r="D969" s="201"/>
      <c r="E969" s="201" t="str">
        <f t="shared" si="1"/>
        <v/>
      </c>
      <c r="F969" s="60" t="str">
        <f t="shared" si="33"/>
        <v/>
      </c>
      <c r="G969" s="170" t="str">
        <f t="shared" si="34"/>
        <v/>
      </c>
      <c r="H969" s="206"/>
      <c r="I969" s="173"/>
      <c r="J969" s="178"/>
      <c r="K969" s="178"/>
      <c r="L969" s="165"/>
      <c r="M969" s="173"/>
      <c r="N969" s="178"/>
      <c r="O969" s="173"/>
      <c r="P969" s="165"/>
    </row>
    <row r="970" spans="1:16" ht="12.5">
      <c r="A970" s="204"/>
      <c r="B970" s="205"/>
      <c r="C970" s="201"/>
      <c r="D970" s="201"/>
      <c r="E970" s="201" t="str">
        <f t="shared" si="1"/>
        <v/>
      </c>
      <c r="F970" s="60" t="str">
        <f t="shared" si="33"/>
        <v/>
      </c>
      <c r="G970" s="170" t="str">
        <f t="shared" si="34"/>
        <v/>
      </c>
      <c r="H970" s="206"/>
      <c r="I970" s="173"/>
      <c r="J970" s="178"/>
      <c r="K970" s="178"/>
      <c r="L970" s="165"/>
      <c r="M970" s="173"/>
      <c r="N970" s="178"/>
      <c r="O970" s="173"/>
      <c r="P970" s="165"/>
    </row>
    <row r="971" spans="1:16" ht="12.5">
      <c r="A971" s="204"/>
      <c r="B971" s="205"/>
      <c r="C971" s="201"/>
      <c r="D971" s="201"/>
      <c r="E971" s="201" t="str">
        <f t="shared" si="1"/>
        <v/>
      </c>
      <c r="F971" s="60" t="str">
        <f t="shared" si="33"/>
        <v/>
      </c>
      <c r="G971" s="170" t="str">
        <f t="shared" si="34"/>
        <v/>
      </c>
      <c r="H971" s="206"/>
      <c r="I971" s="173"/>
      <c r="J971" s="178"/>
      <c r="K971" s="178"/>
      <c r="L971" s="165"/>
      <c r="M971" s="173"/>
      <c r="N971" s="178"/>
      <c r="O971" s="173"/>
      <c r="P971" s="165"/>
    </row>
    <row r="972" spans="1:16" ht="12.5">
      <c r="A972" s="204"/>
      <c r="B972" s="205"/>
      <c r="C972" s="201"/>
      <c r="D972" s="201"/>
      <c r="E972" s="201" t="str">
        <f t="shared" si="1"/>
        <v/>
      </c>
      <c r="F972" s="60" t="str">
        <f t="shared" si="33"/>
        <v/>
      </c>
      <c r="G972" s="170" t="str">
        <f t="shared" si="34"/>
        <v/>
      </c>
      <c r="H972" s="206"/>
      <c r="I972" s="173"/>
      <c r="J972" s="178"/>
      <c r="K972" s="178"/>
      <c r="L972" s="165"/>
      <c r="M972" s="173"/>
      <c r="N972" s="178"/>
      <c r="O972" s="173"/>
      <c r="P972" s="165"/>
    </row>
    <row r="973" spans="1:16" ht="12.5">
      <c r="A973" s="204"/>
      <c r="B973" s="205"/>
      <c r="C973" s="201"/>
      <c r="D973" s="201"/>
      <c r="E973" s="201" t="str">
        <f t="shared" si="1"/>
        <v/>
      </c>
      <c r="F973" s="60" t="str">
        <f t="shared" si="33"/>
        <v/>
      </c>
      <c r="G973" s="170" t="str">
        <f t="shared" si="34"/>
        <v/>
      </c>
      <c r="H973" s="206"/>
      <c r="I973" s="173"/>
      <c r="J973" s="178"/>
      <c r="K973" s="178"/>
      <c r="L973" s="165"/>
      <c r="M973" s="173"/>
      <c r="N973" s="178"/>
      <c r="O973" s="173"/>
      <c r="P973" s="165"/>
    </row>
    <row r="974" spans="1:16" ht="12.5">
      <c r="A974" s="204"/>
      <c r="B974" s="205"/>
      <c r="C974" s="201"/>
      <c r="D974" s="201"/>
      <c r="E974" s="201" t="str">
        <f t="shared" si="1"/>
        <v/>
      </c>
      <c r="F974" s="60" t="str">
        <f t="shared" si="33"/>
        <v/>
      </c>
      <c r="G974" s="170" t="str">
        <f t="shared" si="34"/>
        <v/>
      </c>
      <c r="H974" s="206"/>
      <c r="I974" s="173"/>
      <c r="J974" s="178"/>
      <c r="K974" s="178"/>
      <c r="L974" s="165"/>
      <c r="M974" s="173"/>
      <c r="N974" s="178"/>
      <c r="O974" s="173"/>
      <c r="P974" s="165"/>
    </row>
    <row r="975" spans="1:16" ht="12.5">
      <c r="A975" s="204"/>
      <c r="B975" s="205"/>
      <c r="C975" s="201"/>
      <c r="D975" s="201"/>
      <c r="E975" s="201" t="str">
        <f t="shared" si="1"/>
        <v/>
      </c>
      <c r="F975" s="60" t="str">
        <f t="shared" si="33"/>
        <v/>
      </c>
      <c r="G975" s="170" t="str">
        <f t="shared" si="34"/>
        <v/>
      </c>
      <c r="H975" s="206"/>
      <c r="I975" s="173"/>
      <c r="J975" s="178"/>
      <c r="K975" s="178"/>
      <c r="L975" s="165"/>
      <c r="M975" s="173"/>
      <c r="N975" s="178"/>
      <c r="O975" s="173"/>
      <c r="P975" s="165"/>
    </row>
    <row r="976" spans="1:16" ht="12.5">
      <c r="A976" s="204"/>
      <c r="B976" s="205"/>
      <c r="C976" s="201"/>
      <c r="D976" s="201"/>
      <c r="E976" s="201" t="str">
        <f t="shared" si="1"/>
        <v/>
      </c>
      <c r="F976" s="60" t="str">
        <f t="shared" si="33"/>
        <v/>
      </c>
      <c r="G976" s="170" t="str">
        <f t="shared" si="34"/>
        <v/>
      </c>
      <c r="H976" s="206"/>
      <c r="I976" s="173"/>
      <c r="J976" s="178"/>
      <c r="K976" s="178"/>
      <c r="L976" s="165"/>
      <c r="M976" s="173"/>
      <c r="N976" s="178"/>
      <c r="O976" s="173"/>
      <c r="P976" s="165"/>
    </row>
    <row r="977" spans="1:16" ht="12.5">
      <c r="A977" s="204"/>
      <c r="B977" s="205"/>
      <c r="C977" s="201"/>
      <c r="D977" s="201"/>
      <c r="E977" s="201" t="str">
        <f t="shared" si="1"/>
        <v/>
      </c>
      <c r="F977" s="60" t="str">
        <f t="shared" si="33"/>
        <v/>
      </c>
      <c r="G977" s="170" t="str">
        <f t="shared" si="34"/>
        <v/>
      </c>
      <c r="H977" s="206"/>
      <c r="I977" s="173"/>
      <c r="J977" s="178"/>
      <c r="K977" s="178"/>
      <c r="L977" s="165"/>
      <c r="M977" s="173"/>
      <c r="N977" s="178"/>
      <c r="O977" s="173"/>
      <c r="P977" s="165"/>
    </row>
    <row r="978" spans="1:16" ht="12.5">
      <c r="A978" s="204"/>
      <c r="B978" s="205"/>
      <c r="C978" s="201"/>
      <c r="D978" s="201"/>
      <c r="E978" s="201" t="str">
        <f t="shared" si="1"/>
        <v/>
      </c>
      <c r="F978" s="60" t="str">
        <f t="shared" si="33"/>
        <v/>
      </c>
      <c r="G978" s="170" t="str">
        <f t="shared" si="34"/>
        <v/>
      </c>
      <c r="H978" s="206"/>
      <c r="I978" s="173"/>
      <c r="J978" s="178"/>
      <c r="K978" s="178"/>
      <c r="L978" s="165"/>
      <c r="M978" s="173"/>
      <c r="N978" s="178"/>
      <c r="O978" s="173"/>
      <c r="P978" s="165"/>
    </row>
    <row r="979" spans="1:16" ht="12.5">
      <c r="A979" s="204"/>
      <c r="B979" s="205"/>
      <c r="C979" s="201"/>
      <c r="D979" s="201"/>
      <c r="E979" s="201" t="str">
        <f t="shared" si="1"/>
        <v/>
      </c>
      <c r="F979" s="60" t="str">
        <f t="shared" si="33"/>
        <v/>
      </c>
      <c r="G979" s="170" t="str">
        <f t="shared" si="34"/>
        <v/>
      </c>
      <c r="H979" s="206"/>
      <c r="I979" s="173"/>
      <c r="J979" s="178"/>
      <c r="K979" s="178"/>
      <c r="L979" s="165"/>
      <c r="M979" s="173"/>
      <c r="N979" s="178"/>
      <c r="O979" s="173"/>
      <c r="P979" s="165"/>
    </row>
    <row r="980" spans="1:16" ht="12.5">
      <c r="A980" s="204"/>
      <c r="B980" s="205"/>
      <c r="C980" s="201"/>
      <c r="D980" s="201"/>
      <c r="E980" s="201" t="str">
        <f t="shared" si="1"/>
        <v/>
      </c>
      <c r="F980" s="60" t="str">
        <f t="shared" si="33"/>
        <v/>
      </c>
      <c r="G980" s="170" t="str">
        <f t="shared" si="34"/>
        <v/>
      </c>
      <c r="H980" s="206"/>
      <c r="I980" s="173"/>
      <c r="J980" s="178"/>
      <c r="K980" s="178"/>
      <c r="L980" s="165"/>
      <c r="M980" s="173"/>
      <c r="N980" s="178"/>
      <c r="O980" s="173"/>
      <c r="P980" s="165"/>
    </row>
    <row r="981" spans="1:16" ht="12.5">
      <c r="A981" s="204"/>
      <c r="B981" s="205"/>
      <c r="C981" s="201"/>
      <c r="D981" s="201"/>
      <c r="E981" s="201" t="str">
        <f t="shared" si="1"/>
        <v/>
      </c>
      <c r="F981" s="60" t="str">
        <f t="shared" si="33"/>
        <v/>
      </c>
      <c r="G981" s="170" t="str">
        <f t="shared" si="34"/>
        <v/>
      </c>
      <c r="H981" s="206"/>
      <c r="I981" s="173"/>
      <c r="J981" s="178"/>
      <c r="K981" s="178"/>
      <c r="L981" s="165"/>
      <c r="M981" s="173"/>
      <c r="N981" s="178"/>
      <c r="O981" s="173"/>
      <c r="P981" s="165"/>
    </row>
    <row r="982" spans="1:16" ht="12.5">
      <c r="A982" s="204"/>
      <c r="B982" s="205"/>
      <c r="C982" s="201"/>
      <c r="D982" s="201"/>
      <c r="E982" s="201" t="str">
        <f t="shared" si="1"/>
        <v/>
      </c>
      <c r="F982" s="60" t="str">
        <f t="shared" si="33"/>
        <v/>
      </c>
      <c r="G982" s="170" t="str">
        <f t="shared" si="34"/>
        <v/>
      </c>
      <c r="H982" s="206"/>
      <c r="I982" s="173"/>
      <c r="J982" s="178"/>
      <c r="K982" s="178"/>
      <c r="L982" s="165"/>
      <c r="M982" s="173"/>
      <c r="N982" s="178"/>
      <c r="O982" s="173"/>
      <c r="P982" s="165"/>
    </row>
    <row r="983" spans="1:16" ht="12.5">
      <c r="A983" s="204"/>
      <c r="B983" s="205"/>
      <c r="C983" s="201"/>
      <c r="D983" s="201"/>
      <c r="E983" s="201" t="str">
        <f t="shared" si="1"/>
        <v/>
      </c>
      <c r="F983" s="60" t="str">
        <f t="shared" si="33"/>
        <v/>
      </c>
      <c r="G983" s="170" t="str">
        <f t="shared" si="34"/>
        <v/>
      </c>
      <c r="H983" s="206"/>
      <c r="I983" s="173"/>
      <c r="J983" s="178"/>
      <c r="K983" s="178"/>
      <c r="L983" s="165"/>
      <c r="M983" s="173"/>
      <c r="N983" s="178"/>
      <c r="O983" s="173"/>
      <c r="P983" s="165"/>
    </row>
    <row r="984" spans="1:16" ht="12.5">
      <c r="A984" s="204"/>
      <c r="B984" s="205"/>
      <c r="C984" s="201"/>
      <c r="D984" s="201"/>
      <c r="E984" s="201" t="str">
        <f t="shared" si="1"/>
        <v/>
      </c>
      <c r="F984" s="60" t="str">
        <f t="shared" si="33"/>
        <v/>
      </c>
      <c r="G984" s="170" t="str">
        <f t="shared" si="34"/>
        <v/>
      </c>
      <c r="H984" s="206"/>
      <c r="I984" s="173"/>
      <c r="J984" s="178"/>
      <c r="K984" s="178"/>
      <c r="L984" s="165"/>
      <c r="M984" s="173"/>
      <c r="N984" s="178"/>
      <c r="O984" s="173"/>
      <c r="P984" s="165"/>
    </row>
    <row r="985" spans="1:16" ht="12.5">
      <c r="A985" s="204"/>
      <c r="B985" s="205"/>
      <c r="C985" s="201"/>
      <c r="D985" s="201"/>
      <c r="E985" s="201" t="str">
        <f t="shared" si="1"/>
        <v/>
      </c>
      <c r="F985" s="60" t="str">
        <f t="shared" si="33"/>
        <v/>
      </c>
      <c r="G985" s="170" t="str">
        <f t="shared" si="34"/>
        <v/>
      </c>
      <c r="H985" s="206"/>
      <c r="I985" s="173"/>
      <c r="J985" s="178"/>
      <c r="K985" s="178"/>
      <c r="L985" s="165"/>
      <c r="M985" s="173"/>
      <c r="N985" s="178"/>
      <c r="O985" s="173"/>
      <c r="P985" s="165"/>
    </row>
    <row r="986" spans="1:16" ht="12.5">
      <c r="A986" s="204"/>
      <c r="B986" s="205"/>
      <c r="C986" s="201"/>
      <c r="D986" s="201"/>
      <c r="E986" s="201" t="str">
        <f t="shared" si="1"/>
        <v/>
      </c>
      <c r="F986" s="60" t="str">
        <f t="shared" si="33"/>
        <v/>
      </c>
      <c r="G986" s="170" t="str">
        <f t="shared" si="34"/>
        <v/>
      </c>
      <c r="H986" s="206"/>
      <c r="I986" s="173"/>
      <c r="J986" s="178"/>
      <c r="K986" s="178"/>
      <c r="L986" s="165"/>
      <c r="M986" s="173"/>
      <c r="N986" s="178"/>
      <c r="O986" s="173"/>
      <c r="P986" s="165"/>
    </row>
    <row r="987" spans="1:16" ht="12.5">
      <c r="A987" s="204"/>
      <c r="B987" s="205"/>
      <c r="C987" s="201"/>
      <c r="D987" s="201"/>
      <c r="E987" s="201" t="str">
        <f t="shared" si="1"/>
        <v/>
      </c>
      <c r="F987" s="60" t="str">
        <f t="shared" si="33"/>
        <v/>
      </c>
      <c r="G987" s="170" t="str">
        <f t="shared" si="34"/>
        <v/>
      </c>
      <c r="H987" s="206"/>
      <c r="I987" s="173"/>
      <c r="J987" s="178"/>
      <c r="K987" s="178"/>
      <c r="L987" s="165"/>
      <c r="M987" s="173"/>
      <c r="N987" s="178"/>
      <c r="O987" s="173"/>
      <c r="P987" s="165"/>
    </row>
    <row r="988" spans="1:16" ht="12.5">
      <c r="A988" s="204"/>
      <c r="B988" s="205"/>
      <c r="C988" s="201"/>
      <c r="D988" s="201"/>
      <c r="E988" s="201" t="str">
        <f t="shared" si="1"/>
        <v/>
      </c>
      <c r="F988" s="60" t="str">
        <f t="shared" si="33"/>
        <v/>
      </c>
      <c r="G988" s="170" t="str">
        <f t="shared" si="34"/>
        <v/>
      </c>
      <c r="H988" s="206"/>
      <c r="I988" s="173"/>
      <c r="J988" s="178"/>
      <c r="K988" s="178"/>
      <c r="L988" s="165"/>
      <c r="M988" s="173"/>
      <c r="N988" s="178"/>
      <c r="O988" s="173"/>
      <c r="P988" s="165"/>
    </row>
    <row r="989" spans="1:16" ht="12.5">
      <c r="A989" s="204"/>
      <c r="B989" s="205"/>
      <c r="C989" s="201"/>
      <c r="D989" s="201"/>
      <c r="E989" s="201" t="str">
        <f t="shared" si="1"/>
        <v/>
      </c>
      <c r="F989" s="60" t="str">
        <f t="shared" si="33"/>
        <v/>
      </c>
      <c r="G989" s="170" t="str">
        <f t="shared" si="34"/>
        <v/>
      </c>
      <c r="H989" s="206"/>
      <c r="I989" s="173"/>
      <c r="J989" s="178"/>
      <c r="K989" s="178"/>
      <c r="L989" s="165"/>
      <c r="M989" s="173"/>
      <c r="N989" s="178"/>
      <c r="O989" s="173"/>
      <c r="P989" s="165"/>
    </row>
    <row r="990" spans="1:16" ht="12.5">
      <c r="A990" s="204"/>
      <c r="B990" s="205"/>
      <c r="C990" s="201"/>
      <c r="D990" s="201"/>
      <c r="E990" s="201" t="str">
        <f t="shared" si="1"/>
        <v/>
      </c>
      <c r="F990" s="60" t="str">
        <f t="shared" si="33"/>
        <v/>
      </c>
      <c r="G990" s="170" t="str">
        <f t="shared" si="34"/>
        <v/>
      </c>
      <c r="H990" s="206"/>
      <c r="I990" s="173"/>
      <c r="J990" s="178"/>
      <c r="K990" s="178"/>
      <c r="L990" s="165"/>
      <c r="M990" s="173"/>
      <c r="N990" s="178"/>
      <c r="O990" s="173"/>
      <c r="P990" s="165"/>
    </row>
    <row r="991" spans="1:16" ht="12.5">
      <c r="A991" s="204"/>
      <c r="B991" s="205"/>
      <c r="C991" s="201"/>
      <c r="D991" s="201"/>
      <c r="E991" s="201" t="str">
        <f t="shared" si="1"/>
        <v/>
      </c>
      <c r="F991" s="60" t="str">
        <f t="shared" si="33"/>
        <v/>
      </c>
      <c r="G991" s="170" t="str">
        <f t="shared" si="34"/>
        <v/>
      </c>
      <c r="H991" s="206"/>
      <c r="I991" s="173"/>
      <c r="J991" s="178"/>
      <c r="K991" s="178"/>
      <c r="L991" s="165"/>
      <c r="M991" s="173"/>
      <c r="N991" s="178"/>
      <c r="O991" s="173"/>
      <c r="P991" s="165"/>
    </row>
    <row r="992" spans="1:16" ht="12.5">
      <c r="A992" s="204"/>
      <c r="B992" s="205"/>
      <c r="C992" s="201"/>
      <c r="D992" s="201"/>
      <c r="E992" s="201" t="str">
        <f t="shared" si="1"/>
        <v/>
      </c>
      <c r="F992" s="60" t="str">
        <f t="shared" si="33"/>
        <v/>
      </c>
      <c r="G992" s="170" t="str">
        <f t="shared" si="34"/>
        <v/>
      </c>
      <c r="H992" s="206"/>
      <c r="I992" s="173"/>
      <c r="J992" s="178"/>
      <c r="K992" s="178"/>
      <c r="L992" s="165"/>
      <c r="M992" s="173"/>
      <c r="N992" s="178"/>
      <c r="O992" s="173"/>
      <c r="P992" s="165"/>
    </row>
    <row r="993" spans="1:16" ht="12.5">
      <c r="A993" s="204"/>
      <c r="B993" s="205"/>
      <c r="C993" s="201"/>
      <c r="D993" s="201"/>
      <c r="E993" s="201" t="str">
        <f t="shared" si="1"/>
        <v/>
      </c>
      <c r="F993" s="60" t="str">
        <f t="shared" si="33"/>
        <v/>
      </c>
      <c r="G993" s="170" t="str">
        <f t="shared" si="34"/>
        <v/>
      </c>
      <c r="H993" s="206"/>
      <c r="I993" s="173"/>
      <c r="J993" s="178"/>
      <c r="K993" s="178"/>
      <c r="L993" s="165"/>
      <c r="M993" s="173"/>
      <c r="N993" s="178"/>
      <c r="O993" s="173"/>
      <c r="P993" s="165"/>
    </row>
    <row r="994" spans="1:16" ht="12.5">
      <c r="A994" s="204"/>
      <c r="B994" s="205"/>
      <c r="C994" s="201"/>
      <c r="D994" s="201"/>
      <c r="E994" s="201" t="str">
        <f t="shared" si="1"/>
        <v/>
      </c>
      <c r="F994" s="60" t="str">
        <f t="shared" si="33"/>
        <v/>
      </c>
      <c r="G994" s="170" t="str">
        <f t="shared" si="34"/>
        <v/>
      </c>
      <c r="H994" s="206"/>
      <c r="I994" s="173"/>
      <c r="J994" s="178"/>
      <c r="K994" s="178"/>
      <c r="L994" s="165"/>
      <c r="M994" s="173"/>
      <c r="N994" s="178"/>
      <c r="O994" s="173"/>
      <c r="P994" s="165"/>
    </row>
    <row r="995" spans="1:16" ht="12.5">
      <c r="A995" s="204"/>
      <c r="B995" s="205"/>
      <c r="C995" s="201"/>
      <c r="D995" s="201"/>
      <c r="E995" s="201" t="str">
        <f t="shared" si="1"/>
        <v/>
      </c>
      <c r="F995" s="60" t="str">
        <f t="shared" si="33"/>
        <v/>
      </c>
      <c r="G995" s="170" t="str">
        <f t="shared" si="34"/>
        <v/>
      </c>
      <c r="H995" s="206"/>
      <c r="I995" s="173"/>
      <c r="J995" s="178"/>
      <c r="K995" s="178"/>
      <c r="L995" s="165"/>
      <c r="M995" s="173"/>
      <c r="N995" s="178"/>
      <c r="O995" s="173"/>
      <c r="P995" s="165"/>
    </row>
    <row r="996" spans="1:16" ht="12.5">
      <c r="A996" s="204"/>
      <c r="B996" s="205"/>
      <c r="C996" s="201"/>
      <c r="D996" s="201"/>
      <c r="E996" s="201" t="str">
        <f t="shared" si="1"/>
        <v/>
      </c>
      <c r="F996" s="60" t="str">
        <f t="shared" si="33"/>
        <v/>
      </c>
      <c r="G996" s="170" t="str">
        <f t="shared" si="34"/>
        <v/>
      </c>
      <c r="H996" s="206"/>
      <c r="I996" s="173"/>
      <c r="J996" s="178"/>
      <c r="K996" s="178"/>
      <c r="L996" s="165"/>
      <c r="M996" s="173"/>
      <c r="N996" s="178"/>
      <c r="O996" s="173"/>
      <c r="P996" s="165"/>
    </row>
    <row r="997" spans="1:16" ht="12.5">
      <c r="A997" s="204"/>
      <c r="B997" s="205"/>
      <c r="C997" s="201"/>
      <c r="D997" s="201"/>
      <c r="E997" s="201" t="str">
        <f t="shared" si="1"/>
        <v/>
      </c>
      <c r="F997" s="60" t="str">
        <f t="shared" si="33"/>
        <v/>
      </c>
      <c r="G997" s="170" t="str">
        <f t="shared" si="34"/>
        <v/>
      </c>
      <c r="H997" s="206"/>
      <c r="I997" s="173"/>
      <c r="J997" s="178"/>
      <c r="K997" s="178"/>
      <c r="L997" s="165"/>
      <c r="M997" s="173"/>
      <c r="N997" s="178"/>
      <c r="O997" s="173"/>
      <c r="P997" s="165"/>
    </row>
    <row r="998" spans="1:16" ht="12.5">
      <c r="A998" s="204"/>
      <c r="B998" s="205"/>
      <c r="C998" s="201"/>
      <c r="D998" s="201"/>
      <c r="E998" s="201" t="str">
        <f t="shared" si="1"/>
        <v/>
      </c>
      <c r="F998" s="60" t="str">
        <f t="shared" si="33"/>
        <v/>
      </c>
      <c r="G998" s="170" t="str">
        <f t="shared" si="34"/>
        <v/>
      </c>
      <c r="H998" s="206"/>
      <c r="I998" s="173"/>
      <c r="J998" s="178"/>
      <c r="K998" s="178"/>
      <c r="L998" s="165"/>
      <c r="M998" s="173"/>
      <c r="N998" s="178"/>
      <c r="O998" s="173"/>
      <c r="P998" s="165"/>
    </row>
    <row r="999" spans="1:16" ht="12.5">
      <c r="A999" s="204"/>
      <c r="B999" s="205"/>
      <c r="C999" s="201"/>
      <c r="D999" s="201"/>
      <c r="E999" s="201" t="str">
        <f t="shared" si="1"/>
        <v/>
      </c>
      <c r="F999" s="60" t="str">
        <f t="shared" si="33"/>
        <v/>
      </c>
      <c r="G999" s="170" t="str">
        <f t="shared" si="34"/>
        <v/>
      </c>
      <c r="H999" s="206"/>
      <c r="I999" s="173"/>
      <c r="J999" s="178"/>
      <c r="K999" s="178"/>
      <c r="L999" s="165"/>
      <c r="M999" s="173"/>
      <c r="N999" s="178"/>
      <c r="O999" s="173"/>
      <c r="P999" s="165"/>
    </row>
    <row r="1000" spans="1:16" ht="12.5">
      <c r="A1000" s="204"/>
      <c r="B1000" s="205"/>
      <c r="C1000" s="201"/>
      <c r="D1000" s="201"/>
      <c r="E1000" s="201" t="str">
        <f t="shared" si="1"/>
        <v/>
      </c>
      <c r="F1000" s="60" t="str">
        <f t="shared" si="33"/>
        <v/>
      </c>
      <c r="G1000" s="170" t="str">
        <f t="shared" si="34"/>
        <v/>
      </c>
      <c r="H1000" s="206"/>
      <c r="I1000" s="173"/>
      <c r="J1000" s="178"/>
      <c r="K1000" s="178"/>
      <c r="L1000" s="165"/>
      <c r="M1000" s="173"/>
      <c r="N1000" s="178"/>
      <c r="O1000" s="173"/>
      <c r="P1000" s="165"/>
    </row>
    <row r="1001" spans="1:16" ht="12.5">
      <c r="A1001" s="204"/>
      <c r="B1001" s="205"/>
      <c r="C1001" s="201"/>
      <c r="D1001" s="201"/>
      <c r="E1001" s="201" t="str">
        <f t="shared" si="1"/>
        <v/>
      </c>
      <c r="F1001" s="60" t="str">
        <f t="shared" si="33"/>
        <v/>
      </c>
      <c r="G1001" s="170" t="str">
        <f t="shared" si="34"/>
        <v/>
      </c>
      <c r="H1001" s="206"/>
      <c r="I1001" s="173"/>
      <c r="J1001" s="178"/>
      <c r="K1001" s="178"/>
      <c r="L1001" s="165"/>
      <c r="M1001" s="173"/>
      <c r="N1001" s="178"/>
      <c r="O1001" s="173"/>
      <c r="P1001" s="165"/>
    </row>
    <row r="1002" spans="1:16" ht="12.5">
      <c r="A1002" s="204"/>
      <c r="B1002" s="205"/>
      <c r="C1002" s="201"/>
      <c r="D1002" s="201"/>
      <c r="E1002" s="201" t="str">
        <f t="shared" si="1"/>
        <v/>
      </c>
      <c r="F1002" s="60" t="str">
        <f t="shared" si="33"/>
        <v/>
      </c>
      <c r="G1002" s="170" t="str">
        <f t="shared" si="34"/>
        <v/>
      </c>
      <c r="H1002" s="206"/>
      <c r="I1002" s="173"/>
      <c r="J1002" s="178"/>
      <c r="K1002" s="178"/>
      <c r="L1002" s="165"/>
      <c r="M1002" s="173"/>
      <c r="N1002" s="178"/>
      <c r="O1002" s="173"/>
      <c r="P1002" s="165"/>
    </row>
    <row r="1003" spans="1:16" ht="12.5">
      <c r="A1003" s="204"/>
      <c r="B1003" s="205"/>
      <c r="C1003" s="201"/>
      <c r="D1003" s="201"/>
      <c r="E1003" s="201" t="str">
        <f t="shared" si="1"/>
        <v/>
      </c>
      <c r="F1003" s="60" t="str">
        <f t="shared" si="33"/>
        <v/>
      </c>
      <c r="G1003" s="170" t="str">
        <f t="shared" si="34"/>
        <v/>
      </c>
      <c r="H1003" s="206"/>
      <c r="I1003" s="173"/>
      <c r="J1003" s="178"/>
      <c r="K1003" s="178"/>
      <c r="L1003" s="165"/>
      <c r="M1003" s="173"/>
      <c r="N1003" s="178"/>
      <c r="O1003" s="173"/>
      <c r="P1003" s="165"/>
    </row>
    <row r="1004" spans="1:16" ht="12.5">
      <c r="A1004" s="204"/>
      <c r="B1004" s="205"/>
      <c r="C1004" s="201"/>
      <c r="D1004" s="201"/>
      <c r="E1004" s="201" t="str">
        <f t="shared" si="1"/>
        <v/>
      </c>
      <c r="F1004" s="60" t="str">
        <f t="shared" si="33"/>
        <v/>
      </c>
      <c r="G1004" s="170" t="str">
        <f t="shared" si="34"/>
        <v/>
      </c>
      <c r="H1004" s="206"/>
      <c r="I1004" s="173"/>
      <c r="J1004" s="178"/>
      <c r="K1004" s="178"/>
      <c r="L1004" s="165"/>
      <c r="M1004" s="173"/>
      <c r="N1004" s="178"/>
      <c r="O1004" s="173"/>
      <c r="P1004" s="165"/>
    </row>
    <row r="1005" spans="1:16" ht="12.5">
      <c r="A1005" s="204"/>
      <c r="B1005" s="205"/>
      <c r="C1005" s="201"/>
      <c r="D1005" s="201"/>
      <c r="E1005" s="201" t="str">
        <f t="shared" si="1"/>
        <v/>
      </c>
      <c r="F1005" s="60" t="str">
        <f t="shared" si="33"/>
        <v/>
      </c>
      <c r="G1005" s="170" t="str">
        <f t="shared" si="34"/>
        <v/>
      </c>
      <c r="H1005" s="206"/>
      <c r="I1005" s="173"/>
      <c r="J1005" s="178"/>
      <c r="K1005" s="178"/>
      <c r="L1005" s="165"/>
      <c r="M1005" s="173"/>
      <c r="N1005" s="178"/>
      <c r="O1005" s="173"/>
      <c r="P1005" s="165"/>
    </row>
    <row r="1006" spans="1:16" ht="12.5">
      <c r="A1006" s="204"/>
      <c r="B1006" s="205"/>
      <c r="C1006" s="201"/>
      <c r="D1006" s="201"/>
      <c r="E1006" s="201" t="str">
        <f t="shared" si="1"/>
        <v/>
      </c>
      <c r="F1006" s="60" t="str">
        <f t="shared" si="33"/>
        <v/>
      </c>
      <c r="G1006" s="170" t="str">
        <f t="shared" si="34"/>
        <v/>
      </c>
      <c r="H1006" s="206"/>
      <c r="I1006" s="173"/>
      <c r="J1006" s="178"/>
      <c r="K1006" s="178"/>
      <c r="L1006" s="165"/>
      <c r="M1006" s="173"/>
      <c r="N1006" s="178"/>
      <c r="O1006" s="173"/>
      <c r="P1006" s="165"/>
    </row>
    <row r="1007" spans="1:16" ht="12.5">
      <c r="A1007" s="204"/>
      <c r="B1007" s="205"/>
      <c r="C1007" s="201"/>
      <c r="D1007" s="201"/>
      <c r="E1007" s="201" t="str">
        <f t="shared" si="1"/>
        <v/>
      </c>
      <c r="F1007" s="60" t="str">
        <f t="shared" si="33"/>
        <v/>
      </c>
      <c r="G1007" s="170" t="str">
        <f t="shared" si="34"/>
        <v/>
      </c>
      <c r="H1007" s="206"/>
      <c r="I1007" s="173"/>
      <c r="J1007" s="178"/>
      <c r="K1007" s="178"/>
      <c r="L1007" s="165"/>
      <c r="M1007" s="173"/>
      <c r="N1007" s="178"/>
      <c r="O1007" s="173"/>
      <c r="P1007" s="165"/>
    </row>
    <row r="1008" spans="1:16" ht="12.5">
      <c r="A1008" s="204"/>
      <c r="B1008" s="205"/>
      <c r="C1008" s="201"/>
      <c r="D1008" s="201"/>
      <c r="E1008" s="201" t="str">
        <f t="shared" si="1"/>
        <v/>
      </c>
      <c r="F1008" s="60" t="str">
        <f t="shared" si="33"/>
        <v/>
      </c>
      <c r="G1008" s="170" t="str">
        <f t="shared" si="34"/>
        <v/>
      </c>
      <c r="H1008" s="206"/>
      <c r="I1008" s="173"/>
      <c r="J1008" s="178"/>
      <c r="K1008" s="178"/>
      <c r="L1008" s="165"/>
      <c r="M1008" s="173"/>
      <c r="N1008" s="178"/>
      <c r="O1008" s="173"/>
      <c r="P1008" s="165"/>
    </row>
  </sheetData>
  <mergeCells count="1">
    <mergeCell ref="C2:E2"/>
  </mergeCells>
  <dataValidations count="1">
    <dataValidation type="custom" allowBlank="1" showDropDown="1" showInputMessage="1" showErrorMessage="1" prompt="Enter a number." sqref="L8:L1008 P8:P1008" xr:uid="{00000000-0002-0000-0400-000003000000}">
      <formula1>ISNUMBER(L8)</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xr:uid="{00000000-0002-0000-0400-000000000000}">
          <x14:formula1>
            <xm:f>'# Reference codelists'!$P$2:$P$6</xm:f>
          </x14:formula1>
          <xm:sqref>F7:F1008</xm:sqref>
        </x14:dataValidation>
        <x14:dataValidation type="list" allowBlank="1" showInputMessage="1" prompt="Choose the identifier for the contracting process this item relates to. Complete the 'Input: Contracting processes' sheet before entering data in this sheet." xr:uid="{00000000-0002-0000-0400-000001000000}">
          <x14:formula1>
            <xm:f>'Input Contracting processes'!$BA$8:$BA$1008</xm:f>
          </x14:formula1>
          <xm:sqref>H8:H1008</xm:sqref>
        </x14:dataValidation>
        <x14:dataValidation type="list" allowBlank="1" showErrorMessage="1" xr:uid="{00000000-0002-0000-0400-000002000000}">
          <x14:formula1>
            <xm:f>'# Reference codelists'!$D$2:$D$179</xm:f>
          </x14:formula1>
          <xm:sqref>G8:G1008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2CC"/>
    <outlinePr summaryBelow="0" summaryRight="0"/>
  </sheetPr>
  <dimension ref="A1:P1008"/>
  <sheetViews>
    <sheetView workbookViewId="0">
      <pane xSplit="1" ySplit="7" topLeftCell="B8" activePane="bottomRight" state="frozen"/>
      <selection pane="topRight" activeCell="B1" sqref="B1"/>
      <selection pane="bottomLeft" activeCell="A8" sqref="A8"/>
      <selection pane="bottomRight" activeCell="A8" sqref="A8"/>
    </sheetView>
  </sheetViews>
  <sheetFormatPr defaultColWidth="14.453125" defaultRowHeight="15.75" customHeight="1" outlineLevelRow="1" outlineLevelCol="3"/>
  <cols>
    <col min="1" max="1" width="28.7265625" customWidth="1"/>
    <col min="2" max="2" width="28.7265625" customWidth="1" collapsed="1"/>
    <col min="3" max="7" width="28.7265625" hidden="1" customWidth="1" outlineLevel="1"/>
    <col min="8" max="8" width="28.7265625" customWidth="1"/>
    <col min="9" max="9" width="28.7265625" customWidth="1" collapsed="1"/>
    <col min="10" max="12" width="28.7265625" hidden="1" customWidth="1" outlineLevel="1"/>
    <col min="13" max="13" width="28.7265625" hidden="1" customWidth="1" outlineLevel="1" collapsed="1"/>
    <col min="14" max="14" width="28.7265625" hidden="1" customWidth="1" outlineLevel="2"/>
    <col min="15" max="15" width="28.7265625" hidden="1" customWidth="1" outlineLevel="2" collapsed="1"/>
    <col min="16" max="16" width="28.7265625" hidden="1" customWidth="1" outlineLevel="3"/>
  </cols>
  <sheetData>
    <row r="1" spans="1:16" ht="15.75" customHeight="1">
      <c r="A1" s="187" t="s">
        <v>435</v>
      </c>
      <c r="B1" s="74"/>
      <c r="C1" s="188"/>
      <c r="D1" s="188"/>
      <c r="E1" s="188"/>
      <c r="F1" s="77"/>
      <c r="G1" s="78"/>
      <c r="H1" s="81"/>
      <c r="I1" s="77"/>
      <c r="J1" s="81"/>
      <c r="K1" s="81"/>
      <c r="L1" s="77"/>
      <c r="M1" s="77"/>
      <c r="N1" s="81"/>
      <c r="O1" s="77"/>
      <c r="P1" s="80"/>
    </row>
    <row r="2" spans="1:16" ht="15.75" customHeight="1">
      <c r="A2" s="293" t="s">
        <v>436</v>
      </c>
      <c r="B2" s="270" t="s">
        <v>437</v>
      </c>
      <c r="C2" s="328"/>
      <c r="D2" s="329"/>
      <c r="E2" s="325"/>
      <c r="F2" s="275"/>
      <c r="G2" s="275"/>
      <c r="H2" s="278" t="s">
        <v>438</v>
      </c>
      <c r="I2" s="285" t="s">
        <v>449</v>
      </c>
      <c r="J2" s="85"/>
      <c r="K2" s="85"/>
      <c r="L2" s="85"/>
      <c r="M2" s="90" t="s">
        <v>194</v>
      </c>
      <c r="N2" s="85"/>
      <c r="O2" s="90" t="s">
        <v>443</v>
      </c>
      <c r="P2" s="91"/>
    </row>
    <row r="3" spans="1:16" ht="15.75" customHeight="1">
      <c r="A3" s="294" t="s">
        <v>458</v>
      </c>
      <c r="B3" s="261"/>
      <c r="C3" s="262" t="s">
        <v>113</v>
      </c>
      <c r="D3" s="262" t="s">
        <v>122</v>
      </c>
      <c r="E3" s="262" t="s">
        <v>131</v>
      </c>
      <c r="F3" s="262" t="s">
        <v>143</v>
      </c>
      <c r="G3" s="264" t="s">
        <v>149</v>
      </c>
      <c r="H3" s="262" t="s">
        <v>35</v>
      </c>
      <c r="I3" s="262" t="s">
        <v>163</v>
      </c>
      <c r="J3" s="94" t="s">
        <v>173</v>
      </c>
      <c r="K3" s="94" t="s">
        <v>178</v>
      </c>
      <c r="L3" s="94" t="s">
        <v>189</v>
      </c>
      <c r="M3" s="94" t="s">
        <v>196</v>
      </c>
      <c r="N3" s="94" t="s">
        <v>206</v>
      </c>
      <c r="O3" s="94" t="s">
        <v>213</v>
      </c>
      <c r="P3" s="95" t="s">
        <v>219</v>
      </c>
    </row>
    <row r="4" spans="1:16" ht="15.75" customHeight="1">
      <c r="A4" s="295" t="s">
        <v>243</v>
      </c>
      <c r="B4" s="291"/>
      <c r="C4" s="292" t="str">
        <f ca="1">IFERROR(__xludf.DUMMYFUNCTION("INDEX('# Reference schema'!$B$1:$D$597,MATCH(REGEXREPLACE(C3,""/\d+/"",""/""),'# Reference schema'!$B:$B,0),MATCH(""title"",'# Reference schema'!$B$1:$D$1,0))"),"Release ID")</f>
        <v>Release ID</v>
      </c>
      <c r="D4" s="292" t="str">
        <f ca="1">IFERROR(__xludf.DUMMYFUNCTION("INDEX('# Reference schema'!$B$1:$D$597,MATCH(REGEXREPLACE(D3,""/\d+/"",""/""),'# Reference schema'!$B:$B,0),MATCH(""title"",'# Reference schema'!$B$1:$D$1,0))"),"Award ID")</f>
        <v>Award ID</v>
      </c>
      <c r="E4" s="292" t="str">
        <f ca="1">IFERROR(__xludf.DUMMYFUNCTION("INDEX('# Reference schema'!$B$1:$D$597,MATCH(REGEXREPLACE(E3,""/\d+/"",""/""),'# Reference schema'!$B:$B,0),MATCH(""title"",'# Reference schema'!$B$1:$D$1,0))"),"ID")</f>
        <v>ID</v>
      </c>
      <c r="F4" s="292" t="str">
        <f ca="1">IFERROR(__xludf.DUMMYFUNCTION("IFERROR(INDEX('# Reference schema'!$B$1:$D$597,MATCH(REGEXREPLACE(F3,""/\d+/"",""/""),'# Reference schema'!$B:$B,0),MATCH(""title"",'# Reference schema'!$B$1:$D$1,0)))"),"Scheme")</f>
        <v>Scheme</v>
      </c>
      <c r="G4" s="296" t="str">
        <f ca="1">IFERROR(__xludf.DUMMYFUNCTION("IFERROR(INDEX('# Reference schema'!$B$1:$D$597,MATCH(REGEXREPLACE(G3,""/\d+/"",""/""),'# Reference schema'!$B:$B,0),MATCH(""title"",'# Reference schema'!$B$1:$D$1,0)))"),"Currency")</f>
        <v>Currency</v>
      </c>
      <c r="H4" s="292" t="str">
        <f ca="1">IFERROR(__xludf.DUMMYFUNCTION("INDEX('# Reference schema'!$B$1:$D$597,MATCH(REGEXREPLACE(H3,""/\d+/"",""/""),'# Reference schema'!$B:$B,0),MATCH(""title"",'# Reference schema'!$B$1:$D$1,0))"),"Open Contracting ID")</f>
        <v>Open Contracting ID</v>
      </c>
      <c r="I4" s="292" t="str">
        <f ca="1">IFERROR(__xludf.DUMMYFUNCTION("IFERROR(INDEX('# Reference schema'!$B$1:$D$597,MATCH(REGEXREPLACE(I3,""/\d+/"",""/""),'# Reference schema'!$B:$B,0),MATCH(""title"",'# Reference schema'!$B$1:$D$1,0)))"),"Items awarded")</f>
        <v>Items awarded</v>
      </c>
      <c r="J4" s="58" t="str">
        <f ca="1">IFERROR(__xludf.DUMMYFUNCTION("IFERROR(INDEX('# Reference schema'!$B$1:$D$597,MATCH(REGEXREPLACE(J3,""/\d+/"",""/""),'# Reference schema'!$B:$B,0),MATCH(""title"",'# Reference schema'!$B$1:$D$1,0)))"),"Description")</f>
        <v>Description</v>
      </c>
      <c r="K4" s="58" t="str">
        <f ca="1">IFERROR(__xludf.DUMMYFUNCTION("IFERROR(INDEX('# Reference schema'!$B$1:$D$597,MATCH(REGEXREPLACE(K3,""/\d+/"",""/""),'# Reference schema'!$B:$B,0),MATCH(""title"",'# Reference schema'!$B$1:$D$1,0)))"),"ID")</f>
        <v>ID</v>
      </c>
      <c r="L4" s="58" t="str">
        <f ca="1">IFERROR(__xludf.DUMMYFUNCTION("IFERROR(INDEX('# Reference schema'!$B$1:$D$597,MATCH(REGEXREPLACE(L3,""/\d+/"",""/""),'# Reference schema'!$B:$B,0),MATCH(""title"",'# Reference schema'!$B$1:$D$1,0)))"),"Quantity")</f>
        <v>Quantity</v>
      </c>
      <c r="M4" s="58" t="str">
        <f ca="1">IFERROR(__xludf.DUMMYFUNCTION("IFERROR(INDEX('# Reference schema'!$B$1:$D$597,MATCH(REGEXREPLACE(M3,""/\d+/"",""/""),'# Reference schema'!$B:$B,0),MATCH(""title"",'# Reference schema'!$B$1:$D$1,0)))"),"Unit")</f>
        <v>Unit</v>
      </c>
      <c r="N4" s="58" t="str">
        <f ca="1">IFERROR(__xludf.DUMMYFUNCTION("IFERROR(INDEX('# Reference schema'!$B$1:$D$597,MATCH(REGEXREPLACE(N3,""/\d+/"",""/""),'# Reference schema'!$B:$B,0),MATCH(""title"",'# Reference schema'!$B$1:$D$1,0)))"),"Name")</f>
        <v>Name</v>
      </c>
      <c r="O4" s="58" t="str">
        <f ca="1">IFERROR(__xludf.DUMMYFUNCTION("IFERROR(INDEX('# Reference schema'!$B$1:$D$597,MATCH(REGEXREPLACE(O3,""/\d+/"",""/""),'# Reference schema'!$B:$B,0),MATCH(""title"",'# Reference schema'!$B$1:$D$1,0)))"),"Value")</f>
        <v>Value</v>
      </c>
      <c r="P4" s="191" t="str">
        <f ca="1">IFERROR(__xludf.DUMMYFUNCTION("IFERROR(INDEX('# Reference schema'!$B$1:$D$597,MATCH(REGEXREPLACE(P3,""/\d+/"",""/""),'# Reference schema'!$B:$B,0),MATCH(""title"",'# Reference schema'!$B$1:$D$1,0)))"),"Amount")</f>
        <v>Amount</v>
      </c>
    </row>
    <row r="5" spans="1:16" ht="15.75" customHeight="1" outlineLevel="1">
      <c r="A5" s="192" t="s">
        <v>57</v>
      </c>
      <c r="B5" s="101"/>
      <c r="C5" s="102" t="str">
        <f ca="1">IFERROR(__xludf.DUMMYFUNCTION("INDEX('# Reference schema'!$B$1:$D$597,MATCH(REGEXREPLACE(C3,""/\d+/"",""/""),'# Reference schema'!$B:$B,0),MATCH(""description"",'# Reference schema'!$B$1:$D$1,0))"),"An identifier for this particular release of information. A release identifier must be unique within the scope of its related contracting process (defined by a common ocid). A release identifier must not contain the # character.")</f>
        <v>An identifier for this particular release of information. A release identifier must be unique within the scope of its related contracting process (defined by a common ocid). A release identifier must not contain the # character.</v>
      </c>
      <c r="D5" s="102" t="str">
        <f ca="1">IFERROR(__xludf.DUMMYFUNCTION("INDEX('# Reference schema'!$B$1:$D$597,MATCH(REGEXREPLACE(D3,""/\d+/"",""/""),'# Reference schema'!$B:$B,0),MATCH(""description"",'# Reference schema'!$B$1:$D$1,0))"),"The identifier for this award. It must be unique and must not change within the Open Contracting Process it is part of (defined by a single ocid). See the identifier guidance for further details.")</f>
        <v>The identifier for this award. It must be unique and must not change within the Open Contracting Process it is part of (defined by a single ocid). See the identifier guidance for further details.</v>
      </c>
      <c r="E5" s="102" t="str">
        <f ca="1">IFERROR(__xludf.DUMMYFUNCTION("INDEX('# Reference schema'!$B$1:$D$597,MATCH(REGEXREPLACE(E3,""/\d+/"",""/""),'# Reference schema'!$B:$B,0),MATCH(""description"",'# Reference schema'!$B$1:$D$1,0))"),"A local identifier to reference and merge the items by. Must be unique within a given array of items.")</f>
        <v>A local identifier to reference and merge the items by. Must be unique within a given array of items.</v>
      </c>
      <c r="F5" s="102" t="str">
        <f ca="1">IFERROR(__xludf.DUMMYFUNCTION("IFERROR(INDEX('# Reference schema'!$B$1:$D$597,MATCH(REGEXREPLACE(F3,""/\d+/"",""/""),'# Reference schema'!$B:$B,0),MATCH(""description"",'# Reference schema'!$B$1:$D$1,0)))"),"The scheme or codelist from which the classification code is taken. For line item classifications, this uses the open itemClassificationScheme codelist.")</f>
        <v>The scheme or codelist from which the classification code is taken. For line item classifications, this uses the open itemClassificationScheme codelist.</v>
      </c>
      <c r="G5" s="193" t="str">
        <f ca="1">IFERROR(__xludf.DUMMYFUNCTION("IFERROR(INDEX('# Reference schema'!$B$1:$D$597,MATCH(REGEXREPLACE(G3,""/\d+/"",""/""),'# Reference schema'!$B:$B,0),MATCH(""description"",'# Reference schema'!$B$1:$D$1,0)))"),"The currency of the amount, from the closed currency codelist.")</f>
        <v>The currency of the amount, from the closed currency codelist.</v>
      </c>
      <c r="H5" s="102" t="str">
        <f ca="1">IFERROR(__xludf.DUMMYFUNCTION("INDEX('# Reference schema'!$B$1:$D$597,MATCH(REGEXREPLACE(H3,""/\d+/"",""/""),'# Reference schema'!$B:$B,0),MATCH(""description"",'# Reference schema'!$B$1:$D$1,0))"),"A globally unique identifier for this Open Contracting Process. Composed of an ocid prefix and an identifier for the contracting process. For more information see the Open Contracting Identifier guidance")</f>
        <v>A globally unique identifier for this Open Contracting Process. Composed of an ocid prefix and an identifier for the contracting process. For more information see the Open Contracting Identifier guidance</v>
      </c>
      <c r="I5" s="102" t="str">
        <f ca="1">IFERROR(__xludf.DUMMYFUNCTION("IFERROR(INDEX('# Reference schema'!$B$1:$D$597,MATCH(REGEXREPLACE(I3,""/\d+/"",""/""),'# Reference schema'!$B:$B,0),MATCH(""description"",'# Reference schema'!$B$1:$D$1,0)))"),"The goods and services awarded in this award, broken into line items wherever possible. Items should not be duplicated, but the quantity specified instead.")</f>
        <v>The goods and services awarded in this award, broken into line items wherever possible. Items should not be duplicated, but the quantity specified instead.</v>
      </c>
      <c r="J5" s="102" t="str">
        <f ca="1">IFERROR(__xludf.DUMMYFUNCTION("IFERROR(INDEX('# Reference schema'!$B$1:$D$597,MATCH(REGEXREPLACE(J3,""/\d+/"",""/""),'# Reference schema'!$B:$B,0),MATCH(""description"",'# Reference schema'!$B$1:$D$1,0)))"),"A description of the goods, services to be provided.")</f>
        <v>A description of the goods, services to be provided.</v>
      </c>
      <c r="K5" s="102" t="str">
        <f ca="1">IFERROR(__xludf.DUMMYFUNCTION("IFERROR(INDEX('# Reference schema'!$B$1:$D$597,MATCH(REGEXREPLACE(K3,""/\d+/"",""/""),'# Reference schema'!$B:$B,0),MATCH(""description"",'# Reference schema'!$B$1:$D$1,0)))"),"The classification code taken from the scheme.")</f>
        <v>The classification code taken from the scheme.</v>
      </c>
      <c r="L5" s="102" t="str">
        <f ca="1">IFERROR(__xludf.DUMMYFUNCTION("IFERROR(INDEX('# Reference schema'!$B$1:$D$597,MATCH(REGEXREPLACE(L3,""/\d+/"",""/""),'# Reference schema'!$B:$B,0),MATCH(""description"",'# Reference schema'!$B$1:$D$1,0)))"),"The number of units to be provided.")</f>
        <v>The number of units to be provided.</v>
      </c>
      <c r="M5" s="102" t="str">
        <f ca="1">IFERROR(__xludf.DUMMYFUNCTION("IFERROR(INDEX('# Reference schema'!$B$1:$D$597,MATCH(REGEXREPLACE(M3,""/\d+/"",""/""),'# Reference schema'!$B:$B,0),MATCH(""description"",'# Reference schema'!$B$1:$D$1,0)))"),"A description of the unit in which the supplies, services or works are provided (e.g. hours, kilograms) and the unit-price.")</f>
        <v>A description of the unit in which the supplies, services or works are provided (e.g. hours, kilograms) and the unit-price.</v>
      </c>
      <c r="N5" s="102" t="str">
        <f ca="1">IFERROR(__xludf.DUMMYFUNCTION("IFERROR(INDEX('# Reference schema'!$B$1:$D$597,MATCH(REGEXREPLACE(N3,""/\d+/"",""/""),'# Reference schema'!$B:$B,0),MATCH(""description"",'# Reference schema'!$B$1:$D$1,0)))"),"Name of the unit.")</f>
        <v>Name of the unit.</v>
      </c>
      <c r="O5" s="102" t="str">
        <f ca="1">IFERROR(__xludf.DUMMYFUNCTION("IFERROR(INDEX('# Reference schema'!$B$1:$D$597,MATCH(REGEXREPLACE(O3,""/\d+/"",""/""),'# Reference schema'!$B:$B,0),MATCH(""description"",'# Reference schema'!$B$1:$D$1,0)))"),"The monetary value of a single unit.")</f>
        <v>The monetary value of a single unit.</v>
      </c>
      <c r="P5" s="194" t="str">
        <f ca="1">IFERROR(__xludf.DUMMYFUNCTION("IFERROR(INDEX('# Reference schema'!$B$1:$D$597,MATCH(REGEXREPLACE(P3,""/\d+/"",""/""),'# Reference schema'!$B:$B,0),MATCH(""description"",'# Reference schema'!$B$1:$D$1,0)))"),"Amount as a number.")</f>
        <v>Amount as a number.</v>
      </c>
    </row>
    <row r="6" spans="1:16" ht="15.75" customHeight="1" outlineLevel="1">
      <c r="A6" s="192" t="s">
        <v>459</v>
      </c>
      <c r="B6" s="104" t="s">
        <v>460</v>
      </c>
      <c r="C6" s="105" t="s">
        <v>463</v>
      </c>
      <c r="D6" s="105" t="s">
        <v>465</v>
      </c>
      <c r="E6" s="105" t="s">
        <v>563</v>
      </c>
      <c r="F6" s="109" t="s">
        <v>564</v>
      </c>
      <c r="G6" s="110" t="s">
        <v>480</v>
      </c>
      <c r="H6" s="105" t="s">
        <v>565</v>
      </c>
      <c r="I6" s="113" t="s">
        <v>570</v>
      </c>
      <c r="J6" s="105"/>
      <c r="K6" s="105"/>
      <c r="L6" s="105"/>
      <c r="M6" s="113"/>
      <c r="N6" s="105"/>
      <c r="O6" s="113"/>
      <c r="P6" s="106"/>
    </row>
    <row r="7" spans="1:16" ht="15.75" customHeight="1" outlineLevel="1">
      <c r="A7" s="195" t="s">
        <v>529</v>
      </c>
      <c r="B7" s="196"/>
      <c r="C7" s="140" t="str">
        <f t="shared" ref="C7:D7" si="0">IF(ISBLANK($H7),"",$H7)</f>
        <v>ocds-123456-abc</v>
      </c>
      <c r="D7" s="140" t="str">
        <f t="shared" si="0"/>
        <v>ocds-123456-abc</v>
      </c>
      <c r="E7" s="140">
        <f t="shared" ref="E7:E1008" si="1">IF(COUNTA($K7:$P7),ROW()-7,"")</f>
        <v>0</v>
      </c>
      <c r="F7" s="197" t="str">
        <f t="shared" ref="F7:F70" si="2">IF(NOT(ISBLANK($K7)),itemClassificationScheme,"")</f>
        <v>UNSPSC</v>
      </c>
      <c r="G7" s="127" t="str">
        <f t="shared" ref="G7:G70" si="3">IF(NOT(ISBLANK($P7)),currency,"")</f>
        <v>USD</v>
      </c>
      <c r="H7" s="140" t="s">
        <v>530</v>
      </c>
      <c r="I7" s="139"/>
      <c r="J7" s="140" t="s">
        <v>567</v>
      </c>
      <c r="K7" s="140" t="s">
        <v>568</v>
      </c>
      <c r="L7" s="198">
        <v>2000</v>
      </c>
      <c r="M7" s="139"/>
      <c r="N7" s="140" t="s">
        <v>569</v>
      </c>
      <c r="O7" s="139"/>
      <c r="P7" s="141">
        <v>0.3</v>
      </c>
    </row>
    <row r="8" spans="1:16" ht="15.75" customHeight="1">
      <c r="A8" s="297" t="s">
        <v>40</v>
      </c>
      <c r="B8" s="200"/>
      <c r="C8" s="201" t="str">
        <f t="shared" ref="C8:D8" si="4">IF(ISBLANK($H8),"",$H8)</f>
        <v/>
      </c>
      <c r="D8" s="201" t="str">
        <f t="shared" si="4"/>
        <v/>
      </c>
      <c r="E8" s="201" t="str">
        <f t="shared" si="1"/>
        <v/>
      </c>
      <c r="F8" s="202" t="str">
        <f t="shared" si="2"/>
        <v/>
      </c>
      <c r="G8" s="149" t="str">
        <f t="shared" si="3"/>
        <v/>
      </c>
      <c r="H8" s="203"/>
      <c r="I8" s="163"/>
      <c r="J8" s="164"/>
      <c r="K8" s="164"/>
      <c r="L8" s="165"/>
      <c r="M8" s="163"/>
      <c r="N8" s="164"/>
      <c r="O8" s="163"/>
      <c r="P8" s="165"/>
    </row>
    <row r="9" spans="1:16" ht="15.75" customHeight="1">
      <c r="A9" s="204"/>
      <c r="B9" s="205"/>
      <c r="C9" s="201"/>
      <c r="D9" s="201"/>
      <c r="E9" s="201" t="str">
        <f t="shared" si="1"/>
        <v/>
      </c>
      <c r="F9" s="202" t="str">
        <f t="shared" si="2"/>
        <v/>
      </c>
      <c r="G9" s="170" t="str">
        <f t="shared" si="3"/>
        <v/>
      </c>
      <c r="H9" s="203"/>
      <c r="I9" s="173"/>
      <c r="J9" s="164"/>
      <c r="K9" s="164"/>
      <c r="L9" s="165"/>
      <c r="M9" s="173"/>
      <c r="N9" s="164"/>
      <c r="O9" s="173"/>
      <c r="P9" s="165"/>
    </row>
    <row r="10" spans="1:16" ht="15.75" customHeight="1">
      <c r="A10" s="204"/>
      <c r="B10" s="205"/>
      <c r="C10" s="201"/>
      <c r="D10" s="201"/>
      <c r="E10" s="201" t="str">
        <f t="shared" si="1"/>
        <v/>
      </c>
      <c r="F10" s="60" t="str">
        <f t="shared" si="2"/>
        <v/>
      </c>
      <c r="G10" s="170" t="str">
        <f t="shared" si="3"/>
        <v/>
      </c>
      <c r="H10" s="206"/>
      <c r="I10" s="173"/>
      <c r="J10" s="178"/>
      <c r="K10" s="178"/>
      <c r="L10" s="165"/>
      <c r="M10" s="173"/>
      <c r="N10" s="178"/>
      <c r="O10" s="173"/>
      <c r="P10" s="165"/>
    </row>
    <row r="11" spans="1:16" ht="15.75" customHeight="1">
      <c r="A11" s="204"/>
      <c r="B11" s="205"/>
      <c r="C11" s="201"/>
      <c r="D11" s="201"/>
      <c r="E11" s="201" t="str">
        <f t="shared" si="1"/>
        <v/>
      </c>
      <c r="F11" s="60" t="str">
        <f t="shared" si="2"/>
        <v/>
      </c>
      <c r="G11" s="170" t="str">
        <f t="shared" si="3"/>
        <v/>
      </c>
      <c r="H11" s="206"/>
      <c r="I11" s="173"/>
      <c r="J11" s="178"/>
      <c r="K11" s="178"/>
      <c r="L11" s="165"/>
      <c r="M11" s="173"/>
      <c r="N11" s="178"/>
      <c r="O11" s="173"/>
      <c r="P11" s="165"/>
    </row>
    <row r="12" spans="1:16" ht="15.75" customHeight="1">
      <c r="A12" s="204"/>
      <c r="B12" s="205"/>
      <c r="C12" s="201"/>
      <c r="D12" s="201"/>
      <c r="E12" s="201" t="str">
        <f t="shared" si="1"/>
        <v/>
      </c>
      <c r="F12" s="60" t="str">
        <f t="shared" si="2"/>
        <v/>
      </c>
      <c r="G12" s="170" t="str">
        <f t="shared" si="3"/>
        <v/>
      </c>
      <c r="H12" s="206"/>
      <c r="I12" s="173"/>
      <c r="J12" s="178"/>
      <c r="K12" s="178"/>
      <c r="L12" s="165"/>
      <c r="M12" s="173"/>
      <c r="N12" s="178"/>
      <c r="O12" s="173"/>
      <c r="P12" s="165"/>
    </row>
    <row r="13" spans="1:16" ht="15.75" customHeight="1">
      <c r="A13" s="204"/>
      <c r="B13" s="205"/>
      <c r="C13" s="201"/>
      <c r="D13" s="201"/>
      <c r="E13" s="201" t="str">
        <f t="shared" si="1"/>
        <v/>
      </c>
      <c r="F13" s="60" t="str">
        <f t="shared" si="2"/>
        <v/>
      </c>
      <c r="G13" s="170" t="str">
        <f t="shared" si="3"/>
        <v/>
      </c>
      <c r="H13" s="206"/>
      <c r="I13" s="173"/>
      <c r="J13" s="178"/>
      <c r="K13" s="178"/>
      <c r="L13" s="165"/>
      <c r="M13" s="173"/>
      <c r="N13" s="178"/>
      <c r="O13" s="173"/>
      <c r="P13" s="165"/>
    </row>
    <row r="14" spans="1:16" ht="15.75" customHeight="1">
      <c r="A14" s="204"/>
      <c r="B14" s="205"/>
      <c r="C14" s="201"/>
      <c r="D14" s="201"/>
      <c r="E14" s="201" t="str">
        <f t="shared" si="1"/>
        <v/>
      </c>
      <c r="F14" s="60" t="str">
        <f t="shared" si="2"/>
        <v/>
      </c>
      <c r="G14" s="170" t="str">
        <f t="shared" si="3"/>
        <v/>
      </c>
      <c r="H14" s="206"/>
      <c r="I14" s="173"/>
      <c r="J14" s="178"/>
      <c r="K14" s="178"/>
      <c r="L14" s="165"/>
      <c r="M14" s="173"/>
      <c r="N14" s="178"/>
      <c r="O14" s="173"/>
      <c r="P14" s="165"/>
    </row>
    <row r="15" spans="1:16" ht="15.75" customHeight="1">
      <c r="A15" s="204"/>
      <c r="B15" s="205"/>
      <c r="C15" s="201"/>
      <c r="D15" s="201"/>
      <c r="E15" s="201" t="str">
        <f t="shared" si="1"/>
        <v/>
      </c>
      <c r="F15" s="60" t="str">
        <f t="shared" si="2"/>
        <v/>
      </c>
      <c r="G15" s="170" t="str">
        <f t="shared" si="3"/>
        <v/>
      </c>
      <c r="H15" s="206"/>
      <c r="I15" s="173"/>
      <c r="J15" s="178"/>
      <c r="K15" s="178"/>
      <c r="L15" s="165"/>
      <c r="M15" s="173"/>
      <c r="N15" s="178"/>
      <c r="O15" s="173"/>
      <c r="P15" s="165"/>
    </row>
    <row r="16" spans="1:16" ht="15.75" customHeight="1">
      <c r="A16" s="204"/>
      <c r="B16" s="205"/>
      <c r="C16" s="201"/>
      <c r="D16" s="201"/>
      <c r="E16" s="201" t="str">
        <f t="shared" si="1"/>
        <v/>
      </c>
      <c r="F16" s="60" t="str">
        <f t="shared" si="2"/>
        <v/>
      </c>
      <c r="G16" s="170" t="str">
        <f t="shared" si="3"/>
        <v/>
      </c>
      <c r="H16" s="206"/>
      <c r="I16" s="173"/>
      <c r="J16" s="178"/>
      <c r="K16" s="178"/>
      <c r="L16" s="165"/>
      <c r="M16" s="173"/>
      <c r="N16" s="178"/>
      <c r="O16" s="173"/>
      <c r="P16" s="165"/>
    </row>
    <row r="17" spans="1:16" ht="15.75" customHeight="1">
      <c r="A17" s="204"/>
      <c r="B17" s="205"/>
      <c r="C17" s="201"/>
      <c r="D17" s="201"/>
      <c r="E17" s="201" t="str">
        <f t="shared" si="1"/>
        <v/>
      </c>
      <c r="F17" s="60" t="str">
        <f t="shared" si="2"/>
        <v/>
      </c>
      <c r="G17" s="170" t="str">
        <f t="shared" si="3"/>
        <v/>
      </c>
      <c r="H17" s="206"/>
      <c r="I17" s="173"/>
      <c r="J17" s="178"/>
      <c r="K17" s="178"/>
      <c r="L17" s="165"/>
      <c r="M17" s="173"/>
      <c r="N17" s="178"/>
      <c r="O17" s="173"/>
      <c r="P17" s="165"/>
    </row>
    <row r="18" spans="1:16" ht="15.75" customHeight="1">
      <c r="A18" s="204"/>
      <c r="B18" s="205"/>
      <c r="C18" s="201"/>
      <c r="D18" s="201"/>
      <c r="E18" s="201" t="str">
        <f t="shared" si="1"/>
        <v/>
      </c>
      <c r="F18" s="60" t="str">
        <f t="shared" si="2"/>
        <v/>
      </c>
      <c r="G18" s="170" t="str">
        <f t="shared" si="3"/>
        <v/>
      </c>
      <c r="H18" s="206"/>
      <c r="I18" s="173"/>
      <c r="J18" s="178"/>
      <c r="K18" s="178"/>
      <c r="L18" s="165"/>
      <c r="M18" s="173"/>
      <c r="N18" s="178"/>
      <c r="O18" s="173"/>
      <c r="P18" s="165"/>
    </row>
    <row r="19" spans="1:16" ht="15.75" customHeight="1">
      <c r="A19" s="204"/>
      <c r="B19" s="205"/>
      <c r="C19" s="201"/>
      <c r="D19" s="201"/>
      <c r="E19" s="201" t="str">
        <f t="shared" si="1"/>
        <v/>
      </c>
      <c r="F19" s="60" t="str">
        <f t="shared" si="2"/>
        <v/>
      </c>
      <c r="G19" s="170" t="str">
        <f t="shared" si="3"/>
        <v/>
      </c>
      <c r="H19" s="206"/>
      <c r="I19" s="173"/>
      <c r="J19" s="178"/>
      <c r="K19" s="178"/>
      <c r="L19" s="165"/>
      <c r="M19" s="173"/>
      <c r="N19" s="178"/>
      <c r="O19" s="173"/>
      <c r="P19" s="165"/>
    </row>
    <row r="20" spans="1:16" ht="15.75" customHeight="1">
      <c r="A20" s="204"/>
      <c r="B20" s="205"/>
      <c r="C20" s="201"/>
      <c r="D20" s="201"/>
      <c r="E20" s="201" t="str">
        <f t="shared" si="1"/>
        <v/>
      </c>
      <c r="F20" s="60" t="str">
        <f t="shared" si="2"/>
        <v/>
      </c>
      <c r="G20" s="170" t="str">
        <f t="shared" si="3"/>
        <v/>
      </c>
      <c r="H20" s="206"/>
      <c r="I20" s="173"/>
      <c r="J20" s="178"/>
      <c r="K20" s="178"/>
      <c r="L20" s="165"/>
      <c r="M20" s="173"/>
      <c r="N20" s="178"/>
      <c r="O20" s="173"/>
      <c r="P20" s="165"/>
    </row>
    <row r="21" spans="1:16" ht="15.75" customHeight="1">
      <c r="A21" s="204"/>
      <c r="B21" s="205"/>
      <c r="C21" s="201"/>
      <c r="D21" s="201"/>
      <c r="E21" s="201" t="str">
        <f t="shared" si="1"/>
        <v/>
      </c>
      <c r="F21" s="60" t="str">
        <f t="shared" si="2"/>
        <v/>
      </c>
      <c r="G21" s="170" t="str">
        <f t="shared" si="3"/>
        <v/>
      </c>
      <c r="H21" s="206"/>
      <c r="I21" s="173"/>
      <c r="J21" s="178"/>
      <c r="K21" s="178"/>
      <c r="L21" s="165"/>
      <c r="M21" s="173"/>
      <c r="N21" s="178"/>
      <c r="O21" s="173"/>
      <c r="P21" s="165"/>
    </row>
    <row r="22" spans="1:16" ht="15.75" customHeight="1">
      <c r="A22" s="204"/>
      <c r="B22" s="205"/>
      <c r="C22" s="201"/>
      <c r="D22" s="201"/>
      <c r="E22" s="201" t="str">
        <f t="shared" si="1"/>
        <v/>
      </c>
      <c r="F22" s="60" t="str">
        <f t="shared" si="2"/>
        <v/>
      </c>
      <c r="G22" s="170" t="str">
        <f t="shared" si="3"/>
        <v/>
      </c>
      <c r="H22" s="206"/>
      <c r="I22" s="173"/>
      <c r="J22" s="178"/>
      <c r="K22" s="178"/>
      <c r="L22" s="165"/>
      <c r="M22" s="173"/>
      <c r="N22" s="178"/>
      <c r="O22" s="173"/>
      <c r="P22" s="165"/>
    </row>
    <row r="23" spans="1:16" ht="15.75" customHeight="1">
      <c r="A23" s="204"/>
      <c r="B23" s="205"/>
      <c r="C23" s="201"/>
      <c r="D23" s="201"/>
      <c r="E23" s="201" t="str">
        <f t="shared" si="1"/>
        <v/>
      </c>
      <c r="F23" s="60" t="str">
        <f t="shared" si="2"/>
        <v/>
      </c>
      <c r="G23" s="170" t="str">
        <f t="shared" si="3"/>
        <v/>
      </c>
      <c r="H23" s="206"/>
      <c r="I23" s="173"/>
      <c r="J23" s="178"/>
      <c r="K23" s="178"/>
      <c r="L23" s="165"/>
      <c r="M23" s="173"/>
      <c r="N23" s="178"/>
      <c r="O23" s="173"/>
      <c r="P23" s="165"/>
    </row>
    <row r="24" spans="1:16" ht="15.75" customHeight="1">
      <c r="A24" s="204"/>
      <c r="B24" s="205"/>
      <c r="C24" s="201"/>
      <c r="D24" s="201"/>
      <c r="E24" s="201" t="str">
        <f t="shared" si="1"/>
        <v/>
      </c>
      <c r="F24" s="60" t="str">
        <f t="shared" si="2"/>
        <v/>
      </c>
      <c r="G24" s="170" t="str">
        <f t="shared" si="3"/>
        <v/>
      </c>
      <c r="H24" s="206"/>
      <c r="I24" s="173"/>
      <c r="J24" s="178"/>
      <c r="K24" s="178"/>
      <c r="L24" s="165"/>
      <c r="M24" s="173"/>
      <c r="N24" s="178"/>
      <c r="O24" s="173"/>
      <c r="P24" s="165"/>
    </row>
    <row r="25" spans="1:16" ht="15.75" customHeight="1">
      <c r="A25" s="204"/>
      <c r="B25" s="205"/>
      <c r="C25" s="201"/>
      <c r="D25" s="201"/>
      <c r="E25" s="201" t="str">
        <f t="shared" si="1"/>
        <v/>
      </c>
      <c r="F25" s="60" t="str">
        <f t="shared" si="2"/>
        <v/>
      </c>
      <c r="G25" s="170" t="str">
        <f t="shared" si="3"/>
        <v/>
      </c>
      <c r="H25" s="206"/>
      <c r="I25" s="173"/>
      <c r="J25" s="178"/>
      <c r="K25" s="178"/>
      <c r="L25" s="165"/>
      <c r="M25" s="173"/>
      <c r="N25" s="178"/>
      <c r="O25" s="173"/>
      <c r="P25" s="165"/>
    </row>
    <row r="26" spans="1:16" ht="15.75" customHeight="1">
      <c r="A26" s="204"/>
      <c r="B26" s="205"/>
      <c r="C26" s="201"/>
      <c r="D26" s="201"/>
      <c r="E26" s="201" t="str">
        <f t="shared" si="1"/>
        <v/>
      </c>
      <c r="F26" s="60" t="str">
        <f t="shared" si="2"/>
        <v/>
      </c>
      <c r="G26" s="170" t="str">
        <f t="shared" si="3"/>
        <v/>
      </c>
      <c r="H26" s="206"/>
      <c r="I26" s="173"/>
      <c r="J26" s="178"/>
      <c r="K26" s="178"/>
      <c r="L26" s="165"/>
      <c r="M26" s="173"/>
      <c r="N26" s="178"/>
      <c r="O26" s="173"/>
      <c r="P26" s="165"/>
    </row>
    <row r="27" spans="1:16" ht="15.75" customHeight="1">
      <c r="A27" s="204"/>
      <c r="B27" s="205"/>
      <c r="C27" s="201"/>
      <c r="D27" s="201"/>
      <c r="E27" s="201" t="str">
        <f t="shared" si="1"/>
        <v/>
      </c>
      <c r="F27" s="60" t="str">
        <f t="shared" si="2"/>
        <v/>
      </c>
      <c r="G27" s="170" t="str">
        <f t="shared" si="3"/>
        <v/>
      </c>
      <c r="H27" s="206"/>
      <c r="I27" s="173"/>
      <c r="J27" s="178"/>
      <c r="K27" s="178"/>
      <c r="L27" s="165"/>
      <c r="M27" s="173"/>
      <c r="N27" s="178"/>
      <c r="O27" s="173"/>
      <c r="P27" s="165"/>
    </row>
    <row r="28" spans="1:16" ht="15.75" customHeight="1">
      <c r="A28" s="204"/>
      <c r="B28" s="205"/>
      <c r="C28" s="201"/>
      <c r="D28" s="201"/>
      <c r="E28" s="201" t="str">
        <f t="shared" si="1"/>
        <v/>
      </c>
      <c r="F28" s="60" t="str">
        <f t="shared" si="2"/>
        <v/>
      </c>
      <c r="G28" s="170" t="str">
        <f t="shared" si="3"/>
        <v/>
      </c>
      <c r="H28" s="206"/>
      <c r="I28" s="173"/>
      <c r="J28" s="178"/>
      <c r="K28" s="178"/>
      <c r="L28" s="165"/>
      <c r="M28" s="173"/>
      <c r="N28" s="178"/>
      <c r="O28" s="173"/>
      <c r="P28" s="165"/>
    </row>
    <row r="29" spans="1:16" ht="12.5">
      <c r="A29" s="204"/>
      <c r="B29" s="205"/>
      <c r="C29" s="201"/>
      <c r="D29" s="201"/>
      <c r="E29" s="201" t="str">
        <f t="shared" si="1"/>
        <v/>
      </c>
      <c r="F29" s="60" t="str">
        <f t="shared" si="2"/>
        <v/>
      </c>
      <c r="G29" s="170" t="str">
        <f t="shared" si="3"/>
        <v/>
      </c>
      <c r="H29" s="206"/>
      <c r="I29" s="173"/>
      <c r="J29" s="178"/>
      <c r="K29" s="178"/>
      <c r="L29" s="165"/>
      <c r="M29" s="173"/>
      <c r="N29" s="178"/>
      <c r="O29" s="173"/>
      <c r="P29" s="165"/>
    </row>
    <row r="30" spans="1:16" ht="12.5">
      <c r="A30" s="204"/>
      <c r="B30" s="205"/>
      <c r="C30" s="201"/>
      <c r="D30" s="201"/>
      <c r="E30" s="201" t="str">
        <f t="shared" si="1"/>
        <v/>
      </c>
      <c r="F30" s="60" t="str">
        <f t="shared" si="2"/>
        <v/>
      </c>
      <c r="G30" s="170" t="str">
        <f t="shared" si="3"/>
        <v/>
      </c>
      <c r="H30" s="206"/>
      <c r="I30" s="173"/>
      <c r="J30" s="178"/>
      <c r="K30" s="178"/>
      <c r="L30" s="165"/>
      <c r="M30" s="173"/>
      <c r="N30" s="178"/>
      <c r="O30" s="173"/>
      <c r="P30" s="165"/>
    </row>
    <row r="31" spans="1:16" ht="12.5">
      <c r="A31" s="204"/>
      <c r="B31" s="205"/>
      <c r="C31" s="201"/>
      <c r="D31" s="201"/>
      <c r="E31" s="201" t="str">
        <f t="shared" si="1"/>
        <v/>
      </c>
      <c r="F31" s="60" t="str">
        <f t="shared" si="2"/>
        <v/>
      </c>
      <c r="G31" s="170" t="str">
        <f t="shared" si="3"/>
        <v/>
      </c>
      <c r="H31" s="206"/>
      <c r="I31" s="173"/>
      <c r="J31" s="178"/>
      <c r="K31" s="178"/>
      <c r="L31" s="165"/>
      <c r="M31" s="173"/>
      <c r="N31" s="178"/>
      <c r="O31" s="173"/>
      <c r="P31" s="165"/>
    </row>
    <row r="32" spans="1:16" ht="12.5">
      <c r="A32" s="204"/>
      <c r="B32" s="205"/>
      <c r="C32" s="201"/>
      <c r="D32" s="201"/>
      <c r="E32" s="201" t="str">
        <f t="shared" si="1"/>
        <v/>
      </c>
      <c r="F32" s="60" t="str">
        <f t="shared" si="2"/>
        <v/>
      </c>
      <c r="G32" s="170" t="str">
        <f t="shared" si="3"/>
        <v/>
      </c>
      <c r="H32" s="206"/>
      <c r="I32" s="173"/>
      <c r="J32" s="178"/>
      <c r="K32" s="178"/>
      <c r="L32" s="165"/>
      <c r="M32" s="173"/>
      <c r="N32" s="178"/>
      <c r="O32" s="173"/>
      <c r="P32" s="165"/>
    </row>
    <row r="33" spans="1:16" ht="12.5">
      <c r="A33" s="204"/>
      <c r="B33" s="205"/>
      <c r="C33" s="201"/>
      <c r="D33" s="201"/>
      <c r="E33" s="201" t="str">
        <f t="shared" si="1"/>
        <v/>
      </c>
      <c r="F33" s="60" t="str">
        <f t="shared" si="2"/>
        <v/>
      </c>
      <c r="G33" s="170" t="str">
        <f t="shared" si="3"/>
        <v/>
      </c>
      <c r="H33" s="206"/>
      <c r="I33" s="173"/>
      <c r="J33" s="178"/>
      <c r="K33" s="178"/>
      <c r="L33" s="165"/>
      <c r="M33" s="173"/>
      <c r="N33" s="178"/>
      <c r="O33" s="173"/>
      <c r="P33" s="165"/>
    </row>
    <row r="34" spans="1:16" ht="12.5">
      <c r="A34" s="204"/>
      <c r="B34" s="205"/>
      <c r="C34" s="201"/>
      <c r="D34" s="201"/>
      <c r="E34" s="201" t="str">
        <f t="shared" si="1"/>
        <v/>
      </c>
      <c r="F34" s="60" t="str">
        <f t="shared" si="2"/>
        <v/>
      </c>
      <c r="G34" s="170" t="str">
        <f t="shared" si="3"/>
        <v/>
      </c>
      <c r="H34" s="206"/>
      <c r="I34" s="173"/>
      <c r="J34" s="178"/>
      <c r="K34" s="178"/>
      <c r="L34" s="165"/>
      <c r="M34" s="173"/>
      <c r="N34" s="178"/>
      <c r="O34" s="173"/>
      <c r="P34" s="165"/>
    </row>
    <row r="35" spans="1:16" ht="12.5">
      <c r="A35" s="204"/>
      <c r="B35" s="205"/>
      <c r="C35" s="201"/>
      <c r="D35" s="201"/>
      <c r="E35" s="201" t="str">
        <f t="shared" si="1"/>
        <v/>
      </c>
      <c r="F35" s="60" t="str">
        <f t="shared" si="2"/>
        <v/>
      </c>
      <c r="G35" s="170" t="str">
        <f t="shared" si="3"/>
        <v/>
      </c>
      <c r="H35" s="206"/>
      <c r="I35" s="173"/>
      <c r="J35" s="178"/>
      <c r="K35" s="178"/>
      <c r="L35" s="165"/>
      <c r="M35" s="173"/>
      <c r="N35" s="178"/>
      <c r="O35" s="173"/>
      <c r="P35" s="165"/>
    </row>
    <row r="36" spans="1:16" ht="12.5">
      <c r="A36" s="204"/>
      <c r="B36" s="205"/>
      <c r="C36" s="201"/>
      <c r="D36" s="201"/>
      <c r="E36" s="201" t="str">
        <f t="shared" si="1"/>
        <v/>
      </c>
      <c r="F36" s="60" t="str">
        <f t="shared" si="2"/>
        <v/>
      </c>
      <c r="G36" s="170" t="str">
        <f t="shared" si="3"/>
        <v/>
      </c>
      <c r="H36" s="206"/>
      <c r="I36" s="173"/>
      <c r="J36" s="178"/>
      <c r="K36" s="178"/>
      <c r="L36" s="165"/>
      <c r="M36" s="173"/>
      <c r="N36" s="178"/>
      <c r="O36" s="173"/>
      <c r="P36" s="165"/>
    </row>
    <row r="37" spans="1:16" ht="12.5">
      <c r="A37" s="204"/>
      <c r="B37" s="205"/>
      <c r="C37" s="201"/>
      <c r="D37" s="201"/>
      <c r="E37" s="201" t="str">
        <f t="shared" si="1"/>
        <v/>
      </c>
      <c r="F37" s="60" t="str">
        <f t="shared" si="2"/>
        <v/>
      </c>
      <c r="G37" s="170" t="str">
        <f t="shared" si="3"/>
        <v/>
      </c>
      <c r="H37" s="206"/>
      <c r="I37" s="173"/>
      <c r="J37" s="178"/>
      <c r="K37" s="178"/>
      <c r="L37" s="165"/>
      <c r="M37" s="173"/>
      <c r="N37" s="178"/>
      <c r="O37" s="173"/>
      <c r="P37" s="165"/>
    </row>
    <row r="38" spans="1:16" ht="12.5">
      <c r="A38" s="204"/>
      <c r="B38" s="205"/>
      <c r="C38" s="201"/>
      <c r="D38" s="201"/>
      <c r="E38" s="201" t="str">
        <f t="shared" si="1"/>
        <v/>
      </c>
      <c r="F38" s="60" t="str">
        <f t="shared" si="2"/>
        <v/>
      </c>
      <c r="G38" s="170" t="str">
        <f t="shared" si="3"/>
        <v/>
      </c>
      <c r="H38" s="206"/>
      <c r="I38" s="173"/>
      <c r="J38" s="178"/>
      <c r="K38" s="178"/>
      <c r="L38" s="165"/>
      <c r="M38" s="173"/>
      <c r="N38" s="178"/>
      <c r="O38" s="173"/>
      <c r="P38" s="165"/>
    </row>
    <row r="39" spans="1:16" ht="12.5">
      <c r="A39" s="204"/>
      <c r="B39" s="205"/>
      <c r="C39" s="201"/>
      <c r="D39" s="201"/>
      <c r="E39" s="201" t="str">
        <f t="shared" si="1"/>
        <v/>
      </c>
      <c r="F39" s="60" t="str">
        <f t="shared" si="2"/>
        <v/>
      </c>
      <c r="G39" s="170" t="str">
        <f t="shared" si="3"/>
        <v/>
      </c>
      <c r="H39" s="206"/>
      <c r="I39" s="173"/>
      <c r="J39" s="178"/>
      <c r="K39" s="178"/>
      <c r="L39" s="165"/>
      <c r="M39" s="173"/>
      <c r="N39" s="178"/>
      <c r="O39" s="173"/>
      <c r="P39" s="165"/>
    </row>
    <row r="40" spans="1:16" ht="12.5">
      <c r="A40" s="204"/>
      <c r="B40" s="205"/>
      <c r="C40" s="201"/>
      <c r="D40" s="201"/>
      <c r="E40" s="201" t="str">
        <f t="shared" si="1"/>
        <v/>
      </c>
      <c r="F40" s="60" t="str">
        <f t="shared" si="2"/>
        <v/>
      </c>
      <c r="G40" s="170" t="str">
        <f t="shared" si="3"/>
        <v/>
      </c>
      <c r="H40" s="206"/>
      <c r="I40" s="173"/>
      <c r="J40" s="178"/>
      <c r="K40" s="178"/>
      <c r="L40" s="165"/>
      <c r="M40" s="173"/>
      <c r="N40" s="178"/>
      <c r="O40" s="173"/>
      <c r="P40" s="165"/>
    </row>
    <row r="41" spans="1:16" ht="12.5">
      <c r="A41" s="204"/>
      <c r="B41" s="205"/>
      <c r="C41" s="201"/>
      <c r="D41" s="201"/>
      <c r="E41" s="201" t="str">
        <f t="shared" si="1"/>
        <v/>
      </c>
      <c r="F41" s="60" t="str">
        <f t="shared" si="2"/>
        <v/>
      </c>
      <c r="G41" s="170" t="str">
        <f t="shared" si="3"/>
        <v/>
      </c>
      <c r="H41" s="206"/>
      <c r="I41" s="173"/>
      <c r="J41" s="178"/>
      <c r="K41" s="178"/>
      <c r="L41" s="165"/>
      <c r="M41" s="173"/>
      <c r="N41" s="178"/>
      <c r="O41" s="173"/>
      <c r="P41" s="165"/>
    </row>
    <row r="42" spans="1:16" ht="12.5">
      <c r="A42" s="204"/>
      <c r="B42" s="205"/>
      <c r="C42" s="201"/>
      <c r="D42" s="201"/>
      <c r="E42" s="201" t="str">
        <f t="shared" si="1"/>
        <v/>
      </c>
      <c r="F42" s="60" t="str">
        <f t="shared" si="2"/>
        <v/>
      </c>
      <c r="G42" s="170" t="str">
        <f t="shared" si="3"/>
        <v/>
      </c>
      <c r="H42" s="206"/>
      <c r="I42" s="173"/>
      <c r="J42" s="178"/>
      <c r="K42" s="178"/>
      <c r="L42" s="165"/>
      <c r="M42" s="173"/>
      <c r="N42" s="178"/>
      <c r="O42" s="173"/>
      <c r="P42" s="165"/>
    </row>
    <row r="43" spans="1:16" ht="12.5">
      <c r="A43" s="204"/>
      <c r="B43" s="205"/>
      <c r="C43" s="201"/>
      <c r="D43" s="201"/>
      <c r="E43" s="201" t="str">
        <f t="shared" si="1"/>
        <v/>
      </c>
      <c r="F43" s="60" t="str">
        <f t="shared" si="2"/>
        <v/>
      </c>
      <c r="G43" s="170" t="str">
        <f t="shared" si="3"/>
        <v/>
      </c>
      <c r="H43" s="206"/>
      <c r="I43" s="173"/>
      <c r="J43" s="178"/>
      <c r="K43" s="178"/>
      <c r="L43" s="165"/>
      <c r="M43" s="173"/>
      <c r="N43" s="178"/>
      <c r="O43" s="173"/>
      <c r="P43" s="165"/>
    </row>
    <row r="44" spans="1:16" ht="12.5">
      <c r="A44" s="204"/>
      <c r="B44" s="205"/>
      <c r="C44" s="201"/>
      <c r="D44" s="201"/>
      <c r="E44" s="201" t="str">
        <f t="shared" si="1"/>
        <v/>
      </c>
      <c r="F44" s="60" t="str">
        <f t="shared" si="2"/>
        <v/>
      </c>
      <c r="G44" s="170" t="str">
        <f t="shared" si="3"/>
        <v/>
      </c>
      <c r="H44" s="206"/>
      <c r="I44" s="173"/>
      <c r="J44" s="178"/>
      <c r="K44" s="178"/>
      <c r="L44" s="165"/>
      <c r="M44" s="173"/>
      <c r="N44" s="178"/>
      <c r="O44" s="173"/>
      <c r="P44" s="165"/>
    </row>
    <row r="45" spans="1:16" ht="12.5">
      <c r="A45" s="204"/>
      <c r="B45" s="205"/>
      <c r="C45" s="201"/>
      <c r="D45" s="201"/>
      <c r="E45" s="201" t="str">
        <f t="shared" si="1"/>
        <v/>
      </c>
      <c r="F45" s="60" t="str">
        <f t="shared" si="2"/>
        <v/>
      </c>
      <c r="G45" s="170" t="str">
        <f t="shared" si="3"/>
        <v/>
      </c>
      <c r="H45" s="206"/>
      <c r="I45" s="173"/>
      <c r="J45" s="178"/>
      <c r="K45" s="178"/>
      <c r="L45" s="165"/>
      <c r="M45" s="173"/>
      <c r="N45" s="178"/>
      <c r="O45" s="173"/>
      <c r="P45" s="165"/>
    </row>
    <row r="46" spans="1:16" ht="12.5">
      <c r="A46" s="204"/>
      <c r="B46" s="205"/>
      <c r="C46" s="201"/>
      <c r="D46" s="201"/>
      <c r="E46" s="201" t="str">
        <f t="shared" si="1"/>
        <v/>
      </c>
      <c r="F46" s="60" t="str">
        <f t="shared" si="2"/>
        <v/>
      </c>
      <c r="G46" s="170" t="str">
        <f t="shared" si="3"/>
        <v/>
      </c>
      <c r="H46" s="206"/>
      <c r="I46" s="173"/>
      <c r="J46" s="178"/>
      <c r="K46" s="178"/>
      <c r="L46" s="165"/>
      <c r="M46" s="173"/>
      <c r="N46" s="178"/>
      <c r="O46" s="173"/>
      <c r="P46" s="165"/>
    </row>
    <row r="47" spans="1:16" ht="12.5">
      <c r="A47" s="204"/>
      <c r="B47" s="205"/>
      <c r="C47" s="201"/>
      <c r="D47" s="201"/>
      <c r="E47" s="201" t="str">
        <f t="shared" si="1"/>
        <v/>
      </c>
      <c r="F47" s="60" t="str">
        <f t="shared" si="2"/>
        <v/>
      </c>
      <c r="G47" s="170" t="str">
        <f t="shared" si="3"/>
        <v/>
      </c>
      <c r="H47" s="206"/>
      <c r="I47" s="173"/>
      <c r="J47" s="178"/>
      <c r="K47" s="178"/>
      <c r="L47" s="165"/>
      <c r="M47" s="173"/>
      <c r="N47" s="178"/>
      <c r="O47" s="173"/>
      <c r="P47" s="165"/>
    </row>
    <row r="48" spans="1:16" ht="12.5">
      <c r="A48" s="204"/>
      <c r="B48" s="205"/>
      <c r="C48" s="201"/>
      <c r="D48" s="201"/>
      <c r="E48" s="201" t="str">
        <f t="shared" si="1"/>
        <v/>
      </c>
      <c r="F48" s="60" t="str">
        <f t="shared" si="2"/>
        <v/>
      </c>
      <c r="G48" s="170" t="str">
        <f t="shared" si="3"/>
        <v/>
      </c>
      <c r="H48" s="206"/>
      <c r="I48" s="173"/>
      <c r="J48" s="178"/>
      <c r="K48" s="178"/>
      <c r="L48" s="165"/>
      <c r="M48" s="173"/>
      <c r="N48" s="178"/>
      <c r="O48" s="173"/>
      <c r="P48" s="165"/>
    </row>
    <row r="49" spans="1:16" ht="12.5">
      <c r="A49" s="204"/>
      <c r="B49" s="205"/>
      <c r="C49" s="201"/>
      <c r="D49" s="201"/>
      <c r="E49" s="201" t="str">
        <f t="shared" si="1"/>
        <v/>
      </c>
      <c r="F49" s="60" t="str">
        <f t="shared" si="2"/>
        <v/>
      </c>
      <c r="G49" s="170" t="str">
        <f t="shared" si="3"/>
        <v/>
      </c>
      <c r="H49" s="206"/>
      <c r="I49" s="173"/>
      <c r="J49" s="178"/>
      <c r="K49" s="178"/>
      <c r="L49" s="165"/>
      <c r="M49" s="173"/>
      <c r="N49" s="178"/>
      <c r="O49" s="173"/>
      <c r="P49" s="165"/>
    </row>
    <row r="50" spans="1:16" ht="12.5">
      <c r="A50" s="204"/>
      <c r="B50" s="205"/>
      <c r="C50" s="201"/>
      <c r="D50" s="201"/>
      <c r="E50" s="201" t="str">
        <f t="shared" si="1"/>
        <v/>
      </c>
      <c r="F50" s="60" t="str">
        <f t="shared" si="2"/>
        <v/>
      </c>
      <c r="G50" s="170" t="str">
        <f t="shared" si="3"/>
        <v/>
      </c>
      <c r="H50" s="206"/>
      <c r="I50" s="173"/>
      <c r="J50" s="178"/>
      <c r="K50" s="178"/>
      <c r="L50" s="165"/>
      <c r="M50" s="173"/>
      <c r="N50" s="178"/>
      <c r="O50" s="173"/>
      <c r="P50" s="165"/>
    </row>
    <row r="51" spans="1:16" ht="12.5">
      <c r="A51" s="204"/>
      <c r="B51" s="205"/>
      <c r="C51" s="201"/>
      <c r="D51" s="201"/>
      <c r="E51" s="201" t="str">
        <f t="shared" si="1"/>
        <v/>
      </c>
      <c r="F51" s="60" t="str">
        <f t="shared" si="2"/>
        <v/>
      </c>
      <c r="G51" s="170" t="str">
        <f t="shared" si="3"/>
        <v/>
      </c>
      <c r="H51" s="206"/>
      <c r="I51" s="173"/>
      <c r="J51" s="178"/>
      <c r="K51" s="178"/>
      <c r="L51" s="165"/>
      <c r="M51" s="173"/>
      <c r="N51" s="178"/>
      <c r="O51" s="173"/>
      <c r="P51" s="165"/>
    </row>
    <row r="52" spans="1:16" ht="12.5">
      <c r="A52" s="204"/>
      <c r="B52" s="205"/>
      <c r="C52" s="201"/>
      <c r="D52" s="201"/>
      <c r="E52" s="201" t="str">
        <f t="shared" si="1"/>
        <v/>
      </c>
      <c r="F52" s="60" t="str">
        <f t="shared" si="2"/>
        <v/>
      </c>
      <c r="G52" s="170" t="str">
        <f t="shared" si="3"/>
        <v/>
      </c>
      <c r="H52" s="206"/>
      <c r="I52" s="173"/>
      <c r="J52" s="178"/>
      <c r="K52" s="178"/>
      <c r="L52" s="165"/>
      <c r="M52" s="173"/>
      <c r="N52" s="178"/>
      <c r="O52" s="173"/>
      <c r="P52" s="165"/>
    </row>
    <row r="53" spans="1:16" ht="12.5">
      <c r="A53" s="204"/>
      <c r="B53" s="205"/>
      <c r="C53" s="201"/>
      <c r="D53" s="201"/>
      <c r="E53" s="201" t="str">
        <f t="shared" si="1"/>
        <v/>
      </c>
      <c r="F53" s="60" t="str">
        <f t="shared" si="2"/>
        <v/>
      </c>
      <c r="G53" s="170" t="str">
        <f t="shared" si="3"/>
        <v/>
      </c>
      <c r="H53" s="206"/>
      <c r="I53" s="173"/>
      <c r="J53" s="178"/>
      <c r="K53" s="178"/>
      <c r="L53" s="165"/>
      <c r="M53" s="173"/>
      <c r="N53" s="178"/>
      <c r="O53" s="173"/>
      <c r="P53" s="165"/>
    </row>
    <row r="54" spans="1:16" ht="12.5">
      <c r="A54" s="204"/>
      <c r="B54" s="205"/>
      <c r="C54" s="201"/>
      <c r="D54" s="201"/>
      <c r="E54" s="201" t="str">
        <f t="shared" si="1"/>
        <v/>
      </c>
      <c r="F54" s="60" t="str">
        <f t="shared" si="2"/>
        <v/>
      </c>
      <c r="G54" s="170" t="str">
        <f t="shared" si="3"/>
        <v/>
      </c>
      <c r="H54" s="206"/>
      <c r="I54" s="173"/>
      <c r="J54" s="178"/>
      <c r="K54" s="178"/>
      <c r="L54" s="165"/>
      <c r="M54" s="173"/>
      <c r="N54" s="178"/>
      <c r="O54" s="173"/>
      <c r="P54" s="165"/>
    </row>
    <row r="55" spans="1:16" ht="12.5">
      <c r="A55" s="204"/>
      <c r="B55" s="205"/>
      <c r="C55" s="201"/>
      <c r="D55" s="201"/>
      <c r="E55" s="201" t="str">
        <f t="shared" si="1"/>
        <v/>
      </c>
      <c r="F55" s="60" t="str">
        <f t="shared" si="2"/>
        <v/>
      </c>
      <c r="G55" s="170" t="str">
        <f t="shared" si="3"/>
        <v/>
      </c>
      <c r="H55" s="206"/>
      <c r="I55" s="173"/>
      <c r="J55" s="178"/>
      <c r="K55" s="178"/>
      <c r="L55" s="165"/>
      <c r="M55" s="173"/>
      <c r="N55" s="178"/>
      <c r="O55" s="173"/>
      <c r="P55" s="165"/>
    </row>
    <row r="56" spans="1:16" ht="12.5">
      <c r="A56" s="204"/>
      <c r="B56" s="205"/>
      <c r="C56" s="201"/>
      <c r="D56" s="201"/>
      <c r="E56" s="201" t="str">
        <f t="shared" si="1"/>
        <v/>
      </c>
      <c r="F56" s="60" t="str">
        <f t="shared" si="2"/>
        <v/>
      </c>
      <c r="G56" s="170" t="str">
        <f t="shared" si="3"/>
        <v/>
      </c>
      <c r="H56" s="206"/>
      <c r="I56" s="173"/>
      <c r="J56" s="178"/>
      <c r="K56" s="178"/>
      <c r="L56" s="165"/>
      <c r="M56" s="173"/>
      <c r="N56" s="178"/>
      <c r="O56" s="173"/>
      <c r="P56" s="165"/>
    </row>
    <row r="57" spans="1:16" ht="12.5">
      <c r="A57" s="204"/>
      <c r="B57" s="205"/>
      <c r="C57" s="201"/>
      <c r="D57" s="201"/>
      <c r="E57" s="201" t="str">
        <f t="shared" si="1"/>
        <v/>
      </c>
      <c r="F57" s="60" t="str">
        <f t="shared" si="2"/>
        <v/>
      </c>
      <c r="G57" s="170" t="str">
        <f t="shared" si="3"/>
        <v/>
      </c>
      <c r="H57" s="206"/>
      <c r="I57" s="173"/>
      <c r="J57" s="178"/>
      <c r="K57" s="178"/>
      <c r="L57" s="165"/>
      <c r="M57" s="173"/>
      <c r="N57" s="178"/>
      <c r="O57" s="173"/>
      <c r="P57" s="165"/>
    </row>
    <row r="58" spans="1:16" ht="12.5">
      <c r="A58" s="204"/>
      <c r="B58" s="205"/>
      <c r="C58" s="201"/>
      <c r="D58" s="201"/>
      <c r="E58" s="201" t="str">
        <f t="shared" si="1"/>
        <v/>
      </c>
      <c r="F58" s="60" t="str">
        <f t="shared" si="2"/>
        <v/>
      </c>
      <c r="G58" s="170" t="str">
        <f t="shared" si="3"/>
        <v/>
      </c>
      <c r="H58" s="206"/>
      <c r="I58" s="173"/>
      <c r="J58" s="178"/>
      <c r="K58" s="178"/>
      <c r="L58" s="165"/>
      <c r="M58" s="173"/>
      <c r="N58" s="178"/>
      <c r="O58" s="173"/>
      <c r="P58" s="165"/>
    </row>
    <row r="59" spans="1:16" ht="12.5">
      <c r="A59" s="204"/>
      <c r="B59" s="205"/>
      <c r="C59" s="201"/>
      <c r="D59" s="201"/>
      <c r="E59" s="201" t="str">
        <f t="shared" si="1"/>
        <v/>
      </c>
      <c r="F59" s="60" t="str">
        <f t="shared" si="2"/>
        <v/>
      </c>
      <c r="G59" s="170" t="str">
        <f t="shared" si="3"/>
        <v/>
      </c>
      <c r="H59" s="206"/>
      <c r="I59" s="173"/>
      <c r="J59" s="178"/>
      <c r="K59" s="178"/>
      <c r="L59" s="165"/>
      <c r="M59" s="173"/>
      <c r="N59" s="178"/>
      <c r="O59" s="173"/>
      <c r="P59" s="165"/>
    </row>
    <row r="60" spans="1:16" ht="12.5">
      <c r="A60" s="204"/>
      <c r="B60" s="205"/>
      <c r="C60" s="201"/>
      <c r="D60" s="201"/>
      <c r="E60" s="201" t="str">
        <f t="shared" si="1"/>
        <v/>
      </c>
      <c r="F60" s="60" t="str">
        <f t="shared" si="2"/>
        <v/>
      </c>
      <c r="G60" s="170" t="str">
        <f t="shared" si="3"/>
        <v/>
      </c>
      <c r="H60" s="206"/>
      <c r="I60" s="173"/>
      <c r="J60" s="178"/>
      <c r="K60" s="178"/>
      <c r="L60" s="165"/>
      <c r="M60" s="173"/>
      <c r="N60" s="178"/>
      <c r="O60" s="173"/>
      <c r="P60" s="165"/>
    </row>
    <row r="61" spans="1:16" ht="12.5">
      <c r="A61" s="204"/>
      <c r="B61" s="205"/>
      <c r="C61" s="201"/>
      <c r="D61" s="201"/>
      <c r="E61" s="201" t="str">
        <f t="shared" si="1"/>
        <v/>
      </c>
      <c r="F61" s="60" t="str">
        <f t="shared" si="2"/>
        <v/>
      </c>
      <c r="G61" s="170" t="str">
        <f t="shared" si="3"/>
        <v/>
      </c>
      <c r="H61" s="206"/>
      <c r="I61" s="173"/>
      <c r="J61" s="178"/>
      <c r="K61" s="178"/>
      <c r="L61" s="165"/>
      <c r="M61" s="173"/>
      <c r="N61" s="178"/>
      <c r="O61" s="173"/>
      <c r="P61" s="165"/>
    </row>
    <row r="62" spans="1:16" ht="12.5">
      <c r="A62" s="204"/>
      <c r="B62" s="205"/>
      <c r="C62" s="201"/>
      <c r="D62" s="201"/>
      <c r="E62" s="201" t="str">
        <f t="shared" si="1"/>
        <v/>
      </c>
      <c r="F62" s="60" t="str">
        <f t="shared" si="2"/>
        <v/>
      </c>
      <c r="G62" s="170" t="str">
        <f t="shared" si="3"/>
        <v/>
      </c>
      <c r="H62" s="206"/>
      <c r="I62" s="173"/>
      <c r="J62" s="178"/>
      <c r="K62" s="178"/>
      <c r="L62" s="165"/>
      <c r="M62" s="173"/>
      <c r="N62" s="178"/>
      <c r="O62" s="173"/>
      <c r="P62" s="165"/>
    </row>
    <row r="63" spans="1:16" ht="12.5">
      <c r="A63" s="204"/>
      <c r="B63" s="205"/>
      <c r="C63" s="201"/>
      <c r="D63" s="201"/>
      <c r="E63" s="201" t="str">
        <f t="shared" si="1"/>
        <v/>
      </c>
      <c r="F63" s="60" t="str">
        <f t="shared" si="2"/>
        <v/>
      </c>
      <c r="G63" s="170" t="str">
        <f t="shared" si="3"/>
        <v/>
      </c>
      <c r="H63" s="206"/>
      <c r="I63" s="173"/>
      <c r="J63" s="178"/>
      <c r="K63" s="178"/>
      <c r="L63" s="165"/>
      <c r="M63" s="173"/>
      <c r="N63" s="178"/>
      <c r="O63" s="173"/>
      <c r="P63" s="165"/>
    </row>
    <row r="64" spans="1:16" ht="12.5">
      <c r="A64" s="204"/>
      <c r="B64" s="205"/>
      <c r="C64" s="201"/>
      <c r="D64" s="201"/>
      <c r="E64" s="201" t="str">
        <f t="shared" si="1"/>
        <v/>
      </c>
      <c r="F64" s="60" t="str">
        <f t="shared" si="2"/>
        <v/>
      </c>
      <c r="G64" s="170" t="str">
        <f t="shared" si="3"/>
        <v/>
      </c>
      <c r="H64" s="206"/>
      <c r="I64" s="173"/>
      <c r="J64" s="178"/>
      <c r="K64" s="178"/>
      <c r="L64" s="165"/>
      <c r="M64" s="173"/>
      <c r="N64" s="178"/>
      <c r="O64" s="173"/>
      <c r="P64" s="165"/>
    </row>
    <row r="65" spans="1:16" ht="12.5">
      <c r="A65" s="204"/>
      <c r="B65" s="205"/>
      <c r="C65" s="201"/>
      <c r="D65" s="201"/>
      <c r="E65" s="201" t="str">
        <f t="shared" si="1"/>
        <v/>
      </c>
      <c r="F65" s="60" t="str">
        <f t="shared" si="2"/>
        <v/>
      </c>
      <c r="G65" s="170" t="str">
        <f t="shared" si="3"/>
        <v/>
      </c>
      <c r="H65" s="206"/>
      <c r="I65" s="173"/>
      <c r="J65" s="178"/>
      <c r="K65" s="178"/>
      <c r="L65" s="165"/>
      <c r="M65" s="173"/>
      <c r="N65" s="178"/>
      <c r="O65" s="173"/>
      <c r="P65" s="165"/>
    </row>
    <row r="66" spans="1:16" ht="12.5">
      <c r="A66" s="204"/>
      <c r="B66" s="205"/>
      <c r="C66" s="201"/>
      <c r="D66" s="201"/>
      <c r="E66" s="201" t="str">
        <f t="shared" si="1"/>
        <v/>
      </c>
      <c r="F66" s="60" t="str">
        <f t="shared" si="2"/>
        <v/>
      </c>
      <c r="G66" s="170" t="str">
        <f t="shared" si="3"/>
        <v/>
      </c>
      <c r="H66" s="206"/>
      <c r="I66" s="173"/>
      <c r="J66" s="178"/>
      <c r="K66" s="178"/>
      <c r="L66" s="165"/>
      <c r="M66" s="173"/>
      <c r="N66" s="178"/>
      <c r="O66" s="173"/>
      <c r="P66" s="165"/>
    </row>
    <row r="67" spans="1:16" ht="12.5">
      <c r="A67" s="204"/>
      <c r="B67" s="205"/>
      <c r="C67" s="201"/>
      <c r="D67" s="201"/>
      <c r="E67" s="201" t="str">
        <f t="shared" si="1"/>
        <v/>
      </c>
      <c r="F67" s="60" t="str">
        <f t="shared" si="2"/>
        <v/>
      </c>
      <c r="G67" s="170" t="str">
        <f t="shared" si="3"/>
        <v/>
      </c>
      <c r="H67" s="206"/>
      <c r="I67" s="173"/>
      <c r="J67" s="178"/>
      <c r="K67" s="178"/>
      <c r="L67" s="165"/>
      <c r="M67" s="173"/>
      <c r="N67" s="178"/>
      <c r="O67" s="173"/>
      <c r="P67" s="165"/>
    </row>
    <row r="68" spans="1:16" ht="12.5">
      <c r="A68" s="204"/>
      <c r="B68" s="205"/>
      <c r="C68" s="201"/>
      <c r="D68" s="201"/>
      <c r="E68" s="201" t="str">
        <f t="shared" si="1"/>
        <v/>
      </c>
      <c r="F68" s="60" t="str">
        <f t="shared" si="2"/>
        <v/>
      </c>
      <c r="G68" s="170" t="str">
        <f t="shared" si="3"/>
        <v/>
      </c>
      <c r="H68" s="206"/>
      <c r="I68" s="173"/>
      <c r="J68" s="178"/>
      <c r="K68" s="178"/>
      <c r="L68" s="165"/>
      <c r="M68" s="173"/>
      <c r="N68" s="178"/>
      <c r="O68" s="173"/>
      <c r="P68" s="165"/>
    </row>
    <row r="69" spans="1:16" ht="12.5">
      <c r="A69" s="204"/>
      <c r="B69" s="205"/>
      <c r="C69" s="201"/>
      <c r="D69" s="201"/>
      <c r="E69" s="201" t="str">
        <f t="shared" si="1"/>
        <v/>
      </c>
      <c r="F69" s="60" t="str">
        <f t="shared" si="2"/>
        <v/>
      </c>
      <c r="G69" s="170" t="str">
        <f t="shared" si="3"/>
        <v/>
      </c>
      <c r="H69" s="206"/>
      <c r="I69" s="173"/>
      <c r="J69" s="178"/>
      <c r="K69" s="178"/>
      <c r="L69" s="165"/>
      <c r="M69" s="173"/>
      <c r="N69" s="178"/>
      <c r="O69" s="173"/>
      <c r="P69" s="165"/>
    </row>
    <row r="70" spans="1:16" ht="12.5">
      <c r="A70" s="204"/>
      <c r="B70" s="205"/>
      <c r="C70" s="201"/>
      <c r="D70" s="201"/>
      <c r="E70" s="201" t="str">
        <f t="shared" si="1"/>
        <v/>
      </c>
      <c r="F70" s="60" t="str">
        <f t="shared" si="2"/>
        <v/>
      </c>
      <c r="G70" s="170" t="str">
        <f t="shared" si="3"/>
        <v/>
      </c>
      <c r="H70" s="206"/>
      <c r="I70" s="173"/>
      <c r="J70" s="178"/>
      <c r="K70" s="178"/>
      <c r="L70" s="165"/>
      <c r="M70" s="173"/>
      <c r="N70" s="178"/>
      <c r="O70" s="173"/>
      <c r="P70" s="165"/>
    </row>
    <row r="71" spans="1:16" ht="12.5">
      <c r="A71" s="204"/>
      <c r="B71" s="205"/>
      <c r="C71" s="201"/>
      <c r="D71" s="201"/>
      <c r="E71" s="201" t="str">
        <f t="shared" si="1"/>
        <v/>
      </c>
      <c r="F71" s="60" t="str">
        <f t="shared" ref="F71:F134" si="5">IF(NOT(ISBLANK($K71)),itemClassificationScheme,"")</f>
        <v/>
      </c>
      <c r="G71" s="170" t="str">
        <f t="shared" ref="G71:G134" si="6">IF(NOT(ISBLANK($P71)),currency,"")</f>
        <v/>
      </c>
      <c r="H71" s="206"/>
      <c r="I71" s="173"/>
      <c r="J71" s="178"/>
      <c r="K71" s="178"/>
      <c r="L71" s="165"/>
      <c r="M71" s="173"/>
      <c r="N71" s="178"/>
      <c r="O71" s="173"/>
      <c r="P71" s="165"/>
    </row>
    <row r="72" spans="1:16" ht="12.5">
      <c r="A72" s="204"/>
      <c r="B72" s="205"/>
      <c r="C72" s="201"/>
      <c r="D72" s="201"/>
      <c r="E72" s="201" t="str">
        <f t="shared" si="1"/>
        <v/>
      </c>
      <c r="F72" s="60" t="str">
        <f t="shared" si="5"/>
        <v/>
      </c>
      <c r="G72" s="170" t="str">
        <f t="shared" si="6"/>
        <v/>
      </c>
      <c r="H72" s="206"/>
      <c r="I72" s="173"/>
      <c r="J72" s="178"/>
      <c r="K72" s="178"/>
      <c r="L72" s="165"/>
      <c r="M72" s="173"/>
      <c r="N72" s="178"/>
      <c r="O72" s="173"/>
      <c r="P72" s="165"/>
    </row>
    <row r="73" spans="1:16" ht="12.5">
      <c r="A73" s="204"/>
      <c r="B73" s="205"/>
      <c r="C73" s="201"/>
      <c r="D73" s="201"/>
      <c r="E73" s="201" t="str">
        <f t="shared" si="1"/>
        <v/>
      </c>
      <c r="F73" s="60" t="str">
        <f t="shared" si="5"/>
        <v/>
      </c>
      <c r="G73" s="170" t="str">
        <f t="shared" si="6"/>
        <v/>
      </c>
      <c r="H73" s="206"/>
      <c r="I73" s="173"/>
      <c r="J73" s="178"/>
      <c r="K73" s="178"/>
      <c r="L73" s="165"/>
      <c r="M73" s="173"/>
      <c r="N73" s="178"/>
      <c r="O73" s="173"/>
      <c r="P73" s="165"/>
    </row>
    <row r="74" spans="1:16" ht="12.5">
      <c r="A74" s="204"/>
      <c r="B74" s="205"/>
      <c r="C74" s="201"/>
      <c r="D74" s="201"/>
      <c r="E74" s="201" t="str">
        <f t="shared" si="1"/>
        <v/>
      </c>
      <c r="F74" s="60" t="str">
        <f t="shared" si="5"/>
        <v/>
      </c>
      <c r="G74" s="170" t="str">
        <f t="shared" si="6"/>
        <v/>
      </c>
      <c r="H74" s="206"/>
      <c r="I74" s="173"/>
      <c r="J74" s="178"/>
      <c r="K74" s="178"/>
      <c r="L74" s="165"/>
      <c r="M74" s="173"/>
      <c r="N74" s="178"/>
      <c r="O74" s="173"/>
      <c r="P74" s="165"/>
    </row>
    <row r="75" spans="1:16" ht="12.5">
      <c r="A75" s="204"/>
      <c r="B75" s="205"/>
      <c r="C75" s="201"/>
      <c r="D75" s="201"/>
      <c r="E75" s="201" t="str">
        <f t="shared" si="1"/>
        <v/>
      </c>
      <c r="F75" s="60" t="str">
        <f t="shared" si="5"/>
        <v/>
      </c>
      <c r="G75" s="170" t="str">
        <f t="shared" si="6"/>
        <v/>
      </c>
      <c r="H75" s="206"/>
      <c r="I75" s="173"/>
      <c r="J75" s="178"/>
      <c r="K75" s="178"/>
      <c r="L75" s="165"/>
      <c r="M75" s="173"/>
      <c r="N75" s="178"/>
      <c r="O75" s="173"/>
      <c r="P75" s="165"/>
    </row>
    <row r="76" spans="1:16" ht="12.5">
      <c r="A76" s="204"/>
      <c r="B76" s="205"/>
      <c r="C76" s="201"/>
      <c r="D76" s="201"/>
      <c r="E76" s="201" t="str">
        <f t="shared" si="1"/>
        <v/>
      </c>
      <c r="F76" s="60" t="str">
        <f t="shared" si="5"/>
        <v/>
      </c>
      <c r="G76" s="170" t="str">
        <f t="shared" si="6"/>
        <v/>
      </c>
      <c r="H76" s="206"/>
      <c r="I76" s="173"/>
      <c r="J76" s="178"/>
      <c r="K76" s="178"/>
      <c r="L76" s="165"/>
      <c r="M76" s="173"/>
      <c r="N76" s="178"/>
      <c r="O76" s="173"/>
      <c r="P76" s="165"/>
    </row>
    <row r="77" spans="1:16" ht="12.5">
      <c r="A77" s="204"/>
      <c r="B77" s="205"/>
      <c r="C77" s="201"/>
      <c r="D77" s="201"/>
      <c r="E77" s="201" t="str">
        <f t="shared" si="1"/>
        <v/>
      </c>
      <c r="F77" s="60" t="str">
        <f t="shared" si="5"/>
        <v/>
      </c>
      <c r="G77" s="170" t="str">
        <f t="shared" si="6"/>
        <v/>
      </c>
      <c r="H77" s="206"/>
      <c r="I77" s="173"/>
      <c r="J77" s="178"/>
      <c r="K77" s="178"/>
      <c r="L77" s="165"/>
      <c r="M77" s="173"/>
      <c r="N77" s="178"/>
      <c r="O77" s="173"/>
      <c r="P77" s="165"/>
    </row>
    <row r="78" spans="1:16" ht="12.5">
      <c r="A78" s="204"/>
      <c r="B78" s="205"/>
      <c r="C78" s="201"/>
      <c r="D78" s="201"/>
      <c r="E78" s="201" t="str">
        <f t="shared" si="1"/>
        <v/>
      </c>
      <c r="F78" s="60" t="str">
        <f t="shared" si="5"/>
        <v/>
      </c>
      <c r="G78" s="170" t="str">
        <f t="shared" si="6"/>
        <v/>
      </c>
      <c r="H78" s="206"/>
      <c r="I78" s="173"/>
      <c r="J78" s="178"/>
      <c r="K78" s="178"/>
      <c r="L78" s="165"/>
      <c r="M78" s="173"/>
      <c r="N78" s="178"/>
      <c r="O78" s="173"/>
      <c r="P78" s="165"/>
    </row>
    <row r="79" spans="1:16" ht="12.5">
      <c r="A79" s="204"/>
      <c r="B79" s="205"/>
      <c r="C79" s="201"/>
      <c r="D79" s="201"/>
      <c r="E79" s="201" t="str">
        <f t="shared" si="1"/>
        <v/>
      </c>
      <c r="F79" s="60" t="str">
        <f t="shared" si="5"/>
        <v/>
      </c>
      <c r="G79" s="170" t="str">
        <f t="shared" si="6"/>
        <v/>
      </c>
      <c r="H79" s="206"/>
      <c r="I79" s="173"/>
      <c r="J79" s="178"/>
      <c r="K79" s="178"/>
      <c r="L79" s="165"/>
      <c r="M79" s="173"/>
      <c r="N79" s="178"/>
      <c r="O79" s="173"/>
      <c r="P79" s="165"/>
    </row>
    <row r="80" spans="1:16" ht="12.5">
      <c r="A80" s="204"/>
      <c r="B80" s="205"/>
      <c r="C80" s="201"/>
      <c r="D80" s="201"/>
      <c r="E80" s="201" t="str">
        <f t="shared" si="1"/>
        <v/>
      </c>
      <c r="F80" s="60" t="str">
        <f t="shared" si="5"/>
        <v/>
      </c>
      <c r="G80" s="170" t="str">
        <f t="shared" si="6"/>
        <v/>
      </c>
      <c r="H80" s="206"/>
      <c r="I80" s="173"/>
      <c r="J80" s="178"/>
      <c r="K80" s="178"/>
      <c r="L80" s="165"/>
      <c r="M80" s="173"/>
      <c r="N80" s="178"/>
      <c r="O80" s="173"/>
      <c r="P80" s="165"/>
    </row>
    <row r="81" spans="1:16" ht="12.5">
      <c r="A81" s="204"/>
      <c r="B81" s="205"/>
      <c r="C81" s="201"/>
      <c r="D81" s="201"/>
      <c r="E81" s="201" t="str">
        <f t="shared" si="1"/>
        <v/>
      </c>
      <c r="F81" s="60" t="str">
        <f t="shared" si="5"/>
        <v/>
      </c>
      <c r="G81" s="170" t="str">
        <f t="shared" si="6"/>
        <v/>
      </c>
      <c r="H81" s="206"/>
      <c r="I81" s="173"/>
      <c r="J81" s="178"/>
      <c r="K81" s="178"/>
      <c r="L81" s="165"/>
      <c r="M81" s="173"/>
      <c r="N81" s="178"/>
      <c r="O81" s="173"/>
      <c r="P81" s="165"/>
    </row>
    <row r="82" spans="1:16" ht="12.5">
      <c r="A82" s="204"/>
      <c r="B82" s="205"/>
      <c r="C82" s="201"/>
      <c r="D82" s="201"/>
      <c r="E82" s="201" t="str">
        <f t="shared" si="1"/>
        <v/>
      </c>
      <c r="F82" s="60" t="str">
        <f t="shared" si="5"/>
        <v/>
      </c>
      <c r="G82" s="170" t="str">
        <f t="shared" si="6"/>
        <v/>
      </c>
      <c r="H82" s="206"/>
      <c r="I82" s="173"/>
      <c r="J82" s="178"/>
      <c r="K82" s="178"/>
      <c r="L82" s="165"/>
      <c r="M82" s="173"/>
      <c r="N82" s="178"/>
      <c r="O82" s="173"/>
      <c r="P82" s="165"/>
    </row>
    <row r="83" spans="1:16" ht="12.5">
      <c r="A83" s="204"/>
      <c r="B83" s="205"/>
      <c r="C83" s="201"/>
      <c r="D83" s="201"/>
      <c r="E83" s="201" t="str">
        <f t="shared" si="1"/>
        <v/>
      </c>
      <c r="F83" s="60" t="str">
        <f t="shared" si="5"/>
        <v/>
      </c>
      <c r="G83" s="170" t="str">
        <f t="shared" si="6"/>
        <v/>
      </c>
      <c r="H83" s="206"/>
      <c r="I83" s="173"/>
      <c r="J83" s="178"/>
      <c r="K83" s="178"/>
      <c r="L83" s="165"/>
      <c r="M83" s="173"/>
      <c r="N83" s="178"/>
      <c r="O83" s="173"/>
      <c r="P83" s="165"/>
    </row>
    <row r="84" spans="1:16" ht="12.5">
      <c r="A84" s="204"/>
      <c r="B84" s="205"/>
      <c r="C84" s="201"/>
      <c r="D84" s="201"/>
      <c r="E84" s="201" t="str">
        <f t="shared" si="1"/>
        <v/>
      </c>
      <c r="F84" s="60" t="str">
        <f t="shared" si="5"/>
        <v/>
      </c>
      <c r="G84" s="170" t="str">
        <f t="shared" si="6"/>
        <v/>
      </c>
      <c r="H84" s="206"/>
      <c r="I84" s="173"/>
      <c r="J84" s="178"/>
      <c r="K84" s="178"/>
      <c r="L84" s="165"/>
      <c r="M84" s="173"/>
      <c r="N84" s="178"/>
      <c r="O84" s="173"/>
      <c r="P84" s="165"/>
    </row>
    <row r="85" spans="1:16" ht="12.5">
      <c r="A85" s="204"/>
      <c r="B85" s="205"/>
      <c r="C85" s="201"/>
      <c r="D85" s="201"/>
      <c r="E85" s="201" t="str">
        <f t="shared" si="1"/>
        <v/>
      </c>
      <c r="F85" s="60" t="str">
        <f t="shared" si="5"/>
        <v/>
      </c>
      <c r="G85" s="170" t="str">
        <f t="shared" si="6"/>
        <v/>
      </c>
      <c r="H85" s="206"/>
      <c r="I85" s="173"/>
      <c r="J85" s="178"/>
      <c r="K85" s="178"/>
      <c r="L85" s="165"/>
      <c r="M85" s="173"/>
      <c r="N85" s="178"/>
      <c r="O85" s="173"/>
      <c r="P85" s="165"/>
    </row>
    <row r="86" spans="1:16" ht="12.5">
      <c r="A86" s="204"/>
      <c r="B86" s="205"/>
      <c r="C86" s="201"/>
      <c r="D86" s="201"/>
      <c r="E86" s="201" t="str">
        <f t="shared" si="1"/>
        <v/>
      </c>
      <c r="F86" s="60" t="str">
        <f t="shared" si="5"/>
        <v/>
      </c>
      <c r="G86" s="170" t="str">
        <f t="shared" si="6"/>
        <v/>
      </c>
      <c r="H86" s="206"/>
      <c r="I86" s="173"/>
      <c r="J86" s="178"/>
      <c r="K86" s="178"/>
      <c r="L86" s="165"/>
      <c r="M86" s="173"/>
      <c r="N86" s="178"/>
      <c r="O86" s="173"/>
      <c r="P86" s="165"/>
    </row>
    <row r="87" spans="1:16" ht="12.5">
      <c r="A87" s="204"/>
      <c r="B87" s="205"/>
      <c r="C87" s="201"/>
      <c r="D87" s="201"/>
      <c r="E87" s="201" t="str">
        <f t="shared" si="1"/>
        <v/>
      </c>
      <c r="F87" s="60" t="str">
        <f t="shared" si="5"/>
        <v/>
      </c>
      <c r="G87" s="170" t="str">
        <f t="shared" si="6"/>
        <v/>
      </c>
      <c r="H87" s="206"/>
      <c r="I87" s="173"/>
      <c r="J87" s="178"/>
      <c r="K87" s="178"/>
      <c r="L87" s="165"/>
      <c r="M87" s="173"/>
      <c r="N87" s="178"/>
      <c r="O87" s="173"/>
      <c r="P87" s="165"/>
    </row>
    <row r="88" spans="1:16" ht="12.5">
      <c r="A88" s="204"/>
      <c r="B88" s="205"/>
      <c r="C88" s="201"/>
      <c r="D88" s="201"/>
      <c r="E88" s="201" t="str">
        <f t="shared" si="1"/>
        <v/>
      </c>
      <c r="F88" s="60" t="str">
        <f t="shared" si="5"/>
        <v/>
      </c>
      <c r="G88" s="170" t="str">
        <f t="shared" si="6"/>
        <v/>
      </c>
      <c r="H88" s="206"/>
      <c r="I88" s="173"/>
      <c r="J88" s="178"/>
      <c r="K88" s="178"/>
      <c r="L88" s="165"/>
      <c r="M88" s="173"/>
      <c r="N88" s="178"/>
      <c r="O88" s="173"/>
      <c r="P88" s="165"/>
    </row>
    <row r="89" spans="1:16" ht="12.5">
      <c r="A89" s="204"/>
      <c r="B89" s="205"/>
      <c r="C89" s="201"/>
      <c r="D89" s="201"/>
      <c r="E89" s="201" t="str">
        <f t="shared" si="1"/>
        <v/>
      </c>
      <c r="F89" s="60" t="str">
        <f t="shared" si="5"/>
        <v/>
      </c>
      <c r="G89" s="170" t="str">
        <f t="shared" si="6"/>
        <v/>
      </c>
      <c r="H89" s="206"/>
      <c r="I89" s="173"/>
      <c r="J89" s="178"/>
      <c r="K89" s="178"/>
      <c r="L89" s="165"/>
      <c r="M89" s="173"/>
      <c r="N89" s="178"/>
      <c r="O89" s="173"/>
      <c r="P89" s="165"/>
    </row>
    <row r="90" spans="1:16" ht="12.5">
      <c r="A90" s="204"/>
      <c r="B90" s="205"/>
      <c r="C90" s="201"/>
      <c r="D90" s="201"/>
      <c r="E90" s="201" t="str">
        <f t="shared" si="1"/>
        <v/>
      </c>
      <c r="F90" s="60" t="str">
        <f t="shared" si="5"/>
        <v/>
      </c>
      <c r="G90" s="170" t="str">
        <f t="shared" si="6"/>
        <v/>
      </c>
      <c r="H90" s="206"/>
      <c r="I90" s="173"/>
      <c r="J90" s="178"/>
      <c r="K90" s="178"/>
      <c r="L90" s="165"/>
      <c r="M90" s="173"/>
      <c r="N90" s="178"/>
      <c r="O90" s="173"/>
      <c r="P90" s="165"/>
    </row>
    <row r="91" spans="1:16" ht="12.5">
      <c r="A91" s="204"/>
      <c r="B91" s="205"/>
      <c r="C91" s="201"/>
      <c r="D91" s="201"/>
      <c r="E91" s="201" t="str">
        <f t="shared" si="1"/>
        <v/>
      </c>
      <c r="F91" s="60" t="str">
        <f t="shared" si="5"/>
        <v/>
      </c>
      <c r="G91" s="170" t="str">
        <f t="shared" si="6"/>
        <v/>
      </c>
      <c r="H91" s="206"/>
      <c r="I91" s="173"/>
      <c r="J91" s="178"/>
      <c r="K91" s="178"/>
      <c r="L91" s="165"/>
      <c r="M91" s="173"/>
      <c r="N91" s="178"/>
      <c r="O91" s="173"/>
      <c r="P91" s="165"/>
    </row>
    <row r="92" spans="1:16" ht="12.5">
      <c r="A92" s="204"/>
      <c r="B92" s="205"/>
      <c r="C92" s="201"/>
      <c r="D92" s="201"/>
      <c r="E92" s="201" t="str">
        <f t="shared" si="1"/>
        <v/>
      </c>
      <c r="F92" s="60" t="str">
        <f t="shared" si="5"/>
        <v/>
      </c>
      <c r="G92" s="170" t="str">
        <f t="shared" si="6"/>
        <v/>
      </c>
      <c r="H92" s="206"/>
      <c r="I92" s="173"/>
      <c r="J92" s="178"/>
      <c r="K92" s="178"/>
      <c r="L92" s="165"/>
      <c r="M92" s="173"/>
      <c r="N92" s="178"/>
      <c r="O92" s="173"/>
      <c r="P92" s="165"/>
    </row>
    <row r="93" spans="1:16" ht="12.5">
      <c r="A93" s="204"/>
      <c r="B93" s="205"/>
      <c r="C93" s="201"/>
      <c r="D93" s="201"/>
      <c r="E93" s="201" t="str">
        <f t="shared" si="1"/>
        <v/>
      </c>
      <c r="F93" s="60" t="str">
        <f t="shared" si="5"/>
        <v/>
      </c>
      <c r="G93" s="170" t="str">
        <f t="shared" si="6"/>
        <v/>
      </c>
      <c r="H93" s="206"/>
      <c r="I93" s="173"/>
      <c r="J93" s="178"/>
      <c r="K93" s="178"/>
      <c r="L93" s="165"/>
      <c r="M93" s="173"/>
      <c r="N93" s="178"/>
      <c r="O93" s="173"/>
      <c r="P93" s="165"/>
    </row>
    <row r="94" spans="1:16" ht="12.5">
      <c r="A94" s="204"/>
      <c r="B94" s="205"/>
      <c r="C94" s="201"/>
      <c r="D94" s="201"/>
      <c r="E94" s="201" t="str">
        <f t="shared" si="1"/>
        <v/>
      </c>
      <c r="F94" s="60" t="str">
        <f t="shared" si="5"/>
        <v/>
      </c>
      <c r="G94" s="170" t="str">
        <f t="shared" si="6"/>
        <v/>
      </c>
      <c r="H94" s="206"/>
      <c r="I94" s="173"/>
      <c r="J94" s="178"/>
      <c r="K94" s="178"/>
      <c r="L94" s="165"/>
      <c r="M94" s="173"/>
      <c r="N94" s="178"/>
      <c r="O94" s="173"/>
      <c r="P94" s="165"/>
    </row>
    <row r="95" spans="1:16" ht="12.5">
      <c r="A95" s="204"/>
      <c r="B95" s="205"/>
      <c r="C95" s="201"/>
      <c r="D95" s="201"/>
      <c r="E95" s="201" t="str">
        <f t="shared" si="1"/>
        <v/>
      </c>
      <c r="F95" s="60" t="str">
        <f t="shared" si="5"/>
        <v/>
      </c>
      <c r="G95" s="170" t="str">
        <f t="shared" si="6"/>
        <v/>
      </c>
      <c r="H95" s="206"/>
      <c r="I95" s="173"/>
      <c r="J95" s="178"/>
      <c r="K95" s="178"/>
      <c r="L95" s="165"/>
      <c r="M95" s="173"/>
      <c r="N95" s="178"/>
      <c r="O95" s="173"/>
      <c r="P95" s="165"/>
    </row>
    <row r="96" spans="1:16" ht="12.5">
      <c r="A96" s="204"/>
      <c r="B96" s="205"/>
      <c r="C96" s="201"/>
      <c r="D96" s="201"/>
      <c r="E96" s="201" t="str">
        <f t="shared" si="1"/>
        <v/>
      </c>
      <c r="F96" s="60" t="str">
        <f t="shared" si="5"/>
        <v/>
      </c>
      <c r="G96" s="170" t="str">
        <f t="shared" si="6"/>
        <v/>
      </c>
      <c r="H96" s="206"/>
      <c r="I96" s="173"/>
      <c r="J96" s="178"/>
      <c r="K96" s="178"/>
      <c r="L96" s="165"/>
      <c r="M96" s="173"/>
      <c r="N96" s="178"/>
      <c r="O96" s="173"/>
      <c r="P96" s="165"/>
    </row>
    <row r="97" spans="1:16" ht="12.5">
      <c r="A97" s="204"/>
      <c r="B97" s="205"/>
      <c r="C97" s="201"/>
      <c r="D97" s="201"/>
      <c r="E97" s="201" t="str">
        <f t="shared" si="1"/>
        <v/>
      </c>
      <c r="F97" s="60" t="str">
        <f t="shared" si="5"/>
        <v/>
      </c>
      <c r="G97" s="170" t="str">
        <f t="shared" si="6"/>
        <v/>
      </c>
      <c r="H97" s="206"/>
      <c r="I97" s="173"/>
      <c r="J97" s="178"/>
      <c r="K97" s="178"/>
      <c r="L97" s="165"/>
      <c r="M97" s="173"/>
      <c r="N97" s="178"/>
      <c r="O97" s="173"/>
      <c r="P97" s="165"/>
    </row>
    <row r="98" spans="1:16" ht="12.5">
      <c r="A98" s="204"/>
      <c r="B98" s="205"/>
      <c r="C98" s="201"/>
      <c r="D98" s="201"/>
      <c r="E98" s="201" t="str">
        <f t="shared" si="1"/>
        <v/>
      </c>
      <c r="F98" s="60" t="str">
        <f t="shared" si="5"/>
        <v/>
      </c>
      <c r="G98" s="170" t="str">
        <f t="shared" si="6"/>
        <v/>
      </c>
      <c r="H98" s="206"/>
      <c r="I98" s="173"/>
      <c r="J98" s="178"/>
      <c r="K98" s="178"/>
      <c r="L98" s="165"/>
      <c r="M98" s="173"/>
      <c r="N98" s="178"/>
      <c r="O98" s="173"/>
      <c r="P98" s="165"/>
    </row>
    <row r="99" spans="1:16" ht="12.5">
      <c r="A99" s="204"/>
      <c r="B99" s="205"/>
      <c r="C99" s="201"/>
      <c r="D99" s="201"/>
      <c r="E99" s="201" t="str">
        <f t="shared" si="1"/>
        <v/>
      </c>
      <c r="F99" s="60" t="str">
        <f t="shared" si="5"/>
        <v/>
      </c>
      <c r="G99" s="170" t="str">
        <f t="shared" si="6"/>
        <v/>
      </c>
      <c r="H99" s="206"/>
      <c r="I99" s="173"/>
      <c r="J99" s="178"/>
      <c r="K99" s="178"/>
      <c r="L99" s="165"/>
      <c r="M99" s="173"/>
      <c r="N99" s="178"/>
      <c r="O99" s="173"/>
      <c r="P99" s="165"/>
    </row>
    <row r="100" spans="1:16" ht="12.5">
      <c r="A100" s="204"/>
      <c r="B100" s="205"/>
      <c r="C100" s="201"/>
      <c r="D100" s="201"/>
      <c r="E100" s="201" t="str">
        <f t="shared" si="1"/>
        <v/>
      </c>
      <c r="F100" s="60" t="str">
        <f t="shared" si="5"/>
        <v/>
      </c>
      <c r="G100" s="170" t="str">
        <f t="shared" si="6"/>
        <v/>
      </c>
      <c r="H100" s="206"/>
      <c r="I100" s="173"/>
      <c r="J100" s="178"/>
      <c r="K100" s="178"/>
      <c r="L100" s="165"/>
      <c r="M100" s="173"/>
      <c r="N100" s="178"/>
      <c r="O100" s="173"/>
      <c r="P100" s="165"/>
    </row>
    <row r="101" spans="1:16" ht="12.5">
      <c r="A101" s="204"/>
      <c r="B101" s="205"/>
      <c r="C101" s="201"/>
      <c r="D101" s="201"/>
      <c r="E101" s="201" t="str">
        <f t="shared" si="1"/>
        <v/>
      </c>
      <c r="F101" s="60" t="str">
        <f t="shared" si="5"/>
        <v/>
      </c>
      <c r="G101" s="170" t="str">
        <f t="shared" si="6"/>
        <v/>
      </c>
      <c r="H101" s="206"/>
      <c r="I101" s="173"/>
      <c r="J101" s="178"/>
      <c r="K101" s="178"/>
      <c r="L101" s="165"/>
      <c r="M101" s="173"/>
      <c r="N101" s="178"/>
      <c r="O101" s="173"/>
      <c r="P101" s="165"/>
    </row>
    <row r="102" spans="1:16" ht="12.5">
      <c r="A102" s="204"/>
      <c r="B102" s="205"/>
      <c r="C102" s="201"/>
      <c r="D102" s="201"/>
      <c r="E102" s="201" t="str">
        <f t="shared" si="1"/>
        <v/>
      </c>
      <c r="F102" s="60" t="str">
        <f t="shared" si="5"/>
        <v/>
      </c>
      <c r="G102" s="170" t="str">
        <f t="shared" si="6"/>
        <v/>
      </c>
      <c r="H102" s="206"/>
      <c r="I102" s="173"/>
      <c r="J102" s="178"/>
      <c r="K102" s="178"/>
      <c r="L102" s="165"/>
      <c r="M102" s="173"/>
      <c r="N102" s="178"/>
      <c r="O102" s="173"/>
      <c r="P102" s="165"/>
    </row>
    <row r="103" spans="1:16" ht="12.5">
      <c r="A103" s="204"/>
      <c r="B103" s="205"/>
      <c r="C103" s="201"/>
      <c r="D103" s="201"/>
      <c r="E103" s="201" t="str">
        <f t="shared" si="1"/>
        <v/>
      </c>
      <c r="F103" s="60" t="str">
        <f t="shared" si="5"/>
        <v/>
      </c>
      <c r="G103" s="170" t="str">
        <f t="shared" si="6"/>
        <v/>
      </c>
      <c r="H103" s="206"/>
      <c r="I103" s="173"/>
      <c r="J103" s="178"/>
      <c r="K103" s="178"/>
      <c r="L103" s="165"/>
      <c r="M103" s="173"/>
      <c r="N103" s="178"/>
      <c r="O103" s="173"/>
      <c r="P103" s="165"/>
    </row>
    <row r="104" spans="1:16" ht="12.5">
      <c r="A104" s="204"/>
      <c r="B104" s="205"/>
      <c r="C104" s="201"/>
      <c r="D104" s="201"/>
      <c r="E104" s="201" t="str">
        <f t="shared" si="1"/>
        <v/>
      </c>
      <c r="F104" s="60" t="str">
        <f t="shared" si="5"/>
        <v/>
      </c>
      <c r="G104" s="170" t="str">
        <f t="shared" si="6"/>
        <v/>
      </c>
      <c r="H104" s="206"/>
      <c r="I104" s="173"/>
      <c r="J104" s="178"/>
      <c r="K104" s="178"/>
      <c r="L104" s="165"/>
      <c r="M104" s="173"/>
      <c r="N104" s="178"/>
      <c r="O104" s="173"/>
      <c r="P104" s="165"/>
    </row>
    <row r="105" spans="1:16" ht="12.5">
      <c r="A105" s="204"/>
      <c r="B105" s="205"/>
      <c r="C105" s="201"/>
      <c r="D105" s="201"/>
      <c r="E105" s="201" t="str">
        <f t="shared" si="1"/>
        <v/>
      </c>
      <c r="F105" s="60" t="str">
        <f t="shared" si="5"/>
        <v/>
      </c>
      <c r="G105" s="170" t="str">
        <f t="shared" si="6"/>
        <v/>
      </c>
      <c r="H105" s="206"/>
      <c r="I105" s="173"/>
      <c r="J105" s="178"/>
      <c r="K105" s="178"/>
      <c r="L105" s="165"/>
      <c r="M105" s="173"/>
      <c r="N105" s="178"/>
      <c r="O105" s="173"/>
      <c r="P105" s="165"/>
    </row>
    <row r="106" spans="1:16" ht="12.5">
      <c r="A106" s="204"/>
      <c r="B106" s="205"/>
      <c r="C106" s="201"/>
      <c r="D106" s="201"/>
      <c r="E106" s="201" t="str">
        <f t="shared" si="1"/>
        <v/>
      </c>
      <c r="F106" s="60" t="str">
        <f t="shared" si="5"/>
        <v/>
      </c>
      <c r="G106" s="170" t="str">
        <f t="shared" si="6"/>
        <v/>
      </c>
      <c r="H106" s="206"/>
      <c r="I106" s="173"/>
      <c r="J106" s="178"/>
      <c r="K106" s="178"/>
      <c r="L106" s="165"/>
      <c r="M106" s="173"/>
      <c r="N106" s="178"/>
      <c r="O106" s="173"/>
      <c r="P106" s="165"/>
    </row>
    <row r="107" spans="1:16" ht="12.5">
      <c r="A107" s="204"/>
      <c r="B107" s="205"/>
      <c r="C107" s="201"/>
      <c r="D107" s="201"/>
      <c r="E107" s="201" t="str">
        <f t="shared" si="1"/>
        <v/>
      </c>
      <c r="F107" s="60" t="str">
        <f t="shared" si="5"/>
        <v/>
      </c>
      <c r="G107" s="170" t="str">
        <f t="shared" si="6"/>
        <v/>
      </c>
      <c r="H107" s="206"/>
      <c r="I107" s="173"/>
      <c r="J107" s="178"/>
      <c r="K107" s="178"/>
      <c r="L107" s="165"/>
      <c r="M107" s="173"/>
      <c r="N107" s="178"/>
      <c r="O107" s="173"/>
      <c r="P107" s="165"/>
    </row>
    <row r="108" spans="1:16" ht="12.5">
      <c r="A108" s="204"/>
      <c r="B108" s="205"/>
      <c r="C108" s="201"/>
      <c r="D108" s="201"/>
      <c r="E108" s="201" t="str">
        <f t="shared" si="1"/>
        <v/>
      </c>
      <c r="F108" s="60" t="str">
        <f t="shared" si="5"/>
        <v/>
      </c>
      <c r="G108" s="170" t="str">
        <f t="shared" si="6"/>
        <v/>
      </c>
      <c r="H108" s="206"/>
      <c r="I108" s="173"/>
      <c r="J108" s="178"/>
      <c r="K108" s="178"/>
      <c r="L108" s="165"/>
      <c r="M108" s="173"/>
      <c r="N108" s="178"/>
      <c r="O108" s="173"/>
      <c r="P108" s="165"/>
    </row>
    <row r="109" spans="1:16" ht="12.5">
      <c r="A109" s="204"/>
      <c r="B109" s="205"/>
      <c r="C109" s="201"/>
      <c r="D109" s="201"/>
      <c r="E109" s="201" t="str">
        <f t="shared" si="1"/>
        <v/>
      </c>
      <c r="F109" s="60" t="str">
        <f t="shared" si="5"/>
        <v/>
      </c>
      <c r="G109" s="170" t="str">
        <f t="shared" si="6"/>
        <v/>
      </c>
      <c r="H109" s="206"/>
      <c r="I109" s="173"/>
      <c r="J109" s="178"/>
      <c r="K109" s="178"/>
      <c r="L109" s="165"/>
      <c r="M109" s="173"/>
      <c r="N109" s="178"/>
      <c r="O109" s="173"/>
      <c r="P109" s="165"/>
    </row>
    <row r="110" spans="1:16" ht="12.5">
      <c r="A110" s="204"/>
      <c r="B110" s="205"/>
      <c r="C110" s="201"/>
      <c r="D110" s="201"/>
      <c r="E110" s="201" t="str">
        <f t="shared" si="1"/>
        <v/>
      </c>
      <c r="F110" s="60" t="str">
        <f t="shared" si="5"/>
        <v/>
      </c>
      <c r="G110" s="170" t="str">
        <f t="shared" si="6"/>
        <v/>
      </c>
      <c r="H110" s="206"/>
      <c r="I110" s="173"/>
      <c r="J110" s="178"/>
      <c r="K110" s="178"/>
      <c r="L110" s="165"/>
      <c r="M110" s="173"/>
      <c r="N110" s="178"/>
      <c r="O110" s="173"/>
      <c r="P110" s="165"/>
    </row>
    <row r="111" spans="1:16" ht="12.5">
      <c r="A111" s="204"/>
      <c r="B111" s="205"/>
      <c r="C111" s="201"/>
      <c r="D111" s="201"/>
      <c r="E111" s="201" t="str">
        <f t="shared" si="1"/>
        <v/>
      </c>
      <c r="F111" s="60" t="str">
        <f t="shared" si="5"/>
        <v/>
      </c>
      <c r="G111" s="170" t="str">
        <f t="shared" si="6"/>
        <v/>
      </c>
      <c r="H111" s="206"/>
      <c r="I111" s="173"/>
      <c r="J111" s="178"/>
      <c r="K111" s="178"/>
      <c r="L111" s="165"/>
      <c r="M111" s="173"/>
      <c r="N111" s="178"/>
      <c r="O111" s="173"/>
      <c r="P111" s="165"/>
    </row>
    <row r="112" spans="1:16" ht="12.5">
      <c r="A112" s="204"/>
      <c r="B112" s="205"/>
      <c r="C112" s="201"/>
      <c r="D112" s="201"/>
      <c r="E112" s="201" t="str">
        <f t="shared" si="1"/>
        <v/>
      </c>
      <c r="F112" s="60" t="str">
        <f t="shared" si="5"/>
        <v/>
      </c>
      <c r="G112" s="170" t="str">
        <f t="shared" si="6"/>
        <v/>
      </c>
      <c r="H112" s="206"/>
      <c r="I112" s="173"/>
      <c r="J112" s="178"/>
      <c r="K112" s="178"/>
      <c r="L112" s="165"/>
      <c r="M112" s="173"/>
      <c r="N112" s="178"/>
      <c r="O112" s="173"/>
      <c r="P112" s="165"/>
    </row>
    <row r="113" spans="1:16" ht="12.5">
      <c r="A113" s="204"/>
      <c r="B113" s="205"/>
      <c r="C113" s="201"/>
      <c r="D113" s="201"/>
      <c r="E113" s="201" t="str">
        <f t="shared" si="1"/>
        <v/>
      </c>
      <c r="F113" s="60" t="str">
        <f t="shared" si="5"/>
        <v/>
      </c>
      <c r="G113" s="170" t="str">
        <f t="shared" si="6"/>
        <v/>
      </c>
      <c r="H113" s="206"/>
      <c r="I113" s="173"/>
      <c r="J113" s="178"/>
      <c r="K113" s="178"/>
      <c r="L113" s="165"/>
      <c r="M113" s="173"/>
      <c r="N113" s="178"/>
      <c r="O113" s="173"/>
      <c r="P113" s="165"/>
    </row>
    <row r="114" spans="1:16" ht="12.5">
      <c r="A114" s="204"/>
      <c r="B114" s="205"/>
      <c r="C114" s="201"/>
      <c r="D114" s="201"/>
      <c r="E114" s="201" t="str">
        <f t="shared" si="1"/>
        <v/>
      </c>
      <c r="F114" s="60" t="str">
        <f t="shared" si="5"/>
        <v/>
      </c>
      <c r="G114" s="170" t="str">
        <f t="shared" si="6"/>
        <v/>
      </c>
      <c r="H114" s="206"/>
      <c r="I114" s="173"/>
      <c r="J114" s="178"/>
      <c r="K114" s="178"/>
      <c r="L114" s="165"/>
      <c r="M114" s="173"/>
      <c r="N114" s="178"/>
      <c r="O114" s="173"/>
      <c r="P114" s="165"/>
    </row>
    <row r="115" spans="1:16" ht="12.5">
      <c r="A115" s="204"/>
      <c r="B115" s="205"/>
      <c r="C115" s="201"/>
      <c r="D115" s="201"/>
      <c r="E115" s="201" t="str">
        <f t="shared" si="1"/>
        <v/>
      </c>
      <c r="F115" s="60" t="str">
        <f t="shared" si="5"/>
        <v/>
      </c>
      <c r="G115" s="170" t="str">
        <f t="shared" si="6"/>
        <v/>
      </c>
      <c r="H115" s="206"/>
      <c r="I115" s="173"/>
      <c r="J115" s="178"/>
      <c r="K115" s="178"/>
      <c r="L115" s="165"/>
      <c r="M115" s="173"/>
      <c r="N115" s="178"/>
      <c r="O115" s="173"/>
      <c r="P115" s="165"/>
    </row>
    <row r="116" spans="1:16" ht="12.5">
      <c r="A116" s="204"/>
      <c r="B116" s="205"/>
      <c r="C116" s="201"/>
      <c r="D116" s="201"/>
      <c r="E116" s="201" t="str">
        <f t="shared" si="1"/>
        <v/>
      </c>
      <c r="F116" s="60" t="str">
        <f t="shared" si="5"/>
        <v/>
      </c>
      <c r="G116" s="170" t="str">
        <f t="shared" si="6"/>
        <v/>
      </c>
      <c r="H116" s="206"/>
      <c r="I116" s="173"/>
      <c r="J116" s="178"/>
      <c r="K116" s="178"/>
      <c r="L116" s="165"/>
      <c r="M116" s="173"/>
      <c r="N116" s="178"/>
      <c r="O116" s="173"/>
      <c r="P116" s="165"/>
    </row>
    <row r="117" spans="1:16" ht="12.5">
      <c r="A117" s="204"/>
      <c r="B117" s="205"/>
      <c r="C117" s="201"/>
      <c r="D117" s="201"/>
      <c r="E117" s="201" t="str">
        <f t="shared" si="1"/>
        <v/>
      </c>
      <c r="F117" s="60" t="str">
        <f t="shared" si="5"/>
        <v/>
      </c>
      <c r="G117" s="170" t="str">
        <f t="shared" si="6"/>
        <v/>
      </c>
      <c r="H117" s="206"/>
      <c r="I117" s="173"/>
      <c r="J117" s="178"/>
      <c r="K117" s="178"/>
      <c r="L117" s="165"/>
      <c r="M117" s="173"/>
      <c r="N117" s="178"/>
      <c r="O117" s="173"/>
      <c r="P117" s="165"/>
    </row>
    <row r="118" spans="1:16" ht="12.5">
      <c r="A118" s="204"/>
      <c r="B118" s="205"/>
      <c r="C118" s="201"/>
      <c r="D118" s="201"/>
      <c r="E118" s="201" t="str">
        <f t="shared" si="1"/>
        <v/>
      </c>
      <c r="F118" s="60" t="str">
        <f t="shared" si="5"/>
        <v/>
      </c>
      <c r="G118" s="170" t="str">
        <f t="shared" si="6"/>
        <v/>
      </c>
      <c r="H118" s="206"/>
      <c r="I118" s="173"/>
      <c r="J118" s="178"/>
      <c r="K118" s="178"/>
      <c r="L118" s="165"/>
      <c r="M118" s="173"/>
      <c r="N118" s="178"/>
      <c r="O118" s="173"/>
      <c r="P118" s="165"/>
    </row>
    <row r="119" spans="1:16" ht="12.5">
      <c r="A119" s="204"/>
      <c r="B119" s="205"/>
      <c r="C119" s="201"/>
      <c r="D119" s="201"/>
      <c r="E119" s="201" t="str">
        <f t="shared" si="1"/>
        <v/>
      </c>
      <c r="F119" s="60" t="str">
        <f t="shared" si="5"/>
        <v/>
      </c>
      <c r="G119" s="170" t="str">
        <f t="shared" si="6"/>
        <v/>
      </c>
      <c r="H119" s="206"/>
      <c r="I119" s="173"/>
      <c r="J119" s="178"/>
      <c r="K119" s="178"/>
      <c r="L119" s="165"/>
      <c r="M119" s="173"/>
      <c r="N119" s="178"/>
      <c r="O119" s="173"/>
      <c r="P119" s="165"/>
    </row>
    <row r="120" spans="1:16" ht="12.5">
      <c r="A120" s="204"/>
      <c r="B120" s="205"/>
      <c r="C120" s="201"/>
      <c r="D120" s="201"/>
      <c r="E120" s="201" t="str">
        <f t="shared" si="1"/>
        <v/>
      </c>
      <c r="F120" s="60" t="str">
        <f t="shared" si="5"/>
        <v/>
      </c>
      <c r="G120" s="170" t="str">
        <f t="shared" si="6"/>
        <v/>
      </c>
      <c r="H120" s="206"/>
      <c r="I120" s="173"/>
      <c r="J120" s="178"/>
      <c r="K120" s="178"/>
      <c r="L120" s="165"/>
      <c r="M120" s="173"/>
      <c r="N120" s="178"/>
      <c r="O120" s="173"/>
      <c r="P120" s="165"/>
    </row>
    <row r="121" spans="1:16" ht="12.5">
      <c r="A121" s="204"/>
      <c r="B121" s="205"/>
      <c r="C121" s="201"/>
      <c r="D121" s="201"/>
      <c r="E121" s="201" t="str">
        <f t="shared" si="1"/>
        <v/>
      </c>
      <c r="F121" s="60" t="str">
        <f t="shared" si="5"/>
        <v/>
      </c>
      <c r="G121" s="170" t="str">
        <f t="shared" si="6"/>
        <v/>
      </c>
      <c r="H121" s="206"/>
      <c r="I121" s="173"/>
      <c r="J121" s="178"/>
      <c r="K121" s="178"/>
      <c r="L121" s="165"/>
      <c r="M121" s="173"/>
      <c r="N121" s="178"/>
      <c r="O121" s="173"/>
      <c r="P121" s="165"/>
    </row>
    <row r="122" spans="1:16" ht="12.5">
      <c r="A122" s="204"/>
      <c r="B122" s="205"/>
      <c r="C122" s="201"/>
      <c r="D122" s="201"/>
      <c r="E122" s="201" t="str">
        <f t="shared" si="1"/>
        <v/>
      </c>
      <c r="F122" s="60" t="str">
        <f t="shared" si="5"/>
        <v/>
      </c>
      <c r="G122" s="170" t="str">
        <f t="shared" si="6"/>
        <v/>
      </c>
      <c r="H122" s="206"/>
      <c r="I122" s="173"/>
      <c r="J122" s="178"/>
      <c r="K122" s="178"/>
      <c r="L122" s="165"/>
      <c r="M122" s="173"/>
      <c r="N122" s="178"/>
      <c r="O122" s="173"/>
      <c r="P122" s="165"/>
    </row>
    <row r="123" spans="1:16" ht="12.5">
      <c r="A123" s="204"/>
      <c r="B123" s="205"/>
      <c r="C123" s="201"/>
      <c r="D123" s="201"/>
      <c r="E123" s="201" t="str">
        <f t="shared" si="1"/>
        <v/>
      </c>
      <c r="F123" s="60" t="str">
        <f t="shared" si="5"/>
        <v/>
      </c>
      <c r="G123" s="170" t="str">
        <f t="shared" si="6"/>
        <v/>
      </c>
      <c r="H123" s="206"/>
      <c r="I123" s="173"/>
      <c r="J123" s="178"/>
      <c r="K123" s="178"/>
      <c r="L123" s="165"/>
      <c r="M123" s="173"/>
      <c r="N123" s="178"/>
      <c r="O123" s="173"/>
      <c r="P123" s="165"/>
    </row>
    <row r="124" spans="1:16" ht="12.5">
      <c r="A124" s="204"/>
      <c r="B124" s="205"/>
      <c r="C124" s="201"/>
      <c r="D124" s="201"/>
      <c r="E124" s="201" t="str">
        <f t="shared" si="1"/>
        <v/>
      </c>
      <c r="F124" s="60" t="str">
        <f t="shared" si="5"/>
        <v/>
      </c>
      <c r="G124" s="170" t="str">
        <f t="shared" si="6"/>
        <v/>
      </c>
      <c r="H124" s="206"/>
      <c r="I124" s="173"/>
      <c r="J124" s="178"/>
      <c r="K124" s="178"/>
      <c r="L124" s="165"/>
      <c r="M124" s="173"/>
      <c r="N124" s="178"/>
      <c r="O124" s="173"/>
      <c r="P124" s="165"/>
    </row>
    <row r="125" spans="1:16" ht="12.5">
      <c r="A125" s="204"/>
      <c r="B125" s="205"/>
      <c r="C125" s="201"/>
      <c r="D125" s="201"/>
      <c r="E125" s="201" t="str">
        <f t="shared" si="1"/>
        <v/>
      </c>
      <c r="F125" s="60" t="str">
        <f t="shared" si="5"/>
        <v/>
      </c>
      <c r="G125" s="170" t="str">
        <f t="shared" si="6"/>
        <v/>
      </c>
      <c r="H125" s="206"/>
      <c r="I125" s="173"/>
      <c r="J125" s="178"/>
      <c r="K125" s="178"/>
      <c r="L125" s="165"/>
      <c r="M125" s="173"/>
      <c r="N125" s="178"/>
      <c r="O125" s="173"/>
      <c r="P125" s="165"/>
    </row>
    <row r="126" spans="1:16" ht="12.5">
      <c r="A126" s="204"/>
      <c r="B126" s="205"/>
      <c r="C126" s="201"/>
      <c r="D126" s="201"/>
      <c r="E126" s="201" t="str">
        <f t="shared" si="1"/>
        <v/>
      </c>
      <c r="F126" s="60" t="str">
        <f t="shared" si="5"/>
        <v/>
      </c>
      <c r="G126" s="170" t="str">
        <f t="shared" si="6"/>
        <v/>
      </c>
      <c r="H126" s="206"/>
      <c r="I126" s="173"/>
      <c r="J126" s="178"/>
      <c r="K126" s="178"/>
      <c r="L126" s="165"/>
      <c r="M126" s="173"/>
      <c r="N126" s="178"/>
      <c r="O126" s="173"/>
      <c r="P126" s="165"/>
    </row>
    <row r="127" spans="1:16" ht="12.5">
      <c r="A127" s="204"/>
      <c r="B127" s="205"/>
      <c r="C127" s="201"/>
      <c r="D127" s="201"/>
      <c r="E127" s="201" t="str">
        <f t="shared" si="1"/>
        <v/>
      </c>
      <c r="F127" s="60" t="str">
        <f t="shared" si="5"/>
        <v/>
      </c>
      <c r="G127" s="170" t="str">
        <f t="shared" si="6"/>
        <v/>
      </c>
      <c r="H127" s="206"/>
      <c r="I127" s="173"/>
      <c r="J127" s="178"/>
      <c r="K127" s="178"/>
      <c r="L127" s="165"/>
      <c r="M127" s="173"/>
      <c r="N127" s="178"/>
      <c r="O127" s="173"/>
      <c r="P127" s="165"/>
    </row>
    <row r="128" spans="1:16" ht="12.5">
      <c r="A128" s="204"/>
      <c r="B128" s="205"/>
      <c r="C128" s="201"/>
      <c r="D128" s="201"/>
      <c r="E128" s="201" t="str">
        <f t="shared" si="1"/>
        <v/>
      </c>
      <c r="F128" s="60" t="str">
        <f t="shared" si="5"/>
        <v/>
      </c>
      <c r="G128" s="170" t="str">
        <f t="shared" si="6"/>
        <v/>
      </c>
      <c r="H128" s="206"/>
      <c r="I128" s="173"/>
      <c r="J128" s="178"/>
      <c r="K128" s="178"/>
      <c r="L128" s="165"/>
      <c r="M128" s="173"/>
      <c r="N128" s="178"/>
      <c r="O128" s="173"/>
      <c r="P128" s="165"/>
    </row>
    <row r="129" spans="1:16" ht="12.5">
      <c r="A129" s="204"/>
      <c r="B129" s="205"/>
      <c r="C129" s="201"/>
      <c r="D129" s="201"/>
      <c r="E129" s="201" t="str">
        <f t="shared" si="1"/>
        <v/>
      </c>
      <c r="F129" s="60" t="str">
        <f t="shared" si="5"/>
        <v/>
      </c>
      <c r="G129" s="170" t="str">
        <f t="shared" si="6"/>
        <v/>
      </c>
      <c r="H129" s="206"/>
      <c r="I129" s="173"/>
      <c r="J129" s="178"/>
      <c r="K129" s="178"/>
      <c r="L129" s="165"/>
      <c r="M129" s="173"/>
      <c r="N129" s="178"/>
      <c r="O129" s="173"/>
      <c r="P129" s="165"/>
    </row>
    <row r="130" spans="1:16" ht="12.5">
      <c r="A130" s="204"/>
      <c r="B130" s="205"/>
      <c r="C130" s="201"/>
      <c r="D130" s="201"/>
      <c r="E130" s="201" t="str">
        <f t="shared" si="1"/>
        <v/>
      </c>
      <c r="F130" s="60" t="str">
        <f t="shared" si="5"/>
        <v/>
      </c>
      <c r="G130" s="170" t="str">
        <f t="shared" si="6"/>
        <v/>
      </c>
      <c r="H130" s="206"/>
      <c r="I130" s="173"/>
      <c r="J130" s="178"/>
      <c r="K130" s="178"/>
      <c r="L130" s="165"/>
      <c r="M130" s="173"/>
      <c r="N130" s="178"/>
      <c r="O130" s="173"/>
      <c r="P130" s="165"/>
    </row>
    <row r="131" spans="1:16" ht="12.5">
      <c r="A131" s="204"/>
      <c r="B131" s="205"/>
      <c r="C131" s="201"/>
      <c r="D131" s="201"/>
      <c r="E131" s="201" t="str">
        <f t="shared" si="1"/>
        <v/>
      </c>
      <c r="F131" s="60" t="str">
        <f t="shared" si="5"/>
        <v/>
      </c>
      <c r="G131" s="170" t="str">
        <f t="shared" si="6"/>
        <v/>
      </c>
      <c r="H131" s="206"/>
      <c r="I131" s="173"/>
      <c r="J131" s="178"/>
      <c r="K131" s="178"/>
      <c r="L131" s="165"/>
      <c r="M131" s="173"/>
      <c r="N131" s="178"/>
      <c r="O131" s="173"/>
      <c r="P131" s="165"/>
    </row>
    <row r="132" spans="1:16" ht="12.5">
      <c r="A132" s="204"/>
      <c r="B132" s="205"/>
      <c r="C132" s="201"/>
      <c r="D132" s="201"/>
      <c r="E132" s="201" t="str">
        <f t="shared" si="1"/>
        <v/>
      </c>
      <c r="F132" s="60" t="str">
        <f t="shared" si="5"/>
        <v/>
      </c>
      <c r="G132" s="170" t="str">
        <f t="shared" si="6"/>
        <v/>
      </c>
      <c r="H132" s="206"/>
      <c r="I132" s="173"/>
      <c r="J132" s="178"/>
      <c r="K132" s="178"/>
      <c r="L132" s="165"/>
      <c r="M132" s="173"/>
      <c r="N132" s="178"/>
      <c r="O132" s="173"/>
      <c r="P132" s="165"/>
    </row>
    <row r="133" spans="1:16" ht="12.5">
      <c r="A133" s="204"/>
      <c r="B133" s="205"/>
      <c r="C133" s="201"/>
      <c r="D133" s="201"/>
      <c r="E133" s="201" t="str">
        <f t="shared" si="1"/>
        <v/>
      </c>
      <c r="F133" s="60" t="str">
        <f t="shared" si="5"/>
        <v/>
      </c>
      <c r="G133" s="170" t="str">
        <f t="shared" si="6"/>
        <v/>
      </c>
      <c r="H133" s="206"/>
      <c r="I133" s="173"/>
      <c r="J133" s="178"/>
      <c r="K133" s="178"/>
      <c r="L133" s="165"/>
      <c r="M133" s="173"/>
      <c r="N133" s="178"/>
      <c r="O133" s="173"/>
      <c r="P133" s="165"/>
    </row>
    <row r="134" spans="1:16" ht="12.5">
      <c r="A134" s="204"/>
      <c r="B134" s="205"/>
      <c r="C134" s="201"/>
      <c r="D134" s="201"/>
      <c r="E134" s="201" t="str">
        <f t="shared" si="1"/>
        <v/>
      </c>
      <c r="F134" s="60" t="str">
        <f t="shared" si="5"/>
        <v/>
      </c>
      <c r="G134" s="170" t="str">
        <f t="shared" si="6"/>
        <v/>
      </c>
      <c r="H134" s="206"/>
      <c r="I134" s="173"/>
      <c r="J134" s="178"/>
      <c r="K134" s="178"/>
      <c r="L134" s="165"/>
      <c r="M134" s="173"/>
      <c r="N134" s="178"/>
      <c r="O134" s="173"/>
      <c r="P134" s="165"/>
    </row>
    <row r="135" spans="1:16" ht="12.5">
      <c r="A135" s="204"/>
      <c r="B135" s="205"/>
      <c r="C135" s="201"/>
      <c r="D135" s="201"/>
      <c r="E135" s="201" t="str">
        <f t="shared" si="1"/>
        <v/>
      </c>
      <c r="F135" s="60" t="str">
        <f t="shared" ref="F135:F198" si="7">IF(NOT(ISBLANK($K135)),itemClassificationScheme,"")</f>
        <v/>
      </c>
      <c r="G135" s="170" t="str">
        <f t="shared" ref="G135:G198" si="8">IF(NOT(ISBLANK($P135)),currency,"")</f>
        <v/>
      </c>
      <c r="H135" s="206"/>
      <c r="I135" s="173"/>
      <c r="J135" s="178"/>
      <c r="K135" s="178"/>
      <c r="L135" s="165"/>
      <c r="M135" s="173"/>
      <c r="N135" s="178"/>
      <c r="O135" s="173"/>
      <c r="P135" s="165"/>
    </row>
    <row r="136" spans="1:16" ht="12.5">
      <c r="A136" s="204"/>
      <c r="B136" s="205"/>
      <c r="C136" s="201"/>
      <c r="D136" s="201"/>
      <c r="E136" s="201" t="str">
        <f t="shared" si="1"/>
        <v/>
      </c>
      <c r="F136" s="60" t="str">
        <f t="shared" si="7"/>
        <v/>
      </c>
      <c r="G136" s="170" t="str">
        <f t="shared" si="8"/>
        <v/>
      </c>
      <c r="H136" s="206"/>
      <c r="I136" s="173"/>
      <c r="J136" s="178"/>
      <c r="K136" s="178"/>
      <c r="L136" s="165"/>
      <c r="M136" s="173"/>
      <c r="N136" s="178"/>
      <c r="O136" s="173"/>
      <c r="P136" s="165"/>
    </row>
    <row r="137" spans="1:16" ht="12.5">
      <c r="A137" s="204"/>
      <c r="B137" s="205"/>
      <c r="C137" s="201"/>
      <c r="D137" s="201"/>
      <c r="E137" s="201" t="str">
        <f t="shared" si="1"/>
        <v/>
      </c>
      <c r="F137" s="60" t="str">
        <f t="shared" si="7"/>
        <v/>
      </c>
      <c r="G137" s="170" t="str">
        <f t="shared" si="8"/>
        <v/>
      </c>
      <c r="H137" s="206"/>
      <c r="I137" s="173"/>
      <c r="J137" s="178"/>
      <c r="K137" s="178"/>
      <c r="L137" s="165"/>
      <c r="M137" s="173"/>
      <c r="N137" s="178"/>
      <c r="O137" s="173"/>
      <c r="P137" s="165"/>
    </row>
    <row r="138" spans="1:16" ht="12.5">
      <c r="A138" s="204"/>
      <c r="B138" s="205"/>
      <c r="C138" s="201"/>
      <c r="D138" s="201"/>
      <c r="E138" s="201" t="str">
        <f t="shared" si="1"/>
        <v/>
      </c>
      <c r="F138" s="60" t="str">
        <f t="shared" si="7"/>
        <v/>
      </c>
      <c r="G138" s="170" t="str">
        <f t="shared" si="8"/>
        <v/>
      </c>
      <c r="H138" s="206"/>
      <c r="I138" s="173"/>
      <c r="J138" s="178"/>
      <c r="K138" s="178"/>
      <c r="L138" s="165"/>
      <c r="M138" s="173"/>
      <c r="N138" s="178"/>
      <c r="O138" s="173"/>
      <c r="P138" s="165"/>
    </row>
    <row r="139" spans="1:16" ht="12.5">
      <c r="A139" s="204"/>
      <c r="B139" s="205"/>
      <c r="C139" s="201"/>
      <c r="D139" s="201"/>
      <c r="E139" s="201" t="str">
        <f t="shared" si="1"/>
        <v/>
      </c>
      <c r="F139" s="60" t="str">
        <f t="shared" si="7"/>
        <v/>
      </c>
      <c r="G139" s="170" t="str">
        <f t="shared" si="8"/>
        <v/>
      </c>
      <c r="H139" s="206"/>
      <c r="I139" s="173"/>
      <c r="J139" s="178"/>
      <c r="K139" s="178"/>
      <c r="L139" s="165"/>
      <c r="M139" s="173"/>
      <c r="N139" s="178"/>
      <c r="O139" s="173"/>
      <c r="P139" s="165"/>
    </row>
    <row r="140" spans="1:16" ht="12.5">
      <c r="A140" s="204"/>
      <c r="B140" s="205"/>
      <c r="C140" s="201"/>
      <c r="D140" s="201"/>
      <c r="E140" s="201" t="str">
        <f t="shared" si="1"/>
        <v/>
      </c>
      <c r="F140" s="60" t="str">
        <f t="shared" si="7"/>
        <v/>
      </c>
      <c r="G140" s="170" t="str">
        <f t="shared" si="8"/>
        <v/>
      </c>
      <c r="H140" s="206"/>
      <c r="I140" s="173"/>
      <c r="J140" s="178"/>
      <c r="K140" s="178"/>
      <c r="L140" s="165"/>
      <c r="M140" s="173"/>
      <c r="N140" s="178"/>
      <c r="O140" s="173"/>
      <c r="P140" s="165"/>
    </row>
    <row r="141" spans="1:16" ht="12.5">
      <c r="A141" s="204"/>
      <c r="B141" s="205"/>
      <c r="C141" s="201"/>
      <c r="D141" s="201"/>
      <c r="E141" s="201" t="str">
        <f t="shared" si="1"/>
        <v/>
      </c>
      <c r="F141" s="60" t="str">
        <f t="shared" si="7"/>
        <v/>
      </c>
      <c r="G141" s="170" t="str">
        <f t="shared" si="8"/>
        <v/>
      </c>
      <c r="H141" s="206"/>
      <c r="I141" s="173"/>
      <c r="J141" s="178"/>
      <c r="K141" s="178"/>
      <c r="L141" s="165"/>
      <c r="M141" s="173"/>
      <c r="N141" s="178"/>
      <c r="O141" s="173"/>
      <c r="P141" s="165"/>
    </row>
    <row r="142" spans="1:16" ht="12.5">
      <c r="A142" s="204"/>
      <c r="B142" s="205"/>
      <c r="C142" s="201"/>
      <c r="D142" s="201"/>
      <c r="E142" s="201" t="str">
        <f t="shared" si="1"/>
        <v/>
      </c>
      <c r="F142" s="60" t="str">
        <f t="shared" si="7"/>
        <v/>
      </c>
      <c r="G142" s="170" t="str">
        <f t="shared" si="8"/>
        <v/>
      </c>
      <c r="H142" s="206"/>
      <c r="I142" s="173"/>
      <c r="J142" s="178"/>
      <c r="K142" s="178"/>
      <c r="L142" s="165"/>
      <c r="M142" s="173"/>
      <c r="N142" s="178"/>
      <c r="O142" s="173"/>
      <c r="P142" s="165"/>
    </row>
    <row r="143" spans="1:16" ht="12.5">
      <c r="A143" s="204"/>
      <c r="B143" s="205"/>
      <c r="C143" s="201"/>
      <c r="D143" s="201"/>
      <c r="E143" s="201" t="str">
        <f t="shared" si="1"/>
        <v/>
      </c>
      <c r="F143" s="60" t="str">
        <f t="shared" si="7"/>
        <v/>
      </c>
      <c r="G143" s="170" t="str">
        <f t="shared" si="8"/>
        <v/>
      </c>
      <c r="H143" s="206"/>
      <c r="I143" s="173"/>
      <c r="J143" s="178"/>
      <c r="K143" s="178"/>
      <c r="L143" s="165"/>
      <c r="M143" s="173"/>
      <c r="N143" s="178"/>
      <c r="O143" s="173"/>
      <c r="P143" s="165"/>
    </row>
    <row r="144" spans="1:16" ht="12.5">
      <c r="A144" s="204"/>
      <c r="B144" s="205"/>
      <c r="C144" s="201"/>
      <c r="D144" s="201"/>
      <c r="E144" s="201" t="str">
        <f t="shared" si="1"/>
        <v/>
      </c>
      <c r="F144" s="60" t="str">
        <f t="shared" si="7"/>
        <v/>
      </c>
      <c r="G144" s="170" t="str">
        <f t="shared" si="8"/>
        <v/>
      </c>
      <c r="H144" s="206"/>
      <c r="I144" s="173"/>
      <c r="J144" s="178"/>
      <c r="K144" s="178"/>
      <c r="L144" s="165"/>
      <c r="M144" s="173"/>
      <c r="N144" s="178"/>
      <c r="O144" s="173"/>
      <c r="P144" s="165"/>
    </row>
    <row r="145" spans="1:16" ht="12.5">
      <c r="A145" s="204"/>
      <c r="B145" s="205"/>
      <c r="C145" s="201"/>
      <c r="D145" s="201"/>
      <c r="E145" s="201" t="str">
        <f t="shared" si="1"/>
        <v/>
      </c>
      <c r="F145" s="60" t="str">
        <f t="shared" si="7"/>
        <v/>
      </c>
      <c r="G145" s="170" t="str">
        <f t="shared" si="8"/>
        <v/>
      </c>
      <c r="H145" s="206"/>
      <c r="I145" s="173"/>
      <c r="J145" s="178"/>
      <c r="K145" s="178"/>
      <c r="L145" s="165"/>
      <c r="M145" s="173"/>
      <c r="N145" s="178"/>
      <c r="O145" s="173"/>
      <c r="P145" s="165"/>
    </row>
    <row r="146" spans="1:16" ht="12.5">
      <c r="A146" s="204"/>
      <c r="B146" s="205"/>
      <c r="C146" s="201"/>
      <c r="D146" s="201"/>
      <c r="E146" s="201" t="str">
        <f t="shared" si="1"/>
        <v/>
      </c>
      <c r="F146" s="60" t="str">
        <f t="shared" si="7"/>
        <v/>
      </c>
      <c r="G146" s="170" t="str">
        <f t="shared" si="8"/>
        <v/>
      </c>
      <c r="H146" s="206"/>
      <c r="I146" s="173"/>
      <c r="J146" s="178"/>
      <c r="K146" s="178"/>
      <c r="L146" s="165"/>
      <c r="M146" s="173"/>
      <c r="N146" s="178"/>
      <c r="O146" s="173"/>
      <c r="P146" s="165"/>
    </row>
    <row r="147" spans="1:16" ht="12.5">
      <c r="A147" s="204"/>
      <c r="B147" s="205"/>
      <c r="C147" s="201"/>
      <c r="D147" s="201"/>
      <c r="E147" s="201" t="str">
        <f t="shared" si="1"/>
        <v/>
      </c>
      <c r="F147" s="60" t="str">
        <f t="shared" si="7"/>
        <v/>
      </c>
      <c r="G147" s="170" t="str">
        <f t="shared" si="8"/>
        <v/>
      </c>
      <c r="H147" s="206"/>
      <c r="I147" s="173"/>
      <c r="J147" s="178"/>
      <c r="K147" s="178"/>
      <c r="L147" s="165"/>
      <c r="M147" s="173"/>
      <c r="N147" s="178"/>
      <c r="O147" s="173"/>
      <c r="P147" s="165"/>
    </row>
    <row r="148" spans="1:16" ht="12.5">
      <c r="A148" s="204"/>
      <c r="B148" s="205"/>
      <c r="C148" s="201"/>
      <c r="D148" s="201"/>
      <c r="E148" s="201" t="str">
        <f t="shared" si="1"/>
        <v/>
      </c>
      <c r="F148" s="60" t="str">
        <f t="shared" si="7"/>
        <v/>
      </c>
      <c r="G148" s="170" t="str">
        <f t="shared" si="8"/>
        <v/>
      </c>
      <c r="H148" s="206"/>
      <c r="I148" s="173"/>
      <c r="J148" s="178"/>
      <c r="K148" s="178"/>
      <c r="L148" s="165"/>
      <c r="M148" s="173"/>
      <c r="N148" s="178"/>
      <c r="O148" s="173"/>
      <c r="P148" s="165"/>
    </row>
    <row r="149" spans="1:16" ht="12.5">
      <c r="A149" s="204"/>
      <c r="B149" s="205"/>
      <c r="C149" s="201"/>
      <c r="D149" s="201"/>
      <c r="E149" s="201" t="str">
        <f t="shared" si="1"/>
        <v/>
      </c>
      <c r="F149" s="60" t="str">
        <f t="shared" si="7"/>
        <v/>
      </c>
      <c r="G149" s="170" t="str">
        <f t="shared" si="8"/>
        <v/>
      </c>
      <c r="H149" s="206"/>
      <c r="I149" s="173"/>
      <c r="J149" s="178"/>
      <c r="K149" s="178"/>
      <c r="L149" s="165"/>
      <c r="M149" s="173"/>
      <c r="N149" s="178"/>
      <c r="O149" s="173"/>
      <c r="P149" s="165"/>
    </row>
    <row r="150" spans="1:16" ht="12.5">
      <c r="A150" s="204"/>
      <c r="B150" s="205"/>
      <c r="C150" s="201"/>
      <c r="D150" s="201"/>
      <c r="E150" s="201" t="str">
        <f t="shared" si="1"/>
        <v/>
      </c>
      <c r="F150" s="60" t="str">
        <f t="shared" si="7"/>
        <v/>
      </c>
      <c r="G150" s="170" t="str">
        <f t="shared" si="8"/>
        <v/>
      </c>
      <c r="H150" s="206"/>
      <c r="I150" s="173"/>
      <c r="J150" s="178"/>
      <c r="K150" s="178"/>
      <c r="L150" s="165"/>
      <c r="M150" s="173"/>
      <c r="N150" s="178"/>
      <c r="O150" s="173"/>
      <c r="P150" s="165"/>
    </row>
    <row r="151" spans="1:16" ht="12.5">
      <c r="A151" s="204"/>
      <c r="B151" s="205"/>
      <c r="C151" s="201"/>
      <c r="D151" s="201"/>
      <c r="E151" s="201" t="str">
        <f t="shared" si="1"/>
        <v/>
      </c>
      <c r="F151" s="60" t="str">
        <f t="shared" si="7"/>
        <v/>
      </c>
      <c r="G151" s="170" t="str">
        <f t="shared" si="8"/>
        <v/>
      </c>
      <c r="H151" s="206"/>
      <c r="I151" s="173"/>
      <c r="J151" s="178"/>
      <c r="K151" s="178"/>
      <c r="L151" s="165"/>
      <c r="M151" s="173"/>
      <c r="N151" s="178"/>
      <c r="O151" s="173"/>
      <c r="P151" s="165"/>
    </row>
    <row r="152" spans="1:16" ht="12.5">
      <c r="A152" s="204"/>
      <c r="B152" s="205"/>
      <c r="C152" s="201"/>
      <c r="D152" s="201"/>
      <c r="E152" s="201" t="str">
        <f t="shared" si="1"/>
        <v/>
      </c>
      <c r="F152" s="60" t="str">
        <f t="shared" si="7"/>
        <v/>
      </c>
      <c r="G152" s="170" t="str">
        <f t="shared" si="8"/>
        <v/>
      </c>
      <c r="H152" s="206"/>
      <c r="I152" s="173"/>
      <c r="J152" s="178"/>
      <c r="K152" s="178"/>
      <c r="L152" s="165"/>
      <c r="M152" s="173"/>
      <c r="N152" s="178"/>
      <c r="O152" s="173"/>
      <c r="P152" s="165"/>
    </row>
    <row r="153" spans="1:16" ht="12.5">
      <c r="A153" s="204"/>
      <c r="B153" s="205"/>
      <c r="C153" s="201"/>
      <c r="D153" s="201"/>
      <c r="E153" s="201" t="str">
        <f t="shared" si="1"/>
        <v/>
      </c>
      <c r="F153" s="60" t="str">
        <f t="shared" si="7"/>
        <v/>
      </c>
      <c r="G153" s="170" t="str">
        <f t="shared" si="8"/>
        <v/>
      </c>
      <c r="H153" s="206"/>
      <c r="I153" s="173"/>
      <c r="J153" s="178"/>
      <c r="K153" s="178"/>
      <c r="L153" s="165"/>
      <c r="M153" s="173"/>
      <c r="N153" s="178"/>
      <c r="O153" s="173"/>
      <c r="P153" s="165"/>
    </row>
    <row r="154" spans="1:16" ht="12.5">
      <c r="A154" s="204"/>
      <c r="B154" s="205"/>
      <c r="C154" s="201"/>
      <c r="D154" s="201"/>
      <c r="E154" s="201" t="str">
        <f t="shared" si="1"/>
        <v/>
      </c>
      <c r="F154" s="60" t="str">
        <f t="shared" si="7"/>
        <v/>
      </c>
      <c r="G154" s="170" t="str">
        <f t="shared" si="8"/>
        <v/>
      </c>
      <c r="H154" s="206"/>
      <c r="I154" s="173"/>
      <c r="J154" s="178"/>
      <c r="K154" s="178"/>
      <c r="L154" s="165"/>
      <c r="M154" s="173"/>
      <c r="N154" s="178"/>
      <c r="O154" s="173"/>
      <c r="P154" s="165"/>
    </row>
    <row r="155" spans="1:16" ht="12.5">
      <c r="A155" s="204"/>
      <c r="B155" s="205"/>
      <c r="C155" s="201"/>
      <c r="D155" s="201"/>
      <c r="E155" s="201" t="str">
        <f t="shared" si="1"/>
        <v/>
      </c>
      <c r="F155" s="60" t="str">
        <f t="shared" si="7"/>
        <v/>
      </c>
      <c r="G155" s="170" t="str">
        <f t="shared" si="8"/>
        <v/>
      </c>
      <c r="H155" s="206"/>
      <c r="I155" s="173"/>
      <c r="J155" s="178"/>
      <c r="K155" s="178"/>
      <c r="L155" s="165"/>
      <c r="M155" s="173"/>
      <c r="N155" s="178"/>
      <c r="O155" s="173"/>
      <c r="P155" s="165"/>
    </row>
    <row r="156" spans="1:16" ht="12.5">
      <c r="A156" s="204"/>
      <c r="B156" s="205"/>
      <c r="C156" s="201"/>
      <c r="D156" s="201"/>
      <c r="E156" s="201" t="str">
        <f t="shared" si="1"/>
        <v/>
      </c>
      <c r="F156" s="60" t="str">
        <f t="shared" si="7"/>
        <v/>
      </c>
      <c r="G156" s="170" t="str">
        <f t="shared" si="8"/>
        <v/>
      </c>
      <c r="H156" s="206"/>
      <c r="I156" s="173"/>
      <c r="J156" s="178"/>
      <c r="K156" s="178"/>
      <c r="L156" s="165"/>
      <c r="M156" s="173"/>
      <c r="N156" s="178"/>
      <c r="O156" s="173"/>
      <c r="P156" s="165"/>
    </row>
    <row r="157" spans="1:16" ht="12.5">
      <c r="A157" s="204"/>
      <c r="B157" s="205"/>
      <c r="C157" s="201"/>
      <c r="D157" s="201"/>
      <c r="E157" s="201" t="str">
        <f t="shared" si="1"/>
        <v/>
      </c>
      <c r="F157" s="60" t="str">
        <f t="shared" si="7"/>
        <v/>
      </c>
      <c r="G157" s="170" t="str">
        <f t="shared" si="8"/>
        <v/>
      </c>
      <c r="H157" s="206"/>
      <c r="I157" s="173"/>
      <c r="J157" s="178"/>
      <c r="K157" s="178"/>
      <c r="L157" s="165"/>
      <c r="M157" s="173"/>
      <c r="N157" s="178"/>
      <c r="O157" s="173"/>
      <c r="P157" s="165"/>
    </row>
    <row r="158" spans="1:16" ht="12.5">
      <c r="A158" s="204"/>
      <c r="B158" s="205"/>
      <c r="C158" s="201"/>
      <c r="D158" s="201"/>
      <c r="E158" s="201" t="str">
        <f t="shared" si="1"/>
        <v/>
      </c>
      <c r="F158" s="60" t="str">
        <f t="shared" si="7"/>
        <v/>
      </c>
      <c r="G158" s="170" t="str">
        <f t="shared" si="8"/>
        <v/>
      </c>
      <c r="H158" s="206"/>
      <c r="I158" s="173"/>
      <c r="J158" s="178"/>
      <c r="K158" s="178"/>
      <c r="L158" s="165"/>
      <c r="M158" s="173"/>
      <c r="N158" s="178"/>
      <c r="O158" s="173"/>
      <c r="P158" s="165"/>
    </row>
    <row r="159" spans="1:16" ht="12.5">
      <c r="A159" s="204"/>
      <c r="B159" s="205"/>
      <c r="C159" s="201"/>
      <c r="D159" s="201"/>
      <c r="E159" s="201" t="str">
        <f t="shared" si="1"/>
        <v/>
      </c>
      <c r="F159" s="60" t="str">
        <f t="shared" si="7"/>
        <v/>
      </c>
      <c r="G159" s="170" t="str">
        <f t="shared" si="8"/>
        <v/>
      </c>
      <c r="H159" s="206"/>
      <c r="I159" s="173"/>
      <c r="J159" s="178"/>
      <c r="K159" s="178"/>
      <c r="L159" s="165"/>
      <c r="M159" s="173"/>
      <c r="N159" s="178"/>
      <c r="O159" s="173"/>
      <c r="P159" s="165"/>
    </row>
    <row r="160" spans="1:16" ht="12.5">
      <c r="A160" s="204"/>
      <c r="B160" s="205"/>
      <c r="C160" s="201"/>
      <c r="D160" s="201"/>
      <c r="E160" s="201" t="str">
        <f t="shared" si="1"/>
        <v/>
      </c>
      <c r="F160" s="60" t="str">
        <f t="shared" si="7"/>
        <v/>
      </c>
      <c r="G160" s="170" t="str">
        <f t="shared" si="8"/>
        <v/>
      </c>
      <c r="H160" s="206"/>
      <c r="I160" s="173"/>
      <c r="J160" s="178"/>
      <c r="K160" s="178"/>
      <c r="L160" s="165"/>
      <c r="M160" s="173"/>
      <c r="N160" s="178"/>
      <c r="O160" s="173"/>
      <c r="P160" s="165"/>
    </row>
    <row r="161" spans="1:16" ht="12.5">
      <c r="A161" s="204"/>
      <c r="B161" s="205"/>
      <c r="C161" s="201"/>
      <c r="D161" s="201"/>
      <c r="E161" s="201" t="str">
        <f t="shared" si="1"/>
        <v/>
      </c>
      <c r="F161" s="60" t="str">
        <f t="shared" si="7"/>
        <v/>
      </c>
      <c r="G161" s="170" t="str">
        <f t="shared" si="8"/>
        <v/>
      </c>
      <c r="H161" s="206"/>
      <c r="I161" s="173"/>
      <c r="J161" s="178"/>
      <c r="K161" s="178"/>
      <c r="L161" s="165"/>
      <c r="M161" s="173"/>
      <c r="N161" s="178"/>
      <c r="O161" s="173"/>
      <c r="P161" s="165"/>
    </row>
    <row r="162" spans="1:16" ht="12.5">
      <c r="A162" s="204"/>
      <c r="B162" s="205"/>
      <c r="C162" s="201"/>
      <c r="D162" s="201"/>
      <c r="E162" s="201" t="str">
        <f t="shared" si="1"/>
        <v/>
      </c>
      <c r="F162" s="60" t="str">
        <f t="shared" si="7"/>
        <v/>
      </c>
      <c r="G162" s="170" t="str">
        <f t="shared" si="8"/>
        <v/>
      </c>
      <c r="H162" s="206"/>
      <c r="I162" s="173"/>
      <c r="J162" s="178"/>
      <c r="K162" s="178"/>
      <c r="L162" s="165"/>
      <c r="M162" s="173"/>
      <c r="N162" s="178"/>
      <c r="O162" s="173"/>
      <c r="P162" s="165"/>
    </row>
    <row r="163" spans="1:16" ht="12.5">
      <c r="A163" s="204"/>
      <c r="B163" s="205"/>
      <c r="C163" s="201"/>
      <c r="D163" s="201"/>
      <c r="E163" s="201" t="str">
        <f t="shared" si="1"/>
        <v/>
      </c>
      <c r="F163" s="60" t="str">
        <f t="shared" si="7"/>
        <v/>
      </c>
      <c r="G163" s="170" t="str">
        <f t="shared" si="8"/>
        <v/>
      </c>
      <c r="H163" s="206"/>
      <c r="I163" s="173"/>
      <c r="J163" s="178"/>
      <c r="K163" s="178"/>
      <c r="L163" s="165"/>
      <c r="M163" s="173"/>
      <c r="N163" s="178"/>
      <c r="O163" s="173"/>
      <c r="P163" s="165"/>
    </row>
    <row r="164" spans="1:16" ht="12.5">
      <c r="A164" s="204"/>
      <c r="B164" s="205"/>
      <c r="C164" s="201"/>
      <c r="D164" s="201"/>
      <c r="E164" s="201" t="str">
        <f t="shared" si="1"/>
        <v/>
      </c>
      <c r="F164" s="60" t="str">
        <f t="shared" si="7"/>
        <v/>
      </c>
      <c r="G164" s="170" t="str">
        <f t="shared" si="8"/>
        <v/>
      </c>
      <c r="H164" s="206"/>
      <c r="I164" s="173"/>
      <c r="J164" s="178"/>
      <c r="K164" s="178"/>
      <c r="L164" s="165"/>
      <c r="M164" s="173"/>
      <c r="N164" s="178"/>
      <c r="O164" s="173"/>
      <c r="P164" s="165"/>
    </row>
    <row r="165" spans="1:16" ht="12.5">
      <c r="A165" s="204"/>
      <c r="B165" s="205"/>
      <c r="C165" s="201"/>
      <c r="D165" s="201"/>
      <c r="E165" s="201" t="str">
        <f t="shared" si="1"/>
        <v/>
      </c>
      <c r="F165" s="60" t="str">
        <f t="shared" si="7"/>
        <v/>
      </c>
      <c r="G165" s="170" t="str">
        <f t="shared" si="8"/>
        <v/>
      </c>
      <c r="H165" s="206"/>
      <c r="I165" s="173"/>
      <c r="J165" s="178"/>
      <c r="K165" s="178"/>
      <c r="L165" s="165"/>
      <c r="M165" s="173"/>
      <c r="N165" s="178"/>
      <c r="O165" s="173"/>
      <c r="P165" s="165"/>
    </row>
    <row r="166" spans="1:16" ht="12.5">
      <c r="A166" s="204"/>
      <c r="B166" s="205"/>
      <c r="C166" s="201"/>
      <c r="D166" s="201"/>
      <c r="E166" s="201" t="str">
        <f t="shared" si="1"/>
        <v/>
      </c>
      <c r="F166" s="60" t="str">
        <f t="shared" si="7"/>
        <v/>
      </c>
      <c r="G166" s="170" t="str">
        <f t="shared" si="8"/>
        <v/>
      </c>
      <c r="H166" s="206"/>
      <c r="I166" s="173"/>
      <c r="J166" s="178"/>
      <c r="K166" s="178"/>
      <c r="L166" s="165"/>
      <c r="M166" s="173"/>
      <c r="N166" s="178"/>
      <c r="O166" s="173"/>
      <c r="P166" s="165"/>
    </row>
    <row r="167" spans="1:16" ht="12.5">
      <c r="A167" s="204"/>
      <c r="B167" s="205"/>
      <c r="C167" s="201"/>
      <c r="D167" s="201"/>
      <c r="E167" s="201" t="str">
        <f t="shared" si="1"/>
        <v/>
      </c>
      <c r="F167" s="60" t="str">
        <f t="shared" si="7"/>
        <v/>
      </c>
      <c r="G167" s="170" t="str">
        <f t="shared" si="8"/>
        <v/>
      </c>
      <c r="H167" s="206"/>
      <c r="I167" s="173"/>
      <c r="J167" s="178"/>
      <c r="K167" s="178"/>
      <c r="L167" s="165"/>
      <c r="M167" s="173"/>
      <c r="N167" s="178"/>
      <c r="O167" s="173"/>
      <c r="P167" s="165"/>
    </row>
    <row r="168" spans="1:16" ht="12.5">
      <c r="A168" s="204"/>
      <c r="B168" s="205"/>
      <c r="C168" s="201"/>
      <c r="D168" s="201"/>
      <c r="E168" s="201" t="str">
        <f t="shared" si="1"/>
        <v/>
      </c>
      <c r="F168" s="60" t="str">
        <f t="shared" si="7"/>
        <v/>
      </c>
      <c r="G168" s="170" t="str">
        <f t="shared" si="8"/>
        <v/>
      </c>
      <c r="H168" s="206"/>
      <c r="I168" s="173"/>
      <c r="J168" s="178"/>
      <c r="K168" s="178"/>
      <c r="L168" s="165"/>
      <c r="M168" s="173"/>
      <c r="N168" s="178"/>
      <c r="O168" s="173"/>
      <c r="P168" s="165"/>
    </row>
    <row r="169" spans="1:16" ht="12.5">
      <c r="A169" s="204"/>
      <c r="B169" s="205"/>
      <c r="C169" s="201"/>
      <c r="D169" s="201"/>
      <c r="E169" s="201" t="str">
        <f t="shared" si="1"/>
        <v/>
      </c>
      <c r="F169" s="60" t="str">
        <f t="shared" si="7"/>
        <v/>
      </c>
      <c r="G169" s="170" t="str">
        <f t="shared" si="8"/>
        <v/>
      </c>
      <c r="H169" s="206"/>
      <c r="I169" s="173"/>
      <c r="J169" s="178"/>
      <c r="K169" s="178"/>
      <c r="L169" s="165"/>
      <c r="M169" s="173"/>
      <c r="N169" s="178"/>
      <c r="O169" s="173"/>
      <c r="P169" s="165"/>
    </row>
    <row r="170" spans="1:16" ht="12.5">
      <c r="A170" s="204"/>
      <c r="B170" s="205"/>
      <c r="C170" s="201"/>
      <c r="D170" s="201"/>
      <c r="E170" s="201" t="str">
        <f t="shared" si="1"/>
        <v/>
      </c>
      <c r="F170" s="60" t="str">
        <f t="shared" si="7"/>
        <v/>
      </c>
      <c r="G170" s="170" t="str">
        <f t="shared" si="8"/>
        <v/>
      </c>
      <c r="H170" s="206"/>
      <c r="I170" s="173"/>
      <c r="J170" s="178"/>
      <c r="K170" s="178"/>
      <c r="L170" s="165"/>
      <c r="M170" s="173"/>
      <c r="N170" s="178"/>
      <c r="O170" s="173"/>
      <c r="P170" s="165"/>
    </row>
    <row r="171" spans="1:16" ht="12.5">
      <c r="A171" s="204"/>
      <c r="B171" s="205"/>
      <c r="C171" s="201"/>
      <c r="D171" s="201"/>
      <c r="E171" s="201" t="str">
        <f t="shared" si="1"/>
        <v/>
      </c>
      <c r="F171" s="60" t="str">
        <f t="shared" si="7"/>
        <v/>
      </c>
      <c r="G171" s="170" t="str">
        <f t="shared" si="8"/>
        <v/>
      </c>
      <c r="H171" s="206"/>
      <c r="I171" s="173"/>
      <c r="J171" s="178"/>
      <c r="K171" s="178"/>
      <c r="L171" s="165"/>
      <c r="M171" s="173"/>
      <c r="N171" s="178"/>
      <c r="O171" s="173"/>
      <c r="P171" s="165"/>
    </row>
    <row r="172" spans="1:16" ht="12.5">
      <c r="A172" s="204"/>
      <c r="B172" s="205"/>
      <c r="C172" s="201"/>
      <c r="D172" s="201"/>
      <c r="E172" s="201" t="str">
        <f t="shared" si="1"/>
        <v/>
      </c>
      <c r="F172" s="60" t="str">
        <f t="shared" si="7"/>
        <v/>
      </c>
      <c r="G172" s="170" t="str">
        <f t="shared" si="8"/>
        <v/>
      </c>
      <c r="H172" s="206"/>
      <c r="I172" s="173"/>
      <c r="J172" s="178"/>
      <c r="K172" s="178"/>
      <c r="L172" s="165"/>
      <c r="M172" s="173"/>
      <c r="N172" s="178"/>
      <c r="O172" s="173"/>
      <c r="P172" s="165"/>
    </row>
    <row r="173" spans="1:16" ht="12.5">
      <c r="A173" s="204"/>
      <c r="B173" s="205"/>
      <c r="C173" s="201"/>
      <c r="D173" s="201"/>
      <c r="E173" s="201" t="str">
        <f t="shared" si="1"/>
        <v/>
      </c>
      <c r="F173" s="60" t="str">
        <f t="shared" si="7"/>
        <v/>
      </c>
      <c r="G173" s="170" t="str">
        <f t="shared" si="8"/>
        <v/>
      </c>
      <c r="H173" s="206"/>
      <c r="I173" s="173"/>
      <c r="J173" s="178"/>
      <c r="K173" s="178"/>
      <c r="L173" s="165"/>
      <c r="M173" s="173"/>
      <c r="N173" s="178"/>
      <c r="O173" s="173"/>
      <c r="P173" s="165"/>
    </row>
    <row r="174" spans="1:16" ht="12.5">
      <c r="A174" s="204"/>
      <c r="B174" s="205"/>
      <c r="C174" s="201"/>
      <c r="D174" s="201"/>
      <c r="E174" s="201" t="str">
        <f t="shared" si="1"/>
        <v/>
      </c>
      <c r="F174" s="60" t="str">
        <f t="shared" si="7"/>
        <v/>
      </c>
      <c r="G174" s="170" t="str">
        <f t="shared" si="8"/>
        <v/>
      </c>
      <c r="H174" s="206"/>
      <c r="I174" s="173"/>
      <c r="J174" s="178"/>
      <c r="K174" s="178"/>
      <c r="L174" s="165"/>
      <c r="M174" s="173"/>
      <c r="N174" s="178"/>
      <c r="O174" s="173"/>
      <c r="P174" s="165"/>
    </row>
    <row r="175" spans="1:16" ht="12.5">
      <c r="A175" s="204"/>
      <c r="B175" s="205"/>
      <c r="C175" s="201"/>
      <c r="D175" s="201"/>
      <c r="E175" s="201" t="str">
        <f t="shared" si="1"/>
        <v/>
      </c>
      <c r="F175" s="60" t="str">
        <f t="shared" si="7"/>
        <v/>
      </c>
      <c r="G175" s="170" t="str">
        <f t="shared" si="8"/>
        <v/>
      </c>
      <c r="H175" s="206"/>
      <c r="I175" s="173"/>
      <c r="J175" s="178"/>
      <c r="K175" s="178"/>
      <c r="L175" s="165"/>
      <c r="M175" s="173"/>
      <c r="N175" s="178"/>
      <c r="O175" s="173"/>
      <c r="P175" s="165"/>
    </row>
    <row r="176" spans="1:16" ht="12.5">
      <c r="A176" s="204"/>
      <c r="B176" s="205"/>
      <c r="C176" s="201"/>
      <c r="D176" s="201"/>
      <c r="E176" s="201" t="str">
        <f t="shared" si="1"/>
        <v/>
      </c>
      <c r="F176" s="60" t="str">
        <f t="shared" si="7"/>
        <v/>
      </c>
      <c r="G176" s="170" t="str">
        <f t="shared" si="8"/>
        <v/>
      </c>
      <c r="H176" s="206"/>
      <c r="I176" s="173"/>
      <c r="J176" s="178"/>
      <c r="K176" s="178"/>
      <c r="L176" s="165"/>
      <c r="M176" s="173"/>
      <c r="N176" s="178"/>
      <c r="O176" s="173"/>
      <c r="P176" s="165"/>
    </row>
    <row r="177" spans="1:16" ht="12.5">
      <c r="A177" s="204"/>
      <c r="B177" s="205"/>
      <c r="C177" s="201"/>
      <c r="D177" s="201"/>
      <c r="E177" s="201" t="str">
        <f t="shared" si="1"/>
        <v/>
      </c>
      <c r="F177" s="60" t="str">
        <f t="shared" si="7"/>
        <v/>
      </c>
      <c r="G177" s="170" t="str">
        <f t="shared" si="8"/>
        <v/>
      </c>
      <c r="H177" s="206"/>
      <c r="I177" s="173"/>
      <c r="J177" s="178"/>
      <c r="K177" s="178"/>
      <c r="L177" s="165"/>
      <c r="M177" s="173"/>
      <c r="N177" s="178"/>
      <c r="O177" s="173"/>
      <c r="P177" s="165"/>
    </row>
    <row r="178" spans="1:16" ht="12.5">
      <c r="A178" s="204"/>
      <c r="B178" s="205"/>
      <c r="C178" s="201"/>
      <c r="D178" s="201"/>
      <c r="E178" s="201" t="str">
        <f t="shared" si="1"/>
        <v/>
      </c>
      <c r="F178" s="60" t="str">
        <f t="shared" si="7"/>
        <v/>
      </c>
      <c r="G178" s="170" t="str">
        <f t="shared" si="8"/>
        <v/>
      </c>
      <c r="H178" s="206"/>
      <c r="I178" s="173"/>
      <c r="J178" s="178"/>
      <c r="K178" s="178"/>
      <c r="L178" s="165"/>
      <c r="M178" s="173"/>
      <c r="N178" s="178"/>
      <c r="O178" s="173"/>
      <c r="P178" s="165"/>
    </row>
    <row r="179" spans="1:16" ht="12.5">
      <c r="A179" s="204"/>
      <c r="B179" s="205"/>
      <c r="C179" s="201"/>
      <c r="D179" s="201"/>
      <c r="E179" s="201" t="str">
        <f t="shared" si="1"/>
        <v/>
      </c>
      <c r="F179" s="60" t="str">
        <f t="shared" si="7"/>
        <v/>
      </c>
      <c r="G179" s="170" t="str">
        <f t="shared" si="8"/>
        <v/>
      </c>
      <c r="H179" s="206"/>
      <c r="I179" s="173"/>
      <c r="J179" s="178"/>
      <c r="K179" s="178"/>
      <c r="L179" s="165"/>
      <c r="M179" s="173"/>
      <c r="N179" s="178"/>
      <c r="O179" s="173"/>
      <c r="P179" s="165"/>
    </row>
    <row r="180" spans="1:16" ht="12.5">
      <c r="A180" s="204"/>
      <c r="B180" s="205"/>
      <c r="C180" s="201"/>
      <c r="D180" s="201"/>
      <c r="E180" s="201" t="str">
        <f t="shared" si="1"/>
        <v/>
      </c>
      <c r="F180" s="60" t="str">
        <f t="shared" si="7"/>
        <v/>
      </c>
      <c r="G180" s="170" t="str">
        <f t="shared" si="8"/>
        <v/>
      </c>
      <c r="H180" s="206"/>
      <c r="I180" s="173"/>
      <c r="J180" s="178"/>
      <c r="K180" s="178"/>
      <c r="L180" s="165"/>
      <c r="M180" s="173"/>
      <c r="N180" s="178"/>
      <c r="O180" s="173"/>
      <c r="P180" s="165"/>
    </row>
    <row r="181" spans="1:16" ht="12.5">
      <c r="A181" s="204"/>
      <c r="B181" s="205"/>
      <c r="C181" s="201"/>
      <c r="D181" s="201"/>
      <c r="E181" s="201" t="str">
        <f t="shared" si="1"/>
        <v/>
      </c>
      <c r="F181" s="60" t="str">
        <f t="shared" si="7"/>
        <v/>
      </c>
      <c r="G181" s="170" t="str">
        <f t="shared" si="8"/>
        <v/>
      </c>
      <c r="H181" s="206"/>
      <c r="I181" s="173"/>
      <c r="J181" s="178"/>
      <c r="K181" s="178"/>
      <c r="L181" s="165"/>
      <c r="M181" s="173"/>
      <c r="N181" s="178"/>
      <c r="O181" s="173"/>
      <c r="P181" s="165"/>
    </row>
    <row r="182" spans="1:16" ht="12.5">
      <c r="A182" s="204"/>
      <c r="B182" s="205"/>
      <c r="C182" s="201"/>
      <c r="D182" s="201"/>
      <c r="E182" s="201" t="str">
        <f t="shared" si="1"/>
        <v/>
      </c>
      <c r="F182" s="60" t="str">
        <f t="shared" si="7"/>
        <v/>
      </c>
      <c r="G182" s="170" t="str">
        <f t="shared" si="8"/>
        <v/>
      </c>
      <c r="H182" s="206"/>
      <c r="I182" s="173"/>
      <c r="J182" s="178"/>
      <c r="K182" s="178"/>
      <c r="L182" s="165"/>
      <c r="M182" s="173"/>
      <c r="N182" s="178"/>
      <c r="O182" s="173"/>
      <c r="P182" s="165"/>
    </row>
    <row r="183" spans="1:16" ht="12.5">
      <c r="A183" s="204"/>
      <c r="B183" s="205"/>
      <c r="C183" s="201"/>
      <c r="D183" s="201"/>
      <c r="E183" s="201" t="str">
        <f t="shared" si="1"/>
        <v/>
      </c>
      <c r="F183" s="60" t="str">
        <f t="shared" si="7"/>
        <v/>
      </c>
      <c r="G183" s="170" t="str">
        <f t="shared" si="8"/>
        <v/>
      </c>
      <c r="H183" s="206"/>
      <c r="I183" s="173"/>
      <c r="J183" s="178"/>
      <c r="K183" s="178"/>
      <c r="L183" s="165"/>
      <c r="M183" s="173"/>
      <c r="N183" s="178"/>
      <c r="O183" s="173"/>
      <c r="P183" s="165"/>
    </row>
    <row r="184" spans="1:16" ht="12.5">
      <c r="A184" s="204"/>
      <c r="B184" s="205"/>
      <c r="C184" s="201"/>
      <c r="D184" s="201"/>
      <c r="E184" s="201" t="str">
        <f t="shared" si="1"/>
        <v/>
      </c>
      <c r="F184" s="60" t="str">
        <f t="shared" si="7"/>
        <v/>
      </c>
      <c r="G184" s="170" t="str">
        <f t="shared" si="8"/>
        <v/>
      </c>
      <c r="H184" s="206"/>
      <c r="I184" s="173"/>
      <c r="J184" s="178"/>
      <c r="K184" s="178"/>
      <c r="L184" s="165"/>
      <c r="M184" s="173"/>
      <c r="N184" s="178"/>
      <c r="O184" s="173"/>
      <c r="P184" s="165"/>
    </row>
    <row r="185" spans="1:16" ht="12.5">
      <c r="A185" s="204"/>
      <c r="B185" s="205"/>
      <c r="C185" s="201"/>
      <c r="D185" s="201"/>
      <c r="E185" s="201" t="str">
        <f t="shared" si="1"/>
        <v/>
      </c>
      <c r="F185" s="60" t="str">
        <f t="shared" si="7"/>
        <v/>
      </c>
      <c r="G185" s="170" t="str">
        <f t="shared" si="8"/>
        <v/>
      </c>
      <c r="H185" s="206"/>
      <c r="I185" s="173"/>
      <c r="J185" s="178"/>
      <c r="K185" s="178"/>
      <c r="L185" s="165"/>
      <c r="M185" s="173"/>
      <c r="N185" s="178"/>
      <c r="O185" s="173"/>
      <c r="P185" s="165"/>
    </row>
    <row r="186" spans="1:16" ht="12.5">
      <c r="A186" s="204"/>
      <c r="B186" s="205"/>
      <c r="C186" s="201"/>
      <c r="D186" s="201"/>
      <c r="E186" s="201" t="str">
        <f t="shared" si="1"/>
        <v/>
      </c>
      <c r="F186" s="60" t="str">
        <f t="shared" si="7"/>
        <v/>
      </c>
      <c r="G186" s="170" t="str">
        <f t="shared" si="8"/>
        <v/>
      </c>
      <c r="H186" s="206"/>
      <c r="I186" s="173"/>
      <c r="J186" s="178"/>
      <c r="K186" s="178"/>
      <c r="L186" s="165"/>
      <c r="M186" s="173"/>
      <c r="N186" s="178"/>
      <c r="O186" s="173"/>
      <c r="P186" s="165"/>
    </row>
    <row r="187" spans="1:16" ht="12.5">
      <c r="A187" s="204"/>
      <c r="B187" s="205"/>
      <c r="C187" s="201"/>
      <c r="D187" s="201"/>
      <c r="E187" s="201" t="str">
        <f t="shared" si="1"/>
        <v/>
      </c>
      <c r="F187" s="60" t="str">
        <f t="shared" si="7"/>
        <v/>
      </c>
      <c r="G187" s="170" t="str">
        <f t="shared" si="8"/>
        <v/>
      </c>
      <c r="H187" s="206"/>
      <c r="I187" s="173"/>
      <c r="J187" s="178"/>
      <c r="K187" s="178"/>
      <c r="L187" s="165"/>
      <c r="M187" s="173"/>
      <c r="N187" s="178"/>
      <c r="O187" s="173"/>
      <c r="P187" s="165"/>
    </row>
    <row r="188" spans="1:16" ht="12.5">
      <c r="A188" s="204"/>
      <c r="B188" s="205"/>
      <c r="C188" s="201"/>
      <c r="D188" s="201"/>
      <c r="E188" s="201" t="str">
        <f t="shared" si="1"/>
        <v/>
      </c>
      <c r="F188" s="60" t="str">
        <f t="shared" si="7"/>
        <v/>
      </c>
      <c r="G188" s="170" t="str">
        <f t="shared" si="8"/>
        <v/>
      </c>
      <c r="H188" s="206"/>
      <c r="I188" s="173"/>
      <c r="J188" s="178"/>
      <c r="K188" s="178"/>
      <c r="L188" s="165"/>
      <c r="M188" s="173"/>
      <c r="N188" s="178"/>
      <c r="O188" s="173"/>
      <c r="P188" s="165"/>
    </row>
    <row r="189" spans="1:16" ht="12.5">
      <c r="A189" s="204"/>
      <c r="B189" s="205"/>
      <c r="C189" s="201"/>
      <c r="D189" s="201"/>
      <c r="E189" s="201" t="str">
        <f t="shared" si="1"/>
        <v/>
      </c>
      <c r="F189" s="60" t="str">
        <f t="shared" si="7"/>
        <v/>
      </c>
      <c r="G189" s="170" t="str">
        <f t="shared" si="8"/>
        <v/>
      </c>
      <c r="H189" s="206"/>
      <c r="I189" s="173"/>
      <c r="J189" s="178"/>
      <c r="K189" s="178"/>
      <c r="L189" s="165"/>
      <c r="M189" s="173"/>
      <c r="N189" s="178"/>
      <c r="O189" s="173"/>
      <c r="P189" s="165"/>
    </row>
    <row r="190" spans="1:16" ht="12.5">
      <c r="A190" s="204"/>
      <c r="B190" s="205"/>
      <c r="C190" s="201"/>
      <c r="D190" s="201"/>
      <c r="E190" s="201" t="str">
        <f t="shared" si="1"/>
        <v/>
      </c>
      <c r="F190" s="60" t="str">
        <f t="shared" si="7"/>
        <v/>
      </c>
      <c r="G190" s="170" t="str">
        <f t="shared" si="8"/>
        <v/>
      </c>
      <c r="H190" s="206"/>
      <c r="I190" s="173"/>
      <c r="J190" s="178"/>
      <c r="K190" s="178"/>
      <c r="L190" s="165"/>
      <c r="M190" s="173"/>
      <c r="N190" s="178"/>
      <c r="O190" s="173"/>
      <c r="P190" s="165"/>
    </row>
    <row r="191" spans="1:16" ht="12.5">
      <c r="A191" s="204"/>
      <c r="B191" s="205"/>
      <c r="C191" s="201"/>
      <c r="D191" s="201"/>
      <c r="E191" s="201" t="str">
        <f t="shared" si="1"/>
        <v/>
      </c>
      <c r="F191" s="60" t="str">
        <f t="shared" si="7"/>
        <v/>
      </c>
      <c r="G191" s="170" t="str">
        <f t="shared" si="8"/>
        <v/>
      </c>
      <c r="H191" s="206"/>
      <c r="I191" s="173"/>
      <c r="J191" s="178"/>
      <c r="K191" s="178"/>
      <c r="L191" s="165"/>
      <c r="M191" s="173"/>
      <c r="N191" s="178"/>
      <c r="O191" s="173"/>
      <c r="P191" s="165"/>
    </row>
    <row r="192" spans="1:16" ht="12.5">
      <c r="A192" s="204"/>
      <c r="B192" s="205"/>
      <c r="C192" s="201"/>
      <c r="D192" s="201"/>
      <c r="E192" s="201" t="str">
        <f t="shared" si="1"/>
        <v/>
      </c>
      <c r="F192" s="60" t="str">
        <f t="shared" si="7"/>
        <v/>
      </c>
      <c r="G192" s="170" t="str">
        <f t="shared" si="8"/>
        <v/>
      </c>
      <c r="H192" s="206"/>
      <c r="I192" s="173"/>
      <c r="J192" s="178"/>
      <c r="K192" s="178"/>
      <c r="L192" s="165"/>
      <c r="M192" s="173"/>
      <c r="N192" s="178"/>
      <c r="O192" s="173"/>
      <c r="P192" s="165"/>
    </row>
    <row r="193" spans="1:16" ht="12.5">
      <c r="A193" s="204"/>
      <c r="B193" s="205"/>
      <c r="C193" s="201"/>
      <c r="D193" s="201"/>
      <c r="E193" s="201" t="str">
        <f t="shared" si="1"/>
        <v/>
      </c>
      <c r="F193" s="60" t="str">
        <f t="shared" si="7"/>
        <v/>
      </c>
      <c r="G193" s="170" t="str">
        <f t="shared" si="8"/>
        <v/>
      </c>
      <c r="H193" s="206"/>
      <c r="I193" s="173"/>
      <c r="J193" s="178"/>
      <c r="K193" s="178"/>
      <c r="L193" s="165"/>
      <c r="M193" s="173"/>
      <c r="N193" s="178"/>
      <c r="O193" s="173"/>
      <c r="P193" s="165"/>
    </row>
    <row r="194" spans="1:16" ht="12.5">
      <c r="A194" s="204"/>
      <c r="B194" s="205"/>
      <c r="C194" s="201"/>
      <c r="D194" s="201"/>
      <c r="E194" s="201" t="str">
        <f t="shared" si="1"/>
        <v/>
      </c>
      <c r="F194" s="60" t="str">
        <f t="shared" si="7"/>
        <v/>
      </c>
      <c r="G194" s="170" t="str">
        <f t="shared" si="8"/>
        <v/>
      </c>
      <c r="H194" s="206"/>
      <c r="I194" s="173"/>
      <c r="J194" s="178"/>
      <c r="K194" s="178"/>
      <c r="L194" s="165"/>
      <c r="M194" s="173"/>
      <c r="N194" s="178"/>
      <c r="O194" s="173"/>
      <c r="P194" s="165"/>
    </row>
    <row r="195" spans="1:16" ht="12.5">
      <c r="A195" s="204"/>
      <c r="B195" s="205"/>
      <c r="C195" s="201"/>
      <c r="D195" s="201"/>
      <c r="E195" s="201" t="str">
        <f t="shared" si="1"/>
        <v/>
      </c>
      <c r="F195" s="60" t="str">
        <f t="shared" si="7"/>
        <v/>
      </c>
      <c r="G195" s="170" t="str">
        <f t="shared" si="8"/>
        <v/>
      </c>
      <c r="H195" s="206"/>
      <c r="I195" s="173"/>
      <c r="J195" s="178"/>
      <c r="K195" s="178"/>
      <c r="L195" s="165"/>
      <c r="M195" s="173"/>
      <c r="N195" s="178"/>
      <c r="O195" s="173"/>
      <c r="P195" s="165"/>
    </row>
    <row r="196" spans="1:16" ht="12.5">
      <c r="A196" s="204"/>
      <c r="B196" s="205"/>
      <c r="C196" s="201"/>
      <c r="D196" s="201"/>
      <c r="E196" s="201" t="str">
        <f t="shared" si="1"/>
        <v/>
      </c>
      <c r="F196" s="60" t="str">
        <f t="shared" si="7"/>
        <v/>
      </c>
      <c r="G196" s="170" t="str">
        <f t="shared" si="8"/>
        <v/>
      </c>
      <c r="H196" s="206"/>
      <c r="I196" s="173"/>
      <c r="J196" s="178"/>
      <c r="K196" s="178"/>
      <c r="L196" s="165"/>
      <c r="M196" s="173"/>
      <c r="N196" s="178"/>
      <c r="O196" s="173"/>
      <c r="P196" s="165"/>
    </row>
    <row r="197" spans="1:16" ht="12.5">
      <c r="A197" s="204"/>
      <c r="B197" s="205"/>
      <c r="C197" s="201"/>
      <c r="D197" s="201"/>
      <c r="E197" s="201" t="str">
        <f t="shared" si="1"/>
        <v/>
      </c>
      <c r="F197" s="60" t="str">
        <f t="shared" si="7"/>
        <v/>
      </c>
      <c r="G197" s="170" t="str">
        <f t="shared" si="8"/>
        <v/>
      </c>
      <c r="H197" s="206"/>
      <c r="I197" s="173"/>
      <c r="J197" s="178"/>
      <c r="K197" s="178"/>
      <c r="L197" s="165"/>
      <c r="M197" s="173"/>
      <c r="N197" s="178"/>
      <c r="O197" s="173"/>
      <c r="P197" s="165"/>
    </row>
    <row r="198" spans="1:16" ht="12.5">
      <c r="A198" s="204"/>
      <c r="B198" s="205"/>
      <c r="C198" s="201"/>
      <c r="D198" s="201"/>
      <c r="E198" s="201" t="str">
        <f t="shared" si="1"/>
        <v/>
      </c>
      <c r="F198" s="60" t="str">
        <f t="shared" si="7"/>
        <v/>
      </c>
      <c r="G198" s="170" t="str">
        <f t="shared" si="8"/>
        <v/>
      </c>
      <c r="H198" s="206"/>
      <c r="I198" s="173"/>
      <c r="J198" s="178"/>
      <c r="K198" s="178"/>
      <c r="L198" s="165"/>
      <c r="M198" s="173"/>
      <c r="N198" s="178"/>
      <c r="O198" s="173"/>
      <c r="P198" s="165"/>
    </row>
    <row r="199" spans="1:16" ht="12.5">
      <c r="A199" s="204"/>
      <c r="B199" s="205"/>
      <c r="C199" s="201"/>
      <c r="D199" s="201"/>
      <c r="E199" s="201" t="str">
        <f t="shared" si="1"/>
        <v/>
      </c>
      <c r="F199" s="60" t="str">
        <f t="shared" ref="F199:F262" si="9">IF(NOT(ISBLANK($K199)),itemClassificationScheme,"")</f>
        <v/>
      </c>
      <c r="G199" s="170" t="str">
        <f t="shared" ref="G199:G262" si="10">IF(NOT(ISBLANK($P199)),currency,"")</f>
        <v/>
      </c>
      <c r="H199" s="206"/>
      <c r="I199" s="173"/>
      <c r="J199" s="178"/>
      <c r="K199" s="178"/>
      <c r="L199" s="165"/>
      <c r="M199" s="173"/>
      <c r="N199" s="178"/>
      <c r="O199" s="173"/>
      <c r="P199" s="165"/>
    </row>
    <row r="200" spans="1:16" ht="12.5">
      <c r="A200" s="204"/>
      <c r="B200" s="205"/>
      <c r="C200" s="201"/>
      <c r="D200" s="201"/>
      <c r="E200" s="201" t="str">
        <f t="shared" si="1"/>
        <v/>
      </c>
      <c r="F200" s="60" t="str">
        <f t="shared" si="9"/>
        <v/>
      </c>
      <c r="G200" s="170" t="str">
        <f t="shared" si="10"/>
        <v/>
      </c>
      <c r="H200" s="206"/>
      <c r="I200" s="173"/>
      <c r="J200" s="178"/>
      <c r="K200" s="178"/>
      <c r="L200" s="165"/>
      <c r="M200" s="173"/>
      <c r="N200" s="178"/>
      <c r="O200" s="173"/>
      <c r="P200" s="165"/>
    </row>
    <row r="201" spans="1:16" ht="12.5">
      <c r="A201" s="204"/>
      <c r="B201" s="205"/>
      <c r="C201" s="201"/>
      <c r="D201" s="201"/>
      <c r="E201" s="201" t="str">
        <f t="shared" si="1"/>
        <v/>
      </c>
      <c r="F201" s="60" t="str">
        <f t="shared" si="9"/>
        <v/>
      </c>
      <c r="G201" s="170" t="str">
        <f t="shared" si="10"/>
        <v/>
      </c>
      <c r="H201" s="206"/>
      <c r="I201" s="173"/>
      <c r="J201" s="178"/>
      <c r="K201" s="178"/>
      <c r="L201" s="165"/>
      <c r="M201" s="173"/>
      <c r="N201" s="178"/>
      <c r="O201" s="173"/>
      <c r="P201" s="165"/>
    </row>
    <row r="202" spans="1:16" ht="12.5">
      <c r="A202" s="204"/>
      <c r="B202" s="205"/>
      <c r="C202" s="201"/>
      <c r="D202" s="201"/>
      <c r="E202" s="201" t="str">
        <f t="shared" si="1"/>
        <v/>
      </c>
      <c r="F202" s="60" t="str">
        <f t="shared" si="9"/>
        <v/>
      </c>
      <c r="G202" s="170" t="str">
        <f t="shared" si="10"/>
        <v/>
      </c>
      <c r="H202" s="206"/>
      <c r="I202" s="173"/>
      <c r="J202" s="178"/>
      <c r="K202" s="178"/>
      <c r="L202" s="165"/>
      <c r="M202" s="173"/>
      <c r="N202" s="178"/>
      <c r="O202" s="173"/>
      <c r="P202" s="165"/>
    </row>
    <row r="203" spans="1:16" ht="12.5">
      <c r="A203" s="204"/>
      <c r="B203" s="205"/>
      <c r="C203" s="201"/>
      <c r="D203" s="201"/>
      <c r="E203" s="201" t="str">
        <f t="shared" si="1"/>
        <v/>
      </c>
      <c r="F203" s="60" t="str">
        <f t="shared" si="9"/>
        <v/>
      </c>
      <c r="G203" s="170" t="str">
        <f t="shared" si="10"/>
        <v/>
      </c>
      <c r="H203" s="206"/>
      <c r="I203" s="173"/>
      <c r="J203" s="178"/>
      <c r="K203" s="178"/>
      <c r="L203" s="165"/>
      <c r="M203" s="173"/>
      <c r="N203" s="178"/>
      <c r="O203" s="173"/>
      <c r="P203" s="165"/>
    </row>
    <row r="204" spans="1:16" ht="12.5">
      <c r="A204" s="204"/>
      <c r="B204" s="205"/>
      <c r="C204" s="201"/>
      <c r="D204" s="201"/>
      <c r="E204" s="201" t="str">
        <f t="shared" si="1"/>
        <v/>
      </c>
      <c r="F204" s="60" t="str">
        <f t="shared" si="9"/>
        <v/>
      </c>
      <c r="G204" s="170" t="str">
        <f t="shared" si="10"/>
        <v/>
      </c>
      <c r="H204" s="206"/>
      <c r="I204" s="173"/>
      <c r="J204" s="178"/>
      <c r="K204" s="178"/>
      <c r="L204" s="165"/>
      <c r="M204" s="173"/>
      <c r="N204" s="178"/>
      <c r="O204" s="173"/>
      <c r="P204" s="165"/>
    </row>
    <row r="205" spans="1:16" ht="12.5">
      <c r="A205" s="204"/>
      <c r="B205" s="205"/>
      <c r="C205" s="201"/>
      <c r="D205" s="201"/>
      <c r="E205" s="201" t="str">
        <f t="shared" si="1"/>
        <v/>
      </c>
      <c r="F205" s="60" t="str">
        <f t="shared" si="9"/>
        <v/>
      </c>
      <c r="G205" s="170" t="str">
        <f t="shared" si="10"/>
        <v/>
      </c>
      <c r="H205" s="206"/>
      <c r="I205" s="173"/>
      <c r="J205" s="178"/>
      <c r="K205" s="178"/>
      <c r="L205" s="165"/>
      <c r="M205" s="173"/>
      <c r="N205" s="178"/>
      <c r="O205" s="173"/>
      <c r="P205" s="165"/>
    </row>
    <row r="206" spans="1:16" ht="12.5">
      <c r="A206" s="204"/>
      <c r="B206" s="205"/>
      <c r="C206" s="201"/>
      <c r="D206" s="201"/>
      <c r="E206" s="201" t="str">
        <f t="shared" si="1"/>
        <v/>
      </c>
      <c r="F206" s="60" t="str">
        <f t="shared" si="9"/>
        <v/>
      </c>
      <c r="G206" s="170" t="str">
        <f t="shared" si="10"/>
        <v/>
      </c>
      <c r="H206" s="206"/>
      <c r="I206" s="173"/>
      <c r="J206" s="178"/>
      <c r="K206" s="178"/>
      <c r="L206" s="165"/>
      <c r="M206" s="173"/>
      <c r="N206" s="178"/>
      <c r="O206" s="173"/>
      <c r="P206" s="165"/>
    </row>
    <row r="207" spans="1:16" ht="12.5">
      <c r="A207" s="204"/>
      <c r="B207" s="205"/>
      <c r="C207" s="201"/>
      <c r="D207" s="201"/>
      <c r="E207" s="201" t="str">
        <f t="shared" si="1"/>
        <v/>
      </c>
      <c r="F207" s="60" t="str">
        <f t="shared" si="9"/>
        <v/>
      </c>
      <c r="G207" s="170" t="str">
        <f t="shared" si="10"/>
        <v/>
      </c>
      <c r="H207" s="206"/>
      <c r="I207" s="173"/>
      <c r="J207" s="178"/>
      <c r="K207" s="178"/>
      <c r="L207" s="165"/>
      <c r="M207" s="173"/>
      <c r="N207" s="178"/>
      <c r="O207" s="173"/>
      <c r="P207" s="165"/>
    </row>
    <row r="208" spans="1:16" ht="12.5">
      <c r="A208" s="204"/>
      <c r="B208" s="205"/>
      <c r="C208" s="201"/>
      <c r="D208" s="201"/>
      <c r="E208" s="201" t="str">
        <f t="shared" si="1"/>
        <v/>
      </c>
      <c r="F208" s="60" t="str">
        <f t="shared" si="9"/>
        <v/>
      </c>
      <c r="G208" s="170" t="str">
        <f t="shared" si="10"/>
        <v/>
      </c>
      <c r="H208" s="206"/>
      <c r="I208" s="173"/>
      <c r="J208" s="178"/>
      <c r="K208" s="178"/>
      <c r="L208" s="165"/>
      <c r="M208" s="173"/>
      <c r="N208" s="178"/>
      <c r="O208" s="173"/>
      <c r="P208" s="165"/>
    </row>
    <row r="209" spans="1:16" ht="12.5">
      <c r="A209" s="204"/>
      <c r="B209" s="205"/>
      <c r="C209" s="201"/>
      <c r="D209" s="201"/>
      <c r="E209" s="201" t="str">
        <f t="shared" si="1"/>
        <v/>
      </c>
      <c r="F209" s="60" t="str">
        <f t="shared" si="9"/>
        <v/>
      </c>
      <c r="G209" s="170" t="str">
        <f t="shared" si="10"/>
        <v/>
      </c>
      <c r="H209" s="206"/>
      <c r="I209" s="173"/>
      <c r="J209" s="178"/>
      <c r="K209" s="178"/>
      <c r="L209" s="165"/>
      <c r="M209" s="173"/>
      <c r="N209" s="178"/>
      <c r="O209" s="173"/>
      <c r="P209" s="165"/>
    </row>
    <row r="210" spans="1:16" ht="12.5">
      <c r="A210" s="204"/>
      <c r="B210" s="205"/>
      <c r="C210" s="201"/>
      <c r="D210" s="201"/>
      <c r="E210" s="201" t="str">
        <f t="shared" si="1"/>
        <v/>
      </c>
      <c r="F210" s="60" t="str">
        <f t="shared" si="9"/>
        <v/>
      </c>
      <c r="G210" s="170" t="str">
        <f t="shared" si="10"/>
        <v/>
      </c>
      <c r="H210" s="206"/>
      <c r="I210" s="173"/>
      <c r="J210" s="178"/>
      <c r="K210" s="178"/>
      <c r="L210" s="165"/>
      <c r="M210" s="173"/>
      <c r="N210" s="178"/>
      <c r="O210" s="173"/>
      <c r="P210" s="165"/>
    </row>
    <row r="211" spans="1:16" ht="12.5">
      <c r="A211" s="204"/>
      <c r="B211" s="205"/>
      <c r="C211" s="201"/>
      <c r="D211" s="201"/>
      <c r="E211" s="201" t="str">
        <f t="shared" si="1"/>
        <v/>
      </c>
      <c r="F211" s="60" t="str">
        <f t="shared" si="9"/>
        <v/>
      </c>
      <c r="G211" s="170" t="str">
        <f t="shared" si="10"/>
        <v/>
      </c>
      <c r="H211" s="206"/>
      <c r="I211" s="173"/>
      <c r="J211" s="178"/>
      <c r="K211" s="178"/>
      <c r="L211" s="165"/>
      <c r="M211" s="173"/>
      <c r="N211" s="178"/>
      <c r="O211" s="173"/>
      <c r="P211" s="165"/>
    </row>
    <row r="212" spans="1:16" ht="12.5">
      <c r="A212" s="204"/>
      <c r="B212" s="205"/>
      <c r="C212" s="201"/>
      <c r="D212" s="201"/>
      <c r="E212" s="201" t="str">
        <f t="shared" si="1"/>
        <v/>
      </c>
      <c r="F212" s="60" t="str">
        <f t="shared" si="9"/>
        <v/>
      </c>
      <c r="G212" s="170" t="str">
        <f t="shared" si="10"/>
        <v/>
      </c>
      <c r="H212" s="206"/>
      <c r="I212" s="173"/>
      <c r="J212" s="178"/>
      <c r="K212" s="178"/>
      <c r="L212" s="165"/>
      <c r="M212" s="173"/>
      <c r="N212" s="178"/>
      <c r="O212" s="173"/>
      <c r="P212" s="165"/>
    </row>
    <row r="213" spans="1:16" ht="12.5">
      <c r="A213" s="204"/>
      <c r="B213" s="205"/>
      <c r="C213" s="201"/>
      <c r="D213" s="201"/>
      <c r="E213" s="201" t="str">
        <f t="shared" si="1"/>
        <v/>
      </c>
      <c r="F213" s="60" t="str">
        <f t="shared" si="9"/>
        <v/>
      </c>
      <c r="G213" s="170" t="str">
        <f t="shared" si="10"/>
        <v/>
      </c>
      <c r="H213" s="206"/>
      <c r="I213" s="173"/>
      <c r="J213" s="178"/>
      <c r="K213" s="178"/>
      <c r="L213" s="165"/>
      <c r="M213" s="173"/>
      <c r="N213" s="178"/>
      <c r="O213" s="173"/>
      <c r="P213" s="165"/>
    </row>
    <row r="214" spans="1:16" ht="12.5">
      <c r="A214" s="204"/>
      <c r="B214" s="205"/>
      <c r="C214" s="201"/>
      <c r="D214" s="201"/>
      <c r="E214" s="201" t="str">
        <f t="shared" si="1"/>
        <v/>
      </c>
      <c r="F214" s="60" t="str">
        <f t="shared" si="9"/>
        <v/>
      </c>
      <c r="G214" s="170" t="str">
        <f t="shared" si="10"/>
        <v/>
      </c>
      <c r="H214" s="206"/>
      <c r="I214" s="173"/>
      <c r="J214" s="178"/>
      <c r="K214" s="178"/>
      <c r="L214" s="165"/>
      <c r="M214" s="173"/>
      <c r="N214" s="178"/>
      <c r="O214" s="173"/>
      <c r="P214" s="165"/>
    </row>
    <row r="215" spans="1:16" ht="12.5">
      <c r="A215" s="204"/>
      <c r="B215" s="205"/>
      <c r="C215" s="201"/>
      <c r="D215" s="201"/>
      <c r="E215" s="201" t="str">
        <f t="shared" si="1"/>
        <v/>
      </c>
      <c r="F215" s="60" t="str">
        <f t="shared" si="9"/>
        <v/>
      </c>
      <c r="G215" s="170" t="str">
        <f t="shared" si="10"/>
        <v/>
      </c>
      <c r="H215" s="206"/>
      <c r="I215" s="173"/>
      <c r="J215" s="178"/>
      <c r="K215" s="178"/>
      <c r="L215" s="165"/>
      <c r="M215" s="173"/>
      <c r="N215" s="178"/>
      <c r="O215" s="173"/>
      <c r="P215" s="165"/>
    </row>
    <row r="216" spans="1:16" ht="12.5">
      <c r="A216" s="204"/>
      <c r="B216" s="205"/>
      <c r="C216" s="201"/>
      <c r="D216" s="201"/>
      <c r="E216" s="201" t="str">
        <f t="shared" si="1"/>
        <v/>
      </c>
      <c r="F216" s="60" t="str">
        <f t="shared" si="9"/>
        <v/>
      </c>
      <c r="G216" s="170" t="str">
        <f t="shared" si="10"/>
        <v/>
      </c>
      <c r="H216" s="206"/>
      <c r="I216" s="173"/>
      <c r="J216" s="178"/>
      <c r="K216" s="178"/>
      <c r="L216" s="165"/>
      <c r="M216" s="173"/>
      <c r="N216" s="178"/>
      <c r="O216" s="173"/>
      <c r="P216" s="165"/>
    </row>
    <row r="217" spans="1:16" ht="12.5">
      <c r="A217" s="204"/>
      <c r="B217" s="205"/>
      <c r="C217" s="201"/>
      <c r="D217" s="201"/>
      <c r="E217" s="201" t="str">
        <f t="shared" si="1"/>
        <v/>
      </c>
      <c r="F217" s="60" t="str">
        <f t="shared" si="9"/>
        <v/>
      </c>
      <c r="G217" s="170" t="str">
        <f t="shared" si="10"/>
        <v/>
      </c>
      <c r="H217" s="206"/>
      <c r="I217" s="173"/>
      <c r="J217" s="178"/>
      <c r="K217" s="178"/>
      <c r="L217" s="165"/>
      <c r="M217" s="173"/>
      <c r="N217" s="178"/>
      <c r="O217" s="173"/>
      <c r="P217" s="165"/>
    </row>
    <row r="218" spans="1:16" ht="12.5">
      <c r="A218" s="204"/>
      <c r="B218" s="205"/>
      <c r="C218" s="201"/>
      <c r="D218" s="201"/>
      <c r="E218" s="201" t="str">
        <f t="shared" si="1"/>
        <v/>
      </c>
      <c r="F218" s="60" t="str">
        <f t="shared" si="9"/>
        <v/>
      </c>
      <c r="G218" s="170" t="str">
        <f t="shared" si="10"/>
        <v/>
      </c>
      <c r="H218" s="206"/>
      <c r="I218" s="173"/>
      <c r="J218" s="178"/>
      <c r="K218" s="178"/>
      <c r="L218" s="165"/>
      <c r="M218" s="173"/>
      <c r="N218" s="178"/>
      <c r="O218" s="173"/>
      <c r="P218" s="165"/>
    </row>
    <row r="219" spans="1:16" ht="12.5">
      <c r="A219" s="204"/>
      <c r="B219" s="205"/>
      <c r="C219" s="201"/>
      <c r="D219" s="201"/>
      <c r="E219" s="201" t="str">
        <f t="shared" si="1"/>
        <v/>
      </c>
      <c r="F219" s="60" t="str">
        <f t="shared" si="9"/>
        <v/>
      </c>
      <c r="G219" s="170" t="str">
        <f t="shared" si="10"/>
        <v/>
      </c>
      <c r="H219" s="206"/>
      <c r="I219" s="173"/>
      <c r="J219" s="178"/>
      <c r="K219" s="178"/>
      <c r="L219" s="165"/>
      <c r="M219" s="173"/>
      <c r="N219" s="178"/>
      <c r="O219" s="173"/>
      <c r="P219" s="165"/>
    </row>
    <row r="220" spans="1:16" ht="12.5">
      <c r="A220" s="204"/>
      <c r="B220" s="205"/>
      <c r="C220" s="201"/>
      <c r="D220" s="201"/>
      <c r="E220" s="201" t="str">
        <f t="shared" si="1"/>
        <v/>
      </c>
      <c r="F220" s="60" t="str">
        <f t="shared" si="9"/>
        <v/>
      </c>
      <c r="G220" s="170" t="str">
        <f t="shared" si="10"/>
        <v/>
      </c>
      <c r="H220" s="206"/>
      <c r="I220" s="173"/>
      <c r="J220" s="178"/>
      <c r="K220" s="178"/>
      <c r="L220" s="165"/>
      <c r="M220" s="173"/>
      <c r="N220" s="178"/>
      <c r="O220" s="173"/>
      <c r="P220" s="165"/>
    </row>
    <row r="221" spans="1:16" ht="12.5">
      <c r="A221" s="204"/>
      <c r="B221" s="205"/>
      <c r="C221" s="201"/>
      <c r="D221" s="201"/>
      <c r="E221" s="201" t="str">
        <f t="shared" si="1"/>
        <v/>
      </c>
      <c r="F221" s="60" t="str">
        <f t="shared" si="9"/>
        <v/>
      </c>
      <c r="G221" s="170" t="str">
        <f t="shared" si="10"/>
        <v/>
      </c>
      <c r="H221" s="206"/>
      <c r="I221" s="173"/>
      <c r="J221" s="178"/>
      <c r="K221" s="178"/>
      <c r="L221" s="165"/>
      <c r="M221" s="173"/>
      <c r="N221" s="178"/>
      <c r="O221" s="173"/>
      <c r="P221" s="165"/>
    </row>
    <row r="222" spans="1:16" ht="12.5">
      <c r="A222" s="204"/>
      <c r="B222" s="205"/>
      <c r="C222" s="201"/>
      <c r="D222" s="201"/>
      <c r="E222" s="201" t="str">
        <f t="shared" si="1"/>
        <v/>
      </c>
      <c r="F222" s="60" t="str">
        <f t="shared" si="9"/>
        <v/>
      </c>
      <c r="G222" s="170" t="str">
        <f t="shared" si="10"/>
        <v/>
      </c>
      <c r="H222" s="206"/>
      <c r="I222" s="173"/>
      <c r="J222" s="178"/>
      <c r="K222" s="178"/>
      <c r="L222" s="165"/>
      <c r="M222" s="173"/>
      <c r="N222" s="178"/>
      <c r="O222" s="173"/>
      <c r="P222" s="165"/>
    </row>
    <row r="223" spans="1:16" ht="12.5">
      <c r="A223" s="204"/>
      <c r="B223" s="205"/>
      <c r="C223" s="201"/>
      <c r="D223" s="201"/>
      <c r="E223" s="201" t="str">
        <f t="shared" si="1"/>
        <v/>
      </c>
      <c r="F223" s="60" t="str">
        <f t="shared" si="9"/>
        <v/>
      </c>
      <c r="G223" s="170" t="str">
        <f t="shared" si="10"/>
        <v/>
      </c>
      <c r="H223" s="206"/>
      <c r="I223" s="173"/>
      <c r="J223" s="178"/>
      <c r="K223" s="178"/>
      <c r="L223" s="165"/>
      <c r="M223" s="173"/>
      <c r="N223" s="178"/>
      <c r="O223" s="173"/>
      <c r="P223" s="165"/>
    </row>
    <row r="224" spans="1:16" ht="12.5">
      <c r="A224" s="204"/>
      <c r="B224" s="205"/>
      <c r="C224" s="201"/>
      <c r="D224" s="201"/>
      <c r="E224" s="201" t="str">
        <f t="shared" si="1"/>
        <v/>
      </c>
      <c r="F224" s="60" t="str">
        <f t="shared" si="9"/>
        <v/>
      </c>
      <c r="G224" s="170" t="str">
        <f t="shared" si="10"/>
        <v/>
      </c>
      <c r="H224" s="206"/>
      <c r="I224" s="173"/>
      <c r="J224" s="178"/>
      <c r="K224" s="178"/>
      <c r="L224" s="165"/>
      <c r="M224" s="173"/>
      <c r="N224" s="178"/>
      <c r="O224" s="173"/>
      <c r="P224" s="165"/>
    </row>
    <row r="225" spans="1:16" ht="12.5">
      <c r="A225" s="204"/>
      <c r="B225" s="205"/>
      <c r="C225" s="201"/>
      <c r="D225" s="201"/>
      <c r="E225" s="201" t="str">
        <f t="shared" si="1"/>
        <v/>
      </c>
      <c r="F225" s="60" t="str">
        <f t="shared" si="9"/>
        <v/>
      </c>
      <c r="G225" s="170" t="str">
        <f t="shared" si="10"/>
        <v/>
      </c>
      <c r="H225" s="206"/>
      <c r="I225" s="173"/>
      <c r="J225" s="178"/>
      <c r="K225" s="178"/>
      <c r="L225" s="165"/>
      <c r="M225" s="173"/>
      <c r="N225" s="178"/>
      <c r="O225" s="173"/>
      <c r="P225" s="165"/>
    </row>
    <row r="226" spans="1:16" ht="12.5">
      <c r="A226" s="204"/>
      <c r="B226" s="205"/>
      <c r="C226" s="201"/>
      <c r="D226" s="201"/>
      <c r="E226" s="201" t="str">
        <f t="shared" si="1"/>
        <v/>
      </c>
      <c r="F226" s="60" t="str">
        <f t="shared" si="9"/>
        <v/>
      </c>
      <c r="G226" s="170" t="str">
        <f t="shared" si="10"/>
        <v/>
      </c>
      <c r="H226" s="206"/>
      <c r="I226" s="173"/>
      <c r="J226" s="178"/>
      <c r="K226" s="178"/>
      <c r="L226" s="165"/>
      <c r="M226" s="173"/>
      <c r="N226" s="178"/>
      <c r="O226" s="173"/>
      <c r="P226" s="165"/>
    </row>
    <row r="227" spans="1:16" ht="12.5">
      <c r="A227" s="204"/>
      <c r="B227" s="205"/>
      <c r="C227" s="201"/>
      <c r="D227" s="201"/>
      <c r="E227" s="201" t="str">
        <f t="shared" si="1"/>
        <v/>
      </c>
      <c r="F227" s="60" t="str">
        <f t="shared" si="9"/>
        <v/>
      </c>
      <c r="G227" s="170" t="str">
        <f t="shared" si="10"/>
        <v/>
      </c>
      <c r="H227" s="206"/>
      <c r="I227" s="173"/>
      <c r="J227" s="178"/>
      <c r="K227" s="178"/>
      <c r="L227" s="165"/>
      <c r="M227" s="173"/>
      <c r="N227" s="178"/>
      <c r="O227" s="173"/>
      <c r="P227" s="165"/>
    </row>
    <row r="228" spans="1:16" ht="12.5">
      <c r="A228" s="204"/>
      <c r="B228" s="205"/>
      <c r="C228" s="201"/>
      <c r="D228" s="201"/>
      <c r="E228" s="201" t="str">
        <f t="shared" si="1"/>
        <v/>
      </c>
      <c r="F228" s="60" t="str">
        <f t="shared" si="9"/>
        <v/>
      </c>
      <c r="G228" s="170" t="str">
        <f t="shared" si="10"/>
        <v/>
      </c>
      <c r="H228" s="206"/>
      <c r="I228" s="173"/>
      <c r="J228" s="178"/>
      <c r="K228" s="178"/>
      <c r="L228" s="165"/>
      <c r="M228" s="173"/>
      <c r="N228" s="178"/>
      <c r="O228" s="173"/>
      <c r="P228" s="165"/>
    </row>
    <row r="229" spans="1:16" ht="12.5">
      <c r="A229" s="204"/>
      <c r="B229" s="205"/>
      <c r="C229" s="201"/>
      <c r="D229" s="201"/>
      <c r="E229" s="201" t="str">
        <f t="shared" si="1"/>
        <v/>
      </c>
      <c r="F229" s="60" t="str">
        <f t="shared" si="9"/>
        <v/>
      </c>
      <c r="G229" s="170" t="str">
        <f t="shared" si="10"/>
        <v/>
      </c>
      <c r="H229" s="206"/>
      <c r="I229" s="173"/>
      <c r="J229" s="178"/>
      <c r="K229" s="178"/>
      <c r="L229" s="165"/>
      <c r="M229" s="173"/>
      <c r="N229" s="178"/>
      <c r="O229" s="173"/>
      <c r="P229" s="165"/>
    </row>
    <row r="230" spans="1:16" ht="12.5">
      <c r="A230" s="204"/>
      <c r="B230" s="205"/>
      <c r="C230" s="201"/>
      <c r="D230" s="201"/>
      <c r="E230" s="201" t="str">
        <f t="shared" si="1"/>
        <v/>
      </c>
      <c r="F230" s="60" t="str">
        <f t="shared" si="9"/>
        <v/>
      </c>
      <c r="G230" s="170" t="str">
        <f t="shared" si="10"/>
        <v/>
      </c>
      <c r="H230" s="206"/>
      <c r="I230" s="173"/>
      <c r="J230" s="178"/>
      <c r="K230" s="178"/>
      <c r="L230" s="165"/>
      <c r="M230" s="173"/>
      <c r="N230" s="178"/>
      <c r="O230" s="173"/>
      <c r="P230" s="165"/>
    </row>
    <row r="231" spans="1:16" ht="12.5">
      <c r="A231" s="204"/>
      <c r="B231" s="205"/>
      <c r="C231" s="201"/>
      <c r="D231" s="201"/>
      <c r="E231" s="201" t="str">
        <f t="shared" si="1"/>
        <v/>
      </c>
      <c r="F231" s="60" t="str">
        <f t="shared" si="9"/>
        <v/>
      </c>
      <c r="G231" s="170" t="str">
        <f t="shared" si="10"/>
        <v/>
      </c>
      <c r="H231" s="206"/>
      <c r="I231" s="173"/>
      <c r="J231" s="178"/>
      <c r="K231" s="178"/>
      <c r="L231" s="165"/>
      <c r="M231" s="173"/>
      <c r="N231" s="178"/>
      <c r="O231" s="173"/>
      <c r="P231" s="165"/>
    </row>
    <row r="232" spans="1:16" ht="12.5">
      <c r="A232" s="204"/>
      <c r="B232" s="205"/>
      <c r="C232" s="201"/>
      <c r="D232" s="201"/>
      <c r="E232" s="201" t="str">
        <f t="shared" si="1"/>
        <v/>
      </c>
      <c r="F232" s="60" t="str">
        <f t="shared" si="9"/>
        <v/>
      </c>
      <c r="G232" s="170" t="str">
        <f t="shared" si="10"/>
        <v/>
      </c>
      <c r="H232" s="206"/>
      <c r="I232" s="173"/>
      <c r="J232" s="178"/>
      <c r="K232" s="178"/>
      <c r="L232" s="165"/>
      <c r="M232" s="173"/>
      <c r="N232" s="178"/>
      <c r="O232" s="173"/>
      <c r="P232" s="165"/>
    </row>
    <row r="233" spans="1:16" ht="12.5">
      <c r="A233" s="204"/>
      <c r="B233" s="205"/>
      <c r="C233" s="201"/>
      <c r="D233" s="201"/>
      <c r="E233" s="201" t="str">
        <f t="shared" si="1"/>
        <v/>
      </c>
      <c r="F233" s="60" t="str">
        <f t="shared" si="9"/>
        <v/>
      </c>
      <c r="G233" s="170" t="str">
        <f t="shared" si="10"/>
        <v/>
      </c>
      <c r="H233" s="206"/>
      <c r="I233" s="173"/>
      <c r="J233" s="178"/>
      <c r="K233" s="178"/>
      <c r="L233" s="165"/>
      <c r="M233" s="173"/>
      <c r="N233" s="178"/>
      <c r="O233" s="173"/>
      <c r="P233" s="165"/>
    </row>
    <row r="234" spans="1:16" ht="12.5">
      <c r="A234" s="204"/>
      <c r="B234" s="205"/>
      <c r="C234" s="201"/>
      <c r="D234" s="201"/>
      <c r="E234" s="201" t="str">
        <f t="shared" si="1"/>
        <v/>
      </c>
      <c r="F234" s="60" t="str">
        <f t="shared" si="9"/>
        <v/>
      </c>
      <c r="G234" s="170" t="str">
        <f t="shared" si="10"/>
        <v/>
      </c>
      <c r="H234" s="206"/>
      <c r="I234" s="173"/>
      <c r="J234" s="178"/>
      <c r="K234" s="178"/>
      <c r="L234" s="165"/>
      <c r="M234" s="173"/>
      <c r="N234" s="178"/>
      <c r="O234" s="173"/>
      <c r="P234" s="165"/>
    </row>
    <row r="235" spans="1:16" ht="12.5">
      <c r="A235" s="204"/>
      <c r="B235" s="205"/>
      <c r="C235" s="201"/>
      <c r="D235" s="201"/>
      <c r="E235" s="201" t="str">
        <f t="shared" si="1"/>
        <v/>
      </c>
      <c r="F235" s="60" t="str">
        <f t="shared" si="9"/>
        <v/>
      </c>
      <c r="G235" s="170" t="str">
        <f t="shared" si="10"/>
        <v/>
      </c>
      <c r="H235" s="206"/>
      <c r="I235" s="173"/>
      <c r="J235" s="178"/>
      <c r="K235" s="178"/>
      <c r="L235" s="165"/>
      <c r="M235" s="173"/>
      <c r="N235" s="178"/>
      <c r="O235" s="173"/>
      <c r="P235" s="165"/>
    </row>
    <row r="236" spans="1:16" ht="12.5">
      <c r="A236" s="204"/>
      <c r="B236" s="205"/>
      <c r="C236" s="201"/>
      <c r="D236" s="201"/>
      <c r="E236" s="201" t="str">
        <f t="shared" si="1"/>
        <v/>
      </c>
      <c r="F236" s="60" t="str">
        <f t="shared" si="9"/>
        <v/>
      </c>
      <c r="G236" s="170" t="str">
        <f t="shared" si="10"/>
        <v/>
      </c>
      <c r="H236" s="206"/>
      <c r="I236" s="173"/>
      <c r="J236" s="178"/>
      <c r="K236" s="178"/>
      <c r="L236" s="165"/>
      <c r="M236" s="173"/>
      <c r="N236" s="178"/>
      <c r="O236" s="173"/>
      <c r="P236" s="165"/>
    </row>
    <row r="237" spans="1:16" ht="12.5">
      <c r="A237" s="204"/>
      <c r="B237" s="205"/>
      <c r="C237" s="201"/>
      <c r="D237" s="201"/>
      <c r="E237" s="201" t="str">
        <f t="shared" si="1"/>
        <v/>
      </c>
      <c r="F237" s="60" t="str">
        <f t="shared" si="9"/>
        <v/>
      </c>
      <c r="G237" s="170" t="str">
        <f t="shared" si="10"/>
        <v/>
      </c>
      <c r="H237" s="206"/>
      <c r="I237" s="173"/>
      <c r="J237" s="178"/>
      <c r="K237" s="178"/>
      <c r="L237" s="165"/>
      <c r="M237" s="173"/>
      <c r="N237" s="178"/>
      <c r="O237" s="173"/>
      <c r="P237" s="165"/>
    </row>
    <row r="238" spans="1:16" ht="12.5">
      <c r="A238" s="204"/>
      <c r="B238" s="205"/>
      <c r="C238" s="201"/>
      <c r="D238" s="201"/>
      <c r="E238" s="201" t="str">
        <f t="shared" si="1"/>
        <v/>
      </c>
      <c r="F238" s="60" t="str">
        <f t="shared" si="9"/>
        <v/>
      </c>
      <c r="G238" s="170" t="str">
        <f t="shared" si="10"/>
        <v/>
      </c>
      <c r="H238" s="206"/>
      <c r="I238" s="173"/>
      <c r="J238" s="178"/>
      <c r="K238" s="178"/>
      <c r="L238" s="165"/>
      <c r="M238" s="173"/>
      <c r="N238" s="178"/>
      <c r="O238" s="173"/>
      <c r="P238" s="165"/>
    </row>
    <row r="239" spans="1:16" ht="12.5">
      <c r="A239" s="204"/>
      <c r="B239" s="205"/>
      <c r="C239" s="201"/>
      <c r="D239" s="201"/>
      <c r="E239" s="201" t="str">
        <f t="shared" si="1"/>
        <v/>
      </c>
      <c r="F239" s="60" t="str">
        <f t="shared" si="9"/>
        <v/>
      </c>
      <c r="G239" s="170" t="str">
        <f t="shared" si="10"/>
        <v/>
      </c>
      <c r="H239" s="206"/>
      <c r="I239" s="173"/>
      <c r="J239" s="178"/>
      <c r="K239" s="178"/>
      <c r="L239" s="165"/>
      <c r="M239" s="173"/>
      <c r="N239" s="178"/>
      <c r="O239" s="173"/>
      <c r="P239" s="165"/>
    </row>
    <row r="240" spans="1:16" ht="12.5">
      <c r="A240" s="204"/>
      <c r="B240" s="205"/>
      <c r="C240" s="201"/>
      <c r="D240" s="201"/>
      <c r="E240" s="201" t="str">
        <f t="shared" si="1"/>
        <v/>
      </c>
      <c r="F240" s="60" t="str">
        <f t="shared" si="9"/>
        <v/>
      </c>
      <c r="G240" s="170" t="str">
        <f t="shared" si="10"/>
        <v/>
      </c>
      <c r="H240" s="206"/>
      <c r="I240" s="173"/>
      <c r="J240" s="178"/>
      <c r="K240" s="178"/>
      <c r="L240" s="165"/>
      <c r="M240" s="173"/>
      <c r="N240" s="178"/>
      <c r="O240" s="173"/>
      <c r="P240" s="165"/>
    </row>
    <row r="241" spans="1:16" ht="12.5">
      <c r="A241" s="204"/>
      <c r="B241" s="205"/>
      <c r="C241" s="201"/>
      <c r="D241" s="201"/>
      <c r="E241" s="201" t="str">
        <f t="shared" si="1"/>
        <v/>
      </c>
      <c r="F241" s="60" t="str">
        <f t="shared" si="9"/>
        <v/>
      </c>
      <c r="G241" s="170" t="str">
        <f t="shared" si="10"/>
        <v/>
      </c>
      <c r="H241" s="206"/>
      <c r="I241" s="173"/>
      <c r="J241" s="178"/>
      <c r="K241" s="178"/>
      <c r="L241" s="165"/>
      <c r="M241" s="173"/>
      <c r="N241" s="178"/>
      <c r="O241" s="173"/>
      <c r="P241" s="165"/>
    </row>
    <row r="242" spans="1:16" ht="12.5">
      <c r="A242" s="204"/>
      <c r="B242" s="205"/>
      <c r="C242" s="201"/>
      <c r="D242" s="201"/>
      <c r="E242" s="201" t="str">
        <f t="shared" si="1"/>
        <v/>
      </c>
      <c r="F242" s="60" t="str">
        <f t="shared" si="9"/>
        <v/>
      </c>
      <c r="G242" s="170" t="str">
        <f t="shared" si="10"/>
        <v/>
      </c>
      <c r="H242" s="206"/>
      <c r="I242" s="173"/>
      <c r="J242" s="178"/>
      <c r="K242" s="178"/>
      <c r="L242" s="165"/>
      <c r="M242" s="173"/>
      <c r="N242" s="178"/>
      <c r="O242" s="173"/>
      <c r="P242" s="165"/>
    </row>
    <row r="243" spans="1:16" ht="12.5">
      <c r="A243" s="204"/>
      <c r="B243" s="205"/>
      <c r="C243" s="201"/>
      <c r="D243" s="201"/>
      <c r="E243" s="201" t="str">
        <f t="shared" si="1"/>
        <v/>
      </c>
      <c r="F243" s="60" t="str">
        <f t="shared" si="9"/>
        <v/>
      </c>
      <c r="G243" s="170" t="str">
        <f t="shared" si="10"/>
        <v/>
      </c>
      <c r="H243" s="206"/>
      <c r="I243" s="173"/>
      <c r="J243" s="178"/>
      <c r="K243" s="178"/>
      <c r="L243" s="165"/>
      <c r="M243" s="173"/>
      <c r="N243" s="178"/>
      <c r="O243" s="173"/>
      <c r="P243" s="165"/>
    </row>
    <row r="244" spans="1:16" ht="12.5">
      <c r="A244" s="204"/>
      <c r="B244" s="205"/>
      <c r="C244" s="201"/>
      <c r="D244" s="201"/>
      <c r="E244" s="201" t="str">
        <f t="shared" si="1"/>
        <v/>
      </c>
      <c r="F244" s="60" t="str">
        <f t="shared" si="9"/>
        <v/>
      </c>
      <c r="G244" s="170" t="str">
        <f t="shared" si="10"/>
        <v/>
      </c>
      <c r="H244" s="206"/>
      <c r="I244" s="173"/>
      <c r="J244" s="178"/>
      <c r="K244" s="178"/>
      <c r="L244" s="165"/>
      <c r="M244" s="173"/>
      <c r="N244" s="178"/>
      <c r="O244" s="173"/>
      <c r="P244" s="165"/>
    </row>
    <row r="245" spans="1:16" ht="12.5">
      <c r="A245" s="204"/>
      <c r="B245" s="205"/>
      <c r="C245" s="201"/>
      <c r="D245" s="201"/>
      <c r="E245" s="201" t="str">
        <f t="shared" si="1"/>
        <v/>
      </c>
      <c r="F245" s="60" t="str">
        <f t="shared" si="9"/>
        <v/>
      </c>
      <c r="G245" s="170" t="str">
        <f t="shared" si="10"/>
        <v/>
      </c>
      <c r="H245" s="206"/>
      <c r="I245" s="173"/>
      <c r="J245" s="178"/>
      <c r="K245" s="178"/>
      <c r="L245" s="165"/>
      <c r="M245" s="173"/>
      <c r="N245" s="178"/>
      <c r="O245" s="173"/>
      <c r="P245" s="165"/>
    </row>
    <row r="246" spans="1:16" ht="12.5">
      <c r="A246" s="204"/>
      <c r="B246" s="205"/>
      <c r="C246" s="201"/>
      <c r="D246" s="201"/>
      <c r="E246" s="201" t="str">
        <f t="shared" si="1"/>
        <v/>
      </c>
      <c r="F246" s="60" t="str">
        <f t="shared" si="9"/>
        <v/>
      </c>
      <c r="G246" s="170" t="str">
        <f t="shared" si="10"/>
        <v/>
      </c>
      <c r="H246" s="206"/>
      <c r="I246" s="173"/>
      <c r="J246" s="178"/>
      <c r="K246" s="178"/>
      <c r="L246" s="165"/>
      <c r="M246" s="173"/>
      <c r="N246" s="178"/>
      <c r="O246" s="173"/>
      <c r="P246" s="165"/>
    </row>
    <row r="247" spans="1:16" ht="12.5">
      <c r="A247" s="204"/>
      <c r="B247" s="205"/>
      <c r="C247" s="201"/>
      <c r="D247" s="201"/>
      <c r="E247" s="201" t="str">
        <f t="shared" si="1"/>
        <v/>
      </c>
      <c r="F247" s="60" t="str">
        <f t="shared" si="9"/>
        <v/>
      </c>
      <c r="G247" s="170" t="str">
        <f t="shared" si="10"/>
        <v/>
      </c>
      <c r="H247" s="206"/>
      <c r="I247" s="173"/>
      <c r="J247" s="178"/>
      <c r="K247" s="178"/>
      <c r="L247" s="165"/>
      <c r="M247" s="173"/>
      <c r="N247" s="178"/>
      <c r="O247" s="173"/>
      <c r="P247" s="165"/>
    </row>
    <row r="248" spans="1:16" ht="12.5">
      <c r="A248" s="204"/>
      <c r="B248" s="205"/>
      <c r="C248" s="201"/>
      <c r="D248" s="201"/>
      <c r="E248" s="201" t="str">
        <f t="shared" si="1"/>
        <v/>
      </c>
      <c r="F248" s="60" t="str">
        <f t="shared" si="9"/>
        <v/>
      </c>
      <c r="G248" s="170" t="str">
        <f t="shared" si="10"/>
        <v/>
      </c>
      <c r="H248" s="206"/>
      <c r="I248" s="173"/>
      <c r="J248" s="178"/>
      <c r="K248" s="178"/>
      <c r="L248" s="165"/>
      <c r="M248" s="173"/>
      <c r="N248" s="178"/>
      <c r="O248" s="173"/>
      <c r="P248" s="165"/>
    </row>
    <row r="249" spans="1:16" ht="12.5">
      <c r="A249" s="204"/>
      <c r="B249" s="205"/>
      <c r="C249" s="201"/>
      <c r="D249" s="201"/>
      <c r="E249" s="201" t="str">
        <f t="shared" si="1"/>
        <v/>
      </c>
      <c r="F249" s="60" t="str">
        <f t="shared" si="9"/>
        <v/>
      </c>
      <c r="G249" s="170" t="str">
        <f t="shared" si="10"/>
        <v/>
      </c>
      <c r="H249" s="206"/>
      <c r="I249" s="173"/>
      <c r="J249" s="178"/>
      <c r="K249" s="178"/>
      <c r="L249" s="165"/>
      <c r="M249" s="173"/>
      <c r="N249" s="178"/>
      <c r="O249" s="173"/>
      <c r="P249" s="165"/>
    </row>
    <row r="250" spans="1:16" ht="12.5">
      <c r="A250" s="204"/>
      <c r="B250" s="205"/>
      <c r="C250" s="201"/>
      <c r="D250" s="201"/>
      <c r="E250" s="201" t="str">
        <f t="shared" si="1"/>
        <v/>
      </c>
      <c r="F250" s="60" t="str">
        <f t="shared" si="9"/>
        <v/>
      </c>
      <c r="G250" s="170" t="str">
        <f t="shared" si="10"/>
        <v/>
      </c>
      <c r="H250" s="206"/>
      <c r="I250" s="173"/>
      <c r="J250" s="178"/>
      <c r="K250" s="178"/>
      <c r="L250" s="165"/>
      <c r="M250" s="173"/>
      <c r="N250" s="178"/>
      <c r="O250" s="173"/>
      <c r="P250" s="165"/>
    </row>
    <row r="251" spans="1:16" ht="12.5">
      <c r="A251" s="204"/>
      <c r="B251" s="205"/>
      <c r="C251" s="201"/>
      <c r="D251" s="201"/>
      <c r="E251" s="201" t="str">
        <f t="shared" si="1"/>
        <v/>
      </c>
      <c r="F251" s="60" t="str">
        <f t="shared" si="9"/>
        <v/>
      </c>
      <c r="G251" s="170" t="str">
        <f t="shared" si="10"/>
        <v/>
      </c>
      <c r="H251" s="206"/>
      <c r="I251" s="173"/>
      <c r="J251" s="178"/>
      <c r="K251" s="178"/>
      <c r="L251" s="165"/>
      <c r="M251" s="173"/>
      <c r="N251" s="178"/>
      <c r="O251" s="173"/>
      <c r="P251" s="165"/>
    </row>
    <row r="252" spans="1:16" ht="12.5">
      <c r="A252" s="204"/>
      <c r="B252" s="205"/>
      <c r="C252" s="201"/>
      <c r="D252" s="201"/>
      <c r="E252" s="201" t="str">
        <f t="shared" si="1"/>
        <v/>
      </c>
      <c r="F252" s="60" t="str">
        <f t="shared" si="9"/>
        <v/>
      </c>
      <c r="G252" s="170" t="str">
        <f t="shared" si="10"/>
        <v/>
      </c>
      <c r="H252" s="206"/>
      <c r="I252" s="173"/>
      <c r="J252" s="178"/>
      <c r="K252" s="178"/>
      <c r="L252" s="165"/>
      <c r="M252" s="173"/>
      <c r="N252" s="178"/>
      <c r="O252" s="173"/>
      <c r="P252" s="165"/>
    </row>
    <row r="253" spans="1:16" ht="12.5">
      <c r="A253" s="204"/>
      <c r="B253" s="205"/>
      <c r="C253" s="201"/>
      <c r="D253" s="201"/>
      <c r="E253" s="201" t="str">
        <f t="shared" si="1"/>
        <v/>
      </c>
      <c r="F253" s="60" t="str">
        <f t="shared" si="9"/>
        <v/>
      </c>
      <c r="G253" s="170" t="str">
        <f t="shared" si="10"/>
        <v/>
      </c>
      <c r="H253" s="206"/>
      <c r="I253" s="173"/>
      <c r="J253" s="178"/>
      <c r="K253" s="178"/>
      <c r="L253" s="165"/>
      <c r="M253" s="173"/>
      <c r="N253" s="178"/>
      <c r="O253" s="173"/>
      <c r="P253" s="165"/>
    </row>
    <row r="254" spans="1:16" ht="12.5">
      <c r="A254" s="204"/>
      <c r="B254" s="205"/>
      <c r="C254" s="201"/>
      <c r="D254" s="201"/>
      <c r="E254" s="201" t="str">
        <f t="shared" si="1"/>
        <v/>
      </c>
      <c r="F254" s="60" t="str">
        <f t="shared" si="9"/>
        <v/>
      </c>
      <c r="G254" s="170" t="str">
        <f t="shared" si="10"/>
        <v/>
      </c>
      <c r="H254" s="206"/>
      <c r="I254" s="173"/>
      <c r="J254" s="178"/>
      <c r="K254" s="178"/>
      <c r="L254" s="165"/>
      <c r="M254" s="173"/>
      <c r="N254" s="178"/>
      <c r="O254" s="173"/>
      <c r="P254" s="165"/>
    </row>
    <row r="255" spans="1:16" ht="12.5">
      <c r="A255" s="204"/>
      <c r="B255" s="205"/>
      <c r="C255" s="201"/>
      <c r="D255" s="201"/>
      <c r="E255" s="201" t="str">
        <f t="shared" si="1"/>
        <v/>
      </c>
      <c r="F255" s="60" t="str">
        <f t="shared" si="9"/>
        <v/>
      </c>
      <c r="G255" s="170" t="str">
        <f t="shared" si="10"/>
        <v/>
      </c>
      <c r="H255" s="206"/>
      <c r="I255" s="173"/>
      <c r="J255" s="178"/>
      <c r="K255" s="178"/>
      <c r="L255" s="165"/>
      <c r="M255" s="173"/>
      <c r="N255" s="178"/>
      <c r="O255" s="173"/>
      <c r="P255" s="165"/>
    </row>
    <row r="256" spans="1:16" ht="12.5">
      <c r="A256" s="204"/>
      <c r="B256" s="205"/>
      <c r="C256" s="201"/>
      <c r="D256" s="201"/>
      <c r="E256" s="201" t="str">
        <f t="shared" si="1"/>
        <v/>
      </c>
      <c r="F256" s="60" t="str">
        <f t="shared" si="9"/>
        <v/>
      </c>
      <c r="G256" s="170" t="str">
        <f t="shared" si="10"/>
        <v/>
      </c>
      <c r="H256" s="206"/>
      <c r="I256" s="173"/>
      <c r="J256" s="178"/>
      <c r="K256" s="178"/>
      <c r="L256" s="165"/>
      <c r="M256" s="173"/>
      <c r="N256" s="178"/>
      <c r="O256" s="173"/>
      <c r="P256" s="165"/>
    </row>
    <row r="257" spans="1:16" ht="12.5">
      <c r="A257" s="204"/>
      <c r="B257" s="205"/>
      <c r="C257" s="201"/>
      <c r="D257" s="201"/>
      <c r="E257" s="201" t="str">
        <f t="shared" si="1"/>
        <v/>
      </c>
      <c r="F257" s="60" t="str">
        <f t="shared" si="9"/>
        <v/>
      </c>
      <c r="G257" s="170" t="str">
        <f t="shared" si="10"/>
        <v/>
      </c>
      <c r="H257" s="206"/>
      <c r="I257" s="173"/>
      <c r="J257" s="178"/>
      <c r="K257" s="178"/>
      <c r="L257" s="165"/>
      <c r="M257" s="173"/>
      <c r="N257" s="178"/>
      <c r="O257" s="173"/>
      <c r="P257" s="165"/>
    </row>
    <row r="258" spans="1:16" ht="12.5">
      <c r="A258" s="204"/>
      <c r="B258" s="205"/>
      <c r="C258" s="201"/>
      <c r="D258" s="201"/>
      <c r="E258" s="201" t="str">
        <f t="shared" si="1"/>
        <v/>
      </c>
      <c r="F258" s="60" t="str">
        <f t="shared" si="9"/>
        <v/>
      </c>
      <c r="G258" s="170" t="str">
        <f t="shared" si="10"/>
        <v/>
      </c>
      <c r="H258" s="206"/>
      <c r="I258" s="173"/>
      <c r="J258" s="178"/>
      <c r="K258" s="178"/>
      <c r="L258" s="165"/>
      <c r="M258" s="173"/>
      <c r="N258" s="178"/>
      <c r="O258" s="173"/>
      <c r="P258" s="165"/>
    </row>
    <row r="259" spans="1:16" ht="12.5">
      <c r="A259" s="204"/>
      <c r="B259" s="205"/>
      <c r="C259" s="201"/>
      <c r="D259" s="201"/>
      <c r="E259" s="201" t="str">
        <f t="shared" si="1"/>
        <v/>
      </c>
      <c r="F259" s="60" t="str">
        <f t="shared" si="9"/>
        <v/>
      </c>
      <c r="G259" s="170" t="str">
        <f t="shared" si="10"/>
        <v/>
      </c>
      <c r="H259" s="206"/>
      <c r="I259" s="173"/>
      <c r="J259" s="178"/>
      <c r="K259" s="178"/>
      <c r="L259" s="165"/>
      <c r="M259" s="173"/>
      <c r="N259" s="178"/>
      <c r="O259" s="173"/>
      <c r="P259" s="165"/>
    </row>
    <row r="260" spans="1:16" ht="12.5">
      <c r="A260" s="204"/>
      <c r="B260" s="205"/>
      <c r="C260" s="201"/>
      <c r="D260" s="201"/>
      <c r="E260" s="201" t="str">
        <f t="shared" si="1"/>
        <v/>
      </c>
      <c r="F260" s="60" t="str">
        <f t="shared" si="9"/>
        <v/>
      </c>
      <c r="G260" s="170" t="str">
        <f t="shared" si="10"/>
        <v/>
      </c>
      <c r="H260" s="206"/>
      <c r="I260" s="173"/>
      <c r="J260" s="178"/>
      <c r="K260" s="178"/>
      <c r="L260" s="165"/>
      <c r="M260" s="173"/>
      <c r="N260" s="178"/>
      <c r="O260" s="173"/>
      <c r="P260" s="165"/>
    </row>
    <row r="261" spans="1:16" ht="12.5">
      <c r="A261" s="204"/>
      <c r="B261" s="205"/>
      <c r="C261" s="201"/>
      <c r="D261" s="201"/>
      <c r="E261" s="201" t="str">
        <f t="shared" si="1"/>
        <v/>
      </c>
      <c r="F261" s="60" t="str">
        <f t="shared" si="9"/>
        <v/>
      </c>
      <c r="G261" s="170" t="str">
        <f t="shared" si="10"/>
        <v/>
      </c>
      <c r="H261" s="206"/>
      <c r="I261" s="173"/>
      <c r="J261" s="178"/>
      <c r="K261" s="178"/>
      <c r="L261" s="165"/>
      <c r="M261" s="173"/>
      <c r="N261" s="178"/>
      <c r="O261" s="173"/>
      <c r="P261" s="165"/>
    </row>
    <row r="262" spans="1:16" ht="12.5">
      <c r="A262" s="204"/>
      <c r="B262" s="205"/>
      <c r="C262" s="201"/>
      <c r="D262" s="201"/>
      <c r="E262" s="201" t="str">
        <f t="shared" si="1"/>
        <v/>
      </c>
      <c r="F262" s="60" t="str">
        <f t="shared" si="9"/>
        <v/>
      </c>
      <c r="G262" s="170" t="str">
        <f t="shared" si="10"/>
        <v/>
      </c>
      <c r="H262" s="206"/>
      <c r="I262" s="173"/>
      <c r="J262" s="178"/>
      <c r="K262" s="178"/>
      <c r="L262" s="165"/>
      <c r="M262" s="173"/>
      <c r="N262" s="178"/>
      <c r="O262" s="173"/>
      <c r="P262" s="165"/>
    </row>
    <row r="263" spans="1:16" ht="12.5">
      <c r="A263" s="204"/>
      <c r="B263" s="205"/>
      <c r="C263" s="201"/>
      <c r="D263" s="201"/>
      <c r="E263" s="201" t="str">
        <f t="shared" si="1"/>
        <v/>
      </c>
      <c r="F263" s="60" t="str">
        <f t="shared" ref="F263:F326" si="11">IF(NOT(ISBLANK($K263)),itemClassificationScheme,"")</f>
        <v/>
      </c>
      <c r="G263" s="170" t="str">
        <f t="shared" ref="G263:G326" si="12">IF(NOT(ISBLANK($P263)),currency,"")</f>
        <v/>
      </c>
      <c r="H263" s="206"/>
      <c r="I263" s="173"/>
      <c r="J263" s="178"/>
      <c r="K263" s="178"/>
      <c r="L263" s="165"/>
      <c r="M263" s="173"/>
      <c r="N263" s="178"/>
      <c r="O263" s="173"/>
      <c r="P263" s="165"/>
    </row>
    <row r="264" spans="1:16" ht="12.5">
      <c r="A264" s="204"/>
      <c r="B264" s="205"/>
      <c r="C264" s="201"/>
      <c r="D264" s="201"/>
      <c r="E264" s="201" t="str">
        <f t="shared" si="1"/>
        <v/>
      </c>
      <c r="F264" s="60" t="str">
        <f t="shared" si="11"/>
        <v/>
      </c>
      <c r="G264" s="170" t="str">
        <f t="shared" si="12"/>
        <v/>
      </c>
      <c r="H264" s="206"/>
      <c r="I264" s="173"/>
      <c r="J264" s="178"/>
      <c r="K264" s="178"/>
      <c r="L264" s="165"/>
      <c r="M264" s="173"/>
      <c r="N264" s="178"/>
      <c r="O264" s="173"/>
      <c r="P264" s="165"/>
    </row>
    <row r="265" spans="1:16" ht="12.5">
      <c r="A265" s="204"/>
      <c r="B265" s="205"/>
      <c r="C265" s="201"/>
      <c r="D265" s="201"/>
      <c r="E265" s="201" t="str">
        <f t="shared" si="1"/>
        <v/>
      </c>
      <c r="F265" s="60" t="str">
        <f t="shared" si="11"/>
        <v/>
      </c>
      <c r="G265" s="170" t="str">
        <f t="shared" si="12"/>
        <v/>
      </c>
      <c r="H265" s="206"/>
      <c r="I265" s="173"/>
      <c r="J265" s="178"/>
      <c r="K265" s="178"/>
      <c r="L265" s="165"/>
      <c r="M265" s="173"/>
      <c r="N265" s="178"/>
      <c r="O265" s="173"/>
      <c r="P265" s="165"/>
    </row>
    <row r="266" spans="1:16" ht="12.5">
      <c r="A266" s="204"/>
      <c r="B266" s="205"/>
      <c r="C266" s="201"/>
      <c r="D266" s="201"/>
      <c r="E266" s="201" t="str">
        <f t="shared" si="1"/>
        <v/>
      </c>
      <c r="F266" s="60" t="str">
        <f t="shared" si="11"/>
        <v/>
      </c>
      <c r="G266" s="170" t="str">
        <f t="shared" si="12"/>
        <v/>
      </c>
      <c r="H266" s="206"/>
      <c r="I266" s="173"/>
      <c r="J266" s="178"/>
      <c r="K266" s="178"/>
      <c r="L266" s="165"/>
      <c r="M266" s="173"/>
      <c r="N266" s="178"/>
      <c r="O266" s="173"/>
      <c r="P266" s="165"/>
    </row>
    <row r="267" spans="1:16" ht="12.5">
      <c r="A267" s="204"/>
      <c r="B267" s="205"/>
      <c r="C267" s="201"/>
      <c r="D267" s="201"/>
      <c r="E267" s="201" t="str">
        <f t="shared" si="1"/>
        <v/>
      </c>
      <c r="F267" s="60" t="str">
        <f t="shared" si="11"/>
        <v/>
      </c>
      <c r="G267" s="170" t="str">
        <f t="shared" si="12"/>
        <v/>
      </c>
      <c r="H267" s="206"/>
      <c r="I267" s="173"/>
      <c r="J267" s="178"/>
      <c r="K267" s="178"/>
      <c r="L267" s="165"/>
      <c r="M267" s="173"/>
      <c r="N267" s="178"/>
      <c r="O267" s="173"/>
      <c r="P267" s="165"/>
    </row>
    <row r="268" spans="1:16" ht="12.5">
      <c r="A268" s="204"/>
      <c r="B268" s="205"/>
      <c r="C268" s="201"/>
      <c r="D268" s="201"/>
      <c r="E268" s="201" t="str">
        <f t="shared" si="1"/>
        <v/>
      </c>
      <c r="F268" s="60" t="str">
        <f t="shared" si="11"/>
        <v/>
      </c>
      <c r="G268" s="170" t="str">
        <f t="shared" si="12"/>
        <v/>
      </c>
      <c r="H268" s="206"/>
      <c r="I268" s="173"/>
      <c r="J268" s="178"/>
      <c r="K268" s="178"/>
      <c r="L268" s="165"/>
      <c r="M268" s="173"/>
      <c r="N268" s="178"/>
      <c r="O268" s="173"/>
      <c r="P268" s="165"/>
    </row>
    <row r="269" spans="1:16" ht="12.5">
      <c r="A269" s="204"/>
      <c r="B269" s="205"/>
      <c r="C269" s="201"/>
      <c r="D269" s="201"/>
      <c r="E269" s="201" t="str">
        <f t="shared" si="1"/>
        <v/>
      </c>
      <c r="F269" s="60" t="str">
        <f t="shared" si="11"/>
        <v/>
      </c>
      <c r="G269" s="170" t="str">
        <f t="shared" si="12"/>
        <v/>
      </c>
      <c r="H269" s="206"/>
      <c r="I269" s="173"/>
      <c r="J269" s="178"/>
      <c r="K269" s="178"/>
      <c r="L269" s="165"/>
      <c r="M269" s="173"/>
      <c r="N269" s="178"/>
      <c r="O269" s="173"/>
      <c r="P269" s="165"/>
    </row>
    <row r="270" spans="1:16" ht="12.5">
      <c r="A270" s="204"/>
      <c r="B270" s="205"/>
      <c r="C270" s="201"/>
      <c r="D270" s="201"/>
      <c r="E270" s="201" t="str">
        <f t="shared" si="1"/>
        <v/>
      </c>
      <c r="F270" s="60" t="str">
        <f t="shared" si="11"/>
        <v/>
      </c>
      <c r="G270" s="170" t="str">
        <f t="shared" si="12"/>
        <v/>
      </c>
      <c r="H270" s="206"/>
      <c r="I270" s="173"/>
      <c r="J270" s="178"/>
      <c r="K270" s="178"/>
      <c r="L270" s="165"/>
      <c r="M270" s="173"/>
      <c r="N270" s="178"/>
      <c r="O270" s="173"/>
      <c r="P270" s="165"/>
    </row>
    <row r="271" spans="1:16" ht="12.5">
      <c r="A271" s="204"/>
      <c r="B271" s="205"/>
      <c r="C271" s="201"/>
      <c r="D271" s="201"/>
      <c r="E271" s="201" t="str">
        <f t="shared" si="1"/>
        <v/>
      </c>
      <c r="F271" s="60" t="str">
        <f t="shared" si="11"/>
        <v/>
      </c>
      <c r="G271" s="170" t="str">
        <f t="shared" si="12"/>
        <v/>
      </c>
      <c r="H271" s="206"/>
      <c r="I271" s="173"/>
      <c r="J271" s="178"/>
      <c r="K271" s="178"/>
      <c r="L271" s="165"/>
      <c r="M271" s="173"/>
      <c r="N271" s="178"/>
      <c r="O271" s="173"/>
      <c r="P271" s="165"/>
    </row>
    <row r="272" spans="1:16" ht="12.5">
      <c r="A272" s="204"/>
      <c r="B272" s="205"/>
      <c r="C272" s="201"/>
      <c r="D272" s="201"/>
      <c r="E272" s="201" t="str">
        <f t="shared" si="1"/>
        <v/>
      </c>
      <c r="F272" s="60" t="str">
        <f t="shared" si="11"/>
        <v/>
      </c>
      <c r="G272" s="170" t="str">
        <f t="shared" si="12"/>
        <v/>
      </c>
      <c r="H272" s="206"/>
      <c r="I272" s="173"/>
      <c r="J272" s="178"/>
      <c r="K272" s="178"/>
      <c r="L272" s="165"/>
      <c r="M272" s="173"/>
      <c r="N272" s="178"/>
      <c r="O272" s="173"/>
      <c r="P272" s="165"/>
    </row>
    <row r="273" spans="1:16" ht="12.5">
      <c r="A273" s="204"/>
      <c r="B273" s="205"/>
      <c r="C273" s="201"/>
      <c r="D273" s="201"/>
      <c r="E273" s="201" t="str">
        <f t="shared" si="1"/>
        <v/>
      </c>
      <c r="F273" s="60" t="str">
        <f t="shared" si="11"/>
        <v/>
      </c>
      <c r="G273" s="170" t="str">
        <f t="shared" si="12"/>
        <v/>
      </c>
      <c r="H273" s="206"/>
      <c r="I273" s="173"/>
      <c r="J273" s="178"/>
      <c r="K273" s="178"/>
      <c r="L273" s="165"/>
      <c r="M273" s="173"/>
      <c r="N273" s="178"/>
      <c r="O273" s="173"/>
      <c r="P273" s="165"/>
    </row>
    <row r="274" spans="1:16" ht="12.5">
      <c r="A274" s="204"/>
      <c r="B274" s="205"/>
      <c r="C274" s="201"/>
      <c r="D274" s="201"/>
      <c r="E274" s="201" t="str">
        <f t="shared" si="1"/>
        <v/>
      </c>
      <c r="F274" s="60" t="str">
        <f t="shared" si="11"/>
        <v/>
      </c>
      <c r="G274" s="170" t="str">
        <f t="shared" si="12"/>
        <v/>
      </c>
      <c r="H274" s="206"/>
      <c r="I274" s="173"/>
      <c r="J274" s="178"/>
      <c r="K274" s="178"/>
      <c r="L274" s="165"/>
      <c r="M274" s="173"/>
      <c r="N274" s="178"/>
      <c r="O274" s="173"/>
      <c r="P274" s="165"/>
    </row>
    <row r="275" spans="1:16" ht="12.5">
      <c r="A275" s="204"/>
      <c r="B275" s="205"/>
      <c r="C275" s="201"/>
      <c r="D275" s="201"/>
      <c r="E275" s="201" t="str">
        <f t="shared" si="1"/>
        <v/>
      </c>
      <c r="F275" s="60" t="str">
        <f t="shared" si="11"/>
        <v/>
      </c>
      <c r="G275" s="170" t="str">
        <f t="shared" si="12"/>
        <v/>
      </c>
      <c r="H275" s="206"/>
      <c r="I275" s="173"/>
      <c r="J275" s="178"/>
      <c r="K275" s="178"/>
      <c r="L275" s="165"/>
      <c r="M275" s="173"/>
      <c r="N275" s="178"/>
      <c r="O275" s="173"/>
      <c r="P275" s="165"/>
    </row>
    <row r="276" spans="1:16" ht="12.5">
      <c r="A276" s="204"/>
      <c r="B276" s="205"/>
      <c r="C276" s="201"/>
      <c r="D276" s="201"/>
      <c r="E276" s="201" t="str">
        <f t="shared" si="1"/>
        <v/>
      </c>
      <c r="F276" s="60" t="str">
        <f t="shared" si="11"/>
        <v/>
      </c>
      <c r="G276" s="170" t="str">
        <f t="shared" si="12"/>
        <v/>
      </c>
      <c r="H276" s="206"/>
      <c r="I276" s="173"/>
      <c r="J276" s="178"/>
      <c r="K276" s="178"/>
      <c r="L276" s="165"/>
      <c r="M276" s="173"/>
      <c r="N276" s="178"/>
      <c r="O276" s="173"/>
      <c r="P276" s="165"/>
    </row>
    <row r="277" spans="1:16" ht="12.5">
      <c r="A277" s="204"/>
      <c r="B277" s="205"/>
      <c r="C277" s="201"/>
      <c r="D277" s="201"/>
      <c r="E277" s="201" t="str">
        <f t="shared" si="1"/>
        <v/>
      </c>
      <c r="F277" s="60" t="str">
        <f t="shared" si="11"/>
        <v/>
      </c>
      <c r="G277" s="170" t="str">
        <f t="shared" si="12"/>
        <v/>
      </c>
      <c r="H277" s="206"/>
      <c r="I277" s="173"/>
      <c r="J277" s="178"/>
      <c r="K277" s="178"/>
      <c r="L277" s="165"/>
      <c r="M277" s="173"/>
      <c r="N277" s="178"/>
      <c r="O277" s="173"/>
      <c r="P277" s="165"/>
    </row>
    <row r="278" spans="1:16" ht="12.5">
      <c r="A278" s="204"/>
      <c r="B278" s="205"/>
      <c r="C278" s="201"/>
      <c r="D278" s="201"/>
      <c r="E278" s="201" t="str">
        <f t="shared" si="1"/>
        <v/>
      </c>
      <c r="F278" s="60" t="str">
        <f t="shared" si="11"/>
        <v/>
      </c>
      <c r="G278" s="170" t="str">
        <f t="shared" si="12"/>
        <v/>
      </c>
      <c r="H278" s="206"/>
      <c r="I278" s="173"/>
      <c r="J278" s="178"/>
      <c r="K278" s="178"/>
      <c r="L278" s="165"/>
      <c r="M278" s="173"/>
      <c r="N278" s="178"/>
      <c r="O278" s="173"/>
      <c r="P278" s="165"/>
    </row>
    <row r="279" spans="1:16" ht="12.5">
      <c r="A279" s="204"/>
      <c r="B279" s="205"/>
      <c r="C279" s="201"/>
      <c r="D279" s="201"/>
      <c r="E279" s="201" t="str">
        <f t="shared" si="1"/>
        <v/>
      </c>
      <c r="F279" s="60" t="str">
        <f t="shared" si="11"/>
        <v/>
      </c>
      <c r="G279" s="170" t="str">
        <f t="shared" si="12"/>
        <v/>
      </c>
      <c r="H279" s="206"/>
      <c r="I279" s="173"/>
      <c r="J279" s="178"/>
      <c r="K279" s="178"/>
      <c r="L279" s="165"/>
      <c r="M279" s="173"/>
      <c r="N279" s="178"/>
      <c r="O279" s="173"/>
      <c r="P279" s="165"/>
    </row>
    <row r="280" spans="1:16" ht="12.5">
      <c r="A280" s="204"/>
      <c r="B280" s="205"/>
      <c r="C280" s="201"/>
      <c r="D280" s="201"/>
      <c r="E280" s="201" t="str">
        <f t="shared" si="1"/>
        <v/>
      </c>
      <c r="F280" s="60" t="str">
        <f t="shared" si="11"/>
        <v/>
      </c>
      <c r="G280" s="170" t="str">
        <f t="shared" si="12"/>
        <v/>
      </c>
      <c r="H280" s="206"/>
      <c r="I280" s="173"/>
      <c r="J280" s="178"/>
      <c r="K280" s="178"/>
      <c r="L280" s="165"/>
      <c r="M280" s="173"/>
      <c r="N280" s="178"/>
      <c r="O280" s="173"/>
      <c r="P280" s="165"/>
    </row>
    <row r="281" spans="1:16" ht="12.5">
      <c r="A281" s="204"/>
      <c r="B281" s="205"/>
      <c r="C281" s="201"/>
      <c r="D281" s="201"/>
      <c r="E281" s="201" t="str">
        <f t="shared" si="1"/>
        <v/>
      </c>
      <c r="F281" s="60" t="str">
        <f t="shared" si="11"/>
        <v/>
      </c>
      <c r="G281" s="170" t="str">
        <f t="shared" si="12"/>
        <v/>
      </c>
      <c r="H281" s="206"/>
      <c r="I281" s="173"/>
      <c r="J281" s="178"/>
      <c r="K281" s="178"/>
      <c r="L281" s="165"/>
      <c r="M281" s="173"/>
      <c r="N281" s="178"/>
      <c r="O281" s="173"/>
      <c r="P281" s="165"/>
    </row>
    <row r="282" spans="1:16" ht="12.5">
      <c r="A282" s="204"/>
      <c r="B282" s="205"/>
      <c r="C282" s="201"/>
      <c r="D282" s="201"/>
      <c r="E282" s="201" t="str">
        <f t="shared" si="1"/>
        <v/>
      </c>
      <c r="F282" s="60" t="str">
        <f t="shared" si="11"/>
        <v/>
      </c>
      <c r="G282" s="170" t="str">
        <f t="shared" si="12"/>
        <v/>
      </c>
      <c r="H282" s="206"/>
      <c r="I282" s="173"/>
      <c r="J282" s="178"/>
      <c r="K282" s="178"/>
      <c r="L282" s="165"/>
      <c r="M282" s="173"/>
      <c r="N282" s="178"/>
      <c r="O282" s="173"/>
      <c r="P282" s="165"/>
    </row>
    <row r="283" spans="1:16" ht="12.5">
      <c r="A283" s="204"/>
      <c r="B283" s="205"/>
      <c r="C283" s="201"/>
      <c r="D283" s="201"/>
      <c r="E283" s="201" t="str">
        <f t="shared" si="1"/>
        <v/>
      </c>
      <c r="F283" s="60" t="str">
        <f t="shared" si="11"/>
        <v/>
      </c>
      <c r="G283" s="170" t="str">
        <f t="shared" si="12"/>
        <v/>
      </c>
      <c r="H283" s="206"/>
      <c r="I283" s="173"/>
      <c r="J283" s="178"/>
      <c r="K283" s="178"/>
      <c r="L283" s="165"/>
      <c r="M283" s="173"/>
      <c r="N283" s="178"/>
      <c r="O283" s="173"/>
      <c r="P283" s="165"/>
    </row>
    <row r="284" spans="1:16" ht="12.5">
      <c r="A284" s="204"/>
      <c r="B284" s="205"/>
      <c r="C284" s="201"/>
      <c r="D284" s="201"/>
      <c r="E284" s="201" t="str">
        <f t="shared" si="1"/>
        <v/>
      </c>
      <c r="F284" s="60" t="str">
        <f t="shared" si="11"/>
        <v/>
      </c>
      <c r="G284" s="170" t="str">
        <f t="shared" si="12"/>
        <v/>
      </c>
      <c r="H284" s="206"/>
      <c r="I284" s="173"/>
      <c r="J284" s="178"/>
      <c r="K284" s="178"/>
      <c r="L284" s="165"/>
      <c r="M284" s="173"/>
      <c r="N284" s="178"/>
      <c r="O284" s="173"/>
      <c r="P284" s="165"/>
    </row>
    <row r="285" spans="1:16" ht="12.5">
      <c r="A285" s="204"/>
      <c r="B285" s="205"/>
      <c r="C285" s="201"/>
      <c r="D285" s="201"/>
      <c r="E285" s="201" t="str">
        <f t="shared" si="1"/>
        <v/>
      </c>
      <c r="F285" s="60" t="str">
        <f t="shared" si="11"/>
        <v/>
      </c>
      <c r="G285" s="170" t="str">
        <f t="shared" si="12"/>
        <v/>
      </c>
      <c r="H285" s="206"/>
      <c r="I285" s="173"/>
      <c r="J285" s="178"/>
      <c r="K285" s="178"/>
      <c r="L285" s="165"/>
      <c r="M285" s="173"/>
      <c r="N285" s="178"/>
      <c r="O285" s="173"/>
      <c r="P285" s="165"/>
    </row>
    <row r="286" spans="1:16" ht="12.5">
      <c r="A286" s="204"/>
      <c r="B286" s="205"/>
      <c r="C286" s="201"/>
      <c r="D286" s="201"/>
      <c r="E286" s="201" t="str">
        <f t="shared" si="1"/>
        <v/>
      </c>
      <c r="F286" s="60" t="str">
        <f t="shared" si="11"/>
        <v/>
      </c>
      <c r="G286" s="170" t="str">
        <f t="shared" si="12"/>
        <v/>
      </c>
      <c r="H286" s="206"/>
      <c r="I286" s="173"/>
      <c r="J286" s="178"/>
      <c r="K286" s="178"/>
      <c r="L286" s="165"/>
      <c r="M286" s="173"/>
      <c r="N286" s="178"/>
      <c r="O286" s="173"/>
      <c r="P286" s="165"/>
    </row>
    <row r="287" spans="1:16" ht="12.5">
      <c r="A287" s="204"/>
      <c r="B287" s="205"/>
      <c r="C287" s="201"/>
      <c r="D287" s="201"/>
      <c r="E287" s="201" t="str">
        <f t="shared" si="1"/>
        <v/>
      </c>
      <c r="F287" s="60" t="str">
        <f t="shared" si="11"/>
        <v/>
      </c>
      <c r="G287" s="170" t="str">
        <f t="shared" si="12"/>
        <v/>
      </c>
      <c r="H287" s="206"/>
      <c r="I287" s="173"/>
      <c r="J287" s="178"/>
      <c r="K287" s="178"/>
      <c r="L287" s="165"/>
      <c r="M287" s="173"/>
      <c r="N287" s="178"/>
      <c r="O287" s="173"/>
      <c r="P287" s="165"/>
    </row>
    <row r="288" spans="1:16" ht="12.5">
      <c r="A288" s="204"/>
      <c r="B288" s="205"/>
      <c r="C288" s="201"/>
      <c r="D288" s="201"/>
      <c r="E288" s="201" t="str">
        <f t="shared" si="1"/>
        <v/>
      </c>
      <c r="F288" s="60" t="str">
        <f t="shared" si="11"/>
        <v/>
      </c>
      <c r="G288" s="170" t="str">
        <f t="shared" si="12"/>
        <v/>
      </c>
      <c r="H288" s="206"/>
      <c r="I288" s="173"/>
      <c r="J288" s="178"/>
      <c r="K288" s="178"/>
      <c r="L288" s="165"/>
      <c r="M288" s="173"/>
      <c r="N288" s="178"/>
      <c r="O288" s="173"/>
      <c r="P288" s="165"/>
    </row>
    <row r="289" spans="1:16" ht="12.5">
      <c r="A289" s="204"/>
      <c r="B289" s="205"/>
      <c r="C289" s="201"/>
      <c r="D289" s="201"/>
      <c r="E289" s="201" t="str">
        <f t="shared" si="1"/>
        <v/>
      </c>
      <c r="F289" s="60" t="str">
        <f t="shared" si="11"/>
        <v/>
      </c>
      <c r="G289" s="170" t="str">
        <f t="shared" si="12"/>
        <v/>
      </c>
      <c r="H289" s="206"/>
      <c r="I289" s="173"/>
      <c r="J289" s="178"/>
      <c r="K289" s="178"/>
      <c r="L289" s="165"/>
      <c r="M289" s="173"/>
      <c r="N289" s="178"/>
      <c r="O289" s="173"/>
      <c r="P289" s="165"/>
    </row>
    <row r="290" spans="1:16" ht="12.5">
      <c r="A290" s="204"/>
      <c r="B290" s="205"/>
      <c r="C290" s="201"/>
      <c r="D290" s="201"/>
      <c r="E290" s="201" t="str">
        <f t="shared" si="1"/>
        <v/>
      </c>
      <c r="F290" s="60" t="str">
        <f t="shared" si="11"/>
        <v/>
      </c>
      <c r="G290" s="170" t="str">
        <f t="shared" si="12"/>
        <v/>
      </c>
      <c r="H290" s="206"/>
      <c r="I290" s="173"/>
      <c r="J290" s="178"/>
      <c r="K290" s="178"/>
      <c r="L290" s="165"/>
      <c r="M290" s="173"/>
      <c r="N290" s="178"/>
      <c r="O290" s="173"/>
      <c r="P290" s="165"/>
    </row>
    <row r="291" spans="1:16" ht="12.5">
      <c r="A291" s="204"/>
      <c r="B291" s="205"/>
      <c r="C291" s="201"/>
      <c r="D291" s="201"/>
      <c r="E291" s="201" t="str">
        <f t="shared" si="1"/>
        <v/>
      </c>
      <c r="F291" s="60" t="str">
        <f t="shared" si="11"/>
        <v/>
      </c>
      <c r="G291" s="170" t="str">
        <f t="shared" si="12"/>
        <v/>
      </c>
      <c r="H291" s="206"/>
      <c r="I291" s="173"/>
      <c r="J291" s="178"/>
      <c r="K291" s="178"/>
      <c r="L291" s="165"/>
      <c r="M291" s="173"/>
      <c r="N291" s="178"/>
      <c r="O291" s="173"/>
      <c r="P291" s="165"/>
    </row>
    <row r="292" spans="1:16" ht="12.5">
      <c r="A292" s="204"/>
      <c r="B292" s="205"/>
      <c r="C292" s="201"/>
      <c r="D292" s="201"/>
      <c r="E292" s="201" t="str">
        <f t="shared" si="1"/>
        <v/>
      </c>
      <c r="F292" s="60" t="str">
        <f t="shared" si="11"/>
        <v/>
      </c>
      <c r="G292" s="170" t="str">
        <f t="shared" si="12"/>
        <v/>
      </c>
      <c r="H292" s="206"/>
      <c r="I292" s="173"/>
      <c r="J292" s="178"/>
      <c r="K292" s="178"/>
      <c r="L292" s="165"/>
      <c r="M292" s="173"/>
      <c r="N292" s="178"/>
      <c r="O292" s="173"/>
      <c r="P292" s="165"/>
    </row>
    <row r="293" spans="1:16" ht="12.5">
      <c r="A293" s="204"/>
      <c r="B293" s="205"/>
      <c r="C293" s="201"/>
      <c r="D293" s="201"/>
      <c r="E293" s="201" t="str">
        <f t="shared" si="1"/>
        <v/>
      </c>
      <c r="F293" s="60" t="str">
        <f t="shared" si="11"/>
        <v/>
      </c>
      <c r="G293" s="170" t="str">
        <f t="shared" si="12"/>
        <v/>
      </c>
      <c r="H293" s="206"/>
      <c r="I293" s="173"/>
      <c r="J293" s="178"/>
      <c r="K293" s="178"/>
      <c r="L293" s="165"/>
      <c r="M293" s="173"/>
      <c r="N293" s="178"/>
      <c r="O293" s="173"/>
      <c r="P293" s="165"/>
    </row>
    <row r="294" spans="1:16" ht="12.5">
      <c r="A294" s="204"/>
      <c r="B294" s="205"/>
      <c r="C294" s="201"/>
      <c r="D294" s="201"/>
      <c r="E294" s="201" t="str">
        <f t="shared" si="1"/>
        <v/>
      </c>
      <c r="F294" s="60" t="str">
        <f t="shared" si="11"/>
        <v/>
      </c>
      <c r="G294" s="170" t="str">
        <f t="shared" si="12"/>
        <v/>
      </c>
      <c r="H294" s="206"/>
      <c r="I294" s="173"/>
      <c r="J294" s="178"/>
      <c r="K294" s="178"/>
      <c r="L294" s="165"/>
      <c r="M294" s="173"/>
      <c r="N294" s="178"/>
      <c r="O294" s="173"/>
      <c r="P294" s="165"/>
    </row>
    <row r="295" spans="1:16" ht="12.5">
      <c r="A295" s="204"/>
      <c r="B295" s="205"/>
      <c r="C295" s="201"/>
      <c r="D295" s="201"/>
      <c r="E295" s="201" t="str">
        <f t="shared" si="1"/>
        <v/>
      </c>
      <c r="F295" s="60" t="str">
        <f t="shared" si="11"/>
        <v/>
      </c>
      <c r="G295" s="170" t="str">
        <f t="shared" si="12"/>
        <v/>
      </c>
      <c r="H295" s="206"/>
      <c r="I295" s="173"/>
      <c r="J295" s="178"/>
      <c r="K295" s="178"/>
      <c r="L295" s="165"/>
      <c r="M295" s="173"/>
      <c r="N295" s="178"/>
      <c r="O295" s="173"/>
      <c r="P295" s="165"/>
    </row>
    <row r="296" spans="1:16" ht="12.5">
      <c r="A296" s="204"/>
      <c r="B296" s="205"/>
      <c r="C296" s="201"/>
      <c r="D296" s="201"/>
      <c r="E296" s="201" t="str">
        <f t="shared" si="1"/>
        <v/>
      </c>
      <c r="F296" s="60" t="str">
        <f t="shared" si="11"/>
        <v/>
      </c>
      <c r="G296" s="170" t="str">
        <f t="shared" si="12"/>
        <v/>
      </c>
      <c r="H296" s="206"/>
      <c r="I296" s="173"/>
      <c r="J296" s="178"/>
      <c r="K296" s="178"/>
      <c r="L296" s="165"/>
      <c r="M296" s="173"/>
      <c r="N296" s="178"/>
      <c r="O296" s="173"/>
      <c r="P296" s="165"/>
    </row>
    <row r="297" spans="1:16" ht="12.5">
      <c r="A297" s="204"/>
      <c r="B297" s="205"/>
      <c r="C297" s="201"/>
      <c r="D297" s="201"/>
      <c r="E297" s="201" t="str">
        <f t="shared" si="1"/>
        <v/>
      </c>
      <c r="F297" s="60" t="str">
        <f t="shared" si="11"/>
        <v/>
      </c>
      <c r="G297" s="170" t="str">
        <f t="shared" si="12"/>
        <v/>
      </c>
      <c r="H297" s="206"/>
      <c r="I297" s="173"/>
      <c r="J297" s="178"/>
      <c r="K297" s="178"/>
      <c r="L297" s="165"/>
      <c r="M297" s="173"/>
      <c r="N297" s="178"/>
      <c r="O297" s="173"/>
      <c r="P297" s="165"/>
    </row>
    <row r="298" spans="1:16" ht="12.5">
      <c r="A298" s="204"/>
      <c r="B298" s="205"/>
      <c r="C298" s="201"/>
      <c r="D298" s="201"/>
      <c r="E298" s="201" t="str">
        <f t="shared" si="1"/>
        <v/>
      </c>
      <c r="F298" s="60" t="str">
        <f t="shared" si="11"/>
        <v/>
      </c>
      <c r="G298" s="170" t="str">
        <f t="shared" si="12"/>
        <v/>
      </c>
      <c r="H298" s="206"/>
      <c r="I298" s="173"/>
      <c r="J298" s="178"/>
      <c r="K298" s="178"/>
      <c r="L298" s="165"/>
      <c r="M298" s="173"/>
      <c r="N298" s="178"/>
      <c r="O298" s="173"/>
      <c r="P298" s="165"/>
    </row>
    <row r="299" spans="1:16" ht="12.5">
      <c r="A299" s="204"/>
      <c r="B299" s="205"/>
      <c r="C299" s="201"/>
      <c r="D299" s="201"/>
      <c r="E299" s="201" t="str">
        <f t="shared" si="1"/>
        <v/>
      </c>
      <c r="F299" s="60" t="str">
        <f t="shared" si="11"/>
        <v/>
      </c>
      <c r="G299" s="170" t="str">
        <f t="shared" si="12"/>
        <v/>
      </c>
      <c r="H299" s="206"/>
      <c r="I299" s="173"/>
      <c r="J299" s="178"/>
      <c r="K299" s="178"/>
      <c r="L299" s="165"/>
      <c r="M299" s="173"/>
      <c r="N299" s="178"/>
      <c r="O299" s="173"/>
      <c r="P299" s="165"/>
    </row>
    <row r="300" spans="1:16" ht="12.5">
      <c r="A300" s="204"/>
      <c r="B300" s="205"/>
      <c r="C300" s="201"/>
      <c r="D300" s="201"/>
      <c r="E300" s="201" t="str">
        <f t="shared" si="1"/>
        <v/>
      </c>
      <c r="F300" s="60" t="str">
        <f t="shared" si="11"/>
        <v/>
      </c>
      <c r="G300" s="170" t="str">
        <f t="shared" si="12"/>
        <v/>
      </c>
      <c r="H300" s="206"/>
      <c r="I300" s="173"/>
      <c r="J300" s="178"/>
      <c r="K300" s="178"/>
      <c r="L300" s="165"/>
      <c r="M300" s="173"/>
      <c r="N300" s="178"/>
      <c r="O300" s="173"/>
      <c r="P300" s="165"/>
    </row>
    <row r="301" spans="1:16" ht="12.5">
      <c r="A301" s="204"/>
      <c r="B301" s="205"/>
      <c r="C301" s="201"/>
      <c r="D301" s="201"/>
      <c r="E301" s="201" t="str">
        <f t="shared" si="1"/>
        <v/>
      </c>
      <c r="F301" s="60" t="str">
        <f t="shared" si="11"/>
        <v/>
      </c>
      <c r="G301" s="170" t="str">
        <f t="shared" si="12"/>
        <v/>
      </c>
      <c r="H301" s="206"/>
      <c r="I301" s="173"/>
      <c r="J301" s="178"/>
      <c r="K301" s="178"/>
      <c r="L301" s="165"/>
      <c r="M301" s="173"/>
      <c r="N301" s="178"/>
      <c r="O301" s="173"/>
      <c r="P301" s="165"/>
    </row>
    <row r="302" spans="1:16" ht="12.5">
      <c r="A302" s="204"/>
      <c r="B302" s="205"/>
      <c r="C302" s="201"/>
      <c r="D302" s="201"/>
      <c r="E302" s="201" t="str">
        <f t="shared" si="1"/>
        <v/>
      </c>
      <c r="F302" s="60" t="str">
        <f t="shared" si="11"/>
        <v/>
      </c>
      <c r="G302" s="170" t="str">
        <f t="shared" si="12"/>
        <v/>
      </c>
      <c r="H302" s="206"/>
      <c r="I302" s="173"/>
      <c r="J302" s="178"/>
      <c r="K302" s="178"/>
      <c r="L302" s="165"/>
      <c r="M302" s="173"/>
      <c r="N302" s="178"/>
      <c r="O302" s="173"/>
      <c r="P302" s="165"/>
    </row>
    <row r="303" spans="1:16" ht="12.5">
      <c r="A303" s="204"/>
      <c r="B303" s="205"/>
      <c r="C303" s="201"/>
      <c r="D303" s="201"/>
      <c r="E303" s="201" t="str">
        <f t="shared" si="1"/>
        <v/>
      </c>
      <c r="F303" s="60" t="str">
        <f t="shared" si="11"/>
        <v/>
      </c>
      <c r="G303" s="170" t="str">
        <f t="shared" si="12"/>
        <v/>
      </c>
      <c r="H303" s="206"/>
      <c r="I303" s="173"/>
      <c r="J303" s="178"/>
      <c r="K303" s="178"/>
      <c r="L303" s="165"/>
      <c r="M303" s="173"/>
      <c r="N303" s="178"/>
      <c r="O303" s="173"/>
      <c r="P303" s="165"/>
    </row>
    <row r="304" spans="1:16" ht="12.5">
      <c r="A304" s="204"/>
      <c r="B304" s="205"/>
      <c r="C304" s="201"/>
      <c r="D304" s="201"/>
      <c r="E304" s="201" t="str">
        <f t="shared" si="1"/>
        <v/>
      </c>
      <c r="F304" s="60" t="str">
        <f t="shared" si="11"/>
        <v/>
      </c>
      <c r="G304" s="170" t="str">
        <f t="shared" si="12"/>
        <v/>
      </c>
      <c r="H304" s="206"/>
      <c r="I304" s="173"/>
      <c r="J304" s="178"/>
      <c r="K304" s="178"/>
      <c r="L304" s="165"/>
      <c r="M304" s="173"/>
      <c r="N304" s="178"/>
      <c r="O304" s="173"/>
      <c r="P304" s="165"/>
    </row>
    <row r="305" spans="1:16" ht="12.5">
      <c r="A305" s="204"/>
      <c r="B305" s="205"/>
      <c r="C305" s="201"/>
      <c r="D305" s="201"/>
      <c r="E305" s="201" t="str">
        <f t="shared" si="1"/>
        <v/>
      </c>
      <c r="F305" s="60" t="str">
        <f t="shared" si="11"/>
        <v/>
      </c>
      <c r="G305" s="170" t="str">
        <f t="shared" si="12"/>
        <v/>
      </c>
      <c r="H305" s="206"/>
      <c r="I305" s="173"/>
      <c r="J305" s="178"/>
      <c r="K305" s="178"/>
      <c r="L305" s="165"/>
      <c r="M305" s="173"/>
      <c r="N305" s="178"/>
      <c r="O305" s="173"/>
      <c r="P305" s="165"/>
    </row>
    <row r="306" spans="1:16" ht="12.5">
      <c r="A306" s="204"/>
      <c r="B306" s="205"/>
      <c r="C306" s="201"/>
      <c r="D306" s="201"/>
      <c r="E306" s="201" t="str">
        <f t="shared" si="1"/>
        <v/>
      </c>
      <c r="F306" s="60" t="str">
        <f t="shared" si="11"/>
        <v/>
      </c>
      <c r="G306" s="170" t="str">
        <f t="shared" si="12"/>
        <v/>
      </c>
      <c r="H306" s="206"/>
      <c r="I306" s="173"/>
      <c r="J306" s="178"/>
      <c r="K306" s="178"/>
      <c r="L306" s="165"/>
      <c r="M306" s="173"/>
      <c r="N306" s="178"/>
      <c r="O306" s="173"/>
      <c r="P306" s="165"/>
    </row>
    <row r="307" spans="1:16" ht="12.5">
      <c r="A307" s="204"/>
      <c r="B307" s="205"/>
      <c r="C307" s="201"/>
      <c r="D307" s="201"/>
      <c r="E307" s="201" t="str">
        <f t="shared" si="1"/>
        <v/>
      </c>
      <c r="F307" s="60" t="str">
        <f t="shared" si="11"/>
        <v/>
      </c>
      <c r="G307" s="170" t="str">
        <f t="shared" si="12"/>
        <v/>
      </c>
      <c r="H307" s="206"/>
      <c r="I307" s="173"/>
      <c r="J307" s="178"/>
      <c r="K307" s="178"/>
      <c r="L307" s="165"/>
      <c r="M307" s="173"/>
      <c r="N307" s="178"/>
      <c r="O307" s="173"/>
      <c r="P307" s="165"/>
    </row>
    <row r="308" spans="1:16" ht="12.5">
      <c r="A308" s="204"/>
      <c r="B308" s="205"/>
      <c r="C308" s="201"/>
      <c r="D308" s="201"/>
      <c r="E308" s="201" t="str">
        <f t="shared" si="1"/>
        <v/>
      </c>
      <c r="F308" s="60" t="str">
        <f t="shared" si="11"/>
        <v/>
      </c>
      <c r="G308" s="170" t="str">
        <f t="shared" si="12"/>
        <v/>
      </c>
      <c r="H308" s="206"/>
      <c r="I308" s="173"/>
      <c r="J308" s="178"/>
      <c r="K308" s="178"/>
      <c r="L308" s="165"/>
      <c r="M308" s="173"/>
      <c r="N308" s="178"/>
      <c r="O308" s="173"/>
      <c r="P308" s="165"/>
    </row>
    <row r="309" spans="1:16" ht="12.5">
      <c r="A309" s="204"/>
      <c r="B309" s="205"/>
      <c r="C309" s="201"/>
      <c r="D309" s="201"/>
      <c r="E309" s="201" t="str">
        <f t="shared" si="1"/>
        <v/>
      </c>
      <c r="F309" s="60" t="str">
        <f t="shared" si="11"/>
        <v/>
      </c>
      <c r="G309" s="170" t="str">
        <f t="shared" si="12"/>
        <v/>
      </c>
      <c r="H309" s="206"/>
      <c r="I309" s="173"/>
      <c r="J309" s="178"/>
      <c r="K309" s="178"/>
      <c r="L309" s="165"/>
      <c r="M309" s="173"/>
      <c r="N309" s="178"/>
      <c r="O309" s="173"/>
      <c r="P309" s="165"/>
    </row>
    <row r="310" spans="1:16" ht="12.5">
      <c r="A310" s="204"/>
      <c r="B310" s="205"/>
      <c r="C310" s="201"/>
      <c r="D310" s="201"/>
      <c r="E310" s="201" t="str">
        <f t="shared" si="1"/>
        <v/>
      </c>
      <c r="F310" s="60" t="str">
        <f t="shared" si="11"/>
        <v/>
      </c>
      <c r="G310" s="170" t="str">
        <f t="shared" si="12"/>
        <v/>
      </c>
      <c r="H310" s="206"/>
      <c r="I310" s="173"/>
      <c r="J310" s="178"/>
      <c r="K310" s="178"/>
      <c r="L310" s="165"/>
      <c r="M310" s="173"/>
      <c r="N310" s="178"/>
      <c r="O310" s="173"/>
      <c r="P310" s="165"/>
    </row>
    <row r="311" spans="1:16" ht="12.5">
      <c r="A311" s="204"/>
      <c r="B311" s="205"/>
      <c r="C311" s="201"/>
      <c r="D311" s="201"/>
      <c r="E311" s="201" t="str">
        <f t="shared" si="1"/>
        <v/>
      </c>
      <c r="F311" s="60" t="str">
        <f t="shared" si="11"/>
        <v/>
      </c>
      <c r="G311" s="170" t="str">
        <f t="shared" si="12"/>
        <v/>
      </c>
      <c r="H311" s="206"/>
      <c r="I311" s="173"/>
      <c r="J311" s="178"/>
      <c r="K311" s="178"/>
      <c r="L311" s="165"/>
      <c r="M311" s="173"/>
      <c r="N311" s="178"/>
      <c r="O311" s="173"/>
      <c r="P311" s="165"/>
    </row>
    <row r="312" spans="1:16" ht="12.5">
      <c r="A312" s="204"/>
      <c r="B312" s="205"/>
      <c r="C312" s="201"/>
      <c r="D312" s="201"/>
      <c r="E312" s="201" t="str">
        <f t="shared" si="1"/>
        <v/>
      </c>
      <c r="F312" s="60" t="str">
        <f t="shared" si="11"/>
        <v/>
      </c>
      <c r="G312" s="170" t="str">
        <f t="shared" si="12"/>
        <v/>
      </c>
      <c r="H312" s="206"/>
      <c r="I312" s="173"/>
      <c r="J312" s="178"/>
      <c r="K312" s="178"/>
      <c r="L312" s="165"/>
      <c r="M312" s="173"/>
      <c r="N312" s="178"/>
      <c r="O312" s="173"/>
      <c r="P312" s="165"/>
    </row>
    <row r="313" spans="1:16" ht="12.5">
      <c r="A313" s="204"/>
      <c r="B313" s="205"/>
      <c r="C313" s="201"/>
      <c r="D313" s="201"/>
      <c r="E313" s="201" t="str">
        <f t="shared" si="1"/>
        <v/>
      </c>
      <c r="F313" s="60" t="str">
        <f t="shared" si="11"/>
        <v/>
      </c>
      <c r="G313" s="170" t="str">
        <f t="shared" si="12"/>
        <v/>
      </c>
      <c r="H313" s="206"/>
      <c r="I313" s="173"/>
      <c r="J313" s="178"/>
      <c r="K313" s="178"/>
      <c r="L313" s="165"/>
      <c r="M313" s="173"/>
      <c r="N313" s="178"/>
      <c r="O313" s="173"/>
      <c r="P313" s="165"/>
    </row>
    <row r="314" spans="1:16" ht="12.5">
      <c r="A314" s="204"/>
      <c r="B314" s="205"/>
      <c r="C314" s="201"/>
      <c r="D314" s="201"/>
      <c r="E314" s="201" t="str">
        <f t="shared" si="1"/>
        <v/>
      </c>
      <c r="F314" s="60" t="str">
        <f t="shared" si="11"/>
        <v/>
      </c>
      <c r="G314" s="170" t="str">
        <f t="shared" si="12"/>
        <v/>
      </c>
      <c r="H314" s="206"/>
      <c r="I314" s="173"/>
      <c r="J314" s="178"/>
      <c r="K314" s="178"/>
      <c r="L314" s="165"/>
      <c r="M314" s="173"/>
      <c r="N314" s="178"/>
      <c r="O314" s="173"/>
      <c r="P314" s="165"/>
    </row>
    <row r="315" spans="1:16" ht="12.5">
      <c r="A315" s="204"/>
      <c r="B315" s="205"/>
      <c r="C315" s="201"/>
      <c r="D315" s="201"/>
      <c r="E315" s="201" t="str">
        <f t="shared" si="1"/>
        <v/>
      </c>
      <c r="F315" s="60" t="str">
        <f t="shared" si="11"/>
        <v/>
      </c>
      <c r="G315" s="170" t="str">
        <f t="shared" si="12"/>
        <v/>
      </c>
      <c r="H315" s="206"/>
      <c r="I315" s="173"/>
      <c r="J315" s="178"/>
      <c r="K315" s="178"/>
      <c r="L315" s="165"/>
      <c r="M315" s="173"/>
      <c r="N315" s="178"/>
      <c r="O315" s="173"/>
      <c r="P315" s="165"/>
    </row>
    <row r="316" spans="1:16" ht="12.5">
      <c r="A316" s="204"/>
      <c r="B316" s="205"/>
      <c r="C316" s="201"/>
      <c r="D316" s="201"/>
      <c r="E316" s="201" t="str">
        <f t="shared" si="1"/>
        <v/>
      </c>
      <c r="F316" s="60" t="str">
        <f t="shared" si="11"/>
        <v/>
      </c>
      <c r="G316" s="170" t="str">
        <f t="shared" si="12"/>
        <v/>
      </c>
      <c r="H316" s="206"/>
      <c r="I316" s="173"/>
      <c r="J316" s="178"/>
      <c r="K316" s="178"/>
      <c r="L316" s="165"/>
      <c r="M316" s="173"/>
      <c r="N316" s="178"/>
      <c r="O316" s="173"/>
      <c r="P316" s="165"/>
    </row>
    <row r="317" spans="1:16" ht="12.5">
      <c r="A317" s="204"/>
      <c r="B317" s="205"/>
      <c r="C317" s="201"/>
      <c r="D317" s="201"/>
      <c r="E317" s="201" t="str">
        <f t="shared" si="1"/>
        <v/>
      </c>
      <c r="F317" s="60" t="str">
        <f t="shared" si="11"/>
        <v/>
      </c>
      <c r="G317" s="170" t="str">
        <f t="shared" si="12"/>
        <v/>
      </c>
      <c r="H317" s="206"/>
      <c r="I317" s="173"/>
      <c r="J317" s="178"/>
      <c r="K317" s="178"/>
      <c r="L317" s="165"/>
      <c r="M317" s="173"/>
      <c r="N317" s="178"/>
      <c r="O317" s="173"/>
      <c r="P317" s="165"/>
    </row>
    <row r="318" spans="1:16" ht="12.5">
      <c r="A318" s="204"/>
      <c r="B318" s="205"/>
      <c r="C318" s="201"/>
      <c r="D318" s="201"/>
      <c r="E318" s="201" t="str">
        <f t="shared" si="1"/>
        <v/>
      </c>
      <c r="F318" s="60" t="str">
        <f t="shared" si="11"/>
        <v/>
      </c>
      <c r="G318" s="170" t="str">
        <f t="shared" si="12"/>
        <v/>
      </c>
      <c r="H318" s="206"/>
      <c r="I318" s="173"/>
      <c r="J318" s="178"/>
      <c r="K318" s="178"/>
      <c r="L318" s="165"/>
      <c r="M318" s="173"/>
      <c r="N318" s="178"/>
      <c r="O318" s="173"/>
      <c r="P318" s="165"/>
    </row>
    <row r="319" spans="1:16" ht="12.5">
      <c r="A319" s="204"/>
      <c r="B319" s="205"/>
      <c r="C319" s="201"/>
      <c r="D319" s="201"/>
      <c r="E319" s="201" t="str">
        <f t="shared" si="1"/>
        <v/>
      </c>
      <c r="F319" s="60" t="str">
        <f t="shared" si="11"/>
        <v/>
      </c>
      <c r="G319" s="170" t="str">
        <f t="shared" si="12"/>
        <v/>
      </c>
      <c r="H319" s="206"/>
      <c r="I319" s="173"/>
      <c r="J319" s="178"/>
      <c r="K319" s="178"/>
      <c r="L319" s="165"/>
      <c r="M319" s="173"/>
      <c r="N319" s="178"/>
      <c r="O319" s="173"/>
      <c r="P319" s="165"/>
    </row>
    <row r="320" spans="1:16" ht="12.5">
      <c r="A320" s="204"/>
      <c r="B320" s="205"/>
      <c r="C320" s="201"/>
      <c r="D320" s="201"/>
      <c r="E320" s="201" t="str">
        <f t="shared" si="1"/>
        <v/>
      </c>
      <c r="F320" s="60" t="str">
        <f t="shared" si="11"/>
        <v/>
      </c>
      <c r="G320" s="170" t="str">
        <f t="shared" si="12"/>
        <v/>
      </c>
      <c r="H320" s="206"/>
      <c r="I320" s="173"/>
      <c r="J320" s="178"/>
      <c r="K320" s="178"/>
      <c r="L320" s="165"/>
      <c r="M320" s="173"/>
      <c r="N320" s="178"/>
      <c r="O320" s="173"/>
      <c r="P320" s="165"/>
    </row>
    <row r="321" spans="1:16" ht="12.5">
      <c r="A321" s="204"/>
      <c r="B321" s="205"/>
      <c r="C321" s="201"/>
      <c r="D321" s="201"/>
      <c r="E321" s="201" t="str">
        <f t="shared" si="1"/>
        <v/>
      </c>
      <c r="F321" s="60" t="str">
        <f t="shared" si="11"/>
        <v/>
      </c>
      <c r="G321" s="170" t="str">
        <f t="shared" si="12"/>
        <v/>
      </c>
      <c r="H321" s="206"/>
      <c r="I321" s="173"/>
      <c r="J321" s="178"/>
      <c r="K321" s="178"/>
      <c r="L321" s="165"/>
      <c r="M321" s="173"/>
      <c r="N321" s="178"/>
      <c r="O321" s="173"/>
      <c r="P321" s="165"/>
    </row>
    <row r="322" spans="1:16" ht="12.5">
      <c r="A322" s="204"/>
      <c r="B322" s="205"/>
      <c r="C322" s="201"/>
      <c r="D322" s="201"/>
      <c r="E322" s="201" t="str">
        <f t="shared" si="1"/>
        <v/>
      </c>
      <c r="F322" s="60" t="str">
        <f t="shared" si="11"/>
        <v/>
      </c>
      <c r="G322" s="170" t="str">
        <f t="shared" si="12"/>
        <v/>
      </c>
      <c r="H322" s="206"/>
      <c r="I322" s="173"/>
      <c r="J322" s="178"/>
      <c r="K322" s="178"/>
      <c r="L322" s="165"/>
      <c r="M322" s="173"/>
      <c r="N322" s="178"/>
      <c r="O322" s="173"/>
      <c r="P322" s="165"/>
    </row>
    <row r="323" spans="1:16" ht="12.5">
      <c r="A323" s="204"/>
      <c r="B323" s="205"/>
      <c r="C323" s="201"/>
      <c r="D323" s="201"/>
      <c r="E323" s="201" t="str">
        <f t="shared" si="1"/>
        <v/>
      </c>
      <c r="F323" s="60" t="str">
        <f t="shared" si="11"/>
        <v/>
      </c>
      <c r="G323" s="170" t="str">
        <f t="shared" si="12"/>
        <v/>
      </c>
      <c r="H323" s="206"/>
      <c r="I323" s="173"/>
      <c r="J323" s="178"/>
      <c r="K323" s="178"/>
      <c r="L323" s="165"/>
      <c r="M323" s="173"/>
      <c r="N323" s="178"/>
      <c r="O323" s="173"/>
      <c r="P323" s="165"/>
    </row>
    <row r="324" spans="1:16" ht="12.5">
      <c r="A324" s="204"/>
      <c r="B324" s="205"/>
      <c r="C324" s="201"/>
      <c r="D324" s="201"/>
      <c r="E324" s="201" t="str">
        <f t="shared" si="1"/>
        <v/>
      </c>
      <c r="F324" s="60" t="str">
        <f t="shared" si="11"/>
        <v/>
      </c>
      <c r="G324" s="170" t="str">
        <f t="shared" si="12"/>
        <v/>
      </c>
      <c r="H324" s="206"/>
      <c r="I324" s="173"/>
      <c r="J324" s="178"/>
      <c r="K324" s="178"/>
      <c r="L324" s="165"/>
      <c r="M324" s="173"/>
      <c r="N324" s="178"/>
      <c r="O324" s="173"/>
      <c r="P324" s="165"/>
    </row>
    <row r="325" spans="1:16" ht="12.5">
      <c r="A325" s="204"/>
      <c r="B325" s="205"/>
      <c r="C325" s="201"/>
      <c r="D325" s="201"/>
      <c r="E325" s="201" t="str">
        <f t="shared" si="1"/>
        <v/>
      </c>
      <c r="F325" s="60" t="str">
        <f t="shared" si="11"/>
        <v/>
      </c>
      <c r="G325" s="170" t="str">
        <f t="shared" si="12"/>
        <v/>
      </c>
      <c r="H325" s="206"/>
      <c r="I325" s="173"/>
      <c r="J325" s="178"/>
      <c r="K325" s="178"/>
      <c r="L325" s="165"/>
      <c r="M325" s="173"/>
      <c r="N325" s="178"/>
      <c r="O325" s="173"/>
      <c r="P325" s="165"/>
    </row>
    <row r="326" spans="1:16" ht="12.5">
      <c r="A326" s="204"/>
      <c r="B326" s="205"/>
      <c r="C326" s="201"/>
      <c r="D326" s="201"/>
      <c r="E326" s="201" t="str">
        <f t="shared" si="1"/>
        <v/>
      </c>
      <c r="F326" s="60" t="str">
        <f t="shared" si="11"/>
        <v/>
      </c>
      <c r="G326" s="170" t="str">
        <f t="shared" si="12"/>
        <v/>
      </c>
      <c r="H326" s="206"/>
      <c r="I326" s="173"/>
      <c r="J326" s="178"/>
      <c r="K326" s="178"/>
      <c r="L326" s="165"/>
      <c r="M326" s="173"/>
      <c r="N326" s="178"/>
      <c r="O326" s="173"/>
      <c r="P326" s="165"/>
    </row>
    <row r="327" spans="1:16" ht="12.5">
      <c r="A327" s="204"/>
      <c r="B327" s="205"/>
      <c r="C327" s="201"/>
      <c r="D327" s="201"/>
      <c r="E327" s="201" t="str">
        <f t="shared" si="1"/>
        <v/>
      </c>
      <c r="F327" s="60" t="str">
        <f t="shared" ref="F327:F390" si="13">IF(NOT(ISBLANK($K327)),itemClassificationScheme,"")</f>
        <v/>
      </c>
      <c r="G327" s="170" t="str">
        <f t="shared" ref="G327:G390" si="14">IF(NOT(ISBLANK($P327)),currency,"")</f>
        <v/>
      </c>
      <c r="H327" s="206"/>
      <c r="I327" s="173"/>
      <c r="J327" s="178"/>
      <c r="K327" s="178"/>
      <c r="L327" s="165"/>
      <c r="M327" s="173"/>
      <c r="N327" s="178"/>
      <c r="O327" s="173"/>
      <c r="P327" s="165"/>
    </row>
    <row r="328" spans="1:16" ht="12.5">
      <c r="A328" s="204"/>
      <c r="B328" s="205"/>
      <c r="C328" s="201"/>
      <c r="D328" s="201"/>
      <c r="E328" s="201" t="str">
        <f t="shared" si="1"/>
        <v/>
      </c>
      <c r="F328" s="60" t="str">
        <f t="shared" si="13"/>
        <v/>
      </c>
      <c r="G328" s="170" t="str">
        <f t="shared" si="14"/>
        <v/>
      </c>
      <c r="H328" s="206"/>
      <c r="I328" s="173"/>
      <c r="J328" s="178"/>
      <c r="K328" s="178"/>
      <c r="L328" s="165"/>
      <c r="M328" s="173"/>
      <c r="N328" s="178"/>
      <c r="O328" s="173"/>
      <c r="P328" s="165"/>
    </row>
    <row r="329" spans="1:16" ht="12.5">
      <c r="A329" s="204"/>
      <c r="B329" s="205"/>
      <c r="C329" s="201"/>
      <c r="D329" s="201"/>
      <c r="E329" s="201" t="str">
        <f t="shared" si="1"/>
        <v/>
      </c>
      <c r="F329" s="60" t="str">
        <f t="shared" si="13"/>
        <v/>
      </c>
      <c r="G329" s="170" t="str">
        <f t="shared" si="14"/>
        <v/>
      </c>
      <c r="H329" s="206"/>
      <c r="I329" s="173"/>
      <c r="J329" s="178"/>
      <c r="K329" s="178"/>
      <c r="L329" s="165"/>
      <c r="M329" s="173"/>
      <c r="N329" s="178"/>
      <c r="O329" s="173"/>
      <c r="P329" s="165"/>
    </row>
    <row r="330" spans="1:16" ht="12.5">
      <c r="A330" s="204"/>
      <c r="B330" s="205"/>
      <c r="C330" s="201"/>
      <c r="D330" s="201"/>
      <c r="E330" s="201" t="str">
        <f t="shared" si="1"/>
        <v/>
      </c>
      <c r="F330" s="60" t="str">
        <f t="shared" si="13"/>
        <v/>
      </c>
      <c r="G330" s="170" t="str">
        <f t="shared" si="14"/>
        <v/>
      </c>
      <c r="H330" s="206"/>
      <c r="I330" s="173"/>
      <c r="J330" s="178"/>
      <c r="K330" s="178"/>
      <c r="L330" s="165"/>
      <c r="M330" s="173"/>
      <c r="N330" s="178"/>
      <c r="O330" s="173"/>
      <c r="P330" s="165"/>
    </row>
    <row r="331" spans="1:16" ht="12.5">
      <c r="A331" s="204"/>
      <c r="B331" s="205"/>
      <c r="C331" s="201"/>
      <c r="D331" s="201"/>
      <c r="E331" s="201" t="str">
        <f t="shared" si="1"/>
        <v/>
      </c>
      <c r="F331" s="60" t="str">
        <f t="shared" si="13"/>
        <v/>
      </c>
      <c r="G331" s="170" t="str">
        <f t="shared" si="14"/>
        <v/>
      </c>
      <c r="H331" s="206"/>
      <c r="I331" s="173"/>
      <c r="J331" s="178"/>
      <c r="K331" s="178"/>
      <c r="L331" s="165"/>
      <c r="M331" s="173"/>
      <c r="N331" s="178"/>
      <c r="O331" s="173"/>
      <c r="P331" s="165"/>
    </row>
    <row r="332" spans="1:16" ht="12.5">
      <c r="A332" s="204"/>
      <c r="B332" s="205"/>
      <c r="C332" s="201"/>
      <c r="D332" s="201"/>
      <c r="E332" s="201" t="str">
        <f t="shared" si="1"/>
        <v/>
      </c>
      <c r="F332" s="60" t="str">
        <f t="shared" si="13"/>
        <v/>
      </c>
      <c r="G332" s="170" t="str">
        <f t="shared" si="14"/>
        <v/>
      </c>
      <c r="H332" s="206"/>
      <c r="I332" s="173"/>
      <c r="J332" s="178"/>
      <c r="K332" s="178"/>
      <c r="L332" s="165"/>
      <c r="M332" s="173"/>
      <c r="N332" s="178"/>
      <c r="O332" s="173"/>
      <c r="P332" s="165"/>
    </row>
    <row r="333" spans="1:16" ht="12.5">
      <c r="A333" s="204"/>
      <c r="B333" s="205"/>
      <c r="C333" s="201"/>
      <c r="D333" s="201"/>
      <c r="E333" s="201" t="str">
        <f t="shared" si="1"/>
        <v/>
      </c>
      <c r="F333" s="60" t="str">
        <f t="shared" si="13"/>
        <v/>
      </c>
      <c r="G333" s="170" t="str">
        <f t="shared" si="14"/>
        <v/>
      </c>
      <c r="H333" s="206"/>
      <c r="I333" s="173"/>
      <c r="J333" s="178"/>
      <c r="K333" s="178"/>
      <c r="L333" s="165"/>
      <c r="M333" s="173"/>
      <c r="N333" s="178"/>
      <c r="O333" s="173"/>
      <c r="P333" s="165"/>
    </row>
    <row r="334" spans="1:16" ht="12.5">
      <c r="A334" s="204"/>
      <c r="B334" s="205"/>
      <c r="C334" s="201"/>
      <c r="D334" s="201"/>
      <c r="E334" s="201" t="str">
        <f t="shared" si="1"/>
        <v/>
      </c>
      <c r="F334" s="60" t="str">
        <f t="shared" si="13"/>
        <v/>
      </c>
      <c r="G334" s="170" t="str">
        <f t="shared" si="14"/>
        <v/>
      </c>
      <c r="H334" s="206"/>
      <c r="I334" s="173"/>
      <c r="J334" s="178"/>
      <c r="K334" s="178"/>
      <c r="L334" s="165"/>
      <c r="M334" s="173"/>
      <c r="N334" s="178"/>
      <c r="O334" s="173"/>
      <c r="P334" s="165"/>
    </row>
    <row r="335" spans="1:16" ht="12.5">
      <c r="A335" s="204"/>
      <c r="B335" s="205"/>
      <c r="C335" s="201"/>
      <c r="D335" s="201"/>
      <c r="E335" s="201" t="str">
        <f t="shared" si="1"/>
        <v/>
      </c>
      <c r="F335" s="60" t="str">
        <f t="shared" si="13"/>
        <v/>
      </c>
      <c r="G335" s="170" t="str">
        <f t="shared" si="14"/>
        <v/>
      </c>
      <c r="H335" s="206"/>
      <c r="I335" s="173"/>
      <c r="J335" s="178"/>
      <c r="K335" s="178"/>
      <c r="L335" s="165"/>
      <c r="M335" s="173"/>
      <c r="N335" s="178"/>
      <c r="O335" s="173"/>
      <c r="P335" s="165"/>
    </row>
    <row r="336" spans="1:16" ht="12.5">
      <c r="A336" s="204"/>
      <c r="B336" s="205"/>
      <c r="C336" s="201"/>
      <c r="D336" s="201"/>
      <c r="E336" s="201" t="str">
        <f t="shared" si="1"/>
        <v/>
      </c>
      <c r="F336" s="60" t="str">
        <f t="shared" si="13"/>
        <v/>
      </c>
      <c r="G336" s="170" t="str">
        <f t="shared" si="14"/>
        <v/>
      </c>
      <c r="H336" s="206"/>
      <c r="I336" s="173"/>
      <c r="J336" s="178"/>
      <c r="K336" s="178"/>
      <c r="L336" s="165"/>
      <c r="M336" s="173"/>
      <c r="N336" s="178"/>
      <c r="O336" s="173"/>
      <c r="P336" s="165"/>
    </row>
    <row r="337" spans="1:16" ht="12.5">
      <c r="A337" s="204"/>
      <c r="B337" s="205"/>
      <c r="C337" s="201"/>
      <c r="D337" s="201"/>
      <c r="E337" s="201" t="str">
        <f t="shared" si="1"/>
        <v/>
      </c>
      <c r="F337" s="60" t="str">
        <f t="shared" si="13"/>
        <v/>
      </c>
      <c r="G337" s="170" t="str">
        <f t="shared" si="14"/>
        <v/>
      </c>
      <c r="H337" s="206"/>
      <c r="I337" s="173"/>
      <c r="J337" s="178"/>
      <c r="K337" s="178"/>
      <c r="L337" s="165"/>
      <c r="M337" s="173"/>
      <c r="N337" s="178"/>
      <c r="O337" s="173"/>
      <c r="P337" s="165"/>
    </row>
    <row r="338" spans="1:16" ht="12.5">
      <c r="A338" s="204"/>
      <c r="B338" s="205"/>
      <c r="C338" s="201"/>
      <c r="D338" s="201"/>
      <c r="E338" s="201" t="str">
        <f t="shared" si="1"/>
        <v/>
      </c>
      <c r="F338" s="60" t="str">
        <f t="shared" si="13"/>
        <v/>
      </c>
      <c r="G338" s="170" t="str">
        <f t="shared" si="14"/>
        <v/>
      </c>
      <c r="H338" s="206"/>
      <c r="I338" s="173"/>
      <c r="J338" s="178"/>
      <c r="K338" s="178"/>
      <c r="L338" s="165"/>
      <c r="M338" s="173"/>
      <c r="N338" s="178"/>
      <c r="O338" s="173"/>
      <c r="P338" s="165"/>
    </row>
    <row r="339" spans="1:16" ht="12.5">
      <c r="A339" s="204"/>
      <c r="B339" s="205"/>
      <c r="C339" s="201"/>
      <c r="D339" s="201"/>
      <c r="E339" s="201" t="str">
        <f t="shared" si="1"/>
        <v/>
      </c>
      <c r="F339" s="60" t="str">
        <f t="shared" si="13"/>
        <v/>
      </c>
      <c r="G339" s="170" t="str">
        <f t="shared" si="14"/>
        <v/>
      </c>
      <c r="H339" s="206"/>
      <c r="I339" s="173"/>
      <c r="J339" s="178"/>
      <c r="K339" s="178"/>
      <c r="L339" s="165"/>
      <c r="M339" s="173"/>
      <c r="N339" s="178"/>
      <c r="O339" s="173"/>
      <c r="P339" s="165"/>
    </row>
    <row r="340" spans="1:16" ht="12.5">
      <c r="A340" s="204"/>
      <c r="B340" s="205"/>
      <c r="C340" s="201"/>
      <c r="D340" s="201"/>
      <c r="E340" s="201" t="str">
        <f t="shared" si="1"/>
        <v/>
      </c>
      <c r="F340" s="60" t="str">
        <f t="shared" si="13"/>
        <v/>
      </c>
      <c r="G340" s="170" t="str">
        <f t="shared" si="14"/>
        <v/>
      </c>
      <c r="H340" s="206"/>
      <c r="I340" s="173"/>
      <c r="J340" s="178"/>
      <c r="K340" s="178"/>
      <c r="L340" s="165"/>
      <c r="M340" s="173"/>
      <c r="N340" s="178"/>
      <c r="O340" s="173"/>
      <c r="P340" s="165"/>
    </row>
    <row r="341" spans="1:16" ht="12.5">
      <c r="A341" s="204"/>
      <c r="B341" s="205"/>
      <c r="C341" s="201"/>
      <c r="D341" s="201"/>
      <c r="E341" s="201" t="str">
        <f t="shared" si="1"/>
        <v/>
      </c>
      <c r="F341" s="60" t="str">
        <f t="shared" si="13"/>
        <v/>
      </c>
      <c r="G341" s="170" t="str">
        <f t="shared" si="14"/>
        <v/>
      </c>
      <c r="H341" s="206"/>
      <c r="I341" s="173"/>
      <c r="J341" s="178"/>
      <c r="K341" s="178"/>
      <c r="L341" s="165"/>
      <c r="M341" s="173"/>
      <c r="N341" s="178"/>
      <c r="O341" s="173"/>
      <c r="P341" s="165"/>
    </row>
    <row r="342" spans="1:16" ht="12.5">
      <c r="A342" s="204"/>
      <c r="B342" s="205"/>
      <c r="C342" s="201"/>
      <c r="D342" s="201"/>
      <c r="E342" s="201" t="str">
        <f t="shared" si="1"/>
        <v/>
      </c>
      <c r="F342" s="60" t="str">
        <f t="shared" si="13"/>
        <v/>
      </c>
      <c r="G342" s="170" t="str">
        <f t="shared" si="14"/>
        <v/>
      </c>
      <c r="H342" s="206"/>
      <c r="I342" s="173"/>
      <c r="J342" s="178"/>
      <c r="K342" s="178"/>
      <c r="L342" s="165"/>
      <c r="M342" s="173"/>
      <c r="N342" s="178"/>
      <c r="O342" s="173"/>
      <c r="P342" s="165"/>
    </row>
    <row r="343" spans="1:16" ht="12.5">
      <c r="A343" s="204"/>
      <c r="B343" s="205"/>
      <c r="C343" s="201"/>
      <c r="D343" s="201"/>
      <c r="E343" s="201" t="str">
        <f t="shared" si="1"/>
        <v/>
      </c>
      <c r="F343" s="60" t="str">
        <f t="shared" si="13"/>
        <v/>
      </c>
      <c r="G343" s="170" t="str">
        <f t="shared" si="14"/>
        <v/>
      </c>
      <c r="H343" s="206"/>
      <c r="I343" s="173"/>
      <c r="J343" s="178"/>
      <c r="K343" s="178"/>
      <c r="L343" s="165"/>
      <c r="M343" s="173"/>
      <c r="N343" s="178"/>
      <c r="O343" s="173"/>
      <c r="P343" s="165"/>
    </row>
    <row r="344" spans="1:16" ht="12.5">
      <c r="A344" s="204"/>
      <c r="B344" s="205"/>
      <c r="C344" s="201"/>
      <c r="D344" s="201"/>
      <c r="E344" s="201" t="str">
        <f t="shared" si="1"/>
        <v/>
      </c>
      <c r="F344" s="60" t="str">
        <f t="shared" si="13"/>
        <v/>
      </c>
      <c r="G344" s="170" t="str">
        <f t="shared" si="14"/>
        <v/>
      </c>
      <c r="H344" s="206"/>
      <c r="I344" s="173"/>
      <c r="J344" s="178"/>
      <c r="K344" s="178"/>
      <c r="L344" s="165"/>
      <c r="M344" s="173"/>
      <c r="N344" s="178"/>
      <c r="O344" s="173"/>
      <c r="P344" s="165"/>
    </row>
    <row r="345" spans="1:16" ht="12.5">
      <c r="A345" s="204"/>
      <c r="B345" s="205"/>
      <c r="C345" s="201"/>
      <c r="D345" s="201"/>
      <c r="E345" s="201" t="str">
        <f t="shared" si="1"/>
        <v/>
      </c>
      <c r="F345" s="60" t="str">
        <f t="shared" si="13"/>
        <v/>
      </c>
      <c r="G345" s="170" t="str">
        <f t="shared" si="14"/>
        <v/>
      </c>
      <c r="H345" s="206"/>
      <c r="I345" s="173"/>
      <c r="J345" s="178"/>
      <c r="K345" s="178"/>
      <c r="L345" s="165"/>
      <c r="M345" s="173"/>
      <c r="N345" s="178"/>
      <c r="O345" s="173"/>
      <c r="P345" s="165"/>
    </row>
    <row r="346" spans="1:16" ht="12.5">
      <c r="A346" s="204"/>
      <c r="B346" s="205"/>
      <c r="C346" s="201"/>
      <c r="D346" s="201"/>
      <c r="E346" s="201" t="str">
        <f t="shared" si="1"/>
        <v/>
      </c>
      <c r="F346" s="60" t="str">
        <f t="shared" si="13"/>
        <v/>
      </c>
      <c r="G346" s="170" t="str">
        <f t="shared" si="14"/>
        <v/>
      </c>
      <c r="H346" s="206"/>
      <c r="I346" s="173"/>
      <c r="J346" s="178"/>
      <c r="K346" s="178"/>
      <c r="L346" s="165"/>
      <c r="M346" s="173"/>
      <c r="N346" s="178"/>
      <c r="O346" s="173"/>
      <c r="P346" s="165"/>
    </row>
    <row r="347" spans="1:16" ht="12.5">
      <c r="A347" s="204"/>
      <c r="B347" s="205"/>
      <c r="C347" s="201"/>
      <c r="D347" s="201"/>
      <c r="E347" s="201" t="str">
        <f t="shared" si="1"/>
        <v/>
      </c>
      <c r="F347" s="60" t="str">
        <f t="shared" si="13"/>
        <v/>
      </c>
      <c r="G347" s="170" t="str">
        <f t="shared" si="14"/>
        <v/>
      </c>
      <c r="H347" s="206"/>
      <c r="I347" s="173"/>
      <c r="J347" s="178"/>
      <c r="K347" s="178"/>
      <c r="L347" s="165"/>
      <c r="M347" s="173"/>
      <c r="N347" s="178"/>
      <c r="O347" s="173"/>
      <c r="P347" s="165"/>
    </row>
    <row r="348" spans="1:16" ht="12.5">
      <c r="A348" s="204"/>
      <c r="B348" s="205"/>
      <c r="C348" s="201"/>
      <c r="D348" s="201"/>
      <c r="E348" s="201" t="str">
        <f t="shared" si="1"/>
        <v/>
      </c>
      <c r="F348" s="60" t="str">
        <f t="shared" si="13"/>
        <v/>
      </c>
      <c r="G348" s="170" t="str">
        <f t="shared" si="14"/>
        <v/>
      </c>
      <c r="H348" s="206"/>
      <c r="I348" s="173"/>
      <c r="J348" s="178"/>
      <c r="K348" s="178"/>
      <c r="L348" s="165"/>
      <c r="M348" s="173"/>
      <c r="N348" s="178"/>
      <c r="O348" s="173"/>
      <c r="P348" s="165"/>
    </row>
    <row r="349" spans="1:16" ht="12.5">
      <c r="A349" s="204"/>
      <c r="B349" s="205"/>
      <c r="C349" s="201"/>
      <c r="D349" s="201"/>
      <c r="E349" s="201" t="str">
        <f t="shared" si="1"/>
        <v/>
      </c>
      <c r="F349" s="60" t="str">
        <f t="shared" si="13"/>
        <v/>
      </c>
      <c r="G349" s="170" t="str">
        <f t="shared" si="14"/>
        <v/>
      </c>
      <c r="H349" s="206"/>
      <c r="I349" s="173"/>
      <c r="J349" s="178"/>
      <c r="K349" s="178"/>
      <c r="L349" s="165"/>
      <c r="M349" s="173"/>
      <c r="N349" s="178"/>
      <c r="O349" s="173"/>
      <c r="P349" s="165"/>
    </row>
    <row r="350" spans="1:16" ht="12.5">
      <c r="A350" s="204"/>
      <c r="B350" s="205"/>
      <c r="C350" s="201"/>
      <c r="D350" s="201"/>
      <c r="E350" s="201" t="str">
        <f t="shared" si="1"/>
        <v/>
      </c>
      <c r="F350" s="60" t="str">
        <f t="shared" si="13"/>
        <v/>
      </c>
      <c r="G350" s="170" t="str">
        <f t="shared" si="14"/>
        <v/>
      </c>
      <c r="H350" s="206"/>
      <c r="I350" s="173"/>
      <c r="J350" s="178"/>
      <c r="K350" s="178"/>
      <c r="L350" s="165"/>
      <c r="M350" s="173"/>
      <c r="N350" s="178"/>
      <c r="O350" s="173"/>
      <c r="P350" s="165"/>
    </row>
    <row r="351" spans="1:16" ht="12.5">
      <c r="A351" s="204"/>
      <c r="B351" s="205"/>
      <c r="C351" s="201"/>
      <c r="D351" s="201"/>
      <c r="E351" s="201" t="str">
        <f t="shared" si="1"/>
        <v/>
      </c>
      <c r="F351" s="60" t="str">
        <f t="shared" si="13"/>
        <v/>
      </c>
      <c r="G351" s="170" t="str">
        <f t="shared" si="14"/>
        <v/>
      </c>
      <c r="H351" s="206"/>
      <c r="I351" s="173"/>
      <c r="J351" s="178"/>
      <c r="K351" s="178"/>
      <c r="L351" s="165"/>
      <c r="M351" s="173"/>
      <c r="N351" s="178"/>
      <c r="O351" s="173"/>
      <c r="P351" s="165"/>
    </row>
    <row r="352" spans="1:16" ht="12.5">
      <c r="A352" s="204"/>
      <c r="B352" s="205"/>
      <c r="C352" s="201"/>
      <c r="D352" s="201"/>
      <c r="E352" s="201" t="str">
        <f t="shared" si="1"/>
        <v/>
      </c>
      <c r="F352" s="60" t="str">
        <f t="shared" si="13"/>
        <v/>
      </c>
      <c r="G352" s="170" t="str">
        <f t="shared" si="14"/>
        <v/>
      </c>
      <c r="H352" s="206"/>
      <c r="I352" s="173"/>
      <c r="J352" s="178"/>
      <c r="K352" s="178"/>
      <c r="L352" s="165"/>
      <c r="M352" s="173"/>
      <c r="N352" s="178"/>
      <c r="O352" s="173"/>
      <c r="P352" s="165"/>
    </row>
    <row r="353" spans="1:16" ht="12.5">
      <c r="A353" s="204"/>
      <c r="B353" s="205"/>
      <c r="C353" s="201"/>
      <c r="D353" s="201"/>
      <c r="E353" s="201" t="str">
        <f t="shared" si="1"/>
        <v/>
      </c>
      <c r="F353" s="60" t="str">
        <f t="shared" si="13"/>
        <v/>
      </c>
      <c r="G353" s="170" t="str">
        <f t="shared" si="14"/>
        <v/>
      </c>
      <c r="H353" s="206"/>
      <c r="I353" s="173"/>
      <c r="J353" s="178"/>
      <c r="K353" s="178"/>
      <c r="L353" s="165"/>
      <c r="M353" s="173"/>
      <c r="N353" s="178"/>
      <c r="O353" s="173"/>
      <c r="P353" s="165"/>
    </row>
    <row r="354" spans="1:16" ht="12.5">
      <c r="A354" s="204"/>
      <c r="B354" s="205"/>
      <c r="C354" s="201"/>
      <c r="D354" s="201"/>
      <c r="E354" s="201" t="str">
        <f t="shared" si="1"/>
        <v/>
      </c>
      <c r="F354" s="60" t="str">
        <f t="shared" si="13"/>
        <v/>
      </c>
      <c r="G354" s="170" t="str">
        <f t="shared" si="14"/>
        <v/>
      </c>
      <c r="H354" s="206"/>
      <c r="I354" s="173"/>
      <c r="J354" s="178"/>
      <c r="K354" s="178"/>
      <c r="L354" s="165"/>
      <c r="M354" s="173"/>
      <c r="N354" s="178"/>
      <c r="O354" s="173"/>
      <c r="P354" s="165"/>
    </row>
    <row r="355" spans="1:16" ht="12.5">
      <c r="A355" s="204"/>
      <c r="B355" s="205"/>
      <c r="C355" s="201"/>
      <c r="D355" s="201"/>
      <c r="E355" s="201" t="str">
        <f t="shared" si="1"/>
        <v/>
      </c>
      <c r="F355" s="60" t="str">
        <f t="shared" si="13"/>
        <v/>
      </c>
      <c r="G355" s="170" t="str">
        <f t="shared" si="14"/>
        <v/>
      </c>
      <c r="H355" s="206"/>
      <c r="I355" s="173"/>
      <c r="J355" s="178"/>
      <c r="K355" s="178"/>
      <c r="L355" s="165"/>
      <c r="M355" s="173"/>
      <c r="N355" s="178"/>
      <c r="O355" s="173"/>
      <c r="P355" s="165"/>
    </row>
    <row r="356" spans="1:16" ht="12.5">
      <c r="A356" s="204"/>
      <c r="B356" s="205"/>
      <c r="C356" s="201"/>
      <c r="D356" s="201"/>
      <c r="E356" s="201" t="str">
        <f t="shared" si="1"/>
        <v/>
      </c>
      <c r="F356" s="60" t="str">
        <f t="shared" si="13"/>
        <v/>
      </c>
      <c r="G356" s="170" t="str">
        <f t="shared" si="14"/>
        <v/>
      </c>
      <c r="H356" s="206"/>
      <c r="I356" s="173"/>
      <c r="J356" s="178"/>
      <c r="K356" s="178"/>
      <c r="L356" s="165"/>
      <c r="M356" s="173"/>
      <c r="N356" s="178"/>
      <c r="O356" s="173"/>
      <c r="P356" s="165"/>
    </row>
    <row r="357" spans="1:16" ht="12.5">
      <c r="A357" s="204"/>
      <c r="B357" s="205"/>
      <c r="C357" s="201"/>
      <c r="D357" s="201"/>
      <c r="E357" s="201" t="str">
        <f t="shared" si="1"/>
        <v/>
      </c>
      <c r="F357" s="60" t="str">
        <f t="shared" si="13"/>
        <v/>
      </c>
      <c r="G357" s="170" t="str">
        <f t="shared" si="14"/>
        <v/>
      </c>
      <c r="H357" s="206"/>
      <c r="I357" s="173"/>
      <c r="J357" s="178"/>
      <c r="K357" s="178"/>
      <c r="L357" s="165"/>
      <c r="M357" s="173"/>
      <c r="N357" s="178"/>
      <c r="O357" s="173"/>
      <c r="P357" s="165"/>
    </row>
    <row r="358" spans="1:16" ht="12.5">
      <c r="A358" s="204"/>
      <c r="B358" s="205"/>
      <c r="C358" s="201"/>
      <c r="D358" s="201"/>
      <c r="E358" s="201" t="str">
        <f t="shared" si="1"/>
        <v/>
      </c>
      <c r="F358" s="60" t="str">
        <f t="shared" si="13"/>
        <v/>
      </c>
      <c r="G358" s="170" t="str">
        <f t="shared" si="14"/>
        <v/>
      </c>
      <c r="H358" s="206"/>
      <c r="I358" s="173"/>
      <c r="J358" s="178"/>
      <c r="K358" s="178"/>
      <c r="L358" s="165"/>
      <c r="M358" s="173"/>
      <c r="N358" s="178"/>
      <c r="O358" s="173"/>
      <c r="P358" s="165"/>
    </row>
    <row r="359" spans="1:16" ht="12.5">
      <c r="A359" s="204"/>
      <c r="B359" s="205"/>
      <c r="C359" s="201"/>
      <c r="D359" s="201"/>
      <c r="E359" s="201" t="str">
        <f t="shared" si="1"/>
        <v/>
      </c>
      <c r="F359" s="60" t="str">
        <f t="shared" si="13"/>
        <v/>
      </c>
      <c r="G359" s="170" t="str">
        <f t="shared" si="14"/>
        <v/>
      </c>
      <c r="H359" s="206"/>
      <c r="I359" s="173"/>
      <c r="J359" s="178"/>
      <c r="K359" s="178"/>
      <c r="L359" s="165"/>
      <c r="M359" s="173"/>
      <c r="N359" s="178"/>
      <c r="O359" s="173"/>
      <c r="P359" s="165"/>
    </row>
    <row r="360" spans="1:16" ht="12.5">
      <c r="A360" s="204"/>
      <c r="B360" s="205"/>
      <c r="C360" s="201"/>
      <c r="D360" s="201"/>
      <c r="E360" s="201" t="str">
        <f t="shared" si="1"/>
        <v/>
      </c>
      <c r="F360" s="60" t="str">
        <f t="shared" si="13"/>
        <v/>
      </c>
      <c r="G360" s="170" t="str">
        <f t="shared" si="14"/>
        <v/>
      </c>
      <c r="H360" s="206"/>
      <c r="I360" s="173"/>
      <c r="J360" s="178"/>
      <c r="K360" s="178"/>
      <c r="L360" s="165"/>
      <c r="M360" s="173"/>
      <c r="N360" s="178"/>
      <c r="O360" s="173"/>
      <c r="P360" s="165"/>
    </row>
    <row r="361" spans="1:16" ht="12.5">
      <c r="A361" s="204"/>
      <c r="B361" s="205"/>
      <c r="C361" s="201"/>
      <c r="D361" s="201"/>
      <c r="E361" s="201" t="str">
        <f t="shared" si="1"/>
        <v/>
      </c>
      <c r="F361" s="60" t="str">
        <f t="shared" si="13"/>
        <v/>
      </c>
      <c r="G361" s="170" t="str">
        <f t="shared" si="14"/>
        <v/>
      </c>
      <c r="H361" s="206"/>
      <c r="I361" s="173"/>
      <c r="J361" s="178"/>
      <c r="K361" s="178"/>
      <c r="L361" s="165"/>
      <c r="M361" s="173"/>
      <c r="N361" s="178"/>
      <c r="O361" s="173"/>
      <c r="P361" s="165"/>
    </row>
    <row r="362" spans="1:16" ht="12.5">
      <c r="A362" s="204"/>
      <c r="B362" s="205"/>
      <c r="C362" s="201"/>
      <c r="D362" s="201"/>
      <c r="E362" s="201" t="str">
        <f t="shared" si="1"/>
        <v/>
      </c>
      <c r="F362" s="60" t="str">
        <f t="shared" si="13"/>
        <v/>
      </c>
      <c r="G362" s="170" t="str">
        <f t="shared" si="14"/>
        <v/>
      </c>
      <c r="H362" s="206"/>
      <c r="I362" s="173"/>
      <c r="J362" s="178"/>
      <c r="K362" s="178"/>
      <c r="L362" s="165"/>
      <c r="M362" s="173"/>
      <c r="N362" s="178"/>
      <c r="O362" s="173"/>
      <c r="P362" s="165"/>
    </row>
    <row r="363" spans="1:16" ht="12.5">
      <c r="A363" s="204"/>
      <c r="B363" s="205"/>
      <c r="C363" s="201"/>
      <c r="D363" s="201"/>
      <c r="E363" s="201" t="str">
        <f t="shared" si="1"/>
        <v/>
      </c>
      <c r="F363" s="60" t="str">
        <f t="shared" si="13"/>
        <v/>
      </c>
      <c r="G363" s="170" t="str">
        <f t="shared" si="14"/>
        <v/>
      </c>
      <c r="H363" s="206"/>
      <c r="I363" s="173"/>
      <c r="J363" s="178"/>
      <c r="K363" s="178"/>
      <c r="L363" s="165"/>
      <c r="M363" s="173"/>
      <c r="N363" s="178"/>
      <c r="O363" s="173"/>
      <c r="P363" s="165"/>
    </row>
    <row r="364" spans="1:16" ht="12.5">
      <c r="A364" s="204"/>
      <c r="B364" s="205"/>
      <c r="C364" s="201"/>
      <c r="D364" s="201"/>
      <c r="E364" s="201" t="str">
        <f t="shared" si="1"/>
        <v/>
      </c>
      <c r="F364" s="60" t="str">
        <f t="shared" si="13"/>
        <v/>
      </c>
      <c r="G364" s="170" t="str">
        <f t="shared" si="14"/>
        <v/>
      </c>
      <c r="H364" s="206"/>
      <c r="I364" s="173"/>
      <c r="J364" s="178"/>
      <c r="K364" s="178"/>
      <c r="L364" s="165"/>
      <c r="M364" s="173"/>
      <c r="N364" s="178"/>
      <c r="O364" s="173"/>
      <c r="P364" s="165"/>
    </row>
    <row r="365" spans="1:16" ht="12.5">
      <c r="A365" s="204"/>
      <c r="B365" s="205"/>
      <c r="C365" s="201"/>
      <c r="D365" s="201"/>
      <c r="E365" s="201" t="str">
        <f t="shared" si="1"/>
        <v/>
      </c>
      <c r="F365" s="60" t="str">
        <f t="shared" si="13"/>
        <v/>
      </c>
      <c r="G365" s="170" t="str">
        <f t="shared" si="14"/>
        <v/>
      </c>
      <c r="H365" s="206"/>
      <c r="I365" s="173"/>
      <c r="J365" s="178"/>
      <c r="K365" s="178"/>
      <c r="L365" s="165"/>
      <c r="M365" s="173"/>
      <c r="N365" s="178"/>
      <c r="O365" s="173"/>
      <c r="P365" s="165"/>
    </row>
    <row r="366" spans="1:16" ht="12.5">
      <c r="A366" s="204"/>
      <c r="B366" s="205"/>
      <c r="C366" s="201"/>
      <c r="D366" s="201"/>
      <c r="E366" s="201" t="str">
        <f t="shared" si="1"/>
        <v/>
      </c>
      <c r="F366" s="60" t="str">
        <f t="shared" si="13"/>
        <v/>
      </c>
      <c r="G366" s="170" t="str">
        <f t="shared" si="14"/>
        <v/>
      </c>
      <c r="H366" s="206"/>
      <c r="I366" s="173"/>
      <c r="J366" s="178"/>
      <c r="K366" s="178"/>
      <c r="L366" s="165"/>
      <c r="M366" s="173"/>
      <c r="N366" s="178"/>
      <c r="O366" s="173"/>
      <c r="P366" s="165"/>
    </row>
    <row r="367" spans="1:16" ht="12.5">
      <c r="A367" s="204"/>
      <c r="B367" s="205"/>
      <c r="C367" s="201"/>
      <c r="D367" s="201"/>
      <c r="E367" s="201" t="str">
        <f t="shared" si="1"/>
        <v/>
      </c>
      <c r="F367" s="60" t="str">
        <f t="shared" si="13"/>
        <v/>
      </c>
      <c r="G367" s="170" t="str">
        <f t="shared" si="14"/>
        <v/>
      </c>
      <c r="H367" s="206"/>
      <c r="I367" s="173"/>
      <c r="J367" s="178"/>
      <c r="K367" s="178"/>
      <c r="L367" s="165"/>
      <c r="M367" s="173"/>
      <c r="N367" s="178"/>
      <c r="O367" s="173"/>
      <c r="P367" s="165"/>
    </row>
    <row r="368" spans="1:16" ht="12.5">
      <c r="A368" s="204"/>
      <c r="B368" s="205"/>
      <c r="C368" s="201"/>
      <c r="D368" s="201"/>
      <c r="E368" s="201" t="str">
        <f t="shared" si="1"/>
        <v/>
      </c>
      <c r="F368" s="60" t="str">
        <f t="shared" si="13"/>
        <v/>
      </c>
      <c r="G368" s="170" t="str">
        <f t="shared" si="14"/>
        <v/>
      </c>
      <c r="H368" s="206"/>
      <c r="I368" s="173"/>
      <c r="J368" s="178"/>
      <c r="K368" s="178"/>
      <c r="L368" s="165"/>
      <c r="M368" s="173"/>
      <c r="N368" s="178"/>
      <c r="O368" s="173"/>
      <c r="P368" s="165"/>
    </row>
    <row r="369" spans="1:16" ht="12.5">
      <c r="A369" s="204"/>
      <c r="B369" s="205"/>
      <c r="C369" s="201"/>
      <c r="D369" s="201"/>
      <c r="E369" s="201" t="str">
        <f t="shared" si="1"/>
        <v/>
      </c>
      <c r="F369" s="60" t="str">
        <f t="shared" si="13"/>
        <v/>
      </c>
      <c r="G369" s="170" t="str">
        <f t="shared" si="14"/>
        <v/>
      </c>
      <c r="H369" s="206"/>
      <c r="I369" s="173"/>
      <c r="J369" s="178"/>
      <c r="K369" s="178"/>
      <c r="L369" s="165"/>
      <c r="M369" s="173"/>
      <c r="N369" s="178"/>
      <c r="O369" s="173"/>
      <c r="P369" s="165"/>
    </row>
    <row r="370" spans="1:16" ht="12.5">
      <c r="A370" s="204"/>
      <c r="B370" s="205"/>
      <c r="C370" s="201"/>
      <c r="D370" s="201"/>
      <c r="E370" s="201" t="str">
        <f t="shared" si="1"/>
        <v/>
      </c>
      <c r="F370" s="60" t="str">
        <f t="shared" si="13"/>
        <v/>
      </c>
      <c r="G370" s="170" t="str">
        <f t="shared" si="14"/>
        <v/>
      </c>
      <c r="H370" s="206"/>
      <c r="I370" s="173"/>
      <c r="J370" s="178"/>
      <c r="K370" s="178"/>
      <c r="L370" s="165"/>
      <c r="M370" s="173"/>
      <c r="N370" s="178"/>
      <c r="O370" s="173"/>
      <c r="P370" s="165"/>
    </row>
    <row r="371" spans="1:16" ht="12.5">
      <c r="A371" s="204"/>
      <c r="B371" s="205"/>
      <c r="C371" s="201"/>
      <c r="D371" s="201"/>
      <c r="E371" s="201" t="str">
        <f t="shared" si="1"/>
        <v/>
      </c>
      <c r="F371" s="60" t="str">
        <f t="shared" si="13"/>
        <v/>
      </c>
      <c r="G371" s="170" t="str">
        <f t="shared" si="14"/>
        <v/>
      </c>
      <c r="H371" s="206"/>
      <c r="I371" s="173"/>
      <c r="J371" s="178"/>
      <c r="K371" s="178"/>
      <c r="L371" s="165"/>
      <c r="M371" s="173"/>
      <c r="N371" s="178"/>
      <c r="O371" s="173"/>
      <c r="P371" s="165"/>
    </row>
    <row r="372" spans="1:16" ht="12.5">
      <c r="A372" s="204"/>
      <c r="B372" s="205"/>
      <c r="C372" s="201"/>
      <c r="D372" s="201"/>
      <c r="E372" s="201" t="str">
        <f t="shared" si="1"/>
        <v/>
      </c>
      <c r="F372" s="60" t="str">
        <f t="shared" si="13"/>
        <v/>
      </c>
      <c r="G372" s="170" t="str">
        <f t="shared" si="14"/>
        <v/>
      </c>
      <c r="H372" s="206"/>
      <c r="I372" s="173"/>
      <c r="J372" s="178"/>
      <c r="K372" s="178"/>
      <c r="L372" s="165"/>
      <c r="M372" s="173"/>
      <c r="N372" s="178"/>
      <c r="O372" s="173"/>
      <c r="P372" s="165"/>
    </row>
    <row r="373" spans="1:16" ht="12.5">
      <c r="A373" s="204"/>
      <c r="B373" s="205"/>
      <c r="C373" s="201"/>
      <c r="D373" s="201"/>
      <c r="E373" s="201" t="str">
        <f t="shared" si="1"/>
        <v/>
      </c>
      <c r="F373" s="60" t="str">
        <f t="shared" si="13"/>
        <v/>
      </c>
      <c r="G373" s="170" t="str">
        <f t="shared" si="14"/>
        <v/>
      </c>
      <c r="H373" s="206"/>
      <c r="I373" s="173"/>
      <c r="J373" s="178"/>
      <c r="K373" s="178"/>
      <c r="L373" s="165"/>
      <c r="M373" s="173"/>
      <c r="N373" s="178"/>
      <c r="O373" s="173"/>
      <c r="P373" s="165"/>
    </row>
    <row r="374" spans="1:16" ht="12.5">
      <c r="A374" s="204"/>
      <c r="B374" s="205"/>
      <c r="C374" s="201"/>
      <c r="D374" s="201"/>
      <c r="E374" s="201" t="str">
        <f t="shared" si="1"/>
        <v/>
      </c>
      <c r="F374" s="60" t="str">
        <f t="shared" si="13"/>
        <v/>
      </c>
      <c r="G374" s="170" t="str">
        <f t="shared" si="14"/>
        <v/>
      </c>
      <c r="H374" s="206"/>
      <c r="I374" s="173"/>
      <c r="J374" s="178"/>
      <c r="K374" s="178"/>
      <c r="L374" s="165"/>
      <c r="M374" s="173"/>
      <c r="N374" s="178"/>
      <c r="O374" s="173"/>
      <c r="P374" s="165"/>
    </row>
    <row r="375" spans="1:16" ht="12.5">
      <c r="A375" s="204"/>
      <c r="B375" s="205"/>
      <c r="C375" s="201"/>
      <c r="D375" s="201"/>
      <c r="E375" s="201" t="str">
        <f t="shared" si="1"/>
        <v/>
      </c>
      <c r="F375" s="60" t="str">
        <f t="shared" si="13"/>
        <v/>
      </c>
      <c r="G375" s="170" t="str">
        <f t="shared" si="14"/>
        <v/>
      </c>
      <c r="H375" s="206"/>
      <c r="I375" s="173"/>
      <c r="J375" s="178"/>
      <c r="K375" s="178"/>
      <c r="L375" s="165"/>
      <c r="M375" s="173"/>
      <c r="N375" s="178"/>
      <c r="O375" s="173"/>
      <c r="P375" s="165"/>
    </row>
    <row r="376" spans="1:16" ht="12.5">
      <c r="A376" s="204"/>
      <c r="B376" s="205"/>
      <c r="C376" s="201"/>
      <c r="D376" s="201"/>
      <c r="E376" s="201" t="str">
        <f t="shared" si="1"/>
        <v/>
      </c>
      <c r="F376" s="60" t="str">
        <f t="shared" si="13"/>
        <v/>
      </c>
      <c r="G376" s="170" t="str">
        <f t="shared" si="14"/>
        <v/>
      </c>
      <c r="H376" s="206"/>
      <c r="I376" s="173"/>
      <c r="J376" s="178"/>
      <c r="K376" s="178"/>
      <c r="L376" s="165"/>
      <c r="M376" s="173"/>
      <c r="N376" s="178"/>
      <c r="O376" s="173"/>
      <c r="P376" s="165"/>
    </row>
    <row r="377" spans="1:16" ht="12.5">
      <c r="A377" s="204"/>
      <c r="B377" s="205"/>
      <c r="C377" s="201"/>
      <c r="D377" s="201"/>
      <c r="E377" s="201" t="str">
        <f t="shared" si="1"/>
        <v/>
      </c>
      <c r="F377" s="60" t="str">
        <f t="shared" si="13"/>
        <v/>
      </c>
      <c r="G377" s="170" t="str">
        <f t="shared" si="14"/>
        <v/>
      </c>
      <c r="H377" s="206"/>
      <c r="I377" s="173"/>
      <c r="J377" s="178"/>
      <c r="K377" s="178"/>
      <c r="L377" s="165"/>
      <c r="M377" s="173"/>
      <c r="N377" s="178"/>
      <c r="O377" s="173"/>
      <c r="P377" s="165"/>
    </row>
    <row r="378" spans="1:16" ht="12.5">
      <c r="A378" s="204"/>
      <c r="B378" s="205"/>
      <c r="C378" s="201"/>
      <c r="D378" s="201"/>
      <c r="E378" s="201" t="str">
        <f t="shared" si="1"/>
        <v/>
      </c>
      <c r="F378" s="60" t="str">
        <f t="shared" si="13"/>
        <v/>
      </c>
      <c r="G378" s="170" t="str">
        <f t="shared" si="14"/>
        <v/>
      </c>
      <c r="H378" s="206"/>
      <c r="I378" s="173"/>
      <c r="J378" s="178"/>
      <c r="K378" s="178"/>
      <c r="L378" s="165"/>
      <c r="M378" s="173"/>
      <c r="N378" s="178"/>
      <c r="O378" s="173"/>
      <c r="P378" s="165"/>
    </row>
    <row r="379" spans="1:16" ht="12.5">
      <c r="A379" s="204"/>
      <c r="B379" s="205"/>
      <c r="C379" s="201"/>
      <c r="D379" s="201"/>
      <c r="E379" s="201" t="str">
        <f t="shared" si="1"/>
        <v/>
      </c>
      <c r="F379" s="60" t="str">
        <f t="shared" si="13"/>
        <v/>
      </c>
      <c r="G379" s="170" t="str">
        <f t="shared" si="14"/>
        <v/>
      </c>
      <c r="H379" s="206"/>
      <c r="I379" s="173"/>
      <c r="J379" s="178"/>
      <c r="K379" s="178"/>
      <c r="L379" s="165"/>
      <c r="M379" s="173"/>
      <c r="N379" s="178"/>
      <c r="O379" s="173"/>
      <c r="P379" s="165"/>
    </row>
    <row r="380" spans="1:16" ht="12.5">
      <c r="A380" s="204"/>
      <c r="B380" s="205"/>
      <c r="C380" s="201"/>
      <c r="D380" s="201"/>
      <c r="E380" s="201" t="str">
        <f t="shared" si="1"/>
        <v/>
      </c>
      <c r="F380" s="60" t="str">
        <f t="shared" si="13"/>
        <v/>
      </c>
      <c r="G380" s="170" t="str">
        <f t="shared" si="14"/>
        <v/>
      </c>
      <c r="H380" s="206"/>
      <c r="I380" s="173"/>
      <c r="J380" s="178"/>
      <c r="K380" s="178"/>
      <c r="L380" s="165"/>
      <c r="M380" s="173"/>
      <c r="N380" s="178"/>
      <c r="O380" s="173"/>
      <c r="P380" s="165"/>
    </row>
    <row r="381" spans="1:16" ht="12.5">
      <c r="A381" s="204"/>
      <c r="B381" s="205"/>
      <c r="C381" s="201"/>
      <c r="D381" s="201"/>
      <c r="E381" s="201" t="str">
        <f t="shared" si="1"/>
        <v/>
      </c>
      <c r="F381" s="60" t="str">
        <f t="shared" si="13"/>
        <v/>
      </c>
      <c r="G381" s="170" t="str">
        <f t="shared" si="14"/>
        <v/>
      </c>
      <c r="H381" s="206"/>
      <c r="I381" s="173"/>
      <c r="J381" s="178"/>
      <c r="K381" s="178"/>
      <c r="L381" s="165"/>
      <c r="M381" s="173"/>
      <c r="N381" s="178"/>
      <c r="O381" s="173"/>
      <c r="P381" s="165"/>
    </row>
    <row r="382" spans="1:16" ht="12.5">
      <c r="A382" s="204"/>
      <c r="B382" s="205"/>
      <c r="C382" s="201"/>
      <c r="D382" s="201"/>
      <c r="E382" s="201" t="str">
        <f t="shared" si="1"/>
        <v/>
      </c>
      <c r="F382" s="60" t="str">
        <f t="shared" si="13"/>
        <v/>
      </c>
      <c r="G382" s="170" t="str">
        <f t="shared" si="14"/>
        <v/>
      </c>
      <c r="H382" s="206"/>
      <c r="I382" s="173"/>
      <c r="J382" s="178"/>
      <c r="K382" s="178"/>
      <c r="L382" s="165"/>
      <c r="M382" s="173"/>
      <c r="N382" s="178"/>
      <c r="O382" s="173"/>
      <c r="P382" s="165"/>
    </row>
    <row r="383" spans="1:16" ht="12.5">
      <c r="A383" s="204"/>
      <c r="B383" s="205"/>
      <c r="C383" s="201"/>
      <c r="D383" s="201"/>
      <c r="E383" s="201" t="str">
        <f t="shared" si="1"/>
        <v/>
      </c>
      <c r="F383" s="60" t="str">
        <f t="shared" si="13"/>
        <v/>
      </c>
      <c r="G383" s="170" t="str">
        <f t="shared" si="14"/>
        <v/>
      </c>
      <c r="H383" s="206"/>
      <c r="I383" s="173"/>
      <c r="J383" s="178"/>
      <c r="K383" s="178"/>
      <c r="L383" s="165"/>
      <c r="M383" s="173"/>
      <c r="N383" s="178"/>
      <c r="O383" s="173"/>
      <c r="P383" s="165"/>
    </row>
    <row r="384" spans="1:16" ht="12.5">
      <c r="A384" s="204"/>
      <c r="B384" s="205"/>
      <c r="C384" s="201"/>
      <c r="D384" s="201"/>
      <c r="E384" s="201" t="str">
        <f t="shared" si="1"/>
        <v/>
      </c>
      <c r="F384" s="60" t="str">
        <f t="shared" si="13"/>
        <v/>
      </c>
      <c r="G384" s="170" t="str">
        <f t="shared" si="14"/>
        <v/>
      </c>
      <c r="H384" s="206"/>
      <c r="I384" s="173"/>
      <c r="J384" s="178"/>
      <c r="K384" s="178"/>
      <c r="L384" s="165"/>
      <c r="M384" s="173"/>
      <c r="N384" s="178"/>
      <c r="O384" s="173"/>
      <c r="P384" s="165"/>
    </row>
    <row r="385" spans="1:16" ht="12.5">
      <c r="A385" s="204"/>
      <c r="B385" s="205"/>
      <c r="C385" s="201"/>
      <c r="D385" s="201"/>
      <c r="E385" s="201" t="str">
        <f t="shared" si="1"/>
        <v/>
      </c>
      <c r="F385" s="60" t="str">
        <f t="shared" si="13"/>
        <v/>
      </c>
      <c r="G385" s="170" t="str">
        <f t="shared" si="14"/>
        <v/>
      </c>
      <c r="H385" s="206"/>
      <c r="I385" s="173"/>
      <c r="J385" s="178"/>
      <c r="K385" s="178"/>
      <c r="L385" s="165"/>
      <c r="M385" s="173"/>
      <c r="N385" s="178"/>
      <c r="O385" s="173"/>
      <c r="P385" s="165"/>
    </row>
    <row r="386" spans="1:16" ht="12.5">
      <c r="A386" s="204"/>
      <c r="B386" s="205"/>
      <c r="C386" s="201"/>
      <c r="D386" s="201"/>
      <c r="E386" s="201" t="str">
        <f t="shared" si="1"/>
        <v/>
      </c>
      <c r="F386" s="60" t="str">
        <f t="shared" si="13"/>
        <v/>
      </c>
      <c r="G386" s="170" t="str">
        <f t="shared" si="14"/>
        <v/>
      </c>
      <c r="H386" s="206"/>
      <c r="I386" s="173"/>
      <c r="J386" s="178"/>
      <c r="K386" s="178"/>
      <c r="L386" s="165"/>
      <c r="M386" s="173"/>
      <c r="N386" s="178"/>
      <c r="O386" s="173"/>
      <c r="P386" s="165"/>
    </row>
    <row r="387" spans="1:16" ht="12.5">
      <c r="A387" s="204"/>
      <c r="B387" s="205"/>
      <c r="C387" s="201"/>
      <c r="D387" s="201"/>
      <c r="E387" s="201" t="str">
        <f t="shared" si="1"/>
        <v/>
      </c>
      <c r="F387" s="60" t="str">
        <f t="shared" si="13"/>
        <v/>
      </c>
      <c r="G387" s="170" t="str">
        <f t="shared" si="14"/>
        <v/>
      </c>
      <c r="H387" s="206"/>
      <c r="I387" s="173"/>
      <c r="J387" s="178"/>
      <c r="K387" s="178"/>
      <c r="L387" s="165"/>
      <c r="M387" s="173"/>
      <c r="N387" s="178"/>
      <c r="O387" s="173"/>
      <c r="P387" s="165"/>
    </row>
    <row r="388" spans="1:16" ht="12.5">
      <c r="A388" s="204"/>
      <c r="B388" s="205"/>
      <c r="C388" s="201"/>
      <c r="D388" s="201"/>
      <c r="E388" s="201" t="str">
        <f t="shared" si="1"/>
        <v/>
      </c>
      <c r="F388" s="60" t="str">
        <f t="shared" si="13"/>
        <v/>
      </c>
      <c r="G388" s="170" t="str">
        <f t="shared" si="14"/>
        <v/>
      </c>
      <c r="H388" s="206"/>
      <c r="I388" s="173"/>
      <c r="J388" s="178"/>
      <c r="K388" s="178"/>
      <c r="L388" s="165"/>
      <c r="M388" s="173"/>
      <c r="N388" s="178"/>
      <c r="O388" s="173"/>
      <c r="P388" s="165"/>
    </row>
    <row r="389" spans="1:16" ht="12.5">
      <c r="A389" s="204"/>
      <c r="B389" s="205"/>
      <c r="C389" s="201"/>
      <c r="D389" s="201"/>
      <c r="E389" s="201" t="str">
        <f t="shared" si="1"/>
        <v/>
      </c>
      <c r="F389" s="60" t="str">
        <f t="shared" si="13"/>
        <v/>
      </c>
      <c r="G389" s="170" t="str">
        <f t="shared" si="14"/>
        <v/>
      </c>
      <c r="H389" s="206"/>
      <c r="I389" s="173"/>
      <c r="J389" s="178"/>
      <c r="K389" s="178"/>
      <c r="L389" s="165"/>
      <c r="M389" s="173"/>
      <c r="N389" s="178"/>
      <c r="O389" s="173"/>
      <c r="P389" s="165"/>
    </row>
    <row r="390" spans="1:16" ht="12.5">
      <c r="A390" s="204"/>
      <c r="B390" s="205"/>
      <c r="C390" s="201"/>
      <c r="D390" s="201"/>
      <c r="E390" s="201" t="str">
        <f t="shared" si="1"/>
        <v/>
      </c>
      <c r="F390" s="60" t="str">
        <f t="shared" si="13"/>
        <v/>
      </c>
      <c r="G390" s="170" t="str">
        <f t="shared" si="14"/>
        <v/>
      </c>
      <c r="H390" s="206"/>
      <c r="I390" s="173"/>
      <c r="J390" s="178"/>
      <c r="K390" s="178"/>
      <c r="L390" s="165"/>
      <c r="M390" s="173"/>
      <c r="N390" s="178"/>
      <c r="O390" s="173"/>
      <c r="P390" s="165"/>
    </row>
    <row r="391" spans="1:16" ht="12.5">
      <c r="A391" s="204"/>
      <c r="B391" s="205"/>
      <c r="C391" s="201"/>
      <c r="D391" s="201"/>
      <c r="E391" s="201" t="str">
        <f t="shared" si="1"/>
        <v/>
      </c>
      <c r="F391" s="60" t="str">
        <f t="shared" ref="F391:F454" si="15">IF(NOT(ISBLANK($K391)),itemClassificationScheme,"")</f>
        <v/>
      </c>
      <c r="G391" s="170" t="str">
        <f t="shared" ref="G391:G454" si="16">IF(NOT(ISBLANK($P391)),currency,"")</f>
        <v/>
      </c>
      <c r="H391" s="206"/>
      <c r="I391" s="173"/>
      <c r="J391" s="178"/>
      <c r="K391" s="178"/>
      <c r="L391" s="165"/>
      <c r="M391" s="173"/>
      <c r="N391" s="178"/>
      <c r="O391" s="173"/>
      <c r="P391" s="165"/>
    </row>
    <row r="392" spans="1:16" ht="12.5">
      <c r="A392" s="204"/>
      <c r="B392" s="205"/>
      <c r="C392" s="201"/>
      <c r="D392" s="201"/>
      <c r="E392" s="201" t="str">
        <f t="shared" si="1"/>
        <v/>
      </c>
      <c r="F392" s="60" t="str">
        <f t="shared" si="15"/>
        <v/>
      </c>
      <c r="G392" s="170" t="str">
        <f t="shared" si="16"/>
        <v/>
      </c>
      <c r="H392" s="206"/>
      <c r="I392" s="173"/>
      <c r="J392" s="178"/>
      <c r="K392" s="178"/>
      <c r="L392" s="165"/>
      <c r="M392" s="173"/>
      <c r="N392" s="178"/>
      <c r="O392" s="173"/>
      <c r="P392" s="165"/>
    </row>
    <row r="393" spans="1:16" ht="12.5">
      <c r="A393" s="204"/>
      <c r="B393" s="205"/>
      <c r="C393" s="201"/>
      <c r="D393" s="201"/>
      <c r="E393" s="201" t="str">
        <f t="shared" si="1"/>
        <v/>
      </c>
      <c r="F393" s="60" t="str">
        <f t="shared" si="15"/>
        <v/>
      </c>
      <c r="G393" s="170" t="str">
        <f t="shared" si="16"/>
        <v/>
      </c>
      <c r="H393" s="206"/>
      <c r="I393" s="173"/>
      <c r="J393" s="178"/>
      <c r="K393" s="178"/>
      <c r="L393" s="165"/>
      <c r="M393" s="173"/>
      <c r="N393" s="178"/>
      <c r="O393" s="173"/>
      <c r="P393" s="165"/>
    </row>
    <row r="394" spans="1:16" ht="12.5">
      <c r="A394" s="204"/>
      <c r="B394" s="205"/>
      <c r="C394" s="201"/>
      <c r="D394" s="201"/>
      <c r="E394" s="201" t="str">
        <f t="shared" si="1"/>
        <v/>
      </c>
      <c r="F394" s="60" t="str">
        <f t="shared" si="15"/>
        <v/>
      </c>
      <c r="G394" s="170" t="str">
        <f t="shared" si="16"/>
        <v/>
      </c>
      <c r="H394" s="206"/>
      <c r="I394" s="173"/>
      <c r="J394" s="178"/>
      <c r="K394" s="178"/>
      <c r="L394" s="165"/>
      <c r="M394" s="173"/>
      <c r="N394" s="178"/>
      <c r="O394" s="173"/>
      <c r="P394" s="165"/>
    </row>
    <row r="395" spans="1:16" ht="12.5">
      <c r="A395" s="204"/>
      <c r="B395" s="205"/>
      <c r="C395" s="201"/>
      <c r="D395" s="201"/>
      <c r="E395" s="201" t="str">
        <f t="shared" si="1"/>
        <v/>
      </c>
      <c r="F395" s="60" t="str">
        <f t="shared" si="15"/>
        <v/>
      </c>
      <c r="G395" s="170" t="str">
        <f t="shared" si="16"/>
        <v/>
      </c>
      <c r="H395" s="206"/>
      <c r="I395" s="173"/>
      <c r="J395" s="178"/>
      <c r="K395" s="178"/>
      <c r="L395" s="165"/>
      <c r="M395" s="173"/>
      <c r="N395" s="178"/>
      <c r="O395" s="173"/>
      <c r="P395" s="165"/>
    </row>
    <row r="396" spans="1:16" ht="12.5">
      <c r="A396" s="204"/>
      <c r="B396" s="205"/>
      <c r="C396" s="201"/>
      <c r="D396" s="201"/>
      <c r="E396" s="201" t="str">
        <f t="shared" si="1"/>
        <v/>
      </c>
      <c r="F396" s="60" t="str">
        <f t="shared" si="15"/>
        <v/>
      </c>
      <c r="G396" s="170" t="str">
        <f t="shared" si="16"/>
        <v/>
      </c>
      <c r="H396" s="206"/>
      <c r="I396" s="173"/>
      <c r="J396" s="178"/>
      <c r="K396" s="178"/>
      <c r="L396" s="165"/>
      <c r="M396" s="173"/>
      <c r="N396" s="178"/>
      <c r="O396" s="173"/>
      <c r="P396" s="165"/>
    </row>
    <row r="397" spans="1:16" ht="12.5">
      <c r="A397" s="204"/>
      <c r="B397" s="205"/>
      <c r="C397" s="201"/>
      <c r="D397" s="201"/>
      <c r="E397" s="201" t="str">
        <f t="shared" si="1"/>
        <v/>
      </c>
      <c r="F397" s="60" t="str">
        <f t="shared" si="15"/>
        <v/>
      </c>
      <c r="G397" s="170" t="str">
        <f t="shared" si="16"/>
        <v/>
      </c>
      <c r="H397" s="206"/>
      <c r="I397" s="173"/>
      <c r="J397" s="178"/>
      <c r="K397" s="178"/>
      <c r="L397" s="165"/>
      <c r="M397" s="173"/>
      <c r="N397" s="178"/>
      <c r="O397" s="173"/>
      <c r="P397" s="165"/>
    </row>
    <row r="398" spans="1:16" ht="12.5">
      <c r="A398" s="204"/>
      <c r="B398" s="205"/>
      <c r="C398" s="201"/>
      <c r="D398" s="201"/>
      <c r="E398" s="201" t="str">
        <f t="shared" si="1"/>
        <v/>
      </c>
      <c r="F398" s="60" t="str">
        <f t="shared" si="15"/>
        <v/>
      </c>
      <c r="G398" s="170" t="str">
        <f t="shared" si="16"/>
        <v/>
      </c>
      <c r="H398" s="206"/>
      <c r="I398" s="173"/>
      <c r="J398" s="178"/>
      <c r="K398" s="178"/>
      <c r="L398" s="165"/>
      <c r="M398" s="173"/>
      <c r="N398" s="178"/>
      <c r="O398" s="173"/>
      <c r="P398" s="165"/>
    </row>
    <row r="399" spans="1:16" ht="12.5">
      <c r="A399" s="204"/>
      <c r="B399" s="205"/>
      <c r="C399" s="201"/>
      <c r="D399" s="201"/>
      <c r="E399" s="201" t="str">
        <f t="shared" si="1"/>
        <v/>
      </c>
      <c r="F399" s="60" t="str">
        <f t="shared" si="15"/>
        <v/>
      </c>
      <c r="G399" s="170" t="str">
        <f t="shared" si="16"/>
        <v/>
      </c>
      <c r="H399" s="206"/>
      <c r="I399" s="173"/>
      <c r="J399" s="178"/>
      <c r="K399" s="178"/>
      <c r="L399" s="165"/>
      <c r="M399" s="173"/>
      <c r="N399" s="178"/>
      <c r="O399" s="173"/>
      <c r="P399" s="165"/>
    </row>
    <row r="400" spans="1:16" ht="12.5">
      <c r="A400" s="204"/>
      <c r="B400" s="205"/>
      <c r="C400" s="201"/>
      <c r="D400" s="201"/>
      <c r="E400" s="201" t="str">
        <f t="shared" si="1"/>
        <v/>
      </c>
      <c r="F400" s="60" t="str">
        <f t="shared" si="15"/>
        <v/>
      </c>
      <c r="G400" s="170" t="str">
        <f t="shared" si="16"/>
        <v/>
      </c>
      <c r="H400" s="206"/>
      <c r="I400" s="173"/>
      <c r="J400" s="178"/>
      <c r="K400" s="178"/>
      <c r="L400" s="165"/>
      <c r="M400" s="173"/>
      <c r="N400" s="178"/>
      <c r="O400" s="173"/>
      <c r="P400" s="165"/>
    </row>
    <row r="401" spans="1:16" ht="12.5">
      <c r="A401" s="204"/>
      <c r="B401" s="205"/>
      <c r="C401" s="201"/>
      <c r="D401" s="201"/>
      <c r="E401" s="201" t="str">
        <f t="shared" si="1"/>
        <v/>
      </c>
      <c r="F401" s="60" t="str">
        <f t="shared" si="15"/>
        <v/>
      </c>
      <c r="G401" s="170" t="str">
        <f t="shared" si="16"/>
        <v/>
      </c>
      <c r="H401" s="206"/>
      <c r="I401" s="173"/>
      <c r="J401" s="178"/>
      <c r="K401" s="178"/>
      <c r="L401" s="165"/>
      <c r="M401" s="173"/>
      <c r="N401" s="178"/>
      <c r="O401" s="173"/>
      <c r="P401" s="165"/>
    </row>
    <row r="402" spans="1:16" ht="12.5">
      <c r="A402" s="204"/>
      <c r="B402" s="205"/>
      <c r="C402" s="201"/>
      <c r="D402" s="201"/>
      <c r="E402" s="201" t="str">
        <f t="shared" si="1"/>
        <v/>
      </c>
      <c r="F402" s="60" t="str">
        <f t="shared" si="15"/>
        <v/>
      </c>
      <c r="G402" s="170" t="str">
        <f t="shared" si="16"/>
        <v/>
      </c>
      <c r="H402" s="206"/>
      <c r="I402" s="173"/>
      <c r="J402" s="178"/>
      <c r="K402" s="178"/>
      <c r="L402" s="165"/>
      <c r="M402" s="173"/>
      <c r="N402" s="178"/>
      <c r="O402" s="173"/>
      <c r="P402" s="165"/>
    </row>
    <row r="403" spans="1:16" ht="12.5">
      <c r="A403" s="204"/>
      <c r="B403" s="205"/>
      <c r="C403" s="201"/>
      <c r="D403" s="201"/>
      <c r="E403" s="201" t="str">
        <f t="shared" si="1"/>
        <v/>
      </c>
      <c r="F403" s="60" t="str">
        <f t="shared" si="15"/>
        <v/>
      </c>
      <c r="G403" s="170" t="str">
        <f t="shared" si="16"/>
        <v/>
      </c>
      <c r="H403" s="206"/>
      <c r="I403" s="173"/>
      <c r="J403" s="178"/>
      <c r="K403" s="178"/>
      <c r="L403" s="165"/>
      <c r="M403" s="173"/>
      <c r="N403" s="178"/>
      <c r="O403" s="173"/>
      <c r="P403" s="165"/>
    </row>
    <row r="404" spans="1:16" ht="12.5">
      <c r="A404" s="204"/>
      <c r="B404" s="205"/>
      <c r="C404" s="201"/>
      <c r="D404" s="201"/>
      <c r="E404" s="201" t="str">
        <f t="shared" si="1"/>
        <v/>
      </c>
      <c r="F404" s="60" t="str">
        <f t="shared" si="15"/>
        <v/>
      </c>
      <c r="G404" s="170" t="str">
        <f t="shared" si="16"/>
        <v/>
      </c>
      <c r="H404" s="206"/>
      <c r="I404" s="173"/>
      <c r="J404" s="178"/>
      <c r="K404" s="178"/>
      <c r="L404" s="165"/>
      <c r="M404" s="173"/>
      <c r="N404" s="178"/>
      <c r="O404" s="173"/>
      <c r="P404" s="165"/>
    </row>
    <row r="405" spans="1:16" ht="12.5">
      <c r="A405" s="204"/>
      <c r="B405" s="205"/>
      <c r="C405" s="201"/>
      <c r="D405" s="201"/>
      <c r="E405" s="201" t="str">
        <f t="shared" si="1"/>
        <v/>
      </c>
      <c r="F405" s="60" t="str">
        <f t="shared" si="15"/>
        <v/>
      </c>
      <c r="G405" s="170" t="str">
        <f t="shared" si="16"/>
        <v/>
      </c>
      <c r="H405" s="206"/>
      <c r="I405" s="173"/>
      <c r="J405" s="178"/>
      <c r="K405" s="178"/>
      <c r="L405" s="165"/>
      <c r="M405" s="173"/>
      <c r="N405" s="178"/>
      <c r="O405" s="173"/>
      <c r="P405" s="165"/>
    </row>
    <row r="406" spans="1:16" ht="12.5">
      <c r="A406" s="204"/>
      <c r="B406" s="205"/>
      <c r="C406" s="201"/>
      <c r="D406" s="201"/>
      <c r="E406" s="201" t="str">
        <f t="shared" si="1"/>
        <v/>
      </c>
      <c r="F406" s="60" t="str">
        <f t="shared" si="15"/>
        <v/>
      </c>
      <c r="G406" s="170" t="str">
        <f t="shared" si="16"/>
        <v/>
      </c>
      <c r="H406" s="206"/>
      <c r="I406" s="173"/>
      <c r="J406" s="178"/>
      <c r="K406" s="178"/>
      <c r="L406" s="165"/>
      <c r="M406" s="173"/>
      <c r="N406" s="178"/>
      <c r="O406" s="173"/>
      <c r="P406" s="165"/>
    </row>
    <row r="407" spans="1:16" ht="12.5">
      <c r="A407" s="204"/>
      <c r="B407" s="205"/>
      <c r="C407" s="201"/>
      <c r="D407" s="201"/>
      <c r="E407" s="201" t="str">
        <f t="shared" si="1"/>
        <v/>
      </c>
      <c r="F407" s="60" t="str">
        <f t="shared" si="15"/>
        <v/>
      </c>
      <c r="G407" s="170" t="str">
        <f t="shared" si="16"/>
        <v/>
      </c>
      <c r="H407" s="206"/>
      <c r="I407" s="173"/>
      <c r="J407" s="178"/>
      <c r="K407" s="178"/>
      <c r="L407" s="165"/>
      <c r="M407" s="173"/>
      <c r="N407" s="178"/>
      <c r="O407" s="173"/>
      <c r="P407" s="165"/>
    </row>
    <row r="408" spans="1:16" ht="12.5">
      <c r="A408" s="204"/>
      <c r="B408" s="205"/>
      <c r="C408" s="201"/>
      <c r="D408" s="201"/>
      <c r="E408" s="201" t="str">
        <f t="shared" si="1"/>
        <v/>
      </c>
      <c r="F408" s="60" t="str">
        <f t="shared" si="15"/>
        <v/>
      </c>
      <c r="G408" s="170" t="str">
        <f t="shared" si="16"/>
        <v/>
      </c>
      <c r="H408" s="206"/>
      <c r="I408" s="173"/>
      <c r="J408" s="178"/>
      <c r="K408" s="178"/>
      <c r="L408" s="165"/>
      <c r="M408" s="173"/>
      <c r="N408" s="178"/>
      <c r="O408" s="173"/>
      <c r="P408" s="165"/>
    </row>
    <row r="409" spans="1:16" ht="12.5">
      <c r="A409" s="204"/>
      <c r="B409" s="205"/>
      <c r="C409" s="201"/>
      <c r="D409" s="201"/>
      <c r="E409" s="201" t="str">
        <f t="shared" si="1"/>
        <v/>
      </c>
      <c r="F409" s="60" t="str">
        <f t="shared" si="15"/>
        <v/>
      </c>
      <c r="G409" s="170" t="str">
        <f t="shared" si="16"/>
        <v/>
      </c>
      <c r="H409" s="206"/>
      <c r="I409" s="173"/>
      <c r="J409" s="178"/>
      <c r="K409" s="178"/>
      <c r="L409" s="165"/>
      <c r="M409" s="173"/>
      <c r="N409" s="178"/>
      <c r="O409" s="173"/>
      <c r="P409" s="165"/>
    </row>
    <row r="410" spans="1:16" ht="12.5">
      <c r="A410" s="204"/>
      <c r="B410" s="205"/>
      <c r="C410" s="201"/>
      <c r="D410" s="201"/>
      <c r="E410" s="201" t="str">
        <f t="shared" si="1"/>
        <v/>
      </c>
      <c r="F410" s="60" t="str">
        <f t="shared" si="15"/>
        <v/>
      </c>
      <c r="G410" s="170" t="str">
        <f t="shared" si="16"/>
        <v/>
      </c>
      <c r="H410" s="206"/>
      <c r="I410" s="173"/>
      <c r="J410" s="178"/>
      <c r="K410" s="178"/>
      <c r="L410" s="165"/>
      <c r="M410" s="173"/>
      <c r="N410" s="178"/>
      <c r="O410" s="173"/>
      <c r="P410" s="165"/>
    </row>
    <row r="411" spans="1:16" ht="12.5">
      <c r="A411" s="204"/>
      <c r="B411" s="205"/>
      <c r="C411" s="201"/>
      <c r="D411" s="201"/>
      <c r="E411" s="201" t="str">
        <f t="shared" si="1"/>
        <v/>
      </c>
      <c r="F411" s="60" t="str">
        <f t="shared" si="15"/>
        <v/>
      </c>
      <c r="G411" s="170" t="str">
        <f t="shared" si="16"/>
        <v/>
      </c>
      <c r="H411" s="206"/>
      <c r="I411" s="173"/>
      <c r="J411" s="178"/>
      <c r="K411" s="178"/>
      <c r="L411" s="165"/>
      <c r="M411" s="173"/>
      <c r="N411" s="178"/>
      <c r="O411" s="173"/>
      <c r="P411" s="165"/>
    </row>
    <row r="412" spans="1:16" ht="12.5">
      <c r="A412" s="204"/>
      <c r="B412" s="205"/>
      <c r="C412" s="201"/>
      <c r="D412" s="201"/>
      <c r="E412" s="201" t="str">
        <f t="shared" si="1"/>
        <v/>
      </c>
      <c r="F412" s="60" t="str">
        <f t="shared" si="15"/>
        <v/>
      </c>
      <c r="G412" s="170" t="str">
        <f t="shared" si="16"/>
        <v/>
      </c>
      <c r="H412" s="206"/>
      <c r="I412" s="173"/>
      <c r="J412" s="178"/>
      <c r="K412" s="178"/>
      <c r="L412" s="165"/>
      <c r="M412" s="173"/>
      <c r="N412" s="178"/>
      <c r="O412" s="173"/>
      <c r="P412" s="165"/>
    </row>
    <row r="413" spans="1:16" ht="12.5">
      <c r="A413" s="204"/>
      <c r="B413" s="205"/>
      <c r="C413" s="201"/>
      <c r="D413" s="201"/>
      <c r="E413" s="201" t="str">
        <f t="shared" si="1"/>
        <v/>
      </c>
      <c r="F413" s="60" t="str">
        <f t="shared" si="15"/>
        <v/>
      </c>
      <c r="G413" s="170" t="str">
        <f t="shared" si="16"/>
        <v/>
      </c>
      <c r="H413" s="206"/>
      <c r="I413" s="173"/>
      <c r="J413" s="178"/>
      <c r="K413" s="178"/>
      <c r="L413" s="165"/>
      <c r="M413" s="173"/>
      <c r="N413" s="178"/>
      <c r="O413" s="173"/>
      <c r="P413" s="165"/>
    </row>
    <row r="414" spans="1:16" ht="12.5">
      <c r="A414" s="204"/>
      <c r="B414" s="205"/>
      <c r="C414" s="201"/>
      <c r="D414" s="201"/>
      <c r="E414" s="201" t="str">
        <f t="shared" si="1"/>
        <v/>
      </c>
      <c r="F414" s="60" t="str">
        <f t="shared" si="15"/>
        <v/>
      </c>
      <c r="G414" s="170" t="str">
        <f t="shared" si="16"/>
        <v/>
      </c>
      <c r="H414" s="206"/>
      <c r="I414" s="173"/>
      <c r="J414" s="178"/>
      <c r="K414" s="178"/>
      <c r="L414" s="165"/>
      <c r="M414" s="173"/>
      <c r="N414" s="178"/>
      <c r="O414" s="173"/>
      <c r="P414" s="165"/>
    </row>
    <row r="415" spans="1:16" ht="12.5">
      <c r="A415" s="204"/>
      <c r="B415" s="205"/>
      <c r="C415" s="201"/>
      <c r="D415" s="201"/>
      <c r="E415" s="201" t="str">
        <f t="shared" si="1"/>
        <v/>
      </c>
      <c r="F415" s="60" t="str">
        <f t="shared" si="15"/>
        <v/>
      </c>
      <c r="G415" s="170" t="str">
        <f t="shared" si="16"/>
        <v/>
      </c>
      <c r="H415" s="206"/>
      <c r="I415" s="173"/>
      <c r="J415" s="178"/>
      <c r="K415" s="178"/>
      <c r="L415" s="165"/>
      <c r="M415" s="173"/>
      <c r="N415" s="178"/>
      <c r="O415" s="173"/>
      <c r="P415" s="165"/>
    </row>
    <row r="416" spans="1:16" ht="12.5">
      <c r="A416" s="204"/>
      <c r="B416" s="205"/>
      <c r="C416" s="201"/>
      <c r="D416" s="201"/>
      <c r="E416" s="201" t="str">
        <f t="shared" si="1"/>
        <v/>
      </c>
      <c r="F416" s="60" t="str">
        <f t="shared" si="15"/>
        <v/>
      </c>
      <c r="G416" s="170" t="str">
        <f t="shared" si="16"/>
        <v/>
      </c>
      <c r="H416" s="206"/>
      <c r="I416" s="173"/>
      <c r="J416" s="178"/>
      <c r="K416" s="178"/>
      <c r="L416" s="165"/>
      <c r="M416" s="173"/>
      <c r="N416" s="178"/>
      <c r="O416" s="173"/>
      <c r="P416" s="165"/>
    </row>
    <row r="417" spans="1:16" ht="12.5">
      <c r="A417" s="204"/>
      <c r="B417" s="205"/>
      <c r="C417" s="201"/>
      <c r="D417" s="201"/>
      <c r="E417" s="201" t="str">
        <f t="shared" si="1"/>
        <v/>
      </c>
      <c r="F417" s="60" t="str">
        <f t="shared" si="15"/>
        <v/>
      </c>
      <c r="G417" s="170" t="str">
        <f t="shared" si="16"/>
        <v/>
      </c>
      <c r="H417" s="206"/>
      <c r="I417" s="173"/>
      <c r="J417" s="178"/>
      <c r="K417" s="178"/>
      <c r="L417" s="165"/>
      <c r="M417" s="173"/>
      <c r="N417" s="178"/>
      <c r="O417" s="173"/>
      <c r="P417" s="165"/>
    </row>
    <row r="418" spans="1:16" ht="12.5">
      <c r="A418" s="204"/>
      <c r="B418" s="205"/>
      <c r="C418" s="201"/>
      <c r="D418" s="201"/>
      <c r="E418" s="201" t="str">
        <f t="shared" si="1"/>
        <v/>
      </c>
      <c r="F418" s="60" t="str">
        <f t="shared" si="15"/>
        <v/>
      </c>
      <c r="G418" s="170" t="str">
        <f t="shared" si="16"/>
        <v/>
      </c>
      <c r="H418" s="206"/>
      <c r="I418" s="173"/>
      <c r="J418" s="178"/>
      <c r="K418" s="178"/>
      <c r="L418" s="165"/>
      <c r="M418" s="173"/>
      <c r="N418" s="178"/>
      <c r="O418" s="173"/>
      <c r="P418" s="165"/>
    </row>
    <row r="419" spans="1:16" ht="12.5">
      <c r="A419" s="204"/>
      <c r="B419" s="205"/>
      <c r="C419" s="201"/>
      <c r="D419" s="201"/>
      <c r="E419" s="201" t="str">
        <f t="shared" si="1"/>
        <v/>
      </c>
      <c r="F419" s="60" t="str">
        <f t="shared" si="15"/>
        <v/>
      </c>
      <c r="G419" s="170" t="str">
        <f t="shared" si="16"/>
        <v/>
      </c>
      <c r="H419" s="206"/>
      <c r="I419" s="173"/>
      <c r="J419" s="178"/>
      <c r="K419" s="178"/>
      <c r="L419" s="165"/>
      <c r="M419" s="173"/>
      <c r="N419" s="178"/>
      <c r="O419" s="173"/>
      <c r="P419" s="165"/>
    </row>
    <row r="420" spans="1:16" ht="12.5">
      <c r="A420" s="204"/>
      <c r="B420" s="205"/>
      <c r="C420" s="201"/>
      <c r="D420" s="201"/>
      <c r="E420" s="201" t="str">
        <f t="shared" si="1"/>
        <v/>
      </c>
      <c r="F420" s="60" t="str">
        <f t="shared" si="15"/>
        <v/>
      </c>
      <c r="G420" s="170" t="str">
        <f t="shared" si="16"/>
        <v/>
      </c>
      <c r="H420" s="206"/>
      <c r="I420" s="173"/>
      <c r="J420" s="178"/>
      <c r="K420" s="178"/>
      <c r="L420" s="165"/>
      <c r="M420" s="173"/>
      <c r="N420" s="178"/>
      <c r="O420" s="173"/>
      <c r="P420" s="165"/>
    </row>
    <row r="421" spans="1:16" ht="12.5">
      <c r="A421" s="204"/>
      <c r="B421" s="205"/>
      <c r="C421" s="201"/>
      <c r="D421" s="201"/>
      <c r="E421" s="201" t="str">
        <f t="shared" si="1"/>
        <v/>
      </c>
      <c r="F421" s="60" t="str">
        <f t="shared" si="15"/>
        <v/>
      </c>
      <c r="G421" s="170" t="str">
        <f t="shared" si="16"/>
        <v/>
      </c>
      <c r="H421" s="206"/>
      <c r="I421" s="173"/>
      <c r="J421" s="178"/>
      <c r="K421" s="178"/>
      <c r="L421" s="165"/>
      <c r="M421" s="173"/>
      <c r="N421" s="178"/>
      <c r="O421" s="173"/>
      <c r="P421" s="165"/>
    </row>
    <row r="422" spans="1:16" ht="12.5">
      <c r="A422" s="204"/>
      <c r="B422" s="205"/>
      <c r="C422" s="201"/>
      <c r="D422" s="201"/>
      <c r="E422" s="201" t="str">
        <f t="shared" si="1"/>
        <v/>
      </c>
      <c r="F422" s="60" t="str">
        <f t="shared" si="15"/>
        <v/>
      </c>
      <c r="G422" s="170" t="str">
        <f t="shared" si="16"/>
        <v/>
      </c>
      <c r="H422" s="206"/>
      <c r="I422" s="173"/>
      <c r="J422" s="178"/>
      <c r="K422" s="178"/>
      <c r="L422" s="165"/>
      <c r="M422" s="173"/>
      <c r="N422" s="178"/>
      <c r="O422" s="173"/>
      <c r="P422" s="165"/>
    </row>
    <row r="423" spans="1:16" ht="12.5">
      <c r="A423" s="204"/>
      <c r="B423" s="205"/>
      <c r="C423" s="201"/>
      <c r="D423" s="201"/>
      <c r="E423" s="201" t="str">
        <f t="shared" si="1"/>
        <v/>
      </c>
      <c r="F423" s="60" t="str">
        <f t="shared" si="15"/>
        <v/>
      </c>
      <c r="G423" s="170" t="str">
        <f t="shared" si="16"/>
        <v/>
      </c>
      <c r="H423" s="206"/>
      <c r="I423" s="173"/>
      <c r="J423" s="178"/>
      <c r="K423" s="178"/>
      <c r="L423" s="165"/>
      <c r="M423" s="173"/>
      <c r="N423" s="178"/>
      <c r="O423" s="173"/>
      <c r="P423" s="165"/>
    </row>
    <row r="424" spans="1:16" ht="12.5">
      <c r="A424" s="204"/>
      <c r="B424" s="205"/>
      <c r="C424" s="201"/>
      <c r="D424" s="201"/>
      <c r="E424" s="201" t="str">
        <f t="shared" si="1"/>
        <v/>
      </c>
      <c r="F424" s="60" t="str">
        <f t="shared" si="15"/>
        <v/>
      </c>
      <c r="G424" s="170" t="str">
        <f t="shared" si="16"/>
        <v/>
      </c>
      <c r="H424" s="206"/>
      <c r="I424" s="173"/>
      <c r="J424" s="178"/>
      <c r="K424" s="178"/>
      <c r="L424" s="165"/>
      <c r="M424" s="173"/>
      <c r="N424" s="178"/>
      <c r="O424" s="173"/>
      <c r="P424" s="165"/>
    </row>
    <row r="425" spans="1:16" ht="12.5">
      <c r="A425" s="204"/>
      <c r="B425" s="205"/>
      <c r="C425" s="201"/>
      <c r="D425" s="201"/>
      <c r="E425" s="201" t="str">
        <f t="shared" si="1"/>
        <v/>
      </c>
      <c r="F425" s="60" t="str">
        <f t="shared" si="15"/>
        <v/>
      </c>
      <c r="G425" s="170" t="str">
        <f t="shared" si="16"/>
        <v/>
      </c>
      <c r="H425" s="206"/>
      <c r="I425" s="173"/>
      <c r="J425" s="178"/>
      <c r="K425" s="178"/>
      <c r="L425" s="165"/>
      <c r="M425" s="173"/>
      <c r="N425" s="178"/>
      <c r="O425" s="173"/>
      <c r="P425" s="165"/>
    </row>
    <row r="426" spans="1:16" ht="12.5">
      <c r="A426" s="204"/>
      <c r="B426" s="205"/>
      <c r="C426" s="201"/>
      <c r="D426" s="201"/>
      <c r="E426" s="201" t="str">
        <f t="shared" si="1"/>
        <v/>
      </c>
      <c r="F426" s="60" t="str">
        <f t="shared" si="15"/>
        <v/>
      </c>
      <c r="G426" s="170" t="str">
        <f t="shared" si="16"/>
        <v/>
      </c>
      <c r="H426" s="206"/>
      <c r="I426" s="173"/>
      <c r="J426" s="178"/>
      <c r="K426" s="178"/>
      <c r="L426" s="165"/>
      <c r="M426" s="173"/>
      <c r="N426" s="178"/>
      <c r="O426" s="173"/>
      <c r="P426" s="165"/>
    </row>
    <row r="427" spans="1:16" ht="12.5">
      <c r="A427" s="204"/>
      <c r="B427" s="205"/>
      <c r="C427" s="201"/>
      <c r="D427" s="201"/>
      <c r="E427" s="201" t="str">
        <f t="shared" si="1"/>
        <v/>
      </c>
      <c r="F427" s="60" t="str">
        <f t="shared" si="15"/>
        <v/>
      </c>
      <c r="G427" s="170" t="str">
        <f t="shared" si="16"/>
        <v/>
      </c>
      <c r="H427" s="206"/>
      <c r="I427" s="173"/>
      <c r="J427" s="178"/>
      <c r="K427" s="178"/>
      <c r="L427" s="165"/>
      <c r="M427" s="173"/>
      <c r="N427" s="178"/>
      <c r="O427" s="173"/>
      <c r="P427" s="165"/>
    </row>
    <row r="428" spans="1:16" ht="12.5">
      <c r="A428" s="204"/>
      <c r="B428" s="205"/>
      <c r="C428" s="201"/>
      <c r="D428" s="201"/>
      <c r="E428" s="201" t="str">
        <f t="shared" si="1"/>
        <v/>
      </c>
      <c r="F428" s="60" t="str">
        <f t="shared" si="15"/>
        <v/>
      </c>
      <c r="G428" s="170" t="str">
        <f t="shared" si="16"/>
        <v/>
      </c>
      <c r="H428" s="206"/>
      <c r="I428" s="173"/>
      <c r="J428" s="178"/>
      <c r="K428" s="178"/>
      <c r="L428" s="165"/>
      <c r="M428" s="173"/>
      <c r="N428" s="178"/>
      <c r="O428" s="173"/>
      <c r="P428" s="165"/>
    </row>
    <row r="429" spans="1:16" ht="12.5">
      <c r="A429" s="204"/>
      <c r="B429" s="205"/>
      <c r="C429" s="201"/>
      <c r="D429" s="201"/>
      <c r="E429" s="201" t="str">
        <f t="shared" si="1"/>
        <v/>
      </c>
      <c r="F429" s="60" t="str">
        <f t="shared" si="15"/>
        <v/>
      </c>
      <c r="G429" s="170" t="str">
        <f t="shared" si="16"/>
        <v/>
      </c>
      <c r="H429" s="206"/>
      <c r="I429" s="173"/>
      <c r="J429" s="178"/>
      <c r="K429" s="178"/>
      <c r="L429" s="165"/>
      <c r="M429" s="173"/>
      <c r="N429" s="178"/>
      <c r="O429" s="173"/>
      <c r="P429" s="165"/>
    </row>
    <row r="430" spans="1:16" ht="12.5">
      <c r="A430" s="204"/>
      <c r="B430" s="205"/>
      <c r="C430" s="201"/>
      <c r="D430" s="201"/>
      <c r="E430" s="201" t="str">
        <f t="shared" si="1"/>
        <v/>
      </c>
      <c r="F430" s="60" t="str">
        <f t="shared" si="15"/>
        <v/>
      </c>
      <c r="G430" s="170" t="str">
        <f t="shared" si="16"/>
        <v/>
      </c>
      <c r="H430" s="206"/>
      <c r="I430" s="173"/>
      <c r="J430" s="178"/>
      <c r="K430" s="178"/>
      <c r="L430" s="165"/>
      <c r="M430" s="173"/>
      <c r="N430" s="178"/>
      <c r="O430" s="173"/>
      <c r="P430" s="165"/>
    </row>
    <row r="431" spans="1:16" ht="12.5">
      <c r="A431" s="204"/>
      <c r="B431" s="205"/>
      <c r="C431" s="201"/>
      <c r="D431" s="201"/>
      <c r="E431" s="201" t="str">
        <f t="shared" si="1"/>
        <v/>
      </c>
      <c r="F431" s="60" t="str">
        <f t="shared" si="15"/>
        <v/>
      </c>
      <c r="G431" s="170" t="str">
        <f t="shared" si="16"/>
        <v/>
      </c>
      <c r="H431" s="206"/>
      <c r="I431" s="173"/>
      <c r="J431" s="178"/>
      <c r="K431" s="178"/>
      <c r="L431" s="165"/>
      <c r="M431" s="173"/>
      <c r="N431" s="178"/>
      <c r="O431" s="173"/>
      <c r="P431" s="165"/>
    </row>
    <row r="432" spans="1:16" ht="12.5">
      <c r="A432" s="204"/>
      <c r="B432" s="205"/>
      <c r="C432" s="201"/>
      <c r="D432" s="201"/>
      <c r="E432" s="201" t="str">
        <f t="shared" si="1"/>
        <v/>
      </c>
      <c r="F432" s="60" t="str">
        <f t="shared" si="15"/>
        <v/>
      </c>
      <c r="G432" s="170" t="str">
        <f t="shared" si="16"/>
        <v/>
      </c>
      <c r="H432" s="206"/>
      <c r="I432" s="173"/>
      <c r="J432" s="178"/>
      <c r="K432" s="178"/>
      <c r="L432" s="165"/>
      <c r="M432" s="173"/>
      <c r="N432" s="178"/>
      <c r="O432" s="173"/>
      <c r="P432" s="165"/>
    </row>
    <row r="433" spans="1:16" ht="12.5">
      <c r="A433" s="204"/>
      <c r="B433" s="205"/>
      <c r="C433" s="201"/>
      <c r="D433" s="201"/>
      <c r="E433" s="201" t="str">
        <f t="shared" si="1"/>
        <v/>
      </c>
      <c r="F433" s="60" t="str">
        <f t="shared" si="15"/>
        <v/>
      </c>
      <c r="G433" s="170" t="str">
        <f t="shared" si="16"/>
        <v/>
      </c>
      <c r="H433" s="206"/>
      <c r="I433" s="173"/>
      <c r="J433" s="178"/>
      <c r="K433" s="178"/>
      <c r="L433" s="165"/>
      <c r="M433" s="173"/>
      <c r="N433" s="178"/>
      <c r="O433" s="173"/>
      <c r="P433" s="165"/>
    </row>
    <row r="434" spans="1:16" ht="12.5">
      <c r="A434" s="204"/>
      <c r="B434" s="205"/>
      <c r="C434" s="201"/>
      <c r="D434" s="201"/>
      <c r="E434" s="201" t="str">
        <f t="shared" si="1"/>
        <v/>
      </c>
      <c r="F434" s="60" t="str">
        <f t="shared" si="15"/>
        <v/>
      </c>
      <c r="G434" s="170" t="str">
        <f t="shared" si="16"/>
        <v/>
      </c>
      <c r="H434" s="206"/>
      <c r="I434" s="173"/>
      <c r="J434" s="178"/>
      <c r="K434" s="178"/>
      <c r="L434" s="165"/>
      <c r="M434" s="173"/>
      <c r="N434" s="178"/>
      <c r="O434" s="173"/>
      <c r="P434" s="165"/>
    </row>
    <row r="435" spans="1:16" ht="12.5">
      <c r="A435" s="204"/>
      <c r="B435" s="205"/>
      <c r="C435" s="201"/>
      <c r="D435" s="201"/>
      <c r="E435" s="201" t="str">
        <f t="shared" si="1"/>
        <v/>
      </c>
      <c r="F435" s="60" t="str">
        <f t="shared" si="15"/>
        <v/>
      </c>
      <c r="G435" s="170" t="str">
        <f t="shared" si="16"/>
        <v/>
      </c>
      <c r="H435" s="206"/>
      <c r="I435" s="173"/>
      <c r="J435" s="178"/>
      <c r="K435" s="178"/>
      <c r="L435" s="165"/>
      <c r="M435" s="173"/>
      <c r="N435" s="178"/>
      <c r="O435" s="173"/>
      <c r="P435" s="165"/>
    </row>
    <row r="436" spans="1:16" ht="12.5">
      <c r="A436" s="204"/>
      <c r="B436" s="205"/>
      <c r="C436" s="201"/>
      <c r="D436" s="201"/>
      <c r="E436" s="201" t="str">
        <f t="shared" si="1"/>
        <v/>
      </c>
      <c r="F436" s="60" t="str">
        <f t="shared" si="15"/>
        <v/>
      </c>
      <c r="G436" s="170" t="str">
        <f t="shared" si="16"/>
        <v/>
      </c>
      <c r="H436" s="206"/>
      <c r="I436" s="173"/>
      <c r="J436" s="178"/>
      <c r="K436" s="178"/>
      <c r="L436" s="165"/>
      <c r="M436" s="173"/>
      <c r="N436" s="178"/>
      <c r="O436" s="173"/>
      <c r="P436" s="165"/>
    </row>
    <row r="437" spans="1:16" ht="12.5">
      <c r="A437" s="204"/>
      <c r="B437" s="205"/>
      <c r="C437" s="201"/>
      <c r="D437" s="201"/>
      <c r="E437" s="201" t="str">
        <f t="shared" si="1"/>
        <v/>
      </c>
      <c r="F437" s="60" t="str">
        <f t="shared" si="15"/>
        <v/>
      </c>
      <c r="G437" s="170" t="str">
        <f t="shared" si="16"/>
        <v/>
      </c>
      <c r="H437" s="206"/>
      <c r="I437" s="173"/>
      <c r="J437" s="178"/>
      <c r="K437" s="178"/>
      <c r="L437" s="165"/>
      <c r="M437" s="173"/>
      <c r="N437" s="178"/>
      <c r="O437" s="173"/>
      <c r="P437" s="165"/>
    </row>
    <row r="438" spans="1:16" ht="12.5">
      <c r="A438" s="204"/>
      <c r="B438" s="205"/>
      <c r="C438" s="201"/>
      <c r="D438" s="201"/>
      <c r="E438" s="201" t="str">
        <f t="shared" si="1"/>
        <v/>
      </c>
      <c r="F438" s="60" t="str">
        <f t="shared" si="15"/>
        <v/>
      </c>
      <c r="G438" s="170" t="str">
        <f t="shared" si="16"/>
        <v/>
      </c>
      <c r="H438" s="206"/>
      <c r="I438" s="173"/>
      <c r="J438" s="178"/>
      <c r="K438" s="178"/>
      <c r="L438" s="165"/>
      <c r="M438" s="173"/>
      <c r="N438" s="178"/>
      <c r="O438" s="173"/>
      <c r="P438" s="165"/>
    </row>
    <row r="439" spans="1:16" ht="12.5">
      <c r="A439" s="204"/>
      <c r="B439" s="205"/>
      <c r="C439" s="201"/>
      <c r="D439" s="201"/>
      <c r="E439" s="201" t="str">
        <f t="shared" si="1"/>
        <v/>
      </c>
      <c r="F439" s="60" t="str">
        <f t="shared" si="15"/>
        <v/>
      </c>
      <c r="G439" s="170" t="str">
        <f t="shared" si="16"/>
        <v/>
      </c>
      <c r="H439" s="206"/>
      <c r="I439" s="173"/>
      <c r="J439" s="178"/>
      <c r="K439" s="178"/>
      <c r="L439" s="165"/>
      <c r="M439" s="173"/>
      <c r="N439" s="178"/>
      <c r="O439" s="173"/>
      <c r="P439" s="165"/>
    </row>
    <row r="440" spans="1:16" ht="12.5">
      <c r="A440" s="204"/>
      <c r="B440" s="205"/>
      <c r="C440" s="201"/>
      <c r="D440" s="201"/>
      <c r="E440" s="201" t="str">
        <f t="shared" si="1"/>
        <v/>
      </c>
      <c r="F440" s="60" t="str">
        <f t="shared" si="15"/>
        <v/>
      </c>
      <c r="G440" s="170" t="str">
        <f t="shared" si="16"/>
        <v/>
      </c>
      <c r="H440" s="206"/>
      <c r="I440" s="173"/>
      <c r="J440" s="178"/>
      <c r="K440" s="178"/>
      <c r="L440" s="165"/>
      <c r="M440" s="173"/>
      <c r="N440" s="178"/>
      <c r="O440" s="173"/>
      <c r="P440" s="165"/>
    </row>
    <row r="441" spans="1:16" ht="12.5">
      <c r="A441" s="204"/>
      <c r="B441" s="205"/>
      <c r="C441" s="201"/>
      <c r="D441" s="201"/>
      <c r="E441" s="201" t="str">
        <f t="shared" si="1"/>
        <v/>
      </c>
      <c r="F441" s="60" t="str">
        <f t="shared" si="15"/>
        <v/>
      </c>
      <c r="G441" s="170" t="str">
        <f t="shared" si="16"/>
        <v/>
      </c>
      <c r="H441" s="206"/>
      <c r="I441" s="173"/>
      <c r="J441" s="178"/>
      <c r="K441" s="178"/>
      <c r="L441" s="165"/>
      <c r="M441" s="173"/>
      <c r="N441" s="178"/>
      <c r="O441" s="173"/>
      <c r="P441" s="165"/>
    </row>
    <row r="442" spans="1:16" ht="12.5">
      <c r="A442" s="204"/>
      <c r="B442" s="205"/>
      <c r="C442" s="201"/>
      <c r="D442" s="201"/>
      <c r="E442" s="201" t="str">
        <f t="shared" si="1"/>
        <v/>
      </c>
      <c r="F442" s="60" t="str">
        <f t="shared" si="15"/>
        <v/>
      </c>
      <c r="G442" s="170" t="str">
        <f t="shared" si="16"/>
        <v/>
      </c>
      <c r="H442" s="206"/>
      <c r="I442" s="173"/>
      <c r="J442" s="178"/>
      <c r="K442" s="178"/>
      <c r="L442" s="165"/>
      <c r="M442" s="173"/>
      <c r="N442" s="178"/>
      <c r="O442" s="173"/>
      <c r="P442" s="165"/>
    </row>
    <row r="443" spans="1:16" ht="12.5">
      <c r="A443" s="204"/>
      <c r="B443" s="205"/>
      <c r="C443" s="201"/>
      <c r="D443" s="201"/>
      <c r="E443" s="201" t="str">
        <f t="shared" si="1"/>
        <v/>
      </c>
      <c r="F443" s="60" t="str">
        <f t="shared" si="15"/>
        <v/>
      </c>
      <c r="G443" s="170" t="str">
        <f t="shared" si="16"/>
        <v/>
      </c>
      <c r="H443" s="206"/>
      <c r="I443" s="173"/>
      <c r="J443" s="178"/>
      <c r="K443" s="178"/>
      <c r="L443" s="165"/>
      <c r="M443" s="173"/>
      <c r="N443" s="178"/>
      <c r="O443" s="173"/>
      <c r="P443" s="165"/>
    </row>
    <row r="444" spans="1:16" ht="12.5">
      <c r="A444" s="204"/>
      <c r="B444" s="205"/>
      <c r="C444" s="201"/>
      <c r="D444" s="201"/>
      <c r="E444" s="201" t="str">
        <f t="shared" si="1"/>
        <v/>
      </c>
      <c r="F444" s="60" t="str">
        <f t="shared" si="15"/>
        <v/>
      </c>
      <c r="G444" s="170" t="str">
        <f t="shared" si="16"/>
        <v/>
      </c>
      <c r="H444" s="206"/>
      <c r="I444" s="173"/>
      <c r="J444" s="178"/>
      <c r="K444" s="178"/>
      <c r="L444" s="165"/>
      <c r="M444" s="173"/>
      <c r="N444" s="178"/>
      <c r="O444" s="173"/>
      <c r="P444" s="165"/>
    </row>
    <row r="445" spans="1:16" ht="12.5">
      <c r="A445" s="204"/>
      <c r="B445" s="205"/>
      <c r="C445" s="201"/>
      <c r="D445" s="201"/>
      <c r="E445" s="201" t="str">
        <f t="shared" si="1"/>
        <v/>
      </c>
      <c r="F445" s="60" t="str">
        <f t="shared" si="15"/>
        <v/>
      </c>
      <c r="G445" s="170" t="str">
        <f t="shared" si="16"/>
        <v/>
      </c>
      <c r="H445" s="206"/>
      <c r="I445" s="173"/>
      <c r="J445" s="178"/>
      <c r="K445" s="178"/>
      <c r="L445" s="165"/>
      <c r="M445" s="173"/>
      <c r="N445" s="178"/>
      <c r="O445" s="173"/>
      <c r="P445" s="165"/>
    </row>
    <row r="446" spans="1:16" ht="12.5">
      <c r="A446" s="204"/>
      <c r="B446" s="205"/>
      <c r="C446" s="201"/>
      <c r="D446" s="201"/>
      <c r="E446" s="201" t="str">
        <f t="shared" si="1"/>
        <v/>
      </c>
      <c r="F446" s="60" t="str">
        <f t="shared" si="15"/>
        <v/>
      </c>
      <c r="G446" s="170" t="str">
        <f t="shared" si="16"/>
        <v/>
      </c>
      <c r="H446" s="206"/>
      <c r="I446" s="173"/>
      <c r="J446" s="178"/>
      <c r="K446" s="178"/>
      <c r="L446" s="165"/>
      <c r="M446" s="173"/>
      <c r="N446" s="178"/>
      <c r="O446" s="173"/>
      <c r="P446" s="165"/>
    </row>
    <row r="447" spans="1:16" ht="12.5">
      <c r="A447" s="204"/>
      <c r="B447" s="205"/>
      <c r="C447" s="201"/>
      <c r="D447" s="201"/>
      <c r="E447" s="201" t="str">
        <f t="shared" si="1"/>
        <v/>
      </c>
      <c r="F447" s="60" t="str">
        <f t="shared" si="15"/>
        <v/>
      </c>
      <c r="G447" s="170" t="str">
        <f t="shared" si="16"/>
        <v/>
      </c>
      <c r="H447" s="206"/>
      <c r="I447" s="173"/>
      <c r="J447" s="178"/>
      <c r="K447" s="178"/>
      <c r="L447" s="165"/>
      <c r="M447" s="173"/>
      <c r="N447" s="178"/>
      <c r="O447" s="173"/>
      <c r="P447" s="165"/>
    </row>
    <row r="448" spans="1:16" ht="12.5">
      <c r="A448" s="204"/>
      <c r="B448" s="205"/>
      <c r="C448" s="201"/>
      <c r="D448" s="201"/>
      <c r="E448" s="201" t="str">
        <f t="shared" si="1"/>
        <v/>
      </c>
      <c r="F448" s="60" t="str">
        <f t="shared" si="15"/>
        <v/>
      </c>
      <c r="G448" s="170" t="str">
        <f t="shared" si="16"/>
        <v/>
      </c>
      <c r="H448" s="206"/>
      <c r="I448" s="173"/>
      <c r="J448" s="178"/>
      <c r="K448" s="178"/>
      <c r="L448" s="165"/>
      <c r="M448" s="173"/>
      <c r="N448" s="178"/>
      <c r="O448" s="173"/>
      <c r="P448" s="165"/>
    </row>
    <row r="449" spans="1:16" ht="12.5">
      <c r="A449" s="204"/>
      <c r="B449" s="205"/>
      <c r="C449" s="201"/>
      <c r="D449" s="201"/>
      <c r="E449" s="201" t="str">
        <f t="shared" si="1"/>
        <v/>
      </c>
      <c r="F449" s="60" t="str">
        <f t="shared" si="15"/>
        <v/>
      </c>
      <c r="G449" s="170" t="str">
        <f t="shared" si="16"/>
        <v/>
      </c>
      <c r="H449" s="206"/>
      <c r="I449" s="173"/>
      <c r="J449" s="178"/>
      <c r="K449" s="178"/>
      <c r="L449" s="165"/>
      <c r="M449" s="173"/>
      <c r="N449" s="178"/>
      <c r="O449" s="173"/>
      <c r="P449" s="165"/>
    </row>
    <row r="450" spans="1:16" ht="12.5">
      <c r="A450" s="204"/>
      <c r="B450" s="205"/>
      <c r="C450" s="201"/>
      <c r="D450" s="201"/>
      <c r="E450" s="201" t="str">
        <f t="shared" si="1"/>
        <v/>
      </c>
      <c r="F450" s="60" t="str">
        <f t="shared" si="15"/>
        <v/>
      </c>
      <c r="G450" s="170" t="str">
        <f t="shared" si="16"/>
        <v/>
      </c>
      <c r="H450" s="206"/>
      <c r="I450" s="173"/>
      <c r="J450" s="178"/>
      <c r="K450" s="178"/>
      <c r="L450" s="165"/>
      <c r="M450" s="173"/>
      <c r="N450" s="178"/>
      <c r="O450" s="173"/>
      <c r="P450" s="165"/>
    </row>
    <row r="451" spans="1:16" ht="12.5">
      <c r="A451" s="204"/>
      <c r="B451" s="205"/>
      <c r="C451" s="201"/>
      <c r="D451" s="201"/>
      <c r="E451" s="201" t="str">
        <f t="shared" si="1"/>
        <v/>
      </c>
      <c r="F451" s="60" t="str">
        <f t="shared" si="15"/>
        <v/>
      </c>
      <c r="G451" s="170" t="str">
        <f t="shared" si="16"/>
        <v/>
      </c>
      <c r="H451" s="206"/>
      <c r="I451" s="173"/>
      <c r="J451" s="178"/>
      <c r="K451" s="178"/>
      <c r="L451" s="165"/>
      <c r="M451" s="173"/>
      <c r="N451" s="178"/>
      <c r="O451" s="173"/>
      <c r="P451" s="165"/>
    </row>
    <row r="452" spans="1:16" ht="12.5">
      <c r="A452" s="204"/>
      <c r="B452" s="205"/>
      <c r="C452" s="201"/>
      <c r="D452" s="201"/>
      <c r="E452" s="201" t="str">
        <f t="shared" si="1"/>
        <v/>
      </c>
      <c r="F452" s="60" t="str">
        <f t="shared" si="15"/>
        <v/>
      </c>
      <c r="G452" s="170" t="str">
        <f t="shared" si="16"/>
        <v/>
      </c>
      <c r="H452" s="206"/>
      <c r="I452" s="173"/>
      <c r="J452" s="178"/>
      <c r="K452" s="178"/>
      <c r="L452" s="165"/>
      <c r="M452" s="173"/>
      <c r="N452" s="178"/>
      <c r="O452" s="173"/>
      <c r="P452" s="165"/>
    </row>
    <row r="453" spans="1:16" ht="12.5">
      <c r="A453" s="204"/>
      <c r="B453" s="205"/>
      <c r="C453" s="201"/>
      <c r="D453" s="201"/>
      <c r="E453" s="201" t="str">
        <f t="shared" si="1"/>
        <v/>
      </c>
      <c r="F453" s="60" t="str">
        <f t="shared" si="15"/>
        <v/>
      </c>
      <c r="G453" s="170" t="str">
        <f t="shared" si="16"/>
        <v/>
      </c>
      <c r="H453" s="206"/>
      <c r="I453" s="173"/>
      <c r="J453" s="178"/>
      <c r="K453" s="178"/>
      <c r="L453" s="165"/>
      <c r="M453" s="173"/>
      <c r="N453" s="178"/>
      <c r="O453" s="173"/>
      <c r="P453" s="165"/>
    </row>
    <row r="454" spans="1:16" ht="12.5">
      <c r="A454" s="204"/>
      <c r="B454" s="205"/>
      <c r="C454" s="201"/>
      <c r="D454" s="201"/>
      <c r="E454" s="201" t="str">
        <f t="shared" si="1"/>
        <v/>
      </c>
      <c r="F454" s="60" t="str">
        <f t="shared" si="15"/>
        <v/>
      </c>
      <c r="G454" s="170" t="str">
        <f t="shared" si="16"/>
        <v/>
      </c>
      <c r="H454" s="206"/>
      <c r="I454" s="173"/>
      <c r="J454" s="178"/>
      <c r="K454" s="178"/>
      <c r="L454" s="165"/>
      <c r="M454" s="173"/>
      <c r="N454" s="178"/>
      <c r="O454" s="173"/>
      <c r="P454" s="165"/>
    </row>
    <row r="455" spans="1:16" ht="12.5">
      <c r="A455" s="204"/>
      <c r="B455" s="205"/>
      <c r="C455" s="201"/>
      <c r="D455" s="201"/>
      <c r="E455" s="201" t="str">
        <f t="shared" si="1"/>
        <v/>
      </c>
      <c r="F455" s="60" t="str">
        <f t="shared" ref="F455:F518" si="17">IF(NOT(ISBLANK($K455)),itemClassificationScheme,"")</f>
        <v/>
      </c>
      <c r="G455" s="170" t="str">
        <f t="shared" ref="G455:G518" si="18">IF(NOT(ISBLANK($P455)),currency,"")</f>
        <v/>
      </c>
      <c r="H455" s="206"/>
      <c r="I455" s="173"/>
      <c r="J455" s="178"/>
      <c r="K455" s="178"/>
      <c r="L455" s="165"/>
      <c r="M455" s="173"/>
      <c r="N455" s="178"/>
      <c r="O455" s="173"/>
      <c r="P455" s="165"/>
    </row>
    <row r="456" spans="1:16" ht="12.5">
      <c r="A456" s="204"/>
      <c r="B456" s="205"/>
      <c r="C456" s="201"/>
      <c r="D456" s="201"/>
      <c r="E456" s="201" t="str">
        <f t="shared" si="1"/>
        <v/>
      </c>
      <c r="F456" s="60" t="str">
        <f t="shared" si="17"/>
        <v/>
      </c>
      <c r="G456" s="170" t="str">
        <f t="shared" si="18"/>
        <v/>
      </c>
      <c r="H456" s="206"/>
      <c r="I456" s="173"/>
      <c r="J456" s="178"/>
      <c r="K456" s="178"/>
      <c r="L456" s="165"/>
      <c r="M456" s="173"/>
      <c r="N456" s="178"/>
      <c r="O456" s="173"/>
      <c r="P456" s="165"/>
    </row>
    <row r="457" spans="1:16" ht="12.5">
      <c r="A457" s="204"/>
      <c r="B457" s="205"/>
      <c r="C457" s="201"/>
      <c r="D457" s="201"/>
      <c r="E457" s="201" t="str">
        <f t="shared" si="1"/>
        <v/>
      </c>
      <c r="F457" s="60" t="str">
        <f t="shared" si="17"/>
        <v/>
      </c>
      <c r="G457" s="170" t="str">
        <f t="shared" si="18"/>
        <v/>
      </c>
      <c r="H457" s="206"/>
      <c r="I457" s="173"/>
      <c r="J457" s="178"/>
      <c r="K457" s="178"/>
      <c r="L457" s="165"/>
      <c r="M457" s="173"/>
      <c r="N457" s="178"/>
      <c r="O457" s="173"/>
      <c r="P457" s="165"/>
    </row>
    <row r="458" spans="1:16" ht="12.5">
      <c r="A458" s="204"/>
      <c r="B458" s="205"/>
      <c r="C458" s="201"/>
      <c r="D458" s="201"/>
      <c r="E458" s="201" t="str">
        <f t="shared" si="1"/>
        <v/>
      </c>
      <c r="F458" s="60" t="str">
        <f t="shared" si="17"/>
        <v/>
      </c>
      <c r="G458" s="170" t="str">
        <f t="shared" si="18"/>
        <v/>
      </c>
      <c r="H458" s="206"/>
      <c r="I458" s="173"/>
      <c r="J458" s="178"/>
      <c r="K458" s="178"/>
      <c r="L458" s="165"/>
      <c r="M458" s="173"/>
      <c r="N458" s="178"/>
      <c r="O458" s="173"/>
      <c r="P458" s="165"/>
    </row>
    <row r="459" spans="1:16" ht="12.5">
      <c r="A459" s="204"/>
      <c r="B459" s="205"/>
      <c r="C459" s="201"/>
      <c r="D459" s="201"/>
      <c r="E459" s="201" t="str">
        <f t="shared" si="1"/>
        <v/>
      </c>
      <c r="F459" s="60" t="str">
        <f t="shared" si="17"/>
        <v/>
      </c>
      <c r="G459" s="170" t="str">
        <f t="shared" si="18"/>
        <v/>
      </c>
      <c r="H459" s="206"/>
      <c r="I459" s="173"/>
      <c r="J459" s="178"/>
      <c r="K459" s="178"/>
      <c r="L459" s="165"/>
      <c r="M459" s="173"/>
      <c r="N459" s="178"/>
      <c r="O459" s="173"/>
      <c r="P459" s="165"/>
    </row>
    <row r="460" spans="1:16" ht="12.5">
      <c r="A460" s="204"/>
      <c r="B460" s="205"/>
      <c r="C460" s="201"/>
      <c r="D460" s="201"/>
      <c r="E460" s="201" t="str">
        <f t="shared" si="1"/>
        <v/>
      </c>
      <c r="F460" s="60" t="str">
        <f t="shared" si="17"/>
        <v/>
      </c>
      <c r="G460" s="170" t="str">
        <f t="shared" si="18"/>
        <v/>
      </c>
      <c r="H460" s="206"/>
      <c r="I460" s="173"/>
      <c r="J460" s="178"/>
      <c r="K460" s="178"/>
      <c r="L460" s="165"/>
      <c r="M460" s="173"/>
      <c r="N460" s="178"/>
      <c r="O460" s="173"/>
      <c r="P460" s="165"/>
    </row>
    <row r="461" spans="1:16" ht="12.5">
      <c r="A461" s="204"/>
      <c r="B461" s="205"/>
      <c r="C461" s="201"/>
      <c r="D461" s="201"/>
      <c r="E461" s="201" t="str">
        <f t="shared" si="1"/>
        <v/>
      </c>
      <c r="F461" s="60" t="str">
        <f t="shared" si="17"/>
        <v/>
      </c>
      <c r="G461" s="170" t="str">
        <f t="shared" si="18"/>
        <v/>
      </c>
      <c r="H461" s="206"/>
      <c r="I461" s="173"/>
      <c r="J461" s="178"/>
      <c r="K461" s="178"/>
      <c r="L461" s="165"/>
      <c r="M461" s="173"/>
      <c r="N461" s="178"/>
      <c r="O461" s="173"/>
      <c r="P461" s="165"/>
    </row>
    <row r="462" spans="1:16" ht="12.5">
      <c r="A462" s="204"/>
      <c r="B462" s="205"/>
      <c r="C462" s="201"/>
      <c r="D462" s="201"/>
      <c r="E462" s="201" t="str">
        <f t="shared" si="1"/>
        <v/>
      </c>
      <c r="F462" s="60" t="str">
        <f t="shared" si="17"/>
        <v/>
      </c>
      <c r="G462" s="170" t="str">
        <f t="shared" si="18"/>
        <v/>
      </c>
      <c r="H462" s="206"/>
      <c r="I462" s="173"/>
      <c r="J462" s="178"/>
      <c r="K462" s="178"/>
      <c r="L462" s="165"/>
      <c r="M462" s="173"/>
      <c r="N462" s="178"/>
      <c r="O462" s="173"/>
      <c r="P462" s="165"/>
    </row>
    <row r="463" spans="1:16" ht="12.5">
      <c r="A463" s="204"/>
      <c r="B463" s="205"/>
      <c r="C463" s="201"/>
      <c r="D463" s="201"/>
      <c r="E463" s="201" t="str">
        <f t="shared" si="1"/>
        <v/>
      </c>
      <c r="F463" s="60" t="str">
        <f t="shared" si="17"/>
        <v/>
      </c>
      <c r="G463" s="170" t="str">
        <f t="shared" si="18"/>
        <v/>
      </c>
      <c r="H463" s="206"/>
      <c r="I463" s="173"/>
      <c r="J463" s="178"/>
      <c r="K463" s="178"/>
      <c r="L463" s="165"/>
      <c r="M463" s="173"/>
      <c r="N463" s="178"/>
      <c r="O463" s="173"/>
      <c r="P463" s="165"/>
    </row>
    <row r="464" spans="1:16" ht="12.5">
      <c r="A464" s="204"/>
      <c r="B464" s="205"/>
      <c r="C464" s="201"/>
      <c r="D464" s="201"/>
      <c r="E464" s="201" t="str">
        <f t="shared" si="1"/>
        <v/>
      </c>
      <c r="F464" s="60" t="str">
        <f t="shared" si="17"/>
        <v/>
      </c>
      <c r="G464" s="170" t="str">
        <f t="shared" si="18"/>
        <v/>
      </c>
      <c r="H464" s="206"/>
      <c r="I464" s="173"/>
      <c r="J464" s="178"/>
      <c r="K464" s="178"/>
      <c r="L464" s="165"/>
      <c r="M464" s="173"/>
      <c r="N464" s="178"/>
      <c r="O464" s="173"/>
      <c r="P464" s="165"/>
    </row>
    <row r="465" spans="1:16" ht="12.5">
      <c r="A465" s="204"/>
      <c r="B465" s="205"/>
      <c r="C465" s="201"/>
      <c r="D465" s="201"/>
      <c r="E465" s="201" t="str">
        <f t="shared" si="1"/>
        <v/>
      </c>
      <c r="F465" s="60" t="str">
        <f t="shared" si="17"/>
        <v/>
      </c>
      <c r="G465" s="170" t="str">
        <f t="shared" si="18"/>
        <v/>
      </c>
      <c r="H465" s="206"/>
      <c r="I465" s="173"/>
      <c r="J465" s="178"/>
      <c r="K465" s="178"/>
      <c r="L465" s="165"/>
      <c r="M465" s="173"/>
      <c r="N465" s="178"/>
      <c r="O465" s="173"/>
      <c r="P465" s="165"/>
    </row>
    <row r="466" spans="1:16" ht="12.5">
      <c r="A466" s="204"/>
      <c r="B466" s="205"/>
      <c r="C466" s="201"/>
      <c r="D466" s="201"/>
      <c r="E466" s="201" t="str">
        <f t="shared" si="1"/>
        <v/>
      </c>
      <c r="F466" s="60" t="str">
        <f t="shared" si="17"/>
        <v/>
      </c>
      <c r="G466" s="170" t="str">
        <f t="shared" si="18"/>
        <v/>
      </c>
      <c r="H466" s="206"/>
      <c r="I466" s="173"/>
      <c r="J466" s="178"/>
      <c r="K466" s="178"/>
      <c r="L466" s="165"/>
      <c r="M466" s="173"/>
      <c r="N466" s="178"/>
      <c r="O466" s="173"/>
      <c r="P466" s="165"/>
    </row>
    <row r="467" spans="1:16" ht="12.5">
      <c r="A467" s="204"/>
      <c r="B467" s="205"/>
      <c r="C467" s="201"/>
      <c r="D467" s="201"/>
      <c r="E467" s="201" t="str">
        <f t="shared" si="1"/>
        <v/>
      </c>
      <c r="F467" s="60" t="str">
        <f t="shared" si="17"/>
        <v/>
      </c>
      <c r="G467" s="170" t="str">
        <f t="shared" si="18"/>
        <v/>
      </c>
      <c r="H467" s="206"/>
      <c r="I467" s="173"/>
      <c r="J467" s="178"/>
      <c r="K467" s="178"/>
      <c r="L467" s="165"/>
      <c r="M467" s="173"/>
      <c r="N467" s="178"/>
      <c r="O467" s="173"/>
      <c r="P467" s="165"/>
    </row>
    <row r="468" spans="1:16" ht="12.5">
      <c r="A468" s="204"/>
      <c r="B468" s="205"/>
      <c r="C468" s="201"/>
      <c r="D468" s="201"/>
      <c r="E468" s="201" t="str">
        <f t="shared" si="1"/>
        <v/>
      </c>
      <c r="F468" s="60" t="str">
        <f t="shared" si="17"/>
        <v/>
      </c>
      <c r="G468" s="170" t="str">
        <f t="shared" si="18"/>
        <v/>
      </c>
      <c r="H468" s="206"/>
      <c r="I468" s="173"/>
      <c r="J468" s="178"/>
      <c r="K468" s="178"/>
      <c r="L468" s="165"/>
      <c r="M468" s="173"/>
      <c r="N468" s="178"/>
      <c r="O468" s="173"/>
      <c r="P468" s="165"/>
    </row>
    <row r="469" spans="1:16" ht="12.5">
      <c r="A469" s="204"/>
      <c r="B469" s="205"/>
      <c r="C469" s="201"/>
      <c r="D469" s="201"/>
      <c r="E469" s="201" t="str">
        <f t="shared" si="1"/>
        <v/>
      </c>
      <c r="F469" s="60" t="str">
        <f t="shared" si="17"/>
        <v/>
      </c>
      <c r="G469" s="170" t="str">
        <f t="shared" si="18"/>
        <v/>
      </c>
      <c r="H469" s="206"/>
      <c r="I469" s="173"/>
      <c r="J469" s="178"/>
      <c r="K469" s="178"/>
      <c r="L469" s="165"/>
      <c r="M469" s="173"/>
      <c r="N469" s="178"/>
      <c r="O469" s="173"/>
      <c r="P469" s="165"/>
    </row>
    <row r="470" spans="1:16" ht="12.5">
      <c r="A470" s="204"/>
      <c r="B470" s="205"/>
      <c r="C470" s="201"/>
      <c r="D470" s="201"/>
      <c r="E470" s="201" t="str">
        <f t="shared" si="1"/>
        <v/>
      </c>
      <c r="F470" s="60" t="str">
        <f t="shared" si="17"/>
        <v/>
      </c>
      <c r="G470" s="170" t="str">
        <f t="shared" si="18"/>
        <v/>
      </c>
      <c r="H470" s="206"/>
      <c r="I470" s="173"/>
      <c r="J470" s="178"/>
      <c r="K470" s="178"/>
      <c r="L470" s="165"/>
      <c r="M470" s="173"/>
      <c r="N470" s="178"/>
      <c r="O470" s="173"/>
      <c r="P470" s="165"/>
    </row>
    <row r="471" spans="1:16" ht="12.5">
      <c r="A471" s="204"/>
      <c r="B471" s="205"/>
      <c r="C471" s="201"/>
      <c r="D471" s="201"/>
      <c r="E471" s="201" t="str">
        <f t="shared" si="1"/>
        <v/>
      </c>
      <c r="F471" s="60" t="str">
        <f t="shared" si="17"/>
        <v/>
      </c>
      <c r="G471" s="170" t="str">
        <f t="shared" si="18"/>
        <v/>
      </c>
      <c r="H471" s="206"/>
      <c r="I471" s="173"/>
      <c r="J471" s="178"/>
      <c r="K471" s="178"/>
      <c r="L471" s="165"/>
      <c r="M471" s="173"/>
      <c r="N471" s="178"/>
      <c r="O471" s="173"/>
      <c r="P471" s="165"/>
    </row>
    <row r="472" spans="1:16" ht="12.5">
      <c r="A472" s="204"/>
      <c r="B472" s="205"/>
      <c r="C472" s="201"/>
      <c r="D472" s="201"/>
      <c r="E472" s="201" t="str">
        <f t="shared" si="1"/>
        <v/>
      </c>
      <c r="F472" s="60" t="str">
        <f t="shared" si="17"/>
        <v/>
      </c>
      <c r="G472" s="170" t="str">
        <f t="shared" si="18"/>
        <v/>
      </c>
      <c r="H472" s="206"/>
      <c r="I472" s="173"/>
      <c r="J472" s="178"/>
      <c r="K472" s="178"/>
      <c r="L472" s="165"/>
      <c r="M472" s="173"/>
      <c r="N472" s="178"/>
      <c r="O472" s="173"/>
      <c r="P472" s="165"/>
    </row>
    <row r="473" spans="1:16" ht="12.5">
      <c r="A473" s="204"/>
      <c r="B473" s="205"/>
      <c r="C473" s="201"/>
      <c r="D473" s="201"/>
      <c r="E473" s="201" t="str">
        <f t="shared" si="1"/>
        <v/>
      </c>
      <c r="F473" s="60" t="str">
        <f t="shared" si="17"/>
        <v/>
      </c>
      <c r="G473" s="170" t="str">
        <f t="shared" si="18"/>
        <v/>
      </c>
      <c r="H473" s="206"/>
      <c r="I473" s="173"/>
      <c r="J473" s="178"/>
      <c r="K473" s="178"/>
      <c r="L473" s="165"/>
      <c r="M473" s="173"/>
      <c r="N473" s="178"/>
      <c r="O473" s="173"/>
      <c r="P473" s="165"/>
    </row>
    <row r="474" spans="1:16" ht="12.5">
      <c r="A474" s="204"/>
      <c r="B474" s="205"/>
      <c r="C474" s="201"/>
      <c r="D474" s="201"/>
      <c r="E474" s="201" t="str">
        <f t="shared" si="1"/>
        <v/>
      </c>
      <c r="F474" s="60" t="str">
        <f t="shared" si="17"/>
        <v/>
      </c>
      <c r="G474" s="170" t="str">
        <f t="shared" si="18"/>
        <v/>
      </c>
      <c r="H474" s="206"/>
      <c r="I474" s="173"/>
      <c r="J474" s="178"/>
      <c r="K474" s="178"/>
      <c r="L474" s="165"/>
      <c r="M474" s="173"/>
      <c r="N474" s="178"/>
      <c r="O474" s="173"/>
      <c r="P474" s="165"/>
    </row>
    <row r="475" spans="1:16" ht="12.5">
      <c r="A475" s="204"/>
      <c r="B475" s="205"/>
      <c r="C475" s="201"/>
      <c r="D475" s="201"/>
      <c r="E475" s="201" t="str">
        <f t="shared" si="1"/>
        <v/>
      </c>
      <c r="F475" s="60" t="str">
        <f t="shared" si="17"/>
        <v/>
      </c>
      <c r="G475" s="170" t="str">
        <f t="shared" si="18"/>
        <v/>
      </c>
      <c r="H475" s="206"/>
      <c r="I475" s="173"/>
      <c r="J475" s="178"/>
      <c r="K475" s="178"/>
      <c r="L475" s="165"/>
      <c r="M475" s="173"/>
      <c r="N475" s="178"/>
      <c r="O475" s="173"/>
      <c r="P475" s="165"/>
    </row>
    <row r="476" spans="1:16" ht="12.5">
      <c r="A476" s="204"/>
      <c r="B476" s="205"/>
      <c r="C476" s="201"/>
      <c r="D476" s="201"/>
      <c r="E476" s="201" t="str">
        <f t="shared" si="1"/>
        <v/>
      </c>
      <c r="F476" s="60" t="str">
        <f t="shared" si="17"/>
        <v/>
      </c>
      <c r="G476" s="170" t="str">
        <f t="shared" si="18"/>
        <v/>
      </c>
      <c r="H476" s="206"/>
      <c r="I476" s="173"/>
      <c r="J476" s="178"/>
      <c r="K476" s="178"/>
      <c r="L476" s="165"/>
      <c r="M476" s="173"/>
      <c r="N476" s="178"/>
      <c r="O476" s="173"/>
      <c r="P476" s="165"/>
    </row>
    <row r="477" spans="1:16" ht="12.5">
      <c r="A477" s="204"/>
      <c r="B477" s="205"/>
      <c r="C477" s="201"/>
      <c r="D477" s="201"/>
      <c r="E477" s="201" t="str">
        <f t="shared" si="1"/>
        <v/>
      </c>
      <c r="F477" s="60" t="str">
        <f t="shared" si="17"/>
        <v/>
      </c>
      <c r="G477" s="170" t="str">
        <f t="shared" si="18"/>
        <v/>
      </c>
      <c r="H477" s="206"/>
      <c r="I477" s="173"/>
      <c r="J477" s="178"/>
      <c r="K477" s="178"/>
      <c r="L477" s="165"/>
      <c r="M477" s="173"/>
      <c r="N477" s="178"/>
      <c r="O477" s="173"/>
      <c r="P477" s="165"/>
    </row>
    <row r="478" spans="1:16" ht="12.5">
      <c r="A478" s="204"/>
      <c r="B478" s="205"/>
      <c r="C478" s="201"/>
      <c r="D478" s="201"/>
      <c r="E478" s="201" t="str">
        <f t="shared" si="1"/>
        <v/>
      </c>
      <c r="F478" s="60" t="str">
        <f t="shared" si="17"/>
        <v/>
      </c>
      <c r="G478" s="170" t="str">
        <f t="shared" si="18"/>
        <v/>
      </c>
      <c r="H478" s="206"/>
      <c r="I478" s="173"/>
      <c r="J478" s="178"/>
      <c r="K478" s="178"/>
      <c r="L478" s="165"/>
      <c r="M478" s="173"/>
      <c r="N478" s="178"/>
      <c r="O478" s="173"/>
      <c r="P478" s="165"/>
    </row>
    <row r="479" spans="1:16" ht="12.5">
      <c r="A479" s="204"/>
      <c r="B479" s="205"/>
      <c r="C479" s="201"/>
      <c r="D479" s="201"/>
      <c r="E479" s="201" t="str">
        <f t="shared" si="1"/>
        <v/>
      </c>
      <c r="F479" s="60" t="str">
        <f t="shared" si="17"/>
        <v/>
      </c>
      <c r="G479" s="170" t="str">
        <f t="shared" si="18"/>
        <v/>
      </c>
      <c r="H479" s="206"/>
      <c r="I479" s="173"/>
      <c r="J479" s="178"/>
      <c r="K479" s="178"/>
      <c r="L479" s="165"/>
      <c r="M479" s="173"/>
      <c r="N479" s="178"/>
      <c r="O479" s="173"/>
      <c r="P479" s="165"/>
    </row>
    <row r="480" spans="1:16" ht="12.5">
      <c r="A480" s="204"/>
      <c r="B480" s="205"/>
      <c r="C480" s="201"/>
      <c r="D480" s="201"/>
      <c r="E480" s="201" t="str">
        <f t="shared" si="1"/>
        <v/>
      </c>
      <c r="F480" s="60" t="str">
        <f t="shared" si="17"/>
        <v/>
      </c>
      <c r="G480" s="170" t="str">
        <f t="shared" si="18"/>
        <v/>
      </c>
      <c r="H480" s="206"/>
      <c r="I480" s="173"/>
      <c r="J480" s="178"/>
      <c r="K480" s="178"/>
      <c r="L480" s="165"/>
      <c r="M480" s="173"/>
      <c r="N480" s="178"/>
      <c r="O480" s="173"/>
      <c r="P480" s="165"/>
    </row>
    <row r="481" spans="1:16" ht="12.5">
      <c r="A481" s="204"/>
      <c r="B481" s="205"/>
      <c r="C481" s="201"/>
      <c r="D481" s="201"/>
      <c r="E481" s="201" t="str">
        <f t="shared" si="1"/>
        <v/>
      </c>
      <c r="F481" s="60" t="str">
        <f t="shared" si="17"/>
        <v/>
      </c>
      <c r="G481" s="170" t="str">
        <f t="shared" si="18"/>
        <v/>
      </c>
      <c r="H481" s="206"/>
      <c r="I481" s="173"/>
      <c r="J481" s="178"/>
      <c r="K481" s="178"/>
      <c r="L481" s="165"/>
      <c r="M481" s="173"/>
      <c r="N481" s="178"/>
      <c r="O481" s="173"/>
      <c r="P481" s="165"/>
    </row>
    <row r="482" spans="1:16" ht="12.5">
      <c r="A482" s="204"/>
      <c r="B482" s="205"/>
      <c r="C482" s="201"/>
      <c r="D482" s="201"/>
      <c r="E482" s="201" t="str">
        <f t="shared" si="1"/>
        <v/>
      </c>
      <c r="F482" s="60" t="str">
        <f t="shared" si="17"/>
        <v/>
      </c>
      <c r="G482" s="170" t="str">
        <f t="shared" si="18"/>
        <v/>
      </c>
      <c r="H482" s="206"/>
      <c r="I482" s="173"/>
      <c r="J482" s="178"/>
      <c r="K482" s="178"/>
      <c r="L482" s="165"/>
      <c r="M482" s="173"/>
      <c r="N482" s="178"/>
      <c r="O482" s="173"/>
      <c r="P482" s="165"/>
    </row>
    <row r="483" spans="1:16" ht="12.5">
      <c r="A483" s="204"/>
      <c r="B483" s="205"/>
      <c r="C483" s="201"/>
      <c r="D483" s="201"/>
      <c r="E483" s="201" t="str">
        <f t="shared" si="1"/>
        <v/>
      </c>
      <c r="F483" s="60" t="str">
        <f t="shared" si="17"/>
        <v/>
      </c>
      <c r="G483" s="170" t="str">
        <f t="shared" si="18"/>
        <v/>
      </c>
      <c r="H483" s="206"/>
      <c r="I483" s="173"/>
      <c r="J483" s="178"/>
      <c r="K483" s="178"/>
      <c r="L483" s="165"/>
      <c r="M483" s="173"/>
      <c r="N483" s="178"/>
      <c r="O483" s="173"/>
      <c r="P483" s="165"/>
    </row>
    <row r="484" spans="1:16" ht="12.5">
      <c r="A484" s="204"/>
      <c r="B484" s="205"/>
      <c r="C484" s="201"/>
      <c r="D484" s="201"/>
      <c r="E484" s="201" t="str">
        <f t="shared" si="1"/>
        <v/>
      </c>
      <c r="F484" s="60" t="str">
        <f t="shared" si="17"/>
        <v/>
      </c>
      <c r="G484" s="170" t="str">
        <f t="shared" si="18"/>
        <v/>
      </c>
      <c r="H484" s="206"/>
      <c r="I484" s="173"/>
      <c r="J484" s="178"/>
      <c r="K484" s="178"/>
      <c r="L484" s="165"/>
      <c r="M484" s="173"/>
      <c r="N484" s="178"/>
      <c r="O484" s="173"/>
      <c r="P484" s="165"/>
    </row>
    <row r="485" spans="1:16" ht="12.5">
      <c r="A485" s="204"/>
      <c r="B485" s="205"/>
      <c r="C485" s="201"/>
      <c r="D485" s="201"/>
      <c r="E485" s="201" t="str">
        <f t="shared" si="1"/>
        <v/>
      </c>
      <c r="F485" s="60" t="str">
        <f t="shared" si="17"/>
        <v/>
      </c>
      <c r="G485" s="170" t="str">
        <f t="shared" si="18"/>
        <v/>
      </c>
      <c r="H485" s="206"/>
      <c r="I485" s="173"/>
      <c r="J485" s="178"/>
      <c r="K485" s="178"/>
      <c r="L485" s="165"/>
      <c r="M485" s="173"/>
      <c r="N485" s="178"/>
      <c r="O485" s="173"/>
      <c r="P485" s="165"/>
    </row>
    <row r="486" spans="1:16" ht="12.5">
      <c r="A486" s="204"/>
      <c r="B486" s="205"/>
      <c r="C486" s="201"/>
      <c r="D486" s="201"/>
      <c r="E486" s="201" t="str">
        <f t="shared" si="1"/>
        <v/>
      </c>
      <c r="F486" s="60" t="str">
        <f t="shared" si="17"/>
        <v/>
      </c>
      <c r="G486" s="170" t="str">
        <f t="shared" si="18"/>
        <v/>
      </c>
      <c r="H486" s="206"/>
      <c r="I486" s="173"/>
      <c r="J486" s="178"/>
      <c r="K486" s="178"/>
      <c r="L486" s="165"/>
      <c r="M486" s="173"/>
      <c r="N486" s="178"/>
      <c r="O486" s="173"/>
      <c r="P486" s="165"/>
    </row>
    <row r="487" spans="1:16" ht="12.5">
      <c r="A487" s="204"/>
      <c r="B487" s="205"/>
      <c r="C487" s="201"/>
      <c r="D487" s="201"/>
      <c r="E487" s="201" t="str">
        <f t="shared" si="1"/>
        <v/>
      </c>
      <c r="F487" s="60" t="str">
        <f t="shared" si="17"/>
        <v/>
      </c>
      <c r="G487" s="170" t="str">
        <f t="shared" si="18"/>
        <v/>
      </c>
      <c r="H487" s="206"/>
      <c r="I487" s="173"/>
      <c r="J487" s="178"/>
      <c r="K487" s="178"/>
      <c r="L487" s="165"/>
      <c r="M487" s="173"/>
      <c r="N487" s="178"/>
      <c r="O487" s="173"/>
      <c r="P487" s="165"/>
    </row>
    <row r="488" spans="1:16" ht="12.5">
      <c r="A488" s="204"/>
      <c r="B488" s="205"/>
      <c r="C488" s="201"/>
      <c r="D488" s="201"/>
      <c r="E488" s="201" t="str">
        <f t="shared" si="1"/>
        <v/>
      </c>
      <c r="F488" s="60" t="str">
        <f t="shared" si="17"/>
        <v/>
      </c>
      <c r="G488" s="170" t="str">
        <f t="shared" si="18"/>
        <v/>
      </c>
      <c r="H488" s="206"/>
      <c r="I488" s="173"/>
      <c r="J488" s="178"/>
      <c r="K488" s="178"/>
      <c r="L488" s="165"/>
      <c r="M488" s="173"/>
      <c r="N488" s="178"/>
      <c r="O488" s="173"/>
      <c r="P488" s="165"/>
    </row>
    <row r="489" spans="1:16" ht="12.5">
      <c r="A489" s="204"/>
      <c r="B489" s="205"/>
      <c r="C489" s="201"/>
      <c r="D489" s="201"/>
      <c r="E489" s="201" t="str">
        <f t="shared" si="1"/>
        <v/>
      </c>
      <c r="F489" s="60" t="str">
        <f t="shared" si="17"/>
        <v/>
      </c>
      <c r="G489" s="170" t="str">
        <f t="shared" si="18"/>
        <v/>
      </c>
      <c r="H489" s="206"/>
      <c r="I489" s="173"/>
      <c r="J489" s="178"/>
      <c r="K489" s="178"/>
      <c r="L489" s="165"/>
      <c r="M489" s="173"/>
      <c r="N489" s="178"/>
      <c r="O489" s="173"/>
      <c r="P489" s="165"/>
    </row>
    <row r="490" spans="1:16" ht="12.5">
      <c r="A490" s="204"/>
      <c r="B490" s="205"/>
      <c r="C490" s="201"/>
      <c r="D490" s="201"/>
      <c r="E490" s="201" t="str">
        <f t="shared" si="1"/>
        <v/>
      </c>
      <c r="F490" s="60" t="str">
        <f t="shared" si="17"/>
        <v/>
      </c>
      <c r="G490" s="170" t="str">
        <f t="shared" si="18"/>
        <v/>
      </c>
      <c r="H490" s="206"/>
      <c r="I490" s="173"/>
      <c r="J490" s="178"/>
      <c r="K490" s="178"/>
      <c r="L490" s="165"/>
      <c r="M490" s="173"/>
      <c r="N490" s="178"/>
      <c r="O490" s="173"/>
      <c r="P490" s="165"/>
    </row>
    <row r="491" spans="1:16" ht="12.5">
      <c r="A491" s="204"/>
      <c r="B491" s="205"/>
      <c r="C491" s="201"/>
      <c r="D491" s="201"/>
      <c r="E491" s="201" t="str">
        <f t="shared" si="1"/>
        <v/>
      </c>
      <c r="F491" s="60" t="str">
        <f t="shared" si="17"/>
        <v/>
      </c>
      <c r="G491" s="170" t="str">
        <f t="shared" si="18"/>
        <v/>
      </c>
      <c r="H491" s="206"/>
      <c r="I491" s="173"/>
      <c r="J491" s="178"/>
      <c r="K491" s="178"/>
      <c r="L491" s="165"/>
      <c r="M491" s="173"/>
      <c r="N491" s="178"/>
      <c r="O491" s="173"/>
      <c r="P491" s="165"/>
    </row>
    <row r="492" spans="1:16" ht="12.5">
      <c r="A492" s="204"/>
      <c r="B492" s="205"/>
      <c r="C492" s="201"/>
      <c r="D492" s="201"/>
      <c r="E492" s="201" t="str">
        <f t="shared" si="1"/>
        <v/>
      </c>
      <c r="F492" s="60" t="str">
        <f t="shared" si="17"/>
        <v/>
      </c>
      <c r="G492" s="170" t="str">
        <f t="shared" si="18"/>
        <v/>
      </c>
      <c r="H492" s="206"/>
      <c r="I492" s="173"/>
      <c r="J492" s="178"/>
      <c r="K492" s="178"/>
      <c r="L492" s="165"/>
      <c r="M492" s="173"/>
      <c r="N492" s="178"/>
      <c r="O492" s="173"/>
      <c r="P492" s="165"/>
    </row>
    <row r="493" spans="1:16" ht="12.5">
      <c r="A493" s="204"/>
      <c r="B493" s="205"/>
      <c r="C493" s="201"/>
      <c r="D493" s="201"/>
      <c r="E493" s="201" t="str">
        <f t="shared" si="1"/>
        <v/>
      </c>
      <c r="F493" s="60" t="str">
        <f t="shared" si="17"/>
        <v/>
      </c>
      <c r="G493" s="170" t="str">
        <f t="shared" si="18"/>
        <v/>
      </c>
      <c r="H493" s="206"/>
      <c r="I493" s="173"/>
      <c r="J493" s="178"/>
      <c r="K493" s="178"/>
      <c r="L493" s="165"/>
      <c r="M493" s="173"/>
      <c r="N493" s="178"/>
      <c r="O493" s="173"/>
      <c r="P493" s="165"/>
    </row>
    <row r="494" spans="1:16" ht="12.5">
      <c r="A494" s="204"/>
      <c r="B494" s="205"/>
      <c r="C494" s="201"/>
      <c r="D494" s="201"/>
      <c r="E494" s="201" t="str">
        <f t="shared" si="1"/>
        <v/>
      </c>
      <c r="F494" s="60" t="str">
        <f t="shared" si="17"/>
        <v/>
      </c>
      <c r="G494" s="170" t="str">
        <f t="shared" si="18"/>
        <v/>
      </c>
      <c r="H494" s="206"/>
      <c r="I494" s="173"/>
      <c r="J494" s="178"/>
      <c r="K494" s="178"/>
      <c r="L494" s="165"/>
      <c r="M494" s="173"/>
      <c r="N494" s="178"/>
      <c r="O494" s="173"/>
      <c r="P494" s="165"/>
    </row>
    <row r="495" spans="1:16" ht="12.5">
      <c r="A495" s="204"/>
      <c r="B495" s="205"/>
      <c r="C495" s="201"/>
      <c r="D495" s="201"/>
      <c r="E495" s="201" t="str">
        <f t="shared" si="1"/>
        <v/>
      </c>
      <c r="F495" s="60" t="str">
        <f t="shared" si="17"/>
        <v/>
      </c>
      <c r="G495" s="170" t="str">
        <f t="shared" si="18"/>
        <v/>
      </c>
      <c r="H495" s="206"/>
      <c r="I495" s="173"/>
      <c r="J495" s="178"/>
      <c r="K495" s="178"/>
      <c r="L495" s="165"/>
      <c r="M495" s="173"/>
      <c r="N495" s="178"/>
      <c r="O495" s="173"/>
      <c r="P495" s="165"/>
    </row>
    <row r="496" spans="1:16" ht="12.5">
      <c r="A496" s="204"/>
      <c r="B496" s="205"/>
      <c r="C496" s="201"/>
      <c r="D496" s="201"/>
      <c r="E496" s="201" t="str">
        <f t="shared" si="1"/>
        <v/>
      </c>
      <c r="F496" s="60" t="str">
        <f t="shared" si="17"/>
        <v/>
      </c>
      <c r="G496" s="170" t="str">
        <f t="shared" si="18"/>
        <v/>
      </c>
      <c r="H496" s="206"/>
      <c r="I496" s="173"/>
      <c r="J496" s="178"/>
      <c r="K496" s="178"/>
      <c r="L496" s="165"/>
      <c r="M496" s="173"/>
      <c r="N496" s="178"/>
      <c r="O496" s="173"/>
      <c r="P496" s="165"/>
    </row>
    <row r="497" spans="1:16" ht="12.5">
      <c r="A497" s="204"/>
      <c r="B497" s="205"/>
      <c r="C497" s="201"/>
      <c r="D497" s="201"/>
      <c r="E497" s="201" t="str">
        <f t="shared" si="1"/>
        <v/>
      </c>
      <c r="F497" s="60" t="str">
        <f t="shared" si="17"/>
        <v/>
      </c>
      <c r="G497" s="170" t="str">
        <f t="shared" si="18"/>
        <v/>
      </c>
      <c r="H497" s="206"/>
      <c r="I497" s="173"/>
      <c r="J497" s="178"/>
      <c r="K497" s="178"/>
      <c r="L497" s="165"/>
      <c r="M497" s="173"/>
      <c r="N497" s="178"/>
      <c r="O497" s="173"/>
      <c r="P497" s="165"/>
    </row>
    <row r="498" spans="1:16" ht="12.5">
      <c r="A498" s="204"/>
      <c r="B498" s="205"/>
      <c r="C498" s="201"/>
      <c r="D498" s="201"/>
      <c r="E498" s="201" t="str">
        <f t="shared" si="1"/>
        <v/>
      </c>
      <c r="F498" s="60" t="str">
        <f t="shared" si="17"/>
        <v/>
      </c>
      <c r="G498" s="170" t="str">
        <f t="shared" si="18"/>
        <v/>
      </c>
      <c r="H498" s="206"/>
      <c r="I498" s="173"/>
      <c r="J498" s="178"/>
      <c r="K498" s="178"/>
      <c r="L498" s="165"/>
      <c r="M498" s="173"/>
      <c r="N498" s="178"/>
      <c r="O498" s="173"/>
      <c r="P498" s="165"/>
    </row>
    <row r="499" spans="1:16" ht="12.5">
      <c r="A499" s="204"/>
      <c r="B499" s="205"/>
      <c r="C499" s="201"/>
      <c r="D499" s="201"/>
      <c r="E499" s="201" t="str">
        <f t="shared" si="1"/>
        <v/>
      </c>
      <c r="F499" s="60" t="str">
        <f t="shared" si="17"/>
        <v/>
      </c>
      <c r="G499" s="170" t="str">
        <f t="shared" si="18"/>
        <v/>
      </c>
      <c r="H499" s="206"/>
      <c r="I499" s="173"/>
      <c r="J499" s="178"/>
      <c r="K499" s="178"/>
      <c r="L499" s="165"/>
      <c r="M499" s="173"/>
      <c r="N499" s="178"/>
      <c r="O499" s="173"/>
      <c r="P499" s="165"/>
    </row>
    <row r="500" spans="1:16" ht="12.5">
      <c r="A500" s="204"/>
      <c r="B500" s="205"/>
      <c r="C500" s="201"/>
      <c r="D500" s="201"/>
      <c r="E500" s="201" t="str">
        <f t="shared" si="1"/>
        <v/>
      </c>
      <c r="F500" s="60" t="str">
        <f t="shared" si="17"/>
        <v/>
      </c>
      <c r="G500" s="170" t="str">
        <f t="shared" si="18"/>
        <v/>
      </c>
      <c r="H500" s="206"/>
      <c r="I500" s="173"/>
      <c r="J500" s="178"/>
      <c r="K500" s="178"/>
      <c r="L500" s="165"/>
      <c r="M500" s="173"/>
      <c r="N500" s="178"/>
      <c r="O500" s="173"/>
      <c r="P500" s="165"/>
    </row>
    <row r="501" spans="1:16" ht="12.5">
      <c r="A501" s="204"/>
      <c r="B501" s="205"/>
      <c r="C501" s="201"/>
      <c r="D501" s="201"/>
      <c r="E501" s="201" t="str">
        <f t="shared" si="1"/>
        <v/>
      </c>
      <c r="F501" s="60" t="str">
        <f t="shared" si="17"/>
        <v/>
      </c>
      <c r="G501" s="170" t="str">
        <f t="shared" si="18"/>
        <v/>
      </c>
      <c r="H501" s="206"/>
      <c r="I501" s="173"/>
      <c r="J501" s="178"/>
      <c r="K501" s="178"/>
      <c r="L501" s="165"/>
      <c r="M501" s="173"/>
      <c r="N501" s="178"/>
      <c r="O501" s="173"/>
      <c r="P501" s="165"/>
    </row>
    <row r="502" spans="1:16" ht="12.5">
      <c r="A502" s="204"/>
      <c r="B502" s="205"/>
      <c r="C502" s="201"/>
      <c r="D502" s="201"/>
      <c r="E502" s="201" t="str">
        <f t="shared" si="1"/>
        <v/>
      </c>
      <c r="F502" s="60" t="str">
        <f t="shared" si="17"/>
        <v/>
      </c>
      <c r="G502" s="170" t="str">
        <f t="shared" si="18"/>
        <v/>
      </c>
      <c r="H502" s="206"/>
      <c r="I502" s="173"/>
      <c r="J502" s="178"/>
      <c r="K502" s="178"/>
      <c r="L502" s="165"/>
      <c r="M502" s="173"/>
      <c r="N502" s="178"/>
      <c r="O502" s="173"/>
      <c r="P502" s="165"/>
    </row>
    <row r="503" spans="1:16" ht="12.5">
      <c r="A503" s="204"/>
      <c r="B503" s="205"/>
      <c r="C503" s="201"/>
      <c r="D503" s="201"/>
      <c r="E503" s="201" t="str">
        <f t="shared" si="1"/>
        <v/>
      </c>
      <c r="F503" s="60" t="str">
        <f t="shared" si="17"/>
        <v/>
      </c>
      <c r="G503" s="170" t="str">
        <f t="shared" si="18"/>
        <v/>
      </c>
      <c r="H503" s="206"/>
      <c r="I503" s="173"/>
      <c r="J503" s="178"/>
      <c r="K503" s="178"/>
      <c r="L503" s="165"/>
      <c r="M503" s="173"/>
      <c r="N503" s="178"/>
      <c r="O503" s="173"/>
      <c r="P503" s="165"/>
    </row>
    <row r="504" spans="1:16" ht="12.5">
      <c r="A504" s="204"/>
      <c r="B504" s="205"/>
      <c r="C504" s="201"/>
      <c r="D504" s="201"/>
      <c r="E504" s="201" t="str">
        <f t="shared" si="1"/>
        <v/>
      </c>
      <c r="F504" s="60" t="str">
        <f t="shared" si="17"/>
        <v/>
      </c>
      <c r="G504" s="170" t="str">
        <f t="shared" si="18"/>
        <v/>
      </c>
      <c r="H504" s="206"/>
      <c r="I504" s="173"/>
      <c r="J504" s="178"/>
      <c r="K504" s="178"/>
      <c r="L504" s="165"/>
      <c r="M504" s="173"/>
      <c r="N504" s="178"/>
      <c r="O504" s="173"/>
      <c r="P504" s="165"/>
    </row>
    <row r="505" spans="1:16" ht="12.5">
      <c r="A505" s="204"/>
      <c r="B505" s="205"/>
      <c r="C505" s="201"/>
      <c r="D505" s="201"/>
      <c r="E505" s="201" t="str">
        <f t="shared" si="1"/>
        <v/>
      </c>
      <c r="F505" s="60" t="str">
        <f t="shared" si="17"/>
        <v/>
      </c>
      <c r="G505" s="170" t="str">
        <f t="shared" si="18"/>
        <v/>
      </c>
      <c r="H505" s="206"/>
      <c r="I505" s="173"/>
      <c r="J505" s="178"/>
      <c r="K505" s="178"/>
      <c r="L505" s="165"/>
      <c r="M505" s="173"/>
      <c r="N505" s="178"/>
      <c r="O505" s="173"/>
      <c r="P505" s="165"/>
    </row>
    <row r="506" spans="1:16" ht="12.5">
      <c r="A506" s="204"/>
      <c r="B506" s="205"/>
      <c r="C506" s="201"/>
      <c r="D506" s="201"/>
      <c r="E506" s="201" t="str">
        <f t="shared" si="1"/>
        <v/>
      </c>
      <c r="F506" s="60" t="str">
        <f t="shared" si="17"/>
        <v/>
      </c>
      <c r="G506" s="170" t="str">
        <f t="shared" si="18"/>
        <v/>
      </c>
      <c r="H506" s="206"/>
      <c r="I506" s="173"/>
      <c r="J506" s="178"/>
      <c r="K506" s="178"/>
      <c r="L506" s="165"/>
      <c r="M506" s="173"/>
      <c r="N506" s="178"/>
      <c r="O506" s="173"/>
      <c r="P506" s="165"/>
    </row>
    <row r="507" spans="1:16" ht="12.5">
      <c r="A507" s="204"/>
      <c r="B507" s="205"/>
      <c r="C507" s="201"/>
      <c r="D507" s="201"/>
      <c r="E507" s="201" t="str">
        <f t="shared" si="1"/>
        <v/>
      </c>
      <c r="F507" s="60" t="str">
        <f t="shared" si="17"/>
        <v/>
      </c>
      <c r="G507" s="170" t="str">
        <f t="shared" si="18"/>
        <v/>
      </c>
      <c r="H507" s="206"/>
      <c r="I507" s="173"/>
      <c r="J507" s="178"/>
      <c r="K507" s="178"/>
      <c r="L507" s="165"/>
      <c r="M507" s="173"/>
      <c r="N507" s="178"/>
      <c r="O507" s="173"/>
      <c r="P507" s="165"/>
    </row>
    <row r="508" spans="1:16" ht="12.5">
      <c r="A508" s="204"/>
      <c r="B508" s="205"/>
      <c r="C508" s="201"/>
      <c r="D508" s="201"/>
      <c r="E508" s="201" t="str">
        <f t="shared" si="1"/>
        <v/>
      </c>
      <c r="F508" s="60" t="str">
        <f t="shared" si="17"/>
        <v/>
      </c>
      <c r="G508" s="170" t="str">
        <f t="shared" si="18"/>
        <v/>
      </c>
      <c r="H508" s="206"/>
      <c r="I508" s="173"/>
      <c r="J508" s="178"/>
      <c r="K508" s="178"/>
      <c r="L508" s="165"/>
      <c r="M508" s="173"/>
      <c r="N508" s="178"/>
      <c r="O508" s="173"/>
      <c r="P508" s="165"/>
    </row>
    <row r="509" spans="1:16" ht="12.5">
      <c r="A509" s="204"/>
      <c r="B509" s="205"/>
      <c r="C509" s="201"/>
      <c r="D509" s="201"/>
      <c r="E509" s="201" t="str">
        <f t="shared" si="1"/>
        <v/>
      </c>
      <c r="F509" s="60" t="str">
        <f t="shared" si="17"/>
        <v/>
      </c>
      <c r="G509" s="170" t="str">
        <f t="shared" si="18"/>
        <v/>
      </c>
      <c r="H509" s="206"/>
      <c r="I509" s="173"/>
      <c r="J509" s="178"/>
      <c r="K509" s="178"/>
      <c r="L509" s="165"/>
      <c r="M509" s="173"/>
      <c r="N509" s="178"/>
      <c r="O509" s="173"/>
      <c r="P509" s="165"/>
    </row>
    <row r="510" spans="1:16" ht="12.5">
      <c r="A510" s="204"/>
      <c r="B510" s="205"/>
      <c r="C510" s="201"/>
      <c r="D510" s="201"/>
      <c r="E510" s="201" t="str">
        <f t="shared" si="1"/>
        <v/>
      </c>
      <c r="F510" s="60" t="str">
        <f t="shared" si="17"/>
        <v/>
      </c>
      <c r="G510" s="170" t="str">
        <f t="shared" si="18"/>
        <v/>
      </c>
      <c r="H510" s="206"/>
      <c r="I510" s="173"/>
      <c r="J510" s="178"/>
      <c r="K510" s="178"/>
      <c r="L510" s="165"/>
      <c r="M510" s="173"/>
      <c r="N510" s="178"/>
      <c r="O510" s="173"/>
      <c r="P510" s="165"/>
    </row>
    <row r="511" spans="1:16" ht="12.5">
      <c r="A511" s="204"/>
      <c r="B511" s="205"/>
      <c r="C511" s="201"/>
      <c r="D511" s="201"/>
      <c r="E511" s="201" t="str">
        <f t="shared" si="1"/>
        <v/>
      </c>
      <c r="F511" s="60" t="str">
        <f t="shared" si="17"/>
        <v/>
      </c>
      <c r="G511" s="170" t="str">
        <f t="shared" si="18"/>
        <v/>
      </c>
      <c r="H511" s="206"/>
      <c r="I511" s="173"/>
      <c r="J511" s="178"/>
      <c r="K511" s="178"/>
      <c r="L511" s="165"/>
      <c r="M511" s="173"/>
      <c r="N511" s="178"/>
      <c r="O511" s="173"/>
      <c r="P511" s="165"/>
    </row>
    <row r="512" spans="1:16" ht="12.5">
      <c r="A512" s="204"/>
      <c r="B512" s="205"/>
      <c r="C512" s="201"/>
      <c r="D512" s="201"/>
      <c r="E512" s="201" t="str">
        <f t="shared" si="1"/>
        <v/>
      </c>
      <c r="F512" s="60" t="str">
        <f t="shared" si="17"/>
        <v/>
      </c>
      <c r="G512" s="170" t="str">
        <f t="shared" si="18"/>
        <v/>
      </c>
      <c r="H512" s="206"/>
      <c r="I512" s="173"/>
      <c r="J512" s="178"/>
      <c r="K512" s="178"/>
      <c r="L512" s="165"/>
      <c r="M512" s="173"/>
      <c r="N512" s="178"/>
      <c r="O512" s="173"/>
      <c r="P512" s="165"/>
    </row>
    <row r="513" spans="1:16" ht="12.5">
      <c r="A513" s="204"/>
      <c r="B513" s="205"/>
      <c r="C513" s="201"/>
      <c r="D513" s="201"/>
      <c r="E513" s="201" t="str">
        <f t="shared" si="1"/>
        <v/>
      </c>
      <c r="F513" s="60" t="str">
        <f t="shared" si="17"/>
        <v/>
      </c>
      <c r="G513" s="170" t="str">
        <f t="shared" si="18"/>
        <v/>
      </c>
      <c r="H513" s="206"/>
      <c r="I513" s="173"/>
      <c r="J513" s="178"/>
      <c r="K513" s="178"/>
      <c r="L513" s="165"/>
      <c r="M513" s="173"/>
      <c r="N513" s="178"/>
      <c r="O513" s="173"/>
      <c r="P513" s="165"/>
    </row>
    <row r="514" spans="1:16" ht="12.5">
      <c r="A514" s="204"/>
      <c r="B514" s="205"/>
      <c r="C514" s="201"/>
      <c r="D514" s="201"/>
      <c r="E514" s="201" t="str">
        <f t="shared" si="1"/>
        <v/>
      </c>
      <c r="F514" s="60" t="str">
        <f t="shared" si="17"/>
        <v/>
      </c>
      <c r="G514" s="170" t="str">
        <f t="shared" si="18"/>
        <v/>
      </c>
      <c r="H514" s="206"/>
      <c r="I514" s="173"/>
      <c r="J514" s="178"/>
      <c r="K514" s="178"/>
      <c r="L514" s="165"/>
      <c r="M514" s="173"/>
      <c r="N514" s="178"/>
      <c r="O514" s="173"/>
      <c r="P514" s="165"/>
    </row>
    <row r="515" spans="1:16" ht="12.5">
      <c r="A515" s="204"/>
      <c r="B515" s="205"/>
      <c r="C515" s="201"/>
      <c r="D515" s="201"/>
      <c r="E515" s="201" t="str">
        <f t="shared" si="1"/>
        <v/>
      </c>
      <c r="F515" s="60" t="str">
        <f t="shared" si="17"/>
        <v/>
      </c>
      <c r="G515" s="170" t="str">
        <f t="shared" si="18"/>
        <v/>
      </c>
      <c r="H515" s="206"/>
      <c r="I515" s="173"/>
      <c r="J515" s="178"/>
      <c r="K515" s="178"/>
      <c r="L515" s="165"/>
      <c r="M515" s="173"/>
      <c r="N515" s="178"/>
      <c r="O515" s="173"/>
      <c r="P515" s="165"/>
    </row>
    <row r="516" spans="1:16" ht="12.5">
      <c r="A516" s="204"/>
      <c r="B516" s="205"/>
      <c r="C516" s="201"/>
      <c r="D516" s="201"/>
      <c r="E516" s="201" t="str">
        <f t="shared" si="1"/>
        <v/>
      </c>
      <c r="F516" s="60" t="str">
        <f t="shared" si="17"/>
        <v/>
      </c>
      <c r="G516" s="170" t="str">
        <f t="shared" si="18"/>
        <v/>
      </c>
      <c r="H516" s="206"/>
      <c r="I516" s="173"/>
      <c r="J516" s="178"/>
      <c r="K516" s="178"/>
      <c r="L516" s="165"/>
      <c r="M516" s="173"/>
      <c r="N516" s="178"/>
      <c r="O516" s="173"/>
      <c r="P516" s="165"/>
    </row>
    <row r="517" spans="1:16" ht="12.5">
      <c r="A517" s="204"/>
      <c r="B517" s="205"/>
      <c r="C517" s="201"/>
      <c r="D517" s="201"/>
      <c r="E517" s="201" t="str">
        <f t="shared" si="1"/>
        <v/>
      </c>
      <c r="F517" s="60" t="str">
        <f t="shared" si="17"/>
        <v/>
      </c>
      <c r="G517" s="170" t="str">
        <f t="shared" si="18"/>
        <v/>
      </c>
      <c r="H517" s="206"/>
      <c r="I517" s="173"/>
      <c r="J517" s="178"/>
      <c r="K517" s="178"/>
      <c r="L517" s="165"/>
      <c r="M517" s="173"/>
      <c r="N517" s="178"/>
      <c r="O517" s="173"/>
      <c r="P517" s="165"/>
    </row>
    <row r="518" spans="1:16" ht="12.5">
      <c r="A518" s="204"/>
      <c r="B518" s="205"/>
      <c r="C518" s="201"/>
      <c r="D518" s="201"/>
      <c r="E518" s="201" t="str">
        <f t="shared" si="1"/>
        <v/>
      </c>
      <c r="F518" s="60" t="str">
        <f t="shared" si="17"/>
        <v/>
      </c>
      <c r="G518" s="170" t="str">
        <f t="shared" si="18"/>
        <v/>
      </c>
      <c r="H518" s="206"/>
      <c r="I518" s="173"/>
      <c r="J518" s="178"/>
      <c r="K518" s="178"/>
      <c r="L518" s="165"/>
      <c r="M518" s="173"/>
      <c r="N518" s="178"/>
      <c r="O518" s="173"/>
      <c r="P518" s="165"/>
    </row>
    <row r="519" spans="1:16" ht="12.5">
      <c r="A519" s="204"/>
      <c r="B519" s="205"/>
      <c r="C519" s="201"/>
      <c r="D519" s="201"/>
      <c r="E519" s="201" t="str">
        <f t="shared" si="1"/>
        <v/>
      </c>
      <c r="F519" s="60" t="str">
        <f t="shared" ref="F519:F582" si="19">IF(NOT(ISBLANK($K519)),itemClassificationScheme,"")</f>
        <v/>
      </c>
      <c r="G519" s="170" t="str">
        <f t="shared" ref="G519:G582" si="20">IF(NOT(ISBLANK($P519)),currency,"")</f>
        <v/>
      </c>
      <c r="H519" s="206"/>
      <c r="I519" s="173"/>
      <c r="J519" s="178"/>
      <c r="K519" s="178"/>
      <c r="L519" s="165"/>
      <c r="M519" s="173"/>
      <c r="N519" s="178"/>
      <c r="O519" s="173"/>
      <c r="P519" s="165"/>
    </row>
    <row r="520" spans="1:16" ht="12.5">
      <c r="A520" s="204"/>
      <c r="B520" s="205"/>
      <c r="C520" s="201"/>
      <c r="D520" s="201"/>
      <c r="E520" s="201" t="str">
        <f t="shared" si="1"/>
        <v/>
      </c>
      <c r="F520" s="60" t="str">
        <f t="shared" si="19"/>
        <v/>
      </c>
      <c r="G520" s="170" t="str">
        <f t="shared" si="20"/>
        <v/>
      </c>
      <c r="H520" s="206"/>
      <c r="I520" s="173"/>
      <c r="J520" s="178"/>
      <c r="K520" s="178"/>
      <c r="L520" s="165"/>
      <c r="M520" s="173"/>
      <c r="N520" s="178"/>
      <c r="O520" s="173"/>
      <c r="P520" s="165"/>
    </row>
    <row r="521" spans="1:16" ht="12.5">
      <c r="A521" s="204"/>
      <c r="B521" s="205"/>
      <c r="C521" s="201"/>
      <c r="D521" s="201"/>
      <c r="E521" s="201" t="str">
        <f t="shared" si="1"/>
        <v/>
      </c>
      <c r="F521" s="60" t="str">
        <f t="shared" si="19"/>
        <v/>
      </c>
      <c r="G521" s="170" t="str">
        <f t="shared" si="20"/>
        <v/>
      </c>
      <c r="H521" s="206"/>
      <c r="I521" s="173"/>
      <c r="J521" s="178"/>
      <c r="K521" s="178"/>
      <c r="L521" s="165"/>
      <c r="M521" s="173"/>
      <c r="N521" s="178"/>
      <c r="O521" s="173"/>
      <c r="P521" s="165"/>
    </row>
    <row r="522" spans="1:16" ht="12.5">
      <c r="A522" s="204"/>
      <c r="B522" s="205"/>
      <c r="C522" s="201"/>
      <c r="D522" s="201"/>
      <c r="E522" s="201" t="str">
        <f t="shared" si="1"/>
        <v/>
      </c>
      <c r="F522" s="60" t="str">
        <f t="shared" si="19"/>
        <v/>
      </c>
      <c r="G522" s="170" t="str">
        <f t="shared" si="20"/>
        <v/>
      </c>
      <c r="H522" s="206"/>
      <c r="I522" s="173"/>
      <c r="J522" s="178"/>
      <c r="K522" s="178"/>
      <c r="L522" s="165"/>
      <c r="M522" s="173"/>
      <c r="N522" s="178"/>
      <c r="O522" s="173"/>
      <c r="P522" s="165"/>
    </row>
    <row r="523" spans="1:16" ht="12.5">
      <c r="A523" s="204"/>
      <c r="B523" s="205"/>
      <c r="C523" s="201"/>
      <c r="D523" s="201"/>
      <c r="E523" s="201" t="str">
        <f t="shared" si="1"/>
        <v/>
      </c>
      <c r="F523" s="60" t="str">
        <f t="shared" si="19"/>
        <v/>
      </c>
      <c r="G523" s="170" t="str">
        <f t="shared" si="20"/>
        <v/>
      </c>
      <c r="H523" s="206"/>
      <c r="I523" s="173"/>
      <c r="J523" s="178"/>
      <c r="K523" s="178"/>
      <c r="L523" s="165"/>
      <c r="M523" s="173"/>
      <c r="N523" s="178"/>
      <c r="O523" s="173"/>
      <c r="P523" s="165"/>
    </row>
    <row r="524" spans="1:16" ht="12.5">
      <c r="A524" s="204"/>
      <c r="B524" s="205"/>
      <c r="C524" s="201"/>
      <c r="D524" s="201"/>
      <c r="E524" s="201" t="str">
        <f t="shared" si="1"/>
        <v/>
      </c>
      <c r="F524" s="60" t="str">
        <f t="shared" si="19"/>
        <v/>
      </c>
      <c r="G524" s="170" t="str">
        <f t="shared" si="20"/>
        <v/>
      </c>
      <c r="H524" s="206"/>
      <c r="I524" s="173"/>
      <c r="J524" s="178"/>
      <c r="K524" s="178"/>
      <c r="L524" s="165"/>
      <c r="M524" s="173"/>
      <c r="N524" s="178"/>
      <c r="O524" s="173"/>
      <c r="P524" s="165"/>
    </row>
    <row r="525" spans="1:16" ht="12.5">
      <c r="A525" s="204"/>
      <c r="B525" s="205"/>
      <c r="C525" s="201"/>
      <c r="D525" s="201"/>
      <c r="E525" s="201" t="str">
        <f t="shared" si="1"/>
        <v/>
      </c>
      <c r="F525" s="60" t="str">
        <f t="shared" si="19"/>
        <v/>
      </c>
      <c r="G525" s="170" t="str">
        <f t="shared" si="20"/>
        <v/>
      </c>
      <c r="H525" s="206"/>
      <c r="I525" s="173"/>
      <c r="J525" s="178"/>
      <c r="K525" s="178"/>
      <c r="L525" s="165"/>
      <c r="M525" s="173"/>
      <c r="N525" s="178"/>
      <c r="O525" s="173"/>
      <c r="P525" s="165"/>
    </row>
    <row r="526" spans="1:16" ht="12.5">
      <c r="A526" s="204"/>
      <c r="B526" s="205"/>
      <c r="C526" s="201"/>
      <c r="D526" s="201"/>
      <c r="E526" s="201" t="str">
        <f t="shared" si="1"/>
        <v/>
      </c>
      <c r="F526" s="60" t="str">
        <f t="shared" si="19"/>
        <v/>
      </c>
      <c r="G526" s="170" t="str">
        <f t="shared" si="20"/>
        <v/>
      </c>
      <c r="H526" s="206"/>
      <c r="I526" s="173"/>
      <c r="J526" s="178"/>
      <c r="K526" s="178"/>
      <c r="L526" s="165"/>
      <c r="M526" s="173"/>
      <c r="N526" s="178"/>
      <c r="O526" s="173"/>
      <c r="P526" s="165"/>
    </row>
    <row r="527" spans="1:16" ht="12.5">
      <c r="A527" s="204"/>
      <c r="B527" s="205"/>
      <c r="C527" s="201"/>
      <c r="D527" s="201"/>
      <c r="E527" s="201" t="str">
        <f t="shared" si="1"/>
        <v/>
      </c>
      <c r="F527" s="60" t="str">
        <f t="shared" si="19"/>
        <v/>
      </c>
      <c r="G527" s="170" t="str">
        <f t="shared" si="20"/>
        <v/>
      </c>
      <c r="H527" s="206"/>
      <c r="I527" s="173"/>
      <c r="J527" s="178"/>
      <c r="K527" s="178"/>
      <c r="L527" s="165"/>
      <c r="M527" s="173"/>
      <c r="N527" s="178"/>
      <c r="O527" s="173"/>
      <c r="P527" s="165"/>
    </row>
    <row r="528" spans="1:16" ht="12.5">
      <c r="A528" s="204"/>
      <c r="B528" s="205"/>
      <c r="C528" s="201"/>
      <c r="D528" s="201"/>
      <c r="E528" s="201" t="str">
        <f t="shared" si="1"/>
        <v/>
      </c>
      <c r="F528" s="60" t="str">
        <f t="shared" si="19"/>
        <v/>
      </c>
      <c r="G528" s="170" t="str">
        <f t="shared" si="20"/>
        <v/>
      </c>
      <c r="H528" s="206"/>
      <c r="I528" s="173"/>
      <c r="J528" s="178"/>
      <c r="K528" s="178"/>
      <c r="L528" s="165"/>
      <c r="M528" s="173"/>
      <c r="N528" s="178"/>
      <c r="O528" s="173"/>
      <c r="P528" s="165"/>
    </row>
    <row r="529" spans="1:16" ht="12.5">
      <c r="A529" s="204"/>
      <c r="B529" s="205"/>
      <c r="C529" s="201"/>
      <c r="D529" s="201"/>
      <c r="E529" s="201" t="str">
        <f t="shared" si="1"/>
        <v/>
      </c>
      <c r="F529" s="60" t="str">
        <f t="shared" si="19"/>
        <v/>
      </c>
      <c r="G529" s="170" t="str">
        <f t="shared" si="20"/>
        <v/>
      </c>
      <c r="H529" s="206"/>
      <c r="I529" s="173"/>
      <c r="J529" s="178"/>
      <c r="K529" s="178"/>
      <c r="L529" s="165"/>
      <c r="M529" s="173"/>
      <c r="N529" s="178"/>
      <c r="O529" s="173"/>
      <c r="P529" s="165"/>
    </row>
    <row r="530" spans="1:16" ht="12.5">
      <c r="A530" s="204"/>
      <c r="B530" s="205"/>
      <c r="C530" s="201"/>
      <c r="D530" s="201"/>
      <c r="E530" s="201" t="str">
        <f t="shared" si="1"/>
        <v/>
      </c>
      <c r="F530" s="60" t="str">
        <f t="shared" si="19"/>
        <v/>
      </c>
      <c r="G530" s="170" t="str">
        <f t="shared" si="20"/>
        <v/>
      </c>
      <c r="H530" s="206"/>
      <c r="I530" s="173"/>
      <c r="J530" s="178"/>
      <c r="K530" s="178"/>
      <c r="L530" s="165"/>
      <c r="M530" s="173"/>
      <c r="N530" s="178"/>
      <c r="O530" s="173"/>
      <c r="P530" s="165"/>
    </row>
    <row r="531" spans="1:16" ht="12.5">
      <c r="A531" s="204"/>
      <c r="B531" s="205"/>
      <c r="C531" s="201"/>
      <c r="D531" s="201"/>
      <c r="E531" s="201" t="str">
        <f t="shared" si="1"/>
        <v/>
      </c>
      <c r="F531" s="60" t="str">
        <f t="shared" si="19"/>
        <v/>
      </c>
      <c r="G531" s="170" t="str">
        <f t="shared" si="20"/>
        <v/>
      </c>
      <c r="H531" s="206"/>
      <c r="I531" s="173"/>
      <c r="J531" s="178"/>
      <c r="K531" s="178"/>
      <c r="L531" s="165"/>
      <c r="M531" s="173"/>
      <c r="N531" s="178"/>
      <c r="O531" s="173"/>
      <c r="P531" s="165"/>
    </row>
    <row r="532" spans="1:16" ht="12.5">
      <c r="A532" s="204"/>
      <c r="B532" s="205"/>
      <c r="C532" s="201"/>
      <c r="D532" s="201"/>
      <c r="E532" s="201" t="str">
        <f t="shared" si="1"/>
        <v/>
      </c>
      <c r="F532" s="60" t="str">
        <f t="shared" si="19"/>
        <v/>
      </c>
      <c r="G532" s="170" t="str">
        <f t="shared" si="20"/>
        <v/>
      </c>
      <c r="H532" s="206"/>
      <c r="I532" s="173"/>
      <c r="J532" s="178"/>
      <c r="K532" s="178"/>
      <c r="L532" s="165"/>
      <c r="M532" s="173"/>
      <c r="N532" s="178"/>
      <c r="O532" s="173"/>
      <c r="P532" s="165"/>
    </row>
    <row r="533" spans="1:16" ht="12.5">
      <c r="A533" s="204"/>
      <c r="B533" s="205"/>
      <c r="C533" s="201"/>
      <c r="D533" s="201"/>
      <c r="E533" s="201" t="str">
        <f t="shared" si="1"/>
        <v/>
      </c>
      <c r="F533" s="60" t="str">
        <f t="shared" si="19"/>
        <v/>
      </c>
      <c r="G533" s="170" t="str">
        <f t="shared" si="20"/>
        <v/>
      </c>
      <c r="H533" s="206"/>
      <c r="I533" s="173"/>
      <c r="J533" s="178"/>
      <c r="K533" s="178"/>
      <c r="L533" s="165"/>
      <c r="M533" s="173"/>
      <c r="N533" s="178"/>
      <c r="O533" s="173"/>
      <c r="P533" s="165"/>
    </row>
    <row r="534" spans="1:16" ht="12.5">
      <c r="A534" s="204"/>
      <c r="B534" s="205"/>
      <c r="C534" s="201"/>
      <c r="D534" s="201"/>
      <c r="E534" s="201" t="str">
        <f t="shared" si="1"/>
        <v/>
      </c>
      <c r="F534" s="60" t="str">
        <f t="shared" si="19"/>
        <v/>
      </c>
      <c r="G534" s="170" t="str">
        <f t="shared" si="20"/>
        <v/>
      </c>
      <c r="H534" s="206"/>
      <c r="I534" s="173"/>
      <c r="J534" s="178"/>
      <c r="K534" s="178"/>
      <c r="L534" s="165"/>
      <c r="M534" s="173"/>
      <c r="N534" s="178"/>
      <c r="O534" s="173"/>
      <c r="P534" s="165"/>
    </row>
    <row r="535" spans="1:16" ht="12.5">
      <c r="A535" s="204"/>
      <c r="B535" s="205"/>
      <c r="C535" s="201"/>
      <c r="D535" s="201"/>
      <c r="E535" s="201" t="str">
        <f t="shared" si="1"/>
        <v/>
      </c>
      <c r="F535" s="60" t="str">
        <f t="shared" si="19"/>
        <v/>
      </c>
      <c r="G535" s="170" t="str">
        <f t="shared" si="20"/>
        <v/>
      </c>
      <c r="H535" s="206"/>
      <c r="I535" s="173"/>
      <c r="J535" s="178"/>
      <c r="K535" s="178"/>
      <c r="L535" s="165"/>
      <c r="M535" s="173"/>
      <c r="N535" s="178"/>
      <c r="O535" s="173"/>
      <c r="P535" s="165"/>
    </row>
    <row r="536" spans="1:16" ht="12.5">
      <c r="A536" s="204"/>
      <c r="B536" s="205"/>
      <c r="C536" s="201"/>
      <c r="D536" s="201"/>
      <c r="E536" s="201" t="str">
        <f t="shared" si="1"/>
        <v/>
      </c>
      <c r="F536" s="60" t="str">
        <f t="shared" si="19"/>
        <v/>
      </c>
      <c r="G536" s="170" t="str">
        <f t="shared" si="20"/>
        <v/>
      </c>
      <c r="H536" s="206"/>
      <c r="I536" s="173"/>
      <c r="J536" s="178"/>
      <c r="K536" s="178"/>
      <c r="L536" s="165"/>
      <c r="M536" s="173"/>
      <c r="N536" s="178"/>
      <c r="O536" s="173"/>
      <c r="P536" s="165"/>
    </row>
    <row r="537" spans="1:16" ht="12.5">
      <c r="A537" s="204"/>
      <c r="B537" s="205"/>
      <c r="C537" s="201"/>
      <c r="D537" s="201"/>
      <c r="E537" s="201" t="str">
        <f t="shared" si="1"/>
        <v/>
      </c>
      <c r="F537" s="60" t="str">
        <f t="shared" si="19"/>
        <v/>
      </c>
      <c r="G537" s="170" t="str">
        <f t="shared" si="20"/>
        <v/>
      </c>
      <c r="H537" s="206"/>
      <c r="I537" s="173"/>
      <c r="J537" s="178"/>
      <c r="K537" s="178"/>
      <c r="L537" s="165"/>
      <c r="M537" s="173"/>
      <c r="N537" s="178"/>
      <c r="O537" s="173"/>
      <c r="P537" s="165"/>
    </row>
    <row r="538" spans="1:16" ht="12.5">
      <c r="A538" s="204"/>
      <c r="B538" s="205"/>
      <c r="C538" s="201"/>
      <c r="D538" s="201"/>
      <c r="E538" s="201" t="str">
        <f t="shared" si="1"/>
        <v/>
      </c>
      <c r="F538" s="60" t="str">
        <f t="shared" si="19"/>
        <v/>
      </c>
      <c r="G538" s="170" t="str">
        <f t="shared" si="20"/>
        <v/>
      </c>
      <c r="H538" s="206"/>
      <c r="I538" s="173"/>
      <c r="J538" s="178"/>
      <c r="K538" s="178"/>
      <c r="L538" s="165"/>
      <c r="M538" s="173"/>
      <c r="N538" s="178"/>
      <c r="O538" s="173"/>
      <c r="P538" s="165"/>
    </row>
    <row r="539" spans="1:16" ht="12.5">
      <c r="A539" s="204"/>
      <c r="B539" s="205"/>
      <c r="C539" s="201"/>
      <c r="D539" s="201"/>
      <c r="E539" s="201" t="str">
        <f t="shared" si="1"/>
        <v/>
      </c>
      <c r="F539" s="60" t="str">
        <f t="shared" si="19"/>
        <v/>
      </c>
      <c r="G539" s="170" t="str">
        <f t="shared" si="20"/>
        <v/>
      </c>
      <c r="H539" s="206"/>
      <c r="I539" s="173"/>
      <c r="J539" s="178"/>
      <c r="K539" s="178"/>
      <c r="L539" s="165"/>
      <c r="M539" s="173"/>
      <c r="N539" s="178"/>
      <c r="O539" s="173"/>
      <c r="P539" s="165"/>
    </row>
    <row r="540" spans="1:16" ht="12.5">
      <c r="A540" s="204"/>
      <c r="B540" s="205"/>
      <c r="C540" s="201"/>
      <c r="D540" s="201"/>
      <c r="E540" s="201" t="str">
        <f t="shared" si="1"/>
        <v/>
      </c>
      <c r="F540" s="60" t="str">
        <f t="shared" si="19"/>
        <v/>
      </c>
      <c r="G540" s="170" t="str">
        <f t="shared" si="20"/>
        <v/>
      </c>
      <c r="H540" s="206"/>
      <c r="I540" s="173"/>
      <c r="J540" s="178"/>
      <c r="K540" s="178"/>
      <c r="L540" s="165"/>
      <c r="M540" s="173"/>
      <c r="N540" s="178"/>
      <c r="O540" s="173"/>
      <c r="P540" s="165"/>
    </row>
    <row r="541" spans="1:16" ht="12.5">
      <c r="A541" s="204"/>
      <c r="B541" s="205"/>
      <c r="C541" s="201"/>
      <c r="D541" s="201"/>
      <c r="E541" s="201" t="str">
        <f t="shared" si="1"/>
        <v/>
      </c>
      <c r="F541" s="60" t="str">
        <f t="shared" si="19"/>
        <v/>
      </c>
      <c r="G541" s="170" t="str">
        <f t="shared" si="20"/>
        <v/>
      </c>
      <c r="H541" s="206"/>
      <c r="I541" s="173"/>
      <c r="J541" s="178"/>
      <c r="K541" s="178"/>
      <c r="L541" s="165"/>
      <c r="M541" s="173"/>
      <c r="N541" s="178"/>
      <c r="O541" s="173"/>
      <c r="P541" s="165"/>
    </row>
    <row r="542" spans="1:16" ht="12.5">
      <c r="A542" s="204"/>
      <c r="B542" s="205"/>
      <c r="C542" s="201"/>
      <c r="D542" s="201"/>
      <c r="E542" s="201" t="str">
        <f t="shared" si="1"/>
        <v/>
      </c>
      <c r="F542" s="60" t="str">
        <f t="shared" si="19"/>
        <v/>
      </c>
      <c r="G542" s="170" t="str">
        <f t="shared" si="20"/>
        <v/>
      </c>
      <c r="H542" s="206"/>
      <c r="I542" s="173"/>
      <c r="J542" s="178"/>
      <c r="K542" s="178"/>
      <c r="L542" s="165"/>
      <c r="M542" s="173"/>
      <c r="N542" s="178"/>
      <c r="O542" s="173"/>
      <c r="P542" s="165"/>
    </row>
    <row r="543" spans="1:16" ht="12.5">
      <c r="A543" s="204"/>
      <c r="B543" s="205"/>
      <c r="C543" s="201"/>
      <c r="D543" s="201"/>
      <c r="E543" s="201" t="str">
        <f t="shared" si="1"/>
        <v/>
      </c>
      <c r="F543" s="60" t="str">
        <f t="shared" si="19"/>
        <v/>
      </c>
      <c r="G543" s="170" t="str">
        <f t="shared" si="20"/>
        <v/>
      </c>
      <c r="H543" s="206"/>
      <c r="I543" s="173"/>
      <c r="J543" s="178"/>
      <c r="K543" s="178"/>
      <c r="L543" s="165"/>
      <c r="M543" s="173"/>
      <c r="N543" s="178"/>
      <c r="O543" s="173"/>
      <c r="P543" s="165"/>
    </row>
    <row r="544" spans="1:16" ht="12.5">
      <c r="A544" s="204"/>
      <c r="B544" s="205"/>
      <c r="C544" s="201"/>
      <c r="D544" s="201"/>
      <c r="E544" s="201" t="str">
        <f t="shared" si="1"/>
        <v/>
      </c>
      <c r="F544" s="60" t="str">
        <f t="shared" si="19"/>
        <v/>
      </c>
      <c r="G544" s="170" t="str">
        <f t="shared" si="20"/>
        <v/>
      </c>
      <c r="H544" s="206"/>
      <c r="I544" s="173"/>
      <c r="J544" s="178"/>
      <c r="K544" s="178"/>
      <c r="L544" s="165"/>
      <c r="M544" s="173"/>
      <c r="N544" s="178"/>
      <c r="O544" s="173"/>
      <c r="P544" s="165"/>
    </row>
    <row r="545" spans="1:16" ht="12.5">
      <c r="A545" s="204"/>
      <c r="B545" s="205"/>
      <c r="C545" s="201"/>
      <c r="D545" s="201"/>
      <c r="E545" s="201" t="str">
        <f t="shared" si="1"/>
        <v/>
      </c>
      <c r="F545" s="60" t="str">
        <f t="shared" si="19"/>
        <v/>
      </c>
      <c r="G545" s="170" t="str">
        <f t="shared" si="20"/>
        <v/>
      </c>
      <c r="H545" s="206"/>
      <c r="I545" s="173"/>
      <c r="J545" s="178"/>
      <c r="K545" s="178"/>
      <c r="L545" s="165"/>
      <c r="M545" s="173"/>
      <c r="N545" s="178"/>
      <c r="O545" s="173"/>
      <c r="P545" s="165"/>
    </row>
    <row r="546" spans="1:16" ht="12.5">
      <c r="A546" s="204"/>
      <c r="B546" s="205"/>
      <c r="C546" s="201"/>
      <c r="D546" s="201"/>
      <c r="E546" s="201" t="str">
        <f t="shared" si="1"/>
        <v/>
      </c>
      <c r="F546" s="60" t="str">
        <f t="shared" si="19"/>
        <v/>
      </c>
      <c r="G546" s="170" t="str">
        <f t="shared" si="20"/>
        <v/>
      </c>
      <c r="H546" s="206"/>
      <c r="I546" s="173"/>
      <c r="J546" s="178"/>
      <c r="K546" s="178"/>
      <c r="L546" s="165"/>
      <c r="M546" s="173"/>
      <c r="N546" s="178"/>
      <c r="O546" s="173"/>
      <c r="P546" s="165"/>
    </row>
    <row r="547" spans="1:16" ht="12.5">
      <c r="A547" s="204"/>
      <c r="B547" s="205"/>
      <c r="C547" s="201"/>
      <c r="D547" s="201"/>
      <c r="E547" s="201" t="str">
        <f t="shared" si="1"/>
        <v/>
      </c>
      <c r="F547" s="60" t="str">
        <f t="shared" si="19"/>
        <v/>
      </c>
      <c r="G547" s="170" t="str">
        <f t="shared" si="20"/>
        <v/>
      </c>
      <c r="H547" s="206"/>
      <c r="I547" s="173"/>
      <c r="J547" s="178"/>
      <c r="K547" s="178"/>
      <c r="L547" s="165"/>
      <c r="M547" s="173"/>
      <c r="N547" s="178"/>
      <c r="O547" s="173"/>
      <c r="P547" s="165"/>
    </row>
    <row r="548" spans="1:16" ht="12.5">
      <c r="A548" s="204"/>
      <c r="B548" s="205"/>
      <c r="C548" s="201"/>
      <c r="D548" s="201"/>
      <c r="E548" s="201" t="str">
        <f t="shared" si="1"/>
        <v/>
      </c>
      <c r="F548" s="60" t="str">
        <f t="shared" si="19"/>
        <v/>
      </c>
      <c r="G548" s="170" t="str">
        <f t="shared" si="20"/>
        <v/>
      </c>
      <c r="H548" s="206"/>
      <c r="I548" s="173"/>
      <c r="J548" s="178"/>
      <c r="K548" s="178"/>
      <c r="L548" s="165"/>
      <c r="M548" s="173"/>
      <c r="N548" s="178"/>
      <c r="O548" s="173"/>
      <c r="P548" s="165"/>
    </row>
    <row r="549" spans="1:16" ht="12.5">
      <c r="A549" s="204"/>
      <c r="B549" s="205"/>
      <c r="C549" s="201"/>
      <c r="D549" s="201"/>
      <c r="E549" s="201" t="str">
        <f t="shared" si="1"/>
        <v/>
      </c>
      <c r="F549" s="60" t="str">
        <f t="shared" si="19"/>
        <v/>
      </c>
      <c r="G549" s="170" t="str">
        <f t="shared" si="20"/>
        <v/>
      </c>
      <c r="H549" s="206"/>
      <c r="I549" s="173"/>
      <c r="J549" s="178"/>
      <c r="K549" s="178"/>
      <c r="L549" s="165"/>
      <c r="M549" s="173"/>
      <c r="N549" s="178"/>
      <c r="O549" s="173"/>
      <c r="P549" s="165"/>
    </row>
    <row r="550" spans="1:16" ht="12.5">
      <c r="A550" s="204"/>
      <c r="B550" s="205"/>
      <c r="C550" s="201"/>
      <c r="D550" s="201"/>
      <c r="E550" s="201" t="str">
        <f t="shared" si="1"/>
        <v/>
      </c>
      <c r="F550" s="60" t="str">
        <f t="shared" si="19"/>
        <v/>
      </c>
      <c r="G550" s="170" t="str">
        <f t="shared" si="20"/>
        <v/>
      </c>
      <c r="H550" s="206"/>
      <c r="I550" s="173"/>
      <c r="J550" s="178"/>
      <c r="K550" s="178"/>
      <c r="L550" s="165"/>
      <c r="M550" s="173"/>
      <c r="N550" s="178"/>
      <c r="O550" s="173"/>
      <c r="P550" s="165"/>
    </row>
    <row r="551" spans="1:16" ht="12.5">
      <c r="A551" s="204"/>
      <c r="B551" s="205"/>
      <c r="C551" s="201"/>
      <c r="D551" s="201"/>
      <c r="E551" s="201" t="str">
        <f t="shared" si="1"/>
        <v/>
      </c>
      <c r="F551" s="60" t="str">
        <f t="shared" si="19"/>
        <v/>
      </c>
      <c r="G551" s="170" t="str">
        <f t="shared" si="20"/>
        <v/>
      </c>
      <c r="H551" s="206"/>
      <c r="I551" s="173"/>
      <c r="J551" s="178"/>
      <c r="K551" s="178"/>
      <c r="L551" s="165"/>
      <c r="M551" s="173"/>
      <c r="N551" s="178"/>
      <c r="O551" s="173"/>
      <c r="P551" s="165"/>
    </row>
    <row r="552" spans="1:16" ht="12.5">
      <c r="A552" s="204"/>
      <c r="B552" s="205"/>
      <c r="C552" s="201"/>
      <c r="D552" s="201"/>
      <c r="E552" s="201" t="str">
        <f t="shared" si="1"/>
        <v/>
      </c>
      <c r="F552" s="60" t="str">
        <f t="shared" si="19"/>
        <v/>
      </c>
      <c r="G552" s="170" t="str">
        <f t="shared" si="20"/>
        <v/>
      </c>
      <c r="H552" s="206"/>
      <c r="I552" s="173"/>
      <c r="J552" s="178"/>
      <c r="K552" s="178"/>
      <c r="L552" s="165"/>
      <c r="M552" s="173"/>
      <c r="N552" s="178"/>
      <c r="O552" s="173"/>
      <c r="P552" s="165"/>
    </row>
    <row r="553" spans="1:16" ht="12.5">
      <c r="A553" s="204"/>
      <c r="B553" s="205"/>
      <c r="C553" s="201"/>
      <c r="D553" s="201"/>
      <c r="E553" s="201" t="str">
        <f t="shared" si="1"/>
        <v/>
      </c>
      <c r="F553" s="60" t="str">
        <f t="shared" si="19"/>
        <v/>
      </c>
      <c r="G553" s="170" t="str">
        <f t="shared" si="20"/>
        <v/>
      </c>
      <c r="H553" s="206"/>
      <c r="I553" s="173"/>
      <c r="J553" s="178"/>
      <c r="K553" s="178"/>
      <c r="L553" s="165"/>
      <c r="M553" s="173"/>
      <c r="N553" s="178"/>
      <c r="O553" s="173"/>
      <c r="P553" s="165"/>
    </row>
    <row r="554" spans="1:16" ht="12.5">
      <c r="A554" s="204"/>
      <c r="B554" s="205"/>
      <c r="C554" s="201"/>
      <c r="D554" s="201"/>
      <c r="E554" s="201" t="str">
        <f t="shared" si="1"/>
        <v/>
      </c>
      <c r="F554" s="60" t="str">
        <f t="shared" si="19"/>
        <v/>
      </c>
      <c r="G554" s="170" t="str">
        <f t="shared" si="20"/>
        <v/>
      </c>
      <c r="H554" s="206"/>
      <c r="I554" s="173"/>
      <c r="J554" s="178"/>
      <c r="K554" s="178"/>
      <c r="L554" s="165"/>
      <c r="M554" s="173"/>
      <c r="N554" s="178"/>
      <c r="O554" s="173"/>
      <c r="P554" s="165"/>
    </row>
    <row r="555" spans="1:16" ht="12.5">
      <c r="A555" s="204"/>
      <c r="B555" s="205"/>
      <c r="C555" s="201"/>
      <c r="D555" s="201"/>
      <c r="E555" s="201" t="str">
        <f t="shared" si="1"/>
        <v/>
      </c>
      <c r="F555" s="60" t="str">
        <f t="shared" si="19"/>
        <v/>
      </c>
      <c r="G555" s="170" t="str">
        <f t="shared" si="20"/>
        <v/>
      </c>
      <c r="H555" s="206"/>
      <c r="I555" s="173"/>
      <c r="J555" s="178"/>
      <c r="K555" s="178"/>
      <c r="L555" s="165"/>
      <c r="M555" s="173"/>
      <c r="N555" s="178"/>
      <c r="O555" s="173"/>
      <c r="P555" s="165"/>
    </row>
    <row r="556" spans="1:16" ht="12.5">
      <c r="A556" s="204"/>
      <c r="B556" s="205"/>
      <c r="C556" s="201"/>
      <c r="D556" s="201"/>
      <c r="E556" s="201" t="str">
        <f t="shared" si="1"/>
        <v/>
      </c>
      <c r="F556" s="60" t="str">
        <f t="shared" si="19"/>
        <v/>
      </c>
      <c r="G556" s="170" t="str">
        <f t="shared" si="20"/>
        <v/>
      </c>
      <c r="H556" s="206"/>
      <c r="I556" s="173"/>
      <c r="J556" s="178"/>
      <c r="K556" s="178"/>
      <c r="L556" s="165"/>
      <c r="M556" s="173"/>
      <c r="N556" s="178"/>
      <c r="O556" s="173"/>
      <c r="P556" s="165"/>
    </row>
    <row r="557" spans="1:16" ht="12.5">
      <c r="A557" s="204"/>
      <c r="B557" s="205"/>
      <c r="C557" s="201"/>
      <c r="D557" s="201"/>
      <c r="E557" s="201" t="str">
        <f t="shared" si="1"/>
        <v/>
      </c>
      <c r="F557" s="60" t="str">
        <f t="shared" si="19"/>
        <v/>
      </c>
      <c r="G557" s="170" t="str">
        <f t="shared" si="20"/>
        <v/>
      </c>
      <c r="H557" s="206"/>
      <c r="I557" s="173"/>
      <c r="J557" s="178"/>
      <c r="K557" s="178"/>
      <c r="L557" s="165"/>
      <c r="M557" s="173"/>
      <c r="N557" s="178"/>
      <c r="O557" s="173"/>
      <c r="P557" s="165"/>
    </row>
    <row r="558" spans="1:16" ht="12.5">
      <c r="A558" s="204"/>
      <c r="B558" s="205"/>
      <c r="C558" s="201"/>
      <c r="D558" s="201"/>
      <c r="E558" s="201" t="str">
        <f t="shared" si="1"/>
        <v/>
      </c>
      <c r="F558" s="60" t="str">
        <f t="shared" si="19"/>
        <v/>
      </c>
      <c r="G558" s="170" t="str">
        <f t="shared" si="20"/>
        <v/>
      </c>
      <c r="H558" s="206"/>
      <c r="I558" s="173"/>
      <c r="J558" s="178"/>
      <c r="K558" s="178"/>
      <c r="L558" s="165"/>
      <c r="M558" s="173"/>
      <c r="N558" s="178"/>
      <c r="O558" s="173"/>
      <c r="P558" s="165"/>
    </row>
    <row r="559" spans="1:16" ht="12.5">
      <c r="A559" s="204"/>
      <c r="B559" s="205"/>
      <c r="C559" s="201"/>
      <c r="D559" s="201"/>
      <c r="E559" s="201" t="str">
        <f t="shared" si="1"/>
        <v/>
      </c>
      <c r="F559" s="60" t="str">
        <f t="shared" si="19"/>
        <v/>
      </c>
      <c r="G559" s="170" t="str">
        <f t="shared" si="20"/>
        <v/>
      </c>
      <c r="H559" s="206"/>
      <c r="I559" s="173"/>
      <c r="J559" s="178"/>
      <c r="K559" s="178"/>
      <c r="L559" s="165"/>
      <c r="M559" s="173"/>
      <c r="N559" s="178"/>
      <c r="O559" s="173"/>
      <c r="P559" s="165"/>
    </row>
    <row r="560" spans="1:16" ht="12.5">
      <c r="A560" s="204"/>
      <c r="B560" s="205"/>
      <c r="C560" s="201"/>
      <c r="D560" s="201"/>
      <c r="E560" s="201" t="str">
        <f t="shared" si="1"/>
        <v/>
      </c>
      <c r="F560" s="60" t="str">
        <f t="shared" si="19"/>
        <v/>
      </c>
      <c r="G560" s="170" t="str">
        <f t="shared" si="20"/>
        <v/>
      </c>
      <c r="H560" s="206"/>
      <c r="I560" s="173"/>
      <c r="J560" s="178"/>
      <c r="K560" s="178"/>
      <c r="L560" s="165"/>
      <c r="M560" s="173"/>
      <c r="N560" s="178"/>
      <c r="O560" s="173"/>
      <c r="P560" s="165"/>
    </row>
    <row r="561" spans="1:16" ht="12.5">
      <c r="A561" s="204"/>
      <c r="B561" s="205"/>
      <c r="C561" s="201"/>
      <c r="D561" s="201"/>
      <c r="E561" s="201" t="str">
        <f t="shared" si="1"/>
        <v/>
      </c>
      <c r="F561" s="60" t="str">
        <f t="shared" si="19"/>
        <v/>
      </c>
      <c r="G561" s="170" t="str">
        <f t="shared" si="20"/>
        <v/>
      </c>
      <c r="H561" s="206"/>
      <c r="I561" s="173"/>
      <c r="J561" s="178"/>
      <c r="K561" s="178"/>
      <c r="L561" s="165"/>
      <c r="M561" s="173"/>
      <c r="N561" s="178"/>
      <c r="O561" s="173"/>
      <c r="P561" s="165"/>
    </row>
    <row r="562" spans="1:16" ht="12.5">
      <c r="A562" s="204"/>
      <c r="B562" s="205"/>
      <c r="C562" s="201"/>
      <c r="D562" s="201"/>
      <c r="E562" s="201" t="str">
        <f t="shared" si="1"/>
        <v/>
      </c>
      <c r="F562" s="60" t="str">
        <f t="shared" si="19"/>
        <v/>
      </c>
      <c r="G562" s="170" t="str">
        <f t="shared" si="20"/>
        <v/>
      </c>
      <c r="H562" s="206"/>
      <c r="I562" s="173"/>
      <c r="J562" s="178"/>
      <c r="K562" s="178"/>
      <c r="L562" s="165"/>
      <c r="M562" s="173"/>
      <c r="N562" s="178"/>
      <c r="O562" s="173"/>
      <c r="P562" s="165"/>
    </row>
    <row r="563" spans="1:16" ht="12.5">
      <c r="A563" s="204"/>
      <c r="B563" s="205"/>
      <c r="C563" s="201"/>
      <c r="D563" s="201"/>
      <c r="E563" s="201" t="str">
        <f t="shared" si="1"/>
        <v/>
      </c>
      <c r="F563" s="60" t="str">
        <f t="shared" si="19"/>
        <v/>
      </c>
      <c r="G563" s="170" t="str">
        <f t="shared" si="20"/>
        <v/>
      </c>
      <c r="H563" s="206"/>
      <c r="I563" s="173"/>
      <c r="J563" s="178"/>
      <c r="K563" s="178"/>
      <c r="L563" s="165"/>
      <c r="M563" s="173"/>
      <c r="N563" s="178"/>
      <c r="O563" s="173"/>
      <c r="P563" s="165"/>
    </row>
    <row r="564" spans="1:16" ht="12.5">
      <c r="A564" s="204"/>
      <c r="B564" s="205"/>
      <c r="C564" s="201"/>
      <c r="D564" s="201"/>
      <c r="E564" s="201" t="str">
        <f t="shared" si="1"/>
        <v/>
      </c>
      <c r="F564" s="60" t="str">
        <f t="shared" si="19"/>
        <v/>
      </c>
      <c r="G564" s="170" t="str">
        <f t="shared" si="20"/>
        <v/>
      </c>
      <c r="H564" s="206"/>
      <c r="I564" s="173"/>
      <c r="J564" s="178"/>
      <c r="K564" s="178"/>
      <c r="L564" s="165"/>
      <c r="M564" s="173"/>
      <c r="N564" s="178"/>
      <c r="O564" s="173"/>
      <c r="P564" s="165"/>
    </row>
    <row r="565" spans="1:16" ht="12.5">
      <c r="A565" s="204"/>
      <c r="B565" s="205"/>
      <c r="C565" s="201"/>
      <c r="D565" s="201"/>
      <c r="E565" s="201" t="str">
        <f t="shared" si="1"/>
        <v/>
      </c>
      <c r="F565" s="60" t="str">
        <f t="shared" si="19"/>
        <v/>
      </c>
      <c r="G565" s="170" t="str">
        <f t="shared" si="20"/>
        <v/>
      </c>
      <c r="H565" s="206"/>
      <c r="I565" s="173"/>
      <c r="J565" s="178"/>
      <c r="K565" s="178"/>
      <c r="L565" s="165"/>
      <c r="M565" s="173"/>
      <c r="N565" s="178"/>
      <c r="O565" s="173"/>
      <c r="P565" s="165"/>
    </row>
    <row r="566" spans="1:16" ht="12.5">
      <c r="A566" s="204"/>
      <c r="B566" s="205"/>
      <c r="C566" s="201"/>
      <c r="D566" s="201"/>
      <c r="E566" s="201" t="str">
        <f t="shared" si="1"/>
        <v/>
      </c>
      <c r="F566" s="60" t="str">
        <f t="shared" si="19"/>
        <v/>
      </c>
      <c r="G566" s="170" t="str">
        <f t="shared" si="20"/>
        <v/>
      </c>
      <c r="H566" s="206"/>
      <c r="I566" s="173"/>
      <c r="J566" s="178"/>
      <c r="K566" s="178"/>
      <c r="L566" s="165"/>
      <c r="M566" s="173"/>
      <c r="N566" s="178"/>
      <c r="O566" s="173"/>
      <c r="P566" s="165"/>
    </row>
    <row r="567" spans="1:16" ht="12.5">
      <c r="A567" s="204"/>
      <c r="B567" s="205"/>
      <c r="C567" s="201"/>
      <c r="D567" s="201"/>
      <c r="E567" s="201" t="str">
        <f t="shared" si="1"/>
        <v/>
      </c>
      <c r="F567" s="60" t="str">
        <f t="shared" si="19"/>
        <v/>
      </c>
      <c r="G567" s="170" t="str">
        <f t="shared" si="20"/>
        <v/>
      </c>
      <c r="H567" s="206"/>
      <c r="I567" s="173"/>
      <c r="J567" s="178"/>
      <c r="K567" s="178"/>
      <c r="L567" s="165"/>
      <c r="M567" s="173"/>
      <c r="N567" s="178"/>
      <c r="O567" s="173"/>
      <c r="P567" s="165"/>
    </row>
    <row r="568" spans="1:16" ht="12.5">
      <c r="A568" s="204"/>
      <c r="B568" s="205"/>
      <c r="C568" s="201"/>
      <c r="D568" s="201"/>
      <c r="E568" s="201" t="str">
        <f t="shared" si="1"/>
        <v/>
      </c>
      <c r="F568" s="60" t="str">
        <f t="shared" si="19"/>
        <v/>
      </c>
      <c r="G568" s="170" t="str">
        <f t="shared" si="20"/>
        <v/>
      </c>
      <c r="H568" s="206"/>
      <c r="I568" s="173"/>
      <c r="J568" s="178"/>
      <c r="K568" s="178"/>
      <c r="L568" s="165"/>
      <c r="M568" s="173"/>
      <c r="N568" s="178"/>
      <c r="O568" s="173"/>
      <c r="P568" s="165"/>
    </row>
    <row r="569" spans="1:16" ht="12.5">
      <c r="A569" s="204"/>
      <c r="B569" s="205"/>
      <c r="C569" s="201"/>
      <c r="D569" s="201"/>
      <c r="E569" s="201" t="str">
        <f t="shared" si="1"/>
        <v/>
      </c>
      <c r="F569" s="60" t="str">
        <f t="shared" si="19"/>
        <v/>
      </c>
      <c r="G569" s="170" t="str">
        <f t="shared" si="20"/>
        <v/>
      </c>
      <c r="H569" s="206"/>
      <c r="I569" s="173"/>
      <c r="J569" s="178"/>
      <c r="K569" s="178"/>
      <c r="L569" s="165"/>
      <c r="M569" s="173"/>
      <c r="N569" s="178"/>
      <c r="O569" s="173"/>
      <c r="P569" s="165"/>
    </row>
    <row r="570" spans="1:16" ht="12.5">
      <c r="A570" s="204"/>
      <c r="B570" s="205"/>
      <c r="C570" s="201"/>
      <c r="D570" s="201"/>
      <c r="E570" s="201" t="str">
        <f t="shared" si="1"/>
        <v/>
      </c>
      <c r="F570" s="60" t="str">
        <f t="shared" si="19"/>
        <v/>
      </c>
      <c r="G570" s="170" t="str">
        <f t="shared" si="20"/>
        <v/>
      </c>
      <c r="H570" s="206"/>
      <c r="I570" s="173"/>
      <c r="J570" s="178"/>
      <c r="K570" s="178"/>
      <c r="L570" s="165"/>
      <c r="M570" s="173"/>
      <c r="N570" s="178"/>
      <c r="O570" s="173"/>
      <c r="P570" s="165"/>
    </row>
    <row r="571" spans="1:16" ht="12.5">
      <c r="A571" s="204"/>
      <c r="B571" s="205"/>
      <c r="C571" s="201"/>
      <c r="D571" s="201"/>
      <c r="E571" s="201" t="str">
        <f t="shared" si="1"/>
        <v/>
      </c>
      <c r="F571" s="60" t="str">
        <f t="shared" si="19"/>
        <v/>
      </c>
      <c r="G571" s="170" t="str">
        <f t="shared" si="20"/>
        <v/>
      </c>
      <c r="H571" s="206"/>
      <c r="I571" s="173"/>
      <c r="J571" s="178"/>
      <c r="K571" s="178"/>
      <c r="L571" s="165"/>
      <c r="M571" s="173"/>
      <c r="N571" s="178"/>
      <c r="O571" s="173"/>
      <c r="P571" s="165"/>
    </row>
    <row r="572" spans="1:16" ht="12.5">
      <c r="A572" s="204"/>
      <c r="B572" s="205"/>
      <c r="C572" s="201"/>
      <c r="D572" s="201"/>
      <c r="E572" s="201" t="str">
        <f t="shared" si="1"/>
        <v/>
      </c>
      <c r="F572" s="60" t="str">
        <f t="shared" si="19"/>
        <v/>
      </c>
      <c r="G572" s="170" t="str">
        <f t="shared" si="20"/>
        <v/>
      </c>
      <c r="H572" s="206"/>
      <c r="I572" s="173"/>
      <c r="J572" s="178"/>
      <c r="K572" s="178"/>
      <c r="L572" s="165"/>
      <c r="M572" s="173"/>
      <c r="N572" s="178"/>
      <c r="O572" s="173"/>
      <c r="P572" s="165"/>
    </row>
    <row r="573" spans="1:16" ht="12.5">
      <c r="A573" s="204"/>
      <c r="B573" s="205"/>
      <c r="C573" s="201"/>
      <c r="D573" s="201"/>
      <c r="E573" s="201" t="str">
        <f t="shared" si="1"/>
        <v/>
      </c>
      <c r="F573" s="60" t="str">
        <f t="shared" si="19"/>
        <v/>
      </c>
      <c r="G573" s="170" t="str">
        <f t="shared" si="20"/>
        <v/>
      </c>
      <c r="H573" s="206"/>
      <c r="I573" s="173"/>
      <c r="J573" s="178"/>
      <c r="K573" s="178"/>
      <c r="L573" s="165"/>
      <c r="M573" s="173"/>
      <c r="N573" s="178"/>
      <c r="O573" s="173"/>
      <c r="P573" s="165"/>
    </row>
    <row r="574" spans="1:16" ht="12.5">
      <c r="A574" s="204"/>
      <c r="B574" s="205"/>
      <c r="C574" s="201"/>
      <c r="D574" s="201"/>
      <c r="E574" s="201" t="str">
        <f t="shared" si="1"/>
        <v/>
      </c>
      <c r="F574" s="60" t="str">
        <f t="shared" si="19"/>
        <v/>
      </c>
      <c r="G574" s="170" t="str">
        <f t="shared" si="20"/>
        <v/>
      </c>
      <c r="H574" s="206"/>
      <c r="I574" s="173"/>
      <c r="J574" s="178"/>
      <c r="K574" s="178"/>
      <c r="L574" s="165"/>
      <c r="M574" s="173"/>
      <c r="N574" s="178"/>
      <c r="O574" s="173"/>
      <c r="P574" s="165"/>
    </row>
    <row r="575" spans="1:16" ht="12.5">
      <c r="A575" s="204"/>
      <c r="B575" s="205"/>
      <c r="C575" s="201"/>
      <c r="D575" s="201"/>
      <c r="E575" s="201" t="str">
        <f t="shared" si="1"/>
        <v/>
      </c>
      <c r="F575" s="60" t="str">
        <f t="shared" si="19"/>
        <v/>
      </c>
      <c r="G575" s="170" t="str">
        <f t="shared" si="20"/>
        <v/>
      </c>
      <c r="H575" s="206"/>
      <c r="I575" s="173"/>
      <c r="J575" s="178"/>
      <c r="K575" s="178"/>
      <c r="L575" s="165"/>
      <c r="M575" s="173"/>
      <c r="N575" s="178"/>
      <c r="O575" s="173"/>
      <c r="P575" s="165"/>
    </row>
    <row r="576" spans="1:16" ht="12.5">
      <c r="A576" s="204"/>
      <c r="B576" s="205"/>
      <c r="C576" s="201"/>
      <c r="D576" s="201"/>
      <c r="E576" s="201" t="str">
        <f t="shared" si="1"/>
        <v/>
      </c>
      <c r="F576" s="60" t="str">
        <f t="shared" si="19"/>
        <v/>
      </c>
      <c r="G576" s="170" t="str">
        <f t="shared" si="20"/>
        <v/>
      </c>
      <c r="H576" s="206"/>
      <c r="I576" s="173"/>
      <c r="J576" s="178"/>
      <c r="K576" s="178"/>
      <c r="L576" s="165"/>
      <c r="M576" s="173"/>
      <c r="N576" s="178"/>
      <c r="O576" s="173"/>
      <c r="P576" s="165"/>
    </row>
    <row r="577" spans="1:16" ht="12.5">
      <c r="A577" s="204"/>
      <c r="B577" s="205"/>
      <c r="C577" s="201"/>
      <c r="D577" s="201"/>
      <c r="E577" s="201" t="str">
        <f t="shared" si="1"/>
        <v/>
      </c>
      <c r="F577" s="60" t="str">
        <f t="shared" si="19"/>
        <v/>
      </c>
      <c r="G577" s="170" t="str">
        <f t="shared" si="20"/>
        <v/>
      </c>
      <c r="H577" s="206"/>
      <c r="I577" s="173"/>
      <c r="J577" s="178"/>
      <c r="K577" s="178"/>
      <c r="L577" s="165"/>
      <c r="M577" s="173"/>
      <c r="N577" s="178"/>
      <c r="O577" s="173"/>
      <c r="P577" s="165"/>
    </row>
    <row r="578" spans="1:16" ht="12.5">
      <c r="A578" s="204"/>
      <c r="B578" s="205"/>
      <c r="C578" s="201"/>
      <c r="D578" s="201"/>
      <c r="E578" s="201" t="str">
        <f t="shared" si="1"/>
        <v/>
      </c>
      <c r="F578" s="60" t="str">
        <f t="shared" si="19"/>
        <v/>
      </c>
      <c r="G578" s="170" t="str">
        <f t="shared" si="20"/>
        <v/>
      </c>
      <c r="H578" s="206"/>
      <c r="I578" s="173"/>
      <c r="J578" s="178"/>
      <c r="K578" s="178"/>
      <c r="L578" s="165"/>
      <c r="M578" s="173"/>
      <c r="N578" s="178"/>
      <c r="O578" s="173"/>
      <c r="P578" s="165"/>
    </row>
    <row r="579" spans="1:16" ht="12.5">
      <c r="A579" s="204"/>
      <c r="B579" s="205"/>
      <c r="C579" s="201"/>
      <c r="D579" s="201"/>
      <c r="E579" s="201" t="str">
        <f t="shared" si="1"/>
        <v/>
      </c>
      <c r="F579" s="60" t="str">
        <f t="shared" si="19"/>
        <v/>
      </c>
      <c r="G579" s="170" t="str">
        <f t="shared" si="20"/>
        <v/>
      </c>
      <c r="H579" s="206"/>
      <c r="I579" s="173"/>
      <c r="J579" s="178"/>
      <c r="K579" s="178"/>
      <c r="L579" s="165"/>
      <c r="M579" s="173"/>
      <c r="N579" s="178"/>
      <c r="O579" s="173"/>
      <c r="P579" s="165"/>
    </row>
    <row r="580" spans="1:16" ht="12.5">
      <c r="A580" s="204"/>
      <c r="B580" s="205"/>
      <c r="C580" s="201"/>
      <c r="D580" s="201"/>
      <c r="E580" s="201" t="str">
        <f t="shared" si="1"/>
        <v/>
      </c>
      <c r="F580" s="60" t="str">
        <f t="shared" si="19"/>
        <v/>
      </c>
      <c r="G580" s="170" t="str">
        <f t="shared" si="20"/>
        <v/>
      </c>
      <c r="H580" s="206"/>
      <c r="I580" s="173"/>
      <c r="J580" s="178"/>
      <c r="K580" s="178"/>
      <c r="L580" s="165"/>
      <c r="M580" s="173"/>
      <c r="N580" s="178"/>
      <c r="O580" s="173"/>
      <c r="P580" s="165"/>
    </row>
    <row r="581" spans="1:16" ht="12.5">
      <c r="A581" s="204"/>
      <c r="B581" s="205"/>
      <c r="C581" s="201"/>
      <c r="D581" s="201"/>
      <c r="E581" s="201" t="str">
        <f t="shared" si="1"/>
        <v/>
      </c>
      <c r="F581" s="60" t="str">
        <f t="shared" si="19"/>
        <v/>
      </c>
      <c r="G581" s="170" t="str">
        <f t="shared" si="20"/>
        <v/>
      </c>
      <c r="H581" s="206"/>
      <c r="I581" s="173"/>
      <c r="J581" s="178"/>
      <c r="K581" s="178"/>
      <c r="L581" s="165"/>
      <c r="M581" s="173"/>
      <c r="N581" s="178"/>
      <c r="O581" s="173"/>
      <c r="P581" s="165"/>
    </row>
    <row r="582" spans="1:16" ht="12.5">
      <c r="A582" s="204"/>
      <c r="B582" s="205"/>
      <c r="C582" s="201"/>
      <c r="D582" s="201"/>
      <c r="E582" s="201" t="str">
        <f t="shared" si="1"/>
        <v/>
      </c>
      <c r="F582" s="60" t="str">
        <f t="shared" si="19"/>
        <v/>
      </c>
      <c r="G582" s="170" t="str">
        <f t="shared" si="20"/>
        <v/>
      </c>
      <c r="H582" s="206"/>
      <c r="I582" s="173"/>
      <c r="J582" s="178"/>
      <c r="K582" s="178"/>
      <c r="L582" s="165"/>
      <c r="M582" s="173"/>
      <c r="N582" s="178"/>
      <c r="O582" s="173"/>
      <c r="P582" s="165"/>
    </row>
    <row r="583" spans="1:16" ht="12.5">
      <c r="A583" s="204"/>
      <c r="B583" s="205"/>
      <c r="C583" s="201"/>
      <c r="D583" s="201"/>
      <c r="E583" s="201" t="str">
        <f t="shared" si="1"/>
        <v/>
      </c>
      <c r="F583" s="60" t="str">
        <f t="shared" ref="F583:F646" si="21">IF(NOT(ISBLANK($K583)),itemClassificationScheme,"")</f>
        <v/>
      </c>
      <c r="G583" s="170" t="str">
        <f t="shared" ref="G583:G646" si="22">IF(NOT(ISBLANK($P583)),currency,"")</f>
        <v/>
      </c>
      <c r="H583" s="206"/>
      <c r="I583" s="173"/>
      <c r="J583" s="178"/>
      <c r="K583" s="178"/>
      <c r="L583" s="165"/>
      <c r="M583" s="173"/>
      <c r="N583" s="178"/>
      <c r="O583" s="173"/>
      <c r="P583" s="165"/>
    </row>
    <row r="584" spans="1:16" ht="12.5">
      <c r="A584" s="204"/>
      <c r="B584" s="205"/>
      <c r="C584" s="201"/>
      <c r="D584" s="201"/>
      <c r="E584" s="201" t="str">
        <f t="shared" si="1"/>
        <v/>
      </c>
      <c r="F584" s="60" t="str">
        <f t="shared" si="21"/>
        <v/>
      </c>
      <c r="G584" s="170" t="str">
        <f t="shared" si="22"/>
        <v/>
      </c>
      <c r="H584" s="206"/>
      <c r="I584" s="173"/>
      <c r="J584" s="178"/>
      <c r="K584" s="178"/>
      <c r="L584" s="165"/>
      <c r="M584" s="173"/>
      <c r="N584" s="178"/>
      <c r="O584" s="173"/>
      <c r="P584" s="165"/>
    </row>
    <row r="585" spans="1:16" ht="12.5">
      <c r="A585" s="204"/>
      <c r="B585" s="205"/>
      <c r="C585" s="201"/>
      <c r="D585" s="201"/>
      <c r="E585" s="201" t="str">
        <f t="shared" si="1"/>
        <v/>
      </c>
      <c r="F585" s="60" t="str">
        <f t="shared" si="21"/>
        <v/>
      </c>
      <c r="G585" s="170" t="str">
        <f t="shared" si="22"/>
        <v/>
      </c>
      <c r="H585" s="206"/>
      <c r="I585" s="173"/>
      <c r="J585" s="178"/>
      <c r="K585" s="178"/>
      <c r="L585" s="165"/>
      <c r="M585" s="173"/>
      <c r="N585" s="178"/>
      <c r="O585" s="173"/>
      <c r="P585" s="165"/>
    </row>
    <row r="586" spans="1:16" ht="12.5">
      <c r="A586" s="204"/>
      <c r="B586" s="205"/>
      <c r="C586" s="201"/>
      <c r="D586" s="201"/>
      <c r="E586" s="201" t="str">
        <f t="shared" si="1"/>
        <v/>
      </c>
      <c r="F586" s="60" t="str">
        <f t="shared" si="21"/>
        <v/>
      </c>
      <c r="G586" s="170" t="str">
        <f t="shared" si="22"/>
        <v/>
      </c>
      <c r="H586" s="206"/>
      <c r="I586" s="173"/>
      <c r="J586" s="178"/>
      <c r="K586" s="178"/>
      <c r="L586" s="165"/>
      <c r="M586" s="173"/>
      <c r="N586" s="178"/>
      <c r="O586" s="173"/>
      <c r="P586" s="165"/>
    </row>
    <row r="587" spans="1:16" ht="12.5">
      <c r="A587" s="204"/>
      <c r="B587" s="205"/>
      <c r="C587" s="201"/>
      <c r="D587" s="201"/>
      <c r="E587" s="201" t="str">
        <f t="shared" si="1"/>
        <v/>
      </c>
      <c r="F587" s="60" t="str">
        <f t="shared" si="21"/>
        <v/>
      </c>
      <c r="G587" s="170" t="str">
        <f t="shared" si="22"/>
        <v/>
      </c>
      <c r="H587" s="206"/>
      <c r="I587" s="173"/>
      <c r="J587" s="178"/>
      <c r="K587" s="178"/>
      <c r="L587" s="165"/>
      <c r="M587" s="173"/>
      <c r="N587" s="178"/>
      <c r="O587" s="173"/>
      <c r="P587" s="165"/>
    </row>
    <row r="588" spans="1:16" ht="12.5">
      <c r="A588" s="204"/>
      <c r="B588" s="205"/>
      <c r="C588" s="201"/>
      <c r="D588" s="201"/>
      <c r="E588" s="201" t="str">
        <f t="shared" si="1"/>
        <v/>
      </c>
      <c r="F588" s="60" t="str">
        <f t="shared" si="21"/>
        <v/>
      </c>
      <c r="G588" s="170" t="str">
        <f t="shared" si="22"/>
        <v/>
      </c>
      <c r="H588" s="206"/>
      <c r="I588" s="173"/>
      <c r="J588" s="178"/>
      <c r="K588" s="178"/>
      <c r="L588" s="165"/>
      <c r="M588" s="173"/>
      <c r="N588" s="178"/>
      <c r="O588" s="173"/>
      <c r="P588" s="165"/>
    </row>
    <row r="589" spans="1:16" ht="12.5">
      <c r="A589" s="204"/>
      <c r="B589" s="205"/>
      <c r="C589" s="201"/>
      <c r="D589" s="201"/>
      <c r="E589" s="201" t="str">
        <f t="shared" si="1"/>
        <v/>
      </c>
      <c r="F589" s="60" t="str">
        <f t="shared" si="21"/>
        <v/>
      </c>
      <c r="G589" s="170" t="str">
        <f t="shared" si="22"/>
        <v/>
      </c>
      <c r="H589" s="206"/>
      <c r="I589" s="173"/>
      <c r="J589" s="178"/>
      <c r="K589" s="178"/>
      <c r="L589" s="165"/>
      <c r="M589" s="173"/>
      <c r="N589" s="178"/>
      <c r="O589" s="173"/>
      <c r="P589" s="165"/>
    </row>
    <row r="590" spans="1:16" ht="12.5">
      <c r="A590" s="204"/>
      <c r="B590" s="205"/>
      <c r="C590" s="201"/>
      <c r="D590" s="201"/>
      <c r="E590" s="201" t="str">
        <f t="shared" si="1"/>
        <v/>
      </c>
      <c r="F590" s="60" t="str">
        <f t="shared" si="21"/>
        <v/>
      </c>
      <c r="G590" s="170" t="str">
        <f t="shared" si="22"/>
        <v/>
      </c>
      <c r="H590" s="206"/>
      <c r="I590" s="173"/>
      <c r="J590" s="178"/>
      <c r="K590" s="178"/>
      <c r="L590" s="165"/>
      <c r="M590" s="173"/>
      <c r="N590" s="178"/>
      <c r="O590" s="173"/>
      <c r="P590" s="165"/>
    </row>
    <row r="591" spans="1:16" ht="12.5">
      <c r="A591" s="204"/>
      <c r="B591" s="205"/>
      <c r="C591" s="201"/>
      <c r="D591" s="201"/>
      <c r="E591" s="201" t="str">
        <f t="shared" si="1"/>
        <v/>
      </c>
      <c r="F591" s="60" t="str">
        <f t="shared" si="21"/>
        <v/>
      </c>
      <c r="G591" s="170" t="str">
        <f t="shared" si="22"/>
        <v/>
      </c>
      <c r="H591" s="206"/>
      <c r="I591" s="173"/>
      <c r="J591" s="178"/>
      <c r="K591" s="178"/>
      <c r="L591" s="165"/>
      <c r="M591" s="173"/>
      <c r="N591" s="178"/>
      <c r="O591" s="173"/>
      <c r="P591" s="165"/>
    </row>
    <row r="592" spans="1:16" ht="12.5">
      <c r="A592" s="204"/>
      <c r="B592" s="205"/>
      <c r="C592" s="201"/>
      <c r="D592" s="201"/>
      <c r="E592" s="201" t="str">
        <f t="shared" si="1"/>
        <v/>
      </c>
      <c r="F592" s="60" t="str">
        <f t="shared" si="21"/>
        <v/>
      </c>
      <c r="G592" s="170" t="str">
        <f t="shared" si="22"/>
        <v/>
      </c>
      <c r="H592" s="206"/>
      <c r="I592" s="173"/>
      <c r="J592" s="178"/>
      <c r="K592" s="178"/>
      <c r="L592" s="165"/>
      <c r="M592" s="173"/>
      <c r="N592" s="178"/>
      <c r="O592" s="173"/>
      <c r="P592" s="165"/>
    </row>
    <row r="593" spans="1:16" ht="12.5">
      <c r="A593" s="204"/>
      <c r="B593" s="205"/>
      <c r="C593" s="201"/>
      <c r="D593" s="201"/>
      <c r="E593" s="201" t="str">
        <f t="shared" si="1"/>
        <v/>
      </c>
      <c r="F593" s="60" t="str">
        <f t="shared" si="21"/>
        <v/>
      </c>
      <c r="G593" s="170" t="str">
        <f t="shared" si="22"/>
        <v/>
      </c>
      <c r="H593" s="206"/>
      <c r="I593" s="173"/>
      <c r="J593" s="178"/>
      <c r="K593" s="178"/>
      <c r="L593" s="165"/>
      <c r="M593" s="173"/>
      <c r="N593" s="178"/>
      <c r="O593" s="173"/>
      <c r="P593" s="165"/>
    </row>
    <row r="594" spans="1:16" ht="12.5">
      <c r="A594" s="204"/>
      <c r="B594" s="205"/>
      <c r="C594" s="201"/>
      <c r="D594" s="201"/>
      <c r="E594" s="201" t="str">
        <f t="shared" si="1"/>
        <v/>
      </c>
      <c r="F594" s="60" t="str">
        <f t="shared" si="21"/>
        <v/>
      </c>
      <c r="G594" s="170" t="str">
        <f t="shared" si="22"/>
        <v/>
      </c>
      <c r="H594" s="206"/>
      <c r="I594" s="173"/>
      <c r="J594" s="178"/>
      <c r="K594" s="178"/>
      <c r="L594" s="165"/>
      <c r="M594" s="173"/>
      <c r="N594" s="178"/>
      <c r="O594" s="173"/>
      <c r="P594" s="165"/>
    </row>
    <row r="595" spans="1:16" ht="12.5">
      <c r="A595" s="204"/>
      <c r="B595" s="205"/>
      <c r="C595" s="201"/>
      <c r="D595" s="201"/>
      <c r="E595" s="201" t="str">
        <f t="shared" si="1"/>
        <v/>
      </c>
      <c r="F595" s="60" t="str">
        <f t="shared" si="21"/>
        <v/>
      </c>
      <c r="G595" s="170" t="str">
        <f t="shared" si="22"/>
        <v/>
      </c>
      <c r="H595" s="206"/>
      <c r="I595" s="173"/>
      <c r="J595" s="178"/>
      <c r="K595" s="178"/>
      <c r="L595" s="165"/>
      <c r="M595" s="173"/>
      <c r="N595" s="178"/>
      <c r="O595" s="173"/>
      <c r="P595" s="165"/>
    </row>
    <row r="596" spans="1:16" ht="12.5">
      <c r="A596" s="204"/>
      <c r="B596" s="205"/>
      <c r="C596" s="201"/>
      <c r="D596" s="201"/>
      <c r="E596" s="201" t="str">
        <f t="shared" si="1"/>
        <v/>
      </c>
      <c r="F596" s="60" t="str">
        <f t="shared" si="21"/>
        <v/>
      </c>
      <c r="G596" s="170" t="str">
        <f t="shared" si="22"/>
        <v/>
      </c>
      <c r="H596" s="206"/>
      <c r="I596" s="173"/>
      <c r="J596" s="178"/>
      <c r="K596" s="178"/>
      <c r="L596" s="165"/>
      <c r="M596" s="173"/>
      <c r="N596" s="178"/>
      <c r="O596" s="173"/>
      <c r="P596" s="165"/>
    </row>
    <row r="597" spans="1:16" ht="12.5">
      <c r="A597" s="204"/>
      <c r="B597" s="205"/>
      <c r="C597" s="201"/>
      <c r="D597" s="201"/>
      <c r="E597" s="201" t="str">
        <f t="shared" si="1"/>
        <v/>
      </c>
      <c r="F597" s="60" t="str">
        <f t="shared" si="21"/>
        <v/>
      </c>
      <c r="G597" s="170" t="str">
        <f t="shared" si="22"/>
        <v/>
      </c>
      <c r="H597" s="206"/>
      <c r="I597" s="173"/>
      <c r="J597" s="178"/>
      <c r="K597" s="178"/>
      <c r="L597" s="165"/>
      <c r="M597" s="173"/>
      <c r="N597" s="178"/>
      <c r="O597" s="173"/>
      <c r="P597" s="165"/>
    </row>
    <row r="598" spans="1:16" ht="12.5">
      <c r="A598" s="204"/>
      <c r="B598" s="205"/>
      <c r="C598" s="201"/>
      <c r="D598" s="201"/>
      <c r="E598" s="201" t="str">
        <f t="shared" si="1"/>
        <v/>
      </c>
      <c r="F598" s="60" t="str">
        <f t="shared" si="21"/>
        <v/>
      </c>
      <c r="G598" s="170" t="str">
        <f t="shared" si="22"/>
        <v/>
      </c>
      <c r="H598" s="206"/>
      <c r="I598" s="173"/>
      <c r="J598" s="178"/>
      <c r="K598" s="178"/>
      <c r="L598" s="165"/>
      <c r="M598" s="173"/>
      <c r="N598" s="178"/>
      <c r="O598" s="173"/>
      <c r="P598" s="165"/>
    </row>
    <row r="599" spans="1:16" ht="12.5">
      <c r="A599" s="204"/>
      <c r="B599" s="205"/>
      <c r="C599" s="201"/>
      <c r="D599" s="201"/>
      <c r="E599" s="201" t="str">
        <f t="shared" si="1"/>
        <v/>
      </c>
      <c r="F599" s="60" t="str">
        <f t="shared" si="21"/>
        <v/>
      </c>
      <c r="G599" s="170" t="str">
        <f t="shared" si="22"/>
        <v/>
      </c>
      <c r="H599" s="206"/>
      <c r="I599" s="173"/>
      <c r="J599" s="178"/>
      <c r="K599" s="178"/>
      <c r="L599" s="165"/>
      <c r="M599" s="173"/>
      <c r="N599" s="178"/>
      <c r="O599" s="173"/>
      <c r="P599" s="165"/>
    </row>
    <row r="600" spans="1:16" ht="12.5">
      <c r="A600" s="204"/>
      <c r="B600" s="205"/>
      <c r="C600" s="201"/>
      <c r="D600" s="201"/>
      <c r="E600" s="201" t="str">
        <f t="shared" si="1"/>
        <v/>
      </c>
      <c r="F600" s="60" t="str">
        <f t="shared" si="21"/>
        <v/>
      </c>
      <c r="G600" s="170" t="str">
        <f t="shared" si="22"/>
        <v/>
      </c>
      <c r="H600" s="206"/>
      <c r="I600" s="173"/>
      <c r="J600" s="178"/>
      <c r="K600" s="178"/>
      <c r="L600" s="165"/>
      <c r="M600" s="173"/>
      <c r="N600" s="178"/>
      <c r="O600" s="173"/>
      <c r="P600" s="165"/>
    </row>
    <row r="601" spans="1:16" ht="12.5">
      <c r="A601" s="204"/>
      <c r="B601" s="205"/>
      <c r="C601" s="201"/>
      <c r="D601" s="201"/>
      <c r="E601" s="201" t="str">
        <f t="shared" si="1"/>
        <v/>
      </c>
      <c r="F601" s="60" t="str">
        <f t="shared" si="21"/>
        <v/>
      </c>
      <c r="G601" s="170" t="str">
        <f t="shared" si="22"/>
        <v/>
      </c>
      <c r="H601" s="206"/>
      <c r="I601" s="173"/>
      <c r="J601" s="178"/>
      <c r="K601" s="178"/>
      <c r="L601" s="165"/>
      <c r="M601" s="173"/>
      <c r="N601" s="178"/>
      <c r="O601" s="173"/>
      <c r="P601" s="165"/>
    </row>
    <row r="602" spans="1:16" ht="12.5">
      <c r="A602" s="204"/>
      <c r="B602" s="205"/>
      <c r="C602" s="201"/>
      <c r="D602" s="201"/>
      <c r="E602" s="201" t="str">
        <f t="shared" si="1"/>
        <v/>
      </c>
      <c r="F602" s="60" t="str">
        <f t="shared" si="21"/>
        <v/>
      </c>
      <c r="G602" s="170" t="str">
        <f t="shared" si="22"/>
        <v/>
      </c>
      <c r="H602" s="206"/>
      <c r="I602" s="173"/>
      <c r="J602" s="178"/>
      <c r="K602" s="178"/>
      <c r="L602" s="165"/>
      <c r="M602" s="173"/>
      <c r="N602" s="178"/>
      <c r="O602" s="173"/>
      <c r="P602" s="165"/>
    </row>
    <row r="603" spans="1:16" ht="12.5">
      <c r="A603" s="204"/>
      <c r="B603" s="205"/>
      <c r="C603" s="201"/>
      <c r="D603" s="201"/>
      <c r="E603" s="201" t="str">
        <f t="shared" si="1"/>
        <v/>
      </c>
      <c r="F603" s="60" t="str">
        <f t="shared" si="21"/>
        <v/>
      </c>
      <c r="G603" s="170" t="str">
        <f t="shared" si="22"/>
        <v/>
      </c>
      <c r="H603" s="206"/>
      <c r="I603" s="173"/>
      <c r="J603" s="178"/>
      <c r="K603" s="178"/>
      <c r="L603" s="165"/>
      <c r="M603" s="173"/>
      <c r="N603" s="178"/>
      <c r="O603" s="173"/>
      <c r="P603" s="165"/>
    </row>
    <row r="604" spans="1:16" ht="12.5">
      <c r="A604" s="204"/>
      <c r="B604" s="205"/>
      <c r="C604" s="201"/>
      <c r="D604" s="201"/>
      <c r="E604" s="201" t="str">
        <f t="shared" si="1"/>
        <v/>
      </c>
      <c r="F604" s="60" t="str">
        <f t="shared" si="21"/>
        <v/>
      </c>
      <c r="G604" s="170" t="str">
        <f t="shared" si="22"/>
        <v/>
      </c>
      <c r="H604" s="206"/>
      <c r="I604" s="173"/>
      <c r="J604" s="178"/>
      <c r="K604" s="178"/>
      <c r="L604" s="165"/>
      <c r="M604" s="173"/>
      <c r="N604" s="178"/>
      <c r="O604" s="173"/>
      <c r="P604" s="165"/>
    </row>
    <row r="605" spans="1:16" ht="12.5">
      <c r="A605" s="204"/>
      <c r="B605" s="205"/>
      <c r="C605" s="201"/>
      <c r="D605" s="201"/>
      <c r="E605" s="201" t="str">
        <f t="shared" si="1"/>
        <v/>
      </c>
      <c r="F605" s="60" t="str">
        <f t="shared" si="21"/>
        <v/>
      </c>
      <c r="G605" s="170" t="str">
        <f t="shared" si="22"/>
        <v/>
      </c>
      <c r="H605" s="206"/>
      <c r="I605" s="173"/>
      <c r="J605" s="178"/>
      <c r="K605" s="178"/>
      <c r="L605" s="165"/>
      <c r="M605" s="173"/>
      <c r="N605" s="178"/>
      <c r="O605" s="173"/>
      <c r="P605" s="165"/>
    </row>
    <row r="606" spans="1:16" ht="12.5">
      <c r="A606" s="204"/>
      <c r="B606" s="205"/>
      <c r="C606" s="201"/>
      <c r="D606" s="201"/>
      <c r="E606" s="201" t="str">
        <f t="shared" si="1"/>
        <v/>
      </c>
      <c r="F606" s="60" t="str">
        <f t="shared" si="21"/>
        <v/>
      </c>
      <c r="G606" s="170" t="str">
        <f t="shared" si="22"/>
        <v/>
      </c>
      <c r="H606" s="206"/>
      <c r="I606" s="173"/>
      <c r="J606" s="178"/>
      <c r="K606" s="178"/>
      <c r="L606" s="165"/>
      <c r="M606" s="173"/>
      <c r="N606" s="178"/>
      <c r="O606" s="173"/>
      <c r="P606" s="165"/>
    </row>
    <row r="607" spans="1:16" ht="12.5">
      <c r="A607" s="204"/>
      <c r="B607" s="205"/>
      <c r="C607" s="201"/>
      <c r="D607" s="201"/>
      <c r="E607" s="201" t="str">
        <f t="shared" si="1"/>
        <v/>
      </c>
      <c r="F607" s="60" t="str">
        <f t="shared" si="21"/>
        <v/>
      </c>
      <c r="G607" s="170" t="str">
        <f t="shared" si="22"/>
        <v/>
      </c>
      <c r="H607" s="206"/>
      <c r="I607" s="173"/>
      <c r="J607" s="178"/>
      <c r="K607" s="178"/>
      <c r="L607" s="165"/>
      <c r="M607" s="173"/>
      <c r="N607" s="178"/>
      <c r="O607" s="173"/>
      <c r="P607" s="165"/>
    </row>
    <row r="608" spans="1:16" ht="12.5">
      <c r="A608" s="204"/>
      <c r="B608" s="205"/>
      <c r="C608" s="201"/>
      <c r="D608" s="201"/>
      <c r="E608" s="201" t="str">
        <f t="shared" si="1"/>
        <v/>
      </c>
      <c r="F608" s="60" t="str">
        <f t="shared" si="21"/>
        <v/>
      </c>
      <c r="G608" s="170" t="str">
        <f t="shared" si="22"/>
        <v/>
      </c>
      <c r="H608" s="206"/>
      <c r="I608" s="173"/>
      <c r="J608" s="178"/>
      <c r="K608" s="178"/>
      <c r="L608" s="165"/>
      <c r="M608" s="173"/>
      <c r="N608" s="178"/>
      <c r="O608" s="173"/>
      <c r="P608" s="165"/>
    </row>
    <row r="609" spans="1:16" ht="12.5">
      <c r="A609" s="204"/>
      <c r="B609" s="205"/>
      <c r="C609" s="201"/>
      <c r="D609" s="201"/>
      <c r="E609" s="201" t="str">
        <f t="shared" si="1"/>
        <v/>
      </c>
      <c r="F609" s="60" t="str">
        <f t="shared" si="21"/>
        <v/>
      </c>
      <c r="G609" s="170" t="str">
        <f t="shared" si="22"/>
        <v/>
      </c>
      <c r="H609" s="206"/>
      <c r="I609" s="173"/>
      <c r="J609" s="178"/>
      <c r="K609" s="178"/>
      <c r="L609" s="165"/>
      <c r="M609" s="173"/>
      <c r="N609" s="178"/>
      <c r="O609" s="173"/>
      <c r="P609" s="165"/>
    </row>
    <row r="610" spans="1:16" ht="12.5">
      <c r="A610" s="204"/>
      <c r="B610" s="205"/>
      <c r="C610" s="201"/>
      <c r="D610" s="201"/>
      <c r="E610" s="201" t="str">
        <f t="shared" si="1"/>
        <v/>
      </c>
      <c r="F610" s="60" t="str">
        <f t="shared" si="21"/>
        <v/>
      </c>
      <c r="G610" s="170" t="str">
        <f t="shared" si="22"/>
        <v/>
      </c>
      <c r="H610" s="206"/>
      <c r="I610" s="173"/>
      <c r="J610" s="178"/>
      <c r="K610" s="178"/>
      <c r="L610" s="165"/>
      <c r="M610" s="173"/>
      <c r="N610" s="178"/>
      <c r="O610" s="173"/>
      <c r="P610" s="165"/>
    </row>
    <row r="611" spans="1:16" ht="12.5">
      <c r="A611" s="204"/>
      <c r="B611" s="205"/>
      <c r="C611" s="201"/>
      <c r="D611" s="201"/>
      <c r="E611" s="201" t="str">
        <f t="shared" si="1"/>
        <v/>
      </c>
      <c r="F611" s="60" t="str">
        <f t="shared" si="21"/>
        <v/>
      </c>
      <c r="G611" s="170" t="str">
        <f t="shared" si="22"/>
        <v/>
      </c>
      <c r="H611" s="206"/>
      <c r="I611" s="173"/>
      <c r="J611" s="178"/>
      <c r="K611" s="178"/>
      <c r="L611" s="165"/>
      <c r="M611" s="173"/>
      <c r="N611" s="178"/>
      <c r="O611" s="173"/>
      <c r="P611" s="165"/>
    </row>
    <row r="612" spans="1:16" ht="12.5">
      <c r="A612" s="204"/>
      <c r="B612" s="205"/>
      <c r="C612" s="201"/>
      <c r="D612" s="201"/>
      <c r="E612" s="201" t="str">
        <f t="shared" si="1"/>
        <v/>
      </c>
      <c r="F612" s="60" t="str">
        <f t="shared" si="21"/>
        <v/>
      </c>
      <c r="G612" s="170" t="str">
        <f t="shared" si="22"/>
        <v/>
      </c>
      <c r="H612" s="206"/>
      <c r="I612" s="173"/>
      <c r="J612" s="178"/>
      <c r="K612" s="178"/>
      <c r="L612" s="165"/>
      <c r="M612" s="173"/>
      <c r="N612" s="178"/>
      <c r="O612" s="173"/>
      <c r="P612" s="165"/>
    </row>
    <row r="613" spans="1:16" ht="12.5">
      <c r="A613" s="204"/>
      <c r="B613" s="205"/>
      <c r="C613" s="201"/>
      <c r="D613" s="201"/>
      <c r="E613" s="201" t="str">
        <f t="shared" si="1"/>
        <v/>
      </c>
      <c r="F613" s="60" t="str">
        <f t="shared" si="21"/>
        <v/>
      </c>
      <c r="G613" s="170" t="str">
        <f t="shared" si="22"/>
        <v/>
      </c>
      <c r="H613" s="206"/>
      <c r="I613" s="173"/>
      <c r="J613" s="178"/>
      <c r="K613" s="178"/>
      <c r="L613" s="165"/>
      <c r="M613" s="173"/>
      <c r="N613" s="178"/>
      <c r="O613" s="173"/>
      <c r="P613" s="165"/>
    </row>
    <row r="614" spans="1:16" ht="12.5">
      <c r="A614" s="204"/>
      <c r="B614" s="205"/>
      <c r="C614" s="201"/>
      <c r="D614" s="201"/>
      <c r="E614" s="201" t="str">
        <f t="shared" si="1"/>
        <v/>
      </c>
      <c r="F614" s="60" t="str">
        <f t="shared" si="21"/>
        <v/>
      </c>
      <c r="G614" s="170" t="str">
        <f t="shared" si="22"/>
        <v/>
      </c>
      <c r="H614" s="206"/>
      <c r="I614" s="173"/>
      <c r="J614" s="178"/>
      <c r="K614" s="178"/>
      <c r="L614" s="165"/>
      <c r="M614" s="173"/>
      <c r="N614" s="178"/>
      <c r="O614" s="173"/>
      <c r="P614" s="165"/>
    </row>
    <row r="615" spans="1:16" ht="12.5">
      <c r="A615" s="204"/>
      <c r="B615" s="205"/>
      <c r="C615" s="201"/>
      <c r="D615" s="201"/>
      <c r="E615" s="201" t="str">
        <f t="shared" si="1"/>
        <v/>
      </c>
      <c r="F615" s="60" t="str">
        <f t="shared" si="21"/>
        <v/>
      </c>
      <c r="G615" s="170" t="str">
        <f t="shared" si="22"/>
        <v/>
      </c>
      <c r="H615" s="206"/>
      <c r="I615" s="173"/>
      <c r="J615" s="178"/>
      <c r="K615" s="178"/>
      <c r="L615" s="165"/>
      <c r="M615" s="173"/>
      <c r="N615" s="178"/>
      <c r="O615" s="173"/>
      <c r="P615" s="165"/>
    </row>
    <row r="616" spans="1:16" ht="12.5">
      <c r="A616" s="204"/>
      <c r="B616" s="205"/>
      <c r="C616" s="201"/>
      <c r="D616" s="201"/>
      <c r="E616" s="201" t="str">
        <f t="shared" si="1"/>
        <v/>
      </c>
      <c r="F616" s="60" t="str">
        <f t="shared" si="21"/>
        <v/>
      </c>
      <c r="G616" s="170" t="str">
        <f t="shared" si="22"/>
        <v/>
      </c>
      <c r="H616" s="206"/>
      <c r="I616" s="173"/>
      <c r="J616" s="178"/>
      <c r="K616" s="178"/>
      <c r="L616" s="165"/>
      <c r="M616" s="173"/>
      <c r="N616" s="178"/>
      <c r="O616" s="173"/>
      <c r="P616" s="165"/>
    </row>
    <row r="617" spans="1:16" ht="12.5">
      <c r="A617" s="204"/>
      <c r="B617" s="205"/>
      <c r="C617" s="201"/>
      <c r="D617" s="201"/>
      <c r="E617" s="201" t="str">
        <f t="shared" si="1"/>
        <v/>
      </c>
      <c r="F617" s="60" t="str">
        <f t="shared" si="21"/>
        <v/>
      </c>
      <c r="G617" s="170" t="str">
        <f t="shared" si="22"/>
        <v/>
      </c>
      <c r="H617" s="206"/>
      <c r="I617" s="173"/>
      <c r="J617" s="178"/>
      <c r="K617" s="178"/>
      <c r="L617" s="165"/>
      <c r="M617" s="173"/>
      <c r="N617" s="178"/>
      <c r="O617" s="173"/>
      <c r="P617" s="165"/>
    </row>
    <row r="618" spans="1:16" ht="12.5">
      <c r="A618" s="204"/>
      <c r="B618" s="205"/>
      <c r="C618" s="201"/>
      <c r="D618" s="201"/>
      <c r="E618" s="201" t="str">
        <f t="shared" si="1"/>
        <v/>
      </c>
      <c r="F618" s="60" t="str">
        <f t="shared" si="21"/>
        <v/>
      </c>
      <c r="G618" s="170" t="str">
        <f t="shared" si="22"/>
        <v/>
      </c>
      <c r="H618" s="206"/>
      <c r="I618" s="173"/>
      <c r="J618" s="178"/>
      <c r="K618" s="178"/>
      <c r="L618" s="165"/>
      <c r="M618" s="173"/>
      <c r="N618" s="178"/>
      <c r="O618" s="173"/>
      <c r="P618" s="165"/>
    </row>
    <row r="619" spans="1:16" ht="12.5">
      <c r="A619" s="204"/>
      <c r="B619" s="205"/>
      <c r="C619" s="201"/>
      <c r="D619" s="201"/>
      <c r="E619" s="201" t="str">
        <f t="shared" si="1"/>
        <v/>
      </c>
      <c r="F619" s="60" t="str">
        <f t="shared" si="21"/>
        <v/>
      </c>
      <c r="G619" s="170" t="str">
        <f t="shared" si="22"/>
        <v/>
      </c>
      <c r="H619" s="206"/>
      <c r="I619" s="173"/>
      <c r="J619" s="178"/>
      <c r="K619" s="178"/>
      <c r="L619" s="165"/>
      <c r="M619" s="173"/>
      <c r="N619" s="178"/>
      <c r="O619" s="173"/>
      <c r="P619" s="165"/>
    </row>
    <row r="620" spans="1:16" ht="12.5">
      <c r="A620" s="204"/>
      <c r="B620" s="205"/>
      <c r="C620" s="201"/>
      <c r="D620" s="201"/>
      <c r="E620" s="201" t="str">
        <f t="shared" si="1"/>
        <v/>
      </c>
      <c r="F620" s="60" t="str">
        <f t="shared" si="21"/>
        <v/>
      </c>
      <c r="G620" s="170" t="str">
        <f t="shared" si="22"/>
        <v/>
      </c>
      <c r="H620" s="206"/>
      <c r="I620" s="173"/>
      <c r="J620" s="178"/>
      <c r="K620" s="178"/>
      <c r="L620" s="165"/>
      <c r="M620" s="173"/>
      <c r="N620" s="178"/>
      <c r="O620" s="173"/>
      <c r="P620" s="165"/>
    </row>
    <row r="621" spans="1:16" ht="12.5">
      <c r="A621" s="204"/>
      <c r="B621" s="205"/>
      <c r="C621" s="201"/>
      <c r="D621" s="201"/>
      <c r="E621" s="201" t="str">
        <f t="shared" si="1"/>
        <v/>
      </c>
      <c r="F621" s="60" t="str">
        <f t="shared" si="21"/>
        <v/>
      </c>
      <c r="G621" s="170" t="str">
        <f t="shared" si="22"/>
        <v/>
      </c>
      <c r="H621" s="206"/>
      <c r="I621" s="173"/>
      <c r="J621" s="178"/>
      <c r="K621" s="178"/>
      <c r="L621" s="165"/>
      <c r="M621" s="173"/>
      <c r="N621" s="178"/>
      <c r="O621" s="173"/>
      <c r="P621" s="165"/>
    </row>
    <row r="622" spans="1:16" ht="12.5">
      <c r="A622" s="204"/>
      <c r="B622" s="205"/>
      <c r="C622" s="201"/>
      <c r="D622" s="201"/>
      <c r="E622" s="201" t="str">
        <f t="shared" si="1"/>
        <v/>
      </c>
      <c r="F622" s="60" t="str">
        <f t="shared" si="21"/>
        <v/>
      </c>
      <c r="G622" s="170" t="str">
        <f t="shared" si="22"/>
        <v/>
      </c>
      <c r="H622" s="206"/>
      <c r="I622" s="173"/>
      <c r="J622" s="178"/>
      <c r="K622" s="178"/>
      <c r="L622" s="165"/>
      <c r="M622" s="173"/>
      <c r="N622" s="178"/>
      <c r="O622" s="173"/>
      <c r="P622" s="165"/>
    </row>
    <row r="623" spans="1:16" ht="12.5">
      <c r="A623" s="204"/>
      <c r="B623" s="205"/>
      <c r="C623" s="201"/>
      <c r="D623" s="201"/>
      <c r="E623" s="201" t="str">
        <f t="shared" si="1"/>
        <v/>
      </c>
      <c r="F623" s="60" t="str">
        <f t="shared" si="21"/>
        <v/>
      </c>
      <c r="G623" s="170" t="str">
        <f t="shared" si="22"/>
        <v/>
      </c>
      <c r="H623" s="206"/>
      <c r="I623" s="173"/>
      <c r="J623" s="178"/>
      <c r="K623" s="178"/>
      <c r="L623" s="165"/>
      <c r="M623" s="173"/>
      <c r="N623" s="178"/>
      <c r="O623" s="173"/>
      <c r="P623" s="165"/>
    </row>
    <row r="624" spans="1:16" ht="12.5">
      <c r="A624" s="204"/>
      <c r="B624" s="205"/>
      <c r="C624" s="201"/>
      <c r="D624" s="201"/>
      <c r="E624" s="201" t="str">
        <f t="shared" si="1"/>
        <v/>
      </c>
      <c r="F624" s="60" t="str">
        <f t="shared" si="21"/>
        <v/>
      </c>
      <c r="G624" s="170" t="str">
        <f t="shared" si="22"/>
        <v/>
      </c>
      <c r="H624" s="206"/>
      <c r="I624" s="173"/>
      <c r="J624" s="178"/>
      <c r="K624" s="178"/>
      <c r="L624" s="165"/>
      <c r="M624" s="173"/>
      <c r="N624" s="178"/>
      <c r="O624" s="173"/>
      <c r="P624" s="165"/>
    </row>
    <row r="625" spans="1:16" ht="12.5">
      <c r="A625" s="204"/>
      <c r="B625" s="205"/>
      <c r="C625" s="201"/>
      <c r="D625" s="201"/>
      <c r="E625" s="201" t="str">
        <f t="shared" si="1"/>
        <v/>
      </c>
      <c r="F625" s="60" t="str">
        <f t="shared" si="21"/>
        <v/>
      </c>
      <c r="G625" s="170" t="str">
        <f t="shared" si="22"/>
        <v/>
      </c>
      <c r="H625" s="206"/>
      <c r="I625" s="173"/>
      <c r="J625" s="178"/>
      <c r="K625" s="178"/>
      <c r="L625" s="165"/>
      <c r="M625" s="173"/>
      <c r="N625" s="178"/>
      <c r="O625" s="173"/>
      <c r="P625" s="165"/>
    </row>
    <row r="626" spans="1:16" ht="12.5">
      <c r="A626" s="204"/>
      <c r="B626" s="205"/>
      <c r="C626" s="201"/>
      <c r="D626" s="201"/>
      <c r="E626" s="201" t="str">
        <f t="shared" si="1"/>
        <v/>
      </c>
      <c r="F626" s="60" t="str">
        <f t="shared" si="21"/>
        <v/>
      </c>
      <c r="G626" s="170" t="str">
        <f t="shared" si="22"/>
        <v/>
      </c>
      <c r="H626" s="206"/>
      <c r="I626" s="173"/>
      <c r="J626" s="178"/>
      <c r="K626" s="178"/>
      <c r="L626" s="165"/>
      <c r="M626" s="173"/>
      <c r="N626" s="178"/>
      <c r="O626" s="173"/>
      <c r="P626" s="165"/>
    </row>
    <row r="627" spans="1:16" ht="12.5">
      <c r="A627" s="204"/>
      <c r="B627" s="205"/>
      <c r="C627" s="201"/>
      <c r="D627" s="201"/>
      <c r="E627" s="201" t="str">
        <f t="shared" si="1"/>
        <v/>
      </c>
      <c r="F627" s="60" t="str">
        <f t="shared" si="21"/>
        <v/>
      </c>
      <c r="G627" s="170" t="str">
        <f t="shared" si="22"/>
        <v/>
      </c>
      <c r="H627" s="206"/>
      <c r="I627" s="173"/>
      <c r="J627" s="178"/>
      <c r="K627" s="178"/>
      <c r="L627" s="165"/>
      <c r="M627" s="173"/>
      <c r="N627" s="178"/>
      <c r="O627" s="173"/>
      <c r="P627" s="165"/>
    </row>
    <row r="628" spans="1:16" ht="12.5">
      <c r="A628" s="204"/>
      <c r="B628" s="205"/>
      <c r="C628" s="201"/>
      <c r="D628" s="201"/>
      <c r="E628" s="201" t="str">
        <f t="shared" si="1"/>
        <v/>
      </c>
      <c r="F628" s="60" t="str">
        <f t="shared" si="21"/>
        <v/>
      </c>
      <c r="G628" s="170" t="str">
        <f t="shared" si="22"/>
        <v/>
      </c>
      <c r="H628" s="206"/>
      <c r="I628" s="173"/>
      <c r="J628" s="178"/>
      <c r="K628" s="178"/>
      <c r="L628" s="165"/>
      <c r="M628" s="173"/>
      <c r="N628" s="178"/>
      <c r="O628" s="173"/>
      <c r="P628" s="165"/>
    </row>
    <row r="629" spans="1:16" ht="12.5">
      <c r="A629" s="204"/>
      <c r="B629" s="205"/>
      <c r="C629" s="201"/>
      <c r="D629" s="201"/>
      <c r="E629" s="201" t="str">
        <f t="shared" si="1"/>
        <v/>
      </c>
      <c r="F629" s="60" t="str">
        <f t="shared" si="21"/>
        <v/>
      </c>
      <c r="G629" s="170" t="str">
        <f t="shared" si="22"/>
        <v/>
      </c>
      <c r="H629" s="206"/>
      <c r="I629" s="173"/>
      <c r="J629" s="178"/>
      <c r="K629" s="178"/>
      <c r="L629" s="165"/>
      <c r="M629" s="173"/>
      <c r="N629" s="178"/>
      <c r="O629" s="173"/>
      <c r="P629" s="165"/>
    </row>
    <row r="630" spans="1:16" ht="12.5">
      <c r="A630" s="204"/>
      <c r="B630" s="205"/>
      <c r="C630" s="201"/>
      <c r="D630" s="201"/>
      <c r="E630" s="201" t="str">
        <f t="shared" si="1"/>
        <v/>
      </c>
      <c r="F630" s="60" t="str">
        <f t="shared" si="21"/>
        <v/>
      </c>
      <c r="G630" s="170" t="str">
        <f t="shared" si="22"/>
        <v/>
      </c>
      <c r="H630" s="206"/>
      <c r="I630" s="173"/>
      <c r="J630" s="178"/>
      <c r="K630" s="178"/>
      <c r="L630" s="165"/>
      <c r="M630" s="173"/>
      <c r="N630" s="178"/>
      <c r="O630" s="173"/>
      <c r="P630" s="165"/>
    </row>
    <row r="631" spans="1:16" ht="12.5">
      <c r="A631" s="204"/>
      <c r="B631" s="205"/>
      <c r="C631" s="201"/>
      <c r="D631" s="201"/>
      <c r="E631" s="201" t="str">
        <f t="shared" si="1"/>
        <v/>
      </c>
      <c r="F631" s="60" t="str">
        <f t="shared" si="21"/>
        <v/>
      </c>
      <c r="G631" s="170" t="str">
        <f t="shared" si="22"/>
        <v/>
      </c>
      <c r="H631" s="206"/>
      <c r="I631" s="173"/>
      <c r="J631" s="178"/>
      <c r="K631" s="178"/>
      <c r="L631" s="165"/>
      <c r="M631" s="173"/>
      <c r="N631" s="178"/>
      <c r="O631" s="173"/>
      <c r="P631" s="165"/>
    </row>
    <row r="632" spans="1:16" ht="12.5">
      <c r="A632" s="204"/>
      <c r="B632" s="205"/>
      <c r="C632" s="201"/>
      <c r="D632" s="201"/>
      <c r="E632" s="201" t="str">
        <f t="shared" si="1"/>
        <v/>
      </c>
      <c r="F632" s="60" t="str">
        <f t="shared" si="21"/>
        <v/>
      </c>
      <c r="G632" s="170" t="str">
        <f t="shared" si="22"/>
        <v/>
      </c>
      <c r="H632" s="206"/>
      <c r="I632" s="173"/>
      <c r="J632" s="178"/>
      <c r="K632" s="178"/>
      <c r="L632" s="165"/>
      <c r="M632" s="173"/>
      <c r="N632" s="178"/>
      <c r="O632" s="173"/>
      <c r="P632" s="165"/>
    </row>
    <row r="633" spans="1:16" ht="12.5">
      <c r="A633" s="204"/>
      <c r="B633" s="205"/>
      <c r="C633" s="201"/>
      <c r="D633" s="201"/>
      <c r="E633" s="201" t="str">
        <f t="shared" si="1"/>
        <v/>
      </c>
      <c r="F633" s="60" t="str">
        <f t="shared" si="21"/>
        <v/>
      </c>
      <c r="G633" s="170" t="str">
        <f t="shared" si="22"/>
        <v/>
      </c>
      <c r="H633" s="206"/>
      <c r="I633" s="173"/>
      <c r="J633" s="178"/>
      <c r="K633" s="178"/>
      <c r="L633" s="165"/>
      <c r="M633" s="173"/>
      <c r="N633" s="178"/>
      <c r="O633" s="173"/>
      <c r="P633" s="165"/>
    </row>
    <row r="634" spans="1:16" ht="12.5">
      <c r="A634" s="204"/>
      <c r="B634" s="205"/>
      <c r="C634" s="201"/>
      <c r="D634" s="201"/>
      <c r="E634" s="201" t="str">
        <f t="shared" si="1"/>
        <v/>
      </c>
      <c r="F634" s="60" t="str">
        <f t="shared" si="21"/>
        <v/>
      </c>
      <c r="G634" s="170" t="str">
        <f t="shared" si="22"/>
        <v/>
      </c>
      <c r="H634" s="206"/>
      <c r="I634" s="173"/>
      <c r="J634" s="178"/>
      <c r="K634" s="178"/>
      <c r="L634" s="165"/>
      <c r="M634" s="173"/>
      <c r="N634" s="178"/>
      <c r="O634" s="173"/>
      <c r="P634" s="165"/>
    </row>
    <row r="635" spans="1:16" ht="12.5">
      <c r="A635" s="204"/>
      <c r="B635" s="205"/>
      <c r="C635" s="201"/>
      <c r="D635" s="201"/>
      <c r="E635" s="201" t="str">
        <f t="shared" si="1"/>
        <v/>
      </c>
      <c r="F635" s="60" t="str">
        <f t="shared" si="21"/>
        <v/>
      </c>
      <c r="G635" s="170" t="str">
        <f t="shared" si="22"/>
        <v/>
      </c>
      <c r="H635" s="206"/>
      <c r="I635" s="173"/>
      <c r="J635" s="178"/>
      <c r="K635" s="178"/>
      <c r="L635" s="165"/>
      <c r="M635" s="173"/>
      <c r="N635" s="178"/>
      <c r="O635" s="173"/>
      <c r="P635" s="165"/>
    </row>
    <row r="636" spans="1:16" ht="12.5">
      <c r="A636" s="204"/>
      <c r="B636" s="205"/>
      <c r="C636" s="201"/>
      <c r="D636" s="201"/>
      <c r="E636" s="201" t="str">
        <f t="shared" si="1"/>
        <v/>
      </c>
      <c r="F636" s="60" t="str">
        <f t="shared" si="21"/>
        <v/>
      </c>
      <c r="G636" s="170" t="str">
        <f t="shared" si="22"/>
        <v/>
      </c>
      <c r="H636" s="206"/>
      <c r="I636" s="173"/>
      <c r="J636" s="178"/>
      <c r="K636" s="178"/>
      <c r="L636" s="165"/>
      <c r="M636" s="173"/>
      <c r="N636" s="178"/>
      <c r="O636" s="173"/>
      <c r="P636" s="165"/>
    </row>
    <row r="637" spans="1:16" ht="12.5">
      <c r="A637" s="204"/>
      <c r="B637" s="205"/>
      <c r="C637" s="201"/>
      <c r="D637" s="201"/>
      <c r="E637" s="201" t="str">
        <f t="shared" si="1"/>
        <v/>
      </c>
      <c r="F637" s="60" t="str">
        <f t="shared" si="21"/>
        <v/>
      </c>
      <c r="G637" s="170" t="str">
        <f t="shared" si="22"/>
        <v/>
      </c>
      <c r="H637" s="206"/>
      <c r="I637" s="173"/>
      <c r="J637" s="178"/>
      <c r="K637" s="178"/>
      <c r="L637" s="165"/>
      <c r="M637" s="173"/>
      <c r="N637" s="178"/>
      <c r="O637" s="173"/>
      <c r="P637" s="165"/>
    </row>
    <row r="638" spans="1:16" ht="12.5">
      <c r="A638" s="204"/>
      <c r="B638" s="205"/>
      <c r="C638" s="201"/>
      <c r="D638" s="201"/>
      <c r="E638" s="201" t="str">
        <f t="shared" si="1"/>
        <v/>
      </c>
      <c r="F638" s="60" t="str">
        <f t="shared" si="21"/>
        <v/>
      </c>
      <c r="G638" s="170" t="str">
        <f t="shared" si="22"/>
        <v/>
      </c>
      <c r="H638" s="206"/>
      <c r="I638" s="173"/>
      <c r="J638" s="178"/>
      <c r="K638" s="178"/>
      <c r="L638" s="165"/>
      <c r="M638" s="173"/>
      <c r="N638" s="178"/>
      <c r="O638" s="173"/>
      <c r="P638" s="165"/>
    </row>
    <row r="639" spans="1:16" ht="12.5">
      <c r="A639" s="204"/>
      <c r="B639" s="205"/>
      <c r="C639" s="201"/>
      <c r="D639" s="201"/>
      <c r="E639" s="201" t="str">
        <f t="shared" si="1"/>
        <v/>
      </c>
      <c r="F639" s="60" t="str">
        <f t="shared" si="21"/>
        <v/>
      </c>
      <c r="G639" s="170" t="str">
        <f t="shared" si="22"/>
        <v/>
      </c>
      <c r="H639" s="206"/>
      <c r="I639" s="173"/>
      <c r="J639" s="178"/>
      <c r="K639" s="178"/>
      <c r="L639" s="165"/>
      <c r="M639" s="173"/>
      <c r="N639" s="178"/>
      <c r="O639" s="173"/>
      <c r="P639" s="165"/>
    </row>
    <row r="640" spans="1:16" ht="12.5">
      <c r="A640" s="204"/>
      <c r="B640" s="205"/>
      <c r="C640" s="201"/>
      <c r="D640" s="201"/>
      <c r="E640" s="201" t="str">
        <f t="shared" si="1"/>
        <v/>
      </c>
      <c r="F640" s="60" t="str">
        <f t="shared" si="21"/>
        <v/>
      </c>
      <c r="G640" s="170" t="str">
        <f t="shared" si="22"/>
        <v/>
      </c>
      <c r="H640" s="206"/>
      <c r="I640" s="173"/>
      <c r="J640" s="178"/>
      <c r="K640" s="178"/>
      <c r="L640" s="165"/>
      <c r="M640" s="173"/>
      <c r="N640" s="178"/>
      <c r="O640" s="173"/>
      <c r="P640" s="165"/>
    </row>
    <row r="641" spans="1:16" ht="12.5">
      <c r="A641" s="204"/>
      <c r="B641" s="205"/>
      <c r="C641" s="201"/>
      <c r="D641" s="201"/>
      <c r="E641" s="201" t="str">
        <f t="shared" si="1"/>
        <v/>
      </c>
      <c r="F641" s="60" t="str">
        <f t="shared" si="21"/>
        <v/>
      </c>
      <c r="G641" s="170" t="str">
        <f t="shared" si="22"/>
        <v/>
      </c>
      <c r="H641" s="206"/>
      <c r="I641" s="173"/>
      <c r="J641" s="178"/>
      <c r="K641" s="178"/>
      <c r="L641" s="165"/>
      <c r="M641" s="173"/>
      <c r="N641" s="178"/>
      <c r="O641" s="173"/>
      <c r="P641" s="165"/>
    </row>
    <row r="642" spans="1:16" ht="12.5">
      <c r="A642" s="204"/>
      <c r="B642" s="205"/>
      <c r="C642" s="201"/>
      <c r="D642" s="201"/>
      <c r="E642" s="201" t="str">
        <f t="shared" si="1"/>
        <v/>
      </c>
      <c r="F642" s="60" t="str">
        <f t="shared" si="21"/>
        <v/>
      </c>
      <c r="G642" s="170" t="str">
        <f t="shared" si="22"/>
        <v/>
      </c>
      <c r="H642" s="206"/>
      <c r="I642" s="173"/>
      <c r="J642" s="178"/>
      <c r="K642" s="178"/>
      <c r="L642" s="165"/>
      <c r="M642" s="173"/>
      <c r="N642" s="178"/>
      <c r="O642" s="173"/>
      <c r="P642" s="165"/>
    </row>
    <row r="643" spans="1:16" ht="12.5">
      <c r="A643" s="204"/>
      <c r="B643" s="205"/>
      <c r="C643" s="201"/>
      <c r="D643" s="201"/>
      <c r="E643" s="201" t="str">
        <f t="shared" si="1"/>
        <v/>
      </c>
      <c r="F643" s="60" t="str">
        <f t="shared" si="21"/>
        <v/>
      </c>
      <c r="G643" s="170" t="str">
        <f t="shared" si="22"/>
        <v/>
      </c>
      <c r="H643" s="206"/>
      <c r="I643" s="173"/>
      <c r="J643" s="178"/>
      <c r="K643" s="178"/>
      <c r="L643" s="165"/>
      <c r="M643" s="173"/>
      <c r="N643" s="178"/>
      <c r="O643" s="173"/>
      <c r="P643" s="165"/>
    </row>
    <row r="644" spans="1:16" ht="12.5">
      <c r="A644" s="204"/>
      <c r="B644" s="205"/>
      <c r="C644" s="201"/>
      <c r="D644" s="201"/>
      <c r="E644" s="201" t="str">
        <f t="shared" si="1"/>
        <v/>
      </c>
      <c r="F644" s="60" t="str">
        <f t="shared" si="21"/>
        <v/>
      </c>
      <c r="G644" s="170" t="str">
        <f t="shared" si="22"/>
        <v/>
      </c>
      <c r="H644" s="206"/>
      <c r="I644" s="173"/>
      <c r="J644" s="178"/>
      <c r="K644" s="178"/>
      <c r="L644" s="165"/>
      <c r="M644" s="173"/>
      <c r="N644" s="178"/>
      <c r="O644" s="173"/>
      <c r="P644" s="165"/>
    </row>
    <row r="645" spans="1:16" ht="12.5">
      <c r="A645" s="204"/>
      <c r="B645" s="205"/>
      <c r="C645" s="201"/>
      <c r="D645" s="201"/>
      <c r="E645" s="201" t="str">
        <f t="shared" si="1"/>
        <v/>
      </c>
      <c r="F645" s="60" t="str">
        <f t="shared" si="21"/>
        <v/>
      </c>
      <c r="G645" s="170" t="str">
        <f t="shared" si="22"/>
        <v/>
      </c>
      <c r="H645" s="206"/>
      <c r="I645" s="173"/>
      <c r="J645" s="178"/>
      <c r="K645" s="178"/>
      <c r="L645" s="165"/>
      <c r="M645" s="173"/>
      <c r="N645" s="178"/>
      <c r="O645" s="173"/>
      <c r="P645" s="165"/>
    </row>
    <row r="646" spans="1:16" ht="12.5">
      <c r="A646" s="204"/>
      <c r="B646" s="205"/>
      <c r="C646" s="201"/>
      <c r="D646" s="201"/>
      <c r="E646" s="201" t="str">
        <f t="shared" si="1"/>
        <v/>
      </c>
      <c r="F646" s="60" t="str">
        <f t="shared" si="21"/>
        <v/>
      </c>
      <c r="G646" s="170" t="str">
        <f t="shared" si="22"/>
        <v/>
      </c>
      <c r="H646" s="206"/>
      <c r="I646" s="173"/>
      <c r="J646" s="178"/>
      <c r="K646" s="178"/>
      <c r="L646" s="165"/>
      <c r="M646" s="173"/>
      <c r="N646" s="178"/>
      <c r="O646" s="173"/>
      <c r="P646" s="165"/>
    </row>
    <row r="647" spans="1:16" ht="12.5">
      <c r="A647" s="204"/>
      <c r="B647" s="205"/>
      <c r="C647" s="201"/>
      <c r="D647" s="201"/>
      <c r="E647" s="201" t="str">
        <f t="shared" si="1"/>
        <v/>
      </c>
      <c r="F647" s="60" t="str">
        <f t="shared" ref="F647:F710" si="23">IF(NOT(ISBLANK($K647)),itemClassificationScheme,"")</f>
        <v/>
      </c>
      <c r="G647" s="170" t="str">
        <f t="shared" ref="G647:G710" si="24">IF(NOT(ISBLANK($P647)),currency,"")</f>
        <v/>
      </c>
      <c r="H647" s="206"/>
      <c r="I647" s="173"/>
      <c r="J647" s="178"/>
      <c r="K647" s="178"/>
      <c r="L647" s="165"/>
      <c r="M647" s="173"/>
      <c r="N647" s="178"/>
      <c r="O647" s="173"/>
      <c r="P647" s="165"/>
    </row>
    <row r="648" spans="1:16" ht="12.5">
      <c r="A648" s="204"/>
      <c r="B648" s="205"/>
      <c r="C648" s="201"/>
      <c r="D648" s="201"/>
      <c r="E648" s="201" t="str">
        <f t="shared" si="1"/>
        <v/>
      </c>
      <c r="F648" s="60" t="str">
        <f t="shared" si="23"/>
        <v/>
      </c>
      <c r="G648" s="170" t="str">
        <f t="shared" si="24"/>
        <v/>
      </c>
      <c r="H648" s="206"/>
      <c r="I648" s="173"/>
      <c r="J648" s="178"/>
      <c r="K648" s="178"/>
      <c r="L648" s="165"/>
      <c r="M648" s="173"/>
      <c r="N648" s="178"/>
      <c r="O648" s="173"/>
      <c r="P648" s="165"/>
    </row>
    <row r="649" spans="1:16" ht="12.5">
      <c r="A649" s="204"/>
      <c r="B649" s="205"/>
      <c r="C649" s="201"/>
      <c r="D649" s="201"/>
      <c r="E649" s="201" t="str">
        <f t="shared" si="1"/>
        <v/>
      </c>
      <c r="F649" s="60" t="str">
        <f t="shared" si="23"/>
        <v/>
      </c>
      <c r="G649" s="170" t="str">
        <f t="shared" si="24"/>
        <v/>
      </c>
      <c r="H649" s="206"/>
      <c r="I649" s="173"/>
      <c r="J649" s="178"/>
      <c r="K649" s="178"/>
      <c r="L649" s="165"/>
      <c r="M649" s="173"/>
      <c r="N649" s="178"/>
      <c r="O649" s="173"/>
      <c r="P649" s="165"/>
    </row>
    <row r="650" spans="1:16" ht="12.5">
      <c r="A650" s="204"/>
      <c r="B650" s="205"/>
      <c r="C650" s="201"/>
      <c r="D650" s="201"/>
      <c r="E650" s="201" t="str">
        <f t="shared" si="1"/>
        <v/>
      </c>
      <c r="F650" s="60" t="str">
        <f t="shared" si="23"/>
        <v/>
      </c>
      <c r="G650" s="170" t="str">
        <f t="shared" si="24"/>
        <v/>
      </c>
      <c r="H650" s="206"/>
      <c r="I650" s="173"/>
      <c r="J650" s="178"/>
      <c r="K650" s="178"/>
      <c r="L650" s="165"/>
      <c r="M650" s="173"/>
      <c r="N650" s="178"/>
      <c r="O650" s="173"/>
      <c r="P650" s="165"/>
    </row>
    <row r="651" spans="1:16" ht="12.5">
      <c r="A651" s="204"/>
      <c r="B651" s="205"/>
      <c r="C651" s="201"/>
      <c r="D651" s="201"/>
      <c r="E651" s="201" t="str">
        <f t="shared" si="1"/>
        <v/>
      </c>
      <c r="F651" s="60" t="str">
        <f t="shared" si="23"/>
        <v/>
      </c>
      <c r="G651" s="170" t="str">
        <f t="shared" si="24"/>
        <v/>
      </c>
      <c r="H651" s="206"/>
      <c r="I651" s="173"/>
      <c r="J651" s="178"/>
      <c r="K651" s="178"/>
      <c r="L651" s="165"/>
      <c r="M651" s="173"/>
      <c r="N651" s="178"/>
      <c r="O651" s="173"/>
      <c r="P651" s="165"/>
    </row>
    <row r="652" spans="1:16" ht="12.5">
      <c r="A652" s="204"/>
      <c r="B652" s="205"/>
      <c r="C652" s="201"/>
      <c r="D652" s="201"/>
      <c r="E652" s="201" t="str">
        <f t="shared" si="1"/>
        <v/>
      </c>
      <c r="F652" s="60" t="str">
        <f t="shared" si="23"/>
        <v/>
      </c>
      <c r="G652" s="170" t="str">
        <f t="shared" si="24"/>
        <v/>
      </c>
      <c r="H652" s="206"/>
      <c r="I652" s="173"/>
      <c r="J652" s="178"/>
      <c r="K652" s="178"/>
      <c r="L652" s="165"/>
      <c r="M652" s="173"/>
      <c r="N652" s="178"/>
      <c r="O652" s="173"/>
      <c r="P652" s="165"/>
    </row>
    <row r="653" spans="1:16" ht="12.5">
      <c r="A653" s="204"/>
      <c r="B653" s="205"/>
      <c r="C653" s="201"/>
      <c r="D653" s="201"/>
      <c r="E653" s="201" t="str">
        <f t="shared" si="1"/>
        <v/>
      </c>
      <c r="F653" s="60" t="str">
        <f t="shared" si="23"/>
        <v/>
      </c>
      <c r="G653" s="170" t="str">
        <f t="shared" si="24"/>
        <v/>
      </c>
      <c r="H653" s="206"/>
      <c r="I653" s="173"/>
      <c r="J653" s="178"/>
      <c r="K653" s="178"/>
      <c r="L653" s="165"/>
      <c r="M653" s="173"/>
      <c r="N653" s="178"/>
      <c r="O653" s="173"/>
      <c r="P653" s="165"/>
    </row>
    <row r="654" spans="1:16" ht="12.5">
      <c r="A654" s="204"/>
      <c r="B654" s="205"/>
      <c r="C654" s="201"/>
      <c r="D654" s="201"/>
      <c r="E654" s="201" t="str">
        <f t="shared" si="1"/>
        <v/>
      </c>
      <c r="F654" s="60" t="str">
        <f t="shared" si="23"/>
        <v/>
      </c>
      <c r="G654" s="170" t="str">
        <f t="shared" si="24"/>
        <v/>
      </c>
      <c r="H654" s="206"/>
      <c r="I654" s="173"/>
      <c r="J654" s="178"/>
      <c r="K654" s="178"/>
      <c r="L654" s="165"/>
      <c r="M654" s="173"/>
      <c r="N654" s="178"/>
      <c r="O654" s="173"/>
      <c r="P654" s="165"/>
    </row>
    <row r="655" spans="1:16" ht="12.5">
      <c r="A655" s="204"/>
      <c r="B655" s="205"/>
      <c r="C655" s="201"/>
      <c r="D655" s="201"/>
      <c r="E655" s="201" t="str">
        <f t="shared" si="1"/>
        <v/>
      </c>
      <c r="F655" s="60" t="str">
        <f t="shared" si="23"/>
        <v/>
      </c>
      <c r="G655" s="170" t="str">
        <f t="shared" si="24"/>
        <v/>
      </c>
      <c r="H655" s="206"/>
      <c r="I655" s="173"/>
      <c r="J655" s="178"/>
      <c r="K655" s="178"/>
      <c r="L655" s="165"/>
      <c r="M655" s="173"/>
      <c r="N655" s="178"/>
      <c r="O655" s="173"/>
      <c r="P655" s="165"/>
    </row>
    <row r="656" spans="1:16" ht="12.5">
      <c r="A656" s="204"/>
      <c r="B656" s="205"/>
      <c r="C656" s="201"/>
      <c r="D656" s="201"/>
      <c r="E656" s="201" t="str">
        <f t="shared" si="1"/>
        <v/>
      </c>
      <c r="F656" s="60" t="str">
        <f t="shared" si="23"/>
        <v/>
      </c>
      <c r="G656" s="170" t="str">
        <f t="shared" si="24"/>
        <v/>
      </c>
      <c r="H656" s="206"/>
      <c r="I656" s="173"/>
      <c r="J656" s="178"/>
      <c r="K656" s="178"/>
      <c r="L656" s="165"/>
      <c r="M656" s="173"/>
      <c r="N656" s="178"/>
      <c r="O656" s="173"/>
      <c r="P656" s="165"/>
    </row>
    <row r="657" spans="1:16" ht="12.5">
      <c r="A657" s="204"/>
      <c r="B657" s="205"/>
      <c r="C657" s="201"/>
      <c r="D657" s="201"/>
      <c r="E657" s="201" t="str">
        <f t="shared" si="1"/>
        <v/>
      </c>
      <c r="F657" s="60" t="str">
        <f t="shared" si="23"/>
        <v/>
      </c>
      <c r="G657" s="170" t="str">
        <f t="shared" si="24"/>
        <v/>
      </c>
      <c r="H657" s="206"/>
      <c r="I657" s="173"/>
      <c r="J657" s="178"/>
      <c r="K657" s="178"/>
      <c r="L657" s="165"/>
      <c r="M657" s="173"/>
      <c r="N657" s="178"/>
      <c r="O657" s="173"/>
      <c r="P657" s="165"/>
    </row>
    <row r="658" spans="1:16" ht="12.5">
      <c r="A658" s="204"/>
      <c r="B658" s="205"/>
      <c r="C658" s="201"/>
      <c r="D658" s="201"/>
      <c r="E658" s="201" t="str">
        <f t="shared" si="1"/>
        <v/>
      </c>
      <c r="F658" s="60" t="str">
        <f t="shared" si="23"/>
        <v/>
      </c>
      <c r="G658" s="170" t="str">
        <f t="shared" si="24"/>
        <v/>
      </c>
      <c r="H658" s="206"/>
      <c r="I658" s="173"/>
      <c r="J658" s="178"/>
      <c r="K658" s="178"/>
      <c r="L658" s="165"/>
      <c r="M658" s="173"/>
      <c r="N658" s="178"/>
      <c r="O658" s="173"/>
      <c r="P658" s="165"/>
    </row>
    <row r="659" spans="1:16" ht="12.5">
      <c r="A659" s="204"/>
      <c r="B659" s="205"/>
      <c r="C659" s="201"/>
      <c r="D659" s="201"/>
      <c r="E659" s="201" t="str">
        <f t="shared" si="1"/>
        <v/>
      </c>
      <c r="F659" s="60" t="str">
        <f t="shared" si="23"/>
        <v/>
      </c>
      <c r="G659" s="170" t="str">
        <f t="shared" si="24"/>
        <v/>
      </c>
      <c r="H659" s="206"/>
      <c r="I659" s="173"/>
      <c r="J659" s="178"/>
      <c r="K659" s="178"/>
      <c r="L659" s="165"/>
      <c r="M659" s="173"/>
      <c r="N659" s="178"/>
      <c r="O659" s="173"/>
      <c r="P659" s="165"/>
    </row>
    <row r="660" spans="1:16" ht="12.5">
      <c r="A660" s="204"/>
      <c r="B660" s="205"/>
      <c r="C660" s="201"/>
      <c r="D660" s="201"/>
      <c r="E660" s="201" t="str">
        <f t="shared" si="1"/>
        <v/>
      </c>
      <c r="F660" s="60" t="str">
        <f t="shared" si="23"/>
        <v/>
      </c>
      <c r="G660" s="170" t="str">
        <f t="shared" si="24"/>
        <v/>
      </c>
      <c r="H660" s="206"/>
      <c r="I660" s="173"/>
      <c r="J660" s="178"/>
      <c r="K660" s="178"/>
      <c r="L660" s="165"/>
      <c r="M660" s="173"/>
      <c r="N660" s="178"/>
      <c r="O660" s="173"/>
      <c r="P660" s="165"/>
    </row>
    <row r="661" spans="1:16" ht="12.5">
      <c r="A661" s="204"/>
      <c r="B661" s="205"/>
      <c r="C661" s="201"/>
      <c r="D661" s="201"/>
      <c r="E661" s="201" t="str">
        <f t="shared" si="1"/>
        <v/>
      </c>
      <c r="F661" s="60" t="str">
        <f t="shared" si="23"/>
        <v/>
      </c>
      <c r="G661" s="170" t="str">
        <f t="shared" si="24"/>
        <v/>
      </c>
      <c r="H661" s="206"/>
      <c r="I661" s="173"/>
      <c r="J661" s="178"/>
      <c r="K661" s="178"/>
      <c r="L661" s="165"/>
      <c r="M661" s="173"/>
      <c r="N661" s="178"/>
      <c r="O661" s="173"/>
      <c r="P661" s="165"/>
    </row>
    <row r="662" spans="1:16" ht="12.5">
      <c r="A662" s="204"/>
      <c r="B662" s="205"/>
      <c r="C662" s="201"/>
      <c r="D662" s="201"/>
      <c r="E662" s="201" t="str">
        <f t="shared" si="1"/>
        <v/>
      </c>
      <c r="F662" s="60" t="str">
        <f t="shared" si="23"/>
        <v/>
      </c>
      <c r="G662" s="170" t="str">
        <f t="shared" si="24"/>
        <v/>
      </c>
      <c r="H662" s="206"/>
      <c r="I662" s="173"/>
      <c r="J662" s="178"/>
      <c r="K662" s="178"/>
      <c r="L662" s="165"/>
      <c r="M662" s="173"/>
      <c r="N662" s="178"/>
      <c r="O662" s="173"/>
      <c r="P662" s="165"/>
    </row>
    <row r="663" spans="1:16" ht="12.5">
      <c r="A663" s="204"/>
      <c r="B663" s="205"/>
      <c r="C663" s="201"/>
      <c r="D663" s="201"/>
      <c r="E663" s="201" t="str">
        <f t="shared" si="1"/>
        <v/>
      </c>
      <c r="F663" s="60" t="str">
        <f t="shared" si="23"/>
        <v/>
      </c>
      <c r="G663" s="170" t="str">
        <f t="shared" si="24"/>
        <v/>
      </c>
      <c r="H663" s="206"/>
      <c r="I663" s="173"/>
      <c r="J663" s="178"/>
      <c r="K663" s="178"/>
      <c r="L663" s="165"/>
      <c r="M663" s="173"/>
      <c r="N663" s="178"/>
      <c r="O663" s="173"/>
      <c r="P663" s="165"/>
    </row>
    <row r="664" spans="1:16" ht="12.5">
      <c r="A664" s="204"/>
      <c r="B664" s="205"/>
      <c r="C664" s="201"/>
      <c r="D664" s="201"/>
      <c r="E664" s="201" t="str">
        <f t="shared" si="1"/>
        <v/>
      </c>
      <c r="F664" s="60" t="str">
        <f t="shared" si="23"/>
        <v/>
      </c>
      <c r="G664" s="170" t="str">
        <f t="shared" si="24"/>
        <v/>
      </c>
      <c r="H664" s="206"/>
      <c r="I664" s="173"/>
      <c r="J664" s="178"/>
      <c r="K664" s="178"/>
      <c r="L664" s="165"/>
      <c r="M664" s="173"/>
      <c r="N664" s="178"/>
      <c r="O664" s="173"/>
      <c r="P664" s="165"/>
    </row>
    <row r="665" spans="1:16" ht="12.5">
      <c r="A665" s="204"/>
      <c r="B665" s="205"/>
      <c r="C665" s="201"/>
      <c r="D665" s="201"/>
      <c r="E665" s="201" t="str">
        <f t="shared" si="1"/>
        <v/>
      </c>
      <c r="F665" s="60" t="str">
        <f t="shared" si="23"/>
        <v/>
      </c>
      <c r="G665" s="170" t="str">
        <f t="shared" si="24"/>
        <v/>
      </c>
      <c r="H665" s="206"/>
      <c r="I665" s="173"/>
      <c r="J665" s="178"/>
      <c r="K665" s="178"/>
      <c r="L665" s="165"/>
      <c r="M665" s="173"/>
      <c r="N665" s="178"/>
      <c r="O665" s="173"/>
      <c r="P665" s="165"/>
    </row>
    <row r="666" spans="1:16" ht="12.5">
      <c r="A666" s="204"/>
      <c r="B666" s="205"/>
      <c r="C666" s="201"/>
      <c r="D666" s="201"/>
      <c r="E666" s="201" t="str">
        <f t="shared" si="1"/>
        <v/>
      </c>
      <c r="F666" s="60" t="str">
        <f t="shared" si="23"/>
        <v/>
      </c>
      <c r="G666" s="170" t="str">
        <f t="shared" si="24"/>
        <v/>
      </c>
      <c r="H666" s="206"/>
      <c r="I666" s="173"/>
      <c r="J666" s="178"/>
      <c r="K666" s="178"/>
      <c r="L666" s="165"/>
      <c r="M666" s="173"/>
      <c r="N666" s="178"/>
      <c r="O666" s="173"/>
      <c r="P666" s="165"/>
    </row>
    <row r="667" spans="1:16" ht="12.5">
      <c r="A667" s="204"/>
      <c r="B667" s="205"/>
      <c r="C667" s="201"/>
      <c r="D667" s="201"/>
      <c r="E667" s="201" t="str">
        <f t="shared" si="1"/>
        <v/>
      </c>
      <c r="F667" s="60" t="str">
        <f t="shared" si="23"/>
        <v/>
      </c>
      <c r="G667" s="170" t="str">
        <f t="shared" si="24"/>
        <v/>
      </c>
      <c r="H667" s="206"/>
      <c r="I667" s="173"/>
      <c r="J667" s="178"/>
      <c r="K667" s="178"/>
      <c r="L667" s="165"/>
      <c r="M667" s="173"/>
      <c r="N667" s="178"/>
      <c r="O667" s="173"/>
      <c r="P667" s="165"/>
    </row>
    <row r="668" spans="1:16" ht="12.5">
      <c r="A668" s="204"/>
      <c r="B668" s="205"/>
      <c r="C668" s="201"/>
      <c r="D668" s="201"/>
      <c r="E668" s="201" t="str">
        <f t="shared" si="1"/>
        <v/>
      </c>
      <c r="F668" s="60" t="str">
        <f t="shared" si="23"/>
        <v/>
      </c>
      <c r="G668" s="170" t="str">
        <f t="shared" si="24"/>
        <v/>
      </c>
      <c r="H668" s="206"/>
      <c r="I668" s="173"/>
      <c r="J668" s="178"/>
      <c r="K668" s="178"/>
      <c r="L668" s="165"/>
      <c r="M668" s="173"/>
      <c r="N668" s="178"/>
      <c r="O668" s="173"/>
      <c r="P668" s="165"/>
    </row>
    <row r="669" spans="1:16" ht="12.5">
      <c r="A669" s="204"/>
      <c r="B669" s="205"/>
      <c r="C669" s="201"/>
      <c r="D669" s="201"/>
      <c r="E669" s="201" t="str">
        <f t="shared" si="1"/>
        <v/>
      </c>
      <c r="F669" s="60" t="str">
        <f t="shared" si="23"/>
        <v/>
      </c>
      <c r="G669" s="170" t="str">
        <f t="shared" si="24"/>
        <v/>
      </c>
      <c r="H669" s="206"/>
      <c r="I669" s="173"/>
      <c r="J669" s="178"/>
      <c r="K669" s="178"/>
      <c r="L669" s="165"/>
      <c r="M669" s="173"/>
      <c r="N669" s="178"/>
      <c r="O669" s="173"/>
      <c r="P669" s="165"/>
    </row>
    <row r="670" spans="1:16" ht="12.5">
      <c r="A670" s="204"/>
      <c r="B670" s="205"/>
      <c r="C670" s="201"/>
      <c r="D670" s="201"/>
      <c r="E670" s="201" t="str">
        <f t="shared" si="1"/>
        <v/>
      </c>
      <c r="F670" s="60" t="str">
        <f t="shared" si="23"/>
        <v/>
      </c>
      <c r="G670" s="170" t="str">
        <f t="shared" si="24"/>
        <v/>
      </c>
      <c r="H670" s="206"/>
      <c r="I670" s="173"/>
      <c r="J670" s="178"/>
      <c r="K670" s="178"/>
      <c r="L670" s="165"/>
      <c r="M670" s="173"/>
      <c r="N670" s="178"/>
      <c r="O670" s="173"/>
      <c r="P670" s="165"/>
    </row>
    <row r="671" spans="1:16" ht="12.5">
      <c r="A671" s="204"/>
      <c r="B671" s="205"/>
      <c r="C671" s="201"/>
      <c r="D671" s="201"/>
      <c r="E671" s="201" t="str">
        <f t="shared" si="1"/>
        <v/>
      </c>
      <c r="F671" s="60" t="str">
        <f t="shared" si="23"/>
        <v/>
      </c>
      <c r="G671" s="170" t="str">
        <f t="shared" si="24"/>
        <v/>
      </c>
      <c r="H671" s="206"/>
      <c r="I671" s="173"/>
      <c r="J671" s="178"/>
      <c r="K671" s="178"/>
      <c r="L671" s="165"/>
      <c r="M671" s="173"/>
      <c r="N671" s="178"/>
      <c r="O671" s="173"/>
      <c r="P671" s="165"/>
    </row>
    <row r="672" spans="1:16" ht="12.5">
      <c r="A672" s="204"/>
      <c r="B672" s="205"/>
      <c r="C672" s="201"/>
      <c r="D672" s="201"/>
      <c r="E672" s="201" t="str">
        <f t="shared" si="1"/>
        <v/>
      </c>
      <c r="F672" s="60" t="str">
        <f t="shared" si="23"/>
        <v/>
      </c>
      <c r="G672" s="170" t="str">
        <f t="shared" si="24"/>
        <v/>
      </c>
      <c r="H672" s="206"/>
      <c r="I672" s="173"/>
      <c r="J672" s="178"/>
      <c r="K672" s="178"/>
      <c r="L672" s="165"/>
      <c r="M672" s="173"/>
      <c r="N672" s="178"/>
      <c r="O672" s="173"/>
      <c r="P672" s="165"/>
    </row>
    <row r="673" spans="1:16" ht="12.5">
      <c r="A673" s="204"/>
      <c r="B673" s="205"/>
      <c r="C673" s="201"/>
      <c r="D673" s="201"/>
      <c r="E673" s="201" t="str">
        <f t="shared" si="1"/>
        <v/>
      </c>
      <c r="F673" s="60" t="str">
        <f t="shared" si="23"/>
        <v/>
      </c>
      <c r="G673" s="170" t="str">
        <f t="shared" si="24"/>
        <v/>
      </c>
      <c r="H673" s="206"/>
      <c r="I673" s="173"/>
      <c r="J673" s="178"/>
      <c r="K673" s="178"/>
      <c r="L673" s="165"/>
      <c r="M673" s="173"/>
      <c r="N673" s="178"/>
      <c r="O673" s="173"/>
      <c r="P673" s="165"/>
    </row>
    <row r="674" spans="1:16" ht="12.5">
      <c r="A674" s="204"/>
      <c r="B674" s="205"/>
      <c r="C674" s="201"/>
      <c r="D674" s="201"/>
      <c r="E674" s="201" t="str">
        <f t="shared" si="1"/>
        <v/>
      </c>
      <c r="F674" s="60" t="str">
        <f t="shared" si="23"/>
        <v/>
      </c>
      <c r="G674" s="170" t="str">
        <f t="shared" si="24"/>
        <v/>
      </c>
      <c r="H674" s="206"/>
      <c r="I674" s="173"/>
      <c r="J674" s="178"/>
      <c r="K674" s="178"/>
      <c r="L674" s="165"/>
      <c r="M674" s="173"/>
      <c r="N674" s="178"/>
      <c r="O674" s="173"/>
      <c r="P674" s="165"/>
    </row>
    <row r="675" spans="1:16" ht="12.5">
      <c r="A675" s="204"/>
      <c r="B675" s="205"/>
      <c r="C675" s="201"/>
      <c r="D675" s="201"/>
      <c r="E675" s="201" t="str">
        <f t="shared" si="1"/>
        <v/>
      </c>
      <c r="F675" s="60" t="str">
        <f t="shared" si="23"/>
        <v/>
      </c>
      <c r="G675" s="170" t="str">
        <f t="shared" si="24"/>
        <v/>
      </c>
      <c r="H675" s="206"/>
      <c r="I675" s="173"/>
      <c r="J675" s="178"/>
      <c r="K675" s="178"/>
      <c r="L675" s="165"/>
      <c r="M675" s="173"/>
      <c r="N675" s="178"/>
      <c r="O675" s="173"/>
      <c r="P675" s="165"/>
    </row>
    <row r="676" spans="1:16" ht="12.5">
      <c r="A676" s="204"/>
      <c r="B676" s="205"/>
      <c r="C676" s="201"/>
      <c r="D676" s="201"/>
      <c r="E676" s="201" t="str">
        <f t="shared" si="1"/>
        <v/>
      </c>
      <c r="F676" s="60" t="str">
        <f t="shared" si="23"/>
        <v/>
      </c>
      <c r="G676" s="170" t="str">
        <f t="shared" si="24"/>
        <v/>
      </c>
      <c r="H676" s="206"/>
      <c r="I676" s="173"/>
      <c r="J676" s="178"/>
      <c r="K676" s="178"/>
      <c r="L676" s="165"/>
      <c r="M676" s="173"/>
      <c r="N676" s="178"/>
      <c r="O676" s="173"/>
      <c r="P676" s="165"/>
    </row>
    <row r="677" spans="1:16" ht="12.5">
      <c r="A677" s="204"/>
      <c r="B677" s="205"/>
      <c r="C677" s="201"/>
      <c r="D677" s="201"/>
      <c r="E677" s="201" t="str">
        <f t="shared" si="1"/>
        <v/>
      </c>
      <c r="F677" s="60" t="str">
        <f t="shared" si="23"/>
        <v/>
      </c>
      <c r="G677" s="170" t="str">
        <f t="shared" si="24"/>
        <v/>
      </c>
      <c r="H677" s="206"/>
      <c r="I677" s="173"/>
      <c r="J677" s="178"/>
      <c r="K677" s="178"/>
      <c r="L677" s="165"/>
      <c r="M677" s="173"/>
      <c r="N677" s="178"/>
      <c r="O677" s="173"/>
      <c r="P677" s="165"/>
    </row>
    <row r="678" spans="1:16" ht="12.5">
      <c r="A678" s="204"/>
      <c r="B678" s="205"/>
      <c r="C678" s="201"/>
      <c r="D678" s="201"/>
      <c r="E678" s="201" t="str">
        <f t="shared" si="1"/>
        <v/>
      </c>
      <c r="F678" s="60" t="str">
        <f t="shared" si="23"/>
        <v/>
      </c>
      <c r="G678" s="170" t="str">
        <f t="shared" si="24"/>
        <v/>
      </c>
      <c r="H678" s="206"/>
      <c r="I678" s="173"/>
      <c r="J678" s="178"/>
      <c r="K678" s="178"/>
      <c r="L678" s="165"/>
      <c r="M678" s="173"/>
      <c r="N678" s="178"/>
      <c r="O678" s="173"/>
      <c r="P678" s="165"/>
    </row>
    <row r="679" spans="1:16" ht="12.5">
      <c r="A679" s="204"/>
      <c r="B679" s="205"/>
      <c r="C679" s="201"/>
      <c r="D679" s="201"/>
      <c r="E679" s="201" t="str">
        <f t="shared" si="1"/>
        <v/>
      </c>
      <c r="F679" s="60" t="str">
        <f t="shared" si="23"/>
        <v/>
      </c>
      <c r="G679" s="170" t="str">
        <f t="shared" si="24"/>
        <v/>
      </c>
      <c r="H679" s="206"/>
      <c r="I679" s="173"/>
      <c r="J679" s="178"/>
      <c r="K679" s="178"/>
      <c r="L679" s="165"/>
      <c r="M679" s="173"/>
      <c r="N679" s="178"/>
      <c r="O679" s="173"/>
      <c r="P679" s="165"/>
    </row>
    <row r="680" spans="1:16" ht="12.5">
      <c r="A680" s="204"/>
      <c r="B680" s="205"/>
      <c r="C680" s="201"/>
      <c r="D680" s="201"/>
      <c r="E680" s="201" t="str">
        <f t="shared" si="1"/>
        <v/>
      </c>
      <c r="F680" s="60" t="str">
        <f t="shared" si="23"/>
        <v/>
      </c>
      <c r="G680" s="170" t="str">
        <f t="shared" si="24"/>
        <v/>
      </c>
      <c r="H680" s="206"/>
      <c r="I680" s="173"/>
      <c r="J680" s="178"/>
      <c r="K680" s="178"/>
      <c r="L680" s="165"/>
      <c r="M680" s="173"/>
      <c r="N680" s="178"/>
      <c r="O680" s="173"/>
      <c r="P680" s="165"/>
    </row>
    <row r="681" spans="1:16" ht="12.5">
      <c r="A681" s="204"/>
      <c r="B681" s="205"/>
      <c r="C681" s="201"/>
      <c r="D681" s="201"/>
      <c r="E681" s="201" t="str">
        <f t="shared" si="1"/>
        <v/>
      </c>
      <c r="F681" s="60" t="str">
        <f t="shared" si="23"/>
        <v/>
      </c>
      <c r="G681" s="170" t="str">
        <f t="shared" si="24"/>
        <v/>
      </c>
      <c r="H681" s="206"/>
      <c r="I681" s="173"/>
      <c r="J681" s="178"/>
      <c r="K681" s="178"/>
      <c r="L681" s="165"/>
      <c r="M681" s="173"/>
      <c r="N681" s="178"/>
      <c r="O681" s="173"/>
      <c r="P681" s="165"/>
    </row>
    <row r="682" spans="1:16" ht="12.5">
      <c r="A682" s="204"/>
      <c r="B682" s="205"/>
      <c r="C682" s="201"/>
      <c r="D682" s="201"/>
      <c r="E682" s="201" t="str">
        <f t="shared" si="1"/>
        <v/>
      </c>
      <c r="F682" s="60" t="str">
        <f t="shared" si="23"/>
        <v/>
      </c>
      <c r="G682" s="170" t="str">
        <f t="shared" si="24"/>
        <v/>
      </c>
      <c r="H682" s="206"/>
      <c r="I682" s="173"/>
      <c r="J682" s="178"/>
      <c r="K682" s="178"/>
      <c r="L682" s="165"/>
      <c r="M682" s="173"/>
      <c r="N682" s="178"/>
      <c r="O682" s="173"/>
      <c r="P682" s="165"/>
    </row>
    <row r="683" spans="1:16" ht="12.5">
      <c r="A683" s="204"/>
      <c r="B683" s="205"/>
      <c r="C683" s="201"/>
      <c r="D683" s="201"/>
      <c r="E683" s="201" t="str">
        <f t="shared" si="1"/>
        <v/>
      </c>
      <c r="F683" s="60" t="str">
        <f t="shared" si="23"/>
        <v/>
      </c>
      <c r="G683" s="170" t="str">
        <f t="shared" si="24"/>
        <v/>
      </c>
      <c r="H683" s="206"/>
      <c r="I683" s="173"/>
      <c r="J683" s="178"/>
      <c r="K683" s="178"/>
      <c r="L683" s="165"/>
      <c r="M683" s="173"/>
      <c r="N683" s="178"/>
      <c r="O683" s="173"/>
      <c r="P683" s="165"/>
    </row>
    <row r="684" spans="1:16" ht="12.5">
      <c r="A684" s="204"/>
      <c r="B684" s="205"/>
      <c r="C684" s="201"/>
      <c r="D684" s="201"/>
      <c r="E684" s="201" t="str">
        <f t="shared" si="1"/>
        <v/>
      </c>
      <c r="F684" s="60" t="str">
        <f t="shared" si="23"/>
        <v/>
      </c>
      <c r="G684" s="170" t="str">
        <f t="shared" si="24"/>
        <v/>
      </c>
      <c r="H684" s="206"/>
      <c r="I684" s="173"/>
      <c r="J684" s="178"/>
      <c r="K684" s="178"/>
      <c r="L684" s="165"/>
      <c r="M684" s="173"/>
      <c r="N684" s="178"/>
      <c r="O684" s="173"/>
      <c r="P684" s="165"/>
    </row>
    <row r="685" spans="1:16" ht="12.5">
      <c r="A685" s="204"/>
      <c r="B685" s="205"/>
      <c r="C685" s="201"/>
      <c r="D685" s="201"/>
      <c r="E685" s="201" t="str">
        <f t="shared" si="1"/>
        <v/>
      </c>
      <c r="F685" s="60" t="str">
        <f t="shared" si="23"/>
        <v/>
      </c>
      <c r="G685" s="170" t="str">
        <f t="shared" si="24"/>
        <v/>
      </c>
      <c r="H685" s="206"/>
      <c r="I685" s="173"/>
      <c r="J685" s="178"/>
      <c r="K685" s="178"/>
      <c r="L685" s="165"/>
      <c r="M685" s="173"/>
      <c r="N685" s="178"/>
      <c r="O685" s="173"/>
      <c r="P685" s="165"/>
    </row>
    <row r="686" spans="1:16" ht="12.5">
      <c r="A686" s="204"/>
      <c r="B686" s="205"/>
      <c r="C686" s="201"/>
      <c r="D686" s="201"/>
      <c r="E686" s="201" t="str">
        <f t="shared" si="1"/>
        <v/>
      </c>
      <c r="F686" s="60" t="str">
        <f t="shared" si="23"/>
        <v/>
      </c>
      <c r="G686" s="170" t="str">
        <f t="shared" si="24"/>
        <v/>
      </c>
      <c r="H686" s="206"/>
      <c r="I686" s="173"/>
      <c r="J686" s="178"/>
      <c r="K686" s="178"/>
      <c r="L686" s="165"/>
      <c r="M686" s="173"/>
      <c r="N686" s="178"/>
      <c r="O686" s="173"/>
      <c r="P686" s="165"/>
    </row>
    <row r="687" spans="1:16" ht="12.5">
      <c r="A687" s="204"/>
      <c r="B687" s="205"/>
      <c r="C687" s="201"/>
      <c r="D687" s="201"/>
      <c r="E687" s="201" t="str">
        <f t="shared" si="1"/>
        <v/>
      </c>
      <c r="F687" s="60" t="str">
        <f t="shared" si="23"/>
        <v/>
      </c>
      <c r="G687" s="170" t="str">
        <f t="shared" si="24"/>
        <v/>
      </c>
      <c r="H687" s="206"/>
      <c r="I687" s="173"/>
      <c r="J687" s="178"/>
      <c r="K687" s="178"/>
      <c r="L687" s="165"/>
      <c r="M687" s="173"/>
      <c r="N687" s="178"/>
      <c r="O687" s="173"/>
      <c r="P687" s="165"/>
    </row>
    <row r="688" spans="1:16" ht="12.5">
      <c r="A688" s="204"/>
      <c r="B688" s="205"/>
      <c r="C688" s="201"/>
      <c r="D688" s="201"/>
      <c r="E688" s="201" t="str">
        <f t="shared" si="1"/>
        <v/>
      </c>
      <c r="F688" s="60" t="str">
        <f t="shared" si="23"/>
        <v/>
      </c>
      <c r="G688" s="170" t="str">
        <f t="shared" si="24"/>
        <v/>
      </c>
      <c r="H688" s="206"/>
      <c r="I688" s="173"/>
      <c r="J688" s="178"/>
      <c r="K688" s="178"/>
      <c r="L688" s="165"/>
      <c r="M688" s="173"/>
      <c r="N688" s="178"/>
      <c r="O688" s="173"/>
      <c r="P688" s="165"/>
    </row>
    <row r="689" spans="1:16" ht="12.5">
      <c r="A689" s="204"/>
      <c r="B689" s="205"/>
      <c r="C689" s="201"/>
      <c r="D689" s="201"/>
      <c r="E689" s="201" t="str">
        <f t="shared" si="1"/>
        <v/>
      </c>
      <c r="F689" s="60" t="str">
        <f t="shared" si="23"/>
        <v/>
      </c>
      <c r="G689" s="170" t="str">
        <f t="shared" si="24"/>
        <v/>
      </c>
      <c r="H689" s="206"/>
      <c r="I689" s="173"/>
      <c r="J689" s="178"/>
      <c r="K689" s="178"/>
      <c r="L689" s="165"/>
      <c r="M689" s="173"/>
      <c r="N689" s="178"/>
      <c r="O689" s="173"/>
      <c r="P689" s="165"/>
    </row>
    <row r="690" spans="1:16" ht="12.5">
      <c r="A690" s="204"/>
      <c r="B690" s="205"/>
      <c r="C690" s="201"/>
      <c r="D690" s="201"/>
      <c r="E690" s="201" t="str">
        <f t="shared" si="1"/>
        <v/>
      </c>
      <c r="F690" s="60" t="str">
        <f t="shared" si="23"/>
        <v/>
      </c>
      <c r="G690" s="170" t="str">
        <f t="shared" si="24"/>
        <v/>
      </c>
      <c r="H690" s="206"/>
      <c r="I690" s="173"/>
      <c r="J690" s="178"/>
      <c r="K690" s="178"/>
      <c r="L690" s="165"/>
      <c r="M690" s="173"/>
      <c r="N690" s="178"/>
      <c r="O690" s="173"/>
      <c r="P690" s="165"/>
    </row>
    <row r="691" spans="1:16" ht="12.5">
      <c r="A691" s="204"/>
      <c r="B691" s="205"/>
      <c r="C691" s="201"/>
      <c r="D691" s="201"/>
      <c r="E691" s="201" t="str">
        <f t="shared" si="1"/>
        <v/>
      </c>
      <c r="F691" s="60" t="str">
        <f t="shared" si="23"/>
        <v/>
      </c>
      <c r="G691" s="170" t="str">
        <f t="shared" si="24"/>
        <v/>
      </c>
      <c r="H691" s="206"/>
      <c r="I691" s="173"/>
      <c r="J691" s="178"/>
      <c r="K691" s="178"/>
      <c r="L691" s="165"/>
      <c r="M691" s="173"/>
      <c r="N691" s="178"/>
      <c r="O691" s="173"/>
      <c r="P691" s="165"/>
    </row>
    <row r="692" spans="1:16" ht="12.5">
      <c r="A692" s="204"/>
      <c r="B692" s="205"/>
      <c r="C692" s="201"/>
      <c r="D692" s="201"/>
      <c r="E692" s="201" t="str">
        <f t="shared" si="1"/>
        <v/>
      </c>
      <c r="F692" s="60" t="str">
        <f t="shared" si="23"/>
        <v/>
      </c>
      <c r="G692" s="170" t="str">
        <f t="shared" si="24"/>
        <v/>
      </c>
      <c r="H692" s="206"/>
      <c r="I692" s="173"/>
      <c r="J692" s="178"/>
      <c r="K692" s="178"/>
      <c r="L692" s="165"/>
      <c r="M692" s="173"/>
      <c r="N692" s="178"/>
      <c r="O692" s="173"/>
      <c r="P692" s="165"/>
    </row>
    <row r="693" spans="1:16" ht="12.5">
      <c r="A693" s="204"/>
      <c r="B693" s="205"/>
      <c r="C693" s="201"/>
      <c r="D693" s="201"/>
      <c r="E693" s="201" t="str">
        <f t="shared" si="1"/>
        <v/>
      </c>
      <c r="F693" s="60" t="str">
        <f t="shared" si="23"/>
        <v/>
      </c>
      <c r="G693" s="170" t="str">
        <f t="shared" si="24"/>
        <v/>
      </c>
      <c r="H693" s="206"/>
      <c r="I693" s="173"/>
      <c r="J693" s="178"/>
      <c r="K693" s="178"/>
      <c r="L693" s="165"/>
      <c r="M693" s="173"/>
      <c r="N693" s="178"/>
      <c r="O693" s="173"/>
      <c r="P693" s="165"/>
    </row>
    <row r="694" spans="1:16" ht="12.5">
      <c r="A694" s="204"/>
      <c r="B694" s="205"/>
      <c r="C694" s="201"/>
      <c r="D694" s="201"/>
      <c r="E694" s="201" t="str">
        <f t="shared" si="1"/>
        <v/>
      </c>
      <c r="F694" s="60" t="str">
        <f t="shared" si="23"/>
        <v/>
      </c>
      <c r="G694" s="170" t="str">
        <f t="shared" si="24"/>
        <v/>
      </c>
      <c r="H694" s="206"/>
      <c r="I694" s="173"/>
      <c r="J694" s="178"/>
      <c r="K694" s="178"/>
      <c r="L694" s="165"/>
      <c r="M694" s="173"/>
      <c r="N694" s="178"/>
      <c r="O694" s="173"/>
      <c r="P694" s="165"/>
    </row>
    <row r="695" spans="1:16" ht="12.5">
      <c r="A695" s="204"/>
      <c r="B695" s="205"/>
      <c r="C695" s="201"/>
      <c r="D695" s="201"/>
      <c r="E695" s="201" t="str">
        <f t="shared" si="1"/>
        <v/>
      </c>
      <c r="F695" s="60" t="str">
        <f t="shared" si="23"/>
        <v/>
      </c>
      <c r="G695" s="170" t="str">
        <f t="shared" si="24"/>
        <v/>
      </c>
      <c r="H695" s="206"/>
      <c r="I695" s="173"/>
      <c r="J695" s="178"/>
      <c r="K695" s="178"/>
      <c r="L695" s="165"/>
      <c r="M695" s="173"/>
      <c r="N695" s="178"/>
      <c r="O695" s="173"/>
      <c r="P695" s="165"/>
    </row>
    <row r="696" spans="1:16" ht="12.5">
      <c r="A696" s="204"/>
      <c r="B696" s="205"/>
      <c r="C696" s="201"/>
      <c r="D696" s="201"/>
      <c r="E696" s="201" t="str">
        <f t="shared" si="1"/>
        <v/>
      </c>
      <c r="F696" s="60" t="str">
        <f t="shared" si="23"/>
        <v/>
      </c>
      <c r="G696" s="170" t="str">
        <f t="shared" si="24"/>
        <v/>
      </c>
      <c r="H696" s="206"/>
      <c r="I696" s="173"/>
      <c r="J696" s="178"/>
      <c r="K696" s="178"/>
      <c r="L696" s="165"/>
      <c r="M696" s="173"/>
      <c r="N696" s="178"/>
      <c r="O696" s="173"/>
      <c r="P696" s="165"/>
    </row>
    <row r="697" spans="1:16" ht="12.5">
      <c r="A697" s="204"/>
      <c r="B697" s="205"/>
      <c r="C697" s="201"/>
      <c r="D697" s="201"/>
      <c r="E697" s="201" t="str">
        <f t="shared" si="1"/>
        <v/>
      </c>
      <c r="F697" s="60" t="str">
        <f t="shared" si="23"/>
        <v/>
      </c>
      <c r="G697" s="170" t="str">
        <f t="shared" si="24"/>
        <v/>
      </c>
      <c r="H697" s="206"/>
      <c r="I697" s="173"/>
      <c r="J697" s="178"/>
      <c r="K697" s="178"/>
      <c r="L697" s="165"/>
      <c r="M697" s="173"/>
      <c r="N697" s="178"/>
      <c r="O697" s="173"/>
      <c r="P697" s="165"/>
    </row>
    <row r="698" spans="1:16" ht="12.5">
      <c r="A698" s="204"/>
      <c r="B698" s="205"/>
      <c r="C698" s="201"/>
      <c r="D698" s="201"/>
      <c r="E698" s="201" t="str">
        <f t="shared" si="1"/>
        <v/>
      </c>
      <c r="F698" s="60" t="str">
        <f t="shared" si="23"/>
        <v/>
      </c>
      <c r="G698" s="170" t="str">
        <f t="shared" si="24"/>
        <v/>
      </c>
      <c r="H698" s="206"/>
      <c r="I698" s="173"/>
      <c r="J698" s="178"/>
      <c r="K698" s="178"/>
      <c r="L698" s="165"/>
      <c r="M698" s="173"/>
      <c r="N698" s="178"/>
      <c r="O698" s="173"/>
      <c r="P698" s="165"/>
    </row>
    <row r="699" spans="1:16" ht="12.5">
      <c r="A699" s="204"/>
      <c r="B699" s="205"/>
      <c r="C699" s="201"/>
      <c r="D699" s="201"/>
      <c r="E699" s="201" t="str">
        <f t="shared" si="1"/>
        <v/>
      </c>
      <c r="F699" s="60" t="str">
        <f t="shared" si="23"/>
        <v/>
      </c>
      <c r="G699" s="170" t="str">
        <f t="shared" si="24"/>
        <v/>
      </c>
      <c r="H699" s="206"/>
      <c r="I699" s="173"/>
      <c r="J699" s="178"/>
      <c r="K699" s="178"/>
      <c r="L699" s="165"/>
      <c r="M699" s="173"/>
      <c r="N699" s="178"/>
      <c r="O699" s="173"/>
      <c r="P699" s="165"/>
    </row>
    <row r="700" spans="1:16" ht="12.5">
      <c r="A700" s="204"/>
      <c r="B700" s="205"/>
      <c r="C700" s="201"/>
      <c r="D700" s="201"/>
      <c r="E700" s="201" t="str">
        <f t="shared" si="1"/>
        <v/>
      </c>
      <c r="F700" s="60" t="str">
        <f t="shared" si="23"/>
        <v/>
      </c>
      <c r="G700" s="170" t="str">
        <f t="shared" si="24"/>
        <v/>
      </c>
      <c r="H700" s="206"/>
      <c r="I700" s="173"/>
      <c r="J700" s="178"/>
      <c r="K700" s="178"/>
      <c r="L700" s="165"/>
      <c r="M700" s="173"/>
      <c r="N700" s="178"/>
      <c r="O700" s="173"/>
      <c r="P700" s="165"/>
    </row>
    <row r="701" spans="1:16" ht="12.5">
      <c r="A701" s="204"/>
      <c r="B701" s="205"/>
      <c r="C701" s="201"/>
      <c r="D701" s="201"/>
      <c r="E701" s="201" t="str">
        <f t="shared" si="1"/>
        <v/>
      </c>
      <c r="F701" s="60" t="str">
        <f t="shared" si="23"/>
        <v/>
      </c>
      <c r="G701" s="170" t="str">
        <f t="shared" si="24"/>
        <v/>
      </c>
      <c r="H701" s="206"/>
      <c r="I701" s="173"/>
      <c r="J701" s="178"/>
      <c r="K701" s="178"/>
      <c r="L701" s="165"/>
      <c r="M701" s="173"/>
      <c r="N701" s="178"/>
      <c r="O701" s="173"/>
      <c r="P701" s="165"/>
    </row>
    <row r="702" spans="1:16" ht="12.5">
      <c r="A702" s="204"/>
      <c r="B702" s="205"/>
      <c r="C702" s="201"/>
      <c r="D702" s="201"/>
      <c r="E702" s="201" t="str">
        <f t="shared" si="1"/>
        <v/>
      </c>
      <c r="F702" s="60" t="str">
        <f t="shared" si="23"/>
        <v/>
      </c>
      <c r="G702" s="170" t="str">
        <f t="shared" si="24"/>
        <v/>
      </c>
      <c r="H702" s="206"/>
      <c r="I702" s="173"/>
      <c r="J702" s="178"/>
      <c r="K702" s="178"/>
      <c r="L702" s="165"/>
      <c r="M702" s="173"/>
      <c r="N702" s="178"/>
      <c r="O702" s="173"/>
      <c r="P702" s="165"/>
    </row>
    <row r="703" spans="1:16" ht="12.5">
      <c r="A703" s="204"/>
      <c r="B703" s="205"/>
      <c r="C703" s="201"/>
      <c r="D703" s="201"/>
      <c r="E703" s="201" t="str">
        <f t="shared" si="1"/>
        <v/>
      </c>
      <c r="F703" s="60" t="str">
        <f t="shared" si="23"/>
        <v/>
      </c>
      <c r="G703" s="170" t="str">
        <f t="shared" si="24"/>
        <v/>
      </c>
      <c r="H703" s="206"/>
      <c r="I703" s="173"/>
      <c r="J703" s="178"/>
      <c r="K703" s="178"/>
      <c r="L703" s="165"/>
      <c r="M703" s="173"/>
      <c r="N703" s="178"/>
      <c r="O703" s="173"/>
      <c r="P703" s="165"/>
    </row>
    <row r="704" spans="1:16" ht="12.5">
      <c r="A704" s="204"/>
      <c r="B704" s="205"/>
      <c r="C704" s="201"/>
      <c r="D704" s="201"/>
      <c r="E704" s="201" t="str">
        <f t="shared" si="1"/>
        <v/>
      </c>
      <c r="F704" s="60" t="str">
        <f t="shared" si="23"/>
        <v/>
      </c>
      <c r="G704" s="170" t="str">
        <f t="shared" si="24"/>
        <v/>
      </c>
      <c r="H704" s="206"/>
      <c r="I704" s="173"/>
      <c r="J704" s="178"/>
      <c r="K704" s="178"/>
      <c r="L704" s="165"/>
      <c r="M704" s="173"/>
      <c r="N704" s="178"/>
      <c r="O704" s="173"/>
      <c r="P704" s="165"/>
    </row>
    <row r="705" spans="1:16" ht="12.5">
      <c r="A705" s="204"/>
      <c r="B705" s="205"/>
      <c r="C705" s="201"/>
      <c r="D705" s="201"/>
      <c r="E705" s="201" t="str">
        <f t="shared" si="1"/>
        <v/>
      </c>
      <c r="F705" s="60" t="str">
        <f t="shared" si="23"/>
        <v/>
      </c>
      <c r="G705" s="170" t="str">
        <f t="shared" si="24"/>
        <v/>
      </c>
      <c r="H705" s="206"/>
      <c r="I705" s="173"/>
      <c r="J705" s="178"/>
      <c r="K705" s="178"/>
      <c r="L705" s="165"/>
      <c r="M705" s="173"/>
      <c r="N705" s="178"/>
      <c r="O705" s="173"/>
      <c r="P705" s="165"/>
    </row>
    <row r="706" spans="1:16" ht="12.5">
      <c r="A706" s="204"/>
      <c r="B706" s="205"/>
      <c r="C706" s="201"/>
      <c r="D706" s="201"/>
      <c r="E706" s="201" t="str">
        <f t="shared" si="1"/>
        <v/>
      </c>
      <c r="F706" s="60" t="str">
        <f t="shared" si="23"/>
        <v/>
      </c>
      <c r="G706" s="170" t="str">
        <f t="shared" si="24"/>
        <v/>
      </c>
      <c r="H706" s="206"/>
      <c r="I706" s="173"/>
      <c r="J706" s="178"/>
      <c r="K706" s="178"/>
      <c r="L706" s="165"/>
      <c r="M706" s="173"/>
      <c r="N706" s="178"/>
      <c r="O706" s="173"/>
      <c r="P706" s="165"/>
    </row>
    <row r="707" spans="1:16" ht="12.5">
      <c r="A707" s="204"/>
      <c r="B707" s="205"/>
      <c r="C707" s="201"/>
      <c r="D707" s="201"/>
      <c r="E707" s="201" t="str">
        <f t="shared" si="1"/>
        <v/>
      </c>
      <c r="F707" s="60" t="str">
        <f t="shared" si="23"/>
        <v/>
      </c>
      <c r="G707" s="170" t="str">
        <f t="shared" si="24"/>
        <v/>
      </c>
      <c r="H707" s="206"/>
      <c r="I707" s="173"/>
      <c r="J707" s="178"/>
      <c r="K707" s="178"/>
      <c r="L707" s="165"/>
      <c r="M707" s="173"/>
      <c r="N707" s="178"/>
      <c r="O707" s="173"/>
      <c r="P707" s="165"/>
    </row>
    <row r="708" spans="1:16" ht="12.5">
      <c r="A708" s="204"/>
      <c r="B708" s="205"/>
      <c r="C708" s="201"/>
      <c r="D708" s="201"/>
      <c r="E708" s="201" t="str">
        <f t="shared" si="1"/>
        <v/>
      </c>
      <c r="F708" s="60" t="str">
        <f t="shared" si="23"/>
        <v/>
      </c>
      <c r="G708" s="170" t="str">
        <f t="shared" si="24"/>
        <v/>
      </c>
      <c r="H708" s="206"/>
      <c r="I708" s="173"/>
      <c r="J708" s="178"/>
      <c r="K708" s="178"/>
      <c r="L708" s="165"/>
      <c r="M708" s="173"/>
      <c r="N708" s="178"/>
      <c r="O708" s="173"/>
      <c r="P708" s="165"/>
    </row>
    <row r="709" spans="1:16" ht="12.5">
      <c r="A709" s="204"/>
      <c r="B709" s="205"/>
      <c r="C709" s="201"/>
      <c r="D709" s="201"/>
      <c r="E709" s="201" t="str">
        <f t="shared" si="1"/>
        <v/>
      </c>
      <c r="F709" s="60" t="str">
        <f t="shared" si="23"/>
        <v/>
      </c>
      <c r="G709" s="170" t="str">
        <f t="shared" si="24"/>
        <v/>
      </c>
      <c r="H709" s="206"/>
      <c r="I709" s="173"/>
      <c r="J709" s="178"/>
      <c r="K709" s="178"/>
      <c r="L709" s="165"/>
      <c r="M709" s="173"/>
      <c r="N709" s="178"/>
      <c r="O709" s="173"/>
      <c r="P709" s="165"/>
    </row>
    <row r="710" spans="1:16" ht="12.5">
      <c r="A710" s="204"/>
      <c r="B710" s="205"/>
      <c r="C710" s="201"/>
      <c r="D710" s="201"/>
      <c r="E710" s="201" t="str">
        <f t="shared" si="1"/>
        <v/>
      </c>
      <c r="F710" s="60" t="str">
        <f t="shared" si="23"/>
        <v/>
      </c>
      <c r="G710" s="170" t="str">
        <f t="shared" si="24"/>
        <v/>
      </c>
      <c r="H710" s="206"/>
      <c r="I710" s="173"/>
      <c r="J710" s="178"/>
      <c r="K710" s="178"/>
      <c r="L710" s="165"/>
      <c r="M710" s="173"/>
      <c r="N710" s="178"/>
      <c r="O710" s="173"/>
      <c r="P710" s="165"/>
    </row>
    <row r="711" spans="1:16" ht="12.5">
      <c r="A711" s="204"/>
      <c r="B711" s="205"/>
      <c r="C711" s="201"/>
      <c r="D711" s="201"/>
      <c r="E711" s="201" t="str">
        <f t="shared" si="1"/>
        <v/>
      </c>
      <c r="F711" s="60" t="str">
        <f t="shared" ref="F711:F774" si="25">IF(NOT(ISBLANK($K711)),itemClassificationScheme,"")</f>
        <v/>
      </c>
      <c r="G711" s="170" t="str">
        <f t="shared" ref="G711:G774" si="26">IF(NOT(ISBLANK($P711)),currency,"")</f>
        <v/>
      </c>
      <c r="H711" s="206"/>
      <c r="I711" s="173"/>
      <c r="J711" s="178"/>
      <c r="K711" s="178"/>
      <c r="L711" s="165"/>
      <c r="M711" s="173"/>
      <c r="N711" s="178"/>
      <c r="O711" s="173"/>
      <c r="P711" s="165"/>
    </row>
    <row r="712" spans="1:16" ht="12.5">
      <c r="A712" s="204"/>
      <c r="B712" s="205"/>
      <c r="C712" s="201"/>
      <c r="D712" s="201"/>
      <c r="E712" s="201" t="str">
        <f t="shared" si="1"/>
        <v/>
      </c>
      <c r="F712" s="60" t="str">
        <f t="shared" si="25"/>
        <v/>
      </c>
      <c r="G712" s="170" t="str">
        <f t="shared" si="26"/>
        <v/>
      </c>
      <c r="H712" s="206"/>
      <c r="I712" s="173"/>
      <c r="J712" s="178"/>
      <c r="K712" s="178"/>
      <c r="L712" s="165"/>
      <c r="M712" s="173"/>
      <c r="N712" s="178"/>
      <c r="O712" s="173"/>
      <c r="P712" s="165"/>
    </row>
    <row r="713" spans="1:16" ht="12.5">
      <c r="A713" s="204"/>
      <c r="B713" s="205"/>
      <c r="C713" s="201"/>
      <c r="D713" s="201"/>
      <c r="E713" s="201" t="str">
        <f t="shared" si="1"/>
        <v/>
      </c>
      <c r="F713" s="60" t="str">
        <f t="shared" si="25"/>
        <v/>
      </c>
      <c r="G713" s="170" t="str">
        <f t="shared" si="26"/>
        <v/>
      </c>
      <c r="H713" s="206"/>
      <c r="I713" s="173"/>
      <c r="J713" s="178"/>
      <c r="K713" s="178"/>
      <c r="L713" s="165"/>
      <c r="M713" s="173"/>
      <c r="N713" s="178"/>
      <c r="O713" s="173"/>
      <c r="P713" s="165"/>
    </row>
    <row r="714" spans="1:16" ht="12.5">
      <c r="A714" s="204"/>
      <c r="B714" s="205"/>
      <c r="C714" s="201"/>
      <c r="D714" s="201"/>
      <c r="E714" s="201" t="str">
        <f t="shared" si="1"/>
        <v/>
      </c>
      <c r="F714" s="60" t="str">
        <f t="shared" si="25"/>
        <v/>
      </c>
      <c r="G714" s="170" t="str">
        <f t="shared" si="26"/>
        <v/>
      </c>
      <c r="H714" s="206"/>
      <c r="I714" s="173"/>
      <c r="J714" s="178"/>
      <c r="K714" s="178"/>
      <c r="L714" s="165"/>
      <c r="M714" s="173"/>
      <c r="N714" s="178"/>
      <c r="O714" s="173"/>
      <c r="P714" s="165"/>
    </row>
    <row r="715" spans="1:16" ht="12.5">
      <c r="A715" s="204"/>
      <c r="B715" s="205"/>
      <c r="C715" s="201"/>
      <c r="D715" s="201"/>
      <c r="E715" s="201" t="str">
        <f t="shared" si="1"/>
        <v/>
      </c>
      <c r="F715" s="60" t="str">
        <f t="shared" si="25"/>
        <v/>
      </c>
      <c r="G715" s="170" t="str">
        <f t="shared" si="26"/>
        <v/>
      </c>
      <c r="H715" s="206"/>
      <c r="I715" s="173"/>
      <c r="J715" s="178"/>
      <c r="K715" s="178"/>
      <c r="L715" s="165"/>
      <c r="M715" s="173"/>
      <c r="N715" s="178"/>
      <c r="O715" s="173"/>
      <c r="P715" s="165"/>
    </row>
    <row r="716" spans="1:16" ht="12.5">
      <c r="A716" s="204"/>
      <c r="B716" s="205"/>
      <c r="C716" s="201"/>
      <c r="D716" s="201"/>
      <c r="E716" s="201" t="str">
        <f t="shared" si="1"/>
        <v/>
      </c>
      <c r="F716" s="60" t="str">
        <f t="shared" si="25"/>
        <v/>
      </c>
      <c r="G716" s="170" t="str">
        <f t="shared" si="26"/>
        <v/>
      </c>
      <c r="H716" s="206"/>
      <c r="I716" s="173"/>
      <c r="J716" s="178"/>
      <c r="K716" s="178"/>
      <c r="L716" s="165"/>
      <c r="M716" s="173"/>
      <c r="N716" s="178"/>
      <c r="O716" s="173"/>
      <c r="P716" s="165"/>
    </row>
    <row r="717" spans="1:16" ht="12.5">
      <c r="A717" s="204"/>
      <c r="B717" s="205"/>
      <c r="C717" s="201"/>
      <c r="D717" s="201"/>
      <c r="E717" s="201" t="str">
        <f t="shared" si="1"/>
        <v/>
      </c>
      <c r="F717" s="60" t="str">
        <f t="shared" si="25"/>
        <v/>
      </c>
      <c r="G717" s="170" t="str">
        <f t="shared" si="26"/>
        <v/>
      </c>
      <c r="H717" s="206"/>
      <c r="I717" s="173"/>
      <c r="J717" s="178"/>
      <c r="K717" s="178"/>
      <c r="L717" s="165"/>
      <c r="M717" s="173"/>
      <c r="N717" s="178"/>
      <c r="O717" s="173"/>
      <c r="P717" s="165"/>
    </row>
    <row r="718" spans="1:16" ht="12.5">
      <c r="A718" s="204"/>
      <c r="B718" s="205"/>
      <c r="C718" s="201"/>
      <c r="D718" s="201"/>
      <c r="E718" s="201" t="str">
        <f t="shared" si="1"/>
        <v/>
      </c>
      <c r="F718" s="60" t="str">
        <f t="shared" si="25"/>
        <v/>
      </c>
      <c r="G718" s="170" t="str">
        <f t="shared" si="26"/>
        <v/>
      </c>
      <c r="H718" s="206"/>
      <c r="I718" s="173"/>
      <c r="J718" s="178"/>
      <c r="K718" s="178"/>
      <c r="L718" s="165"/>
      <c r="M718" s="173"/>
      <c r="N718" s="178"/>
      <c r="O718" s="173"/>
      <c r="P718" s="165"/>
    </row>
    <row r="719" spans="1:16" ht="12.5">
      <c r="A719" s="204"/>
      <c r="B719" s="205"/>
      <c r="C719" s="201"/>
      <c r="D719" s="201"/>
      <c r="E719" s="201" t="str">
        <f t="shared" si="1"/>
        <v/>
      </c>
      <c r="F719" s="60" t="str">
        <f t="shared" si="25"/>
        <v/>
      </c>
      <c r="G719" s="170" t="str">
        <f t="shared" si="26"/>
        <v/>
      </c>
      <c r="H719" s="206"/>
      <c r="I719" s="173"/>
      <c r="J719" s="178"/>
      <c r="K719" s="178"/>
      <c r="L719" s="165"/>
      <c r="M719" s="173"/>
      <c r="N719" s="178"/>
      <c r="O719" s="173"/>
      <c r="P719" s="165"/>
    </row>
    <row r="720" spans="1:16" ht="12.5">
      <c r="A720" s="204"/>
      <c r="B720" s="205"/>
      <c r="C720" s="201"/>
      <c r="D720" s="201"/>
      <c r="E720" s="201" t="str">
        <f t="shared" si="1"/>
        <v/>
      </c>
      <c r="F720" s="60" t="str">
        <f t="shared" si="25"/>
        <v/>
      </c>
      <c r="G720" s="170" t="str">
        <f t="shared" si="26"/>
        <v/>
      </c>
      <c r="H720" s="206"/>
      <c r="I720" s="173"/>
      <c r="J720" s="178"/>
      <c r="K720" s="178"/>
      <c r="L720" s="165"/>
      <c r="M720" s="173"/>
      <c r="N720" s="178"/>
      <c r="O720" s="173"/>
      <c r="P720" s="165"/>
    </row>
    <row r="721" spans="1:16" ht="12.5">
      <c r="A721" s="204"/>
      <c r="B721" s="205"/>
      <c r="C721" s="201"/>
      <c r="D721" s="201"/>
      <c r="E721" s="201" t="str">
        <f t="shared" si="1"/>
        <v/>
      </c>
      <c r="F721" s="60" t="str">
        <f t="shared" si="25"/>
        <v/>
      </c>
      <c r="G721" s="170" t="str">
        <f t="shared" si="26"/>
        <v/>
      </c>
      <c r="H721" s="206"/>
      <c r="I721" s="173"/>
      <c r="J721" s="178"/>
      <c r="K721" s="178"/>
      <c r="L721" s="165"/>
      <c r="M721" s="173"/>
      <c r="N721" s="178"/>
      <c r="O721" s="173"/>
      <c r="P721" s="165"/>
    </row>
    <row r="722" spans="1:16" ht="12.5">
      <c r="A722" s="204"/>
      <c r="B722" s="205"/>
      <c r="C722" s="201"/>
      <c r="D722" s="201"/>
      <c r="E722" s="201" t="str">
        <f t="shared" si="1"/>
        <v/>
      </c>
      <c r="F722" s="60" t="str">
        <f t="shared" si="25"/>
        <v/>
      </c>
      <c r="G722" s="170" t="str">
        <f t="shared" si="26"/>
        <v/>
      </c>
      <c r="H722" s="206"/>
      <c r="I722" s="173"/>
      <c r="J722" s="178"/>
      <c r="K722" s="178"/>
      <c r="L722" s="165"/>
      <c r="M722" s="173"/>
      <c r="N722" s="178"/>
      <c r="O722" s="173"/>
      <c r="P722" s="165"/>
    </row>
    <row r="723" spans="1:16" ht="12.5">
      <c r="A723" s="204"/>
      <c r="B723" s="205"/>
      <c r="C723" s="201"/>
      <c r="D723" s="201"/>
      <c r="E723" s="201" t="str">
        <f t="shared" si="1"/>
        <v/>
      </c>
      <c r="F723" s="60" t="str">
        <f t="shared" si="25"/>
        <v/>
      </c>
      <c r="G723" s="170" t="str">
        <f t="shared" si="26"/>
        <v/>
      </c>
      <c r="H723" s="206"/>
      <c r="I723" s="173"/>
      <c r="J723" s="178"/>
      <c r="K723" s="178"/>
      <c r="L723" s="165"/>
      <c r="M723" s="173"/>
      <c r="N723" s="178"/>
      <c r="O723" s="173"/>
      <c r="P723" s="165"/>
    </row>
    <row r="724" spans="1:16" ht="12.5">
      <c r="A724" s="204"/>
      <c r="B724" s="205"/>
      <c r="C724" s="201"/>
      <c r="D724" s="201"/>
      <c r="E724" s="201" t="str">
        <f t="shared" si="1"/>
        <v/>
      </c>
      <c r="F724" s="60" t="str">
        <f t="shared" si="25"/>
        <v/>
      </c>
      <c r="G724" s="170" t="str">
        <f t="shared" si="26"/>
        <v/>
      </c>
      <c r="H724" s="206"/>
      <c r="I724" s="173"/>
      <c r="J724" s="178"/>
      <c r="K724" s="178"/>
      <c r="L724" s="165"/>
      <c r="M724" s="173"/>
      <c r="N724" s="178"/>
      <c r="O724" s="173"/>
      <c r="P724" s="165"/>
    </row>
    <row r="725" spans="1:16" ht="12.5">
      <c r="A725" s="204"/>
      <c r="B725" s="205"/>
      <c r="C725" s="201"/>
      <c r="D725" s="201"/>
      <c r="E725" s="201" t="str">
        <f t="shared" si="1"/>
        <v/>
      </c>
      <c r="F725" s="60" t="str">
        <f t="shared" si="25"/>
        <v/>
      </c>
      <c r="G725" s="170" t="str">
        <f t="shared" si="26"/>
        <v/>
      </c>
      <c r="H725" s="206"/>
      <c r="I725" s="173"/>
      <c r="J725" s="178"/>
      <c r="K725" s="178"/>
      <c r="L725" s="165"/>
      <c r="M725" s="173"/>
      <c r="N725" s="178"/>
      <c r="O725" s="173"/>
      <c r="P725" s="165"/>
    </row>
    <row r="726" spans="1:16" ht="12.5">
      <c r="A726" s="204"/>
      <c r="B726" s="205"/>
      <c r="C726" s="201"/>
      <c r="D726" s="201"/>
      <c r="E726" s="201" t="str">
        <f t="shared" si="1"/>
        <v/>
      </c>
      <c r="F726" s="60" t="str">
        <f t="shared" si="25"/>
        <v/>
      </c>
      <c r="G726" s="170" t="str">
        <f t="shared" si="26"/>
        <v/>
      </c>
      <c r="H726" s="206"/>
      <c r="I726" s="173"/>
      <c r="J726" s="178"/>
      <c r="K726" s="178"/>
      <c r="L726" s="165"/>
      <c r="M726" s="173"/>
      <c r="N726" s="178"/>
      <c r="O726" s="173"/>
      <c r="P726" s="165"/>
    </row>
    <row r="727" spans="1:16" ht="12.5">
      <c r="A727" s="204"/>
      <c r="B727" s="205"/>
      <c r="C727" s="201"/>
      <c r="D727" s="201"/>
      <c r="E727" s="201" t="str">
        <f t="shared" si="1"/>
        <v/>
      </c>
      <c r="F727" s="60" t="str">
        <f t="shared" si="25"/>
        <v/>
      </c>
      <c r="G727" s="170" t="str">
        <f t="shared" si="26"/>
        <v/>
      </c>
      <c r="H727" s="206"/>
      <c r="I727" s="173"/>
      <c r="J727" s="178"/>
      <c r="K727" s="178"/>
      <c r="L727" s="165"/>
      <c r="M727" s="173"/>
      <c r="N727" s="178"/>
      <c r="O727" s="173"/>
      <c r="P727" s="165"/>
    </row>
    <row r="728" spans="1:16" ht="12.5">
      <c r="A728" s="204"/>
      <c r="B728" s="205"/>
      <c r="C728" s="201"/>
      <c r="D728" s="201"/>
      <c r="E728" s="201" t="str">
        <f t="shared" si="1"/>
        <v/>
      </c>
      <c r="F728" s="60" t="str">
        <f t="shared" si="25"/>
        <v/>
      </c>
      <c r="G728" s="170" t="str">
        <f t="shared" si="26"/>
        <v/>
      </c>
      <c r="H728" s="206"/>
      <c r="I728" s="173"/>
      <c r="J728" s="178"/>
      <c r="K728" s="178"/>
      <c r="L728" s="165"/>
      <c r="M728" s="173"/>
      <c r="N728" s="178"/>
      <c r="O728" s="173"/>
      <c r="P728" s="165"/>
    </row>
    <row r="729" spans="1:16" ht="12.5">
      <c r="A729" s="204"/>
      <c r="B729" s="205"/>
      <c r="C729" s="201"/>
      <c r="D729" s="201"/>
      <c r="E729" s="201" t="str">
        <f t="shared" si="1"/>
        <v/>
      </c>
      <c r="F729" s="60" t="str">
        <f t="shared" si="25"/>
        <v/>
      </c>
      <c r="G729" s="170" t="str">
        <f t="shared" si="26"/>
        <v/>
      </c>
      <c r="H729" s="206"/>
      <c r="I729" s="173"/>
      <c r="J729" s="178"/>
      <c r="K729" s="178"/>
      <c r="L729" s="165"/>
      <c r="M729" s="173"/>
      <c r="N729" s="178"/>
      <c r="O729" s="173"/>
      <c r="P729" s="165"/>
    </row>
    <row r="730" spans="1:16" ht="12.5">
      <c r="A730" s="204"/>
      <c r="B730" s="205"/>
      <c r="C730" s="201"/>
      <c r="D730" s="201"/>
      <c r="E730" s="201" t="str">
        <f t="shared" si="1"/>
        <v/>
      </c>
      <c r="F730" s="60" t="str">
        <f t="shared" si="25"/>
        <v/>
      </c>
      <c r="G730" s="170" t="str">
        <f t="shared" si="26"/>
        <v/>
      </c>
      <c r="H730" s="206"/>
      <c r="I730" s="173"/>
      <c r="J730" s="178"/>
      <c r="K730" s="178"/>
      <c r="L730" s="165"/>
      <c r="M730" s="173"/>
      <c r="N730" s="178"/>
      <c r="O730" s="173"/>
      <c r="P730" s="165"/>
    </row>
    <row r="731" spans="1:16" ht="12.5">
      <c r="A731" s="204"/>
      <c r="B731" s="205"/>
      <c r="C731" s="201"/>
      <c r="D731" s="201"/>
      <c r="E731" s="201" t="str">
        <f t="shared" si="1"/>
        <v/>
      </c>
      <c r="F731" s="60" t="str">
        <f t="shared" si="25"/>
        <v/>
      </c>
      <c r="G731" s="170" t="str">
        <f t="shared" si="26"/>
        <v/>
      </c>
      <c r="H731" s="206"/>
      <c r="I731" s="173"/>
      <c r="J731" s="178"/>
      <c r="K731" s="178"/>
      <c r="L731" s="165"/>
      <c r="M731" s="173"/>
      <c r="N731" s="178"/>
      <c r="O731" s="173"/>
      <c r="P731" s="165"/>
    </row>
    <row r="732" spans="1:16" ht="12.5">
      <c r="A732" s="204"/>
      <c r="B732" s="205"/>
      <c r="C732" s="201"/>
      <c r="D732" s="201"/>
      <c r="E732" s="201" t="str">
        <f t="shared" si="1"/>
        <v/>
      </c>
      <c r="F732" s="60" t="str">
        <f t="shared" si="25"/>
        <v/>
      </c>
      <c r="G732" s="170" t="str">
        <f t="shared" si="26"/>
        <v/>
      </c>
      <c r="H732" s="206"/>
      <c r="I732" s="173"/>
      <c r="J732" s="178"/>
      <c r="K732" s="178"/>
      <c r="L732" s="165"/>
      <c r="M732" s="173"/>
      <c r="N732" s="178"/>
      <c r="O732" s="173"/>
      <c r="P732" s="165"/>
    </row>
    <row r="733" spans="1:16" ht="12.5">
      <c r="A733" s="204"/>
      <c r="B733" s="205"/>
      <c r="C733" s="201"/>
      <c r="D733" s="201"/>
      <c r="E733" s="201" t="str">
        <f t="shared" si="1"/>
        <v/>
      </c>
      <c r="F733" s="60" t="str">
        <f t="shared" si="25"/>
        <v/>
      </c>
      <c r="G733" s="170" t="str">
        <f t="shared" si="26"/>
        <v/>
      </c>
      <c r="H733" s="206"/>
      <c r="I733" s="173"/>
      <c r="J733" s="178"/>
      <c r="K733" s="178"/>
      <c r="L733" s="165"/>
      <c r="M733" s="173"/>
      <c r="N733" s="178"/>
      <c r="O733" s="173"/>
      <c r="P733" s="165"/>
    </row>
    <row r="734" spans="1:16" ht="12.5">
      <c r="A734" s="204"/>
      <c r="B734" s="205"/>
      <c r="C734" s="201"/>
      <c r="D734" s="201"/>
      <c r="E734" s="201" t="str">
        <f t="shared" si="1"/>
        <v/>
      </c>
      <c r="F734" s="60" t="str">
        <f t="shared" si="25"/>
        <v/>
      </c>
      <c r="G734" s="170" t="str">
        <f t="shared" si="26"/>
        <v/>
      </c>
      <c r="H734" s="206"/>
      <c r="I734" s="173"/>
      <c r="J734" s="178"/>
      <c r="K734" s="178"/>
      <c r="L734" s="165"/>
      <c r="M734" s="173"/>
      <c r="N734" s="178"/>
      <c r="O734" s="173"/>
      <c r="P734" s="165"/>
    </row>
    <row r="735" spans="1:16" ht="12.5">
      <c r="A735" s="204"/>
      <c r="B735" s="205"/>
      <c r="C735" s="201"/>
      <c r="D735" s="201"/>
      <c r="E735" s="201" t="str">
        <f t="shared" si="1"/>
        <v/>
      </c>
      <c r="F735" s="60" t="str">
        <f t="shared" si="25"/>
        <v/>
      </c>
      <c r="G735" s="170" t="str">
        <f t="shared" si="26"/>
        <v/>
      </c>
      <c r="H735" s="206"/>
      <c r="I735" s="173"/>
      <c r="J735" s="178"/>
      <c r="K735" s="178"/>
      <c r="L735" s="165"/>
      <c r="M735" s="173"/>
      <c r="N735" s="178"/>
      <c r="O735" s="173"/>
      <c r="P735" s="165"/>
    </row>
    <row r="736" spans="1:16" ht="12.5">
      <c r="A736" s="204"/>
      <c r="B736" s="205"/>
      <c r="C736" s="201"/>
      <c r="D736" s="201"/>
      <c r="E736" s="201" t="str">
        <f t="shared" si="1"/>
        <v/>
      </c>
      <c r="F736" s="60" t="str">
        <f t="shared" si="25"/>
        <v/>
      </c>
      <c r="G736" s="170" t="str">
        <f t="shared" si="26"/>
        <v/>
      </c>
      <c r="H736" s="206"/>
      <c r="I736" s="173"/>
      <c r="J736" s="178"/>
      <c r="K736" s="178"/>
      <c r="L736" s="165"/>
      <c r="M736" s="173"/>
      <c r="N736" s="178"/>
      <c r="O736" s="173"/>
      <c r="P736" s="165"/>
    </row>
    <row r="737" spans="1:16" ht="12.5">
      <c r="A737" s="204"/>
      <c r="B737" s="205"/>
      <c r="C737" s="201"/>
      <c r="D737" s="201"/>
      <c r="E737" s="201" t="str">
        <f t="shared" si="1"/>
        <v/>
      </c>
      <c r="F737" s="60" t="str">
        <f t="shared" si="25"/>
        <v/>
      </c>
      <c r="G737" s="170" t="str">
        <f t="shared" si="26"/>
        <v/>
      </c>
      <c r="H737" s="206"/>
      <c r="I737" s="173"/>
      <c r="J737" s="178"/>
      <c r="K737" s="178"/>
      <c r="L737" s="165"/>
      <c r="M737" s="173"/>
      <c r="N737" s="178"/>
      <c r="O737" s="173"/>
      <c r="P737" s="165"/>
    </row>
    <row r="738" spans="1:16" ht="12.5">
      <c r="A738" s="204"/>
      <c r="B738" s="205"/>
      <c r="C738" s="201"/>
      <c r="D738" s="201"/>
      <c r="E738" s="201" t="str">
        <f t="shared" si="1"/>
        <v/>
      </c>
      <c r="F738" s="60" t="str">
        <f t="shared" si="25"/>
        <v/>
      </c>
      <c r="G738" s="170" t="str">
        <f t="shared" si="26"/>
        <v/>
      </c>
      <c r="H738" s="206"/>
      <c r="I738" s="173"/>
      <c r="J738" s="178"/>
      <c r="K738" s="178"/>
      <c r="L738" s="165"/>
      <c r="M738" s="173"/>
      <c r="N738" s="178"/>
      <c r="O738" s="173"/>
      <c r="P738" s="165"/>
    </row>
    <row r="739" spans="1:16" ht="12.5">
      <c r="A739" s="204"/>
      <c r="B739" s="205"/>
      <c r="C739" s="201"/>
      <c r="D739" s="201"/>
      <c r="E739" s="201" t="str">
        <f t="shared" si="1"/>
        <v/>
      </c>
      <c r="F739" s="60" t="str">
        <f t="shared" si="25"/>
        <v/>
      </c>
      <c r="G739" s="170" t="str">
        <f t="shared" si="26"/>
        <v/>
      </c>
      <c r="H739" s="206"/>
      <c r="I739" s="173"/>
      <c r="J739" s="178"/>
      <c r="K739" s="178"/>
      <c r="L739" s="165"/>
      <c r="M739" s="173"/>
      <c r="N739" s="178"/>
      <c r="O739" s="173"/>
      <c r="P739" s="165"/>
    </row>
    <row r="740" spans="1:16" ht="12.5">
      <c r="A740" s="204"/>
      <c r="B740" s="205"/>
      <c r="C740" s="201"/>
      <c r="D740" s="201"/>
      <c r="E740" s="201" t="str">
        <f t="shared" si="1"/>
        <v/>
      </c>
      <c r="F740" s="60" t="str">
        <f t="shared" si="25"/>
        <v/>
      </c>
      <c r="G740" s="170" t="str">
        <f t="shared" si="26"/>
        <v/>
      </c>
      <c r="H740" s="206"/>
      <c r="I740" s="173"/>
      <c r="J740" s="178"/>
      <c r="K740" s="178"/>
      <c r="L740" s="165"/>
      <c r="M740" s="173"/>
      <c r="N740" s="178"/>
      <c r="O740" s="173"/>
      <c r="P740" s="165"/>
    </row>
    <row r="741" spans="1:16" ht="12.5">
      <c r="A741" s="204"/>
      <c r="B741" s="205"/>
      <c r="C741" s="201"/>
      <c r="D741" s="201"/>
      <c r="E741" s="201" t="str">
        <f t="shared" si="1"/>
        <v/>
      </c>
      <c r="F741" s="60" t="str">
        <f t="shared" si="25"/>
        <v/>
      </c>
      <c r="G741" s="170" t="str">
        <f t="shared" si="26"/>
        <v/>
      </c>
      <c r="H741" s="206"/>
      <c r="I741" s="173"/>
      <c r="J741" s="178"/>
      <c r="K741" s="178"/>
      <c r="L741" s="165"/>
      <c r="M741" s="173"/>
      <c r="N741" s="178"/>
      <c r="O741" s="173"/>
      <c r="P741" s="165"/>
    </row>
    <row r="742" spans="1:16" ht="12.5">
      <c r="A742" s="204"/>
      <c r="B742" s="205"/>
      <c r="C742" s="201"/>
      <c r="D742" s="201"/>
      <c r="E742" s="201" t="str">
        <f t="shared" si="1"/>
        <v/>
      </c>
      <c r="F742" s="60" t="str">
        <f t="shared" si="25"/>
        <v/>
      </c>
      <c r="G742" s="170" t="str">
        <f t="shared" si="26"/>
        <v/>
      </c>
      <c r="H742" s="206"/>
      <c r="I742" s="173"/>
      <c r="J742" s="178"/>
      <c r="K742" s="178"/>
      <c r="L742" s="165"/>
      <c r="M742" s="173"/>
      <c r="N742" s="178"/>
      <c r="O742" s="173"/>
      <c r="P742" s="165"/>
    </row>
    <row r="743" spans="1:16" ht="12.5">
      <c r="A743" s="204"/>
      <c r="B743" s="205"/>
      <c r="C743" s="201"/>
      <c r="D743" s="201"/>
      <c r="E743" s="201" t="str">
        <f t="shared" si="1"/>
        <v/>
      </c>
      <c r="F743" s="60" t="str">
        <f t="shared" si="25"/>
        <v/>
      </c>
      <c r="G743" s="170" t="str">
        <f t="shared" si="26"/>
        <v/>
      </c>
      <c r="H743" s="206"/>
      <c r="I743" s="173"/>
      <c r="J743" s="178"/>
      <c r="K743" s="178"/>
      <c r="L743" s="165"/>
      <c r="M743" s="173"/>
      <c r="N743" s="178"/>
      <c r="O743" s="173"/>
      <c r="P743" s="165"/>
    </row>
    <row r="744" spans="1:16" ht="12.5">
      <c r="A744" s="204"/>
      <c r="B744" s="205"/>
      <c r="C744" s="201"/>
      <c r="D744" s="201"/>
      <c r="E744" s="201" t="str">
        <f t="shared" si="1"/>
        <v/>
      </c>
      <c r="F744" s="60" t="str">
        <f t="shared" si="25"/>
        <v/>
      </c>
      <c r="G744" s="170" t="str">
        <f t="shared" si="26"/>
        <v/>
      </c>
      <c r="H744" s="206"/>
      <c r="I744" s="173"/>
      <c r="J744" s="178"/>
      <c r="K744" s="178"/>
      <c r="L744" s="165"/>
      <c r="M744" s="173"/>
      <c r="N744" s="178"/>
      <c r="O744" s="173"/>
      <c r="P744" s="165"/>
    </row>
    <row r="745" spans="1:16" ht="12.5">
      <c r="A745" s="204"/>
      <c r="B745" s="205"/>
      <c r="C745" s="201"/>
      <c r="D745" s="201"/>
      <c r="E745" s="201" t="str">
        <f t="shared" si="1"/>
        <v/>
      </c>
      <c r="F745" s="60" t="str">
        <f t="shared" si="25"/>
        <v/>
      </c>
      <c r="G745" s="170" t="str">
        <f t="shared" si="26"/>
        <v/>
      </c>
      <c r="H745" s="206"/>
      <c r="I745" s="173"/>
      <c r="J745" s="178"/>
      <c r="K745" s="178"/>
      <c r="L745" s="165"/>
      <c r="M745" s="173"/>
      <c r="N745" s="178"/>
      <c r="O745" s="173"/>
      <c r="P745" s="165"/>
    </row>
    <row r="746" spans="1:16" ht="12.5">
      <c r="A746" s="204"/>
      <c r="B746" s="205"/>
      <c r="C746" s="201"/>
      <c r="D746" s="201"/>
      <c r="E746" s="201" t="str">
        <f t="shared" si="1"/>
        <v/>
      </c>
      <c r="F746" s="60" t="str">
        <f t="shared" si="25"/>
        <v/>
      </c>
      <c r="G746" s="170" t="str">
        <f t="shared" si="26"/>
        <v/>
      </c>
      <c r="H746" s="206"/>
      <c r="I746" s="173"/>
      <c r="J746" s="178"/>
      <c r="K746" s="178"/>
      <c r="L746" s="165"/>
      <c r="M746" s="173"/>
      <c r="N746" s="178"/>
      <c r="O746" s="173"/>
      <c r="P746" s="165"/>
    </row>
    <row r="747" spans="1:16" ht="12.5">
      <c r="A747" s="204"/>
      <c r="B747" s="205"/>
      <c r="C747" s="201"/>
      <c r="D747" s="201"/>
      <c r="E747" s="201" t="str">
        <f t="shared" si="1"/>
        <v/>
      </c>
      <c r="F747" s="60" t="str">
        <f t="shared" si="25"/>
        <v/>
      </c>
      <c r="G747" s="170" t="str">
        <f t="shared" si="26"/>
        <v/>
      </c>
      <c r="H747" s="206"/>
      <c r="I747" s="173"/>
      <c r="J747" s="178"/>
      <c r="K747" s="178"/>
      <c r="L747" s="165"/>
      <c r="M747" s="173"/>
      <c r="N747" s="178"/>
      <c r="O747" s="173"/>
      <c r="P747" s="165"/>
    </row>
    <row r="748" spans="1:16" ht="12.5">
      <c r="A748" s="204"/>
      <c r="B748" s="205"/>
      <c r="C748" s="201"/>
      <c r="D748" s="201"/>
      <c r="E748" s="201" t="str">
        <f t="shared" si="1"/>
        <v/>
      </c>
      <c r="F748" s="60" t="str">
        <f t="shared" si="25"/>
        <v/>
      </c>
      <c r="G748" s="170" t="str">
        <f t="shared" si="26"/>
        <v/>
      </c>
      <c r="H748" s="206"/>
      <c r="I748" s="173"/>
      <c r="J748" s="178"/>
      <c r="K748" s="178"/>
      <c r="L748" s="165"/>
      <c r="M748" s="173"/>
      <c r="N748" s="178"/>
      <c r="O748" s="173"/>
      <c r="P748" s="165"/>
    </row>
    <row r="749" spans="1:16" ht="12.5">
      <c r="A749" s="204"/>
      <c r="B749" s="205"/>
      <c r="C749" s="201"/>
      <c r="D749" s="201"/>
      <c r="E749" s="201" t="str">
        <f t="shared" si="1"/>
        <v/>
      </c>
      <c r="F749" s="60" t="str">
        <f t="shared" si="25"/>
        <v/>
      </c>
      <c r="G749" s="170" t="str">
        <f t="shared" si="26"/>
        <v/>
      </c>
      <c r="H749" s="206"/>
      <c r="I749" s="173"/>
      <c r="J749" s="178"/>
      <c r="K749" s="178"/>
      <c r="L749" s="165"/>
      <c r="M749" s="173"/>
      <c r="N749" s="178"/>
      <c r="O749" s="173"/>
      <c r="P749" s="165"/>
    </row>
    <row r="750" spans="1:16" ht="12.5">
      <c r="A750" s="204"/>
      <c r="B750" s="205"/>
      <c r="C750" s="201"/>
      <c r="D750" s="201"/>
      <c r="E750" s="201" t="str">
        <f t="shared" si="1"/>
        <v/>
      </c>
      <c r="F750" s="60" t="str">
        <f t="shared" si="25"/>
        <v/>
      </c>
      <c r="G750" s="170" t="str">
        <f t="shared" si="26"/>
        <v/>
      </c>
      <c r="H750" s="206"/>
      <c r="I750" s="173"/>
      <c r="J750" s="178"/>
      <c r="K750" s="178"/>
      <c r="L750" s="165"/>
      <c r="M750" s="173"/>
      <c r="N750" s="178"/>
      <c r="O750" s="173"/>
      <c r="P750" s="165"/>
    </row>
    <row r="751" spans="1:16" ht="12.5">
      <c r="A751" s="204"/>
      <c r="B751" s="205"/>
      <c r="C751" s="201"/>
      <c r="D751" s="201"/>
      <c r="E751" s="201" t="str">
        <f t="shared" si="1"/>
        <v/>
      </c>
      <c r="F751" s="60" t="str">
        <f t="shared" si="25"/>
        <v/>
      </c>
      <c r="G751" s="170" t="str">
        <f t="shared" si="26"/>
        <v/>
      </c>
      <c r="H751" s="206"/>
      <c r="I751" s="173"/>
      <c r="J751" s="178"/>
      <c r="K751" s="178"/>
      <c r="L751" s="165"/>
      <c r="M751" s="173"/>
      <c r="N751" s="178"/>
      <c r="O751" s="173"/>
      <c r="P751" s="165"/>
    </row>
    <row r="752" spans="1:16" ht="12.5">
      <c r="A752" s="204"/>
      <c r="B752" s="205"/>
      <c r="C752" s="201"/>
      <c r="D752" s="201"/>
      <c r="E752" s="201" t="str">
        <f t="shared" si="1"/>
        <v/>
      </c>
      <c r="F752" s="60" t="str">
        <f t="shared" si="25"/>
        <v/>
      </c>
      <c r="G752" s="170" t="str">
        <f t="shared" si="26"/>
        <v/>
      </c>
      <c r="H752" s="206"/>
      <c r="I752" s="173"/>
      <c r="J752" s="178"/>
      <c r="K752" s="178"/>
      <c r="L752" s="165"/>
      <c r="M752" s="173"/>
      <c r="N752" s="178"/>
      <c r="O752" s="173"/>
      <c r="P752" s="165"/>
    </row>
    <row r="753" spans="1:16" ht="12.5">
      <c r="A753" s="204"/>
      <c r="B753" s="205"/>
      <c r="C753" s="201"/>
      <c r="D753" s="201"/>
      <c r="E753" s="201" t="str">
        <f t="shared" si="1"/>
        <v/>
      </c>
      <c r="F753" s="60" t="str">
        <f t="shared" si="25"/>
        <v/>
      </c>
      <c r="G753" s="170" t="str">
        <f t="shared" si="26"/>
        <v/>
      </c>
      <c r="H753" s="206"/>
      <c r="I753" s="173"/>
      <c r="J753" s="178"/>
      <c r="K753" s="178"/>
      <c r="L753" s="165"/>
      <c r="M753" s="173"/>
      <c r="N753" s="178"/>
      <c r="O753" s="173"/>
      <c r="P753" s="165"/>
    </row>
    <row r="754" spans="1:16" ht="12.5">
      <c r="A754" s="204"/>
      <c r="B754" s="205"/>
      <c r="C754" s="201"/>
      <c r="D754" s="201"/>
      <c r="E754" s="201" t="str">
        <f t="shared" si="1"/>
        <v/>
      </c>
      <c r="F754" s="60" t="str">
        <f t="shared" si="25"/>
        <v/>
      </c>
      <c r="G754" s="170" t="str">
        <f t="shared" si="26"/>
        <v/>
      </c>
      <c r="H754" s="206"/>
      <c r="I754" s="173"/>
      <c r="J754" s="178"/>
      <c r="K754" s="178"/>
      <c r="L754" s="165"/>
      <c r="M754" s="173"/>
      <c r="N754" s="178"/>
      <c r="O754" s="173"/>
      <c r="P754" s="165"/>
    </row>
    <row r="755" spans="1:16" ht="12.5">
      <c r="A755" s="204"/>
      <c r="B755" s="205"/>
      <c r="C755" s="201"/>
      <c r="D755" s="201"/>
      <c r="E755" s="201" t="str">
        <f t="shared" si="1"/>
        <v/>
      </c>
      <c r="F755" s="60" t="str">
        <f t="shared" si="25"/>
        <v/>
      </c>
      <c r="G755" s="170" t="str">
        <f t="shared" si="26"/>
        <v/>
      </c>
      <c r="H755" s="206"/>
      <c r="I755" s="173"/>
      <c r="J755" s="178"/>
      <c r="K755" s="178"/>
      <c r="L755" s="165"/>
      <c r="M755" s="173"/>
      <c r="N755" s="178"/>
      <c r="O755" s="173"/>
      <c r="P755" s="165"/>
    </row>
    <row r="756" spans="1:16" ht="12.5">
      <c r="A756" s="204"/>
      <c r="B756" s="205"/>
      <c r="C756" s="201"/>
      <c r="D756" s="201"/>
      <c r="E756" s="201" t="str">
        <f t="shared" si="1"/>
        <v/>
      </c>
      <c r="F756" s="60" t="str">
        <f t="shared" si="25"/>
        <v/>
      </c>
      <c r="G756" s="170" t="str">
        <f t="shared" si="26"/>
        <v/>
      </c>
      <c r="H756" s="206"/>
      <c r="I756" s="173"/>
      <c r="J756" s="178"/>
      <c r="K756" s="178"/>
      <c r="L756" s="165"/>
      <c r="M756" s="173"/>
      <c r="N756" s="178"/>
      <c r="O756" s="173"/>
      <c r="P756" s="165"/>
    </row>
    <row r="757" spans="1:16" ht="12.5">
      <c r="A757" s="204"/>
      <c r="B757" s="205"/>
      <c r="C757" s="201"/>
      <c r="D757" s="201"/>
      <c r="E757" s="201" t="str">
        <f t="shared" si="1"/>
        <v/>
      </c>
      <c r="F757" s="60" t="str">
        <f t="shared" si="25"/>
        <v/>
      </c>
      <c r="G757" s="170" t="str">
        <f t="shared" si="26"/>
        <v/>
      </c>
      <c r="H757" s="206"/>
      <c r="I757" s="173"/>
      <c r="J757" s="178"/>
      <c r="K757" s="178"/>
      <c r="L757" s="165"/>
      <c r="M757" s="173"/>
      <c r="N757" s="178"/>
      <c r="O757" s="173"/>
      <c r="P757" s="165"/>
    </row>
    <row r="758" spans="1:16" ht="12.5">
      <c r="A758" s="204"/>
      <c r="B758" s="205"/>
      <c r="C758" s="201"/>
      <c r="D758" s="201"/>
      <c r="E758" s="201" t="str">
        <f t="shared" si="1"/>
        <v/>
      </c>
      <c r="F758" s="60" t="str">
        <f t="shared" si="25"/>
        <v/>
      </c>
      <c r="G758" s="170" t="str">
        <f t="shared" si="26"/>
        <v/>
      </c>
      <c r="H758" s="206"/>
      <c r="I758" s="173"/>
      <c r="J758" s="178"/>
      <c r="K758" s="178"/>
      <c r="L758" s="165"/>
      <c r="M758" s="173"/>
      <c r="N758" s="178"/>
      <c r="O758" s="173"/>
      <c r="P758" s="165"/>
    </row>
    <row r="759" spans="1:16" ht="12.5">
      <c r="A759" s="204"/>
      <c r="B759" s="205"/>
      <c r="C759" s="201"/>
      <c r="D759" s="201"/>
      <c r="E759" s="201" t="str">
        <f t="shared" si="1"/>
        <v/>
      </c>
      <c r="F759" s="60" t="str">
        <f t="shared" si="25"/>
        <v/>
      </c>
      <c r="G759" s="170" t="str">
        <f t="shared" si="26"/>
        <v/>
      </c>
      <c r="H759" s="206"/>
      <c r="I759" s="173"/>
      <c r="J759" s="178"/>
      <c r="K759" s="178"/>
      <c r="L759" s="165"/>
      <c r="M759" s="173"/>
      <c r="N759" s="178"/>
      <c r="O759" s="173"/>
      <c r="P759" s="165"/>
    </row>
    <row r="760" spans="1:16" ht="12.5">
      <c r="A760" s="204"/>
      <c r="B760" s="205"/>
      <c r="C760" s="201"/>
      <c r="D760" s="201"/>
      <c r="E760" s="201" t="str">
        <f t="shared" si="1"/>
        <v/>
      </c>
      <c r="F760" s="60" t="str">
        <f t="shared" si="25"/>
        <v/>
      </c>
      <c r="G760" s="170" t="str">
        <f t="shared" si="26"/>
        <v/>
      </c>
      <c r="H760" s="206"/>
      <c r="I760" s="173"/>
      <c r="J760" s="178"/>
      <c r="K760" s="178"/>
      <c r="L760" s="165"/>
      <c r="M760" s="173"/>
      <c r="N760" s="178"/>
      <c r="O760" s="173"/>
      <c r="P760" s="165"/>
    </row>
    <row r="761" spans="1:16" ht="12.5">
      <c r="A761" s="204"/>
      <c r="B761" s="205"/>
      <c r="C761" s="201"/>
      <c r="D761" s="201"/>
      <c r="E761" s="201" t="str">
        <f t="shared" si="1"/>
        <v/>
      </c>
      <c r="F761" s="60" t="str">
        <f t="shared" si="25"/>
        <v/>
      </c>
      <c r="G761" s="170" t="str">
        <f t="shared" si="26"/>
        <v/>
      </c>
      <c r="H761" s="206"/>
      <c r="I761" s="173"/>
      <c r="J761" s="178"/>
      <c r="K761" s="178"/>
      <c r="L761" s="165"/>
      <c r="M761" s="173"/>
      <c r="N761" s="178"/>
      <c r="O761" s="173"/>
      <c r="P761" s="165"/>
    </row>
    <row r="762" spans="1:16" ht="12.5">
      <c r="A762" s="204"/>
      <c r="B762" s="205"/>
      <c r="C762" s="201"/>
      <c r="D762" s="201"/>
      <c r="E762" s="201" t="str">
        <f t="shared" si="1"/>
        <v/>
      </c>
      <c r="F762" s="60" t="str">
        <f t="shared" si="25"/>
        <v/>
      </c>
      <c r="G762" s="170" t="str">
        <f t="shared" si="26"/>
        <v/>
      </c>
      <c r="H762" s="206"/>
      <c r="I762" s="173"/>
      <c r="J762" s="178"/>
      <c r="K762" s="178"/>
      <c r="L762" s="165"/>
      <c r="M762" s="173"/>
      <c r="N762" s="178"/>
      <c r="O762" s="173"/>
      <c r="P762" s="165"/>
    </row>
    <row r="763" spans="1:16" ht="12.5">
      <c r="A763" s="204"/>
      <c r="B763" s="205"/>
      <c r="C763" s="201"/>
      <c r="D763" s="201"/>
      <c r="E763" s="201" t="str">
        <f t="shared" si="1"/>
        <v/>
      </c>
      <c r="F763" s="60" t="str">
        <f t="shared" si="25"/>
        <v/>
      </c>
      <c r="G763" s="170" t="str">
        <f t="shared" si="26"/>
        <v/>
      </c>
      <c r="H763" s="206"/>
      <c r="I763" s="173"/>
      <c r="J763" s="178"/>
      <c r="K763" s="178"/>
      <c r="L763" s="165"/>
      <c r="M763" s="173"/>
      <c r="N763" s="178"/>
      <c r="O763" s="173"/>
      <c r="P763" s="165"/>
    </row>
    <row r="764" spans="1:16" ht="12.5">
      <c r="A764" s="204"/>
      <c r="B764" s="205"/>
      <c r="C764" s="201"/>
      <c r="D764" s="201"/>
      <c r="E764" s="201" t="str">
        <f t="shared" si="1"/>
        <v/>
      </c>
      <c r="F764" s="60" t="str">
        <f t="shared" si="25"/>
        <v/>
      </c>
      <c r="G764" s="170" t="str">
        <f t="shared" si="26"/>
        <v/>
      </c>
      <c r="H764" s="206"/>
      <c r="I764" s="173"/>
      <c r="J764" s="178"/>
      <c r="K764" s="178"/>
      <c r="L764" s="165"/>
      <c r="M764" s="173"/>
      <c r="N764" s="178"/>
      <c r="O764" s="173"/>
      <c r="P764" s="165"/>
    </row>
    <row r="765" spans="1:16" ht="12.5">
      <c r="A765" s="204"/>
      <c r="B765" s="205"/>
      <c r="C765" s="201"/>
      <c r="D765" s="201"/>
      <c r="E765" s="201" t="str">
        <f t="shared" si="1"/>
        <v/>
      </c>
      <c r="F765" s="60" t="str">
        <f t="shared" si="25"/>
        <v/>
      </c>
      <c r="G765" s="170" t="str">
        <f t="shared" si="26"/>
        <v/>
      </c>
      <c r="H765" s="206"/>
      <c r="I765" s="173"/>
      <c r="J765" s="178"/>
      <c r="K765" s="178"/>
      <c r="L765" s="165"/>
      <c r="M765" s="173"/>
      <c r="N765" s="178"/>
      <c r="O765" s="173"/>
      <c r="P765" s="165"/>
    </row>
    <row r="766" spans="1:16" ht="12.5">
      <c r="A766" s="204"/>
      <c r="B766" s="205"/>
      <c r="C766" s="201"/>
      <c r="D766" s="201"/>
      <c r="E766" s="201" t="str">
        <f t="shared" si="1"/>
        <v/>
      </c>
      <c r="F766" s="60" t="str">
        <f t="shared" si="25"/>
        <v/>
      </c>
      <c r="G766" s="170" t="str">
        <f t="shared" si="26"/>
        <v/>
      </c>
      <c r="H766" s="206"/>
      <c r="I766" s="173"/>
      <c r="J766" s="178"/>
      <c r="K766" s="178"/>
      <c r="L766" s="165"/>
      <c r="M766" s="173"/>
      <c r="N766" s="178"/>
      <c r="O766" s="173"/>
      <c r="P766" s="165"/>
    </row>
    <row r="767" spans="1:16" ht="12.5">
      <c r="A767" s="204"/>
      <c r="B767" s="205"/>
      <c r="C767" s="201"/>
      <c r="D767" s="201"/>
      <c r="E767" s="201" t="str">
        <f t="shared" si="1"/>
        <v/>
      </c>
      <c r="F767" s="60" t="str">
        <f t="shared" si="25"/>
        <v/>
      </c>
      <c r="G767" s="170" t="str">
        <f t="shared" si="26"/>
        <v/>
      </c>
      <c r="H767" s="206"/>
      <c r="I767" s="173"/>
      <c r="J767" s="178"/>
      <c r="K767" s="178"/>
      <c r="L767" s="165"/>
      <c r="M767" s="173"/>
      <c r="N767" s="178"/>
      <c r="O767" s="173"/>
      <c r="P767" s="165"/>
    </row>
    <row r="768" spans="1:16" ht="12.5">
      <c r="A768" s="204"/>
      <c r="B768" s="205"/>
      <c r="C768" s="201"/>
      <c r="D768" s="201"/>
      <c r="E768" s="201" t="str">
        <f t="shared" si="1"/>
        <v/>
      </c>
      <c r="F768" s="60" t="str">
        <f t="shared" si="25"/>
        <v/>
      </c>
      <c r="G768" s="170" t="str">
        <f t="shared" si="26"/>
        <v/>
      </c>
      <c r="H768" s="206"/>
      <c r="I768" s="173"/>
      <c r="J768" s="178"/>
      <c r="K768" s="178"/>
      <c r="L768" s="165"/>
      <c r="M768" s="173"/>
      <c r="N768" s="178"/>
      <c r="O768" s="173"/>
      <c r="P768" s="165"/>
    </row>
    <row r="769" spans="1:16" ht="12.5">
      <c r="A769" s="204"/>
      <c r="B769" s="205"/>
      <c r="C769" s="201"/>
      <c r="D769" s="201"/>
      <c r="E769" s="201" t="str">
        <f t="shared" si="1"/>
        <v/>
      </c>
      <c r="F769" s="60" t="str">
        <f t="shared" si="25"/>
        <v/>
      </c>
      <c r="G769" s="170" t="str">
        <f t="shared" si="26"/>
        <v/>
      </c>
      <c r="H769" s="206"/>
      <c r="I769" s="173"/>
      <c r="J769" s="178"/>
      <c r="K769" s="178"/>
      <c r="L769" s="165"/>
      <c r="M769" s="173"/>
      <c r="N769" s="178"/>
      <c r="O769" s="173"/>
      <c r="P769" s="165"/>
    </row>
    <row r="770" spans="1:16" ht="12.5">
      <c r="A770" s="204"/>
      <c r="B770" s="205"/>
      <c r="C770" s="201"/>
      <c r="D770" s="201"/>
      <c r="E770" s="201" t="str">
        <f t="shared" si="1"/>
        <v/>
      </c>
      <c r="F770" s="60" t="str">
        <f t="shared" si="25"/>
        <v/>
      </c>
      <c r="G770" s="170" t="str">
        <f t="shared" si="26"/>
        <v/>
      </c>
      <c r="H770" s="206"/>
      <c r="I770" s="173"/>
      <c r="J770" s="178"/>
      <c r="K770" s="178"/>
      <c r="L770" s="165"/>
      <c r="M770" s="173"/>
      <c r="N770" s="178"/>
      <c r="O770" s="173"/>
      <c r="P770" s="165"/>
    </row>
    <row r="771" spans="1:16" ht="12.5">
      <c r="A771" s="204"/>
      <c r="B771" s="205"/>
      <c r="C771" s="201"/>
      <c r="D771" s="201"/>
      <c r="E771" s="201" t="str">
        <f t="shared" si="1"/>
        <v/>
      </c>
      <c r="F771" s="60" t="str">
        <f t="shared" si="25"/>
        <v/>
      </c>
      <c r="G771" s="170" t="str">
        <f t="shared" si="26"/>
        <v/>
      </c>
      <c r="H771" s="206"/>
      <c r="I771" s="173"/>
      <c r="J771" s="178"/>
      <c r="K771" s="178"/>
      <c r="L771" s="165"/>
      <c r="M771" s="173"/>
      <c r="N771" s="178"/>
      <c r="O771" s="173"/>
      <c r="P771" s="165"/>
    </row>
    <row r="772" spans="1:16" ht="12.5">
      <c r="A772" s="204"/>
      <c r="B772" s="205"/>
      <c r="C772" s="201"/>
      <c r="D772" s="201"/>
      <c r="E772" s="201" t="str">
        <f t="shared" si="1"/>
        <v/>
      </c>
      <c r="F772" s="60" t="str">
        <f t="shared" si="25"/>
        <v/>
      </c>
      <c r="G772" s="170" t="str">
        <f t="shared" si="26"/>
        <v/>
      </c>
      <c r="H772" s="206"/>
      <c r="I772" s="173"/>
      <c r="J772" s="178"/>
      <c r="K772" s="178"/>
      <c r="L772" s="165"/>
      <c r="M772" s="173"/>
      <c r="N772" s="178"/>
      <c r="O772" s="173"/>
      <c r="P772" s="165"/>
    </row>
    <row r="773" spans="1:16" ht="12.5">
      <c r="A773" s="204"/>
      <c r="B773" s="205"/>
      <c r="C773" s="201"/>
      <c r="D773" s="201"/>
      <c r="E773" s="201" t="str">
        <f t="shared" si="1"/>
        <v/>
      </c>
      <c r="F773" s="60" t="str">
        <f t="shared" si="25"/>
        <v/>
      </c>
      <c r="G773" s="170" t="str">
        <f t="shared" si="26"/>
        <v/>
      </c>
      <c r="H773" s="206"/>
      <c r="I773" s="173"/>
      <c r="J773" s="178"/>
      <c r="K773" s="178"/>
      <c r="L773" s="165"/>
      <c r="M773" s="173"/>
      <c r="N773" s="178"/>
      <c r="O773" s="173"/>
      <c r="P773" s="165"/>
    </row>
    <row r="774" spans="1:16" ht="12.5">
      <c r="A774" s="204"/>
      <c r="B774" s="205"/>
      <c r="C774" s="201"/>
      <c r="D774" s="201"/>
      <c r="E774" s="201" t="str">
        <f t="shared" si="1"/>
        <v/>
      </c>
      <c r="F774" s="60" t="str">
        <f t="shared" si="25"/>
        <v/>
      </c>
      <c r="G774" s="170" t="str">
        <f t="shared" si="26"/>
        <v/>
      </c>
      <c r="H774" s="206"/>
      <c r="I774" s="173"/>
      <c r="J774" s="178"/>
      <c r="K774" s="178"/>
      <c r="L774" s="165"/>
      <c r="M774" s="173"/>
      <c r="N774" s="178"/>
      <c r="O774" s="173"/>
      <c r="P774" s="165"/>
    </row>
    <row r="775" spans="1:16" ht="12.5">
      <c r="A775" s="204"/>
      <c r="B775" s="205"/>
      <c r="C775" s="201"/>
      <c r="D775" s="201"/>
      <c r="E775" s="201" t="str">
        <f t="shared" si="1"/>
        <v/>
      </c>
      <c r="F775" s="60" t="str">
        <f t="shared" ref="F775:F838" si="27">IF(NOT(ISBLANK($K775)),itemClassificationScheme,"")</f>
        <v/>
      </c>
      <c r="G775" s="170" t="str">
        <f t="shared" ref="G775:G838" si="28">IF(NOT(ISBLANK($P775)),currency,"")</f>
        <v/>
      </c>
      <c r="H775" s="206"/>
      <c r="I775" s="173"/>
      <c r="J775" s="178"/>
      <c r="K775" s="178"/>
      <c r="L775" s="165"/>
      <c r="M775" s="173"/>
      <c r="N775" s="178"/>
      <c r="O775" s="173"/>
      <c r="P775" s="165"/>
    </row>
    <row r="776" spans="1:16" ht="12.5">
      <c r="A776" s="204"/>
      <c r="B776" s="205"/>
      <c r="C776" s="201"/>
      <c r="D776" s="201"/>
      <c r="E776" s="201" t="str">
        <f t="shared" si="1"/>
        <v/>
      </c>
      <c r="F776" s="60" t="str">
        <f t="shared" si="27"/>
        <v/>
      </c>
      <c r="G776" s="170" t="str">
        <f t="shared" si="28"/>
        <v/>
      </c>
      <c r="H776" s="206"/>
      <c r="I776" s="173"/>
      <c r="J776" s="178"/>
      <c r="K776" s="178"/>
      <c r="L776" s="165"/>
      <c r="M776" s="173"/>
      <c r="N776" s="178"/>
      <c r="O776" s="173"/>
      <c r="P776" s="165"/>
    </row>
    <row r="777" spans="1:16" ht="12.5">
      <c r="A777" s="204"/>
      <c r="B777" s="205"/>
      <c r="C777" s="201"/>
      <c r="D777" s="201"/>
      <c r="E777" s="201" t="str">
        <f t="shared" si="1"/>
        <v/>
      </c>
      <c r="F777" s="60" t="str">
        <f t="shared" si="27"/>
        <v/>
      </c>
      <c r="G777" s="170" t="str">
        <f t="shared" si="28"/>
        <v/>
      </c>
      <c r="H777" s="206"/>
      <c r="I777" s="173"/>
      <c r="J777" s="178"/>
      <c r="K777" s="178"/>
      <c r="L777" s="165"/>
      <c r="M777" s="173"/>
      <c r="N777" s="178"/>
      <c r="O777" s="173"/>
      <c r="P777" s="165"/>
    </row>
    <row r="778" spans="1:16" ht="12.5">
      <c r="A778" s="204"/>
      <c r="B778" s="205"/>
      <c r="C778" s="201"/>
      <c r="D778" s="201"/>
      <c r="E778" s="201" t="str">
        <f t="shared" si="1"/>
        <v/>
      </c>
      <c r="F778" s="60" t="str">
        <f t="shared" si="27"/>
        <v/>
      </c>
      <c r="G778" s="170" t="str">
        <f t="shared" si="28"/>
        <v/>
      </c>
      <c r="H778" s="206"/>
      <c r="I778" s="173"/>
      <c r="J778" s="178"/>
      <c r="K778" s="178"/>
      <c r="L778" s="165"/>
      <c r="M778" s="173"/>
      <c r="N778" s="178"/>
      <c r="O778" s="173"/>
      <c r="P778" s="165"/>
    </row>
    <row r="779" spans="1:16" ht="12.5">
      <c r="A779" s="204"/>
      <c r="B779" s="205"/>
      <c r="C779" s="201"/>
      <c r="D779" s="201"/>
      <c r="E779" s="201" t="str">
        <f t="shared" si="1"/>
        <v/>
      </c>
      <c r="F779" s="60" t="str">
        <f t="shared" si="27"/>
        <v/>
      </c>
      <c r="G779" s="170" t="str">
        <f t="shared" si="28"/>
        <v/>
      </c>
      <c r="H779" s="206"/>
      <c r="I779" s="173"/>
      <c r="J779" s="178"/>
      <c r="K779" s="178"/>
      <c r="L779" s="165"/>
      <c r="M779" s="173"/>
      <c r="N779" s="178"/>
      <c r="O779" s="173"/>
      <c r="P779" s="165"/>
    </row>
    <row r="780" spans="1:16" ht="12.5">
      <c r="A780" s="204"/>
      <c r="B780" s="205"/>
      <c r="C780" s="201"/>
      <c r="D780" s="201"/>
      <c r="E780" s="201" t="str">
        <f t="shared" si="1"/>
        <v/>
      </c>
      <c r="F780" s="60" t="str">
        <f t="shared" si="27"/>
        <v/>
      </c>
      <c r="G780" s="170" t="str">
        <f t="shared" si="28"/>
        <v/>
      </c>
      <c r="H780" s="206"/>
      <c r="I780" s="173"/>
      <c r="J780" s="178"/>
      <c r="K780" s="178"/>
      <c r="L780" s="165"/>
      <c r="M780" s="173"/>
      <c r="N780" s="178"/>
      <c r="O780" s="173"/>
      <c r="P780" s="165"/>
    </row>
    <row r="781" spans="1:16" ht="12.5">
      <c r="A781" s="204"/>
      <c r="B781" s="205"/>
      <c r="C781" s="201"/>
      <c r="D781" s="201"/>
      <c r="E781" s="201" t="str">
        <f t="shared" si="1"/>
        <v/>
      </c>
      <c r="F781" s="60" t="str">
        <f t="shared" si="27"/>
        <v/>
      </c>
      <c r="G781" s="170" t="str">
        <f t="shared" si="28"/>
        <v/>
      </c>
      <c r="H781" s="206"/>
      <c r="I781" s="173"/>
      <c r="J781" s="178"/>
      <c r="K781" s="178"/>
      <c r="L781" s="165"/>
      <c r="M781" s="173"/>
      <c r="N781" s="178"/>
      <c r="O781" s="173"/>
      <c r="P781" s="165"/>
    </row>
    <row r="782" spans="1:16" ht="12.5">
      <c r="A782" s="204"/>
      <c r="B782" s="205"/>
      <c r="C782" s="201"/>
      <c r="D782" s="201"/>
      <c r="E782" s="201" t="str">
        <f t="shared" si="1"/>
        <v/>
      </c>
      <c r="F782" s="60" t="str">
        <f t="shared" si="27"/>
        <v/>
      </c>
      <c r="G782" s="170" t="str">
        <f t="shared" si="28"/>
        <v/>
      </c>
      <c r="H782" s="206"/>
      <c r="I782" s="173"/>
      <c r="J782" s="178"/>
      <c r="K782" s="178"/>
      <c r="L782" s="165"/>
      <c r="M782" s="173"/>
      <c r="N782" s="178"/>
      <c r="O782" s="173"/>
      <c r="P782" s="165"/>
    </row>
    <row r="783" spans="1:16" ht="12.5">
      <c r="A783" s="204"/>
      <c r="B783" s="205"/>
      <c r="C783" s="201"/>
      <c r="D783" s="201"/>
      <c r="E783" s="201" t="str">
        <f t="shared" si="1"/>
        <v/>
      </c>
      <c r="F783" s="60" t="str">
        <f t="shared" si="27"/>
        <v/>
      </c>
      <c r="G783" s="170" t="str">
        <f t="shared" si="28"/>
        <v/>
      </c>
      <c r="H783" s="206"/>
      <c r="I783" s="173"/>
      <c r="J783" s="178"/>
      <c r="K783" s="178"/>
      <c r="L783" s="165"/>
      <c r="M783" s="173"/>
      <c r="N783" s="178"/>
      <c r="O783" s="173"/>
      <c r="P783" s="165"/>
    </row>
    <row r="784" spans="1:16" ht="12.5">
      <c r="A784" s="204"/>
      <c r="B784" s="205"/>
      <c r="C784" s="201"/>
      <c r="D784" s="201"/>
      <c r="E784" s="201" t="str">
        <f t="shared" si="1"/>
        <v/>
      </c>
      <c r="F784" s="60" t="str">
        <f t="shared" si="27"/>
        <v/>
      </c>
      <c r="G784" s="170" t="str">
        <f t="shared" si="28"/>
        <v/>
      </c>
      <c r="H784" s="206"/>
      <c r="I784" s="173"/>
      <c r="J784" s="178"/>
      <c r="K784" s="178"/>
      <c r="L784" s="165"/>
      <c r="M784" s="173"/>
      <c r="N784" s="178"/>
      <c r="O784" s="173"/>
      <c r="P784" s="165"/>
    </row>
    <row r="785" spans="1:16" ht="12.5">
      <c r="A785" s="204"/>
      <c r="B785" s="205"/>
      <c r="C785" s="201"/>
      <c r="D785" s="201"/>
      <c r="E785" s="201" t="str">
        <f t="shared" si="1"/>
        <v/>
      </c>
      <c r="F785" s="60" t="str">
        <f t="shared" si="27"/>
        <v/>
      </c>
      <c r="G785" s="170" t="str">
        <f t="shared" si="28"/>
        <v/>
      </c>
      <c r="H785" s="206"/>
      <c r="I785" s="173"/>
      <c r="J785" s="178"/>
      <c r="K785" s="178"/>
      <c r="L785" s="165"/>
      <c r="M785" s="173"/>
      <c r="N785" s="178"/>
      <c r="O785" s="173"/>
      <c r="P785" s="165"/>
    </row>
    <row r="786" spans="1:16" ht="12.5">
      <c r="A786" s="204"/>
      <c r="B786" s="205"/>
      <c r="C786" s="201"/>
      <c r="D786" s="201"/>
      <c r="E786" s="201" t="str">
        <f t="shared" si="1"/>
        <v/>
      </c>
      <c r="F786" s="60" t="str">
        <f t="shared" si="27"/>
        <v/>
      </c>
      <c r="G786" s="170" t="str">
        <f t="shared" si="28"/>
        <v/>
      </c>
      <c r="H786" s="206"/>
      <c r="I786" s="173"/>
      <c r="J786" s="178"/>
      <c r="K786" s="178"/>
      <c r="L786" s="165"/>
      <c r="M786" s="173"/>
      <c r="N786" s="178"/>
      <c r="O786" s="173"/>
      <c r="P786" s="165"/>
    </row>
    <row r="787" spans="1:16" ht="12.5">
      <c r="A787" s="204"/>
      <c r="B787" s="205"/>
      <c r="C787" s="201"/>
      <c r="D787" s="201"/>
      <c r="E787" s="201" t="str">
        <f t="shared" si="1"/>
        <v/>
      </c>
      <c r="F787" s="60" t="str">
        <f t="shared" si="27"/>
        <v/>
      </c>
      <c r="G787" s="170" t="str">
        <f t="shared" si="28"/>
        <v/>
      </c>
      <c r="H787" s="206"/>
      <c r="I787" s="173"/>
      <c r="J787" s="178"/>
      <c r="K787" s="178"/>
      <c r="L787" s="165"/>
      <c r="M787" s="173"/>
      <c r="N787" s="178"/>
      <c r="O787" s="173"/>
      <c r="P787" s="165"/>
    </row>
    <row r="788" spans="1:16" ht="12.5">
      <c r="A788" s="204"/>
      <c r="B788" s="205"/>
      <c r="C788" s="201"/>
      <c r="D788" s="201"/>
      <c r="E788" s="201" t="str">
        <f t="shared" si="1"/>
        <v/>
      </c>
      <c r="F788" s="60" t="str">
        <f t="shared" si="27"/>
        <v/>
      </c>
      <c r="G788" s="170" t="str">
        <f t="shared" si="28"/>
        <v/>
      </c>
      <c r="H788" s="206"/>
      <c r="I788" s="173"/>
      <c r="J788" s="178"/>
      <c r="K788" s="178"/>
      <c r="L788" s="165"/>
      <c r="M788" s="173"/>
      <c r="N788" s="178"/>
      <c r="O788" s="173"/>
      <c r="P788" s="165"/>
    </row>
    <row r="789" spans="1:16" ht="12.5">
      <c r="A789" s="204"/>
      <c r="B789" s="205"/>
      <c r="C789" s="201"/>
      <c r="D789" s="201"/>
      <c r="E789" s="201" t="str">
        <f t="shared" si="1"/>
        <v/>
      </c>
      <c r="F789" s="60" t="str">
        <f t="shared" si="27"/>
        <v/>
      </c>
      <c r="G789" s="170" t="str">
        <f t="shared" si="28"/>
        <v/>
      </c>
      <c r="H789" s="206"/>
      <c r="I789" s="173"/>
      <c r="J789" s="178"/>
      <c r="K789" s="178"/>
      <c r="L789" s="165"/>
      <c r="M789" s="173"/>
      <c r="N789" s="178"/>
      <c r="O789" s="173"/>
      <c r="P789" s="165"/>
    </row>
    <row r="790" spans="1:16" ht="12.5">
      <c r="A790" s="204"/>
      <c r="B790" s="205"/>
      <c r="C790" s="201"/>
      <c r="D790" s="201"/>
      <c r="E790" s="201" t="str">
        <f t="shared" si="1"/>
        <v/>
      </c>
      <c r="F790" s="60" t="str">
        <f t="shared" si="27"/>
        <v/>
      </c>
      <c r="G790" s="170" t="str">
        <f t="shared" si="28"/>
        <v/>
      </c>
      <c r="H790" s="206"/>
      <c r="I790" s="173"/>
      <c r="J790" s="178"/>
      <c r="K790" s="178"/>
      <c r="L790" s="165"/>
      <c r="M790" s="173"/>
      <c r="N790" s="178"/>
      <c r="O790" s="173"/>
      <c r="P790" s="165"/>
    </row>
    <row r="791" spans="1:16" ht="12.5">
      <c r="A791" s="204"/>
      <c r="B791" s="205"/>
      <c r="C791" s="201"/>
      <c r="D791" s="201"/>
      <c r="E791" s="201" t="str">
        <f t="shared" si="1"/>
        <v/>
      </c>
      <c r="F791" s="60" t="str">
        <f t="shared" si="27"/>
        <v/>
      </c>
      <c r="G791" s="170" t="str">
        <f t="shared" si="28"/>
        <v/>
      </c>
      <c r="H791" s="206"/>
      <c r="I791" s="173"/>
      <c r="J791" s="178"/>
      <c r="K791" s="178"/>
      <c r="L791" s="165"/>
      <c r="M791" s="173"/>
      <c r="N791" s="178"/>
      <c r="O791" s="173"/>
      <c r="P791" s="165"/>
    </row>
    <row r="792" spans="1:16" ht="12.5">
      <c r="A792" s="204"/>
      <c r="B792" s="205"/>
      <c r="C792" s="201"/>
      <c r="D792" s="201"/>
      <c r="E792" s="201" t="str">
        <f t="shared" si="1"/>
        <v/>
      </c>
      <c r="F792" s="60" t="str">
        <f t="shared" si="27"/>
        <v/>
      </c>
      <c r="G792" s="170" t="str">
        <f t="shared" si="28"/>
        <v/>
      </c>
      <c r="H792" s="206"/>
      <c r="I792" s="173"/>
      <c r="J792" s="178"/>
      <c r="K792" s="178"/>
      <c r="L792" s="165"/>
      <c r="M792" s="173"/>
      <c r="N792" s="178"/>
      <c r="O792" s="173"/>
      <c r="P792" s="165"/>
    </row>
    <row r="793" spans="1:16" ht="12.5">
      <c r="A793" s="204"/>
      <c r="B793" s="205"/>
      <c r="C793" s="201"/>
      <c r="D793" s="201"/>
      <c r="E793" s="201" t="str">
        <f t="shared" si="1"/>
        <v/>
      </c>
      <c r="F793" s="60" t="str">
        <f t="shared" si="27"/>
        <v/>
      </c>
      <c r="G793" s="170" t="str">
        <f t="shared" si="28"/>
        <v/>
      </c>
      <c r="H793" s="206"/>
      <c r="I793" s="173"/>
      <c r="J793" s="178"/>
      <c r="K793" s="178"/>
      <c r="L793" s="165"/>
      <c r="M793" s="173"/>
      <c r="N793" s="178"/>
      <c r="O793" s="173"/>
      <c r="P793" s="165"/>
    </row>
    <row r="794" spans="1:16" ht="12.5">
      <c r="A794" s="204"/>
      <c r="B794" s="205"/>
      <c r="C794" s="201"/>
      <c r="D794" s="201"/>
      <c r="E794" s="201" t="str">
        <f t="shared" si="1"/>
        <v/>
      </c>
      <c r="F794" s="60" t="str">
        <f t="shared" si="27"/>
        <v/>
      </c>
      <c r="G794" s="170" t="str">
        <f t="shared" si="28"/>
        <v/>
      </c>
      <c r="H794" s="206"/>
      <c r="I794" s="173"/>
      <c r="J794" s="178"/>
      <c r="K794" s="178"/>
      <c r="L794" s="165"/>
      <c r="M794" s="173"/>
      <c r="N794" s="178"/>
      <c r="O794" s="173"/>
      <c r="P794" s="165"/>
    </row>
    <row r="795" spans="1:16" ht="12.5">
      <c r="A795" s="204"/>
      <c r="B795" s="205"/>
      <c r="C795" s="201"/>
      <c r="D795" s="201"/>
      <c r="E795" s="201" t="str">
        <f t="shared" si="1"/>
        <v/>
      </c>
      <c r="F795" s="60" t="str">
        <f t="shared" si="27"/>
        <v/>
      </c>
      <c r="G795" s="170" t="str">
        <f t="shared" si="28"/>
        <v/>
      </c>
      <c r="H795" s="206"/>
      <c r="I795" s="173"/>
      <c r="J795" s="178"/>
      <c r="K795" s="178"/>
      <c r="L795" s="165"/>
      <c r="M795" s="173"/>
      <c r="N795" s="178"/>
      <c r="O795" s="173"/>
      <c r="P795" s="165"/>
    </row>
    <row r="796" spans="1:16" ht="12.5">
      <c r="A796" s="204"/>
      <c r="B796" s="205"/>
      <c r="C796" s="201"/>
      <c r="D796" s="201"/>
      <c r="E796" s="201" t="str">
        <f t="shared" si="1"/>
        <v/>
      </c>
      <c r="F796" s="60" t="str">
        <f t="shared" si="27"/>
        <v/>
      </c>
      <c r="G796" s="170" t="str">
        <f t="shared" si="28"/>
        <v/>
      </c>
      <c r="H796" s="206"/>
      <c r="I796" s="173"/>
      <c r="J796" s="178"/>
      <c r="K796" s="178"/>
      <c r="L796" s="165"/>
      <c r="M796" s="173"/>
      <c r="N796" s="178"/>
      <c r="O796" s="173"/>
      <c r="P796" s="165"/>
    </row>
    <row r="797" spans="1:16" ht="12.5">
      <c r="A797" s="204"/>
      <c r="B797" s="205"/>
      <c r="C797" s="201"/>
      <c r="D797" s="201"/>
      <c r="E797" s="201" t="str">
        <f t="shared" si="1"/>
        <v/>
      </c>
      <c r="F797" s="60" t="str">
        <f t="shared" si="27"/>
        <v/>
      </c>
      <c r="G797" s="170" t="str">
        <f t="shared" si="28"/>
        <v/>
      </c>
      <c r="H797" s="206"/>
      <c r="I797" s="173"/>
      <c r="J797" s="178"/>
      <c r="K797" s="178"/>
      <c r="L797" s="165"/>
      <c r="M797" s="173"/>
      <c r="N797" s="178"/>
      <c r="O797" s="173"/>
      <c r="P797" s="165"/>
    </row>
    <row r="798" spans="1:16" ht="12.5">
      <c r="A798" s="204"/>
      <c r="B798" s="205"/>
      <c r="C798" s="201"/>
      <c r="D798" s="201"/>
      <c r="E798" s="201" t="str">
        <f t="shared" si="1"/>
        <v/>
      </c>
      <c r="F798" s="60" t="str">
        <f t="shared" si="27"/>
        <v/>
      </c>
      <c r="G798" s="170" t="str">
        <f t="shared" si="28"/>
        <v/>
      </c>
      <c r="H798" s="206"/>
      <c r="I798" s="173"/>
      <c r="J798" s="178"/>
      <c r="K798" s="178"/>
      <c r="L798" s="165"/>
      <c r="M798" s="173"/>
      <c r="N798" s="178"/>
      <c r="O798" s="173"/>
      <c r="P798" s="165"/>
    </row>
    <row r="799" spans="1:16" ht="12.5">
      <c r="A799" s="204"/>
      <c r="B799" s="205"/>
      <c r="C799" s="201"/>
      <c r="D799" s="201"/>
      <c r="E799" s="201" t="str">
        <f t="shared" si="1"/>
        <v/>
      </c>
      <c r="F799" s="60" t="str">
        <f t="shared" si="27"/>
        <v/>
      </c>
      <c r="G799" s="170" t="str">
        <f t="shared" si="28"/>
        <v/>
      </c>
      <c r="H799" s="206"/>
      <c r="I799" s="173"/>
      <c r="J799" s="178"/>
      <c r="K799" s="178"/>
      <c r="L799" s="165"/>
      <c r="M799" s="173"/>
      <c r="N799" s="178"/>
      <c r="O799" s="173"/>
      <c r="P799" s="165"/>
    </row>
    <row r="800" spans="1:16" ht="12.5">
      <c r="A800" s="204"/>
      <c r="B800" s="205"/>
      <c r="C800" s="201"/>
      <c r="D800" s="201"/>
      <c r="E800" s="201" t="str">
        <f t="shared" si="1"/>
        <v/>
      </c>
      <c r="F800" s="60" t="str">
        <f t="shared" si="27"/>
        <v/>
      </c>
      <c r="G800" s="170" t="str">
        <f t="shared" si="28"/>
        <v/>
      </c>
      <c r="H800" s="206"/>
      <c r="I800" s="173"/>
      <c r="J800" s="178"/>
      <c r="K800" s="178"/>
      <c r="L800" s="165"/>
      <c r="M800" s="173"/>
      <c r="N800" s="178"/>
      <c r="O800" s="173"/>
      <c r="P800" s="165"/>
    </row>
    <row r="801" spans="1:16" ht="12.5">
      <c r="A801" s="204"/>
      <c r="B801" s="205"/>
      <c r="C801" s="201"/>
      <c r="D801" s="201"/>
      <c r="E801" s="201" t="str">
        <f t="shared" si="1"/>
        <v/>
      </c>
      <c r="F801" s="60" t="str">
        <f t="shared" si="27"/>
        <v/>
      </c>
      <c r="G801" s="170" t="str">
        <f t="shared" si="28"/>
        <v/>
      </c>
      <c r="H801" s="206"/>
      <c r="I801" s="173"/>
      <c r="J801" s="178"/>
      <c r="K801" s="178"/>
      <c r="L801" s="165"/>
      <c r="M801" s="173"/>
      <c r="N801" s="178"/>
      <c r="O801" s="173"/>
      <c r="P801" s="165"/>
    </row>
    <row r="802" spans="1:16" ht="12.5">
      <c r="A802" s="204"/>
      <c r="B802" s="205"/>
      <c r="C802" s="201"/>
      <c r="D802" s="201"/>
      <c r="E802" s="201" t="str">
        <f t="shared" si="1"/>
        <v/>
      </c>
      <c r="F802" s="60" t="str">
        <f t="shared" si="27"/>
        <v/>
      </c>
      <c r="G802" s="170" t="str">
        <f t="shared" si="28"/>
        <v/>
      </c>
      <c r="H802" s="206"/>
      <c r="I802" s="173"/>
      <c r="J802" s="178"/>
      <c r="K802" s="178"/>
      <c r="L802" s="165"/>
      <c r="M802" s="173"/>
      <c r="N802" s="178"/>
      <c r="O802" s="173"/>
      <c r="P802" s="165"/>
    </row>
    <row r="803" spans="1:16" ht="12.5">
      <c r="A803" s="204"/>
      <c r="B803" s="205"/>
      <c r="C803" s="201"/>
      <c r="D803" s="201"/>
      <c r="E803" s="201" t="str">
        <f t="shared" si="1"/>
        <v/>
      </c>
      <c r="F803" s="60" t="str">
        <f t="shared" si="27"/>
        <v/>
      </c>
      <c r="G803" s="170" t="str">
        <f t="shared" si="28"/>
        <v/>
      </c>
      <c r="H803" s="206"/>
      <c r="I803" s="173"/>
      <c r="J803" s="178"/>
      <c r="K803" s="178"/>
      <c r="L803" s="165"/>
      <c r="M803" s="173"/>
      <c r="N803" s="178"/>
      <c r="O803" s="173"/>
      <c r="P803" s="165"/>
    </row>
    <row r="804" spans="1:16" ht="12.5">
      <c r="A804" s="204"/>
      <c r="B804" s="205"/>
      <c r="C804" s="201"/>
      <c r="D804" s="201"/>
      <c r="E804" s="201" t="str">
        <f t="shared" si="1"/>
        <v/>
      </c>
      <c r="F804" s="60" t="str">
        <f t="shared" si="27"/>
        <v/>
      </c>
      <c r="G804" s="170" t="str">
        <f t="shared" si="28"/>
        <v/>
      </c>
      <c r="H804" s="206"/>
      <c r="I804" s="173"/>
      <c r="J804" s="178"/>
      <c r="K804" s="178"/>
      <c r="L804" s="165"/>
      <c r="M804" s="173"/>
      <c r="N804" s="178"/>
      <c r="O804" s="173"/>
      <c r="P804" s="165"/>
    </row>
    <row r="805" spans="1:16" ht="12.5">
      <c r="A805" s="204"/>
      <c r="B805" s="205"/>
      <c r="C805" s="201"/>
      <c r="D805" s="201"/>
      <c r="E805" s="201" t="str">
        <f t="shared" si="1"/>
        <v/>
      </c>
      <c r="F805" s="60" t="str">
        <f t="shared" si="27"/>
        <v/>
      </c>
      <c r="G805" s="170" t="str">
        <f t="shared" si="28"/>
        <v/>
      </c>
      <c r="H805" s="206"/>
      <c r="I805" s="173"/>
      <c r="J805" s="178"/>
      <c r="K805" s="178"/>
      <c r="L805" s="165"/>
      <c r="M805" s="173"/>
      <c r="N805" s="178"/>
      <c r="O805" s="173"/>
      <c r="P805" s="165"/>
    </row>
    <row r="806" spans="1:16" ht="12.5">
      <c r="A806" s="204"/>
      <c r="B806" s="205"/>
      <c r="C806" s="201"/>
      <c r="D806" s="201"/>
      <c r="E806" s="201" t="str">
        <f t="shared" si="1"/>
        <v/>
      </c>
      <c r="F806" s="60" t="str">
        <f t="shared" si="27"/>
        <v/>
      </c>
      <c r="G806" s="170" t="str">
        <f t="shared" si="28"/>
        <v/>
      </c>
      <c r="H806" s="206"/>
      <c r="I806" s="173"/>
      <c r="J806" s="178"/>
      <c r="K806" s="178"/>
      <c r="L806" s="165"/>
      <c r="M806" s="173"/>
      <c r="N806" s="178"/>
      <c r="O806" s="173"/>
      <c r="P806" s="165"/>
    </row>
    <row r="807" spans="1:16" ht="12.5">
      <c r="A807" s="204"/>
      <c r="B807" s="205"/>
      <c r="C807" s="201"/>
      <c r="D807" s="201"/>
      <c r="E807" s="201" t="str">
        <f t="shared" si="1"/>
        <v/>
      </c>
      <c r="F807" s="60" t="str">
        <f t="shared" si="27"/>
        <v/>
      </c>
      <c r="G807" s="170" t="str">
        <f t="shared" si="28"/>
        <v/>
      </c>
      <c r="H807" s="206"/>
      <c r="I807" s="173"/>
      <c r="J807" s="178"/>
      <c r="K807" s="178"/>
      <c r="L807" s="165"/>
      <c r="M807" s="173"/>
      <c r="N807" s="178"/>
      <c r="O807" s="173"/>
      <c r="P807" s="165"/>
    </row>
    <row r="808" spans="1:16" ht="12.5">
      <c r="A808" s="204"/>
      <c r="B808" s="205"/>
      <c r="C808" s="201"/>
      <c r="D808" s="201"/>
      <c r="E808" s="201" t="str">
        <f t="shared" si="1"/>
        <v/>
      </c>
      <c r="F808" s="60" t="str">
        <f t="shared" si="27"/>
        <v/>
      </c>
      <c r="G808" s="170" t="str">
        <f t="shared" si="28"/>
        <v/>
      </c>
      <c r="H808" s="206"/>
      <c r="I808" s="173"/>
      <c r="J808" s="178"/>
      <c r="K808" s="178"/>
      <c r="L808" s="165"/>
      <c r="M808" s="173"/>
      <c r="N808" s="178"/>
      <c r="O808" s="173"/>
      <c r="P808" s="165"/>
    </row>
    <row r="809" spans="1:16" ht="12.5">
      <c r="A809" s="204"/>
      <c r="B809" s="205"/>
      <c r="C809" s="201"/>
      <c r="D809" s="201"/>
      <c r="E809" s="201" t="str">
        <f t="shared" si="1"/>
        <v/>
      </c>
      <c r="F809" s="60" t="str">
        <f t="shared" si="27"/>
        <v/>
      </c>
      <c r="G809" s="170" t="str">
        <f t="shared" si="28"/>
        <v/>
      </c>
      <c r="H809" s="206"/>
      <c r="I809" s="173"/>
      <c r="J809" s="178"/>
      <c r="K809" s="178"/>
      <c r="L809" s="165"/>
      <c r="M809" s="173"/>
      <c r="N809" s="178"/>
      <c r="O809" s="173"/>
      <c r="P809" s="165"/>
    </row>
    <row r="810" spans="1:16" ht="12.5">
      <c r="A810" s="204"/>
      <c r="B810" s="205"/>
      <c r="C810" s="201"/>
      <c r="D810" s="201"/>
      <c r="E810" s="201" t="str">
        <f t="shared" si="1"/>
        <v/>
      </c>
      <c r="F810" s="60" t="str">
        <f t="shared" si="27"/>
        <v/>
      </c>
      <c r="G810" s="170" t="str">
        <f t="shared" si="28"/>
        <v/>
      </c>
      <c r="H810" s="206"/>
      <c r="I810" s="173"/>
      <c r="J810" s="178"/>
      <c r="K810" s="178"/>
      <c r="L810" s="165"/>
      <c r="M810" s="173"/>
      <c r="N810" s="178"/>
      <c r="O810" s="173"/>
      <c r="P810" s="165"/>
    </row>
    <row r="811" spans="1:16" ht="12.5">
      <c r="A811" s="204"/>
      <c r="B811" s="205"/>
      <c r="C811" s="201"/>
      <c r="D811" s="201"/>
      <c r="E811" s="201" t="str">
        <f t="shared" si="1"/>
        <v/>
      </c>
      <c r="F811" s="60" t="str">
        <f t="shared" si="27"/>
        <v/>
      </c>
      <c r="G811" s="170" t="str">
        <f t="shared" si="28"/>
        <v/>
      </c>
      <c r="H811" s="206"/>
      <c r="I811" s="173"/>
      <c r="J811" s="178"/>
      <c r="K811" s="178"/>
      <c r="L811" s="165"/>
      <c r="M811" s="173"/>
      <c r="N811" s="178"/>
      <c r="O811" s="173"/>
      <c r="P811" s="165"/>
    </row>
    <row r="812" spans="1:16" ht="12.5">
      <c r="A812" s="204"/>
      <c r="B812" s="205"/>
      <c r="C812" s="201"/>
      <c r="D812" s="201"/>
      <c r="E812" s="201" t="str">
        <f t="shared" si="1"/>
        <v/>
      </c>
      <c r="F812" s="60" t="str">
        <f t="shared" si="27"/>
        <v/>
      </c>
      <c r="G812" s="170" t="str">
        <f t="shared" si="28"/>
        <v/>
      </c>
      <c r="H812" s="206"/>
      <c r="I812" s="173"/>
      <c r="J812" s="178"/>
      <c r="K812" s="178"/>
      <c r="L812" s="165"/>
      <c r="M812" s="173"/>
      <c r="N812" s="178"/>
      <c r="O812" s="173"/>
      <c r="P812" s="165"/>
    </row>
    <row r="813" spans="1:16" ht="12.5">
      <c r="A813" s="204"/>
      <c r="B813" s="205"/>
      <c r="C813" s="201"/>
      <c r="D813" s="201"/>
      <c r="E813" s="201" t="str">
        <f t="shared" si="1"/>
        <v/>
      </c>
      <c r="F813" s="60" t="str">
        <f t="shared" si="27"/>
        <v/>
      </c>
      <c r="G813" s="170" t="str">
        <f t="shared" si="28"/>
        <v/>
      </c>
      <c r="H813" s="206"/>
      <c r="I813" s="173"/>
      <c r="J813" s="178"/>
      <c r="K813" s="178"/>
      <c r="L813" s="165"/>
      <c r="M813" s="173"/>
      <c r="N813" s="178"/>
      <c r="O813" s="173"/>
      <c r="P813" s="165"/>
    </row>
    <row r="814" spans="1:16" ht="12.5">
      <c r="A814" s="204"/>
      <c r="B814" s="205"/>
      <c r="C814" s="201"/>
      <c r="D814" s="201"/>
      <c r="E814" s="201" t="str">
        <f t="shared" si="1"/>
        <v/>
      </c>
      <c r="F814" s="60" t="str">
        <f t="shared" si="27"/>
        <v/>
      </c>
      <c r="G814" s="170" t="str">
        <f t="shared" si="28"/>
        <v/>
      </c>
      <c r="H814" s="206"/>
      <c r="I814" s="173"/>
      <c r="J814" s="178"/>
      <c r="K814" s="178"/>
      <c r="L814" s="165"/>
      <c r="M814" s="173"/>
      <c r="N814" s="178"/>
      <c r="O814" s="173"/>
      <c r="P814" s="165"/>
    </row>
    <row r="815" spans="1:16" ht="12.5">
      <c r="A815" s="204"/>
      <c r="B815" s="205"/>
      <c r="C815" s="201"/>
      <c r="D815" s="201"/>
      <c r="E815" s="201" t="str">
        <f t="shared" si="1"/>
        <v/>
      </c>
      <c r="F815" s="60" t="str">
        <f t="shared" si="27"/>
        <v/>
      </c>
      <c r="G815" s="170" t="str">
        <f t="shared" si="28"/>
        <v/>
      </c>
      <c r="H815" s="206"/>
      <c r="I815" s="173"/>
      <c r="J815" s="178"/>
      <c r="K815" s="178"/>
      <c r="L815" s="165"/>
      <c r="M815" s="173"/>
      <c r="N815" s="178"/>
      <c r="O815" s="173"/>
      <c r="P815" s="165"/>
    </row>
    <row r="816" spans="1:16" ht="12.5">
      <c r="A816" s="204"/>
      <c r="B816" s="205"/>
      <c r="C816" s="201"/>
      <c r="D816" s="201"/>
      <c r="E816" s="201" t="str">
        <f t="shared" si="1"/>
        <v/>
      </c>
      <c r="F816" s="60" t="str">
        <f t="shared" si="27"/>
        <v/>
      </c>
      <c r="G816" s="170" t="str">
        <f t="shared" si="28"/>
        <v/>
      </c>
      <c r="H816" s="206"/>
      <c r="I816" s="173"/>
      <c r="J816" s="178"/>
      <c r="K816" s="178"/>
      <c r="L816" s="165"/>
      <c r="M816" s="173"/>
      <c r="N816" s="178"/>
      <c r="O816" s="173"/>
      <c r="P816" s="165"/>
    </row>
    <row r="817" spans="1:16" ht="12.5">
      <c r="A817" s="204"/>
      <c r="B817" s="205"/>
      <c r="C817" s="201"/>
      <c r="D817" s="201"/>
      <c r="E817" s="201" t="str">
        <f t="shared" si="1"/>
        <v/>
      </c>
      <c r="F817" s="60" t="str">
        <f t="shared" si="27"/>
        <v/>
      </c>
      <c r="G817" s="170" t="str">
        <f t="shared" si="28"/>
        <v/>
      </c>
      <c r="H817" s="206"/>
      <c r="I817" s="173"/>
      <c r="J817" s="178"/>
      <c r="K817" s="178"/>
      <c r="L817" s="165"/>
      <c r="M817" s="173"/>
      <c r="N817" s="178"/>
      <c r="O817" s="173"/>
      <c r="P817" s="165"/>
    </row>
    <row r="818" spans="1:16" ht="12.5">
      <c r="A818" s="204"/>
      <c r="B818" s="205"/>
      <c r="C818" s="201"/>
      <c r="D818" s="201"/>
      <c r="E818" s="201" t="str">
        <f t="shared" si="1"/>
        <v/>
      </c>
      <c r="F818" s="60" t="str">
        <f t="shared" si="27"/>
        <v/>
      </c>
      <c r="G818" s="170" t="str">
        <f t="shared" si="28"/>
        <v/>
      </c>
      <c r="H818" s="206"/>
      <c r="I818" s="173"/>
      <c r="J818" s="178"/>
      <c r="K818" s="178"/>
      <c r="L818" s="165"/>
      <c r="M818" s="173"/>
      <c r="N818" s="178"/>
      <c r="O818" s="173"/>
      <c r="P818" s="165"/>
    </row>
    <row r="819" spans="1:16" ht="12.5">
      <c r="A819" s="204"/>
      <c r="B819" s="205"/>
      <c r="C819" s="201"/>
      <c r="D819" s="201"/>
      <c r="E819" s="201" t="str">
        <f t="shared" si="1"/>
        <v/>
      </c>
      <c r="F819" s="60" t="str">
        <f t="shared" si="27"/>
        <v/>
      </c>
      <c r="G819" s="170" t="str">
        <f t="shared" si="28"/>
        <v/>
      </c>
      <c r="H819" s="206"/>
      <c r="I819" s="173"/>
      <c r="J819" s="178"/>
      <c r="K819" s="178"/>
      <c r="L819" s="165"/>
      <c r="M819" s="173"/>
      <c r="N819" s="178"/>
      <c r="O819" s="173"/>
      <c r="P819" s="165"/>
    </row>
    <row r="820" spans="1:16" ht="12.5">
      <c r="A820" s="204"/>
      <c r="B820" s="205"/>
      <c r="C820" s="201"/>
      <c r="D820" s="201"/>
      <c r="E820" s="201" t="str">
        <f t="shared" si="1"/>
        <v/>
      </c>
      <c r="F820" s="60" t="str">
        <f t="shared" si="27"/>
        <v/>
      </c>
      <c r="G820" s="170" t="str">
        <f t="shared" si="28"/>
        <v/>
      </c>
      <c r="H820" s="206"/>
      <c r="I820" s="173"/>
      <c r="J820" s="178"/>
      <c r="K820" s="178"/>
      <c r="L820" s="165"/>
      <c r="M820" s="173"/>
      <c r="N820" s="178"/>
      <c r="O820" s="173"/>
      <c r="P820" s="165"/>
    </row>
    <row r="821" spans="1:16" ht="12.5">
      <c r="A821" s="204"/>
      <c r="B821" s="205"/>
      <c r="C821" s="201"/>
      <c r="D821" s="201"/>
      <c r="E821" s="201" t="str">
        <f t="shared" si="1"/>
        <v/>
      </c>
      <c r="F821" s="60" t="str">
        <f t="shared" si="27"/>
        <v/>
      </c>
      <c r="G821" s="170" t="str">
        <f t="shared" si="28"/>
        <v/>
      </c>
      <c r="H821" s="206"/>
      <c r="I821" s="173"/>
      <c r="J821" s="178"/>
      <c r="K821" s="178"/>
      <c r="L821" s="165"/>
      <c r="M821" s="173"/>
      <c r="N821" s="178"/>
      <c r="O821" s="173"/>
      <c r="P821" s="165"/>
    </row>
    <row r="822" spans="1:16" ht="12.5">
      <c r="A822" s="204"/>
      <c r="B822" s="205"/>
      <c r="C822" s="201"/>
      <c r="D822" s="201"/>
      <c r="E822" s="201" t="str">
        <f t="shared" si="1"/>
        <v/>
      </c>
      <c r="F822" s="60" t="str">
        <f t="shared" si="27"/>
        <v/>
      </c>
      <c r="G822" s="170" t="str">
        <f t="shared" si="28"/>
        <v/>
      </c>
      <c r="H822" s="206"/>
      <c r="I822" s="173"/>
      <c r="J822" s="178"/>
      <c r="K822" s="178"/>
      <c r="L822" s="165"/>
      <c r="M822" s="173"/>
      <c r="N822" s="178"/>
      <c r="O822" s="173"/>
      <c r="P822" s="165"/>
    </row>
    <row r="823" spans="1:16" ht="12.5">
      <c r="A823" s="204"/>
      <c r="B823" s="205"/>
      <c r="C823" s="201"/>
      <c r="D823" s="201"/>
      <c r="E823" s="201" t="str">
        <f t="shared" si="1"/>
        <v/>
      </c>
      <c r="F823" s="60" t="str">
        <f t="shared" si="27"/>
        <v/>
      </c>
      <c r="G823" s="170" t="str">
        <f t="shared" si="28"/>
        <v/>
      </c>
      <c r="H823" s="206"/>
      <c r="I823" s="173"/>
      <c r="J823" s="178"/>
      <c r="K823" s="178"/>
      <c r="L823" s="165"/>
      <c r="M823" s="173"/>
      <c r="N823" s="178"/>
      <c r="O823" s="173"/>
      <c r="P823" s="165"/>
    </row>
    <row r="824" spans="1:16" ht="12.5">
      <c r="A824" s="204"/>
      <c r="B824" s="205"/>
      <c r="C824" s="201"/>
      <c r="D824" s="201"/>
      <c r="E824" s="201" t="str">
        <f t="shared" si="1"/>
        <v/>
      </c>
      <c r="F824" s="60" t="str">
        <f t="shared" si="27"/>
        <v/>
      </c>
      <c r="G824" s="170" t="str">
        <f t="shared" si="28"/>
        <v/>
      </c>
      <c r="H824" s="206"/>
      <c r="I824" s="173"/>
      <c r="J824" s="178"/>
      <c r="K824" s="178"/>
      <c r="L824" s="165"/>
      <c r="M824" s="173"/>
      <c r="N824" s="178"/>
      <c r="O824" s="173"/>
      <c r="P824" s="165"/>
    </row>
    <row r="825" spans="1:16" ht="12.5">
      <c r="A825" s="204"/>
      <c r="B825" s="205"/>
      <c r="C825" s="201"/>
      <c r="D825" s="201"/>
      <c r="E825" s="201" t="str">
        <f t="shared" si="1"/>
        <v/>
      </c>
      <c r="F825" s="60" t="str">
        <f t="shared" si="27"/>
        <v/>
      </c>
      <c r="G825" s="170" t="str">
        <f t="shared" si="28"/>
        <v/>
      </c>
      <c r="H825" s="206"/>
      <c r="I825" s="173"/>
      <c r="J825" s="178"/>
      <c r="K825" s="178"/>
      <c r="L825" s="165"/>
      <c r="M825" s="173"/>
      <c r="N825" s="178"/>
      <c r="O825" s="173"/>
      <c r="P825" s="165"/>
    </row>
    <row r="826" spans="1:16" ht="12.5">
      <c r="A826" s="204"/>
      <c r="B826" s="205"/>
      <c r="C826" s="201"/>
      <c r="D826" s="201"/>
      <c r="E826" s="201" t="str">
        <f t="shared" si="1"/>
        <v/>
      </c>
      <c r="F826" s="60" t="str">
        <f t="shared" si="27"/>
        <v/>
      </c>
      <c r="G826" s="170" t="str">
        <f t="shared" si="28"/>
        <v/>
      </c>
      <c r="H826" s="206"/>
      <c r="I826" s="173"/>
      <c r="J826" s="178"/>
      <c r="K826" s="178"/>
      <c r="L826" s="165"/>
      <c r="M826" s="173"/>
      <c r="N826" s="178"/>
      <c r="O826" s="173"/>
      <c r="P826" s="165"/>
    </row>
    <row r="827" spans="1:16" ht="12.5">
      <c r="A827" s="204"/>
      <c r="B827" s="205"/>
      <c r="C827" s="201"/>
      <c r="D827" s="201"/>
      <c r="E827" s="201" t="str">
        <f t="shared" si="1"/>
        <v/>
      </c>
      <c r="F827" s="60" t="str">
        <f t="shared" si="27"/>
        <v/>
      </c>
      <c r="G827" s="170" t="str">
        <f t="shared" si="28"/>
        <v/>
      </c>
      <c r="H827" s="206"/>
      <c r="I827" s="173"/>
      <c r="J827" s="178"/>
      <c r="K827" s="178"/>
      <c r="L827" s="165"/>
      <c r="M827" s="173"/>
      <c r="N827" s="178"/>
      <c r="O827" s="173"/>
      <c r="P827" s="165"/>
    </row>
    <row r="828" spans="1:16" ht="12.5">
      <c r="A828" s="204"/>
      <c r="B828" s="205"/>
      <c r="C828" s="201"/>
      <c r="D828" s="201"/>
      <c r="E828" s="201" t="str">
        <f t="shared" si="1"/>
        <v/>
      </c>
      <c r="F828" s="60" t="str">
        <f t="shared" si="27"/>
        <v/>
      </c>
      <c r="G828" s="170" t="str">
        <f t="shared" si="28"/>
        <v/>
      </c>
      <c r="H828" s="206"/>
      <c r="I828" s="173"/>
      <c r="J828" s="178"/>
      <c r="K828" s="178"/>
      <c r="L828" s="165"/>
      <c r="M828" s="173"/>
      <c r="N828" s="178"/>
      <c r="O828" s="173"/>
      <c r="P828" s="165"/>
    </row>
    <row r="829" spans="1:16" ht="12.5">
      <c r="A829" s="204"/>
      <c r="B829" s="205"/>
      <c r="C829" s="201"/>
      <c r="D829" s="201"/>
      <c r="E829" s="201" t="str">
        <f t="shared" si="1"/>
        <v/>
      </c>
      <c r="F829" s="60" t="str">
        <f t="shared" si="27"/>
        <v/>
      </c>
      <c r="G829" s="170" t="str">
        <f t="shared" si="28"/>
        <v/>
      </c>
      <c r="H829" s="206"/>
      <c r="I829" s="173"/>
      <c r="J829" s="178"/>
      <c r="K829" s="178"/>
      <c r="L829" s="165"/>
      <c r="M829" s="173"/>
      <c r="N829" s="178"/>
      <c r="O829" s="173"/>
      <c r="P829" s="165"/>
    </row>
    <row r="830" spans="1:16" ht="12.5">
      <c r="A830" s="204"/>
      <c r="B830" s="205"/>
      <c r="C830" s="201"/>
      <c r="D830" s="201"/>
      <c r="E830" s="201" t="str">
        <f t="shared" si="1"/>
        <v/>
      </c>
      <c r="F830" s="60" t="str">
        <f t="shared" si="27"/>
        <v/>
      </c>
      <c r="G830" s="170" t="str">
        <f t="shared" si="28"/>
        <v/>
      </c>
      <c r="H830" s="206"/>
      <c r="I830" s="173"/>
      <c r="J830" s="178"/>
      <c r="K830" s="178"/>
      <c r="L830" s="165"/>
      <c r="M830" s="173"/>
      <c r="N830" s="178"/>
      <c r="O830" s="173"/>
      <c r="P830" s="165"/>
    </row>
    <row r="831" spans="1:16" ht="12.5">
      <c r="A831" s="204"/>
      <c r="B831" s="205"/>
      <c r="C831" s="201"/>
      <c r="D831" s="201"/>
      <c r="E831" s="201" t="str">
        <f t="shared" si="1"/>
        <v/>
      </c>
      <c r="F831" s="60" t="str">
        <f t="shared" si="27"/>
        <v/>
      </c>
      <c r="G831" s="170" t="str">
        <f t="shared" si="28"/>
        <v/>
      </c>
      <c r="H831" s="206"/>
      <c r="I831" s="173"/>
      <c r="J831" s="178"/>
      <c r="K831" s="178"/>
      <c r="L831" s="165"/>
      <c r="M831" s="173"/>
      <c r="N831" s="178"/>
      <c r="O831" s="173"/>
      <c r="P831" s="165"/>
    </row>
    <row r="832" spans="1:16" ht="12.5">
      <c r="A832" s="204"/>
      <c r="B832" s="205"/>
      <c r="C832" s="201"/>
      <c r="D832" s="201"/>
      <c r="E832" s="201" t="str">
        <f t="shared" si="1"/>
        <v/>
      </c>
      <c r="F832" s="60" t="str">
        <f t="shared" si="27"/>
        <v/>
      </c>
      <c r="G832" s="170" t="str">
        <f t="shared" si="28"/>
        <v/>
      </c>
      <c r="H832" s="206"/>
      <c r="I832" s="173"/>
      <c r="J832" s="178"/>
      <c r="K832" s="178"/>
      <c r="L832" s="165"/>
      <c r="M832" s="173"/>
      <c r="N832" s="178"/>
      <c r="O832" s="173"/>
      <c r="P832" s="165"/>
    </row>
    <row r="833" spans="1:16" ht="12.5">
      <c r="A833" s="204"/>
      <c r="B833" s="205"/>
      <c r="C833" s="201"/>
      <c r="D833" s="201"/>
      <c r="E833" s="201" t="str">
        <f t="shared" si="1"/>
        <v/>
      </c>
      <c r="F833" s="60" t="str">
        <f t="shared" si="27"/>
        <v/>
      </c>
      <c r="G833" s="170" t="str">
        <f t="shared" si="28"/>
        <v/>
      </c>
      <c r="H833" s="206"/>
      <c r="I833" s="173"/>
      <c r="J833" s="178"/>
      <c r="K833" s="178"/>
      <c r="L833" s="165"/>
      <c r="M833" s="173"/>
      <c r="N833" s="178"/>
      <c r="O833" s="173"/>
      <c r="P833" s="165"/>
    </row>
    <row r="834" spans="1:16" ht="12.5">
      <c r="A834" s="204"/>
      <c r="B834" s="205"/>
      <c r="C834" s="201"/>
      <c r="D834" s="201"/>
      <c r="E834" s="201" t="str">
        <f t="shared" si="1"/>
        <v/>
      </c>
      <c r="F834" s="60" t="str">
        <f t="shared" si="27"/>
        <v/>
      </c>
      <c r="G834" s="170" t="str">
        <f t="shared" si="28"/>
        <v/>
      </c>
      <c r="H834" s="206"/>
      <c r="I834" s="173"/>
      <c r="J834" s="178"/>
      <c r="K834" s="178"/>
      <c r="L834" s="165"/>
      <c r="M834" s="173"/>
      <c r="N834" s="178"/>
      <c r="O834" s="173"/>
      <c r="P834" s="165"/>
    </row>
    <row r="835" spans="1:16" ht="12.5">
      <c r="A835" s="204"/>
      <c r="B835" s="205"/>
      <c r="C835" s="201"/>
      <c r="D835" s="201"/>
      <c r="E835" s="201" t="str">
        <f t="shared" si="1"/>
        <v/>
      </c>
      <c r="F835" s="60" t="str">
        <f t="shared" si="27"/>
        <v/>
      </c>
      <c r="G835" s="170" t="str">
        <f t="shared" si="28"/>
        <v/>
      </c>
      <c r="H835" s="206"/>
      <c r="I835" s="173"/>
      <c r="J835" s="178"/>
      <c r="K835" s="178"/>
      <c r="L835" s="165"/>
      <c r="M835" s="173"/>
      <c r="N835" s="178"/>
      <c r="O835" s="173"/>
      <c r="P835" s="165"/>
    </row>
    <row r="836" spans="1:16" ht="12.5">
      <c r="A836" s="204"/>
      <c r="B836" s="205"/>
      <c r="C836" s="201"/>
      <c r="D836" s="201"/>
      <c r="E836" s="201" t="str">
        <f t="shared" si="1"/>
        <v/>
      </c>
      <c r="F836" s="60" t="str">
        <f t="shared" si="27"/>
        <v/>
      </c>
      <c r="G836" s="170" t="str">
        <f t="shared" si="28"/>
        <v/>
      </c>
      <c r="H836" s="206"/>
      <c r="I836" s="173"/>
      <c r="J836" s="178"/>
      <c r="K836" s="178"/>
      <c r="L836" s="165"/>
      <c r="M836" s="173"/>
      <c r="N836" s="178"/>
      <c r="O836" s="173"/>
      <c r="P836" s="165"/>
    </row>
    <row r="837" spans="1:16" ht="12.5">
      <c r="A837" s="204"/>
      <c r="B837" s="205"/>
      <c r="C837" s="201"/>
      <c r="D837" s="201"/>
      <c r="E837" s="201" t="str">
        <f t="shared" si="1"/>
        <v/>
      </c>
      <c r="F837" s="60" t="str">
        <f t="shared" si="27"/>
        <v/>
      </c>
      <c r="G837" s="170" t="str">
        <f t="shared" si="28"/>
        <v/>
      </c>
      <c r="H837" s="206"/>
      <c r="I837" s="173"/>
      <c r="J837" s="178"/>
      <c r="K837" s="178"/>
      <c r="L837" s="165"/>
      <c r="M837" s="173"/>
      <c r="N837" s="178"/>
      <c r="O837" s="173"/>
      <c r="P837" s="165"/>
    </row>
    <row r="838" spans="1:16" ht="12.5">
      <c r="A838" s="204"/>
      <c r="B838" s="205"/>
      <c r="C838" s="201"/>
      <c r="D838" s="201"/>
      <c r="E838" s="201" t="str">
        <f t="shared" si="1"/>
        <v/>
      </c>
      <c r="F838" s="60" t="str">
        <f t="shared" si="27"/>
        <v/>
      </c>
      <c r="G838" s="170" t="str">
        <f t="shared" si="28"/>
        <v/>
      </c>
      <c r="H838" s="206"/>
      <c r="I838" s="173"/>
      <c r="J838" s="178"/>
      <c r="K838" s="178"/>
      <c r="L838" s="165"/>
      <c r="M838" s="173"/>
      <c r="N838" s="178"/>
      <c r="O838" s="173"/>
      <c r="P838" s="165"/>
    </row>
    <row r="839" spans="1:16" ht="12.5">
      <c r="A839" s="204"/>
      <c r="B839" s="205"/>
      <c r="C839" s="201"/>
      <c r="D839" s="201"/>
      <c r="E839" s="201" t="str">
        <f t="shared" si="1"/>
        <v/>
      </c>
      <c r="F839" s="60" t="str">
        <f t="shared" ref="F839:F902" si="29">IF(NOT(ISBLANK($K839)),itemClassificationScheme,"")</f>
        <v/>
      </c>
      <c r="G839" s="170" t="str">
        <f t="shared" ref="G839:G902" si="30">IF(NOT(ISBLANK($P839)),currency,"")</f>
        <v/>
      </c>
      <c r="H839" s="206"/>
      <c r="I839" s="173"/>
      <c r="J839" s="178"/>
      <c r="K839" s="178"/>
      <c r="L839" s="165"/>
      <c r="M839" s="173"/>
      <c r="N839" s="178"/>
      <c r="O839" s="173"/>
      <c r="P839" s="165"/>
    </row>
    <row r="840" spans="1:16" ht="12.5">
      <c r="A840" s="204"/>
      <c r="B840" s="205"/>
      <c r="C840" s="201"/>
      <c r="D840" s="201"/>
      <c r="E840" s="201" t="str">
        <f t="shared" si="1"/>
        <v/>
      </c>
      <c r="F840" s="60" t="str">
        <f t="shared" si="29"/>
        <v/>
      </c>
      <c r="G840" s="170" t="str">
        <f t="shared" si="30"/>
        <v/>
      </c>
      <c r="H840" s="206"/>
      <c r="I840" s="173"/>
      <c r="J840" s="178"/>
      <c r="K840" s="178"/>
      <c r="L840" s="165"/>
      <c r="M840" s="173"/>
      <c r="N840" s="178"/>
      <c r="O840" s="173"/>
      <c r="P840" s="165"/>
    </row>
    <row r="841" spans="1:16" ht="12.5">
      <c r="A841" s="204"/>
      <c r="B841" s="205"/>
      <c r="C841" s="201"/>
      <c r="D841" s="201"/>
      <c r="E841" s="201" t="str">
        <f t="shared" si="1"/>
        <v/>
      </c>
      <c r="F841" s="60" t="str">
        <f t="shared" si="29"/>
        <v/>
      </c>
      <c r="G841" s="170" t="str">
        <f t="shared" si="30"/>
        <v/>
      </c>
      <c r="H841" s="206"/>
      <c r="I841" s="173"/>
      <c r="J841" s="178"/>
      <c r="K841" s="178"/>
      <c r="L841" s="165"/>
      <c r="M841" s="173"/>
      <c r="N841" s="178"/>
      <c r="O841" s="173"/>
      <c r="P841" s="165"/>
    </row>
    <row r="842" spans="1:16" ht="12.5">
      <c r="A842" s="204"/>
      <c r="B842" s="205"/>
      <c r="C842" s="201"/>
      <c r="D842" s="201"/>
      <c r="E842" s="201" t="str">
        <f t="shared" si="1"/>
        <v/>
      </c>
      <c r="F842" s="60" t="str">
        <f t="shared" si="29"/>
        <v/>
      </c>
      <c r="G842" s="170" t="str">
        <f t="shared" si="30"/>
        <v/>
      </c>
      <c r="H842" s="206"/>
      <c r="I842" s="173"/>
      <c r="J842" s="178"/>
      <c r="K842" s="178"/>
      <c r="L842" s="165"/>
      <c r="M842" s="173"/>
      <c r="N842" s="178"/>
      <c r="O842" s="173"/>
      <c r="P842" s="165"/>
    </row>
    <row r="843" spans="1:16" ht="12.5">
      <c r="A843" s="204"/>
      <c r="B843" s="205"/>
      <c r="C843" s="201"/>
      <c r="D843" s="201"/>
      <c r="E843" s="201" t="str">
        <f t="shared" si="1"/>
        <v/>
      </c>
      <c r="F843" s="60" t="str">
        <f t="shared" si="29"/>
        <v/>
      </c>
      <c r="G843" s="170" t="str">
        <f t="shared" si="30"/>
        <v/>
      </c>
      <c r="H843" s="206"/>
      <c r="I843" s="173"/>
      <c r="J843" s="178"/>
      <c r="K843" s="178"/>
      <c r="L843" s="165"/>
      <c r="M843" s="173"/>
      <c r="N843" s="178"/>
      <c r="O843" s="173"/>
      <c r="P843" s="165"/>
    </row>
    <row r="844" spans="1:16" ht="12.5">
      <c r="A844" s="204"/>
      <c r="B844" s="205"/>
      <c r="C844" s="201"/>
      <c r="D844" s="201"/>
      <c r="E844" s="201" t="str">
        <f t="shared" si="1"/>
        <v/>
      </c>
      <c r="F844" s="60" t="str">
        <f t="shared" si="29"/>
        <v/>
      </c>
      <c r="G844" s="170" t="str">
        <f t="shared" si="30"/>
        <v/>
      </c>
      <c r="H844" s="206"/>
      <c r="I844" s="173"/>
      <c r="J844" s="178"/>
      <c r="K844" s="178"/>
      <c r="L844" s="165"/>
      <c r="M844" s="173"/>
      <c r="N844" s="178"/>
      <c r="O844" s="173"/>
      <c r="P844" s="165"/>
    </row>
    <row r="845" spans="1:16" ht="12.5">
      <c r="A845" s="204"/>
      <c r="B845" s="205"/>
      <c r="C845" s="201"/>
      <c r="D845" s="201"/>
      <c r="E845" s="201" t="str">
        <f t="shared" si="1"/>
        <v/>
      </c>
      <c r="F845" s="60" t="str">
        <f t="shared" si="29"/>
        <v/>
      </c>
      <c r="G845" s="170" t="str">
        <f t="shared" si="30"/>
        <v/>
      </c>
      <c r="H845" s="206"/>
      <c r="I845" s="173"/>
      <c r="J845" s="178"/>
      <c r="K845" s="178"/>
      <c r="L845" s="165"/>
      <c r="M845" s="173"/>
      <c r="N845" s="178"/>
      <c r="O845" s="173"/>
      <c r="P845" s="165"/>
    </row>
    <row r="846" spans="1:16" ht="12.5">
      <c r="A846" s="204"/>
      <c r="B846" s="205"/>
      <c r="C846" s="201"/>
      <c r="D846" s="201"/>
      <c r="E846" s="201" t="str">
        <f t="shared" si="1"/>
        <v/>
      </c>
      <c r="F846" s="60" t="str">
        <f t="shared" si="29"/>
        <v/>
      </c>
      <c r="G846" s="170" t="str">
        <f t="shared" si="30"/>
        <v/>
      </c>
      <c r="H846" s="206"/>
      <c r="I846" s="173"/>
      <c r="J846" s="178"/>
      <c r="K846" s="178"/>
      <c r="L846" s="165"/>
      <c r="M846" s="173"/>
      <c r="N846" s="178"/>
      <c r="O846" s="173"/>
      <c r="P846" s="165"/>
    </row>
    <row r="847" spans="1:16" ht="12.5">
      <c r="A847" s="204"/>
      <c r="B847" s="205"/>
      <c r="C847" s="201"/>
      <c r="D847" s="201"/>
      <c r="E847" s="201" t="str">
        <f t="shared" si="1"/>
        <v/>
      </c>
      <c r="F847" s="60" t="str">
        <f t="shared" si="29"/>
        <v/>
      </c>
      <c r="G847" s="170" t="str">
        <f t="shared" si="30"/>
        <v/>
      </c>
      <c r="H847" s="206"/>
      <c r="I847" s="173"/>
      <c r="J847" s="178"/>
      <c r="K847" s="178"/>
      <c r="L847" s="165"/>
      <c r="M847" s="173"/>
      <c r="N847" s="178"/>
      <c r="O847" s="173"/>
      <c r="P847" s="165"/>
    </row>
    <row r="848" spans="1:16" ht="12.5">
      <c r="A848" s="204"/>
      <c r="B848" s="205"/>
      <c r="C848" s="201"/>
      <c r="D848" s="201"/>
      <c r="E848" s="201" t="str">
        <f t="shared" si="1"/>
        <v/>
      </c>
      <c r="F848" s="60" t="str">
        <f t="shared" si="29"/>
        <v/>
      </c>
      <c r="G848" s="170" t="str">
        <f t="shared" si="30"/>
        <v/>
      </c>
      <c r="H848" s="206"/>
      <c r="I848" s="173"/>
      <c r="J848" s="178"/>
      <c r="K848" s="178"/>
      <c r="L848" s="165"/>
      <c r="M848" s="173"/>
      <c r="N848" s="178"/>
      <c r="O848" s="173"/>
      <c r="P848" s="165"/>
    </row>
    <row r="849" spans="1:16" ht="12.5">
      <c r="A849" s="204"/>
      <c r="B849" s="205"/>
      <c r="C849" s="201"/>
      <c r="D849" s="201"/>
      <c r="E849" s="201" t="str">
        <f t="shared" si="1"/>
        <v/>
      </c>
      <c r="F849" s="60" t="str">
        <f t="shared" si="29"/>
        <v/>
      </c>
      <c r="G849" s="170" t="str">
        <f t="shared" si="30"/>
        <v/>
      </c>
      <c r="H849" s="206"/>
      <c r="I849" s="173"/>
      <c r="J849" s="178"/>
      <c r="K849" s="178"/>
      <c r="L849" s="165"/>
      <c r="M849" s="173"/>
      <c r="N849" s="178"/>
      <c r="O849" s="173"/>
      <c r="P849" s="165"/>
    </row>
    <row r="850" spans="1:16" ht="12.5">
      <c r="A850" s="204"/>
      <c r="B850" s="205"/>
      <c r="C850" s="201"/>
      <c r="D850" s="201"/>
      <c r="E850" s="201" t="str">
        <f t="shared" si="1"/>
        <v/>
      </c>
      <c r="F850" s="60" t="str">
        <f t="shared" si="29"/>
        <v/>
      </c>
      <c r="G850" s="170" t="str">
        <f t="shared" si="30"/>
        <v/>
      </c>
      <c r="H850" s="206"/>
      <c r="I850" s="173"/>
      <c r="J850" s="178"/>
      <c r="K850" s="178"/>
      <c r="L850" s="165"/>
      <c r="M850" s="173"/>
      <c r="N850" s="178"/>
      <c r="O850" s="173"/>
      <c r="P850" s="165"/>
    </row>
    <row r="851" spans="1:16" ht="12.5">
      <c r="A851" s="204"/>
      <c r="B851" s="205"/>
      <c r="C851" s="201"/>
      <c r="D851" s="201"/>
      <c r="E851" s="201" t="str">
        <f t="shared" si="1"/>
        <v/>
      </c>
      <c r="F851" s="60" t="str">
        <f t="shared" si="29"/>
        <v/>
      </c>
      <c r="G851" s="170" t="str">
        <f t="shared" si="30"/>
        <v/>
      </c>
      <c r="H851" s="206"/>
      <c r="I851" s="173"/>
      <c r="J851" s="178"/>
      <c r="K851" s="178"/>
      <c r="L851" s="165"/>
      <c r="M851" s="173"/>
      <c r="N851" s="178"/>
      <c r="O851" s="173"/>
      <c r="P851" s="165"/>
    </row>
    <row r="852" spans="1:16" ht="12.5">
      <c r="A852" s="204"/>
      <c r="B852" s="205"/>
      <c r="C852" s="201"/>
      <c r="D852" s="201"/>
      <c r="E852" s="201" t="str">
        <f t="shared" si="1"/>
        <v/>
      </c>
      <c r="F852" s="60" t="str">
        <f t="shared" si="29"/>
        <v/>
      </c>
      <c r="G852" s="170" t="str">
        <f t="shared" si="30"/>
        <v/>
      </c>
      <c r="H852" s="206"/>
      <c r="I852" s="173"/>
      <c r="J852" s="178"/>
      <c r="K852" s="178"/>
      <c r="L852" s="165"/>
      <c r="M852" s="173"/>
      <c r="N852" s="178"/>
      <c r="O852" s="173"/>
      <c r="P852" s="165"/>
    </row>
    <row r="853" spans="1:16" ht="12.5">
      <c r="A853" s="204"/>
      <c r="B853" s="205"/>
      <c r="C853" s="201"/>
      <c r="D853" s="201"/>
      <c r="E853" s="201" t="str">
        <f t="shared" si="1"/>
        <v/>
      </c>
      <c r="F853" s="60" t="str">
        <f t="shared" si="29"/>
        <v/>
      </c>
      <c r="G853" s="170" t="str">
        <f t="shared" si="30"/>
        <v/>
      </c>
      <c r="H853" s="206"/>
      <c r="I853" s="173"/>
      <c r="J853" s="178"/>
      <c r="K853" s="178"/>
      <c r="L853" s="165"/>
      <c r="M853" s="173"/>
      <c r="N853" s="178"/>
      <c r="O853" s="173"/>
      <c r="P853" s="165"/>
    </row>
    <row r="854" spans="1:16" ht="12.5">
      <c r="A854" s="204"/>
      <c r="B854" s="205"/>
      <c r="C854" s="201"/>
      <c r="D854" s="201"/>
      <c r="E854" s="201" t="str">
        <f t="shared" si="1"/>
        <v/>
      </c>
      <c r="F854" s="60" t="str">
        <f t="shared" si="29"/>
        <v/>
      </c>
      <c r="G854" s="170" t="str">
        <f t="shared" si="30"/>
        <v/>
      </c>
      <c r="H854" s="206"/>
      <c r="I854" s="173"/>
      <c r="J854" s="178"/>
      <c r="K854" s="178"/>
      <c r="L854" s="165"/>
      <c r="M854" s="173"/>
      <c r="N854" s="178"/>
      <c r="O854" s="173"/>
      <c r="P854" s="165"/>
    </row>
    <row r="855" spans="1:16" ht="12.5">
      <c r="A855" s="204"/>
      <c r="B855" s="205"/>
      <c r="C855" s="201"/>
      <c r="D855" s="201"/>
      <c r="E855" s="201" t="str">
        <f t="shared" si="1"/>
        <v/>
      </c>
      <c r="F855" s="60" t="str">
        <f t="shared" si="29"/>
        <v/>
      </c>
      <c r="G855" s="170" t="str">
        <f t="shared" si="30"/>
        <v/>
      </c>
      <c r="H855" s="206"/>
      <c r="I855" s="173"/>
      <c r="J855" s="178"/>
      <c r="K855" s="178"/>
      <c r="L855" s="165"/>
      <c r="M855" s="173"/>
      <c r="N855" s="178"/>
      <c r="O855" s="173"/>
      <c r="P855" s="165"/>
    </row>
    <row r="856" spans="1:16" ht="12.5">
      <c r="A856" s="204"/>
      <c r="B856" s="205"/>
      <c r="C856" s="201"/>
      <c r="D856" s="201"/>
      <c r="E856" s="201" t="str">
        <f t="shared" si="1"/>
        <v/>
      </c>
      <c r="F856" s="60" t="str">
        <f t="shared" si="29"/>
        <v/>
      </c>
      <c r="G856" s="170" t="str">
        <f t="shared" si="30"/>
        <v/>
      </c>
      <c r="H856" s="206"/>
      <c r="I856" s="173"/>
      <c r="J856" s="178"/>
      <c r="K856" s="178"/>
      <c r="L856" s="165"/>
      <c r="M856" s="173"/>
      <c r="N856" s="178"/>
      <c r="O856" s="173"/>
      <c r="P856" s="165"/>
    </row>
    <row r="857" spans="1:16" ht="12.5">
      <c r="A857" s="204"/>
      <c r="B857" s="205"/>
      <c r="C857" s="201"/>
      <c r="D857" s="201"/>
      <c r="E857" s="201" t="str">
        <f t="shared" si="1"/>
        <v/>
      </c>
      <c r="F857" s="60" t="str">
        <f t="shared" si="29"/>
        <v/>
      </c>
      <c r="G857" s="170" t="str">
        <f t="shared" si="30"/>
        <v/>
      </c>
      <c r="H857" s="206"/>
      <c r="I857" s="173"/>
      <c r="J857" s="178"/>
      <c r="K857" s="178"/>
      <c r="L857" s="165"/>
      <c r="M857" s="173"/>
      <c r="N857" s="178"/>
      <c r="O857" s="173"/>
      <c r="P857" s="165"/>
    </row>
    <row r="858" spans="1:16" ht="12.5">
      <c r="A858" s="204"/>
      <c r="B858" s="205"/>
      <c r="C858" s="201"/>
      <c r="D858" s="201"/>
      <c r="E858" s="201" t="str">
        <f t="shared" si="1"/>
        <v/>
      </c>
      <c r="F858" s="60" t="str">
        <f t="shared" si="29"/>
        <v/>
      </c>
      <c r="G858" s="170" t="str">
        <f t="shared" si="30"/>
        <v/>
      </c>
      <c r="H858" s="206"/>
      <c r="I858" s="173"/>
      <c r="J858" s="178"/>
      <c r="K858" s="178"/>
      <c r="L858" s="165"/>
      <c r="M858" s="173"/>
      <c r="N858" s="178"/>
      <c r="O858" s="173"/>
      <c r="P858" s="165"/>
    </row>
    <row r="859" spans="1:16" ht="12.5">
      <c r="A859" s="204"/>
      <c r="B859" s="205"/>
      <c r="C859" s="201"/>
      <c r="D859" s="201"/>
      <c r="E859" s="201" t="str">
        <f t="shared" si="1"/>
        <v/>
      </c>
      <c r="F859" s="60" t="str">
        <f t="shared" si="29"/>
        <v/>
      </c>
      <c r="G859" s="170" t="str">
        <f t="shared" si="30"/>
        <v/>
      </c>
      <c r="H859" s="206"/>
      <c r="I859" s="173"/>
      <c r="J859" s="178"/>
      <c r="K859" s="178"/>
      <c r="L859" s="165"/>
      <c r="M859" s="173"/>
      <c r="N859" s="178"/>
      <c r="O859" s="173"/>
      <c r="P859" s="165"/>
    </row>
    <row r="860" spans="1:16" ht="12.5">
      <c r="A860" s="204"/>
      <c r="B860" s="205"/>
      <c r="C860" s="201"/>
      <c r="D860" s="201"/>
      <c r="E860" s="201" t="str">
        <f t="shared" si="1"/>
        <v/>
      </c>
      <c r="F860" s="60" t="str">
        <f t="shared" si="29"/>
        <v/>
      </c>
      <c r="G860" s="170" t="str">
        <f t="shared" si="30"/>
        <v/>
      </c>
      <c r="H860" s="206"/>
      <c r="I860" s="173"/>
      <c r="J860" s="178"/>
      <c r="K860" s="178"/>
      <c r="L860" s="165"/>
      <c r="M860" s="173"/>
      <c r="N860" s="178"/>
      <c r="O860" s="173"/>
      <c r="P860" s="165"/>
    </row>
    <row r="861" spans="1:16" ht="12.5">
      <c r="A861" s="204"/>
      <c r="B861" s="205"/>
      <c r="C861" s="201"/>
      <c r="D861" s="201"/>
      <c r="E861" s="201" t="str">
        <f t="shared" si="1"/>
        <v/>
      </c>
      <c r="F861" s="60" t="str">
        <f t="shared" si="29"/>
        <v/>
      </c>
      <c r="G861" s="170" t="str">
        <f t="shared" si="30"/>
        <v/>
      </c>
      <c r="H861" s="206"/>
      <c r="I861" s="173"/>
      <c r="J861" s="178"/>
      <c r="K861" s="178"/>
      <c r="L861" s="165"/>
      <c r="M861" s="173"/>
      <c r="N861" s="178"/>
      <c r="O861" s="173"/>
      <c r="P861" s="165"/>
    </row>
    <row r="862" spans="1:16" ht="12.5">
      <c r="A862" s="204"/>
      <c r="B862" s="205"/>
      <c r="C862" s="201"/>
      <c r="D862" s="201"/>
      <c r="E862" s="201" t="str">
        <f t="shared" si="1"/>
        <v/>
      </c>
      <c r="F862" s="60" t="str">
        <f t="shared" si="29"/>
        <v/>
      </c>
      <c r="G862" s="170" t="str">
        <f t="shared" si="30"/>
        <v/>
      </c>
      <c r="H862" s="206"/>
      <c r="I862" s="173"/>
      <c r="J862" s="178"/>
      <c r="K862" s="178"/>
      <c r="L862" s="165"/>
      <c r="M862" s="173"/>
      <c r="N862" s="178"/>
      <c r="O862" s="173"/>
      <c r="P862" s="165"/>
    </row>
    <row r="863" spans="1:16" ht="12.5">
      <c r="A863" s="204"/>
      <c r="B863" s="205"/>
      <c r="C863" s="201"/>
      <c r="D863" s="201"/>
      <c r="E863" s="201" t="str">
        <f t="shared" si="1"/>
        <v/>
      </c>
      <c r="F863" s="60" t="str">
        <f t="shared" si="29"/>
        <v/>
      </c>
      <c r="G863" s="170" t="str">
        <f t="shared" si="30"/>
        <v/>
      </c>
      <c r="H863" s="206"/>
      <c r="I863" s="173"/>
      <c r="J863" s="178"/>
      <c r="K863" s="178"/>
      <c r="L863" s="165"/>
      <c r="M863" s="173"/>
      <c r="N863" s="178"/>
      <c r="O863" s="173"/>
      <c r="P863" s="165"/>
    </row>
    <row r="864" spans="1:16" ht="12.5">
      <c r="A864" s="204"/>
      <c r="B864" s="205"/>
      <c r="C864" s="201"/>
      <c r="D864" s="201"/>
      <c r="E864" s="201" t="str">
        <f t="shared" si="1"/>
        <v/>
      </c>
      <c r="F864" s="60" t="str">
        <f t="shared" si="29"/>
        <v/>
      </c>
      <c r="G864" s="170" t="str">
        <f t="shared" si="30"/>
        <v/>
      </c>
      <c r="H864" s="206"/>
      <c r="I864" s="173"/>
      <c r="J864" s="178"/>
      <c r="K864" s="178"/>
      <c r="L864" s="165"/>
      <c r="M864" s="173"/>
      <c r="N864" s="178"/>
      <c r="O864" s="173"/>
      <c r="P864" s="165"/>
    </row>
    <row r="865" spans="1:16" ht="12.5">
      <c r="A865" s="204"/>
      <c r="B865" s="205"/>
      <c r="C865" s="201"/>
      <c r="D865" s="201"/>
      <c r="E865" s="201" t="str">
        <f t="shared" si="1"/>
        <v/>
      </c>
      <c r="F865" s="60" t="str">
        <f t="shared" si="29"/>
        <v/>
      </c>
      <c r="G865" s="170" t="str">
        <f t="shared" si="30"/>
        <v/>
      </c>
      <c r="H865" s="206"/>
      <c r="I865" s="173"/>
      <c r="J865" s="178"/>
      <c r="K865" s="178"/>
      <c r="L865" s="165"/>
      <c r="M865" s="173"/>
      <c r="N865" s="178"/>
      <c r="O865" s="173"/>
      <c r="P865" s="165"/>
    </row>
    <row r="866" spans="1:16" ht="12.5">
      <c r="A866" s="204"/>
      <c r="B866" s="205"/>
      <c r="C866" s="201"/>
      <c r="D866" s="201"/>
      <c r="E866" s="201" t="str">
        <f t="shared" si="1"/>
        <v/>
      </c>
      <c r="F866" s="60" t="str">
        <f t="shared" si="29"/>
        <v/>
      </c>
      <c r="G866" s="170" t="str">
        <f t="shared" si="30"/>
        <v/>
      </c>
      <c r="H866" s="206"/>
      <c r="I866" s="173"/>
      <c r="J866" s="178"/>
      <c r="K866" s="178"/>
      <c r="L866" s="165"/>
      <c r="M866" s="173"/>
      <c r="N866" s="178"/>
      <c r="O866" s="173"/>
      <c r="P866" s="165"/>
    </row>
    <row r="867" spans="1:16" ht="12.5">
      <c r="A867" s="204"/>
      <c r="B867" s="205"/>
      <c r="C867" s="201"/>
      <c r="D867" s="201"/>
      <c r="E867" s="201" t="str">
        <f t="shared" si="1"/>
        <v/>
      </c>
      <c r="F867" s="60" t="str">
        <f t="shared" si="29"/>
        <v/>
      </c>
      <c r="G867" s="170" t="str">
        <f t="shared" si="30"/>
        <v/>
      </c>
      <c r="H867" s="206"/>
      <c r="I867" s="173"/>
      <c r="J867" s="178"/>
      <c r="K867" s="178"/>
      <c r="L867" s="165"/>
      <c r="M867" s="173"/>
      <c r="N867" s="178"/>
      <c r="O867" s="173"/>
      <c r="P867" s="165"/>
    </row>
    <row r="868" spans="1:16" ht="12.5">
      <c r="A868" s="204"/>
      <c r="B868" s="205"/>
      <c r="C868" s="201"/>
      <c r="D868" s="201"/>
      <c r="E868" s="201" t="str">
        <f t="shared" si="1"/>
        <v/>
      </c>
      <c r="F868" s="60" t="str">
        <f t="shared" si="29"/>
        <v/>
      </c>
      <c r="G868" s="170" t="str">
        <f t="shared" si="30"/>
        <v/>
      </c>
      <c r="H868" s="206"/>
      <c r="I868" s="173"/>
      <c r="J868" s="178"/>
      <c r="K868" s="178"/>
      <c r="L868" s="165"/>
      <c r="M868" s="173"/>
      <c r="N868" s="178"/>
      <c r="O868" s="173"/>
      <c r="P868" s="165"/>
    </row>
    <row r="869" spans="1:16" ht="12.5">
      <c r="A869" s="204"/>
      <c r="B869" s="205"/>
      <c r="C869" s="201"/>
      <c r="D869" s="201"/>
      <c r="E869" s="201" t="str">
        <f t="shared" si="1"/>
        <v/>
      </c>
      <c r="F869" s="60" t="str">
        <f t="shared" si="29"/>
        <v/>
      </c>
      <c r="G869" s="170" t="str">
        <f t="shared" si="30"/>
        <v/>
      </c>
      <c r="H869" s="206"/>
      <c r="I869" s="173"/>
      <c r="J869" s="178"/>
      <c r="K869" s="178"/>
      <c r="L869" s="165"/>
      <c r="M869" s="173"/>
      <c r="N869" s="178"/>
      <c r="O869" s="173"/>
      <c r="P869" s="165"/>
    </row>
    <row r="870" spans="1:16" ht="12.5">
      <c r="A870" s="204"/>
      <c r="B870" s="205"/>
      <c r="C870" s="201"/>
      <c r="D870" s="201"/>
      <c r="E870" s="201" t="str">
        <f t="shared" si="1"/>
        <v/>
      </c>
      <c r="F870" s="60" t="str">
        <f t="shared" si="29"/>
        <v/>
      </c>
      <c r="G870" s="170" t="str">
        <f t="shared" si="30"/>
        <v/>
      </c>
      <c r="H870" s="206"/>
      <c r="I870" s="173"/>
      <c r="J870" s="178"/>
      <c r="K870" s="178"/>
      <c r="L870" s="165"/>
      <c r="M870" s="173"/>
      <c r="N870" s="178"/>
      <c r="O870" s="173"/>
      <c r="P870" s="165"/>
    </row>
    <row r="871" spans="1:16" ht="12.5">
      <c r="A871" s="204"/>
      <c r="B871" s="205"/>
      <c r="C871" s="201"/>
      <c r="D871" s="201"/>
      <c r="E871" s="201" t="str">
        <f t="shared" si="1"/>
        <v/>
      </c>
      <c r="F871" s="60" t="str">
        <f t="shared" si="29"/>
        <v/>
      </c>
      <c r="G871" s="170" t="str">
        <f t="shared" si="30"/>
        <v/>
      </c>
      <c r="H871" s="206"/>
      <c r="I871" s="173"/>
      <c r="J871" s="178"/>
      <c r="K871" s="178"/>
      <c r="L871" s="165"/>
      <c r="M871" s="173"/>
      <c r="N871" s="178"/>
      <c r="O871" s="173"/>
      <c r="P871" s="165"/>
    </row>
    <row r="872" spans="1:16" ht="12.5">
      <c r="A872" s="204"/>
      <c r="B872" s="205"/>
      <c r="C872" s="201"/>
      <c r="D872" s="201"/>
      <c r="E872" s="201" t="str">
        <f t="shared" si="1"/>
        <v/>
      </c>
      <c r="F872" s="60" t="str">
        <f t="shared" si="29"/>
        <v/>
      </c>
      <c r="G872" s="170" t="str">
        <f t="shared" si="30"/>
        <v/>
      </c>
      <c r="H872" s="206"/>
      <c r="I872" s="173"/>
      <c r="J872" s="178"/>
      <c r="K872" s="178"/>
      <c r="L872" s="165"/>
      <c r="M872" s="173"/>
      <c r="N872" s="178"/>
      <c r="O872" s="173"/>
      <c r="P872" s="165"/>
    </row>
    <row r="873" spans="1:16" ht="12.5">
      <c r="A873" s="204"/>
      <c r="B873" s="205"/>
      <c r="C873" s="201"/>
      <c r="D873" s="201"/>
      <c r="E873" s="201" t="str">
        <f t="shared" si="1"/>
        <v/>
      </c>
      <c r="F873" s="60" t="str">
        <f t="shared" si="29"/>
        <v/>
      </c>
      <c r="G873" s="170" t="str">
        <f t="shared" si="30"/>
        <v/>
      </c>
      <c r="H873" s="206"/>
      <c r="I873" s="173"/>
      <c r="J873" s="178"/>
      <c r="K873" s="178"/>
      <c r="L873" s="165"/>
      <c r="M873" s="173"/>
      <c r="N873" s="178"/>
      <c r="O873" s="173"/>
      <c r="P873" s="165"/>
    </row>
    <row r="874" spans="1:16" ht="12.5">
      <c r="A874" s="204"/>
      <c r="B874" s="205"/>
      <c r="C874" s="201"/>
      <c r="D874" s="201"/>
      <c r="E874" s="201" t="str">
        <f t="shared" si="1"/>
        <v/>
      </c>
      <c r="F874" s="60" t="str">
        <f t="shared" si="29"/>
        <v/>
      </c>
      <c r="G874" s="170" t="str">
        <f t="shared" si="30"/>
        <v/>
      </c>
      <c r="H874" s="206"/>
      <c r="I874" s="173"/>
      <c r="J874" s="178"/>
      <c r="K874" s="178"/>
      <c r="L874" s="165"/>
      <c r="M874" s="173"/>
      <c r="N874" s="178"/>
      <c r="O874" s="173"/>
      <c r="P874" s="165"/>
    </row>
    <row r="875" spans="1:16" ht="12.5">
      <c r="A875" s="204"/>
      <c r="B875" s="205"/>
      <c r="C875" s="201"/>
      <c r="D875" s="201"/>
      <c r="E875" s="201" t="str">
        <f t="shared" si="1"/>
        <v/>
      </c>
      <c r="F875" s="60" t="str">
        <f t="shared" si="29"/>
        <v/>
      </c>
      <c r="G875" s="170" t="str">
        <f t="shared" si="30"/>
        <v/>
      </c>
      <c r="H875" s="206"/>
      <c r="I875" s="173"/>
      <c r="J875" s="178"/>
      <c r="K875" s="178"/>
      <c r="L875" s="165"/>
      <c r="M875" s="173"/>
      <c r="N875" s="178"/>
      <c r="O875" s="173"/>
      <c r="P875" s="165"/>
    </row>
    <row r="876" spans="1:16" ht="12.5">
      <c r="A876" s="204"/>
      <c r="B876" s="205"/>
      <c r="C876" s="201"/>
      <c r="D876" s="201"/>
      <c r="E876" s="201" t="str">
        <f t="shared" si="1"/>
        <v/>
      </c>
      <c r="F876" s="60" t="str">
        <f t="shared" si="29"/>
        <v/>
      </c>
      <c r="G876" s="170" t="str">
        <f t="shared" si="30"/>
        <v/>
      </c>
      <c r="H876" s="206"/>
      <c r="I876" s="173"/>
      <c r="J876" s="178"/>
      <c r="K876" s="178"/>
      <c r="L876" s="165"/>
      <c r="M876" s="173"/>
      <c r="N876" s="178"/>
      <c r="O876" s="173"/>
      <c r="P876" s="165"/>
    </row>
    <row r="877" spans="1:16" ht="12.5">
      <c r="A877" s="204"/>
      <c r="B877" s="205"/>
      <c r="C877" s="201"/>
      <c r="D877" s="201"/>
      <c r="E877" s="201" t="str">
        <f t="shared" si="1"/>
        <v/>
      </c>
      <c r="F877" s="60" t="str">
        <f t="shared" si="29"/>
        <v/>
      </c>
      <c r="G877" s="170" t="str">
        <f t="shared" si="30"/>
        <v/>
      </c>
      <c r="H877" s="206"/>
      <c r="I877" s="173"/>
      <c r="J877" s="178"/>
      <c r="K877" s="178"/>
      <c r="L877" s="165"/>
      <c r="M877" s="173"/>
      <c r="N877" s="178"/>
      <c r="O877" s="173"/>
      <c r="P877" s="165"/>
    </row>
    <row r="878" spans="1:16" ht="12.5">
      <c r="A878" s="204"/>
      <c r="B878" s="205"/>
      <c r="C878" s="201"/>
      <c r="D878" s="201"/>
      <c r="E878" s="201" t="str">
        <f t="shared" si="1"/>
        <v/>
      </c>
      <c r="F878" s="60" t="str">
        <f t="shared" si="29"/>
        <v/>
      </c>
      <c r="G878" s="170" t="str">
        <f t="shared" si="30"/>
        <v/>
      </c>
      <c r="H878" s="206"/>
      <c r="I878" s="173"/>
      <c r="J878" s="178"/>
      <c r="K878" s="178"/>
      <c r="L878" s="165"/>
      <c r="M878" s="173"/>
      <c r="N878" s="178"/>
      <c r="O878" s="173"/>
      <c r="P878" s="165"/>
    </row>
    <row r="879" spans="1:16" ht="12.5">
      <c r="A879" s="204"/>
      <c r="B879" s="205"/>
      <c r="C879" s="201"/>
      <c r="D879" s="201"/>
      <c r="E879" s="201" t="str">
        <f t="shared" si="1"/>
        <v/>
      </c>
      <c r="F879" s="60" t="str">
        <f t="shared" si="29"/>
        <v/>
      </c>
      <c r="G879" s="170" t="str">
        <f t="shared" si="30"/>
        <v/>
      </c>
      <c r="H879" s="206"/>
      <c r="I879" s="173"/>
      <c r="J879" s="178"/>
      <c r="K879" s="178"/>
      <c r="L879" s="165"/>
      <c r="M879" s="173"/>
      <c r="N879" s="178"/>
      <c r="O879" s="173"/>
      <c r="P879" s="165"/>
    </row>
    <row r="880" spans="1:16" ht="12.5">
      <c r="A880" s="204"/>
      <c r="B880" s="205"/>
      <c r="C880" s="201"/>
      <c r="D880" s="201"/>
      <c r="E880" s="201" t="str">
        <f t="shared" si="1"/>
        <v/>
      </c>
      <c r="F880" s="60" t="str">
        <f t="shared" si="29"/>
        <v/>
      </c>
      <c r="G880" s="170" t="str">
        <f t="shared" si="30"/>
        <v/>
      </c>
      <c r="H880" s="206"/>
      <c r="I880" s="173"/>
      <c r="J880" s="178"/>
      <c r="K880" s="178"/>
      <c r="L880" s="165"/>
      <c r="M880" s="173"/>
      <c r="N880" s="178"/>
      <c r="O880" s="173"/>
      <c r="P880" s="165"/>
    </row>
    <row r="881" spans="1:16" ht="12.5">
      <c r="A881" s="204"/>
      <c r="B881" s="205"/>
      <c r="C881" s="201"/>
      <c r="D881" s="201"/>
      <c r="E881" s="201" t="str">
        <f t="shared" si="1"/>
        <v/>
      </c>
      <c r="F881" s="60" t="str">
        <f t="shared" si="29"/>
        <v/>
      </c>
      <c r="G881" s="170" t="str">
        <f t="shared" si="30"/>
        <v/>
      </c>
      <c r="H881" s="206"/>
      <c r="I881" s="173"/>
      <c r="J881" s="178"/>
      <c r="K881" s="178"/>
      <c r="L881" s="165"/>
      <c r="M881" s="173"/>
      <c r="N881" s="178"/>
      <c r="O881" s="173"/>
      <c r="P881" s="165"/>
    </row>
    <row r="882" spans="1:16" ht="12.5">
      <c r="A882" s="204"/>
      <c r="B882" s="205"/>
      <c r="C882" s="201"/>
      <c r="D882" s="201"/>
      <c r="E882" s="201" t="str">
        <f t="shared" si="1"/>
        <v/>
      </c>
      <c r="F882" s="60" t="str">
        <f t="shared" si="29"/>
        <v/>
      </c>
      <c r="G882" s="170" t="str">
        <f t="shared" si="30"/>
        <v/>
      </c>
      <c r="H882" s="206"/>
      <c r="I882" s="173"/>
      <c r="J882" s="178"/>
      <c r="K882" s="178"/>
      <c r="L882" s="165"/>
      <c r="M882" s="173"/>
      <c r="N882" s="178"/>
      <c r="O882" s="173"/>
      <c r="P882" s="165"/>
    </row>
    <row r="883" spans="1:16" ht="12.5">
      <c r="A883" s="204"/>
      <c r="B883" s="205"/>
      <c r="C883" s="201"/>
      <c r="D883" s="201"/>
      <c r="E883" s="201" t="str">
        <f t="shared" si="1"/>
        <v/>
      </c>
      <c r="F883" s="60" t="str">
        <f t="shared" si="29"/>
        <v/>
      </c>
      <c r="G883" s="170" t="str">
        <f t="shared" si="30"/>
        <v/>
      </c>
      <c r="H883" s="206"/>
      <c r="I883" s="173"/>
      <c r="J883" s="178"/>
      <c r="K883" s="178"/>
      <c r="L883" s="165"/>
      <c r="M883" s="173"/>
      <c r="N883" s="178"/>
      <c r="O883" s="173"/>
      <c r="P883" s="165"/>
    </row>
    <row r="884" spans="1:16" ht="12.5">
      <c r="A884" s="204"/>
      <c r="B884" s="205"/>
      <c r="C884" s="201"/>
      <c r="D884" s="201"/>
      <c r="E884" s="201" t="str">
        <f t="shared" si="1"/>
        <v/>
      </c>
      <c r="F884" s="60" t="str">
        <f t="shared" si="29"/>
        <v/>
      </c>
      <c r="G884" s="170" t="str">
        <f t="shared" si="30"/>
        <v/>
      </c>
      <c r="H884" s="206"/>
      <c r="I884" s="173"/>
      <c r="J884" s="178"/>
      <c r="K884" s="178"/>
      <c r="L884" s="165"/>
      <c r="M884" s="173"/>
      <c r="N884" s="178"/>
      <c r="O884" s="173"/>
      <c r="P884" s="165"/>
    </row>
    <row r="885" spans="1:16" ht="12.5">
      <c r="A885" s="204"/>
      <c r="B885" s="205"/>
      <c r="C885" s="201"/>
      <c r="D885" s="201"/>
      <c r="E885" s="201" t="str">
        <f t="shared" si="1"/>
        <v/>
      </c>
      <c r="F885" s="60" t="str">
        <f t="shared" si="29"/>
        <v/>
      </c>
      <c r="G885" s="170" t="str">
        <f t="shared" si="30"/>
        <v/>
      </c>
      <c r="H885" s="206"/>
      <c r="I885" s="173"/>
      <c r="J885" s="178"/>
      <c r="K885" s="178"/>
      <c r="L885" s="165"/>
      <c r="M885" s="173"/>
      <c r="N885" s="178"/>
      <c r="O885" s="173"/>
      <c r="P885" s="165"/>
    </row>
    <row r="886" spans="1:16" ht="12.5">
      <c r="A886" s="204"/>
      <c r="B886" s="205"/>
      <c r="C886" s="201"/>
      <c r="D886" s="201"/>
      <c r="E886" s="201" t="str">
        <f t="shared" si="1"/>
        <v/>
      </c>
      <c r="F886" s="60" t="str">
        <f t="shared" si="29"/>
        <v/>
      </c>
      <c r="G886" s="170" t="str">
        <f t="shared" si="30"/>
        <v/>
      </c>
      <c r="H886" s="206"/>
      <c r="I886" s="173"/>
      <c r="J886" s="178"/>
      <c r="K886" s="178"/>
      <c r="L886" s="165"/>
      <c r="M886" s="173"/>
      <c r="N886" s="178"/>
      <c r="O886" s="173"/>
      <c r="P886" s="165"/>
    </row>
    <row r="887" spans="1:16" ht="12.5">
      <c r="A887" s="204"/>
      <c r="B887" s="205"/>
      <c r="C887" s="201"/>
      <c r="D887" s="201"/>
      <c r="E887" s="201" t="str">
        <f t="shared" si="1"/>
        <v/>
      </c>
      <c r="F887" s="60" t="str">
        <f t="shared" si="29"/>
        <v/>
      </c>
      <c r="G887" s="170" t="str">
        <f t="shared" si="30"/>
        <v/>
      </c>
      <c r="H887" s="206"/>
      <c r="I887" s="173"/>
      <c r="J887" s="178"/>
      <c r="K887" s="178"/>
      <c r="L887" s="165"/>
      <c r="M887" s="173"/>
      <c r="N887" s="178"/>
      <c r="O887" s="173"/>
      <c r="P887" s="165"/>
    </row>
    <row r="888" spans="1:16" ht="12.5">
      <c r="A888" s="204"/>
      <c r="B888" s="205"/>
      <c r="C888" s="201"/>
      <c r="D888" s="201"/>
      <c r="E888" s="201" t="str">
        <f t="shared" si="1"/>
        <v/>
      </c>
      <c r="F888" s="60" t="str">
        <f t="shared" si="29"/>
        <v/>
      </c>
      <c r="G888" s="170" t="str">
        <f t="shared" si="30"/>
        <v/>
      </c>
      <c r="H888" s="206"/>
      <c r="I888" s="173"/>
      <c r="J888" s="178"/>
      <c r="K888" s="178"/>
      <c r="L888" s="165"/>
      <c r="M888" s="173"/>
      <c r="N888" s="178"/>
      <c r="O888" s="173"/>
      <c r="P888" s="165"/>
    </row>
    <row r="889" spans="1:16" ht="12.5">
      <c r="A889" s="204"/>
      <c r="B889" s="205"/>
      <c r="C889" s="201"/>
      <c r="D889" s="201"/>
      <c r="E889" s="201" t="str">
        <f t="shared" si="1"/>
        <v/>
      </c>
      <c r="F889" s="60" t="str">
        <f t="shared" si="29"/>
        <v/>
      </c>
      <c r="G889" s="170" t="str">
        <f t="shared" si="30"/>
        <v/>
      </c>
      <c r="H889" s="206"/>
      <c r="I889" s="173"/>
      <c r="J889" s="178"/>
      <c r="K889" s="178"/>
      <c r="L889" s="165"/>
      <c r="M889" s="173"/>
      <c r="N889" s="178"/>
      <c r="O889" s="173"/>
      <c r="P889" s="165"/>
    </row>
    <row r="890" spans="1:16" ht="12.5">
      <c r="A890" s="204"/>
      <c r="B890" s="205"/>
      <c r="C890" s="201"/>
      <c r="D890" s="201"/>
      <c r="E890" s="201" t="str">
        <f t="shared" si="1"/>
        <v/>
      </c>
      <c r="F890" s="60" t="str">
        <f t="shared" si="29"/>
        <v/>
      </c>
      <c r="G890" s="170" t="str">
        <f t="shared" si="30"/>
        <v/>
      </c>
      <c r="H890" s="206"/>
      <c r="I890" s="173"/>
      <c r="J890" s="178"/>
      <c r="K890" s="178"/>
      <c r="L890" s="165"/>
      <c r="M890" s="173"/>
      <c r="N890" s="178"/>
      <c r="O890" s="173"/>
      <c r="P890" s="165"/>
    </row>
    <row r="891" spans="1:16" ht="12.5">
      <c r="A891" s="204"/>
      <c r="B891" s="205"/>
      <c r="C891" s="201"/>
      <c r="D891" s="201"/>
      <c r="E891" s="201" t="str">
        <f t="shared" si="1"/>
        <v/>
      </c>
      <c r="F891" s="60" t="str">
        <f t="shared" si="29"/>
        <v/>
      </c>
      <c r="G891" s="170" t="str">
        <f t="shared" si="30"/>
        <v/>
      </c>
      <c r="H891" s="206"/>
      <c r="I891" s="173"/>
      <c r="J891" s="178"/>
      <c r="K891" s="178"/>
      <c r="L891" s="165"/>
      <c r="M891" s="173"/>
      <c r="N891" s="178"/>
      <c r="O891" s="173"/>
      <c r="P891" s="165"/>
    </row>
    <row r="892" spans="1:16" ht="12.5">
      <c r="A892" s="204"/>
      <c r="B892" s="205"/>
      <c r="C892" s="201"/>
      <c r="D892" s="201"/>
      <c r="E892" s="201" t="str">
        <f t="shared" si="1"/>
        <v/>
      </c>
      <c r="F892" s="60" t="str">
        <f t="shared" si="29"/>
        <v/>
      </c>
      <c r="G892" s="170" t="str">
        <f t="shared" si="30"/>
        <v/>
      </c>
      <c r="H892" s="206"/>
      <c r="I892" s="173"/>
      <c r="J892" s="178"/>
      <c r="K892" s="178"/>
      <c r="L892" s="165"/>
      <c r="M892" s="173"/>
      <c r="N892" s="178"/>
      <c r="O892" s="173"/>
      <c r="P892" s="165"/>
    </row>
    <row r="893" spans="1:16" ht="12.5">
      <c r="A893" s="204"/>
      <c r="B893" s="205"/>
      <c r="C893" s="201"/>
      <c r="D893" s="201"/>
      <c r="E893" s="201" t="str">
        <f t="shared" si="1"/>
        <v/>
      </c>
      <c r="F893" s="60" t="str">
        <f t="shared" si="29"/>
        <v/>
      </c>
      <c r="G893" s="170" t="str">
        <f t="shared" si="30"/>
        <v/>
      </c>
      <c r="H893" s="206"/>
      <c r="I893" s="173"/>
      <c r="J893" s="178"/>
      <c r="K893" s="178"/>
      <c r="L893" s="165"/>
      <c r="M893" s="173"/>
      <c r="N893" s="178"/>
      <c r="O893" s="173"/>
      <c r="P893" s="165"/>
    </row>
    <row r="894" spans="1:16" ht="12.5">
      <c r="A894" s="204"/>
      <c r="B894" s="205"/>
      <c r="C894" s="201"/>
      <c r="D894" s="201"/>
      <c r="E894" s="201" t="str">
        <f t="shared" si="1"/>
        <v/>
      </c>
      <c r="F894" s="60" t="str">
        <f t="shared" si="29"/>
        <v/>
      </c>
      <c r="G894" s="170" t="str">
        <f t="shared" si="30"/>
        <v/>
      </c>
      <c r="H894" s="206"/>
      <c r="I894" s="173"/>
      <c r="J894" s="178"/>
      <c r="K894" s="178"/>
      <c r="L894" s="165"/>
      <c r="M894" s="173"/>
      <c r="N894" s="178"/>
      <c r="O894" s="173"/>
      <c r="P894" s="165"/>
    </row>
    <row r="895" spans="1:16" ht="12.5">
      <c r="A895" s="204"/>
      <c r="B895" s="205"/>
      <c r="C895" s="201"/>
      <c r="D895" s="201"/>
      <c r="E895" s="201" t="str">
        <f t="shared" si="1"/>
        <v/>
      </c>
      <c r="F895" s="60" t="str">
        <f t="shared" si="29"/>
        <v/>
      </c>
      <c r="G895" s="170" t="str">
        <f t="shared" si="30"/>
        <v/>
      </c>
      <c r="H895" s="206"/>
      <c r="I895" s="173"/>
      <c r="J895" s="178"/>
      <c r="K895" s="178"/>
      <c r="L895" s="165"/>
      <c r="M895" s="173"/>
      <c r="N895" s="178"/>
      <c r="O895" s="173"/>
      <c r="P895" s="165"/>
    </row>
    <row r="896" spans="1:16" ht="12.5">
      <c r="A896" s="204"/>
      <c r="B896" s="205"/>
      <c r="C896" s="201"/>
      <c r="D896" s="201"/>
      <c r="E896" s="201" t="str">
        <f t="shared" si="1"/>
        <v/>
      </c>
      <c r="F896" s="60" t="str">
        <f t="shared" si="29"/>
        <v/>
      </c>
      <c r="G896" s="170" t="str">
        <f t="shared" si="30"/>
        <v/>
      </c>
      <c r="H896" s="206"/>
      <c r="I896" s="173"/>
      <c r="J896" s="178"/>
      <c r="K896" s="178"/>
      <c r="L896" s="165"/>
      <c r="M896" s="173"/>
      <c r="N896" s="178"/>
      <c r="O896" s="173"/>
      <c r="P896" s="165"/>
    </row>
    <row r="897" spans="1:16" ht="12.5">
      <c r="A897" s="204"/>
      <c r="B897" s="205"/>
      <c r="C897" s="201"/>
      <c r="D897" s="201"/>
      <c r="E897" s="201" t="str">
        <f t="shared" si="1"/>
        <v/>
      </c>
      <c r="F897" s="60" t="str">
        <f t="shared" si="29"/>
        <v/>
      </c>
      <c r="G897" s="170" t="str">
        <f t="shared" si="30"/>
        <v/>
      </c>
      <c r="H897" s="206"/>
      <c r="I897" s="173"/>
      <c r="J897" s="178"/>
      <c r="K897" s="178"/>
      <c r="L897" s="165"/>
      <c r="M897" s="173"/>
      <c r="N897" s="178"/>
      <c r="O897" s="173"/>
      <c r="P897" s="165"/>
    </row>
    <row r="898" spans="1:16" ht="12.5">
      <c r="A898" s="204"/>
      <c r="B898" s="205"/>
      <c r="C898" s="201"/>
      <c r="D898" s="201"/>
      <c r="E898" s="201" t="str">
        <f t="shared" si="1"/>
        <v/>
      </c>
      <c r="F898" s="60" t="str">
        <f t="shared" si="29"/>
        <v/>
      </c>
      <c r="G898" s="170" t="str">
        <f t="shared" si="30"/>
        <v/>
      </c>
      <c r="H898" s="206"/>
      <c r="I898" s="173"/>
      <c r="J898" s="178"/>
      <c r="K898" s="178"/>
      <c r="L898" s="165"/>
      <c r="M898" s="173"/>
      <c r="N898" s="178"/>
      <c r="O898" s="173"/>
      <c r="P898" s="165"/>
    </row>
    <row r="899" spans="1:16" ht="12.5">
      <c r="A899" s="204"/>
      <c r="B899" s="205"/>
      <c r="C899" s="201"/>
      <c r="D899" s="201"/>
      <c r="E899" s="201" t="str">
        <f t="shared" si="1"/>
        <v/>
      </c>
      <c r="F899" s="60" t="str">
        <f t="shared" si="29"/>
        <v/>
      </c>
      <c r="G899" s="170" t="str">
        <f t="shared" si="30"/>
        <v/>
      </c>
      <c r="H899" s="206"/>
      <c r="I899" s="173"/>
      <c r="J899" s="178"/>
      <c r="K899" s="178"/>
      <c r="L899" s="165"/>
      <c r="M899" s="173"/>
      <c r="N899" s="178"/>
      <c r="O899" s="173"/>
      <c r="P899" s="165"/>
    </row>
    <row r="900" spans="1:16" ht="12.5">
      <c r="A900" s="204"/>
      <c r="B900" s="205"/>
      <c r="C900" s="201"/>
      <c r="D900" s="201"/>
      <c r="E900" s="201" t="str">
        <f t="shared" si="1"/>
        <v/>
      </c>
      <c r="F900" s="60" t="str">
        <f t="shared" si="29"/>
        <v/>
      </c>
      <c r="G900" s="170" t="str">
        <f t="shared" si="30"/>
        <v/>
      </c>
      <c r="H900" s="206"/>
      <c r="I900" s="173"/>
      <c r="J900" s="178"/>
      <c r="K900" s="178"/>
      <c r="L900" s="165"/>
      <c r="M900" s="173"/>
      <c r="N900" s="178"/>
      <c r="O900" s="173"/>
      <c r="P900" s="165"/>
    </row>
    <row r="901" spans="1:16" ht="12.5">
      <c r="A901" s="204"/>
      <c r="B901" s="205"/>
      <c r="C901" s="201"/>
      <c r="D901" s="201"/>
      <c r="E901" s="201" t="str">
        <f t="shared" si="1"/>
        <v/>
      </c>
      <c r="F901" s="60" t="str">
        <f t="shared" si="29"/>
        <v/>
      </c>
      <c r="G901" s="170" t="str">
        <f t="shared" si="30"/>
        <v/>
      </c>
      <c r="H901" s="206"/>
      <c r="I901" s="173"/>
      <c r="J901" s="178"/>
      <c r="K901" s="178"/>
      <c r="L901" s="165"/>
      <c r="M901" s="173"/>
      <c r="N901" s="178"/>
      <c r="O901" s="173"/>
      <c r="P901" s="165"/>
    </row>
    <row r="902" spans="1:16" ht="12.5">
      <c r="A902" s="204"/>
      <c r="B902" s="205"/>
      <c r="C902" s="201"/>
      <c r="D902" s="201"/>
      <c r="E902" s="201" t="str">
        <f t="shared" si="1"/>
        <v/>
      </c>
      <c r="F902" s="60" t="str">
        <f t="shared" si="29"/>
        <v/>
      </c>
      <c r="G902" s="170" t="str">
        <f t="shared" si="30"/>
        <v/>
      </c>
      <c r="H902" s="206"/>
      <c r="I902" s="173"/>
      <c r="J902" s="178"/>
      <c r="K902" s="178"/>
      <c r="L902" s="165"/>
      <c r="M902" s="173"/>
      <c r="N902" s="178"/>
      <c r="O902" s="173"/>
      <c r="P902" s="165"/>
    </row>
    <row r="903" spans="1:16" ht="12.5">
      <c r="A903" s="204"/>
      <c r="B903" s="205"/>
      <c r="C903" s="201"/>
      <c r="D903" s="201"/>
      <c r="E903" s="201" t="str">
        <f t="shared" si="1"/>
        <v/>
      </c>
      <c r="F903" s="60" t="str">
        <f t="shared" ref="F903:F966" si="31">IF(NOT(ISBLANK($K903)),itemClassificationScheme,"")</f>
        <v/>
      </c>
      <c r="G903" s="170" t="str">
        <f t="shared" ref="G903:G966" si="32">IF(NOT(ISBLANK($P903)),currency,"")</f>
        <v/>
      </c>
      <c r="H903" s="206"/>
      <c r="I903" s="173"/>
      <c r="J903" s="178"/>
      <c r="K903" s="178"/>
      <c r="L903" s="165"/>
      <c r="M903" s="173"/>
      <c r="N903" s="178"/>
      <c r="O903" s="173"/>
      <c r="P903" s="165"/>
    </row>
    <row r="904" spans="1:16" ht="12.5">
      <c r="A904" s="204"/>
      <c r="B904" s="205"/>
      <c r="C904" s="201"/>
      <c r="D904" s="201"/>
      <c r="E904" s="201" t="str">
        <f t="shared" si="1"/>
        <v/>
      </c>
      <c r="F904" s="60" t="str">
        <f t="shared" si="31"/>
        <v/>
      </c>
      <c r="G904" s="170" t="str">
        <f t="shared" si="32"/>
        <v/>
      </c>
      <c r="H904" s="206"/>
      <c r="I904" s="173"/>
      <c r="J904" s="178"/>
      <c r="K904" s="178"/>
      <c r="L904" s="165"/>
      <c r="M904" s="173"/>
      <c r="N904" s="178"/>
      <c r="O904" s="173"/>
      <c r="P904" s="165"/>
    </row>
    <row r="905" spans="1:16" ht="12.5">
      <c r="A905" s="204"/>
      <c r="B905" s="205"/>
      <c r="C905" s="201"/>
      <c r="D905" s="201"/>
      <c r="E905" s="201" t="str">
        <f t="shared" si="1"/>
        <v/>
      </c>
      <c r="F905" s="60" t="str">
        <f t="shared" si="31"/>
        <v/>
      </c>
      <c r="G905" s="170" t="str">
        <f t="shared" si="32"/>
        <v/>
      </c>
      <c r="H905" s="206"/>
      <c r="I905" s="173"/>
      <c r="J905" s="178"/>
      <c r="K905" s="178"/>
      <c r="L905" s="165"/>
      <c r="M905" s="173"/>
      <c r="N905" s="178"/>
      <c r="O905" s="173"/>
      <c r="P905" s="165"/>
    </row>
    <row r="906" spans="1:16" ht="12.5">
      <c r="A906" s="204"/>
      <c r="B906" s="205"/>
      <c r="C906" s="201"/>
      <c r="D906" s="201"/>
      <c r="E906" s="201" t="str">
        <f t="shared" si="1"/>
        <v/>
      </c>
      <c r="F906" s="60" t="str">
        <f t="shared" si="31"/>
        <v/>
      </c>
      <c r="G906" s="170" t="str">
        <f t="shared" si="32"/>
        <v/>
      </c>
      <c r="H906" s="206"/>
      <c r="I906" s="173"/>
      <c r="J906" s="178"/>
      <c r="K906" s="178"/>
      <c r="L906" s="165"/>
      <c r="M906" s="173"/>
      <c r="N906" s="178"/>
      <c r="O906" s="173"/>
      <c r="P906" s="165"/>
    </row>
    <row r="907" spans="1:16" ht="12.5">
      <c r="A907" s="204"/>
      <c r="B907" s="205"/>
      <c r="C907" s="201"/>
      <c r="D907" s="201"/>
      <c r="E907" s="201" t="str">
        <f t="shared" si="1"/>
        <v/>
      </c>
      <c r="F907" s="60" t="str">
        <f t="shared" si="31"/>
        <v/>
      </c>
      <c r="G907" s="170" t="str">
        <f t="shared" si="32"/>
        <v/>
      </c>
      <c r="H907" s="206"/>
      <c r="I907" s="173"/>
      <c r="J907" s="178"/>
      <c r="K907" s="178"/>
      <c r="L907" s="165"/>
      <c r="M907" s="173"/>
      <c r="N907" s="178"/>
      <c r="O907" s="173"/>
      <c r="P907" s="165"/>
    </row>
    <row r="908" spans="1:16" ht="12.5">
      <c r="A908" s="204"/>
      <c r="B908" s="205"/>
      <c r="C908" s="201"/>
      <c r="D908" s="201"/>
      <c r="E908" s="201" t="str">
        <f t="shared" si="1"/>
        <v/>
      </c>
      <c r="F908" s="60" t="str">
        <f t="shared" si="31"/>
        <v/>
      </c>
      <c r="G908" s="170" t="str">
        <f t="shared" si="32"/>
        <v/>
      </c>
      <c r="H908" s="206"/>
      <c r="I908" s="173"/>
      <c r="J908" s="178"/>
      <c r="K908" s="178"/>
      <c r="L908" s="165"/>
      <c r="M908" s="173"/>
      <c r="N908" s="178"/>
      <c r="O908" s="173"/>
      <c r="P908" s="165"/>
    </row>
    <row r="909" spans="1:16" ht="12.5">
      <c r="A909" s="204"/>
      <c r="B909" s="205"/>
      <c r="C909" s="201"/>
      <c r="D909" s="201"/>
      <c r="E909" s="201" t="str">
        <f t="shared" si="1"/>
        <v/>
      </c>
      <c r="F909" s="60" t="str">
        <f t="shared" si="31"/>
        <v/>
      </c>
      <c r="G909" s="170" t="str">
        <f t="shared" si="32"/>
        <v/>
      </c>
      <c r="H909" s="206"/>
      <c r="I909" s="173"/>
      <c r="J909" s="178"/>
      <c r="K909" s="178"/>
      <c r="L909" s="165"/>
      <c r="M909" s="173"/>
      <c r="N909" s="178"/>
      <c r="O909" s="173"/>
      <c r="P909" s="165"/>
    </row>
    <row r="910" spans="1:16" ht="12.5">
      <c r="A910" s="204"/>
      <c r="B910" s="205"/>
      <c r="C910" s="201"/>
      <c r="D910" s="201"/>
      <c r="E910" s="201" t="str">
        <f t="shared" si="1"/>
        <v/>
      </c>
      <c r="F910" s="60" t="str">
        <f t="shared" si="31"/>
        <v/>
      </c>
      <c r="G910" s="170" t="str">
        <f t="shared" si="32"/>
        <v/>
      </c>
      <c r="H910" s="206"/>
      <c r="I910" s="173"/>
      <c r="J910" s="178"/>
      <c r="K910" s="178"/>
      <c r="L910" s="165"/>
      <c r="M910" s="173"/>
      <c r="N910" s="178"/>
      <c r="O910" s="173"/>
      <c r="P910" s="165"/>
    </row>
    <row r="911" spans="1:16" ht="12.5">
      <c r="A911" s="204"/>
      <c r="B911" s="205"/>
      <c r="C911" s="201"/>
      <c r="D911" s="201"/>
      <c r="E911" s="201" t="str">
        <f t="shared" si="1"/>
        <v/>
      </c>
      <c r="F911" s="60" t="str">
        <f t="shared" si="31"/>
        <v/>
      </c>
      <c r="G911" s="170" t="str">
        <f t="shared" si="32"/>
        <v/>
      </c>
      <c r="H911" s="206"/>
      <c r="I911" s="173"/>
      <c r="J911" s="178"/>
      <c r="K911" s="178"/>
      <c r="L911" s="165"/>
      <c r="M911" s="173"/>
      <c r="N911" s="178"/>
      <c r="O911" s="173"/>
      <c r="P911" s="165"/>
    </row>
    <row r="912" spans="1:16" ht="12.5">
      <c r="A912" s="204"/>
      <c r="B912" s="205"/>
      <c r="C912" s="201"/>
      <c r="D912" s="201"/>
      <c r="E912" s="201" t="str">
        <f t="shared" si="1"/>
        <v/>
      </c>
      <c r="F912" s="60" t="str">
        <f t="shared" si="31"/>
        <v/>
      </c>
      <c r="G912" s="170" t="str">
        <f t="shared" si="32"/>
        <v/>
      </c>
      <c r="H912" s="206"/>
      <c r="I912" s="173"/>
      <c r="J912" s="178"/>
      <c r="K912" s="178"/>
      <c r="L912" s="165"/>
      <c r="M912" s="173"/>
      <c r="N912" s="178"/>
      <c r="O912" s="173"/>
      <c r="P912" s="165"/>
    </row>
    <row r="913" spans="1:16" ht="12.5">
      <c r="A913" s="204"/>
      <c r="B913" s="205"/>
      <c r="C913" s="201"/>
      <c r="D913" s="201"/>
      <c r="E913" s="201" t="str">
        <f t="shared" si="1"/>
        <v/>
      </c>
      <c r="F913" s="60" t="str">
        <f t="shared" si="31"/>
        <v/>
      </c>
      <c r="G913" s="170" t="str">
        <f t="shared" si="32"/>
        <v/>
      </c>
      <c r="H913" s="206"/>
      <c r="I913" s="173"/>
      <c r="J913" s="178"/>
      <c r="K913" s="178"/>
      <c r="L913" s="165"/>
      <c r="M913" s="173"/>
      <c r="N913" s="178"/>
      <c r="O913" s="173"/>
      <c r="P913" s="165"/>
    </row>
    <row r="914" spans="1:16" ht="12.5">
      <c r="A914" s="204"/>
      <c r="B914" s="205"/>
      <c r="C914" s="201"/>
      <c r="D914" s="201"/>
      <c r="E914" s="201" t="str">
        <f t="shared" si="1"/>
        <v/>
      </c>
      <c r="F914" s="60" t="str">
        <f t="shared" si="31"/>
        <v/>
      </c>
      <c r="G914" s="170" t="str">
        <f t="shared" si="32"/>
        <v/>
      </c>
      <c r="H914" s="206"/>
      <c r="I914" s="173"/>
      <c r="J914" s="178"/>
      <c r="K914" s="178"/>
      <c r="L914" s="165"/>
      <c r="M914" s="173"/>
      <c r="N914" s="178"/>
      <c r="O914" s="173"/>
      <c r="P914" s="165"/>
    </row>
    <row r="915" spans="1:16" ht="12.5">
      <c r="A915" s="204"/>
      <c r="B915" s="205"/>
      <c r="C915" s="201"/>
      <c r="D915" s="201"/>
      <c r="E915" s="201" t="str">
        <f t="shared" si="1"/>
        <v/>
      </c>
      <c r="F915" s="60" t="str">
        <f t="shared" si="31"/>
        <v/>
      </c>
      <c r="G915" s="170" t="str">
        <f t="shared" si="32"/>
        <v/>
      </c>
      <c r="H915" s="206"/>
      <c r="I915" s="173"/>
      <c r="J915" s="178"/>
      <c r="K915" s="178"/>
      <c r="L915" s="165"/>
      <c r="M915" s="173"/>
      <c r="N915" s="178"/>
      <c r="O915" s="173"/>
      <c r="P915" s="165"/>
    </row>
    <row r="916" spans="1:16" ht="12.5">
      <c r="A916" s="204"/>
      <c r="B916" s="205"/>
      <c r="C916" s="201"/>
      <c r="D916" s="201"/>
      <c r="E916" s="201" t="str">
        <f t="shared" si="1"/>
        <v/>
      </c>
      <c r="F916" s="60" t="str">
        <f t="shared" si="31"/>
        <v/>
      </c>
      <c r="G916" s="170" t="str">
        <f t="shared" si="32"/>
        <v/>
      </c>
      <c r="H916" s="206"/>
      <c r="I916" s="173"/>
      <c r="J916" s="178"/>
      <c r="K916" s="178"/>
      <c r="L916" s="165"/>
      <c r="M916" s="173"/>
      <c r="N916" s="178"/>
      <c r="O916" s="173"/>
      <c r="P916" s="165"/>
    </row>
    <row r="917" spans="1:16" ht="12.5">
      <c r="A917" s="204"/>
      <c r="B917" s="205"/>
      <c r="C917" s="201"/>
      <c r="D917" s="201"/>
      <c r="E917" s="201" t="str">
        <f t="shared" si="1"/>
        <v/>
      </c>
      <c r="F917" s="60" t="str">
        <f t="shared" si="31"/>
        <v/>
      </c>
      <c r="G917" s="170" t="str">
        <f t="shared" si="32"/>
        <v/>
      </c>
      <c r="H917" s="206"/>
      <c r="I917" s="173"/>
      <c r="J917" s="178"/>
      <c r="K917" s="178"/>
      <c r="L917" s="165"/>
      <c r="M917" s="173"/>
      <c r="N917" s="178"/>
      <c r="O917" s="173"/>
      <c r="P917" s="165"/>
    </row>
    <row r="918" spans="1:16" ht="12.5">
      <c r="A918" s="204"/>
      <c r="B918" s="205"/>
      <c r="C918" s="201"/>
      <c r="D918" s="201"/>
      <c r="E918" s="201" t="str">
        <f t="shared" si="1"/>
        <v/>
      </c>
      <c r="F918" s="60" t="str">
        <f t="shared" si="31"/>
        <v/>
      </c>
      <c r="G918" s="170" t="str">
        <f t="shared" si="32"/>
        <v/>
      </c>
      <c r="H918" s="206"/>
      <c r="I918" s="173"/>
      <c r="J918" s="178"/>
      <c r="K918" s="178"/>
      <c r="L918" s="165"/>
      <c r="M918" s="173"/>
      <c r="N918" s="178"/>
      <c r="O918" s="173"/>
      <c r="P918" s="165"/>
    </row>
    <row r="919" spans="1:16" ht="12.5">
      <c r="A919" s="204"/>
      <c r="B919" s="205"/>
      <c r="C919" s="201"/>
      <c r="D919" s="201"/>
      <c r="E919" s="201" t="str">
        <f t="shared" si="1"/>
        <v/>
      </c>
      <c r="F919" s="60" t="str">
        <f t="shared" si="31"/>
        <v/>
      </c>
      <c r="G919" s="170" t="str">
        <f t="shared" si="32"/>
        <v/>
      </c>
      <c r="H919" s="206"/>
      <c r="I919" s="173"/>
      <c r="J919" s="178"/>
      <c r="K919" s="178"/>
      <c r="L919" s="165"/>
      <c r="M919" s="173"/>
      <c r="N919" s="178"/>
      <c r="O919" s="173"/>
      <c r="P919" s="165"/>
    </row>
    <row r="920" spans="1:16" ht="12.5">
      <c r="A920" s="204"/>
      <c r="B920" s="205"/>
      <c r="C920" s="201"/>
      <c r="D920" s="201"/>
      <c r="E920" s="201" t="str">
        <f t="shared" si="1"/>
        <v/>
      </c>
      <c r="F920" s="60" t="str">
        <f t="shared" si="31"/>
        <v/>
      </c>
      <c r="G920" s="170" t="str">
        <f t="shared" si="32"/>
        <v/>
      </c>
      <c r="H920" s="206"/>
      <c r="I920" s="173"/>
      <c r="J920" s="178"/>
      <c r="K920" s="178"/>
      <c r="L920" s="165"/>
      <c r="M920" s="173"/>
      <c r="N920" s="178"/>
      <c r="O920" s="173"/>
      <c r="P920" s="165"/>
    </row>
    <row r="921" spans="1:16" ht="12.5">
      <c r="A921" s="204"/>
      <c r="B921" s="205"/>
      <c r="C921" s="201"/>
      <c r="D921" s="201"/>
      <c r="E921" s="201" t="str">
        <f t="shared" si="1"/>
        <v/>
      </c>
      <c r="F921" s="60" t="str">
        <f t="shared" si="31"/>
        <v/>
      </c>
      <c r="G921" s="170" t="str">
        <f t="shared" si="32"/>
        <v/>
      </c>
      <c r="H921" s="206"/>
      <c r="I921" s="173"/>
      <c r="J921" s="178"/>
      <c r="K921" s="178"/>
      <c r="L921" s="165"/>
      <c r="M921" s="173"/>
      <c r="N921" s="178"/>
      <c r="O921" s="173"/>
      <c r="P921" s="165"/>
    </row>
    <row r="922" spans="1:16" ht="12.5">
      <c r="A922" s="204"/>
      <c r="B922" s="205"/>
      <c r="C922" s="201"/>
      <c r="D922" s="201"/>
      <c r="E922" s="201" t="str">
        <f t="shared" si="1"/>
        <v/>
      </c>
      <c r="F922" s="60" t="str">
        <f t="shared" si="31"/>
        <v/>
      </c>
      <c r="G922" s="170" t="str">
        <f t="shared" si="32"/>
        <v/>
      </c>
      <c r="H922" s="206"/>
      <c r="I922" s="173"/>
      <c r="J922" s="178"/>
      <c r="K922" s="178"/>
      <c r="L922" s="165"/>
      <c r="M922" s="173"/>
      <c r="N922" s="178"/>
      <c r="O922" s="173"/>
      <c r="P922" s="165"/>
    </row>
    <row r="923" spans="1:16" ht="12.5">
      <c r="A923" s="204"/>
      <c r="B923" s="205"/>
      <c r="C923" s="201"/>
      <c r="D923" s="201"/>
      <c r="E923" s="201" t="str">
        <f t="shared" si="1"/>
        <v/>
      </c>
      <c r="F923" s="60" t="str">
        <f t="shared" si="31"/>
        <v/>
      </c>
      <c r="G923" s="170" t="str">
        <f t="shared" si="32"/>
        <v/>
      </c>
      <c r="H923" s="206"/>
      <c r="I923" s="173"/>
      <c r="J923" s="178"/>
      <c r="K923" s="178"/>
      <c r="L923" s="165"/>
      <c r="M923" s="173"/>
      <c r="N923" s="178"/>
      <c r="O923" s="173"/>
      <c r="P923" s="165"/>
    </row>
    <row r="924" spans="1:16" ht="12.5">
      <c r="A924" s="204"/>
      <c r="B924" s="205"/>
      <c r="C924" s="201"/>
      <c r="D924" s="201"/>
      <c r="E924" s="201" t="str">
        <f t="shared" si="1"/>
        <v/>
      </c>
      <c r="F924" s="60" t="str">
        <f t="shared" si="31"/>
        <v/>
      </c>
      <c r="G924" s="170" t="str">
        <f t="shared" si="32"/>
        <v/>
      </c>
      <c r="H924" s="206"/>
      <c r="I924" s="173"/>
      <c r="J924" s="178"/>
      <c r="K924" s="178"/>
      <c r="L924" s="165"/>
      <c r="M924" s="173"/>
      <c r="N924" s="178"/>
      <c r="O924" s="173"/>
      <c r="P924" s="165"/>
    </row>
    <row r="925" spans="1:16" ht="12.5">
      <c r="A925" s="204"/>
      <c r="B925" s="205"/>
      <c r="C925" s="201"/>
      <c r="D925" s="201"/>
      <c r="E925" s="201" t="str">
        <f t="shared" si="1"/>
        <v/>
      </c>
      <c r="F925" s="60" t="str">
        <f t="shared" si="31"/>
        <v/>
      </c>
      <c r="G925" s="170" t="str">
        <f t="shared" si="32"/>
        <v/>
      </c>
      <c r="H925" s="206"/>
      <c r="I925" s="173"/>
      <c r="J925" s="178"/>
      <c r="K925" s="178"/>
      <c r="L925" s="165"/>
      <c r="M925" s="173"/>
      <c r="N925" s="178"/>
      <c r="O925" s="173"/>
      <c r="P925" s="165"/>
    </row>
    <row r="926" spans="1:16" ht="12.5">
      <c r="A926" s="204"/>
      <c r="B926" s="205"/>
      <c r="C926" s="201"/>
      <c r="D926" s="201"/>
      <c r="E926" s="201" t="str">
        <f t="shared" si="1"/>
        <v/>
      </c>
      <c r="F926" s="60" t="str">
        <f t="shared" si="31"/>
        <v/>
      </c>
      <c r="G926" s="170" t="str">
        <f t="shared" si="32"/>
        <v/>
      </c>
      <c r="H926" s="206"/>
      <c r="I926" s="173"/>
      <c r="J926" s="178"/>
      <c r="K926" s="178"/>
      <c r="L926" s="165"/>
      <c r="M926" s="173"/>
      <c r="N926" s="178"/>
      <c r="O926" s="173"/>
      <c r="P926" s="165"/>
    </row>
    <row r="927" spans="1:16" ht="12.5">
      <c r="A927" s="204"/>
      <c r="B927" s="205"/>
      <c r="C927" s="201"/>
      <c r="D927" s="201"/>
      <c r="E927" s="201" t="str">
        <f t="shared" si="1"/>
        <v/>
      </c>
      <c r="F927" s="60" t="str">
        <f t="shared" si="31"/>
        <v/>
      </c>
      <c r="G927" s="170" t="str">
        <f t="shared" si="32"/>
        <v/>
      </c>
      <c r="H927" s="206"/>
      <c r="I927" s="173"/>
      <c r="J927" s="178"/>
      <c r="K927" s="178"/>
      <c r="L927" s="165"/>
      <c r="M927" s="173"/>
      <c r="N927" s="178"/>
      <c r="O927" s="173"/>
      <c r="P927" s="165"/>
    </row>
    <row r="928" spans="1:16" ht="12.5">
      <c r="A928" s="204"/>
      <c r="B928" s="205"/>
      <c r="C928" s="201"/>
      <c r="D928" s="201"/>
      <c r="E928" s="201" t="str">
        <f t="shared" si="1"/>
        <v/>
      </c>
      <c r="F928" s="60" t="str">
        <f t="shared" si="31"/>
        <v/>
      </c>
      <c r="G928" s="170" t="str">
        <f t="shared" si="32"/>
        <v/>
      </c>
      <c r="H928" s="206"/>
      <c r="I928" s="173"/>
      <c r="J928" s="178"/>
      <c r="K928" s="178"/>
      <c r="L928" s="165"/>
      <c r="M928" s="173"/>
      <c r="N928" s="178"/>
      <c r="O928" s="173"/>
      <c r="P928" s="165"/>
    </row>
    <row r="929" spans="1:16" ht="12.5">
      <c r="A929" s="204"/>
      <c r="B929" s="205"/>
      <c r="C929" s="201"/>
      <c r="D929" s="201"/>
      <c r="E929" s="201" t="str">
        <f t="shared" si="1"/>
        <v/>
      </c>
      <c r="F929" s="60" t="str">
        <f t="shared" si="31"/>
        <v/>
      </c>
      <c r="G929" s="170" t="str">
        <f t="shared" si="32"/>
        <v/>
      </c>
      <c r="H929" s="206"/>
      <c r="I929" s="173"/>
      <c r="J929" s="178"/>
      <c r="K929" s="178"/>
      <c r="L929" s="165"/>
      <c r="M929" s="173"/>
      <c r="N929" s="178"/>
      <c r="O929" s="173"/>
      <c r="P929" s="165"/>
    </row>
    <row r="930" spans="1:16" ht="12.5">
      <c r="A930" s="204"/>
      <c r="B930" s="205"/>
      <c r="C930" s="201"/>
      <c r="D930" s="201"/>
      <c r="E930" s="201" t="str">
        <f t="shared" si="1"/>
        <v/>
      </c>
      <c r="F930" s="60" t="str">
        <f t="shared" si="31"/>
        <v/>
      </c>
      <c r="G930" s="170" t="str">
        <f t="shared" si="32"/>
        <v/>
      </c>
      <c r="H930" s="206"/>
      <c r="I930" s="173"/>
      <c r="J930" s="178"/>
      <c r="K930" s="178"/>
      <c r="L930" s="165"/>
      <c r="M930" s="173"/>
      <c r="N930" s="178"/>
      <c r="O930" s="173"/>
      <c r="P930" s="165"/>
    </row>
    <row r="931" spans="1:16" ht="12.5">
      <c r="A931" s="204"/>
      <c r="B931" s="205"/>
      <c r="C931" s="201"/>
      <c r="D931" s="201"/>
      <c r="E931" s="201" t="str">
        <f t="shared" si="1"/>
        <v/>
      </c>
      <c r="F931" s="60" t="str">
        <f t="shared" si="31"/>
        <v/>
      </c>
      <c r="G931" s="170" t="str">
        <f t="shared" si="32"/>
        <v/>
      </c>
      <c r="H931" s="206"/>
      <c r="I931" s="173"/>
      <c r="J931" s="178"/>
      <c r="K931" s="178"/>
      <c r="L931" s="165"/>
      <c r="M931" s="173"/>
      <c r="N931" s="178"/>
      <c r="O931" s="173"/>
      <c r="P931" s="165"/>
    </row>
    <row r="932" spans="1:16" ht="12.5">
      <c r="A932" s="204"/>
      <c r="B932" s="205"/>
      <c r="C932" s="201"/>
      <c r="D932" s="201"/>
      <c r="E932" s="201" t="str">
        <f t="shared" si="1"/>
        <v/>
      </c>
      <c r="F932" s="60" t="str">
        <f t="shared" si="31"/>
        <v/>
      </c>
      <c r="G932" s="170" t="str">
        <f t="shared" si="32"/>
        <v/>
      </c>
      <c r="H932" s="206"/>
      <c r="I932" s="173"/>
      <c r="J932" s="178"/>
      <c r="K932" s="178"/>
      <c r="L932" s="165"/>
      <c r="M932" s="173"/>
      <c r="N932" s="178"/>
      <c r="O932" s="173"/>
      <c r="P932" s="165"/>
    </row>
    <row r="933" spans="1:16" ht="12.5">
      <c r="A933" s="204"/>
      <c r="B933" s="205"/>
      <c r="C933" s="201"/>
      <c r="D933" s="201"/>
      <c r="E933" s="201" t="str">
        <f t="shared" si="1"/>
        <v/>
      </c>
      <c r="F933" s="60" t="str">
        <f t="shared" si="31"/>
        <v/>
      </c>
      <c r="G933" s="170" t="str">
        <f t="shared" si="32"/>
        <v/>
      </c>
      <c r="H933" s="206"/>
      <c r="I933" s="173"/>
      <c r="J933" s="178"/>
      <c r="K933" s="178"/>
      <c r="L933" s="165"/>
      <c r="M933" s="173"/>
      <c r="N933" s="178"/>
      <c r="O933" s="173"/>
      <c r="P933" s="165"/>
    </row>
    <row r="934" spans="1:16" ht="12.5">
      <c r="A934" s="204"/>
      <c r="B934" s="205"/>
      <c r="C934" s="201"/>
      <c r="D934" s="201"/>
      <c r="E934" s="201" t="str">
        <f t="shared" si="1"/>
        <v/>
      </c>
      <c r="F934" s="60" t="str">
        <f t="shared" si="31"/>
        <v/>
      </c>
      <c r="G934" s="170" t="str">
        <f t="shared" si="32"/>
        <v/>
      </c>
      <c r="H934" s="206"/>
      <c r="I934" s="173"/>
      <c r="J934" s="178"/>
      <c r="K934" s="178"/>
      <c r="L934" s="165"/>
      <c r="M934" s="173"/>
      <c r="N934" s="178"/>
      <c r="O934" s="173"/>
      <c r="P934" s="165"/>
    </row>
    <row r="935" spans="1:16" ht="12.5">
      <c r="A935" s="204"/>
      <c r="B935" s="205"/>
      <c r="C935" s="201"/>
      <c r="D935" s="201"/>
      <c r="E935" s="201" t="str">
        <f t="shared" si="1"/>
        <v/>
      </c>
      <c r="F935" s="60" t="str">
        <f t="shared" si="31"/>
        <v/>
      </c>
      <c r="G935" s="170" t="str">
        <f t="shared" si="32"/>
        <v/>
      </c>
      <c r="H935" s="206"/>
      <c r="I935" s="173"/>
      <c r="J935" s="178"/>
      <c r="K935" s="178"/>
      <c r="L935" s="165"/>
      <c r="M935" s="173"/>
      <c r="N935" s="178"/>
      <c r="O935" s="173"/>
      <c r="P935" s="165"/>
    </row>
    <row r="936" spans="1:16" ht="12.5">
      <c r="A936" s="204"/>
      <c r="B936" s="205"/>
      <c r="C936" s="201"/>
      <c r="D936" s="201"/>
      <c r="E936" s="201" t="str">
        <f t="shared" si="1"/>
        <v/>
      </c>
      <c r="F936" s="60" t="str">
        <f t="shared" si="31"/>
        <v/>
      </c>
      <c r="G936" s="170" t="str">
        <f t="shared" si="32"/>
        <v/>
      </c>
      <c r="H936" s="206"/>
      <c r="I936" s="173"/>
      <c r="J936" s="178"/>
      <c r="K936" s="178"/>
      <c r="L936" s="165"/>
      <c r="M936" s="173"/>
      <c r="N936" s="178"/>
      <c r="O936" s="173"/>
      <c r="P936" s="165"/>
    </row>
    <row r="937" spans="1:16" ht="12.5">
      <c r="A937" s="204"/>
      <c r="B937" s="205"/>
      <c r="C937" s="201"/>
      <c r="D937" s="201"/>
      <c r="E937" s="201" t="str">
        <f t="shared" si="1"/>
        <v/>
      </c>
      <c r="F937" s="60" t="str">
        <f t="shared" si="31"/>
        <v/>
      </c>
      <c r="G937" s="170" t="str">
        <f t="shared" si="32"/>
        <v/>
      </c>
      <c r="H937" s="206"/>
      <c r="I937" s="173"/>
      <c r="J937" s="178"/>
      <c r="K937" s="178"/>
      <c r="L937" s="165"/>
      <c r="M937" s="173"/>
      <c r="N937" s="178"/>
      <c r="O937" s="173"/>
      <c r="P937" s="165"/>
    </row>
    <row r="938" spans="1:16" ht="12.5">
      <c r="A938" s="204"/>
      <c r="B938" s="205"/>
      <c r="C938" s="201"/>
      <c r="D938" s="201"/>
      <c r="E938" s="201" t="str">
        <f t="shared" si="1"/>
        <v/>
      </c>
      <c r="F938" s="60" t="str">
        <f t="shared" si="31"/>
        <v/>
      </c>
      <c r="G938" s="170" t="str">
        <f t="shared" si="32"/>
        <v/>
      </c>
      <c r="H938" s="206"/>
      <c r="I938" s="173"/>
      <c r="J938" s="178"/>
      <c r="K938" s="178"/>
      <c r="L938" s="165"/>
      <c r="M938" s="173"/>
      <c r="N938" s="178"/>
      <c r="O938" s="173"/>
      <c r="P938" s="165"/>
    </row>
    <row r="939" spans="1:16" ht="12.5">
      <c r="A939" s="204"/>
      <c r="B939" s="205"/>
      <c r="C939" s="201"/>
      <c r="D939" s="201"/>
      <c r="E939" s="201" t="str">
        <f t="shared" si="1"/>
        <v/>
      </c>
      <c r="F939" s="60" t="str">
        <f t="shared" si="31"/>
        <v/>
      </c>
      <c r="G939" s="170" t="str">
        <f t="shared" si="32"/>
        <v/>
      </c>
      <c r="H939" s="206"/>
      <c r="I939" s="173"/>
      <c r="J939" s="178"/>
      <c r="K939" s="178"/>
      <c r="L939" s="165"/>
      <c r="M939" s="173"/>
      <c r="N939" s="178"/>
      <c r="O939" s="173"/>
      <c r="P939" s="165"/>
    </row>
    <row r="940" spans="1:16" ht="12.5">
      <c r="A940" s="204"/>
      <c r="B940" s="205"/>
      <c r="C940" s="201"/>
      <c r="D940" s="201"/>
      <c r="E940" s="201" t="str">
        <f t="shared" si="1"/>
        <v/>
      </c>
      <c r="F940" s="60" t="str">
        <f t="shared" si="31"/>
        <v/>
      </c>
      <c r="G940" s="170" t="str">
        <f t="shared" si="32"/>
        <v/>
      </c>
      <c r="H940" s="206"/>
      <c r="I940" s="173"/>
      <c r="J940" s="178"/>
      <c r="K940" s="178"/>
      <c r="L940" s="165"/>
      <c r="M940" s="173"/>
      <c r="N940" s="178"/>
      <c r="O940" s="173"/>
      <c r="P940" s="165"/>
    </row>
    <row r="941" spans="1:16" ht="12.5">
      <c r="A941" s="204"/>
      <c r="B941" s="205"/>
      <c r="C941" s="201"/>
      <c r="D941" s="201"/>
      <c r="E941" s="201" t="str">
        <f t="shared" si="1"/>
        <v/>
      </c>
      <c r="F941" s="60" t="str">
        <f t="shared" si="31"/>
        <v/>
      </c>
      <c r="G941" s="170" t="str">
        <f t="shared" si="32"/>
        <v/>
      </c>
      <c r="H941" s="206"/>
      <c r="I941" s="173"/>
      <c r="J941" s="178"/>
      <c r="K941" s="178"/>
      <c r="L941" s="165"/>
      <c r="M941" s="173"/>
      <c r="N941" s="178"/>
      <c r="O941" s="173"/>
      <c r="P941" s="165"/>
    </row>
    <row r="942" spans="1:16" ht="12.5">
      <c r="A942" s="204"/>
      <c r="B942" s="205"/>
      <c r="C942" s="201"/>
      <c r="D942" s="201"/>
      <c r="E942" s="201" t="str">
        <f t="shared" si="1"/>
        <v/>
      </c>
      <c r="F942" s="60" t="str">
        <f t="shared" si="31"/>
        <v/>
      </c>
      <c r="G942" s="170" t="str">
        <f t="shared" si="32"/>
        <v/>
      </c>
      <c r="H942" s="206"/>
      <c r="I942" s="173"/>
      <c r="J942" s="178"/>
      <c r="K942" s="178"/>
      <c r="L942" s="165"/>
      <c r="M942" s="173"/>
      <c r="N942" s="178"/>
      <c r="O942" s="173"/>
      <c r="P942" s="165"/>
    </row>
    <row r="943" spans="1:16" ht="12.5">
      <c r="A943" s="204"/>
      <c r="B943" s="205"/>
      <c r="C943" s="201"/>
      <c r="D943" s="201"/>
      <c r="E943" s="201" t="str">
        <f t="shared" si="1"/>
        <v/>
      </c>
      <c r="F943" s="60" t="str">
        <f t="shared" si="31"/>
        <v/>
      </c>
      <c r="G943" s="170" t="str">
        <f t="shared" si="32"/>
        <v/>
      </c>
      <c r="H943" s="206"/>
      <c r="I943" s="173"/>
      <c r="J943" s="178"/>
      <c r="K943" s="178"/>
      <c r="L943" s="165"/>
      <c r="M943" s="173"/>
      <c r="N943" s="178"/>
      <c r="O943" s="173"/>
      <c r="P943" s="165"/>
    </row>
    <row r="944" spans="1:16" ht="12.5">
      <c r="A944" s="204"/>
      <c r="B944" s="205"/>
      <c r="C944" s="201"/>
      <c r="D944" s="201"/>
      <c r="E944" s="201" t="str">
        <f t="shared" si="1"/>
        <v/>
      </c>
      <c r="F944" s="60" t="str">
        <f t="shared" si="31"/>
        <v/>
      </c>
      <c r="G944" s="170" t="str">
        <f t="shared" si="32"/>
        <v/>
      </c>
      <c r="H944" s="206"/>
      <c r="I944" s="173"/>
      <c r="J944" s="178"/>
      <c r="K944" s="178"/>
      <c r="L944" s="165"/>
      <c r="M944" s="173"/>
      <c r="N944" s="178"/>
      <c r="O944" s="173"/>
      <c r="P944" s="165"/>
    </row>
    <row r="945" spans="1:16" ht="12.5">
      <c r="A945" s="204"/>
      <c r="B945" s="205"/>
      <c r="C945" s="201"/>
      <c r="D945" s="201"/>
      <c r="E945" s="201" t="str">
        <f t="shared" si="1"/>
        <v/>
      </c>
      <c r="F945" s="60" t="str">
        <f t="shared" si="31"/>
        <v/>
      </c>
      <c r="G945" s="170" t="str">
        <f t="shared" si="32"/>
        <v/>
      </c>
      <c r="H945" s="206"/>
      <c r="I945" s="173"/>
      <c r="J945" s="178"/>
      <c r="K945" s="178"/>
      <c r="L945" s="165"/>
      <c r="M945" s="173"/>
      <c r="N945" s="178"/>
      <c r="O945" s="173"/>
      <c r="P945" s="165"/>
    </row>
    <row r="946" spans="1:16" ht="12.5">
      <c r="A946" s="204"/>
      <c r="B946" s="205"/>
      <c r="C946" s="201"/>
      <c r="D946" s="201"/>
      <c r="E946" s="201" t="str">
        <f t="shared" si="1"/>
        <v/>
      </c>
      <c r="F946" s="60" t="str">
        <f t="shared" si="31"/>
        <v/>
      </c>
      <c r="G946" s="170" t="str">
        <f t="shared" si="32"/>
        <v/>
      </c>
      <c r="H946" s="206"/>
      <c r="I946" s="173"/>
      <c r="J946" s="178"/>
      <c r="K946" s="178"/>
      <c r="L946" s="165"/>
      <c r="M946" s="173"/>
      <c r="N946" s="178"/>
      <c r="O946" s="173"/>
      <c r="P946" s="165"/>
    </row>
    <row r="947" spans="1:16" ht="12.5">
      <c r="A947" s="204"/>
      <c r="B947" s="205"/>
      <c r="C947" s="201"/>
      <c r="D947" s="201"/>
      <c r="E947" s="201" t="str">
        <f t="shared" si="1"/>
        <v/>
      </c>
      <c r="F947" s="60" t="str">
        <f t="shared" si="31"/>
        <v/>
      </c>
      <c r="G947" s="170" t="str">
        <f t="shared" si="32"/>
        <v/>
      </c>
      <c r="H947" s="206"/>
      <c r="I947" s="173"/>
      <c r="J947" s="178"/>
      <c r="K947" s="178"/>
      <c r="L947" s="165"/>
      <c r="M947" s="173"/>
      <c r="N947" s="178"/>
      <c r="O947" s="173"/>
      <c r="P947" s="165"/>
    </row>
    <row r="948" spans="1:16" ht="12.5">
      <c r="A948" s="204"/>
      <c r="B948" s="205"/>
      <c r="C948" s="201"/>
      <c r="D948" s="201"/>
      <c r="E948" s="201" t="str">
        <f t="shared" si="1"/>
        <v/>
      </c>
      <c r="F948" s="60" t="str">
        <f t="shared" si="31"/>
        <v/>
      </c>
      <c r="G948" s="170" t="str">
        <f t="shared" si="32"/>
        <v/>
      </c>
      <c r="H948" s="206"/>
      <c r="I948" s="173"/>
      <c r="J948" s="178"/>
      <c r="K948" s="178"/>
      <c r="L948" s="165"/>
      <c r="M948" s="173"/>
      <c r="N948" s="178"/>
      <c r="O948" s="173"/>
      <c r="P948" s="165"/>
    </row>
    <row r="949" spans="1:16" ht="12.5">
      <c r="A949" s="204"/>
      <c r="B949" s="205"/>
      <c r="C949" s="201"/>
      <c r="D949" s="201"/>
      <c r="E949" s="201" t="str">
        <f t="shared" si="1"/>
        <v/>
      </c>
      <c r="F949" s="60" t="str">
        <f t="shared" si="31"/>
        <v/>
      </c>
      <c r="G949" s="170" t="str">
        <f t="shared" si="32"/>
        <v/>
      </c>
      <c r="H949" s="206"/>
      <c r="I949" s="173"/>
      <c r="J949" s="178"/>
      <c r="K949" s="178"/>
      <c r="L949" s="165"/>
      <c r="M949" s="173"/>
      <c r="N949" s="178"/>
      <c r="O949" s="173"/>
      <c r="P949" s="165"/>
    </row>
    <row r="950" spans="1:16" ht="12.5">
      <c r="A950" s="204"/>
      <c r="B950" s="205"/>
      <c r="C950" s="201"/>
      <c r="D950" s="201"/>
      <c r="E950" s="201" t="str">
        <f t="shared" si="1"/>
        <v/>
      </c>
      <c r="F950" s="60" t="str">
        <f t="shared" si="31"/>
        <v/>
      </c>
      <c r="G950" s="170" t="str">
        <f t="shared" si="32"/>
        <v/>
      </c>
      <c r="H950" s="206"/>
      <c r="I950" s="173"/>
      <c r="J950" s="178"/>
      <c r="K950" s="178"/>
      <c r="L950" s="165"/>
      <c r="M950" s="173"/>
      <c r="N950" s="178"/>
      <c r="O950" s="173"/>
      <c r="P950" s="165"/>
    </row>
    <row r="951" spans="1:16" ht="12.5">
      <c r="A951" s="204"/>
      <c r="B951" s="205"/>
      <c r="C951" s="201"/>
      <c r="D951" s="201"/>
      <c r="E951" s="201" t="str">
        <f t="shared" si="1"/>
        <v/>
      </c>
      <c r="F951" s="60" t="str">
        <f t="shared" si="31"/>
        <v/>
      </c>
      <c r="G951" s="170" t="str">
        <f t="shared" si="32"/>
        <v/>
      </c>
      <c r="H951" s="206"/>
      <c r="I951" s="173"/>
      <c r="J951" s="178"/>
      <c r="K951" s="178"/>
      <c r="L951" s="165"/>
      <c r="M951" s="173"/>
      <c r="N951" s="178"/>
      <c r="O951" s="173"/>
      <c r="P951" s="165"/>
    </row>
    <row r="952" spans="1:16" ht="12.5">
      <c r="A952" s="204"/>
      <c r="B952" s="205"/>
      <c r="C952" s="201"/>
      <c r="D952" s="201"/>
      <c r="E952" s="201" t="str">
        <f t="shared" si="1"/>
        <v/>
      </c>
      <c r="F952" s="60" t="str">
        <f t="shared" si="31"/>
        <v/>
      </c>
      <c r="G952" s="170" t="str">
        <f t="shared" si="32"/>
        <v/>
      </c>
      <c r="H952" s="206"/>
      <c r="I952" s="173"/>
      <c r="J952" s="178"/>
      <c r="K952" s="178"/>
      <c r="L952" s="165"/>
      <c r="M952" s="173"/>
      <c r="N952" s="178"/>
      <c r="O952" s="173"/>
      <c r="P952" s="165"/>
    </row>
    <row r="953" spans="1:16" ht="12.5">
      <c r="A953" s="204"/>
      <c r="B953" s="205"/>
      <c r="C953" s="201"/>
      <c r="D953" s="201"/>
      <c r="E953" s="201" t="str">
        <f t="shared" si="1"/>
        <v/>
      </c>
      <c r="F953" s="60" t="str">
        <f t="shared" si="31"/>
        <v/>
      </c>
      <c r="G953" s="170" t="str">
        <f t="shared" si="32"/>
        <v/>
      </c>
      <c r="H953" s="206"/>
      <c r="I953" s="173"/>
      <c r="J953" s="178"/>
      <c r="K953" s="178"/>
      <c r="L953" s="165"/>
      <c r="M953" s="173"/>
      <c r="N953" s="178"/>
      <c r="O953" s="173"/>
      <c r="P953" s="165"/>
    </row>
    <row r="954" spans="1:16" ht="12.5">
      <c r="A954" s="204"/>
      <c r="B954" s="205"/>
      <c r="C954" s="201"/>
      <c r="D954" s="201"/>
      <c r="E954" s="201" t="str">
        <f t="shared" si="1"/>
        <v/>
      </c>
      <c r="F954" s="60" t="str">
        <f t="shared" si="31"/>
        <v/>
      </c>
      <c r="G954" s="170" t="str">
        <f t="shared" si="32"/>
        <v/>
      </c>
      <c r="H954" s="206"/>
      <c r="I954" s="173"/>
      <c r="J954" s="178"/>
      <c r="K954" s="178"/>
      <c r="L954" s="165"/>
      <c r="M954" s="173"/>
      <c r="N954" s="178"/>
      <c r="O954" s="173"/>
      <c r="P954" s="165"/>
    </row>
    <row r="955" spans="1:16" ht="12.5">
      <c r="A955" s="204"/>
      <c r="B955" s="205"/>
      <c r="C955" s="201"/>
      <c r="D955" s="201"/>
      <c r="E955" s="201" t="str">
        <f t="shared" si="1"/>
        <v/>
      </c>
      <c r="F955" s="60" t="str">
        <f t="shared" si="31"/>
        <v/>
      </c>
      <c r="G955" s="170" t="str">
        <f t="shared" si="32"/>
        <v/>
      </c>
      <c r="H955" s="206"/>
      <c r="I955" s="173"/>
      <c r="J955" s="178"/>
      <c r="K955" s="178"/>
      <c r="L955" s="165"/>
      <c r="M955" s="173"/>
      <c r="N955" s="178"/>
      <c r="O955" s="173"/>
      <c r="P955" s="165"/>
    </row>
    <row r="956" spans="1:16" ht="12.5">
      <c r="A956" s="204"/>
      <c r="B956" s="205"/>
      <c r="C956" s="201"/>
      <c r="D956" s="201"/>
      <c r="E956" s="201" t="str">
        <f t="shared" si="1"/>
        <v/>
      </c>
      <c r="F956" s="60" t="str">
        <f t="shared" si="31"/>
        <v/>
      </c>
      <c r="G956" s="170" t="str">
        <f t="shared" si="32"/>
        <v/>
      </c>
      <c r="H956" s="206"/>
      <c r="I956" s="173"/>
      <c r="J956" s="178"/>
      <c r="K956" s="178"/>
      <c r="L956" s="165"/>
      <c r="M956" s="173"/>
      <c r="N956" s="178"/>
      <c r="O956" s="173"/>
      <c r="P956" s="165"/>
    </row>
    <row r="957" spans="1:16" ht="12.5">
      <c r="A957" s="204"/>
      <c r="B957" s="205"/>
      <c r="C957" s="201"/>
      <c r="D957" s="201"/>
      <c r="E957" s="201" t="str">
        <f t="shared" si="1"/>
        <v/>
      </c>
      <c r="F957" s="60" t="str">
        <f t="shared" si="31"/>
        <v/>
      </c>
      <c r="G957" s="170" t="str">
        <f t="shared" si="32"/>
        <v/>
      </c>
      <c r="H957" s="206"/>
      <c r="I957" s="173"/>
      <c r="J957" s="178"/>
      <c r="K957" s="178"/>
      <c r="L957" s="165"/>
      <c r="M957" s="173"/>
      <c r="N957" s="178"/>
      <c r="O957" s="173"/>
      <c r="P957" s="165"/>
    </row>
    <row r="958" spans="1:16" ht="12.5">
      <c r="A958" s="204"/>
      <c r="B958" s="205"/>
      <c r="C958" s="201"/>
      <c r="D958" s="201"/>
      <c r="E958" s="201" t="str">
        <f t="shared" si="1"/>
        <v/>
      </c>
      <c r="F958" s="60" t="str">
        <f t="shared" si="31"/>
        <v/>
      </c>
      <c r="G958" s="170" t="str">
        <f t="shared" si="32"/>
        <v/>
      </c>
      <c r="H958" s="206"/>
      <c r="I958" s="173"/>
      <c r="J958" s="178"/>
      <c r="K958" s="178"/>
      <c r="L958" s="165"/>
      <c r="M958" s="173"/>
      <c r="N958" s="178"/>
      <c r="O958" s="173"/>
      <c r="P958" s="165"/>
    </row>
    <row r="959" spans="1:16" ht="12.5">
      <c r="A959" s="204"/>
      <c r="B959" s="205"/>
      <c r="C959" s="201"/>
      <c r="D959" s="201"/>
      <c r="E959" s="201" t="str">
        <f t="shared" si="1"/>
        <v/>
      </c>
      <c r="F959" s="60" t="str">
        <f t="shared" si="31"/>
        <v/>
      </c>
      <c r="G959" s="170" t="str">
        <f t="shared" si="32"/>
        <v/>
      </c>
      <c r="H959" s="206"/>
      <c r="I959" s="173"/>
      <c r="J959" s="178"/>
      <c r="K959" s="178"/>
      <c r="L959" s="165"/>
      <c r="M959" s="173"/>
      <c r="N959" s="178"/>
      <c r="O959" s="173"/>
      <c r="P959" s="165"/>
    </row>
    <row r="960" spans="1:16" ht="12.5">
      <c r="A960" s="204"/>
      <c r="B960" s="205"/>
      <c r="C960" s="201"/>
      <c r="D960" s="201"/>
      <c r="E960" s="201" t="str">
        <f t="shared" si="1"/>
        <v/>
      </c>
      <c r="F960" s="60" t="str">
        <f t="shared" si="31"/>
        <v/>
      </c>
      <c r="G960" s="170" t="str">
        <f t="shared" si="32"/>
        <v/>
      </c>
      <c r="H960" s="206"/>
      <c r="I960" s="173"/>
      <c r="J960" s="178"/>
      <c r="K960" s="178"/>
      <c r="L960" s="165"/>
      <c r="M960" s="173"/>
      <c r="N960" s="178"/>
      <c r="O960" s="173"/>
      <c r="P960" s="165"/>
    </row>
    <row r="961" spans="1:16" ht="12.5">
      <c r="A961" s="204"/>
      <c r="B961" s="205"/>
      <c r="C961" s="201"/>
      <c r="D961" s="201"/>
      <c r="E961" s="201" t="str">
        <f t="shared" si="1"/>
        <v/>
      </c>
      <c r="F961" s="60" t="str">
        <f t="shared" si="31"/>
        <v/>
      </c>
      <c r="G961" s="170" t="str">
        <f t="shared" si="32"/>
        <v/>
      </c>
      <c r="H961" s="206"/>
      <c r="I961" s="173"/>
      <c r="J961" s="178"/>
      <c r="K961" s="178"/>
      <c r="L961" s="165"/>
      <c r="M961" s="173"/>
      <c r="N961" s="178"/>
      <c r="O961" s="173"/>
      <c r="P961" s="165"/>
    </row>
    <row r="962" spans="1:16" ht="12.5">
      <c r="A962" s="204"/>
      <c r="B962" s="205"/>
      <c r="C962" s="201"/>
      <c r="D962" s="201"/>
      <c r="E962" s="201" t="str">
        <f t="shared" si="1"/>
        <v/>
      </c>
      <c r="F962" s="60" t="str">
        <f t="shared" si="31"/>
        <v/>
      </c>
      <c r="G962" s="170" t="str">
        <f t="shared" si="32"/>
        <v/>
      </c>
      <c r="H962" s="206"/>
      <c r="I962" s="173"/>
      <c r="J962" s="178"/>
      <c r="K962" s="178"/>
      <c r="L962" s="165"/>
      <c r="M962" s="173"/>
      <c r="N962" s="178"/>
      <c r="O962" s="173"/>
      <c r="P962" s="165"/>
    </row>
    <row r="963" spans="1:16" ht="12.5">
      <c r="A963" s="204"/>
      <c r="B963" s="205"/>
      <c r="C963" s="201"/>
      <c r="D963" s="201"/>
      <c r="E963" s="201" t="str">
        <f t="shared" si="1"/>
        <v/>
      </c>
      <c r="F963" s="60" t="str">
        <f t="shared" si="31"/>
        <v/>
      </c>
      <c r="G963" s="170" t="str">
        <f t="shared" si="32"/>
        <v/>
      </c>
      <c r="H963" s="206"/>
      <c r="I963" s="173"/>
      <c r="J963" s="178"/>
      <c r="K963" s="178"/>
      <c r="L963" s="165"/>
      <c r="M963" s="173"/>
      <c r="N963" s="178"/>
      <c r="O963" s="173"/>
      <c r="P963" s="165"/>
    </row>
    <row r="964" spans="1:16" ht="12.5">
      <c r="A964" s="204"/>
      <c r="B964" s="205"/>
      <c r="C964" s="201"/>
      <c r="D964" s="201"/>
      <c r="E964" s="201" t="str">
        <f t="shared" si="1"/>
        <v/>
      </c>
      <c r="F964" s="60" t="str">
        <f t="shared" si="31"/>
        <v/>
      </c>
      <c r="G964" s="170" t="str">
        <f t="shared" si="32"/>
        <v/>
      </c>
      <c r="H964" s="206"/>
      <c r="I964" s="173"/>
      <c r="J964" s="178"/>
      <c r="K964" s="178"/>
      <c r="L964" s="165"/>
      <c r="M964" s="173"/>
      <c r="N964" s="178"/>
      <c r="O964" s="173"/>
      <c r="P964" s="165"/>
    </row>
    <row r="965" spans="1:16" ht="12.5">
      <c r="A965" s="204"/>
      <c r="B965" s="205"/>
      <c r="C965" s="201"/>
      <c r="D965" s="201"/>
      <c r="E965" s="201" t="str">
        <f t="shared" si="1"/>
        <v/>
      </c>
      <c r="F965" s="60" t="str">
        <f t="shared" si="31"/>
        <v/>
      </c>
      <c r="G965" s="170" t="str">
        <f t="shared" si="32"/>
        <v/>
      </c>
      <c r="H965" s="206"/>
      <c r="I965" s="173"/>
      <c r="J965" s="178"/>
      <c r="K965" s="178"/>
      <c r="L965" s="165"/>
      <c r="M965" s="173"/>
      <c r="N965" s="178"/>
      <c r="O965" s="173"/>
      <c r="P965" s="165"/>
    </row>
    <row r="966" spans="1:16" ht="12.5">
      <c r="A966" s="204"/>
      <c r="B966" s="205"/>
      <c r="C966" s="201"/>
      <c r="D966" s="201"/>
      <c r="E966" s="201" t="str">
        <f t="shared" si="1"/>
        <v/>
      </c>
      <c r="F966" s="60" t="str">
        <f t="shared" si="31"/>
        <v/>
      </c>
      <c r="G966" s="170" t="str">
        <f t="shared" si="32"/>
        <v/>
      </c>
      <c r="H966" s="206"/>
      <c r="I966" s="173"/>
      <c r="J966" s="178"/>
      <c r="K966" s="178"/>
      <c r="L966" s="165"/>
      <c r="M966" s="173"/>
      <c r="N966" s="178"/>
      <c r="O966" s="173"/>
      <c r="P966" s="165"/>
    </row>
    <row r="967" spans="1:16" ht="12.5">
      <c r="A967" s="204"/>
      <c r="B967" s="205"/>
      <c r="C967" s="201"/>
      <c r="D967" s="201"/>
      <c r="E967" s="201" t="str">
        <f t="shared" si="1"/>
        <v/>
      </c>
      <c r="F967" s="60" t="str">
        <f t="shared" ref="F967:F1008" si="33">IF(NOT(ISBLANK($K967)),itemClassificationScheme,"")</f>
        <v/>
      </c>
      <c r="G967" s="170" t="str">
        <f t="shared" ref="G967:G1008" si="34">IF(NOT(ISBLANK($P967)),currency,"")</f>
        <v/>
      </c>
      <c r="H967" s="206"/>
      <c r="I967" s="173"/>
      <c r="J967" s="178"/>
      <c r="K967" s="178"/>
      <c r="L967" s="165"/>
      <c r="M967" s="173"/>
      <c r="N967" s="178"/>
      <c r="O967" s="173"/>
      <c r="P967" s="165"/>
    </row>
    <row r="968" spans="1:16" ht="12.5">
      <c r="A968" s="204"/>
      <c r="B968" s="205"/>
      <c r="C968" s="201"/>
      <c r="D968" s="201"/>
      <c r="E968" s="201" t="str">
        <f t="shared" si="1"/>
        <v/>
      </c>
      <c r="F968" s="60" t="str">
        <f t="shared" si="33"/>
        <v/>
      </c>
      <c r="G968" s="170" t="str">
        <f t="shared" si="34"/>
        <v/>
      </c>
      <c r="H968" s="206"/>
      <c r="I968" s="173"/>
      <c r="J968" s="178"/>
      <c r="K968" s="178"/>
      <c r="L968" s="165"/>
      <c r="M968" s="173"/>
      <c r="N968" s="178"/>
      <c r="O968" s="173"/>
      <c r="P968" s="165"/>
    </row>
    <row r="969" spans="1:16" ht="12.5">
      <c r="A969" s="204"/>
      <c r="B969" s="205"/>
      <c r="C969" s="201"/>
      <c r="D969" s="201"/>
      <c r="E969" s="201" t="str">
        <f t="shared" si="1"/>
        <v/>
      </c>
      <c r="F969" s="60" t="str">
        <f t="shared" si="33"/>
        <v/>
      </c>
      <c r="G969" s="170" t="str">
        <f t="shared" si="34"/>
        <v/>
      </c>
      <c r="H969" s="206"/>
      <c r="I969" s="173"/>
      <c r="J969" s="178"/>
      <c r="K969" s="178"/>
      <c r="L969" s="165"/>
      <c r="M969" s="173"/>
      <c r="N969" s="178"/>
      <c r="O969" s="173"/>
      <c r="P969" s="165"/>
    </row>
    <row r="970" spans="1:16" ht="12.5">
      <c r="A970" s="204"/>
      <c r="B970" s="205"/>
      <c r="C970" s="201"/>
      <c r="D970" s="201"/>
      <c r="E970" s="201" t="str">
        <f t="shared" si="1"/>
        <v/>
      </c>
      <c r="F970" s="60" t="str">
        <f t="shared" si="33"/>
        <v/>
      </c>
      <c r="G970" s="170" t="str">
        <f t="shared" si="34"/>
        <v/>
      </c>
      <c r="H970" s="206"/>
      <c r="I970" s="173"/>
      <c r="J970" s="178"/>
      <c r="K970" s="178"/>
      <c r="L970" s="165"/>
      <c r="M970" s="173"/>
      <c r="N970" s="178"/>
      <c r="O970" s="173"/>
      <c r="P970" s="165"/>
    </row>
    <row r="971" spans="1:16" ht="12.5">
      <c r="A971" s="204"/>
      <c r="B971" s="205"/>
      <c r="C971" s="201"/>
      <c r="D971" s="201"/>
      <c r="E971" s="201" t="str">
        <f t="shared" si="1"/>
        <v/>
      </c>
      <c r="F971" s="60" t="str">
        <f t="shared" si="33"/>
        <v/>
      </c>
      <c r="G971" s="170" t="str">
        <f t="shared" si="34"/>
        <v/>
      </c>
      <c r="H971" s="206"/>
      <c r="I971" s="173"/>
      <c r="J971" s="178"/>
      <c r="K971" s="178"/>
      <c r="L971" s="165"/>
      <c r="M971" s="173"/>
      <c r="N971" s="178"/>
      <c r="O971" s="173"/>
      <c r="P971" s="165"/>
    </row>
    <row r="972" spans="1:16" ht="12.5">
      <c r="A972" s="204"/>
      <c r="B972" s="205"/>
      <c r="C972" s="201"/>
      <c r="D972" s="201"/>
      <c r="E972" s="201" t="str">
        <f t="shared" si="1"/>
        <v/>
      </c>
      <c r="F972" s="60" t="str">
        <f t="shared" si="33"/>
        <v/>
      </c>
      <c r="G972" s="170" t="str">
        <f t="shared" si="34"/>
        <v/>
      </c>
      <c r="H972" s="206"/>
      <c r="I972" s="173"/>
      <c r="J972" s="178"/>
      <c r="K972" s="178"/>
      <c r="L972" s="165"/>
      <c r="M972" s="173"/>
      <c r="N972" s="178"/>
      <c r="O972" s="173"/>
      <c r="P972" s="165"/>
    </row>
    <row r="973" spans="1:16" ht="12.5">
      <c r="A973" s="204"/>
      <c r="B973" s="205"/>
      <c r="C973" s="201"/>
      <c r="D973" s="201"/>
      <c r="E973" s="201" t="str">
        <f t="shared" si="1"/>
        <v/>
      </c>
      <c r="F973" s="60" t="str">
        <f t="shared" si="33"/>
        <v/>
      </c>
      <c r="G973" s="170" t="str">
        <f t="shared" si="34"/>
        <v/>
      </c>
      <c r="H973" s="206"/>
      <c r="I973" s="173"/>
      <c r="J973" s="178"/>
      <c r="K973" s="178"/>
      <c r="L973" s="165"/>
      <c r="M973" s="173"/>
      <c r="N973" s="178"/>
      <c r="O973" s="173"/>
      <c r="P973" s="165"/>
    </row>
    <row r="974" spans="1:16" ht="12.5">
      <c r="A974" s="204"/>
      <c r="B974" s="205"/>
      <c r="C974" s="201"/>
      <c r="D974" s="201"/>
      <c r="E974" s="201" t="str">
        <f t="shared" si="1"/>
        <v/>
      </c>
      <c r="F974" s="60" t="str">
        <f t="shared" si="33"/>
        <v/>
      </c>
      <c r="G974" s="170" t="str">
        <f t="shared" si="34"/>
        <v/>
      </c>
      <c r="H974" s="206"/>
      <c r="I974" s="173"/>
      <c r="J974" s="178"/>
      <c r="K974" s="178"/>
      <c r="L974" s="165"/>
      <c r="M974" s="173"/>
      <c r="N974" s="178"/>
      <c r="O974" s="173"/>
      <c r="P974" s="165"/>
    </row>
    <row r="975" spans="1:16" ht="12.5">
      <c r="A975" s="204"/>
      <c r="B975" s="205"/>
      <c r="C975" s="201"/>
      <c r="D975" s="201"/>
      <c r="E975" s="201" t="str">
        <f t="shared" si="1"/>
        <v/>
      </c>
      <c r="F975" s="60" t="str">
        <f t="shared" si="33"/>
        <v/>
      </c>
      <c r="G975" s="170" t="str">
        <f t="shared" si="34"/>
        <v/>
      </c>
      <c r="H975" s="206"/>
      <c r="I975" s="173"/>
      <c r="J975" s="178"/>
      <c r="K975" s="178"/>
      <c r="L975" s="165"/>
      <c r="M975" s="173"/>
      <c r="N975" s="178"/>
      <c r="O975" s="173"/>
      <c r="P975" s="165"/>
    </row>
    <row r="976" spans="1:16" ht="12.5">
      <c r="A976" s="204"/>
      <c r="B976" s="205"/>
      <c r="C976" s="201"/>
      <c r="D976" s="201"/>
      <c r="E976" s="201" t="str">
        <f t="shared" si="1"/>
        <v/>
      </c>
      <c r="F976" s="60" t="str">
        <f t="shared" si="33"/>
        <v/>
      </c>
      <c r="G976" s="170" t="str">
        <f t="shared" si="34"/>
        <v/>
      </c>
      <c r="H976" s="206"/>
      <c r="I976" s="173"/>
      <c r="J976" s="178"/>
      <c r="K976" s="178"/>
      <c r="L976" s="165"/>
      <c r="M976" s="173"/>
      <c r="N976" s="178"/>
      <c r="O976" s="173"/>
      <c r="P976" s="165"/>
    </row>
    <row r="977" spans="1:16" ht="12.5">
      <c r="A977" s="204"/>
      <c r="B977" s="205"/>
      <c r="C977" s="201"/>
      <c r="D977" s="201"/>
      <c r="E977" s="201" t="str">
        <f t="shared" si="1"/>
        <v/>
      </c>
      <c r="F977" s="60" t="str">
        <f t="shared" si="33"/>
        <v/>
      </c>
      <c r="G977" s="170" t="str">
        <f t="shared" si="34"/>
        <v/>
      </c>
      <c r="H977" s="206"/>
      <c r="I977" s="173"/>
      <c r="J977" s="178"/>
      <c r="K977" s="178"/>
      <c r="L977" s="165"/>
      <c r="M977" s="173"/>
      <c r="N977" s="178"/>
      <c r="O977" s="173"/>
      <c r="P977" s="165"/>
    </row>
    <row r="978" spans="1:16" ht="12.5">
      <c r="A978" s="204"/>
      <c r="B978" s="205"/>
      <c r="C978" s="201"/>
      <c r="D978" s="201"/>
      <c r="E978" s="201" t="str">
        <f t="shared" si="1"/>
        <v/>
      </c>
      <c r="F978" s="60" t="str">
        <f t="shared" si="33"/>
        <v/>
      </c>
      <c r="G978" s="170" t="str">
        <f t="shared" si="34"/>
        <v/>
      </c>
      <c r="H978" s="206"/>
      <c r="I978" s="173"/>
      <c r="J978" s="178"/>
      <c r="K978" s="178"/>
      <c r="L978" s="165"/>
      <c r="M978" s="173"/>
      <c r="N978" s="178"/>
      <c r="O978" s="173"/>
      <c r="P978" s="165"/>
    </row>
    <row r="979" spans="1:16" ht="12.5">
      <c r="A979" s="204"/>
      <c r="B979" s="205"/>
      <c r="C979" s="201"/>
      <c r="D979" s="201"/>
      <c r="E979" s="201" t="str">
        <f t="shared" si="1"/>
        <v/>
      </c>
      <c r="F979" s="60" t="str">
        <f t="shared" si="33"/>
        <v/>
      </c>
      <c r="G979" s="170" t="str">
        <f t="shared" si="34"/>
        <v/>
      </c>
      <c r="H979" s="206"/>
      <c r="I979" s="173"/>
      <c r="J979" s="178"/>
      <c r="K979" s="178"/>
      <c r="L979" s="165"/>
      <c r="M979" s="173"/>
      <c r="N979" s="178"/>
      <c r="O979" s="173"/>
      <c r="P979" s="165"/>
    </row>
    <row r="980" spans="1:16" ht="12.5">
      <c r="A980" s="204"/>
      <c r="B980" s="205"/>
      <c r="C980" s="201"/>
      <c r="D980" s="201"/>
      <c r="E980" s="201" t="str">
        <f t="shared" si="1"/>
        <v/>
      </c>
      <c r="F980" s="60" t="str">
        <f t="shared" si="33"/>
        <v/>
      </c>
      <c r="G980" s="170" t="str">
        <f t="shared" si="34"/>
        <v/>
      </c>
      <c r="H980" s="206"/>
      <c r="I980" s="173"/>
      <c r="J980" s="178"/>
      <c r="K980" s="178"/>
      <c r="L980" s="165"/>
      <c r="M980" s="173"/>
      <c r="N980" s="178"/>
      <c r="O980" s="173"/>
      <c r="P980" s="165"/>
    </row>
    <row r="981" spans="1:16" ht="12.5">
      <c r="A981" s="204"/>
      <c r="B981" s="205"/>
      <c r="C981" s="201"/>
      <c r="D981" s="201"/>
      <c r="E981" s="201" t="str">
        <f t="shared" si="1"/>
        <v/>
      </c>
      <c r="F981" s="60" t="str">
        <f t="shared" si="33"/>
        <v/>
      </c>
      <c r="G981" s="170" t="str">
        <f t="shared" si="34"/>
        <v/>
      </c>
      <c r="H981" s="206"/>
      <c r="I981" s="173"/>
      <c r="J981" s="178"/>
      <c r="K981" s="178"/>
      <c r="L981" s="165"/>
      <c r="M981" s="173"/>
      <c r="N981" s="178"/>
      <c r="O981" s="173"/>
      <c r="P981" s="165"/>
    </row>
    <row r="982" spans="1:16" ht="12.5">
      <c r="A982" s="204"/>
      <c r="B982" s="205"/>
      <c r="C982" s="201"/>
      <c r="D982" s="201"/>
      <c r="E982" s="201" t="str">
        <f t="shared" si="1"/>
        <v/>
      </c>
      <c r="F982" s="60" t="str">
        <f t="shared" si="33"/>
        <v/>
      </c>
      <c r="G982" s="170" t="str">
        <f t="shared" si="34"/>
        <v/>
      </c>
      <c r="H982" s="206"/>
      <c r="I982" s="173"/>
      <c r="J982" s="178"/>
      <c r="K982" s="178"/>
      <c r="L982" s="165"/>
      <c r="M982" s="173"/>
      <c r="N982" s="178"/>
      <c r="O982" s="173"/>
      <c r="P982" s="165"/>
    </row>
    <row r="983" spans="1:16" ht="12.5">
      <c r="A983" s="204"/>
      <c r="B983" s="205"/>
      <c r="C983" s="201"/>
      <c r="D983" s="201"/>
      <c r="E983" s="201" t="str">
        <f t="shared" si="1"/>
        <v/>
      </c>
      <c r="F983" s="60" t="str">
        <f t="shared" si="33"/>
        <v/>
      </c>
      <c r="G983" s="170" t="str">
        <f t="shared" si="34"/>
        <v/>
      </c>
      <c r="H983" s="206"/>
      <c r="I983" s="173"/>
      <c r="J983" s="178"/>
      <c r="K983" s="178"/>
      <c r="L983" s="165"/>
      <c r="M983" s="173"/>
      <c r="N983" s="178"/>
      <c r="O983" s="173"/>
      <c r="P983" s="165"/>
    </row>
    <row r="984" spans="1:16" ht="12.5">
      <c r="A984" s="204"/>
      <c r="B984" s="205"/>
      <c r="C984" s="201"/>
      <c r="D984" s="201"/>
      <c r="E984" s="201" t="str">
        <f t="shared" si="1"/>
        <v/>
      </c>
      <c r="F984" s="60" t="str">
        <f t="shared" si="33"/>
        <v/>
      </c>
      <c r="G984" s="170" t="str">
        <f t="shared" si="34"/>
        <v/>
      </c>
      <c r="H984" s="206"/>
      <c r="I984" s="173"/>
      <c r="J984" s="178"/>
      <c r="K984" s="178"/>
      <c r="L984" s="165"/>
      <c r="M984" s="173"/>
      <c r="N984" s="178"/>
      <c r="O984" s="173"/>
      <c r="P984" s="165"/>
    </row>
    <row r="985" spans="1:16" ht="12.5">
      <c r="A985" s="204"/>
      <c r="B985" s="205"/>
      <c r="C985" s="201"/>
      <c r="D985" s="201"/>
      <c r="E985" s="201" t="str">
        <f t="shared" si="1"/>
        <v/>
      </c>
      <c r="F985" s="60" t="str">
        <f t="shared" si="33"/>
        <v/>
      </c>
      <c r="G985" s="170" t="str">
        <f t="shared" si="34"/>
        <v/>
      </c>
      <c r="H985" s="206"/>
      <c r="I985" s="173"/>
      <c r="J985" s="178"/>
      <c r="K985" s="178"/>
      <c r="L985" s="165"/>
      <c r="M985" s="173"/>
      <c r="N985" s="178"/>
      <c r="O985" s="173"/>
      <c r="P985" s="165"/>
    </row>
    <row r="986" spans="1:16" ht="12.5">
      <c r="A986" s="204"/>
      <c r="B986" s="205"/>
      <c r="C986" s="201"/>
      <c r="D986" s="201"/>
      <c r="E986" s="201" t="str">
        <f t="shared" si="1"/>
        <v/>
      </c>
      <c r="F986" s="60" t="str">
        <f t="shared" si="33"/>
        <v/>
      </c>
      <c r="G986" s="170" t="str">
        <f t="shared" si="34"/>
        <v/>
      </c>
      <c r="H986" s="206"/>
      <c r="I986" s="173"/>
      <c r="J986" s="178"/>
      <c r="K986" s="178"/>
      <c r="L986" s="165"/>
      <c r="M986" s="173"/>
      <c r="N986" s="178"/>
      <c r="O986" s="173"/>
      <c r="P986" s="165"/>
    </row>
    <row r="987" spans="1:16" ht="12.5">
      <c r="A987" s="204"/>
      <c r="B987" s="205"/>
      <c r="C987" s="201"/>
      <c r="D987" s="201"/>
      <c r="E987" s="201" t="str">
        <f t="shared" si="1"/>
        <v/>
      </c>
      <c r="F987" s="60" t="str">
        <f t="shared" si="33"/>
        <v/>
      </c>
      <c r="G987" s="170" t="str">
        <f t="shared" si="34"/>
        <v/>
      </c>
      <c r="H987" s="206"/>
      <c r="I987" s="173"/>
      <c r="J987" s="178"/>
      <c r="K987" s="178"/>
      <c r="L987" s="165"/>
      <c r="M987" s="173"/>
      <c r="N987" s="178"/>
      <c r="O987" s="173"/>
      <c r="P987" s="165"/>
    </row>
    <row r="988" spans="1:16" ht="12.5">
      <c r="A988" s="204"/>
      <c r="B988" s="205"/>
      <c r="C988" s="201"/>
      <c r="D988" s="201"/>
      <c r="E988" s="201" t="str">
        <f t="shared" si="1"/>
        <v/>
      </c>
      <c r="F988" s="60" t="str">
        <f t="shared" si="33"/>
        <v/>
      </c>
      <c r="G988" s="170" t="str">
        <f t="shared" si="34"/>
        <v/>
      </c>
      <c r="H988" s="206"/>
      <c r="I988" s="173"/>
      <c r="J988" s="178"/>
      <c r="K988" s="178"/>
      <c r="L988" s="165"/>
      <c r="M988" s="173"/>
      <c r="N988" s="178"/>
      <c r="O988" s="173"/>
      <c r="P988" s="165"/>
    </row>
    <row r="989" spans="1:16" ht="12.5">
      <c r="A989" s="204"/>
      <c r="B989" s="205"/>
      <c r="C989" s="201"/>
      <c r="D989" s="201"/>
      <c r="E989" s="201" t="str">
        <f t="shared" si="1"/>
        <v/>
      </c>
      <c r="F989" s="60" t="str">
        <f t="shared" si="33"/>
        <v/>
      </c>
      <c r="G989" s="170" t="str">
        <f t="shared" si="34"/>
        <v/>
      </c>
      <c r="H989" s="206"/>
      <c r="I989" s="173"/>
      <c r="J989" s="178"/>
      <c r="K989" s="178"/>
      <c r="L989" s="165"/>
      <c r="M989" s="173"/>
      <c r="N989" s="178"/>
      <c r="O989" s="173"/>
      <c r="P989" s="165"/>
    </row>
    <row r="990" spans="1:16" ht="12.5">
      <c r="A990" s="204"/>
      <c r="B990" s="205"/>
      <c r="C990" s="201"/>
      <c r="D990" s="201"/>
      <c r="E990" s="201" t="str">
        <f t="shared" si="1"/>
        <v/>
      </c>
      <c r="F990" s="60" t="str">
        <f t="shared" si="33"/>
        <v/>
      </c>
      <c r="G990" s="170" t="str">
        <f t="shared" si="34"/>
        <v/>
      </c>
      <c r="H990" s="206"/>
      <c r="I990" s="173"/>
      <c r="J990" s="178"/>
      <c r="K990" s="178"/>
      <c r="L990" s="165"/>
      <c r="M990" s="173"/>
      <c r="N990" s="178"/>
      <c r="O990" s="173"/>
      <c r="P990" s="165"/>
    </row>
    <row r="991" spans="1:16" ht="12.5">
      <c r="A991" s="204"/>
      <c r="B991" s="205"/>
      <c r="C991" s="201"/>
      <c r="D991" s="201"/>
      <c r="E991" s="201" t="str">
        <f t="shared" si="1"/>
        <v/>
      </c>
      <c r="F991" s="60" t="str">
        <f t="shared" si="33"/>
        <v/>
      </c>
      <c r="G991" s="170" t="str">
        <f t="shared" si="34"/>
        <v/>
      </c>
      <c r="H991" s="206"/>
      <c r="I991" s="173"/>
      <c r="J991" s="178"/>
      <c r="K991" s="178"/>
      <c r="L991" s="165"/>
      <c r="M991" s="173"/>
      <c r="N991" s="178"/>
      <c r="O991" s="173"/>
      <c r="P991" s="165"/>
    </row>
    <row r="992" spans="1:16" ht="12.5">
      <c r="A992" s="204"/>
      <c r="B992" s="205"/>
      <c r="C992" s="201"/>
      <c r="D992" s="201"/>
      <c r="E992" s="201" t="str">
        <f t="shared" si="1"/>
        <v/>
      </c>
      <c r="F992" s="60" t="str">
        <f t="shared" si="33"/>
        <v/>
      </c>
      <c r="G992" s="170" t="str">
        <f t="shared" si="34"/>
        <v/>
      </c>
      <c r="H992" s="206"/>
      <c r="I992" s="173"/>
      <c r="J992" s="178"/>
      <c r="K992" s="178"/>
      <c r="L992" s="165"/>
      <c r="M992" s="173"/>
      <c r="N992" s="178"/>
      <c r="O992" s="173"/>
      <c r="P992" s="165"/>
    </row>
    <row r="993" spans="1:16" ht="12.5">
      <c r="A993" s="204"/>
      <c r="B993" s="205"/>
      <c r="C993" s="201"/>
      <c r="D993" s="201"/>
      <c r="E993" s="201" t="str">
        <f t="shared" si="1"/>
        <v/>
      </c>
      <c r="F993" s="60" t="str">
        <f t="shared" si="33"/>
        <v/>
      </c>
      <c r="G993" s="170" t="str">
        <f t="shared" si="34"/>
        <v/>
      </c>
      <c r="H993" s="206"/>
      <c r="I993" s="173"/>
      <c r="J993" s="178"/>
      <c r="K993" s="178"/>
      <c r="L993" s="165"/>
      <c r="M993" s="173"/>
      <c r="N993" s="178"/>
      <c r="O993" s="173"/>
      <c r="P993" s="165"/>
    </row>
    <row r="994" spans="1:16" ht="12.5">
      <c r="A994" s="204"/>
      <c r="B994" s="205"/>
      <c r="C994" s="201"/>
      <c r="D994" s="201"/>
      <c r="E994" s="201" t="str">
        <f t="shared" si="1"/>
        <v/>
      </c>
      <c r="F994" s="60" t="str">
        <f t="shared" si="33"/>
        <v/>
      </c>
      <c r="G994" s="170" t="str">
        <f t="shared" si="34"/>
        <v/>
      </c>
      <c r="H994" s="206"/>
      <c r="I994" s="173"/>
      <c r="J994" s="178"/>
      <c r="K994" s="178"/>
      <c r="L994" s="165"/>
      <c r="M994" s="173"/>
      <c r="N994" s="178"/>
      <c r="O994" s="173"/>
      <c r="P994" s="165"/>
    </row>
    <row r="995" spans="1:16" ht="12.5">
      <c r="A995" s="204"/>
      <c r="B995" s="205"/>
      <c r="C995" s="201"/>
      <c r="D995" s="201"/>
      <c r="E995" s="201" t="str">
        <f t="shared" si="1"/>
        <v/>
      </c>
      <c r="F995" s="60" t="str">
        <f t="shared" si="33"/>
        <v/>
      </c>
      <c r="G995" s="170" t="str">
        <f t="shared" si="34"/>
        <v/>
      </c>
      <c r="H995" s="206"/>
      <c r="I995" s="173"/>
      <c r="J995" s="178"/>
      <c r="K995" s="178"/>
      <c r="L995" s="165"/>
      <c r="M995" s="173"/>
      <c r="N995" s="178"/>
      <c r="O995" s="173"/>
      <c r="P995" s="165"/>
    </row>
    <row r="996" spans="1:16" ht="12.5">
      <c r="A996" s="204"/>
      <c r="B996" s="205"/>
      <c r="C996" s="201"/>
      <c r="D996" s="201"/>
      <c r="E996" s="201" t="str">
        <f t="shared" si="1"/>
        <v/>
      </c>
      <c r="F996" s="60" t="str">
        <f t="shared" si="33"/>
        <v/>
      </c>
      <c r="G996" s="170" t="str">
        <f t="shared" si="34"/>
        <v/>
      </c>
      <c r="H996" s="206"/>
      <c r="I996" s="173"/>
      <c r="J996" s="178"/>
      <c r="K996" s="178"/>
      <c r="L996" s="165"/>
      <c r="M996" s="173"/>
      <c r="N996" s="178"/>
      <c r="O996" s="173"/>
      <c r="P996" s="165"/>
    </row>
    <row r="997" spans="1:16" ht="12.5">
      <c r="A997" s="204"/>
      <c r="B997" s="205"/>
      <c r="C997" s="201"/>
      <c r="D997" s="201"/>
      <c r="E997" s="201" t="str">
        <f t="shared" si="1"/>
        <v/>
      </c>
      <c r="F997" s="60" t="str">
        <f t="shared" si="33"/>
        <v/>
      </c>
      <c r="G997" s="170" t="str">
        <f t="shared" si="34"/>
        <v/>
      </c>
      <c r="H997" s="206"/>
      <c r="I997" s="173"/>
      <c r="J997" s="178"/>
      <c r="K997" s="178"/>
      <c r="L997" s="165"/>
      <c r="M997" s="173"/>
      <c r="N997" s="178"/>
      <c r="O997" s="173"/>
      <c r="P997" s="165"/>
    </row>
    <row r="998" spans="1:16" ht="12.5">
      <c r="A998" s="204"/>
      <c r="B998" s="205"/>
      <c r="C998" s="201"/>
      <c r="D998" s="201"/>
      <c r="E998" s="201" t="str">
        <f t="shared" si="1"/>
        <v/>
      </c>
      <c r="F998" s="60" t="str">
        <f t="shared" si="33"/>
        <v/>
      </c>
      <c r="G998" s="170" t="str">
        <f t="shared" si="34"/>
        <v/>
      </c>
      <c r="H998" s="206"/>
      <c r="I998" s="173"/>
      <c r="J998" s="178"/>
      <c r="K998" s="178"/>
      <c r="L998" s="165"/>
      <c r="M998" s="173"/>
      <c r="N998" s="178"/>
      <c r="O998" s="173"/>
      <c r="P998" s="165"/>
    </row>
    <row r="999" spans="1:16" ht="12.5">
      <c r="A999" s="204"/>
      <c r="B999" s="205"/>
      <c r="C999" s="201"/>
      <c r="D999" s="201"/>
      <c r="E999" s="201" t="str">
        <f t="shared" si="1"/>
        <v/>
      </c>
      <c r="F999" s="60" t="str">
        <f t="shared" si="33"/>
        <v/>
      </c>
      <c r="G999" s="170" t="str">
        <f t="shared" si="34"/>
        <v/>
      </c>
      <c r="H999" s="206"/>
      <c r="I999" s="173"/>
      <c r="J999" s="178"/>
      <c r="K999" s="178"/>
      <c r="L999" s="165"/>
      <c r="M999" s="173"/>
      <c r="N999" s="178"/>
      <c r="O999" s="173"/>
      <c r="P999" s="165"/>
    </row>
    <row r="1000" spans="1:16" ht="12.5">
      <c r="A1000" s="204"/>
      <c r="B1000" s="205"/>
      <c r="C1000" s="201"/>
      <c r="D1000" s="201"/>
      <c r="E1000" s="201" t="str">
        <f t="shared" si="1"/>
        <v/>
      </c>
      <c r="F1000" s="60" t="str">
        <f t="shared" si="33"/>
        <v/>
      </c>
      <c r="G1000" s="170" t="str">
        <f t="shared" si="34"/>
        <v/>
      </c>
      <c r="H1000" s="206"/>
      <c r="I1000" s="173"/>
      <c r="J1000" s="178"/>
      <c r="K1000" s="178"/>
      <c r="L1000" s="165"/>
      <c r="M1000" s="173"/>
      <c r="N1000" s="178"/>
      <c r="O1000" s="173"/>
      <c r="P1000" s="165"/>
    </row>
    <row r="1001" spans="1:16" ht="12.5">
      <c r="A1001" s="204"/>
      <c r="B1001" s="205"/>
      <c r="C1001" s="201"/>
      <c r="D1001" s="201"/>
      <c r="E1001" s="201" t="str">
        <f t="shared" si="1"/>
        <v/>
      </c>
      <c r="F1001" s="60" t="str">
        <f t="shared" si="33"/>
        <v/>
      </c>
      <c r="G1001" s="170" t="str">
        <f t="shared" si="34"/>
        <v/>
      </c>
      <c r="H1001" s="206"/>
      <c r="I1001" s="173"/>
      <c r="J1001" s="178"/>
      <c r="K1001" s="178"/>
      <c r="L1001" s="165"/>
      <c r="M1001" s="173"/>
      <c r="N1001" s="178"/>
      <c r="O1001" s="173"/>
      <c r="P1001" s="165"/>
    </row>
    <row r="1002" spans="1:16" ht="12.5">
      <c r="A1002" s="204"/>
      <c r="B1002" s="205"/>
      <c r="C1002" s="201"/>
      <c r="D1002" s="201"/>
      <c r="E1002" s="201" t="str">
        <f t="shared" si="1"/>
        <v/>
      </c>
      <c r="F1002" s="60" t="str">
        <f t="shared" si="33"/>
        <v/>
      </c>
      <c r="G1002" s="170" t="str">
        <f t="shared" si="34"/>
        <v/>
      </c>
      <c r="H1002" s="206"/>
      <c r="I1002" s="173"/>
      <c r="J1002" s="178"/>
      <c r="K1002" s="178"/>
      <c r="L1002" s="165"/>
      <c r="M1002" s="173"/>
      <c r="N1002" s="178"/>
      <c r="O1002" s="173"/>
      <c r="P1002" s="165"/>
    </row>
    <row r="1003" spans="1:16" ht="12.5">
      <c r="A1003" s="204"/>
      <c r="B1003" s="205"/>
      <c r="C1003" s="201"/>
      <c r="D1003" s="201"/>
      <c r="E1003" s="201" t="str">
        <f t="shared" si="1"/>
        <v/>
      </c>
      <c r="F1003" s="60" t="str">
        <f t="shared" si="33"/>
        <v/>
      </c>
      <c r="G1003" s="170" t="str">
        <f t="shared" si="34"/>
        <v/>
      </c>
      <c r="H1003" s="206"/>
      <c r="I1003" s="173"/>
      <c r="J1003" s="178"/>
      <c r="K1003" s="178"/>
      <c r="L1003" s="165"/>
      <c r="M1003" s="173"/>
      <c r="N1003" s="178"/>
      <c r="O1003" s="173"/>
      <c r="P1003" s="165"/>
    </row>
    <row r="1004" spans="1:16" ht="12.5">
      <c r="A1004" s="204"/>
      <c r="B1004" s="205"/>
      <c r="C1004" s="201"/>
      <c r="D1004" s="201"/>
      <c r="E1004" s="201" t="str">
        <f t="shared" si="1"/>
        <v/>
      </c>
      <c r="F1004" s="60" t="str">
        <f t="shared" si="33"/>
        <v/>
      </c>
      <c r="G1004" s="170" t="str">
        <f t="shared" si="34"/>
        <v/>
      </c>
      <c r="H1004" s="206"/>
      <c r="I1004" s="173"/>
      <c r="J1004" s="178"/>
      <c r="K1004" s="178"/>
      <c r="L1004" s="165"/>
      <c r="M1004" s="173"/>
      <c r="N1004" s="178"/>
      <c r="O1004" s="173"/>
      <c r="P1004" s="165"/>
    </row>
    <row r="1005" spans="1:16" ht="12.5">
      <c r="A1005" s="204"/>
      <c r="B1005" s="205"/>
      <c r="C1005" s="201"/>
      <c r="D1005" s="201"/>
      <c r="E1005" s="201" t="str">
        <f t="shared" si="1"/>
        <v/>
      </c>
      <c r="F1005" s="60" t="str">
        <f t="shared" si="33"/>
        <v/>
      </c>
      <c r="G1005" s="170" t="str">
        <f t="shared" si="34"/>
        <v/>
      </c>
      <c r="H1005" s="206"/>
      <c r="I1005" s="173"/>
      <c r="J1005" s="178"/>
      <c r="K1005" s="178"/>
      <c r="L1005" s="165"/>
      <c r="M1005" s="173"/>
      <c r="N1005" s="178"/>
      <c r="O1005" s="173"/>
      <c r="P1005" s="165"/>
    </row>
    <row r="1006" spans="1:16" ht="12.5">
      <c r="A1006" s="204"/>
      <c r="B1006" s="205"/>
      <c r="C1006" s="201"/>
      <c r="D1006" s="201"/>
      <c r="E1006" s="201" t="str">
        <f t="shared" si="1"/>
        <v/>
      </c>
      <c r="F1006" s="60" t="str">
        <f t="shared" si="33"/>
        <v/>
      </c>
      <c r="G1006" s="170" t="str">
        <f t="shared" si="34"/>
        <v/>
      </c>
      <c r="H1006" s="206"/>
      <c r="I1006" s="173"/>
      <c r="J1006" s="178"/>
      <c r="K1006" s="178"/>
      <c r="L1006" s="165"/>
      <c r="M1006" s="173"/>
      <c r="N1006" s="178"/>
      <c r="O1006" s="173"/>
      <c r="P1006" s="165"/>
    </row>
    <row r="1007" spans="1:16" ht="12.5">
      <c r="A1007" s="204"/>
      <c r="B1007" s="205"/>
      <c r="C1007" s="201"/>
      <c r="D1007" s="201"/>
      <c r="E1007" s="201" t="str">
        <f t="shared" si="1"/>
        <v/>
      </c>
      <c r="F1007" s="60" t="str">
        <f t="shared" si="33"/>
        <v/>
      </c>
      <c r="G1007" s="170" t="str">
        <f t="shared" si="34"/>
        <v/>
      </c>
      <c r="H1007" s="206"/>
      <c r="I1007" s="173"/>
      <c r="J1007" s="178"/>
      <c r="K1007" s="178"/>
      <c r="L1007" s="165"/>
      <c r="M1007" s="173"/>
      <c r="N1007" s="178"/>
      <c r="O1007" s="173"/>
      <c r="P1007" s="165"/>
    </row>
    <row r="1008" spans="1:16" ht="12.5">
      <c r="A1008" s="204"/>
      <c r="B1008" s="205"/>
      <c r="C1008" s="201"/>
      <c r="D1008" s="201"/>
      <c r="E1008" s="201" t="str">
        <f t="shared" si="1"/>
        <v/>
      </c>
      <c r="F1008" s="60" t="str">
        <f t="shared" si="33"/>
        <v/>
      </c>
      <c r="G1008" s="170" t="str">
        <f t="shared" si="34"/>
        <v/>
      </c>
      <c r="H1008" s="206"/>
      <c r="I1008" s="173"/>
      <c r="J1008" s="178"/>
      <c r="K1008" s="178"/>
      <c r="L1008" s="165"/>
      <c r="M1008" s="173"/>
      <c r="N1008" s="178"/>
      <c r="O1008" s="173"/>
      <c r="P1008" s="165"/>
    </row>
  </sheetData>
  <mergeCells count="1">
    <mergeCell ref="C2:E2"/>
  </mergeCells>
  <dataValidations count="1">
    <dataValidation type="custom" allowBlank="1" showDropDown="1" showInputMessage="1" showErrorMessage="1" prompt="Enter a number." sqref="L8:L1008 P8:P1008" xr:uid="{00000000-0002-0000-0500-000003000000}">
      <formula1>ISNUMBER(L8)</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xr:uid="{00000000-0002-0000-0500-000000000000}">
          <x14:formula1>
            <xm:f>'# Reference codelists'!$P$2:$P$6</xm:f>
          </x14:formula1>
          <xm:sqref>F7:F1008</xm:sqref>
        </x14:dataValidation>
        <x14:dataValidation type="list" allowBlank="1" showInputMessage="1" prompt="Choose the identifier for the contracting process this item relates to. Complete the 'Input: Contracting processes' sheet before entering data in this sheet." xr:uid="{00000000-0002-0000-0500-000001000000}">
          <x14:formula1>
            <xm:f>'Input Contracting processes'!$BA$8:$BA$1008</xm:f>
          </x14:formula1>
          <xm:sqref>H8:H1008</xm:sqref>
        </x14:dataValidation>
        <x14:dataValidation type="list" allowBlank="1" showErrorMessage="1" xr:uid="{00000000-0002-0000-0500-000002000000}">
          <x14:formula1>
            <xm:f>'# Reference codelists'!$D$2:$D$179</xm:f>
          </x14:formula1>
          <xm:sqref>G8:G1008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2CC"/>
    <outlinePr summaryBelow="0" summaryRight="0"/>
  </sheetPr>
  <dimension ref="A1:N1008"/>
  <sheetViews>
    <sheetView workbookViewId="0">
      <pane xSplit="1" ySplit="7" topLeftCell="B8" activePane="bottomRight" state="frozen"/>
      <selection pane="topRight" activeCell="B1" sqref="B1"/>
      <selection pane="bottomLeft" activeCell="A8" sqref="A8"/>
      <selection pane="bottomRight" activeCell="O6" sqref="O6"/>
    </sheetView>
  </sheetViews>
  <sheetFormatPr defaultColWidth="14.453125" defaultRowHeight="15.75" customHeight="1" outlineLevelRow="1" outlineLevelCol="2"/>
  <cols>
    <col min="1" max="1" width="28.7265625" customWidth="1"/>
    <col min="2" max="2" width="28.7265625" customWidth="1" collapsed="1"/>
    <col min="3" max="9" width="28.7265625" hidden="1" customWidth="1" outlineLevel="1"/>
    <col min="10" max="10" width="28.7265625" customWidth="1"/>
    <col min="11" max="11" width="28.7265625" customWidth="1" collapsed="1"/>
    <col min="12" max="12" width="28.7265625" hidden="1" customWidth="1" outlineLevel="1"/>
    <col min="13" max="13" width="28.7265625" hidden="1" customWidth="1" outlineLevel="1" collapsed="1"/>
    <col min="14" max="14" width="28.7265625" hidden="1" customWidth="1" outlineLevel="2"/>
  </cols>
  <sheetData>
    <row r="1" spans="1:14" ht="15.75" customHeight="1">
      <c r="A1" s="187" t="s">
        <v>435</v>
      </c>
      <c r="B1" s="74"/>
      <c r="C1" s="74"/>
      <c r="D1" s="74"/>
      <c r="E1" s="81"/>
      <c r="F1" s="81"/>
      <c r="G1" s="81"/>
      <c r="H1" s="81"/>
      <c r="I1" s="77"/>
      <c r="J1" s="81"/>
      <c r="K1" s="77"/>
      <c r="L1" s="81"/>
      <c r="M1" s="77"/>
      <c r="N1" s="81"/>
    </row>
    <row r="2" spans="1:14" ht="15.75" customHeight="1">
      <c r="A2" s="298" t="s">
        <v>436</v>
      </c>
      <c r="B2" s="270" t="s">
        <v>437</v>
      </c>
      <c r="C2" s="300"/>
      <c r="D2" s="299"/>
      <c r="E2" s="302"/>
      <c r="F2" s="299"/>
      <c r="G2" s="299"/>
      <c r="H2" s="303"/>
      <c r="I2" s="288"/>
      <c r="J2" s="287" t="s">
        <v>438</v>
      </c>
      <c r="K2" s="285" t="s">
        <v>180</v>
      </c>
      <c r="L2" s="211"/>
      <c r="M2" s="90" t="s">
        <v>571</v>
      </c>
      <c r="N2" s="92"/>
    </row>
    <row r="3" spans="1:14" ht="15.75" customHeight="1">
      <c r="A3" s="294" t="s">
        <v>458</v>
      </c>
      <c r="B3" s="261"/>
      <c r="C3" s="262" t="s">
        <v>113</v>
      </c>
      <c r="D3" s="262" t="s">
        <v>119</v>
      </c>
      <c r="E3" s="264" t="s">
        <v>132</v>
      </c>
      <c r="F3" s="262" t="s">
        <v>144</v>
      </c>
      <c r="G3" s="262" t="s">
        <v>150</v>
      </c>
      <c r="H3" s="262" t="s">
        <v>156</v>
      </c>
      <c r="I3" s="262" t="s">
        <v>166</v>
      </c>
      <c r="J3" s="262" t="s">
        <v>35</v>
      </c>
      <c r="K3" s="262" t="s">
        <v>179</v>
      </c>
      <c r="L3" s="94" t="s">
        <v>190</v>
      </c>
      <c r="M3" s="94" t="s">
        <v>197</v>
      </c>
      <c r="N3" s="94" t="s">
        <v>207</v>
      </c>
    </row>
    <row r="4" spans="1:14" ht="15.75" customHeight="1">
      <c r="A4" s="295" t="s">
        <v>243</v>
      </c>
      <c r="B4" s="291"/>
      <c r="C4" s="292" t="str">
        <f ca="1">IFERROR(__xludf.DUMMYFUNCTION("INDEX('# Reference schema'!$B$1:$D$597,MATCH(REGEXREPLACE(C3,""/\d+/"",""/""),'# Reference schema'!$B:$B,0),MATCH(""title"",'# Reference schema'!$B$1:$D$1,0))"),"Release ID")</f>
        <v>Release ID</v>
      </c>
      <c r="D4" s="292" t="str">
        <f ca="1">IFERROR(__xludf.DUMMYFUNCTION("INDEX('# Reference schema'!$B$1:$D$597,MATCH(REGEXREPLACE(D3,""/\d+/"",""/""),'# Reference schema'!$B:$B,0),MATCH(""title"",'# Reference schema'!$B$1:$D$1,0))"),"Tender ID")</f>
        <v>Tender ID</v>
      </c>
      <c r="E4" s="301" t="str">
        <f ca="1">IFERROR(__xludf.DUMMYFUNCTION("INDEX('# Reference schema'!$B$1:$D$597,MATCH(REGEXREPLACE(E3,""/\d+/"",""/""),'# Reference schema'!$B:$B,0),MATCH(""title"",'# Reference schema'!$B$1:$D$1,0))"),"Organization ID")</f>
        <v>Organization ID</v>
      </c>
      <c r="F4" s="292" t="str">
        <f ca="1">IFERROR(__xludf.DUMMYFUNCTION("INDEX('# Reference schema'!$B$1:$D$597,MATCH(REGEXREPLACE(F3,""/\d+/"",""/""),'# Reference schema'!$B:$B,0),MATCH(""title"",'# Reference schema'!$B$1:$D$1,0))"),"Entity ID")</f>
        <v>Entity ID</v>
      </c>
      <c r="G4" s="292" t="str">
        <f ca="1">IFERROR(__xludf.DUMMYFUNCTION("INDEX('# Reference schema'!$B$1:$D$597,MATCH(REGEXREPLACE(G3,""/\d+/"",""/""),'# Reference schema'!$B:$B,0),MATCH(""title"",'# Reference schema'!$B$1:$D$1,0))"),"Organization name")</f>
        <v>Organization name</v>
      </c>
      <c r="H4" s="292" t="str">
        <f ca="1">IFERROR(__xludf.DUMMYFUNCTION("INDEX('# Reference schema'!$B$1:$D$597,MATCH(REGEXREPLACE(H3,""/\d+/"",""/""),'# Reference schema'!$B:$B,0),MATCH(""title"",'# Reference schema'!$B$1:$D$1,0))"),"Party roles")</f>
        <v>Party roles</v>
      </c>
      <c r="I4" s="292" t="str">
        <f ca="1">IFERROR(__xludf.DUMMYFUNCTION("IFERROR(INDEX('# Reference schema'!$B$1:$D$597,MATCH(REGEXREPLACE(I3,""/\d+/"",""/""),'# Reference schema'!$B:$B,0),MATCH(""title"",'# Reference schema'!$B$1:$D$1,0)))"),"Scheme")</f>
        <v>Scheme</v>
      </c>
      <c r="J4" s="292" t="str">
        <f ca="1">IFERROR(__xludf.DUMMYFUNCTION("INDEX('# Reference schema'!$B$1:$D$597,MATCH(REGEXREPLACE(J3,""/\d+/"",""/""),'# Reference schema'!$B:$B,0),MATCH(""title"",'# Reference schema'!$B$1:$D$1,0))"),"Open Contracting ID")</f>
        <v>Open Contracting ID</v>
      </c>
      <c r="K4" s="292" t="str">
        <f ca="1">IFERROR(__xludf.DUMMYFUNCTION("IFERROR(INDEX('# Reference schema'!$B$1:$D$597,MATCH(REGEXREPLACE(K3,""/\d+/"",""/""),'# Reference schema'!$B:$B,0),MATCH(""title"",'# Reference schema'!$B$1:$D$1,0)))"),"Tenderers")</f>
        <v>Tenderers</v>
      </c>
      <c r="L4" s="58" t="str">
        <f ca="1">IFERROR(__xludf.DUMMYFUNCTION("IFERROR(INDEX('# Reference schema'!$B$1:$D$597,MATCH(REGEXREPLACE(L3,""/\d+/"",""/""),'# Reference schema'!$B:$B,0),MATCH(""title"",'# Reference schema'!$B$1:$D$1,0)))"),"Common name")</f>
        <v>Common name</v>
      </c>
      <c r="M4" s="58" t="str">
        <f ca="1">IFERROR(__xludf.DUMMYFUNCTION("IFERROR(INDEX('# Reference schema'!$B$1:$D$597,MATCH(REGEXREPLACE(M3,""/\d+/"",""/""),'# Reference schema'!$B:$B,0),MATCH(""title"",'# Reference schema'!$B$1:$D$1,0)))"),"Primary identifier")</f>
        <v>Primary identifier</v>
      </c>
      <c r="N4" s="58" t="str">
        <f ca="1">IFERROR(__xludf.DUMMYFUNCTION("IFERROR(INDEX('# Reference schema'!$B$1:$D$597,MATCH(REGEXREPLACE(N3,""/\d+/"",""/""),'# Reference schema'!$B:$B,0),MATCH(""title"",'# Reference schema'!$B$1:$D$1,0)))"),"ID")</f>
        <v>ID</v>
      </c>
    </row>
    <row r="5" spans="1:14" ht="15.75" customHeight="1" outlineLevel="1">
      <c r="A5" s="192" t="s">
        <v>57</v>
      </c>
      <c r="B5" s="101"/>
      <c r="C5" s="102" t="str">
        <f ca="1">IFERROR(__xludf.DUMMYFUNCTION("INDEX('# Reference schema'!$B$1:$D$597,MATCH(REGEXREPLACE(C3,""/\d+/"",""/""),'# Reference schema'!$B:$B,0),MATCH(""description"",'# Reference schema'!$B$1:$D$1,0))"),"An identifier for this particular release of information. A release identifier must be unique within the scope of its related contracting process (defined by a common ocid). A release identifier must not contain the # character.")</f>
        <v>An identifier for this particular release of information. A release identifier must be unique within the scope of its related contracting process (defined by a common ocid). A release identifier must not contain the # character.</v>
      </c>
      <c r="D5" s="102" t="str">
        <f ca="1">IFERROR(__xludf.DUMMYFUNCTION("INDEX('# Reference schema'!$B$1:$D$597,MATCH(REGEXREPLACE(D3,""/\d+/"",""/""),'# Reference schema'!$B:$B,0),MATCH(""description"",'# Reference schema'!$B$1:$D$1,0))"),"An identifier for this tender process. This may be the same as the ocid, or may be an internal identifier for this tender.")</f>
        <v>An identifier for this tender process. This may be the same as the ocid, or may be an internal identifier for this tender.</v>
      </c>
      <c r="E5" s="194" t="str">
        <f ca="1">IFERROR(__xludf.DUMMYFUNCTION("INDEX('# Reference schema'!$B$1:$D$597,MATCH(REGEXREPLACE(E3,""/\d+/"",""/""),'# Reference schema'!$B:$B,0),MATCH(""description"",'# Reference schema'!$B$1:$D$1,0))"),"The id of the party being referenced. This must match the id of an entry in the parties section.")</f>
        <v>The id of the party being referenced. This must match the id of an entry in the parties section.</v>
      </c>
      <c r="F5" s="102" t="str">
        <f ca="1">IFERROR(__xludf.DUMMYFUNCTION("INDEX('# Reference schema'!$B$1:$D$597,MATCH(REGEXREPLACE(F3,""/\d+/"",""/""),'# Reference schema'!$B:$B,0),MATCH(""description"",'# Reference schema'!$B$1:$D$1,0))"),"The ID used for cross-referencing to this party from other sections of the release. This field may be built with the following structure {identifier.scheme}-{identifier.id}(-{department-identifier}).")</f>
        <v>The ID used for cross-referencing to this party from other sections of the release. This field may be built with the following structure {identifier.scheme}-{identifier.id}(-{department-identifier}).</v>
      </c>
      <c r="G5" s="102" t="str">
        <f ca="1">IFERROR(__xludf.DUMMYFUNCTION("INDEX('# Reference schema'!$B$1:$D$597,MATCH(REGEXREPLACE(G3,""/\d+/"",""/""),'# Reference schema'!$B:$B,0),MATCH(""description"",'# Reference schema'!$B$1:$D$1,0))"),"The name of the party being referenced. This must match the name of an entry in the parties section.")</f>
        <v>The name of the party being referenced. This must match the name of an entry in the parties section.</v>
      </c>
      <c r="H5" s="102" t="str">
        <f ca="1">IFERROR(__xludf.DUMMYFUNCTION("INDEX('# Reference schema'!$B$1:$D$597,MATCH(REGEXREPLACE(H3,""/\d+/"",""/""),'# Reference schema'!$B:$B,0),MATCH(""description"",'# Reference schema'!$B$1:$D$1,0))"),"The party's role(s) in the contracting process, using the open partyRole codelist.")</f>
        <v>The party's role(s) in the contracting process, using the open partyRole codelist.</v>
      </c>
      <c r="I5" s="102" t="str">
        <f ca="1">IFERROR(__xludf.DUMMYFUNCTION("IFERROR(INDEX('# Reference schema'!$B$1:$D$597,MATCH(REGEXREPLACE(I3,""/\d+/"",""/""),'# Reference schema'!$B:$B,0),MATCH(""description"",'# Reference schema'!$B$1:$D$1,0)))"),"Organization identifiers should be taken from an existing organization identifier list. The scheme field is used to indicate the list or register from which the identifier is taken. This value should be taken from the Organization Identifier Scheme codeli"&amp;"st.")</f>
        <v>Organization identifiers should be taken from an existing organization identifier list. The scheme field is used to indicate the list or register from which the identifier is taken. This value should be taken from the Organization Identifier Scheme codelist.</v>
      </c>
      <c r="J5" s="102" t="str">
        <f ca="1">IFERROR(__xludf.DUMMYFUNCTION("INDEX('# Reference schema'!$B$1:$D$597,MATCH(REGEXREPLACE(J3,""/\d+/"",""/""),'# Reference schema'!$B:$B,0),MATCH(""description"",'# Reference schema'!$B$1:$D$1,0))"),"A globally unique identifier for this Open Contracting Process. Composed of an ocid prefix and an identifier for the contracting process. For more information see the Open Contracting Identifier guidance")</f>
        <v>A globally unique identifier for this Open Contracting Process. Composed of an ocid prefix and an identifier for the contracting process. For more information see the Open Contracting Identifier guidance</v>
      </c>
      <c r="K5" s="102" t="str">
        <f ca="1">IFERROR(__xludf.DUMMYFUNCTION("IFERROR(INDEX('# Reference schema'!$B$1:$D$597,MATCH(REGEXREPLACE(K3,""/\d+/"",""/""),'# Reference schema'!$B:$B,0),MATCH(""description"",'# Reference schema'!$B$1:$D$1,0)))"),"All parties who submit a bid on a tender. More detailed information on bids and the bidding organization can be provided using the bid extension.")</f>
        <v>All parties who submit a bid on a tender. More detailed information on bids and the bidding organization can be provided using the bid extension.</v>
      </c>
      <c r="L5" s="102" t="str">
        <f ca="1">IFERROR(__xludf.DUMMYFUNCTION("IFERROR(INDEX('# Reference schema'!$B$1:$D$597,MATCH(REGEXREPLACE(L3,""/\d+/"",""/""),'# Reference schema'!$B:$B,0),MATCH(""description"",'# Reference schema'!$B$1:$D$1,0)))"),"A common name for this organization or other participant in the contracting process. The identifier object provides a space for the formal legal name, and so this may either repeat that value, or may provide the common name by which this organization or e"&amp;"ntity is known. This field may also include details of the department or sub-unit involved in this contracting process.")</f>
        <v>A common name for this organization or other participant in the contracting process. The identifier object provides a space for the formal legal name, and so this may either repeat that value, or may provide the common name by which this organization or entity is known. This field may also include details of the department or sub-unit involved in this contracting process.</v>
      </c>
      <c r="M5" s="102" t="str">
        <f ca="1">IFERROR(__xludf.DUMMYFUNCTION("IFERROR(INDEX('# Reference schema'!$B$1:$D$597,MATCH(REGEXREPLACE(M3,""/\d+/"",""/""),'# Reference schema'!$B:$B,0),MATCH(""description"",'# Reference schema'!$B$1:$D$1,0)))"),"The primary identifier for this organization or participant. Identifiers that uniquely pick out a legal entity should be preferred. Consult the organization identifier guidance for the preferred scheme and identifier to use.")</f>
        <v>The primary identifier for this organization or participant. Identifiers that uniquely pick out a legal entity should be preferred. Consult the organization identifier guidance for the preferred scheme and identifier to use.</v>
      </c>
      <c r="N5" s="102" t="str">
        <f ca="1">IFERROR(__xludf.DUMMYFUNCTION("IFERROR(INDEX('# Reference schema'!$B$1:$D$597,MATCH(REGEXREPLACE(N3,""/\d+/"",""/""),'# Reference schema'!$B:$B,0),MATCH(""description"",'# Reference schema'!$B$1:$D$1,0)))"),"The identifier of the organization in the selected scheme.")</f>
        <v>The identifier of the organization in the selected scheme.</v>
      </c>
    </row>
    <row r="6" spans="1:14" ht="15.75" customHeight="1" outlineLevel="1">
      <c r="A6" s="192" t="s">
        <v>459</v>
      </c>
      <c r="B6" s="104" t="s">
        <v>460</v>
      </c>
      <c r="C6" s="105" t="s">
        <v>463</v>
      </c>
      <c r="D6" s="105" t="s">
        <v>465</v>
      </c>
      <c r="E6" s="212"/>
      <c r="F6" s="105"/>
      <c r="G6" s="105"/>
      <c r="H6" s="105"/>
      <c r="I6" s="109"/>
      <c r="J6" s="105" t="s">
        <v>565</v>
      </c>
      <c r="K6" s="113"/>
      <c r="L6" s="105"/>
      <c r="M6" s="113"/>
      <c r="N6" s="105"/>
    </row>
    <row r="7" spans="1:14" ht="15.75" customHeight="1" outlineLevel="1">
      <c r="A7" s="195" t="s">
        <v>529</v>
      </c>
      <c r="B7" s="196"/>
      <c r="C7" s="125" t="str">
        <f t="shared" ref="C7:D7" si="0">IF(ISBLANK($J7),"",$J7)</f>
        <v>ocds-123456-abc</v>
      </c>
      <c r="D7" s="125" t="str">
        <f t="shared" si="0"/>
        <v>ocds-123456-abc</v>
      </c>
      <c r="E7" s="125" t="str">
        <f t="shared" ref="E7:E70" si="1">IF(NOT(ISBLANK($N7)),CONCATENATE(supplierOrganizationIdentifierScheme,"-",$N7),IF(NOT(ISBLANK($L7)),CONCATENATE("tenderer-",ROW()-7),""))</f>
        <v>EC-RUC-1000025</v>
      </c>
      <c r="F7" s="125" t="str">
        <f t="shared" ref="F7:F1008" si="2">IF(ISBLANK($E7),"",$E7)</f>
        <v>EC-RUC-1000025</v>
      </c>
      <c r="G7" s="125" t="str">
        <f t="shared" ref="G7:G1008" si="3">IF(ISBLANK(L7),"",L7)</f>
        <v>Farm Goods, Inc.</v>
      </c>
      <c r="H7" s="125" t="str">
        <f t="shared" ref="H7:H1008" si="4">IF(COUNTA($N7)&gt;0,"tenderer", "")</f>
        <v>tenderer</v>
      </c>
      <c r="I7" s="197" t="str">
        <f t="shared" ref="I7:I70" si="5">IF(NOT(ISBLANK($N7)),supplierOrganizationIdentifierScheme,"")</f>
        <v>EC-RUC</v>
      </c>
      <c r="J7" s="140" t="s">
        <v>530</v>
      </c>
      <c r="K7" s="139"/>
      <c r="L7" s="140" t="s">
        <v>572</v>
      </c>
      <c r="M7" s="139"/>
      <c r="N7" s="140" t="s">
        <v>573</v>
      </c>
    </row>
    <row r="8" spans="1:14" ht="15.75" customHeight="1">
      <c r="A8" s="199" t="s">
        <v>40</v>
      </c>
      <c r="B8" s="200"/>
      <c r="C8" s="201" t="str">
        <f t="shared" ref="C8:D8" si="6">IF(ISBLANK($J8),"",$J8)</f>
        <v/>
      </c>
      <c r="D8" s="201" t="str">
        <f t="shared" si="6"/>
        <v/>
      </c>
      <c r="E8" s="201" t="str">
        <f t="shared" si="1"/>
        <v/>
      </c>
      <c r="F8" s="201" t="str">
        <f t="shared" si="2"/>
        <v/>
      </c>
      <c r="G8" s="201" t="str">
        <f t="shared" si="3"/>
        <v/>
      </c>
      <c r="H8" s="201" t="str">
        <f t="shared" si="4"/>
        <v/>
      </c>
      <c r="I8" s="202" t="str">
        <f t="shared" si="5"/>
        <v/>
      </c>
      <c r="J8" s="203"/>
      <c r="K8" s="163"/>
      <c r="L8" s="164"/>
      <c r="M8" s="163"/>
      <c r="N8" s="164"/>
    </row>
    <row r="9" spans="1:14" ht="15.75" customHeight="1">
      <c r="A9" s="204"/>
      <c r="B9" s="205"/>
      <c r="C9" s="201" t="str">
        <f t="shared" ref="C9:D9" si="7">IF(ISBLANK($J9),"",$J9)</f>
        <v/>
      </c>
      <c r="D9" s="201" t="str">
        <f t="shared" si="7"/>
        <v/>
      </c>
      <c r="E9" s="201" t="str">
        <f t="shared" si="1"/>
        <v/>
      </c>
      <c r="F9" s="201" t="str">
        <f t="shared" si="2"/>
        <v/>
      </c>
      <c r="G9" s="201" t="str">
        <f t="shared" si="3"/>
        <v/>
      </c>
      <c r="H9" s="201" t="str">
        <f t="shared" si="4"/>
        <v/>
      </c>
      <c r="I9" s="60" t="str">
        <f t="shared" si="5"/>
        <v/>
      </c>
      <c r="J9" s="203"/>
      <c r="K9" s="173"/>
      <c r="L9" s="178"/>
      <c r="M9" s="173"/>
      <c r="N9" s="164"/>
    </row>
    <row r="10" spans="1:14" ht="15.75" customHeight="1">
      <c r="A10" s="204"/>
      <c r="B10" s="205"/>
      <c r="C10" s="201" t="str">
        <f t="shared" ref="C10:D10" si="8">IF(ISBLANK($J10),"",$J10)</f>
        <v/>
      </c>
      <c r="D10" s="201" t="str">
        <f t="shared" si="8"/>
        <v/>
      </c>
      <c r="E10" s="201" t="str">
        <f t="shared" si="1"/>
        <v/>
      </c>
      <c r="F10" s="201" t="str">
        <f t="shared" si="2"/>
        <v/>
      </c>
      <c r="G10" s="201" t="str">
        <f t="shared" si="3"/>
        <v/>
      </c>
      <c r="H10" s="201" t="str">
        <f t="shared" si="4"/>
        <v/>
      </c>
      <c r="I10" s="60" t="str">
        <f t="shared" si="5"/>
        <v/>
      </c>
      <c r="J10" s="206"/>
      <c r="K10" s="173"/>
      <c r="L10" s="178"/>
      <c r="M10" s="173"/>
      <c r="N10" s="178"/>
    </row>
    <row r="11" spans="1:14" ht="15.75" customHeight="1">
      <c r="A11" s="204"/>
      <c r="B11" s="205"/>
      <c r="C11" s="201" t="str">
        <f t="shared" ref="C11:D11" si="9">IF(ISBLANK($J11),"",$J11)</f>
        <v/>
      </c>
      <c r="D11" s="201" t="str">
        <f t="shared" si="9"/>
        <v/>
      </c>
      <c r="E11" s="201" t="str">
        <f t="shared" si="1"/>
        <v/>
      </c>
      <c r="F11" s="201" t="str">
        <f t="shared" si="2"/>
        <v/>
      </c>
      <c r="G11" s="201" t="str">
        <f t="shared" si="3"/>
        <v/>
      </c>
      <c r="H11" s="201" t="str">
        <f t="shared" si="4"/>
        <v/>
      </c>
      <c r="I11" s="60" t="str">
        <f t="shared" si="5"/>
        <v/>
      </c>
      <c r="J11" s="206"/>
      <c r="K11" s="173"/>
      <c r="L11" s="164"/>
      <c r="M11" s="173"/>
      <c r="N11" s="164"/>
    </row>
    <row r="12" spans="1:14" ht="15.75" customHeight="1">
      <c r="A12" s="204"/>
      <c r="B12" s="205"/>
      <c r="C12" s="201" t="str">
        <f t="shared" ref="C12:D12" si="10">IF(ISBLANK($J12),"",$J12)</f>
        <v/>
      </c>
      <c r="D12" s="201" t="str">
        <f t="shared" si="10"/>
        <v/>
      </c>
      <c r="E12" s="201" t="str">
        <f t="shared" si="1"/>
        <v/>
      </c>
      <c r="F12" s="201" t="str">
        <f t="shared" si="2"/>
        <v/>
      </c>
      <c r="G12" s="201" t="str">
        <f t="shared" si="3"/>
        <v/>
      </c>
      <c r="H12" s="201" t="str">
        <f t="shared" si="4"/>
        <v/>
      </c>
      <c r="I12" s="60" t="str">
        <f t="shared" si="5"/>
        <v/>
      </c>
      <c r="J12" s="206"/>
      <c r="K12" s="173"/>
      <c r="L12" s="178"/>
      <c r="M12" s="173"/>
      <c r="N12" s="178"/>
    </row>
    <row r="13" spans="1:14" ht="15.75" customHeight="1">
      <c r="A13" s="204"/>
      <c r="B13" s="205"/>
      <c r="C13" s="201" t="str">
        <f t="shared" ref="C13:D13" si="11">IF(ISBLANK($J13),"",$J13)</f>
        <v/>
      </c>
      <c r="D13" s="201" t="str">
        <f t="shared" si="11"/>
        <v/>
      </c>
      <c r="E13" s="201" t="str">
        <f t="shared" si="1"/>
        <v/>
      </c>
      <c r="F13" s="201" t="str">
        <f t="shared" si="2"/>
        <v/>
      </c>
      <c r="G13" s="201" t="str">
        <f t="shared" si="3"/>
        <v/>
      </c>
      <c r="H13" s="201" t="str">
        <f t="shared" si="4"/>
        <v/>
      </c>
      <c r="I13" s="60" t="str">
        <f t="shared" si="5"/>
        <v/>
      </c>
      <c r="J13" s="206"/>
      <c r="K13" s="173"/>
      <c r="L13" s="178"/>
      <c r="M13" s="173"/>
      <c r="N13" s="178"/>
    </row>
    <row r="14" spans="1:14" ht="15.75" customHeight="1">
      <c r="A14" s="204"/>
      <c r="B14" s="205"/>
      <c r="C14" s="201" t="str">
        <f t="shared" ref="C14:D14" si="12">IF(ISBLANK($J14),"",$J14)</f>
        <v/>
      </c>
      <c r="D14" s="201" t="str">
        <f t="shared" si="12"/>
        <v/>
      </c>
      <c r="E14" s="201" t="str">
        <f t="shared" si="1"/>
        <v/>
      </c>
      <c r="F14" s="201" t="str">
        <f t="shared" si="2"/>
        <v/>
      </c>
      <c r="G14" s="201" t="str">
        <f t="shared" si="3"/>
        <v/>
      </c>
      <c r="H14" s="201" t="str">
        <f t="shared" si="4"/>
        <v/>
      </c>
      <c r="I14" s="60" t="str">
        <f t="shared" si="5"/>
        <v/>
      </c>
      <c r="J14" s="206"/>
      <c r="K14" s="173"/>
      <c r="L14" s="178"/>
      <c r="M14" s="173"/>
      <c r="N14" s="178"/>
    </row>
    <row r="15" spans="1:14" ht="15.75" customHeight="1">
      <c r="A15" s="204"/>
      <c r="B15" s="205"/>
      <c r="C15" s="201" t="str">
        <f t="shared" ref="C15:D15" si="13">IF(ISBLANK($J15),"",$J15)</f>
        <v/>
      </c>
      <c r="D15" s="201" t="str">
        <f t="shared" si="13"/>
        <v/>
      </c>
      <c r="E15" s="201" t="str">
        <f t="shared" si="1"/>
        <v/>
      </c>
      <c r="F15" s="201" t="str">
        <f t="shared" si="2"/>
        <v/>
      </c>
      <c r="G15" s="201" t="str">
        <f t="shared" si="3"/>
        <v/>
      </c>
      <c r="H15" s="201" t="str">
        <f t="shared" si="4"/>
        <v/>
      </c>
      <c r="I15" s="60" t="str">
        <f t="shared" si="5"/>
        <v/>
      </c>
      <c r="J15" s="206"/>
      <c r="K15" s="173"/>
      <c r="L15" s="178"/>
      <c r="M15" s="173"/>
      <c r="N15" s="178"/>
    </row>
    <row r="16" spans="1:14" ht="15.75" customHeight="1">
      <c r="A16" s="204"/>
      <c r="B16" s="205"/>
      <c r="C16" s="201" t="str">
        <f t="shared" ref="C16:D16" si="14">IF(ISBLANK($J16),"",$J16)</f>
        <v/>
      </c>
      <c r="D16" s="201" t="str">
        <f t="shared" si="14"/>
        <v/>
      </c>
      <c r="E16" s="201" t="str">
        <f t="shared" si="1"/>
        <v/>
      </c>
      <c r="F16" s="201" t="str">
        <f t="shared" si="2"/>
        <v/>
      </c>
      <c r="G16" s="201" t="str">
        <f t="shared" si="3"/>
        <v/>
      </c>
      <c r="H16" s="201" t="str">
        <f t="shared" si="4"/>
        <v/>
      </c>
      <c r="I16" s="60" t="str">
        <f t="shared" si="5"/>
        <v/>
      </c>
      <c r="J16" s="206"/>
      <c r="K16" s="173"/>
      <c r="L16" s="178"/>
      <c r="M16" s="173"/>
      <c r="N16" s="178"/>
    </row>
    <row r="17" spans="1:14" ht="15.75" customHeight="1">
      <c r="A17" s="204"/>
      <c r="B17" s="205"/>
      <c r="C17" s="201" t="str">
        <f t="shared" ref="C17:D17" si="15">IF(ISBLANK($J17),"",$J17)</f>
        <v/>
      </c>
      <c r="D17" s="201" t="str">
        <f t="shared" si="15"/>
        <v/>
      </c>
      <c r="E17" s="201" t="str">
        <f t="shared" si="1"/>
        <v/>
      </c>
      <c r="F17" s="201" t="str">
        <f t="shared" si="2"/>
        <v/>
      </c>
      <c r="G17" s="201" t="str">
        <f t="shared" si="3"/>
        <v/>
      </c>
      <c r="H17" s="201" t="str">
        <f t="shared" si="4"/>
        <v/>
      </c>
      <c r="I17" s="60" t="str">
        <f t="shared" si="5"/>
        <v/>
      </c>
      <c r="J17" s="206"/>
      <c r="K17" s="173"/>
      <c r="L17" s="178"/>
      <c r="M17" s="173"/>
      <c r="N17" s="178"/>
    </row>
    <row r="18" spans="1:14" ht="15.75" customHeight="1">
      <c r="A18" s="204"/>
      <c r="B18" s="205"/>
      <c r="C18" s="201" t="str">
        <f t="shared" ref="C18:D18" si="16">IF(ISBLANK($J18),"",$J18)</f>
        <v/>
      </c>
      <c r="D18" s="201" t="str">
        <f t="shared" si="16"/>
        <v/>
      </c>
      <c r="E18" s="201" t="str">
        <f t="shared" si="1"/>
        <v/>
      </c>
      <c r="F18" s="201" t="str">
        <f t="shared" si="2"/>
        <v/>
      </c>
      <c r="G18" s="201" t="str">
        <f t="shared" si="3"/>
        <v/>
      </c>
      <c r="H18" s="201" t="str">
        <f t="shared" si="4"/>
        <v/>
      </c>
      <c r="I18" s="60" t="str">
        <f t="shared" si="5"/>
        <v/>
      </c>
      <c r="J18" s="206"/>
      <c r="K18" s="173"/>
      <c r="L18" s="178"/>
      <c r="M18" s="173"/>
      <c r="N18" s="178"/>
    </row>
    <row r="19" spans="1:14" ht="15.75" customHeight="1">
      <c r="A19" s="204"/>
      <c r="B19" s="205"/>
      <c r="C19" s="201" t="str">
        <f t="shared" ref="C19:D19" si="17">IF(ISBLANK($J19),"",$J19)</f>
        <v/>
      </c>
      <c r="D19" s="201" t="str">
        <f t="shared" si="17"/>
        <v/>
      </c>
      <c r="E19" s="201" t="str">
        <f t="shared" si="1"/>
        <v/>
      </c>
      <c r="F19" s="201" t="str">
        <f t="shared" si="2"/>
        <v/>
      </c>
      <c r="G19" s="201" t="str">
        <f t="shared" si="3"/>
        <v/>
      </c>
      <c r="H19" s="201" t="str">
        <f t="shared" si="4"/>
        <v/>
      </c>
      <c r="I19" s="60" t="str">
        <f t="shared" si="5"/>
        <v/>
      </c>
      <c r="J19" s="206"/>
      <c r="K19" s="173"/>
      <c r="L19" s="178"/>
      <c r="M19" s="173"/>
      <c r="N19" s="178"/>
    </row>
    <row r="20" spans="1:14" ht="15.75" customHeight="1">
      <c r="A20" s="204"/>
      <c r="B20" s="205"/>
      <c r="C20" s="201" t="str">
        <f t="shared" ref="C20:D20" si="18">IF(ISBLANK($J20),"",$J20)</f>
        <v/>
      </c>
      <c r="D20" s="201" t="str">
        <f t="shared" si="18"/>
        <v/>
      </c>
      <c r="E20" s="201" t="str">
        <f t="shared" si="1"/>
        <v/>
      </c>
      <c r="F20" s="201" t="str">
        <f t="shared" si="2"/>
        <v/>
      </c>
      <c r="G20" s="201" t="str">
        <f t="shared" si="3"/>
        <v/>
      </c>
      <c r="H20" s="201" t="str">
        <f t="shared" si="4"/>
        <v/>
      </c>
      <c r="I20" s="60" t="str">
        <f t="shared" si="5"/>
        <v/>
      </c>
      <c r="J20" s="206"/>
      <c r="K20" s="173"/>
      <c r="L20" s="178"/>
      <c r="M20" s="173"/>
      <c r="N20" s="178"/>
    </row>
    <row r="21" spans="1:14" ht="15.75" customHeight="1">
      <c r="A21" s="204"/>
      <c r="B21" s="205"/>
      <c r="C21" s="201" t="str">
        <f t="shared" ref="C21:D21" si="19">IF(ISBLANK($J21),"",$J21)</f>
        <v/>
      </c>
      <c r="D21" s="201" t="str">
        <f t="shared" si="19"/>
        <v/>
      </c>
      <c r="E21" s="201" t="str">
        <f t="shared" si="1"/>
        <v/>
      </c>
      <c r="F21" s="201" t="str">
        <f t="shared" si="2"/>
        <v/>
      </c>
      <c r="G21" s="201" t="str">
        <f t="shared" si="3"/>
        <v/>
      </c>
      <c r="H21" s="201" t="str">
        <f t="shared" si="4"/>
        <v/>
      </c>
      <c r="I21" s="60" t="str">
        <f t="shared" si="5"/>
        <v/>
      </c>
      <c r="J21" s="206"/>
      <c r="K21" s="173"/>
      <c r="L21" s="178"/>
      <c r="M21" s="173"/>
      <c r="N21" s="178"/>
    </row>
    <row r="22" spans="1:14" ht="15.75" customHeight="1">
      <c r="A22" s="204"/>
      <c r="B22" s="205"/>
      <c r="C22" s="201" t="str">
        <f t="shared" ref="C22:D22" si="20">IF(ISBLANK($J22),"",$J22)</f>
        <v/>
      </c>
      <c r="D22" s="201" t="str">
        <f t="shared" si="20"/>
        <v/>
      </c>
      <c r="E22" s="201" t="str">
        <f t="shared" si="1"/>
        <v/>
      </c>
      <c r="F22" s="201" t="str">
        <f t="shared" si="2"/>
        <v/>
      </c>
      <c r="G22" s="201" t="str">
        <f t="shared" si="3"/>
        <v/>
      </c>
      <c r="H22" s="201" t="str">
        <f t="shared" si="4"/>
        <v/>
      </c>
      <c r="I22" s="60" t="str">
        <f t="shared" si="5"/>
        <v/>
      </c>
      <c r="J22" s="206"/>
      <c r="K22" s="173"/>
      <c r="L22" s="178"/>
      <c r="M22" s="173"/>
      <c r="N22" s="178"/>
    </row>
    <row r="23" spans="1:14" ht="15.75" customHeight="1">
      <c r="A23" s="204"/>
      <c r="B23" s="205"/>
      <c r="C23" s="201" t="str">
        <f t="shared" ref="C23:D23" si="21">IF(ISBLANK($J23),"",$J23)</f>
        <v/>
      </c>
      <c r="D23" s="201" t="str">
        <f t="shared" si="21"/>
        <v/>
      </c>
      <c r="E23" s="201" t="str">
        <f t="shared" si="1"/>
        <v/>
      </c>
      <c r="F23" s="201" t="str">
        <f t="shared" si="2"/>
        <v/>
      </c>
      <c r="G23" s="201" t="str">
        <f t="shared" si="3"/>
        <v/>
      </c>
      <c r="H23" s="201" t="str">
        <f t="shared" si="4"/>
        <v/>
      </c>
      <c r="I23" s="60" t="str">
        <f t="shared" si="5"/>
        <v/>
      </c>
      <c r="J23" s="206"/>
      <c r="K23" s="173"/>
      <c r="L23" s="178"/>
      <c r="M23" s="173"/>
      <c r="N23" s="178"/>
    </row>
    <row r="24" spans="1:14" ht="15.75" customHeight="1">
      <c r="A24" s="204"/>
      <c r="B24" s="205"/>
      <c r="C24" s="201" t="str">
        <f t="shared" ref="C24:D24" si="22">IF(ISBLANK($J24),"",$J24)</f>
        <v/>
      </c>
      <c r="D24" s="201" t="str">
        <f t="shared" si="22"/>
        <v/>
      </c>
      <c r="E24" s="201" t="str">
        <f t="shared" si="1"/>
        <v/>
      </c>
      <c r="F24" s="201" t="str">
        <f t="shared" si="2"/>
        <v/>
      </c>
      <c r="G24" s="201" t="str">
        <f t="shared" si="3"/>
        <v/>
      </c>
      <c r="H24" s="201" t="str">
        <f t="shared" si="4"/>
        <v/>
      </c>
      <c r="I24" s="60" t="str">
        <f t="shared" si="5"/>
        <v/>
      </c>
      <c r="J24" s="206"/>
      <c r="K24" s="173"/>
      <c r="L24" s="178"/>
      <c r="M24" s="173"/>
      <c r="N24" s="178"/>
    </row>
    <row r="25" spans="1:14" ht="15.75" customHeight="1">
      <c r="A25" s="204"/>
      <c r="B25" s="205"/>
      <c r="C25" s="201" t="str">
        <f t="shared" ref="C25:D25" si="23">IF(ISBLANK($J25),"",$J25)</f>
        <v/>
      </c>
      <c r="D25" s="201" t="str">
        <f t="shared" si="23"/>
        <v/>
      </c>
      <c r="E25" s="201" t="str">
        <f t="shared" si="1"/>
        <v/>
      </c>
      <c r="F25" s="201" t="str">
        <f t="shared" si="2"/>
        <v/>
      </c>
      <c r="G25" s="201" t="str">
        <f t="shared" si="3"/>
        <v/>
      </c>
      <c r="H25" s="201" t="str">
        <f t="shared" si="4"/>
        <v/>
      </c>
      <c r="I25" s="60" t="str">
        <f t="shared" si="5"/>
        <v/>
      </c>
      <c r="J25" s="206"/>
      <c r="K25" s="173"/>
      <c r="L25" s="178"/>
      <c r="M25" s="173"/>
      <c r="N25" s="178"/>
    </row>
    <row r="26" spans="1:14" ht="15.75" customHeight="1">
      <c r="A26" s="204"/>
      <c r="B26" s="205"/>
      <c r="C26" s="201" t="str">
        <f t="shared" ref="C26:D26" si="24">IF(ISBLANK($J26),"",$J26)</f>
        <v/>
      </c>
      <c r="D26" s="201" t="str">
        <f t="shared" si="24"/>
        <v/>
      </c>
      <c r="E26" s="201" t="str">
        <f t="shared" si="1"/>
        <v/>
      </c>
      <c r="F26" s="201" t="str">
        <f t="shared" si="2"/>
        <v/>
      </c>
      <c r="G26" s="201" t="str">
        <f t="shared" si="3"/>
        <v/>
      </c>
      <c r="H26" s="201" t="str">
        <f t="shared" si="4"/>
        <v/>
      </c>
      <c r="I26" s="60" t="str">
        <f t="shared" si="5"/>
        <v/>
      </c>
      <c r="J26" s="206"/>
      <c r="K26" s="173"/>
      <c r="L26" s="178"/>
      <c r="M26" s="173"/>
      <c r="N26" s="178"/>
    </row>
    <row r="27" spans="1:14" ht="15.75" customHeight="1">
      <c r="A27" s="204"/>
      <c r="B27" s="205"/>
      <c r="C27" s="201" t="str">
        <f t="shared" ref="C27:D27" si="25">IF(ISBLANK($J27),"",$J27)</f>
        <v/>
      </c>
      <c r="D27" s="201" t="str">
        <f t="shared" si="25"/>
        <v/>
      </c>
      <c r="E27" s="201" t="str">
        <f t="shared" si="1"/>
        <v/>
      </c>
      <c r="F27" s="201" t="str">
        <f t="shared" si="2"/>
        <v/>
      </c>
      <c r="G27" s="201" t="str">
        <f t="shared" si="3"/>
        <v/>
      </c>
      <c r="H27" s="201" t="str">
        <f t="shared" si="4"/>
        <v/>
      </c>
      <c r="I27" s="60" t="str">
        <f t="shared" si="5"/>
        <v/>
      </c>
      <c r="J27" s="206"/>
      <c r="K27" s="173"/>
      <c r="L27" s="178"/>
      <c r="M27" s="173"/>
      <c r="N27" s="178"/>
    </row>
    <row r="28" spans="1:14" ht="15.75" customHeight="1">
      <c r="A28" s="204"/>
      <c r="B28" s="205"/>
      <c r="C28" s="201" t="str">
        <f t="shared" ref="C28:D28" si="26">IF(ISBLANK($J28),"",$J28)</f>
        <v/>
      </c>
      <c r="D28" s="201" t="str">
        <f t="shared" si="26"/>
        <v/>
      </c>
      <c r="E28" s="201" t="str">
        <f t="shared" si="1"/>
        <v/>
      </c>
      <c r="F28" s="201" t="str">
        <f t="shared" si="2"/>
        <v/>
      </c>
      <c r="G28" s="201" t="str">
        <f t="shared" si="3"/>
        <v/>
      </c>
      <c r="H28" s="201" t="str">
        <f t="shared" si="4"/>
        <v/>
      </c>
      <c r="I28" s="60" t="str">
        <f t="shared" si="5"/>
        <v/>
      </c>
      <c r="J28" s="206"/>
      <c r="K28" s="173"/>
      <c r="L28" s="178"/>
      <c r="M28" s="173"/>
      <c r="N28" s="178"/>
    </row>
    <row r="29" spans="1:14" ht="12.5">
      <c r="A29" s="204"/>
      <c r="B29" s="205"/>
      <c r="C29" s="201" t="str">
        <f t="shared" ref="C29:D29" si="27">IF(ISBLANK($J29),"",$J29)</f>
        <v/>
      </c>
      <c r="D29" s="201" t="str">
        <f t="shared" si="27"/>
        <v/>
      </c>
      <c r="E29" s="201" t="str">
        <f t="shared" si="1"/>
        <v/>
      </c>
      <c r="F29" s="201" t="str">
        <f t="shared" si="2"/>
        <v/>
      </c>
      <c r="G29" s="201" t="str">
        <f t="shared" si="3"/>
        <v/>
      </c>
      <c r="H29" s="201" t="str">
        <f t="shared" si="4"/>
        <v/>
      </c>
      <c r="I29" s="60" t="str">
        <f t="shared" si="5"/>
        <v/>
      </c>
      <c r="J29" s="206"/>
      <c r="K29" s="173"/>
      <c r="L29" s="178"/>
      <c r="M29" s="173"/>
      <c r="N29" s="178"/>
    </row>
    <row r="30" spans="1:14" ht="12.5">
      <c r="A30" s="204"/>
      <c r="B30" s="205"/>
      <c r="C30" s="201" t="str">
        <f t="shared" ref="C30:D30" si="28">IF(ISBLANK($J30),"",$J30)</f>
        <v/>
      </c>
      <c r="D30" s="201" t="str">
        <f t="shared" si="28"/>
        <v/>
      </c>
      <c r="E30" s="201" t="str">
        <f t="shared" si="1"/>
        <v/>
      </c>
      <c r="F30" s="201" t="str">
        <f t="shared" si="2"/>
        <v/>
      </c>
      <c r="G30" s="201" t="str">
        <f t="shared" si="3"/>
        <v/>
      </c>
      <c r="H30" s="201" t="str">
        <f t="shared" si="4"/>
        <v/>
      </c>
      <c r="I30" s="60" t="str">
        <f t="shared" si="5"/>
        <v/>
      </c>
      <c r="J30" s="206"/>
      <c r="K30" s="173"/>
      <c r="L30" s="178"/>
      <c r="M30" s="173"/>
      <c r="N30" s="178"/>
    </row>
    <row r="31" spans="1:14" ht="12.5">
      <c r="A31" s="204"/>
      <c r="B31" s="205"/>
      <c r="C31" s="201" t="str">
        <f t="shared" ref="C31:D31" si="29">IF(ISBLANK($J31),"",$J31)</f>
        <v/>
      </c>
      <c r="D31" s="201" t="str">
        <f t="shared" si="29"/>
        <v/>
      </c>
      <c r="E31" s="201" t="str">
        <f t="shared" si="1"/>
        <v/>
      </c>
      <c r="F31" s="201" t="str">
        <f t="shared" si="2"/>
        <v/>
      </c>
      <c r="G31" s="201" t="str">
        <f t="shared" si="3"/>
        <v/>
      </c>
      <c r="H31" s="201" t="str">
        <f t="shared" si="4"/>
        <v/>
      </c>
      <c r="I31" s="60" t="str">
        <f t="shared" si="5"/>
        <v/>
      </c>
      <c r="J31" s="206"/>
      <c r="K31" s="173"/>
      <c r="L31" s="178"/>
      <c r="M31" s="173"/>
      <c r="N31" s="178"/>
    </row>
    <row r="32" spans="1:14" ht="12.5">
      <c r="A32" s="204"/>
      <c r="B32" s="205"/>
      <c r="C32" s="201" t="str">
        <f t="shared" ref="C32:D32" si="30">IF(ISBLANK($J32),"",$J32)</f>
        <v/>
      </c>
      <c r="D32" s="201" t="str">
        <f t="shared" si="30"/>
        <v/>
      </c>
      <c r="E32" s="201" t="str">
        <f t="shared" si="1"/>
        <v/>
      </c>
      <c r="F32" s="201" t="str">
        <f t="shared" si="2"/>
        <v/>
      </c>
      <c r="G32" s="201" t="str">
        <f t="shared" si="3"/>
        <v/>
      </c>
      <c r="H32" s="201" t="str">
        <f t="shared" si="4"/>
        <v/>
      </c>
      <c r="I32" s="60" t="str">
        <f t="shared" si="5"/>
        <v/>
      </c>
      <c r="J32" s="206"/>
      <c r="K32" s="173"/>
      <c r="L32" s="178"/>
      <c r="M32" s="173"/>
      <c r="N32" s="178"/>
    </row>
    <row r="33" spans="1:14" ht="12.5">
      <c r="A33" s="204"/>
      <c r="B33" s="205"/>
      <c r="C33" s="201" t="str">
        <f t="shared" ref="C33:D33" si="31">IF(ISBLANK($J33),"",$J33)</f>
        <v/>
      </c>
      <c r="D33" s="201" t="str">
        <f t="shared" si="31"/>
        <v/>
      </c>
      <c r="E33" s="201" t="str">
        <f t="shared" si="1"/>
        <v/>
      </c>
      <c r="F33" s="201" t="str">
        <f t="shared" si="2"/>
        <v/>
      </c>
      <c r="G33" s="201" t="str">
        <f t="shared" si="3"/>
        <v/>
      </c>
      <c r="H33" s="201" t="str">
        <f t="shared" si="4"/>
        <v/>
      </c>
      <c r="I33" s="60" t="str">
        <f t="shared" si="5"/>
        <v/>
      </c>
      <c r="J33" s="206"/>
      <c r="K33" s="173"/>
      <c r="L33" s="178"/>
      <c r="M33" s="173"/>
      <c r="N33" s="178"/>
    </row>
    <row r="34" spans="1:14" ht="12.5">
      <c r="A34" s="204"/>
      <c r="B34" s="205"/>
      <c r="C34" s="201" t="str">
        <f t="shared" ref="C34:D34" si="32">IF(ISBLANK($J34),"",$J34)</f>
        <v/>
      </c>
      <c r="D34" s="201" t="str">
        <f t="shared" si="32"/>
        <v/>
      </c>
      <c r="E34" s="201" t="str">
        <f t="shared" si="1"/>
        <v/>
      </c>
      <c r="F34" s="201" t="str">
        <f t="shared" si="2"/>
        <v/>
      </c>
      <c r="G34" s="201" t="str">
        <f t="shared" si="3"/>
        <v/>
      </c>
      <c r="H34" s="201" t="str">
        <f t="shared" si="4"/>
        <v/>
      </c>
      <c r="I34" s="60" t="str">
        <f t="shared" si="5"/>
        <v/>
      </c>
      <c r="J34" s="206"/>
      <c r="K34" s="173"/>
      <c r="L34" s="178"/>
      <c r="M34" s="173"/>
      <c r="N34" s="178"/>
    </row>
    <row r="35" spans="1:14" ht="12.5">
      <c r="A35" s="204"/>
      <c r="B35" s="205"/>
      <c r="C35" s="201" t="str">
        <f t="shared" ref="C35:D35" si="33">IF(ISBLANK($J35),"",$J35)</f>
        <v/>
      </c>
      <c r="D35" s="201" t="str">
        <f t="shared" si="33"/>
        <v/>
      </c>
      <c r="E35" s="201" t="str">
        <f t="shared" si="1"/>
        <v/>
      </c>
      <c r="F35" s="201" t="str">
        <f t="shared" si="2"/>
        <v/>
      </c>
      <c r="G35" s="201" t="str">
        <f t="shared" si="3"/>
        <v/>
      </c>
      <c r="H35" s="201" t="str">
        <f t="shared" si="4"/>
        <v/>
      </c>
      <c r="I35" s="60" t="str">
        <f t="shared" si="5"/>
        <v/>
      </c>
      <c r="J35" s="206"/>
      <c r="K35" s="173"/>
      <c r="L35" s="178"/>
      <c r="M35" s="173"/>
      <c r="N35" s="178"/>
    </row>
    <row r="36" spans="1:14" ht="12.5">
      <c r="A36" s="204"/>
      <c r="B36" s="205"/>
      <c r="C36" s="201" t="str">
        <f t="shared" ref="C36:D36" si="34">IF(ISBLANK($J36),"",$J36)</f>
        <v/>
      </c>
      <c r="D36" s="201" t="str">
        <f t="shared" si="34"/>
        <v/>
      </c>
      <c r="E36" s="201" t="str">
        <f t="shared" si="1"/>
        <v/>
      </c>
      <c r="F36" s="201" t="str">
        <f t="shared" si="2"/>
        <v/>
      </c>
      <c r="G36" s="201" t="str">
        <f t="shared" si="3"/>
        <v/>
      </c>
      <c r="H36" s="201" t="str">
        <f t="shared" si="4"/>
        <v/>
      </c>
      <c r="I36" s="60" t="str">
        <f t="shared" si="5"/>
        <v/>
      </c>
      <c r="J36" s="206"/>
      <c r="K36" s="173"/>
      <c r="L36" s="178"/>
      <c r="M36" s="173"/>
      <c r="N36" s="178"/>
    </row>
    <row r="37" spans="1:14" ht="12.5">
      <c r="A37" s="204"/>
      <c r="B37" s="205"/>
      <c r="C37" s="201" t="str">
        <f t="shared" ref="C37:D37" si="35">IF(ISBLANK($J37),"",$J37)</f>
        <v/>
      </c>
      <c r="D37" s="201" t="str">
        <f t="shared" si="35"/>
        <v/>
      </c>
      <c r="E37" s="201" t="str">
        <f t="shared" si="1"/>
        <v/>
      </c>
      <c r="F37" s="201" t="str">
        <f t="shared" si="2"/>
        <v/>
      </c>
      <c r="G37" s="201" t="str">
        <f t="shared" si="3"/>
        <v/>
      </c>
      <c r="H37" s="201" t="str">
        <f t="shared" si="4"/>
        <v/>
      </c>
      <c r="I37" s="60" t="str">
        <f t="shared" si="5"/>
        <v/>
      </c>
      <c r="J37" s="206"/>
      <c r="K37" s="173"/>
      <c r="L37" s="178"/>
      <c r="M37" s="173"/>
      <c r="N37" s="178"/>
    </row>
    <row r="38" spans="1:14" ht="12.5">
      <c r="A38" s="204"/>
      <c r="B38" s="205"/>
      <c r="C38" s="201" t="str">
        <f t="shared" ref="C38:D38" si="36">IF(ISBLANK($J38),"",$J38)</f>
        <v/>
      </c>
      <c r="D38" s="201" t="str">
        <f t="shared" si="36"/>
        <v/>
      </c>
      <c r="E38" s="201" t="str">
        <f t="shared" si="1"/>
        <v/>
      </c>
      <c r="F38" s="201" t="str">
        <f t="shared" si="2"/>
        <v/>
      </c>
      <c r="G38" s="201" t="str">
        <f t="shared" si="3"/>
        <v/>
      </c>
      <c r="H38" s="201" t="str">
        <f t="shared" si="4"/>
        <v/>
      </c>
      <c r="I38" s="60" t="str">
        <f t="shared" si="5"/>
        <v/>
      </c>
      <c r="J38" s="206"/>
      <c r="K38" s="173"/>
      <c r="L38" s="178"/>
      <c r="M38" s="173"/>
      <c r="N38" s="178"/>
    </row>
    <row r="39" spans="1:14" ht="12.5">
      <c r="A39" s="204"/>
      <c r="B39" s="205"/>
      <c r="C39" s="201" t="str">
        <f t="shared" ref="C39:D39" si="37">IF(ISBLANK($J39),"",$J39)</f>
        <v/>
      </c>
      <c r="D39" s="201" t="str">
        <f t="shared" si="37"/>
        <v/>
      </c>
      <c r="E39" s="201" t="str">
        <f t="shared" si="1"/>
        <v/>
      </c>
      <c r="F39" s="201" t="str">
        <f t="shared" si="2"/>
        <v/>
      </c>
      <c r="G39" s="201" t="str">
        <f t="shared" si="3"/>
        <v/>
      </c>
      <c r="H39" s="201" t="str">
        <f t="shared" si="4"/>
        <v/>
      </c>
      <c r="I39" s="60" t="str">
        <f t="shared" si="5"/>
        <v/>
      </c>
      <c r="J39" s="206"/>
      <c r="K39" s="173"/>
      <c r="L39" s="178"/>
      <c r="M39" s="173"/>
      <c r="N39" s="178"/>
    </row>
    <row r="40" spans="1:14" ht="12.5">
      <c r="A40" s="204"/>
      <c r="B40" s="205"/>
      <c r="C40" s="201" t="str">
        <f t="shared" ref="C40:D40" si="38">IF(ISBLANK($J40),"",$J40)</f>
        <v/>
      </c>
      <c r="D40" s="201" t="str">
        <f t="shared" si="38"/>
        <v/>
      </c>
      <c r="E40" s="201" t="str">
        <f t="shared" si="1"/>
        <v/>
      </c>
      <c r="F40" s="201" t="str">
        <f t="shared" si="2"/>
        <v/>
      </c>
      <c r="G40" s="201" t="str">
        <f t="shared" si="3"/>
        <v/>
      </c>
      <c r="H40" s="201" t="str">
        <f t="shared" si="4"/>
        <v/>
      </c>
      <c r="I40" s="60" t="str">
        <f t="shared" si="5"/>
        <v/>
      </c>
      <c r="J40" s="206"/>
      <c r="K40" s="173"/>
      <c r="L40" s="178"/>
      <c r="M40" s="173"/>
      <c r="N40" s="178"/>
    </row>
    <row r="41" spans="1:14" ht="12.5">
      <c r="A41" s="204"/>
      <c r="B41" s="205"/>
      <c r="C41" s="201" t="str">
        <f t="shared" ref="C41:D41" si="39">IF(ISBLANK($J41),"",$J41)</f>
        <v/>
      </c>
      <c r="D41" s="201" t="str">
        <f t="shared" si="39"/>
        <v/>
      </c>
      <c r="E41" s="201" t="str">
        <f t="shared" si="1"/>
        <v/>
      </c>
      <c r="F41" s="201" t="str">
        <f t="shared" si="2"/>
        <v/>
      </c>
      <c r="G41" s="201" t="str">
        <f t="shared" si="3"/>
        <v/>
      </c>
      <c r="H41" s="201" t="str">
        <f t="shared" si="4"/>
        <v/>
      </c>
      <c r="I41" s="60" t="str">
        <f t="shared" si="5"/>
        <v/>
      </c>
      <c r="J41" s="206"/>
      <c r="K41" s="173"/>
      <c r="L41" s="178"/>
      <c r="M41" s="173"/>
      <c r="N41" s="178"/>
    </row>
    <row r="42" spans="1:14" ht="12.5">
      <c r="A42" s="204"/>
      <c r="B42" s="205"/>
      <c r="C42" s="201" t="str">
        <f t="shared" ref="C42:D42" si="40">IF(ISBLANK($J42),"",$J42)</f>
        <v/>
      </c>
      <c r="D42" s="201" t="str">
        <f t="shared" si="40"/>
        <v/>
      </c>
      <c r="E42" s="201" t="str">
        <f t="shared" si="1"/>
        <v/>
      </c>
      <c r="F42" s="201" t="str">
        <f t="shared" si="2"/>
        <v/>
      </c>
      <c r="G42" s="201" t="str">
        <f t="shared" si="3"/>
        <v/>
      </c>
      <c r="H42" s="201" t="str">
        <f t="shared" si="4"/>
        <v/>
      </c>
      <c r="I42" s="60" t="str">
        <f t="shared" si="5"/>
        <v/>
      </c>
      <c r="J42" s="206"/>
      <c r="K42" s="173"/>
      <c r="L42" s="178"/>
      <c r="M42" s="173"/>
      <c r="N42" s="178"/>
    </row>
    <row r="43" spans="1:14" ht="12.5">
      <c r="A43" s="204"/>
      <c r="B43" s="205"/>
      <c r="C43" s="201" t="str">
        <f t="shared" ref="C43:D43" si="41">IF(ISBLANK($J43),"",$J43)</f>
        <v/>
      </c>
      <c r="D43" s="201" t="str">
        <f t="shared" si="41"/>
        <v/>
      </c>
      <c r="E43" s="201" t="str">
        <f t="shared" si="1"/>
        <v/>
      </c>
      <c r="F43" s="201" t="str">
        <f t="shared" si="2"/>
        <v/>
      </c>
      <c r="G43" s="201" t="str">
        <f t="shared" si="3"/>
        <v/>
      </c>
      <c r="H43" s="201" t="str">
        <f t="shared" si="4"/>
        <v/>
      </c>
      <c r="I43" s="60" t="str">
        <f t="shared" si="5"/>
        <v/>
      </c>
      <c r="J43" s="206"/>
      <c r="K43" s="173"/>
      <c r="L43" s="178"/>
      <c r="M43" s="173"/>
      <c r="N43" s="178"/>
    </row>
    <row r="44" spans="1:14" ht="12.5">
      <c r="A44" s="204"/>
      <c r="B44" s="205"/>
      <c r="C44" s="201" t="str">
        <f t="shared" ref="C44:D44" si="42">IF(ISBLANK($J44),"",$J44)</f>
        <v/>
      </c>
      <c r="D44" s="201" t="str">
        <f t="shared" si="42"/>
        <v/>
      </c>
      <c r="E44" s="201" t="str">
        <f t="shared" si="1"/>
        <v/>
      </c>
      <c r="F44" s="201" t="str">
        <f t="shared" si="2"/>
        <v/>
      </c>
      <c r="G44" s="201" t="str">
        <f t="shared" si="3"/>
        <v/>
      </c>
      <c r="H44" s="201" t="str">
        <f t="shared" si="4"/>
        <v/>
      </c>
      <c r="I44" s="60" t="str">
        <f t="shared" si="5"/>
        <v/>
      </c>
      <c r="J44" s="206"/>
      <c r="K44" s="173"/>
      <c r="L44" s="178"/>
      <c r="M44" s="173"/>
      <c r="N44" s="178"/>
    </row>
    <row r="45" spans="1:14" ht="12.5">
      <c r="A45" s="204"/>
      <c r="B45" s="205"/>
      <c r="C45" s="201" t="str">
        <f t="shared" ref="C45:D45" si="43">IF(ISBLANK($J45),"",$J45)</f>
        <v/>
      </c>
      <c r="D45" s="201" t="str">
        <f t="shared" si="43"/>
        <v/>
      </c>
      <c r="E45" s="201" t="str">
        <f t="shared" si="1"/>
        <v/>
      </c>
      <c r="F45" s="201" t="str">
        <f t="shared" si="2"/>
        <v/>
      </c>
      <c r="G45" s="201" t="str">
        <f t="shared" si="3"/>
        <v/>
      </c>
      <c r="H45" s="201" t="str">
        <f t="shared" si="4"/>
        <v/>
      </c>
      <c r="I45" s="60" t="str">
        <f t="shared" si="5"/>
        <v/>
      </c>
      <c r="J45" s="206"/>
      <c r="K45" s="173"/>
      <c r="L45" s="178"/>
      <c r="M45" s="173"/>
      <c r="N45" s="178"/>
    </row>
    <row r="46" spans="1:14" ht="12.5">
      <c r="A46" s="204"/>
      <c r="B46" s="205"/>
      <c r="C46" s="201" t="str">
        <f t="shared" ref="C46:D46" si="44">IF(ISBLANK($J46),"",$J46)</f>
        <v/>
      </c>
      <c r="D46" s="201" t="str">
        <f t="shared" si="44"/>
        <v/>
      </c>
      <c r="E46" s="201" t="str">
        <f t="shared" si="1"/>
        <v/>
      </c>
      <c r="F46" s="201" t="str">
        <f t="shared" si="2"/>
        <v/>
      </c>
      <c r="G46" s="201" t="str">
        <f t="shared" si="3"/>
        <v/>
      </c>
      <c r="H46" s="201" t="str">
        <f t="shared" si="4"/>
        <v/>
      </c>
      <c r="I46" s="60" t="str">
        <f t="shared" si="5"/>
        <v/>
      </c>
      <c r="J46" s="206"/>
      <c r="K46" s="173"/>
      <c r="L46" s="178"/>
      <c r="M46" s="173"/>
      <c r="N46" s="178"/>
    </row>
    <row r="47" spans="1:14" ht="12.5">
      <c r="A47" s="204"/>
      <c r="B47" s="205"/>
      <c r="C47" s="201" t="str">
        <f t="shared" ref="C47:D47" si="45">IF(ISBLANK($J47),"",$J47)</f>
        <v/>
      </c>
      <c r="D47" s="201" t="str">
        <f t="shared" si="45"/>
        <v/>
      </c>
      <c r="E47" s="201" t="str">
        <f t="shared" si="1"/>
        <v/>
      </c>
      <c r="F47" s="201" t="str">
        <f t="shared" si="2"/>
        <v/>
      </c>
      <c r="G47" s="201" t="str">
        <f t="shared" si="3"/>
        <v/>
      </c>
      <c r="H47" s="201" t="str">
        <f t="shared" si="4"/>
        <v/>
      </c>
      <c r="I47" s="60" t="str">
        <f t="shared" si="5"/>
        <v/>
      </c>
      <c r="J47" s="206"/>
      <c r="K47" s="173"/>
      <c r="L47" s="178"/>
      <c r="M47" s="173"/>
      <c r="N47" s="178"/>
    </row>
    <row r="48" spans="1:14" ht="12.5">
      <c r="A48" s="204"/>
      <c r="B48" s="205"/>
      <c r="C48" s="201" t="str">
        <f t="shared" ref="C48:D48" si="46">IF(ISBLANK($J48),"",$J48)</f>
        <v/>
      </c>
      <c r="D48" s="201" t="str">
        <f t="shared" si="46"/>
        <v/>
      </c>
      <c r="E48" s="201" t="str">
        <f t="shared" si="1"/>
        <v/>
      </c>
      <c r="F48" s="201" t="str">
        <f t="shared" si="2"/>
        <v/>
      </c>
      <c r="G48" s="201" t="str">
        <f t="shared" si="3"/>
        <v/>
      </c>
      <c r="H48" s="201" t="str">
        <f t="shared" si="4"/>
        <v/>
      </c>
      <c r="I48" s="60" t="str">
        <f t="shared" si="5"/>
        <v/>
      </c>
      <c r="J48" s="206"/>
      <c r="K48" s="173"/>
      <c r="L48" s="178"/>
      <c r="M48" s="173"/>
      <c r="N48" s="178"/>
    </row>
    <row r="49" spans="1:14" ht="12.5">
      <c r="A49" s="204"/>
      <c r="B49" s="205"/>
      <c r="C49" s="201" t="str">
        <f t="shared" ref="C49:D49" si="47">IF(ISBLANK($J49),"",$J49)</f>
        <v/>
      </c>
      <c r="D49" s="201" t="str">
        <f t="shared" si="47"/>
        <v/>
      </c>
      <c r="E49" s="201" t="str">
        <f t="shared" si="1"/>
        <v/>
      </c>
      <c r="F49" s="201" t="str">
        <f t="shared" si="2"/>
        <v/>
      </c>
      <c r="G49" s="201" t="str">
        <f t="shared" si="3"/>
        <v/>
      </c>
      <c r="H49" s="201" t="str">
        <f t="shared" si="4"/>
        <v/>
      </c>
      <c r="I49" s="60" t="str">
        <f t="shared" si="5"/>
        <v/>
      </c>
      <c r="J49" s="206"/>
      <c r="K49" s="173"/>
      <c r="L49" s="178"/>
      <c r="M49" s="173"/>
      <c r="N49" s="178"/>
    </row>
    <row r="50" spans="1:14" ht="12.5">
      <c r="A50" s="204"/>
      <c r="B50" s="205"/>
      <c r="C50" s="201" t="str">
        <f t="shared" ref="C50:D50" si="48">IF(ISBLANK($J50),"",$J50)</f>
        <v/>
      </c>
      <c r="D50" s="201" t="str">
        <f t="shared" si="48"/>
        <v/>
      </c>
      <c r="E50" s="201" t="str">
        <f t="shared" si="1"/>
        <v/>
      </c>
      <c r="F50" s="201" t="str">
        <f t="shared" si="2"/>
        <v/>
      </c>
      <c r="G50" s="201" t="str">
        <f t="shared" si="3"/>
        <v/>
      </c>
      <c r="H50" s="201" t="str">
        <f t="shared" si="4"/>
        <v/>
      </c>
      <c r="I50" s="60" t="str">
        <f t="shared" si="5"/>
        <v/>
      </c>
      <c r="J50" s="206"/>
      <c r="K50" s="173"/>
      <c r="L50" s="178"/>
      <c r="M50" s="173"/>
      <c r="N50" s="178"/>
    </row>
    <row r="51" spans="1:14" ht="12.5">
      <c r="A51" s="204"/>
      <c r="B51" s="205"/>
      <c r="C51" s="201" t="str">
        <f t="shared" ref="C51:D51" si="49">IF(ISBLANK($J51),"",$J51)</f>
        <v/>
      </c>
      <c r="D51" s="201" t="str">
        <f t="shared" si="49"/>
        <v/>
      </c>
      <c r="E51" s="201" t="str">
        <f t="shared" si="1"/>
        <v/>
      </c>
      <c r="F51" s="201" t="str">
        <f t="shared" si="2"/>
        <v/>
      </c>
      <c r="G51" s="201" t="str">
        <f t="shared" si="3"/>
        <v/>
      </c>
      <c r="H51" s="201" t="str">
        <f t="shared" si="4"/>
        <v/>
      </c>
      <c r="I51" s="60" t="str">
        <f t="shared" si="5"/>
        <v/>
      </c>
      <c r="J51" s="206"/>
      <c r="K51" s="173"/>
      <c r="L51" s="178"/>
      <c r="M51" s="173"/>
      <c r="N51" s="178"/>
    </row>
    <row r="52" spans="1:14" ht="12.5">
      <c r="A52" s="204"/>
      <c r="B52" s="205"/>
      <c r="C52" s="201" t="str">
        <f t="shared" ref="C52:D52" si="50">IF(ISBLANK($J52),"",$J52)</f>
        <v/>
      </c>
      <c r="D52" s="201" t="str">
        <f t="shared" si="50"/>
        <v/>
      </c>
      <c r="E52" s="201" t="str">
        <f t="shared" si="1"/>
        <v/>
      </c>
      <c r="F52" s="201" t="str">
        <f t="shared" si="2"/>
        <v/>
      </c>
      <c r="G52" s="201" t="str">
        <f t="shared" si="3"/>
        <v/>
      </c>
      <c r="H52" s="201" t="str">
        <f t="shared" si="4"/>
        <v/>
      </c>
      <c r="I52" s="60" t="str">
        <f t="shared" si="5"/>
        <v/>
      </c>
      <c r="J52" s="206"/>
      <c r="K52" s="173"/>
      <c r="L52" s="178"/>
      <c r="M52" s="173"/>
      <c r="N52" s="178"/>
    </row>
    <row r="53" spans="1:14" ht="12.5">
      <c r="A53" s="204"/>
      <c r="B53" s="205"/>
      <c r="C53" s="201" t="str">
        <f t="shared" ref="C53:D53" si="51">IF(ISBLANK($J53),"",$J53)</f>
        <v/>
      </c>
      <c r="D53" s="201" t="str">
        <f t="shared" si="51"/>
        <v/>
      </c>
      <c r="E53" s="201" t="str">
        <f t="shared" si="1"/>
        <v/>
      </c>
      <c r="F53" s="201" t="str">
        <f t="shared" si="2"/>
        <v/>
      </c>
      <c r="G53" s="201" t="str">
        <f t="shared" si="3"/>
        <v/>
      </c>
      <c r="H53" s="201" t="str">
        <f t="shared" si="4"/>
        <v/>
      </c>
      <c r="I53" s="60" t="str">
        <f t="shared" si="5"/>
        <v/>
      </c>
      <c r="J53" s="206"/>
      <c r="K53" s="173"/>
      <c r="L53" s="178"/>
      <c r="M53" s="173"/>
      <c r="N53" s="178"/>
    </row>
    <row r="54" spans="1:14" ht="12.5">
      <c r="A54" s="204"/>
      <c r="B54" s="205"/>
      <c r="C54" s="201" t="str">
        <f t="shared" ref="C54:D54" si="52">IF(ISBLANK($J54),"",$J54)</f>
        <v/>
      </c>
      <c r="D54" s="201" t="str">
        <f t="shared" si="52"/>
        <v/>
      </c>
      <c r="E54" s="201" t="str">
        <f t="shared" si="1"/>
        <v/>
      </c>
      <c r="F54" s="201" t="str">
        <f t="shared" si="2"/>
        <v/>
      </c>
      <c r="G54" s="201" t="str">
        <f t="shared" si="3"/>
        <v/>
      </c>
      <c r="H54" s="201" t="str">
        <f t="shared" si="4"/>
        <v/>
      </c>
      <c r="I54" s="60" t="str">
        <f t="shared" si="5"/>
        <v/>
      </c>
      <c r="J54" s="206"/>
      <c r="K54" s="173"/>
      <c r="L54" s="178"/>
      <c r="M54" s="173"/>
      <c r="N54" s="178"/>
    </row>
    <row r="55" spans="1:14" ht="12.5">
      <c r="A55" s="204"/>
      <c r="B55" s="205"/>
      <c r="C55" s="201" t="str">
        <f t="shared" ref="C55:D55" si="53">IF(ISBLANK($J55),"",$J55)</f>
        <v/>
      </c>
      <c r="D55" s="201" t="str">
        <f t="shared" si="53"/>
        <v/>
      </c>
      <c r="E55" s="201" t="str">
        <f t="shared" si="1"/>
        <v/>
      </c>
      <c r="F55" s="201" t="str">
        <f t="shared" si="2"/>
        <v/>
      </c>
      <c r="G55" s="201" t="str">
        <f t="shared" si="3"/>
        <v/>
      </c>
      <c r="H55" s="201" t="str">
        <f t="shared" si="4"/>
        <v/>
      </c>
      <c r="I55" s="60" t="str">
        <f t="shared" si="5"/>
        <v/>
      </c>
      <c r="J55" s="206"/>
      <c r="K55" s="173"/>
      <c r="L55" s="178"/>
      <c r="M55" s="173"/>
      <c r="N55" s="178"/>
    </row>
    <row r="56" spans="1:14" ht="12.5">
      <c r="A56" s="204"/>
      <c r="B56" s="205"/>
      <c r="C56" s="201" t="str">
        <f t="shared" ref="C56:D56" si="54">IF(ISBLANK($J56),"",$J56)</f>
        <v/>
      </c>
      <c r="D56" s="201" t="str">
        <f t="shared" si="54"/>
        <v/>
      </c>
      <c r="E56" s="201" t="str">
        <f t="shared" si="1"/>
        <v/>
      </c>
      <c r="F56" s="201" t="str">
        <f t="shared" si="2"/>
        <v/>
      </c>
      <c r="G56" s="201" t="str">
        <f t="shared" si="3"/>
        <v/>
      </c>
      <c r="H56" s="201" t="str">
        <f t="shared" si="4"/>
        <v/>
      </c>
      <c r="I56" s="60" t="str">
        <f t="shared" si="5"/>
        <v/>
      </c>
      <c r="J56" s="206"/>
      <c r="K56" s="173"/>
      <c r="L56" s="178"/>
      <c r="M56" s="173"/>
      <c r="N56" s="178"/>
    </row>
    <row r="57" spans="1:14" ht="12.5">
      <c r="A57" s="204"/>
      <c r="B57" s="205"/>
      <c r="C57" s="201" t="str">
        <f t="shared" ref="C57:D57" si="55">IF(ISBLANK($J57),"",$J57)</f>
        <v/>
      </c>
      <c r="D57" s="201" t="str">
        <f t="shared" si="55"/>
        <v/>
      </c>
      <c r="E57" s="201" t="str">
        <f t="shared" si="1"/>
        <v/>
      </c>
      <c r="F57" s="201" t="str">
        <f t="shared" si="2"/>
        <v/>
      </c>
      <c r="G57" s="201" t="str">
        <f t="shared" si="3"/>
        <v/>
      </c>
      <c r="H57" s="201" t="str">
        <f t="shared" si="4"/>
        <v/>
      </c>
      <c r="I57" s="60" t="str">
        <f t="shared" si="5"/>
        <v/>
      </c>
      <c r="J57" s="206"/>
      <c r="K57" s="173"/>
      <c r="L57" s="178"/>
      <c r="M57" s="173"/>
      <c r="N57" s="178"/>
    </row>
    <row r="58" spans="1:14" ht="12.5">
      <c r="A58" s="204"/>
      <c r="B58" s="205"/>
      <c r="C58" s="201" t="str">
        <f t="shared" ref="C58:D58" si="56">IF(ISBLANK($J58),"",$J58)</f>
        <v/>
      </c>
      <c r="D58" s="201" t="str">
        <f t="shared" si="56"/>
        <v/>
      </c>
      <c r="E58" s="201" t="str">
        <f t="shared" si="1"/>
        <v/>
      </c>
      <c r="F58" s="201" t="str">
        <f t="shared" si="2"/>
        <v/>
      </c>
      <c r="G58" s="201" t="str">
        <f t="shared" si="3"/>
        <v/>
      </c>
      <c r="H58" s="201" t="str">
        <f t="shared" si="4"/>
        <v/>
      </c>
      <c r="I58" s="60" t="str">
        <f t="shared" si="5"/>
        <v/>
      </c>
      <c r="J58" s="206"/>
      <c r="K58" s="173"/>
      <c r="L58" s="178"/>
      <c r="M58" s="173"/>
      <c r="N58" s="178"/>
    </row>
    <row r="59" spans="1:14" ht="12.5">
      <c r="A59" s="204"/>
      <c r="B59" s="205"/>
      <c r="C59" s="201" t="str">
        <f t="shared" ref="C59:D59" si="57">IF(ISBLANK($J59),"",$J59)</f>
        <v/>
      </c>
      <c r="D59" s="201" t="str">
        <f t="shared" si="57"/>
        <v/>
      </c>
      <c r="E59" s="201" t="str">
        <f t="shared" si="1"/>
        <v/>
      </c>
      <c r="F59" s="201" t="str">
        <f t="shared" si="2"/>
        <v/>
      </c>
      <c r="G59" s="201" t="str">
        <f t="shared" si="3"/>
        <v/>
      </c>
      <c r="H59" s="201" t="str">
        <f t="shared" si="4"/>
        <v/>
      </c>
      <c r="I59" s="60" t="str">
        <f t="shared" si="5"/>
        <v/>
      </c>
      <c r="J59" s="206"/>
      <c r="K59" s="173"/>
      <c r="L59" s="178"/>
      <c r="M59" s="173"/>
      <c r="N59" s="178"/>
    </row>
    <row r="60" spans="1:14" ht="12.5">
      <c r="A60" s="204"/>
      <c r="B60" s="205"/>
      <c r="C60" s="201" t="str">
        <f t="shared" ref="C60:D60" si="58">IF(ISBLANK($J60),"",$J60)</f>
        <v/>
      </c>
      <c r="D60" s="201" t="str">
        <f t="shared" si="58"/>
        <v/>
      </c>
      <c r="E60" s="201" t="str">
        <f t="shared" si="1"/>
        <v/>
      </c>
      <c r="F60" s="201" t="str">
        <f t="shared" si="2"/>
        <v/>
      </c>
      <c r="G60" s="201" t="str">
        <f t="shared" si="3"/>
        <v/>
      </c>
      <c r="H60" s="201" t="str">
        <f t="shared" si="4"/>
        <v/>
      </c>
      <c r="I60" s="60" t="str">
        <f t="shared" si="5"/>
        <v/>
      </c>
      <c r="J60" s="206"/>
      <c r="K60" s="173"/>
      <c r="L60" s="178"/>
      <c r="M60" s="173"/>
      <c r="N60" s="178"/>
    </row>
    <row r="61" spans="1:14" ht="12.5">
      <c r="A61" s="204"/>
      <c r="B61" s="205"/>
      <c r="C61" s="201" t="str">
        <f t="shared" ref="C61:D61" si="59">IF(ISBLANK($J61),"",$J61)</f>
        <v/>
      </c>
      <c r="D61" s="201" t="str">
        <f t="shared" si="59"/>
        <v/>
      </c>
      <c r="E61" s="201" t="str">
        <f t="shared" si="1"/>
        <v/>
      </c>
      <c r="F61" s="201" t="str">
        <f t="shared" si="2"/>
        <v/>
      </c>
      <c r="G61" s="201" t="str">
        <f t="shared" si="3"/>
        <v/>
      </c>
      <c r="H61" s="201" t="str">
        <f t="shared" si="4"/>
        <v/>
      </c>
      <c r="I61" s="60" t="str">
        <f t="shared" si="5"/>
        <v/>
      </c>
      <c r="J61" s="206"/>
      <c r="K61" s="173"/>
      <c r="L61" s="178"/>
      <c r="M61" s="173"/>
      <c r="N61" s="178"/>
    </row>
    <row r="62" spans="1:14" ht="12.5">
      <c r="A62" s="204"/>
      <c r="B62" s="205"/>
      <c r="C62" s="201" t="str">
        <f t="shared" ref="C62:D62" si="60">IF(ISBLANK($J62),"",$J62)</f>
        <v/>
      </c>
      <c r="D62" s="201" t="str">
        <f t="shared" si="60"/>
        <v/>
      </c>
      <c r="E62" s="201" t="str">
        <f t="shared" si="1"/>
        <v/>
      </c>
      <c r="F62" s="201" t="str">
        <f t="shared" si="2"/>
        <v/>
      </c>
      <c r="G62" s="201" t="str">
        <f t="shared" si="3"/>
        <v/>
      </c>
      <c r="H62" s="201" t="str">
        <f t="shared" si="4"/>
        <v/>
      </c>
      <c r="I62" s="60" t="str">
        <f t="shared" si="5"/>
        <v/>
      </c>
      <c r="J62" s="206"/>
      <c r="K62" s="173"/>
      <c r="L62" s="178"/>
      <c r="M62" s="173"/>
      <c r="N62" s="178"/>
    </row>
    <row r="63" spans="1:14" ht="12.5">
      <c r="A63" s="204"/>
      <c r="B63" s="205"/>
      <c r="C63" s="201" t="str">
        <f t="shared" ref="C63:D63" si="61">IF(ISBLANK($J63),"",$J63)</f>
        <v/>
      </c>
      <c r="D63" s="201" t="str">
        <f t="shared" si="61"/>
        <v/>
      </c>
      <c r="E63" s="201" t="str">
        <f t="shared" si="1"/>
        <v/>
      </c>
      <c r="F63" s="201" t="str">
        <f t="shared" si="2"/>
        <v/>
      </c>
      <c r="G63" s="201" t="str">
        <f t="shared" si="3"/>
        <v/>
      </c>
      <c r="H63" s="201" t="str">
        <f t="shared" si="4"/>
        <v/>
      </c>
      <c r="I63" s="60" t="str">
        <f t="shared" si="5"/>
        <v/>
      </c>
      <c r="J63" s="206"/>
      <c r="K63" s="173"/>
      <c r="L63" s="178"/>
      <c r="M63" s="173"/>
      <c r="N63" s="178"/>
    </row>
    <row r="64" spans="1:14" ht="12.5">
      <c r="A64" s="204"/>
      <c r="B64" s="205"/>
      <c r="C64" s="201" t="str">
        <f t="shared" ref="C64:D64" si="62">IF(ISBLANK($J64),"",$J64)</f>
        <v/>
      </c>
      <c r="D64" s="201" t="str">
        <f t="shared" si="62"/>
        <v/>
      </c>
      <c r="E64" s="201" t="str">
        <f t="shared" si="1"/>
        <v/>
      </c>
      <c r="F64" s="201" t="str">
        <f t="shared" si="2"/>
        <v/>
      </c>
      <c r="G64" s="201" t="str">
        <f t="shared" si="3"/>
        <v/>
      </c>
      <c r="H64" s="201" t="str">
        <f t="shared" si="4"/>
        <v/>
      </c>
      <c r="I64" s="60" t="str">
        <f t="shared" si="5"/>
        <v/>
      </c>
      <c r="J64" s="206"/>
      <c r="K64" s="173"/>
      <c r="L64" s="178"/>
      <c r="M64" s="173"/>
      <c r="N64" s="178"/>
    </row>
    <row r="65" spans="1:14" ht="12.5">
      <c r="A65" s="204"/>
      <c r="B65" s="205"/>
      <c r="C65" s="201" t="str">
        <f t="shared" ref="C65:D65" si="63">IF(ISBLANK($J65),"",$J65)</f>
        <v/>
      </c>
      <c r="D65" s="201" t="str">
        <f t="shared" si="63"/>
        <v/>
      </c>
      <c r="E65" s="201" t="str">
        <f t="shared" si="1"/>
        <v/>
      </c>
      <c r="F65" s="201" t="str">
        <f t="shared" si="2"/>
        <v/>
      </c>
      <c r="G65" s="201" t="str">
        <f t="shared" si="3"/>
        <v/>
      </c>
      <c r="H65" s="201" t="str">
        <f t="shared" si="4"/>
        <v/>
      </c>
      <c r="I65" s="60" t="str">
        <f t="shared" si="5"/>
        <v/>
      </c>
      <c r="J65" s="206"/>
      <c r="K65" s="173"/>
      <c r="L65" s="178"/>
      <c r="M65" s="173"/>
      <c r="N65" s="178"/>
    </row>
    <row r="66" spans="1:14" ht="12.5">
      <c r="A66" s="204"/>
      <c r="B66" s="205"/>
      <c r="C66" s="201" t="str">
        <f t="shared" ref="C66:D66" si="64">IF(ISBLANK($J66),"",$J66)</f>
        <v/>
      </c>
      <c r="D66" s="201" t="str">
        <f t="shared" si="64"/>
        <v/>
      </c>
      <c r="E66" s="201" t="str">
        <f t="shared" si="1"/>
        <v/>
      </c>
      <c r="F66" s="201" t="str">
        <f t="shared" si="2"/>
        <v/>
      </c>
      <c r="G66" s="201" t="str">
        <f t="shared" si="3"/>
        <v/>
      </c>
      <c r="H66" s="201" t="str">
        <f t="shared" si="4"/>
        <v/>
      </c>
      <c r="I66" s="60" t="str">
        <f t="shared" si="5"/>
        <v/>
      </c>
      <c r="J66" s="206"/>
      <c r="K66" s="173"/>
      <c r="L66" s="178"/>
      <c r="M66" s="173"/>
      <c r="N66" s="178"/>
    </row>
    <row r="67" spans="1:14" ht="12.5">
      <c r="A67" s="204"/>
      <c r="B67" s="205"/>
      <c r="C67" s="201" t="str">
        <f t="shared" ref="C67:D67" si="65">IF(ISBLANK($J67),"",$J67)</f>
        <v/>
      </c>
      <c r="D67" s="201" t="str">
        <f t="shared" si="65"/>
        <v/>
      </c>
      <c r="E67" s="201" t="str">
        <f t="shared" si="1"/>
        <v/>
      </c>
      <c r="F67" s="201" t="str">
        <f t="shared" si="2"/>
        <v/>
      </c>
      <c r="G67" s="201" t="str">
        <f t="shared" si="3"/>
        <v/>
      </c>
      <c r="H67" s="201" t="str">
        <f t="shared" si="4"/>
        <v/>
      </c>
      <c r="I67" s="60" t="str">
        <f t="shared" si="5"/>
        <v/>
      </c>
      <c r="J67" s="206"/>
      <c r="K67" s="173"/>
      <c r="L67" s="178"/>
      <c r="M67" s="173"/>
      <c r="N67" s="178"/>
    </row>
    <row r="68" spans="1:14" ht="12.5">
      <c r="A68" s="204"/>
      <c r="B68" s="205"/>
      <c r="C68" s="201" t="str">
        <f t="shared" ref="C68:D68" si="66">IF(ISBLANK($J68),"",$J68)</f>
        <v/>
      </c>
      <c r="D68" s="201" t="str">
        <f t="shared" si="66"/>
        <v/>
      </c>
      <c r="E68" s="201" t="str">
        <f t="shared" si="1"/>
        <v/>
      </c>
      <c r="F68" s="201" t="str">
        <f t="shared" si="2"/>
        <v/>
      </c>
      <c r="G68" s="201" t="str">
        <f t="shared" si="3"/>
        <v/>
      </c>
      <c r="H68" s="201" t="str">
        <f t="shared" si="4"/>
        <v/>
      </c>
      <c r="I68" s="60" t="str">
        <f t="shared" si="5"/>
        <v/>
      </c>
      <c r="J68" s="206"/>
      <c r="K68" s="173"/>
      <c r="L68" s="178"/>
      <c r="M68" s="173"/>
      <c r="N68" s="178"/>
    </row>
    <row r="69" spans="1:14" ht="12.5">
      <c r="A69" s="204"/>
      <c r="B69" s="205"/>
      <c r="C69" s="201" t="str">
        <f t="shared" ref="C69:D69" si="67">IF(ISBLANK($J69),"",$J69)</f>
        <v/>
      </c>
      <c r="D69" s="201" t="str">
        <f t="shared" si="67"/>
        <v/>
      </c>
      <c r="E69" s="201" t="str">
        <f t="shared" si="1"/>
        <v/>
      </c>
      <c r="F69" s="201" t="str">
        <f t="shared" si="2"/>
        <v/>
      </c>
      <c r="G69" s="201" t="str">
        <f t="shared" si="3"/>
        <v/>
      </c>
      <c r="H69" s="201" t="str">
        <f t="shared" si="4"/>
        <v/>
      </c>
      <c r="I69" s="60" t="str">
        <f t="shared" si="5"/>
        <v/>
      </c>
      <c r="J69" s="206"/>
      <c r="K69" s="173"/>
      <c r="L69" s="178"/>
      <c r="M69" s="173"/>
      <c r="N69" s="178"/>
    </row>
    <row r="70" spans="1:14" ht="12.5">
      <c r="A70" s="204"/>
      <c r="B70" s="205"/>
      <c r="C70" s="201" t="str">
        <f t="shared" ref="C70:D70" si="68">IF(ISBLANK($J70),"",$J70)</f>
        <v/>
      </c>
      <c r="D70" s="201" t="str">
        <f t="shared" si="68"/>
        <v/>
      </c>
      <c r="E70" s="201" t="str">
        <f t="shared" si="1"/>
        <v/>
      </c>
      <c r="F70" s="201" t="str">
        <f t="shared" si="2"/>
        <v/>
      </c>
      <c r="G70" s="201" t="str">
        <f t="shared" si="3"/>
        <v/>
      </c>
      <c r="H70" s="201" t="str">
        <f t="shared" si="4"/>
        <v/>
      </c>
      <c r="I70" s="60" t="str">
        <f t="shared" si="5"/>
        <v/>
      </c>
      <c r="J70" s="206"/>
      <c r="K70" s="173"/>
      <c r="L70" s="178"/>
      <c r="M70" s="173"/>
      <c r="N70" s="178"/>
    </row>
    <row r="71" spans="1:14" ht="12.5">
      <c r="A71" s="204"/>
      <c r="B71" s="205"/>
      <c r="C71" s="201" t="str">
        <f t="shared" ref="C71:D71" si="69">IF(ISBLANK($J71),"",$J71)</f>
        <v/>
      </c>
      <c r="D71" s="201" t="str">
        <f t="shared" si="69"/>
        <v/>
      </c>
      <c r="E71" s="201" t="str">
        <f t="shared" ref="E71:E134" si="70">IF(NOT(ISBLANK($N71)),CONCATENATE(supplierOrganizationIdentifierScheme,"-",$N71),IF(NOT(ISBLANK($L71)),CONCATENATE("tenderer-",ROW()-7),""))</f>
        <v/>
      </c>
      <c r="F71" s="201" t="str">
        <f t="shared" si="2"/>
        <v/>
      </c>
      <c r="G71" s="201" t="str">
        <f t="shared" si="3"/>
        <v/>
      </c>
      <c r="H71" s="201" t="str">
        <f t="shared" si="4"/>
        <v/>
      </c>
      <c r="I71" s="60" t="str">
        <f t="shared" ref="I71:I134" si="71">IF(NOT(ISBLANK($N71)),supplierOrganizationIdentifierScheme,"")</f>
        <v/>
      </c>
      <c r="J71" s="206"/>
      <c r="K71" s="173"/>
      <c r="L71" s="178"/>
      <c r="M71" s="173"/>
      <c r="N71" s="178"/>
    </row>
    <row r="72" spans="1:14" ht="12.5">
      <c r="A72" s="204"/>
      <c r="B72" s="205"/>
      <c r="C72" s="201" t="str">
        <f t="shared" ref="C72:D72" si="72">IF(ISBLANK($J72),"",$J72)</f>
        <v/>
      </c>
      <c r="D72" s="201" t="str">
        <f t="shared" si="72"/>
        <v/>
      </c>
      <c r="E72" s="201" t="str">
        <f t="shared" si="70"/>
        <v/>
      </c>
      <c r="F72" s="201" t="str">
        <f t="shared" si="2"/>
        <v/>
      </c>
      <c r="G72" s="201" t="str">
        <f t="shared" si="3"/>
        <v/>
      </c>
      <c r="H72" s="201" t="str">
        <f t="shared" si="4"/>
        <v/>
      </c>
      <c r="I72" s="60" t="str">
        <f t="shared" si="71"/>
        <v/>
      </c>
      <c r="J72" s="206"/>
      <c r="K72" s="173"/>
      <c r="L72" s="178"/>
      <c r="M72" s="173"/>
      <c r="N72" s="178"/>
    </row>
    <row r="73" spans="1:14" ht="12.5">
      <c r="A73" s="204"/>
      <c r="B73" s="205"/>
      <c r="C73" s="201" t="str">
        <f t="shared" ref="C73:D73" si="73">IF(ISBLANK($J73),"",$J73)</f>
        <v/>
      </c>
      <c r="D73" s="201" t="str">
        <f t="shared" si="73"/>
        <v/>
      </c>
      <c r="E73" s="201" t="str">
        <f t="shared" si="70"/>
        <v/>
      </c>
      <c r="F73" s="201" t="str">
        <f t="shared" si="2"/>
        <v/>
      </c>
      <c r="G73" s="201" t="str">
        <f t="shared" si="3"/>
        <v/>
      </c>
      <c r="H73" s="201" t="str">
        <f t="shared" si="4"/>
        <v/>
      </c>
      <c r="I73" s="60" t="str">
        <f t="shared" si="71"/>
        <v/>
      </c>
      <c r="J73" s="206"/>
      <c r="K73" s="173"/>
      <c r="L73" s="178"/>
      <c r="M73" s="173"/>
      <c r="N73" s="178"/>
    </row>
    <row r="74" spans="1:14" ht="12.5">
      <c r="A74" s="204"/>
      <c r="B74" s="205"/>
      <c r="C74" s="201" t="str">
        <f t="shared" ref="C74:D74" si="74">IF(ISBLANK($J74),"",$J74)</f>
        <v/>
      </c>
      <c r="D74" s="201" t="str">
        <f t="shared" si="74"/>
        <v/>
      </c>
      <c r="E74" s="201" t="str">
        <f t="shared" si="70"/>
        <v/>
      </c>
      <c r="F74" s="201" t="str">
        <f t="shared" si="2"/>
        <v/>
      </c>
      <c r="G74" s="201" t="str">
        <f t="shared" si="3"/>
        <v/>
      </c>
      <c r="H74" s="201" t="str">
        <f t="shared" si="4"/>
        <v/>
      </c>
      <c r="I74" s="60" t="str">
        <f t="shared" si="71"/>
        <v/>
      </c>
      <c r="J74" s="206"/>
      <c r="K74" s="173"/>
      <c r="L74" s="178"/>
      <c r="M74" s="173"/>
      <c r="N74" s="178"/>
    </row>
    <row r="75" spans="1:14" ht="12.5">
      <c r="A75" s="204"/>
      <c r="B75" s="205"/>
      <c r="C75" s="201" t="str">
        <f t="shared" ref="C75:D75" si="75">IF(ISBLANK($J75),"",$J75)</f>
        <v/>
      </c>
      <c r="D75" s="201" t="str">
        <f t="shared" si="75"/>
        <v/>
      </c>
      <c r="E75" s="201" t="str">
        <f t="shared" si="70"/>
        <v/>
      </c>
      <c r="F75" s="201" t="str">
        <f t="shared" si="2"/>
        <v/>
      </c>
      <c r="G75" s="201" t="str">
        <f t="shared" si="3"/>
        <v/>
      </c>
      <c r="H75" s="201" t="str">
        <f t="shared" si="4"/>
        <v/>
      </c>
      <c r="I75" s="60" t="str">
        <f t="shared" si="71"/>
        <v/>
      </c>
      <c r="J75" s="206"/>
      <c r="K75" s="173"/>
      <c r="L75" s="178"/>
      <c r="M75" s="173"/>
      <c r="N75" s="178"/>
    </row>
    <row r="76" spans="1:14" ht="12.5">
      <c r="A76" s="204"/>
      <c r="B76" s="205"/>
      <c r="C76" s="201" t="str">
        <f t="shared" ref="C76:D76" si="76">IF(ISBLANK($J76),"",$J76)</f>
        <v/>
      </c>
      <c r="D76" s="201" t="str">
        <f t="shared" si="76"/>
        <v/>
      </c>
      <c r="E76" s="201" t="str">
        <f t="shared" si="70"/>
        <v/>
      </c>
      <c r="F76" s="201" t="str">
        <f t="shared" si="2"/>
        <v/>
      </c>
      <c r="G76" s="201" t="str">
        <f t="shared" si="3"/>
        <v/>
      </c>
      <c r="H76" s="201" t="str">
        <f t="shared" si="4"/>
        <v/>
      </c>
      <c r="I76" s="60" t="str">
        <f t="shared" si="71"/>
        <v/>
      </c>
      <c r="J76" s="206"/>
      <c r="K76" s="173"/>
      <c r="L76" s="178"/>
      <c r="M76" s="173"/>
      <c r="N76" s="178"/>
    </row>
    <row r="77" spans="1:14" ht="12.5">
      <c r="A77" s="204"/>
      <c r="B77" s="205"/>
      <c r="C77" s="201" t="str">
        <f t="shared" ref="C77:D77" si="77">IF(ISBLANK($J77),"",$J77)</f>
        <v/>
      </c>
      <c r="D77" s="201" t="str">
        <f t="shared" si="77"/>
        <v/>
      </c>
      <c r="E77" s="201" t="str">
        <f t="shared" si="70"/>
        <v/>
      </c>
      <c r="F77" s="201" t="str">
        <f t="shared" si="2"/>
        <v/>
      </c>
      <c r="G77" s="201" t="str">
        <f t="shared" si="3"/>
        <v/>
      </c>
      <c r="H77" s="201" t="str">
        <f t="shared" si="4"/>
        <v/>
      </c>
      <c r="I77" s="60" t="str">
        <f t="shared" si="71"/>
        <v/>
      </c>
      <c r="J77" s="206"/>
      <c r="K77" s="173"/>
      <c r="L77" s="178"/>
      <c r="M77" s="173"/>
      <c r="N77" s="178"/>
    </row>
    <row r="78" spans="1:14" ht="12.5">
      <c r="A78" s="204"/>
      <c r="B78" s="205"/>
      <c r="C78" s="201" t="str">
        <f t="shared" ref="C78:D78" si="78">IF(ISBLANK($J78),"",$J78)</f>
        <v/>
      </c>
      <c r="D78" s="201" t="str">
        <f t="shared" si="78"/>
        <v/>
      </c>
      <c r="E78" s="201" t="str">
        <f t="shared" si="70"/>
        <v/>
      </c>
      <c r="F78" s="201" t="str">
        <f t="shared" si="2"/>
        <v/>
      </c>
      <c r="G78" s="201" t="str">
        <f t="shared" si="3"/>
        <v/>
      </c>
      <c r="H78" s="201" t="str">
        <f t="shared" si="4"/>
        <v/>
      </c>
      <c r="I78" s="60" t="str">
        <f t="shared" si="71"/>
        <v/>
      </c>
      <c r="J78" s="206"/>
      <c r="K78" s="173"/>
      <c r="L78" s="178"/>
      <c r="M78" s="173"/>
      <c r="N78" s="178"/>
    </row>
    <row r="79" spans="1:14" ht="12.5">
      <c r="A79" s="204"/>
      <c r="B79" s="205"/>
      <c r="C79" s="201" t="str">
        <f t="shared" ref="C79:D79" si="79">IF(ISBLANK($J79),"",$J79)</f>
        <v/>
      </c>
      <c r="D79" s="201" t="str">
        <f t="shared" si="79"/>
        <v/>
      </c>
      <c r="E79" s="201" t="str">
        <f t="shared" si="70"/>
        <v/>
      </c>
      <c r="F79" s="201" t="str">
        <f t="shared" si="2"/>
        <v/>
      </c>
      <c r="G79" s="201" t="str">
        <f t="shared" si="3"/>
        <v/>
      </c>
      <c r="H79" s="201" t="str">
        <f t="shared" si="4"/>
        <v/>
      </c>
      <c r="I79" s="60" t="str">
        <f t="shared" si="71"/>
        <v/>
      </c>
      <c r="J79" s="206"/>
      <c r="K79" s="173"/>
      <c r="L79" s="178"/>
      <c r="M79" s="173"/>
      <c r="N79" s="178"/>
    </row>
    <row r="80" spans="1:14" ht="12.5">
      <c r="A80" s="204"/>
      <c r="B80" s="205"/>
      <c r="C80" s="201" t="str">
        <f t="shared" ref="C80:D80" si="80">IF(ISBLANK($J80),"",$J80)</f>
        <v/>
      </c>
      <c r="D80" s="201" t="str">
        <f t="shared" si="80"/>
        <v/>
      </c>
      <c r="E80" s="201" t="str">
        <f t="shared" si="70"/>
        <v/>
      </c>
      <c r="F80" s="201" t="str">
        <f t="shared" si="2"/>
        <v/>
      </c>
      <c r="G80" s="201" t="str">
        <f t="shared" si="3"/>
        <v/>
      </c>
      <c r="H80" s="201" t="str">
        <f t="shared" si="4"/>
        <v/>
      </c>
      <c r="I80" s="60" t="str">
        <f t="shared" si="71"/>
        <v/>
      </c>
      <c r="J80" s="206"/>
      <c r="K80" s="173"/>
      <c r="L80" s="178"/>
      <c r="M80" s="173"/>
      <c r="N80" s="178"/>
    </row>
    <row r="81" spans="1:14" ht="12.5">
      <c r="A81" s="204"/>
      <c r="B81" s="205"/>
      <c r="C81" s="201" t="str">
        <f t="shared" ref="C81:D81" si="81">IF(ISBLANK($J81),"",$J81)</f>
        <v/>
      </c>
      <c r="D81" s="201" t="str">
        <f t="shared" si="81"/>
        <v/>
      </c>
      <c r="E81" s="201" t="str">
        <f t="shared" si="70"/>
        <v/>
      </c>
      <c r="F81" s="201" t="str">
        <f t="shared" si="2"/>
        <v/>
      </c>
      <c r="G81" s="201" t="str">
        <f t="shared" si="3"/>
        <v/>
      </c>
      <c r="H81" s="201" t="str">
        <f t="shared" si="4"/>
        <v/>
      </c>
      <c r="I81" s="60" t="str">
        <f t="shared" si="71"/>
        <v/>
      </c>
      <c r="J81" s="206"/>
      <c r="K81" s="173"/>
      <c r="L81" s="178"/>
      <c r="M81" s="173"/>
      <c r="N81" s="178"/>
    </row>
    <row r="82" spans="1:14" ht="12.5">
      <c r="A82" s="204"/>
      <c r="B82" s="205"/>
      <c r="C82" s="201" t="str">
        <f t="shared" ref="C82:D82" si="82">IF(ISBLANK($J82),"",$J82)</f>
        <v/>
      </c>
      <c r="D82" s="201" t="str">
        <f t="shared" si="82"/>
        <v/>
      </c>
      <c r="E82" s="201" t="str">
        <f t="shared" si="70"/>
        <v/>
      </c>
      <c r="F82" s="201" t="str">
        <f t="shared" si="2"/>
        <v/>
      </c>
      <c r="G82" s="201" t="str">
        <f t="shared" si="3"/>
        <v/>
      </c>
      <c r="H82" s="201" t="str">
        <f t="shared" si="4"/>
        <v/>
      </c>
      <c r="I82" s="60" t="str">
        <f t="shared" si="71"/>
        <v/>
      </c>
      <c r="J82" s="206"/>
      <c r="K82" s="173"/>
      <c r="L82" s="178"/>
      <c r="M82" s="173"/>
      <c r="N82" s="178"/>
    </row>
    <row r="83" spans="1:14" ht="12.5">
      <c r="A83" s="204"/>
      <c r="B83" s="205"/>
      <c r="C83" s="201" t="str">
        <f t="shared" ref="C83:D83" si="83">IF(ISBLANK($J83),"",$J83)</f>
        <v/>
      </c>
      <c r="D83" s="201" t="str">
        <f t="shared" si="83"/>
        <v/>
      </c>
      <c r="E83" s="201" t="str">
        <f t="shared" si="70"/>
        <v/>
      </c>
      <c r="F83" s="201" t="str">
        <f t="shared" si="2"/>
        <v/>
      </c>
      <c r="G83" s="201" t="str">
        <f t="shared" si="3"/>
        <v/>
      </c>
      <c r="H83" s="201" t="str">
        <f t="shared" si="4"/>
        <v/>
      </c>
      <c r="I83" s="60" t="str">
        <f t="shared" si="71"/>
        <v/>
      </c>
      <c r="J83" s="206"/>
      <c r="K83" s="173"/>
      <c r="L83" s="178"/>
      <c r="M83" s="173"/>
      <c r="N83" s="178"/>
    </row>
    <row r="84" spans="1:14" ht="12.5">
      <c r="A84" s="204"/>
      <c r="B84" s="205"/>
      <c r="C84" s="201" t="str">
        <f t="shared" ref="C84:D84" si="84">IF(ISBLANK($J84),"",$J84)</f>
        <v/>
      </c>
      <c r="D84" s="201" t="str">
        <f t="shared" si="84"/>
        <v/>
      </c>
      <c r="E84" s="201" t="str">
        <f t="shared" si="70"/>
        <v/>
      </c>
      <c r="F84" s="201" t="str">
        <f t="shared" si="2"/>
        <v/>
      </c>
      <c r="G84" s="201" t="str">
        <f t="shared" si="3"/>
        <v/>
      </c>
      <c r="H84" s="201" t="str">
        <f t="shared" si="4"/>
        <v/>
      </c>
      <c r="I84" s="60" t="str">
        <f t="shared" si="71"/>
        <v/>
      </c>
      <c r="J84" s="206"/>
      <c r="K84" s="173"/>
      <c r="L84" s="178"/>
      <c r="M84" s="173"/>
      <c r="N84" s="178"/>
    </row>
    <row r="85" spans="1:14" ht="12.5">
      <c r="A85" s="204"/>
      <c r="B85" s="205"/>
      <c r="C85" s="201" t="str">
        <f t="shared" ref="C85:D85" si="85">IF(ISBLANK($J85),"",$J85)</f>
        <v/>
      </c>
      <c r="D85" s="201" t="str">
        <f t="shared" si="85"/>
        <v/>
      </c>
      <c r="E85" s="201" t="str">
        <f t="shared" si="70"/>
        <v/>
      </c>
      <c r="F85" s="201" t="str">
        <f t="shared" si="2"/>
        <v/>
      </c>
      <c r="G85" s="201" t="str">
        <f t="shared" si="3"/>
        <v/>
      </c>
      <c r="H85" s="201" t="str">
        <f t="shared" si="4"/>
        <v/>
      </c>
      <c r="I85" s="60" t="str">
        <f t="shared" si="71"/>
        <v/>
      </c>
      <c r="J85" s="206"/>
      <c r="K85" s="173"/>
      <c r="L85" s="178"/>
      <c r="M85" s="173"/>
      <c r="N85" s="178"/>
    </row>
    <row r="86" spans="1:14" ht="12.5">
      <c r="A86" s="204"/>
      <c r="B86" s="205"/>
      <c r="C86" s="201" t="str">
        <f t="shared" ref="C86:D86" si="86">IF(ISBLANK($J86),"",$J86)</f>
        <v/>
      </c>
      <c r="D86" s="201" t="str">
        <f t="shared" si="86"/>
        <v/>
      </c>
      <c r="E86" s="201" t="str">
        <f t="shared" si="70"/>
        <v/>
      </c>
      <c r="F86" s="201" t="str">
        <f t="shared" si="2"/>
        <v/>
      </c>
      <c r="G86" s="201" t="str">
        <f t="shared" si="3"/>
        <v/>
      </c>
      <c r="H86" s="201" t="str">
        <f t="shared" si="4"/>
        <v/>
      </c>
      <c r="I86" s="60" t="str">
        <f t="shared" si="71"/>
        <v/>
      </c>
      <c r="J86" s="206"/>
      <c r="K86" s="173"/>
      <c r="L86" s="178"/>
      <c r="M86" s="173"/>
      <c r="N86" s="178"/>
    </row>
    <row r="87" spans="1:14" ht="12.5">
      <c r="A87" s="204"/>
      <c r="B87" s="205"/>
      <c r="C87" s="201" t="str">
        <f t="shared" ref="C87:D87" si="87">IF(ISBLANK($J87),"",$J87)</f>
        <v/>
      </c>
      <c r="D87" s="201" t="str">
        <f t="shared" si="87"/>
        <v/>
      </c>
      <c r="E87" s="201" t="str">
        <f t="shared" si="70"/>
        <v/>
      </c>
      <c r="F87" s="201" t="str">
        <f t="shared" si="2"/>
        <v/>
      </c>
      <c r="G87" s="201" t="str">
        <f t="shared" si="3"/>
        <v/>
      </c>
      <c r="H87" s="201" t="str">
        <f t="shared" si="4"/>
        <v/>
      </c>
      <c r="I87" s="60" t="str">
        <f t="shared" si="71"/>
        <v/>
      </c>
      <c r="J87" s="206"/>
      <c r="K87" s="173"/>
      <c r="L87" s="178"/>
      <c r="M87" s="173"/>
      <c r="N87" s="178"/>
    </row>
    <row r="88" spans="1:14" ht="12.5">
      <c r="A88" s="204"/>
      <c r="B88" s="205"/>
      <c r="C88" s="201" t="str">
        <f t="shared" ref="C88:D88" si="88">IF(ISBLANK($J88),"",$J88)</f>
        <v/>
      </c>
      <c r="D88" s="201" t="str">
        <f t="shared" si="88"/>
        <v/>
      </c>
      <c r="E88" s="201" t="str">
        <f t="shared" si="70"/>
        <v/>
      </c>
      <c r="F88" s="201" t="str">
        <f t="shared" si="2"/>
        <v/>
      </c>
      <c r="G88" s="201" t="str">
        <f t="shared" si="3"/>
        <v/>
      </c>
      <c r="H88" s="201" t="str">
        <f t="shared" si="4"/>
        <v/>
      </c>
      <c r="I88" s="60" t="str">
        <f t="shared" si="71"/>
        <v/>
      </c>
      <c r="J88" s="206"/>
      <c r="K88" s="173"/>
      <c r="L88" s="178"/>
      <c r="M88" s="173"/>
      <c r="N88" s="178"/>
    </row>
    <row r="89" spans="1:14" ht="12.5">
      <c r="A89" s="204"/>
      <c r="B89" s="205"/>
      <c r="C89" s="201" t="str">
        <f t="shared" ref="C89:D89" si="89">IF(ISBLANK($J89),"",$J89)</f>
        <v/>
      </c>
      <c r="D89" s="201" t="str">
        <f t="shared" si="89"/>
        <v/>
      </c>
      <c r="E89" s="201" t="str">
        <f t="shared" si="70"/>
        <v/>
      </c>
      <c r="F89" s="201" t="str">
        <f t="shared" si="2"/>
        <v/>
      </c>
      <c r="G89" s="201" t="str">
        <f t="shared" si="3"/>
        <v/>
      </c>
      <c r="H89" s="201" t="str">
        <f t="shared" si="4"/>
        <v/>
      </c>
      <c r="I89" s="60" t="str">
        <f t="shared" si="71"/>
        <v/>
      </c>
      <c r="J89" s="206"/>
      <c r="K89" s="173"/>
      <c r="L89" s="178"/>
      <c r="M89" s="173"/>
      <c r="N89" s="178"/>
    </row>
    <row r="90" spans="1:14" ht="12.5">
      <c r="A90" s="204"/>
      <c r="B90" s="205"/>
      <c r="C90" s="201" t="str">
        <f t="shared" ref="C90:D90" si="90">IF(ISBLANK($J90),"",$J90)</f>
        <v/>
      </c>
      <c r="D90" s="201" t="str">
        <f t="shared" si="90"/>
        <v/>
      </c>
      <c r="E90" s="201" t="str">
        <f t="shared" si="70"/>
        <v/>
      </c>
      <c r="F90" s="201" t="str">
        <f t="shared" si="2"/>
        <v/>
      </c>
      <c r="G90" s="201" t="str">
        <f t="shared" si="3"/>
        <v/>
      </c>
      <c r="H90" s="201" t="str">
        <f t="shared" si="4"/>
        <v/>
      </c>
      <c r="I90" s="60" t="str">
        <f t="shared" si="71"/>
        <v/>
      </c>
      <c r="J90" s="206"/>
      <c r="K90" s="173"/>
      <c r="L90" s="178"/>
      <c r="M90" s="173"/>
      <c r="N90" s="178"/>
    </row>
    <row r="91" spans="1:14" ht="12.5">
      <c r="A91" s="204"/>
      <c r="B91" s="205"/>
      <c r="C91" s="201" t="str">
        <f t="shared" ref="C91:D91" si="91">IF(ISBLANK($J91),"",$J91)</f>
        <v/>
      </c>
      <c r="D91" s="201" t="str">
        <f t="shared" si="91"/>
        <v/>
      </c>
      <c r="E91" s="201" t="str">
        <f t="shared" si="70"/>
        <v/>
      </c>
      <c r="F91" s="201" t="str">
        <f t="shared" si="2"/>
        <v/>
      </c>
      <c r="G91" s="201" t="str">
        <f t="shared" si="3"/>
        <v/>
      </c>
      <c r="H91" s="201" t="str">
        <f t="shared" si="4"/>
        <v/>
      </c>
      <c r="I91" s="60" t="str">
        <f t="shared" si="71"/>
        <v/>
      </c>
      <c r="J91" s="206"/>
      <c r="K91" s="173"/>
      <c r="L91" s="178"/>
      <c r="M91" s="173"/>
      <c r="N91" s="178"/>
    </row>
    <row r="92" spans="1:14" ht="12.5">
      <c r="A92" s="204"/>
      <c r="B92" s="205"/>
      <c r="C92" s="201" t="str">
        <f t="shared" ref="C92:D92" si="92">IF(ISBLANK($J92),"",$J92)</f>
        <v/>
      </c>
      <c r="D92" s="201" t="str">
        <f t="shared" si="92"/>
        <v/>
      </c>
      <c r="E92" s="201" t="str">
        <f t="shared" si="70"/>
        <v/>
      </c>
      <c r="F92" s="201" t="str">
        <f t="shared" si="2"/>
        <v/>
      </c>
      <c r="G92" s="201" t="str">
        <f t="shared" si="3"/>
        <v/>
      </c>
      <c r="H92" s="201" t="str">
        <f t="shared" si="4"/>
        <v/>
      </c>
      <c r="I92" s="60" t="str">
        <f t="shared" si="71"/>
        <v/>
      </c>
      <c r="J92" s="206"/>
      <c r="K92" s="173"/>
      <c r="L92" s="178"/>
      <c r="M92" s="173"/>
      <c r="N92" s="178"/>
    </row>
    <row r="93" spans="1:14" ht="12.5">
      <c r="A93" s="204"/>
      <c r="B93" s="205"/>
      <c r="C93" s="201" t="str">
        <f t="shared" ref="C93:D93" si="93">IF(ISBLANK($J93),"",$J93)</f>
        <v/>
      </c>
      <c r="D93" s="201" t="str">
        <f t="shared" si="93"/>
        <v/>
      </c>
      <c r="E93" s="201" t="str">
        <f t="shared" si="70"/>
        <v/>
      </c>
      <c r="F93" s="201" t="str">
        <f t="shared" si="2"/>
        <v/>
      </c>
      <c r="G93" s="201" t="str">
        <f t="shared" si="3"/>
        <v/>
      </c>
      <c r="H93" s="201" t="str">
        <f t="shared" si="4"/>
        <v/>
      </c>
      <c r="I93" s="60" t="str">
        <f t="shared" si="71"/>
        <v/>
      </c>
      <c r="J93" s="206"/>
      <c r="K93" s="173"/>
      <c r="L93" s="178"/>
      <c r="M93" s="173"/>
      <c r="N93" s="178"/>
    </row>
    <row r="94" spans="1:14" ht="12.5">
      <c r="A94" s="204"/>
      <c r="B94" s="205"/>
      <c r="C94" s="201" t="str">
        <f t="shared" ref="C94:D94" si="94">IF(ISBLANK($J94),"",$J94)</f>
        <v/>
      </c>
      <c r="D94" s="201" t="str">
        <f t="shared" si="94"/>
        <v/>
      </c>
      <c r="E94" s="201" t="str">
        <f t="shared" si="70"/>
        <v/>
      </c>
      <c r="F94" s="201" t="str">
        <f t="shared" si="2"/>
        <v/>
      </c>
      <c r="G94" s="201" t="str">
        <f t="shared" si="3"/>
        <v/>
      </c>
      <c r="H94" s="201" t="str">
        <f t="shared" si="4"/>
        <v/>
      </c>
      <c r="I94" s="60" t="str">
        <f t="shared" si="71"/>
        <v/>
      </c>
      <c r="J94" s="206"/>
      <c r="K94" s="173"/>
      <c r="L94" s="178"/>
      <c r="M94" s="173"/>
      <c r="N94" s="178"/>
    </row>
    <row r="95" spans="1:14" ht="12.5">
      <c r="A95" s="204"/>
      <c r="B95" s="205"/>
      <c r="C95" s="201" t="str">
        <f t="shared" ref="C95:D95" si="95">IF(ISBLANK($J95),"",$J95)</f>
        <v/>
      </c>
      <c r="D95" s="201" t="str">
        <f t="shared" si="95"/>
        <v/>
      </c>
      <c r="E95" s="201" t="str">
        <f t="shared" si="70"/>
        <v/>
      </c>
      <c r="F95" s="201" t="str">
        <f t="shared" si="2"/>
        <v/>
      </c>
      <c r="G95" s="201" t="str">
        <f t="shared" si="3"/>
        <v/>
      </c>
      <c r="H95" s="201" t="str">
        <f t="shared" si="4"/>
        <v/>
      </c>
      <c r="I95" s="60" t="str">
        <f t="shared" si="71"/>
        <v/>
      </c>
      <c r="J95" s="206"/>
      <c r="K95" s="173"/>
      <c r="L95" s="178"/>
      <c r="M95" s="173"/>
      <c r="N95" s="178"/>
    </row>
    <row r="96" spans="1:14" ht="12.5">
      <c r="A96" s="204"/>
      <c r="B96" s="205"/>
      <c r="C96" s="201" t="str">
        <f t="shared" ref="C96:D96" si="96">IF(ISBLANK($J96),"",$J96)</f>
        <v/>
      </c>
      <c r="D96" s="201" t="str">
        <f t="shared" si="96"/>
        <v/>
      </c>
      <c r="E96" s="201" t="str">
        <f t="shared" si="70"/>
        <v/>
      </c>
      <c r="F96" s="201" t="str">
        <f t="shared" si="2"/>
        <v/>
      </c>
      <c r="G96" s="201" t="str">
        <f t="shared" si="3"/>
        <v/>
      </c>
      <c r="H96" s="201" t="str">
        <f t="shared" si="4"/>
        <v/>
      </c>
      <c r="I96" s="60" t="str">
        <f t="shared" si="71"/>
        <v/>
      </c>
      <c r="J96" s="206"/>
      <c r="K96" s="173"/>
      <c r="L96" s="178"/>
      <c r="M96" s="173"/>
      <c r="N96" s="178"/>
    </row>
    <row r="97" spans="1:14" ht="12.5">
      <c r="A97" s="204"/>
      <c r="B97" s="205"/>
      <c r="C97" s="201" t="str">
        <f t="shared" ref="C97:D97" si="97">IF(ISBLANK($J97),"",$J97)</f>
        <v/>
      </c>
      <c r="D97" s="201" t="str">
        <f t="shared" si="97"/>
        <v/>
      </c>
      <c r="E97" s="201" t="str">
        <f t="shared" si="70"/>
        <v/>
      </c>
      <c r="F97" s="201" t="str">
        <f t="shared" si="2"/>
        <v/>
      </c>
      <c r="G97" s="201" t="str">
        <f t="shared" si="3"/>
        <v/>
      </c>
      <c r="H97" s="201" t="str">
        <f t="shared" si="4"/>
        <v/>
      </c>
      <c r="I97" s="60" t="str">
        <f t="shared" si="71"/>
        <v/>
      </c>
      <c r="J97" s="206"/>
      <c r="K97" s="173"/>
      <c r="L97" s="178"/>
      <c r="M97" s="173"/>
      <c r="N97" s="178"/>
    </row>
    <row r="98" spans="1:14" ht="12.5">
      <c r="A98" s="204"/>
      <c r="B98" s="205"/>
      <c r="C98" s="201" t="str">
        <f t="shared" ref="C98:D98" si="98">IF(ISBLANK($J98),"",$J98)</f>
        <v/>
      </c>
      <c r="D98" s="201" t="str">
        <f t="shared" si="98"/>
        <v/>
      </c>
      <c r="E98" s="201" t="str">
        <f t="shared" si="70"/>
        <v/>
      </c>
      <c r="F98" s="201" t="str">
        <f t="shared" si="2"/>
        <v/>
      </c>
      <c r="G98" s="201" t="str">
        <f t="shared" si="3"/>
        <v/>
      </c>
      <c r="H98" s="201" t="str">
        <f t="shared" si="4"/>
        <v/>
      </c>
      <c r="I98" s="60" t="str">
        <f t="shared" si="71"/>
        <v/>
      </c>
      <c r="J98" s="206"/>
      <c r="K98" s="173"/>
      <c r="L98" s="178"/>
      <c r="M98" s="173"/>
      <c r="N98" s="178"/>
    </row>
    <row r="99" spans="1:14" ht="12.5">
      <c r="A99" s="204"/>
      <c r="B99" s="205"/>
      <c r="C99" s="201" t="str">
        <f t="shared" ref="C99:D99" si="99">IF(ISBLANK($J99),"",$J99)</f>
        <v/>
      </c>
      <c r="D99" s="201" t="str">
        <f t="shared" si="99"/>
        <v/>
      </c>
      <c r="E99" s="201" t="str">
        <f t="shared" si="70"/>
        <v/>
      </c>
      <c r="F99" s="201" t="str">
        <f t="shared" si="2"/>
        <v/>
      </c>
      <c r="G99" s="201" t="str">
        <f t="shared" si="3"/>
        <v/>
      </c>
      <c r="H99" s="201" t="str">
        <f t="shared" si="4"/>
        <v/>
      </c>
      <c r="I99" s="60" t="str">
        <f t="shared" si="71"/>
        <v/>
      </c>
      <c r="J99" s="206"/>
      <c r="K99" s="173"/>
      <c r="L99" s="178"/>
      <c r="M99" s="173"/>
      <c r="N99" s="178"/>
    </row>
    <row r="100" spans="1:14" ht="12.5">
      <c r="A100" s="204"/>
      <c r="B100" s="205"/>
      <c r="C100" s="201" t="str">
        <f t="shared" ref="C100:D100" si="100">IF(ISBLANK($J100),"",$J100)</f>
        <v/>
      </c>
      <c r="D100" s="201" t="str">
        <f t="shared" si="100"/>
        <v/>
      </c>
      <c r="E100" s="201" t="str">
        <f t="shared" si="70"/>
        <v/>
      </c>
      <c r="F100" s="201" t="str">
        <f t="shared" si="2"/>
        <v/>
      </c>
      <c r="G100" s="201" t="str">
        <f t="shared" si="3"/>
        <v/>
      </c>
      <c r="H100" s="201" t="str">
        <f t="shared" si="4"/>
        <v/>
      </c>
      <c r="I100" s="60" t="str">
        <f t="shared" si="71"/>
        <v/>
      </c>
      <c r="J100" s="206"/>
      <c r="K100" s="173"/>
      <c r="L100" s="178"/>
      <c r="M100" s="173"/>
      <c r="N100" s="178"/>
    </row>
    <row r="101" spans="1:14" ht="12.5">
      <c r="A101" s="204"/>
      <c r="B101" s="205"/>
      <c r="C101" s="201" t="str">
        <f t="shared" ref="C101:D101" si="101">IF(ISBLANK($J101),"",$J101)</f>
        <v/>
      </c>
      <c r="D101" s="201" t="str">
        <f t="shared" si="101"/>
        <v/>
      </c>
      <c r="E101" s="201" t="str">
        <f t="shared" si="70"/>
        <v/>
      </c>
      <c r="F101" s="201" t="str">
        <f t="shared" si="2"/>
        <v/>
      </c>
      <c r="G101" s="201" t="str">
        <f t="shared" si="3"/>
        <v/>
      </c>
      <c r="H101" s="201" t="str">
        <f t="shared" si="4"/>
        <v/>
      </c>
      <c r="I101" s="60" t="str">
        <f t="shared" si="71"/>
        <v/>
      </c>
      <c r="J101" s="206"/>
      <c r="K101" s="173"/>
      <c r="L101" s="178"/>
      <c r="M101" s="173"/>
      <c r="N101" s="178"/>
    </row>
    <row r="102" spans="1:14" ht="12.5">
      <c r="A102" s="204"/>
      <c r="B102" s="205"/>
      <c r="C102" s="201" t="str">
        <f t="shared" ref="C102:D102" si="102">IF(ISBLANK($J102),"",$J102)</f>
        <v/>
      </c>
      <c r="D102" s="201" t="str">
        <f t="shared" si="102"/>
        <v/>
      </c>
      <c r="E102" s="201" t="str">
        <f t="shared" si="70"/>
        <v/>
      </c>
      <c r="F102" s="201" t="str">
        <f t="shared" si="2"/>
        <v/>
      </c>
      <c r="G102" s="201" t="str">
        <f t="shared" si="3"/>
        <v/>
      </c>
      <c r="H102" s="201" t="str">
        <f t="shared" si="4"/>
        <v/>
      </c>
      <c r="I102" s="60" t="str">
        <f t="shared" si="71"/>
        <v/>
      </c>
      <c r="J102" s="206"/>
      <c r="K102" s="173"/>
      <c r="L102" s="178"/>
      <c r="M102" s="173"/>
      <c r="N102" s="178"/>
    </row>
    <row r="103" spans="1:14" ht="12.5">
      <c r="A103" s="204"/>
      <c r="B103" s="205"/>
      <c r="C103" s="201" t="str">
        <f t="shared" ref="C103:D103" si="103">IF(ISBLANK($J103),"",$J103)</f>
        <v/>
      </c>
      <c r="D103" s="201" t="str">
        <f t="shared" si="103"/>
        <v/>
      </c>
      <c r="E103" s="201" t="str">
        <f t="shared" si="70"/>
        <v/>
      </c>
      <c r="F103" s="201" t="str">
        <f t="shared" si="2"/>
        <v/>
      </c>
      <c r="G103" s="201" t="str">
        <f t="shared" si="3"/>
        <v/>
      </c>
      <c r="H103" s="201" t="str">
        <f t="shared" si="4"/>
        <v/>
      </c>
      <c r="I103" s="60" t="str">
        <f t="shared" si="71"/>
        <v/>
      </c>
      <c r="J103" s="206"/>
      <c r="K103" s="173"/>
      <c r="L103" s="178"/>
      <c r="M103" s="173"/>
      <c r="N103" s="178"/>
    </row>
    <row r="104" spans="1:14" ht="12.5">
      <c r="A104" s="204"/>
      <c r="B104" s="205"/>
      <c r="C104" s="201" t="str">
        <f t="shared" ref="C104:D104" si="104">IF(ISBLANK($J104),"",$J104)</f>
        <v/>
      </c>
      <c r="D104" s="201" t="str">
        <f t="shared" si="104"/>
        <v/>
      </c>
      <c r="E104" s="201" t="str">
        <f t="shared" si="70"/>
        <v/>
      </c>
      <c r="F104" s="201" t="str">
        <f t="shared" si="2"/>
        <v/>
      </c>
      <c r="G104" s="201" t="str">
        <f t="shared" si="3"/>
        <v/>
      </c>
      <c r="H104" s="201" t="str">
        <f t="shared" si="4"/>
        <v/>
      </c>
      <c r="I104" s="60" t="str">
        <f t="shared" si="71"/>
        <v/>
      </c>
      <c r="J104" s="206"/>
      <c r="K104" s="173"/>
      <c r="L104" s="178"/>
      <c r="M104" s="173"/>
      <c r="N104" s="178"/>
    </row>
    <row r="105" spans="1:14" ht="12.5">
      <c r="A105" s="204"/>
      <c r="B105" s="205"/>
      <c r="C105" s="201" t="str">
        <f t="shared" ref="C105:D105" si="105">IF(ISBLANK($J105),"",$J105)</f>
        <v/>
      </c>
      <c r="D105" s="201" t="str">
        <f t="shared" si="105"/>
        <v/>
      </c>
      <c r="E105" s="201" t="str">
        <f t="shared" si="70"/>
        <v/>
      </c>
      <c r="F105" s="201" t="str">
        <f t="shared" si="2"/>
        <v/>
      </c>
      <c r="G105" s="201" t="str">
        <f t="shared" si="3"/>
        <v/>
      </c>
      <c r="H105" s="201" t="str">
        <f t="shared" si="4"/>
        <v/>
      </c>
      <c r="I105" s="60" t="str">
        <f t="shared" si="71"/>
        <v/>
      </c>
      <c r="J105" s="206"/>
      <c r="K105" s="173"/>
      <c r="L105" s="178"/>
      <c r="M105" s="173"/>
      <c r="N105" s="178"/>
    </row>
    <row r="106" spans="1:14" ht="12.5">
      <c r="A106" s="204"/>
      <c r="B106" s="205"/>
      <c r="C106" s="201" t="str">
        <f t="shared" ref="C106:D106" si="106">IF(ISBLANK($J106),"",$J106)</f>
        <v/>
      </c>
      <c r="D106" s="201" t="str">
        <f t="shared" si="106"/>
        <v/>
      </c>
      <c r="E106" s="201" t="str">
        <f t="shared" si="70"/>
        <v/>
      </c>
      <c r="F106" s="201" t="str">
        <f t="shared" si="2"/>
        <v/>
      </c>
      <c r="G106" s="201" t="str">
        <f t="shared" si="3"/>
        <v/>
      </c>
      <c r="H106" s="201" t="str">
        <f t="shared" si="4"/>
        <v/>
      </c>
      <c r="I106" s="60" t="str">
        <f t="shared" si="71"/>
        <v/>
      </c>
      <c r="J106" s="206"/>
      <c r="K106" s="173"/>
      <c r="L106" s="178"/>
      <c r="M106" s="173"/>
      <c r="N106" s="178"/>
    </row>
    <row r="107" spans="1:14" ht="12.5">
      <c r="A107" s="204"/>
      <c r="B107" s="205"/>
      <c r="C107" s="201" t="str">
        <f t="shared" ref="C107:D107" si="107">IF(ISBLANK($J107),"",$J107)</f>
        <v/>
      </c>
      <c r="D107" s="201" t="str">
        <f t="shared" si="107"/>
        <v/>
      </c>
      <c r="E107" s="201" t="str">
        <f t="shared" si="70"/>
        <v/>
      </c>
      <c r="F107" s="201" t="str">
        <f t="shared" si="2"/>
        <v/>
      </c>
      <c r="G107" s="201" t="str">
        <f t="shared" si="3"/>
        <v/>
      </c>
      <c r="H107" s="201" t="str">
        <f t="shared" si="4"/>
        <v/>
      </c>
      <c r="I107" s="60" t="str">
        <f t="shared" si="71"/>
        <v/>
      </c>
      <c r="J107" s="206"/>
      <c r="K107" s="173"/>
      <c r="L107" s="178"/>
      <c r="M107" s="173"/>
      <c r="N107" s="178"/>
    </row>
    <row r="108" spans="1:14" ht="12.5">
      <c r="A108" s="204"/>
      <c r="B108" s="205"/>
      <c r="C108" s="201" t="str">
        <f t="shared" ref="C108:D108" si="108">IF(ISBLANK($J108),"",$J108)</f>
        <v/>
      </c>
      <c r="D108" s="201" t="str">
        <f t="shared" si="108"/>
        <v/>
      </c>
      <c r="E108" s="201" t="str">
        <f t="shared" si="70"/>
        <v/>
      </c>
      <c r="F108" s="201" t="str">
        <f t="shared" si="2"/>
        <v/>
      </c>
      <c r="G108" s="201" t="str">
        <f t="shared" si="3"/>
        <v/>
      </c>
      <c r="H108" s="201" t="str">
        <f t="shared" si="4"/>
        <v/>
      </c>
      <c r="I108" s="60" t="str">
        <f t="shared" si="71"/>
        <v/>
      </c>
      <c r="J108" s="206"/>
      <c r="K108" s="173"/>
      <c r="L108" s="178"/>
      <c r="M108" s="173"/>
      <c r="N108" s="178"/>
    </row>
    <row r="109" spans="1:14" ht="12.5">
      <c r="A109" s="204"/>
      <c r="B109" s="205"/>
      <c r="C109" s="201" t="str">
        <f t="shared" ref="C109:D109" si="109">IF(ISBLANK($J109),"",$J109)</f>
        <v/>
      </c>
      <c r="D109" s="201" t="str">
        <f t="shared" si="109"/>
        <v/>
      </c>
      <c r="E109" s="201" t="str">
        <f t="shared" si="70"/>
        <v/>
      </c>
      <c r="F109" s="201" t="str">
        <f t="shared" si="2"/>
        <v/>
      </c>
      <c r="G109" s="201" t="str">
        <f t="shared" si="3"/>
        <v/>
      </c>
      <c r="H109" s="201" t="str">
        <f t="shared" si="4"/>
        <v/>
      </c>
      <c r="I109" s="60" t="str">
        <f t="shared" si="71"/>
        <v/>
      </c>
      <c r="J109" s="206"/>
      <c r="K109" s="173"/>
      <c r="L109" s="178"/>
      <c r="M109" s="173"/>
      <c r="N109" s="178"/>
    </row>
    <row r="110" spans="1:14" ht="12.5">
      <c r="A110" s="204"/>
      <c r="B110" s="205"/>
      <c r="C110" s="201" t="str">
        <f t="shared" ref="C110:D110" si="110">IF(ISBLANK($J110),"",$J110)</f>
        <v/>
      </c>
      <c r="D110" s="201" t="str">
        <f t="shared" si="110"/>
        <v/>
      </c>
      <c r="E110" s="201" t="str">
        <f t="shared" si="70"/>
        <v/>
      </c>
      <c r="F110" s="201" t="str">
        <f t="shared" si="2"/>
        <v/>
      </c>
      <c r="G110" s="201" t="str">
        <f t="shared" si="3"/>
        <v/>
      </c>
      <c r="H110" s="201" t="str">
        <f t="shared" si="4"/>
        <v/>
      </c>
      <c r="I110" s="60" t="str">
        <f t="shared" si="71"/>
        <v/>
      </c>
      <c r="J110" s="206"/>
      <c r="K110" s="173"/>
      <c r="L110" s="178"/>
      <c r="M110" s="173"/>
      <c r="N110" s="178"/>
    </row>
    <row r="111" spans="1:14" ht="12.5">
      <c r="A111" s="204"/>
      <c r="B111" s="205"/>
      <c r="C111" s="201" t="str">
        <f t="shared" ref="C111:D111" si="111">IF(ISBLANK($J111),"",$J111)</f>
        <v/>
      </c>
      <c r="D111" s="201" t="str">
        <f t="shared" si="111"/>
        <v/>
      </c>
      <c r="E111" s="201" t="str">
        <f t="shared" si="70"/>
        <v/>
      </c>
      <c r="F111" s="201" t="str">
        <f t="shared" si="2"/>
        <v/>
      </c>
      <c r="G111" s="201" t="str">
        <f t="shared" si="3"/>
        <v/>
      </c>
      <c r="H111" s="201" t="str">
        <f t="shared" si="4"/>
        <v/>
      </c>
      <c r="I111" s="60" t="str">
        <f t="shared" si="71"/>
        <v/>
      </c>
      <c r="J111" s="206"/>
      <c r="K111" s="173"/>
      <c r="L111" s="178"/>
      <c r="M111" s="173"/>
      <c r="N111" s="178"/>
    </row>
    <row r="112" spans="1:14" ht="12.5">
      <c r="A112" s="204"/>
      <c r="B112" s="205"/>
      <c r="C112" s="201" t="str">
        <f t="shared" ref="C112:D112" si="112">IF(ISBLANK($J112),"",$J112)</f>
        <v/>
      </c>
      <c r="D112" s="201" t="str">
        <f t="shared" si="112"/>
        <v/>
      </c>
      <c r="E112" s="201" t="str">
        <f t="shared" si="70"/>
        <v/>
      </c>
      <c r="F112" s="201" t="str">
        <f t="shared" si="2"/>
        <v/>
      </c>
      <c r="G112" s="201" t="str">
        <f t="shared" si="3"/>
        <v/>
      </c>
      <c r="H112" s="201" t="str">
        <f t="shared" si="4"/>
        <v/>
      </c>
      <c r="I112" s="60" t="str">
        <f t="shared" si="71"/>
        <v/>
      </c>
      <c r="J112" s="206"/>
      <c r="K112" s="173"/>
      <c r="L112" s="178"/>
      <c r="M112" s="173"/>
      <c r="N112" s="178"/>
    </row>
    <row r="113" spans="1:14" ht="12.5">
      <c r="A113" s="204"/>
      <c r="B113" s="205"/>
      <c r="C113" s="201" t="str">
        <f t="shared" ref="C113:D113" si="113">IF(ISBLANK($J113),"",$J113)</f>
        <v/>
      </c>
      <c r="D113" s="201" t="str">
        <f t="shared" si="113"/>
        <v/>
      </c>
      <c r="E113" s="201" t="str">
        <f t="shared" si="70"/>
        <v/>
      </c>
      <c r="F113" s="201" t="str">
        <f t="shared" si="2"/>
        <v/>
      </c>
      <c r="G113" s="201" t="str">
        <f t="shared" si="3"/>
        <v/>
      </c>
      <c r="H113" s="201" t="str">
        <f t="shared" si="4"/>
        <v/>
      </c>
      <c r="I113" s="60" t="str">
        <f t="shared" si="71"/>
        <v/>
      </c>
      <c r="J113" s="206"/>
      <c r="K113" s="173"/>
      <c r="L113" s="178"/>
      <c r="M113" s="173"/>
      <c r="N113" s="178"/>
    </row>
    <row r="114" spans="1:14" ht="12.5">
      <c r="A114" s="204"/>
      <c r="B114" s="205"/>
      <c r="C114" s="201" t="str">
        <f t="shared" ref="C114:D114" si="114">IF(ISBLANK($J114),"",$J114)</f>
        <v/>
      </c>
      <c r="D114" s="201" t="str">
        <f t="shared" si="114"/>
        <v/>
      </c>
      <c r="E114" s="201" t="str">
        <f t="shared" si="70"/>
        <v/>
      </c>
      <c r="F114" s="201" t="str">
        <f t="shared" si="2"/>
        <v/>
      </c>
      <c r="G114" s="201" t="str">
        <f t="shared" si="3"/>
        <v/>
      </c>
      <c r="H114" s="201" t="str">
        <f t="shared" si="4"/>
        <v/>
      </c>
      <c r="I114" s="60" t="str">
        <f t="shared" si="71"/>
        <v/>
      </c>
      <c r="J114" s="206"/>
      <c r="K114" s="173"/>
      <c r="L114" s="178"/>
      <c r="M114" s="173"/>
      <c r="N114" s="178"/>
    </row>
    <row r="115" spans="1:14" ht="12.5">
      <c r="A115" s="204"/>
      <c r="B115" s="205"/>
      <c r="C115" s="201" t="str">
        <f t="shared" ref="C115:D115" si="115">IF(ISBLANK($J115),"",$J115)</f>
        <v/>
      </c>
      <c r="D115" s="201" t="str">
        <f t="shared" si="115"/>
        <v/>
      </c>
      <c r="E115" s="201" t="str">
        <f t="shared" si="70"/>
        <v/>
      </c>
      <c r="F115" s="201" t="str">
        <f t="shared" si="2"/>
        <v/>
      </c>
      <c r="G115" s="201" t="str">
        <f t="shared" si="3"/>
        <v/>
      </c>
      <c r="H115" s="201" t="str">
        <f t="shared" si="4"/>
        <v/>
      </c>
      <c r="I115" s="60" t="str">
        <f t="shared" si="71"/>
        <v/>
      </c>
      <c r="J115" s="206"/>
      <c r="K115" s="173"/>
      <c r="L115" s="178"/>
      <c r="M115" s="173"/>
      <c r="N115" s="178"/>
    </row>
    <row r="116" spans="1:14" ht="12.5">
      <c r="A116" s="204"/>
      <c r="B116" s="205"/>
      <c r="C116" s="201" t="str">
        <f t="shared" ref="C116:D116" si="116">IF(ISBLANK($J116),"",$J116)</f>
        <v/>
      </c>
      <c r="D116" s="201" t="str">
        <f t="shared" si="116"/>
        <v/>
      </c>
      <c r="E116" s="201" t="str">
        <f t="shared" si="70"/>
        <v/>
      </c>
      <c r="F116" s="201" t="str">
        <f t="shared" si="2"/>
        <v/>
      </c>
      <c r="G116" s="201" t="str">
        <f t="shared" si="3"/>
        <v/>
      </c>
      <c r="H116" s="201" t="str">
        <f t="shared" si="4"/>
        <v/>
      </c>
      <c r="I116" s="60" t="str">
        <f t="shared" si="71"/>
        <v/>
      </c>
      <c r="J116" s="206"/>
      <c r="K116" s="173"/>
      <c r="L116" s="178"/>
      <c r="M116" s="173"/>
      <c r="N116" s="178"/>
    </row>
    <row r="117" spans="1:14" ht="12.5">
      <c r="A117" s="204"/>
      <c r="B117" s="205"/>
      <c r="C117" s="201" t="str">
        <f t="shared" ref="C117:D117" si="117">IF(ISBLANK($J117),"",$J117)</f>
        <v/>
      </c>
      <c r="D117" s="201" t="str">
        <f t="shared" si="117"/>
        <v/>
      </c>
      <c r="E117" s="201" t="str">
        <f t="shared" si="70"/>
        <v/>
      </c>
      <c r="F117" s="201" t="str">
        <f t="shared" si="2"/>
        <v/>
      </c>
      <c r="G117" s="201" t="str">
        <f t="shared" si="3"/>
        <v/>
      </c>
      <c r="H117" s="201" t="str">
        <f t="shared" si="4"/>
        <v/>
      </c>
      <c r="I117" s="60" t="str">
        <f t="shared" si="71"/>
        <v/>
      </c>
      <c r="J117" s="206"/>
      <c r="K117" s="173"/>
      <c r="L117" s="178"/>
      <c r="M117" s="173"/>
      <c r="N117" s="178"/>
    </row>
    <row r="118" spans="1:14" ht="12.5">
      <c r="A118" s="204"/>
      <c r="B118" s="205"/>
      <c r="C118" s="201" t="str">
        <f t="shared" ref="C118:D118" si="118">IF(ISBLANK($J118),"",$J118)</f>
        <v/>
      </c>
      <c r="D118" s="201" t="str">
        <f t="shared" si="118"/>
        <v/>
      </c>
      <c r="E118" s="201" t="str">
        <f t="shared" si="70"/>
        <v/>
      </c>
      <c r="F118" s="201" t="str">
        <f t="shared" si="2"/>
        <v/>
      </c>
      <c r="G118" s="201" t="str">
        <f t="shared" si="3"/>
        <v/>
      </c>
      <c r="H118" s="201" t="str">
        <f t="shared" si="4"/>
        <v/>
      </c>
      <c r="I118" s="60" t="str">
        <f t="shared" si="71"/>
        <v/>
      </c>
      <c r="J118" s="206"/>
      <c r="K118" s="173"/>
      <c r="L118" s="178"/>
      <c r="M118" s="173"/>
      <c r="N118" s="178"/>
    </row>
    <row r="119" spans="1:14" ht="12.5">
      <c r="A119" s="204"/>
      <c r="B119" s="205"/>
      <c r="C119" s="201" t="str">
        <f t="shared" ref="C119:D119" si="119">IF(ISBLANK($J119),"",$J119)</f>
        <v/>
      </c>
      <c r="D119" s="201" t="str">
        <f t="shared" si="119"/>
        <v/>
      </c>
      <c r="E119" s="201" t="str">
        <f t="shared" si="70"/>
        <v/>
      </c>
      <c r="F119" s="201" t="str">
        <f t="shared" si="2"/>
        <v/>
      </c>
      <c r="G119" s="201" t="str">
        <f t="shared" si="3"/>
        <v/>
      </c>
      <c r="H119" s="201" t="str">
        <f t="shared" si="4"/>
        <v/>
      </c>
      <c r="I119" s="60" t="str">
        <f t="shared" si="71"/>
        <v/>
      </c>
      <c r="J119" s="206"/>
      <c r="K119" s="173"/>
      <c r="L119" s="178"/>
      <c r="M119" s="173"/>
      <c r="N119" s="178"/>
    </row>
    <row r="120" spans="1:14" ht="12.5">
      <c r="A120" s="204"/>
      <c r="B120" s="205"/>
      <c r="C120" s="201" t="str">
        <f t="shared" ref="C120:D120" si="120">IF(ISBLANK($J120),"",$J120)</f>
        <v/>
      </c>
      <c r="D120" s="201" t="str">
        <f t="shared" si="120"/>
        <v/>
      </c>
      <c r="E120" s="201" t="str">
        <f t="shared" si="70"/>
        <v/>
      </c>
      <c r="F120" s="201" t="str">
        <f t="shared" si="2"/>
        <v/>
      </c>
      <c r="G120" s="201" t="str">
        <f t="shared" si="3"/>
        <v/>
      </c>
      <c r="H120" s="201" t="str">
        <f t="shared" si="4"/>
        <v/>
      </c>
      <c r="I120" s="60" t="str">
        <f t="shared" si="71"/>
        <v/>
      </c>
      <c r="J120" s="206"/>
      <c r="K120" s="173"/>
      <c r="L120" s="178"/>
      <c r="M120" s="173"/>
      <c r="N120" s="178"/>
    </row>
    <row r="121" spans="1:14" ht="12.5">
      <c r="A121" s="204"/>
      <c r="B121" s="205"/>
      <c r="C121" s="201" t="str">
        <f t="shared" ref="C121:D121" si="121">IF(ISBLANK($J121),"",$J121)</f>
        <v/>
      </c>
      <c r="D121" s="201" t="str">
        <f t="shared" si="121"/>
        <v/>
      </c>
      <c r="E121" s="201" t="str">
        <f t="shared" si="70"/>
        <v/>
      </c>
      <c r="F121" s="201" t="str">
        <f t="shared" si="2"/>
        <v/>
      </c>
      <c r="G121" s="201" t="str">
        <f t="shared" si="3"/>
        <v/>
      </c>
      <c r="H121" s="201" t="str">
        <f t="shared" si="4"/>
        <v/>
      </c>
      <c r="I121" s="60" t="str">
        <f t="shared" si="71"/>
        <v/>
      </c>
      <c r="J121" s="206"/>
      <c r="K121" s="173"/>
      <c r="L121" s="178"/>
      <c r="M121" s="173"/>
      <c r="N121" s="178"/>
    </row>
    <row r="122" spans="1:14" ht="12.5">
      <c r="A122" s="204"/>
      <c r="B122" s="205"/>
      <c r="C122" s="201" t="str">
        <f t="shared" ref="C122:D122" si="122">IF(ISBLANK($J122),"",$J122)</f>
        <v/>
      </c>
      <c r="D122" s="201" t="str">
        <f t="shared" si="122"/>
        <v/>
      </c>
      <c r="E122" s="201" t="str">
        <f t="shared" si="70"/>
        <v/>
      </c>
      <c r="F122" s="201" t="str">
        <f t="shared" si="2"/>
        <v/>
      </c>
      <c r="G122" s="201" t="str">
        <f t="shared" si="3"/>
        <v/>
      </c>
      <c r="H122" s="201" t="str">
        <f t="shared" si="4"/>
        <v/>
      </c>
      <c r="I122" s="60" t="str">
        <f t="shared" si="71"/>
        <v/>
      </c>
      <c r="J122" s="206"/>
      <c r="K122" s="173"/>
      <c r="L122" s="178"/>
      <c r="M122" s="173"/>
      <c r="N122" s="178"/>
    </row>
    <row r="123" spans="1:14" ht="12.5">
      <c r="A123" s="204"/>
      <c r="B123" s="205"/>
      <c r="C123" s="201" t="str">
        <f t="shared" ref="C123:D123" si="123">IF(ISBLANK($J123),"",$J123)</f>
        <v/>
      </c>
      <c r="D123" s="201" t="str">
        <f t="shared" si="123"/>
        <v/>
      </c>
      <c r="E123" s="201" t="str">
        <f t="shared" si="70"/>
        <v/>
      </c>
      <c r="F123" s="201" t="str">
        <f t="shared" si="2"/>
        <v/>
      </c>
      <c r="G123" s="201" t="str">
        <f t="shared" si="3"/>
        <v/>
      </c>
      <c r="H123" s="201" t="str">
        <f t="shared" si="4"/>
        <v/>
      </c>
      <c r="I123" s="60" t="str">
        <f t="shared" si="71"/>
        <v/>
      </c>
      <c r="J123" s="206"/>
      <c r="K123" s="173"/>
      <c r="L123" s="178"/>
      <c r="M123" s="173"/>
      <c r="N123" s="178"/>
    </row>
    <row r="124" spans="1:14" ht="12.5">
      <c r="A124" s="204"/>
      <c r="B124" s="205"/>
      <c r="C124" s="201" t="str">
        <f t="shared" ref="C124:D124" si="124">IF(ISBLANK($J124),"",$J124)</f>
        <v/>
      </c>
      <c r="D124" s="201" t="str">
        <f t="shared" si="124"/>
        <v/>
      </c>
      <c r="E124" s="201" t="str">
        <f t="shared" si="70"/>
        <v/>
      </c>
      <c r="F124" s="201" t="str">
        <f t="shared" si="2"/>
        <v/>
      </c>
      <c r="G124" s="201" t="str">
        <f t="shared" si="3"/>
        <v/>
      </c>
      <c r="H124" s="201" t="str">
        <f t="shared" si="4"/>
        <v/>
      </c>
      <c r="I124" s="60" t="str">
        <f t="shared" si="71"/>
        <v/>
      </c>
      <c r="J124" s="206"/>
      <c r="K124" s="173"/>
      <c r="L124" s="178"/>
      <c r="M124" s="173"/>
      <c r="N124" s="178"/>
    </row>
    <row r="125" spans="1:14" ht="12.5">
      <c r="A125" s="204"/>
      <c r="B125" s="205"/>
      <c r="C125" s="201" t="str">
        <f t="shared" ref="C125:D125" si="125">IF(ISBLANK($J125),"",$J125)</f>
        <v/>
      </c>
      <c r="D125" s="201" t="str">
        <f t="shared" si="125"/>
        <v/>
      </c>
      <c r="E125" s="201" t="str">
        <f t="shared" si="70"/>
        <v/>
      </c>
      <c r="F125" s="201" t="str">
        <f t="shared" si="2"/>
        <v/>
      </c>
      <c r="G125" s="201" t="str">
        <f t="shared" si="3"/>
        <v/>
      </c>
      <c r="H125" s="201" t="str">
        <f t="shared" si="4"/>
        <v/>
      </c>
      <c r="I125" s="60" t="str">
        <f t="shared" si="71"/>
        <v/>
      </c>
      <c r="J125" s="206"/>
      <c r="K125" s="173"/>
      <c r="L125" s="178"/>
      <c r="M125" s="173"/>
      <c r="N125" s="178"/>
    </row>
    <row r="126" spans="1:14" ht="12.5">
      <c r="A126" s="204"/>
      <c r="B126" s="205"/>
      <c r="C126" s="201" t="str">
        <f t="shared" ref="C126:D126" si="126">IF(ISBLANK($J126),"",$J126)</f>
        <v/>
      </c>
      <c r="D126" s="201" t="str">
        <f t="shared" si="126"/>
        <v/>
      </c>
      <c r="E126" s="201" t="str">
        <f t="shared" si="70"/>
        <v/>
      </c>
      <c r="F126" s="201" t="str">
        <f t="shared" si="2"/>
        <v/>
      </c>
      <c r="G126" s="201" t="str">
        <f t="shared" si="3"/>
        <v/>
      </c>
      <c r="H126" s="201" t="str">
        <f t="shared" si="4"/>
        <v/>
      </c>
      <c r="I126" s="60" t="str">
        <f t="shared" si="71"/>
        <v/>
      </c>
      <c r="J126" s="206"/>
      <c r="K126" s="173"/>
      <c r="L126" s="178"/>
      <c r="M126" s="173"/>
      <c r="N126" s="178"/>
    </row>
    <row r="127" spans="1:14" ht="12.5">
      <c r="A127" s="204"/>
      <c r="B127" s="205"/>
      <c r="C127" s="201" t="str">
        <f t="shared" ref="C127:D127" si="127">IF(ISBLANK($J127),"",$J127)</f>
        <v/>
      </c>
      <c r="D127" s="201" t="str">
        <f t="shared" si="127"/>
        <v/>
      </c>
      <c r="E127" s="201" t="str">
        <f t="shared" si="70"/>
        <v/>
      </c>
      <c r="F127" s="201" t="str">
        <f t="shared" si="2"/>
        <v/>
      </c>
      <c r="G127" s="201" t="str">
        <f t="shared" si="3"/>
        <v/>
      </c>
      <c r="H127" s="201" t="str">
        <f t="shared" si="4"/>
        <v/>
      </c>
      <c r="I127" s="60" t="str">
        <f t="shared" si="71"/>
        <v/>
      </c>
      <c r="J127" s="206"/>
      <c r="K127" s="173"/>
      <c r="L127" s="178"/>
      <c r="M127" s="173"/>
      <c r="N127" s="178"/>
    </row>
    <row r="128" spans="1:14" ht="12.5">
      <c r="A128" s="204"/>
      <c r="B128" s="205"/>
      <c r="C128" s="201" t="str">
        <f t="shared" ref="C128:D128" si="128">IF(ISBLANK($J128),"",$J128)</f>
        <v/>
      </c>
      <c r="D128" s="201" t="str">
        <f t="shared" si="128"/>
        <v/>
      </c>
      <c r="E128" s="201" t="str">
        <f t="shared" si="70"/>
        <v/>
      </c>
      <c r="F128" s="201" t="str">
        <f t="shared" si="2"/>
        <v/>
      </c>
      <c r="G128" s="201" t="str">
        <f t="shared" si="3"/>
        <v/>
      </c>
      <c r="H128" s="201" t="str">
        <f t="shared" si="4"/>
        <v/>
      </c>
      <c r="I128" s="60" t="str">
        <f t="shared" si="71"/>
        <v/>
      </c>
      <c r="J128" s="206"/>
      <c r="K128" s="173"/>
      <c r="L128" s="178"/>
      <c r="M128" s="173"/>
      <c r="N128" s="178"/>
    </row>
    <row r="129" spans="1:14" ht="12.5">
      <c r="A129" s="204"/>
      <c r="B129" s="205"/>
      <c r="C129" s="201" t="str">
        <f t="shared" ref="C129:D129" si="129">IF(ISBLANK($J129),"",$J129)</f>
        <v/>
      </c>
      <c r="D129" s="201" t="str">
        <f t="shared" si="129"/>
        <v/>
      </c>
      <c r="E129" s="201" t="str">
        <f t="shared" si="70"/>
        <v/>
      </c>
      <c r="F129" s="201" t="str">
        <f t="shared" si="2"/>
        <v/>
      </c>
      <c r="G129" s="201" t="str">
        <f t="shared" si="3"/>
        <v/>
      </c>
      <c r="H129" s="201" t="str">
        <f t="shared" si="4"/>
        <v/>
      </c>
      <c r="I129" s="60" t="str">
        <f t="shared" si="71"/>
        <v/>
      </c>
      <c r="J129" s="206"/>
      <c r="K129" s="173"/>
      <c r="L129" s="178"/>
      <c r="M129" s="173"/>
      <c r="N129" s="178"/>
    </row>
    <row r="130" spans="1:14" ht="12.5">
      <c r="A130" s="204"/>
      <c r="B130" s="205"/>
      <c r="C130" s="201" t="str">
        <f t="shared" ref="C130:D130" si="130">IF(ISBLANK($J130),"",$J130)</f>
        <v/>
      </c>
      <c r="D130" s="201" t="str">
        <f t="shared" si="130"/>
        <v/>
      </c>
      <c r="E130" s="201" t="str">
        <f t="shared" si="70"/>
        <v/>
      </c>
      <c r="F130" s="201" t="str">
        <f t="shared" si="2"/>
        <v/>
      </c>
      <c r="G130" s="201" t="str">
        <f t="shared" si="3"/>
        <v/>
      </c>
      <c r="H130" s="201" t="str">
        <f t="shared" si="4"/>
        <v/>
      </c>
      <c r="I130" s="60" t="str">
        <f t="shared" si="71"/>
        <v/>
      </c>
      <c r="J130" s="206"/>
      <c r="K130" s="173"/>
      <c r="L130" s="178"/>
      <c r="M130" s="173"/>
      <c r="N130" s="178"/>
    </row>
    <row r="131" spans="1:14" ht="12.5">
      <c r="A131" s="204"/>
      <c r="B131" s="205"/>
      <c r="C131" s="201" t="str">
        <f t="shared" ref="C131:D131" si="131">IF(ISBLANK($J131),"",$J131)</f>
        <v/>
      </c>
      <c r="D131" s="201" t="str">
        <f t="shared" si="131"/>
        <v/>
      </c>
      <c r="E131" s="201" t="str">
        <f t="shared" si="70"/>
        <v/>
      </c>
      <c r="F131" s="201" t="str">
        <f t="shared" si="2"/>
        <v/>
      </c>
      <c r="G131" s="201" t="str">
        <f t="shared" si="3"/>
        <v/>
      </c>
      <c r="H131" s="201" t="str">
        <f t="shared" si="4"/>
        <v/>
      </c>
      <c r="I131" s="60" t="str">
        <f t="shared" si="71"/>
        <v/>
      </c>
      <c r="J131" s="206"/>
      <c r="K131" s="173"/>
      <c r="L131" s="178"/>
      <c r="M131" s="173"/>
      <c r="N131" s="178"/>
    </row>
    <row r="132" spans="1:14" ht="12.5">
      <c r="A132" s="204"/>
      <c r="B132" s="205"/>
      <c r="C132" s="201" t="str">
        <f t="shared" ref="C132:D132" si="132">IF(ISBLANK($J132),"",$J132)</f>
        <v/>
      </c>
      <c r="D132" s="201" t="str">
        <f t="shared" si="132"/>
        <v/>
      </c>
      <c r="E132" s="201" t="str">
        <f t="shared" si="70"/>
        <v/>
      </c>
      <c r="F132" s="201" t="str">
        <f t="shared" si="2"/>
        <v/>
      </c>
      <c r="G132" s="201" t="str">
        <f t="shared" si="3"/>
        <v/>
      </c>
      <c r="H132" s="201" t="str">
        <f t="shared" si="4"/>
        <v/>
      </c>
      <c r="I132" s="60" t="str">
        <f t="shared" si="71"/>
        <v/>
      </c>
      <c r="J132" s="206"/>
      <c r="K132" s="173"/>
      <c r="L132" s="178"/>
      <c r="M132" s="173"/>
      <c r="N132" s="178"/>
    </row>
    <row r="133" spans="1:14" ht="12.5">
      <c r="A133" s="204"/>
      <c r="B133" s="205"/>
      <c r="C133" s="201" t="str">
        <f t="shared" ref="C133:D133" si="133">IF(ISBLANK($J133),"",$J133)</f>
        <v/>
      </c>
      <c r="D133" s="201" t="str">
        <f t="shared" si="133"/>
        <v/>
      </c>
      <c r="E133" s="201" t="str">
        <f t="shared" si="70"/>
        <v/>
      </c>
      <c r="F133" s="201" t="str">
        <f t="shared" si="2"/>
        <v/>
      </c>
      <c r="G133" s="201" t="str">
        <f t="shared" si="3"/>
        <v/>
      </c>
      <c r="H133" s="201" t="str">
        <f t="shared" si="4"/>
        <v/>
      </c>
      <c r="I133" s="60" t="str">
        <f t="shared" si="71"/>
        <v/>
      </c>
      <c r="J133" s="206"/>
      <c r="K133" s="173"/>
      <c r="L133" s="178"/>
      <c r="M133" s="173"/>
      <c r="N133" s="178"/>
    </row>
    <row r="134" spans="1:14" ht="12.5">
      <c r="A134" s="204"/>
      <c r="B134" s="205"/>
      <c r="C134" s="201" t="str">
        <f t="shared" ref="C134:D134" si="134">IF(ISBLANK($J134),"",$J134)</f>
        <v/>
      </c>
      <c r="D134" s="201" t="str">
        <f t="shared" si="134"/>
        <v/>
      </c>
      <c r="E134" s="201" t="str">
        <f t="shared" si="70"/>
        <v/>
      </c>
      <c r="F134" s="201" t="str">
        <f t="shared" si="2"/>
        <v/>
      </c>
      <c r="G134" s="201" t="str">
        <f t="shared" si="3"/>
        <v/>
      </c>
      <c r="H134" s="201" t="str">
        <f t="shared" si="4"/>
        <v/>
      </c>
      <c r="I134" s="60" t="str">
        <f t="shared" si="71"/>
        <v/>
      </c>
      <c r="J134" s="206"/>
      <c r="K134" s="173"/>
      <c r="L134" s="178"/>
      <c r="M134" s="173"/>
      <c r="N134" s="178"/>
    </row>
    <row r="135" spans="1:14" ht="12.5">
      <c r="A135" s="204"/>
      <c r="B135" s="205"/>
      <c r="C135" s="201" t="str">
        <f t="shared" ref="C135:D135" si="135">IF(ISBLANK($J135),"",$J135)</f>
        <v/>
      </c>
      <c r="D135" s="201" t="str">
        <f t="shared" si="135"/>
        <v/>
      </c>
      <c r="E135" s="201" t="str">
        <f t="shared" ref="E135:E198" si="136">IF(NOT(ISBLANK($N135)),CONCATENATE(supplierOrganizationIdentifierScheme,"-",$N135),IF(NOT(ISBLANK($L135)),CONCATENATE("tenderer-",ROW()-7),""))</f>
        <v/>
      </c>
      <c r="F135" s="201" t="str">
        <f t="shared" si="2"/>
        <v/>
      </c>
      <c r="G135" s="201" t="str">
        <f t="shared" si="3"/>
        <v/>
      </c>
      <c r="H135" s="201" t="str">
        <f t="shared" si="4"/>
        <v/>
      </c>
      <c r="I135" s="60" t="str">
        <f t="shared" ref="I135:I198" si="137">IF(NOT(ISBLANK($N135)),supplierOrganizationIdentifierScheme,"")</f>
        <v/>
      </c>
      <c r="J135" s="206"/>
      <c r="K135" s="173"/>
      <c r="L135" s="178"/>
      <c r="M135" s="173"/>
      <c r="N135" s="178"/>
    </row>
    <row r="136" spans="1:14" ht="12.5">
      <c r="A136" s="204"/>
      <c r="B136" s="205"/>
      <c r="C136" s="201" t="str">
        <f t="shared" ref="C136:D136" si="138">IF(ISBLANK($J136),"",$J136)</f>
        <v/>
      </c>
      <c r="D136" s="201" t="str">
        <f t="shared" si="138"/>
        <v/>
      </c>
      <c r="E136" s="201" t="str">
        <f t="shared" si="136"/>
        <v/>
      </c>
      <c r="F136" s="201" t="str">
        <f t="shared" si="2"/>
        <v/>
      </c>
      <c r="G136" s="201" t="str">
        <f t="shared" si="3"/>
        <v/>
      </c>
      <c r="H136" s="201" t="str">
        <f t="shared" si="4"/>
        <v/>
      </c>
      <c r="I136" s="60" t="str">
        <f t="shared" si="137"/>
        <v/>
      </c>
      <c r="J136" s="206"/>
      <c r="K136" s="173"/>
      <c r="L136" s="178"/>
      <c r="M136" s="173"/>
      <c r="N136" s="178"/>
    </row>
    <row r="137" spans="1:14" ht="12.5">
      <c r="A137" s="204"/>
      <c r="B137" s="205"/>
      <c r="C137" s="201" t="str">
        <f t="shared" ref="C137:D137" si="139">IF(ISBLANK($J137),"",$J137)</f>
        <v/>
      </c>
      <c r="D137" s="201" t="str">
        <f t="shared" si="139"/>
        <v/>
      </c>
      <c r="E137" s="201" t="str">
        <f t="shared" si="136"/>
        <v/>
      </c>
      <c r="F137" s="201" t="str">
        <f t="shared" si="2"/>
        <v/>
      </c>
      <c r="G137" s="201" t="str">
        <f t="shared" si="3"/>
        <v/>
      </c>
      <c r="H137" s="201" t="str">
        <f t="shared" si="4"/>
        <v/>
      </c>
      <c r="I137" s="60" t="str">
        <f t="shared" si="137"/>
        <v/>
      </c>
      <c r="J137" s="206"/>
      <c r="K137" s="173"/>
      <c r="L137" s="178"/>
      <c r="M137" s="173"/>
      <c r="N137" s="178"/>
    </row>
    <row r="138" spans="1:14" ht="12.5">
      <c r="A138" s="204"/>
      <c r="B138" s="205"/>
      <c r="C138" s="201" t="str">
        <f t="shared" ref="C138:D138" si="140">IF(ISBLANK($J138),"",$J138)</f>
        <v/>
      </c>
      <c r="D138" s="201" t="str">
        <f t="shared" si="140"/>
        <v/>
      </c>
      <c r="E138" s="201" t="str">
        <f t="shared" si="136"/>
        <v/>
      </c>
      <c r="F138" s="201" t="str">
        <f t="shared" si="2"/>
        <v/>
      </c>
      <c r="G138" s="201" t="str">
        <f t="shared" si="3"/>
        <v/>
      </c>
      <c r="H138" s="201" t="str">
        <f t="shared" si="4"/>
        <v/>
      </c>
      <c r="I138" s="60" t="str">
        <f t="shared" si="137"/>
        <v/>
      </c>
      <c r="J138" s="206"/>
      <c r="K138" s="173"/>
      <c r="L138" s="178"/>
      <c r="M138" s="173"/>
      <c r="N138" s="178"/>
    </row>
    <row r="139" spans="1:14" ht="12.5">
      <c r="A139" s="204"/>
      <c r="B139" s="205"/>
      <c r="C139" s="201" t="str">
        <f t="shared" ref="C139:D139" si="141">IF(ISBLANK($J139),"",$J139)</f>
        <v/>
      </c>
      <c r="D139" s="201" t="str">
        <f t="shared" si="141"/>
        <v/>
      </c>
      <c r="E139" s="201" t="str">
        <f t="shared" si="136"/>
        <v/>
      </c>
      <c r="F139" s="201" t="str">
        <f t="shared" si="2"/>
        <v/>
      </c>
      <c r="G139" s="201" t="str">
        <f t="shared" si="3"/>
        <v/>
      </c>
      <c r="H139" s="201" t="str">
        <f t="shared" si="4"/>
        <v/>
      </c>
      <c r="I139" s="60" t="str">
        <f t="shared" si="137"/>
        <v/>
      </c>
      <c r="J139" s="206"/>
      <c r="K139" s="173"/>
      <c r="L139" s="178"/>
      <c r="M139" s="173"/>
      <c r="N139" s="178"/>
    </row>
    <row r="140" spans="1:14" ht="12.5">
      <c r="A140" s="204"/>
      <c r="B140" s="205"/>
      <c r="C140" s="201" t="str">
        <f t="shared" ref="C140:D140" si="142">IF(ISBLANK($J140),"",$J140)</f>
        <v/>
      </c>
      <c r="D140" s="201" t="str">
        <f t="shared" si="142"/>
        <v/>
      </c>
      <c r="E140" s="201" t="str">
        <f t="shared" si="136"/>
        <v/>
      </c>
      <c r="F140" s="201" t="str">
        <f t="shared" si="2"/>
        <v/>
      </c>
      <c r="G140" s="201" t="str">
        <f t="shared" si="3"/>
        <v/>
      </c>
      <c r="H140" s="201" t="str">
        <f t="shared" si="4"/>
        <v/>
      </c>
      <c r="I140" s="60" t="str">
        <f t="shared" si="137"/>
        <v/>
      </c>
      <c r="J140" s="206"/>
      <c r="K140" s="173"/>
      <c r="L140" s="178"/>
      <c r="M140" s="173"/>
      <c r="N140" s="178"/>
    </row>
    <row r="141" spans="1:14" ht="12.5">
      <c r="A141" s="204"/>
      <c r="B141" s="205"/>
      <c r="C141" s="201" t="str">
        <f t="shared" ref="C141:D141" si="143">IF(ISBLANK($J141),"",$J141)</f>
        <v/>
      </c>
      <c r="D141" s="201" t="str">
        <f t="shared" si="143"/>
        <v/>
      </c>
      <c r="E141" s="201" t="str">
        <f t="shared" si="136"/>
        <v/>
      </c>
      <c r="F141" s="201" t="str">
        <f t="shared" si="2"/>
        <v/>
      </c>
      <c r="G141" s="201" t="str">
        <f t="shared" si="3"/>
        <v/>
      </c>
      <c r="H141" s="201" t="str">
        <f t="shared" si="4"/>
        <v/>
      </c>
      <c r="I141" s="60" t="str">
        <f t="shared" si="137"/>
        <v/>
      </c>
      <c r="J141" s="206"/>
      <c r="K141" s="173"/>
      <c r="L141" s="178"/>
      <c r="M141" s="173"/>
      <c r="N141" s="178"/>
    </row>
    <row r="142" spans="1:14" ht="12.5">
      <c r="A142" s="204"/>
      <c r="B142" s="205"/>
      <c r="C142" s="201" t="str">
        <f t="shared" ref="C142:D142" si="144">IF(ISBLANK($J142),"",$J142)</f>
        <v/>
      </c>
      <c r="D142" s="201" t="str">
        <f t="shared" si="144"/>
        <v/>
      </c>
      <c r="E142" s="201" t="str">
        <f t="shared" si="136"/>
        <v/>
      </c>
      <c r="F142" s="201" t="str">
        <f t="shared" si="2"/>
        <v/>
      </c>
      <c r="G142" s="201" t="str">
        <f t="shared" si="3"/>
        <v/>
      </c>
      <c r="H142" s="201" t="str">
        <f t="shared" si="4"/>
        <v/>
      </c>
      <c r="I142" s="60" t="str">
        <f t="shared" si="137"/>
        <v/>
      </c>
      <c r="J142" s="206"/>
      <c r="K142" s="173"/>
      <c r="L142" s="178"/>
      <c r="M142" s="173"/>
      <c r="N142" s="178"/>
    </row>
    <row r="143" spans="1:14" ht="12.5">
      <c r="A143" s="204"/>
      <c r="B143" s="205"/>
      <c r="C143" s="201" t="str">
        <f t="shared" ref="C143:D143" si="145">IF(ISBLANK($J143),"",$J143)</f>
        <v/>
      </c>
      <c r="D143" s="201" t="str">
        <f t="shared" si="145"/>
        <v/>
      </c>
      <c r="E143" s="201" t="str">
        <f t="shared" si="136"/>
        <v/>
      </c>
      <c r="F143" s="201" t="str">
        <f t="shared" si="2"/>
        <v/>
      </c>
      <c r="G143" s="201" t="str">
        <f t="shared" si="3"/>
        <v/>
      </c>
      <c r="H143" s="201" t="str">
        <f t="shared" si="4"/>
        <v/>
      </c>
      <c r="I143" s="60" t="str">
        <f t="shared" si="137"/>
        <v/>
      </c>
      <c r="J143" s="206"/>
      <c r="K143" s="173"/>
      <c r="L143" s="178"/>
      <c r="M143" s="173"/>
      <c r="N143" s="178"/>
    </row>
    <row r="144" spans="1:14" ht="12.5">
      <c r="A144" s="204"/>
      <c r="B144" s="205"/>
      <c r="C144" s="201" t="str">
        <f t="shared" ref="C144:D144" si="146">IF(ISBLANK($J144),"",$J144)</f>
        <v/>
      </c>
      <c r="D144" s="201" t="str">
        <f t="shared" si="146"/>
        <v/>
      </c>
      <c r="E144" s="201" t="str">
        <f t="shared" si="136"/>
        <v/>
      </c>
      <c r="F144" s="201" t="str">
        <f t="shared" si="2"/>
        <v/>
      </c>
      <c r="G144" s="201" t="str">
        <f t="shared" si="3"/>
        <v/>
      </c>
      <c r="H144" s="201" t="str">
        <f t="shared" si="4"/>
        <v/>
      </c>
      <c r="I144" s="60" t="str">
        <f t="shared" si="137"/>
        <v/>
      </c>
      <c r="J144" s="206"/>
      <c r="K144" s="173"/>
      <c r="L144" s="178"/>
      <c r="M144" s="173"/>
      <c r="N144" s="178"/>
    </row>
    <row r="145" spans="1:14" ht="12.5">
      <c r="A145" s="204"/>
      <c r="B145" s="205"/>
      <c r="C145" s="201" t="str">
        <f t="shared" ref="C145:D145" si="147">IF(ISBLANK($J145),"",$J145)</f>
        <v/>
      </c>
      <c r="D145" s="201" t="str">
        <f t="shared" si="147"/>
        <v/>
      </c>
      <c r="E145" s="201" t="str">
        <f t="shared" si="136"/>
        <v/>
      </c>
      <c r="F145" s="201" t="str">
        <f t="shared" si="2"/>
        <v/>
      </c>
      <c r="G145" s="201" t="str">
        <f t="shared" si="3"/>
        <v/>
      </c>
      <c r="H145" s="201" t="str">
        <f t="shared" si="4"/>
        <v/>
      </c>
      <c r="I145" s="60" t="str">
        <f t="shared" si="137"/>
        <v/>
      </c>
      <c r="J145" s="206"/>
      <c r="K145" s="173"/>
      <c r="L145" s="178"/>
      <c r="M145" s="173"/>
      <c r="N145" s="178"/>
    </row>
    <row r="146" spans="1:14" ht="12.5">
      <c r="A146" s="204"/>
      <c r="B146" s="205"/>
      <c r="C146" s="201" t="str">
        <f t="shared" ref="C146:D146" si="148">IF(ISBLANK($J146),"",$J146)</f>
        <v/>
      </c>
      <c r="D146" s="201" t="str">
        <f t="shared" si="148"/>
        <v/>
      </c>
      <c r="E146" s="201" t="str">
        <f t="shared" si="136"/>
        <v/>
      </c>
      <c r="F146" s="201" t="str">
        <f t="shared" si="2"/>
        <v/>
      </c>
      <c r="G146" s="201" t="str">
        <f t="shared" si="3"/>
        <v/>
      </c>
      <c r="H146" s="201" t="str">
        <f t="shared" si="4"/>
        <v/>
      </c>
      <c r="I146" s="60" t="str">
        <f t="shared" si="137"/>
        <v/>
      </c>
      <c r="J146" s="206"/>
      <c r="K146" s="173"/>
      <c r="L146" s="178"/>
      <c r="M146" s="173"/>
      <c r="N146" s="178"/>
    </row>
    <row r="147" spans="1:14" ht="12.5">
      <c r="A147" s="204"/>
      <c r="B147" s="205"/>
      <c r="C147" s="201" t="str">
        <f t="shared" ref="C147:D147" si="149">IF(ISBLANK($J147),"",$J147)</f>
        <v/>
      </c>
      <c r="D147" s="201" t="str">
        <f t="shared" si="149"/>
        <v/>
      </c>
      <c r="E147" s="201" t="str">
        <f t="shared" si="136"/>
        <v/>
      </c>
      <c r="F147" s="201" t="str">
        <f t="shared" si="2"/>
        <v/>
      </c>
      <c r="G147" s="201" t="str">
        <f t="shared" si="3"/>
        <v/>
      </c>
      <c r="H147" s="201" t="str">
        <f t="shared" si="4"/>
        <v/>
      </c>
      <c r="I147" s="60" t="str">
        <f t="shared" si="137"/>
        <v/>
      </c>
      <c r="J147" s="206"/>
      <c r="K147" s="173"/>
      <c r="L147" s="178"/>
      <c r="M147" s="173"/>
      <c r="N147" s="178"/>
    </row>
    <row r="148" spans="1:14" ht="12.5">
      <c r="A148" s="204"/>
      <c r="B148" s="205"/>
      <c r="C148" s="201" t="str">
        <f t="shared" ref="C148:D148" si="150">IF(ISBLANK($J148),"",$J148)</f>
        <v/>
      </c>
      <c r="D148" s="201" t="str">
        <f t="shared" si="150"/>
        <v/>
      </c>
      <c r="E148" s="201" t="str">
        <f t="shared" si="136"/>
        <v/>
      </c>
      <c r="F148" s="201" t="str">
        <f t="shared" si="2"/>
        <v/>
      </c>
      <c r="G148" s="201" t="str">
        <f t="shared" si="3"/>
        <v/>
      </c>
      <c r="H148" s="201" t="str">
        <f t="shared" si="4"/>
        <v/>
      </c>
      <c r="I148" s="60" t="str">
        <f t="shared" si="137"/>
        <v/>
      </c>
      <c r="J148" s="206"/>
      <c r="K148" s="173"/>
      <c r="L148" s="178"/>
      <c r="M148" s="173"/>
      <c r="N148" s="178"/>
    </row>
    <row r="149" spans="1:14" ht="12.5">
      <c r="A149" s="204"/>
      <c r="B149" s="205"/>
      <c r="C149" s="201" t="str">
        <f t="shared" ref="C149:D149" si="151">IF(ISBLANK($J149),"",$J149)</f>
        <v/>
      </c>
      <c r="D149" s="201" t="str">
        <f t="shared" si="151"/>
        <v/>
      </c>
      <c r="E149" s="201" t="str">
        <f t="shared" si="136"/>
        <v/>
      </c>
      <c r="F149" s="201" t="str">
        <f t="shared" si="2"/>
        <v/>
      </c>
      <c r="G149" s="201" t="str">
        <f t="shared" si="3"/>
        <v/>
      </c>
      <c r="H149" s="201" t="str">
        <f t="shared" si="4"/>
        <v/>
      </c>
      <c r="I149" s="60" t="str">
        <f t="shared" si="137"/>
        <v/>
      </c>
      <c r="J149" s="206"/>
      <c r="K149" s="173"/>
      <c r="L149" s="178"/>
      <c r="M149" s="173"/>
      <c r="N149" s="178"/>
    </row>
    <row r="150" spans="1:14" ht="12.5">
      <c r="A150" s="204"/>
      <c r="B150" s="205"/>
      <c r="C150" s="201" t="str">
        <f t="shared" ref="C150:D150" si="152">IF(ISBLANK($J150),"",$J150)</f>
        <v/>
      </c>
      <c r="D150" s="201" t="str">
        <f t="shared" si="152"/>
        <v/>
      </c>
      <c r="E150" s="201" t="str">
        <f t="shared" si="136"/>
        <v/>
      </c>
      <c r="F150" s="201" t="str">
        <f t="shared" si="2"/>
        <v/>
      </c>
      <c r="G150" s="201" t="str">
        <f t="shared" si="3"/>
        <v/>
      </c>
      <c r="H150" s="201" t="str">
        <f t="shared" si="4"/>
        <v/>
      </c>
      <c r="I150" s="60" t="str">
        <f t="shared" si="137"/>
        <v/>
      </c>
      <c r="J150" s="206"/>
      <c r="K150" s="173"/>
      <c r="L150" s="178"/>
      <c r="M150" s="173"/>
      <c r="N150" s="178"/>
    </row>
    <row r="151" spans="1:14" ht="12.5">
      <c r="A151" s="204"/>
      <c r="B151" s="205"/>
      <c r="C151" s="201" t="str">
        <f t="shared" ref="C151:D151" si="153">IF(ISBLANK($J151),"",$J151)</f>
        <v/>
      </c>
      <c r="D151" s="201" t="str">
        <f t="shared" si="153"/>
        <v/>
      </c>
      <c r="E151" s="201" t="str">
        <f t="shared" si="136"/>
        <v/>
      </c>
      <c r="F151" s="201" t="str">
        <f t="shared" si="2"/>
        <v/>
      </c>
      <c r="G151" s="201" t="str">
        <f t="shared" si="3"/>
        <v/>
      </c>
      <c r="H151" s="201" t="str">
        <f t="shared" si="4"/>
        <v/>
      </c>
      <c r="I151" s="60" t="str">
        <f t="shared" si="137"/>
        <v/>
      </c>
      <c r="J151" s="206"/>
      <c r="K151" s="173"/>
      <c r="L151" s="178"/>
      <c r="M151" s="173"/>
      <c r="N151" s="178"/>
    </row>
    <row r="152" spans="1:14" ht="12.5">
      <c r="A152" s="204"/>
      <c r="B152" s="205"/>
      <c r="C152" s="201" t="str">
        <f t="shared" ref="C152:D152" si="154">IF(ISBLANK($J152),"",$J152)</f>
        <v/>
      </c>
      <c r="D152" s="201" t="str">
        <f t="shared" si="154"/>
        <v/>
      </c>
      <c r="E152" s="201" t="str">
        <f t="shared" si="136"/>
        <v/>
      </c>
      <c r="F152" s="201" t="str">
        <f t="shared" si="2"/>
        <v/>
      </c>
      <c r="G152" s="201" t="str">
        <f t="shared" si="3"/>
        <v/>
      </c>
      <c r="H152" s="201" t="str">
        <f t="shared" si="4"/>
        <v/>
      </c>
      <c r="I152" s="60" t="str">
        <f t="shared" si="137"/>
        <v/>
      </c>
      <c r="J152" s="206"/>
      <c r="K152" s="173"/>
      <c r="L152" s="178"/>
      <c r="M152" s="173"/>
      <c r="N152" s="178"/>
    </row>
    <row r="153" spans="1:14" ht="12.5">
      <c r="A153" s="204"/>
      <c r="B153" s="205"/>
      <c r="C153" s="201" t="str">
        <f t="shared" ref="C153:D153" si="155">IF(ISBLANK($J153),"",$J153)</f>
        <v/>
      </c>
      <c r="D153" s="201" t="str">
        <f t="shared" si="155"/>
        <v/>
      </c>
      <c r="E153" s="201" t="str">
        <f t="shared" si="136"/>
        <v/>
      </c>
      <c r="F153" s="201" t="str">
        <f t="shared" si="2"/>
        <v/>
      </c>
      <c r="G153" s="201" t="str">
        <f t="shared" si="3"/>
        <v/>
      </c>
      <c r="H153" s="201" t="str">
        <f t="shared" si="4"/>
        <v/>
      </c>
      <c r="I153" s="60" t="str">
        <f t="shared" si="137"/>
        <v/>
      </c>
      <c r="J153" s="206"/>
      <c r="K153" s="173"/>
      <c r="L153" s="178"/>
      <c r="M153" s="173"/>
      <c r="N153" s="178"/>
    </row>
    <row r="154" spans="1:14" ht="12.5">
      <c r="A154" s="204"/>
      <c r="B154" s="205"/>
      <c r="C154" s="201" t="str">
        <f t="shared" ref="C154:D154" si="156">IF(ISBLANK($J154),"",$J154)</f>
        <v/>
      </c>
      <c r="D154" s="201" t="str">
        <f t="shared" si="156"/>
        <v/>
      </c>
      <c r="E154" s="201" t="str">
        <f t="shared" si="136"/>
        <v/>
      </c>
      <c r="F154" s="201" t="str">
        <f t="shared" si="2"/>
        <v/>
      </c>
      <c r="G154" s="201" t="str">
        <f t="shared" si="3"/>
        <v/>
      </c>
      <c r="H154" s="201" t="str">
        <f t="shared" si="4"/>
        <v/>
      </c>
      <c r="I154" s="60" t="str">
        <f t="shared" si="137"/>
        <v/>
      </c>
      <c r="J154" s="206"/>
      <c r="K154" s="173"/>
      <c r="L154" s="178"/>
      <c r="M154" s="173"/>
      <c r="N154" s="178"/>
    </row>
    <row r="155" spans="1:14" ht="12.5">
      <c r="A155" s="204"/>
      <c r="B155" s="205"/>
      <c r="C155" s="201" t="str">
        <f t="shared" ref="C155:D155" si="157">IF(ISBLANK($J155),"",$J155)</f>
        <v/>
      </c>
      <c r="D155" s="201" t="str">
        <f t="shared" si="157"/>
        <v/>
      </c>
      <c r="E155" s="201" t="str">
        <f t="shared" si="136"/>
        <v/>
      </c>
      <c r="F155" s="201" t="str">
        <f t="shared" si="2"/>
        <v/>
      </c>
      <c r="G155" s="201" t="str">
        <f t="shared" si="3"/>
        <v/>
      </c>
      <c r="H155" s="201" t="str">
        <f t="shared" si="4"/>
        <v/>
      </c>
      <c r="I155" s="60" t="str">
        <f t="shared" si="137"/>
        <v/>
      </c>
      <c r="J155" s="206"/>
      <c r="K155" s="173"/>
      <c r="L155" s="178"/>
      <c r="M155" s="173"/>
      <c r="N155" s="178"/>
    </row>
    <row r="156" spans="1:14" ht="12.5">
      <c r="A156" s="204"/>
      <c r="B156" s="205"/>
      <c r="C156" s="201" t="str">
        <f t="shared" ref="C156:D156" si="158">IF(ISBLANK($J156),"",$J156)</f>
        <v/>
      </c>
      <c r="D156" s="201" t="str">
        <f t="shared" si="158"/>
        <v/>
      </c>
      <c r="E156" s="201" t="str">
        <f t="shared" si="136"/>
        <v/>
      </c>
      <c r="F156" s="201" t="str">
        <f t="shared" si="2"/>
        <v/>
      </c>
      <c r="G156" s="201" t="str">
        <f t="shared" si="3"/>
        <v/>
      </c>
      <c r="H156" s="201" t="str">
        <f t="shared" si="4"/>
        <v/>
      </c>
      <c r="I156" s="60" t="str">
        <f t="shared" si="137"/>
        <v/>
      </c>
      <c r="J156" s="206"/>
      <c r="K156" s="173"/>
      <c r="L156" s="178"/>
      <c r="M156" s="173"/>
      <c r="N156" s="178"/>
    </row>
    <row r="157" spans="1:14" ht="12.5">
      <c r="A157" s="204"/>
      <c r="B157" s="205"/>
      <c r="C157" s="201" t="str">
        <f t="shared" ref="C157:D157" si="159">IF(ISBLANK($J157),"",$J157)</f>
        <v/>
      </c>
      <c r="D157" s="201" t="str">
        <f t="shared" si="159"/>
        <v/>
      </c>
      <c r="E157" s="201" t="str">
        <f t="shared" si="136"/>
        <v/>
      </c>
      <c r="F157" s="201" t="str">
        <f t="shared" si="2"/>
        <v/>
      </c>
      <c r="G157" s="201" t="str">
        <f t="shared" si="3"/>
        <v/>
      </c>
      <c r="H157" s="201" t="str">
        <f t="shared" si="4"/>
        <v/>
      </c>
      <c r="I157" s="60" t="str">
        <f t="shared" si="137"/>
        <v/>
      </c>
      <c r="J157" s="206"/>
      <c r="K157" s="173"/>
      <c r="L157" s="178"/>
      <c r="M157" s="173"/>
      <c r="N157" s="178"/>
    </row>
    <row r="158" spans="1:14" ht="12.5">
      <c r="A158" s="204"/>
      <c r="B158" s="205"/>
      <c r="C158" s="201" t="str">
        <f t="shared" ref="C158:D158" si="160">IF(ISBLANK($J158),"",$J158)</f>
        <v/>
      </c>
      <c r="D158" s="201" t="str">
        <f t="shared" si="160"/>
        <v/>
      </c>
      <c r="E158" s="201" t="str">
        <f t="shared" si="136"/>
        <v/>
      </c>
      <c r="F158" s="201" t="str">
        <f t="shared" si="2"/>
        <v/>
      </c>
      <c r="G158" s="201" t="str">
        <f t="shared" si="3"/>
        <v/>
      </c>
      <c r="H158" s="201" t="str">
        <f t="shared" si="4"/>
        <v/>
      </c>
      <c r="I158" s="60" t="str">
        <f t="shared" si="137"/>
        <v/>
      </c>
      <c r="J158" s="206"/>
      <c r="K158" s="173"/>
      <c r="L158" s="178"/>
      <c r="M158" s="173"/>
      <c r="N158" s="178"/>
    </row>
    <row r="159" spans="1:14" ht="12.5">
      <c r="A159" s="204"/>
      <c r="B159" s="205"/>
      <c r="C159" s="201" t="str">
        <f t="shared" ref="C159:D159" si="161">IF(ISBLANK($J159),"",$J159)</f>
        <v/>
      </c>
      <c r="D159" s="201" t="str">
        <f t="shared" si="161"/>
        <v/>
      </c>
      <c r="E159" s="201" t="str">
        <f t="shared" si="136"/>
        <v/>
      </c>
      <c r="F159" s="201" t="str">
        <f t="shared" si="2"/>
        <v/>
      </c>
      <c r="G159" s="201" t="str">
        <f t="shared" si="3"/>
        <v/>
      </c>
      <c r="H159" s="201" t="str">
        <f t="shared" si="4"/>
        <v/>
      </c>
      <c r="I159" s="60" t="str">
        <f t="shared" si="137"/>
        <v/>
      </c>
      <c r="J159" s="206"/>
      <c r="K159" s="173"/>
      <c r="L159" s="178"/>
      <c r="M159" s="173"/>
      <c r="N159" s="178"/>
    </row>
    <row r="160" spans="1:14" ht="12.5">
      <c r="A160" s="204"/>
      <c r="B160" s="205"/>
      <c r="C160" s="201" t="str">
        <f t="shared" ref="C160:D160" si="162">IF(ISBLANK($J160),"",$J160)</f>
        <v/>
      </c>
      <c r="D160" s="201" t="str">
        <f t="shared" si="162"/>
        <v/>
      </c>
      <c r="E160" s="201" t="str">
        <f t="shared" si="136"/>
        <v/>
      </c>
      <c r="F160" s="201" t="str">
        <f t="shared" si="2"/>
        <v/>
      </c>
      <c r="G160" s="201" t="str">
        <f t="shared" si="3"/>
        <v/>
      </c>
      <c r="H160" s="201" t="str">
        <f t="shared" si="4"/>
        <v/>
      </c>
      <c r="I160" s="60" t="str">
        <f t="shared" si="137"/>
        <v/>
      </c>
      <c r="J160" s="206"/>
      <c r="K160" s="173"/>
      <c r="L160" s="178"/>
      <c r="M160" s="173"/>
      <c r="N160" s="178"/>
    </row>
    <row r="161" spans="1:14" ht="12.5">
      <c r="A161" s="204"/>
      <c r="B161" s="205"/>
      <c r="C161" s="201" t="str">
        <f t="shared" ref="C161:D161" si="163">IF(ISBLANK($J161),"",$J161)</f>
        <v/>
      </c>
      <c r="D161" s="201" t="str">
        <f t="shared" si="163"/>
        <v/>
      </c>
      <c r="E161" s="201" t="str">
        <f t="shared" si="136"/>
        <v/>
      </c>
      <c r="F161" s="201" t="str">
        <f t="shared" si="2"/>
        <v/>
      </c>
      <c r="G161" s="201" t="str">
        <f t="shared" si="3"/>
        <v/>
      </c>
      <c r="H161" s="201" t="str">
        <f t="shared" si="4"/>
        <v/>
      </c>
      <c r="I161" s="60" t="str">
        <f t="shared" si="137"/>
        <v/>
      </c>
      <c r="J161" s="206"/>
      <c r="K161" s="173"/>
      <c r="L161" s="178"/>
      <c r="M161" s="173"/>
      <c r="N161" s="178"/>
    </row>
    <row r="162" spans="1:14" ht="12.5">
      <c r="A162" s="204"/>
      <c r="B162" s="205"/>
      <c r="C162" s="201" t="str">
        <f t="shared" ref="C162:D162" si="164">IF(ISBLANK($J162),"",$J162)</f>
        <v/>
      </c>
      <c r="D162" s="201" t="str">
        <f t="shared" si="164"/>
        <v/>
      </c>
      <c r="E162" s="201" t="str">
        <f t="shared" si="136"/>
        <v/>
      </c>
      <c r="F162" s="201" t="str">
        <f t="shared" si="2"/>
        <v/>
      </c>
      <c r="G162" s="201" t="str">
        <f t="shared" si="3"/>
        <v/>
      </c>
      <c r="H162" s="201" t="str">
        <f t="shared" si="4"/>
        <v/>
      </c>
      <c r="I162" s="60" t="str">
        <f t="shared" si="137"/>
        <v/>
      </c>
      <c r="J162" s="206"/>
      <c r="K162" s="173"/>
      <c r="L162" s="178"/>
      <c r="M162" s="173"/>
      <c r="N162" s="178"/>
    </row>
    <row r="163" spans="1:14" ht="12.5">
      <c r="A163" s="204"/>
      <c r="B163" s="205"/>
      <c r="C163" s="201" t="str">
        <f t="shared" ref="C163:D163" si="165">IF(ISBLANK($J163),"",$J163)</f>
        <v/>
      </c>
      <c r="D163" s="201" t="str">
        <f t="shared" si="165"/>
        <v/>
      </c>
      <c r="E163" s="201" t="str">
        <f t="shared" si="136"/>
        <v/>
      </c>
      <c r="F163" s="201" t="str">
        <f t="shared" si="2"/>
        <v/>
      </c>
      <c r="G163" s="201" t="str">
        <f t="shared" si="3"/>
        <v/>
      </c>
      <c r="H163" s="201" t="str">
        <f t="shared" si="4"/>
        <v/>
      </c>
      <c r="I163" s="60" t="str">
        <f t="shared" si="137"/>
        <v/>
      </c>
      <c r="J163" s="206"/>
      <c r="K163" s="173"/>
      <c r="L163" s="178"/>
      <c r="M163" s="173"/>
      <c r="N163" s="178"/>
    </row>
    <row r="164" spans="1:14" ht="12.5">
      <c r="A164" s="204"/>
      <c r="B164" s="205"/>
      <c r="C164" s="201" t="str">
        <f t="shared" ref="C164:D164" si="166">IF(ISBLANK($J164),"",$J164)</f>
        <v/>
      </c>
      <c r="D164" s="201" t="str">
        <f t="shared" si="166"/>
        <v/>
      </c>
      <c r="E164" s="201" t="str">
        <f t="shared" si="136"/>
        <v/>
      </c>
      <c r="F164" s="201" t="str">
        <f t="shared" si="2"/>
        <v/>
      </c>
      <c r="G164" s="201" t="str">
        <f t="shared" si="3"/>
        <v/>
      </c>
      <c r="H164" s="201" t="str">
        <f t="shared" si="4"/>
        <v/>
      </c>
      <c r="I164" s="60" t="str">
        <f t="shared" si="137"/>
        <v/>
      </c>
      <c r="J164" s="206"/>
      <c r="K164" s="173"/>
      <c r="L164" s="178"/>
      <c r="M164" s="173"/>
      <c r="N164" s="178"/>
    </row>
    <row r="165" spans="1:14" ht="12.5">
      <c r="A165" s="204"/>
      <c r="B165" s="205"/>
      <c r="C165" s="201" t="str">
        <f t="shared" ref="C165:D165" si="167">IF(ISBLANK($J165),"",$J165)</f>
        <v/>
      </c>
      <c r="D165" s="201" t="str">
        <f t="shared" si="167"/>
        <v/>
      </c>
      <c r="E165" s="201" t="str">
        <f t="shared" si="136"/>
        <v/>
      </c>
      <c r="F165" s="201" t="str">
        <f t="shared" si="2"/>
        <v/>
      </c>
      <c r="G165" s="201" t="str">
        <f t="shared" si="3"/>
        <v/>
      </c>
      <c r="H165" s="201" t="str">
        <f t="shared" si="4"/>
        <v/>
      </c>
      <c r="I165" s="60" t="str">
        <f t="shared" si="137"/>
        <v/>
      </c>
      <c r="J165" s="206"/>
      <c r="K165" s="173"/>
      <c r="L165" s="178"/>
      <c r="M165" s="173"/>
      <c r="N165" s="178"/>
    </row>
    <row r="166" spans="1:14" ht="12.5">
      <c r="A166" s="204"/>
      <c r="B166" s="205"/>
      <c r="C166" s="201" t="str">
        <f t="shared" ref="C166:D166" si="168">IF(ISBLANK($J166),"",$J166)</f>
        <v/>
      </c>
      <c r="D166" s="201" t="str">
        <f t="shared" si="168"/>
        <v/>
      </c>
      <c r="E166" s="201" t="str">
        <f t="shared" si="136"/>
        <v/>
      </c>
      <c r="F166" s="201" t="str">
        <f t="shared" si="2"/>
        <v/>
      </c>
      <c r="G166" s="201" t="str">
        <f t="shared" si="3"/>
        <v/>
      </c>
      <c r="H166" s="201" t="str">
        <f t="shared" si="4"/>
        <v/>
      </c>
      <c r="I166" s="60" t="str">
        <f t="shared" si="137"/>
        <v/>
      </c>
      <c r="J166" s="206"/>
      <c r="K166" s="173"/>
      <c r="L166" s="178"/>
      <c r="M166" s="173"/>
      <c r="N166" s="178"/>
    </row>
    <row r="167" spans="1:14" ht="12.5">
      <c r="A167" s="204"/>
      <c r="B167" s="205"/>
      <c r="C167" s="201" t="str">
        <f t="shared" ref="C167:D167" si="169">IF(ISBLANK($J167),"",$J167)</f>
        <v/>
      </c>
      <c r="D167" s="201" t="str">
        <f t="shared" si="169"/>
        <v/>
      </c>
      <c r="E167" s="201" t="str">
        <f t="shared" si="136"/>
        <v/>
      </c>
      <c r="F167" s="201" t="str">
        <f t="shared" si="2"/>
        <v/>
      </c>
      <c r="G167" s="201" t="str">
        <f t="shared" si="3"/>
        <v/>
      </c>
      <c r="H167" s="201" t="str">
        <f t="shared" si="4"/>
        <v/>
      </c>
      <c r="I167" s="60" t="str">
        <f t="shared" si="137"/>
        <v/>
      </c>
      <c r="J167" s="206"/>
      <c r="K167" s="173"/>
      <c r="L167" s="178"/>
      <c r="M167" s="173"/>
      <c r="N167" s="178"/>
    </row>
    <row r="168" spans="1:14" ht="12.5">
      <c r="A168" s="204"/>
      <c r="B168" s="205"/>
      <c r="C168" s="201" t="str">
        <f t="shared" ref="C168:D168" si="170">IF(ISBLANK($J168),"",$J168)</f>
        <v/>
      </c>
      <c r="D168" s="201" t="str">
        <f t="shared" si="170"/>
        <v/>
      </c>
      <c r="E168" s="201" t="str">
        <f t="shared" si="136"/>
        <v/>
      </c>
      <c r="F168" s="201" t="str">
        <f t="shared" si="2"/>
        <v/>
      </c>
      <c r="G168" s="201" t="str">
        <f t="shared" si="3"/>
        <v/>
      </c>
      <c r="H168" s="201" t="str">
        <f t="shared" si="4"/>
        <v/>
      </c>
      <c r="I168" s="60" t="str">
        <f t="shared" si="137"/>
        <v/>
      </c>
      <c r="J168" s="206"/>
      <c r="K168" s="173"/>
      <c r="L168" s="178"/>
      <c r="M168" s="173"/>
      <c r="N168" s="178"/>
    </row>
    <row r="169" spans="1:14" ht="12.5">
      <c r="A169" s="204"/>
      <c r="B169" s="205"/>
      <c r="C169" s="201" t="str">
        <f t="shared" ref="C169:D169" si="171">IF(ISBLANK($J169),"",$J169)</f>
        <v/>
      </c>
      <c r="D169" s="201" t="str">
        <f t="shared" si="171"/>
        <v/>
      </c>
      <c r="E169" s="201" t="str">
        <f t="shared" si="136"/>
        <v/>
      </c>
      <c r="F169" s="201" t="str">
        <f t="shared" si="2"/>
        <v/>
      </c>
      <c r="G169" s="201" t="str">
        <f t="shared" si="3"/>
        <v/>
      </c>
      <c r="H169" s="201" t="str">
        <f t="shared" si="4"/>
        <v/>
      </c>
      <c r="I169" s="60" t="str">
        <f t="shared" si="137"/>
        <v/>
      </c>
      <c r="J169" s="206"/>
      <c r="K169" s="173"/>
      <c r="L169" s="178"/>
      <c r="M169" s="173"/>
      <c r="N169" s="178"/>
    </row>
    <row r="170" spans="1:14" ht="12.5">
      <c r="A170" s="204"/>
      <c r="B170" s="205"/>
      <c r="C170" s="201" t="str">
        <f t="shared" ref="C170:D170" si="172">IF(ISBLANK($J170),"",$J170)</f>
        <v/>
      </c>
      <c r="D170" s="201" t="str">
        <f t="shared" si="172"/>
        <v/>
      </c>
      <c r="E170" s="201" t="str">
        <f t="shared" si="136"/>
        <v/>
      </c>
      <c r="F170" s="201" t="str">
        <f t="shared" si="2"/>
        <v/>
      </c>
      <c r="G170" s="201" t="str">
        <f t="shared" si="3"/>
        <v/>
      </c>
      <c r="H170" s="201" t="str">
        <f t="shared" si="4"/>
        <v/>
      </c>
      <c r="I170" s="60" t="str">
        <f t="shared" si="137"/>
        <v/>
      </c>
      <c r="J170" s="206"/>
      <c r="K170" s="173"/>
      <c r="L170" s="178"/>
      <c r="M170" s="173"/>
      <c r="N170" s="178"/>
    </row>
    <row r="171" spans="1:14" ht="12.5">
      <c r="A171" s="204"/>
      <c r="B171" s="205"/>
      <c r="C171" s="201" t="str">
        <f t="shared" ref="C171:D171" si="173">IF(ISBLANK($J171),"",$J171)</f>
        <v/>
      </c>
      <c r="D171" s="201" t="str">
        <f t="shared" si="173"/>
        <v/>
      </c>
      <c r="E171" s="201" t="str">
        <f t="shared" si="136"/>
        <v/>
      </c>
      <c r="F171" s="201" t="str">
        <f t="shared" si="2"/>
        <v/>
      </c>
      <c r="G171" s="201" t="str">
        <f t="shared" si="3"/>
        <v/>
      </c>
      <c r="H171" s="201" t="str">
        <f t="shared" si="4"/>
        <v/>
      </c>
      <c r="I171" s="60" t="str">
        <f t="shared" si="137"/>
        <v/>
      </c>
      <c r="J171" s="206"/>
      <c r="K171" s="173"/>
      <c r="L171" s="178"/>
      <c r="M171" s="173"/>
      <c r="N171" s="178"/>
    </row>
    <row r="172" spans="1:14" ht="12.5">
      <c r="A172" s="204"/>
      <c r="B172" s="205"/>
      <c r="C172" s="201" t="str">
        <f t="shared" ref="C172:D172" si="174">IF(ISBLANK($J172),"",$J172)</f>
        <v/>
      </c>
      <c r="D172" s="201" t="str">
        <f t="shared" si="174"/>
        <v/>
      </c>
      <c r="E172" s="201" t="str">
        <f t="shared" si="136"/>
        <v/>
      </c>
      <c r="F172" s="201" t="str">
        <f t="shared" si="2"/>
        <v/>
      </c>
      <c r="G172" s="201" t="str">
        <f t="shared" si="3"/>
        <v/>
      </c>
      <c r="H172" s="201" t="str">
        <f t="shared" si="4"/>
        <v/>
      </c>
      <c r="I172" s="60" t="str">
        <f t="shared" si="137"/>
        <v/>
      </c>
      <c r="J172" s="206"/>
      <c r="K172" s="173"/>
      <c r="L172" s="178"/>
      <c r="M172" s="173"/>
      <c r="N172" s="178"/>
    </row>
    <row r="173" spans="1:14" ht="12.5">
      <c r="A173" s="204"/>
      <c r="B173" s="205"/>
      <c r="C173" s="201" t="str">
        <f t="shared" ref="C173:D173" si="175">IF(ISBLANK($J173),"",$J173)</f>
        <v/>
      </c>
      <c r="D173" s="201" t="str">
        <f t="shared" si="175"/>
        <v/>
      </c>
      <c r="E173" s="201" t="str">
        <f t="shared" si="136"/>
        <v/>
      </c>
      <c r="F173" s="201" t="str">
        <f t="shared" si="2"/>
        <v/>
      </c>
      <c r="G173" s="201" t="str">
        <f t="shared" si="3"/>
        <v/>
      </c>
      <c r="H173" s="201" t="str">
        <f t="shared" si="4"/>
        <v/>
      </c>
      <c r="I173" s="60" t="str">
        <f t="shared" si="137"/>
        <v/>
      </c>
      <c r="J173" s="206"/>
      <c r="K173" s="173"/>
      <c r="L173" s="178"/>
      <c r="M173" s="173"/>
      <c r="N173" s="178"/>
    </row>
    <row r="174" spans="1:14" ht="12.5">
      <c r="A174" s="204"/>
      <c r="B174" s="205"/>
      <c r="C174" s="201" t="str">
        <f t="shared" ref="C174:D174" si="176">IF(ISBLANK($J174),"",$J174)</f>
        <v/>
      </c>
      <c r="D174" s="201" t="str">
        <f t="shared" si="176"/>
        <v/>
      </c>
      <c r="E174" s="201" t="str">
        <f t="shared" si="136"/>
        <v/>
      </c>
      <c r="F174" s="201" t="str">
        <f t="shared" si="2"/>
        <v/>
      </c>
      <c r="G174" s="201" t="str">
        <f t="shared" si="3"/>
        <v/>
      </c>
      <c r="H174" s="201" t="str">
        <f t="shared" si="4"/>
        <v/>
      </c>
      <c r="I174" s="60" t="str">
        <f t="shared" si="137"/>
        <v/>
      </c>
      <c r="J174" s="206"/>
      <c r="K174" s="173"/>
      <c r="L174" s="178"/>
      <c r="M174" s="173"/>
      <c r="N174" s="178"/>
    </row>
    <row r="175" spans="1:14" ht="12.5">
      <c r="A175" s="204"/>
      <c r="B175" s="205"/>
      <c r="C175" s="201" t="str">
        <f t="shared" ref="C175:D175" si="177">IF(ISBLANK($J175),"",$J175)</f>
        <v/>
      </c>
      <c r="D175" s="201" t="str">
        <f t="shared" si="177"/>
        <v/>
      </c>
      <c r="E175" s="201" t="str">
        <f t="shared" si="136"/>
        <v/>
      </c>
      <c r="F175" s="201" t="str">
        <f t="shared" si="2"/>
        <v/>
      </c>
      <c r="G175" s="201" t="str">
        <f t="shared" si="3"/>
        <v/>
      </c>
      <c r="H175" s="201" t="str">
        <f t="shared" si="4"/>
        <v/>
      </c>
      <c r="I175" s="60" t="str">
        <f t="shared" si="137"/>
        <v/>
      </c>
      <c r="J175" s="206"/>
      <c r="K175" s="173"/>
      <c r="L175" s="178"/>
      <c r="M175" s="173"/>
      <c r="N175" s="178"/>
    </row>
    <row r="176" spans="1:14" ht="12.5">
      <c r="A176" s="204"/>
      <c r="B176" s="205"/>
      <c r="C176" s="201" t="str">
        <f t="shared" ref="C176:D176" si="178">IF(ISBLANK($J176),"",$J176)</f>
        <v/>
      </c>
      <c r="D176" s="201" t="str">
        <f t="shared" si="178"/>
        <v/>
      </c>
      <c r="E176" s="201" t="str">
        <f t="shared" si="136"/>
        <v/>
      </c>
      <c r="F176" s="201" t="str">
        <f t="shared" si="2"/>
        <v/>
      </c>
      <c r="G176" s="201" t="str">
        <f t="shared" si="3"/>
        <v/>
      </c>
      <c r="H176" s="201" t="str">
        <f t="shared" si="4"/>
        <v/>
      </c>
      <c r="I176" s="60" t="str">
        <f t="shared" si="137"/>
        <v/>
      </c>
      <c r="J176" s="206"/>
      <c r="K176" s="173"/>
      <c r="L176" s="178"/>
      <c r="M176" s="173"/>
      <c r="N176" s="178"/>
    </row>
    <row r="177" spans="1:14" ht="12.5">
      <c r="A177" s="204"/>
      <c r="B177" s="205"/>
      <c r="C177" s="201" t="str">
        <f t="shared" ref="C177:D177" si="179">IF(ISBLANK($J177),"",$J177)</f>
        <v/>
      </c>
      <c r="D177" s="201" t="str">
        <f t="shared" si="179"/>
        <v/>
      </c>
      <c r="E177" s="201" t="str">
        <f t="shared" si="136"/>
        <v/>
      </c>
      <c r="F177" s="201" t="str">
        <f t="shared" si="2"/>
        <v/>
      </c>
      <c r="G177" s="201" t="str">
        <f t="shared" si="3"/>
        <v/>
      </c>
      <c r="H177" s="201" t="str">
        <f t="shared" si="4"/>
        <v/>
      </c>
      <c r="I177" s="60" t="str">
        <f t="shared" si="137"/>
        <v/>
      </c>
      <c r="J177" s="206"/>
      <c r="K177" s="173"/>
      <c r="L177" s="178"/>
      <c r="M177" s="173"/>
      <c r="N177" s="178"/>
    </row>
    <row r="178" spans="1:14" ht="12.5">
      <c r="A178" s="204"/>
      <c r="B178" s="205"/>
      <c r="C178" s="201" t="str">
        <f t="shared" ref="C178:D178" si="180">IF(ISBLANK($J178),"",$J178)</f>
        <v/>
      </c>
      <c r="D178" s="201" t="str">
        <f t="shared" si="180"/>
        <v/>
      </c>
      <c r="E178" s="201" t="str">
        <f t="shared" si="136"/>
        <v/>
      </c>
      <c r="F178" s="201" t="str">
        <f t="shared" si="2"/>
        <v/>
      </c>
      <c r="G178" s="201" t="str">
        <f t="shared" si="3"/>
        <v/>
      </c>
      <c r="H178" s="201" t="str">
        <f t="shared" si="4"/>
        <v/>
      </c>
      <c r="I178" s="60" t="str">
        <f t="shared" si="137"/>
        <v/>
      </c>
      <c r="J178" s="206"/>
      <c r="K178" s="173"/>
      <c r="L178" s="178"/>
      <c r="M178" s="173"/>
      <c r="N178" s="178"/>
    </row>
    <row r="179" spans="1:14" ht="12.5">
      <c r="A179" s="204"/>
      <c r="B179" s="205"/>
      <c r="C179" s="201" t="str">
        <f t="shared" ref="C179:D179" si="181">IF(ISBLANK($J179),"",$J179)</f>
        <v/>
      </c>
      <c r="D179" s="201" t="str">
        <f t="shared" si="181"/>
        <v/>
      </c>
      <c r="E179" s="201" t="str">
        <f t="shared" si="136"/>
        <v/>
      </c>
      <c r="F179" s="201" t="str">
        <f t="shared" si="2"/>
        <v/>
      </c>
      <c r="G179" s="201" t="str">
        <f t="shared" si="3"/>
        <v/>
      </c>
      <c r="H179" s="201" t="str">
        <f t="shared" si="4"/>
        <v/>
      </c>
      <c r="I179" s="60" t="str">
        <f t="shared" si="137"/>
        <v/>
      </c>
      <c r="J179" s="206"/>
      <c r="K179" s="173"/>
      <c r="L179" s="178"/>
      <c r="M179" s="173"/>
      <c r="N179" s="178"/>
    </row>
    <row r="180" spans="1:14" ht="12.5">
      <c r="A180" s="204"/>
      <c r="B180" s="205"/>
      <c r="C180" s="201" t="str">
        <f t="shared" ref="C180:D180" si="182">IF(ISBLANK($J180),"",$J180)</f>
        <v/>
      </c>
      <c r="D180" s="201" t="str">
        <f t="shared" si="182"/>
        <v/>
      </c>
      <c r="E180" s="201" t="str">
        <f t="shared" si="136"/>
        <v/>
      </c>
      <c r="F180" s="201" t="str">
        <f t="shared" si="2"/>
        <v/>
      </c>
      <c r="G180" s="201" t="str">
        <f t="shared" si="3"/>
        <v/>
      </c>
      <c r="H180" s="201" t="str">
        <f t="shared" si="4"/>
        <v/>
      </c>
      <c r="I180" s="60" t="str">
        <f t="shared" si="137"/>
        <v/>
      </c>
      <c r="J180" s="206"/>
      <c r="K180" s="173"/>
      <c r="L180" s="178"/>
      <c r="M180" s="173"/>
      <c r="N180" s="178"/>
    </row>
    <row r="181" spans="1:14" ht="12.5">
      <c r="A181" s="204"/>
      <c r="B181" s="205"/>
      <c r="C181" s="201" t="str">
        <f t="shared" ref="C181:D181" si="183">IF(ISBLANK($J181),"",$J181)</f>
        <v/>
      </c>
      <c r="D181" s="201" t="str">
        <f t="shared" si="183"/>
        <v/>
      </c>
      <c r="E181" s="201" t="str">
        <f t="shared" si="136"/>
        <v/>
      </c>
      <c r="F181" s="201" t="str">
        <f t="shared" si="2"/>
        <v/>
      </c>
      <c r="G181" s="201" t="str">
        <f t="shared" si="3"/>
        <v/>
      </c>
      <c r="H181" s="201" t="str">
        <f t="shared" si="4"/>
        <v/>
      </c>
      <c r="I181" s="60" t="str">
        <f t="shared" si="137"/>
        <v/>
      </c>
      <c r="J181" s="206"/>
      <c r="K181" s="173"/>
      <c r="L181" s="178"/>
      <c r="M181" s="173"/>
      <c r="N181" s="178"/>
    </row>
    <row r="182" spans="1:14" ht="12.5">
      <c r="A182" s="204"/>
      <c r="B182" s="205"/>
      <c r="C182" s="201" t="str">
        <f t="shared" ref="C182:D182" si="184">IF(ISBLANK($J182),"",$J182)</f>
        <v/>
      </c>
      <c r="D182" s="201" t="str">
        <f t="shared" si="184"/>
        <v/>
      </c>
      <c r="E182" s="201" t="str">
        <f t="shared" si="136"/>
        <v/>
      </c>
      <c r="F182" s="201" t="str">
        <f t="shared" si="2"/>
        <v/>
      </c>
      <c r="G182" s="201" t="str">
        <f t="shared" si="3"/>
        <v/>
      </c>
      <c r="H182" s="201" t="str">
        <f t="shared" si="4"/>
        <v/>
      </c>
      <c r="I182" s="60" t="str">
        <f t="shared" si="137"/>
        <v/>
      </c>
      <c r="J182" s="206"/>
      <c r="K182" s="173"/>
      <c r="L182" s="178"/>
      <c r="M182" s="173"/>
      <c r="N182" s="178"/>
    </row>
    <row r="183" spans="1:14" ht="12.5">
      <c r="A183" s="204"/>
      <c r="B183" s="205"/>
      <c r="C183" s="201" t="str">
        <f t="shared" ref="C183:D183" si="185">IF(ISBLANK($J183),"",$J183)</f>
        <v/>
      </c>
      <c r="D183" s="201" t="str">
        <f t="shared" si="185"/>
        <v/>
      </c>
      <c r="E183" s="201" t="str">
        <f t="shared" si="136"/>
        <v/>
      </c>
      <c r="F183" s="201" t="str">
        <f t="shared" si="2"/>
        <v/>
      </c>
      <c r="G183" s="201" t="str">
        <f t="shared" si="3"/>
        <v/>
      </c>
      <c r="H183" s="201" t="str">
        <f t="shared" si="4"/>
        <v/>
      </c>
      <c r="I183" s="60" t="str">
        <f t="shared" si="137"/>
        <v/>
      </c>
      <c r="J183" s="206"/>
      <c r="K183" s="173"/>
      <c r="L183" s="178"/>
      <c r="M183" s="173"/>
      <c r="N183" s="178"/>
    </row>
    <row r="184" spans="1:14" ht="12.5">
      <c r="A184" s="204"/>
      <c r="B184" s="205"/>
      <c r="C184" s="201" t="str">
        <f t="shared" ref="C184:D184" si="186">IF(ISBLANK($J184),"",$J184)</f>
        <v/>
      </c>
      <c r="D184" s="201" t="str">
        <f t="shared" si="186"/>
        <v/>
      </c>
      <c r="E184" s="201" t="str">
        <f t="shared" si="136"/>
        <v/>
      </c>
      <c r="F184" s="201" t="str">
        <f t="shared" si="2"/>
        <v/>
      </c>
      <c r="G184" s="201" t="str">
        <f t="shared" si="3"/>
        <v/>
      </c>
      <c r="H184" s="201" t="str">
        <f t="shared" si="4"/>
        <v/>
      </c>
      <c r="I184" s="60" t="str">
        <f t="shared" si="137"/>
        <v/>
      </c>
      <c r="J184" s="206"/>
      <c r="K184" s="173"/>
      <c r="L184" s="178"/>
      <c r="M184" s="173"/>
      <c r="N184" s="178"/>
    </row>
    <row r="185" spans="1:14" ht="12.5">
      <c r="A185" s="204"/>
      <c r="B185" s="205"/>
      <c r="C185" s="201" t="str">
        <f t="shared" ref="C185:D185" si="187">IF(ISBLANK($J185),"",$J185)</f>
        <v/>
      </c>
      <c r="D185" s="201" t="str">
        <f t="shared" si="187"/>
        <v/>
      </c>
      <c r="E185" s="201" t="str">
        <f t="shared" si="136"/>
        <v/>
      </c>
      <c r="F185" s="201" t="str">
        <f t="shared" si="2"/>
        <v/>
      </c>
      <c r="G185" s="201" t="str">
        <f t="shared" si="3"/>
        <v/>
      </c>
      <c r="H185" s="201" t="str">
        <f t="shared" si="4"/>
        <v/>
      </c>
      <c r="I185" s="60" t="str">
        <f t="shared" si="137"/>
        <v/>
      </c>
      <c r="J185" s="206"/>
      <c r="K185" s="173"/>
      <c r="L185" s="178"/>
      <c r="M185" s="173"/>
      <c r="N185" s="178"/>
    </row>
    <row r="186" spans="1:14" ht="12.5">
      <c r="A186" s="204"/>
      <c r="B186" s="205"/>
      <c r="C186" s="201" t="str">
        <f t="shared" ref="C186:D186" si="188">IF(ISBLANK($J186),"",$J186)</f>
        <v/>
      </c>
      <c r="D186" s="201" t="str">
        <f t="shared" si="188"/>
        <v/>
      </c>
      <c r="E186" s="201" t="str">
        <f t="shared" si="136"/>
        <v/>
      </c>
      <c r="F186" s="201" t="str">
        <f t="shared" si="2"/>
        <v/>
      </c>
      <c r="G186" s="201" t="str">
        <f t="shared" si="3"/>
        <v/>
      </c>
      <c r="H186" s="201" t="str">
        <f t="shared" si="4"/>
        <v/>
      </c>
      <c r="I186" s="60" t="str">
        <f t="shared" si="137"/>
        <v/>
      </c>
      <c r="J186" s="206"/>
      <c r="K186" s="173"/>
      <c r="L186" s="178"/>
      <c r="M186" s="173"/>
      <c r="N186" s="178"/>
    </row>
    <row r="187" spans="1:14" ht="12.5">
      <c r="A187" s="204"/>
      <c r="B187" s="205"/>
      <c r="C187" s="201" t="str">
        <f t="shared" ref="C187:D187" si="189">IF(ISBLANK($J187),"",$J187)</f>
        <v/>
      </c>
      <c r="D187" s="201" t="str">
        <f t="shared" si="189"/>
        <v/>
      </c>
      <c r="E187" s="201" t="str">
        <f t="shared" si="136"/>
        <v/>
      </c>
      <c r="F187" s="201" t="str">
        <f t="shared" si="2"/>
        <v/>
      </c>
      <c r="G187" s="201" t="str">
        <f t="shared" si="3"/>
        <v/>
      </c>
      <c r="H187" s="201" t="str">
        <f t="shared" si="4"/>
        <v/>
      </c>
      <c r="I187" s="60" t="str">
        <f t="shared" si="137"/>
        <v/>
      </c>
      <c r="J187" s="206"/>
      <c r="K187" s="173"/>
      <c r="L187" s="178"/>
      <c r="M187" s="173"/>
      <c r="N187" s="178"/>
    </row>
    <row r="188" spans="1:14" ht="12.5">
      <c r="A188" s="204"/>
      <c r="B188" s="205"/>
      <c r="C188" s="201" t="str">
        <f t="shared" ref="C188:D188" si="190">IF(ISBLANK($J188),"",$J188)</f>
        <v/>
      </c>
      <c r="D188" s="201" t="str">
        <f t="shared" si="190"/>
        <v/>
      </c>
      <c r="E188" s="201" t="str">
        <f t="shared" si="136"/>
        <v/>
      </c>
      <c r="F188" s="201" t="str">
        <f t="shared" si="2"/>
        <v/>
      </c>
      <c r="G188" s="201" t="str">
        <f t="shared" si="3"/>
        <v/>
      </c>
      <c r="H188" s="201" t="str">
        <f t="shared" si="4"/>
        <v/>
      </c>
      <c r="I188" s="60" t="str">
        <f t="shared" si="137"/>
        <v/>
      </c>
      <c r="J188" s="206"/>
      <c r="K188" s="173"/>
      <c r="L188" s="178"/>
      <c r="M188" s="173"/>
      <c r="N188" s="178"/>
    </row>
    <row r="189" spans="1:14" ht="12.5">
      <c r="A189" s="204"/>
      <c r="B189" s="205"/>
      <c r="C189" s="201" t="str">
        <f t="shared" ref="C189:D189" si="191">IF(ISBLANK($J189),"",$J189)</f>
        <v/>
      </c>
      <c r="D189" s="201" t="str">
        <f t="shared" si="191"/>
        <v/>
      </c>
      <c r="E189" s="201" t="str">
        <f t="shared" si="136"/>
        <v/>
      </c>
      <c r="F189" s="201" t="str">
        <f t="shared" si="2"/>
        <v/>
      </c>
      <c r="G189" s="201" t="str">
        <f t="shared" si="3"/>
        <v/>
      </c>
      <c r="H189" s="201" t="str">
        <f t="shared" si="4"/>
        <v/>
      </c>
      <c r="I189" s="60" t="str">
        <f t="shared" si="137"/>
        <v/>
      </c>
      <c r="J189" s="206"/>
      <c r="K189" s="173"/>
      <c r="L189" s="178"/>
      <c r="M189" s="173"/>
      <c r="N189" s="178"/>
    </row>
    <row r="190" spans="1:14" ht="12.5">
      <c r="A190" s="204"/>
      <c r="B190" s="205"/>
      <c r="C190" s="201" t="str">
        <f t="shared" ref="C190:D190" si="192">IF(ISBLANK($J190),"",$J190)</f>
        <v/>
      </c>
      <c r="D190" s="201" t="str">
        <f t="shared" si="192"/>
        <v/>
      </c>
      <c r="E190" s="201" t="str">
        <f t="shared" si="136"/>
        <v/>
      </c>
      <c r="F190" s="201" t="str">
        <f t="shared" si="2"/>
        <v/>
      </c>
      <c r="G190" s="201" t="str">
        <f t="shared" si="3"/>
        <v/>
      </c>
      <c r="H190" s="201" t="str">
        <f t="shared" si="4"/>
        <v/>
      </c>
      <c r="I190" s="60" t="str">
        <f t="shared" si="137"/>
        <v/>
      </c>
      <c r="J190" s="206"/>
      <c r="K190" s="173"/>
      <c r="L190" s="178"/>
      <c r="M190" s="173"/>
      <c r="N190" s="178"/>
    </row>
    <row r="191" spans="1:14" ht="12.5">
      <c r="A191" s="204"/>
      <c r="B191" s="205"/>
      <c r="C191" s="201" t="str">
        <f t="shared" ref="C191:D191" si="193">IF(ISBLANK($J191),"",$J191)</f>
        <v/>
      </c>
      <c r="D191" s="201" t="str">
        <f t="shared" si="193"/>
        <v/>
      </c>
      <c r="E191" s="201" t="str">
        <f t="shared" si="136"/>
        <v/>
      </c>
      <c r="F191" s="201" t="str">
        <f t="shared" si="2"/>
        <v/>
      </c>
      <c r="G191" s="201" t="str">
        <f t="shared" si="3"/>
        <v/>
      </c>
      <c r="H191" s="201" t="str">
        <f t="shared" si="4"/>
        <v/>
      </c>
      <c r="I191" s="60" t="str">
        <f t="shared" si="137"/>
        <v/>
      </c>
      <c r="J191" s="206"/>
      <c r="K191" s="173"/>
      <c r="L191" s="178"/>
      <c r="M191" s="173"/>
      <c r="N191" s="178"/>
    </row>
    <row r="192" spans="1:14" ht="12.5">
      <c r="A192" s="204"/>
      <c r="B192" s="205"/>
      <c r="C192" s="201" t="str">
        <f t="shared" ref="C192:D192" si="194">IF(ISBLANK($J192),"",$J192)</f>
        <v/>
      </c>
      <c r="D192" s="201" t="str">
        <f t="shared" si="194"/>
        <v/>
      </c>
      <c r="E192" s="201" t="str">
        <f t="shared" si="136"/>
        <v/>
      </c>
      <c r="F192" s="201" t="str">
        <f t="shared" si="2"/>
        <v/>
      </c>
      <c r="G192" s="201" t="str">
        <f t="shared" si="3"/>
        <v/>
      </c>
      <c r="H192" s="201" t="str">
        <f t="shared" si="4"/>
        <v/>
      </c>
      <c r="I192" s="60" t="str">
        <f t="shared" si="137"/>
        <v/>
      </c>
      <c r="J192" s="206"/>
      <c r="K192" s="173"/>
      <c r="L192" s="178"/>
      <c r="M192" s="173"/>
      <c r="N192" s="178"/>
    </row>
    <row r="193" spans="1:14" ht="12.5">
      <c r="A193" s="204"/>
      <c r="B193" s="205"/>
      <c r="C193" s="201" t="str">
        <f t="shared" ref="C193:D193" si="195">IF(ISBLANK($J193),"",$J193)</f>
        <v/>
      </c>
      <c r="D193" s="201" t="str">
        <f t="shared" si="195"/>
        <v/>
      </c>
      <c r="E193" s="201" t="str">
        <f t="shared" si="136"/>
        <v/>
      </c>
      <c r="F193" s="201" t="str">
        <f t="shared" si="2"/>
        <v/>
      </c>
      <c r="G193" s="201" t="str">
        <f t="shared" si="3"/>
        <v/>
      </c>
      <c r="H193" s="201" t="str">
        <f t="shared" si="4"/>
        <v/>
      </c>
      <c r="I193" s="60" t="str">
        <f t="shared" si="137"/>
        <v/>
      </c>
      <c r="J193" s="206"/>
      <c r="K193" s="173"/>
      <c r="L193" s="178"/>
      <c r="M193" s="173"/>
      <c r="N193" s="178"/>
    </row>
    <row r="194" spans="1:14" ht="12.5">
      <c r="A194" s="204"/>
      <c r="B194" s="205"/>
      <c r="C194" s="201" t="str">
        <f t="shared" ref="C194:D194" si="196">IF(ISBLANK($J194),"",$J194)</f>
        <v/>
      </c>
      <c r="D194" s="201" t="str">
        <f t="shared" si="196"/>
        <v/>
      </c>
      <c r="E194" s="201" t="str">
        <f t="shared" si="136"/>
        <v/>
      </c>
      <c r="F194" s="201" t="str">
        <f t="shared" si="2"/>
        <v/>
      </c>
      <c r="G194" s="201" t="str">
        <f t="shared" si="3"/>
        <v/>
      </c>
      <c r="H194" s="201" t="str">
        <f t="shared" si="4"/>
        <v/>
      </c>
      <c r="I194" s="60" t="str">
        <f t="shared" si="137"/>
        <v/>
      </c>
      <c r="J194" s="206"/>
      <c r="K194" s="173"/>
      <c r="L194" s="178"/>
      <c r="M194" s="173"/>
      <c r="N194" s="178"/>
    </row>
    <row r="195" spans="1:14" ht="12.5">
      <c r="A195" s="204"/>
      <c r="B195" s="205"/>
      <c r="C195" s="201" t="str">
        <f t="shared" ref="C195:D195" si="197">IF(ISBLANK($J195),"",$J195)</f>
        <v/>
      </c>
      <c r="D195" s="201" t="str">
        <f t="shared" si="197"/>
        <v/>
      </c>
      <c r="E195" s="201" t="str">
        <f t="shared" si="136"/>
        <v/>
      </c>
      <c r="F195" s="201" t="str">
        <f t="shared" si="2"/>
        <v/>
      </c>
      <c r="G195" s="201" t="str">
        <f t="shared" si="3"/>
        <v/>
      </c>
      <c r="H195" s="201" t="str">
        <f t="shared" si="4"/>
        <v/>
      </c>
      <c r="I195" s="60" t="str">
        <f t="shared" si="137"/>
        <v/>
      </c>
      <c r="J195" s="206"/>
      <c r="K195" s="173"/>
      <c r="L195" s="178"/>
      <c r="M195" s="173"/>
      <c r="N195" s="178"/>
    </row>
    <row r="196" spans="1:14" ht="12.5">
      <c r="A196" s="204"/>
      <c r="B196" s="205"/>
      <c r="C196" s="201" t="str">
        <f t="shared" ref="C196:D196" si="198">IF(ISBLANK($J196),"",$J196)</f>
        <v/>
      </c>
      <c r="D196" s="201" t="str">
        <f t="shared" si="198"/>
        <v/>
      </c>
      <c r="E196" s="201" t="str">
        <f t="shared" si="136"/>
        <v/>
      </c>
      <c r="F196" s="201" t="str">
        <f t="shared" si="2"/>
        <v/>
      </c>
      <c r="G196" s="201" t="str">
        <f t="shared" si="3"/>
        <v/>
      </c>
      <c r="H196" s="201" t="str">
        <f t="shared" si="4"/>
        <v/>
      </c>
      <c r="I196" s="60" t="str">
        <f t="shared" si="137"/>
        <v/>
      </c>
      <c r="J196" s="206"/>
      <c r="K196" s="173"/>
      <c r="L196" s="178"/>
      <c r="M196" s="173"/>
      <c r="N196" s="178"/>
    </row>
    <row r="197" spans="1:14" ht="12.5">
      <c r="A197" s="204"/>
      <c r="B197" s="205"/>
      <c r="C197" s="201" t="str">
        <f t="shared" ref="C197:D197" si="199">IF(ISBLANK($J197),"",$J197)</f>
        <v/>
      </c>
      <c r="D197" s="201" t="str">
        <f t="shared" si="199"/>
        <v/>
      </c>
      <c r="E197" s="201" t="str">
        <f t="shared" si="136"/>
        <v/>
      </c>
      <c r="F197" s="201" t="str">
        <f t="shared" si="2"/>
        <v/>
      </c>
      <c r="G197" s="201" t="str">
        <f t="shared" si="3"/>
        <v/>
      </c>
      <c r="H197" s="201" t="str">
        <f t="shared" si="4"/>
        <v/>
      </c>
      <c r="I197" s="60" t="str">
        <f t="shared" si="137"/>
        <v/>
      </c>
      <c r="J197" s="206"/>
      <c r="K197" s="173"/>
      <c r="L197" s="178"/>
      <c r="M197" s="173"/>
      <c r="N197" s="178"/>
    </row>
    <row r="198" spans="1:14" ht="12.5">
      <c r="A198" s="204"/>
      <c r="B198" s="205"/>
      <c r="C198" s="201" t="str">
        <f t="shared" ref="C198:D198" si="200">IF(ISBLANK($J198),"",$J198)</f>
        <v/>
      </c>
      <c r="D198" s="201" t="str">
        <f t="shared" si="200"/>
        <v/>
      </c>
      <c r="E198" s="201" t="str">
        <f t="shared" si="136"/>
        <v/>
      </c>
      <c r="F198" s="201" t="str">
        <f t="shared" si="2"/>
        <v/>
      </c>
      <c r="G198" s="201" t="str">
        <f t="shared" si="3"/>
        <v/>
      </c>
      <c r="H198" s="201" t="str">
        <f t="shared" si="4"/>
        <v/>
      </c>
      <c r="I198" s="60" t="str">
        <f t="shared" si="137"/>
        <v/>
      </c>
      <c r="J198" s="206"/>
      <c r="K198" s="173"/>
      <c r="L198" s="178"/>
      <c r="M198" s="173"/>
      <c r="N198" s="178"/>
    </row>
    <row r="199" spans="1:14" ht="12.5">
      <c r="A199" s="204"/>
      <c r="B199" s="205"/>
      <c r="C199" s="201" t="str">
        <f t="shared" ref="C199:D199" si="201">IF(ISBLANK($J199),"",$J199)</f>
        <v/>
      </c>
      <c r="D199" s="201" t="str">
        <f t="shared" si="201"/>
        <v/>
      </c>
      <c r="E199" s="201" t="str">
        <f t="shared" ref="E199:E262" si="202">IF(NOT(ISBLANK($N199)),CONCATENATE(supplierOrganizationIdentifierScheme,"-",$N199),IF(NOT(ISBLANK($L199)),CONCATENATE("tenderer-",ROW()-7),""))</f>
        <v/>
      </c>
      <c r="F199" s="201" t="str">
        <f t="shared" si="2"/>
        <v/>
      </c>
      <c r="G199" s="201" t="str">
        <f t="shared" si="3"/>
        <v/>
      </c>
      <c r="H199" s="201" t="str">
        <f t="shared" si="4"/>
        <v/>
      </c>
      <c r="I199" s="60" t="str">
        <f t="shared" ref="I199:I262" si="203">IF(NOT(ISBLANK($N199)),supplierOrganizationIdentifierScheme,"")</f>
        <v/>
      </c>
      <c r="J199" s="206"/>
      <c r="K199" s="173"/>
      <c r="L199" s="178"/>
      <c r="M199" s="173"/>
      <c r="N199" s="178"/>
    </row>
    <row r="200" spans="1:14" ht="12.5">
      <c r="A200" s="204"/>
      <c r="B200" s="205"/>
      <c r="C200" s="201" t="str">
        <f t="shared" ref="C200:D200" si="204">IF(ISBLANK($J200),"",$J200)</f>
        <v/>
      </c>
      <c r="D200" s="201" t="str">
        <f t="shared" si="204"/>
        <v/>
      </c>
      <c r="E200" s="201" t="str">
        <f t="shared" si="202"/>
        <v/>
      </c>
      <c r="F200" s="201" t="str">
        <f t="shared" si="2"/>
        <v/>
      </c>
      <c r="G200" s="201" t="str">
        <f t="shared" si="3"/>
        <v/>
      </c>
      <c r="H200" s="201" t="str">
        <f t="shared" si="4"/>
        <v/>
      </c>
      <c r="I200" s="60" t="str">
        <f t="shared" si="203"/>
        <v/>
      </c>
      <c r="J200" s="206"/>
      <c r="K200" s="173"/>
      <c r="L200" s="178"/>
      <c r="M200" s="173"/>
      <c r="N200" s="178"/>
    </row>
    <row r="201" spans="1:14" ht="12.5">
      <c r="A201" s="204"/>
      <c r="B201" s="205"/>
      <c r="C201" s="201" t="str">
        <f t="shared" ref="C201:D201" si="205">IF(ISBLANK($J201),"",$J201)</f>
        <v/>
      </c>
      <c r="D201" s="201" t="str">
        <f t="shared" si="205"/>
        <v/>
      </c>
      <c r="E201" s="201" t="str">
        <f t="shared" si="202"/>
        <v/>
      </c>
      <c r="F201" s="201" t="str">
        <f t="shared" si="2"/>
        <v/>
      </c>
      <c r="G201" s="201" t="str">
        <f t="shared" si="3"/>
        <v/>
      </c>
      <c r="H201" s="201" t="str">
        <f t="shared" si="4"/>
        <v/>
      </c>
      <c r="I201" s="60" t="str">
        <f t="shared" si="203"/>
        <v/>
      </c>
      <c r="J201" s="206"/>
      <c r="K201" s="173"/>
      <c r="L201" s="178"/>
      <c r="M201" s="173"/>
      <c r="N201" s="178"/>
    </row>
    <row r="202" spans="1:14" ht="12.5">
      <c r="A202" s="204"/>
      <c r="B202" s="205"/>
      <c r="C202" s="201" t="str">
        <f t="shared" ref="C202:D202" si="206">IF(ISBLANK($J202),"",$J202)</f>
        <v/>
      </c>
      <c r="D202" s="201" t="str">
        <f t="shared" si="206"/>
        <v/>
      </c>
      <c r="E202" s="201" t="str">
        <f t="shared" si="202"/>
        <v/>
      </c>
      <c r="F202" s="201" t="str">
        <f t="shared" si="2"/>
        <v/>
      </c>
      <c r="G202" s="201" t="str">
        <f t="shared" si="3"/>
        <v/>
      </c>
      <c r="H202" s="201" t="str">
        <f t="shared" si="4"/>
        <v/>
      </c>
      <c r="I202" s="60" t="str">
        <f t="shared" si="203"/>
        <v/>
      </c>
      <c r="J202" s="206"/>
      <c r="K202" s="173"/>
      <c r="L202" s="178"/>
      <c r="M202" s="173"/>
      <c r="N202" s="178"/>
    </row>
    <row r="203" spans="1:14" ht="12.5">
      <c r="A203" s="204"/>
      <c r="B203" s="205"/>
      <c r="C203" s="201" t="str">
        <f t="shared" ref="C203:D203" si="207">IF(ISBLANK($J203),"",$J203)</f>
        <v/>
      </c>
      <c r="D203" s="201" t="str">
        <f t="shared" si="207"/>
        <v/>
      </c>
      <c r="E203" s="201" t="str">
        <f t="shared" si="202"/>
        <v/>
      </c>
      <c r="F203" s="201" t="str">
        <f t="shared" si="2"/>
        <v/>
      </c>
      <c r="G203" s="201" t="str">
        <f t="shared" si="3"/>
        <v/>
      </c>
      <c r="H203" s="201" t="str">
        <f t="shared" si="4"/>
        <v/>
      </c>
      <c r="I203" s="60" t="str">
        <f t="shared" si="203"/>
        <v/>
      </c>
      <c r="J203" s="206"/>
      <c r="K203" s="173"/>
      <c r="L203" s="178"/>
      <c r="M203" s="173"/>
      <c r="N203" s="178"/>
    </row>
    <row r="204" spans="1:14" ht="12.5">
      <c r="A204" s="204"/>
      <c r="B204" s="205"/>
      <c r="C204" s="201" t="str">
        <f t="shared" ref="C204:D204" si="208">IF(ISBLANK($J204),"",$J204)</f>
        <v/>
      </c>
      <c r="D204" s="201" t="str">
        <f t="shared" si="208"/>
        <v/>
      </c>
      <c r="E204" s="201" t="str">
        <f t="shared" si="202"/>
        <v/>
      </c>
      <c r="F204" s="201" t="str">
        <f t="shared" si="2"/>
        <v/>
      </c>
      <c r="G204" s="201" t="str">
        <f t="shared" si="3"/>
        <v/>
      </c>
      <c r="H204" s="201" t="str">
        <f t="shared" si="4"/>
        <v/>
      </c>
      <c r="I204" s="60" t="str">
        <f t="shared" si="203"/>
        <v/>
      </c>
      <c r="J204" s="206"/>
      <c r="K204" s="173"/>
      <c r="L204" s="178"/>
      <c r="M204" s="173"/>
      <c r="N204" s="178"/>
    </row>
    <row r="205" spans="1:14" ht="12.5">
      <c r="A205" s="204"/>
      <c r="B205" s="205"/>
      <c r="C205" s="201" t="str">
        <f t="shared" ref="C205:D205" si="209">IF(ISBLANK($J205),"",$J205)</f>
        <v/>
      </c>
      <c r="D205" s="201" t="str">
        <f t="shared" si="209"/>
        <v/>
      </c>
      <c r="E205" s="201" t="str">
        <f t="shared" si="202"/>
        <v/>
      </c>
      <c r="F205" s="201" t="str">
        <f t="shared" si="2"/>
        <v/>
      </c>
      <c r="G205" s="201" t="str">
        <f t="shared" si="3"/>
        <v/>
      </c>
      <c r="H205" s="201" t="str">
        <f t="shared" si="4"/>
        <v/>
      </c>
      <c r="I205" s="60" t="str">
        <f t="shared" si="203"/>
        <v/>
      </c>
      <c r="J205" s="206"/>
      <c r="K205" s="173"/>
      <c r="L205" s="178"/>
      <c r="M205" s="173"/>
      <c r="N205" s="178"/>
    </row>
    <row r="206" spans="1:14" ht="12.5">
      <c r="A206" s="204"/>
      <c r="B206" s="205"/>
      <c r="C206" s="201" t="str">
        <f t="shared" ref="C206:D206" si="210">IF(ISBLANK($J206),"",$J206)</f>
        <v/>
      </c>
      <c r="D206" s="201" t="str">
        <f t="shared" si="210"/>
        <v/>
      </c>
      <c r="E206" s="201" t="str">
        <f t="shared" si="202"/>
        <v/>
      </c>
      <c r="F206" s="201" t="str">
        <f t="shared" si="2"/>
        <v/>
      </c>
      <c r="G206" s="201" t="str">
        <f t="shared" si="3"/>
        <v/>
      </c>
      <c r="H206" s="201" t="str">
        <f t="shared" si="4"/>
        <v/>
      </c>
      <c r="I206" s="60" t="str">
        <f t="shared" si="203"/>
        <v/>
      </c>
      <c r="J206" s="206"/>
      <c r="K206" s="173"/>
      <c r="L206" s="178"/>
      <c r="M206" s="173"/>
      <c r="N206" s="178"/>
    </row>
    <row r="207" spans="1:14" ht="12.5">
      <c r="A207" s="204"/>
      <c r="B207" s="205"/>
      <c r="C207" s="201" t="str">
        <f t="shared" ref="C207:D207" si="211">IF(ISBLANK($J207),"",$J207)</f>
        <v/>
      </c>
      <c r="D207" s="201" t="str">
        <f t="shared" si="211"/>
        <v/>
      </c>
      <c r="E207" s="201" t="str">
        <f t="shared" si="202"/>
        <v/>
      </c>
      <c r="F207" s="201" t="str">
        <f t="shared" si="2"/>
        <v/>
      </c>
      <c r="G207" s="201" t="str">
        <f t="shared" si="3"/>
        <v/>
      </c>
      <c r="H207" s="201" t="str">
        <f t="shared" si="4"/>
        <v/>
      </c>
      <c r="I207" s="60" t="str">
        <f t="shared" si="203"/>
        <v/>
      </c>
      <c r="J207" s="206"/>
      <c r="K207" s="173"/>
      <c r="L207" s="178"/>
      <c r="M207" s="173"/>
      <c r="N207" s="178"/>
    </row>
    <row r="208" spans="1:14" ht="12.5">
      <c r="A208" s="204"/>
      <c r="B208" s="205"/>
      <c r="C208" s="201" t="str">
        <f t="shared" ref="C208:D208" si="212">IF(ISBLANK($J208),"",$J208)</f>
        <v/>
      </c>
      <c r="D208" s="201" t="str">
        <f t="shared" si="212"/>
        <v/>
      </c>
      <c r="E208" s="201" t="str">
        <f t="shared" si="202"/>
        <v/>
      </c>
      <c r="F208" s="201" t="str">
        <f t="shared" si="2"/>
        <v/>
      </c>
      <c r="G208" s="201" t="str">
        <f t="shared" si="3"/>
        <v/>
      </c>
      <c r="H208" s="201" t="str">
        <f t="shared" si="4"/>
        <v/>
      </c>
      <c r="I208" s="60" t="str">
        <f t="shared" si="203"/>
        <v/>
      </c>
      <c r="J208" s="206"/>
      <c r="K208" s="173"/>
      <c r="L208" s="178"/>
      <c r="M208" s="173"/>
      <c r="N208" s="178"/>
    </row>
    <row r="209" spans="1:14" ht="12.5">
      <c r="A209" s="204"/>
      <c r="B209" s="205"/>
      <c r="C209" s="201" t="str">
        <f t="shared" ref="C209:D209" si="213">IF(ISBLANK($J209),"",$J209)</f>
        <v/>
      </c>
      <c r="D209" s="201" t="str">
        <f t="shared" si="213"/>
        <v/>
      </c>
      <c r="E209" s="201" t="str">
        <f t="shared" si="202"/>
        <v/>
      </c>
      <c r="F209" s="201" t="str">
        <f t="shared" si="2"/>
        <v/>
      </c>
      <c r="G209" s="201" t="str">
        <f t="shared" si="3"/>
        <v/>
      </c>
      <c r="H209" s="201" t="str">
        <f t="shared" si="4"/>
        <v/>
      </c>
      <c r="I209" s="60" t="str">
        <f t="shared" si="203"/>
        <v/>
      </c>
      <c r="J209" s="206"/>
      <c r="K209" s="173"/>
      <c r="L209" s="178"/>
      <c r="M209" s="173"/>
      <c r="N209" s="178"/>
    </row>
    <row r="210" spans="1:14" ht="12.5">
      <c r="A210" s="204"/>
      <c r="B210" s="205"/>
      <c r="C210" s="201" t="str">
        <f t="shared" ref="C210:D210" si="214">IF(ISBLANK($J210),"",$J210)</f>
        <v/>
      </c>
      <c r="D210" s="201" t="str">
        <f t="shared" si="214"/>
        <v/>
      </c>
      <c r="E210" s="201" t="str">
        <f t="shared" si="202"/>
        <v/>
      </c>
      <c r="F210" s="201" t="str">
        <f t="shared" si="2"/>
        <v/>
      </c>
      <c r="G210" s="201" t="str">
        <f t="shared" si="3"/>
        <v/>
      </c>
      <c r="H210" s="201" t="str">
        <f t="shared" si="4"/>
        <v/>
      </c>
      <c r="I210" s="60" t="str">
        <f t="shared" si="203"/>
        <v/>
      </c>
      <c r="J210" s="206"/>
      <c r="K210" s="173"/>
      <c r="L210" s="178"/>
      <c r="M210" s="173"/>
      <c r="N210" s="178"/>
    </row>
    <row r="211" spans="1:14" ht="12.5">
      <c r="A211" s="204"/>
      <c r="B211" s="205"/>
      <c r="C211" s="201" t="str">
        <f t="shared" ref="C211:D211" si="215">IF(ISBLANK($J211),"",$J211)</f>
        <v/>
      </c>
      <c r="D211" s="201" t="str">
        <f t="shared" si="215"/>
        <v/>
      </c>
      <c r="E211" s="201" t="str">
        <f t="shared" si="202"/>
        <v/>
      </c>
      <c r="F211" s="201" t="str">
        <f t="shared" si="2"/>
        <v/>
      </c>
      <c r="G211" s="201" t="str">
        <f t="shared" si="3"/>
        <v/>
      </c>
      <c r="H211" s="201" t="str">
        <f t="shared" si="4"/>
        <v/>
      </c>
      <c r="I211" s="60" t="str">
        <f t="shared" si="203"/>
        <v/>
      </c>
      <c r="J211" s="206"/>
      <c r="K211" s="173"/>
      <c r="L211" s="178"/>
      <c r="M211" s="173"/>
      <c r="N211" s="178"/>
    </row>
    <row r="212" spans="1:14" ht="12.5">
      <c r="A212" s="204"/>
      <c r="B212" s="205"/>
      <c r="C212" s="201" t="str">
        <f t="shared" ref="C212:D212" si="216">IF(ISBLANK($J212),"",$J212)</f>
        <v/>
      </c>
      <c r="D212" s="201" t="str">
        <f t="shared" si="216"/>
        <v/>
      </c>
      <c r="E212" s="201" t="str">
        <f t="shared" si="202"/>
        <v/>
      </c>
      <c r="F212" s="201" t="str">
        <f t="shared" si="2"/>
        <v/>
      </c>
      <c r="G212" s="201" t="str">
        <f t="shared" si="3"/>
        <v/>
      </c>
      <c r="H212" s="201" t="str">
        <f t="shared" si="4"/>
        <v/>
      </c>
      <c r="I212" s="60" t="str">
        <f t="shared" si="203"/>
        <v/>
      </c>
      <c r="J212" s="206"/>
      <c r="K212" s="173"/>
      <c r="L212" s="178"/>
      <c r="M212" s="173"/>
      <c r="N212" s="178"/>
    </row>
    <row r="213" spans="1:14" ht="12.5">
      <c r="A213" s="204"/>
      <c r="B213" s="205"/>
      <c r="C213" s="201" t="str">
        <f t="shared" ref="C213:D213" si="217">IF(ISBLANK($J213),"",$J213)</f>
        <v/>
      </c>
      <c r="D213" s="201" t="str">
        <f t="shared" si="217"/>
        <v/>
      </c>
      <c r="E213" s="201" t="str">
        <f t="shared" si="202"/>
        <v/>
      </c>
      <c r="F213" s="201" t="str">
        <f t="shared" si="2"/>
        <v/>
      </c>
      <c r="G213" s="201" t="str">
        <f t="shared" si="3"/>
        <v/>
      </c>
      <c r="H213" s="201" t="str">
        <f t="shared" si="4"/>
        <v/>
      </c>
      <c r="I213" s="60" t="str">
        <f t="shared" si="203"/>
        <v/>
      </c>
      <c r="J213" s="206"/>
      <c r="K213" s="173"/>
      <c r="L213" s="178"/>
      <c r="M213" s="173"/>
      <c r="N213" s="178"/>
    </row>
    <row r="214" spans="1:14" ht="12.5">
      <c r="A214" s="204"/>
      <c r="B214" s="205"/>
      <c r="C214" s="201" t="str">
        <f t="shared" ref="C214:D214" si="218">IF(ISBLANK($J214),"",$J214)</f>
        <v/>
      </c>
      <c r="D214" s="201" t="str">
        <f t="shared" si="218"/>
        <v/>
      </c>
      <c r="E214" s="201" t="str">
        <f t="shared" si="202"/>
        <v/>
      </c>
      <c r="F214" s="201" t="str">
        <f t="shared" si="2"/>
        <v/>
      </c>
      <c r="G214" s="201" t="str">
        <f t="shared" si="3"/>
        <v/>
      </c>
      <c r="H214" s="201" t="str">
        <f t="shared" si="4"/>
        <v/>
      </c>
      <c r="I214" s="60" t="str">
        <f t="shared" si="203"/>
        <v/>
      </c>
      <c r="J214" s="206"/>
      <c r="K214" s="173"/>
      <c r="L214" s="178"/>
      <c r="M214" s="173"/>
      <c r="N214" s="178"/>
    </row>
    <row r="215" spans="1:14" ht="12.5">
      <c r="A215" s="204"/>
      <c r="B215" s="205"/>
      <c r="C215" s="201" t="str">
        <f t="shared" ref="C215:D215" si="219">IF(ISBLANK($J215),"",$J215)</f>
        <v/>
      </c>
      <c r="D215" s="201" t="str">
        <f t="shared" si="219"/>
        <v/>
      </c>
      <c r="E215" s="201" t="str">
        <f t="shared" si="202"/>
        <v/>
      </c>
      <c r="F215" s="201" t="str">
        <f t="shared" si="2"/>
        <v/>
      </c>
      <c r="G215" s="201" t="str">
        <f t="shared" si="3"/>
        <v/>
      </c>
      <c r="H215" s="201" t="str">
        <f t="shared" si="4"/>
        <v/>
      </c>
      <c r="I215" s="60" t="str">
        <f t="shared" si="203"/>
        <v/>
      </c>
      <c r="J215" s="206"/>
      <c r="K215" s="173"/>
      <c r="L215" s="178"/>
      <c r="M215" s="173"/>
      <c r="N215" s="178"/>
    </row>
    <row r="216" spans="1:14" ht="12.5">
      <c r="A216" s="204"/>
      <c r="B216" s="205"/>
      <c r="C216" s="201" t="str">
        <f t="shared" ref="C216:D216" si="220">IF(ISBLANK($J216),"",$J216)</f>
        <v/>
      </c>
      <c r="D216" s="201" t="str">
        <f t="shared" si="220"/>
        <v/>
      </c>
      <c r="E216" s="201" t="str">
        <f t="shared" si="202"/>
        <v/>
      </c>
      <c r="F216" s="201" t="str">
        <f t="shared" si="2"/>
        <v/>
      </c>
      <c r="G216" s="201" t="str">
        <f t="shared" si="3"/>
        <v/>
      </c>
      <c r="H216" s="201" t="str">
        <f t="shared" si="4"/>
        <v/>
      </c>
      <c r="I216" s="60" t="str">
        <f t="shared" si="203"/>
        <v/>
      </c>
      <c r="J216" s="206"/>
      <c r="K216" s="173"/>
      <c r="L216" s="178"/>
      <c r="M216" s="173"/>
      <c r="N216" s="178"/>
    </row>
    <row r="217" spans="1:14" ht="12.5">
      <c r="A217" s="204"/>
      <c r="B217" s="205"/>
      <c r="C217" s="201" t="str">
        <f t="shared" ref="C217:D217" si="221">IF(ISBLANK($J217),"",$J217)</f>
        <v/>
      </c>
      <c r="D217" s="201" t="str">
        <f t="shared" si="221"/>
        <v/>
      </c>
      <c r="E217" s="201" t="str">
        <f t="shared" si="202"/>
        <v/>
      </c>
      <c r="F217" s="201" t="str">
        <f t="shared" si="2"/>
        <v/>
      </c>
      <c r="G217" s="201" t="str">
        <f t="shared" si="3"/>
        <v/>
      </c>
      <c r="H217" s="201" t="str">
        <f t="shared" si="4"/>
        <v/>
      </c>
      <c r="I217" s="60" t="str">
        <f t="shared" si="203"/>
        <v/>
      </c>
      <c r="J217" s="206"/>
      <c r="K217" s="173"/>
      <c r="L217" s="178"/>
      <c r="M217" s="173"/>
      <c r="N217" s="178"/>
    </row>
    <row r="218" spans="1:14" ht="12.5">
      <c r="A218" s="204"/>
      <c r="B218" s="205"/>
      <c r="C218" s="201" t="str">
        <f t="shared" ref="C218:D218" si="222">IF(ISBLANK($J218),"",$J218)</f>
        <v/>
      </c>
      <c r="D218" s="201" t="str">
        <f t="shared" si="222"/>
        <v/>
      </c>
      <c r="E218" s="201" t="str">
        <f t="shared" si="202"/>
        <v/>
      </c>
      <c r="F218" s="201" t="str">
        <f t="shared" si="2"/>
        <v/>
      </c>
      <c r="G218" s="201" t="str">
        <f t="shared" si="3"/>
        <v/>
      </c>
      <c r="H218" s="201" t="str">
        <f t="shared" si="4"/>
        <v/>
      </c>
      <c r="I218" s="60" t="str">
        <f t="shared" si="203"/>
        <v/>
      </c>
      <c r="J218" s="206"/>
      <c r="K218" s="173"/>
      <c r="L218" s="178"/>
      <c r="M218" s="173"/>
      <c r="N218" s="178"/>
    </row>
    <row r="219" spans="1:14" ht="12.5">
      <c r="A219" s="204"/>
      <c r="B219" s="205"/>
      <c r="C219" s="201" t="str">
        <f t="shared" ref="C219:D219" si="223">IF(ISBLANK($J219),"",$J219)</f>
        <v/>
      </c>
      <c r="D219" s="201" t="str">
        <f t="shared" si="223"/>
        <v/>
      </c>
      <c r="E219" s="201" t="str">
        <f t="shared" si="202"/>
        <v/>
      </c>
      <c r="F219" s="201" t="str">
        <f t="shared" si="2"/>
        <v/>
      </c>
      <c r="G219" s="201" t="str">
        <f t="shared" si="3"/>
        <v/>
      </c>
      <c r="H219" s="201" t="str">
        <f t="shared" si="4"/>
        <v/>
      </c>
      <c r="I219" s="60" t="str">
        <f t="shared" si="203"/>
        <v/>
      </c>
      <c r="J219" s="206"/>
      <c r="K219" s="173"/>
      <c r="L219" s="178"/>
      <c r="M219" s="173"/>
      <c r="N219" s="178"/>
    </row>
    <row r="220" spans="1:14" ht="12.5">
      <c r="A220" s="204"/>
      <c r="B220" s="205"/>
      <c r="C220" s="201" t="str">
        <f t="shared" ref="C220:D220" si="224">IF(ISBLANK($J220),"",$J220)</f>
        <v/>
      </c>
      <c r="D220" s="201" t="str">
        <f t="shared" si="224"/>
        <v/>
      </c>
      <c r="E220" s="201" t="str">
        <f t="shared" si="202"/>
        <v/>
      </c>
      <c r="F220" s="201" t="str">
        <f t="shared" si="2"/>
        <v/>
      </c>
      <c r="G220" s="201" t="str">
        <f t="shared" si="3"/>
        <v/>
      </c>
      <c r="H220" s="201" t="str">
        <f t="shared" si="4"/>
        <v/>
      </c>
      <c r="I220" s="60" t="str">
        <f t="shared" si="203"/>
        <v/>
      </c>
      <c r="J220" s="206"/>
      <c r="K220" s="173"/>
      <c r="L220" s="178"/>
      <c r="M220" s="173"/>
      <c r="N220" s="178"/>
    </row>
    <row r="221" spans="1:14" ht="12.5">
      <c r="A221" s="204"/>
      <c r="B221" s="205"/>
      <c r="C221" s="201" t="str">
        <f t="shared" ref="C221:D221" si="225">IF(ISBLANK($J221),"",$J221)</f>
        <v/>
      </c>
      <c r="D221" s="201" t="str">
        <f t="shared" si="225"/>
        <v/>
      </c>
      <c r="E221" s="201" t="str">
        <f t="shared" si="202"/>
        <v/>
      </c>
      <c r="F221" s="201" t="str">
        <f t="shared" si="2"/>
        <v/>
      </c>
      <c r="G221" s="201" t="str">
        <f t="shared" si="3"/>
        <v/>
      </c>
      <c r="H221" s="201" t="str">
        <f t="shared" si="4"/>
        <v/>
      </c>
      <c r="I221" s="60" t="str">
        <f t="shared" si="203"/>
        <v/>
      </c>
      <c r="J221" s="206"/>
      <c r="K221" s="173"/>
      <c r="L221" s="178"/>
      <c r="M221" s="173"/>
      <c r="N221" s="178"/>
    </row>
    <row r="222" spans="1:14" ht="12.5">
      <c r="A222" s="204"/>
      <c r="B222" s="205"/>
      <c r="C222" s="201" t="str">
        <f t="shared" ref="C222:D222" si="226">IF(ISBLANK($J222),"",$J222)</f>
        <v/>
      </c>
      <c r="D222" s="201" t="str">
        <f t="shared" si="226"/>
        <v/>
      </c>
      <c r="E222" s="201" t="str">
        <f t="shared" si="202"/>
        <v/>
      </c>
      <c r="F222" s="201" t="str">
        <f t="shared" si="2"/>
        <v/>
      </c>
      <c r="G222" s="201" t="str">
        <f t="shared" si="3"/>
        <v/>
      </c>
      <c r="H222" s="201" t="str">
        <f t="shared" si="4"/>
        <v/>
      </c>
      <c r="I222" s="60" t="str">
        <f t="shared" si="203"/>
        <v/>
      </c>
      <c r="J222" s="206"/>
      <c r="K222" s="173"/>
      <c r="L222" s="178"/>
      <c r="M222" s="173"/>
      <c r="N222" s="178"/>
    </row>
    <row r="223" spans="1:14" ht="12.5">
      <c r="A223" s="204"/>
      <c r="B223" s="205"/>
      <c r="C223" s="201" t="str">
        <f t="shared" ref="C223:D223" si="227">IF(ISBLANK($J223),"",$J223)</f>
        <v/>
      </c>
      <c r="D223" s="201" t="str">
        <f t="shared" si="227"/>
        <v/>
      </c>
      <c r="E223" s="201" t="str">
        <f t="shared" si="202"/>
        <v/>
      </c>
      <c r="F223" s="201" t="str">
        <f t="shared" si="2"/>
        <v/>
      </c>
      <c r="G223" s="201" t="str">
        <f t="shared" si="3"/>
        <v/>
      </c>
      <c r="H223" s="201" t="str">
        <f t="shared" si="4"/>
        <v/>
      </c>
      <c r="I223" s="60" t="str">
        <f t="shared" si="203"/>
        <v/>
      </c>
      <c r="J223" s="206"/>
      <c r="K223" s="173"/>
      <c r="L223" s="178"/>
      <c r="M223" s="173"/>
      <c r="N223" s="178"/>
    </row>
    <row r="224" spans="1:14" ht="12.5">
      <c r="A224" s="204"/>
      <c r="B224" s="205"/>
      <c r="C224" s="201" t="str">
        <f t="shared" ref="C224:D224" si="228">IF(ISBLANK($J224),"",$J224)</f>
        <v/>
      </c>
      <c r="D224" s="201" t="str">
        <f t="shared" si="228"/>
        <v/>
      </c>
      <c r="E224" s="201" t="str">
        <f t="shared" si="202"/>
        <v/>
      </c>
      <c r="F224" s="201" t="str">
        <f t="shared" si="2"/>
        <v/>
      </c>
      <c r="G224" s="201" t="str">
        <f t="shared" si="3"/>
        <v/>
      </c>
      <c r="H224" s="201" t="str">
        <f t="shared" si="4"/>
        <v/>
      </c>
      <c r="I224" s="60" t="str">
        <f t="shared" si="203"/>
        <v/>
      </c>
      <c r="J224" s="206"/>
      <c r="K224" s="173"/>
      <c r="L224" s="178"/>
      <c r="M224" s="173"/>
      <c r="N224" s="178"/>
    </row>
    <row r="225" spans="1:14" ht="12.5">
      <c r="A225" s="204"/>
      <c r="B225" s="205"/>
      <c r="C225" s="201" t="str">
        <f t="shared" ref="C225:D225" si="229">IF(ISBLANK($J225),"",$J225)</f>
        <v/>
      </c>
      <c r="D225" s="201" t="str">
        <f t="shared" si="229"/>
        <v/>
      </c>
      <c r="E225" s="201" t="str">
        <f t="shared" si="202"/>
        <v/>
      </c>
      <c r="F225" s="201" t="str">
        <f t="shared" si="2"/>
        <v/>
      </c>
      <c r="G225" s="201" t="str">
        <f t="shared" si="3"/>
        <v/>
      </c>
      <c r="H225" s="201" t="str">
        <f t="shared" si="4"/>
        <v/>
      </c>
      <c r="I225" s="60" t="str">
        <f t="shared" si="203"/>
        <v/>
      </c>
      <c r="J225" s="206"/>
      <c r="K225" s="173"/>
      <c r="L225" s="178"/>
      <c r="M225" s="173"/>
      <c r="N225" s="178"/>
    </row>
    <row r="226" spans="1:14" ht="12.5">
      <c r="A226" s="204"/>
      <c r="B226" s="205"/>
      <c r="C226" s="201" t="str">
        <f t="shared" ref="C226:D226" si="230">IF(ISBLANK($J226),"",$J226)</f>
        <v/>
      </c>
      <c r="D226" s="201" t="str">
        <f t="shared" si="230"/>
        <v/>
      </c>
      <c r="E226" s="201" t="str">
        <f t="shared" si="202"/>
        <v/>
      </c>
      <c r="F226" s="201" t="str">
        <f t="shared" si="2"/>
        <v/>
      </c>
      <c r="G226" s="201" t="str">
        <f t="shared" si="3"/>
        <v/>
      </c>
      <c r="H226" s="201" t="str">
        <f t="shared" si="4"/>
        <v/>
      </c>
      <c r="I226" s="60" t="str">
        <f t="shared" si="203"/>
        <v/>
      </c>
      <c r="J226" s="206"/>
      <c r="K226" s="173"/>
      <c r="L226" s="178"/>
      <c r="M226" s="173"/>
      <c r="N226" s="178"/>
    </row>
    <row r="227" spans="1:14" ht="12.5">
      <c r="A227" s="204"/>
      <c r="B227" s="205"/>
      <c r="C227" s="201" t="str">
        <f t="shared" ref="C227:D227" si="231">IF(ISBLANK($J227),"",$J227)</f>
        <v/>
      </c>
      <c r="D227" s="201" t="str">
        <f t="shared" si="231"/>
        <v/>
      </c>
      <c r="E227" s="201" t="str">
        <f t="shared" si="202"/>
        <v/>
      </c>
      <c r="F227" s="201" t="str">
        <f t="shared" si="2"/>
        <v/>
      </c>
      <c r="G227" s="201" t="str">
        <f t="shared" si="3"/>
        <v/>
      </c>
      <c r="H227" s="201" t="str">
        <f t="shared" si="4"/>
        <v/>
      </c>
      <c r="I227" s="60" t="str">
        <f t="shared" si="203"/>
        <v/>
      </c>
      <c r="J227" s="206"/>
      <c r="K227" s="173"/>
      <c r="L227" s="178"/>
      <c r="M227" s="173"/>
      <c r="N227" s="178"/>
    </row>
    <row r="228" spans="1:14" ht="12.5">
      <c r="A228" s="204"/>
      <c r="B228" s="205"/>
      <c r="C228" s="201" t="str">
        <f t="shared" ref="C228:D228" si="232">IF(ISBLANK($J228),"",$J228)</f>
        <v/>
      </c>
      <c r="D228" s="201" t="str">
        <f t="shared" si="232"/>
        <v/>
      </c>
      <c r="E228" s="201" t="str">
        <f t="shared" si="202"/>
        <v/>
      </c>
      <c r="F228" s="201" t="str">
        <f t="shared" si="2"/>
        <v/>
      </c>
      <c r="G228" s="201" t="str">
        <f t="shared" si="3"/>
        <v/>
      </c>
      <c r="H228" s="201" t="str">
        <f t="shared" si="4"/>
        <v/>
      </c>
      <c r="I228" s="60" t="str">
        <f t="shared" si="203"/>
        <v/>
      </c>
      <c r="J228" s="206"/>
      <c r="K228" s="173"/>
      <c r="L228" s="178"/>
      <c r="M228" s="173"/>
      <c r="N228" s="178"/>
    </row>
    <row r="229" spans="1:14" ht="12.5">
      <c r="A229" s="204"/>
      <c r="B229" s="205"/>
      <c r="C229" s="201" t="str">
        <f t="shared" ref="C229:D229" si="233">IF(ISBLANK($J229),"",$J229)</f>
        <v/>
      </c>
      <c r="D229" s="201" t="str">
        <f t="shared" si="233"/>
        <v/>
      </c>
      <c r="E229" s="201" t="str">
        <f t="shared" si="202"/>
        <v/>
      </c>
      <c r="F229" s="201" t="str">
        <f t="shared" si="2"/>
        <v/>
      </c>
      <c r="G229" s="201" t="str">
        <f t="shared" si="3"/>
        <v/>
      </c>
      <c r="H229" s="201" t="str">
        <f t="shared" si="4"/>
        <v/>
      </c>
      <c r="I229" s="60" t="str">
        <f t="shared" si="203"/>
        <v/>
      </c>
      <c r="J229" s="206"/>
      <c r="K229" s="173"/>
      <c r="L229" s="178"/>
      <c r="M229" s="173"/>
      <c r="N229" s="178"/>
    </row>
    <row r="230" spans="1:14" ht="12.5">
      <c r="A230" s="204"/>
      <c r="B230" s="205"/>
      <c r="C230" s="201" t="str">
        <f t="shared" ref="C230:D230" si="234">IF(ISBLANK($J230),"",$J230)</f>
        <v/>
      </c>
      <c r="D230" s="201" t="str">
        <f t="shared" si="234"/>
        <v/>
      </c>
      <c r="E230" s="201" t="str">
        <f t="shared" si="202"/>
        <v/>
      </c>
      <c r="F230" s="201" t="str">
        <f t="shared" si="2"/>
        <v/>
      </c>
      <c r="G230" s="201" t="str">
        <f t="shared" si="3"/>
        <v/>
      </c>
      <c r="H230" s="201" t="str">
        <f t="shared" si="4"/>
        <v/>
      </c>
      <c r="I230" s="60" t="str">
        <f t="shared" si="203"/>
        <v/>
      </c>
      <c r="J230" s="206"/>
      <c r="K230" s="173"/>
      <c r="L230" s="178"/>
      <c r="M230" s="173"/>
      <c r="N230" s="178"/>
    </row>
    <row r="231" spans="1:14" ht="12.5">
      <c r="A231" s="204"/>
      <c r="B231" s="205"/>
      <c r="C231" s="201" t="str">
        <f t="shared" ref="C231:D231" si="235">IF(ISBLANK($J231),"",$J231)</f>
        <v/>
      </c>
      <c r="D231" s="201" t="str">
        <f t="shared" si="235"/>
        <v/>
      </c>
      <c r="E231" s="201" t="str">
        <f t="shared" si="202"/>
        <v/>
      </c>
      <c r="F231" s="201" t="str">
        <f t="shared" si="2"/>
        <v/>
      </c>
      <c r="G231" s="201" t="str">
        <f t="shared" si="3"/>
        <v/>
      </c>
      <c r="H231" s="201" t="str">
        <f t="shared" si="4"/>
        <v/>
      </c>
      <c r="I231" s="60" t="str">
        <f t="shared" si="203"/>
        <v/>
      </c>
      <c r="J231" s="206"/>
      <c r="K231" s="173"/>
      <c r="L231" s="178"/>
      <c r="M231" s="173"/>
      <c r="N231" s="178"/>
    </row>
    <row r="232" spans="1:14" ht="12.5">
      <c r="A232" s="204"/>
      <c r="B232" s="205"/>
      <c r="C232" s="201" t="str">
        <f t="shared" ref="C232:D232" si="236">IF(ISBLANK($J232),"",$J232)</f>
        <v/>
      </c>
      <c r="D232" s="201" t="str">
        <f t="shared" si="236"/>
        <v/>
      </c>
      <c r="E232" s="201" t="str">
        <f t="shared" si="202"/>
        <v/>
      </c>
      <c r="F232" s="201" t="str">
        <f t="shared" si="2"/>
        <v/>
      </c>
      <c r="G232" s="201" t="str">
        <f t="shared" si="3"/>
        <v/>
      </c>
      <c r="H232" s="201" t="str">
        <f t="shared" si="4"/>
        <v/>
      </c>
      <c r="I232" s="60" t="str">
        <f t="shared" si="203"/>
        <v/>
      </c>
      <c r="J232" s="206"/>
      <c r="K232" s="173"/>
      <c r="L232" s="178"/>
      <c r="M232" s="173"/>
      <c r="N232" s="178"/>
    </row>
    <row r="233" spans="1:14" ht="12.5">
      <c r="A233" s="204"/>
      <c r="B233" s="205"/>
      <c r="C233" s="201" t="str">
        <f t="shared" ref="C233:D233" si="237">IF(ISBLANK($J233),"",$J233)</f>
        <v/>
      </c>
      <c r="D233" s="201" t="str">
        <f t="shared" si="237"/>
        <v/>
      </c>
      <c r="E233" s="201" t="str">
        <f t="shared" si="202"/>
        <v/>
      </c>
      <c r="F233" s="201" t="str">
        <f t="shared" si="2"/>
        <v/>
      </c>
      <c r="G233" s="201" t="str">
        <f t="shared" si="3"/>
        <v/>
      </c>
      <c r="H233" s="201" t="str">
        <f t="shared" si="4"/>
        <v/>
      </c>
      <c r="I233" s="60" t="str">
        <f t="shared" si="203"/>
        <v/>
      </c>
      <c r="J233" s="206"/>
      <c r="K233" s="173"/>
      <c r="L233" s="178"/>
      <c r="M233" s="173"/>
      <c r="N233" s="178"/>
    </row>
    <row r="234" spans="1:14" ht="12.5">
      <c r="A234" s="204"/>
      <c r="B234" s="205"/>
      <c r="C234" s="201" t="str">
        <f t="shared" ref="C234:D234" si="238">IF(ISBLANK($J234),"",$J234)</f>
        <v/>
      </c>
      <c r="D234" s="201" t="str">
        <f t="shared" si="238"/>
        <v/>
      </c>
      <c r="E234" s="201" t="str">
        <f t="shared" si="202"/>
        <v/>
      </c>
      <c r="F234" s="201" t="str">
        <f t="shared" si="2"/>
        <v/>
      </c>
      <c r="G234" s="201" t="str">
        <f t="shared" si="3"/>
        <v/>
      </c>
      <c r="H234" s="201" t="str">
        <f t="shared" si="4"/>
        <v/>
      </c>
      <c r="I234" s="60" t="str">
        <f t="shared" si="203"/>
        <v/>
      </c>
      <c r="J234" s="206"/>
      <c r="K234" s="173"/>
      <c r="L234" s="178"/>
      <c r="M234" s="173"/>
      <c r="N234" s="178"/>
    </row>
    <row r="235" spans="1:14" ht="12.5">
      <c r="A235" s="204"/>
      <c r="B235" s="205"/>
      <c r="C235" s="201" t="str">
        <f t="shared" ref="C235:D235" si="239">IF(ISBLANK($J235),"",$J235)</f>
        <v/>
      </c>
      <c r="D235" s="201" t="str">
        <f t="shared" si="239"/>
        <v/>
      </c>
      <c r="E235" s="201" t="str">
        <f t="shared" si="202"/>
        <v/>
      </c>
      <c r="F235" s="201" t="str">
        <f t="shared" si="2"/>
        <v/>
      </c>
      <c r="G235" s="201" t="str">
        <f t="shared" si="3"/>
        <v/>
      </c>
      <c r="H235" s="201" t="str">
        <f t="shared" si="4"/>
        <v/>
      </c>
      <c r="I235" s="60" t="str">
        <f t="shared" si="203"/>
        <v/>
      </c>
      <c r="J235" s="206"/>
      <c r="K235" s="173"/>
      <c r="L235" s="178"/>
      <c r="M235" s="173"/>
      <c r="N235" s="178"/>
    </row>
    <row r="236" spans="1:14" ht="12.5">
      <c r="A236" s="204"/>
      <c r="B236" s="205"/>
      <c r="C236" s="201" t="str">
        <f t="shared" ref="C236:D236" si="240">IF(ISBLANK($J236),"",$J236)</f>
        <v/>
      </c>
      <c r="D236" s="201" t="str">
        <f t="shared" si="240"/>
        <v/>
      </c>
      <c r="E236" s="201" t="str">
        <f t="shared" si="202"/>
        <v/>
      </c>
      <c r="F236" s="201" t="str">
        <f t="shared" si="2"/>
        <v/>
      </c>
      <c r="G236" s="201" t="str">
        <f t="shared" si="3"/>
        <v/>
      </c>
      <c r="H236" s="201" t="str">
        <f t="shared" si="4"/>
        <v/>
      </c>
      <c r="I236" s="60" t="str">
        <f t="shared" si="203"/>
        <v/>
      </c>
      <c r="J236" s="206"/>
      <c r="K236" s="173"/>
      <c r="L236" s="178"/>
      <c r="M236" s="173"/>
      <c r="N236" s="178"/>
    </row>
    <row r="237" spans="1:14" ht="12.5">
      <c r="A237" s="204"/>
      <c r="B237" s="205"/>
      <c r="C237" s="201" t="str">
        <f t="shared" ref="C237:D237" si="241">IF(ISBLANK($J237),"",$J237)</f>
        <v/>
      </c>
      <c r="D237" s="201" t="str">
        <f t="shared" si="241"/>
        <v/>
      </c>
      <c r="E237" s="201" t="str">
        <f t="shared" si="202"/>
        <v/>
      </c>
      <c r="F237" s="201" t="str">
        <f t="shared" si="2"/>
        <v/>
      </c>
      <c r="G237" s="201" t="str">
        <f t="shared" si="3"/>
        <v/>
      </c>
      <c r="H237" s="201" t="str">
        <f t="shared" si="4"/>
        <v/>
      </c>
      <c r="I237" s="60" t="str">
        <f t="shared" si="203"/>
        <v/>
      </c>
      <c r="J237" s="206"/>
      <c r="K237" s="173"/>
      <c r="L237" s="178"/>
      <c r="M237" s="173"/>
      <c r="N237" s="178"/>
    </row>
    <row r="238" spans="1:14" ht="12.5">
      <c r="A238" s="204"/>
      <c r="B238" s="205"/>
      <c r="C238" s="201" t="str">
        <f t="shared" ref="C238:D238" si="242">IF(ISBLANK($J238),"",$J238)</f>
        <v/>
      </c>
      <c r="D238" s="201" t="str">
        <f t="shared" si="242"/>
        <v/>
      </c>
      <c r="E238" s="201" t="str">
        <f t="shared" si="202"/>
        <v/>
      </c>
      <c r="F238" s="201" t="str">
        <f t="shared" si="2"/>
        <v/>
      </c>
      <c r="G238" s="201" t="str">
        <f t="shared" si="3"/>
        <v/>
      </c>
      <c r="H238" s="201" t="str">
        <f t="shared" si="4"/>
        <v/>
      </c>
      <c r="I238" s="60" t="str">
        <f t="shared" si="203"/>
        <v/>
      </c>
      <c r="J238" s="206"/>
      <c r="K238" s="173"/>
      <c r="L238" s="178"/>
      <c r="M238" s="173"/>
      <c r="N238" s="178"/>
    </row>
    <row r="239" spans="1:14" ht="12.5">
      <c r="A239" s="204"/>
      <c r="B239" s="205"/>
      <c r="C239" s="201" t="str">
        <f t="shared" ref="C239:D239" si="243">IF(ISBLANK($J239),"",$J239)</f>
        <v/>
      </c>
      <c r="D239" s="201" t="str">
        <f t="shared" si="243"/>
        <v/>
      </c>
      <c r="E239" s="201" t="str">
        <f t="shared" si="202"/>
        <v/>
      </c>
      <c r="F239" s="201" t="str">
        <f t="shared" si="2"/>
        <v/>
      </c>
      <c r="G239" s="201" t="str">
        <f t="shared" si="3"/>
        <v/>
      </c>
      <c r="H239" s="201" t="str">
        <f t="shared" si="4"/>
        <v/>
      </c>
      <c r="I239" s="60" t="str">
        <f t="shared" si="203"/>
        <v/>
      </c>
      <c r="J239" s="206"/>
      <c r="K239" s="173"/>
      <c r="L239" s="178"/>
      <c r="M239" s="173"/>
      <c r="N239" s="178"/>
    </row>
    <row r="240" spans="1:14" ht="12.5">
      <c r="A240" s="204"/>
      <c r="B240" s="205"/>
      <c r="C240" s="201" t="str">
        <f t="shared" ref="C240:D240" si="244">IF(ISBLANK($J240),"",$J240)</f>
        <v/>
      </c>
      <c r="D240" s="201" t="str">
        <f t="shared" si="244"/>
        <v/>
      </c>
      <c r="E240" s="201" t="str">
        <f t="shared" si="202"/>
        <v/>
      </c>
      <c r="F240" s="201" t="str">
        <f t="shared" si="2"/>
        <v/>
      </c>
      <c r="G240" s="201" t="str">
        <f t="shared" si="3"/>
        <v/>
      </c>
      <c r="H240" s="201" t="str">
        <f t="shared" si="4"/>
        <v/>
      </c>
      <c r="I240" s="60" t="str">
        <f t="shared" si="203"/>
        <v/>
      </c>
      <c r="J240" s="206"/>
      <c r="K240" s="173"/>
      <c r="L240" s="178"/>
      <c r="M240" s="173"/>
      <c r="N240" s="178"/>
    </row>
    <row r="241" spans="1:14" ht="12.5">
      <c r="A241" s="204"/>
      <c r="B241" s="205"/>
      <c r="C241" s="201" t="str">
        <f t="shared" ref="C241:D241" si="245">IF(ISBLANK($J241),"",$J241)</f>
        <v/>
      </c>
      <c r="D241" s="201" t="str">
        <f t="shared" si="245"/>
        <v/>
      </c>
      <c r="E241" s="201" t="str">
        <f t="shared" si="202"/>
        <v/>
      </c>
      <c r="F241" s="201" t="str">
        <f t="shared" si="2"/>
        <v/>
      </c>
      <c r="G241" s="201" t="str">
        <f t="shared" si="3"/>
        <v/>
      </c>
      <c r="H241" s="201" t="str">
        <f t="shared" si="4"/>
        <v/>
      </c>
      <c r="I241" s="60" t="str">
        <f t="shared" si="203"/>
        <v/>
      </c>
      <c r="J241" s="206"/>
      <c r="K241" s="173"/>
      <c r="L241" s="178"/>
      <c r="M241" s="173"/>
      <c r="N241" s="178"/>
    </row>
    <row r="242" spans="1:14" ht="12.5">
      <c r="A242" s="204"/>
      <c r="B242" s="205"/>
      <c r="C242" s="201" t="str">
        <f t="shared" ref="C242:D242" si="246">IF(ISBLANK($J242),"",$J242)</f>
        <v/>
      </c>
      <c r="D242" s="201" t="str">
        <f t="shared" si="246"/>
        <v/>
      </c>
      <c r="E242" s="201" t="str">
        <f t="shared" si="202"/>
        <v/>
      </c>
      <c r="F242" s="201" t="str">
        <f t="shared" si="2"/>
        <v/>
      </c>
      <c r="G242" s="201" t="str">
        <f t="shared" si="3"/>
        <v/>
      </c>
      <c r="H242" s="201" t="str">
        <f t="shared" si="4"/>
        <v/>
      </c>
      <c r="I242" s="60" t="str">
        <f t="shared" si="203"/>
        <v/>
      </c>
      <c r="J242" s="206"/>
      <c r="K242" s="173"/>
      <c r="L242" s="178"/>
      <c r="M242" s="173"/>
      <c r="N242" s="178"/>
    </row>
    <row r="243" spans="1:14" ht="12.5">
      <c r="A243" s="204"/>
      <c r="B243" s="205"/>
      <c r="C243" s="201" t="str">
        <f t="shared" ref="C243:D243" si="247">IF(ISBLANK($J243),"",$J243)</f>
        <v/>
      </c>
      <c r="D243" s="201" t="str">
        <f t="shared" si="247"/>
        <v/>
      </c>
      <c r="E243" s="201" t="str">
        <f t="shared" si="202"/>
        <v/>
      </c>
      <c r="F243" s="201" t="str">
        <f t="shared" si="2"/>
        <v/>
      </c>
      <c r="G243" s="201" t="str">
        <f t="shared" si="3"/>
        <v/>
      </c>
      <c r="H243" s="201" t="str">
        <f t="shared" si="4"/>
        <v/>
      </c>
      <c r="I243" s="60" t="str">
        <f t="shared" si="203"/>
        <v/>
      </c>
      <c r="J243" s="206"/>
      <c r="K243" s="173"/>
      <c r="L243" s="178"/>
      <c r="M243" s="173"/>
      <c r="N243" s="178"/>
    </row>
    <row r="244" spans="1:14" ht="12.5">
      <c r="A244" s="204"/>
      <c r="B244" s="205"/>
      <c r="C244" s="201" t="str">
        <f t="shared" ref="C244:D244" si="248">IF(ISBLANK($J244),"",$J244)</f>
        <v/>
      </c>
      <c r="D244" s="201" t="str">
        <f t="shared" si="248"/>
        <v/>
      </c>
      <c r="E244" s="201" t="str">
        <f t="shared" si="202"/>
        <v/>
      </c>
      <c r="F244" s="201" t="str">
        <f t="shared" si="2"/>
        <v/>
      </c>
      <c r="G244" s="201" t="str">
        <f t="shared" si="3"/>
        <v/>
      </c>
      <c r="H244" s="201" t="str">
        <f t="shared" si="4"/>
        <v/>
      </c>
      <c r="I244" s="60" t="str">
        <f t="shared" si="203"/>
        <v/>
      </c>
      <c r="J244" s="206"/>
      <c r="K244" s="173"/>
      <c r="L244" s="178"/>
      <c r="M244" s="173"/>
      <c r="N244" s="178"/>
    </row>
    <row r="245" spans="1:14" ht="12.5">
      <c r="A245" s="204"/>
      <c r="B245" s="205"/>
      <c r="C245" s="201" t="str">
        <f t="shared" ref="C245:D245" si="249">IF(ISBLANK($J245),"",$J245)</f>
        <v/>
      </c>
      <c r="D245" s="201" t="str">
        <f t="shared" si="249"/>
        <v/>
      </c>
      <c r="E245" s="201" t="str">
        <f t="shared" si="202"/>
        <v/>
      </c>
      <c r="F245" s="201" t="str">
        <f t="shared" si="2"/>
        <v/>
      </c>
      <c r="G245" s="201" t="str">
        <f t="shared" si="3"/>
        <v/>
      </c>
      <c r="H245" s="201" t="str">
        <f t="shared" si="4"/>
        <v/>
      </c>
      <c r="I245" s="60" t="str">
        <f t="shared" si="203"/>
        <v/>
      </c>
      <c r="J245" s="206"/>
      <c r="K245" s="173"/>
      <c r="L245" s="178"/>
      <c r="M245" s="173"/>
      <c r="N245" s="178"/>
    </row>
    <row r="246" spans="1:14" ht="12.5">
      <c r="A246" s="204"/>
      <c r="B246" s="205"/>
      <c r="C246" s="201" t="str">
        <f t="shared" ref="C246:D246" si="250">IF(ISBLANK($J246),"",$J246)</f>
        <v/>
      </c>
      <c r="D246" s="201" t="str">
        <f t="shared" si="250"/>
        <v/>
      </c>
      <c r="E246" s="201" t="str">
        <f t="shared" si="202"/>
        <v/>
      </c>
      <c r="F246" s="201" t="str">
        <f t="shared" si="2"/>
        <v/>
      </c>
      <c r="G246" s="201" t="str">
        <f t="shared" si="3"/>
        <v/>
      </c>
      <c r="H246" s="201" t="str">
        <f t="shared" si="4"/>
        <v/>
      </c>
      <c r="I246" s="60" t="str">
        <f t="shared" si="203"/>
        <v/>
      </c>
      <c r="J246" s="206"/>
      <c r="K246" s="173"/>
      <c r="L246" s="178"/>
      <c r="M246" s="173"/>
      <c r="N246" s="178"/>
    </row>
    <row r="247" spans="1:14" ht="12.5">
      <c r="A247" s="204"/>
      <c r="B247" s="205"/>
      <c r="C247" s="201" t="str">
        <f t="shared" ref="C247:D247" si="251">IF(ISBLANK($J247),"",$J247)</f>
        <v/>
      </c>
      <c r="D247" s="201" t="str">
        <f t="shared" si="251"/>
        <v/>
      </c>
      <c r="E247" s="201" t="str">
        <f t="shared" si="202"/>
        <v/>
      </c>
      <c r="F247" s="201" t="str">
        <f t="shared" si="2"/>
        <v/>
      </c>
      <c r="G247" s="201" t="str">
        <f t="shared" si="3"/>
        <v/>
      </c>
      <c r="H247" s="201" t="str">
        <f t="shared" si="4"/>
        <v/>
      </c>
      <c r="I247" s="60" t="str">
        <f t="shared" si="203"/>
        <v/>
      </c>
      <c r="J247" s="206"/>
      <c r="K247" s="173"/>
      <c r="L247" s="178"/>
      <c r="M247" s="173"/>
      <c r="N247" s="178"/>
    </row>
    <row r="248" spans="1:14" ht="12.5">
      <c r="A248" s="204"/>
      <c r="B248" s="205"/>
      <c r="C248" s="201" t="str">
        <f t="shared" ref="C248:D248" si="252">IF(ISBLANK($J248),"",$J248)</f>
        <v/>
      </c>
      <c r="D248" s="201" t="str">
        <f t="shared" si="252"/>
        <v/>
      </c>
      <c r="E248" s="201" t="str">
        <f t="shared" si="202"/>
        <v/>
      </c>
      <c r="F248" s="201" t="str">
        <f t="shared" si="2"/>
        <v/>
      </c>
      <c r="G248" s="201" t="str">
        <f t="shared" si="3"/>
        <v/>
      </c>
      <c r="H248" s="201" t="str">
        <f t="shared" si="4"/>
        <v/>
      </c>
      <c r="I248" s="60" t="str">
        <f t="shared" si="203"/>
        <v/>
      </c>
      <c r="J248" s="206"/>
      <c r="K248" s="173"/>
      <c r="L248" s="178"/>
      <c r="M248" s="173"/>
      <c r="N248" s="178"/>
    </row>
    <row r="249" spans="1:14" ht="12.5">
      <c r="A249" s="204"/>
      <c r="B249" s="205"/>
      <c r="C249" s="201" t="str">
        <f t="shared" ref="C249:D249" si="253">IF(ISBLANK($J249),"",$J249)</f>
        <v/>
      </c>
      <c r="D249" s="201" t="str">
        <f t="shared" si="253"/>
        <v/>
      </c>
      <c r="E249" s="201" t="str">
        <f t="shared" si="202"/>
        <v/>
      </c>
      <c r="F249" s="201" t="str">
        <f t="shared" si="2"/>
        <v/>
      </c>
      <c r="G249" s="201" t="str">
        <f t="shared" si="3"/>
        <v/>
      </c>
      <c r="H249" s="201" t="str">
        <f t="shared" si="4"/>
        <v/>
      </c>
      <c r="I249" s="60" t="str">
        <f t="shared" si="203"/>
        <v/>
      </c>
      <c r="J249" s="206"/>
      <c r="K249" s="173"/>
      <c r="L249" s="178"/>
      <c r="M249" s="173"/>
      <c r="N249" s="178"/>
    </row>
    <row r="250" spans="1:14" ht="12.5">
      <c r="A250" s="204"/>
      <c r="B250" s="205"/>
      <c r="C250" s="201" t="str">
        <f t="shared" ref="C250:D250" si="254">IF(ISBLANK($J250),"",$J250)</f>
        <v/>
      </c>
      <c r="D250" s="201" t="str">
        <f t="shared" si="254"/>
        <v/>
      </c>
      <c r="E250" s="201" t="str">
        <f t="shared" si="202"/>
        <v/>
      </c>
      <c r="F250" s="201" t="str">
        <f t="shared" si="2"/>
        <v/>
      </c>
      <c r="G250" s="201" t="str">
        <f t="shared" si="3"/>
        <v/>
      </c>
      <c r="H250" s="201" t="str">
        <f t="shared" si="4"/>
        <v/>
      </c>
      <c r="I250" s="60" t="str">
        <f t="shared" si="203"/>
        <v/>
      </c>
      <c r="J250" s="206"/>
      <c r="K250" s="173"/>
      <c r="L250" s="178"/>
      <c r="M250" s="173"/>
      <c r="N250" s="178"/>
    </row>
    <row r="251" spans="1:14" ht="12.5">
      <c r="A251" s="204"/>
      <c r="B251" s="205"/>
      <c r="C251" s="201" t="str">
        <f t="shared" ref="C251:D251" si="255">IF(ISBLANK($J251),"",$J251)</f>
        <v/>
      </c>
      <c r="D251" s="201" t="str">
        <f t="shared" si="255"/>
        <v/>
      </c>
      <c r="E251" s="201" t="str">
        <f t="shared" si="202"/>
        <v/>
      </c>
      <c r="F251" s="201" t="str">
        <f t="shared" si="2"/>
        <v/>
      </c>
      <c r="G251" s="201" t="str">
        <f t="shared" si="3"/>
        <v/>
      </c>
      <c r="H251" s="201" t="str">
        <f t="shared" si="4"/>
        <v/>
      </c>
      <c r="I251" s="60" t="str">
        <f t="shared" si="203"/>
        <v/>
      </c>
      <c r="J251" s="206"/>
      <c r="K251" s="173"/>
      <c r="L251" s="178"/>
      <c r="M251" s="173"/>
      <c r="N251" s="178"/>
    </row>
    <row r="252" spans="1:14" ht="12.5">
      <c r="A252" s="204"/>
      <c r="B252" s="205"/>
      <c r="C252" s="201" t="str">
        <f t="shared" ref="C252:D252" si="256">IF(ISBLANK($J252),"",$J252)</f>
        <v/>
      </c>
      <c r="D252" s="201" t="str">
        <f t="shared" si="256"/>
        <v/>
      </c>
      <c r="E252" s="201" t="str">
        <f t="shared" si="202"/>
        <v/>
      </c>
      <c r="F252" s="201" t="str">
        <f t="shared" si="2"/>
        <v/>
      </c>
      <c r="G252" s="201" t="str">
        <f t="shared" si="3"/>
        <v/>
      </c>
      <c r="H252" s="201" t="str">
        <f t="shared" si="4"/>
        <v/>
      </c>
      <c r="I252" s="60" t="str">
        <f t="shared" si="203"/>
        <v/>
      </c>
      <c r="J252" s="206"/>
      <c r="K252" s="173"/>
      <c r="L252" s="178"/>
      <c r="M252" s="173"/>
      <c r="N252" s="178"/>
    </row>
    <row r="253" spans="1:14" ht="12.5">
      <c r="A253" s="204"/>
      <c r="B253" s="205"/>
      <c r="C253" s="201" t="str">
        <f t="shared" ref="C253:D253" si="257">IF(ISBLANK($J253),"",$J253)</f>
        <v/>
      </c>
      <c r="D253" s="201" t="str">
        <f t="shared" si="257"/>
        <v/>
      </c>
      <c r="E253" s="201" t="str">
        <f t="shared" si="202"/>
        <v/>
      </c>
      <c r="F253" s="201" t="str">
        <f t="shared" si="2"/>
        <v/>
      </c>
      <c r="G253" s="201" t="str">
        <f t="shared" si="3"/>
        <v/>
      </c>
      <c r="H253" s="201" t="str">
        <f t="shared" si="4"/>
        <v/>
      </c>
      <c r="I253" s="60" t="str">
        <f t="shared" si="203"/>
        <v/>
      </c>
      <c r="J253" s="206"/>
      <c r="K253" s="173"/>
      <c r="L253" s="178"/>
      <c r="M253" s="173"/>
      <c r="N253" s="178"/>
    </row>
    <row r="254" spans="1:14" ht="12.5">
      <c r="A254" s="204"/>
      <c r="B254" s="205"/>
      <c r="C254" s="201" t="str">
        <f t="shared" ref="C254:D254" si="258">IF(ISBLANK($J254),"",$J254)</f>
        <v/>
      </c>
      <c r="D254" s="201" t="str">
        <f t="shared" si="258"/>
        <v/>
      </c>
      <c r="E254" s="201" t="str">
        <f t="shared" si="202"/>
        <v/>
      </c>
      <c r="F254" s="201" t="str">
        <f t="shared" si="2"/>
        <v/>
      </c>
      <c r="G254" s="201" t="str">
        <f t="shared" si="3"/>
        <v/>
      </c>
      <c r="H254" s="201" t="str">
        <f t="shared" si="4"/>
        <v/>
      </c>
      <c r="I254" s="60" t="str">
        <f t="shared" si="203"/>
        <v/>
      </c>
      <c r="J254" s="206"/>
      <c r="K254" s="173"/>
      <c r="L254" s="178"/>
      <c r="M254" s="173"/>
      <c r="N254" s="178"/>
    </row>
    <row r="255" spans="1:14" ht="12.5">
      <c r="A255" s="204"/>
      <c r="B255" s="205"/>
      <c r="C255" s="201" t="str">
        <f t="shared" ref="C255:D255" si="259">IF(ISBLANK($J255),"",$J255)</f>
        <v/>
      </c>
      <c r="D255" s="201" t="str">
        <f t="shared" si="259"/>
        <v/>
      </c>
      <c r="E255" s="201" t="str">
        <f t="shared" si="202"/>
        <v/>
      </c>
      <c r="F255" s="201" t="str">
        <f t="shared" si="2"/>
        <v/>
      </c>
      <c r="G255" s="201" t="str">
        <f t="shared" si="3"/>
        <v/>
      </c>
      <c r="H255" s="201" t="str">
        <f t="shared" si="4"/>
        <v/>
      </c>
      <c r="I255" s="60" t="str">
        <f t="shared" si="203"/>
        <v/>
      </c>
      <c r="J255" s="206"/>
      <c r="K255" s="173"/>
      <c r="L255" s="178"/>
      <c r="M255" s="173"/>
      <c r="N255" s="178"/>
    </row>
    <row r="256" spans="1:14" ht="12.5">
      <c r="A256" s="204"/>
      <c r="B256" s="205"/>
      <c r="C256" s="201" t="str">
        <f t="shared" ref="C256:D256" si="260">IF(ISBLANK($J256),"",$J256)</f>
        <v/>
      </c>
      <c r="D256" s="201" t="str">
        <f t="shared" si="260"/>
        <v/>
      </c>
      <c r="E256" s="201" t="str">
        <f t="shared" si="202"/>
        <v/>
      </c>
      <c r="F256" s="201" t="str">
        <f t="shared" si="2"/>
        <v/>
      </c>
      <c r="G256" s="201" t="str">
        <f t="shared" si="3"/>
        <v/>
      </c>
      <c r="H256" s="201" t="str">
        <f t="shared" si="4"/>
        <v/>
      </c>
      <c r="I256" s="60" t="str">
        <f t="shared" si="203"/>
        <v/>
      </c>
      <c r="J256" s="206"/>
      <c r="K256" s="173"/>
      <c r="L256" s="178"/>
      <c r="M256" s="173"/>
      <c r="N256" s="178"/>
    </row>
    <row r="257" spans="1:14" ht="12.5">
      <c r="A257" s="204"/>
      <c r="B257" s="205"/>
      <c r="C257" s="201" t="str">
        <f t="shared" ref="C257:D257" si="261">IF(ISBLANK($J257),"",$J257)</f>
        <v/>
      </c>
      <c r="D257" s="201" t="str">
        <f t="shared" si="261"/>
        <v/>
      </c>
      <c r="E257" s="201" t="str">
        <f t="shared" si="202"/>
        <v/>
      </c>
      <c r="F257" s="201" t="str">
        <f t="shared" si="2"/>
        <v/>
      </c>
      <c r="G257" s="201" t="str">
        <f t="shared" si="3"/>
        <v/>
      </c>
      <c r="H257" s="201" t="str">
        <f t="shared" si="4"/>
        <v/>
      </c>
      <c r="I257" s="60" t="str">
        <f t="shared" si="203"/>
        <v/>
      </c>
      <c r="J257" s="206"/>
      <c r="K257" s="173"/>
      <c r="L257" s="178"/>
      <c r="M257" s="173"/>
      <c r="N257" s="178"/>
    </row>
    <row r="258" spans="1:14" ht="12.5">
      <c r="A258" s="204"/>
      <c r="B258" s="205"/>
      <c r="C258" s="201" t="str">
        <f t="shared" ref="C258:D258" si="262">IF(ISBLANK($J258),"",$J258)</f>
        <v/>
      </c>
      <c r="D258" s="201" t="str">
        <f t="shared" si="262"/>
        <v/>
      </c>
      <c r="E258" s="201" t="str">
        <f t="shared" si="202"/>
        <v/>
      </c>
      <c r="F258" s="201" t="str">
        <f t="shared" si="2"/>
        <v/>
      </c>
      <c r="G258" s="201" t="str">
        <f t="shared" si="3"/>
        <v/>
      </c>
      <c r="H258" s="201" t="str">
        <f t="shared" si="4"/>
        <v/>
      </c>
      <c r="I258" s="60" t="str">
        <f t="shared" si="203"/>
        <v/>
      </c>
      <c r="J258" s="206"/>
      <c r="K258" s="173"/>
      <c r="L258" s="178"/>
      <c r="M258" s="173"/>
      <c r="N258" s="178"/>
    </row>
    <row r="259" spans="1:14" ht="12.5">
      <c r="A259" s="204"/>
      <c r="B259" s="205"/>
      <c r="C259" s="201" t="str">
        <f t="shared" ref="C259:D259" si="263">IF(ISBLANK($J259),"",$J259)</f>
        <v/>
      </c>
      <c r="D259" s="201" t="str">
        <f t="shared" si="263"/>
        <v/>
      </c>
      <c r="E259" s="201" t="str">
        <f t="shared" si="202"/>
        <v/>
      </c>
      <c r="F259" s="201" t="str">
        <f t="shared" si="2"/>
        <v/>
      </c>
      <c r="G259" s="201" t="str">
        <f t="shared" si="3"/>
        <v/>
      </c>
      <c r="H259" s="201" t="str">
        <f t="shared" si="4"/>
        <v/>
      </c>
      <c r="I259" s="60" t="str">
        <f t="shared" si="203"/>
        <v/>
      </c>
      <c r="J259" s="206"/>
      <c r="K259" s="173"/>
      <c r="L259" s="178"/>
      <c r="M259" s="173"/>
      <c r="N259" s="178"/>
    </row>
    <row r="260" spans="1:14" ht="12.5">
      <c r="A260" s="204"/>
      <c r="B260" s="205"/>
      <c r="C260" s="201" t="str">
        <f t="shared" ref="C260:D260" si="264">IF(ISBLANK($J260),"",$J260)</f>
        <v/>
      </c>
      <c r="D260" s="201" t="str">
        <f t="shared" si="264"/>
        <v/>
      </c>
      <c r="E260" s="201" t="str">
        <f t="shared" si="202"/>
        <v/>
      </c>
      <c r="F260" s="201" t="str">
        <f t="shared" si="2"/>
        <v/>
      </c>
      <c r="G260" s="201" t="str">
        <f t="shared" si="3"/>
        <v/>
      </c>
      <c r="H260" s="201" t="str">
        <f t="shared" si="4"/>
        <v/>
      </c>
      <c r="I260" s="60" t="str">
        <f t="shared" si="203"/>
        <v/>
      </c>
      <c r="J260" s="206"/>
      <c r="K260" s="173"/>
      <c r="L260" s="178"/>
      <c r="M260" s="173"/>
      <c r="N260" s="178"/>
    </row>
    <row r="261" spans="1:14" ht="12.5">
      <c r="A261" s="204"/>
      <c r="B261" s="205"/>
      <c r="C261" s="201" t="str">
        <f t="shared" ref="C261:D261" si="265">IF(ISBLANK($J261),"",$J261)</f>
        <v/>
      </c>
      <c r="D261" s="201" t="str">
        <f t="shared" si="265"/>
        <v/>
      </c>
      <c r="E261" s="201" t="str">
        <f t="shared" si="202"/>
        <v/>
      </c>
      <c r="F261" s="201" t="str">
        <f t="shared" si="2"/>
        <v/>
      </c>
      <c r="G261" s="201" t="str">
        <f t="shared" si="3"/>
        <v/>
      </c>
      <c r="H261" s="201" t="str">
        <f t="shared" si="4"/>
        <v/>
      </c>
      <c r="I261" s="60" t="str">
        <f t="shared" si="203"/>
        <v/>
      </c>
      <c r="J261" s="206"/>
      <c r="K261" s="173"/>
      <c r="L261" s="178"/>
      <c r="M261" s="173"/>
      <c r="N261" s="178"/>
    </row>
    <row r="262" spans="1:14" ht="12.5">
      <c r="A262" s="204"/>
      <c r="B262" s="205"/>
      <c r="C262" s="201" t="str">
        <f t="shared" ref="C262:D262" si="266">IF(ISBLANK($J262),"",$J262)</f>
        <v/>
      </c>
      <c r="D262" s="201" t="str">
        <f t="shared" si="266"/>
        <v/>
      </c>
      <c r="E262" s="201" t="str">
        <f t="shared" si="202"/>
        <v/>
      </c>
      <c r="F262" s="201" t="str">
        <f t="shared" si="2"/>
        <v/>
      </c>
      <c r="G262" s="201" t="str">
        <f t="shared" si="3"/>
        <v/>
      </c>
      <c r="H262" s="201" t="str">
        <f t="shared" si="4"/>
        <v/>
      </c>
      <c r="I262" s="60" t="str">
        <f t="shared" si="203"/>
        <v/>
      </c>
      <c r="J262" s="206"/>
      <c r="K262" s="173"/>
      <c r="L262" s="178"/>
      <c r="M262" s="173"/>
      <c r="N262" s="178"/>
    </row>
    <row r="263" spans="1:14" ht="12.5">
      <c r="A263" s="204"/>
      <c r="B263" s="205"/>
      <c r="C263" s="201" t="str">
        <f t="shared" ref="C263:D263" si="267">IF(ISBLANK($J263),"",$J263)</f>
        <v/>
      </c>
      <c r="D263" s="201" t="str">
        <f t="shared" si="267"/>
        <v/>
      </c>
      <c r="E263" s="201" t="str">
        <f t="shared" ref="E263:E326" si="268">IF(NOT(ISBLANK($N263)),CONCATENATE(supplierOrganizationIdentifierScheme,"-",$N263),IF(NOT(ISBLANK($L263)),CONCATENATE("tenderer-",ROW()-7),""))</f>
        <v/>
      </c>
      <c r="F263" s="201" t="str">
        <f t="shared" si="2"/>
        <v/>
      </c>
      <c r="G263" s="201" t="str">
        <f t="shared" si="3"/>
        <v/>
      </c>
      <c r="H263" s="201" t="str">
        <f t="shared" si="4"/>
        <v/>
      </c>
      <c r="I263" s="60" t="str">
        <f t="shared" ref="I263:I326" si="269">IF(NOT(ISBLANK($N263)),supplierOrganizationIdentifierScheme,"")</f>
        <v/>
      </c>
      <c r="J263" s="206"/>
      <c r="K263" s="173"/>
      <c r="L263" s="178"/>
      <c r="M263" s="173"/>
      <c r="N263" s="178"/>
    </row>
    <row r="264" spans="1:14" ht="12.5">
      <c r="A264" s="204"/>
      <c r="B264" s="205"/>
      <c r="C264" s="201" t="str">
        <f t="shared" ref="C264:D264" si="270">IF(ISBLANK($J264),"",$J264)</f>
        <v/>
      </c>
      <c r="D264" s="201" t="str">
        <f t="shared" si="270"/>
        <v/>
      </c>
      <c r="E264" s="201" t="str">
        <f t="shared" si="268"/>
        <v/>
      </c>
      <c r="F264" s="201" t="str">
        <f t="shared" si="2"/>
        <v/>
      </c>
      <c r="G264" s="201" t="str">
        <f t="shared" si="3"/>
        <v/>
      </c>
      <c r="H264" s="201" t="str">
        <f t="shared" si="4"/>
        <v/>
      </c>
      <c r="I264" s="60" t="str">
        <f t="shared" si="269"/>
        <v/>
      </c>
      <c r="J264" s="206"/>
      <c r="K264" s="173"/>
      <c r="L264" s="178"/>
      <c r="M264" s="173"/>
      <c r="N264" s="178"/>
    </row>
    <row r="265" spans="1:14" ht="12.5">
      <c r="A265" s="204"/>
      <c r="B265" s="205"/>
      <c r="C265" s="201" t="str">
        <f t="shared" ref="C265:D265" si="271">IF(ISBLANK($J265),"",$J265)</f>
        <v/>
      </c>
      <c r="D265" s="201" t="str">
        <f t="shared" si="271"/>
        <v/>
      </c>
      <c r="E265" s="201" t="str">
        <f t="shared" si="268"/>
        <v/>
      </c>
      <c r="F265" s="201" t="str">
        <f t="shared" si="2"/>
        <v/>
      </c>
      <c r="G265" s="201" t="str">
        <f t="shared" si="3"/>
        <v/>
      </c>
      <c r="H265" s="201" t="str">
        <f t="shared" si="4"/>
        <v/>
      </c>
      <c r="I265" s="60" t="str">
        <f t="shared" si="269"/>
        <v/>
      </c>
      <c r="J265" s="206"/>
      <c r="K265" s="173"/>
      <c r="L265" s="178"/>
      <c r="M265" s="173"/>
      <c r="N265" s="178"/>
    </row>
    <row r="266" spans="1:14" ht="12.5">
      <c r="A266" s="204"/>
      <c r="B266" s="205"/>
      <c r="C266" s="201" t="str">
        <f t="shared" ref="C266:D266" si="272">IF(ISBLANK($J266),"",$J266)</f>
        <v/>
      </c>
      <c r="D266" s="201" t="str">
        <f t="shared" si="272"/>
        <v/>
      </c>
      <c r="E266" s="201" t="str">
        <f t="shared" si="268"/>
        <v/>
      </c>
      <c r="F266" s="201" t="str">
        <f t="shared" si="2"/>
        <v/>
      </c>
      <c r="G266" s="201" t="str">
        <f t="shared" si="3"/>
        <v/>
      </c>
      <c r="H266" s="201" t="str">
        <f t="shared" si="4"/>
        <v/>
      </c>
      <c r="I266" s="60" t="str">
        <f t="shared" si="269"/>
        <v/>
      </c>
      <c r="J266" s="206"/>
      <c r="K266" s="173"/>
      <c r="L266" s="178"/>
      <c r="M266" s="173"/>
      <c r="N266" s="178"/>
    </row>
    <row r="267" spans="1:14" ht="12.5">
      <c r="A267" s="204"/>
      <c r="B267" s="205"/>
      <c r="C267" s="201" t="str">
        <f t="shared" ref="C267:D267" si="273">IF(ISBLANK($J267),"",$J267)</f>
        <v/>
      </c>
      <c r="D267" s="201" t="str">
        <f t="shared" si="273"/>
        <v/>
      </c>
      <c r="E267" s="201" t="str">
        <f t="shared" si="268"/>
        <v/>
      </c>
      <c r="F267" s="201" t="str">
        <f t="shared" si="2"/>
        <v/>
      </c>
      <c r="G267" s="201" t="str">
        <f t="shared" si="3"/>
        <v/>
      </c>
      <c r="H267" s="201" t="str">
        <f t="shared" si="4"/>
        <v/>
      </c>
      <c r="I267" s="60" t="str">
        <f t="shared" si="269"/>
        <v/>
      </c>
      <c r="J267" s="206"/>
      <c r="K267" s="173"/>
      <c r="L267" s="178"/>
      <c r="M267" s="173"/>
      <c r="N267" s="178"/>
    </row>
    <row r="268" spans="1:14" ht="12.5">
      <c r="A268" s="204"/>
      <c r="B268" s="205"/>
      <c r="C268" s="201" t="str">
        <f t="shared" ref="C268:D268" si="274">IF(ISBLANK($J268),"",$J268)</f>
        <v/>
      </c>
      <c r="D268" s="201" t="str">
        <f t="shared" si="274"/>
        <v/>
      </c>
      <c r="E268" s="201" t="str">
        <f t="shared" si="268"/>
        <v/>
      </c>
      <c r="F268" s="201" t="str">
        <f t="shared" si="2"/>
        <v/>
      </c>
      <c r="G268" s="201" t="str">
        <f t="shared" si="3"/>
        <v/>
      </c>
      <c r="H268" s="201" t="str">
        <f t="shared" si="4"/>
        <v/>
      </c>
      <c r="I268" s="60" t="str">
        <f t="shared" si="269"/>
        <v/>
      </c>
      <c r="J268" s="206"/>
      <c r="K268" s="173"/>
      <c r="L268" s="178"/>
      <c r="M268" s="173"/>
      <c r="N268" s="178"/>
    </row>
    <row r="269" spans="1:14" ht="12.5">
      <c r="A269" s="204"/>
      <c r="B269" s="205"/>
      <c r="C269" s="201" t="str">
        <f t="shared" ref="C269:D269" si="275">IF(ISBLANK($J269),"",$J269)</f>
        <v/>
      </c>
      <c r="D269" s="201" t="str">
        <f t="shared" si="275"/>
        <v/>
      </c>
      <c r="E269" s="201" t="str">
        <f t="shared" si="268"/>
        <v/>
      </c>
      <c r="F269" s="201" t="str">
        <f t="shared" si="2"/>
        <v/>
      </c>
      <c r="G269" s="201" t="str">
        <f t="shared" si="3"/>
        <v/>
      </c>
      <c r="H269" s="201" t="str">
        <f t="shared" si="4"/>
        <v/>
      </c>
      <c r="I269" s="60" t="str">
        <f t="shared" si="269"/>
        <v/>
      </c>
      <c r="J269" s="206"/>
      <c r="K269" s="173"/>
      <c r="L269" s="178"/>
      <c r="M269" s="173"/>
      <c r="N269" s="178"/>
    </row>
    <row r="270" spans="1:14" ht="12.5">
      <c r="A270" s="204"/>
      <c r="B270" s="205"/>
      <c r="C270" s="201" t="str">
        <f t="shared" ref="C270:D270" si="276">IF(ISBLANK($J270),"",$J270)</f>
        <v/>
      </c>
      <c r="D270" s="201" t="str">
        <f t="shared" si="276"/>
        <v/>
      </c>
      <c r="E270" s="201" t="str">
        <f t="shared" si="268"/>
        <v/>
      </c>
      <c r="F270" s="201" t="str">
        <f t="shared" si="2"/>
        <v/>
      </c>
      <c r="G270" s="201" t="str">
        <f t="shared" si="3"/>
        <v/>
      </c>
      <c r="H270" s="201" t="str">
        <f t="shared" si="4"/>
        <v/>
      </c>
      <c r="I270" s="60" t="str">
        <f t="shared" si="269"/>
        <v/>
      </c>
      <c r="J270" s="206"/>
      <c r="K270" s="173"/>
      <c r="L270" s="178"/>
      <c r="M270" s="173"/>
      <c r="N270" s="178"/>
    </row>
    <row r="271" spans="1:14" ht="12.5">
      <c r="A271" s="204"/>
      <c r="B271" s="205"/>
      <c r="C271" s="201" t="str">
        <f t="shared" ref="C271:D271" si="277">IF(ISBLANK($J271),"",$J271)</f>
        <v/>
      </c>
      <c r="D271" s="201" t="str">
        <f t="shared" si="277"/>
        <v/>
      </c>
      <c r="E271" s="201" t="str">
        <f t="shared" si="268"/>
        <v/>
      </c>
      <c r="F271" s="201" t="str">
        <f t="shared" si="2"/>
        <v/>
      </c>
      <c r="G271" s="201" t="str">
        <f t="shared" si="3"/>
        <v/>
      </c>
      <c r="H271" s="201" t="str">
        <f t="shared" si="4"/>
        <v/>
      </c>
      <c r="I271" s="60" t="str">
        <f t="shared" si="269"/>
        <v/>
      </c>
      <c r="J271" s="206"/>
      <c r="K271" s="173"/>
      <c r="L271" s="178"/>
      <c r="M271" s="173"/>
      <c r="N271" s="178"/>
    </row>
    <row r="272" spans="1:14" ht="12.5">
      <c r="A272" s="204"/>
      <c r="B272" s="205"/>
      <c r="C272" s="201" t="str">
        <f t="shared" ref="C272:D272" si="278">IF(ISBLANK($J272),"",$J272)</f>
        <v/>
      </c>
      <c r="D272" s="201" t="str">
        <f t="shared" si="278"/>
        <v/>
      </c>
      <c r="E272" s="201" t="str">
        <f t="shared" si="268"/>
        <v/>
      </c>
      <c r="F272" s="201" t="str">
        <f t="shared" si="2"/>
        <v/>
      </c>
      <c r="G272" s="201" t="str">
        <f t="shared" si="3"/>
        <v/>
      </c>
      <c r="H272" s="201" t="str">
        <f t="shared" si="4"/>
        <v/>
      </c>
      <c r="I272" s="60" t="str">
        <f t="shared" si="269"/>
        <v/>
      </c>
      <c r="J272" s="206"/>
      <c r="K272" s="173"/>
      <c r="L272" s="178"/>
      <c r="M272" s="173"/>
      <c r="N272" s="178"/>
    </row>
    <row r="273" spans="1:14" ht="12.5">
      <c r="A273" s="204"/>
      <c r="B273" s="205"/>
      <c r="C273" s="201" t="str">
        <f t="shared" ref="C273:D273" si="279">IF(ISBLANK($J273),"",$J273)</f>
        <v/>
      </c>
      <c r="D273" s="201" t="str">
        <f t="shared" si="279"/>
        <v/>
      </c>
      <c r="E273" s="201" t="str">
        <f t="shared" si="268"/>
        <v/>
      </c>
      <c r="F273" s="201" t="str">
        <f t="shared" si="2"/>
        <v/>
      </c>
      <c r="G273" s="201" t="str">
        <f t="shared" si="3"/>
        <v/>
      </c>
      <c r="H273" s="201" t="str">
        <f t="shared" si="4"/>
        <v/>
      </c>
      <c r="I273" s="60" t="str">
        <f t="shared" si="269"/>
        <v/>
      </c>
      <c r="J273" s="206"/>
      <c r="K273" s="173"/>
      <c r="L273" s="178"/>
      <c r="M273" s="173"/>
      <c r="N273" s="178"/>
    </row>
    <row r="274" spans="1:14" ht="12.5">
      <c r="A274" s="204"/>
      <c r="B274" s="205"/>
      <c r="C274" s="201" t="str">
        <f t="shared" ref="C274:D274" si="280">IF(ISBLANK($J274),"",$J274)</f>
        <v/>
      </c>
      <c r="D274" s="201" t="str">
        <f t="shared" si="280"/>
        <v/>
      </c>
      <c r="E274" s="201" t="str">
        <f t="shared" si="268"/>
        <v/>
      </c>
      <c r="F274" s="201" t="str">
        <f t="shared" si="2"/>
        <v/>
      </c>
      <c r="G274" s="201" t="str">
        <f t="shared" si="3"/>
        <v/>
      </c>
      <c r="H274" s="201" t="str">
        <f t="shared" si="4"/>
        <v/>
      </c>
      <c r="I274" s="60" t="str">
        <f t="shared" si="269"/>
        <v/>
      </c>
      <c r="J274" s="206"/>
      <c r="K274" s="173"/>
      <c r="L274" s="178"/>
      <c r="M274" s="173"/>
      <c r="N274" s="178"/>
    </row>
    <row r="275" spans="1:14" ht="12.5">
      <c r="A275" s="204"/>
      <c r="B275" s="205"/>
      <c r="C275" s="201" t="str">
        <f t="shared" ref="C275:D275" si="281">IF(ISBLANK($J275),"",$J275)</f>
        <v/>
      </c>
      <c r="D275" s="201" t="str">
        <f t="shared" si="281"/>
        <v/>
      </c>
      <c r="E275" s="201" t="str">
        <f t="shared" si="268"/>
        <v/>
      </c>
      <c r="F275" s="201" t="str">
        <f t="shared" si="2"/>
        <v/>
      </c>
      <c r="G275" s="201" t="str">
        <f t="shared" si="3"/>
        <v/>
      </c>
      <c r="H275" s="201" t="str">
        <f t="shared" si="4"/>
        <v/>
      </c>
      <c r="I275" s="60" t="str">
        <f t="shared" si="269"/>
        <v/>
      </c>
      <c r="J275" s="206"/>
      <c r="K275" s="173"/>
      <c r="L275" s="178"/>
      <c r="M275" s="173"/>
      <c r="N275" s="178"/>
    </row>
    <row r="276" spans="1:14" ht="12.5">
      <c r="A276" s="204"/>
      <c r="B276" s="205"/>
      <c r="C276" s="201" t="str">
        <f t="shared" ref="C276:D276" si="282">IF(ISBLANK($J276),"",$J276)</f>
        <v/>
      </c>
      <c r="D276" s="201" t="str">
        <f t="shared" si="282"/>
        <v/>
      </c>
      <c r="E276" s="201" t="str">
        <f t="shared" si="268"/>
        <v/>
      </c>
      <c r="F276" s="201" t="str">
        <f t="shared" si="2"/>
        <v/>
      </c>
      <c r="G276" s="201" t="str">
        <f t="shared" si="3"/>
        <v/>
      </c>
      <c r="H276" s="201" t="str">
        <f t="shared" si="4"/>
        <v/>
      </c>
      <c r="I276" s="60" t="str">
        <f t="shared" si="269"/>
        <v/>
      </c>
      <c r="J276" s="206"/>
      <c r="K276" s="173"/>
      <c r="L276" s="178"/>
      <c r="M276" s="173"/>
      <c r="N276" s="178"/>
    </row>
    <row r="277" spans="1:14" ht="12.5">
      <c r="A277" s="204"/>
      <c r="B277" s="205"/>
      <c r="C277" s="201" t="str">
        <f t="shared" ref="C277:D277" si="283">IF(ISBLANK($J277),"",$J277)</f>
        <v/>
      </c>
      <c r="D277" s="201" t="str">
        <f t="shared" si="283"/>
        <v/>
      </c>
      <c r="E277" s="201" t="str">
        <f t="shared" si="268"/>
        <v/>
      </c>
      <c r="F277" s="201" t="str">
        <f t="shared" si="2"/>
        <v/>
      </c>
      <c r="G277" s="201" t="str">
        <f t="shared" si="3"/>
        <v/>
      </c>
      <c r="H277" s="201" t="str">
        <f t="shared" si="4"/>
        <v/>
      </c>
      <c r="I277" s="60" t="str">
        <f t="shared" si="269"/>
        <v/>
      </c>
      <c r="J277" s="206"/>
      <c r="K277" s="173"/>
      <c r="L277" s="178"/>
      <c r="M277" s="173"/>
      <c r="N277" s="178"/>
    </row>
    <row r="278" spans="1:14" ht="12.5">
      <c r="A278" s="204"/>
      <c r="B278" s="205"/>
      <c r="C278" s="201" t="str">
        <f t="shared" ref="C278:D278" si="284">IF(ISBLANK($J278),"",$J278)</f>
        <v/>
      </c>
      <c r="D278" s="201" t="str">
        <f t="shared" si="284"/>
        <v/>
      </c>
      <c r="E278" s="201" t="str">
        <f t="shared" si="268"/>
        <v/>
      </c>
      <c r="F278" s="201" t="str">
        <f t="shared" si="2"/>
        <v/>
      </c>
      <c r="G278" s="201" t="str">
        <f t="shared" si="3"/>
        <v/>
      </c>
      <c r="H278" s="201" t="str">
        <f t="shared" si="4"/>
        <v/>
      </c>
      <c r="I278" s="60" t="str">
        <f t="shared" si="269"/>
        <v/>
      </c>
      <c r="J278" s="206"/>
      <c r="K278" s="173"/>
      <c r="L278" s="178"/>
      <c r="M278" s="173"/>
      <c r="N278" s="178"/>
    </row>
    <row r="279" spans="1:14" ht="12.5">
      <c r="A279" s="204"/>
      <c r="B279" s="205"/>
      <c r="C279" s="201" t="str">
        <f t="shared" ref="C279:D279" si="285">IF(ISBLANK($J279),"",$J279)</f>
        <v/>
      </c>
      <c r="D279" s="201" t="str">
        <f t="shared" si="285"/>
        <v/>
      </c>
      <c r="E279" s="201" t="str">
        <f t="shared" si="268"/>
        <v/>
      </c>
      <c r="F279" s="201" t="str">
        <f t="shared" si="2"/>
        <v/>
      </c>
      <c r="G279" s="201" t="str">
        <f t="shared" si="3"/>
        <v/>
      </c>
      <c r="H279" s="201" t="str">
        <f t="shared" si="4"/>
        <v/>
      </c>
      <c r="I279" s="60" t="str">
        <f t="shared" si="269"/>
        <v/>
      </c>
      <c r="J279" s="206"/>
      <c r="K279" s="173"/>
      <c r="L279" s="178"/>
      <c r="M279" s="173"/>
      <c r="N279" s="178"/>
    </row>
    <row r="280" spans="1:14" ht="12.5">
      <c r="A280" s="204"/>
      <c r="B280" s="205"/>
      <c r="C280" s="201" t="str">
        <f t="shared" ref="C280:D280" si="286">IF(ISBLANK($J280),"",$J280)</f>
        <v/>
      </c>
      <c r="D280" s="201" t="str">
        <f t="shared" si="286"/>
        <v/>
      </c>
      <c r="E280" s="201" t="str">
        <f t="shared" si="268"/>
        <v/>
      </c>
      <c r="F280" s="201" t="str">
        <f t="shared" si="2"/>
        <v/>
      </c>
      <c r="G280" s="201" t="str">
        <f t="shared" si="3"/>
        <v/>
      </c>
      <c r="H280" s="201" t="str">
        <f t="shared" si="4"/>
        <v/>
      </c>
      <c r="I280" s="60" t="str">
        <f t="shared" si="269"/>
        <v/>
      </c>
      <c r="J280" s="206"/>
      <c r="K280" s="173"/>
      <c r="L280" s="178"/>
      <c r="M280" s="173"/>
      <c r="N280" s="178"/>
    </row>
    <row r="281" spans="1:14" ht="12.5">
      <c r="A281" s="204"/>
      <c r="B281" s="205"/>
      <c r="C281" s="201" t="str">
        <f t="shared" ref="C281:D281" si="287">IF(ISBLANK($J281),"",$J281)</f>
        <v/>
      </c>
      <c r="D281" s="201" t="str">
        <f t="shared" si="287"/>
        <v/>
      </c>
      <c r="E281" s="201" t="str">
        <f t="shared" si="268"/>
        <v/>
      </c>
      <c r="F281" s="201" t="str">
        <f t="shared" si="2"/>
        <v/>
      </c>
      <c r="G281" s="201" t="str">
        <f t="shared" si="3"/>
        <v/>
      </c>
      <c r="H281" s="201" t="str">
        <f t="shared" si="4"/>
        <v/>
      </c>
      <c r="I281" s="60" t="str">
        <f t="shared" si="269"/>
        <v/>
      </c>
      <c r="J281" s="206"/>
      <c r="K281" s="173"/>
      <c r="L281" s="178"/>
      <c r="M281" s="173"/>
      <c r="N281" s="178"/>
    </row>
    <row r="282" spans="1:14" ht="12.5">
      <c r="A282" s="204"/>
      <c r="B282" s="205"/>
      <c r="C282" s="201" t="str">
        <f t="shared" ref="C282:D282" si="288">IF(ISBLANK($J282),"",$J282)</f>
        <v/>
      </c>
      <c r="D282" s="201" t="str">
        <f t="shared" si="288"/>
        <v/>
      </c>
      <c r="E282" s="201" t="str">
        <f t="shared" si="268"/>
        <v/>
      </c>
      <c r="F282" s="201" t="str">
        <f t="shared" si="2"/>
        <v/>
      </c>
      <c r="G282" s="201" t="str">
        <f t="shared" si="3"/>
        <v/>
      </c>
      <c r="H282" s="201" t="str">
        <f t="shared" si="4"/>
        <v/>
      </c>
      <c r="I282" s="60" t="str">
        <f t="shared" si="269"/>
        <v/>
      </c>
      <c r="J282" s="206"/>
      <c r="K282" s="173"/>
      <c r="L282" s="178"/>
      <c r="M282" s="173"/>
      <c r="N282" s="178"/>
    </row>
    <row r="283" spans="1:14" ht="12.5">
      <c r="A283" s="204"/>
      <c r="B283" s="205"/>
      <c r="C283" s="201" t="str">
        <f t="shared" ref="C283:D283" si="289">IF(ISBLANK($J283),"",$J283)</f>
        <v/>
      </c>
      <c r="D283" s="201" t="str">
        <f t="shared" si="289"/>
        <v/>
      </c>
      <c r="E283" s="201" t="str">
        <f t="shared" si="268"/>
        <v/>
      </c>
      <c r="F283" s="201" t="str">
        <f t="shared" si="2"/>
        <v/>
      </c>
      <c r="G283" s="201" t="str">
        <f t="shared" si="3"/>
        <v/>
      </c>
      <c r="H283" s="201" t="str">
        <f t="shared" si="4"/>
        <v/>
      </c>
      <c r="I283" s="60" t="str">
        <f t="shared" si="269"/>
        <v/>
      </c>
      <c r="J283" s="206"/>
      <c r="K283" s="173"/>
      <c r="L283" s="178"/>
      <c r="M283" s="173"/>
      <c r="N283" s="178"/>
    </row>
    <row r="284" spans="1:14" ht="12.5">
      <c r="A284" s="204"/>
      <c r="B284" s="205"/>
      <c r="C284" s="201" t="str">
        <f t="shared" ref="C284:D284" si="290">IF(ISBLANK($J284),"",$J284)</f>
        <v/>
      </c>
      <c r="D284" s="201" t="str">
        <f t="shared" si="290"/>
        <v/>
      </c>
      <c r="E284" s="201" t="str">
        <f t="shared" si="268"/>
        <v/>
      </c>
      <c r="F284" s="201" t="str">
        <f t="shared" si="2"/>
        <v/>
      </c>
      <c r="G284" s="201" t="str">
        <f t="shared" si="3"/>
        <v/>
      </c>
      <c r="H284" s="201" t="str">
        <f t="shared" si="4"/>
        <v/>
      </c>
      <c r="I284" s="60" t="str">
        <f t="shared" si="269"/>
        <v/>
      </c>
      <c r="J284" s="206"/>
      <c r="K284" s="173"/>
      <c r="L284" s="178"/>
      <c r="M284" s="173"/>
      <c r="N284" s="178"/>
    </row>
    <row r="285" spans="1:14" ht="12.5">
      <c r="A285" s="204"/>
      <c r="B285" s="205"/>
      <c r="C285" s="201" t="str">
        <f t="shared" ref="C285:D285" si="291">IF(ISBLANK($J285),"",$J285)</f>
        <v/>
      </c>
      <c r="D285" s="201" t="str">
        <f t="shared" si="291"/>
        <v/>
      </c>
      <c r="E285" s="201" t="str">
        <f t="shared" si="268"/>
        <v/>
      </c>
      <c r="F285" s="201" t="str">
        <f t="shared" si="2"/>
        <v/>
      </c>
      <c r="G285" s="201" t="str">
        <f t="shared" si="3"/>
        <v/>
      </c>
      <c r="H285" s="201" t="str">
        <f t="shared" si="4"/>
        <v/>
      </c>
      <c r="I285" s="60" t="str">
        <f t="shared" si="269"/>
        <v/>
      </c>
      <c r="J285" s="206"/>
      <c r="K285" s="173"/>
      <c r="L285" s="178"/>
      <c r="M285" s="173"/>
      <c r="N285" s="178"/>
    </row>
    <row r="286" spans="1:14" ht="12.5">
      <c r="A286" s="204"/>
      <c r="B286" s="205"/>
      <c r="C286" s="201" t="str">
        <f t="shared" ref="C286:D286" si="292">IF(ISBLANK($J286),"",$J286)</f>
        <v/>
      </c>
      <c r="D286" s="201" t="str">
        <f t="shared" si="292"/>
        <v/>
      </c>
      <c r="E286" s="201" t="str">
        <f t="shared" si="268"/>
        <v/>
      </c>
      <c r="F286" s="201" t="str">
        <f t="shared" si="2"/>
        <v/>
      </c>
      <c r="G286" s="201" t="str">
        <f t="shared" si="3"/>
        <v/>
      </c>
      <c r="H286" s="201" t="str">
        <f t="shared" si="4"/>
        <v/>
      </c>
      <c r="I286" s="60" t="str">
        <f t="shared" si="269"/>
        <v/>
      </c>
      <c r="J286" s="206"/>
      <c r="K286" s="173"/>
      <c r="L286" s="178"/>
      <c r="M286" s="173"/>
      <c r="N286" s="178"/>
    </row>
    <row r="287" spans="1:14" ht="12.5">
      <c r="A287" s="204"/>
      <c r="B287" s="205"/>
      <c r="C287" s="201" t="str">
        <f t="shared" ref="C287:D287" si="293">IF(ISBLANK($J287),"",$J287)</f>
        <v/>
      </c>
      <c r="D287" s="201" t="str">
        <f t="shared" si="293"/>
        <v/>
      </c>
      <c r="E287" s="201" t="str">
        <f t="shared" si="268"/>
        <v/>
      </c>
      <c r="F287" s="201" t="str">
        <f t="shared" si="2"/>
        <v/>
      </c>
      <c r="G287" s="201" t="str">
        <f t="shared" si="3"/>
        <v/>
      </c>
      <c r="H287" s="201" t="str">
        <f t="shared" si="4"/>
        <v/>
      </c>
      <c r="I287" s="60" t="str">
        <f t="shared" si="269"/>
        <v/>
      </c>
      <c r="J287" s="206"/>
      <c r="K287" s="173"/>
      <c r="L287" s="178"/>
      <c r="M287" s="173"/>
      <c r="N287" s="178"/>
    </row>
    <row r="288" spans="1:14" ht="12.5">
      <c r="A288" s="204"/>
      <c r="B288" s="205"/>
      <c r="C288" s="201" t="str">
        <f t="shared" ref="C288:D288" si="294">IF(ISBLANK($J288),"",$J288)</f>
        <v/>
      </c>
      <c r="D288" s="201" t="str">
        <f t="shared" si="294"/>
        <v/>
      </c>
      <c r="E288" s="201" t="str">
        <f t="shared" si="268"/>
        <v/>
      </c>
      <c r="F288" s="201" t="str">
        <f t="shared" si="2"/>
        <v/>
      </c>
      <c r="G288" s="201" t="str">
        <f t="shared" si="3"/>
        <v/>
      </c>
      <c r="H288" s="201" t="str">
        <f t="shared" si="4"/>
        <v/>
      </c>
      <c r="I288" s="60" t="str">
        <f t="shared" si="269"/>
        <v/>
      </c>
      <c r="J288" s="206"/>
      <c r="K288" s="173"/>
      <c r="L288" s="178"/>
      <c r="M288" s="173"/>
      <c r="N288" s="178"/>
    </row>
    <row r="289" spans="1:14" ht="12.5">
      <c r="A289" s="204"/>
      <c r="B289" s="205"/>
      <c r="C289" s="201" t="str">
        <f t="shared" ref="C289:D289" si="295">IF(ISBLANK($J289),"",$J289)</f>
        <v/>
      </c>
      <c r="D289" s="201" t="str">
        <f t="shared" si="295"/>
        <v/>
      </c>
      <c r="E289" s="201" t="str">
        <f t="shared" si="268"/>
        <v/>
      </c>
      <c r="F289" s="201" t="str">
        <f t="shared" si="2"/>
        <v/>
      </c>
      <c r="G289" s="201" t="str">
        <f t="shared" si="3"/>
        <v/>
      </c>
      <c r="H289" s="201" t="str">
        <f t="shared" si="4"/>
        <v/>
      </c>
      <c r="I289" s="60" t="str">
        <f t="shared" si="269"/>
        <v/>
      </c>
      <c r="J289" s="206"/>
      <c r="K289" s="173"/>
      <c r="L289" s="178"/>
      <c r="M289" s="173"/>
      <c r="N289" s="178"/>
    </row>
    <row r="290" spans="1:14" ht="12.5">
      <c r="A290" s="204"/>
      <c r="B290" s="205"/>
      <c r="C290" s="201" t="str">
        <f t="shared" ref="C290:D290" si="296">IF(ISBLANK($J290),"",$J290)</f>
        <v/>
      </c>
      <c r="D290" s="201" t="str">
        <f t="shared" si="296"/>
        <v/>
      </c>
      <c r="E290" s="201" t="str">
        <f t="shared" si="268"/>
        <v/>
      </c>
      <c r="F290" s="201" t="str">
        <f t="shared" si="2"/>
        <v/>
      </c>
      <c r="G290" s="201" t="str">
        <f t="shared" si="3"/>
        <v/>
      </c>
      <c r="H290" s="201" t="str">
        <f t="shared" si="4"/>
        <v/>
      </c>
      <c r="I290" s="60" t="str">
        <f t="shared" si="269"/>
        <v/>
      </c>
      <c r="J290" s="206"/>
      <c r="K290" s="173"/>
      <c r="L290" s="178"/>
      <c r="M290" s="173"/>
      <c r="N290" s="178"/>
    </row>
    <row r="291" spans="1:14" ht="12.5">
      <c r="A291" s="204"/>
      <c r="B291" s="205"/>
      <c r="C291" s="201" t="str">
        <f t="shared" ref="C291:D291" si="297">IF(ISBLANK($J291),"",$J291)</f>
        <v/>
      </c>
      <c r="D291" s="201" t="str">
        <f t="shared" si="297"/>
        <v/>
      </c>
      <c r="E291" s="201" t="str">
        <f t="shared" si="268"/>
        <v/>
      </c>
      <c r="F291" s="201" t="str">
        <f t="shared" si="2"/>
        <v/>
      </c>
      <c r="G291" s="201" t="str">
        <f t="shared" si="3"/>
        <v/>
      </c>
      <c r="H291" s="201" t="str">
        <f t="shared" si="4"/>
        <v/>
      </c>
      <c r="I291" s="60" t="str">
        <f t="shared" si="269"/>
        <v/>
      </c>
      <c r="J291" s="206"/>
      <c r="K291" s="173"/>
      <c r="L291" s="178"/>
      <c r="M291" s="173"/>
      <c r="N291" s="178"/>
    </row>
    <row r="292" spans="1:14" ht="12.5">
      <c r="A292" s="204"/>
      <c r="B292" s="205"/>
      <c r="C292" s="201" t="str">
        <f t="shared" ref="C292:D292" si="298">IF(ISBLANK($J292),"",$J292)</f>
        <v/>
      </c>
      <c r="D292" s="201" t="str">
        <f t="shared" si="298"/>
        <v/>
      </c>
      <c r="E292" s="201" t="str">
        <f t="shared" si="268"/>
        <v/>
      </c>
      <c r="F292" s="201" t="str">
        <f t="shared" si="2"/>
        <v/>
      </c>
      <c r="G292" s="201" t="str">
        <f t="shared" si="3"/>
        <v/>
      </c>
      <c r="H292" s="201" t="str">
        <f t="shared" si="4"/>
        <v/>
      </c>
      <c r="I292" s="60" t="str">
        <f t="shared" si="269"/>
        <v/>
      </c>
      <c r="J292" s="206"/>
      <c r="K292" s="173"/>
      <c r="L292" s="178"/>
      <c r="M292" s="173"/>
      <c r="N292" s="178"/>
    </row>
    <row r="293" spans="1:14" ht="12.5">
      <c r="A293" s="204"/>
      <c r="B293" s="205"/>
      <c r="C293" s="201" t="str">
        <f t="shared" ref="C293:D293" si="299">IF(ISBLANK($J293),"",$J293)</f>
        <v/>
      </c>
      <c r="D293" s="201" t="str">
        <f t="shared" si="299"/>
        <v/>
      </c>
      <c r="E293" s="201" t="str">
        <f t="shared" si="268"/>
        <v/>
      </c>
      <c r="F293" s="201" t="str">
        <f t="shared" si="2"/>
        <v/>
      </c>
      <c r="G293" s="201" t="str">
        <f t="shared" si="3"/>
        <v/>
      </c>
      <c r="H293" s="201" t="str">
        <f t="shared" si="4"/>
        <v/>
      </c>
      <c r="I293" s="60" t="str">
        <f t="shared" si="269"/>
        <v/>
      </c>
      <c r="J293" s="206"/>
      <c r="K293" s="173"/>
      <c r="L293" s="178"/>
      <c r="M293" s="173"/>
      <c r="N293" s="178"/>
    </row>
    <row r="294" spans="1:14" ht="12.5">
      <c r="A294" s="204"/>
      <c r="B294" s="205"/>
      <c r="C294" s="201" t="str">
        <f t="shared" ref="C294:D294" si="300">IF(ISBLANK($J294),"",$J294)</f>
        <v/>
      </c>
      <c r="D294" s="201" t="str">
        <f t="shared" si="300"/>
        <v/>
      </c>
      <c r="E294" s="201" t="str">
        <f t="shared" si="268"/>
        <v/>
      </c>
      <c r="F294" s="201" t="str">
        <f t="shared" si="2"/>
        <v/>
      </c>
      <c r="G294" s="201" t="str">
        <f t="shared" si="3"/>
        <v/>
      </c>
      <c r="H294" s="201" t="str">
        <f t="shared" si="4"/>
        <v/>
      </c>
      <c r="I294" s="60" t="str">
        <f t="shared" si="269"/>
        <v/>
      </c>
      <c r="J294" s="206"/>
      <c r="K294" s="173"/>
      <c r="L294" s="178"/>
      <c r="M294" s="173"/>
      <c r="N294" s="178"/>
    </row>
    <row r="295" spans="1:14" ht="12.5">
      <c r="A295" s="204"/>
      <c r="B295" s="205"/>
      <c r="C295" s="201" t="str">
        <f t="shared" ref="C295:D295" si="301">IF(ISBLANK($J295),"",$J295)</f>
        <v/>
      </c>
      <c r="D295" s="201" t="str">
        <f t="shared" si="301"/>
        <v/>
      </c>
      <c r="E295" s="201" t="str">
        <f t="shared" si="268"/>
        <v/>
      </c>
      <c r="F295" s="201" t="str">
        <f t="shared" si="2"/>
        <v/>
      </c>
      <c r="G295" s="201" t="str">
        <f t="shared" si="3"/>
        <v/>
      </c>
      <c r="H295" s="201" t="str">
        <f t="shared" si="4"/>
        <v/>
      </c>
      <c r="I295" s="60" t="str">
        <f t="shared" si="269"/>
        <v/>
      </c>
      <c r="J295" s="206"/>
      <c r="K295" s="173"/>
      <c r="L295" s="178"/>
      <c r="M295" s="173"/>
      <c r="N295" s="178"/>
    </row>
    <row r="296" spans="1:14" ht="12.5">
      <c r="A296" s="204"/>
      <c r="B296" s="205"/>
      <c r="C296" s="201" t="str">
        <f t="shared" ref="C296:D296" si="302">IF(ISBLANK($J296),"",$J296)</f>
        <v/>
      </c>
      <c r="D296" s="201" t="str">
        <f t="shared" si="302"/>
        <v/>
      </c>
      <c r="E296" s="201" t="str">
        <f t="shared" si="268"/>
        <v/>
      </c>
      <c r="F296" s="201" t="str">
        <f t="shared" si="2"/>
        <v/>
      </c>
      <c r="G296" s="201" t="str">
        <f t="shared" si="3"/>
        <v/>
      </c>
      <c r="H296" s="201" t="str">
        <f t="shared" si="4"/>
        <v/>
      </c>
      <c r="I296" s="60" t="str">
        <f t="shared" si="269"/>
        <v/>
      </c>
      <c r="J296" s="206"/>
      <c r="K296" s="173"/>
      <c r="L296" s="178"/>
      <c r="M296" s="173"/>
      <c r="N296" s="178"/>
    </row>
    <row r="297" spans="1:14" ht="12.5">
      <c r="A297" s="204"/>
      <c r="B297" s="205"/>
      <c r="C297" s="201" t="str">
        <f t="shared" ref="C297:D297" si="303">IF(ISBLANK($J297),"",$J297)</f>
        <v/>
      </c>
      <c r="D297" s="201" t="str">
        <f t="shared" si="303"/>
        <v/>
      </c>
      <c r="E297" s="201" t="str">
        <f t="shared" si="268"/>
        <v/>
      </c>
      <c r="F297" s="201" t="str">
        <f t="shared" si="2"/>
        <v/>
      </c>
      <c r="G297" s="201" t="str">
        <f t="shared" si="3"/>
        <v/>
      </c>
      <c r="H297" s="201" t="str">
        <f t="shared" si="4"/>
        <v/>
      </c>
      <c r="I297" s="60" t="str">
        <f t="shared" si="269"/>
        <v/>
      </c>
      <c r="J297" s="206"/>
      <c r="K297" s="173"/>
      <c r="L297" s="178"/>
      <c r="M297" s="173"/>
      <c r="N297" s="178"/>
    </row>
    <row r="298" spans="1:14" ht="12.5">
      <c r="A298" s="204"/>
      <c r="B298" s="205"/>
      <c r="C298" s="201" t="str">
        <f t="shared" ref="C298:D298" si="304">IF(ISBLANK($J298),"",$J298)</f>
        <v/>
      </c>
      <c r="D298" s="201" t="str">
        <f t="shared" si="304"/>
        <v/>
      </c>
      <c r="E298" s="201" t="str">
        <f t="shared" si="268"/>
        <v/>
      </c>
      <c r="F298" s="201" t="str">
        <f t="shared" si="2"/>
        <v/>
      </c>
      <c r="G298" s="201" t="str">
        <f t="shared" si="3"/>
        <v/>
      </c>
      <c r="H298" s="201" t="str">
        <f t="shared" si="4"/>
        <v/>
      </c>
      <c r="I298" s="60" t="str">
        <f t="shared" si="269"/>
        <v/>
      </c>
      <c r="J298" s="206"/>
      <c r="K298" s="173"/>
      <c r="L298" s="178"/>
      <c r="M298" s="173"/>
      <c r="N298" s="178"/>
    </row>
    <row r="299" spans="1:14" ht="12.5">
      <c r="A299" s="204"/>
      <c r="B299" s="205"/>
      <c r="C299" s="201" t="str">
        <f t="shared" ref="C299:D299" si="305">IF(ISBLANK($J299),"",$J299)</f>
        <v/>
      </c>
      <c r="D299" s="201" t="str">
        <f t="shared" si="305"/>
        <v/>
      </c>
      <c r="E299" s="201" t="str">
        <f t="shared" si="268"/>
        <v/>
      </c>
      <c r="F299" s="201" t="str">
        <f t="shared" si="2"/>
        <v/>
      </c>
      <c r="G299" s="201" t="str">
        <f t="shared" si="3"/>
        <v/>
      </c>
      <c r="H299" s="201" t="str">
        <f t="shared" si="4"/>
        <v/>
      </c>
      <c r="I299" s="60" t="str">
        <f t="shared" si="269"/>
        <v/>
      </c>
      <c r="J299" s="206"/>
      <c r="K299" s="173"/>
      <c r="L299" s="178"/>
      <c r="M299" s="173"/>
      <c r="N299" s="178"/>
    </row>
    <row r="300" spans="1:14" ht="12.5">
      <c r="A300" s="204"/>
      <c r="B300" s="205"/>
      <c r="C300" s="201" t="str">
        <f t="shared" ref="C300:D300" si="306">IF(ISBLANK($J300),"",$J300)</f>
        <v/>
      </c>
      <c r="D300" s="201" t="str">
        <f t="shared" si="306"/>
        <v/>
      </c>
      <c r="E300" s="201" t="str">
        <f t="shared" si="268"/>
        <v/>
      </c>
      <c r="F300" s="201" t="str">
        <f t="shared" si="2"/>
        <v/>
      </c>
      <c r="G300" s="201" t="str">
        <f t="shared" si="3"/>
        <v/>
      </c>
      <c r="H300" s="201" t="str">
        <f t="shared" si="4"/>
        <v/>
      </c>
      <c r="I300" s="60" t="str">
        <f t="shared" si="269"/>
        <v/>
      </c>
      <c r="J300" s="206"/>
      <c r="K300" s="173"/>
      <c r="L300" s="178"/>
      <c r="M300" s="173"/>
      <c r="N300" s="178"/>
    </row>
    <row r="301" spans="1:14" ht="12.5">
      <c r="A301" s="204"/>
      <c r="B301" s="205"/>
      <c r="C301" s="201" t="str">
        <f t="shared" ref="C301:D301" si="307">IF(ISBLANK($J301),"",$J301)</f>
        <v/>
      </c>
      <c r="D301" s="201" t="str">
        <f t="shared" si="307"/>
        <v/>
      </c>
      <c r="E301" s="201" t="str">
        <f t="shared" si="268"/>
        <v/>
      </c>
      <c r="F301" s="201" t="str">
        <f t="shared" si="2"/>
        <v/>
      </c>
      <c r="G301" s="201" t="str">
        <f t="shared" si="3"/>
        <v/>
      </c>
      <c r="H301" s="201" t="str">
        <f t="shared" si="4"/>
        <v/>
      </c>
      <c r="I301" s="60" t="str">
        <f t="shared" si="269"/>
        <v/>
      </c>
      <c r="J301" s="206"/>
      <c r="K301" s="173"/>
      <c r="L301" s="178"/>
      <c r="M301" s="173"/>
      <c r="N301" s="178"/>
    </row>
    <row r="302" spans="1:14" ht="12.5">
      <c r="A302" s="204"/>
      <c r="B302" s="205"/>
      <c r="C302" s="201" t="str">
        <f t="shared" ref="C302:D302" si="308">IF(ISBLANK($J302),"",$J302)</f>
        <v/>
      </c>
      <c r="D302" s="201" t="str">
        <f t="shared" si="308"/>
        <v/>
      </c>
      <c r="E302" s="201" t="str">
        <f t="shared" si="268"/>
        <v/>
      </c>
      <c r="F302" s="201" t="str">
        <f t="shared" si="2"/>
        <v/>
      </c>
      <c r="G302" s="201" t="str">
        <f t="shared" si="3"/>
        <v/>
      </c>
      <c r="H302" s="201" t="str">
        <f t="shared" si="4"/>
        <v/>
      </c>
      <c r="I302" s="60" t="str">
        <f t="shared" si="269"/>
        <v/>
      </c>
      <c r="J302" s="206"/>
      <c r="K302" s="173"/>
      <c r="L302" s="178"/>
      <c r="M302" s="173"/>
      <c r="N302" s="178"/>
    </row>
    <row r="303" spans="1:14" ht="12.5">
      <c r="A303" s="204"/>
      <c r="B303" s="205"/>
      <c r="C303" s="201" t="str">
        <f t="shared" ref="C303:D303" si="309">IF(ISBLANK($J303),"",$J303)</f>
        <v/>
      </c>
      <c r="D303" s="201" t="str">
        <f t="shared" si="309"/>
        <v/>
      </c>
      <c r="E303" s="201" t="str">
        <f t="shared" si="268"/>
        <v/>
      </c>
      <c r="F303" s="201" t="str">
        <f t="shared" si="2"/>
        <v/>
      </c>
      <c r="G303" s="201" t="str">
        <f t="shared" si="3"/>
        <v/>
      </c>
      <c r="H303" s="201" t="str">
        <f t="shared" si="4"/>
        <v/>
      </c>
      <c r="I303" s="60" t="str">
        <f t="shared" si="269"/>
        <v/>
      </c>
      <c r="J303" s="206"/>
      <c r="K303" s="173"/>
      <c r="L303" s="178"/>
      <c r="M303" s="173"/>
      <c r="N303" s="178"/>
    </row>
    <row r="304" spans="1:14" ht="12.5">
      <c r="A304" s="204"/>
      <c r="B304" s="205"/>
      <c r="C304" s="201" t="str">
        <f t="shared" ref="C304:D304" si="310">IF(ISBLANK($J304),"",$J304)</f>
        <v/>
      </c>
      <c r="D304" s="201" t="str">
        <f t="shared" si="310"/>
        <v/>
      </c>
      <c r="E304" s="201" t="str">
        <f t="shared" si="268"/>
        <v/>
      </c>
      <c r="F304" s="201" t="str">
        <f t="shared" si="2"/>
        <v/>
      </c>
      <c r="G304" s="201" t="str">
        <f t="shared" si="3"/>
        <v/>
      </c>
      <c r="H304" s="201" t="str">
        <f t="shared" si="4"/>
        <v/>
      </c>
      <c r="I304" s="60" t="str">
        <f t="shared" si="269"/>
        <v/>
      </c>
      <c r="J304" s="206"/>
      <c r="K304" s="173"/>
      <c r="L304" s="178"/>
      <c r="M304" s="173"/>
      <c r="N304" s="178"/>
    </row>
    <row r="305" spans="1:14" ht="12.5">
      <c r="A305" s="204"/>
      <c r="B305" s="205"/>
      <c r="C305" s="201" t="str">
        <f t="shared" ref="C305:D305" si="311">IF(ISBLANK($J305),"",$J305)</f>
        <v/>
      </c>
      <c r="D305" s="201" t="str">
        <f t="shared" si="311"/>
        <v/>
      </c>
      <c r="E305" s="201" t="str">
        <f t="shared" si="268"/>
        <v/>
      </c>
      <c r="F305" s="201" t="str">
        <f t="shared" si="2"/>
        <v/>
      </c>
      <c r="G305" s="201" t="str">
        <f t="shared" si="3"/>
        <v/>
      </c>
      <c r="H305" s="201" t="str">
        <f t="shared" si="4"/>
        <v/>
      </c>
      <c r="I305" s="60" t="str">
        <f t="shared" si="269"/>
        <v/>
      </c>
      <c r="J305" s="206"/>
      <c r="K305" s="173"/>
      <c r="L305" s="178"/>
      <c r="M305" s="173"/>
      <c r="N305" s="178"/>
    </row>
    <row r="306" spans="1:14" ht="12.5">
      <c r="A306" s="204"/>
      <c r="B306" s="205"/>
      <c r="C306" s="201" t="str">
        <f t="shared" ref="C306:D306" si="312">IF(ISBLANK($J306),"",$J306)</f>
        <v/>
      </c>
      <c r="D306" s="201" t="str">
        <f t="shared" si="312"/>
        <v/>
      </c>
      <c r="E306" s="201" t="str">
        <f t="shared" si="268"/>
        <v/>
      </c>
      <c r="F306" s="201" t="str">
        <f t="shared" si="2"/>
        <v/>
      </c>
      <c r="G306" s="201" t="str">
        <f t="shared" si="3"/>
        <v/>
      </c>
      <c r="H306" s="201" t="str">
        <f t="shared" si="4"/>
        <v/>
      </c>
      <c r="I306" s="60" t="str">
        <f t="shared" si="269"/>
        <v/>
      </c>
      <c r="J306" s="206"/>
      <c r="K306" s="173"/>
      <c r="L306" s="178"/>
      <c r="M306" s="173"/>
      <c r="N306" s="178"/>
    </row>
    <row r="307" spans="1:14" ht="12.5">
      <c r="A307" s="204"/>
      <c r="B307" s="205"/>
      <c r="C307" s="201" t="str">
        <f t="shared" ref="C307:D307" si="313">IF(ISBLANK($J307),"",$J307)</f>
        <v/>
      </c>
      <c r="D307" s="201" t="str">
        <f t="shared" si="313"/>
        <v/>
      </c>
      <c r="E307" s="201" t="str">
        <f t="shared" si="268"/>
        <v/>
      </c>
      <c r="F307" s="201" t="str">
        <f t="shared" si="2"/>
        <v/>
      </c>
      <c r="G307" s="201" t="str">
        <f t="shared" si="3"/>
        <v/>
      </c>
      <c r="H307" s="201" t="str">
        <f t="shared" si="4"/>
        <v/>
      </c>
      <c r="I307" s="60" t="str">
        <f t="shared" si="269"/>
        <v/>
      </c>
      <c r="J307" s="206"/>
      <c r="K307" s="173"/>
      <c r="L307" s="178"/>
      <c r="M307" s="173"/>
      <c r="N307" s="178"/>
    </row>
    <row r="308" spans="1:14" ht="12.5">
      <c r="A308" s="204"/>
      <c r="B308" s="205"/>
      <c r="C308" s="201" t="str">
        <f t="shared" ref="C308:D308" si="314">IF(ISBLANK($J308),"",$J308)</f>
        <v/>
      </c>
      <c r="D308" s="201" t="str">
        <f t="shared" si="314"/>
        <v/>
      </c>
      <c r="E308" s="201" t="str">
        <f t="shared" si="268"/>
        <v/>
      </c>
      <c r="F308" s="201" t="str">
        <f t="shared" si="2"/>
        <v/>
      </c>
      <c r="G308" s="201" t="str">
        <f t="shared" si="3"/>
        <v/>
      </c>
      <c r="H308" s="201" t="str">
        <f t="shared" si="4"/>
        <v/>
      </c>
      <c r="I308" s="60" t="str">
        <f t="shared" si="269"/>
        <v/>
      </c>
      <c r="J308" s="206"/>
      <c r="K308" s="173"/>
      <c r="L308" s="178"/>
      <c r="M308" s="173"/>
      <c r="N308" s="178"/>
    </row>
    <row r="309" spans="1:14" ht="12.5">
      <c r="A309" s="204"/>
      <c r="B309" s="205"/>
      <c r="C309" s="201" t="str">
        <f t="shared" ref="C309:D309" si="315">IF(ISBLANK($J309),"",$J309)</f>
        <v/>
      </c>
      <c r="D309" s="201" t="str">
        <f t="shared" si="315"/>
        <v/>
      </c>
      <c r="E309" s="201" t="str">
        <f t="shared" si="268"/>
        <v/>
      </c>
      <c r="F309" s="201" t="str">
        <f t="shared" si="2"/>
        <v/>
      </c>
      <c r="G309" s="201" t="str">
        <f t="shared" si="3"/>
        <v/>
      </c>
      <c r="H309" s="201" t="str">
        <f t="shared" si="4"/>
        <v/>
      </c>
      <c r="I309" s="60" t="str">
        <f t="shared" si="269"/>
        <v/>
      </c>
      <c r="J309" s="206"/>
      <c r="K309" s="173"/>
      <c r="L309" s="178"/>
      <c r="M309" s="173"/>
      <c r="N309" s="178"/>
    </row>
    <row r="310" spans="1:14" ht="12.5">
      <c r="A310" s="204"/>
      <c r="B310" s="205"/>
      <c r="C310" s="201" t="str">
        <f t="shared" ref="C310:D310" si="316">IF(ISBLANK($J310),"",$J310)</f>
        <v/>
      </c>
      <c r="D310" s="201" t="str">
        <f t="shared" si="316"/>
        <v/>
      </c>
      <c r="E310" s="201" t="str">
        <f t="shared" si="268"/>
        <v/>
      </c>
      <c r="F310" s="201" t="str">
        <f t="shared" si="2"/>
        <v/>
      </c>
      <c r="G310" s="201" t="str">
        <f t="shared" si="3"/>
        <v/>
      </c>
      <c r="H310" s="201" t="str">
        <f t="shared" si="4"/>
        <v/>
      </c>
      <c r="I310" s="60" t="str">
        <f t="shared" si="269"/>
        <v/>
      </c>
      <c r="J310" s="206"/>
      <c r="K310" s="173"/>
      <c r="L310" s="178"/>
      <c r="M310" s="173"/>
      <c r="N310" s="178"/>
    </row>
    <row r="311" spans="1:14" ht="12.5">
      <c r="A311" s="204"/>
      <c r="B311" s="205"/>
      <c r="C311" s="201" t="str">
        <f t="shared" ref="C311:D311" si="317">IF(ISBLANK($J311),"",$J311)</f>
        <v/>
      </c>
      <c r="D311" s="201" t="str">
        <f t="shared" si="317"/>
        <v/>
      </c>
      <c r="E311" s="201" t="str">
        <f t="shared" si="268"/>
        <v/>
      </c>
      <c r="F311" s="201" t="str">
        <f t="shared" si="2"/>
        <v/>
      </c>
      <c r="G311" s="201" t="str">
        <f t="shared" si="3"/>
        <v/>
      </c>
      <c r="H311" s="201" t="str">
        <f t="shared" si="4"/>
        <v/>
      </c>
      <c r="I311" s="60" t="str">
        <f t="shared" si="269"/>
        <v/>
      </c>
      <c r="J311" s="206"/>
      <c r="K311" s="173"/>
      <c r="L311" s="178"/>
      <c r="M311" s="173"/>
      <c r="N311" s="178"/>
    </row>
    <row r="312" spans="1:14" ht="12.5">
      <c r="A312" s="204"/>
      <c r="B312" s="205"/>
      <c r="C312" s="201" t="str">
        <f t="shared" ref="C312:D312" si="318">IF(ISBLANK($J312),"",$J312)</f>
        <v/>
      </c>
      <c r="D312" s="201" t="str">
        <f t="shared" si="318"/>
        <v/>
      </c>
      <c r="E312" s="201" t="str">
        <f t="shared" si="268"/>
        <v/>
      </c>
      <c r="F312" s="201" t="str">
        <f t="shared" si="2"/>
        <v/>
      </c>
      <c r="G312" s="201" t="str">
        <f t="shared" si="3"/>
        <v/>
      </c>
      <c r="H312" s="201" t="str">
        <f t="shared" si="4"/>
        <v/>
      </c>
      <c r="I312" s="60" t="str">
        <f t="shared" si="269"/>
        <v/>
      </c>
      <c r="J312" s="206"/>
      <c r="K312" s="173"/>
      <c r="L312" s="178"/>
      <c r="M312" s="173"/>
      <c r="N312" s="178"/>
    </row>
    <row r="313" spans="1:14" ht="12.5">
      <c r="A313" s="204"/>
      <c r="B313" s="205"/>
      <c r="C313" s="201" t="str">
        <f t="shared" ref="C313:D313" si="319">IF(ISBLANK($J313),"",$J313)</f>
        <v/>
      </c>
      <c r="D313" s="201" t="str">
        <f t="shared" si="319"/>
        <v/>
      </c>
      <c r="E313" s="201" t="str">
        <f t="shared" si="268"/>
        <v/>
      </c>
      <c r="F313" s="201" t="str">
        <f t="shared" si="2"/>
        <v/>
      </c>
      <c r="G313" s="201" t="str">
        <f t="shared" si="3"/>
        <v/>
      </c>
      <c r="H313" s="201" t="str">
        <f t="shared" si="4"/>
        <v/>
      </c>
      <c r="I313" s="60" t="str">
        <f t="shared" si="269"/>
        <v/>
      </c>
      <c r="J313" s="206"/>
      <c r="K313" s="173"/>
      <c r="L313" s="178"/>
      <c r="M313" s="173"/>
      <c r="N313" s="178"/>
    </row>
    <row r="314" spans="1:14" ht="12.5">
      <c r="A314" s="204"/>
      <c r="B314" s="205"/>
      <c r="C314" s="201" t="str">
        <f t="shared" ref="C314:D314" si="320">IF(ISBLANK($J314),"",$J314)</f>
        <v/>
      </c>
      <c r="D314" s="201" t="str">
        <f t="shared" si="320"/>
        <v/>
      </c>
      <c r="E314" s="201" t="str">
        <f t="shared" si="268"/>
        <v/>
      </c>
      <c r="F314" s="201" t="str">
        <f t="shared" si="2"/>
        <v/>
      </c>
      <c r="G314" s="201" t="str">
        <f t="shared" si="3"/>
        <v/>
      </c>
      <c r="H314" s="201" t="str">
        <f t="shared" si="4"/>
        <v/>
      </c>
      <c r="I314" s="60" t="str">
        <f t="shared" si="269"/>
        <v/>
      </c>
      <c r="J314" s="206"/>
      <c r="K314" s="173"/>
      <c r="L314" s="178"/>
      <c r="M314" s="173"/>
      <c r="N314" s="178"/>
    </row>
    <row r="315" spans="1:14" ht="12.5">
      <c r="A315" s="204"/>
      <c r="B315" s="205"/>
      <c r="C315" s="201" t="str">
        <f t="shared" ref="C315:D315" si="321">IF(ISBLANK($J315),"",$J315)</f>
        <v/>
      </c>
      <c r="D315" s="201" t="str">
        <f t="shared" si="321"/>
        <v/>
      </c>
      <c r="E315" s="201" t="str">
        <f t="shared" si="268"/>
        <v/>
      </c>
      <c r="F315" s="201" t="str">
        <f t="shared" si="2"/>
        <v/>
      </c>
      <c r="G315" s="201" t="str">
        <f t="shared" si="3"/>
        <v/>
      </c>
      <c r="H315" s="201" t="str">
        <f t="shared" si="4"/>
        <v/>
      </c>
      <c r="I315" s="60" t="str">
        <f t="shared" si="269"/>
        <v/>
      </c>
      <c r="J315" s="206"/>
      <c r="K315" s="173"/>
      <c r="L315" s="178"/>
      <c r="M315" s="173"/>
      <c r="N315" s="178"/>
    </row>
    <row r="316" spans="1:14" ht="12.5">
      <c r="A316" s="204"/>
      <c r="B316" s="205"/>
      <c r="C316" s="201" t="str">
        <f t="shared" ref="C316:D316" si="322">IF(ISBLANK($J316),"",$J316)</f>
        <v/>
      </c>
      <c r="D316" s="201" t="str">
        <f t="shared" si="322"/>
        <v/>
      </c>
      <c r="E316" s="201" t="str">
        <f t="shared" si="268"/>
        <v/>
      </c>
      <c r="F316" s="201" t="str">
        <f t="shared" si="2"/>
        <v/>
      </c>
      <c r="G316" s="201" t="str">
        <f t="shared" si="3"/>
        <v/>
      </c>
      <c r="H316" s="201" t="str">
        <f t="shared" si="4"/>
        <v/>
      </c>
      <c r="I316" s="60" t="str">
        <f t="shared" si="269"/>
        <v/>
      </c>
      <c r="J316" s="206"/>
      <c r="K316" s="173"/>
      <c r="L316" s="178"/>
      <c r="M316" s="173"/>
      <c r="N316" s="178"/>
    </row>
    <row r="317" spans="1:14" ht="12.5">
      <c r="A317" s="204"/>
      <c r="B317" s="205"/>
      <c r="C317" s="201" t="str">
        <f t="shared" ref="C317:D317" si="323">IF(ISBLANK($J317),"",$J317)</f>
        <v/>
      </c>
      <c r="D317" s="201" t="str">
        <f t="shared" si="323"/>
        <v/>
      </c>
      <c r="E317" s="201" t="str">
        <f t="shared" si="268"/>
        <v/>
      </c>
      <c r="F317" s="201" t="str">
        <f t="shared" si="2"/>
        <v/>
      </c>
      <c r="G317" s="201" t="str">
        <f t="shared" si="3"/>
        <v/>
      </c>
      <c r="H317" s="201" t="str">
        <f t="shared" si="4"/>
        <v/>
      </c>
      <c r="I317" s="60" t="str">
        <f t="shared" si="269"/>
        <v/>
      </c>
      <c r="J317" s="206"/>
      <c r="K317" s="173"/>
      <c r="L317" s="178"/>
      <c r="M317" s="173"/>
      <c r="N317" s="178"/>
    </row>
    <row r="318" spans="1:14" ht="12.5">
      <c r="A318" s="204"/>
      <c r="B318" s="205"/>
      <c r="C318" s="201" t="str">
        <f t="shared" ref="C318:D318" si="324">IF(ISBLANK($J318),"",$J318)</f>
        <v/>
      </c>
      <c r="D318" s="201" t="str">
        <f t="shared" si="324"/>
        <v/>
      </c>
      <c r="E318" s="201" t="str">
        <f t="shared" si="268"/>
        <v/>
      </c>
      <c r="F318" s="201" t="str">
        <f t="shared" si="2"/>
        <v/>
      </c>
      <c r="G318" s="201" t="str">
        <f t="shared" si="3"/>
        <v/>
      </c>
      <c r="H318" s="201" t="str">
        <f t="shared" si="4"/>
        <v/>
      </c>
      <c r="I318" s="60" t="str">
        <f t="shared" si="269"/>
        <v/>
      </c>
      <c r="J318" s="206"/>
      <c r="K318" s="173"/>
      <c r="L318" s="178"/>
      <c r="M318" s="173"/>
      <c r="N318" s="178"/>
    </row>
    <row r="319" spans="1:14" ht="12.5">
      <c r="A319" s="204"/>
      <c r="B319" s="205"/>
      <c r="C319" s="201" t="str">
        <f t="shared" ref="C319:D319" si="325">IF(ISBLANK($J319),"",$J319)</f>
        <v/>
      </c>
      <c r="D319" s="201" t="str">
        <f t="shared" si="325"/>
        <v/>
      </c>
      <c r="E319" s="201" t="str">
        <f t="shared" si="268"/>
        <v/>
      </c>
      <c r="F319" s="201" t="str">
        <f t="shared" si="2"/>
        <v/>
      </c>
      <c r="G319" s="201" t="str">
        <f t="shared" si="3"/>
        <v/>
      </c>
      <c r="H319" s="201" t="str">
        <f t="shared" si="4"/>
        <v/>
      </c>
      <c r="I319" s="60" t="str">
        <f t="shared" si="269"/>
        <v/>
      </c>
      <c r="J319" s="206"/>
      <c r="K319" s="173"/>
      <c r="L319" s="178"/>
      <c r="M319" s="173"/>
      <c r="N319" s="178"/>
    </row>
    <row r="320" spans="1:14" ht="12.5">
      <c r="A320" s="204"/>
      <c r="B320" s="205"/>
      <c r="C320" s="201" t="str">
        <f t="shared" ref="C320:D320" si="326">IF(ISBLANK($J320),"",$J320)</f>
        <v/>
      </c>
      <c r="D320" s="201" t="str">
        <f t="shared" si="326"/>
        <v/>
      </c>
      <c r="E320" s="201" t="str">
        <f t="shared" si="268"/>
        <v/>
      </c>
      <c r="F320" s="201" t="str">
        <f t="shared" si="2"/>
        <v/>
      </c>
      <c r="G320" s="201" t="str">
        <f t="shared" si="3"/>
        <v/>
      </c>
      <c r="H320" s="201" t="str">
        <f t="shared" si="4"/>
        <v/>
      </c>
      <c r="I320" s="60" t="str">
        <f t="shared" si="269"/>
        <v/>
      </c>
      <c r="J320" s="206"/>
      <c r="K320" s="173"/>
      <c r="L320" s="178"/>
      <c r="M320" s="173"/>
      <c r="N320" s="178"/>
    </row>
    <row r="321" spans="1:14" ht="12.5">
      <c r="A321" s="204"/>
      <c r="B321" s="205"/>
      <c r="C321" s="201" t="str">
        <f t="shared" ref="C321:D321" si="327">IF(ISBLANK($J321),"",$J321)</f>
        <v/>
      </c>
      <c r="D321" s="201" t="str">
        <f t="shared" si="327"/>
        <v/>
      </c>
      <c r="E321" s="201" t="str">
        <f t="shared" si="268"/>
        <v/>
      </c>
      <c r="F321" s="201" t="str">
        <f t="shared" si="2"/>
        <v/>
      </c>
      <c r="G321" s="201" t="str">
        <f t="shared" si="3"/>
        <v/>
      </c>
      <c r="H321" s="201" t="str">
        <f t="shared" si="4"/>
        <v/>
      </c>
      <c r="I321" s="60" t="str">
        <f t="shared" si="269"/>
        <v/>
      </c>
      <c r="J321" s="206"/>
      <c r="K321" s="173"/>
      <c r="L321" s="178"/>
      <c r="M321" s="173"/>
      <c r="N321" s="178"/>
    </row>
    <row r="322" spans="1:14" ht="12.5">
      <c r="A322" s="204"/>
      <c r="B322" s="205"/>
      <c r="C322" s="201" t="str">
        <f t="shared" ref="C322:D322" si="328">IF(ISBLANK($J322),"",$J322)</f>
        <v/>
      </c>
      <c r="D322" s="201" t="str">
        <f t="shared" si="328"/>
        <v/>
      </c>
      <c r="E322" s="201" t="str">
        <f t="shared" si="268"/>
        <v/>
      </c>
      <c r="F322" s="201" t="str">
        <f t="shared" si="2"/>
        <v/>
      </c>
      <c r="G322" s="201" t="str">
        <f t="shared" si="3"/>
        <v/>
      </c>
      <c r="H322" s="201" t="str">
        <f t="shared" si="4"/>
        <v/>
      </c>
      <c r="I322" s="60" t="str">
        <f t="shared" si="269"/>
        <v/>
      </c>
      <c r="J322" s="206"/>
      <c r="K322" s="173"/>
      <c r="L322" s="178"/>
      <c r="M322" s="173"/>
      <c r="N322" s="178"/>
    </row>
    <row r="323" spans="1:14" ht="12.5">
      <c r="A323" s="204"/>
      <c r="B323" s="205"/>
      <c r="C323" s="201" t="str">
        <f t="shared" ref="C323:D323" si="329">IF(ISBLANK($J323),"",$J323)</f>
        <v/>
      </c>
      <c r="D323" s="201" t="str">
        <f t="shared" si="329"/>
        <v/>
      </c>
      <c r="E323" s="201" t="str">
        <f t="shared" si="268"/>
        <v/>
      </c>
      <c r="F323" s="201" t="str">
        <f t="shared" si="2"/>
        <v/>
      </c>
      <c r="G323" s="201" t="str">
        <f t="shared" si="3"/>
        <v/>
      </c>
      <c r="H323" s="201" t="str">
        <f t="shared" si="4"/>
        <v/>
      </c>
      <c r="I323" s="60" t="str">
        <f t="shared" si="269"/>
        <v/>
      </c>
      <c r="J323" s="206"/>
      <c r="K323" s="173"/>
      <c r="L323" s="178"/>
      <c r="M323" s="173"/>
      <c r="N323" s="178"/>
    </row>
    <row r="324" spans="1:14" ht="12.5">
      <c r="A324" s="204"/>
      <c r="B324" s="205"/>
      <c r="C324" s="201" t="str">
        <f t="shared" ref="C324:D324" si="330">IF(ISBLANK($J324),"",$J324)</f>
        <v/>
      </c>
      <c r="D324" s="201" t="str">
        <f t="shared" si="330"/>
        <v/>
      </c>
      <c r="E324" s="201" t="str">
        <f t="shared" si="268"/>
        <v/>
      </c>
      <c r="F324" s="201" t="str">
        <f t="shared" si="2"/>
        <v/>
      </c>
      <c r="G324" s="201" t="str">
        <f t="shared" si="3"/>
        <v/>
      </c>
      <c r="H324" s="201" t="str">
        <f t="shared" si="4"/>
        <v/>
      </c>
      <c r="I324" s="60" t="str">
        <f t="shared" si="269"/>
        <v/>
      </c>
      <c r="J324" s="206"/>
      <c r="K324" s="173"/>
      <c r="L324" s="178"/>
      <c r="M324" s="173"/>
      <c r="N324" s="178"/>
    </row>
    <row r="325" spans="1:14" ht="12.5">
      <c r="A325" s="204"/>
      <c r="B325" s="205"/>
      <c r="C325" s="201" t="str">
        <f t="shared" ref="C325:D325" si="331">IF(ISBLANK($J325),"",$J325)</f>
        <v/>
      </c>
      <c r="D325" s="201" t="str">
        <f t="shared" si="331"/>
        <v/>
      </c>
      <c r="E325" s="201" t="str">
        <f t="shared" si="268"/>
        <v/>
      </c>
      <c r="F325" s="201" t="str">
        <f t="shared" si="2"/>
        <v/>
      </c>
      <c r="G325" s="201" t="str">
        <f t="shared" si="3"/>
        <v/>
      </c>
      <c r="H325" s="201" t="str">
        <f t="shared" si="4"/>
        <v/>
      </c>
      <c r="I325" s="60" t="str">
        <f t="shared" si="269"/>
        <v/>
      </c>
      <c r="J325" s="206"/>
      <c r="K325" s="173"/>
      <c r="L325" s="178"/>
      <c r="M325" s="173"/>
      <c r="N325" s="178"/>
    </row>
    <row r="326" spans="1:14" ht="12.5">
      <c r="A326" s="204"/>
      <c r="B326" s="205"/>
      <c r="C326" s="201" t="str">
        <f t="shared" ref="C326:D326" si="332">IF(ISBLANK($J326),"",$J326)</f>
        <v/>
      </c>
      <c r="D326" s="201" t="str">
        <f t="shared" si="332"/>
        <v/>
      </c>
      <c r="E326" s="201" t="str">
        <f t="shared" si="268"/>
        <v/>
      </c>
      <c r="F326" s="201" t="str">
        <f t="shared" si="2"/>
        <v/>
      </c>
      <c r="G326" s="201" t="str">
        <f t="shared" si="3"/>
        <v/>
      </c>
      <c r="H326" s="201" t="str">
        <f t="shared" si="4"/>
        <v/>
      </c>
      <c r="I326" s="60" t="str">
        <f t="shared" si="269"/>
        <v/>
      </c>
      <c r="J326" s="206"/>
      <c r="K326" s="173"/>
      <c r="L326" s="178"/>
      <c r="M326" s="173"/>
      <c r="N326" s="178"/>
    </row>
    <row r="327" spans="1:14" ht="12.5">
      <c r="A327" s="204"/>
      <c r="B327" s="205"/>
      <c r="C327" s="201" t="str">
        <f t="shared" ref="C327:D327" si="333">IF(ISBLANK($J327),"",$J327)</f>
        <v/>
      </c>
      <c r="D327" s="201" t="str">
        <f t="shared" si="333"/>
        <v/>
      </c>
      <c r="E327" s="201" t="str">
        <f t="shared" ref="E327:E390" si="334">IF(NOT(ISBLANK($N327)),CONCATENATE(supplierOrganizationIdentifierScheme,"-",$N327),IF(NOT(ISBLANK($L327)),CONCATENATE("tenderer-",ROW()-7),""))</f>
        <v/>
      </c>
      <c r="F327" s="201" t="str">
        <f t="shared" si="2"/>
        <v/>
      </c>
      <c r="G327" s="201" t="str">
        <f t="shared" si="3"/>
        <v/>
      </c>
      <c r="H327" s="201" t="str">
        <f t="shared" si="4"/>
        <v/>
      </c>
      <c r="I327" s="60" t="str">
        <f t="shared" ref="I327:I390" si="335">IF(NOT(ISBLANK($N327)),supplierOrganizationIdentifierScheme,"")</f>
        <v/>
      </c>
      <c r="J327" s="206"/>
      <c r="K327" s="173"/>
      <c r="L327" s="178"/>
      <c r="M327" s="173"/>
      <c r="N327" s="178"/>
    </row>
    <row r="328" spans="1:14" ht="12.5">
      <c r="A328" s="204"/>
      <c r="B328" s="205"/>
      <c r="C328" s="201" t="str">
        <f t="shared" ref="C328:D328" si="336">IF(ISBLANK($J328),"",$J328)</f>
        <v/>
      </c>
      <c r="D328" s="201" t="str">
        <f t="shared" si="336"/>
        <v/>
      </c>
      <c r="E328" s="201" t="str">
        <f t="shared" si="334"/>
        <v/>
      </c>
      <c r="F328" s="201" t="str">
        <f t="shared" si="2"/>
        <v/>
      </c>
      <c r="G328" s="201" t="str">
        <f t="shared" si="3"/>
        <v/>
      </c>
      <c r="H328" s="201" t="str">
        <f t="shared" si="4"/>
        <v/>
      </c>
      <c r="I328" s="60" t="str">
        <f t="shared" si="335"/>
        <v/>
      </c>
      <c r="J328" s="206"/>
      <c r="K328" s="173"/>
      <c r="L328" s="178"/>
      <c r="M328" s="173"/>
      <c r="N328" s="178"/>
    </row>
    <row r="329" spans="1:14" ht="12.5">
      <c r="A329" s="204"/>
      <c r="B329" s="205"/>
      <c r="C329" s="201" t="str">
        <f t="shared" ref="C329:D329" si="337">IF(ISBLANK($J329),"",$J329)</f>
        <v/>
      </c>
      <c r="D329" s="201" t="str">
        <f t="shared" si="337"/>
        <v/>
      </c>
      <c r="E329" s="201" t="str">
        <f t="shared" si="334"/>
        <v/>
      </c>
      <c r="F329" s="201" t="str">
        <f t="shared" si="2"/>
        <v/>
      </c>
      <c r="G329" s="201" t="str">
        <f t="shared" si="3"/>
        <v/>
      </c>
      <c r="H329" s="201" t="str">
        <f t="shared" si="4"/>
        <v/>
      </c>
      <c r="I329" s="60" t="str">
        <f t="shared" si="335"/>
        <v/>
      </c>
      <c r="J329" s="206"/>
      <c r="K329" s="173"/>
      <c r="L329" s="178"/>
      <c r="M329" s="173"/>
      <c r="N329" s="178"/>
    </row>
    <row r="330" spans="1:14" ht="12.5">
      <c r="A330" s="204"/>
      <c r="B330" s="205"/>
      <c r="C330" s="201" t="str">
        <f t="shared" ref="C330:D330" si="338">IF(ISBLANK($J330),"",$J330)</f>
        <v/>
      </c>
      <c r="D330" s="201" t="str">
        <f t="shared" si="338"/>
        <v/>
      </c>
      <c r="E330" s="201" t="str">
        <f t="shared" si="334"/>
        <v/>
      </c>
      <c r="F330" s="201" t="str">
        <f t="shared" si="2"/>
        <v/>
      </c>
      <c r="G330" s="201" t="str">
        <f t="shared" si="3"/>
        <v/>
      </c>
      <c r="H330" s="201" t="str">
        <f t="shared" si="4"/>
        <v/>
      </c>
      <c r="I330" s="60" t="str">
        <f t="shared" si="335"/>
        <v/>
      </c>
      <c r="J330" s="206"/>
      <c r="K330" s="173"/>
      <c r="L330" s="178"/>
      <c r="M330" s="173"/>
      <c r="N330" s="178"/>
    </row>
    <row r="331" spans="1:14" ht="12.5">
      <c r="A331" s="204"/>
      <c r="B331" s="205"/>
      <c r="C331" s="201" t="str">
        <f t="shared" ref="C331:D331" si="339">IF(ISBLANK($J331),"",$J331)</f>
        <v/>
      </c>
      <c r="D331" s="201" t="str">
        <f t="shared" si="339"/>
        <v/>
      </c>
      <c r="E331" s="201" t="str">
        <f t="shared" si="334"/>
        <v/>
      </c>
      <c r="F331" s="201" t="str">
        <f t="shared" si="2"/>
        <v/>
      </c>
      <c r="G331" s="201" t="str">
        <f t="shared" si="3"/>
        <v/>
      </c>
      <c r="H331" s="201" t="str">
        <f t="shared" si="4"/>
        <v/>
      </c>
      <c r="I331" s="60" t="str">
        <f t="shared" si="335"/>
        <v/>
      </c>
      <c r="J331" s="206"/>
      <c r="K331" s="173"/>
      <c r="L331" s="178"/>
      <c r="M331" s="173"/>
      <c r="N331" s="178"/>
    </row>
    <row r="332" spans="1:14" ht="12.5">
      <c r="A332" s="204"/>
      <c r="B332" s="205"/>
      <c r="C332" s="201" t="str">
        <f t="shared" ref="C332:D332" si="340">IF(ISBLANK($J332),"",$J332)</f>
        <v/>
      </c>
      <c r="D332" s="201" t="str">
        <f t="shared" si="340"/>
        <v/>
      </c>
      <c r="E332" s="201" t="str">
        <f t="shared" si="334"/>
        <v/>
      </c>
      <c r="F332" s="201" t="str">
        <f t="shared" si="2"/>
        <v/>
      </c>
      <c r="G332" s="201" t="str">
        <f t="shared" si="3"/>
        <v/>
      </c>
      <c r="H332" s="201" t="str">
        <f t="shared" si="4"/>
        <v/>
      </c>
      <c r="I332" s="60" t="str">
        <f t="shared" si="335"/>
        <v/>
      </c>
      <c r="J332" s="206"/>
      <c r="K332" s="173"/>
      <c r="L332" s="178"/>
      <c r="M332" s="173"/>
      <c r="N332" s="178"/>
    </row>
    <row r="333" spans="1:14" ht="12.5">
      <c r="A333" s="204"/>
      <c r="B333" s="205"/>
      <c r="C333" s="201" t="str">
        <f t="shared" ref="C333:D333" si="341">IF(ISBLANK($J333),"",$J333)</f>
        <v/>
      </c>
      <c r="D333" s="201" t="str">
        <f t="shared" si="341"/>
        <v/>
      </c>
      <c r="E333" s="201" t="str">
        <f t="shared" si="334"/>
        <v/>
      </c>
      <c r="F333" s="201" t="str">
        <f t="shared" si="2"/>
        <v/>
      </c>
      <c r="G333" s="201" t="str">
        <f t="shared" si="3"/>
        <v/>
      </c>
      <c r="H333" s="201" t="str">
        <f t="shared" si="4"/>
        <v/>
      </c>
      <c r="I333" s="60" t="str">
        <f t="shared" si="335"/>
        <v/>
      </c>
      <c r="J333" s="206"/>
      <c r="K333" s="173"/>
      <c r="L333" s="178"/>
      <c r="M333" s="173"/>
      <c r="N333" s="178"/>
    </row>
    <row r="334" spans="1:14" ht="12.5">
      <c r="A334" s="204"/>
      <c r="B334" s="205"/>
      <c r="C334" s="201" t="str">
        <f t="shared" ref="C334:D334" si="342">IF(ISBLANK($J334),"",$J334)</f>
        <v/>
      </c>
      <c r="D334" s="201" t="str">
        <f t="shared" si="342"/>
        <v/>
      </c>
      <c r="E334" s="201" t="str">
        <f t="shared" si="334"/>
        <v/>
      </c>
      <c r="F334" s="201" t="str">
        <f t="shared" si="2"/>
        <v/>
      </c>
      <c r="G334" s="201" t="str">
        <f t="shared" si="3"/>
        <v/>
      </c>
      <c r="H334" s="201" t="str">
        <f t="shared" si="4"/>
        <v/>
      </c>
      <c r="I334" s="60" t="str">
        <f t="shared" si="335"/>
        <v/>
      </c>
      <c r="J334" s="206"/>
      <c r="K334" s="173"/>
      <c r="L334" s="178"/>
      <c r="M334" s="173"/>
      <c r="N334" s="178"/>
    </row>
    <row r="335" spans="1:14" ht="12.5">
      <c r="A335" s="204"/>
      <c r="B335" s="205"/>
      <c r="C335" s="201" t="str">
        <f t="shared" ref="C335:D335" si="343">IF(ISBLANK($J335),"",$J335)</f>
        <v/>
      </c>
      <c r="D335" s="201" t="str">
        <f t="shared" si="343"/>
        <v/>
      </c>
      <c r="E335" s="201" t="str">
        <f t="shared" si="334"/>
        <v/>
      </c>
      <c r="F335" s="201" t="str">
        <f t="shared" si="2"/>
        <v/>
      </c>
      <c r="G335" s="201" t="str">
        <f t="shared" si="3"/>
        <v/>
      </c>
      <c r="H335" s="201" t="str">
        <f t="shared" si="4"/>
        <v/>
      </c>
      <c r="I335" s="60" t="str">
        <f t="shared" si="335"/>
        <v/>
      </c>
      <c r="J335" s="206"/>
      <c r="K335" s="173"/>
      <c r="L335" s="178"/>
      <c r="M335" s="173"/>
      <c r="N335" s="178"/>
    </row>
    <row r="336" spans="1:14" ht="12.5">
      <c r="A336" s="204"/>
      <c r="B336" s="205"/>
      <c r="C336" s="201" t="str">
        <f t="shared" ref="C336:D336" si="344">IF(ISBLANK($J336),"",$J336)</f>
        <v/>
      </c>
      <c r="D336" s="201" t="str">
        <f t="shared" si="344"/>
        <v/>
      </c>
      <c r="E336" s="201" t="str">
        <f t="shared" si="334"/>
        <v/>
      </c>
      <c r="F336" s="201" t="str">
        <f t="shared" si="2"/>
        <v/>
      </c>
      <c r="G336" s="201" t="str">
        <f t="shared" si="3"/>
        <v/>
      </c>
      <c r="H336" s="201" t="str">
        <f t="shared" si="4"/>
        <v/>
      </c>
      <c r="I336" s="60" t="str">
        <f t="shared" si="335"/>
        <v/>
      </c>
      <c r="J336" s="206"/>
      <c r="K336" s="173"/>
      <c r="L336" s="178"/>
      <c r="M336" s="173"/>
      <c r="N336" s="178"/>
    </row>
    <row r="337" spans="1:14" ht="12.5">
      <c r="A337" s="204"/>
      <c r="B337" s="205"/>
      <c r="C337" s="201" t="str">
        <f t="shared" ref="C337:D337" si="345">IF(ISBLANK($J337),"",$J337)</f>
        <v/>
      </c>
      <c r="D337" s="201" t="str">
        <f t="shared" si="345"/>
        <v/>
      </c>
      <c r="E337" s="201" t="str">
        <f t="shared" si="334"/>
        <v/>
      </c>
      <c r="F337" s="201" t="str">
        <f t="shared" si="2"/>
        <v/>
      </c>
      <c r="G337" s="201" t="str">
        <f t="shared" si="3"/>
        <v/>
      </c>
      <c r="H337" s="201" t="str">
        <f t="shared" si="4"/>
        <v/>
      </c>
      <c r="I337" s="60" t="str">
        <f t="shared" si="335"/>
        <v/>
      </c>
      <c r="J337" s="206"/>
      <c r="K337" s="173"/>
      <c r="L337" s="178"/>
      <c r="M337" s="173"/>
      <c r="N337" s="178"/>
    </row>
    <row r="338" spans="1:14" ht="12.5">
      <c r="A338" s="204"/>
      <c r="B338" s="205"/>
      <c r="C338" s="201" t="str">
        <f t="shared" ref="C338:D338" si="346">IF(ISBLANK($J338),"",$J338)</f>
        <v/>
      </c>
      <c r="D338" s="201" t="str">
        <f t="shared" si="346"/>
        <v/>
      </c>
      <c r="E338" s="201" t="str">
        <f t="shared" si="334"/>
        <v/>
      </c>
      <c r="F338" s="201" t="str">
        <f t="shared" si="2"/>
        <v/>
      </c>
      <c r="G338" s="201" t="str">
        <f t="shared" si="3"/>
        <v/>
      </c>
      <c r="H338" s="201" t="str">
        <f t="shared" si="4"/>
        <v/>
      </c>
      <c r="I338" s="60" t="str">
        <f t="shared" si="335"/>
        <v/>
      </c>
      <c r="J338" s="206"/>
      <c r="K338" s="173"/>
      <c r="L338" s="178"/>
      <c r="M338" s="173"/>
      <c r="N338" s="178"/>
    </row>
    <row r="339" spans="1:14" ht="12.5">
      <c r="A339" s="204"/>
      <c r="B339" s="205"/>
      <c r="C339" s="201" t="str">
        <f t="shared" ref="C339:D339" si="347">IF(ISBLANK($J339),"",$J339)</f>
        <v/>
      </c>
      <c r="D339" s="201" t="str">
        <f t="shared" si="347"/>
        <v/>
      </c>
      <c r="E339" s="201" t="str">
        <f t="shared" si="334"/>
        <v/>
      </c>
      <c r="F339" s="201" t="str">
        <f t="shared" si="2"/>
        <v/>
      </c>
      <c r="G339" s="201" t="str">
        <f t="shared" si="3"/>
        <v/>
      </c>
      <c r="H339" s="201" t="str">
        <f t="shared" si="4"/>
        <v/>
      </c>
      <c r="I339" s="60" t="str">
        <f t="shared" si="335"/>
        <v/>
      </c>
      <c r="J339" s="206"/>
      <c r="K339" s="173"/>
      <c r="L339" s="178"/>
      <c r="M339" s="173"/>
      <c r="N339" s="178"/>
    </row>
    <row r="340" spans="1:14" ht="12.5">
      <c r="A340" s="204"/>
      <c r="B340" s="205"/>
      <c r="C340" s="201" t="str">
        <f t="shared" ref="C340:D340" si="348">IF(ISBLANK($J340),"",$J340)</f>
        <v/>
      </c>
      <c r="D340" s="201" t="str">
        <f t="shared" si="348"/>
        <v/>
      </c>
      <c r="E340" s="201" t="str">
        <f t="shared" si="334"/>
        <v/>
      </c>
      <c r="F340" s="201" t="str">
        <f t="shared" si="2"/>
        <v/>
      </c>
      <c r="G340" s="201" t="str">
        <f t="shared" si="3"/>
        <v/>
      </c>
      <c r="H340" s="201" t="str">
        <f t="shared" si="4"/>
        <v/>
      </c>
      <c r="I340" s="60" t="str">
        <f t="shared" si="335"/>
        <v/>
      </c>
      <c r="J340" s="206"/>
      <c r="K340" s="173"/>
      <c r="L340" s="178"/>
      <c r="M340" s="173"/>
      <c r="N340" s="178"/>
    </row>
    <row r="341" spans="1:14" ht="12.5">
      <c r="A341" s="204"/>
      <c r="B341" s="205"/>
      <c r="C341" s="201" t="str">
        <f t="shared" ref="C341:D341" si="349">IF(ISBLANK($J341),"",$J341)</f>
        <v/>
      </c>
      <c r="D341" s="201" t="str">
        <f t="shared" si="349"/>
        <v/>
      </c>
      <c r="E341" s="201" t="str">
        <f t="shared" si="334"/>
        <v/>
      </c>
      <c r="F341" s="201" t="str">
        <f t="shared" si="2"/>
        <v/>
      </c>
      <c r="G341" s="201" t="str">
        <f t="shared" si="3"/>
        <v/>
      </c>
      <c r="H341" s="201" t="str">
        <f t="shared" si="4"/>
        <v/>
      </c>
      <c r="I341" s="60" t="str">
        <f t="shared" si="335"/>
        <v/>
      </c>
      <c r="J341" s="206"/>
      <c r="K341" s="173"/>
      <c r="L341" s="178"/>
      <c r="M341" s="173"/>
      <c r="N341" s="178"/>
    </row>
    <row r="342" spans="1:14" ht="12.5">
      <c r="A342" s="204"/>
      <c r="B342" s="205"/>
      <c r="C342" s="201" t="str">
        <f t="shared" ref="C342:D342" si="350">IF(ISBLANK($J342),"",$J342)</f>
        <v/>
      </c>
      <c r="D342" s="201" t="str">
        <f t="shared" si="350"/>
        <v/>
      </c>
      <c r="E342" s="201" t="str">
        <f t="shared" si="334"/>
        <v/>
      </c>
      <c r="F342" s="201" t="str">
        <f t="shared" si="2"/>
        <v/>
      </c>
      <c r="G342" s="201" t="str">
        <f t="shared" si="3"/>
        <v/>
      </c>
      <c r="H342" s="201" t="str">
        <f t="shared" si="4"/>
        <v/>
      </c>
      <c r="I342" s="60" t="str">
        <f t="shared" si="335"/>
        <v/>
      </c>
      <c r="J342" s="206"/>
      <c r="K342" s="173"/>
      <c r="L342" s="178"/>
      <c r="M342" s="173"/>
      <c r="N342" s="178"/>
    </row>
    <row r="343" spans="1:14" ht="12.5">
      <c r="A343" s="204"/>
      <c r="B343" s="205"/>
      <c r="C343" s="201" t="str">
        <f t="shared" ref="C343:D343" si="351">IF(ISBLANK($J343),"",$J343)</f>
        <v/>
      </c>
      <c r="D343" s="201" t="str">
        <f t="shared" si="351"/>
        <v/>
      </c>
      <c r="E343" s="201" t="str">
        <f t="shared" si="334"/>
        <v/>
      </c>
      <c r="F343" s="201" t="str">
        <f t="shared" si="2"/>
        <v/>
      </c>
      <c r="G343" s="201" t="str">
        <f t="shared" si="3"/>
        <v/>
      </c>
      <c r="H343" s="201" t="str">
        <f t="shared" si="4"/>
        <v/>
      </c>
      <c r="I343" s="60" t="str">
        <f t="shared" si="335"/>
        <v/>
      </c>
      <c r="J343" s="206"/>
      <c r="K343" s="173"/>
      <c r="L343" s="178"/>
      <c r="M343" s="173"/>
      <c r="N343" s="178"/>
    </row>
    <row r="344" spans="1:14" ht="12.5">
      <c r="A344" s="204"/>
      <c r="B344" s="205"/>
      <c r="C344" s="201" t="str">
        <f t="shared" ref="C344:D344" si="352">IF(ISBLANK($J344),"",$J344)</f>
        <v/>
      </c>
      <c r="D344" s="201" t="str">
        <f t="shared" si="352"/>
        <v/>
      </c>
      <c r="E344" s="201" t="str">
        <f t="shared" si="334"/>
        <v/>
      </c>
      <c r="F344" s="201" t="str">
        <f t="shared" si="2"/>
        <v/>
      </c>
      <c r="G344" s="201" t="str">
        <f t="shared" si="3"/>
        <v/>
      </c>
      <c r="H344" s="201" t="str">
        <f t="shared" si="4"/>
        <v/>
      </c>
      <c r="I344" s="60" t="str">
        <f t="shared" si="335"/>
        <v/>
      </c>
      <c r="J344" s="206"/>
      <c r="K344" s="173"/>
      <c r="L344" s="178"/>
      <c r="M344" s="173"/>
      <c r="N344" s="178"/>
    </row>
    <row r="345" spans="1:14" ht="12.5">
      <c r="A345" s="204"/>
      <c r="B345" s="205"/>
      <c r="C345" s="201" t="str">
        <f t="shared" ref="C345:D345" si="353">IF(ISBLANK($J345),"",$J345)</f>
        <v/>
      </c>
      <c r="D345" s="201" t="str">
        <f t="shared" si="353"/>
        <v/>
      </c>
      <c r="E345" s="201" t="str">
        <f t="shared" si="334"/>
        <v/>
      </c>
      <c r="F345" s="201" t="str">
        <f t="shared" si="2"/>
        <v/>
      </c>
      <c r="G345" s="201" t="str">
        <f t="shared" si="3"/>
        <v/>
      </c>
      <c r="H345" s="201" t="str">
        <f t="shared" si="4"/>
        <v/>
      </c>
      <c r="I345" s="60" t="str">
        <f t="shared" si="335"/>
        <v/>
      </c>
      <c r="J345" s="206"/>
      <c r="K345" s="173"/>
      <c r="L345" s="178"/>
      <c r="M345" s="173"/>
      <c r="N345" s="178"/>
    </row>
    <row r="346" spans="1:14" ht="12.5">
      <c r="A346" s="204"/>
      <c r="B346" s="205"/>
      <c r="C346" s="201" t="str">
        <f t="shared" ref="C346:D346" si="354">IF(ISBLANK($J346),"",$J346)</f>
        <v/>
      </c>
      <c r="D346" s="201" t="str">
        <f t="shared" si="354"/>
        <v/>
      </c>
      <c r="E346" s="201" t="str">
        <f t="shared" si="334"/>
        <v/>
      </c>
      <c r="F346" s="201" t="str">
        <f t="shared" si="2"/>
        <v/>
      </c>
      <c r="G346" s="201" t="str">
        <f t="shared" si="3"/>
        <v/>
      </c>
      <c r="H346" s="201" t="str">
        <f t="shared" si="4"/>
        <v/>
      </c>
      <c r="I346" s="60" t="str">
        <f t="shared" si="335"/>
        <v/>
      </c>
      <c r="J346" s="206"/>
      <c r="K346" s="173"/>
      <c r="L346" s="178"/>
      <c r="M346" s="173"/>
      <c r="N346" s="178"/>
    </row>
    <row r="347" spans="1:14" ht="12.5">
      <c r="A347" s="204"/>
      <c r="B347" s="205"/>
      <c r="C347" s="201" t="str">
        <f t="shared" ref="C347:D347" si="355">IF(ISBLANK($J347),"",$J347)</f>
        <v/>
      </c>
      <c r="D347" s="201" t="str">
        <f t="shared" si="355"/>
        <v/>
      </c>
      <c r="E347" s="201" t="str">
        <f t="shared" si="334"/>
        <v/>
      </c>
      <c r="F347" s="201" t="str">
        <f t="shared" si="2"/>
        <v/>
      </c>
      <c r="G347" s="201" t="str">
        <f t="shared" si="3"/>
        <v/>
      </c>
      <c r="H347" s="201" t="str">
        <f t="shared" si="4"/>
        <v/>
      </c>
      <c r="I347" s="60" t="str">
        <f t="shared" si="335"/>
        <v/>
      </c>
      <c r="J347" s="206"/>
      <c r="K347" s="173"/>
      <c r="L347" s="178"/>
      <c r="M347" s="173"/>
      <c r="N347" s="178"/>
    </row>
    <row r="348" spans="1:14" ht="12.5">
      <c r="A348" s="204"/>
      <c r="B348" s="205"/>
      <c r="C348" s="201" t="str">
        <f t="shared" ref="C348:D348" si="356">IF(ISBLANK($J348),"",$J348)</f>
        <v/>
      </c>
      <c r="D348" s="201" t="str">
        <f t="shared" si="356"/>
        <v/>
      </c>
      <c r="E348" s="201" t="str">
        <f t="shared" si="334"/>
        <v/>
      </c>
      <c r="F348" s="201" t="str">
        <f t="shared" si="2"/>
        <v/>
      </c>
      <c r="G348" s="201" t="str">
        <f t="shared" si="3"/>
        <v/>
      </c>
      <c r="H348" s="201" t="str">
        <f t="shared" si="4"/>
        <v/>
      </c>
      <c r="I348" s="60" t="str">
        <f t="shared" si="335"/>
        <v/>
      </c>
      <c r="J348" s="206"/>
      <c r="K348" s="173"/>
      <c r="L348" s="178"/>
      <c r="M348" s="173"/>
      <c r="N348" s="178"/>
    </row>
    <row r="349" spans="1:14" ht="12.5">
      <c r="A349" s="204"/>
      <c r="B349" s="205"/>
      <c r="C349" s="201" t="str">
        <f t="shared" ref="C349:D349" si="357">IF(ISBLANK($J349),"",$J349)</f>
        <v/>
      </c>
      <c r="D349" s="201" t="str">
        <f t="shared" si="357"/>
        <v/>
      </c>
      <c r="E349" s="201" t="str">
        <f t="shared" si="334"/>
        <v/>
      </c>
      <c r="F349" s="201" t="str">
        <f t="shared" si="2"/>
        <v/>
      </c>
      <c r="G349" s="201" t="str">
        <f t="shared" si="3"/>
        <v/>
      </c>
      <c r="H349" s="201" t="str">
        <f t="shared" si="4"/>
        <v/>
      </c>
      <c r="I349" s="60" t="str">
        <f t="shared" si="335"/>
        <v/>
      </c>
      <c r="J349" s="206"/>
      <c r="K349" s="173"/>
      <c r="L349" s="178"/>
      <c r="M349" s="173"/>
      <c r="N349" s="178"/>
    </row>
    <row r="350" spans="1:14" ht="12.5">
      <c r="A350" s="204"/>
      <c r="B350" s="205"/>
      <c r="C350" s="201" t="str">
        <f t="shared" ref="C350:D350" si="358">IF(ISBLANK($J350),"",$J350)</f>
        <v/>
      </c>
      <c r="D350" s="201" t="str">
        <f t="shared" si="358"/>
        <v/>
      </c>
      <c r="E350" s="201" t="str">
        <f t="shared" si="334"/>
        <v/>
      </c>
      <c r="F350" s="201" t="str">
        <f t="shared" si="2"/>
        <v/>
      </c>
      <c r="G350" s="201" t="str">
        <f t="shared" si="3"/>
        <v/>
      </c>
      <c r="H350" s="201" t="str">
        <f t="shared" si="4"/>
        <v/>
      </c>
      <c r="I350" s="60" t="str">
        <f t="shared" si="335"/>
        <v/>
      </c>
      <c r="J350" s="206"/>
      <c r="K350" s="173"/>
      <c r="L350" s="178"/>
      <c r="M350" s="173"/>
      <c r="N350" s="178"/>
    </row>
    <row r="351" spans="1:14" ht="12.5">
      <c r="A351" s="204"/>
      <c r="B351" s="205"/>
      <c r="C351" s="201" t="str">
        <f t="shared" ref="C351:D351" si="359">IF(ISBLANK($J351),"",$J351)</f>
        <v/>
      </c>
      <c r="D351" s="201" t="str">
        <f t="shared" si="359"/>
        <v/>
      </c>
      <c r="E351" s="201" t="str">
        <f t="shared" si="334"/>
        <v/>
      </c>
      <c r="F351" s="201" t="str">
        <f t="shared" si="2"/>
        <v/>
      </c>
      <c r="G351" s="201" t="str">
        <f t="shared" si="3"/>
        <v/>
      </c>
      <c r="H351" s="201" t="str">
        <f t="shared" si="4"/>
        <v/>
      </c>
      <c r="I351" s="60" t="str">
        <f t="shared" si="335"/>
        <v/>
      </c>
      <c r="J351" s="206"/>
      <c r="K351" s="173"/>
      <c r="L351" s="178"/>
      <c r="M351" s="173"/>
      <c r="N351" s="178"/>
    </row>
    <row r="352" spans="1:14" ht="12.5">
      <c r="A352" s="204"/>
      <c r="B352" s="205"/>
      <c r="C352" s="201" t="str">
        <f t="shared" ref="C352:D352" si="360">IF(ISBLANK($J352),"",$J352)</f>
        <v/>
      </c>
      <c r="D352" s="201" t="str">
        <f t="shared" si="360"/>
        <v/>
      </c>
      <c r="E352" s="201" t="str">
        <f t="shared" si="334"/>
        <v/>
      </c>
      <c r="F352" s="201" t="str">
        <f t="shared" si="2"/>
        <v/>
      </c>
      <c r="G352" s="201" t="str">
        <f t="shared" si="3"/>
        <v/>
      </c>
      <c r="H352" s="201" t="str">
        <f t="shared" si="4"/>
        <v/>
      </c>
      <c r="I352" s="60" t="str">
        <f t="shared" si="335"/>
        <v/>
      </c>
      <c r="J352" s="206"/>
      <c r="K352" s="173"/>
      <c r="L352" s="178"/>
      <c r="M352" s="173"/>
      <c r="N352" s="178"/>
    </row>
    <row r="353" spans="1:14" ht="12.5">
      <c r="A353" s="204"/>
      <c r="B353" s="205"/>
      <c r="C353" s="201" t="str">
        <f t="shared" ref="C353:D353" si="361">IF(ISBLANK($J353),"",$J353)</f>
        <v/>
      </c>
      <c r="D353" s="201" t="str">
        <f t="shared" si="361"/>
        <v/>
      </c>
      <c r="E353" s="201" t="str">
        <f t="shared" si="334"/>
        <v/>
      </c>
      <c r="F353" s="201" t="str">
        <f t="shared" si="2"/>
        <v/>
      </c>
      <c r="G353" s="201" t="str">
        <f t="shared" si="3"/>
        <v/>
      </c>
      <c r="H353" s="201" t="str">
        <f t="shared" si="4"/>
        <v/>
      </c>
      <c r="I353" s="60" t="str">
        <f t="shared" si="335"/>
        <v/>
      </c>
      <c r="J353" s="206"/>
      <c r="K353" s="173"/>
      <c r="L353" s="178"/>
      <c r="M353" s="173"/>
      <c r="N353" s="178"/>
    </row>
    <row r="354" spans="1:14" ht="12.5">
      <c r="A354" s="204"/>
      <c r="B354" s="205"/>
      <c r="C354" s="201" t="str">
        <f t="shared" ref="C354:D354" si="362">IF(ISBLANK($J354),"",$J354)</f>
        <v/>
      </c>
      <c r="D354" s="201" t="str">
        <f t="shared" si="362"/>
        <v/>
      </c>
      <c r="E354" s="201" t="str">
        <f t="shared" si="334"/>
        <v/>
      </c>
      <c r="F354" s="201" t="str">
        <f t="shared" si="2"/>
        <v/>
      </c>
      <c r="G354" s="201" t="str">
        <f t="shared" si="3"/>
        <v/>
      </c>
      <c r="H354" s="201" t="str">
        <f t="shared" si="4"/>
        <v/>
      </c>
      <c r="I354" s="60" t="str">
        <f t="shared" si="335"/>
        <v/>
      </c>
      <c r="J354" s="206"/>
      <c r="K354" s="173"/>
      <c r="L354" s="178"/>
      <c r="M354" s="173"/>
      <c r="N354" s="178"/>
    </row>
    <row r="355" spans="1:14" ht="12.5">
      <c r="A355" s="204"/>
      <c r="B355" s="205"/>
      <c r="C355" s="201" t="str">
        <f t="shared" ref="C355:D355" si="363">IF(ISBLANK($J355),"",$J355)</f>
        <v/>
      </c>
      <c r="D355" s="201" t="str">
        <f t="shared" si="363"/>
        <v/>
      </c>
      <c r="E355" s="201" t="str">
        <f t="shared" si="334"/>
        <v/>
      </c>
      <c r="F355" s="201" t="str">
        <f t="shared" si="2"/>
        <v/>
      </c>
      <c r="G355" s="201" t="str">
        <f t="shared" si="3"/>
        <v/>
      </c>
      <c r="H355" s="201" t="str">
        <f t="shared" si="4"/>
        <v/>
      </c>
      <c r="I355" s="60" t="str">
        <f t="shared" si="335"/>
        <v/>
      </c>
      <c r="J355" s="206"/>
      <c r="K355" s="173"/>
      <c r="L355" s="178"/>
      <c r="M355" s="173"/>
      <c r="N355" s="178"/>
    </row>
    <row r="356" spans="1:14" ht="12.5">
      <c r="A356" s="204"/>
      <c r="B356" s="205"/>
      <c r="C356" s="201" t="str">
        <f t="shared" ref="C356:D356" si="364">IF(ISBLANK($J356),"",$J356)</f>
        <v/>
      </c>
      <c r="D356" s="201" t="str">
        <f t="shared" si="364"/>
        <v/>
      </c>
      <c r="E356" s="201" t="str">
        <f t="shared" si="334"/>
        <v/>
      </c>
      <c r="F356" s="201" t="str">
        <f t="shared" si="2"/>
        <v/>
      </c>
      <c r="G356" s="201" t="str">
        <f t="shared" si="3"/>
        <v/>
      </c>
      <c r="H356" s="201" t="str">
        <f t="shared" si="4"/>
        <v/>
      </c>
      <c r="I356" s="60" t="str">
        <f t="shared" si="335"/>
        <v/>
      </c>
      <c r="J356" s="206"/>
      <c r="K356" s="173"/>
      <c r="L356" s="178"/>
      <c r="M356" s="173"/>
      <c r="N356" s="178"/>
    </row>
    <row r="357" spans="1:14" ht="12.5">
      <c r="A357" s="204"/>
      <c r="B357" s="205"/>
      <c r="C357" s="201" t="str">
        <f t="shared" ref="C357:D357" si="365">IF(ISBLANK($J357),"",$J357)</f>
        <v/>
      </c>
      <c r="D357" s="201" t="str">
        <f t="shared" si="365"/>
        <v/>
      </c>
      <c r="E357" s="201" t="str">
        <f t="shared" si="334"/>
        <v/>
      </c>
      <c r="F357" s="201" t="str">
        <f t="shared" si="2"/>
        <v/>
      </c>
      <c r="G357" s="201" t="str">
        <f t="shared" si="3"/>
        <v/>
      </c>
      <c r="H357" s="201" t="str">
        <f t="shared" si="4"/>
        <v/>
      </c>
      <c r="I357" s="60" t="str">
        <f t="shared" si="335"/>
        <v/>
      </c>
      <c r="J357" s="206"/>
      <c r="K357" s="173"/>
      <c r="L357" s="178"/>
      <c r="M357" s="173"/>
      <c r="N357" s="178"/>
    </row>
    <row r="358" spans="1:14" ht="12.5">
      <c r="A358" s="204"/>
      <c r="B358" s="205"/>
      <c r="C358" s="201" t="str">
        <f t="shared" ref="C358:D358" si="366">IF(ISBLANK($J358),"",$J358)</f>
        <v/>
      </c>
      <c r="D358" s="201" t="str">
        <f t="shared" si="366"/>
        <v/>
      </c>
      <c r="E358" s="201" t="str">
        <f t="shared" si="334"/>
        <v/>
      </c>
      <c r="F358" s="201" t="str">
        <f t="shared" si="2"/>
        <v/>
      </c>
      <c r="G358" s="201" t="str">
        <f t="shared" si="3"/>
        <v/>
      </c>
      <c r="H358" s="201" t="str">
        <f t="shared" si="4"/>
        <v/>
      </c>
      <c r="I358" s="60" t="str">
        <f t="shared" si="335"/>
        <v/>
      </c>
      <c r="J358" s="206"/>
      <c r="K358" s="173"/>
      <c r="L358" s="178"/>
      <c r="M358" s="173"/>
      <c r="N358" s="178"/>
    </row>
    <row r="359" spans="1:14" ht="12.5">
      <c r="A359" s="204"/>
      <c r="B359" s="205"/>
      <c r="C359" s="201" t="str">
        <f t="shared" ref="C359:D359" si="367">IF(ISBLANK($J359),"",$J359)</f>
        <v/>
      </c>
      <c r="D359" s="201" t="str">
        <f t="shared" si="367"/>
        <v/>
      </c>
      <c r="E359" s="201" t="str">
        <f t="shared" si="334"/>
        <v/>
      </c>
      <c r="F359" s="201" t="str">
        <f t="shared" si="2"/>
        <v/>
      </c>
      <c r="G359" s="201" t="str">
        <f t="shared" si="3"/>
        <v/>
      </c>
      <c r="H359" s="201" t="str">
        <f t="shared" si="4"/>
        <v/>
      </c>
      <c r="I359" s="60" t="str">
        <f t="shared" si="335"/>
        <v/>
      </c>
      <c r="J359" s="206"/>
      <c r="K359" s="173"/>
      <c r="L359" s="178"/>
      <c r="M359" s="173"/>
      <c r="N359" s="178"/>
    </row>
    <row r="360" spans="1:14" ht="12.5">
      <c r="A360" s="204"/>
      <c r="B360" s="205"/>
      <c r="C360" s="201" t="str">
        <f t="shared" ref="C360:D360" si="368">IF(ISBLANK($J360),"",$J360)</f>
        <v/>
      </c>
      <c r="D360" s="201" t="str">
        <f t="shared" si="368"/>
        <v/>
      </c>
      <c r="E360" s="201" t="str">
        <f t="shared" si="334"/>
        <v/>
      </c>
      <c r="F360" s="201" t="str">
        <f t="shared" si="2"/>
        <v/>
      </c>
      <c r="G360" s="201" t="str">
        <f t="shared" si="3"/>
        <v/>
      </c>
      <c r="H360" s="201" t="str">
        <f t="shared" si="4"/>
        <v/>
      </c>
      <c r="I360" s="60" t="str">
        <f t="shared" si="335"/>
        <v/>
      </c>
      <c r="J360" s="206"/>
      <c r="K360" s="173"/>
      <c r="L360" s="178"/>
      <c r="M360" s="173"/>
      <c r="N360" s="178"/>
    </row>
    <row r="361" spans="1:14" ht="12.5">
      <c r="A361" s="204"/>
      <c r="B361" s="205"/>
      <c r="C361" s="201" t="str">
        <f t="shared" ref="C361:D361" si="369">IF(ISBLANK($J361),"",$J361)</f>
        <v/>
      </c>
      <c r="D361" s="201" t="str">
        <f t="shared" si="369"/>
        <v/>
      </c>
      <c r="E361" s="201" t="str">
        <f t="shared" si="334"/>
        <v/>
      </c>
      <c r="F361" s="201" t="str">
        <f t="shared" si="2"/>
        <v/>
      </c>
      <c r="G361" s="201" t="str">
        <f t="shared" si="3"/>
        <v/>
      </c>
      <c r="H361" s="201" t="str">
        <f t="shared" si="4"/>
        <v/>
      </c>
      <c r="I361" s="60" t="str">
        <f t="shared" si="335"/>
        <v/>
      </c>
      <c r="J361" s="206"/>
      <c r="K361" s="173"/>
      <c r="L361" s="178"/>
      <c r="M361" s="173"/>
      <c r="N361" s="178"/>
    </row>
    <row r="362" spans="1:14" ht="12.5">
      <c r="A362" s="204"/>
      <c r="B362" s="205"/>
      <c r="C362" s="201" t="str">
        <f t="shared" ref="C362:D362" si="370">IF(ISBLANK($J362),"",$J362)</f>
        <v/>
      </c>
      <c r="D362" s="201" t="str">
        <f t="shared" si="370"/>
        <v/>
      </c>
      <c r="E362" s="201" t="str">
        <f t="shared" si="334"/>
        <v/>
      </c>
      <c r="F362" s="201" t="str">
        <f t="shared" si="2"/>
        <v/>
      </c>
      <c r="G362" s="201" t="str">
        <f t="shared" si="3"/>
        <v/>
      </c>
      <c r="H362" s="201" t="str">
        <f t="shared" si="4"/>
        <v/>
      </c>
      <c r="I362" s="60" t="str">
        <f t="shared" si="335"/>
        <v/>
      </c>
      <c r="J362" s="206"/>
      <c r="K362" s="173"/>
      <c r="L362" s="178"/>
      <c r="M362" s="173"/>
      <c r="N362" s="178"/>
    </row>
    <row r="363" spans="1:14" ht="12.5">
      <c r="A363" s="204"/>
      <c r="B363" s="205"/>
      <c r="C363" s="201" t="str">
        <f t="shared" ref="C363:D363" si="371">IF(ISBLANK($J363),"",$J363)</f>
        <v/>
      </c>
      <c r="D363" s="201" t="str">
        <f t="shared" si="371"/>
        <v/>
      </c>
      <c r="E363" s="201" t="str">
        <f t="shared" si="334"/>
        <v/>
      </c>
      <c r="F363" s="201" t="str">
        <f t="shared" si="2"/>
        <v/>
      </c>
      <c r="G363" s="201" t="str">
        <f t="shared" si="3"/>
        <v/>
      </c>
      <c r="H363" s="201" t="str">
        <f t="shared" si="4"/>
        <v/>
      </c>
      <c r="I363" s="60" t="str">
        <f t="shared" si="335"/>
        <v/>
      </c>
      <c r="J363" s="206"/>
      <c r="K363" s="173"/>
      <c r="L363" s="178"/>
      <c r="M363" s="173"/>
      <c r="N363" s="178"/>
    </row>
    <row r="364" spans="1:14" ht="12.5">
      <c r="A364" s="204"/>
      <c r="B364" s="205"/>
      <c r="C364" s="201" t="str">
        <f t="shared" ref="C364:D364" si="372">IF(ISBLANK($J364),"",$J364)</f>
        <v/>
      </c>
      <c r="D364" s="201" t="str">
        <f t="shared" si="372"/>
        <v/>
      </c>
      <c r="E364" s="201" t="str">
        <f t="shared" si="334"/>
        <v/>
      </c>
      <c r="F364" s="201" t="str">
        <f t="shared" si="2"/>
        <v/>
      </c>
      <c r="G364" s="201" t="str">
        <f t="shared" si="3"/>
        <v/>
      </c>
      <c r="H364" s="201" t="str">
        <f t="shared" si="4"/>
        <v/>
      </c>
      <c r="I364" s="60" t="str">
        <f t="shared" si="335"/>
        <v/>
      </c>
      <c r="J364" s="206"/>
      <c r="K364" s="173"/>
      <c r="L364" s="178"/>
      <c r="M364" s="173"/>
      <c r="N364" s="178"/>
    </row>
    <row r="365" spans="1:14" ht="12.5">
      <c r="A365" s="204"/>
      <c r="B365" s="205"/>
      <c r="C365" s="201" t="str">
        <f t="shared" ref="C365:D365" si="373">IF(ISBLANK($J365),"",$J365)</f>
        <v/>
      </c>
      <c r="D365" s="201" t="str">
        <f t="shared" si="373"/>
        <v/>
      </c>
      <c r="E365" s="201" t="str">
        <f t="shared" si="334"/>
        <v/>
      </c>
      <c r="F365" s="201" t="str">
        <f t="shared" si="2"/>
        <v/>
      </c>
      <c r="G365" s="201" t="str">
        <f t="shared" si="3"/>
        <v/>
      </c>
      <c r="H365" s="201" t="str">
        <f t="shared" si="4"/>
        <v/>
      </c>
      <c r="I365" s="60" t="str">
        <f t="shared" si="335"/>
        <v/>
      </c>
      <c r="J365" s="206"/>
      <c r="K365" s="173"/>
      <c r="L365" s="178"/>
      <c r="M365" s="173"/>
      <c r="N365" s="178"/>
    </row>
    <row r="366" spans="1:14" ht="12.5">
      <c r="A366" s="204"/>
      <c r="B366" s="205"/>
      <c r="C366" s="201" t="str">
        <f t="shared" ref="C366:D366" si="374">IF(ISBLANK($J366),"",$J366)</f>
        <v/>
      </c>
      <c r="D366" s="201" t="str">
        <f t="shared" si="374"/>
        <v/>
      </c>
      <c r="E366" s="201" t="str">
        <f t="shared" si="334"/>
        <v/>
      </c>
      <c r="F366" s="201" t="str">
        <f t="shared" si="2"/>
        <v/>
      </c>
      <c r="G366" s="201" t="str">
        <f t="shared" si="3"/>
        <v/>
      </c>
      <c r="H366" s="201" t="str">
        <f t="shared" si="4"/>
        <v/>
      </c>
      <c r="I366" s="60" t="str">
        <f t="shared" si="335"/>
        <v/>
      </c>
      <c r="J366" s="206"/>
      <c r="K366" s="173"/>
      <c r="L366" s="178"/>
      <c r="M366" s="173"/>
      <c r="N366" s="178"/>
    </row>
    <row r="367" spans="1:14" ht="12.5">
      <c r="A367" s="204"/>
      <c r="B367" s="205"/>
      <c r="C367" s="201" t="str">
        <f t="shared" ref="C367:D367" si="375">IF(ISBLANK($J367),"",$J367)</f>
        <v/>
      </c>
      <c r="D367" s="201" t="str">
        <f t="shared" si="375"/>
        <v/>
      </c>
      <c r="E367" s="201" t="str">
        <f t="shared" si="334"/>
        <v/>
      </c>
      <c r="F367" s="201" t="str">
        <f t="shared" si="2"/>
        <v/>
      </c>
      <c r="G367" s="201" t="str">
        <f t="shared" si="3"/>
        <v/>
      </c>
      <c r="H367" s="201" t="str">
        <f t="shared" si="4"/>
        <v/>
      </c>
      <c r="I367" s="60" t="str">
        <f t="shared" si="335"/>
        <v/>
      </c>
      <c r="J367" s="206"/>
      <c r="K367" s="173"/>
      <c r="L367" s="178"/>
      <c r="M367" s="173"/>
      <c r="N367" s="178"/>
    </row>
    <row r="368" spans="1:14" ht="12.5">
      <c r="A368" s="204"/>
      <c r="B368" s="205"/>
      <c r="C368" s="201" t="str">
        <f t="shared" ref="C368:D368" si="376">IF(ISBLANK($J368),"",$J368)</f>
        <v/>
      </c>
      <c r="D368" s="201" t="str">
        <f t="shared" si="376"/>
        <v/>
      </c>
      <c r="E368" s="201" t="str">
        <f t="shared" si="334"/>
        <v/>
      </c>
      <c r="F368" s="201" t="str">
        <f t="shared" si="2"/>
        <v/>
      </c>
      <c r="G368" s="201" t="str">
        <f t="shared" si="3"/>
        <v/>
      </c>
      <c r="H368" s="201" t="str">
        <f t="shared" si="4"/>
        <v/>
      </c>
      <c r="I368" s="60" t="str">
        <f t="shared" si="335"/>
        <v/>
      </c>
      <c r="J368" s="206"/>
      <c r="K368" s="173"/>
      <c r="L368" s="178"/>
      <c r="M368" s="173"/>
      <c r="N368" s="178"/>
    </row>
    <row r="369" spans="1:14" ht="12.5">
      <c r="A369" s="204"/>
      <c r="B369" s="205"/>
      <c r="C369" s="201" t="str">
        <f t="shared" ref="C369:D369" si="377">IF(ISBLANK($J369),"",$J369)</f>
        <v/>
      </c>
      <c r="D369" s="201" t="str">
        <f t="shared" si="377"/>
        <v/>
      </c>
      <c r="E369" s="201" t="str">
        <f t="shared" si="334"/>
        <v/>
      </c>
      <c r="F369" s="201" t="str">
        <f t="shared" si="2"/>
        <v/>
      </c>
      <c r="G369" s="201" t="str">
        <f t="shared" si="3"/>
        <v/>
      </c>
      <c r="H369" s="201" t="str">
        <f t="shared" si="4"/>
        <v/>
      </c>
      <c r="I369" s="60" t="str">
        <f t="shared" si="335"/>
        <v/>
      </c>
      <c r="J369" s="206"/>
      <c r="K369" s="173"/>
      <c r="L369" s="178"/>
      <c r="M369" s="173"/>
      <c r="N369" s="178"/>
    </row>
    <row r="370" spans="1:14" ht="12.5">
      <c r="A370" s="204"/>
      <c r="B370" s="205"/>
      <c r="C370" s="201" t="str">
        <f t="shared" ref="C370:D370" si="378">IF(ISBLANK($J370),"",$J370)</f>
        <v/>
      </c>
      <c r="D370" s="201" t="str">
        <f t="shared" si="378"/>
        <v/>
      </c>
      <c r="E370" s="201" t="str">
        <f t="shared" si="334"/>
        <v/>
      </c>
      <c r="F370" s="201" t="str">
        <f t="shared" si="2"/>
        <v/>
      </c>
      <c r="G370" s="201" t="str">
        <f t="shared" si="3"/>
        <v/>
      </c>
      <c r="H370" s="201" t="str">
        <f t="shared" si="4"/>
        <v/>
      </c>
      <c r="I370" s="60" t="str">
        <f t="shared" si="335"/>
        <v/>
      </c>
      <c r="J370" s="206"/>
      <c r="K370" s="173"/>
      <c r="L370" s="178"/>
      <c r="M370" s="173"/>
      <c r="N370" s="178"/>
    </row>
    <row r="371" spans="1:14" ht="12.5">
      <c r="A371" s="204"/>
      <c r="B371" s="205"/>
      <c r="C371" s="201" t="str">
        <f t="shared" ref="C371:D371" si="379">IF(ISBLANK($J371),"",$J371)</f>
        <v/>
      </c>
      <c r="D371" s="201" t="str">
        <f t="shared" si="379"/>
        <v/>
      </c>
      <c r="E371" s="201" t="str">
        <f t="shared" si="334"/>
        <v/>
      </c>
      <c r="F371" s="201" t="str">
        <f t="shared" si="2"/>
        <v/>
      </c>
      <c r="G371" s="201" t="str">
        <f t="shared" si="3"/>
        <v/>
      </c>
      <c r="H371" s="201" t="str">
        <f t="shared" si="4"/>
        <v/>
      </c>
      <c r="I371" s="60" t="str">
        <f t="shared" si="335"/>
        <v/>
      </c>
      <c r="J371" s="206"/>
      <c r="K371" s="173"/>
      <c r="L371" s="178"/>
      <c r="M371" s="173"/>
      <c r="N371" s="178"/>
    </row>
    <row r="372" spans="1:14" ht="12.5">
      <c r="A372" s="204"/>
      <c r="B372" s="205"/>
      <c r="C372" s="201" t="str">
        <f t="shared" ref="C372:D372" si="380">IF(ISBLANK($J372),"",$J372)</f>
        <v/>
      </c>
      <c r="D372" s="201" t="str">
        <f t="shared" si="380"/>
        <v/>
      </c>
      <c r="E372" s="201" t="str">
        <f t="shared" si="334"/>
        <v/>
      </c>
      <c r="F372" s="201" t="str">
        <f t="shared" si="2"/>
        <v/>
      </c>
      <c r="G372" s="201" t="str">
        <f t="shared" si="3"/>
        <v/>
      </c>
      <c r="H372" s="201" t="str">
        <f t="shared" si="4"/>
        <v/>
      </c>
      <c r="I372" s="60" t="str">
        <f t="shared" si="335"/>
        <v/>
      </c>
      <c r="J372" s="206"/>
      <c r="K372" s="173"/>
      <c r="L372" s="178"/>
      <c r="M372" s="173"/>
      <c r="N372" s="178"/>
    </row>
    <row r="373" spans="1:14" ht="12.5">
      <c r="A373" s="204"/>
      <c r="B373" s="205"/>
      <c r="C373" s="201" t="str">
        <f t="shared" ref="C373:D373" si="381">IF(ISBLANK($J373),"",$J373)</f>
        <v/>
      </c>
      <c r="D373" s="201" t="str">
        <f t="shared" si="381"/>
        <v/>
      </c>
      <c r="E373" s="201" t="str">
        <f t="shared" si="334"/>
        <v/>
      </c>
      <c r="F373" s="201" t="str">
        <f t="shared" si="2"/>
        <v/>
      </c>
      <c r="G373" s="201" t="str">
        <f t="shared" si="3"/>
        <v/>
      </c>
      <c r="H373" s="201" t="str">
        <f t="shared" si="4"/>
        <v/>
      </c>
      <c r="I373" s="60" t="str">
        <f t="shared" si="335"/>
        <v/>
      </c>
      <c r="J373" s="206"/>
      <c r="K373" s="173"/>
      <c r="L373" s="178"/>
      <c r="M373" s="173"/>
      <c r="N373" s="178"/>
    </row>
    <row r="374" spans="1:14" ht="12.5">
      <c r="A374" s="204"/>
      <c r="B374" s="205"/>
      <c r="C374" s="201" t="str">
        <f t="shared" ref="C374:D374" si="382">IF(ISBLANK($J374),"",$J374)</f>
        <v/>
      </c>
      <c r="D374" s="201" t="str">
        <f t="shared" si="382"/>
        <v/>
      </c>
      <c r="E374" s="201" t="str">
        <f t="shared" si="334"/>
        <v/>
      </c>
      <c r="F374" s="201" t="str">
        <f t="shared" si="2"/>
        <v/>
      </c>
      <c r="G374" s="201" t="str">
        <f t="shared" si="3"/>
        <v/>
      </c>
      <c r="H374" s="201" t="str">
        <f t="shared" si="4"/>
        <v/>
      </c>
      <c r="I374" s="60" t="str">
        <f t="shared" si="335"/>
        <v/>
      </c>
      <c r="J374" s="206"/>
      <c r="K374" s="173"/>
      <c r="L374" s="178"/>
      <c r="M374" s="173"/>
      <c r="N374" s="178"/>
    </row>
    <row r="375" spans="1:14" ht="12.5">
      <c r="A375" s="204"/>
      <c r="B375" s="205"/>
      <c r="C375" s="201" t="str">
        <f t="shared" ref="C375:D375" si="383">IF(ISBLANK($J375),"",$J375)</f>
        <v/>
      </c>
      <c r="D375" s="201" t="str">
        <f t="shared" si="383"/>
        <v/>
      </c>
      <c r="E375" s="201" t="str">
        <f t="shared" si="334"/>
        <v/>
      </c>
      <c r="F375" s="201" t="str">
        <f t="shared" si="2"/>
        <v/>
      </c>
      <c r="G375" s="201" t="str">
        <f t="shared" si="3"/>
        <v/>
      </c>
      <c r="H375" s="201" t="str">
        <f t="shared" si="4"/>
        <v/>
      </c>
      <c r="I375" s="60" t="str">
        <f t="shared" si="335"/>
        <v/>
      </c>
      <c r="J375" s="206"/>
      <c r="K375" s="173"/>
      <c r="L375" s="178"/>
      <c r="M375" s="173"/>
      <c r="N375" s="178"/>
    </row>
    <row r="376" spans="1:14" ht="12.5">
      <c r="A376" s="204"/>
      <c r="B376" s="205"/>
      <c r="C376" s="201" t="str">
        <f t="shared" ref="C376:D376" si="384">IF(ISBLANK($J376),"",$J376)</f>
        <v/>
      </c>
      <c r="D376" s="201" t="str">
        <f t="shared" si="384"/>
        <v/>
      </c>
      <c r="E376" s="201" t="str">
        <f t="shared" si="334"/>
        <v/>
      </c>
      <c r="F376" s="201" t="str">
        <f t="shared" si="2"/>
        <v/>
      </c>
      <c r="G376" s="201" t="str">
        <f t="shared" si="3"/>
        <v/>
      </c>
      <c r="H376" s="201" t="str">
        <f t="shared" si="4"/>
        <v/>
      </c>
      <c r="I376" s="60" t="str">
        <f t="shared" si="335"/>
        <v/>
      </c>
      <c r="J376" s="206"/>
      <c r="K376" s="173"/>
      <c r="L376" s="178"/>
      <c r="M376" s="173"/>
      <c r="N376" s="178"/>
    </row>
    <row r="377" spans="1:14" ht="12.5">
      <c r="A377" s="204"/>
      <c r="B377" s="205"/>
      <c r="C377" s="201" t="str">
        <f t="shared" ref="C377:D377" si="385">IF(ISBLANK($J377),"",$J377)</f>
        <v/>
      </c>
      <c r="D377" s="201" t="str">
        <f t="shared" si="385"/>
        <v/>
      </c>
      <c r="E377" s="201" t="str">
        <f t="shared" si="334"/>
        <v/>
      </c>
      <c r="F377" s="201" t="str">
        <f t="shared" si="2"/>
        <v/>
      </c>
      <c r="G377" s="201" t="str">
        <f t="shared" si="3"/>
        <v/>
      </c>
      <c r="H377" s="201" t="str">
        <f t="shared" si="4"/>
        <v/>
      </c>
      <c r="I377" s="60" t="str">
        <f t="shared" si="335"/>
        <v/>
      </c>
      <c r="J377" s="206"/>
      <c r="K377" s="173"/>
      <c r="L377" s="178"/>
      <c r="M377" s="173"/>
      <c r="N377" s="178"/>
    </row>
    <row r="378" spans="1:14" ht="12.5">
      <c r="A378" s="204"/>
      <c r="B378" s="205"/>
      <c r="C378" s="201" t="str">
        <f t="shared" ref="C378:D378" si="386">IF(ISBLANK($J378),"",$J378)</f>
        <v/>
      </c>
      <c r="D378" s="201" t="str">
        <f t="shared" si="386"/>
        <v/>
      </c>
      <c r="E378" s="201" t="str">
        <f t="shared" si="334"/>
        <v/>
      </c>
      <c r="F378" s="201" t="str">
        <f t="shared" si="2"/>
        <v/>
      </c>
      <c r="G378" s="201" t="str">
        <f t="shared" si="3"/>
        <v/>
      </c>
      <c r="H378" s="201" t="str">
        <f t="shared" si="4"/>
        <v/>
      </c>
      <c r="I378" s="60" t="str">
        <f t="shared" si="335"/>
        <v/>
      </c>
      <c r="J378" s="206"/>
      <c r="K378" s="173"/>
      <c r="L378" s="178"/>
      <c r="M378" s="173"/>
      <c r="N378" s="178"/>
    </row>
    <row r="379" spans="1:14" ht="12.5">
      <c r="A379" s="204"/>
      <c r="B379" s="205"/>
      <c r="C379" s="201" t="str">
        <f t="shared" ref="C379:D379" si="387">IF(ISBLANK($J379),"",$J379)</f>
        <v/>
      </c>
      <c r="D379" s="201" t="str">
        <f t="shared" si="387"/>
        <v/>
      </c>
      <c r="E379" s="201" t="str">
        <f t="shared" si="334"/>
        <v/>
      </c>
      <c r="F379" s="201" t="str">
        <f t="shared" si="2"/>
        <v/>
      </c>
      <c r="G379" s="201" t="str">
        <f t="shared" si="3"/>
        <v/>
      </c>
      <c r="H379" s="201" t="str">
        <f t="shared" si="4"/>
        <v/>
      </c>
      <c r="I379" s="60" t="str">
        <f t="shared" si="335"/>
        <v/>
      </c>
      <c r="J379" s="206"/>
      <c r="K379" s="173"/>
      <c r="L379" s="178"/>
      <c r="M379" s="173"/>
      <c r="N379" s="178"/>
    </row>
    <row r="380" spans="1:14" ht="12.5">
      <c r="A380" s="204"/>
      <c r="B380" s="205"/>
      <c r="C380" s="201" t="str">
        <f t="shared" ref="C380:D380" si="388">IF(ISBLANK($J380),"",$J380)</f>
        <v/>
      </c>
      <c r="D380" s="201" t="str">
        <f t="shared" si="388"/>
        <v/>
      </c>
      <c r="E380" s="201" t="str">
        <f t="shared" si="334"/>
        <v/>
      </c>
      <c r="F380" s="201" t="str">
        <f t="shared" si="2"/>
        <v/>
      </c>
      <c r="G380" s="201" t="str">
        <f t="shared" si="3"/>
        <v/>
      </c>
      <c r="H380" s="201" t="str">
        <f t="shared" si="4"/>
        <v/>
      </c>
      <c r="I380" s="60" t="str">
        <f t="shared" si="335"/>
        <v/>
      </c>
      <c r="J380" s="206"/>
      <c r="K380" s="173"/>
      <c r="L380" s="178"/>
      <c r="M380" s="173"/>
      <c r="N380" s="178"/>
    </row>
    <row r="381" spans="1:14" ht="12.5">
      <c r="A381" s="204"/>
      <c r="B381" s="205"/>
      <c r="C381" s="201" t="str">
        <f t="shared" ref="C381:D381" si="389">IF(ISBLANK($J381),"",$J381)</f>
        <v/>
      </c>
      <c r="D381" s="201" t="str">
        <f t="shared" si="389"/>
        <v/>
      </c>
      <c r="E381" s="201" t="str">
        <f t="shared" si="334"/>
        <v/>
      </c>
      <c r="F381" s="201" t="str">
        <f t="shared" si="2"/>
        <v/>
      </c>
      <c r="G381" s="201" t="str">
        <f t="shared" si="3"/>
        <v/>
      </c>
      <c r="H381" s="201" t="str">
        <f t="shared" si="4"/>
        <v/>
      </c>
      <c r="I381" s="60" t="str">
        <f t="shared" si="335"/>
        <v/>
      </c>
      <c r="J381" s="206"/>
      <c r="K381" s="173"/>
      <c r="L381" s="178"/>
      <c r="M381" s="173"/>
      <c r="N381" s="178"/>
    </row>
    <row r="382" spans="1:14" ht="12.5">
      <c r="A382" s="204"/>
      <c r="B382" s="205"/>
      <c r="C382" s="201" t="str">
        <f t="shared" ref="C382:D382" si="390">IF(ISBLANK($J382),"",$J382)</f>
        <v/>
      </c>
      <c r="D382" s="201" t="str">
        <f t="shared" si="390"/>
        <v/>
      </c>
      <c r="E382" s="201" t="str">
        <f t="shared" si="334"/>
        <v/>
      </c>
      <c r="F382" s="201" t="str">
        <f t="shared" si="2"/>
        <v/>
      </c>
      <c r="G382" s="201" t="str">
        <f t="shared" si="3"/>
        <v/>
      </c>
      <c r="H382" s="201" t="str">
        <f t="shared" si="4"/>
        <v/>
      </c>
      <c r="I382" s="60" t="str">
        <f t="shared" si="335"/>
        <v/>
      </c>
      <c r="J382" s="206"/>
      <c r="K382" s="173"/>
      <c r="L382" s="178"/>
      <c r="M382" s="173"/>
      <c r="N382" s="178"/>
    </row>
    <row r="383" spans="1:14" ht="12.5">
      <c r="A383" s="204"/>
      <c r="B383" s="205"/>
      <c r="C383" s="201" t="str">
        <f t="shared" ref="C383:D383" si="391">IF(ISBLANK($J383),"",$J383)</f>
        <v/>
      </c>
      <c r="D383" s="201" t="str">
        <f t="shared" si="391"/>
        <v/>
      </c>
      <c r="E383" s="201" t="str">
        <f t="shared" si="334"/>
        <v/>
      </c>
      <c r="F383" s="201" t="str">
        <f t="shared" si="2"/>
        <v/>
      </c>
      <c r="G383" s="201" t="str">
        <f t="shared" si="3"/>
        <v/>
      </c>
      <c r="H383" s="201" t="str">
        <f t="shared" si="4"/>
        <v/>
      </c>
      <c r="I383" s="60" t="str">
        <f t="shared" si="335"/>
        <v/>
      </c>
      <c r="J383" s="206"/>
      <c r="K383" s="173"/>
      <c r="L383" s="178"/>
      <c r="M383" s="173"/>
      <c r="N383" s="178"/>
    </row>
    <row r="384" spans="1:14" ht="12.5">
      <c r="A384" s="204"/>
      <c r="B384" s="205"/>
      <c r="C384" s="201" t="str">
        <f t="shared" ref="C384:D384" si="392">IF(ISBLANK($J384),"",$J384)</f>
        <v/>
      </c>
      <c r="D384" s="201" t="str">
        <f t="shared" si="392"/>
        <v/>
      </c>
      <c r="E384" s="201" t="str">
        <f t="shared" si="334"/>
        <v/>
      </c>
      <c r="F384" s="201" t="str">
        <f t="shared" si="2"/>
        <v/>
      </c>
      <c r="G384" s="201" t="str">
        <f t="shared" si="3"/>
        <v/>
      </c>
      <c r="H384" s="201" t="str">
        <f t="shared" si="4"/>
        <v/>
      </c>
      <c r="I384" s="60" t="str">
        <f t="shared" si="335"/>
        <v/>
      </c>
      <c r="J384" s="206"/>
      <c r="K384" s="173"/>
      <c r="L384" s="178"/>
      <c r="M384" s="173"/>
      <c r="N384" s="178"/>
    </row>
    <row r="385" spans="1:14" ht="12.5">
      <c r="A385" s="204"/>
      <c r="B385" s="205"/>
      <c r="C385" s="201" t="str">
        <f t="shared" ref="C385:D385" si="393">IF(ISBLANK($J385),"",$J385)</f>
        <v/>
      </c>
      <c r="D385" s="201" t="str">
        <f t="shared" si="393"/>
        <v/>
      </c>
      <c r="E385" s="201" t="str">
        <f t="shared" si="334"/>
        <v/>
      </c>
      <c r="F385" s="201" t="str">
        <f t="shared" si="2"/>
        <v/>
      </c>
      <c r="G385" s="201" t="str">
        <f t="shared" si="3"/>
        <v/>
      </c>
      <c r="H385" s="201" t="str">
        <f t="shared" si="4"/>
        <v/>
      </c>
      <c r="I385" s="60" t="str">
        <f t="shared" si="335"/>
        <v/>
      </c>
      <c r="J385" s="206"/>
      <c r="K385" s="173"/>
      <c r="L385" s="178"/>
      <c r="M385" s="173"/>
      <c r="N385" s="178"/>
    </row>
    <row r="386" spans="1:14" ht="12.5">
      <c r="A386" s="204"/>
      <c r="B386" s="205"/>
      <c r="C386" s="201" t="str">
        <f t="shared" ref="C386:D386" si="394">IF(ISBLANK($J386),"",$J386)</f>
        <v/>
      </c>
      <c r="D386" s="201" t="str">
        <f t="shared" si="394"/>
        <v/>
      </c>
      <c r="E386" s="201" t="str">
        <f t="shared" si="334"/>
        <v/>
      </c>
      <c r="F386" s="201" t="str">
        <f t="shared" si="2"/>
        <v/>
      </c>
      <c r="G386" s="201" t="str">
        <f t="shared" si="3"/>
        <v/>
      </c>
      <c r="H386" s="201" t="str">
        <f t="shared" si="4"/>
        <v/>
      </c>
      <c r="I386" s="60" t="str">
        <f t="shared" si="335"/>
        <v/>
      </c>
      <c r="J386" s="206"/>
      <c r="K386" s="173"/>
      <c r="L386" s="178"/>
      <c r="M386" s="173"/>
      <c r="N386" s="178"/>
    </row>
    <row r="387" spans="1:14" ht="12.5">
      <c r="A387" s="204"/>
      <c r="B387" s="205"/>
      <c r="C387" s="201" t="str">
        <f t="shared" ref="C387:D387" si="395">IF(ISBLANK($J387),"",$J387)</f>
        <v/>
      </c>
      <c r="D387" s="201" t="str">
        <f t="shared" si="395"/>
        <v/>
      </c>
      <c r="E387" s="201" t="str">
        <f t="shared" si="334"/>
        <v/>
      </c>
      <c r="F387" s="201" t="str">
        <f t="shared" si="2"/>
        <v/>
      </c>
      <c r="G387" s="201" t="str">
        <f t="shared" si="3"/>
        <v/>
      </c>
      <c r="H387" s="201" t="str">
        <f t="shared" si="4"/>
        <v/>
      </c>
      <c r="I387" s="60" t="str">
        <f t="shared" si="335"/>
        <v/>
      </c>
      <c r="J387" s="206"/>
      <c r="K387" s="173"/>
      <c r="L387" s="178"/>
      <c r="M387" s="173"/>
      <c r="N387" s="178"/>
    </row>
    <row r="388" spans="1:14" ht="12.5">
      <c r="A388" s="204"/>
      <c r="B388" s="205"/>
      <c r="C388" s="201" t="str">
        <f t="shared" ref="C388:D388" si="396">IF(ISBLANK($J388),"",$J388)</f>
        <v/>
      </c>
      <c r="D388" s="201" t="str">
        <f t="shared" si="396"/>
        <v/>
      </c>
      <c r="E388" s="201" t="str">
        <f t="shared" si="334"/>
        <v/>
      </c>
      <c r="F388" s="201" t="str">
        <f t="shared" si="2"/>
        <v/>
      </c>
      <c r="G388" s="201" t="str">
        <f t="shared" si="3"/>
        <v/>
      </c>
      <c r="H388" s="201" t="str">
        <f t="shared" si="4"/>
        <v/>
      </c>
      <c r="I388" s="60" t="str">
        <f t="shared" si="335"/>
        <v/>
      </c>
      <c r="J388" s="206"/>
      <c r="K388" s="173"/>
      <c r="L388" s="178"/>
      <c r="M388" s="173"/>
      <c r="N388" s="178"/>
    </row>
    <row r="389" spans="1:14" ht="12.5">
      <c r="A389" s="204"/>
      <c r="B389" s="205"/>
      <c r="C389" s="201" t="str">
        <f t="shared" ref="C389:D389" si="397">IF(ISBLANK($J389),"",$J389)</f>
        <v/>
      </c>
      <c r="D389" s="201" t="str">
        <f t="shared" si="397"/>
        <v/>
      </c>
      <c r="E389" s="201" t="str">
        <f t="shared" si="334"/>
        <v/>
      </c>
      <c r="F389" s="201" t="str">
        <f t="shared" si="2"/>
        <v/>
      </c>
      <c r="G389" s="201" t="str">
        <f t="shared" si="3"/>
        <v/>
      </c>
      <c r="H389" s="201" t="str">
        <f t="shared" si="4"/>
        <v/>
      </c>
      <c r="I389" s="60" t="str">
        <f t="shared" si="335"/>
        <v/>
      </c>
      <c r="J389" s="206"/>
      <c r="K389" s="173"/>
      <c r="L389" s="178"/>
      <c r="M389" s="173"/>
      <c r="N389" s="178"/>
    </row>
    <row r="390" spans="1:14" ht="12.5">
      <c r="A390" s="204"/>
      <c r="B390" s="205"/>
      <c r="C390" s="201" t="str">
        <f t="shared" ref="C390:D390" si="398">IF(ISBLANK($J390),"",$J390)</f>
        <v/>
      </c>
      <c r="D390" s="201" t="str">
        <f t="shared" si="398"/>
        <v/>
      </c>
      <c r="E390" s="201" t="str">
        <f t="shared" si="334"/>
        <v/>
      </c>
      <c r="F390" s="201" t="str">
        <f t="shared" si="2"/>
        <v/>
      </c>
      <c r="G390" s="201" t="str">
        <f t="shared" si="3"/>
        <v/>
      </c>
      <c r="H390" s="201" t="str">
        <f t="shared" si="4"/>
        <v/>
      </c>
      <c r="I390" s="60" t="str">
        <f t="shared" si="335"/>
        <v/>
      </c>
      <c r="J390" s="206"/>
      <c r="K390" s="173"/>
      <c r="L390" s="178"/>
      <c r="M390" s="173"/>
      <c r="N390" s="178"/>
    </row>
    <row r="391" spans="1:14" ht="12.5">
      <c r="A391" s="204"/>
      <c r="B391" s="205"/>
      <c r="C391" s="201" t="str">
        <f t="shared" ref="C391:D391" si="399">IF(ISBLANK($J391),"",$J391)</f>
        <v/>
      </c>
      <c r="D391" s="201" t="str">
        <f t="shared" si="399"/>
        <v/>
      </c>
      <c r="E391" s="201" t="str">
        <f t="shared" ref="E391:E454" si="400">IF(NOT(ISBLANK($N391)),CONCATENATE(supplierOrganizationIdentifierScheme,"-",$N391),IF(NOT(ISBLANK($L391)),CONCATENATE("tenderer-",ROW()-7),""))</f>
        <v/>
      </c>
      <c r="F391" s="201" t="str">
        <f t="shared" si="2"/>
        <v/>
      </c>
      <c r="G391" s="201" t="str">
        <f t="shared" si="3"/>
        <v/>
      </c>
      <c r="H391" s="201" t="str">
        <f t="shared" si="4"/>
        <v/>
      </c>
      <c r="I391" s="60" t="str">
        <f t="shared" ref="I391:I454" si="401">IF(NOT(ISBLANK($N391)),supplierOrganizationIdentifierScheme,"")</f>
        <v/>
      </c>
      <c r="J391" s="206"/>
      <c r="K391" s="173"/>
      <c r="L391" s="178"/>
      <c r="M391" s="173"/>
      <c r="N391" s="178"/>
    </row>
    <row r="392" spans="1:14" ht="12.5">
      <c r="A392" s="204"/>
      <c r="B392" s="205"/>
      <c r="C392" s="201" t="str">
        <f t="shared" ref="C392:D392" si="402">IF(ISBLANK($J392),"",$J392)</f>
        <v/>
      </c>
      <c r="D392" s="201" t="str">
        <f t="shared" si="402"/>
        <v/>
      </c>
      <c r="E392" s="201" t="str">
        <f t="shared" si="400"/>
        <v/>
      </c>
      <c r="F392" s="201" t="str">
        <f t="shared" si="2"/>
        <v/>
      </c>
      <c r="G392" s="201" t="str">
        <f t="shared" si="3"/>
        <v/>
      </c>
      <c r="H392" s="201" t="str">
        <f t="shared" si="4"/>
        <v/>
      </c>
      <c r="I392" s="60" t="str">
        <f t="shared" si="401"/>
        <v/>
      </c>
      <c r="J392" s="206"/>
      <c r="K392" s="173"/>
      <c r="L392" s="178"/>
      <c r="M392" s="173"/>
      <c r="N392" s="178"/>
    </row>
    <row r="393" spans="1:14" ht="12.5">
      <c r="A393" s="204"/>
      <c r="B393" s="205"/>
      <c r="C393" s="201" t="str">
        <f t="shared" ref="C393:D393" si="403">IF(ISBLANK($J393),"",$J393)</f>
        <v/>
      </c>
      <c r="D393" s="201" t="str">
        <f t="shared" si="403"/>
        <v/>
      </c>
      <c r="E393" s="201" t="str">
        <f t="shared" si="400"/>
        <v/>
      </c>
      <c r="F393" s="201" t="str">
        <f t="shared" si="2"/>
        <v/>
      </c>
      <c r="G393" s="201" t="str">
        <f t="shared" si="3"/>
        <v/>
      </c>
      <c r="H393" s="201" t="str">
        <f t="shared" si="4"/>
        <v/>
      </c>
      <c r="I393" s="60" t="str">
        <f t="shared" si="401"/>
        <v/>
      </c>
      <c r="J393" s="206"/>
      <c r="K393" s="173"/>
      <c r="L393" s="178"/>
      <c r="M393" s="173"/>
      <c r="N393" s="178"/>
    </row>
    <row r="394" spans="1:14" ht="12.5">
      <c r="A394" s="204"/>
      <c r="B394" s="205"/>
      <c r="C394" s="201" t="str">
        <f t="shared" ref="C394:D394" si="404">IF(ISBLANK($J394),"",$J394)</f>
        <v/>
      </c>
      <c r="D394" s="201" t="str">
        <f t="shared" si="404"/>
        <v/>
      </c>
      <c r="E394" s="201" t="str">
        <f t="shared" si="400"/>
        <v/>
      </c>
      <c r="F394" s="201" t="str">
        <f t="shared" si="2"/>
        <v/>
      </c>
      <c r="G394" s="201" t="str">
        <f t="shared" si="3"/>
        <v/>
      </c>
      <c r="H394" s="201" t="str">
        <f t="shared" si="4"/>
        <v/>
      </c>
      <c r="I394" s="60" t="str">
        <f t="shared" si="401"/>
        <v/>
      </c>
      <c r="J394" s="206"/>
      <c r="K394" s="173"/>
      <c r="L394" s="178"/>
      <c r="M394" s="173"/>
      <c r="N394" s="178"/>
    </row>
    <row r="395" spans="1:14" ht="12.5">
      <c r="A395" s="204"/>
      <c r="B395" s="205"/>
      <c r="C395" s="201" t="str">
        <f t="shared" ref="C395:D395" si="405">IF(ISBLANK($J395),"",$J395)</f>
        <v/>
      </c>
      <c r="D395" s="201" t="str">
        <f t="shared" si="405"/>
        <v/>
      </c>
      <c r="E395" s="201" t="str">
        <f t="shared" si="400"/>
        <v/>
      </c>
      <c r="F395" s="201" t="str">
        <f t="shared" si="2"/>
        <v/>
      </c>
      <c r="G395" s="201" t="str">
        <f t="shared" si="3"/>
        <v/>
      </c>
      <c r="H395" s="201" t="str">
        <f t="shared" si="4"/>
        <v/>
      </c>
      <c r="I395" s="60" t="str">
        <f t="shared" si="401"/>
        <v/>
      </c>
      <c r="J395" s="206"/>
      <c r="K395" s="173"/>
      <c r="L395" s="178"/>
      <c r="M395" s="173"/>
      <c r="N395" s="178"/>
    </row>
    <row r="396" spans="1:14" ht="12.5">
      <c r="A396" s="204"/>
      <c r="B396" s="205"/>
      <c r="C396" s="201" t="str">
        <f t="shared" ref="C396:D396" si="406">IF(ISBLANK($J396),"",$J396)</f>
        <v/>
      </c>
      <c r="D396" s="201" t="str">
        <f t="shared" si="406"/>
        <v/>
      </c>
      <c r="E396" s="201" t="str">
        <f t="shared" si="400"/>
        <v/>
      </c>
      <c r="F396" s="201" t="str">
        <f t="shared" si="2"/>
        <v/>
      </c>
      <c r="G396" s="201" t="str">
        <f t="shared" si="3"/>
        <v/>
      </c>
      <c r="H396" s="201" t="str">
        <f t="shared" si="4"/>
        <v/>
      </c>
      <c r="I396" s="60" t="str">
        <f t="shared" si="401"/>
        <v/>
      </c>
      <c r="J396" s="206"/>
      <c r="K396" s="173"/>
      <c r="L396" s="178"/>
      <c r="M396" s="173"/>
      <c r="N396" s="178"/>
    </row>
    <row r="397" spans="1:14" ht="12.5">
      <c r="A397" s="204"/>
      <c r="B397" s="205"/>
      <c r="C397" s="201" t="str">
        <f t="shared" ref="C397:D397" si="407">IF(ISBLANK($J397),"",$J397)</f>
        <v/>
      </c>
      <c r="D397" s="201" t="str">
        <f t="shared" si="407"/>
        <v/>
      </c>
      <c r="E397" s="201" t="str">
        <f t="shared" si="400"/>
        <v/>
      </c>
      <c r="F397" s="201" t="str">
        <f t="shared" si="2"/>
        <v/>
      </c>
      <c r="G397" s="201" t="str">
        <f t="shared" si="3"/>
        <v/>
      </c>
      <c r="H397" s="201" t="str">
        <f t="shared" si="4"/>
        <v/>
      </c>
      <c r="I397" s="60" t="str">
        <f t="shared" si="401"/>
        <v/>
      </c>
      <c r="J397" s="206"/>
      <c r="K397" s="173"/>
      <c r="L397" s="178"/>
      <c r="M397" s="173"/>
      <c r="N397" s="178"/>
    </row>
    <row r="398" spans="1:14" ht="12.5">
      <c r="A398" s="204"/>
      <c r="B398" s="205"/>
      <c r="C398" s="201" t="str">
        <f t="shared" ref="C398:D398" si="408">IF(ISBLANK($J398),"",$J398)</f>
        <v/>
      </c>
      <c r="D398" s="201" t="str">
        <f t="shared" si="408"/>
        <v/>
      </c>
      <c r="E398" s="201" t="str">
        <f t="shared" si="400"/>
        <v/>
      </c>
      <c r="F398" s="201" t="str">
        <f t="shared" si="2"/>
        <v/>
      </c>
      <c r="G398" s="201" t="str">
        <f t="shared" si="3"/>
        <v/>
      </c>
      <c r="H398" s="201" t="str">
        <f t="shared" si="4"/>
        <v/>
      </c>
      <c r="I398" s="60" t="str">
        <f t="shared" si="401"/>
        <v/>
      </c>
      <c r="J398" s="206"/>
      <c r="K398" s="173"/>
      <c r="L398" s="178"/>
      <c r="M398" s="173"/>
      <c r="N398" s="178"/>
    </row>
    <row r="399" spans="1:14" ht="12.5">
      <c r="A399" s="204"/>
      <c r="B399" s="205"/>
      <c r="C399" s="201" t="str">
        <f t="shared" ref="C399:D399" si="409">IF(ISBLANK($J399),"",$J399)</f>
        <v/>
      </c>
      <c r="D399" s="201" t="str">
        <f t="shared" si="409"/>
        <v/>
      </c>
      <c r="E399" s="201" t="str">
        <f t="shared" si="400"/>
        <v/>
      </c>
      <c r="F399" s="201" t="str">
        <f t="shared" si="2"/>
        <v/>
      </c>
      <c r="G399" s="201" t="str">
        <f t="shared" si="3"/>
        <v/>
      </c>
      <c r="H399" s="201" t="str">
        <f t="shared" si="4"/>
        <v/>
      </c>
      <c r="I399" s="60" t="str">
        <f t="shared" si="401"/>
        <v/>
      </c>
      <c r="J399" s="206"/>
      <c r="K399" s="173"/>
      <c r="L399" s="178"/>
      <c r="M399" s="173"/>
      <c r="N399" s="178"/>
    </row>
    <row r="400" spans="1:14" ht="12.5">
      <c r="A400" s="204"/>
      <c r="B400" s="205"/>
      <c r="C400" s="201" t="str">
        <f t="shared" ref="C400:D400" si="410">IF(ISBLANK($J400),"",$J400)</f>
        <v/>
      </c>
      <c r="D400" s="201" t="str">
        <f t="shared" si="410"/>
        <v/>
      </c>
      <c r="E400" s="201" t="str">
        <f t="shared" si="400"/>
        <v/>
      </c>
      <c r="F400" s="201" t="str">
        <f t="shared" si="2"/>
        <v/>
      </c>
      <c r="G400" s="201" t="str">
        <f t="shared" si="3"/>
        <v/>
      </c>
      <c r="H400" s="201" t="str">
        <f t="shared" si="4"/>
        <v/>
      </c>
      <c r="I400" s="60" t="str">
        <f t="shared" si="401"/>
        <v/>
      </c>
      <c r="J400" s="206"/>
      <c r="K400" s="173"/>
      <c r="L400" s="178"/>
      <c r="M400" s="173"/>
      <c r="N400" s="178"/>
    </row>
    <row r="401" spans="1:14" ht="12.5">
      <c r="A401" s="204"/>
      <c r="B401" s="205"/>
      <c r="C401" s="201" t="str">
        <f t="shared" ref="C401:D401" si="411">IF(ISBLANK($J401),"",$J401)</f>
        <v/>
      </c>
      <c r="D401" s="201" t="str">
        <f t="shared" si="411"/>
        <v/>
      </c>
      <c r="E401" s="201" t="str">
        <f t="shared" si="400"/>
        <v/>
      </c>
      <c r="F401" s="201" t="str">
        <f t="shared" si="2"/>
        <v/>
      </c>
      <c r="G401" s="201" t="str">
        <f t="shared" si="3"/>
        <v/>
      </c>
      <c r="H401" s="201" t="str">
        <f t="shared" si="4"/>
        <v/>
      </c>
      <c r="I401" s="60" t="str">
        <f t="shared" si="401"/>
        <v/>
      </c>
      <c r="J401" s="206"/>
      <c r="K401" s="173"/>
      <c r="L401" s="178"/>
      <c r="M401" s="173"/>
      <c r="N401" s="178"/>
    </row>
    <row r="402" spans="1:14" ht="12.5">
      <c r="A402" s="204"/>
      <c r="B402" s="205"/>
      <c r="C402" s="201" t="str">
        <f t="shared" ref="C402:D402" si="412">IF(ISBLANK($J402),"",$J402)</f>
        <v/>
      </c>
      <c r="D402" s="201" t="str">
        <f t="shared" si="412"/>
        <v/>
      </c>
      <c r="E402" s="201" t="str">
        <f t="shared" si="400"/>
        <v/>
      </c>
      <c r="F402" s="201" t="str">
        <f t="shared" si="2"/>
        <v/>
      </c>
      <c r="G402" s="201" t="str">
        <f t="shared" si="3"/>
        <v/>
      </c>
      <c r="H402" s="201" t="str">
        <f t="shared" si="4"/>
        <v/>
      </c>
      <c r="I402" s="60" t="str">
        <f t="shared" si="401"/>
        <v/>
      </c>
      <c r="J402" s="206"/>
      <c r="K402" s="173"/>
      <c r="L402" s="178"/>
      <c r="M402" s="173"/>
      <c r="N402" s="178"/>
    </row>
    <row r="403" spans="1:14" ht="12.5">
      <c r="A403" s="204"/>
      <c r="B403" s="205"/>
      <c r="C403" s="201" t="str">
        <f t="shared" ref="C403:D403" si="413">IF(ISBLANK($J403),"",$J403)</f>
        <v/>
      </c>
      <c r="D403" s="201" t="str">
        <f t="shared" si="413"/>
        <v/>
      </c>
      <c r="E403" s="201" t="str">
        <f t="shared" si="400"/>
        <v/>
      </c>
      <c r="F403" s="201" t="str">
        <f t="shared" si="2"/>
        <v/>
      </c>
      <c r="G403" s="201" t="str">
        <f t="shared" si="3"/>
        <v/>
      </c>
      <c r="H403" s="201" t="str">
        <f t="shared" si="4"/>
        <v/>
      </c>
      <c r="I403" s="60" t="str">
        <f t="shared" si="401"/>
        <v/>
      </c>
      <c r="J403" s="206"/>
      <c r="K403" s="173"/>
      <c r="L403" s="178"/>
      <c r="M403" s="173"/>
      <c r="N403" s="178"/>
    </row>
    <row r="404" spans="1:14" ht="12.5">
      <c r="A404" s="204"/>
      <c r="B404" s="205"/>
      <c r="C404" s="201" t="str">
        <f t="shared" ref="C404:D404" si="414">IF(ISBLANK($J404),"",$J404)</f>
        <v/>
      </c>
      <c r="D404" s="201" t="str">
        <f t="shared" si="414"/>
        <v/>
      </c>
      <c r="E404" s="201" t="str">
        <f t="shared" si="400"/>
        <v/>
      </c>
      <c r="F404" s="201" t="str">
        <f t="shared" si="2"/>
        <v/>
      </c>
      <c r="G404" s="201" t="str">
        <f t="shared" si="3"/>
        <v/>
      </c>
      <c r="H404" s="201" t="str">
        <f t="shared" si="4"/>
        <v/>
      </c>
      <c r="I404" s="60" t="str">
        <f t="shared" si="401"/>
        <v/>
      </c>
      <c r="J404" s="206"/>
      <c r="K404" s="173"/>
      <c r="L404" s="178"/>
      <c r="M404" s="173"/>
      <c r="N404" s="178"/>
    </row>
    <row r="405" spans="1:14" ht="12.5">
      <c r="A405" s="204"/>
      <c r="B405" s="205"/>
      <c r="C405" s="201" t="str">
        <f t="shared" ref="C405:D405" si="415">IF(ISBLANK($J405),"",$J405)</f>
        <v/>
      </c>
      <c r="D405" s="201" t="str">
        <f t="shared" si="415"/>
        <v/>
      </c>
      <c r="E405" s="201" t="str">
        <f t="shared" si="400"/>
        <v/>
      </c>
      <c r="F405" s="201" t="str">
        <f t="shared" si="2"/>
        <v/>
      </c>
      <c r="G405" s="201" t="str">
        <f t="shared" si="3"/>
        <v/>
      </c>
      <c r="H405" s="201" t="str">
        <f t="shared" si="4"/>
        <v/>
      </c>
      <c r="I405" s="60" t="str">
        <f t="shared" si="401"/>
        <v/>
      </c>
      <c r="J405" s="206"/>
      <c r="K405" s="173"/>
      <c r="L405" s="178"/>
      <c r="M405" s="173"/>
      <c r="N405" s="178"/>
    </row>
    <row r="406" spans="1:14" ht="12.5">
      <c r="A406" s="204"/>
      <c r="B406" s="205"/>
      <c r="C406" s="201" t="str">
        <f t="shared" ref="C406:D406" si="416">IF(ISBLANK($J406),"",$J406)</f>
        <v/>
      </c>
      <c r="D406" s="201" t="str">
        <f t="shared" si="416"/>
        <v/>
      </c>
      <c r="E406" s="201" t="str">
        <f t="shared" si="400"/>
        <v/>
      </c>
      <c r="F406" s="201" t="str">
        <f t="shared" si="2"/>
        <v/>
      </c>
      <c r="G406" s="201" t="str">
        <f t="shared" si="3"/>
        <v/>
      </c>
      <c r="H406" s="201" t="str">
        <f t="shared" si="4"/>
        <v/>
      </c>
      <c r="I406" s="60" t="str">
        <f t="shared" si="401"/>
        <v/>
      </c>
      <c r="J406" s="206"/>
      <c r="K406" s="173"/>
      <c r="L406" s="178"/>
      <c r="M406" s="173"/>
      <c r="N406" s="178"/>
    </row>
    <row r="407" spans="1:14" ht="12.5">
      <c r="A407" s="204"/>
      <c r="B407" s="205"/>
      <c r="C407" s="201" t="str">
        <f t="shared" ref="C407:D407" si="417">IF(ISBLANK($J407),"",$J407)</f>
        <v/>
      </c>
      <c r="D407" s="201" t="str">
        <f t="shared" si="417"/>
        <v/>
      </c>
      <c r="E407" s="201" t="str">
        <f t="shared" si="400"/>
        <v/>
      </c>
      <c r="F407" s="201" t="str">
        <f t="shared" si="2"/>
        <v/>
      </c>
      <c r="G407" s="201" t="str">
        <f t="shared" si="3"/>
        <v/>
      </c>
      <c r="H407" s="201" t="str">
        <f t="shared" si="4"/>
        <v/>
      </c>
      <c r="I407" s="60" t="str">
        <f t="shared" si="401"/>
        <v/>
      </c>
      <c r="J407" s="206"/>
      <c r="K407" s="173"/>
      <c r="L407" s="178"/>
      <c r="M407" s="173"/>
      <c r="N407" s="178"/>
    </row>
    <row r="408" spans="1:14" ht="12.5">
      <c r="A408" s="204"/>
      <c r="B408" s="205"/>
      <c r="C408" s="201" t="str">
        <f t="shared" ref="C408:D408" si="418">IF(ISBLANK($J408),"",$J408)</f>
        <v/>
      </c>
      <c r="D408" s="201" t="str">
        <f t="shared" si="418"/>
        <v/>
      </c>
      <c r="E408" s="201" t="str">
        <f t="shared" si="400"/>
        <v/>
      </c>
      <c r="F408" s="201" t="str">
        <f t="shared" si="2"/>
        <v/>
      </c>
      <c r="G408" s="201" t="str">
        <f t="shared" si="3"/>
        <v/>
      </c>
      <c r="H408" s="201" t="str">
        <f t="shared" si="4"/>
        <v/>
      </c>
      <c r="I408" s="60" t="str">
        <f t="shared" si="401"/>
        <v/>
      </c>
      <c r="J408" s="206"/>
      <c r="K408" s="173"/>
      <c r="L408" s="178"/>
      <c r="M408" s="173"/>
      <c r="N408" s="178"/>
    </row>
    <row r="409" spans="1:14" ht="12.5">
      <c r="A409" s="204"/>
      <c r="B409" s="205"/>
      <c r="C409" s="201" t="str">
        <f t="shared" ref="C409:D409" si="419">IF(ISBLANK($J409),"",$J409)</f>
        <v/>
      </c>
      <c r="D409" s="201" t="str">
        <f t="shared" si="419"/>
        <v/>
      </c>
      <c r="E409" s="201" t="str">
        <f t="shared" si="400"/>
        <v/>
      </c>
      <c r="F409" s="201" t="str">
        <f t="shared" si="2"/>
        <v/>
      </c>
      <c r="G409" s="201" t="str">
        <f t="shared" si="3"/>
        <v/>
      </c>
      <c r="H409" s="201" t="str">
        <f t="shared" si="4"/>
        <v/>
      </c>
      <c r="I409" s="60" t="str">
        <f t="shared" si="401"/>
        <v/>
      </c>
      <c r="J409" s="206"/>
      <c r="K409" s="173"/>
      <c r="L409" s="178"/>
      <c r="M409" s="173"/>
      <c r="N409" s="178"/>
    </row>
    <row r="410" spans="1:14" ht="12.5">
      <c r="A410" s="204"/>
      <c r="B410" s="205"/>
      <c r="C410" s="201" t="str">
        <f t="shared" ref="C410:D410" si="420">IF(ISBLANK($J410),"",$J410)</f>
        <v/>
      </c>
      <c r="D410" s="201" t="str">
        <f t="shared" si="420"/>
        <v/>
      </c>
      <c r="E410" s="201" t="str">
        <f t="shared" si="400"/>
        <v/>
      </c>
      <c r="F410" s="201" t="str">
        <f t="shared" si="2"/>
        <v/>
      </c>
      <c r="G410" s="201" t="str">
        <f t="shared" si="3"/>
        <v/>
      </c>
      <c r="H410" s="201" t="str">
        <f t="shared" si="4"/>
        <v/>
      </c>
      <c r="I410" s="60" t="str">
        <f t="shared" si="401"/>
        <v/>
      </c>
      <c r="J410" s="206"/>
      <c r="K410" s="173"/>
      <c r="L410" s="178"/>
      <c r="M410" s="173"/>
      <c r="N410" s="178"/>
    </row>
    <row r="411" spans="1:14" ht="12.5">
      <c r="A411" s="204"/>
      <c r="B411" s="205"/>
      <c r="C411" s="201" t="str">
        <f t="shared" ref="C411:D411" si="421">IF(ISBLANK($J411),"",$J411)</f>
        <v/>
      </c>
      <c r="D411" s="201" t="str">
        <f t="shared" si="421"/>
        <v/>
      </c>
      <c r="E411" s="201" t="str">
        <f t="shared" si="400"/>
        <v/>
      </c>
      <c r="F411" s="201" t="str">
        <f t="shared" si="2"/>
        <v/>
      </c>
      <c r="G411" s="201" t="str">
        <f t="shared" si="3"/>
        <v/>
      </c>
      <c r="H411" s="201" t="str">
        <f t="shared" si="4"/>
        <v/>
      </c>
      <c r="I411" s="60" t="str">
        <f t="shared" si="401"/>
        <v/>
      </c>
      <c r="J411" s="206"/>
      <c r="K411" s="173"/>
      <c r="L411" s="178"/>
      <c r="M411" s="173"/>
      <c r="N411" s="178"/>
    </row>
    <row r="412" spans="1:14" ht="12.5">
      <c r="A412" s="204"/>
      <c r="B412" s="205"/>
      <c r="C412" s="201" t="str">
        <f t="shared" ref="C412:D412" si="422">IF(ISBLANK($J412),"",$J412)</f>
        <v/>
      </c>
      <c r="D412" s="201" t="str">
        <f t="shared" si="422"/>
        <v/>
      </c>
      <c r="E412" s="201" t="str">
        <f t="shared" si="400"/>
        <v/>
      </c>
      <c r="F412" s="201" t="str">
        <f t="shared" si="2"/>
        <v/>
      </c>
      <c r="G412" s="201" t="str">
        <f t="shared" si="3"/>
        <v/>
      </c>
      <c r="H412" s="201" t="str">
        <f t="shared" si="4"/>
        <v/>
      </c>
      <c r="I412" s="60" t="str">
        <f t="shared" si="401"/>
        <v/>
      </c>
      <c r="J412" s="206"/>
      <c r="K412" s="173"/>
      <c r="L412" s="178"/>
      <c r="M412" s="173"/>
      <c r="N412" s="178"/>
    </row>
    <row r="413" spans="1:14" ht="12.5">
      <c r="A413" s="204"/>
      <c r="B413" s="205"/>
      <c r="C413" s="201" t="str">
        <f t="shared" ref="C413:D413" si="423">IF(ISBLANK($J413),"",$J413)</f>
        <v/>
      </c>
      <c r="D413" s="201" t="str">
        <f t="shared" si="423"/>
        <v/>
      </c>
      <c r="E413" s="201" t="str">
        <f t="shared" si="400"/>
        <v/>
      </c>
      <c r="F413" s="201" t="str">
        <f t="shared" si="2"/>
        <v/>
      </c>
      <c r="G413" s="201" t="str">
        <f t="shared" si="3"/>
        <v/>
      </c>
      <c r="H413" s="201" t="str">
        <f t="shared" si="4"/>
        <v/>
      </c>
      <c r="I413" s="60" t="str">
        <f t="shared" si="401"/>
        <v/>
      </c>
      <c r="J413" s="206"/>
      <c r="K413" s="173"/>
      <c r="L413" s="178"/>
      <c r="M413" s="173"/>
      <c r="N413" s="178"/>
    </row>
    <row r="414" spans="1:14" ht="12.5">
      <c r="A414" s="204"/>
      <c r="B414" s="205"/>
      <c r="C414" s="201" t="str">
        <f t="shared" ref="C414:D414" si="424">IF(ISBLANK($J414),"",$J414)</f>
        <v/>
      </c>
      <c r="D414" s="201" t="str">
        <f t="shared" si="424"/>
        <v/>
      </c>
      <c r="E414" s="201" t="str">
        <f t="shared" si="400"/>
        <v/>
      </c>
      <c r="F414" s="201" t="str">
        <f t="shared" si="2"/>
        <v/>
      </c>
      <c r="G414" s="201" t="str">
        <f t="shared" si="3"/>
        <v/>
      </c>
      <c r="H414" s="201" t="str">
        <f t="shared" si="4"/>
        <v/>
      </c>
      <c r="I414" s="60" t="str">
        <f t="shared" si="401"/>
        <v/>
      </c>
      <c r="J414" s="206"/>
      <c r="K414" s="173"/>
      <c r="L414" s="178"/>
      <c r="M414" s="173"/>
      <c r="N414" s="178"/>
    </row>
    <row r="415" spans="1:14" ht="12.5">
      <c r="A415" s="204"/>
      <c r="B415" s="205"/>
      <c r="C415" s="201" t="str">
        <f t="shared" ref="C415:D415" si="425">IF(ISBLANK($J415),"",$J415)</f>
        <v/>
      </c>
      <c r="D415" s="201" t="str">
        <f t="shared" si="425"/>
        <v/>
      </c>
      <c r="E415" s="201" t="str">
        <f t="shared" si="400"/>
        <v/>
      </c>
      <c r="F415" s="201" t="str">
        <f t="shared" si="2"/>
        <v/>
      </c>
      <c r="G415" s="201" t="str">
        <f t="shared" si="3"/>
        <v/>
      </c>
      <c r="H415" s="201" t="str">
        <f t="shared" si="4"/>
        <v/>
      </c>
      <c r="I415" s="60" t="str">
        <f t="shared" si="401"/>
        <v/>
      </c>
      <c r="J415" s="206"/>
      <c r="K415" s="173"/>
      <c r="L415" s="178"/>
      <c r="M415" s="173"/>
      <c r="N415" s="178"/>
    </row>
    <row r="416" spans="1:14" ht="12.5">
      <c r="A416" s="204"/>
      <c r="B416" s="205"/>
      <c r="C416" s="201" t="str">
        <f t="shared" ref="C416:D416" si="426">IF(ISBLANK($J416),"",$J416)</f>
        <v/>
      </c>
      <c r="D416" s="201" t="str">
        <f t="shared" si="426"/>
        <v/>
      </c>
      <c r="E416" s="201" t="str">
        <f t="shared" si="400"/>
        <v/>
      </c>
      <c r="F416" s="201" t="str">
        <f t="shared" si="2"/>
        <v/>
      </c>
      <c r="G416" s="201" t="str">
        <f t="shared" si="3"/>
        <v/>
      </c>
      <c r="H416" s="201" t="str">
        <f t="shared" si="4"/>
        <v/>
      </c>
      <c r="I416" s="60" t="str">
        <f t="shared" si="401"/>
        <v/>
      </c>
      <c r="J416" s="206"/>
      <c r="K416" s="173"/>
      <c r="L416" s="178"/>
      <c r="M416" s="173"/>
      <c r="N416" s="178"/>
    </row>
    <row r="417" spans="1:14" ht="12.5">
      <c r="A417" s="204"/>
      <c r="B417" s="205"/>
      <c r="C417" s="201" t="str">
        <f t="shared" ref="C417:D417" si="427">IF(ISBLANK($J417),"",$J417)</f>
        <v/>
      </c>
      <c r="D417" s="201" t="str">
        <f t="shared" si="427"/>
        <v/>
      </c>
      <c r="E417" s="201" t="str">
        <f t="shared" si="400"/>
        <v/>
      </c>
      <c r="F417" s="201" t="str">
        <f t="shared" si="2"/>
        <v/>
      </c>
      <c r="G417" s="201" t="str">
        <f t="shared" si="3"/>
        <v/>
      </c>
      <c r="H417" s="201" t="str">
        <f t="shared" si="4"/>
        <v/>
      </c>
      <c r="I417" s="60" t="str">
        <f t="shared" si="401"/>
        <v/>
      </c>
      <c r="J417" s="206"/>
      <c r="K417" s="173"/>
      <c r="L417" s="178"/>
      <c r="M417" s="173"/>
      <c r="N417" s="178"/>
    </row>
    <row r="418" spans="1:14" ht="12.5">
      <c r="A418" s="204"/>
      <c r="B418" s="205"/>
      <c r="C418" s="201" t="str">
        <f t="shared" ref="C418:D418" si="428">IF(ISBLANK($J418),"",$J418)</f>
        <v/>
      </c>
      <c r="D418" s="201" t="str">
        <f t="shared" si="428"/>
        <v/>
      </c>
      <c r="E418" s="201" t="str">
        <f t="shared" si="400"/>
        <v/>
      </c>
      <c r="F418" s="201" t="str">
        <f t="shared" si="2"/>
        <v/>
      </c>
      <c r="G418" s="201" t="str">
        <f t="shared" si="3"/>
        <v/>
      </c>
      <c r="H418" s="201" t="str">
        <f t="shared" si="4"/>
        <v/>
      </c>
      <c r="I418" s="60" t="str">
        <f t="shared" si="401"/>
        <v/>
      </c>
      <c r="J418" s="206"/>
      <c r="K418" s="173"/>
      <c r="L418" s="178"/>
      <c r="M418" s="173"/>
      <c r="N418" s="178"/>
    </row>
    <row r="419" spans="1:14" ht="12.5">
      <c r="A419" s="204"/>
      <c r="B419" s="205"/>
      <c r="C419" s="201" t="str">
        <f t="shared" ref="C419:D419" si="429">IF(ISBLANK($J419),"",$J419)</f>
        <v/>
      </c>
      <c r="D419" s="201" t="str">
        <f t="shared" si="429"/>
        <v/>
      </c>
      <c r="E419" s="201" t="str">
        <f t="shared" si="400"/>
        <v/>
      </c>
      <c r="F419" s="201" t="str">
        <f t="shared" si="2"/>
        <v/>
      </c>
      <c r="G419" s="201" t="str">
        <f t="shared" si="3"/>
        <v/>
      </c>
      <c r="H419" s="201" t="str">
        <f t="shared" si="4"/>
        <v/>
      </c>
      <c r="I419" s="60" t="str">
        <f t="shared" si="401"/>
        <v/>
      </c>
      <c r="J419" s="206"/>
      <c r="K419" s="173"/>
      <c r="L419" s="178"/>
      <c r="M419" s="173"/>
      <c r="N419" s="178"/>
    </row>
    <row r="420" spans="1:14" ht="12.5">
      <c r="A420" s="204"/>
      <c r="B420" s="205"/>
      <c r="C420" s="201" t="str">
        <f t="shared" ref="C420:D420" si="430">IF(ISBLANK($J420),"",$J420)</f>
        <v/>
      </c>
      <c r="D420" s="201" t="str">
        <f t="shared" si="430"/>
        <v/>
      </c>
      <c r="E420" s="201" t="str">
        <f t="shared" si="400"/>
        <v/>
      </c>
      <c r="F420" s="201" t="str">
        <f t="shared" si="2"/>
        <v/>
      </c>
      <c r="G420" s="201" t="str">
        <f t="shared" si="3"/>
        <v/>
      </c>
      <c r="H420" s="201" t="str">
        <f t="shared" si="4"/>
        <v/>
      </c>
      <c r="I420" s="60" t="str">
        <f t="shared" si="401"/>
        <v/>
      </c>
      <c r="J420" s="206"/>
      <c r="K420" s="173"/>
      <c r="L420" s="178"/>
      <c r="M420" s="173"/>
      <c r="N420" s="178"/>
    </row>
    <row r="421" spans="1:14" ht="12.5">
      <c r="A421" s="204"/>
      <c r="B421" s="205"/>
      <c r="C421" s="201" t="str">
        <f t="shared" ref="C421:D421" si="431">IF(ISBLANK($J421),"",$J421)</f>
        <v/>
      </c>
      <c r="D421" s="201" t="str">
        <f t="shared" si="431"/>
        <v/>
      </c>
      <c r="E421" s="201" t="str">
        <f t="shared" si="400"/>
        <v/>
      </c>
      <c r="F421" s="201" t="str">
        <f t="shared" si="2"/>
        <v/>
      </c>
      <c r="G421" s="201" t="str">
        <f t="shared" si="3"/>
        <v/>
      </c>
      <c r="H421" s="201" t="str">
        <f t="shared" si="4"/>
        <v/>
      </c>
      <c r="I421" s="60" t="str">
        <f t="shared" si="401"/>
        <v/>
      </c>
      <c r="J421" s="206"/>
      <c r="K421" s="173"/>
      <c r="L421" s="178"/>
      <c r="M421" s="173"/>
      <c r="N421" s="178"/>
    </row>
    <row r="422" spans="1:14" ht="12.5">
      <c r="A422" s="204"/>
      <c r="B422" s="205"/>
      <c r="C422" s="201" t="str">
        <f t="shared" ref="C422:D422" si="432">IF(ISBLANK($J422),"",$J422)</f>
        <v/>
      </c>
      <c r="D422" s="201" t="str">
        <f t="shared" si="432"/>
        <v/>
      </c>
      <c r="E422" s="201" t="str">
        <f t="shared" si="400"/>
        <v/>
      </c>
      <c r="F422" s="201" t="str">
        <f t="shared" si="2"/>
        <v/>
      </c>
      <c r="G422" s="201" t="str">
        <f t="shared" si="3"/>
        <v/>
      </c>
      <c r="H422" s="201" t="str">
        <f t="shared" si="4"/>
        <v/>
      </c>
      <c r="I422" s="60" t="str">
        <f t="shared" si="401"/>
        <v/>
      </c>
      <c r="J422" s="206"/>
      <c r="K422" s="173"/>
      <c r="L422" s="178"/>
      <c r="M422" s="173"/>
      <c r="N422" s="178"/>
    </row>
    <row r="423" spans="1:14" ht="12.5">
      <c r="A423" s="204"/>
      <c r="B423" s="205"/>
      <c r="C423" s="201" t="str">
        <f t="shared" ref="C423:D423" si="433">IF(ISBLANK($J423),"",$J423)</f>
        <v/>
      </c>
      <c r="D423" s="201" t="str">
        <f t="shared" si="433"/>
        <v/>
      </c>
      <c r="E423" s="201" t="str">
        <f t="shared" si="400"/>
        <v/>
      </c>
      <c r="F423" s="201" t="str">
        <f t="shared" si="2"/>
        <v/>
      </c>
      <c r="G423" s="201" t="str">
        <f t="shared" si="3"/>
        <v/>
      </c>
      <c r="H423" s="201" t="str">
        <f t="shared" si="4"/>
        <v/>
      </c>
      <c r="I423" s="60" t="str">
        <f t="shared" si="401"/>
        <v/>
      </c>
      <c r="J423" s="206"/>
      <c r="K423" s="173"/>
      <c r="L423" s="178"/>
      <c r="M423" s="173"/>
      <c r="N423" s="178"/>
    </row>
    <row r="424" spans="1:14" ht="12.5">
      <c r="A424" s="204"/>
      <c r="B424" s="205"/>
      <c r="C424" s="201" t="str">
        <f t="shared" ref="C424:D424" si="434">IF(ISBLANK($J424),"",$J424)</f>
        <v/>
      </c>
      <c r="D424" s="201" t="str">
        <f t="shared" si="434"/>
        <v/>
      </c>
      <c r="E424" s="201" t="str">
        <f t="shared" si="400"/>
        <v/>
      </c>
      <c r="F424" s="201" t="str">
        <f t="shared" si="2"/>
        <v/>
      </c>
      <c r="G424" s="201" t="str">
        <f t="shared" si="3"/>
        <v/>
      </c>
      <c r="H424" s="201" t="str">
        <f t="shared" si="4"/>
        <v/>
      </c>
      <c r="I424" s="60" t="str">
        <f t="shared" si="401"/>
        <v/>
      </c>
      <c r="J424" s="206"/>
      <c r="K424" s="173"/>
      <c r="L424" s="178"/>
      <c r="M424" s="173"/>
      <c r="N424" s="178"/>
    </row>
    <row r="425" spans="1:14" ht="12.5">
      <c r="A425" s="204"/>
      <c r="B425" s="205"/>
      <c r="C425" s="201" t="str">
        <f t="shared" ref="C425:D425" si="435">IF(ISBLANK($J425),"",$J425)</f>
        <v/>
      </c>
      <c r="D425" s="201" t="str">
        <f t="shared" si="435"/>
        <v/>
      </c>
      <c r="E425" s="201" t="str">
        <f t="shared" si="400"/>
        <v/>
      </c>
      <c r="F425" s="201" t="str">
        <f t="shared" si="2"/>
        <v/>
      </c>
      <c r="G425" s="201" t="str">
        <f t="shared" si="3"/>
        <v/>
      </c>
      <c r="H425" s="201" t="str">
        <f t="shared" si="4"/>
        <v/>
      </c>
      <c r="I425" s="60" t="str">
        <f t="shared" si="401"/>
        <v/>
      </c>
      <c r="J425" s="206"/>
      <c r="K425" s="173"/>
      <c r="L425" s="178"/>
      <c r="M425" s="173"/>
      <c r="N425" s="178"/>
    </row>
    <row r="426" spans="1:14" ht="12.5">
      <c r="A426" s="204"/>
      <c r="B426" s="205"/>
      <c r="C426" s="201" t="str">
        <f t="shared" ref="C426:D426" si="436">IF(ISBLANK($J426),"",$J426)</f>
        <v/>
      </c>
      <c r="D426" s="201" t="str">
        <f t="shared" si="436"/>
        <v/>
      </c>
      <c r="E426" s="201" t="str">
        <f t="shared" si="400"/>
        <v/>
      </c>
      <c r="F426" s="201" t="str">
        <f t="shared" si="2"/>
        <v/>
      </c>
      <c r="G426" s="201" t="str">
        <f t="shared" si="3"/>
        <v/>
      </c>
      <c r="H426" s="201" t="str">
        <f t="shared" si="4"/>
        <v/>
      </c>
      <c r="I426" s="60" t="str">
        <f t="shared" si="401"/>
        <v/>
      </c>
      <c r="J426" s="206"/>
      <c r="K426" s="173"/>
      <c r="L426" s="178"/>
      <c r="M426" s="173"/>
      <c r="N426" s="178"/>
    </row>
    <row r="427" spans="1:14" ht="12.5">
      <c r="A427" s="204"/>
      <c r="B427" s="205"/>
      <c r="C427" s="201" t="str">
        <f t="shared" ref="C427:D427" si="437">IF(ISBLANK($J427),"",$J427)</f>
        <v/>
      </c>
      <c r="D427" s="201" t="str">
        <f t="shared" si="437"/>
        <v/>
      </c>
      <c r="E427" s="201" t="str">
        <f t="shared" si="400"/>
        <v/>
      </c>
      <c r="F427" s="201" t="str">
        <f t="shared" si="2"/>
        <v/>
      </c>
      <c r="G427" s="201" t="str">
        <f t="shared" si="3"/>
        <v/>
      </c>
      <c r="H427" s="201" t="str">
        <f t="shared" si="4"/>
        <v/>
      </c>
      <c r="I427" s="60" t="str">
        <f t="shared" si="401"/>
        <v/>
      </c>
      <c r="J427" s="206"/>
      <c r="K427" s="173"/>
      <c r="L427" s="178"/>
      <c r="M427" s="173"/>
      <c r="N427" s="178"/>
    </row>
    <row r="428" spans="1:14" ht="12.5">
      <c r="A428" s="204"/>
      <c r="B428" s="205"/>
      <c r="C428" s="201" t="str">
        <f t="shared" ref="C428:D428" si="438">IF(ISBLANK($J428),"",$J428)</f>
        <v/>
      </c>
      <c r="D428" s="201" t="str">
        <f t="shared" si="438"/>
        <v/>
      </c>
      <c r="E428" s="201" t="str">
        <f t="shared" si="400"/>
        <v/>
      </c>
      <c r="F428" s="201" t="str">
        <f t="shared" si="2"/>
        <v/>
      </c>
      <c r="G428" s="201" t="str">
        <f t="shared" si="3"/>
        <v/>
      </c>
      <c r="H428" s="201" t="str">
        <f t="shared" si="4"/>
        <v/>
      </c>
      <c r="I428" s="60" t="str">
        <f t="shared" si="401"/>
        <v/>
      </c>
      <c r="J428" s="206"/>
      <c r="K428" s="173"/>
      <c r="L428" s="178"/>
      <c r="M428" s="173"/>
      <c r="N428" s="178"/>
    </row>
    <row r="429" spans="1:14" ht="12.5">
      <c r="A429" s="204"/>
      <c r="B429" s="205"/>
      <c r="C429" s="201" t="str">
        <f t="shared" ref="C429:D429" si="439">IF(ISBLANK($J429),"",$J429)</f>
        <v/>
      </c>
      <c r="D429" s="201" t="str">
        <f t="shared" si="439"/>
        <v/>
      </c>
      <c r="E429" s="201" t="str">
        <f t="shared" si="400"/>
        <v/>
      </c>
      <c r="F429" s="201" t="str">
        <f t="shared" si="2"/>
        <v/>
      </c>
      <c r="G429" s="201" t="str">
        <f t="shared" si="3"/>
        <v/>
      </c>
      <c r="H429" s="201" t="str">
        <f t="shared" si="4"/>
        <v/>
      </c>
      <c r="I429" s="60" t="str">
        <f t="shared" si="401"/>
        <v/>
      </c>
      <c r="J429" s="206"/>
      <c r="K429" s="173"/>
      <c r="L429" s="178"/>
      <c r="M429" s="173"/>
      <c r="N429" s="178"/>
    </row>
    <row r="430" spans="1:14" ht="12.5">
      <c r="A430" s="204"/>
      <c r="B430" s="205"/>
      <c r="C430" s="201" t="str">
        <f t="shared" ref="C430:D430" si="440">IF(ISBLANK($J430),"",$J430)</f>
        <v/>
      </c>
      <c r="D430" s="201" t="str">
        <f t="shared" si="440"/>
        <v/>
      </c>
      <c r="E430" s="201" t="str">
        <f t="shared" si="400"/>
        <v/>
      </c>
      <c r="F430" s="201" t="str">
        <f t="shared" si="2"/>
        <v/>
      </c>
      <c r="G430" s="201" t="str">
        <f t="shared" si="3"/>
        <v/>
      </c>
      <c r="H430" s="201" t="str">
        <f t="shared" si="4"/>
        <v/>
      </c>
      <c r="I430" s="60" t="str">
        <f t="shared" si="401"/>
        <v/>
      </c>
      <c r="J430" s="206"/>
      <c r="K430" s="173"/>
      <c r="L430" s="178"/>
      <c r="M430" s="173"/>
      <c r="N430" s="178"/>
    </row>
    <row r="431" spans="1:14" ht="12.5">
      <c r="A431" s="204"/>
      <c r="B431" s="205"/>
      <c r="C431" s="201" t="str">
        <f t="shared" ref="C431:D431" si="441">IF(ISBLANK($J431),"",$J431)</f>
        <v/>
      </c>
      <c r="D431" s="201" t="str">
        <f t="shared" si="441"/>
        <v/>
      </c>
      <c r="E431" s="201" t="str">
        <f t="shared" si="400"/>
        <v/>
      </c>
      <c r="F431" s="201" t="str">
        <f t="shared" si="2"/>
        <v/>
      </c>
      <c r="G431" s="201" t="str">
        <f t="shared" si="3"/>
        <v/>
      </c>
      <c r="H431" s="201" t="str">
        <f t="shared" si="4"/>
        <v/>
      </c>
      <c r="I431" s="60" t="str">
        <f t="shared" si="401"/>
        <v/>
      </c>
      <c r="J431" s="206"/>
      <c r="K431" s="173"/>
      <c r="L431" s="178"/>
      <c r="M431" s="173"/>
      <c r="N431" s="178"/>
    </row>
    <row r="432" spans="1:14" ht="12.5">
      <c r="A432" s="204"/>
      <c r="B432" s="205"/>
      <c r="C432" s="201" t="str">
        <f t="shared" ref="C432:D432" si="442">IF(ISBLANK($J432),"",$J432)</f>
        <v/>
      </c>
      <c r="D432" s="201" t="str">
        <f t="shared" si="442"/>
        <v/>
      </c>
      <c r="E432" s="201" t="str">
        <f t="shared" si="400"/>
        <v/>
      </c>
      <c r="F432" s="201" t="str">
        <f t="shared" si="2"/>
        <v/>
      </c>
      <c r="G432" s="201" t="str">
        <f t="shared" si="3"/>
        <v/>
      </c>
      <c r="H432" s="201" t="str">
        <f t="shared" si="4"/>
        <v/>
      </c>
      <c r="I432" s="60" t="str">
        <f t="shared" si="401"/>
        <v/>
      </c>
      <c r="J432" s="206"/>
      <c r="K432" s="173"/>
      <c r="L432" s="178"/>
      <c r="M432" s="173"/>
      <c r="N432" s="178"/>
    </row>
    <row r="433" spans="1:14" ht="12.5">
      <c r="A433" s="204"/>
      <c r="B433" s="205"/>
      <c r="C433" s="201" t="str">
        <f t="shared" ref="C433:D433" si="443">IF(ISBLANK($J433),"",$J433)</f>
        <v/>
      </c>
      <c r="D433" s="201" t="str">
        <f t="shared" si="443"/>
        <v/>
      </c>
      <c r="E433" s="201" t="str">
        <f t="shared" si="400"/>
        <v/>
      </c>
      <c r="F433" s="201" t="str">
        <f t="shared" si="2"/>
        <v/>
      </c>
      <c r="G433" s="201" t="str">
        <f t="shared" si="3"/>
        <v/>
      </c>
      <c r="H433" s="201" t="str">
        <f t="shared" si="4"/>
        <v/>
      </c>
      <c r="I433" s="60" t="str">
        <f t="shared" si="401"/>
        <v/>
      </c>
      <c r="J433" s="206"/>
      <c r="K433" s="173"/>
      <c r="L433" s="178"/>
      <c r="M433" s="173"/>
      <c r="N433" s="178"/>
    </row>
    <row r="434" spans="1:14" ht="12.5">
      <c r="A434" s="204"/>
      <c r="B434" s="205"/>
      <c r="C434" s="201" t="str">
        <f t="shared" ref="C434:D434" si="444">IF(ISBLANK($J434),"",$J434)</f>
        <v/>
      </c>
      <c r="D434" s="201" t="str">
        <f t="shared" si="444"/>
        <v/>
      </c>
      <c r="E434" s="201" t="str">
        <f t="shared" si="400"/>
        <v/>
      </c>
      <c r="F434" s="201" t="str">
        <f t="shared" si="2"/>
        <v/>
      </c>
      <c r="G434" s="201" t="str">
        <f t="shared" si="3"/>
        <v/>
      </c>
      <c r="H434" s="201" t="str">
        <f t="shared" si="4"/>
        <v/>
      </c>
      <c r="I434" s="60" t="str">
        <f t="shared" si="401"/>
        <v/>
      </c>
      <c r="J434" s="206"/>
      <c r="K434" s="173"/>
      <c r="L434" s="178"/>
      <c r="M434" s="173"/>
      <c r="N434" s="178"/>
    </row>
    <row r="435" spans="1:14" ht="12.5">
      <c r="A435" s="204"/>
      <c r="B435" s="205"/>
      <c r="C435" s="201" t="str">
        <f t="shared" ref="C435:D435" si="445">IF(ISBLANK($J435),"",$J435)</f>
        <v/>
      </c>
      <c r="D435" s="201" t="str">
        <f t="shared" si="445"/>
        <v/>
      </c>
      <c r="E435" s="201" t="str">
        <f t="shared" si="400"/>
        <v/>
      </c>
      <c r="F435" s="201" t="str">
        <f t="shared" si="2"/>
        <v/>
      </c>
      <c r="G435" s="201" t="str">
        <f t="shared" si="3"/>
        <v/>
      </c>
      <c r="H435" s="201" t="str">
        <f t="shared" si="4"/>
        <v/>
      </c>
      <c r="I435" s="60" t="str">
        <f t="shared" si="401"/>
        <v/>
      </c>
      <c r="J435" s="206"/>
      <c r="K435" s="173"/>
      <c r="L435" s="178"/>
      <c r="M435" s="173"/>
      <c r="N435" s="178"/>
    </row>
    <row r="436" spans="1:14" ht="12.5">
      <c r="A436" s="204"/>
      <c r="B436" s="205"/>
      <c r="C436" s="201" t="str">
        <f t="shared" ref="C436:D436" si="446">IF(ISBLANK($J436),"",$J436)</f>
        <v/>
      </c>
      <c r="D436" s="201" t="str">
        <f t="shared" si="446"/>
        <v/>
      </c>
      <c r="E436" s="201" t="str">
        <f t="shared" si="400"/>
        <v/>
      </c>
      <c r="F436" s="201" t="str">
        <f t="shared" si="2"/>
        <v/>
      </c>
      <c r="G436" s="201" t="str">
        <f t="shared" si="3"/>
        <v/>
      </c>
      <c r="H436" s="201" t="str">
        <f t="shared" si="4"/>
        <v/>
      </c>
      <c r="I436" s="60" t="str">
        <f t="shared" si="401"/>
        <v/>
      </c>
      <c r="J436" s="206"/>
      <c r="K436" s="173"/>
      <c r="L436" s="178"/>
      <c r="M436" s="173"/>
      <c r="N436" s="178"/>
    </row>
    <row r="437" spans="1:14" ht="12.5">
      <c r="A437" s="204"/>
      <c r="B437" s="205"/>
      <c r="C437" s="201" t="str">
        <f t="shared" ref="C437:D437" si="447">IF(ISBLANK($J437),"",$J437)</f>
        <v/>
      </c>
      <c r="D437" s="201" t="str">
        <f t="shared" si="447"/>
        <v/>
      </c>
      <c r="E437" s="201" t="str">
        <f t="shared" si="400"/>
        <v/>
      </c>
      <c r="F437" s="201" t="str">
        <f t="shared" si="2"/>
        <v/>
      </c>
      <c r="G437" s="201" t="str">
        <f t="shared" si="3"/>
        <v/>
      </c>
      <c r="H437" s="201" t="str">
        <f t="shared" si="4"/>
        <v/>
      </c>
      <c r="I437" s="60" t="str">
        <f t="shared" si="401"/>
        <v/>
      </c>
      <c r="J437" s="206"/>
      <c r="K437" s="173"/>
      <c r="L437" s="178"/>
      <c r="M437" s="173"/>
      <c r="N437" s="178"/>
    </row>
    <row r="438" spans="1:14" ht="12.5">
      <c r="A438" s="204"/>
      <c r="B438" s="205"/>
      <c r="C438" s="201" t="str">
        <f t="shared" ref="C438:D438" si="448">IF(ISBLANK($J438),"",$J438)</f>
        <v/>
      </c>
      <c r="D438" s="201" t="str">
        <f t="shared" si="448"/>
        <v/>
      </c>
      <c r="E438" s="201" t="str">
        <f t="shared" si="400"/>
        <v/>
      </c>
      <c r="F438" s="201" t="str">
        <f t="shared" si="2"/>
        <v/>
      </c>
      <c r="G438" s="201" t="str">
        <f t="shared" si="3"/>
        <v/>
      </c>
      <c r="H438" s="201" t="str">
        <f t="shared" si="4"/>
        <v/>
      </c>
      <c r="I438" s="60" t="str">
        <f t="shared" si="401"/>
        <v/>
      </c>
      <c r="J438" s="206"/>
      <c r="K438" s="173"/>
      <c r="L438" s="178"/>
      <c r="M438" s="173"/>
      <c r="N438" s="178"/>
    </row>
    <row r="439" spans="1:14" ht="12.5">
      <c r="A439" s="204"/>
      <c r="B439" s="205"/>
      <c r="C439" s="201" t="str">
        <f t="shared" ref="C439:D439" si="449">IF(ISBLANK($J439),"",$J439)</f>
        <v/>
      </c>
      <c r="D439" s="201" t="str">
        <f t="shared" si="449"/>
        <v/>
      </c>
      <c r="E439" s="201" t="str">
        <f t="shared" si="400"/>
        <v/>
      </c>
      <c r="F439" s="201" t="str">
        <f t="shared" si="2"/>
        <v/>
      </c>
      <c r="G439" s="201" t="str">
        <f t="shared" si="3"/>
        <v/>
      </c>
      <c r="H439" s="201" t="str">
        <f t="shared" si="4"/>
        <v/>
      </c>
      <c r="I439" s="60" t="str">
        <f t="shared" si="401"/>
        <v/>
      </c>
      <c r="J439" s="206"/>
      <c r="K439" s="173"/>
      <c r="L439" s="178"/>
      <c r="M439" s="173"/>
      <c r="N439" s="178"/>
    </row>
    <row r="440" spans="1:14" ht="12.5">
      <c r="A440" s="204"/>
      <c r="B440" s="205"/>
      <c r="C440" s="201" t="str">
        <f t="shared" ref="C440:D440" si="450">IF(ISBLANK($J440),"",$J440)</f>
        <v/>
      </c>
      <c r="D440" s="201" t="str">
        <f t="shared" si="450"/>
        <v/>
      </c>
      <c r="E440" s="201" t="str">
        <f t="shared" si="400"/>
        <v/>
      </c>
      <c r="F440" s="201" t="str">
        <f t="shared" si="2"/>
        <v/>
      </c>
      <c r="G440" s="201" t="str">
        <f t="shared" si="3"/>
        <v/>
      </c>
      <c r="H440" s="201" t="str">
        <f t="shared" si="4"/>
        <v/>
      </c>
      <c r="I440" s="60" t="str">
        <f t="shared" si="401"/>
        <v/>
      </c>
      <c r="J440" s="206"/>
      <c r="K440" s="173"/>
      <c r="L440" s="178"/>
      <c r="M440" s="173"/>
      <c r="N440" s="178"/>
    </row>
    <row r="441" spans="1:14" ht="12.5">
      <c r="A441" s="204"/>
      <c r="B441" s="205"/>
      <c r="C441" s="201" t="str">
        <f t="shared" ref="C441:D441" si="451">IF(ISBLANK($J441),"",$J441)</f>
        <v/>
      </c>
      <c r="D441" s="201" t="str">
        <f t="shared" si="451"/>
        <v/>
      </c>
      <c r="E441" s="201" t="str">
        <f t="shared" si="400"/>
        <v/>
      </c>
      <c r="F441" s="201" t="str">
        <f t="shared" si="2"/>
        <v/>
      </c>
      <c r="G441" s="201" t="str">
        <f t="shared" si="3"/>
        <v/>
      </c>
      <c r="H441" s="201" t="str">
        <f t="shared" si="4"/>
        <v/>
      </c>
      <c r="I441" s="60" t="str">
        <f t="shared" si="401"/>
        <v/>
      </c>
      <c r="J441" s="206"/>
      <c r="K441" s="173"/>
      <c r="L441" s="178"/>
      <c r="M441" s="173"/>
      <c r="N441" s="178"/>
    </row>
    <row r="442" spans="1:14" ht="12.5">
      <c r="A442" s="204"/>
      <c r="B442" s="205"/>
      <c r="C442" s="201" t="str">
        <f t="shared" ref="C442:D442" si="452">IF(ISBLANK($J442),"",$J442)</f>
        <v/>
      </c>
      <c r="D442" s="201" t="str">
        <f t="shared" si="452"/>
        <v/>
      </c>
      <c r="E442" s="201" t="str">
        <f t="shared" si="400"/>
        <v/>
      </c>
      <c r="F442" s="201" t="str">
        <f t="shared" si="2"/>
        <v/>
      </c>
      <c r="G442" s="201" t="str">
        <f t="shared" si="3"/>
        <v/>
      </c>
      <c r="H442" s="201" t="str">
        <f t="shared" si="4"/>
        <v/>
      </c>
      <c r="I442" s="60" t="str">
        <f t="shared" si="401"/>
        <v/>
      </c>
      <c r="J442" s="206"/>
      <c r="K442" s="173"/>
      <c r="L442" s="178"/>
      <c r="M442" s="173"/>
      <c r="N442" s="178"/>
    </row>
    <row r="443" spans="1:14" ht="12.5">
      <c r="A443" s="204"/>
      <c r="B443" s="205"/>
      <c r="C443" s="201" t="str">
        <f t="shared" ref="C443:D443" si="453">IF(ISBLANK($J443),"",$J443)</f>
        <v/>
      </c>
      <c r="D443" s="201" t="str">
        <f t="shared" si="453"/>
        <v/>
      </c>
      <c r="E443" s="201" t="str">
        <f t="shared" si="400"/>
        <v/>
      </c>
      <c r="F443" s="201" t="str">
        <f t="shared" si="2"/>
        <v/>
      </c>
      <c r="G443" s="201" t="str">
        <f t="shared" si="3"/>
        <v/>
      </c>
      <c r="H443" s="201" t="str">
        <f t="shared" si="4"/>
        <v/>
      </c>
      <c r="I443" s="60" t="str">
        <f t="shared" si="401"/>
        <v/>
      </c>
      <c r="J443" s="206"/>
      <c r="K443" s="173"/>
      <c r="L443" s="178"/>
      <c r="M443" s="173"/>
      <c r="N443" s="178"/>
    </row>
    <row r="444" spans="1:14" ht="12.5">
      <c r="A444" s="204"/>
      <c r="B444" s="205"/>
      <c r="C444" s="201" t="str">
        <f t="shared" ref="C444:D444" si="454">IF(ISBLANK($J444),"",$J444)</f>
        <v/>
      </c>
      <c r="D444" s="201" t="str">
        <f t="shared" si="454"/>
        <v/>
      </c>
      <c r="E444" s="201" t="str">
        <f t="shared" si="400"/>
        <v/>
      </c>
      <c r="F444" s="201" t="str">
        <f t="shared" si="2"/>
        <v/>
      </c>
      <c r="G444" s="201" t="str">
        <f t="shared" si="3"/>
        <v/>
      </c>
      <c r="H444" s="201" t="str">
        <f t="shared" si="4"/>
        <v/>
      </c>
      <c r="I444" s="60" t="str">
        <f t="shared" si="401"/>
        <v/>
      </c>
      <c r="J444" s="206"/>
      <c r="K444" s="173"/>
      <c r="L444" s="178"/>
      <c r="M444" s="173"/>
      <c r="N444" s="178"/>
    </row>
    <row r="445" spans="1:14" ht="12.5">
      <c r="A445" s="204"/>
      <c r="B445" s="205"/>
      <c r="C445" s="201" t="str">
        <f t="shared" ref="C445:D445" si="455">IF(ISBLANK($J445),"",$J445)</f>
        <v/>
      </c>
      <c r="D445" s="201" t="str">
        <f t="shared" si="455"/>
        <v/>
      </c>
      <c r="E445" s="201" t="str">
        <f t="shared" si="400"/>
        <v/>
      </c>
      <c r="F445" s="201" t="str">
        <f t="shared" si="2"/>
        <v/>
      </c>
      <c r="G445" s="201" t="str">
        <f t="shared" si="3"/>
        <v/>
      </c>
      <c r="H445" s="201" t="str">
        <f t="shared" si="4"/>
        <v/>
      </c>
      <c r="I445" s="60" t="str">
        <f t="shared" si="401"/>
        <v/>
      </c>
      <c r="J445" s="206"/>
      <c r="K445" s="173"/>
      <c r="L445" s="178"/>
      <c r="M445" s="173"/>
      <c r="N445" s="178"/>
    </row>
    <row r="446" spans="1:14" ht="12.5">
      <c r="A446" s="204"/>
      <c r="B446" s="205"/>
      <c r="C446" s="201" t="str">
        <f t="shared" ref="C446:D446" si="456">IF(ISBLANK($J446),"",$J446)</f>
        <v/>
      </c>
      <c r="D446" s="201" t="str">
        <f t="shared" si="456"/>
        <v/>
      </c>
      <c r="E446" s="201" t="str">
        <f t="shared" si="400"/>
        <v/>
      </c>
      <c r="F446" s="201" t="str">
        <f t="shared" si="2"/>
        <v/>
      </c>
      <c r="G446" s="201" t="str">
        <f t="shared" si="3"/>
        <v/>
      </c>
      <c r="H446" s="201" t="str">
        <f t="shared" si="4"/>
        <v/>
      </c>
      <c r="I446" s="60" t="str">
        <f t="shared" si="401"/>
        <v/>
      </c>
      <c r="J446" s="206"/>
      <c r="K446" s="173"/>
      <c r="L446" s="178"/>
      <c r="M446" s="173"/>
      <c r="N446" s="178"/>
    </row>
    <row r="447" spans="1:14" ht="12.5">
      <c r="A447" s="204"/>
      <c r="B447" s="205"/>
      <c r="C447" s="201" t="str">
        <f t="shared" ref="C447:D447" si="457">IF(ISBLANK($J447),"",$J447)</f>
        <v/>
      </c>
      <c r="D447" s="201" t="str">
        <f t="shared" si="457"/>
        <v/>
      </c>
      <c r="E447" s="201" t="str">
        <f t="shared" si="400"/>
        <v/>
      </c>
      <c r="F447" s="201" t="str">
        <f t="shared" si="2"/>
        <v/>
      </c>
      <c r="G447" s="201" t="str">
        <f t="shared" si="3"/>
        <v/>
      </c>
      <c r="H447" s="201" t="str">
        <f t="shared" si="4"/>
        <v/>
      </c>
      <c r="I447" s="60" t="str">
        <f t="shared" si="401"/>
        <v/>
      </c>
      <c r="J447" s="206"/>
      <c r="K447" s="173"/>
      <c r="L447" s="178"/>
      <c r="M447" s="173"/>
      <c r="N447" s="178"/>
    </row>
    <row r="448" spans="1:14" ht="12.5">
      <c r="A448" s="204"/>
      <c r="B448" s="205"/>
      <c r="C448" s="201" t="str">
        <f t="shared" ref="C448:D448" si="458">IF(ISBLANK($J448),"",$J448)</f>
        <v/>
      </c>
      <c r="D448" s="201" t="str">
        <f t="shared" si="458"/>
        <v/>
      </c>
      <c r="E448" s="201" t="str">
        <f t="shared" si="400"/>
        <v/>
      </c>
      <c r="F448" s="201" t="str">
        <f t="shared" si="2"/>
        <v/>
      </c>
      <c r="G448" s="201" t="str">
        <f t="shared" si="3"/>
        <v/>
      </c>
      <c r="H448" s="201" t="str">
        <f t="shared" si="4"/>
        <v/>
      </c>
      <c r="I448" s="60" t="str">
        <f t="shared" si="401"/>
        <v/>
      </c>
      <c r="J448" s="206"/>
      <c r="K448" s="173"/>
      <c r="L448" s="178"/>
      <c r="M448" s="173"/>
      <c r="N448" s="178"/>
    </row>
    <row r="449" spans="1:14" ht="12.5">
      <c r="A449" s="204"/>
      <c r="B449" s="205"/>
      <c r="C449" s="201" t="str">
        <f t="shared" ref="C449:D449" si="459">IF(ISBLANK($J449),"",$J449)</f>
        <v/>
      </c>
      <c r="D449" s="201" t="str">
        <f t="shared" si="459"/>
        <v/>
      </c>
      <c r="E449" s="201" t="str">
        <f t="shared" si="400"/>
        <v/>
      </c>
      <c r="F449" s="201" t="str">
        <f t="shared" si="2"/>
        <v/>
      </c>
      <c r="G449" s="201" t="str">
        <f t="shared" si="3"/>
        <v/>
      </c>
      <c r="H449" s="201" t="str">
        <f t="shared" si="4"/>
        <v/>
      </c>
      <c r="I449" s="60" t="str">
        <f t="shared" si="401"/>
        <v/>
      </c>
      <c r="J449" s="206"/>
      <c r="K449" s="173"/>
      <c r="L449" s="178"/>
      <c r="M449" s="173"/>
      <c r="N449" s="178"/>
    </row>
    <row r="450" spans="1:14" ht="12.5">
      <c r="A450" s="204"/>
      <c r="B450" s="205"/>
      <c r="C450" s="201" t="str">
        <f t="shared" ref="C450:D450" si="460">IF(ISBLANK($J450),"",$J450)</f>
        <v/>
      </c>
      <c r="D450" s="201" t="str">
        <f t="shared" si="460"/>
        <v/>
      </c>
      <c r="E450" s="201" t="str">
        <f t="shared" si="400"/>
        <v/>
      </c>
      <c r="F450" s="201" t="str">
        <f t="shared" si="2"/>
        <v/>
      </c>
      <c r="G450" s="201" t="str">
        <f t="shared" si="3"/>
        <v/>
      </c>
      <c r="H450" s="201" t="str">
        <f t="shared" si="4"/>
        <v/>
      </c>
      <c r="I450" s="60" t="str">
        <f t="shared" si="401"/>
        <v/>
      </c>
      <c r="J450" s="206"/>
      <c r="K450" s="173"/>
      <c r="L450" s="178"/>
      <c r="M450" s="173"/>
      <c r="N450" s="178"/>
    </row>
    <row r="451" spans="1:14" ht="12.5">
      <c r="A451" s="204"/>
      <c r="B451" s="205"/>
      <c r="C451" s="201" t="str">
        <f t="shared" ref="C451:D451" si="461">IF(ISBLANK($J451),"",$J451)</f>
        <v/>
      </c>
      <c r="D451" s="201" t="str">
        <f t="shared" si="461"/>
        <v/>
      </c>
      <c r="E451" s="201" t="str">
        <f t="shared" si="400"/>
        <v/>
      </c>
      <c r="F451" s="201" t="str">
        <f t="shared" si="2"/>
        <v/>
      </c>
      <c r="G451" s="201" t="str">
        <f t="shared" si="3"/>
        <v/>
      </c>
      <c r="H451" s="201" t="str">
        <f t="shared" si="4"/>
        <v/>
      </c>
      <c r="I451" s="60" t="str">
        <f t="shared" si="401"/>
        <v/>
      </c>
      <c r="J451" s="206"/>
      <c r="K451" s="173"/>
      <c r="L451" s="178"/>
      <c r="M451" s="173"/>
      <c r="N451" s="178"/>
    </row>
    <row r="452" spans="1:14" ht="12.5">
      <c r="A452" s="204"/>
      <c r="B452" s="205"/>
      <c r="C452" s="201" t="str">
        <f t="shared" ref="C452:D452" si="462">IF(ISBLANK($J452),"",$J452)</f>
        <v/>
      </c>
      <c r="D452" s="201" t="str">
        <f t="shared" si="462"/>
        <v/>
      </c>
      <c r="E452" s="201" t="str">
        <f t="shared" si="400"/>
        <v/>
      </c>
      <c r="F452" s="201" t="str">
        <f t="shared" si="2"/>
        <v/>
      </c>
      <c r="G452" s="201" t="str">
        <f t="shared" si="3"/>
        <v/>
      </c>
      <c r="H452" s="201" t="str">
        <f t="shared" si="4"/>
        <v/>
      </c>
      <c r="I452" s="60" t="str">
        <f t="shared" si="401"/>
        <v/>
      </c>
      <c r="J452" s="206"/>
      <c r="K452" s="173"/>
      <c r="L452" s="178"/>
      <c r="M452" s="173"/>
      <c r="N452" s="178"/>
    </row>
    <row r="453" spans="1:14" ht="12.5">
      <c r="A453" s="204"/>
      <c r="B453" s="205"/>
      <c r="C453" s="201" t="str">
        <f t="shared" ref="C453:D453" si="463">IF(ISBLANK($J453),"",$J453)</f>
        <v/>
      </c>
      <c r="D453" s="201" t="str">
        <f t="shared" si="463"/>
        <v/>
      </c>
      <c r="E453" s="201" t="str">
        <f t="shared" si="400"/>
        <v/>
      </c>
      <c r="F453" s="201" t="str">
        <f t="shared" si="2"/>
        <v/>
      </c>
      <c r="G453" s="201" t="str">
        <f t="shared" si="3"/>
        <v/>
      </c>
      <c r="H453" s="201" t="str">
        <f t="shared" si="4"/>
        <v/>
      </c>
      <c r="I453" s="60" t="str">
        <f t="shared" si="401"/>
        <v/>
      </c>
      <c r="J453" s="206"/>
      <c r="K453" s="173"/>
      <c r="L453" s="178"/>
      <c r="M453" s="173"/>
      <c r="N453" s="178"/>
    </row>
    <row r="454" spans="1:14" ht="12.5">
      <c r="A454" s="204"/>
      <c r="B454" s="205"/>
      <c r="C454" s="201" t="str">
        <f t="shared" ref="C454:D454" si="464">IF(ISBLANK($J454),"",$J454)</f>
        <v/>
      </c>
      <c r="D454" s="201" t="str">
        <f t="shared" si="464"/>
        <v/>
      </c>
      <c r="E454" s="201" t="str">
        <f t="shared" si="400"/>
        <v/>
      </c>
      <c r="F454" s="201" t="str">
        <f t="shared" si="2"/>
        <v/>
      </c>
      <c r="G454" s="201" t="str">
        <f t="shared" si="3"/>
        <v/>
      </c>
      <c r="H454" s="201" t="str">
        <f t="shared" si="4"/>
        <v/>
      </c>
      <c r="I454" s="60" t="str">
        <f t="shared" si="401"/>
        <v/>
      </c>
      <c r="J454" s="206"/>
      <c r="K454" s="173"/>
      <c r="L454" s="178"/>
      <c r="M454" s="173"/>
      <c r="N454" s="178"/>
    </row>
    <row r="455" spans="1:14" ht="12.5">
      <c r="A455" s="204"/>
      <c r="B455" s="205"/>
      <c r="C455" s="201" t="str">
        <f t="shared" ref="C455:D455" si="465">IF(ISBLANK($J455),"",$J455)</f>
        <v/>
      </c>
      <c r="D455" s="201" t="str">
        <f t="shared" si="465"/>
        <v/>
      </c>
      <c r="E455" s="201" t="str">
        <f t="shared" ref="E455:E518" si="466">IF(NOT(ISBLANK($N455)),CONCATENATE(supplierOrganizationIdentifierScheme,"-",$N455),IF(NOT(ISBLANK($L455)),CONCATENATE("tenderer-",ROW()-7),""))</f>
        <v/>
      </c>
      <c r="F455" s="201" t="str">
        <f t="shared" si="2"/>
        <v/>
      </c>
      <c r="G455" s="201" t="str">
        <f t="shared" si="3"/>
        <v/>
      </c>
      <c r="H455" s="201" t="str">
        <f t="shared" si="4"/>
        <v/>
      </c>
      <c r="I455" s="60" t="str">
        <f t="shared" ref="I455:I518" si="467">IF(NOT(ISBLANK($N455)),supplierOrganizationIdentifierScheme,"")</f>
        <v/>
      </c>
      <c r="J455" s="206"/>
      <c r="K455" s="173"/>
      <c r="L455" s="178"/>
      <c r="M455" s="173"/>
      <c r="N455" s="178"/>
    </row>
    <row r="456" spans="1:14" ht="12.5">
      <c r="A456" s="204"/>
      <c r="B456" s="205"/>
      <c r="C456" s="201" t="str">
        <f t="shared" ref="C456:D456" si="468">IF(ISBLANK($J456),"",$J456)</f>
        <v/>
      </c>
      <c r="D456" s="201" t="str">
        <f t="shared" si="468"/>
        <v/>
      </c>
      <c r="E456" s="201" t="str">
        <f t="shared" si="466"/>
        <v/>
      </c>
      <c r="F456" s="201" t="str">
        <f t="shared" si="2"/>
        <v/>
      </c>
      <c r="G456" s="201" t="str">
        <f t="shared" si="3"/>
        <v/>
      </c>
      <c r="H456" s="201" t="str">
        <f t="shared" si="4"/>
        <v/>
      </c>
      <c r="I456" s="60" t="str">
        <f t="shared" si="467"/>
        <v/>
      </c>
      <c r="J456" s="206"/>
      <c r="K456" s="173"/>
      <c r="L456" s="178"/>
      <c r="M456" s="173"/>
      <c r="N456" s="178"/>
    </row>
    <row r="457" spans="1:14" ht="12.5">
      <c r="A457" s="204"/>
      <c r="B457" s="205"/>
      <c r="C457" s="201" t="str">
        <f t="shared" ref="C457:D457" si="469">IF(ISBLANK($J457),"",$J457)</f>
        <v/>
      </c>
      <c r="D457" s="201" t="str">
        <f t="shared" si="469"/>
        <v/>
      </c>
      <c r="E457" s="201" t="str">
        <f t="shared" si="466"/>
        <v/>
      </c>
      <c r="F457" s="201" t="str">
        <f t="shared" si="2"/>
        <v/>
      </c>
      <c r="G457" s="201" t="str">
        <f t="shared" si="3"/>
        <v/>
      </c>
      <c r="H457" s="201" t="str">
        <f t="shared" si="4"/>
        <v/>
      </c>
      <c r="I457" s="60" t="str">
        <f t="shared" si="467"/>
        <v/>
      </c>
      <c r="J457" s="206"/>
      <c r="K457" s="173"/>
      <c r="L457" s="178"/>
      <c r="M457" s="173"/>
      <c r="N457" s="178"/>
    </row>
    <row r="458" spans="1:14" ht="12.5">
      <c r="A458" s="204"/>
      <c r="B458" s="205"/>
      <c r="C458" s="201" t="str">
        <f t="shared" ref="C458:D458" si="470">IF(ISBLANK($J458),"",$J458)</f>
        <v/>
      </c>
      <c r="D458" s="201" t="str">
        <f t="shared" si="470"/>
        <v/>
      </c>
      <c r="E458" s="201" t="str">
        <f t="shared" si="466"/>
        <v/>
      </c>
      <c r="F458" s="201" t="str">
        <f t="shared" si="2"/>
        <v/>
      </c>
      <c r="G458" s="201" t="str">
        <f t="shared" si="3"/>
        <v/>
      </c>
      <c r="H458" s="201" t="str">
        <f t="shared" si="4"/>
        <v/>
      </c>
      <c r="I458" s="60" t="str">
        <f t="shared" si="467"/>
        <v/>
      </c>
      <c r="J458" s="206"/>
      <c r="K458" s="173"/>
      <c r="L458" s="178"/>
      <c r="M458" s="173"/>
      <c r="N458" s="178"/>
    </row>
    <row r="459" spans="1:14" ht="12.5">
      <c r="A459" s="204"/>
      <c r="B459" s="205"/>
      <c r="C459" s="201" t="str">
        <f t="shared" ref="C459:D459" si="471">IF(ISBLANK($J459),"",$J459)</f>
        <v/>
      </c>
      <c r="D459" s="201" t="str">
        <f t="shared" si="471"/>
        <v/>
      </c>
      <c r="E459" s="201" t="str">
        <f t="shared" si="466"/>
        <v/>
      </c>
      <c r="F459" s="201" t="str">
        <f t="shared" si="2"/>
        <v/>
      </c>
      <c r="G459" s="201" t="str">
        <f t="shared" si="3"/>
        <v/>
      </c>
      <c r="H459" s="201" t="str">
        <f t="shared" si="4"/>
        <v/>
      </c>
      <c r="I459" s="60" t="str">
        <f t="shared" si="467"/>
        <v/>
      </c>
      <c r="J459" s="206"/>
      <c r="K459" s="173"/>
      <c r="L459" s="178"/>
      <c r="M459" s="173"/>
      <c r="N459" s="178"/>
    </row>
    <row r="460" spans="1:14" ht="12.5">
      <c r="A460" s="204"/>
      <c r="B460" s="205"/>
      <c r="C460" s="201" t="str">
        <f t="shared" ref="C460:D460" si="472">IF(ISBLANK($J460),"",$J460)</f>
        <v/>
      </c>
      <c r="D460" s="201" t="str">
        <f t="shared" si="472"/>
        <v/>
      </c>
      <c r="E460" s="201" t="str">
        <f t="shared" si="466"/>
        <v/>
      </c>
      <c r="F460" s="201" t="str">
        <f t="shared" si="2"/>
        <v/>
      </c>
      <c r="G460" s="201" t="str">
        <f t="shared" si="3"/>
        <v/>
      </c>
      <c r="H460" s="201" t="str">
        <f t="shared" si="4"/>
        <v/>
      </c>
      <c r="I460" s="60" t="str">
        <f t="shared" si="467"/>
        <v/>
      </c>
      <c r="J460" s="206"/>
      <c r="K460" s="173"/>
      <c r="L460" s="178"/>
      <c r="M460" s="173"/>
      <c r="N460" s="178"/>
    </row>
    <row r="461" spans="1:14" ht="12.5">
      <c r="A461" s="204"/>
      <c r="B461" s="205"/>
      <c r="C461" s="201" t="str">
        <f t="shared" ref="C461:D461" si="473">IF(ISBLANK($J461),"",$J461)</f>
        <v/>
      </c>
      <c r="D461" s="201" t="str">
        <f t="shared" si="473"/>
        <v/>
      </c>
      <c r="E461" s="201" t="str">
        <f t="shared" si="466"/>
        <v/>
      </c>
      <c r="F461" s="201" t="str">
        <f t="shared" si="2"/>
        <v/>
      </c>
      <c r="G461" s="201" t="str">
        <f t="shared" si="3"/>
        <v/>
      </c>
      <c r="H461" s="201" t="str">
        <f t="shared" si="4"/>
        <v/>
      </c>
      <c r="I461" s="60" t="str">
        <f t="shared" si="467"/>
        <v/>
      </c>
      <c r="J461" s="206"/>
      <c r="K461" s="173"/>
      <c r="L461" s="178"/>
      <c r="M461" s="173"/>
      <c r="N461" s="178"/>
    </row>
    <row r="462" spans="1:14" ht="12.5">
      <c r="A462" s="204"/>
      <c r="B462" s="205"/>
      <c r="C462" s="201" t="str">
        <f t="shared" ref="C462:D462" si="474">IF(ISBLANK($J462),"",$J462)</f>
        <v/>
      </c>
      <c r="D462" s="201" t="str">
        <f t="shared" si="474"/>
        <v/>
      </c>
      <c r="E462" s="201" t="str">
        <f t="shared" si="466"/>
        <v/>
      </c>
      <c r="F462" s="201" t="str">
        <f t="shared" si="2"/>
        <v/>
      </c>
      <c r="G462" s="201" t="str">
        <f t="shared" si="3"/>
        <v/>
      </c>
      <c r="H462" s="201" t="str">
        <f t="shared" si="4"/>
        <v/>
      </c>
      <c r="I462" s="60" t="str">
        <f t="shared" si="467"/>
        <v/>
      </c>
      <c r="J462" s="206"/>
      <c r="K462" s="173"/>
      <c r="L462" s="178"/>
      <c r="M462" s="173"/>
      <c r="N462" s="178"/>
    </row>
    <row r="463" spans="1:14" ht="12.5">
      <c r="A463" s="204"/>
      <c r="B463" s="205"/>
      <c r="C463" s="201" t="str">
        <f t="shared" ref="C463:D463" si="475">IF(ISBLANK($J463),"",$J463)</f>
        <v/>
      </c>
      <c r="D463" s="201" t="str">
        <f t="shared" si="475"/>
        <v/>
      </c>
      <c r="E463" s="201" t="str">
        <f t="shared" si="466"/>
        <v/>
      </c>
      <c r="F463" s="201" t="str">
        <f t="shared" si="2"/>
        <v/>
      </c>
      <c r="G463" s="201" t="str">
        <f t="shared" si="3"/>
        <v/>
      </c>
      <c r="H463" s="201" t="str">
        <f t="shared" si="4"/>
        <v/>
      </c>
      <c r="I463" s="60" t="str">
        <f t="shared" si="467"/>
        <v/>
      </c>
      <c r="J463" s="206"/>
      <c r="K463" s="173"/>
      <c r="L463" s="178"/>
      <c r="M463" s="173"/>
      <c r="N463" s="178"/>
    </row>
    <row r="464" spans="1:14" ht="12.5">
      <c r="A464" s="204"/>
      <c r="B464" s="205"/>
      <c r="C464" s="201" t="str">
        <f t="shared" ref="C464:D464" si="476">IF(ISBLANK($J464),"",$J464)</f>
        <v/>
      </c>
      <c r="D464" s="201" t="str">
        <f t="shared" si="476"/>
        <v/>
      </c>
      <c r="E464" s="201" t="str">
        <f t="shared" si="466"/>
        <v/>
      </c>
      <c r="F464" s="201" t="str">
        <f t="shared" si="2"/>
        <v/>
      </c>
      <c r="G464" s="201" t="str">
        <f t="shared" si="3"/>
        <v/>
      </c>
      <c r="H464" s="201" t="str">
        <f t="shared" si="4"/>
        <v/>
      </c>
      <c r="I464" s="60" t="str">
        <f t="shared" si="467"/>
        <v/>
      </c>
      <c r="J464" s="206"/>
      <c r="K464" s="173"/>
      <c r="L464" s="178"/>
      <c r="M464" s="173"/>
      <c r="N464" s="178"/>
    </row>
    <row r="465" spans="1:14" ht="12.5">
      <c r="A465" s="204"/>
      <c r="B465" s="205"/>
      <c r="C465" s="201" t="str">
        <f t="shared" ref="C465:D465" si="477">IF(ISBLANK($J465),"",$J465)</f>
        <v/>
      </c>
      <c r="D465" s="201" t="str">
        <f t="shared" si="477"/>
        <v/>
      </c>
      <c r="E465" s="201" t="str">
        <f t="shared" si="466"/>
        <v/>
      </c>
      <c r="F465" s="201" t="str">
        <f t="shared" si="2"/>
        <v/>
      </c>
      <c r="G465" s="201" t="str">
        <f t="shared" si="3"/>
        <v/>
      </c>
      <c r="H465" s="201" t="str">
        <f t="shared" si="4"/>
        <v/>
      </c>
      <c r="I465" s="60" t="str">
        <f t="shared" si="467"/>
        <v/>
      </c>
      <c r="J465" s="206"/>
      <c r="K465" s="173"/>
      <c r="L465" s="178"/>
      <c r="M465" s="173"/>
      <c r="N465" s="178"/>
    </row>
    <row r="466" spans="1:14" ht="12.5">
      <c r="A466" s="204"/>
      <c r="B466" s="205"/>
      <c r="C466" s="201" t="str">
        <f t="shared" ref="C466:D466" si="478">IF(ISBLANK($J466),"",$J466)</f>
        <v/>
      </c>
      <c r="D466" s="201" t="str">
        <f t="shared" si="478"/>
        <v/>
      </c>
      <c r="E466" s="201" t="str">
        <f t="shared" si="466"/>
        <v/>
      </c>
      <c r="F466" s="201" t="str">
        <f t="shared" si="2"/>
        <v/>
      </c>
      <c r="G466" s="201" t="str">
        <f t="shared" si="3"/>
        <v/>
      </c>
      <c r="H466" s="201" t="str">
        <f t="shared" si="4"/>
        <v/>
      </c>
      <c r="I466" s="60" t="str">
        <f t="shared" si="467"/>
        <v/>
      </c>
      <c r="J466" s="206"/>
      <c r="K466" s="173"/>
      <c r="L466" s="178"/>
      <c r="M466" s="173"/>
      <c r="N466" s="178"/>
    </row>
    <row r="467" spans="1:14" ht="12.5">
      <c r="A467" s="204"/>
      <c r="B467" s="205"/>
      <c r="C467" s="201" t="str">
        <f t="shared" ref="C467:D467" si="479">IF(ISBLANK($J467),"",$J467)</f>
        <v/>
      </c>
      <c r="D467" s="201" t="str">
        <f t="shared" si="479"/>
        <v/>
      </c>
      <c r="E467" s="201" t="str">
        <f t="shared" si="466"/>
        <v/>
      </c>
      <c r="F467" s="201" t="str">
        <f t="shared" si="2"/>
        <v/>
      </c>
      <c r="G467" s="201" t="str">
        <f t="shared" si="3"/>
        <v/>
      </c>
      <c r="H467" s="201" t="str">
        <f t="shared" si="4"/>
        <v/>
      </c>
      <c r="I467" s="60" t="str">
        <f t="shared" si="467"/>
        <v/>
      </c>
      <c r="J467" s="206"/>
      <c r="K467" s="173"/>
      <c r="L467" s="178"/>
      <c r="M467" s="173"/>
      <c r="N467" s="178"/>
    </row>
    <row r="468" spans="1:14" ht="12.5">
      <c r="A468" s="204"/>
      <c r="B468" s="205"/>
      <c r="C468" s="201" t="str">
        <f t="shared" ref="C468:D468" si="480">IF(ISBLANK($J468),"",$J468)</f>
        <v/>
      </c>
      <c r="D468" s="201" t="str">
        <f t="shared" si="480"/>
        <v/>
      </c>
      <c r="E468" s="201" t="str">
        <f t="shared" si="466"/>
        <v/>
      </c>
      <c r="F468" s="201" t="str">
        <f t="shared" si="2"/>
        <v/>
      </c>
      <c r="G468" s="201" t="str">
        <f t="shared" si="3"/>
        <v/>
      </c>
      <c r="H468" s="201" t="str">
        <f t="shared" si="4"/>
        <v/>
      </c>
      <c r="I468" s="60" t="str">
        <f t="shared" si="467"/>
        <v/>
      </c>
      <c r="J468" s="206"/>
      <c r="K468" s="173"/>
      <c r="L468" s="178"/>
      <c r="M468" s="173"/>
      <c r="N468" s="178"/>
    </row>
    <row r="469" spans="1:14" ht="12.5">
      <c r="A469" s="204"/>
      <c r="B469" s="205"/>
      <c r="C469" s="201" t="str">
        <f t="shared" ref="C469:D469" si="481">IF(ISBLANK($J469),"",$J469)</f>
        <v/>
      </c>
      <c r="D469" s="201" t="str">
        <f t="shared" si="481"/>
        <v/>
      </c>
      <c r="E469" s="201" t="str">
        <f t="shared" si="466"/>
        <v/>
      </c>
      <c r="F469" s="201" t="str">
        <f t="shared" si="2"/>
        <v/>
      </c>
      <c r="G469" s="201" t="str">
        <f t="shared" si="3"/>
        <v/>
      </c>
      <c r="H469" s="201" t="str">
        <f t="shared" si="4"/>
        <v/>
      </c>
      <c r="I469" s="60" t="str">
        <f t="shared" si="467"/>
        <v/>
      </c>
      <c r="J469" s="206"/>
      <c r="K469" s="173"/>
      <c r="L469" s="178"/>
      <c r="M469" s="173"/>
      <c r="N469" s="178"/>
    </row>
    <row r="470" spans="1:14" ht="12.5">
      <c r="A470" s="204"/>
      <c r="B470" s="205"/>
      <c r="C470" s="201" t="str">
        <f t="shared" ref="C470:D470" si="482">IF(ISBLANK($J470),"",$J470)</f>
        <v/>
      </c>
      <c r="D470" s="201" t="str">
        <f t="shared" si="482"/>
        <v/>
      </c>
      <c r="E470" s="201" t="str">
        <f t="shared" si="466"/>
        <v/>
      </c>
      <c r="F470" s="201" t="str">
        <f t="shared" si="2"/>
        <v/>
      </c>
      <c r="G470" s="201" t="str">
        <f t="shared" si="3"/>
        <v/>
      </c>
      <c r="H470" s="201" t="str">
        <f t="shared" si="4"/>
        <v/>
      </c>
      <c r="I470" s="60" t="str">
        <f t="shared" si="467"/>
        <v/>
      </c>
      <c r="J470" s="206"/>
      <c r="K470" s="173"/>
      <c r="L470" s="178"/>
      <c r="M470" s="173"/>
      <c r="N470" s="178"/>
    </row>
    <row r="471" spans="1:14" ht="12.5">
      <c r="A471" s="204"/>
      <c r="B471" s="205"/>
      <c r="C471" s="201" t="str">
        <f t="shared" ref="C471:D471" si="483">IF(ISBLANK($J471),"",$J471)</f>
        <v/>
      </c>
      <c r="D471" s="201" t="str">
        <f t="shared" si="483"/>
        <v/>
      </c>
      <c r="E471" s="201" t="str">
        <f t="shared" si="466"/>
        <v/>
      </c>
      <c r="F471" s="201" t="str">
        <f t="shared" si="2"/>
        <v/>
      </c>
      <c r="G471" s="201" t="str">
        <f t="shared" si="3"/>
        <v/>
      </c>
      <c r="H471" s="201" t="str">
        <f t="shared" si="4"/>
        <v/>
      </c>
      <c r="I471" s="60" t="str">
        <f t="shared" si="467"/>
        <v/>
      </c>
      <c r="J471" s="206"/>
      <c r="K471" s="173"/>
      <c r="L471" s="178"/>
      <c r="M471" s="173"/>
      <c r="N471" s="178"/>
    </row>
    <row r="472" spans="1:14" ht="12.5">
      <c r="A472" s="204"/>
      <c r="B472" s="205"/>
      <c r="C472" s="201" t="str">
        <f t="shared" ref="C472:D472" si="484">IF(ISBLANK($J472),"",$J472)</f>
        <v/>
      </c>
      <c r="D472" s="201" t="str">
        <f t="shared" si="484"/>
        <v/>
      </c>
      <c r="E472" s="201" t="str">
        <f t="shared" si="466"/>
        <v/>
      </c>
      <c r="F472" s="201" t="str">
        <f t="shared" si="2"/>
        <v/>
      </c>
      <c r="G472" s="201" t="str">
        <f t="shared" si="3"/>
        <v/>
      </c>
      <c r="H472" s="201" t="str">
        <f t="shared" si="4"/>
        <v/>
      </c>
      <c r="I472" s="60" t="str">
        <f t="shared" si="467"/>
        <v/>
      </c>
      <c r="J472" s="206"/>
      <c r="K472" s="173"/>
      <c r="L472" s="178"/>
      <c r="M472" s="173"/>
      <c r="N472" s="178"/>
    </row>
    <row r="473" spans="1:14" ht="12.5">
      <c r="A473" s="204"/>
      <c r="B473" s="205"/>
      <c r="C473" s="201" t="str">
        <f t="shared" ref="C473:D473" si="485">IF(ISBLANK($J473),"",$J473)</f>
        <v/>
      </c>
      <c r="D473" s="201" t="str">
        <f t="shared" si="485"/>
        <v/>
      </c>
      <c r="E473" s="201" t="str">
        <f t="shared" si="466"/>
        <v/>
      </c>
      <c r="F473" s="201" t="str">
        <f t="shared" si="2"/>
        <v/>
      </c>
      <c r="G473" s="201" t="str">
        <f t="shared" si="3"/>
        <v/>
      </c>
      <c r="H473" s="201" t="str">
        <f t="shared" si="4"/>
        <v/>
      </c>
      <c r="I473" s="60" t="str">
        <f t="shared" si="467"/>
        <v/>
      </c>
      <c r="J473" s="206"/>
      <c r="K473" s="173"/>
      <c r="L473" s="178"/>
      <c r="M473" s="173"/>
      <c r="N473" s="178"/>
    </row>
    <row r="474" spans="1:14" ht="12.5">
      <c r="A474" s="204"/>
      <c r="B474" s="205"/>
      <c r="C474" s="201" t="str">
        <f t="shared" ref="C474:D474" si="486">IF(ISBLANK($J474),"",$J474)</f>
        <v/>
      </c>
      <c r="D474" s="201" t="str">
        <f t="shared" si="486"/>
        <v/>
      </c>
      <c r="E474" s="201" t="str">
        <f t="shared" si="466"/>
        <v/>
      </c>
      <c r="F474" s="201" t="str">
        <f t="shared" si="2"/>
        <v/>
      </c>
      <c r="G474" s="201" t="str">
        <f t="shared" si="3"/>
        <v/>
      </c>
      <c r="H474" s="201" t="str">
        <f t="shared" si="4"/>
        <v/>
      </c>
      <c r="I474" s="60" t="str">
        <f t="shared" si="467"/>
        <v/>
      </c>
      <c r="J474" s="206"/>
      <c r="K474" s="173"/>
      <c r="L474" s="178"/>
      <c r="M474" s="173"/>
      <c r="N474" s="178"/>
    </row>
    <row r="475" spans="1:14" ht="12.5">
      <c r="A475" s="204"/>
      <c r="B475" s="205"/>
      <c r="C475" s="201" t="str">
        <f t="shared" ref="C475:D475" si="487">IF(ISBLANK($J475),"",$J475)</f>
        <v/>
      </c>
      <c r="D475" s="201" t="str">
        <f t="shared" si="487"/>
        <v/>
      </c>
      <c r="E475" s="201" t="str">
        <f t="shared" si="466"/>
        <v/>
      </c>
      <c r="F475" s="201" t="str">
        <f t="shared" si="2"/>
        <v/>
      </c>
      <c r="G475" s="201" t="str">
        <f t="shared" si="3"/>
        <v/>
      </c>
      <c r="H475" s="201" t="str">
        <f t="shared" si="4"/>
        <v/>
      </c>
      <c r="I475" s="60" t="str">
        <f t="shared" si="467"/>
        <v/>
      </c>
      <c r="J475" s="206"/>
      <c r="K475" s="173"/>
      <c r="L475" s="178"/>
      <c r="M475" s="173"/>
      <c r="N475" s="178"/>
    </row>
    <row r="476" spans="1:14" ht="12.5">
      <c r="A476" s="204"/>
      <c r="B476" s="205"/>
      <c r="C476" s="201" t="str">
        <f t="shared" ref="C476:D476" si="488">IF(ISBLANK($J476),"",$J476)</f>
        <v/>
      </c>
      <c r="D476" s="201" t="str">
        <f t="shared" si="488"/>
        <v/>
      </c>
      <c r="E476" s="201" t="str">
        <f t="shared" si="466"/>
        <v/>
      </c>
      <c r="F476" s="201" t="str">
        <f t="shared" si="2"/>
        <v/>
      </c>
      <c r="G476" s="201" t="str">
        <f t="shared" si="3"/>
        <v/>
      </c>
      <c r="H476" s="201" t="str">
        <f t="shared" si="4"/>
        <v/>
      </c>
      <c r="I476" s="60" t="str">
        <f t="shared" si="467"/>
        <v/>
      </c>
      <c r="J476" s="206"/>
      <c r="K476" s="173"/>
      <c r="L476" s="178"/>
      <c r="M476" s="173"/>
      <c r="N476" s="178"/>
    </row>
    <row r="477" spans="1:14" ht="12.5">
      <c r="A477" s="204"/>
      <c r="B477" s="205"/>
      <c r="C477" s="201" t="str">
        <f t="shared" ref="C477:D477" si="489">IF(ISBLANK($J477),"",$J477)</f>
        <v/>
      </c>
      <c r="D477" s="201" t="str">
        <f t="shared" si="489"/>
        <v/>
      </c>
      <c r="E477" s="201" t="str">
        <f t="shared" si="466"/>
        <v/>
      </c>
      <c r="F477" s="201" t="str">
        <f t="shared" si="2"/>
        <v/>
      </c>
      <c r="G477" s="201" t="str">
        <f t="shared" si="3"/>
        <v/>
      </c>
      <c r="H477" s="201" t="str">
        <f t="shared" si="4"/>
        <v/>
      </c>
      <c r="I477" s="60" t="str">
        <f t="shared" si="467"/>
        <v/>
      </c>
      <c r="J477" s="206"/>
      <c r="K477" s="173"/>
      <c r="L477" s="178"/>
      <c r="M477" s="173"/>
      <c r="N477" s="178"/>
    </row>
    <row r="478" spans="1:14" ht="12.5">
      <c r="A478" s="204"/>
      <c r="B478" s="205"/>
      <c r="C478" s="201" t="str">
        <f t="shared" ref="C478:D478" si="490">IF(ISBLANK($J478),"",$J478)</f>
        <v/>
      </c>
      <c r="D478" s="201" t="str">
        <f t="shared" si="490"/>
        <v/>
      </c>
      <c r="E478" s="201" t="str">
        <f t="shared" si="466"/>
        <v/>
      </c>
      <c r="F478" s="201" t="str">
        <f t="shared" si="2"/>
        <v/>
      </c>
      <c r="G478" s="201" t="str">
        <f t="shared" si="3"/>
        <v/>
      </c>
      <c r="H478" s="201" t="str">
        <f t="shared" si="4"/>
        <v/>
      </c>
      <c r="I478" s="60" t="str">
        <f t="shared" si="467"/>
        <v/>
      </c>
      <c r="J478" s="206"/>
      <c r="K478" s="173"/>
      <c r="L478" s="178"/>
      <c r="M478" s="173"/>
      <c r="N478" s="178"/>
    </row>
    <row r="479" spans="1:14" ht="12.5">
      <c r="A479" s="204"/>
      <c r="B479" s="205"/>
      <c r="C479" s="201" t="str">
        <f t="shared" ref="C479:D479" si="491">IF(ISBLANK($J479),"",$J479)</f>
        <v/>
      </c>
      <c r="D479" s="201" t="str">
        <f t="shared" si="491"/>
        <v/>
      </c>
      <c r="E479" s="201" t="str">
        <f t="shared" si="466"/>
        <v/>
      </c>
      <c r="F479" s="201" t="str">
        <f t="shared" si="2"/>
        <v/>
      </c>
      <c r="G479" s="201" t="str">
        <f t="shared" si="3"/>
        <v/>
      </c>
      <c r="H479" s="201" t="str">
        <f t="shared" si="4"/>
        <v/>
      </c>
      <c r="I479" s="60" t="str">
        <f t="shared" si="467"/>
        <v/>
      </c>
      <c r="J479" s="206"/>
      <c r="K479" s="173"/>
      <c r="L479" s="178"/>
      <c r="M479" s="173"/>
      <c r="N479" s="178"/>
    </row>
    <row r="480" spans="1:14" ht="12.5">
      <c r="A480" s="204"/>
      <c r="B480" s="205"/>
      <c r="C480" s="201" t="str">
        <f t="shared" ref="C480:D480" si="492">IF(ISBLANK($J480),"",$J480)</f>
        <v/>
      </c>
      <c r="D480" s="201" t="str">
        <f t="shared" si="492"/>
        <v/>
      </c>
      <c r="E480" s="201" t="str">
        <f t="shared" si="466"/>
        <v/>
      </c>
      <c r="F480" s="201" t="str">
        <f t="shared" si="2"/>
        <v/>
      </c>
      <c r="G480" s="201" t="str">
        <f t="shared" si="3"/>
        <v/>
      </c>
      <c r="H480" s="201" t="str">
        <f t="shared" si="4"/>
        <v/>
      </c>
      <c r="I480" s="60" t="str">
        <f t="shared" si="467"/>
        <v/>
      </c>
      <c r="J480" s="206"/>
      <c r="K480" s="173"/>
      <c r="L480" s="178"/>
      <c r="M480" s="173"/>
      <c r="N480" s="178"/>
    </row>
    <row r="481" spans="1:14" ht="12.5">
      <c r="A481" s="204"/>
      <c r="B481" s="205"/>
      <c r="C481" s="201" t="str">
        <f t="shared" ref="C481:D481" si="493">IF(ISBLANK($J481),"",$J481)</f>
        <v/>
      </c>
      <c r="D481" s="201" t="str">
        <f t="shared" si="493"/>
        <v/>
      </c>
      <c r="E481" s="201" t="str">
        <f t="shared" si="466"/>
        <v/>
      </c>
      <c r="F481" s="201" t="str">
        <f t="shared" si="2"/>
        <v/>
      </c>
      <c r="G481" s="201" t="str">
        <f t="shared" si="3"/>
        <v/>
      </c>
      <c r="H481" s="201" t="str">
        <f t="shared" si="4"/>
        <v/>
      </c>
      <c r="I481" s="60" t="str">
        <f t="shared" si="467"/>
        <v/>
      </c>
      <c r="J481" s="206"/>
      <c r="K481" s="173"/>
      <c r="L481" s="178"/>
      <c r="M481" s="173"/>
      <c r="N481" s="178"/>
    </row>
    <row r="482" spans="1:14" ht="12.5">
      <c r="A482" s="204"/>
      <c r="B482" s="205"/>
      <c r="C482" s="201" t="str">
        <f t="shared" ref="C482:D482" si="494">IF(ISBLANK($J482),"",$J482)</f>
        <v/>
      </c>
      <c r="D482" s="201" t="str">
        <f t="shared" si="494"/>
        <v/>
      </c>
      <c r="E482" s="201" t="str">
        <f t="shared" si="466"/>
        <v/>
      </c>
      <c r="F482" s="201" t="str">
        <f t="shared" si="2"/>
        <v/>
      </c>
      <c r="G482" s="201" t="str">
        <f t="shared" si="3"/>
        <v/>
      </c>
      <c r="H482" s="201" t="str">
        <f t="shared" si="4"/>
        <v/>
      </c>
      <c r="I482" s="60" t="str">
        <f t="shared" si="467"/>
        <v/>
      </c>
      <c r="J482" s="206"/>
      <c r="K482" s="173"/>
      <c r="L482" s="178"/>
      <c r="M482" s="173"/>
      <c r="N482" s="178"/>
    </row>
    <row r="483" spans="1:14" ht="12.5">
      <c r="A483" s="204"/>
      <c r="B483" s="205"/>
      <c r="C483" s="201" t="str">
        <f t="shared" ref="C483:D483" si="495">IF(ISBLANK($J483),"",$J483)</f>
        <v/>
      </c>
      <c r="D483" s="201" t="str">
        <f t="shared" si="495"/>
        <v/>
      </c>
      <c r="E483" s="201" t="str">
        <f t="shared" si="466"/>
        <v/>
      </c>
      <c r="F483" s="201" t="str">
        <f t="shared" si="2"/>
        <v/>
      </c>
      <c r="G483" s="201" t="str">
        <f t="shared" si="3"/>
        <v/>
      </c>
      <c r="H483" s="201" t="str">
        <f t="shared" si="4"/>
        <v/>
      </c>
      <c r="I483" s="60" t="str">
        <f t="shared" si="467"/>
        <v/>
      </c>
      <c r="J483" s="206"/>
      <c r="K483" s="173"/>
      <c r="L483" s="178"/>
      <c r="M483" s="173"/>
      <c r="N483" s="178"/>
    </row>
    <row r="484" spans="1:14" ht="12.5">
      <c r="A484" s="204"/>
      <c r="B484" s="205"/>
      <c r="C484" s="201" t="str">
        <f t="shared" ref="C484:D484" si="496">IF(ISBLANK($J484),"",$J484)</f>
        <v/>
      </c>
      <c r="D484" s="201" t="str">
        <f t="shared" si="496"/>
        <v/>
      </c>
      <c r="E484" s="201" t="str">
        <f t="shared" si="466"/>
        <v/>
      </c>
      <c r="F484" s="201" t="str">
        <f t="shared" si="2"/>
        <v/>
      </c>
      <c r="G484" s="201" t="str">
        <f t="shared" si="3"/>
        <v/>
      </c>
      <c r="H484" s="201" t="str">
        <f t="shared" si="4"/>
        <v/>
      </c>
      <c r="I484" s="60" t="str">
        <f t="shared" si="467"/>
        <v/>
      </c>
      <c r="J484" s="206"/>
      <c r="K484" s="173"/>
      <c r="L484" s="178"/>
      <c r="M484" s="173"/>
      <c r="N484" s="178"/>
    </row>
    <row r="485" spans="1:14" ht="12.5">
      <c r="A485" s="204"/>
      <c r="B485" s="205"/>
      <c r="C485" s="201" t="str">
        <f t="shared" ref="C485:D485" si="497">IF(ISBLANK($J485),"",$J485)</f>
        <v/>
      </c>
      <c r="D485" s="201" t="str">
        <f t="shared" si="497"/>
        <v/>
      </c>
      <c r="E485" s="201" t="str">
        <f t="shared" si="466"/>
        <v/>
      </c>
      <c r="F485" s="201" t="str">
        <f t="shared" si="2"/>
        <v/>
      </c>
      <c r="G485" s="201" t="str">
        <f t="shared" si="3"/>
        <v/>
      </c>
      <c r="H485" s="201" t="str">
        <f t="shared" si="4"/>
        <v/>
      </c>
      <c r="I485" s="60" t="str">
        <f t="shared" si="467"/>
        <v/>
      </c>
      <c r="J485" s="206"/>
      <c r="K485" s="173"/>
      <c r="L485" s="178"/>
      <c r="M485" s="173"/>
      <c r="N485" s="178"/>
    </row>
    <row r="486" spans="1:14" ht="12.5">
      <c r="A486" s="204"/>
      <c r="B486" s="205"/>
      <c r="C486" s="201" t="str">
        <f t="shared" ref="C486:D486" si="498">IF(ISBLANK($J486),"",$J486)</f>
        <v/>
      </c>
      <c r="D486" s="201" t="str">
        <f t="shared" si="498"/>
        <v/>
      </c>
      <c r="E486" s="201" t="str">
        <f t="shared" si="466"/>
        <v/>
      </c>
      <c r="F486" s="201" t="str">
        <f t="shared" si="2"/>
        <v/>
      </c>
      <c r="G486" s="201" t="str">
        <f t="shared" si="3"/>
        <v/>
      </c>
      <c r="H486" s="201" t="str">
        <f t="shared" si="4"/>
        <v/>
      </c>
      <c r="I486" s="60" t="str">
        <f t="shared" si="467"/>
        <v/>
      </c>
      <c r="J486" s="206"/>
      <c r="K486" s="173"/>
      <c r="L486" s="178"/>
      <c r="M486" s="173"/>
      <c r="N486" s="178"/>
    </row>
    <row r="487" spans="1:14" ht="12.5">
      <c r="A487" s="204"/>
      <c r="B487" s="205"/>
      <c r="C487" s="201" t="str">
        <f t="shared" ref="C487:D487" si="499">IF(ISBLANK($J487),"",$J487)</f>
        <v/>
      </c>
      <c r="D487" s="201" t="str">
        <f t="shared" si="499"/>
        <v/>
      </c>
      <c r="E487" s="201" t="str">
        <f t="shared" si="466"/>
        <v/>
      </c>
      <c r="F487" s="201" t="str">
        <f t="shared" si="2"/>
        <v/>
      </c>
      <c r="G487" s="201" t="str">
        <f t="shared" si="3"/>
        <v/>
      </c>
      <c r="H487" s="201" t="str">
        <f t="shared" si="4"/>
        <v/>
      </c>
      <c r="I487" s="60" t="str">
        <f t="shared" si="467"/>
        <v/>
      </c>
      <c r="J487" s="206"/>
      <c r="K487" s="173"/>
      <c r="L487" s="178"/>
      <c r="M487" s="173"/>
      <c r="N487" s="178"/>
    </row>
    <row r="488" spans="1:14" ht="12.5">
      <c r="A488" s="204"/>
      <c r="B488" s="205"/>
      <c r="C488" s="201" t="str">
        <f t="shared" ref="C488:D488" si="500">IF(ISBLANK($J488),"",$J488)</f>
        <v/>
      </c>
      <c r="D488" s="201" t="str">
        <f t="shared" si="500"/>
        <v/>
      </c>
      <c r="E488" s="201" t="str">
        <f t="shared" si="466"/>
        <v/>
      </c>
      <c r="F488" s="201" t="str">
        <f t="shared" si="2"/>
        <v/>
      </c>
      <c r="G488" s="201" t="str">
        <f t="shared" si="3"/>
        <v/>
      </c>
      <c r="H488" s="201" t="str">
        <f t="shared" si="4"/>
        <v/>
      </c>
      <c r="I488" s="60" t="str">
        <f t="shared" si="467"/>
        <v/>
      </c>
      <c r="J488" s="206"/>
      <c r="K488" s="173"/>
      <c r="L488" s="178"/>
      <c r="M488" s="173"/>
      <c r="N488" s="178"/>
    </row>
    <row r="489" spans="1:14" ht="12.5">
      <c r="A489" s="204"/>
      <c r="B489" s="205"/>
      <c r="C489" s="201" t="str">
        <f t="shared" ref="C489:D489" si="501">IF(ISBLANK($J489),"",$J489)</f>
        <v/>
      </c>
      <c r="D489" s="201" t="str">
        <f t="shared" si="501"/>
        <v/>
      </c>
      <c r="E489" s="201" t="str">
        <f t="shared" si="466"/>
        <v/>
      </c>
      <c r="F489" s="201" t="str">
        <f t="shared" si="2"/>
        <v/>
      </c>
      <c r="G489" s="201" t="str">
        <f t="shared" si="3"/>
        <v/>
      </c>
      <c r="H489" s="201" t="str">
        <f t="shared" si="4"/>
        <v/>
      </c>
      <c r="I489" s="60" t="str">
        <f t="shared" si="467"/>
        <v/>
      </c>
      <c r="J489" s="206"/>
      <c r="K489" s="173"/>
      <c r="L489" s="178"/>
      <c r="M489" s="173"/>
      <c r="N489" s="178"/>
    </row>
    <row r="490" spans="1:14" ht="12.5">
      <c r="A490" s="204"/>
      <c r="B490" s="205"/>
      <c r="C490" s="201" t="str">
        <f t="shared" ref="C490:D490" si="502">IF(ISBLANK($J490),"",$J490)</f>
        <v/>
      </c>
      <c r="D490" s="201" t="str">
        <f t="shared" si="502"/>
        <v/>
      </c>
      <c r="E490" s="201" t="str">
        <f t="shared" si="466"/>
        <v/>
      </c>
      <c r="F490" s="201" t="str">
        <f t="shared" si="2"/>
        <v/>
      </c>
      <c r="G490" s="201" t="str">
        <f t="shared" si="3"/>
        <v/>
      </c>
      <c r="H490" s="201" t="str">
        <f t="shared" si="4"/>
        <v/>
      </c>
      <c r="I490" s="60" t="str">
        <f t="shared" si="467"/>
        <v/>
      </c>
      <c r="J490" s="206"/>
      <c r="K490" s="173"/>
      <c r="L490" s="178"/>
      <c r="M490" s="173"/>
      <c r="N490" s="178"/>
    </row>
    <row r="491" spans="1:14" ht="12.5">
      <c r="A491" s="204"/>
      <c r="B491" s="205"/>
      <c r="C491" s="201" t="str">
        <f t="shared" ref="C491:D491" si="503">IF(ISBLANK($J491),"",$J491)</f>
        <v/>
      </c>
      <c r="D491" s="201" t="str">
        <f t="shared" si="503"/>
        <v/>
      </c>
      <c r="E491" s="201" t="str">
        <f t="shared" si="466"/>
        <v/>
      </c>
      <c r="F491" s="201" t="str">
        <f t="shared" si="2"/>
        <v/>
      </c>
      <c r="G491" s="201" t="str">
        <f t="shared" si="3"/>
        <v/>
      </c>
      <c r="H491" s="201" t="str">
        <f t="shared" si="4"/>
        <v/>
      </c>
      <c r="I491" s="60" t="str">
        <f t="shared" si="467"/>
        <v/>
      </c>
      <c r="J491" s="206"/>
      <c r="K491" s="173"/>
      <c r="L491" s="178"/>
      <c r="M491" s="173"/>
      <c r="N491" s="178"/>
    </row>
    <row r="492" spans="1:14" ht="12.5">
      <c r="A492" s="204"/>
      <c r="B492" s="205"/>
      <c r="C492" s="201" t="str">
        <f t="shared" ref="C492:D492" si="504">IF(ISBLANK($J492),"",$J492)</f>
        <v/>
      </c>
      <c r="D492" s="201" t="str">
        <f t="shared" si="504"/>
        <v/>
      </c>
      <c r="E492" s="201" t="str">
        <f t="shared" si="466"/>
        <v/>
      </c>
      <c r="F492" s="201" t="str">
        <f t="shared" si="2"/>
        <v/>
      </c>
      <c r="G492" s="201" t="str">
        <f t="shared" si="3"/>
        <v/>
      </c>
      <c r="H492" s="201" t="str">
        <f t="shared" si="4"/>
        <v/>
      </c>
      <c r="I492" s="60" t="str">
        <f t="shared" si="467"/>
        <v/>
      </c>
      <c r="J492" s="206"/>
      <c r="K492" s="173"/>
      <c r="L492" s="178"/>
      <c r="M492" s="173"/>
      <c r="N492" s="178"/>
    </row>
    <row r="493" spans="1:14" ht="12.5">
      <c r="A493" s="204"/>
      <c r="B493" s="205"/>
      <c r="C493" s="201" t="str">
        <f t="shared" ref="C493:D493" si="505">IF(ISBLANK($J493),"",$J493)</f>
        <v/>
      </c>
      <c r="D493" s="201" t="str">
        <f t="shared" si="505"/>
        <v/>
      </c>
      <c r="E493" s="201" t="str">
        <f t="shared" si="466"/>
        <v/>
      </c>
      <c r="F493" s="201" t="str">
        <f t="shared" si="2"/>
        <v/>
      </c>
      <c r="G493" s="201" t="str">
        <f t="shared" si="3"/>
        <v/>
      </c>
      <c r="H493" s="201" t="str">
        <f t="shared" si="4"/>
        <v/>
      </c>
      <c r="I493" s="60" t="str">
        <f t="shared" si="467"/>
        <v/>
      </c>
      <c r="J493" s="206"/>
      <c r="K493" s="173"/>
      <c r="L493" s="178"/>
      <c r="M493" s="173"/>
      <c r="N493" s="178"/>
    </row>
    <row r="494" spans="1:14" ht="12.5">
      <c r="A494" s="204"/>
      <c r="B494" s="205"/>
      <c r="C494" s="201" t="str">
        <f t="shared" ref="C494:D494" si="506">IF(ISBLANK($J494),"",$J494)</f>
        <v/>
      </c>
      <c r="D494" s="201" t="str">
        <f t="shared" si="506"/>
        <v/>
      </c>
      <c r="E494" s="201" t="str">
        <f t="shared" si="466"/>
        <v/>
      </c>
      <c r="F494" s="201" t="str">
        <f t="shared" si="2"/>
        <v/>
      </c>
      <c r="G494" s="201" t="str">
        <f t="shared" si="3"/>
        <v/>
      </c>
      <c r="H494" s="201" t="str">
        <f t="shared" si="4"/>
        <v/>
      </c>
      <c r="I494" s="60" t="str">
        <f t="shared" si="467"/>
        <v/>
      </c>
      <c r="J494" s="206"/>
      <c r="K494" s="173"/>
      <c r="L494" s="178"/>
      <c r="M494" s="173"/>
      <c r="N494" s="178"/>
    </row>
    <row r="495" spans="1:14" ht="12.5">
      <c r="A495" s="204"/>
      <c r="B495" s="205"/>
      <c r="C495" s="201" t="str">
        <f t="shared" ref="C495:D495" si="507">IF(ISBLANK($J495),"",$J495)</f>
        <v/>
      </c>
      <c r="D495" s="201" t="str">
        <f t="shared" si="507"/>
        <v/>
      </c>
      <c r="E495" s="201" t="str">
        <f t="shared" si="466"/>
        <v/>
      </c>
      <c r="F495" s="201" t="str">
        <f t="shared" si="2"/>
        <v/>
      </c>
      <c r="G495" s="201" t="str">
        <f t="shared" si="3"/>
        <v/>
      </c>
      <c r="H495" s="201" t="str">
        <f t="shared" si="4"/>
        <v/>
      </c>
      <c r="I495" s="60" t="str">
        <f t="shared" si="467"/>
        <v/>
      </c>
      <c r="J495" s="206"/>
      <c r="K495" s="173"/>
      <c r="L495" s="178"/>
      <c r="M495" s="173"/>
      <c r="N495" s="178"/>
    </row>
    <row r="496" spans="1:14" ht="12.5">
      <c r="A496" s="204"/>
      <c r="B496" s="205"/>
      <c r="C496" s="201" t="str">
        <f t="shared" ref="C496:D496" si="508">IF(ISBLANK($J496),"",$J496)</f>
        <v/>
      </c>
      <c r="D496" s="201" t="str">
        <f t="shared" si="508"/>
        <v/>
      </c>
      <c r="E496" s="201" t="str">
        <f t="shared" si="466"/>
        <v/>
      </c>
      <c r="F496" s="201" t="str">
        <f t="shared" si="2"/>
        <v/>
      </c>
      <c r="G496" s="201" t="str">
        <f t="shared" si="3"/>
        <v/>
      </c>
      <c r="H496" s="201" t="str">
        <f t="shared" si="4"/>
        <v/>
      </c>
      <c r="I496" s="60" t="str">
        <f t="shared" si="467"/>
        <v/>
      </c>
      <c r="J496" s="206"/>
      <c r="K496" s="173"/>
      <c r="L496" s="178"/>
      <c r="M496" s="173"/>
      <c r="N496" s="178"/>
    </row>
    <row r="497" spans="1:14" ht="12.5">
      <c r="A497" s="204"/>
      <c r="B497" s="205"/>
      <c r="C497" s="201" t="str">
        <f t="shared" ref="C497:D497" si="509">IF(ISBLANK($J497),"",$J497)</f>
        <v/>
      </c>
      <c r="D497" s="201" t="str">
        <f t="shared" si="509"/>
        <v/>
      </c>
      <c r="E497" s="201" t="str">
        <f t="shared" si="466"/>
        <v/>
      </c>
      <c r="F497" s="201" t="str">
        <f t="shared" si="2"/>
        <v/>
      </c>
      <c r="G497" s="201" t="str">
        <f t="shared" si="3"/>
        <v/>
      </c>
      <c r="H497" s="201" t="str">
        <f t="shared" si="4"/>
        <v/>
      </c>
      <c r="I497" s="60" t="str">
        <f t="shared" si="467"/>
        <v/>
      </c>
      <c r="J497" s="206"/>
      <c r="K497" s="173"/>
      <c r="L497" s="178"/>
      <c r="M497" s="173"/>
      <c r="N497" s="178"/>
    </row>
    <row r="498" spans="1:14" ht="12.5">
      <c r="A498" s="204"/>
      <c r="B498" s="205"/>
      <c r="C498" s="201" t="str">
        <f t="shared" ref="C498:D498" si="510">IF(ISBLANK($J498),"",$J498)</f>
        <v/>
      </c>
      <c r="D498" s="201" t="str">
        <f t="shared" si="510"/>
        <v/>
      </c>
      <c r="E498" s="201" t="str">
        <f t="shared" si="466"/>
        <v/>
      </c>
      <c r="F498" s="201" t="str">
        <f t="shared" si="2"/>
        <v/>
      </c>
      <c r="G498" s="201" t="str">
        <f t="shared" si="3"/>
        <v/>
      </c>
      <c r="H498" s="201" t="str">
        <f t="shared" si="4"/>
        <v/>
      </c>
      <c r="I498" s="60" t="str">
        <f t="shared" si="467"/>
        <v/>
      </c>
      <c r="J498" s="206"/>
      <c r="K498" s="173"/>
      <c r="L498" s="178"/>
      <c r="M498" s="173"/>
      <c r="N498" s="178"/>
    </row>
    <row r="499" spans="1:14" ht="12.5">
      <c r="A499" s="204"/>
      <c r="B499" s="205"/>
      <c r="C499" s="201" t="str">
        <f t="shared" ref="C499:D499" si="511">IF(ISBLANK($J499),"",$J499)</f>
        <v/>
      </c>
      <c r="D499" s="201" t="str">
        <f t="shared" si="511"/>
        <v/>
      </c>
      <c r="E499" s="201" t="str">
        <f t="shared" si="466"/>
        <v/>
      </c>
      <c r="F499" s="201" t="str">
        <f t="shared" si="2"/>
        <v/>
      </c>
      <c r="G499" s="201" t="str">
        <f t="shared" si="3"/>
        <v/>
      </c>
      <c r="H499" s="201" t="str">
        <f t="shared" si="4"/>
        <v/>
      </c>
      <c r="I499" s="60" t="str">
        <f t="shared" si="467"/>
        <v/>
      </c>
      <c r="J499" s="206"/>
      <c r="K499" s="173"/>
      <c r="L499" s="178"/>
      <c r="M499" s="173"/>
      <c r="N499" s="178"/>
    </row>
    <row r="500" spans="1:14" ht="12.5">
      <c r="A500" s="204"/>
      <c r="B500" s="205"/>
      <c r="C500" s="201" t="str">
        <f t="shared" ref="C500:D500" si="512">IF(ISBLANK($J500),"",$J500)</f>
        <v/>
      </c>
      <c r="D500" s="201" t="str">
        <f t="shared" si="512"/>
        <v/>
      </c>
      <c r="E500" s="201" t="str">
        <f t="shared" si="466"/>
        <v/>
      </c>
      <c r="F500" s="201" t="str">
        <f t="shared" si="2"/>
        <v/>
      </c>
      <c r="G500" s="201" t="str">
        <f t="shared" si="3"/>
        <v/>
      </c>
      <c r="H500" s="201" t="str">
        <f t="shared" si="4"/>
        <v/>
      </c>
      <c r="I500" s="60" t="str">
        <f t="shared" si="467"/>
        <v/>
      </c>
      <c r="J500" s="206"/>
      <c r="K500" s="173"/>
      <c r="L500" s="178"/>
      <c r="M500" s="173"/>
      <c r="N500" s="178"/>
    </row>
    <row r="501" spans="1:14" ht="12.5">
      <c r="A501" s="204"/>
      <c r="B501" s="205"/>
      <c r="C501" s="201" t="str">
        <f t="shared" ref="C501:D501" si="513">IF(ISBLANK($J501),"",$J501)</f>
        <v/>
      </c>
      <c r="D501" s="201" t="str">
        <f t="shared" si="513"/>
        <v/>
      </c>
      <c r="E501" s="201" t="str">
        <f t="shared" si="466"/>
        <v/>
      </c>
      <c r="F501" s="201" t="str">
        <f t="shared" si="2"/>
        <v/>
      </c>
      <c r="G501" s="201" t="str">
        <f t="shared" si="3"/>
        <v/>
      </c>
      <c r="H501" s="201" t="str">
        <f t="shared" si="4"/>
        <v/>
      </c>
      <c r="I501" s="60" t="str">
        <f t="shared" si="467"/>
        <v/>
      </c>
      <c r="J501" s="206"/>
      <c r="K501" s="173"/>
      <c r="L501" s="178"/>
      <c r="M501" s="173"/>
      <c r="N501" s="178"/>
    </row>
    <row r="502" spans="1:14" ht="12.5">
      <c r="A502" s="204"/>
      <c r="B502" s="205"/>
      <c r="C502" s="201" t="str">
        <f t="shared" ref="C502:D502" si="514">IF(ISBLANK($J502),"",$J502)</f>
        <v/>
      </c>
      <c r="D502" s="201" t="str">
        <f t="shared" si="514"/>
        <v/>
      </c>
      <c r="E502" s="201" t="str">
        <f t="shared" si="466"/>
        <v/>
      </c>
      <c r="F502" s="201" t="str">
        <f t="shared" si="2"/>
        <v/>
      </c>
      <c r="G502" s="201" t="str">
        <f t="shared" si="3"/>
        <v/>
      </c>
      <c r="H502" s="201" t="str">
        <f t="shared" si="4"/>
        <v/>
      </c>
      <c r="I502" s="60" t="str">
        <f t="shared" si="467"/>
        <v/>
      </c>
      <c r="J502" s="206"/>
      <c r="K502" s="173"/>
      <c r="L502" s="178"/>
      <c r="M502" s="173"/>
      <c r="N502" s="178"/>
    </row>
    <row r="503" spans="1:14" ht="12.5">
      <c r="A503" s="204"/>
      <c r="B503" s="205"/>
      <c r="C503" s="201" t="str">
        <f t="shared" ref="C503:D503" si="515">IF(ISBLANK($J503),"",$J503)</f>
        <v/>
      </c>
      <c r="D503" s="201" t="str">
        <f t="shared" si="515"/>
        <v/>
      </c>
      <c r="E503" s="201" t="str">
        <f t="shared" si="466"/>
        <v/>
      </c>
      <c r="F503" s="201" t="str">
        <f t="shared" si="2"/>
        <v/>
      </c>
      <c r="G503" s="201" t="str">
        <f t="shared" si="3"/>
        <v/>
      </c>
      <c r="H503" s="201" t="str">
        <f t="shared" si="4"/>
        <v/>
      </c>
      <c r="I503" s="60" t="str">
        <f t="shared" si="467"/>
        <v/>
      </c>
      <c r="J503" s="206"/>
      <c r="K503" s="173"/>
      <c r="L503" s="178"/>
      <c r="M503" s="173"/>
      <c r="N503" s="178"/>
    </row>
    <row r="504" spans="1:14" ht="12.5">
      <c r="A504" s="204"/>
      <c r="B504" s="205"/>
      <c r="C504" s="201" t="str">
        <f t="shared" ref="C504:D504" si="516">IF(ISBLANK($J504),"",$J504)</f>
        <v/>
      </c>
      <c r="D504" s="201" t="str">
        <f t="shared" si="516"/>
        <v/>
      </c>
      <c r="E504" s="201" t="str">
        <f t="shared" si="466"/>
        <v/>
      </c>
      <c r="F504" s="201" t="str">
        <f t="shared" si="2"/>
        <v/>
      </c>
      <c r="G504" s="201" t="str">
        <f t="shared" si="3"/>
        <v/>
      </c>
      <c r="H504" s="201" t="str">
        <f t="shared" si="4"/>
        <v/>
      </c>
      <c r="I504" s="60" t="str">
        <f t="shared" si="467"/>
        <v/>
      </c>
      <c r="J504" s="206"/>
      <c r="K504" s="173"/>
      <c r="L504" s="178"/>
      <c r="M504" s="173"/>
      <c r="N504" s="178"/>
    </row>
    <row r="505" spans="1:14" ht="12.5">
      <c r="A505" s="204"/>
      <c r="B505" s="205"/>
      <c r="C505" s="201" t="str">
        <f t="shared" ref="C505:D505" si="517">IF(ISBLANK($J505),"",$J505)</f>
        <v/>
      </c>
      <c r="D505" s="201" t="str">
        <f t="shared" si="517"/>
        <v/>
      </c>
      <c r="E505" s="201" t="str">
        <f t="shared" si="466"/>
        <v/>
      </c>
      <c r="F505" s="201" t="str">
        <f t="shared" si="2"/>
        <v/>
      </c>
      <c r="G505" s="201" t="str">
        <f t="shared" si="3"/>
        <v/>
      </c>
      <c r="H505" s="201" t="str">
        <f t="shared" si="4"/>
        <v/>
      </c>
      <c r="I505" s="60" t="str">
        <f t="shared" si="467"/>
        <v/>
      </c>
      <c r="J505" s="206"/>
      <c r="K505" s="173"/>
      <c r="L505" s="178"/>
      <c r="M505" s="173"/>
      <c r="N505" s="178"/>
    </row>
    <row r="506" spans="1:14" ht="12.5">
      <c r="A506" s="204"/>
      <c r="B506" s="205"/>
      <c r="C506" s="201" t="str">
        <f t="shared" ref="C506:D506" si="518">IF(ISBLANK($J506),"",$J506)</f>
        <v/>
      </c>
      <c r="D506" s="201" t="str">
        <f t="shared" si="518"/>
        <v/>
      </c>
      <c r="E506" s="201" t="str">
        <f t="shared" si="466"/>
        <v/>
      </c>
      <c r="F506" s="201" t="str">
        <f t="shared" si="2"/>
        <v/>
      </c>
      <c r="G506" s="201" t="str">
        <f t="shared" si="3"/>
        <v/>
      </c>
      <c r="H506" s="201" t="str">
        <f t="shared" si="4"/>
        <v/>
      </c>
      <c r="I506" s="60" t="str">
        <f t="shared" si="467"/>
        <v/>
      </c>
      <c r="J506" s="206"/>
      <c r="K506" s="173"/>
      <c r="L506" s="178"/>
      <c r="M506" s="173"/>
      <c r="N506" s="178"/>
    </row>
    <row r="507" spans="1:14" ht="12.5">
      <c r="A507" s="204"/>
      <c r="B507" s="205"/>
      <c r="C507" s="201" t="str">
        <f t="shared" ref="C507:D507" si="519">IF(ISBLANK($J507),"",$J507)</f>
        <v/>
      </c>
      <c r="D507" s="201" t="str">
        <f t="shared" si="519"/>
        <v/>
      </c>
      <c r="E507" s="201" t="str">
        <f t="shared" si="466"/>
        <v/>
      </c>
      <c r="F507" s="201" t="str">
        <f t="shared" si="2"/>
        <v/>
      </c>
      <c r="G507" s="201" t="str">
        <f t="shared" si="3"/>
        <v/>
      </c>
      <c r="H507" s="201" t="str">
        <f t="shared" si="4"/>
        <v/>
      </c>
      <c r="I507" s="60" t="str">
        <f t="shared" si="467"/>
        <v/>
      </c>
      <c r="J507" s="206"/>
      <c r="K507" s="173"/>
      <c r="L507" s="178"/>
      <c r="M507" s="173"/>
      <c r="N507" s="178"/>
    </row>
    <row r="508" spans="1:14" ht="12.5">
      <c r="A508" s="204"/>
      <c r="B508" s="205"/>
      <c r="C508" s="201" t="str">
        <f t="shared" ref="C508:D508" si="520">IF(ISBLANK($J508),"",$J508)</f>
        <v/>
      </c>
      <c r="D508" s="201" t="str">
        <f t="shared" si="520"/>
        <v/>
      </c>
      <c r="E508" s="201" t="str">
        <f t="shared" si="466"/>
        <v/>
      </c>
      <c r="F508" s="201" t="str">
        <f t="shared" si="2"/>
        <v/>
      </c>
      <c r="G508" s="201" t="str">
        <f t="shared" si="3"/>
        <v/>
      </c>
      <c r="H508" s="201" t="str">
        <f t="shared" si="4"/>
        <v/>
      </c>
      <c r="I508" s="60" t="str">
        <f t="shared" si="467"/>
        <v/>
      </c>
      <c r="J508" s="206"/>
      <c r="K508" s="173"/>
      <c r="L508" s="178"/>
      <c r="M508" s="173"/>
      <c r="N508" s="178"/>
    </row>
    <row r="509" spans="1:14" ht="12.5">
      <c r="A509" s="204"/>
      <c r="B509" s="205"/>
      <c r="C509" s="201" t="str">
        <f t="shared" ref="C509:D509" si="521">IF(ISBLANK($J509),"",$J509)</f>
        <v/>
      </c>
      <c r="D509" s="201" t="str">
        <f t="shared" si="521"/>
        <v/>
      </c>
      <c r="E509" s="201" t="str">
        <f t="shared" si="466"/>
        <v/>
      </c>
      <c r="F509" s="201" t="str">
        <f t="shared" si="2"/>
        <v/>
      </c>
      <c r="G509" s="201" t="str">
        <f t="shared" si="3"/>
        <v/>
      </c>
      <c r="H509" s="201" t="str">
        <f t="shared" si="4"/>
        <v/>
      </c>
      <c r="I509" s="60" t="str">
        <f t="shared" si="467"/>
        <v/>
      </c>
      <c r="J509" s="206"/>
      <c r="K509" s="173"/>
      <c r="L509" s="178"/>
      <c r="M509" s="173"/>
      <c r="N509" s="178"/>
    </row>
    <row r="510" spans="1:14" ht="12.5">
      <c r="A510" s="204"/>
      <c r="B510" s="205"/>
      <c r="C510" s="201" t="str">
        <f t="shared" ref="C510:D510" si="522">IF(ISBLANK($J510),"",$J510)</f>
        <v/>
      </c>
      <c r="D510" s="201" t="str">
        <f t="shared" si="522"/>
        <v/>
      </c>
      <c r="E510" s="201" t="str">
        <f t="shared" si="466"/>
        <v/>
      </c>
      <c r="F510" s="201" t="str">
        <f t="shared" si="2"/>
        <v/>
      </c>
      <c r="G510" s="201" t="str">
        <f t="shared" si="3"/>
        <v/>
      </c>
      <c r="H510" s="201" t="str">
        <f t="shared" si="4"/>
        <v/>
      </c>
      <c r="I510" s="60" t="str">
        <f t="shared" si="467"/>
        <v/>
      </c>
      <c r="J510" s="206"/>
      <c r="K510" s="173"/>
      <c r="L510" s="178"/>
      <c r="M510" s="173"/>
      <c r="N510" s="178"/>
    </row>
    <row r="511" spans="1:14" ht="12.5">
      <c r="A511" s="204"/>
      <c r="B511" s="205"/>
      <c r="C511" s="201" t="str">
        <f t="shared" ref="C511:D511" si="523">IF(ISBLANK($J511),"",$J511)</f>
        <v/>
      </c>
      <c r="D511" s="201" t="str">
        <f t="shared" si="523"/>
        <v/>
      </c>
      <c r="E511" s="201" t="str">
        <f t="shared" si="466"/>
        <v/>
      </c>
      <c r="F511" s="201" t="str">
        <f t="shared" si="2"/>
        <v/>
      </c>
      <c r="G511" s="201" t="str">
        <f t="shared" si="3"/>
        <v/>
      </c>
      <c r="H511" s="201" t="str">
        <f t="shared" si="4"/>
        <v/>
      </c>
      <c r="I511" s="60" t="str">
        <f t="shared" si="467"/>
        <v/>
      </c>
      <c r="J511" s="206"/>
      <c r="K511" s="173"/>
      <c r="L511" s="178"/>
      <c r="M511" s="173"/>
      <c r="N511" s="178"/>
    </row>
    <row r="512" spans="1:14" ht="12.5">
      <c r="A512" s="204"/>
      <c r="B512" s="205"/>
      <c r="C512" s="201" t="str">
        <f t="shared" ref="C512:D512" si="524">IF(ISBLANK($J512),"",$J512)</f>
        <v/>
      </c>
      <c r="D512" s="201" t="str">
        <f t="shared" si="524"/>
        <v/>
      </c>
      <c r="E512" s="201" t="str">
        <f t="shared" si="466"/>
        <v/>
      </c>
      <c r="F512" s="201" t="str">
        <f t="shared" si="2"/>
        <v/>
      </c>
      <c r="G512" s="201" t="str">
        <f t="shared" si="3"/>
        <v/>
      </c>
      <c r="H512" s="201" t="str">
        <f t="shared" si="4"/>
        <v/>
      </c>
      <c r="I512" s="60" t="str">
        <f t="shared" si="467"/>
        <v/>
      </c>
      <c r="J512" s="206"/>
      <c r="K512" s="173"/>
      <c r="L512" s="178"/>
      <c r="M512" s="173"/>
      <c r="N512" s="178"/>
    </row>
    <row r="513" spans="1:14" ht="12.5">
      <c r="A513" s="204"/>
      <c r="B513" s="205"/>
      <c r="C513" s="201" t="str">
        <f t="shared" ref="C513:D513" si="525">IF(ISBLANK($J513),"",$J513)</f>
        <v/>
      </c>
      <c r="D513" s="201" t="str">
        <f t="shared" si="525"/>
        <v/>
      </c>
      <c r="E513" s="201" t="str">
        <f t="shared" si="466"/>
        <v/>
      </c>
      <c r="F513" s="201" t="str">
        <f t="shared" si="2"/>
        <v/>
      </c>
      <c r="G513" s="201" t="str">
        <f t="shared" si="3"/>
        <v/>
      </c>
      <c r="H513" s="201" t="str">
        <f t="shared" si="4"/>
        <v/>
      </c>
      <c r="I513" s="60" t="str">
        <f t="shared" si="467"/>
        <v/>
      </c>
      <c r="J513" s="206"/>
      <c r="K513" s="173"/>
      <c r="L513" s="178"/>
      <c r="M513" s="173"/>
      <c r="N513" s="178"/>
    </row>
    <row r="514" spans="1:14" ht="12.5">
      <c r="A514" s="204"/>
      <c r="B514" s="205"/>
      <c r="C514" s="201" t="str">
        <f t="shared" ref="C514:D514" si="526">IF(ISBLANK($J514),"",$J514)</f>
        <v/>
      </c>
      <c r="D514" s="201" t="str">
        <f t="shared" si="526"/>
        <v/>
      </c>
      <c r="E514" s="201" t="str">
        <f t="shared" si="466"/>
        <v/>
      </c>
      <c r="F514" s="201" t="str">
        <f t="shared" si="2"/>
        <v/>
      </c>
      <c r="G514" s="201" t="str">
        <f t="shared" si="3"/>
        <v/>
      </c>
      <c r="H514" s="201" t="str">
        <f t="shared" si="4"/>
        <v/>
      </c>
      <c r="I514" s="60" t="str">
        <f t="shared" si="467"/>
        <v/>
      </c>
      <c r="J514" s="206"/>
      <c r="K514" s="173"/>
      <c r="L514" s="178"/>
      <c r="M514" s="173"/>
      <c r="N514" s="178"/>
    </row>
    <row r="515" spans="1:14" ht="12.5">
      <c r="A515" s="204"/>
      <c r="B515" s="205"/>
      <c r="C515" s="201" t="str">
        <f t="shared" ref="C515:D515" si="527">IF(ISBLANK($J515),"",$J515)</f>
        <v/>
      </c>
      <c r="D515" s="201" t="str">
        <f t="shared" si="527"/>
        <v/>
      </c>
      <c r="E515" s="201" t="str">
        <f t="shared" si="466"/>
        <v/>
      </c>
      <c r="F515" s="201" t="str">
        <f t="shared" si="2"/>
        <v/>
      </c>
      <c r="G515" s="201" t="str">
        <f t="shared" si="3"/>
        <v/>
      </c>
      <c r="H515" s="201" t="str">
        <f t="shared" si="4"/>
        <v/>
      </c>
      <c r="I515" s="60" t="str">
        <f t="shared" si="467"/>
        <v/>
      </c>
      <c r="J515" s="206"/>
      <c r="K515" s="173"/>
      <c r="L515" s="178"/>
      <c r="M515" s="173"/>
      <c r="N515" s="178"/>
    </row>
    <row r="516" spans="1:14" ht="12.5">
      <c r="A516" s="204"/>
      <c r="B516" s="205"/>
      <c r="C516" s="201" t="str">
        <f t="shared" ref="C516:D516" si="528">IF(ISBLANK($J516),"",$J516)</f>
        <v/>
      </c>
      <c r="D516" s="201" t="str">
        <f t="shared" si="528"/>
        <v/>
      </c>
      <c r="E516" s="201" t="str">
        <f t="shared" si="466"/>
        <v/>
      </c>
      <c r="F516" s="201" t="str">
        <f t="shared" si="2"/>
        <v/>
      </c>
      <c r="G516" s="201" t="str">
        <f t="shared" si="3"/>
        <v/>
      </c>
      <c r="H516" s="201" t="str">
        <f t="shared" si="4"/>
        <v/>
      </c>
      <c r="I516" s="60" t="str">
        <f t="shared" si="467"/>
        <v/>
      </c>
      <c r="J516" s="206"/>
      <c r="K516" s="173"/>
      <c r="L516" s="178"/>
      <c r="M516" s="173"/>
      <c r="N516" s="178"/>
    </row>
    <row r="517" spans="1:14" ht="12.5">
      <c r="A517" s="204"/>
      <c r="B517" s="205"/>
      <c r="C517" s="201" t="str">
        <f t="shared" ref="C517:D517" si="529">IF(ISBLANK($J517),"",$J517)</f>
        <v/>
      </c>
      <c r="D517" s="201" t="str">
        <f t="shared" si="529"/>
        <v/>
      </c>
      <c r="E517" s="201" t="str">
        <f t="shared" si="466"/>
        <v/>
      </c>
      <c r="F517" s="201" t="str">
        <f t="shared" si="2"/>
        <v/>
      </c>
      <c r="G517" s="201" t="str">
        <f t="shared" si="3"/>
        <v/>
      </c>
      <c r="H517" s="201" t="str">
        <f t="shared" si="4"/>
        <v/>
      </c>
      <c r="I517" s="60" t="str">
        <f t="shared" si="467"/>
        <v/>
      </c>
      <c r="J517" s="206"/>
      <c r="K517" s="173"/>
      <c r="L517" s="178"/>
      <c r="M517" s="173"/>
      <c r="N517" s="178"/>
    </row>
    <row r="518" spans="1:14" ht="12.5">
      <c r="A518" s="204"/>
      <c r="B518" s="205"/>
      <c r="C518" s="201" t="str">
        <f t="shared" ref="C518:D518" si="530">IF(ISBLANK($J518),"",$J518)</f>
        <v/>
      </c>
      <c r="D518" s="201" t="str">
        <f t="shared" si="530"/>
        <v/>
      </c>
      <c r="E518" s="201" t="str">
        <f t="shared" si="466"/>
        <v/>
      </c>
      <c r="F518" s="201" t="str">
        <f t="shared" si="2"/>
        <v/>
      </c>
      <c r="G518" s="201" t="str">
        <f t="shared" si="3"/>
        <v/>
      </c>
      <c r="H518" s="201" t="str">
        <f t="shared" si="4"/>
        <v/>
      </c>
      <c r="I518" s="60" t="str">
        <f t="shared" si="467"/>
        <v/>
      </c>
      <c r="J518" s="206"/>
      <c r="K518" s="173"/>
      <c r="L518" s="178"/>
      <c r="M518" s="173"/>
      <c r="N518" s="178"/>
    </row>
    <row r="519" spans="1:14" ht="12.5">
      <c r="A519" s="204"/>
      <c r="B519" s="205"/>
      <c r="C519" s="201" t="str">
        <f t="shared" ref="C519:D519" si="531">IF(ISBLANK($J519),"",$J519)</f>
        <v/>
      </c>
      <c r="D519" s="201" t="str">
        <f t="shared" si="531"/>
        <v/>
      </c>
      <c r="E519" s="201" t="str">
        <f t="shared" ref="E519:E582" si="532">IF(NOT(ISBLANK($N519)),CONCATENATE(supplierOrganizationIdentifierScheme,"-",$N519),IF(NOT(ISBLANK($L519)),CONCATENATE("tenderer-",ROW()-7),""))</f>
        <v/>
      </c>
      <c r="F519" s="201" t="str">
        <f t="shared" si="2"/>
        <v/>
      </c>
      <c r="G519" s="201" t="str">
        <f t="shared" si="3"/>
        <v/>
      </c>
      <c r="H519" s="201" t="str">
        <f t="shared" si="4"/>
        <v/>
      </c>
      <c r="I519" s="60" t="str">
        <f t="shared" ref="I519:I582" si="533">IF(NOT(ISBLANK($N519)),supplierOrganizationIdentifierScheme,"")</f>
        <v/>
      </c>
      <c r="J519" s="206"/>
      <c r="K519" s="173"/>
      <c r="L519" s="178"/>
      <c r="M519" s="173"/>
      <c r="N519" s="178"/>
    </row>
    <row r="520" spans="1:14" ht="12.5">
      <c r="A520" s="204"/>
      <c r="B520" s="205"/>
      <c r="C520" s="201" t="str">
        <f t="shared" ref="C520:D520" si="534">IF(ISBLANK($J520),"",$J520)</f>
        <v/>
      </c>
      <c r="D520" s="201" t="str">
        <f t="shared" si="534"/>
        <v/>
      </c>
      <c r="E520" s="201" t="str">
        <f t="shared" si="532"/>
        <v/>
      </c>
      <c r="F520" s="201" t="str">
        <f t="shared" si="2"/>
        <v/>
      </c>
      <c r="G520" s="201" t="str">
        <f t="shared" si="3"/>
        <v/>
      </c>
      <c r="H520" s="201" t="str">
        <f t="shared" si="4"/>
        <v/>
      </c>
      <c r="I520" s="60" t="str">
        <f t="shared" si="533"/>
        <v/>
      </c>
      <c r="J520" s="206"/>
      <c r="K520" s="173"/>
      <c r="L520" s="178"/>
      <c r="M520" s="173"/>
      <c r="N520" s="178"/>
    </row>
    <row r="521" spans="1:14" ht="12.5">
      <c r="A521" s="204"/>
      <c r="B521" s="205"/>
      <c r="C521" s="201" t="str">
        <f t="shared" ref="C521:D521" si="535">IF(ISBLANK($J521),"",$J521)</f>
        <v/>
      </c>
      <c r="D521" s="201" t="str">
        <f t="shared" si="535"/>
        <v/>
      </c>
      <c r="E521" s="201" t="str">
        <f t="shared" si="532"/>
        <v/>
      </c>
      <c r="F521" s="201" t="str">
        <f t="shared" si="2"/>
        <v/>
      </c>
      <c r="G521" s="201" t="str">
        <f t="shared" si="3"/>
        <v/>
      </c>
      <c r="H521" s="201" t="str">
        <f t="shared" si="4"/>
        <v/>
      </c>
      <c r="I521" s="60" t="str">
        <f t="shared" si="533"/>
        <v/>
      </c>
      <c r="J521" s="206"/>
      <c r="K521" s="173"/>
      <c r="L521" s="178"/>
      <c r="M521" s="173"/>
      <c r="N521" s="178"/>
    </row>
    <row r="522" spans="1:14" ht="12.5">
      <c r="A522" s="204"/>
      <c r="B522" s="205"/>
      <c r="C522" s="201" t="str">
        <f t="shared" ref="C522:D522" si="536">IF(ISBLANK($J522),"",$J522)</f>
        <v/>
      </c>
      <c r="D522" s="201" t="str">
        <f t="shared" si="536"/>
        <v/>
      </c>
      <c r="E522" s="201" t="str">
        <f t="shared" si="532"/>
        <v/>
      </c>
      <c r="F522" s="201" t="str">
        <f t="shared" si="2"/>
        <v/>
      </c>
      <c r="G522" s="201" t="str">
        <f t="shared" si="3"/>
        <v/>
      </c>
      <c r="H522" s="201" t="str">
        <f t="shared" si="4"/>
        <v/>
      </c>
      <c r="I522" s="60" t="str">
        <f t="shared" si="533"/>
        <v/>
      </c>
      <c r="J522" s="206"/>
      <c r="K522" s="173"/>
      <c r="L522" s="178"/>
      <c r="M522" s="173"/>
      <c r="N522" s="178"/>
    </row>
    <row r="523" spans="1:14" ht="12.5">
      <c r="A523" s="204"/>
      <c r="B523" s="205"/>
      <c r="C523" s="201" t="str">
        <f t="shared" ref="C523:D523" si="537">IF(ISBLANK($J523),"",$J523)</f>
        <v/>
      </c>
      <c r="D523" s="201" t="str">
        <f t="shared" si="537"/>
        <v/>
      </c>
      <c r="E523" s="201" t="str">
        <f t="shared" si="532"/>
        <v/>
      </c>
      <c r="F523" s="201" t="str">
        <f t="shared" si="2"/>
        <v/>
      </c>
      <c r="G523" s="201" t="str">
        <f t="shared" si="3"/>
        <v/>
      </c>
      <c r="H523" s="201" t="str">
        <f t="shared" si="4"/>
        <v/>
      </c>
      <c r="I523" s="60" t="str">
        <f t="shared" si="533"/>
        <v/>
      </c>
      <c r="J523" s="206"/>
      <c r="K523" s="173"/>
      <c r="L523" s="178"/>
      <c r="M523" s="173"/>
      <c r="N523" s="178"/>
    </row>
    <row r="524" spans="1:14" ht="12.5">
      <c r="A524" s="204"/>
      <c r="B524" s="205"/>
      <c r="C524" s="201" t="str">
        <f t="shared" ref="C524:D524" si="538">IF(ISBLANK($J524),"",$J524)</f>
        <v/>
      </c>
      <c r="D524" s="201" t="str">
        <f t="shared" si="538"/>
        <v/>
      </c>
      <c r="E524" s="201" t="str">
        <f t="shared" si="532"/>
        <v/>
      </c>
      <c r="F524" s="201" t="str">
        <f t="shared" si="2"/>
        <v/>
      </c>
      <c r="G524" s="201" t="str">
        <f t="shared" si="3"/>
        <v/>
      </c>
      <c r="H524" s="201" t="str">
        <f t="shared" si="4"/>
        <v/>
      </c>
      <c r="I524" s="60" t="str">
        <f t="shared" si="533"/>
        <v/>
      </c>
      <c r="J524" s="206"/>
      <c r="K524" s="173"/>
      <c r="L524" s="178"/>
      <c r="M524" s="173"/>
      <c r="N524" s="178"/>
    </row>
    <row r="525" spans="1:14" ht="12.5">
      <c r="A525" s="204"/>
      <c r="B525" s="205"/>
      <c r="C525" s="201" t="str">
        <f t="shared" ref="C525:D525" si="539">IF(ISBLANK($J525),"",$J525)</f>
        <v/>
      </c>
      <c r="D525" s="201" t="str">
        <f t="shared" si="539"/>
        <v/>
      </c>
      <c r="E525" s="201" t="str">
        <f t="shared" si="532"/>
        <v/>
      </c>
      <c r="F525" s="201" t="str">
        <f t="shared" si="2"/>
        <v/>
      </c>
      <c r="G525" s="201" t="str">
        <f t="shared" si="3"/>
        <v/>
      </c>
      <c r="H525" s="201" t="str">
        <f t="shared" si="4"/>
        <v/>
      </c>
      <c r="I525" s="60" t="str">
        <f t="shared" si="533"/>
        <v/>
      </c>
      <c r="J525" s="206"/>
      <c r="K525" s="173"/>
      <c r="L525" s="178"/>
      <c r="M525" s="173"/>
      <c r="N525" s="178"/>
    </row>
    <row r="526" spans="1:14" ht="12.5">
      <c r="A526" s="204"/>
      <c r="B526" s="205"/>
      <c r="C526" s="201" t="str">
        <f t="shared" ref="C526:D526" si="540">IF(ISBLANK($J526),"",$J526)</f>
        <v/>
      </c>
      <c r="D526" s="201" t="str">
        <f t="shared" si="540"/>
        <v/>
      </c>
      <c r="E526" s="201" t="str">
        <f t="shared" si="532"/>
        <v/>
      </c>
      <c r="F526" s="201" t="str">
        <f t="shared" si="2"/>
        <v/>
      </c>
      <c r="G526" s="201" t="str">
        <f t="shared" si="3"/>
        <v/>
      </c>
      <c r="H526" s="201" t="str">
        <f t="shared" si="4"/>
        <v/>
      </c>
      <c r="I526" s="60" t="str">
        <f t="shared" si="533"/>
        <v/>
      </c>
      <c r="J526" s="206"/>
      <c r="K526" s="173"/>
      <c r="L526" s="178"/>
      <c r="M526" s="173"/>
      <c r="N526" s="178"/>
    </row>
    <row r="527" spans="1:14" ht="12.5">
      <c r="A527" s="204"/>
      <c r="B527" s="205"/>
      <c r="C527" s="201" t="str">
        <f t="shared" ref="C527:D527" si="541">IF(ISBLANK($J527),"",$J527)</f>
        <v/>
      </c>
      <c r="D527" s="201" t="str">
        <f t="shared" si="541"/>
        <v/>
      </c>
      <c r="E527" s="201" t="str">
        <f t="shared" si="532"/>
        <v/>
      </c>
      <c r="F527" s="201" t="str">
        <f t="shared" si="2"/>
        <v/>
      </c>
      <c r="G527" s="201" t="str">
        <f t="shared" si="3"/>
        <v/>
      </c>
      <c r="H527" s="201" t="str">
        <f t="shared" si="4"/>
        <v/>
      </c>
      <c r="I527" s="60" t="str">
        <f t="shared" si="533"/>
        <v/>
      </c>
      <c r="J527" s="206"/>
      <c r="K527" s="173"/>
      <c r="L527" s="178"/>
      <c r="M527" s="173"/>
      <c r="N527" s="178"/>
    </row>
    <row r="528" spans="1:14" ht="12.5">
      <c r="A528" s="204"/>
      <c r="B528" s="205"/>
      <c r="C528" s="201" t="str">
        <f t="shared" ref="C528:D528" si="542">IF(ISBLANK($J528),"",$J528)</f>
        <v/>
      </c>
      <c r="D528" s="201" t="str">
        <f t="shared" si="542"/>
        <v/>
      </c>
      <c r="E528" s="201" t="str">
        <f t="shared" si="532"/>
        <v/>
      </c>
      <c r="F528" s="201" t="str">
        <f t="shared" si="2"/>
        <v/>
      </c>
      <c r="G528" s="201" t="str">
        <f t="shared" si="3"/>
        <v/>
      </c>
      <c r="H528" s="201" t="str">
        <f t="shared" si="4"/>
        <v/>
      </c>
      <c r="I528" s="60" t="str">
        <f t="shared" si="533"/>
        <v/>
      </c>
      <c r="J528" s="206"/>
      <c r="K528" s="173"/>
      <c r="L528" s="178"/>
      <c r="M528" s="173"/>
      <c r="N528" s="178"/>
    </row>
    <row r="529" spans="1:14" ht="12.5">
      <c r="A529" s="204"/>
      <c r="B529" s="205"/>
      <c r="C529" s="201" t="str">
        <f t="shared" ref="C529:D529" si="543">IF(ISBLANK($J529),"",$J529)</f>
        <v/>
      </c>
      <c r="D529" s="201" t="str">
        <f t="shared" si="543"/>
        <v/>
      </c>
      <c r="E529" s="201" t="str">
        <f t="shared" si="532"/>
        <v/>
      </c>
      <c r="F529" s="201" t="str">
        <f t="shared" si="2"/>
        <v/>
      </c>
      <c r="G529" s="201" t="str">
        <f t="shared" si="3"/>
        <v/>
      </c>
      <c r="H529" s="201" t="str">
        <f t="shared" si="4"/>
        <v/>
      </c>
      <c r="I529" s="60" t="str">
        <f t="shared" si="533"/>
        <v/>
      </c>
      <c r="J529" s="206"/>
      <c r="K529" s="173"/>
      <c r="L529" s="178"/>
      <c r="M529" s="173"/>
      <c r="N529" s="178"/>
    </row>
    <row r="530" spans="1:14" ht="12.5">
      <c r="A530" s="204"/>
      <c r="B530" s="205"/>
      <c r="C530" s="201" t="str">
        <f t="shared" ref="C530:D530" si="544">IF(ISBLANK($J530),"",$J530)</f>
        <v/>
      </c>
      <c r="D530" s="201" t="str">
        <f t="shared" si="544"/>
        <v/>
      </c>
      <c r="E530" s="201" t="str">
        <f t="shared" si="532"/>
        <v/>
      </c>
      <c r="F530" s="201" t="str">
        <f t="shared" si="2"/>
        <v/>
      </c>
      <c r="G530" s="201" t="str">
        <f t="shared" si="3"/>
        <v/>
      </c>
      <c r="H530" s="201" t="str">
        <f t="shared" si="4"/>
        <v/>
      </c>
      <c r="I530" s="60" t="str">
        <f t="shared" si="533"/>
        <v/>
      </c>
      <c r="J530" s="206"/>
      <c r="K530" s="173"/>
      <c r="L530" s="178"/>
      <c r="M530" s="173"/>
      <c r="N530" s="178"/>
    </row>
    <row r="531" spans="1:14" ht="12.5">
      <c r="A531" s="204"/>
      <c r="B531" s="205"/>
      <c r="C531" s="201" t="str">
        <f t="shared" ref="C531:D531" si="545">IF(ISBLANK($J531),"",$J531)</f>
        <v/>
      </c>
      <c r="D531" s="201" t="str">
        <f t="shared" si="545"/>
        <v/>
      </c>
      <c r="E531" s="201" t="str">
        <f t="shared" si="532"/>
        <v/>
      </c>
      <c r="F531" s="201" t="str">
        <f t="shared" si="2"/>
        <v/>
      </c>
      <c r="G531" s="201" t="str">
        <f t="shared" si="3"/>
        <v/>
      </c>
      <c r="H531" s="201" t="str">
        <f t="shared" si="4"/>
        <v/>
      </c>
      <c r="I531" s="60" t="str">
        <f t="shared" si="533"/>
        <v/>
      </c>
      <c r="J531" s="206"/>
      <c r="K531" s="173"/>
      <c r="L531" s="178"/>
      <c r="M531" s="173"/>
      <c r="N531" s="178"/>
    </row>
    <row r="532" spans="1:14" ht="12.5">
      <c r="A532" s="204"/>
      <c r="B532" s="205"/>
      <c r="C532" s="201" t="str">
        <f t="shared" ref="C532:D532" si="546">IF(ISBLANK($J532),"",$J532)</f>
        <v/>
      </c>
      <c r="D532" s="201" t="str">
        <f t="shared" si="546"/>
        <v/>
      </c>
      <c r="E532" s="201" t="str">
        <f t="shared" si="532"/>
        <v/>
      </c>
      <c r="F532" s="201" t="str">
        <f t="shared" si="2"/>
        <v/>
      </c>
      <c r="G532" s="201" t="str">
        <f t="shared" si="3"/>
        <v/>
      </c>
      <c r="H532" s="201" t="str">
        <f t="shared" si="4"/>
        <v/>
      </c>
      <c r="I532" s="60" t="str">
        <f t="shared" si="533"/>
        <v/>
      </c>
      <c r="J532" s="206"/>
      <c r="K532" s="173"/>
      <c r="L532" s="178"/>
      <c r="M532" s="173"/>
      <c r="N532" s="178"/>
    </row>
    <row r="533" spans="1:14" ht="12.5">
      <c r="A533" s="204"/>
      <c r="B533" s="205"/>
      <c r="C533" s="201" t="str">
        <f t="shared" ref="C533:D533" si="547">IF(ISBLANK($J533),"",$J533)</f>
        <v/>
      </c>
      <c r="D533" s="201" t="str">
        <f t="shared" si="547"/>
        <v/>
      </c>
      <c r="E533" s="201" t="str">
        <f t="shared" si="532"/>
        <v/>
      </c>
      <c r="F533" s="201" t="str">
        <f t="shared" si="2"/>
        <v/>
      </c>
      <c r="G533" s="201" t="str">
        <f t="shared" si="3"/>
        <v/>
      </c>
      <c r="H533" s="201" t="str">
        <f t="shared" si="4"/>
        <v/>
      </c>
      <c r="I533" s="60" t="str">
        <f t="shared" si="533"/>
        <v/>
      </c>
      <c r="J533" s="206"/>
      <c r="K533" s="173"/>
      <c r="L533" s="178"/>
      <c r="M533" s="173"/>
      <c r="N533" s="178"/>
    </row>
    <row r="534" spans="1:14" ht="12.5">
      <c r="A534" s="204"/>
      <c r="B534" s="205"/>
      <c r="C534" s="201" t="str">
        <f t="shared" ref="C534:D534" si="548">IF(ISBLANK($J534),"",$J534)</f>
        <v/>
      </c>
      <c r="D534" s="201" t="str">
        <f t="shared" si="548"/>
        <v/>
      </c>
      <c r="E534" s="201" t="str">
        <f t="shared" si="532"/>
        <v/>
      </c>
      <c r="F534" s="201" t="str">
        <f t="shared" si="2"/>
        <v/>
      </c>
      <c r="G534" s="201" t="str">
        <f t="shared" si="3"/>
        <v/>
      </c>
      <c r="H534" s="201" t="str">
        <f t="shared" si="4"/>
        <v/>
      </c>
      <c r="I534" s="60" t="str">
        <f t="shared" si="533"/>
        <v/>
      </c>
      <c r="J534" s="206"/>
      <c r="K534" s="173"/>
      <c r="L534" s="178"/>
      <c r="M534" s="173"/>
      <c r="N534" s="178"/>
    </row>
    <row r="535" spans="1:14" ht="12.5">
      <c r="A535" s="204"/>
      <c r="B535" s="205"/>
      <c r="C535" s="201" t="str">
        <f t="shared" ref="C535:D535" si="549">IF(ISBLANK($J535),"",$J535)</f>
        <v/>
      </c>
      <c r="D535" s="201" t="str">
        <f t="shared" si="549"/>
        <v/>
      </c>
      <c r="E535" s="201" t="str">
        <f t="shared" si="532"/>
        <v/>
      </c>
      <c r="F535" s="201" t="str">
        <f t="shared" si="2"/>
        <v/>
      </c>
      <c r="G535" s="201" t="str">
        <f t="shared" si="3"/>
        <v/>
      </c>
      <c r="H535" s="201" t="str">
        <f t="shared" si="4"/>
        <v/>
      </c>
      <c r="I535" s="60" t="str">
        <f t="shared" si="533"/>
        <v/>
      </c>
      <c r="J535" s="206"/>
      <c r="K535" s="173"/>
      <c r="L535" s="178"/>
      <c r="M535" s="173"/>
      <c r="N535" s="178"/>
    </row>
    <row r="536" spans="1:14" ht="12.5">
      <c r="A536" s="204"/>
      <c r="B536" s="205"/>
      <c r="C536" s="201" t="str">
        <f t="shared" ref="C536:D536" si="550">IF(ISBLANK($J536),"",$J536)</f>
        <v/>
      </c>
      <c r="D536" s="201" t="str">
        <f t="shared" si="550"/>
        <v/>
      </c>
      <c r="E536" s="201" t="str">
        <f t="shared" si="532"/>
        <v/>
      </c>
      <c r="F536" s="201" t="str">
        <f t="shared" si="2"/>
        <v/>
      </c>
      <c r="G536" s="201" t="str">
        <f t="shared" si="3"/>
        <v/>
      </c>
      <c r="H536" s="201" t="str">
        <f t="shared" si="4"/>
        <v/>
      </c>
      <c r="I536" s="60" t="str">
        <f t="shared" si="533"/>
        <v/>
      </c>
      <c r="J536" s="206"/>
      <c r="K536" s="173"/>
      <c r="L536" s="178"/>
      <c r="M536" s="173"/>
      <c r="N536" s="178"/>
    </row>
    <row r="537" spans="1:14" ht="12.5">
      <c r="A537" s="204"/>
      <c r="B537" s="205"/>
      <c r="C537" s="201" t="str">
        <f t="shared" ref="C537:D537" si="551">IF(ISBLANK($J537),"",$J537)</f>
        <v/>
      </c>
      <c r="D537" s="201" t="str">
        <f t="shared" si="551"/>
        <v/>
      </c>
      <c r="E537" s="201" t="str">
        <f t="shared" si="532"/>
        <v/>
      </c>
      <c r="F537" s="201" t="str">
        <f t="shared" si="2"/>
        <v/>
      </c>
      <c r="G537" s="201" t="str">
        <f t="shared" si="3"/>
        <v/>
      </c>
      <c r="H537" s="201" t="str">
        <f t="shared" si="4"/>
        <v/>
      </c>
      <c r="I537" s="60" t="str">
        <f t="shared" si="533"/>
        <v/>
      </c>
      <c r="J537" s="206"/>
      <c r="K537" s="173"/>
      <c r="L537" s="178"/>
      <c r="M537" s="173"/>
      <c r="N537" s="178"/>
    </row>
    <row r="538" spans="1:14" ht="12.5">
      <c r="A538" s="204"/>
      <c r="B538" s="205"/>
      <c r="C538" s="201" t="str">
        <f t="shared" ref="C538:D538" si="552">IF(ISBLANK($J538),"",$J538)</f>
        <v/>
      </c>
      <c r="D538" s="201" t="str">
        <f t="shared" si="552"/>
        <v/>
      </c>
      <c r="E538" s="201" t="str">
        <f t="shared" si="532"/>
        <v/>
      </c>
      <c r="F538" s="201" t="str">
        <f t="shared" si="2"/>
        <v/>
      </c>
      <c r="G538" s="201" t="str">
        <f t="shared" si="3"/>
        <v/>
      </c>
      <c r="H538" s="201" t="str">
        <f t="shared" si="4"/>
        <v/>
      </c>
      <c r="I538" s="60" t="str">
        <f t="shared" si="533"/>
        <v/>
      </c>
      <c r="J538" s="206"/>
      <c r="K538" s="173"/>
      <c r="L538" s="178"/>
      <c r="M538" s="173"/>
      <c r="N538" s="178"/>
    </row>
    <row r="539" spans="1:14" ht="12.5">
      <c r="A539" s="204"/>
      <c r="B539" s="205"/>
      <c r="C539" s="201" t="str">
        <f t="shared" ref="C539:D539" si="553">IF(ISBLANK($J539),"",$J539)</f>
        <v/>
      </c>
      <c r="D539" s="201" t="str">
        <f t="shared" si="553"/>
        <v/>
      </c>
      <c r="E539" s="201" t="str">
        <f t="shared" si="532"/>
        <v/>
      </c>
      <c r="F539" s="201" t="str">
        <f t="shared" si="2"/>
        <v/>
      </c>
      <c r="G539" s="201" t="str">
        <f t="shared" si="3"/>
        <v/>
      </c>
      <c r="H539" s="201" t="str">
        <f t="shared" si="4"/>
        <v/>
      </c>
      <c r="I539" s="60" t="str">
        <f t="shared" si="533"/>
        <v/>
      </c>
      <c r="J539" s="206"/>
      <c r="K539" s="173"/>
      <c r="L539" s="178"/>
      <c r="M539" s="173"/>
      <c r="N539" s="178"/>
    </row>
    <row r="540" spans="1:14" ht="12.5">
      <c r="A540" s="204"/>
      <c r="B540" s="205"/>
      <c r="C540" s="201" t="str">
        <f t="shared" ref="C540:D540" si="554">IF(ISBLANK($J540),"",$J540)</f>
        <v/>
      </c>
      <c r="D540" s="201" t="str">
        <f t="shared" si="554"/>
        <v/>
      </c>
      <c r="E540" s="201" t="str">
        <f t="shared" si="532"/>
        <v/>
      </c>
      <c r="F540" s="201" t="str">
        <f t="shared" si="2"/>
        <v/>
      </c>
      <c r="G540" s="201" t="str">
        <f t="shared" si="3"/>
        <v/>
      </c>
      <c r="H540" s="201" t="str">
        <f t="shared" si="4"/>
        <v/>
      </c>
      <c r="I540" s="60" t="str">
        <f t="shared" si="533"/>
        <v/>
      </c>
      <c r="J540" s="206"/>
      <c r="K540" s="173"/>
      <c r="L540" s="178"/>
      <c r="M540" s="173"/>
      <c r="N540" s="178"/>
    </row>
    <row r="541" spans="1:14" ht="12.5">
      <c r="A541" s="204"/>
      <c r="B541" s="205"/>
      <c r="C541" s="201" t="str">
        <f t="shared" ref="C541:D541" si="555">IF(ISBLANK($J541),"",$J541)</f>
        <v/>
      </c>
      <c r="D541" s="201" t="str">
        <f t="shared" si="555"/>
        <v/>
      </c>
      <c r="E541" s="201" t="str">
        <f t="shared" si="532"/>
        <v/>
      </c>
      <c r="F541" s="201" t="str">
        <f t="shared" si="2"/>
        <v/>
      </c>
      <c r="G541" s="201" t="str">
        <f t="shared" si="3"/>
        <v/>
      </c>
      <c r="H541" s="201" t="str">
        <f t="shared" si="4"/>
        <v/>
      </c>
      <c r="I541" s="60" t="str">
        <f t="shared" si="533"/>
        <v/>
      </c>
      <c r="J541" s="206"/>
      <c r="K541" s="173"/>
      <c r="L541" s="178"/>
      <c r="M541" s="173"/>
      <c r="N541" s="178"/>
    </row>
    <row r="542" spans="1:14" ht="12.5">
      <c r="A542" s="204"/>
      <c r="B542" s="205"/>
      <c r="C542" s="201" t="str">
        <f t="shared" ref="C542:D542" si="556">IF(ISBLANK($J542),"",$J542)</f>
        <v/>
      </c>
      <c r="D542" s="201" t="str">
        <f t="shared" si="556"/>
        <v/>
      </c>
      <c r="E542" s="201" t="str">
        <f t="shared" si="532"/>
        <v/>
      </c>
      <c r="F542" s="201" t="str">
        <f t="shared" si="2"/>
        <v/>
      </c>
      <c r="G542" s="201" t="str">
        <f t="shared" si="3"/>
        <v/>
      </c>
      <c r="H542" s="201" t="str">
        <f t="shared" si="4"/>
        <v/>
      </c>
      <c r="I542" s="60" t="str">
        <f t="shared" si="533"/>
        <v/>
      </c>
      <c r="J542" s="206"/>
      <c r="K542" s="173"/>
      <c r="L542" s="178"/>
      <c r="M542" s="173"/>
      <c r="N542" s="178"/>
    </row>
    <row r="543" spans="1:14" ht="12.5">
      <c r="A543" s="204"/>
      <c r="B543" s="205"/>
      <c r="C543" s="201" t="str">
        <f t="shared" ref="C543:D543" si="557">IF(ISBLANK($J543),"",$J543)</f>
        <v/>
      </c>
      <c r="D543" s="201" t="str">
        <f t="shared" si="557"/>
        <v/>
      </c>
      <c r="E543" s="201" t="str">
        <f t="shared" si="532"/>
        <v/>
      </c>
      <c r="F543" s="201" t="str">
        <f t="shared" si="2"/>
        <v/>
      </c>
      <c r="G543" s="201" t="str">
        <f t="shared" si="3"/>
        <v/>
      </c>
      <c r="H543" s="201" t="str">
        <f t="shared" si="4"/>
        <v/>
      </c>
      <c r="I543" s="60" t="str">
        <f t="shared" si="533"/>
        <v/>
      </c>
      <c r="J543" s="206"/>
      <c r="K543" s="173"/>
      <c r="L543" s="178"/>
      <c r="M543" s="173"/>
      <c r="N543" s="178"/>
    </row>
    <row r="544" spans="1:14" ht="12.5">
      <c r="A544" s="204"/>
      <c r="B544" s="205"/>
      <c r="C544" s="201" t="str">
        <f t="shared" ref="C544:D544" si="558">IF(ISBLANK($J544),"",$J544)</f>
        <v/>
      </c>
      <c r="D544" s="201" t="str">
        <f t="shared" si="558"/>
        <v/>
      </c>
      <c r="E544" s="201" t="str">
        <f t="shared" si="532"/>
        <v/>
      </c>
      <c r="F544" s="201" t="str">
        <f t="shared" si="2"/>
        <v/>
      </c>
      <c r="G544" s="201" t="str">
        <f t="shared" si="3"/>
        <v/>
      </c>
      <c r="H544" s="201" t="str">
        <f t="shared" si="4"/>
        <v/>
      </c>
      <c r="I544" s="60" t="str">
        <f t="shared" si="533"/>
        <v/>
      </c>
      <c r="J544" s="206"/>
      <c r="K544" s="173"/>
      <c r="L544" s="178"/>
      <c r="M544" s="173"/>
      <c r="N544" s="178"/>
    </row>
    <row r="545" spans="1:14" ht="12.5">
      <c r="A545" s="204"/>
      <c r="B545" s="205"/>
      <c r="C545" s="201" t="str">
        <f t="shared" ref="C545:D545" si="559">IF(ISBLANK($J545),"",$J545)</f>
        <v/>
      </c>
      <c r="D545" s="201" t="str">
        <f t="shared" si="559"/>
        <v/>
      </c>
      <c r="E545" s="201" t="str">
        <f t="shared" si="532"/>
        <v/>
      </c>
      <c r="F545" s="201" t="str">
        <f t="shared" si="2"/>
        <v/>
      </c>
      <c r="G545" s="201" t="str">
        <f t="shared" si="3"/>
        <v/>
      </c>
      <c r="H545" s="201" t="str">
        <f t="shared" si="4"/>
        <v/>
      </c>
      <c r="I545" s="60" t="str">
        <f t="shared" si="533"/>
        <v/>
      </c>
      <c r="J545" s="206"/>
      <c r="K545" s="173"/>
      <c r="L545" s="178"/>
      <c r="M545" s="173"/>
      <c r="N545" s="178"/>
    </row>
    <row r="546" spans="1:14" ht="12.5">
      <c r="A546" s="204"/>
      <c r="B546" s="205"/>
      <c r="C546" s="201" t="str">
        <f t="shared" ref="C546:D546" si="560">IF(ISBLANK($J546),"",$J546)</f>
        <v/>
      </c>
      <c r="D546" s="201" t="str">
        <f t="shared" si="560"/>
        <v/>
      </c>
      <c r="E546" s="201" t="str">
        <f t="shared" si="532"/>
        <v/>
      </c>
      <c r="F546" s="201" t="str">
        <f t="shared" si="2"/>
        <v/>
      </c>
      <c r="G546" s="201" t="str">
        <f t="shared" si="3"/>
        <v/>
      </c>
      <c r="H546" s="201" t="str">
        <f t="shared" si="4"/>
        <v/>
      </c>
      <c r="I546" s="60" t="str">
        <f t="shared" si="533"/>
        <v/>
      </c>
      <c r="J546" s="206"/>
      <c r="K546" s="173"/>
      <c r="L546" s="178"/>
      <c r="M546" s="173"/>
      <c r="N546" s="178"/>
    </row>
    <row r="547" spans="1:14" ht="12.5">
      <c r="A547" s="204"/>
      <c r="B547" s="205"/>
      <c r="C547" s="201" t="str">
        <f t="shared" ref="C547:D547" si="561">IF(ISBLANK($J547),"",$J547)</f>
        <v/>
      </c>
      <c r="D547" s="201" t="str">
        <f t="shared" si="561"/>
        <v/>
      </c>
      <c r="E547" s="201" t="str">
        <f t="shared" si="532"/>
        <v/>
      </c>
      <c r="F547" s="201" t="str">
        <f t="shared" si="2"/>
        <v/>
      </c>
      <c r="G547" s="201" t="str">
        <f t="shared" si="3"/>
        <v/>
      </c>
      <c r="H547" s="201" t="str">
        <f t="shared" si="4"/>
        <v/>
      </c>
      <c r="I547" s="60" t="str">
        <f t="shared" si="533"/>
        <v/>
      </c>
      <c r="J547" s="206"/>
      <c r="K547" s="173"/>
      <c r="L547" s="178"/>
      <c r="M547" s="173"/>
      <c r="N547" s="178"/>
    </row>
    <row r="548" spans="1:14" ht="12.5">
      <c r="A548" s="204"/>
      <c r="B548" s="205"/>
      <c r="C548" s="201" t="str">
        <f t="shared" ref="C548:D548" si="562">IF(ISBLANK($J548),"",$J548)</f>
        <v/>
      </c>
      <c r="D548" s="201" t="str">
        <f t="shared" si="562"/>
        <v/>
      </c>
      <c r="E548" s="201" t="str">
        <f t="shared" si="532"/>
        <v/>
      </c>
      <c r="F548" s="201" t="str">
        <f t="shared" si="2"/>
        <v/>
      </c>
      <c r="G548" s="201" t="str">
        <f t="shared" si="3"/>
        <v/>
      </c>
      <c r="H548" s="201" t="str">
        <f t="shared" si="4"/>
        <v/>
      </c>
      <c r="I548" s="60" t="str">
        <f t="shared" si="533"/>
        <v/>
      </c>
      <c r="J548" s="206"/>
      <c r="K548" s="173"/>
      <c r="L548" s="178"/>
      <c r="M548" s="173"/>
      <c r="N548" s="178"/>
    </row>
    <row r="549" spans="1:14" ht="12.5">
      <c r="A549" s="204"/>
      <c r="B549" s="205"/>
      <c r="C549" s="201" t="str">
        <f t="shared" ref="C549:D549" si="563">IF(ISBLANK($J549),"",$J549)</f>
        <v/>
      </c>
      <c r="D549" s="201" t="str">
        <f t="shared" si="563"/>
        <v/>
      </c>
      <c r="E549" s="201" t="str">
        <f t="shared" si="532"/>
        <v/>
      </c>
      <c r="F549" s="201" t="str">
        <f t="shared" si="2"/>
        <v/>
      </c>
      <c r="G549" s="201" t="str">
        <f t="shared" si="3"/>
        <v/>
      </c>
      <c r="H549" s="201" t="str">
        <f t="shared" si="4"/>
        <v/>
      </c>
      <c r="I549" s="60" t="str">
        <f t="shared" si="533"/>
        <v/>
      </c>
      <c r="J549" s="206"/>
      <c r="K549" s="173"/>
      <c r="L549" s="178"/>
      <c r="M549" s="173"/>
      <c r="N549" s="178"/>
    </row>
    <row r="550" spans="1:14" ht="12.5">
      <c r="A550" s="204"/>
      <c r="B550" s="205"/>
      <c r="C550" s="201" t="str">
        <f t="shared" ref="C550:D550" si="564">IF(ISBLANK($J550),"",$J550)</f>
        <v/>
      </c>
      <c r="D550" s="201" t="str">
        <f t="shared" si="564"/>
        <v/>
      </c>
      <c r="E550" s="201" t="str">
        <f t="shared" si="532"/>
        <v/>
      </c>
      <c r="F550" s="201" t="str">
        <f t="shared" si="2"/>
        <v/>
      </c>
      <c r="G550" s="201" t="str">
        <f t="shared" si="3"/>
        <v/>
      </c>
      <c r="H550" s="201" t="str">
        <f t="shared" si="4"/>
        <v/>
      </c>
      <c r="I550" s="60" t="str">
        <f t="shared" si="533"/>
        <v/>
      </c>
      <c r="J550" s="206"/>
      <c r="K550" s="173"/>
      <c r="L550" s="178"/>
      <c r="M550" s="173"/>
      <c r="N550" s="178"/>
    </row>
    <row r="551" spans="1:14" ht="12.5">
      <c r="A551" s="204"/>
      <c r="B551" s="205"/>
      <c r="C551" s="201" t="str">
        <f t="shared" ref="C551:D551" si="565">IF(ISBLANK($J551),"",$J551)</f>
        <v/>
      </c>
      <c r="D551" s="201" t="str">
        <f t="shared" si="565"/>
        <v/>
      </c>
      <c r="E551" s="201" t="str">
        <f t="shared" si="532"/>
        <v/>
      </c>
      <c r="F551" s="201" t="str">
        <f t="shared" si="2"/>
        <v/>
      </c>
      <c r="G551" s="201" t="str">
        <f t="shared" si="3"/>
        <v/>
      </c>
      <c r="H551" s="201" t="str">
        <f t="shared" si="4"/>
        <v/>
      </c>
      <c r="I551" s="60" t="str">
        <f t="shared" si="533"/>
        <v/>
      </c>
      <c r="J551" s="206"/>
      <c r="K551" s="173"/>
      <c r="L551" s="178"/>
      <c r="M551" s="173"/>
      <c r="N551" s="178"/>
    </row>
    <row r="552" spans="1:14" ht="12.5">
      <c r="A552" s="204"/>
      <c r="B552" s="205"/>
      <c r="C552" s="201" t="str">
        <f t="shared" ref="C552:D552" si="566">IF(ISBLANK($J552),"",$J552)</f>
        <v/>
      </c>
      <c r="D552" s="201" t="str">
        <f t="shared" si="566"/>
        <v/>
      </c>
      <c r="E552" s="201" t="str">
        <f t="shared" si="532"/>
        <v/>
      </c>
      <c r="F552" s="201" t="str">
        <f t="shared" si="2"/>
        <v/>
      </c>
      <c r="G552" s="201" t="str">
        <f t="shared" si="3"/>
        <v/>
      </c>
      <c r="H552" s="201" t="str">
        <f t="shared" si="4"/>
        <v/>
      </c>
      <c r="I552" s="60" t="str">
        <f t="shared" si="533"/>
        <v/>
      </c>
      <c r="J552" s="206"/>
      <c r="K552" s="173"/>
      <c r="L552" s="178"/>
      <c r="M552" s="173"/>
      <c r="N552" s="178"/>
    </row>
    <row r="553" spans="1:14" ht="12.5">
      <c r="A553" s="204"/>
      <c r="B553" s="205"/>
      <c r="C553" s="201" t="str">
        <f t="shared" ref="C553:D553" si="567">IF(ISBLANK($J553),"",$J553)</f>
        <v/>
      </c>
      <c r="D553" s="201" t="str">
        <f t="shared" si="567"/>
        <v/>
      </c>
      <c r="E553" s="201" t="str">
        <f t="shared" si="532"/>
        <v/>
      </c>
      <c r="F553" s="201" t="str">
        <f t="shared" si="2"/>
        <v/>
      </c>
      <c r="G553" s="201" t="str">
        <f t="shared" si="3"/>
        <v/>
      </c>
      <c r="H553" s="201" t="str">
        <f t="shared" si="4"/>
        <v/>
      </c>
      <c r="I553" s="60" t="str">
        <f t="shared" si="533"/>
        <v/>
      </c>
      <c r="J553" s="206"/>
      <c r="K553" s="173"/>
      <c r="L553" s="178"/>
      <c r="M553" s="173"/>
      <c r="N553" s="178"/>
    </row>
    <row r="554" spans="1:14" ht="12.5">
      <c r="A554" s="204"/>
      <c r="B554" s="205"/>
      <c r="C554" s="201" t="str">
        <f t="shared" ref="C554:D554" si="568">IF(ISBLANK($J554),"",$J554)</f>
        <v/>
      </c>
      <c r="D554" s="201" t="str">
        <f t="shared" si="568"/>
        <v/>
      </c>
      <c r="E554" s="201" t="str">
        <f t="shared" si="532"/>
        <v/>
      </c>
      <c r="F554" s="201" t="str">
        <f t="shared" si="2"/>
        <v/>
      </c>
      <c r="G554" s="201" t="str">
        <f t="shared" si="3"/>
        <v/>
      </c>
      <c r="H554" s="201" t="str">
        <f t="shared" si="4"/>
        <v/>
      </c>
      <c r="I554" s="60" t="str">
        <f t="shared" si="533"/>
        <v/>
      </c>
      <c r="J554" s="206"/>
      <c r="K554" s="173"/>
      <c r="L554" s="178"/>
      <c r="M554" s="173"/>
      <c r="N554" s="178"/>
    </row>
    <row r="555" spans="1:14" ht="12.5">
      <c r="A555" s="204"/>
      <c r="B555" s="205"/>
      <c r="C555" s="201" t="str">
        <f t="shared" ref="C555:D555" si="569">IF(ISBLANK($J555),"",$J555)</f>
        <v/>
      </c>
      <c r="D555" s="201" t="str">
        <f t="shared" si="569"/>
        <v/>
      </c>
      <c r="E555" s="201" t="str">
        <f t="shared" si="532"/>
        <v/>
      </c>
      <c r="F555" s="201" t="str">
        <f t="shared" si="2"/>
        <v/>
      </c>
      <c r="G555" s="201" t="str">
        <f t="shared" si="3"/>
        <v/>
      </c>
      <c r="H555" s="201" t="str">
        <f t="shared" si="4"/>
        <v/>
      </c>
      <c r="I555" s="60" t="str">
        <f t="shared" si="533"/>
        <v/>
      </c>
      <c r="J555" s="206"/>
      <c r="K555" s="173"/>
      <c r="L555" s="178"/>
      <c r="M555" s="173"/>
      <c r="N555" s="178"/>
    </row>
    <row r="556" spans="1:14" ht="12.5">
      <c r="A556" s="204"/>
      <c r="B556" s="205"/>
      <c r="C556" s="201" t="str">
        <f t="shared" ref="C556:D556" si="570">IF(ISBLANK($J556),"",$J556)</f>
        <v/>
      </c>
      <c r="D556" s="201" t="str">
        <f t="shared" si="570"/>
        <v/>
      </c>
      <c r="E556" s="201" t="str">
        <f t="shared" si="532"/>
        <v/>
      </c>
      <c r="F556" s="201" t="str">
        <f t="shared" si="2"/>
        <v/>
      </c>
      <c r="G556" s="201" t="str">
        <f t="shared" si="3"/>
        <v/>
      </c>
      <c r="H556" s="201" t="str">
        <f t="shared" si="4"/>
        <v/>
      </c>
      <c r="I556" s="60" t="str">
        <f t="shared" si="533"/>
        <v/>
      </c>
      <c r="J556" s="206"/>
      <c r="K556" s="173"/>
      <c r="L556" s="178"/>
      <c r="M556" s="173"/>
      <c r="N556" s="178"/>
    </row>
    <row r="557" spans="1:14" ht="12.5">
      <c r="A557" s="204"/>
      <c r="B557" s="205"/>
      <c r="C557" s="201" t="str">
        <f t="shared" ref="C557:D557" si="571">IF(ISBLANK($J557),"",$J557)</f>
        <v/>
      </c>
      <c r="D557" s="201" t="str">
        <f t="shared" si="571"/>
        <v/>
      </c>
      <c r="E557" s="201" t="str">
        <f t="shared" si="532"/>
        <v/>
      </c>
      <c r="F557" s="201" t="str">
        <f t="shared" si="2"/>
        <v/>
      </c>
      <c r="G557" s="201" t="str">
        <f t="shared" si="3"/>
        <v/>
      </c>
      <c r="H557" s="201" t="str">
        <f t="shared" si="4"/>
        <v/>
      </c>
      <c r="I557" s="60" t="str">
        <f t="shared" si="533"/>
        <v/>
      </c>
      <c r="J557" s="206"/>
      <c r="K557" s="173"/>
      <c r="L557" s="178"/>
      <c r="M557" s="173"/>
      <c r="N557" s="178"/>
    </row>
    <row r="558" spans="1:14" ht="12.5">
      <c r="A558" s="204"/>
      <c r="B558" s="205"/>
      <c r="C558" s="201" t="str">
        <f t="shared" ref="C558:D558" si="572">IF(ISBLANK($J558),"",$J558)</f>
        <v/>
      </c>
      <c r="D558" s="201" t="str">
        <f t="shared" si="572"/>
        <v/>
      </c>
      <c r="E558" s="201" t="str">
        <f t="shared" si="532"/>
        <v/>
      </c>
      <c r="F558" s="201" t="str">
        <f t="shared" si="2"/>
        <v/>
      </c>
      <c r="G558" s="201" t="str">
        <f t="shared" si="3"/>
        <v/>
      </c>
      <c r="H558" s="201" t="str">
        <f t="shared" si="4"/>
        <v/>
      </c>
      <c r="I558" s="60" t="str">
        <f t="shared" si="533"/>
        <v/>
      </c>
      <c r="J558" s="206"/>
      <c r="K558" s="173"/>
      <c r="L558" s="178"/>
      <c r="M558" s="173"/>
      <c r="N558" s="178"/>
    </row>
    <row r="559" spans="1:14" ht="12.5">
      <c r="A559" s="204"/>
      <c r="B559" s="205"/>
      <c r="C559" s="201" t="str">
        <f t="shared" ref="C559:D559" si="573">IF(ISBLANK($J559),"",$J559)</f>
        <v/>
      </c>
      <c r="D559" s="201" t="str">
        <f t="shared" si="573"/>
        <v/>
      </c>
      <c r="E559" s="201" t="str">
        <f t="shared" si="532"/>
        <v/>
      </c>
      <c r="F559" s="201" t="str">
        <f t="shared" si="2"/>
        <v/>
      </c>
      <c r="G559" s="201" t="str">
        <f t="shared" si="3"/>
        <v/>
      </c>
      <c r="H559" s="201" t="str">
        <f t="shared" si="4"/>
        <v/>
      </c>
      <c r="I559" s="60" t="str">
        <f t="shared" si="533"/>
        <v/>
      </c>
      <c r="J559" s="206"/>
      <c r="K559" s="173"/>
      <c r="L559" s="178"/>
      <c r="M559" s="173"/>
      <c r="N559" s="178"/>
    </row>
    <row r="560" spans="1:14" ht="12.5">
      <c r="A560" s="204"/>
      <c r="B560" s="205"/>
      <c r="C560" s="201" t="str">
        <f t="shared" ref="C560:D560" si="574">IF(ISBLANK($J560),"",$J560)</f>
        <v/>
      </c>
      <c r="D560" s="201" t="str">
        <f t="shared" si="574"/>
        <v/>
      </c>
      <c r="E560" s="201" t="str">
        <f t="shared" si="532"/>
        <v/>
      </c>
      <c r="F560" s="201" t="str">
        <f t="shared" si="2"/>
        <v/>
      </c>
      <c r="G560" s="201" t="str">
        <f t="shared" si="3"/>
        <v/>
      </c>
      <c r="H560" s="201" t="str">
        <f t="shared" si="4"/>
        <v/>
      </c>
      <c r="I560" s="60" t="str">
        <f t="shared" si="533"/>
        <v/>
      </c>
      <c r="J560" s="206"/>
      <c r="K560" s="173"/>
      <c r="L560" s="178"/>
      <c r="M560" s="173"/>
      <c r="N560" s="178"/>
    </row>
    <row r="561" spans="1:14" ht="12.5">
      <c r="A561" s="204"/>
      <c r="B561" s="205"/>
      <c r="C561" s="201" t="str">
        <f t="shared" ref="C561:D561" si="575">IF(ISBLANK($J561),"",$J561)</f>
        <v/>
      </c>
      <c r="D561" s="201" t="str">
        <f t="shared" si="575"/>
        <v/>
      </c>
      <c r="E561" s="201" t="str">
        <f t="shared" si="532"/>
        <v/>
      </c>
      <c r="F561" s="201" t="str">
        <f t="shared" si="2"/>
        <v/>
      </c>
      <c r="G561" s="201" t="str">
        <f t="shared" si="3"/>
        <v/>
      </c>
      <c r="H561" s="201" t="str">
        <f t="shared" si="4"/>
        <v/>
      </c>
      <c r="I561" s="60" t="str">
        <f t="shared" si="533"/>
        <v/>
      </c>
      <c r="J561" s="206"/>
      <c r="K561" s="173"/>
      <c r="L561" s="178"/>
      <c r="M561" s="173"/>
      <c r="N561" s="178"/>
    </row>
    <row r="562" spans="1:14" ht="12.5">
      <c r="A562" s="204"/>
      <c r="B562" s="205"/>
      <c r="C562" s="201" t="str">
        <f t="shared" ref="C562:D562" si="576">IF(ISBLANK($J562),"",$J562)</f>
        <v/>
      </c>
      <c r="D562" s="201" t="str">
        <f t="shared" si="576"/>
        <v/>
      </c>
      <c r="E562" s="201" t="str">
        <f t="shared" si="532"/>
        <v/>
      </c>
      <c r="F562" s="201" t="str">
        <f t="shared" si="2"/>
        <v/>
      </c>
      <c r="G562" s="201" t="str">
        <f t="shared" si="3"/>
        <v/>
      </c>
      <c r="H562" s="201" t="str">
        <f t="shared" si="4"/>
        <v/>
      </c>
      <c r="I562" s="60" t="str">
        <f t="shared" si="533"/>
        <v/>
      </c>
      <c r="J562" s="206"/>
      <c r="K562" s="173"/>
      <c r="L562" s="178"/>
      <c r="M562" s="173"/>
      <c r="N562" s="178"/>
    </row>
    <row r="563" spans="1:14" ht="12.5">
      <c r="A563" s="204"/>
      <c r="B563" s="205"/>
      <c r="C563" s="201" t="str">
        <f t="shared" ref="C563:D563" si="577">IF(ISBLANK($J563),"",$J563)</f>
        <v/>
      </c>
      <c r="D563" s="201" t="str">
        <f t="shared" si="577"/>
        <v/>
      </c>
      <c r="E563" s="201" t="str">
        <f t="shared" si="532"/>
        <v/>
      </c>
      <c r="F563" s="201" t="str">
        <f t="shared" si="2"/>
        <v/>
      </c>
      <c r="G563" s="201" t="str">
        <f t="shared" si="3"/>
        <v/>
      </c>
      <c r="H563" s="201" t="str">
        <f t="shared" si="4"/>
        <v/>
      </c>
      <c r="I563" s="60" t="str">
        <f t="shared" si="533"/>
        <v/>
      </c>
      <c r="J563" s="206"/>
      <c r="K563" s="173"/>
      <c r="L563" s="178"/>
      <c r="M563" s="173"/>
      <c r="N563" s="178"/>
    </row>
    <row r="564" spans="1:14" ht="12.5">
      <c r="A564" s="204"/>
      <c r="B564" s="205"/>
      <c r="C564" s="201" t="str">
        <f t="shared" ref="C564:D564" si="578">IF(ISBLANK($J564),"",$J564)</f>
        <v/>
      </c>
      <c r="D564" s="201" t="str">
        <f t="shared" si="578"/>
        <v/>
      </c>
      <c r="E564" s="201" t="str">
        <f t="shared" si="532"/>
        <v/>
      </c>
      <c r="F564" s="201" t="str">
        <f t="shared" si="2"/>
        <v/>
      </c>
      <c r="G564" s="201" t="str">
        <f t="shared" si="3"/>
        <v/>
      </c>
      <c r="H564" s="201" t="str">
        <f t="shared" si="4"/>
        <v/>
      </c>
      <c r="I564" s="60" t="str">
        <f t="shared" si="533"/>
        <v/>
      </c>
      <c r="J564" s="206"/>
      <c r="K564" s="173"/>
      <c r="L564" s="178"/>
      <c r="M564" s="173"/>
      <c r="N564" s="178"/>
    </row>
    <row r="565" spans="1:14" ht="12.5">
      <c r="A565" s="204"/>
      <c r="B565" s="205"/>
      <c r="C565" s="201" t="str">
        <f t="shared" ref="C565:D565" si="579">IF(ISBLANK($J565),"",$J565)</f>
        <v/>
      </c>
      <c r="D565" s="201" t="str">
        <f t="shared" si="579"/>
        <v/>
      </c>
      <c r="E565" s="201" t="str">
        <f t="shared" si="532"/>
        <v/>
      </c>
      <c r="F565" s="201" t="str">
        <f t="shared" si="2"/>
        <v/>
      </c>
      <c r="G565" s="201" t="str">
        <f t="shared" si="3"/>
        <v/>
      </c>
      <c r="H565" s="201" t="str">
        <f t="shared" si="4"/>
        <v/>
      </c>
      <c r="I565" s="60" t="str">
        <f t="shared" si="533"/>
        <v/>
      </c>
      <c r="J565" s="206"/>
      <c r="K565" s="173"/>
      <c r="L565" s="178"/>
      <c r="M565" s="173"/>
      <c r="N565" s="178"/>
    </row>
    <row r="566" spans="1:14" ht="12.5">
      <c r="A566" s="204"/>
      <c r="B566" s="205"/>
      <c r="C566" s="201" t="str">
        <f t="shared" ref="C566:D566" si="580">IF(ISBLANK($J566),"",$J566)</f>
        <v/>
      </c>
      <c r="D566" s="201" t="str">
        <f t="shared" si="580"/>
        <v/>
      </c>
      <c r="E566" s="201" t="str">
        <f t="shared" si="532"/>
        <v/>
      </c>
      <c r="F566" s="201" t="str">
        <f t="shared" si="2"/>
        <v/>
      </c>
      <c r="G566" s="201" t="str">
        <f t="shared" si="3"/>
        <v/>
      </c>
      <c r="H566" s="201" t="str">
        <f t="shared" si="4"/>
        <v/>
      </c>
      <c r="I566" s="60" t="str">
        <f t="shared" si="533"/>
        <v/>
      </c>
      <c r="J566" s="206"/>
      <c r="K566" s="173"/>
      <c r="L566" s="178"/>
      <c r="M566" s="173"/>
      <c r="N566" s="178"/>
    </row>
    <row r="567" spans="1:14" ht="12.5">
      <c r="A567" s="204"/>
      <c r="B567" s="205"/>
      <c r="C567" s="201" t="str">
        <f t="shared" ref="C567:D567" si="581">IF(ISBLANK($J567),"",$J567)</f>
        <v/>
      </c>
      <c r="D567" s="201" t="str">
        <f t="shared" si="581"/>
        <v/>
      </c>
      <c r="E567" s="201" t="str">
        <f t="shared" si="532"/>
        <v/>
      </c>
      <c r="F567" s="201" t="str">
        <f t="shared" si="2"/>
        <v/>
      </c>
      <c r="G567" s="201" t="str">
        <f t="shared" si="3"/>
        <v/>
      </c>
      <c r="H567" s="201" t="str">
        <f t="shared" si="4"/>
        <v/>
      </c>
      <c r="I567" s="60" t="str">
        <f t="shared" si="533"/>
        <v/>
      </c>
      <c r="J567" s="206"/>
      <c r="K567" s="173"/>
      <c r="L567" s="178"/>
      <c r="M567" s="173"/>
      <c r="N567" s="178"/>
    </row>
    <row r="568" spans="1:14" ht="12.5">
      <c r="A568" s="204"/>
      <c r="B568" s="205"/>
      <c r="C568" s="201" t="str">
        <f t="shared" ref="C568:D568" si="582">IF(ISBLANK($J568),"",$J568)</f>
        <v/>
      </c>
      <c r="D568" s="201" t="str">
        <f t="shared" si="582"/>
        <v/>
      </c>
      <c r="E568" s="201" t="str">
        <f t="shared" si="532"/>
        <v/>
      </c>
      <c r="F568" s="201" t="str">
        <f t="shared" si="2"/>
        <v/>
      </c>
      <c r="G568" s="201" t="str">
        <f t="shared" si="3"/>
        <v/>
      </c>
      <c r="H568" s="201" t="str">
        <f t="shared" si="4"/>
        <v/>
      </c>
      <c r="I568" s="60" t="str">
        <f t="shared" si="533"/>
        <v/>
      </c>
      <c r="J568" s="206"/>
      <c r="K568" s="173"/>
      <c r="L568" s="178"/>
      <c r="M568" s="173"/>
      <c r="N568" s="178"/>
    </row>
    <row r="569" spans="1:14" ht="12.5">
      <c r="A569" s="204"/>
      <c r="B569" s="205"/>
      <c r="C569" s="201" t="str">
        <f t="shared" ref="C569:D569" si="583">IF(ISBLANK($J569),"",$J569)</f>
        <v/>
      </c>
      <c r="D569" s="201" t="str">
        <f t="shared" si="583"/>
        <v/>
      </c>
      <c r="E569" s="201" t="str">
        <f t="shared" si="532"/>
        <v/>
      </c>
      <c r="F569" s="201" t="str">
        <f t="shared" si="2"/>
        <v/>
      </c>
      <c r="G569" s="201" t="str">
        <f t="shared" si="3"/>
        <v/>
      </c>
      <c r="H569" s="201" t="str">
        <f t="shared" si="4"/>
        <v/>
      </c>
      <c r="I569" s="60" t="str">
        <f t="shared" si="533"/>
        <v/>
      </c>
      <c r="J569" s="206"/>
      <c r="K569" s="173"/>
      <c r="L569" s="178"/>
      <c r="M569" s="173"/>
      <c r="N569" s="178"/>
    </row>
    <row r="570" spans="1:14" ht="12.5">
      <c r="A570" s="204"/>
      <c r="B570" s="205"/>
      <c r="C570" s="201" t="str">
        <f t="shared" ref="C570:D570" si="584">IF(ISBLANK($J570),"",$J570)</f>
        <v/>
      </c>
      <c r="D570" s="201" t="str">
        <f t="shared" si="584"/>
        <v/>
      </c>
      <c r="E570" s="201" t="str">
        <f t="shared" si="532"/>
        <v/>
      </c>
      <c r="F570" s="201" t="str">
        <f t="shared" si="2"/>
        <v/>
      </c>
      <c r="G570" s="201" t="str">
        <f t="shared" si="3"/>
        <v/>
      </c>
      <c r="H570" s="201" t="str">
        <f t="shared" si="4"/>
        <v/>
      </c>
      <c r="I570" s="60" t="str">
        <f t="shared" si="533"/>
        <v/>
      </c>
      <c r="J570" s="206"/>
      <c r="K570" s="173"/>
      <c r="L570" s="178"/>
      <c r="M570" s="173"/>
      <c r="N570" s="178"/>
    </row>
    <row r="571" spans="1:14" ht="12.5">
      <c r="A571" s="204"/>
      <c r="B571" s="205"/>
      <c r="C571" s="201" t="str">
        <f t="shared" ref="C571:D571" si="585">IF(ISBLANK($J571),"",$J571)</f>
        <v/>
      </c>
      <c r="D571" s="201" t="str">
        <f t="shared" si="585"/>
        <v/>
      </c>
      <c r="E571" s="201" t="str">
        <f t="shared" si="532"/>
        <v/>
      </c>
      <c r="F571" s="201" t="str">
        <f t="shared" si="2"/>
        <v/>
      </c>
      <c r="G571" s="201" t="str">
        <f t="shared" si="3"/>
        <v/>
      </c>
      <c r="H571" s="201" t="str">
        <f t="shared" si="4"/>
        <v/>
      </c>
      <c r="I571" s="60" t="str">
        <f t="shared" si="533"/>
        <v/>
      </c>
      <c r="J571" s="206"/>
      <c r="K571" s="173"/>
      <c r="L571" s="178"/>
      <c r="M571" s="173"/>
      <c r="N571" s="178"/>
    </row>
    <row r="572" spans="1:14" ht="12.5">
      <c r="A572" s="204"/>
      <c r="B572" s="205"/>
      <c r="C572" s="201" t="str">
        <f t="shared" ref="C572:D572" si="586">IF(ISBLANK($J572),"",$J572)</f>
        <v/>
      </c>
      <c r="D572" s="201" t="str">
        <f t="shared" si="586"/>
        <v/>
      </c>
      <c r="E572" s="201" t="str">
        <f t="shared" si="532"/>
        <v/>
      </c>
      <c r="F572" s="201" t="str">
        <f t="shared" si="2"/>
        <v/>
      </c>
      <c r="G572" s="201" t="str">
        <f t="shared" si="3"/>
        <v/>
      </c>
      <c r="H572" s="201" t="str">
        <f t="shared" si="4"/>
        <v/>
      </c>
      <c r="I572" s="60" t="str">
        <f t="shared" si="533"/>
        <v/>
      </c>
      <c r="J572" s="206"/>
      <c r="K572" s="173"/>
      <c r="L572" s="178"/>
      <c r="M572" s="173"/>
      <c r="N572" s="178"/>
    </row>
    <row r="573" spans="1:14" ht="12.5">
      <c r="A573" s="204"/>
      <c r="B573" s="205"/>
      <c r="C573" s="201" t="str">
        <f t="shared" ref="C573:D573" si="587">IF(ISBLANK($J573),"",$J573)</f>
        <v/>
      </c>
      <c r="D573" s="201" t="str">
        <f t="shared" si="587"/>
        <v/>
      </c>
      <c r="E573" s="201" t="str">
        <f t="shared" si="532"/>
        <v/>
      </c>
      <c r="F573" s="201" t="str">
        <f t="shared" si="2"/>
        <v/>
      </c>
      <c r="G573" s="201" t="str">
        <f t="shared" si="3"/>
        <v/>
      </c>
      <c r="H573" s="201" t="str">
        <f t="shared" si="4"/>
        <v/>
      </c>
      <c r="I573" s="60" t="str">
        <f t="shared" si="533"/>
        <v/>
      </c>
      <c r="J573" s="206"/>
      <c r="K573" s="173"/>
      <c r="L573" s="178"/>
      <c r="M573" s="173"/>
      <c r="N573" s="178"/>
    </row>
    <row r="574" spans="1:14" ht="12.5">
      <c r="A574" s="204"/>
      <c r="B574" s="205"/>
      <c r="C574" s="201" t="str">
        <f t="shared" ref="C574:D574" si="588">IF(ISBLANK($J574),"",$J574)</f>
        <v/>
      </c>
      <c r="D574" s="201" t="str">
        <f t="shared" si="588"/>
        <v/>
      </c>
      <c r="E574" s="201" t="str">
        <f t="shared" si="532"/>
        <v/>
      </c>
      <c r="F574" s="201" t="str">
        <f t="shared" si="2"/>
        <v/>
      </c>
      <c r="G574" s="201" t="str">
        <f t="shared" si="3"/>
        <v/>
      </c>
      <c r="H574" s="201" t="str">
        <f t="shared" si="4"/>
        <v/>
      </c>
      <c r="I574" s="60" t="str">
        <f t="shared" si="533"/>
        <v/>
      </c>
      <c r="J574" s="206"/>
      <c r="K574" s="173"/>
      <c r="L574" s="178"/>
      <c r="M574" s="173"/>
      <c r="N574" s="178"/>
    </row>
    <row r="575" spans="1:14" ht="12.5">
      <c r="A575" s="204"/>
      <c r="B575" s="205"/>
      <c r="C575" s="201" t="str">
        <f t="shared" ref="C575:D575" si="589">IF(ISBLANK($J575),"",$J575)</f>
        <v/>
      </c>
      <c r="D575" s="201" t="str">
        <f t="shared" si="589"/>
        <v/>
      </c>
      <c r="E575" s="201" t="str">
        <f t="shared" si="532"/>
        <v/>
      </c>
      <c r="F575" s="201" t="str">
        <f t="shared" si="2"/>
        <v/>
      </c>
      <c r="G575" s="201" t="str">
        <f t="shared" si="3"/>
        <v/>
      </c>
      <c r="H575" s="201" t="str">
        <f t="shared" si="4"/>
        <v/>
      </c>
      <c r="I575" s="60" t="str">
        <f t="shared" si="533"/>
        <v/>
      </c>
      <c r="J575" s="206"/>
      <c r="K575" s="173"/>
      <c r="L575" s="178"/>
      <c r="M575" s="173"/>
      <c r="N575" s="178"/>
    </row>
    <row r="576" spans="1:14" ht="12.5">
      <c r="A576" s="204"/>
      <c r="B576" s="205"/>
      <c r="C576" s="201" t="str">
        <f t="shared" ref="C576:D576" si="590">IF(ISBLANK($J576),"",$J576)</f>
        <v/>
      </c>
      <c r="D576" s="201" t="str">
        <f t="shared" si="590"/>
        <v/>
      </c>
      <c r="E576" s="201" t="str">
        <f t="shared" si="532"/>
        <v/>
      </c>
      <c r="F576" s="201" t="str">
        <f t="shared" si="2"/>
        <v/>
      </c>
      <c r="G576" s="201" t="str">
        <f t="shared" si="3"/>
        <v/>
      </c>
      <c r="H576" s="201" t="str">
        <f t="shared" si="4"/>
        <v/>
      </c>
      <c r="I576" s="60" t="str">
        <f t="shared" si="533"/>
        <v/>
      </c>
      <c r="J576" s="206"/>
      <c r="K576" s="173"/>
      <c r="L576" s="178"/>
      <c r="M576" s="173"/>
      <c r="N576" s="178"/>
    </row>
    <row r="577" spans="1:14" ht="12.5">
      <c r="A577" s="204"/>
      <c r="B577" s="205"/>
      <c r="C577" s="201" t="str">
        <f t="shared" ref="C577:D577" si="591">IF(ISBLANK($J577),"",$J577)</f>
        <v/>
      </c>
      <c r="D577" s="201" t="str">
        <f t="shared" si="591"/>
        <v/>
      </c>
      <c r="E577" s="201" t="str">
        <f t="shared" si="532"/>
        <v/>
      </c>
      <c r="F577" s="201" t="str">
        <f t="shared" si="2"/>
        <v/>
      </c>
      <c r="G577" s="201" t="str">
        <f t="shared" si="3"/>
        <v/>
      </c>
      <c r="H577" s="201" t="str">
        <f t="shared" si="4"/>
        <v/>
      </c>
      <c r="I577" s="60" t="str">
        <f t="shared" si="533"/>
        <v/>
      </c>
      <c r="J577" s="206"/>
      <c r="K577" s="173"/>
      <c r="L577" s="178"/>
      <c r="M577" s="173"/>
      <c r="N577" s="178"/>
    </row>
    <row r="578" spans="1:14" ht="12.5">
      <c r="A578" s="204"/>
      <c r="B578" s="205"/>
      <c r="C578" s="201" t="str">
        <f t="shared" ref="C578:D578" si="592">IF(ISBLANK($J578),"",$J578)</f>
        <v/>
      </c>
      <c r="D578" s="201" t="str">
        <f t="shared" si="592"/>
        <v/>
      </c>
      <c r="E578" s="201" t="str">
        <f t="shared" si="532"/>
        <v/>
      </c>
      <c r="F578" s="201" t="str">
        <f t="shared" si="2"/>
        <v/>
      </c>
      <c r="G578" s="201" t="str">
        <f t="shared" si="3"/>
        <v/>
      </c>
      <c r="H578" s="201" t="str">
        <f t="shared" si="4"/>
        <v/>
      </c>
      <c r="I578" s="60" t="str">
        <f t="shared" si="533"/>
        <v/>
      </c>
      <c r="J578" s="206"/>
      <c r="K578" s="173"/>
      <c r="L578" s="178"/>
      <c r="M578" s="173"/>
      <c r="N578" s="178"/>
    </row>
    <row r="579" spans="1:14" ht="12.5">
      <c r="A579" s="204"/>
      <c r="B579" s="205"/>
      <c r="C579" s="201" t="str">
        <f t="shared" ref="C579:D579" si="593">IF(ISBLANK($J579),"",$J579)</f>
        <v/>
      </c>
      <c r="D579" s="201" t="str">
        <f t="shared" si="593"/>
        <v/>
      </c>
      <c r="E579" s="201" t="str">
        <f t="shared" si="532"/>
        <v/>
      </c>
      <c r="F579" s="201" t="str">
        <f t="shared" si="2"/>
        <v/>
      </c>
      <c r="G579" s="201" t="str">
        <f t="shared" si="3"/>
        <v/>
      </c>
      <c r="H579" s="201" t="str">
        <f t="shared" si="4"/>
        <v/>
      </c>
      <c r="I579" s="60" t="str">
        <f t="shared" si="533"/>
        <v/>
      </c>
      <c r="J579" s="206"/>
      <c r="K579" s="173"/>
      <c r="L579" s="178"/>
      <c r="M579" s="173"/>
      <c r="N579" s="178"/>
    </row>
    <row r="580" spans="1:14" ht="12.5">
      <c r="A580" s="204"/>
      <c r="B580" s="205"/>
      <c r="C580" s="201" t="str">
        <f t="shared" ref="C580:D580" si="594">IF(ISBLANK($J580),"",$J580)</f>
        <v/>
      </c>
      <c r="D580" s="201" t="str">
        <f t="shared" si="594"/>
        <v/>
      </c>
      <c r="E580" s="201" t="str">
        <f t="shared" si="532"/>
        <v/>
      </c>
      <c r="F580" s="201" t="str">
        <f t="shared" si="2"/>
        <v/>
      </c>
      <c r="G580" s="201" t="str">
        <f t="shared" si="3"/>
        <v/>
      </c>
      <c r="H580" s="201" t="str">
        <f t="shared" si="4"/>
        <v/>
      </c>
      <c r="I580" s="60" t="str">
        <f t="shared" si="533"/>
        <v/>
      </c>
      <c r="J580" s="206"/>
      <c r="K580" s="173"/>
      <c r="L580" s="178"/>
      <c r="M580" s="173"/>
      <c r="N580" s="178"/>
    </row>
    <row r="581" spans="1:14" ht="12.5">
      <c r="A581" s="204"/>
      <c r="B581" s="205"/>
      <c r="C581" s="201" t="str">
        <f t="shared" ref="C581:D581" si="595">IF(ISBLANK($J581),"",$J581)</f>
        <v/>
      </c>
      <c r="D581" s="201" t="str">
        <f t="shared" si="595"/>
        <v/>
      </c>
      <c r="E581" s="201" t="str">
        <f t="shared" si="532"/>
        <v/>
      </c>
      <c r="F581" s="201" t="str">
        <f t="shared" si="2"/>
        <v/>
      </c>
      <c r="G581" s="201" t="str">
        <f t="shared" si="3"/>
        <v/>
      </c>
      <c r="H581" s="201" t="str">
        <f t="shared" si="4"/>
        <v/>
      </c>
      <c r="I581" s="60" t="str">
        <f t="shared" si="533"/>
        <v/>
      </c>
      <c r="J581" s="206"/>
      <c r="K581" s="173"/>
      <c r="L581" s="178"/>
      <c r="M581" s="173"/>
      <c r="N581" s="178"/>
    </row>
    <row r="582" spans="1:14" ht="12.5">
      <c r="A582" s="204"/>
      <c r="B582" s="205"/>
      <c r="C582" s="201" t="str">
        <f t="shared" ref="C582:D582" si="596">IF(ISBLANK($J582),"",$J582)</f>
        <v/>
      </c>
      <c r="D582" s="201" t="str">
        <f t="shared" si="596"/>
        <v/>
      </c>
      <c r="E582" s="201" t="str">
        <f t="shared" si="532"/>
        <v/>
      </c>
      <c r="F582" s="201" t="str">
        <f t="shared" si="2"/>
        <v/>
      </c>
      <c r="G582" s="201" t="str">
        <f t="shared" si="3"/>
        <v/>
      </c>
      <c r="H582" s="201" t="str">
        <f t="shared" si="4"/>
        <v/>
      </c>
      <c r="I582" s="60" t="str">
        <f t="shared" si="533"/>
        <v/>
      </c>
      <c r="J582" s="206"/>
      <c r="K582" s="173"/>
      <c r="L582" s="178"/>
      <c r="M582" s="173"/>
      <c r="N582" s="178"/>
    </row>
    <row r="583" spans="1:14" ht="12.5">
      <c r="A583" s="204"/>
      <c r="B583" s="205"/>
      <c r="C583" s="201" t="str">
        <f t="shared" ref="C583:D583" si="597">IF(ISBLANK($J583),"",$J583)</f>
        <v/>
      </c>
      <c r="D583" s="201" t="str">
        <f t="shared" si="597"/>
        <v/>
      </c>
      <c r="E583" s="201" t="str">
        <f t="shared" ref="E583:E646" si="598">IF(NOT(ISBLANK($N583)),CONCATENATE(supplierOrganizationIdentifierScheme,"-",$N583),IF(NOT(ISBLANK($L583)),CONCATENATE("tenderer-",ROW()-7),""))</f>
        <v/>
      </c>
      <c r="F583" s="201" t="str">
        <f t="shared" si="2"/>
        <v/>
      </c>
      <c r="G583" s="201" t="str">
        <f t="shared" si="3"/>
        <v/>
      </c>
      <c r="H583" s="201" t="str">
        <f t="shared" si="4"/>
        <v/>
      </c>
      <c r="I583" s="60" t="str">
        <f t="shared" ref="I583:I646" si="599">IF(NOT(ISBLANK($N583)),supplierOrganizationIdentifierScheme,"")</f>
        <v/>
      </c>
      <c r="J583" s="206"/>
      <c r="K583" s="173"/>
      <c r="L583" s="178"/>
      <c r="M583" s="173"/>
      <c r="N583" s="178"/>
    </row>
    <row r="584" spans="1:14" ht="12.5">
      <c r="A584" s="204"/>
      <c r="B584" s="205"/>
      <c r="C584" s="201" t="str">
        <f t="shared" ref="C584:D584" si="600">IF(ISBLANK($J584),"",$J584)</f>
        <v/>
      </c>
      <c r="D584" s="201" t="str">
        <f t="shared" si="600"/>
        <v/>
      </c>
      <c r="E584" s="201" t="str">
        <f t="shared" si="598"/>
        <v/>
      </c>
      <c r="F584" s="201" t="str">
        <f t="shared" si="2"/>
        <v/>
      </c>
      <c r="G584" s="201" t="str">
        <f t="shared" si="3"/>
        <v/>
      </c>
      <c r="H584" s="201" t="str">
        <f t="shared" si="4"/>
        <v/>
      </c>
      <c r="I584" s="60" t="str">
        <f t="shared" si="599"/>
        <v/>
      </c>
      <c r="J584" s="206"/>
      <c r="K584" s="173"/>
      <c r="L584" s="178"/>
      <c r="M584" s="173"/>
      <c r="N584" s="178"/>
    </row>
    <row r="585" spans="1:14" ht="12.5">
      <c r="A585" s="204"/>
      <c r="B585" s="205"/>
      <c r="C585" s="201" t="str">
        <f t="shared" ref="C585:D585" si="601">IF(ISBLANK($J585),"",$J585)</f>
        <v/>
      </c>
      <c r="D585" s="201" t="str">
        <f t="shared" si="601"/>
        <v/>
      </c>
      <c r="E585" s="201" t="str">
        <f t="shared" si="598"/>
        <v/>
      </c>
      <c r="F585" s="201" t="str">
        <f t="shared" si="2"/>
        <v/>
      </c>
      <c r="G585" s="201" t="str">
        <f t="shared" si="3"/>
        <v/>
      </c>
      <c r="H585" s="201" t="str">
        <f t="shared" si="4"/>
        <v/>
      </c>
      <c r="I585" s="60" t="str">
        <f t="shared" si="599"/>
        <v/>
      </c>
      <c r="J585" s="206"/>
      <c r="K585" s="173"/>
      <c r="L585" s="178"/>
      <c r="M585" s="173"/>
      <c r="N585" s="178"/>
    </row>
    <row r="586" spans="1:14" ht="12.5">
      <c r="A586" s="204"/>
      <c r="B586" s="205"/>
      <c r="C586" s="201" t="str">
        <f t="shared" ref="C586:D586" si="602">IF(ISBLANK($J586),"",$J586)</f>
        <v/>
      </c>
      <c r="D586" s="201" t="str">
        <f t="shared" si="602"/>
        <v/>
      </c>
      <c r="E586" s="201" t="str">
        <f t="shared" si="598"/>
        <v/>
      </c>
      <c r="F586" s="201" t="str">
        <f t="shared" si="2"/>
        <v/>
      </c>
      <c r="G586" s="201" t="str">
        <f t="shared" si="3"/>
        <v/>
      </c>
      <c r="H586" s="201" t="str">
        <f t="shared" si="4"/>
        <v/>
      </c>
      <c r="I586" s="60" t="str">
        <f t="shared" si="599"/>
        <v/>
      </c>
      <c r="J586" s="206"/>
      <c r="K586" s="173"/>
      <c r="L586" s="178"/>
      <c r="M586" s="173"/>
      <c r="N586" s="178"/>
    </row>
    <row r="587" spans="1:14" ht="12.5">
      <c r="A587" s="204"/>
      <c r="B587" s="205"/>
      <c r="C587" s="201" t="str">
        <f t="shared" ref="C587:D587" si="603">IF(ISBLANK($J587),"",$J587)</f>
        <v/>
      </c>
      <c r="D587" s="201" t="str">
        <f t="shared" si="603"/>
        <v/>
      </c>
      <c r="E587" s="201" t="str">
        <f t="shared" si="598"/>
        <v/>
      </c>
      <c r="F587" s="201" t="str">
        <f t="shared" si="2"/>
        <v/>
      </c>
      <c r="G587" s="201" t="str">
        <f t="shared" si="3"/>
        <v/>
      </c>
      <c r="H587" s="201" t="str">
        <f t="shared" si="4"/>
        <v/>
      </c>
      <c r="I587" s="60" t="str">
        <f t="shared" si="599"/>
        <v/>
      </c>
      <c r="J587" s="206"/>
      <c r="K587" s="173"/>
      <c r="L587" s="178"/>
      <c r="M587" s="173"/>
      <c r="N587" s="178"/>
    </row>
    <row r="588" spans="1:14" ht="12.5">
      <c r="A588" s="204"/>
      <c r="B588" s="205"/>
      <c r="C588" s="201" t="str">
        <f t="shared" ref="C588:D588" si="604">IF(ISBLANK($J588),"",$J588)</f>
        <v/>
      </c>
      <c r="D588" s="201" t="str">
        <f t="shared" si="604"/>
        <v/>
      </c>
      <c r="E588" s="201" t="str">
        <f t="shared" si="598"/>
        <v/>
      </c>
      <c r="F588" s="201" t="str">
        <f t="shared" si="2"/>
        <v/>
      </c>
      <c r="G588" s="201" t="str">
        <f t="shared" si="3"/>
        <v/>
      </c>
      <c r="H588" s="201" t="str">
        <f t="shared" si="4"/>
        <v/>
      </c>
      <c r="I588" s="60" t="str">
        <f t="shared" si="599"/>
        <v/>
      </c>
      <c r="J588" s="206"/>
      <c r="K588" s="173"/>
      <c r="L588" s="178"/>
      <c r="M588" s="173"/>
      <c r="N588" s="178"/>
    </row>
    <row r="589" spans="1:14" ht="12.5">
      <c r="A589" s="204"/>
      <c r="B589" s="205"/>
      <c r="C589" s="201" t="str">
        <f t="shared" ref="C589:D589" si="605">IF(ISBLANK($J589),"",$J589)</f>
        <v/>
      </c>
      <c r="D589" s="201" t="str">
        <f t="shared" si="605"/>
        <v/>
      </c>
      <c r="E589" s="201" t="str">
        <f t="shared" si="598"/>
        <v/>
      </c>
      <c r="F589" s="201" t="str">
        <f t="shared" si="2"/>
        <v/>
      </c>
      <c r="G589" s="201" t="str">
        <f t="shared" si="3"/>
        <v/>
      </c>
      <c r="H589" s="201" t="str">
        <f t="shared" si="4"/>
        <v/>
      </c>
      <c r="I589" s="60" t="str">
        <f t="shared" si="599"/>
        <v/>
      </c>
      <c r="J589" s="206"/>
      <c r="K589" s="173"/>
      <c r="L589" s="178"/>
      <c r="M589" s="173"/>
      <c r="N589" s="178"/>
    </row>
    <row r="590" spans="1:14" ht="12.5">
      <c r="A590" s="204"/>
      <c r="B590" s="205"/>
      <c r="C590" s="201" t="str">
        <f t="shared" ref="C590:D590" si="606">IF(ISBLANK($J590),"",$J590)</f>
        <v/>
      </c>
      <c r="D590" s="201" t="str">
        <f t="shared" si="606"/>
        <v/>
      </c>
      <c r="E590" s="201" t="str">
        <f t="shared" si="598"/>
        <v/>
      </c>
      <c r="F590" s="201" t="str">
        <f t="shared" si="2"/>
        <v/>
      </c>
      <c r="G590" s="201" t="str">
        <f t="shared" si="3"/>
        <v/>
      </c>
      <c r="H590" s="201" t="str">
        <f t="shared" si="4"/>
        <v/>
      </c>
      <c r="I590" s="60" t="str">
        <f t="shared" si="599"/>
        <v/>
      </c>
      <c r="J590" s="206"/>
      <c r="K590" s="173"/>
      <c r="L590" s="178"/>
      <c r="M590" s="173"/>
      <c r="N590" s="178"/>
    </row>
    <row r="591" spans="1:14" ht="12.5">
      <c r="A591" s="204"/>
      <c r="B591" s="205"/>
      <c r="C591" s="201" t="str">
        <f t="shared" ref="C591:D591" si="607">IF(ISBLANK($J591),"",$J591)</f>
        <v/>
      </c>
      <c r="D591" s="201" t="str">
        <f t="shared" si="607"/>
        <v/>
      </c>
      <c r="E591" s="201" t="str">
        <f t="shared" si="598"/>
        <v/>
      </c>
      <c r="F591" s="201" t="str">
        <f t="shared" si="2"/>
        <v/>
      </c>
      <c r="G591" s="201" t="str">
        <f t="shared" si="3"/>
        <v/>
      </c>
      <c r="H591" s="201" t="str">
        <f t="shared" si="4"/>
        <v/>
      </c>
      <c r="I591" s="60" t="str">
        <f t="shared" si="599"/>
        <v/>
      </c>
      <c r="J591" s="206"/>
      <c r="K591" s="173"/>
      <c r="L591" s="178"/>
      <c r="M591" s="173"/>
      <c r="N591" s="178"/>
    </row>
    <row r="592" spans="1:14" ht="12.5">
      <c r="A592" s="204"/>
      <c r="B592" s="205"/>
      <c r="C592" s="201" t="str">
        <f t="shared" ref="C592:D592" si="608">IF(ISBLANK($J592),"",$J592)</f>
        <v/>
      </c>
      <c r="D592" s="201" t="str">
        <f t="shared" si="608"/>
        <v/>
      </c>
      <c r="E592" s="201" t="str">
        <f t="shared" si="598"/>
        <v/>
      </c>
      <c r="F592" s="201" t="str">
        <f t="shared" si="2"/>
        <v/>
      </c>
      <c r="G592" s="201" t="str">
        <f t="shared" si="3"/>
        <v/>
      </c>
      <c r="H592" s="201" t="str">
        <f t="shared" si="4"/>
        <v/>
      </c>
      <c r="I592" s="60" t="str">
        <f t="shared" si="599"/>
        <v/>
      </c>
      <c r="J592" s="206"/>
      <c r="K592" s="173"/>
      <c r="L592" s="178"/>
      <c r="M592" s="173"/>
      <c r="N592" s="178"/>
    </row>
    <row r="593" spans="1:14" ht="12.5">
      <c r="A593" s="204"/>
      <c r="B593" s="205"/>
      <c r="C593" s="201" t="str">
        <f t="shared" ref="C593:D593" si="609">IF(ISBLANK($J593),"",$J593)</f>
        <v/>
      </c>
      <c r="D593" s="201" t="str">
        <f t="shared" si="609"/>
        <v/>
      </c>
      <c r="E593" s="201" t="str">
        <f t="shared" si="598"/>
        <v/>
      </c>
      <c r="F593" s="201" t="str">
        <f t="shared" si="2"/>
        <v/>
      </c>
      <c r="G593" s="201" t="str">
        <f t="shared" si="3"/>
        <v/>
      </c>
      <c r="H593" s="201" t="str">
        <f t="shared" si="4"/>
        <v/>
      </c>
      <c r="I593" s="60" t="str">
        <f t="shared" si="599"/>
        <v/>
      </c>
      <c r="J593" s="206"/>
      <c r="K593" s="173"/>
      <c r="L593" s="178"/>
      <c r="M593" s="173"/>
      <c r="N593" s="178"/>
    </row>
    <row r="594" spans="1:14" ht="12.5">
      <c r="A594" s="204"/>
      <c r="B594" s="205"/>
      <c r="C594" s="201" t="str">
        <f t="shared" ref="C594:D594" si="610">IF(ISBLANK($J594),"",$J594)</f>
        <v/>
      </c>
      <c r="D594" s="201" t="str">
        <f t="shared" si="610"/>
        <v/>
      </c>
      <c r="E594" s="201" t="str">
        <f t="shared" si="598"/>
        <v/>
      </c>
      <c r="F594" s="201" t="str">
        <f t="shared" si="2"/>
        <v/>
      </c>
      <c r="G594" s="201" t="str">
        <f t="shared" si="3"/>
        <v/>
      </c>
      <c r="H594" s="201" t="str">
        <f t="shared" si="4"/>
        <v/>
      </c>
      <c r="I594" s="60" t="str">
        <f t="shared" si="599"/>
        <v/>
      </c>
      <c r="J594" s="206"/>
      <c r="K594" s="173"/>
      <c r="L594" s="178"/>
      <c r="M594" s="173"/>
      <c r="N594" s="178"/>
    </row>
    <row r="595" spans="1:14" ht="12.5">
      <c r="A595" s="204"/>
      <c r="B595" s="205"/>
      <c r="C595" s="201" t="str">
        <f t="shared" ref="C595:D595" si="611">IF(ISBLANK($J595),"",$J595)</f>
        <v/>
      </c>
      <c r="D595" s="201" t="str">
        <f t="shared" si="611"/>
        <v/>
      </c>
      <c r="E595" s="201" t="str">
        <f t="shared" si="598"/>
        <v/>
      </c>
      <c r="F595" s="201" t="str">
        <f t="shared" si="2"/>
        <v/>
      </c>
      <c r="G595" s="201" t="str">
        <f t="shared" si="3"/>
        <v/>
      </c>
      <c r="H595" s="201" t="str">
        <f t="shared" si="4"/>
        <v/>
      </c>
      <c r="I595" s="60" t="str">
        <f t="shared" si="599"/>
        <v/>
      </c>
      <c r="J595" s="206"/>
      <c r="K595" s="173"/>
      <c r="L595" s="178"/>
      <c r="M595" s="173"/>
      <c r="N595" s="178"/>
    </row>
    <row r="596" spans="1:14" ht="12.5">
      <c r="A596" s="204"/>
      <c r="B596" s="205"/>
      <c r="C596" s="201" t="str">
        <f t="shared" ref="C596:D596" si="612">IF(ISBLANK($J596),"",$J596)</f>
        <v/>
      </c>
      <c r="D596" s="201" t="str">
        <f t="shared" si="612"/>
        <v/>
      </c>
      <c r="E596" s="201" t="str">
        <f t="shared" si="598"/>
        <v/>
      </c>
      <c r="F596" s="201" t="str">
        <f t="shared" si="2"/>
        <v/>
      </c>
      <c r="G596" s="201" t="str">
        <f t="shared" si="3"/>
        <v/>
      </c>
      <c r="H596" s="201" t="str">
        <f t="shared" si="4"/>
        <v/>
      </c>
      <c r="I596" s="60" t="str">
        <f t="shared" si="599"/>
        <v/>
      </c>
      <c r="J596" s="206"/>
      <c r="K596" s="173"/>
      <c r="L596" s="178"/>
      <c r="M596" s="173"/>
      <c r="N596" s="178"/>
    </row>
    <row r="597" spans="1:14" ht="12.5">
      <c r="A597" s="204"/>
      <c r="B597" s="205"/>
      <c r="C597" s="201" t="str">
        <f t="shared" ref="C597:D597" si="613">IF(ISBLANK($J597),"",$J597)</f>
        <v/>
      </c>
      <c r="D597" s="201" t="str">
        <f t="shared" si="613"/>
        <v/>
      </c>
      <c r="E597" s="201" t="str">
        <f t="shared" si="598"/>
        <v/>
      </c>
      <c r="F597" s="201" t="str">
        <f t="shared" si="2"/>
        <v/>
      </c>
      <c r="G597" s="201" t="str">
        <f t="shared" si="3"/>
        <v/>
      </c>
      <c r="H597" s="201" t="str">
        <f t="shared" si="4"/>
        <v/>
      </c>
      <c r="I597" s="60" t="str">
        <f t="shared" si="599"/>
        <v/>
      </c>
      <c r="J597" s="206"/>
      <c r="K597" s="173"/>
      <c r="L597" s="178"/>
      <c r="M597" s="173"/>
      <c r="N597" s="178"/>
    </row>
    <row r="598" spans="1:14" ht="12.5">
      <c r="A598" s="204"/>
      <c r="B598" s="205"/>
      <c r="C598" s="201" t="str">
        <f t="shared" ref="C598:D598" si="614">IF(ISBLANK($J598),"",$J598)</f>
        <v/>
      </c>
      <c r="D598" s="201" t="str">
        <f t="shared" si="614"/>
        <v/>
      </c>
      <c r="E598" s="201" t="str">
        <f t="shared" si="598"/>
        <v/>
      </c>
      <c r="F598" s="201" t="str">
        <f t="shared" si="2"/>
        <v/>
      </c>
      <c r="G598" s="201" t="str">
        <f t="shared" si="3"/>
        <v/>
      </c>
      <c r="H598" s="201" t="str">
        <f t="shared" si="4"/>
        <v/>
      </c>
      <c r="I598" s="60" t="str">
        <f t="shared" si="599"/>
        <v/>
      </c>
      <c r="J598" s="206"/>
      <c r="K598" s="173"/>
      <c r="L598" s="178"/>
      <c r="M598" s="173"/>
      <c r="N598" s="178"/>
    </row>
    <row r="599" spans="1:14" ht="12.5">
      <c r="A599" s="204"/>
      <c r="B599" s="205"/>
      <c r="C599" s="201" t="str">
        <f t="shared" ref="C599:D599" si="615">IF(ISBLANK($J599),"",$J599)</f>
        <v/>
      </c>
      <c r="D599" s="201" t="str">
        <f t="shared" si="615"/>
        <v/>
      </c>
      <c r="E599" s="201" t="str">
        <f t="shared" si="598"/>
        <v/>
      </c>
      <c r="F599" s="201" t="str">
        <f t="shared" si="2"/>
        <v/>
      </c>
      <c r="G599" s="201" t="str">
        <f t="shared" si="3"/>
        <v/>
      </c>
      <c r="H599" s="201" t="str">
        <f t="shared" si="4"/>
        <v/>
      </c>
      <c r="I599" s="60" t="str">
        <f t="shared" si="599"/>
        <v/>
      </c>
      <c r="J599" s="206"/>
      <c r="K599" s="173"/>
      <c r="L599" s="178"/>
      <c r="M599" s="173"/>
      <c r="N599" s="178"/>
    </row>
    <row r="600" spans="1:14" ht="12.5">
      <c r="A600" s="204"/>
      <c r="B600" s="205"/>
      <c r="C600" s="201" t="str">
        <f t="shared" ref="C600:D600" si="616">IF(ISBLANK($J600),"",$J600)</f>
        <v/>
      </c>
      <c r="D600" s="201" t="str">
        <f t="shared" si="616"/>
        <v/>
      </c>
      <c r="E600" s="201" t="str">
        <f t="shared" si="598"/>
        <v/>
      </c>
      <c r="F600" s="201" t="str">
        <f t="shared" si="2"/>
        <v/>
      </c>
      <c r="G600" s="201" t="str">
        <f t="shared" si="3"/>
        <v/>
      </c>
      <c r="H600" s="201" t="str">
        <f t="shared" si="4"/>
        <v/>
      </c>
      <c r="I600" s="60" t="str">
        <f t="shared" si="599"/>
        <v/>
      </c>
      <c r="J600" s="206"/>
      <c r="K600" s="173"/>
      <c r="L600" s="178"/>
      <c r="M600" s="173"/>
      <c r="N600" s="178"/>
    </row>
    <row r="601" spans="1:14" ht="12.5">
      <c r="A601" s="204"/>
      <c r="B601" s="205"/>
      <c r="C601" s="201" t="str">
        <f t="shared" ref="C601:D601" si="617">IF(ISBLANK($J601),"",$J601)</f>
        <v/>
      </c>
      <c r="D601" s="201" t="str">
        <f t="shared" si="617"/>
        <v/>
      </c>
      <c r="E601" s="201" t="str">
        <f t="shared" si="598"/>
        <v/>
      </c>
      <c r="F601" s="201" t="str">
        <f t="shared" si="2"/>
        <v/>
      </c>
      <c r="G601" s="201" t="str">
        <f t="shared" si="3"/>
        <v/>
      </c>
      <c r="H601" s="201" t="str">
        <f t="shared" si="4"/>
        <v/>
      </c>
      <c r="I601" s="60" t="str">
        <f t="shared" si="599"/>
        <v/>
      </c>
      <c r="J601" s="206"/>
      <c r="K601" s="173"/>
      <c r="L601" s="178"/>
      <c r="M601" s="173"/>
      <c r="N601" s="178"/>
    </row>
    <row r="602" spans="1:14" ht="12.5">
      <c r="A602" s="204"/>
      <c r="B602" s="205"/>
      <c r="C602" s="201" t="str">
        <f t="shared" ref="C602:D602" si="618">IF(ISBLANK($J602),"",$J602)</f>
        <v/>
      </c>
      <c r="D602" s="201" t="str">
        <f t="shared" si="618"/>
        <v/>
      </c>
      <c r="E602" s="201" t="str">
        <f t="shared" si="598"/>
        <v/>
      </c>
      <c r="F602" s="201" t="str">
        <f t="shared" si="2"/>
        <v/>
      </c>
      <c r="G602" s="201" t="str">
        <f t="shared" si="3"/>
        <v/>
      </c>
      <c r="H602" s="201" t="str">
        <f t="shared" si="4"/>
        <v/>
      </c>
      <c r="I602" s="60" t="str">
        <f t="shared" si="599"/>
        <v/>
      </c>
      <c r="J602" s="206"/>
      <c r="K602" s="173"/>
      <c r="L602" s="178"/>
      <c r="M602" s="173"/>
      <c r="N602" s="178"/>
    </row>
    <row r="603" spans="1:14" ht="12.5">
      <c r="A603" s="204"/>
      <c r="B603" s="205"/>
      <c r="C603" s="201" t="str">
        <f t="shared" ref="C603:D603" si="619">IF(ISBLANK($J603),"",$J603)</f>
        <v/>
      </c>
      <c r="D603" s="201" t="str">
        <f t="shared" si="619"/>
        <v/>
      </c>
      <c r="E603" s="201" t="str">
        <f t="shared" si="598"/>
        <v/>
      </c>
      <c r="F603" s="201" t="str">
        <f t="shared" si="2"/>
        <v/>
      </c>
      <c r="G603" s="201" t="str">
        <f t="shared" si="3"/>
        <v/>
      </c>
      <c r="H603" s="201" t="str">
        <f t="shared" si="4"/>
        <v/>
      </c>
      <c r="I603" s="60" t="str">
        <f t="shared" si="599"/>
        <v/>
      </c>
      <c r="J603" s="206"/>
      <c r="K603" s="173"/>
      <c r="L603" s="178"/>
      <c r="M603" s="173"/>
      <c r="N603" s="178"/>
    </row>
    <row r="604" spans="1:14" ht="12.5">
      <c r="A604" s="204"/>
      <c r="B604" s="205"/>
      <c r="C604" s="201" t="str">
        <f t="shared" ref="C604:D604" si="620">IF(ISBLANK($J604),"",$J604)</f>
        <v/>
      </c>
      <c r="D604" s="201" t="str">
        <f t="shared" si="620"/>
        <v/>
      </c>
      <c r="E604" s="201" t="str">
        <f t="shared" si="598"/>
        <v/>
      </c>
      <c r="F604" s="201" t="str">
        <f t="shared" si="2"/>
        <v/>
      </c>
      <c r="G604" s="201" t="str">
        <f t="shared" si="3"/>
        <v/>
      </c>
      <c r="H604" s="201" t="str">
        <f t="shared" si="4"/>
        <v/>
      </c>
      <c r="I604" s="60" t="str">
        <f t="shared" si="599"/>
        <v/>
      </c>
      <c r="J604" s="206"/>
      <c r="K604" s="173"/>
      <c r="L604" s="178"/>
      <c r="M604" s="173"/>
      <c r="N604" s="178"/>
    </row>
    <row r="605" spans="1:14" ht="12.5">
      <c r="A605" s="204"/>
      <c r="B605" s="205"/>
      <c r="C605" s="201" t="str">
        <f t="shared" ref="C605:D605" si="621">IF(ISBLANK($J605),"",$J605)</f>
        <v/>
      </c>
      <c r="D605" s="201" t="str">
        <f t="shared" si="621"/>
        <v/>
      </c>
      <c r="E605" s="201" t="str">
        <f t="shared" si="598"/>
        <v/>
      </c>
      <c r="F605" s="201" t="str">
        <f t="shared" si="2"/>
        <v/>
      </c>
      <c r="G605" s="201" t="str">
        <f t="shared" si="3"/>
        <v/>
      </c>
      <c r="H605" s="201" t="str">
        <f t="shared" si="4"/>
        <v/>
      </c>
      <c r="I605" s="60" t="str">
        <f t="shared" si="599"/>
        <v/>
      </c>
      <c r="J605" s="206"/>
      <c r="K605" s="173"/>
      <c r="L605" s="178"/>
      <c r="M605" s="173"/>
      <c r="N605" s="178"/>
    </row>
    <row r="606" spans="1:14" ht="12.5">
      <c r="A606" s="204"/>
      <c r="B606" s="205"/>
      <c r="C606" s="201" t="str">
        <f t="shared" ref="C606:D606" si="622">IF(ISBLANK($J606),"",$J606)</f>
        <v/>
      </c>
      <c r="D606" s="201" t="str">
        <f t="shared" si="622"/>
        <v/>
      </c>
      <c r="E606" s="201" t="str">
        <f t="shared" si="598"/>
        <v/>
      </c>
      <c r="F606" s="201" t="str">
        <f t="shared" si="2"/>
        <v/>
      </c>
      <c r="G606" s="201" t="str">
        <f t="shared" si="3"/>
        <v/>
      </c>
      <c r="H606" s="201" t="str">
        <f t="shared" si="4"/>
        <v/>
      </c>
      <c r="I606" s="60" t="str">
        <f t="shared" si="599"/>
        <v/>
      </c>
      <c r="J606" s="206"/>
      <c r="K606" s="173"/>
      <c r="L606" s="178"/>
      <c r="M606" s="173"/>
      <c r="N606" s="178"/>
    </row>
    <row r="607" spans="1:14" ht="12.5">
      <c r="A607" s="204"/>
      <c r="B607" s="205"/>
      <c r="C607" s="201" t="str">
        <f t="shared" ref="C607:D607" si="623">IF(ISBLANK($J607),"",$J607)</f>
        <v/>
      </c>
      <c r="D607" s="201" t="str">
        <f t="shared" si="623"/>
        <v/>
      </c>
      <c r="E607" s="201" t="str">
        <f t="shared" si="598"/>
        <v/>
      </c>
      <c r="F607" s="201" t="str">
        <f t="shared" si="2"/>
        <v/>
      </c>
      <c r="G607" s="201" t="str">
        <f t="shared" si="3"/>
        <v/>
      </c>
      <c r="H607" s="201" t="str">
        <f t="shared" si="4"/>
        <v/>
      </c>
      <c r="I607" s="60" t="str">
        <f t="shared" si="599"/>
        <v/>
      </c>
      <c r="J607" s="206"/>
      <c r="K607" s="173"/>
      <c r="L607" s="178"/>
      <c r="M607" s="173"/>
      <c r="N607" s="178"/>
    </row>
    <row r="608" spans="1:14" ht="12.5">
      <c r="A608" s="204"/>
      <c r="B608" s="205"/>
      <c r="C608" s="201" t="str">
        <f t="shared" ref="C608:D608" si="624">IF(ISBLANK($J608),"",$J608)</f>
        <v/>
      </c>
      <c r="D608" s="201" t="str">
        <f t="shared" si="624"/>
        <v/>
      </c>
      <c r="E608" s="201" t="str">
        <f t="shared" si="598"/>
        <v/>
      </c>
      <c r="F608" s="201" t="str">
        <f t="shared" si="2"/>
        <v/>
      </c>
      <c r="G608" s="201" t="str">
        <f t="shared" si="3"/>
        <v/>
      </c>
      <c r="H608" s="201" t="str">
        <f t="shared" si="4"/>
        <v/>
      </c>
      <c r="I608" s="60" t="str">
        <f t="shared" si="599"/>
        <v/>
      </c>
      <c r="J608" s="206"/>
      <c r="K608" s="173"/>
      <c r="L608" s="178"/>
      <c r="M608" s="173"/>
      <c r="N608" s="178"/>
    </row>
    <row r="609" spans="1:14" ht="12.5">
      <c r="A609" s="204"/>
      <c r="B609" s="205"/>
      <c r="C609" s="201" t="str">
        <f t="shared" ref="C609:D609" si="625">IF(ISBLANK($J609),"",$J609)</f>
        <v/>
      </c>
      <c r="D609" s="201" t="str">
        <f t="shared" si="625"/>
        <v/>
      </c>
      <c r="E609" s="201" t="str">
        <f t="shared" si="598"/>
        <v/>
      </c>
      <c r="F609" s="201" t="str">
        <f t="shared" si="2"/>
        <v/>
      </c>
      <c r="G609" s="201" t="str">
        <f t="shared" si="3"/>
        <v/>
      </c>
      <c r="H609" s="201" t="str">
        <f t="shared" si="4"/>
        <v/>
      </c>
      <c r="I609" s="60" t="str">
        <f t="shared" si="599"/>
        <v/>
      </c>
      <c r="J609" s="206"/>
      <c r="K609" s="173"/>
      <c r="L609" s="178"/>
      <c r="M609" s="173"/>
      <c r="N609" s="178"/>
    </row>
    <row r="610" spans="1:14" ht="12.5">
      <c r="A610" s="204"/>
      <c r="B610" s="205"/>
      <c r="C610" s="201" t="str">
        <f t="shared" ref="C610:D610" si="626">IF(ISBLANK($J610),"",$J610)</f>
        <v/>
      </c>
      <c r="D610" s="201" t="str">
        <f t="shared" si="626"/>
        <v/>
      </c>
      <c r="E610" s="201" t="str">
        <f t="shared" si="598"/>
        <v/>
      </c>
      <c r="F610" s="201" t="str">
        <f t="shared" si="2"/>
        <v/>
      </c>
      <c r="G610" s="201" t="str">
        <f t="shared" si="3"/>
        <v/>
      </c>
      <c r="H610" s="201" t="str">
        <f t="shared" si="4"/>
        <v/>
      </c>
      <c r="I610" s="60" t="str">
        <f t="shared" si="599"/>
        <v/>
      </c>
      <c r="J610" s="206"/>
      <c r="K610" s="173"/>
      <c r="L610" s="178"/>
      <c r="M610" s="173"/>
      <c r="N610" s="178"/>
    </row>
    <row r="611" spans="1:14" ht="12.5">
      <c r="A611" s="204"/>
      <c r="B611" s="205"/>
      <c r="C611" s="201" t="str">
        <f t="shared" ref="C611:D611" si="627">IF(ISBLANK($J611),"",$J611)</f>
        <v/>
      </c>
      <c r="D611" s="201" t="str">
        <f t="shared" si="627"/>
        <v/>
      </c>
      <c r="E611" s="201" t="str">
        <f t="shared" si="598"/>
        <v/>
      </c>
      <c r="F611" s="201" t="str">
        <f t="shared" si="2"/>
        <v/>
      </c>
      <c r="G611" s="201" t="str">
        <f t="shared" si="3"/>
        <v/>
      </c>
      <c r="H611" s="201" t="str">
        <f t="shared" si="4"/>
        <v/>
      </c>
      <c r="I611" s="60" t="str">
        <f t="shared" si="599"/>
        <v/>
      </c>
      <c r="J611" s="206"/>
      <c r="K611" s="173"/>
      <c r="L611" s="178"/>
      <c r="M611" s="173"/>
      <c r="N611" s="178"/>
    </row>
    <row r="612" spans="1:14" ht="12.5">
      <c r="A612" s="204"/>
      <c r="B612" s="205"/>
      <c r="C612" s="201" t="str">
        <f t="shared" ref="C612:D612" si="628">IF(ISBLANK($J612),"",$J612)</f>
        <v/>
      </c>
      <c r="D612" s="201" t="str">
        <f t="shared" si="628"/>
        <v/>
      </c>
      <c r="E612" s="201" t="str">
        <f t="shared" si="598"/>
        <v/>
      </c>
      <c r="F612" s="201" t="str">
        <f t="shared" si="2"/>
        <v/>
      </c>
      <c r="G612" s="201" t="str">
        <f t="shared" si="3"/>
        <v/>
      </c>
      <c r="H612" s="201" t="str">
        <f t="shared" si="4"/>
        <v/>
      </c>
      <c r="I612" s="60" t="str">
        <f t="shared" si="599"/>
        <v/>
      </c>
      <c r="J612" s="206"/>
      <c r="K612" s="173"/>
      <c r="L612" s="178"/>
      <c r="M612" s="173"/>
      <c r="N612" s="178"/>
    </row>
    <row r="613" spans="1:14" ht="12.5">
      <c r="A613" s="204"/>
      <c r="B613" s="205"/>
      <c r="C613" s="201" t="str">
        <f t="shared" ref="C613:D613" si="629">IF(ISBLANK($J613),"",$J613)</f>
        <v/>
      </c>
      <c r="D613" s="201" t="str">
        <f t="shared" si="629"/>
        <v/>
      </c>
      <c r="E613" s="201" t="str">
        <f t="shared" si="598"/>
        <v/>
      </c>
      <c r="F613" s="201" t="str">
        <f t="shared" si="2"/>
        <v/>
      </c>
      <c r="G613" s="201" t="str">
        <f t="shared" si="3"/>
        <v/>
      </c>
      <c r="H613" s="201" t="str">
        <f t="shared" si="4"/>
        <v/>
      </c>
      <c r="I613" s="60" t="str">
        <f t="shared" si="599"/>
        <v/>
      </c>
      <c r="J613" s="206"/>
      <c r="K613" s="173"/>
      <c r="L613" s="178"/>
      <c r="M613" s="173"/>
      <c r="N613" s="178"/>
    </row>
    <row r="614" spans="1:14" ht="12.5">
      <c r="A614" s="204"/>
      <c r="B614" s="205"/>
      <c r="C614" s="201" t="str">
        <f t="shared" ref="C614:D614" si="630">IF(ISBLANK($J614),"",$J614)</f>
        <v/>
      </c>
      <c r="D614" s="201" t="str">
        <f t="shared" si="630"/>
        <v/>
      </c>
      <c r="E614" s="201" t="str">
        <f t="shared" si="598"/>
        <v/>
      </c>
      <c r="F614" s="201" t="str">
        <f t="shared" si="2"/>
        <v/>
      </c>
      <c r="G614" s="201" t="str">
        <f t="shared" si="3"/>
        <v/>
      </c>
      <c r="H614" s="201" t="str">
        <f t="shared" si="4"/>
        <v/>
      </c>
      <c r="I614" s="60" t="str">
        <f t="shared" si="599"/>
        <v/>
      </c>
      <c r="J614" s="206"/>
      <c r="K614" s="173"/>
      <c r="L614" s="178"/>
      <c r="M614" s="173"/>
      <c r="N614" s="178"/>
    </row>
    <row r="615" spans="1:14" ht="12.5">
      <c r="A615" s="204"/>
      <c r="B615" s="205"/>
      <c r="C615" s="201" t="str">
        <f t="shared" ref="C615:D615" si="631">IF(ISBLANK($J615),"",$J615)</f>
        <v/>
      </c>
      <c r="D615" s="201" t="str">
        <f t="shared" si="631"/>
        <v/>
      </c>
      <c r="E615" s="201" t="str">
        <f t="shared" si="598"/>
        <v/>
      </c>
      <c r="F615" s="201" t="str">
        <f t="shared" si="2"/>
        <v/>
      </c>
      <c r="G615" s="201" t="str">
        <f t="shared" si="3"/>
        <v/>
      </c>
      <c r="H615" s="201" t="str">
        <f t="shared" si="4"/>
        <v/>
      </c>
      <c r="I615" s="60" t="str">
        <f t="shared" si="599"/>
        <v/>
      </c>
      <c r="J615" s="206"/>
      <c r="K615" s="173"/>
      <c r="L615" s="178"/>
      <c r="M615" s="173"/>
      <c r="N615" s="178"/>
    </row>
    <row r="616" spans="1:14" ht="12.5">
      <c r="A616" s="204"/>
      <c r="B616" s="205"/>
      <c r="C616" s="201" t="str">
        <f t="shared" ref="C616:D616" si="632">IF(ISBLANK($J616),"",$J616)</f>
        <v/>
      </c>
      <c r="D616" s="201" t="str">
        <f t="shared" si="632"/>
        <v/>
      </c>
      <c r="E616" s="201" t="str">
        <f t="shared" si="598"/>
        <v/>
      </c>
      <c r="F616" s="201" t="str">
        <f t="shared" si="2"/>
        <v/>
      </c>
      <c r="G616" s="201" t="str">
        <f t="shared" si="3"/>
        <v/>
      </c>
      <c r="H616" s="201" t="str">
        <f t="shared" si="4"/>
        <v/>
      </c>
      <c r="I616" s="60" t="str">
        <f t="shared" si="599"/>
        <v/>
      </c>
      <c r="J616" s="206"/>
      <c r="K616" s="173"/>
      <c r="L616" s="178"/>
      <c r="M616" s="173"/>
      <c r="N616" s="178"/>
    </row>
    <row r="617" spans="1:14" ht="12.5">
      <c r="A617" s="204"/>
      <c r="B617" s="205"/>
      <c r="C617" s="201" t="str">
        <f t="shared" ref="C617:D617" si="633">IF(ISBLANK($J617),"",$J617)</f>
        <v/>
      </c>
      <c r="D617" s="201" t="str">
        <f t="shared" si="633"/>
        <v/>
      </c>
      <c r="E617" s="201" t="str">
        <f t="shared" si="598"/>
        <v/>
      </c>
      <c r="F617" s="201" t="str">
        <f t="shared" si="2"/>
        <v/>
      </c>
      <c r="G617" s="201" t="str">
        <f t="shared" si="3"/>
        <v/>
      </c>
      <c r="H617" s="201" t="str">
        <f t="shared" si="4"/>
        <v/>
      </c>
      <c r="I617" s="60" t="str">
        <f t="shared" si="599"/>
        <v/>
      </c>
      <c r="J617" s="206"/>
      <c r="K617" s="173"/>
      <c r="L617" s="178"/>
      <c r="M617" s="173"/>
      <c r="N617" s="178"/>
    </row>
    <row r="618" spans="1:14" ht="12.5">
      <c r="A618" s="204"/>
      <c r="B618" s="205"/>
      <c r="C618" s="201" t="str">
        <f t="shared" ref="C618:D618" si="634">IF(ISBLANK($J618),"",$J618)</f>
        <v/>
      </c>
      <c r="D618" s="201" t="str">
        <f t="shared" si="634"/>
        <v/>
      </c>
      <c r="E618" s="201" t="str">
        <f t="shared" si="598"/>
        <v/>
      </c>
      <c r="F618" s="201" t="str">
        <f t="shared" si="2"/>
        <v/>
      </c>
      <c r="G618" s="201" t="str">
        <f t="shared" si="3"/>
        <v/>
      </c>
      <c r="H618" s="201" t="str">
        <f t="shared" si="4"/>
        <v/>
      </c>
      <c r="I618" s="60" t="str">
        <f t="shared" si="599"/>
        <v/>
      </c>
      <c r="J618" s="206"/>
      <c r="K618" s="173"/>
      <c r="L618" s="178"/>
      <c r="M618" s="173"/>
      <c r="N618" s="178"/>
    </row>
    <row r="619" spans="1:14" ht="12.5">
      <c r="A619" s="204"/>
      <c r="B619" s="205"/>
      <c r="C619" s="201" t="str">
        <f t="shared" ref="C619:D619" si="635">IF(ISBLANK($J619),"",$J619)</f>
        <v/>
      </c>
      <c r="D619" s="201" t="str">
        <f t="shared" si="635"/>
        <v/>
      </c>
      <c r="E619" s="201" t="str">
        <f t="shared" si="598"/>
        <v/>
      </c>
      <c r="F619" s="201" t="str">
        <f t="shared" si="2"/>
        <v/>
      </c>
      <c r="G619" s="201" t="str">
        <f t="shared" si="3"/>
        <v/>
      </c>
      <c r="H619" s="201" t="str">
        <f t="shared" si="4"/>
        <v/>
      </c>
      <c r="I619" s="60" t="str">
        <f t="shared" si="599"/>
        <v/>
      </c>
      <c r="J619" s="206"/>
      <c r="K619" s="173"/>
      <c r="L619" s="178"/>
      <c r="M619" s="173"/>
      <c r="N619" s="178"/>
    </row>
    <row r="620" spans="1:14" ht="12.5">
      <c r="A620" s="204"/>
      <c r="B620" s="205"/>
      <c r="C620" s="201" t="str">
        <f t="shared" ref="C620:D620" si="636">IF(ISBLANK($J620),"",$J620)</f>
        <v/>
      </c>
      <c r="D620" s="201" t="str">
        <f t="shared" si="636"/>
        <v/>
      </c>
      <c r="E620" s="201" t="str">
        <f t="shared" si="598"/>
        <v/>
      </c>
      <c r="F620" s="201" t="str">
        <f t="shared" si="2"/>
        <v/>
      </c>
      <c r="G620" s="201" t="str">
        <f t="shared" si="3"/>
        <v/>
      </c>
      <c r="H620" s="201" t="str">
        <f t="shared" si="4"/>
        <v/>
      </c>
      <c r="I620" s="60" t="str">
        <f t="shared" si="599"/>
        <v/>
      </c>
      <c r="J620" s="206"/>
      <c r="K620" s="173"/>
      <c r="L620" s="178"/>
      <c r="M620" s="173"/>
      <c r="N620" s="178"/>
    </row>
    <row r="621" spans="1:14" ht="12.5">
      <c r="A621" s="204"/>
      <c r="B621" s="205"/>
      <c r="C621" s="201" t="str">
        <f t="shared" ref="C621:D621" si="637">IF(ISBLANK($J621),"",$J621)</f>
        <v/>
      </c>
      <c r="D621" s="201" t="str">
        <f t="shared" si="637"/>
        <v/>
      </c>
      <c r="E621" s="201" t="str">
        <f t="shared" si="598"/>
        <v/>
      </c>
      <c r="F621" s="201" t="str">
        <f t="shared" si="2"/>
        <v/>
      </c>
      <c r="G621" s="201" t="str">
        <f t="shared" si="3"/>
        <v/>
      </c>
      <c r="H621" s="201" t="str">
        <f t="shared" si="4"/>
        <v/>
      </c>
      <c r="I621" s="60" t="str">
        <f t="shared" si="599"/>
        <v/>
      </c>
      <c r="J621" s="206"/>
      <c r="K621" s="173"/>
      <c r="L621" s="178"/>
      <c r="M621" s="173"/>
      <c r="N621" s="178"/>
    </row>
    <row r="622" spans="1:14" ht="12.5">
      <c r="A622" s="204"/>
      <c r="B622" s="205"/>
      <c r="C622" s="201" t="str">
        <f t="shared" ref="C622:D622" si="638">IF(ISBLANK($J622),"",$J622)</f>
        <v/>
      </c>
      <c r="D622" s="201" t="str">
        <f t="shared" si="638"/>
        <v/>
      </c>
      <c r="E622" s="201" t="str">
        <f t="shared" si="598"/>
        <v/>
      </c>
      <c r="F622" s="201" t="str">
        <f t="shared" si="2"/>
        <v/>
      </c>
      <c r="G622" s="201" t="str">
        <f t="shared" si="3"/>
        <v/>
      </c>
      <c r="H622" s="201" t="str">
        <f t="shared" si="4"/>
        <v/>
      </c>
      <c r="I622" s="60" t="str">
        <f t="shared" si="599"/>
        <v/>
      </c>
      <c r="J622" s="206"/>
      <c r="K622" s="173"/>
      <c r="L622" s="178"/>
      <c r="M622" s="173"/>
      <c r="N622" s="178"/>
    </row>
    <row r="623" spans="1:14" ht="12.5">
      <c r="A623" s="204"/>
      <c r="B623" s="205"/>
      <c r="C623" s="201" t="str">
        <f t="shared" ref="C623:D623" si="639">IF(ISBLANK($J623),"",$J623)</f>
        <v/>
      </c>
      <c r="D623" s="201" t="str">
        <f t="shared" si="639"/>
        <v/>
      </c>
      <c r="E623" s="201" t="str">
        <f t="shared" si="598"/>
        <v/>
      </c>
      <c r="F623" s="201" t="str">
        <f t="shared" si="2"/>
        <v/>
      </c>
      <c r="G623" s="201" t="str">
        <f t="shared" si="3"/>
        <v/>
      </c>
      <c r="H623" s="201" t="str">
        <f t="shared" si="4"/>
        <v/>
      </c>
      <c r="I623" s="60" t="str">
        <f t="shared" si="599"/>
        <v/>
      </c>
      <c r="J623" s="206"/>
      <c r="K623" s="173"/>
      <c r="L623" s="178"/>
      <c r="M623" s="173"/>
      <c r="N623" s="178"/>
    </row>
    <row r="624" spans="1:14" ht="12.5">
      <c r="A624" s="204"/>
      <c r="B624" s="205"/>
      <c r="C624" s="201" t="str">
        <f t="shared" ref="C624:D624" si="640">IF(ISBLANK($J624),"",$J624)</f>
        <v/>
      </c>
      <c r="D624" s="201" t="str">
        <f t="shared" si="640"/>
        <v/>
      </c>
      <c r="E624" s="201" t="str">
        <f t="shared" si="598"/>
        <v/>
      </c>
      <c r="F624" s="201" t="str">
        <f t="shared" si="2"/>
        <v/>
      </c>
      <c r="G624" s="201" t="str">
        <f t="shared" si="3"/>
        <v/>
      </c>
      <c r="H624" s="201" t="str">
        <f t="shared" si="4"/>
        <v/>
      </c>
      <c r="I624" s="60" t="str">
        <f t="shared" si="599"/>
        <v/>
      </c>
      <c r="J624" s="206"/>
      <c r="K624" s="173"/>
      <c r="L624" s="178"/>
      <c r="M624" s="173"/>
      <c r="N624" s="178"/>
    </row>
    <row r="625" spans="1:14" ht="12.5">
      <c r="A625" s="204"/>
      <c r="B625" s="205"/>
      <c r="C625" s="201" t="str">
        <f t="shared" ref="C625:D625" si="641">IF(ISBLANK($J625),"",$J625)</f>
        <v/>
      </c>
      <c r="D625" s="201" t="str">
        <f t="shared" si="641"/>
        <v/>
      </c>
      <c r="E625" s="201" t="str">
        <f t="shared" si="598"/>
        <v/>
      </c>
      <c r="F625" s="201" t="str">
        <f t="shared" si="2"/>
        <v/>
      </c>
      <c r="G625" s="201" t="str">
        <f t="shared" si="3"/>
        <v/>
      </c>
      <c r="H625" s="201" t="str">
        <f t="shared" si="4"/>
        <v/>
      </c>
      <c r="I625" s="60" t="str">
        <f t="shared" si="599"/>
        <v/>
      </c>
      <c r="J625" s="206"/>
      <c r="K625" s="173"/>
      <c r="L625" s="178"/>
      <c r="M625" s="173"/>
      <c r="N625" s="178"/>
    </row>
    <row r="626" spans="1:14" ht="12.5">
      <c r="A626" s="204"/>
      <c r="B626" s="205"/>
      <c r="C626" s="201" t="str">
        <f t="shared" ref="C626:D626" si="642">IF(ISBLANK($J626),"",$J626)</f>
        <v/>
      </c>
      <c r="D626" s="201" t="str">
        <f t="shared" si="642"/>
        <v/>
      </c>
      <c r="E626" s="201" t="str">
        <f t="shared" si="598"/>
        <v/>
      </c>
      <c r="F626" s="201" t="str">
        <f t="shared" si="2"/>
        <v/>
      </c>
      <c r="G626" s="201" t="str">
        <f t="shared" si="3"/>
        <v/>
      </c>
      <c r="H626" s="201" t="str">
        <f t="shared" si="4"/>
        <v/>
      </c>
      <c r="I626" s="60" t="str">
        <f t="shared" si="599"/>
        <v/>
      </c>
      <c r="J626" s="206"/>
      <c r="K626" s="173"/>
      <c r="L626" s="178"/>
      <c r="M626" s="173"/>
      <c r="N626" s="178"/>
    </row>
    <row r="627" spans="1:14" ht="12.5">
      <c r="A627" s="204"/>
      <c r="B627" s="205"/>
      <c r="C627" s="201" t="str">
        <f t="shared" ref="C627:D627" si="643">IF(ISBLANK($J627),"",$J627)</f>
        <v/>
      </c>
      <c r="D627" s="201" t="str">
        <f t="shared" si="643"/>
        <v/>
      </c>
      <c r="E627" s="201" t="str">
        <f t="shared" si="598"/>
        <v/>
      </c>
      <c r="F627" s="201" t="str">
        <f t="shared" si="2"/>
        <v/>
      </c>
      <c r="G627" s="201" t="str">
        <f t="shared" si="3"/>
        <v/>
      </c>
      <c r="H627" s="201" t="str">
        <f t="shared" si="4"/>
        <v/>
      </c>
      <c r="I627" s="60" t="str">
        <f t="shared" si="599"/>
        <v/>
      </c>
      <c r="J627" s="206"/>
      <c r="K627" s="173"/>
      <c r="L627" s="178"/>
      <c r="M627" s="173"/>
      <c r="N627" s="178"/>
    </row>
    <row r="628" spans="1:14" ht="12.5">
      <c r="A628" s="204"/>
      <c r="B628" s="205"/>
      <c r="C628" s="201" t="str">
        <f t="shared" ref="C628:D628" si="644">IF(ISBLANK($J628),"",$J628)</f>
        <v/>
      </c>
      <c r="D628" s="201" t="str">
        <f t="shared" si="644"/>
        <v/>
      </c>
      <c r="E628" s="201" t="str">
        <f t="shared" si="598"/>
        <v/>
      </c>
      <c r="F628" s="201" t="str">
        <f t="shared" si="2"/>
        <v/>
      </c>
      <c r="G628" s="201" t="str">
        <f t="shared" si="3"/>
        <v/>
      </c>
      <c r="H628" s="201" t="str">
        <f t="shared" si="4"/>
        <v/>
      </c>
      <c r="I628" s="60" t="str">
        <f t="shared" si="599"/>
        <v/>
      </c>
      <c r="J628" s="206"/>
      <c r="K628" s="173"/>
      <c r="L628" s="178"/>
      <c r="M628" s="173"/>
      <c r="N628" s="178"/>
    </row>
    <row r="629" spans="1:14" ht="12.5">
      <c r="A629" s="204"/>
      <c r="B629" s="205"/>
      <c r="C629" s="201" t="str">
        <f t="shared" ref="C629:D629" si="645">IF(ISBLANK($J629),"",$J629)</f>
        <v/>
      </c>
      <c r="D629" s="201" t="str">
        <f t="shared" si="645"/>
        <v/>
      </c>
      <c r="E629" s="201" t="str">
        <f t="shared" si="598"/>
        <v/>
      </c>
      <c r="F629" s="201" t="str">
        <f t="shared" si="2"/>
        <v/>
      </c>
      <c r="G629" s="201" t="str">
        <f t="shared" si="3"/>
        <v/>
      </c>
      <c r="H629" s="201" t="str">
        <f t="shared" si="4"/>
        <v/>
      </c>
      <c r="I629" s="60" t="str">
        <f t="shared" si="599"/>
        <v/>
      </c>
      <c r="J629" s="206"/>
      <c r="K629" s="173"/>
      <c r="L629" s="178"/>
      <c r="M629" s="173"/>
      <c r="N629" s="178"/>
    </row>
    <row r="630" spans="1:14" ht="12.5">
      <c r="A630" s="204"/>
      <c r="B630" s="205"/>
      <c r="C630" s="201" t="str">
        <f t="shared" ref="C630:D630" si="646">IF(ISBLANK($J630),"",$J630)</f>
        <v/>
      </c>
      <c r="D630" s="201" t="str">
        <f t="shared" si="646"/>
        <v/>
      </c>
      <c r="E630" s="201" t="str">
        <f t="shared" si="598"/>
        <v/>
      </c>
      <c r="F630" s="201" t="str">
        <f t="shared" si="2"/>
        <v/>
      </c>
      <c r="G630" s="201" t="str">
        <f t="shared" si="3"/>
        <v/>
      </c>
      <c r="H630" s="201" t="str">
        <f t="shared" si="4"/>
        <v/>
      </c>
      <c r="I630" s="60" t="str">
        <f t="shared" si="599"/>
        <v/>
      </c>
      <c r="J630" s="206"/>
      <c r="K630" s="173"/>
      <c r="L630" s="178"/>
      <c r="M630" s="173"/>
      <c r="N630" s="178"/>
    </row>
    <row r="631" spans="1:14" ht="12.5">
      <c r="A631" s="204"/>
      <c r="B631" s="205"/>
      <c r="C631" s="201" t="str">
        <f t="shared" ref="C631:D631" si="647">IF(ISBLANK($J631),"",$J631)</f>
        <v/>
      </c>
      <c r="D631" s="201" t="str">
        <f t="shared" si="647"/>
        <v/>
      </c>
      <c r="E631" s="201" t="str">
        <f t="shared" si="598"/>
        <v/>
      </c>
      <c r="F631" s="201" t="str">
        <f t="shared" si="2"/>
        <v/>
      </c>
      <c r="G631" s="201" t="str">
        <f t="shared" si="3"/>
        <v/>
      </c>
      <c r="H631" s="201" t="str">
        <f t="shared" si="4"/>
        <v/>
      </c>
      <c r="I631" s="60" t="str">
        <f t="shared" si="599"/>
        <v/>
      </c>
      <c r="J631" s="206"/>
      <c r="K631" s="173"/>
      <c r="L631" s="178"/>
      <c r="M631" s="173"/>
      <c r="N631" s="178"/>
    </row>
    <row r="632" spans="1:14" ht="12.5">
      <c r="A632" s="204"/>
      <c r="B632" s="205"/>
      <c r="C632" s="201" t="str">
        <f t="shared" ref="C632:D632" si="648">IF(ISBLANK($J632),"",$J632)</f>
        <v/>
      </c>
      <c r="D632" s="201" t="str">
        <f t="shared" si="648"/>
        <v/>
      </c>
      <c r="E632" s="201" t="str">
        <f t="shared" si="598"/>
        <v/>
      </c>
      <c r="F632" s="201" t="str">
        <f t="shared" si="2"/>
        <v/>
      </c>
      <c r="G632" s="201" t="str">
        <f t="shared" si="3"/>
        <v/>
      </c>
      <c r="H632" s="201" t="str">
        <f t="shared" si="4"/>
        <v/>
      </c>
      <c r="I632" s="60" t="str">
        <f t="shared" si="599"/>
        <v/>
      </c>
      <c r="J632" s="206"/>
      <c r="K632" s="173"/>
      <c r="L632" s="178"/>
      <c r="M632" s="173"/>
      <c r="N632" s="178"/>
    </row>
    <row r="633" spans="1:14" ht="12.5">
      <c r="A633" s="204"/>
      <c r="B633" s="205"/>
      <c r="C633" s="201" t="str">
        <f t="shared" ref="C633:D633" si="649">IF(ISBLANK($J633),"",$J633)</f>
        <v/>
      </c>
      <c r="D633" s="201" t="str">
        <f t="shared" si="649"/>
        <v/>
      </c>
      <c r="E633" s="201" t="str">
        <f t="shared" si="598"/>
        <v/>
      </c>
      <c r="F633" s="201" t="str">
        <f t="shared" si="2"/>
        <v/>
      </c>
      <c r="G633" s="201" t="str">
        <f t="shared" si="3"/>
        <v/>
      </c>
      <c r="H633" s="201" t="str">
        <f t="shared" si="4"/>
        <v/>
      </c>
      <c r="I633" s="60" t="str">
        <f t="shared" si="599"/>
        <v/>
      </c>
      <c r="J633" s="206"/>
      <c r="K633" s="173"/>
      <c r="L633" s="178"/>
      <c r="M633" s="173"/>
      <c r="N633" s="178"/>
    </row>
    <row r="634" spans="1:14" ht="12.5">
      <c r="A634" s="204"/>
      <c r="B634" s="205"/>
      <c r="C634" s="201" t="str">
        <f t="shared" ref="C634:D634" si="650">IF(ISBLANK($J634),"",$J634)</f>
        <v/>
      </c>
      <c r="D634" s="201" t="str">
        <f t="shared" si="650"/>
        <v/>
      </c>
      <c r="E634" s="201" t="str">
        <f t="shared" si="598"/>
        <v/>
      </c>
      <c r="F634" s="201" t="str">
        <f t="shared" si="2"/>
        <v/>
      </c>
      <c r="G634" s="201" t="str">
        <f t="shared" si="3"/>
        <v/>
      </c>
      <c r="H634" s="201" t="str">
        <f t="shared" si="4"/>
        <v/>
      </c>
      <c r="I634" s="60" t="str">
        <f t="shared" si="599"/>
        <v/>
      </c>
      <c r="J634" s="206"/>
      <c r="K634" s="173"/>
      <c r="L634" s="178"/>
      <c r="M634" s="173"/>
      <c r="N634" s="178"/>
    </row>
    <row r="635" spans="1:14" ht="12.5">
      <c r="A635" s="204"/>
      <c r="B635" s="205"/>
      <c r="C635" s="201" t="str">
        <f t="shared" ref="C635:D635" si="651">IF(ISBLANK($J635),"",$J635)</f>
        <v/>
      </c>
      <c r="D635" s="201" t="str">
        <f t="shared" si="651"/>
        <v/>
      </c>
      <c r="E635" s="201" t="str">
        <f t="shared" si="598"/>
        <v/>
      </c>
      <c r="F635" s="201" t="str">
        <f t="shared" si="2"/>
        <v/>
      </c>
      <c r="G635" s="201" t="str">
        <f t="shared" si="3"/>
        <v/>
      </c>
      <c r="H635" s="201" t="str">
        <f t="shared" si="4"/>
        <v/>
      </c>
      <c r="I635" s="60" t="str">
        <f t="shared" si="599"/>
        <v/>
      </c>
      <c r="J635" s="206"/>
      <c r="K635" s="173"/>
      <c r="L635" s="178"/>
      <c r="M635" s="173"/>
      <c r="N635" s="178"/>
    </row>
    <row r="636" spans="1:14" ht="12.5">
      <c r="A636" s="204"/>
      <c r="B636" s="205"/>
      <c r="C636" s="201" t="str">
        <f t="shared" ref="C636:D636" si="652">IF(ISBLANK($J636),"",$J636)</f>
        <v/>
      </c>
      <c r="D636" s="201" t="str">
        <f t="shared" si="652"/>
        <v/>
      </c>
      <c r="E636" s="201" t="str">
        <f t="shared" si="598"/>
        <v/>
      </c>
      <c r="F636" s="201" t="str">
        <f t="shared" si="2"/>
        <v/>
      </c>
      <c r="G636" s="201" t="str">
        <f t="shared" si="3"/>
        <v/>
      </c>
      <c r="H636" s="201" t="str">
        <f t="shared" si="4"/>
        <v/>
      </c>
      <c r="I636" s="60" t="str">
        <f t="shared" si="599"/>
        <v/>
      </c>
      <c r="J636" s="206"/>
      <c r="K636" s="173"/>
      <c r="L636" s="178"/>
      <c r="M636" s="173"/>
      <c r="N636" s="178"/>
    </row>
    <row r="637" spans="1:14" ht="12.5">
      <c r="A637" s="204"/>
      <c r="B637" s="205"/>
      <c r="C637" s="201" t="str">
        <f t="shared" ref="C637:D637" si="653">IF(ISBLANK($J637),"",$J637)</f>
        <v/>
      </c>
      <c r="D637" s="201" t="str">
        <f t="shared" si="653"/>
        <v/>
      </c>
      <c r="E637" s="201" t="str">
        <f t="shared" si="598"/>
        <v/>
      </c>
      <c r="F637" s="201" t="str">
        <f t="shared" si="2"/>
        <v/>
      </c>
      <c r="G637" s="201" t="str">
        <f t="shared" si="3"/>
        <v/>
      </c>
      <c r="H637" s="201" t="str">
        <f t="shared" si="4"/>
        <v/>
      </c>
      <c r="I637" s="60" t="str">
        <f t="shared" si="599"/>
        <v/>
      </c>
      <c r="J637" s="206"/>
      <c r="K637" s="173"/>
      <c r="L637" s="178"/>
      <c r="M637" s="173"/>
      <c r="N637" s="178"/>
    </row>
    <row r="638" spans="1:14" ht="12.5">
      <c r="A638" s="204"/>
      <c r="B638" s="205"/>
      <c r="C638" s="201" t="str">
        <f t="shared" ref="C638:D638" si="654">IF(ISBLANK($J638),"",$J638)</f>
        <v/>
      </c>
      <c r="D638" s="201" t="str">
        <f t="shared" si="654"/>
        <v/>
      </c>
      <c r="E638" s="201" t="str">
        <f t="shared" si="598"/>
        <v/>
      </c>
      <c r="F638" s="201" t="str">
        <f t="shared" si="2"/>
        <v/>
      </c>
      <c r="G638" s="201" t="str">
        <f t="shared" si="3"/>
        <v/>
      </c>
      <c r="H638" s="201" t="str">
        <f t="shared" si="4"/>
        <v/>
      </c>
      <c r="I638" s="60" t="str">
        <f t="shared" si="599"/>
        <v/>
      </c>
      <c r="J638" s="206"/>
      <c r="K638" s="173"/>
      <c r="L638" s="178"/>
      <c r="M638" s="173"/>
      <c r="N638" s="178"/>
    </row>
    <row r="639" spans="1:14" ht="12.5">
      <c r="A639" s="204"/>
      <c r="B639" s="205"/>
      <c r="C639" s="201" t="str">
        <f t="shared" ref="C639:D639" si="655">IF(ISBLANK($J639),"",$J639)</f>
        <v/>
      </c>
      <c r="D639" s="201" t="str">
        <f t="shared" si="655"/>
        <v/>
      </c>
      <c r="E639" s="201" t="str">
        <f t="shared" si="598"/>
        <v/>
      </c>
      <c r="F639" s="201" t="str">
        <f t="shared" si="2"/>
        <v/>
      </c>
      <c r="G639" s="201" t="str">
        <f t="shared" si="3"/>
        <v/>
      </c>
      <c r="H639" s="201" t="str">
        <f t="shared" si="4"/>
        <v/>
      </c>
      <c r="I639" s="60" t="str">
        <f t="shared" si="599"/>
        <v/>
      </c>
      <c r="J639" s="206"/>
      <c r="K639" s="173"/>
      <c r="L639" s="178"/>
      <c r="M639" s="173"/>
      <c r="N639" s="178"/>
    </row>
    <row r="640" spans="1:14" ht="12.5">
      <c r="A640" s="204"/>
      <c r="B640" s="205"/>
      <c r="C640" s="201" t="str">
        <f t="shared" ref="C640:D640" si="656">IF(ISBLANK($J640),"",$J640)</f>
        <v/>
      </c>
      <c r="D640" s="201" t="str">
        <f t="shared" si="656"/>
        <v/>
      </c>
      <c r="E640" s="201" t="str">
        <f t="shared" si="598"/>
        <v/>
      </c>
      <c r="F640" s="201" t="str">
        <f t="shared" si="2"/>
        <v/>
      </c>
      <c r="G640" s="201" t="str">
        <f t="shared" si="3"/>
        <v/>
      </c>
      <c r="H640" s="201" t="str">
        <f t="shared" si="4"/>
        <v/>
      </c>
      <c r="I640" s="60" t="str">
        <f t="shared" si="599"/>
        <v/>
      </c>
      <c r="J640" s="206"/>
      <c r="K640" s="173"/>
      <c r="L640" s="178"/>
      <c r="M640" s="173"/>
      <c r="N640" s="178"/>
    </row>
    <row r="641" spans="1:14" ht="12.5">
      <c r="A641" s="204"/>
      <c r="B641" s="205"/>
      <c r="C641" s="201" t="str">
        <f t="shared" ref="C641:D641" si="657">IF(ISBLANK($J641),"",$J641)</f>
        <v/>
      </c>
      <c r="D641" s="201" t="str">
        <f t="shared" si="657"/>
        <v/>
      </c>
      <c r="E641" s="201" t="str">
        <f t="shared" si="598"/>
        <v/>
      </c>
      <c r="F641" s="201" t="str">
        <f t="shared" si="2"/>
        <v/>
      </c>
      <c r="G641" s="201" t="str">
        <f t="shared" si="3"/>
        <v/>
      </c>
      <c r="H641" s="201" t="str">
        <f t="shared" si="4"/>
        <v/>
      </c>
      <c r="I641" s="60" t="str">
        <f t="shared" si="599"/>
        <v/>
      </c>
      <c r="J641" s="206"/>
      <c r="K641" s="173"/>
      <c r="L641" s="178"/>
      <c r="M641" s="173"/>
      <c r="N641" s="178"/>
    </row>
    <row r="642" spans="1:14" ht="12.5">
      <c r="A642" s="204"/>
      <c r="B642" s="205"/>
      <c r="C642" s="201" t="str">
        <f t="shared" ref="C642:D642" si="658">IF(ISBLANK($J642),"",$J642)</f>
        <v/>
      </c>
      <c r="D642" s="201" t="str">
        <f t="shared" si="658"/>
        <v/>
      </c>
      <c r="E642" s="201" t="str">
        <f t="shared" si="598"/>
        <v/>
      </c>
      <c r="F642" s="201" t="str">
        <f t="shared" si="2"/>
        <v/>
      </c>
      <c r="G642" s="201" t="str">
        <f t="shared" si="3"/>
        <v/>
      </c>
      <c r="H642" s="201" t="str">
        <f t="shared" si="4"/>
        <v/>
      </c>
      <c r="I642" s="60" t="str">
        <f t="shared" si="599"/>
        <v/>
      </c>
      <c r="J642" s="206"/>
      <c r="K642" s="173"/>
      <c r="L642" s="178"/>
      <c r="M642" s="173"/>
      <c r="N642" s="178"/>
    </row>
    <row r="643" spans="1:14" ht="12.5">
      <c r="A643" s="204"/>
      <c r="B643" s="205"/>
      <c r="C643" s="201" t="str">
        <f t="shared" ref="C643:D643" si="659">IF(ISBLANK($J643),"",$J643)</f>
        <v/>
      </c>
      <c r="D643" s="201" t="str">
        <f t="shared" si="659"/>
        <v/>
      </c>
      <c r="E643" s="201" t="str">
        <f t="shared" si="598"/>
        <v/>
      </c>
      <c r="F643" s="201" t="str">
        <f t="shared" si="2"/>
        <v/>
      </c>
      <c r="G643" s="201" t="str">
        <f t="shared" si="3"/>
        <v/>
      </c>
      <c r="H643" s="201" t="str">
        <f t="shared" si="4"/>
        <v/>
      </c>
      <c r="I643" s="60" t="str">
        <f t="shared" si="599"/>
        <v/>
      </c>
      <c r="J643" s="206"/>
      <c r="K643" s="173"/>
      <c r="L643" s="178"/>
      <c r="M643" s="173"/>
      <c r="N643" s="178"/>
    </row>
    <row r="644" spans="1:14" ht="12.5">
      <c r="A644" s="204"/>
      <c r="B644" s="205"/>
      <c r="C644" s="201" t="str">
        <f t="shared" ref="C644:D644" si="660">IF(ISBLANK($J644),"",$J644)</f>
        <v/>
      </c>
      <c r="D644" s="201" t="str">
        <f t="shared" si="660"/>
        <v/>
      </c>
      <c r="E644" s="201" t="str">
        <f t="shared" si="598"/>
        <v/>
      </c>
      <c r="F644" s="201" t="str">
        <f t="shared" si="2"/>
        <v/>
      </c>
      <c r="G644" s="201" t="str">
        <f t="shared" si="3"/>
        <v/>
      </c>
      <c r="H644" s="201" t="str">
        <f t="shared" si="4"/>
        <v/>
      </c>
      <c r="I644" s="60" t="str">
        <f t="shared" si="599"/>
        <v/>
      </c>
      <c r="J644" s="206"/>
      <c r="K644" s="173"/>
      <c r="L644" s="178"/>
      <c r="M644" s="173"/>
      <c r="N644" s="178"/>
    </row>
    <row r="645" spans="1:14" ht="12.5">
      <c r="A645" s="204"/>
      <c r="B645" s="205"/>
      <c r="C645" s="201" t="str">
        <f t="shared" ref="C645:D645" si="661">IF(ISBLANK($J645),"",$J645)</f>
        <v/>
      </c>
      <c r="D645" s="201" t="str">
        <f t="shared" si="661"/>
        <v/>
      </c>
      <c r="E645" s="201" t="str">
        <f t="shared" si="598"/>
        <v/>
      </c>
      <c r="F645" s="201" t="str">
        <f t="shared" si="2"/>
        <v/>
      </c>
      <c r="G645" s="201" t="str">
        <f t="shared" si="3"/>
        <v/>
      </c>
      <c r="H645" s="201" t="str">
        <f t="shared" si="4"/>
        <v/>
      </c>
      <c r="I645" s="60" t="str">
        <f t="shared" si="599"/>
        <v/>
      </c>
      <c r="J645" s="206"/>
      <c r="K645" s="173"/>
      <c r="L645" s="178"/>
      <c r="M645" s="173"/>
      <c r="N645" s="178"/>
    </row>
    <row r="646" spans="1:14" ht="12.5">
      <c r="A646" s="204"/>
      <c r="B646" s="205"/>
      <c r="C646" s="201" t="str">
        <f t="shared" ref="C646:D646" si="662">IF(ISBLANK($J646),"",$J646)</f>
        <v/>
      </c>
      <c r="D646" s="201" t="str">
        <f t="shared" si="662"/>
        <v/>
      </c>
      <c r="E646" s="201" t="str">
        <f t="shared" si="598"/>
        <v/>
      </c>
      <c r="F646" s="201" t="str">
        <f t="shared" si="2"/>
        <v/>
      </c>
      <c r="G646" s="201" t="str">
        <f t="shared" si="3"/>
        <v/>
      </c>
      <c r="H646" s="201" t="str">
        <f t="shared" si="4"/>
        <v/>
      </c>
      <c r="I646" s="60" t="str">
        <f t="shared" si="599"/>
        <v/>
      </c>
      <c r="J646" s="206"/>
      <c r="K646" s="173"/>
      <c r="L646" s="178"/>
      <c r="M646" s="173"/>
      <c r="N646" s="178"/>
    </row>
    <row r="647" spans="1:14" ht="12.5">
      <c r="A647" s="204"/>
      <c r="B647" s="205"/>
      <c r="C647" s="201" t="str">
        <f t="shared" ref="C647:D647" si="663">IF(ISBLANK($J647),"",$J647)</f>
        <v/>
      </c>
      <c r="D647" s="201" t="str">
        <f t="shared" si="663"/>
        <v/>
      </c>
      <c r="E647" s="201" t="str">
        <f t="shared" ref="E647:E710" si="664">IF(NOT(ISBLANK($N647)),CONCATENATE(supplierOrganizationIdentifierScheme,"-",$N647),IF(NOT(ISBLANK($L647)),CONCATENATE("tenderer-",ROW()-7),""))</f>
        <v/>
      </c>
      <c r="F647" s="201" t="str">
        <f t="shared" si="2"/>
        <v/>
      </c>
      <c r="G647" s="201" t="str">
        <f t="shared" si="3"/>
        <v/>
      </c>
      <c r="H647" s="201" t="str">
        <f t="shared" si="4"/>
        <v/>
      </c>
      <c r="I647" s="60" t="str">
        <f t="shared" ref="I647:I710" si="665">IF(NOT(ISBLANK($N647)),supplierOrganizationIdentifierScheme,"")</f>
        <v/>
      </c>
      <c r="J647" s="206"/>
      <c r="K647" s="173"/>
      <c r="L647" s="178"/>
      <c r="M647" s="173"/>
      <c r="N647" s="178"/>
    </row>
    <row r="648" spans="1:14" ht="12.5">
      <c r="A648" s="204"/>
      <c r="B648" s="205"/>
      <c r="C648" s="201" t="str">
        <f t="shared" ref="C648:D648" si="666">IF(ISBLANK($J648),"",$J648)</f>
        <v/>
      </c>
      <c r="D648" s="201" t="str">
        <f t="shared" si="666"/>
        <v/>
      </c>
      <c r="E648" s="201" t="str">
        <f t="shared" si="664"/>
        <v/>
      </c>
      <c r="F648" s="201" t="str">
        <f t="shared" si="2"/>
        <v/>
      </c>
      <c r="G648" s="201" t="str">
        <f t="shared" si="3"/>
        <v/>
      </c>
      <c r="H648" s="201" t="str">
        <f t="shared" si="4"/>
        <v/>
      </c>
      <c r="I648" s="60" t="str">
        <f t="shared" si="665"/>
        <v/>
      </c>
      <c r="J648" s="206"/>
      <c r="K648" s="173"/>
      <c r="L648" s="178"/>
      <c r="M648" s="173"/>
      <c r="N648" s="178"/>
    </row>
    <row r="649" spans="1:14" ht="12.5">
      <c r="A649" s="204"/>
      <c r="B649" s="205"/>
      <c r="C649" s="201" t="str">
        <f t="shared" ref="C649:D649" si="667">IF(ISBLANK($J649),"",$J649)</f>
        <v/>
      </c>
      <c r="D649" s="201" t="str">
        <f t="shared" si="667"/>
        <v/>
      </c>
      <c r="E649" s="201" t="str">
        <f t="shared" si="664"/>
        <v/>
      </c>
      <c r="F649" s="201" t="str">
        <f t="shared" si="2"/>
        <v/>
      </c>
      <c r="G649" s="201" t="str">
        <f t="shared" si="3"/>
        <v/>
      </c>
      <c r="H649" s="201" t="str">
        <f t="shared" si="4"/>
        <v/>
      </c>
      <c r="I649" s="60" t="str">
        <f t="shared" si="665"/>
        <v/>
      </c>
      <c r="J649" s="206"/>
      <c r="K649" s="173"/>
      <c r="L649" s="178"/>
      <c r="M649" s="173"/>
      <c r="N649" s="178"/>
    </row>
    <row r="650" spans="1:14" ht="12.5">
      <c r="A650" s="204"/>
      <c r="B650" s="205"/>
      <c r="C650" s="201" t="str">
        <f t="shared" ref="C650:D650" si="668">IF(ISBLANK($J650),"",$J650)</f>
        <v/>
      </c>
      <c r="D650" s="201" t="str">
        <f t="shared" si="668"/>
        <v/>
      </c>
      <c r="E650" s="201" t="str">
        <f t="shared" si="664"/>
        <v/>
      </c>
      <c r="F650" s="201" t="str">
        <f t="shared" si="2"/>
        <v/>
      </c>
      <c r="G650" s="201" t="str">
        <f t="shared" si="3"/>
        <v/>
      </c>
      <c r="H650" s="201" t="str">
        <f t="shared" si="4"/>
        <v/>
      </c>
      <c r="I650" s="60" t="str">
        <f t="shared" si="665"/>
        <v/>
      </c>
      <c r="J650" s="206"/>
      <c r="K650" s="173"/>
      <c r="L650" s="178"/>
      <c r="M650" s="173"/>
      <c r="N650" s="178"/>
    </row>
    <row r="651" spans="1:14" ht="12.5">
      <c r="A651" s="204"/>
      <c r="B651" s="205"/>
      <c r="C651" s="201" t="str">
        <f t="shared" ref="C651:D651" si="669">IF(ISBLANK($J651),"",$J651)</f>
        <v/>
      </c>
      <c r="D651" s="201" t="str">
        <f t="shared" si="669"/>
        <v/>
      </c>
      <c r="E651" s="201" t="str">
        <f t="shared" si="664"/>
        <v/>
      </c>
      <c r="F651" s="201" t="str">
        <f t="shared" si="2"/>
        <v/>
      </c>
      <c r="G651" s="201" t="str">
        <f t="shared" si="3"/>
        <v/>
      </c>
      <c r="H651" s="201" t="str">
        <f t="shared" si="4"/>
        <v/>
      </c>
      <c r="I651" s="60" t="str">
        <f t="shared" si="665"/>
        <v/>
      </c>
      <c r="J651" s="206"/>
      <c r="K651" s="173"/>
      <c r="L651" s="178"/>
      <c r="M651" s="173"/>
      <c r="N651" s="178"/>
    </row>
    <row r="652" spans="1:14" ht="12.5">
      <c r="A652" s="204"/>
      <c r="B652" s="205"/>
      <c r="C652" s="201" t="str">
        <f t="shared" ref="C652:D652" si="670">IF(ISBLANK($J652),"",$J652)</f>
        <v/>
      </c>
      <c r="D652" s="201" t="str">
        <f t="shared" si="670"/>
        <v/>
      </c>
      <c r="E652" s="201" t="str">
        <f t="shared" si="664"/>
        <v/>
      </c>
      <c r="F652" s="201" t="str">
        <f t="shared" si="2"/>
        <v/>
      </c>
      <c r="G652" s="201" t="str">
        <f t="shared" si="3"/>
        <v/>
      </c>
      <c r="H652" s="201" t="str">
        <f t="shared" si="4"/>
        <v/>
      </c>
      <c r="I652" s="60" t="str">
        <f t="shared" si="665"/>
        <v/>
      </c>
      <c r="J652" s="206"/>
      <c r="K652" s="173"/>
      <c r="L652" s="178"/>
      <c r="M652" s="173"/>
      <c r="N652" s="178"/>
    </row>
    <row r="653" spans="1:14" ht="12.5">
      <c r="A653" s="204"/>
      <c r="B653" s="205"/>
      <c r="C653" s="201" t="str">
        <f t="shared" ref="C653:D653" si="671">IF(ISBLANK($J653),"",$J653)</f>
        <v/>
      </c>
      <c r="D653" s="201" t="str">
        <f t="shared" si="671"/>
        <v/>
      </c>
      <c r="E653" s="201" t="str">
        <f t="shared" si="664"/>
        <v/>
      </c>
      <c r="F653" s="201" t="str">
        <f t="shared" si="2"/>
        <v/>
      </c>
      <c r="G653" s="201" t="str">
        <f t="shared" si="3"/>
        <v/>
      </c>
      <c r="H653" s="201" t="str">
        <f t="shared" si="4"/>
        <v/>
      </c>
      <c r="I653" s="60" t="str">
        <f t="shared" si="665"/>
        <v/>
      </c>
      <c r="J653" s="206"/>
      <c r="K653" s="173"/>
      <c r="L653" s="178"/>
      <c r="M653" s="173"/>
      <c r="N653" s="178"/>
    </row>
    <row r="654" spans="1:14" ht="12.5">
      <c r="A654" s="204"/>
      <c r="B654" s="205"/>
      <c r="C654" s="201" t="str">
        <f t="shared" ref="C654:D654" si="672">IF(ISBLANK($J654),"",$J654)</f>
        <v/>
      </c>
      <c r="D654" s="201" t="str">
        <f t="shared" si="672"/>
        <v/>
      </c>
      <c r="E654" s="201" t="str">
        <f t="shared" si="664"/>
        <v/>
      </c>
      <c r="F654" s="201" t="str">
        <f t="shared" si="2"/>
        <v/>
      </c>
      <c r="G654" s="201" t="str">
        <f t="shared" si="3"/>
        <v/>
      </c>
      <c r="H654" s="201" t="str">
        <f t="shared" si="4"/>
        <v/>
      </c>
      <c r="I654" s="60" t="str">
        <f t="shared" si="665"/>
        <v/>
      </c>
      <c r="J654" s="206"/>
      <c r="K654" s="173"/>
      <c r="L654" s="178"/>
      <c r="M654" s="173"/>
      <c r="N654" s="178"/>
    </row>
    <row r="655" spans="1:14" ht="12.5">
      <c r="A655" s="204"/>
      <c r="B655" s="205"/>
      <c r="C655" s="201" t="str">
        <f t="shared" ref="C655:D655" si="673">IF(ISBLANK($J655),"",$J655)</f>
        <v/>
      </c>
      <c r="D655" s="201" t="str">
        <f t="shared" si="673"/>
        <v/>
      </c>
      <c r="E655" s="201" t="str">
        <f t="shared" si="664"/>
        <v/>
      </c>
      <c r="F655" s="201" t="str">
        <f t="shared" si="2"/>
        <v/>
      </c>
      <c r="G655" s="201" t="str">
        <f t="shared" si="3"/>
        <v/>
      </c>
      <c r="H655" s="201" t="str">
        <f t="shared" si="4"/>
        <v/>
      </c>
      <c r="I655" s="60" t="str">
        <f t="shared" si="665"/>
        <v/>
      </c>
      <c r="J655" s="206"/>
      <c r="K655" s="173"/>
      <c r="L655" s="178"/>
      <c r="M655" s="173"/>
      <c r="N655" s="178"/>
    </row>
    <row r="656" spans="1:14" ht="12.5">
      <c r="A656" s="204"/>
      <c r="B656" s="205"/>
      <c r="C656" s="201" t="str">
        <f t="shared" ref="C656:D656" si="674">IF(ISBLANK($J656),"",$J656)</f>
        <v/>
      </c>
      <c r="D656" s="201" t="str">
        <f t="shared" si="674"/>
        <v/>
      </c>
      <c r="E656" s="201" t="str">
        <f t="shared" si="664"/>
        <v/>
      </c>
      <c r="F656" s="201" t="str">
        <f t="shared" si="2"/>
        <v/>
      </c>
      <c r="G656" s="201" t="str">
        <f t="shared" si="3"/>
        <v/>
      </c>
      <c r="H656" s="201" t="str">
        <f t="shared" si="4"/>
        <v/>
      </c>
      <c r="I656" s="60" t="str">
        <f t="shared" si="665"/>
        <v/>
      </c>
      <c r="J656" s="206"/>
      <c r="K656" s="173"/>
      <c r="L656" s="178"/>
      <c r="M656" s="173"/>
      <c r="N656" s="178"/>
    </row>
    <row r="657" spans="1:14" ht="12.5">
      <c r="A657" s="204"/>
      <c r="B657" s="205"/>
      <c r="C657" s="201" t="str">
        <f t="shared" ref="C657:D657" si="675">IF(ISBLANK($J657),"",$J657)</f>
        <v/>
      </c>
      <c r="D657" s="201" t="str">
        <f t="shared" si="675"/>
        <v/>
      </c>
      <c r="E657" s="201" t="str">
        <f t="shared" si="664"/>
        <v/>
      </c>
      <c r="F657" s="201" t="str">
        <f t="shared" si="2"/>
        <v/>
      </c>
      <c r="G657" s="201" t="str">
        <f t="shared" si="3"/>
        <v/>
      </c>
      <c r="H657" s="201" t="str">
        <f t="shared" si="4"/>
        <v/>
      </c>
      <c r="I657" s="60" t="str">
        <f t="shared" si="665"/>
        <v/>
      </c>
      <c r="J657" s="206"/>
      <c r="K657" s="173"/>
      <c r="L657" s="178"/>
      <c r="M657" s="173"/>
      <c r="N657" s="178"/>
    </row>
    <row r="658" spans="1:14" ht="12.5">
      <c r="A658" s="204"/>
      <c r="B658" s="205"/>
      <c r="C658" s="201" t="str">
        <f t="shared" ref="C658:D658" si="676">IF(ISBLANK($J658),"",$J658)</f>
        <v/>
      </c>
      <c r="D658" s="201" t="str">
        <f t="shared" si="676"/>
        <v/>
      </c>
      <c r="E658" s="201" t="str">
        <f t="shared" si="664"/>
        <v/>
      </c>
      <c r="F658" s="201" t="str">
        <f t="shared" si="2"/>
        <v/>
      </c>
      <c r="G658" s="201" t="str">
        <f t="shared" si="3"/>
        <v/>
      </c>
      <c r="H658" s="201" t="str">
        <f t="shared" si="4"/>
        <v/>
      </c>
      <c r="I658" s="60" t="str">
        <f t="shared" si="665"/>
        <v/>
      </c>
      <c r="J658" s="206"/>
      <c r="K658" s="173"/>
      <c r="L658" s="178"/>
      <c r="M658" s="173"/>
      <c r="N658" s="178"/>
    </row>
    <row r="659" spans="1:14" ht="12.5">
      <c r="A659" s="204"/>
      <c r="B659" s="205"/>
      <c r="C659" s="201" t="str">
        <f t="shared" ref="C659:D659" si="677">IF(ISBLANK($J659),"",$J659)</f>
        <v/>
      </c>
      <c r="D659" s="201" t="str">
        <f t="shared" si="677"/>
        <v/>
      </c>
      <c r="E659" s="201" t="str">
        <f t="shared" si="664"/>
        <v/>
      </c>
      <c r="F659" s="201" t="str">
        <f t="shared" si="2"/>
        <v/>
      </c>
      <c r="G659" s="201" t="str">
        <f t="shared" si="3"/>
        <v/>
      </c>
      <c r="H659" s="201" t="str">
        <f t="shared" si="4"/>
        <v/>
      </c>
      <c r="I659" s="60" t="str">
        <f t="shared" si="665"/>
        <v/>
      </c>
      <c r="J659" s="206"/>
      <c r="K659" s="173"/>
      <c r="L659" s="178"/>
      <c r="M659" s="173"/>
      <c r="N659" s="178"/>
    </row>
    <row r="660" spans="1:14" ht="12.5">
      <c r="A660" s="204"/>
      <c r="B660" s="205"/>
      <c r="C660" s="201" t="str">
        <f t="shared" ref="C660:D660" si="678">IF(ISBLANK($J660),"",$J660)</f>
        <v/>
      </c>
      <c r="D660" s="201" t="str">
        <f t="shared" si="678"/>
        <v/>
      </c>
      <c r="E660" s="201" t="str">
        <f t="shared" si="664"/>
        <v/>
      </c>
      <c r="F660" s="201" t="str">
        <f t="shared" si="2"/>
        <v/>
      </c>
      <c r="G660" s="201" t="str">
        <f t="shared" si="3"/>
        <v/>
      </c>
      <c r="H660" s="201" t="str">
        <f t="shared" si="4"/>
        <v/>
      </c>
      <c r="I660" s="60" t="str">
        <f t="shared" si="665"/>
        <v/>
      </c>
      <c r="J660" s="206"/>
      <c r="K660" s="173"/>
      <c r="L660" s="178"/>
      <c r="M660" s="173"/>
      <c r="N660" s="178"/>
    </row>
    <row r="661" spans="1:14" ht="12.5">
      <c r="A661" s="204"/>
      <c r="B661" s="205"/>
      <c r="C661" s="201" t="str">
        <f t="shared" ref="C661:D661" si="679">IF(ISBLANK($J661),"",$J661)</f>
        <v/>
      </c>
      <c r="D661" s="201" t="str">
        <f t="shared" si="679"/>
        <v/>
      </c>
      <c r="E661" s="201" t="str">
        <f t="shared" si="664"/>
        <v/>
      </c>
      <c r="F661" s="201" t="str">
        <f t="shared" si="2"/>
        <v/>
      </c>
      <c r="G661" s="201" t="str">
        <f t="shared" si="3"/>
        <v/>
      </c>
      <c r="H661" s="201" t="str">
        <f t="shared" si="4"/>
        <v/>
      </c>
      <c r="I661" s="60" t="str">
        <f t="shared" si="665"/>
        <v/>
      </c>
      <c r="J661" s="206"/>
      <c r="K661" s="173"/>
      <c r="L661" s="178"/>
      <c r="M661" s="173"/>
      <c r="N661" s="178"/>
    </row>
    <row r="662" spans="1:14" ht="12.5">
      <c r="A662" s="204"/>
      <c r="B662" s="205"/>
      <c r="C662" s="201" t="str">
        <f t="shared" ref="C662:D662" si="680">IF(ISBLANK($J662),"",$J662)</f>
        <v/>
      </c>
      <c r="D662" s="201" t="str">
        <f t="shared" si="680"/>
        <v/>
      </c>
      <c r="E662" s="201" t="str">
        <f t="shared" si="664"/>
        <v/>
      </c>
      <c r="F662" s="201" t="str">
        <f t="shared" si="2"/>
        <v/>
      </c>
      <c r="G662" s="201" t="str">
        <f t="shared" si="3"/>
        <v/>
      </c>
      <c r="H662" s="201" t="str">
        <f t="shared" si="4"/>
        <v/>
      </c>
      <c r="I662" s="60" t="str">
        <f t="shared" si="665"/>
        <v/>
      </c>
      <c r="J662" s="206"/>
      <c r="K662" s="173"/>
      <c r="L662" s="178"/>
      <c r="M662" s="173"/>
      <c r="N662" s="178"/>
    </row>
    <row r="663" spans="1:14" ht="12.5">
      <c r="A663" s="204"/>
      <c r="B663" s="205"/>
      <c r="C663" s="201" t="str">
        <f t="shared" ref="C663:D663" si="681">IF(ISBLANK($J663),"",$J663)</f>
        <v/>
      </c>
      <c r="D663" s="201" t="str">
        <f t="shared" si="681"/>
        <v/>
      </c>
      <c r="E663" s="201" t="str">
        <f t="shared" si="664"/>
        <v/>
      </c>
      <c r="F663" s="201" t="str">
        <f t="shared" si="2"/>
        <v/>
      </c>
      <c r="G663" s="201" t="str">
        <f t="shared" si="3"/>
        <v/>
      </c>
      <c r="H663" s="201" t="str">
        <f t="shared" si="4"/>
        <v/>
      </c>
      <c r="I663" s="60" t="str">
        <f t="shared" si="665"/>
        <v/>
      </c>
      <c r="J663" s="206"/>
      <c r="K663" s="173"/>
      <c r="L663" s="178"/>
      <c r="M663" s="173"/>
      <c r="N663" s="178"/>
    </row>
    <row r="664" spans="1:14" ht="12.5">
      <c r="A664" s="204"/>
      <c r="B664" s="205"/>
      <c r="C664" s="201" t="str">
        <f t="shared" ref="C664:D664" si="682">IF(ISBLANK($J664),"",$J664)</f>
        <v/>
      </c>
      <c r="D664" s="201" t="str">
        <f t="shared" si="682"/>
        <v/>
      </c>
      <c r="E664" s="201" t="str">
        <f t="shared" si="664"/>
        <v/>
      </c>
      <c r="F664" s="201" t="str">
        <f t="shared" si="2"/>
        <v/>
      </c>
      <c r="G664" s="201" t="str">
        <f t="shared" si="3"/>
        <v/>
      </c>
      <c r="H664" s="201" t="str">
        <f t="shared" si="4"/>
        <v/>
      </c>
      <c r="I664" s="60" t="str">
        <f t="shared" si="665"/>
        <v/>
      </c>
      <c r="J664" s="206"/>
      <c r="K664" s="173"/>
      <c r="L664" s="178"/>
      <c r="M664" s="173"/>
      <c r="N664" s="178"/>
    </row>
    <row r="665" spans="1:14" ht="12.5">
      <c r="A665" s="204"/>
      <c r="B665" s="205"/>
      <c r="C665" s="201" t="str">
        <f t="shared" ref="C665:D665" si="683">IF(ISBLANK($J665),"",$J665)</f>
        <v/>
      </c>
      <c r="D665" s="201" t="str">
        <f t="shared" si="683"/>
        <v/>
      </c>
      <c r="E665" s="201" t="str">
        <f t="shared" si="664"/>
        <v/>
      </c>
      <c r="F665" s="201" t="str">
        <f t="shared" si="2"/>
        <v/>
      </c>
      <c r="G665" s="201" t="str">
        <f t="shared" si="3"/>
        <v/>
      </c>
      <c r="H665" s="201" t="str">
        <f t="shared" si="4"/>
        <v/>
      </c>
      <c r="I665" s="60" t="str">
        <f t="shared" si="665"/>
        <v/>
      </c>
      <c r="J665" s="206"/>
      <c r="K665" s="173"/>
      <c r="L665" s="178"/>
      <c r="M665" s="173"/>
      <c r="N665" s="178"/>
    </row>
    <row r="666" spans="1:14" ht="12.5">
      <c r="A666" s="204"/>
      <c r="B666" s="205"/>
      <c r="C666" s="201" t="str">
        <f t="shared" ref="C666:D666" si="684">IF(ISBLANK($J666),"",$J666)</f>
        <v/>
      </c>
      <c r="D666" s="201" t="str">
        <f t="shared" si="684"/>
        <v/>
      </c>
      <c r="E666" s="201" t="str">
        <f t="shared" si="664"/>
        <v/>
      </c>
      <c r="F666" s="201" t="str">
        <f t="shared" si="2"/>
        <v/>
      </c>
      <c r="G666" s="201" t="str">
        <f t="shared" si="3"/>
        <v/>
      </c>
      <c r="H666" s="201" t="str">
        <f t="shared" si="4"/>
        <v/>
      </c>
      <c r="I666" s="60" t="str">
        <f t="shared" si="665"/>
        <v/>
      </c>
      <c r="J666" s="206"/>
      <c r="K666" s="173"/>
      <c r="L666" s="178"/>
      <c r="M666" s="173"/>
      <c r="N666" s="178"/>
    </row>
    <row r="667" spans="1:14" ht="12.5">
      <c r="A667" s="204"/>
      <c r="B667" s="205"/>
      <c r="C667" s="201" t="str">
        <f t="shared" ref="C667:D667" si="685">IF(ISBLANK($J667),"",$J667)</f>
        <v/>
      </c>
      <c r="D667" s="201" t="str">
        <f t="shared" si="685"/>
        <v/>
      </c>
      <c r="E667" s="201" t="str">
        <f t="shared" si="664"/>
        <v/>
      </c>
      <c r="F667" s="201" t="str">
        <f t="shared" si="2"/>
        <v/>
      </c>
      <c r="G667" s="201" t="str">
        <f t="shared" si="3"/>
        <v/>
      </c>
      <c r="H667" s="201" t="str">
        <f t="shared" si="4"/>
        <v/>
      </c>
      <c r="I667" s="60" t="str">
        <f t="shared" si="665"/>
        <v/>
      </c>
      <c r="J667" s="206"/>
      <c r="K667" s="173"/>
      <c r="L667" s="178"/>
      <c r="M667" s="173"/>
      <c r="N667" s="178"/>
    </row>
    <row r="668" spans="1:14" ht="12.5">
      <c r="A668" s="204"/>
      <c r="B668" s="205"/>
      <c r="C668" s="201" t="str">
        <f t="shared" ref="C668:D668" si="686">IF(ISBLANK($J668),"",$J668)</f>
        <v/>
      </c>
      <c r="D668" s="201" t="str">
        <f t="shared" si="686"/>
        <v/>
      </c>
      <c r="E668" s="201" t="str">
        <f t="shared" si="664"/>
        <v/>
      </c>
      <c r="F668" s="201" t="str">
        <f t="shared" si="2"/>
        <v/>
      </c>
      <c r="G668" s="201" t="str">
        <f t="shared" si="3"/>
        <v/>
      </c>
      <c r="H668" s="201" t="str">
        <f t="shared" si="4"/>
        <v/>
      </c>
      <c r="I668" s="60" t="str">
        <f t="shared" si="665"/>
        <v/>
      </c>
      <c r="J668" s="206"/>
      <c r="K668" s="173"/>
      <c r="L668" s="178"/>
      <c r="M668" s="173"/>
      <c r="N668" s="178"/>
    </row>
    <row r="669" spans="1:14" ht="12.5">
      <c r="A669" s="204"/>
      <c r="B669" s="205"/>
      <c r="C669" s="201" t="str">
        <f t="shared" ref="C669:D669" si="687">IF(ISBLANK($J669),"",$J669)</f>
        <v/>
      </c>
      <c r="D669" s="201" t="str">
        <f t="shared" si="687"/>
        <v/>
      </c>
      <c r="E669" s="201" t="str">
        <f t="shared" si="664"/>
        <v/>
      </c>
      <c r="F669" s="201" t="str">
        <f t="shared" si="2"/>
        <v/>
      </c>
      <c r="G669" s="201" t="str">
        <f t="shared" si="3"/>
        <v/>
      </c>
      <c r="H669" s="201" t="str">
        <f t="shared" si="4"/>
        <v/>
      </c>
      <c r="I669" s="60" t="str">
        <f t="shared" si="665"/>
        <v/>
      </c>
      <c r="J669" s="206"/>
      <c r="K669" s="173"/>
      <c r="L669" s="178"/>
      <c r="M669" s="173"/>
      <c r="N669" s="178"/>
    </row>
    <row r="670" spans="1:14" ht="12.5">
      <c r="A670" s="204"/>
      <c r="B670" s="205"/>
      <c r="C670" s="201" t="str">
        <f t="shared" ref="C670:D670" si="688">IF(ISBLANK($J670),"",$J670)</f>
        <v/>
      </c>
      <c r="D670" s="201" t="str">
        <f t="shared" si="688"/>
        <v/>
      </c>
      <c r="E670" s="201" t="str">
        <f t="shared" si="664"/>
        <v/>
      </c>
      <c r="F670" s="201" t="str">
        <f t="shared" si="2"/>
        <v/>
      </c>
      <c r="G670" s="201" t="str">
        <f t="shared" si="3"/>
        <v/>
      </c>
      <c r="H670" s="201" t="str">
        <f t="shared" si="4"/>
        <v/>
      </c>
      <c r="I670" s="60" t="str">
        <f t="shared" si="665"/>
        <v/>
      </c>
      <c r="J670" s="206"/>
      <c r="K670" s="173"/>
      <c r="L670" s="178"/>
      <c r="M670" s="173"/>
      <c r="N670" s="178"/>
    </row>
    <row r="671" spans="1:14" ht="12.5">
      <c r="A671" s="204"/>
      <c r="B671" s="205"/>
      <c r="C671" s="201" t="str">
        <f t="shared" ref="C671:D671" si="689">IF(ISBLANK($J671),"",$J671)</f>
        <v/>
      </c>
      <c r="D671" s="201" t="str">
        <f t="shared" si="689"/>
        <v/>
      </c>
      <c r="E671" s="201" t="str">
        <f t="shared" si="664"/>
        <v/>
      </c>
      <c r="F671" s="201" t="str">
        <f t="shared" si="2"/>
        <v/>
      </c>
      <c r="G671" s="201" t="str">
        <f t="shared" si="3"/>
        <v/>
      </c>
      <c r="H671" s="201" t="str">
        <f t="shared" si="4"/>
        <v/>
      </c>
      <c r="I671" s="60" t="str">
        <f t="shared" si="665"/>
        <v/>
      </c>
      <c r="J671" s="206"/>
      <c r="K671" s="173"/>
      <c r="L671" s="178"/>
      <c r="M671" s="173"/>
      <c r="N671" s="178"/>
    </row>
    <row r="672" spans="1:14" ht="12.5">
      <c r="A672" s="204"/>
      <c r="B672" s="205"/>
      <c r="C672" s="201" t="str">
        <f t="shared" ref="C672:D672" si="690">IF(ISBLANK($J672),"",$J672)</f>
        <v/>
      </c>
      <c r="D672" s="201" t="str">
        <f t="shared" si="690"/>
        <v/>
      </c>
      <c r="E672" s="201" t="str">
        <f t="shared" si="664"/>
        <v/>
      </c>
      <c r="F672" s="201" t="str">
        <f t="shared" si="2"/>
        <v/>
      </c>
      <c r="G672" s="201" t="str">
        <f t="shared" si="3"/>
        <v/>
      </c>
      <c r="H672" s="201" t="str">
        <f t="shared" si="4"/>
        <v/>
      </c>
      <c r="I672" s="60" t="str">
        <f t="shared" si="665"/>
        <v/>
      </c>
      <c r="J672" s="206"/>
      <c r="K672" s="173"/>
      <c r="L672" s="178"/>
      <c r="M672" s="173"/>
      <c r="N672" s="178"/>
    </row>
    <row r="673" spans="1:14" ht="12.5">
      <c r="A673" s="204"/>
      <c r="B673" s="205"/>
      <c r="C673" s="201" t="str">
        <f t="shared" ref="C673:D673" si="691">IF(ISBLANK($J673),"",$J673)</f>
        <v/>
      </c>
      <c r="D673" s="201" t="str">
        <f t="shared" si="691"/>
        <v/>
      </c>
      <c r="E673" s="201" t="str">
        <f t="shared" si="664"/>
        <v/>
      </c>
      <c r="F673" s="201" t="str">
        <f t="shared" si="2"/>
        <v/>
      </c>
      <c r="G673" s="201" t="str">
        <f t="shared" si="3"/>
        <v/>
      </c>
      <c r="H673" s="201" t="str">
        <f t="shared" si="4"/>
        <v/>
      </c>
      <c r="I673" s="60" t="str">
        <f t="shared" si="665"/>
        <v/>
      </c>
      <c r="J673" s="206"/>
      <c r="K673" s="173"/>
      <c r="L673" s="178"/>
      <c r="M673" s="173"/>
      <c r="N673" s="178"/>
    </row>
    <row r="674" spans="1:14" ht="12.5">
      <c r="A674" s="204"/>
      <c r="B674" s="205"/>
      <c r="C674" s="201" t="str">
        <f t="shared" ref="C674:D674" si="692">IF(ISBLANK($J674),"",$J674)</f>
        <v/>
      </c>
      <c r="D674" s="201" t="str">
        <f t="shared" si="692"/>
        <v/>
      </c>
      <c r="E674" s="201" t="str">
        <f t="shared" si="664"/>
        <v/>
      </c>
      <c r="F674" s="201" t="str">
        <f t="shared" si="2"/>
        <v/>
      </c>
      <c r="G674" s="201" t="str">
        <f t="shared" si="3"/>
        <v/>
      </c>
      <c r="H674" s="201" t="str">
        <f t="shared" si="4"/>
        <v/>
      </c>
      <c r="I674" s="60" t="str">
        <f t="shared" si="665"/>
        <v/>
      </c>
      <c r="J674" s="206"/>
      <c r="K674" s="173"/>
      <c r="L674" s="178"/>
      <c r="M674" s="173"/>
      <c r="N674" s="178"/>
    </row>
    <row r="675" spans="1:14" ht="12.5">
      <c r="A675" s="204"/>
      <c r="B675" s="205"/>
      <c r="C675" s="201" t="str">
        <f t="shared" ref="C675:D675" si="693">IF(ISBLANK($J675),"",$J675)</f>
        <v/>
      </c>
      <c r="D675" s="201" t="str">
        <f t="shared" si="693"/>
        <v/>
      </c>
      <c r="E675" s="201" t="str">
        <f t="shared" si="664"/>
        <v/>
      </c>
      <c r="F675" s="201" t="str">
        <f t="shared" si="2"/>
        <v/>
      </c>
      <c r="G675" s="201" t="str">
        <f t="shared" si="3"/>
        <v/>
      </c>
      <c r="H675" s="201" t="str">
        <f t="shared" si="4"/>
        <v/>
      </c>
      <c r="I675" s="60" t="str">
        <f t="shared" si="665"/>
        <v/>
      </c>
      <c r="J675" s="206"/>
      <c r="K675" s="173"/>
      <c r="L675" s="178"/>
      <c r="M675" s="173"/>
      <c r="N675" s="178"/>
    </row>
    <row r="676" spans="1:14" ht="12.5">
      <c r="A676" s="204"/>
      <c r="B676" s="205"/>
      <c r="C676" s="201" t="str">
        <f t="shared" ref="C676:D676" si="694">IF(ISBLANK($J676),"",$J676)</f>
        <v/>
      </c>
      <c r="D676" s="201" t="str">
        <f t="shared" si="694"/>
        <v/>
      </c>
      <c r="E676" s="201" t="str">
        <f t="shared" si="664"/>
        <v/>
      </c>
      <c r="F676" s="201" t="str">
        <f t="shared" si="2"/>
        <v/>
      </c>
      <c r="G676" s="201" t="str">
        <f t="shared" si="3"/>
        <v/>
      </c>
      <c r="H676" s="201" t="str">
        <f t="shared" si="4"/>
        <v/>
      </c>
      <c r="I676" s="60" t="str">
        <f t="shared" si="665"/>
        <v/>
      </c>
      <c r="J676" s="206"/>
      <c r="K676" s="173"/>
      <c r="L676" s="178"/>
      <c r="M676" s="173"/>
      <c r="N676" s="178"/>
    </row>
    <row r="677" spans="1:14" ht="12.5">
      <c r="A677" s="204"/>
      <c r="B677" s="205"/>
      <c r="C677" s="201" t="str">
        <f t="shared" ref="C677:D677" si="695">IF(ISBLANK($J677),"",$J677)</f>
        <v/>
      </c>
      <c r="D677" s="201" t="str">
        <f t="shared" si="695"/>
        <v/>
      </c>
      <c r="E677" s="201" t="str">
        <f t="shared" si="664"/>
        <v/>
      </c>
      <c r="F677" s="201" t="str">
        <f t="shared" si="2"/>
        <v/>
      </c>
      <c r="G677" s="201" t="str">
        <f t="shared" si="3"/>
        <v/>
      </c>
      <c r="H677" s="201" t="str">
        <f t="shared" si="4"/>
        <v/>
      </c>
      <c r="I677" s="60" t="str">
        <f t="shared" si="665"/>
        <v/>
      </c>
      <c r="J677" s="206"/>
      <c r="K677" s="173"/>
      <c r="L677" s="178"/>
      <c r="M677" s="173"/>
      <c r="N677" s="178"/>
    </row>
    <row r="678" spans="1:14" ht="12.5">
      <c r="A678" s="204"/>
      <c r="B678" s="205"/>
      <c r="C678" s="201" t="str">
        <f t="shared" ref="C678:D678" si="696">IF(ISBLANK($J678),"",$J678)</f>
        <v/>
      </c>
      <c r="D678" s="201" t="str">
        <f t="shared" si="696"/>
        <v/>
      </c>
      <c r="E678" s="201" t="str">
        <f t="shared" si="664"/>
        <v/>
      </c>
      <c r="F678" s="201" t="str">
        <f t="shared" si="2"/>
        <v/>
      </c>
      <c r="G678" s="201" t="str">
        <f t="shared" si="3"/>
        <v/>
      </c>
      <c r="H678" s="201" t="str">
        <f t="shared" si="4"/>
        <v/>
      </c>
      <c r="I678" s="60" t="str">
        <f t="shared" si="665"/>
        <v/>
      </c>
      <c r="J678" s="206"/>
      <c r="K678" s="173"/>
      <c r="L678" s="178"/>
      <c r="M678" s="173"/>
      <c r="N678" s="178"/>
    </row>
    <row r="679" spans="1:14" ht="12.5">
      <c r="A679" s="204"/>
      <c r="B679" s="205"/>
      <c r="C679" s="201" t="str">
        <f t="shared" ref="C679:D679" si="697">IF(ISBLANK($J679),"",$J679)</f>
        <v/>
      </c>
      <c r="D679" s="201" t="str">
        <f t="shared" si="697"/>
        <v/>
      </c>
      <c r="E679" s="201" t="str">
        <f t="shared" si="664"/>
        <v/>
      </c>
      <c r="F679" s="201" t="str">
        <f t="shared" si="2"/>
        <v/>
      </c>
      <c r="G679" s="201" t="str">
        <f t="shared" si="3"/>
        <v/>
      </c>
      <c r="H679" s="201" t="str">
        <f t="shared" si="4"/>
        <v/>
      </c>
      <c r="I679" s="60" t="str">
        <f t="shared" si="665"/>
        <v/>
      </c>
      <c r="J679" s="206"/>
      <c r="K679" s="173"/>
      <c r="L679" s="178"/>
      <c r="M679" s="173"/>
      <c r="N679" s="178"/>
    </row>
    <row r="680" spans="1:14" ht="12.5">
      <c r="A680" s="204"/>
      <c r="B680" s="205"/>
      <c r="C680" s="201" t="str">
        <f t="shared" ref="C680:D680" si="698">IF(ISBLANK($J680),"",$J680)</f>
        <v/>
      </c>
      <c r="D680" s="201" t="str">
        <f t="shared" si="698"/>
        <v/>
      </c>
      <c r="E680" s="201" t="str">
        <f t="shared" si="664"/>
        <v/>
      </c>
      <c r="F680" s="201" t="str">
        <f t="shared" si="2"/>
        <v/>
      </c>
      <c r="G680" s="201" t="str">
        <f t="shared" si="3"/>
        <v/>
      </c>
      <c r="H680" s="201" t="str">
        <f t="shared" si="4"/>
        <v/>
      </c>
      <c r="I680" s="60" t="str">
        <f t="shared" si="665"/>
        <v/>
      </c>
      <c r="J680" s="206"/>
      <c r="K680" s="173"/>
      <c r="L680" s="178"/>
      <c r="M680" s="173"/>
      <c r="N680" s="178"/>
    </row>
    <row r="681" spans="1:14" ht="12.5">
      <c r="A681" s="204"/>
      <c r="B681" s="205"/>
      <c r="C681" s="201" t="str">
        <f t="shared" ref="C681:D681" si="699">IF(ISBLANK($J681),"",$J681)</f>
        <v/>
      </c>
      <c r="D681" s="201" t="str">
        <f t="shared" si="699"/>
        <v/>
      </c>
      <c r="E681" s="201" t="str">
        <f t="shared" si="664"/>
        <v/>
      </c>
      <c r="F681" s="201" t="str">
        <f t="shared" si="2"/>
        <v/>
      </c>
      <c r="G681" s="201" t="str">
        <f t="shared" si="3"/>
        <v/>
      </c>
      <c r="H681" s="201" t="str">
        <f t="shared" si="4"/>
        <v/>
      </c>
      <c r="I681" s="60" t="str">
        <f t="shared" si="665"/>
        <v/>
      </c>
      <c r="J681" s="206"/>
      <c r="K681" s="173"/>
      <c r="L681" s="178"/>
      <c r="M681" s="173"/>
      <c r="N681" s="178"/>
    </row>
    <row r="682" spans="1:14" ht="12.5">
      <c r="A682" s="204"/>
      <c r="B682" s="205"/>
      <c r="C682" s="201" t="str">
        <f t="shared" ref="C682:D682" si="700">IF(ISBLANK($J682),"",$J682)</f>
        <v/>
      </c>
      <c r="D682" s="201" t="str">
        <f t="shared" si="700"/>
        <v/>
      </c>
      <c r="E682" s="201" t="str">
        <f t="shared" si="664"/>
        <v/>
      </c>
      <c r="F682" s="201" t="str">
        <f t="shared" si="2"/>
        <v/>
      </c>
      <c r="G682" s="201" t="str">
        <f t="shared" si="3"/>
        <v/>
      </c>
      <c r="H682" s="201" t="str">
        <f t="shared" si="4"/>
        <v/>
      </c>
      <c r="I682" s="60" t="str">
        <f t="shared" si="665"/>
        <v/>
      </c>
      <c r="J682" s="206"/>
      <c r="K682" s="173"/>
      <c r="L682" s="178"/>
      <c r="M682" s="173"/>
      <c r="N682" s="178"/>
    </row>
    <row r="683" spans="1:14" ht="12.5">
      <c r="A683" s="204"/>
      <c r="B683" s="205"/>
      <c r="C683" s="201" t="str">
        <f t="shared" ref="C683:D683" si="701">IF(ISBLANK($J683),"",$J683)</f>
        <v/>
      </c>
      <c r="D683" s="201" t="str">
        <f t="shared" si="701"/>
        <v/>
      </c>
      <c r="E683" s="201" t="str">
        <f t="shared" si="664"/>
        <v/>
      </c>
      <c r="F683" s="201" t="str">
        <f t="shared" si="2"/>
        <v/>
      </c>
      <c r="G683" s="201" t="str">
        <f t="shared" si="3"/>
        <v/>
      </c>
      <c r="H683" s="201" t="str">
        <f t="shared" si="4"/>
        <v/>
      </c>
      <c r="I683" s="60" t="str">
        <f t="shared" si="665"/>
        <v/>
      </c>
      <c r="J683" s="206"/>
      <c r="K683" s="173"/>
      <c r="L683" s="178"/>
      <c r="M683" s="173"/>
      <c r="N683" s="178"/>
    </row>
    <row r="684" spans="1:14" ht="12.5">
      <c r="A684" s="204"/>
      <c r="B684" s="205"/>
      <c r="C684" s="201" t="str">
        <f t="shared" ref="C684:D684" si="702">IF(ISBLANK($J684),"",$J684)</f>
        <v/>
      </c>
      <c r="D684" s="201" t="str">
        <f t="shared" si="702"/>
        <v/>
      </c>
      <c r="E684" s="201" t="str">
        <f t="shared" si="664"/>
        <v/>
      </c>
      <c r="F684" s="201" t="str">
        <f t="shared" si="2"/>
        <v/>
      </c>
      <c r="G684" s="201" t="str">
        <f t="shared" si="3"/>
        <v/>
      </c>
      <c r="H684" s="201" t="str">
        <f t="shared" si="4"/>
        <v/>
      </c>
      <c r="I684" s="60" t="str">
        <f t="shared" si="665"/>
        <v/>
      </c>
      <c r="J684" s="206"/>
      <c r="K684" s="173"/>
      <c r="L684" s="178"/>
      <c r="M684" s="173"/>
      <c r="N684" s="178"/>
    </row>
    <row r="685" spans="1:14" ht="12.5">
      <c r="A685" s="204"/>
      <c r="B685" s="205"/>
      <c r="C685" s="201" t="str">
        <f t="shared" ref="C685:D685" si="703">IF(ISBLANK($J685),"",$J685)</f>
        <v/>
      </c>
      <c r="D685" s="201" t="str">
        <f t="shared" si="703"/>
        <v/>
      </c>
      <c r="E685" s="201" t="str">
        <f t="shared" si="664"/>
        <v/>
      </c>
      <c r="F685" s="201" t="str">
        <f t="shared" si="2"/>
        <v/>
      </c>
      <c r="G685" s="201" t="str">
        <f t="shared" si="3"/>
        <v/>
      </c>
      <c r="H685" s="201" t="str">
        <f t="shared" si="4"/>
        <v/>
      </c>
      <c r="I685" s="60" t="str">
        <f t="shared" si="665"/>
        <v/>
      </c>
      <c r="J685" s="206"/>
      <c r="K685" s="173"/>
      <c r="L685" s="178"/>
      <c r="M685" s="173"/>
      <c r="N685" s="178"/>
    </row>
    <row r="686" spans="1:14" ht="12.5">
      <c r="A686" s="204"/>
      <c r="B686" s="205"/>
      <c r="C686" s="201" t="str">
        <f t="shared" ref="C686:D686" si="704">IF(ISBLANK($J686),"",$J686)</f>
        <v/>
      </c>
      <c r="D686" s="201" t="str">
        <f t="shared" si="704"/>
        <v/>
      </c>
      <c r="E686" s="201" t="str">
        <f t="shared" si="664"/>
        <v/>
      </c>
      <c r="F686" s="201" t="str">
        <f t="shared" si="2"/>
        <v/>
      </c>
      <c r="G686" s="201" t="str">
        <f t="shared" si="3"/>
        <v/>
      </c>
      <c r="H686" s="201" t="str">
        <f t="shared" si="4"/>
        <v/>
      </c>
      <c r="I686" s="60" t="str">
        <f t="shared" si="665"/>
        <v/>
      </c>
      <c r="J686" s="206"/>
      <c r="K686" s="173"/>
      <c r="L686" s="178"/>
      <c r="M686" s="173"/>
      <c r="N686" s="178"/>
    </row>
    <row r="687" spans="1:14" ht="12.5">
      <c r="A687" s="204"/>
      <c r="B687" s="205"/>
      <c r="C687" s="201" t="str">
        <f t="shared" ref="C687:D687" si="705">IF(ISBLANK($J687),"",$J687)</f>
        <v/>
      </c>
      <c r="D687" s="201" t="str">
        <f t="shared" si="705"/>
        <v/>
      </c>
      <c r="E687" s="201" t="str">
        <f t="shared" si="664"/>
        <v/>
      </c>
      <c r="F687" s="201" t="str">
        <f t="shared" si="2"/>
        <v/>
      </c>
      <c r="G687" s="201" t="str">
        <f t="shared" si="3"/>
        <v/>
      </c>
      <c r="H687" s="201" t="str">
        <f t="shared" si="4"/>
        <v/>
      </c>
      <c r="I687" s="60" t="str">
        <f t="shared" si="665"/>
        <v/>
      </c>
      <c r="J687" s="206"/>
      <c r="K687" s="173"/>
      <c r="L687" s="178"/>
      <c r="M687" s="173"/>
      <c r="N687" s="178"/>
    </row>
    <row r="688" spans="1:14" ht="12.5">
      <c r="A688" s="204"/>
      <c r="B688" s="205"/>
      <c r="C688" s="201" t="str">
        <f t="shared" ref="C688:D688" si="706">IF(ISBLANK($J688),"",$J688)</f>
        <v/>
      </c>
      <c r="D688" s="201" t="str">
        <f t="shared" si="706"/>
        <v/>
      </c>
      <c r="E688" s="201" t="str">
        <f t="shared" si="664"/>
        <v/>
      </c>
      <c r="F688" s="201" t="str">
        <f t="shared" si="2"/>
        <v/>
      </c>
      <c r="G688" s="201" t="str">
        <f t="shared" si="3"/>
        <v/>
      </c>
      <c r="H688" s="201" t="str">
        <f t="shared" si="4"/>
        <v/>
      </c>
      <c r="I688" s="60" t="str">
        <f t="shared" si="665"/>
        <v/>
      </c>
      <c r="J688" s="206"/>
      <c r="K688" s="173"/>
      <c r="L688" s="178"/>
      <c r="M688" s="173"/>
      <c r="N688" s="178"/>
    </row>
    <row r="689" spans="1:14" ht="12.5">
      <c r="A689" s="204"/>
      <c r="B689" s="205"/>
      <c r="C689" s="201" t="str">
        <f t="shared" ref="C689:D689" si="707">IF(ISBLANK($J689),"",$J689)</f>
        <v/>
      </c>
      <c r="D689" s="201" t="str">
        <f t="shared" si="707"/>
        <v/>
      </c>
      <c r="E689" s="201" t="str">
        <f t="shared" si="664"/>
        <v/>
      </c>
      <c r="F689" s="201" t="str">
        <f t="shared" si="2"/>
        <v/>
      </c>
      <c r="G689" s="201" t="str">
        <f t="shared" si="3"/>
        <v/>
      </c>
      <c r="H689" s="201" t="str">
        <f t="shared" si="4"/>
        <v/>
      </c>
      <c r="I689" s="60" t="str">
        <f t="shared" si="665"/>
        <v/>
      </c>
      <c r="J689" s="206"/>
      <c r="K689" s="173"/>
      <c r="L689" s="178"/>
      <c r="M689" s="173"/>
      <c r="N689" s="178"/>
    </row>
    <row r="690" spans="1:14" ht="12.5">
      <c r="A690" s="204"/>
      <c r="B690" s="205"/>
      <c r="C690" s="201" t="str">
        <f t="shared" ref="C690:D690" si="708">IF(ISBLANK($J690),"",$J690)</f>
        <v/>
      </c>
      <c r="D690" s="201" t="str">
        <f t="shared" si="708"/>
        <v/>
      </c>
      <c r="E690" s="201" t="str">
        <f t="shared" si="664"/>
        <v/>
      </c>
      <c r="F690" s="201" t="str">
        <f t="shared" si="2"/>
        <v/>
      </c>
      <c r="G690" s="201" t="str">
        <f t="shared" si="3"/>
        <v/>
      </c>
      <c r="H690" s="201" t="str">
        <f t="shared" si="4"/>
        <v/>
      </c>
      <c r="I690" s="60" t="str">
        <f t="shared" si="665"/>
        <v/>
      </c>
      <c r="J690" s="206"/>
      <c r="K690" s="173"/>
      <c r="L690" s="178"/>
      <c r="M690" s="173"/>
      <c r="N690" s="178"/>
    </row>
    <row r="691" spans="1:14" ht="12.5">
      <c r="A691" s="204"/>
      <c r="B691" s="205"/>
      <c r="C691" s="201" t="str">
        <f t="shared" ref="C691:D691" si="709">IF(ISBLANK($J691),"",$J691)</f>
        <v/>
      </c>
      <c r="D691" s="201" t="str">
        <f t="shared" si="709"/>
        <v/>
      </c>
      <c r="E691" s="201" t="str">
        <f t="shared" si="664"/>
        <v/>
      </c>
      <c r="F691" s="201" t="str">
        <f t="shared" si="2"/>
        <v/>
      </c>
      <c r="G691" s="201" t="str">
        <f t="shared" si="3"/>
        <v/>
      </c>
      <c r="H691" s="201" t="str">
        <f t="shared" si="4"/>
        <v/>
      </c>
      <c r="I691" s="60" t="str">
        <f t="shared" si="665"/>
        <v/>
      </c>
      <c r="J691" s="206"/>
      <c r="K691" s="173"/>
      <c r="L691" s="178"/>
      <c r="M691" s="173"/>
      <c r="N691" s="178"/>
    </row>
    <row r="692" spans="1:14" ht="12.5">
      <c r="A692" s="204"/>
      <c r="B692" s="205"/>
      <c r="C692" s="201" t="str">
        <f t="shared" ref="C692:D692" si="710">IF(ISBLANK($J692),"",$J692)</f>
        <v/>
      </c>
      <c r="D692" s="201" t="str">
        <f t="shared" si="710"/>
        <v/>
      </c>
      <c r="E692" s="201" t="str">
        <f t="shared" si="664"/>
        <v/>
      </c>
      <c r="F692" s="201" t="str">
        <f t="shared" si="2"/>
        <v/>
      </c>
      <c r="G692" s="201" t="str">
        <f t="shared" si="3"/>
        <v/>
      </c>
      <c r="H692" s="201" t="str">
        <f t="shared" si="4"/>
        <v/>
      </c>
      <c r="I692" s="60" t="str">
        <f t="shared" si="665"/>
        <v/>
      </c>
      <c r="J692" s="206"/>
      <c r="K692" s="173"/>
      <c r="L692" s="178"/>
      <c r="M692" s="173"/>
      <c r="N692" s="178"/>
    </row>
    <row r="693" spans="1:14" ht="12.5">
      <c r="A693" s="204"/>
      <c r="B693" s="205"/>
      <c r="C693" s="201" t="str">
        <f t="shared" ref="C693:D693" si="711">IF(ISBLANK($J693),"",$J693)</f>
        <v/>
      </c>
      <c r="D693" s="201" t="str">
        <f t="shared" si="711"/>
        <v/>
      </c>
      <c r="E693" s="201" t="str">
        <f t="shared" si="664"/>
        <v/>
      </c>
      <c r="F693" s="201" t="str">
        <f t="shared" si="2"/>
        <v/>
      </c>
      <c r="G693" s="201" t="str">
        <f t="shared" si="3"/>
        <v/>
      </c>
      <c r="H693" s="201" t="str">
        <f t="shared" si="4"/>
        <v/>
      </c>
      <c r="I693" s="60" t="str">
        <f t="shared" si="665"/>
        <v/>
      </c>
      <c r="J693" s="206"/>
      <c r="K693" s="173"/>
      <c r="L693" s="178"/>
      <c r="M693" s="173"/>
      <c r="N693" s="178"/>
    </row>
    <row r="694" spans="1:14" ht="12.5">
      <c r="A694" s="204"/>
      <c r="B694" s="205"/>
      <c r="C694" s="201" t="str">
        <f t="shared" ref="C694:D694" si="712">IF(ISBLANK($J694),"",$J694)</f>
        <v/>
      </c>
      <c r="D694" s="201" t="str">
        <f t="shared" si="712"/>
        <v/>
      </c>
      <c r="E694" s="201" t="str">
        <f t="shared" si="664"/>
        <v/>
      </c>
      <c r="F694" s="201" t="str">
        <f t="shared" si="2"/>
        <v/>
      </c>
      <c r="G694" s="201" t="str">
        <f t="shared" si="3"/>
        <v/>
      </c>
      <c r="H694" s="201" t="str">
        <f t="shared" si="4"/>
        <v/>
      </c>
      <c r="I694" s="60" t="str">
        <f t="shared" si="665"/>
        <v/>
      </c>
      <c r="J694" s="206"/>
      <c r="K694" s="173"/>
      <c r="L694" s="178"/>
      <c r="M694" s="173"/>
      <c r="N694" s="178"/>
    </row>
    <row r="695" spans="1:14" ht="12.5">
      <c r="A695" s="204"/>
      <c r="B695" s="205"/>
      <c r="C695" s="201" t="str">
        <f t="shared" ref="C695:D695" si="713">IF(ISBLANK($J695),"",$J695)</f>
        <v/>
      </c>
      <c r="D695" s="201" t="str">
        <f t="shared" si="713"/>
        <v/>
      </c>
      <c r="E695" s="201" t="str">
        <f t="shared" si="664"/>
        <v/>
      </c>
      <c r="F695" s="201" t="str">
        <f t="shared" si="2"/>
        <v/>
      </c>
      <c r="G695" s="201" t="str">
        <f t="shared" si="3"/>
        <v/>
      </c>
      <c r="H695" s="201" t="str">
        <f t="shared" si="4"/>
        <v/>
      </c>
      <c r="I695" s="60" t="str">
        <f t="shared" si="665"/>
        <v/>
      </c>
      <c r="J695" s="206"/>
      <c r="K695" s="173"/>
      <c r="L695" s="178"/>
      <c r="M695" s="173"/>
      <c r="N695" s="178"/>
    </row>
    <row r="696" spans="1:14" ht="12.5">
      <c r="A696" s="204"/>
      <c r="B696" s="205"/>
      <c r="C696" s="201" t="str">
        <f t="shared" ref="C696:D696" si="714">IF(ISBLANK($J696),"",$J696)</f>
        <v/>
      </c>
      <c r="D696" s="201" t="str">
        <f t="shared" si="714"/>
        <v/>
      </c>
      <c r="E696" s="201" t="str">
        <f t="shared" si="664"/>
        <v/>
      </c>
      <c r="F696" s="201" t="str">
        <f t="shared" si="2"/>
        <v/>
      </c>
      <c r="G696" s="201" t="str">
        <f t="shared" si="3"/>
        <v/>
      </c>
      <c r="H696" s="201" t="str">
        <f t="shared" si="4"/>
        <v/>
      </c>
      <c r="I696" s="60" t="str">
        <f t="shared" si="665"/>
        <v/>
      </c>
      <c r="J696" s="206"/>
      <c r="K696" s="173"/>
      <c r="L696" s="178"/>
      <c r="M696" s="173"/>
      <c r="N696" s="178"/>
    </row>
    <row r="697" spans="1:14" ht="12.5">
      <c r="A697" s="204"/>
      <c r="B697" s="205"/>
      <c r="C697" s="201" t="str">
        <f t="shared" ref="C697:D697" si="715">IF(ISBLANK($J697),"",$J697)</f>
        <v/>
      </c>
      <c r="D697" s="201" t="str">
        <f t="shared" si="715"/>
        <v/>
      </c>
      <c r="E697" s="201" t="str">
        <f t="shared" si="664"/>
        <v/>
      </c>
      <c r="F697" s="201" t="str">
        <f t="shared" si="2"/>
        <v/>
      </c>
      <c r="G697" s="201" t="str">
        <f t="shared" si="3"/>
        <v/>
      </c>
      <c r="H697" s="201" t="str">
        <f t="shared" si="4"/>
        <v/>
      </c>
      <c r="I697" s="60" t="str">
        <f t="shared" si="665"/>
        <v/>
      </c>
      <c r="J697" s="206"/>
      <c r="K697" s="173"/>
      <c r="L697" s="178"/>
      <c r="M697" s="173"/>
      <c r="N697" s="178"/>
    </row>
    <row r="698" spans="1:14" ht="12.5">
      <c r="A698" s="204"/>
      <c r="B698" s="205"/>
      <c r="C698" s="201" t="str">
        <f t="shared" ref="C698:D698" si="716">IF(ISBLANK($J698),"",$J698)</f>
        <v/>
      </c>
      <c r="D698" s="201" t="str">
        <f t="shared" si="716"/>
        <v/>
      </c>
      <c r="E698" s="201" t="str">
        <f t="shared" si="664"/>
        <v/>
      </c>
      <c r="F698" s="201" t="str">
        <f t="shared" si="2"/>
        <v/>
      </c>
      <c r="G698" s="201" t="str">
        <f t="shared" si="3"/>
        <v/>
      </c>
      <c r="H698" s="201" t="str">
        <f t="shared" si="4"/>
        <v/>
      </c>
      <c r="I698" s="60" t="str">
        <f t="shared" si="665"/>
        <v/>
      </c>
      <c r="J698" s="206"/>
      <c r="K698" s="173"/>
      <c r="L698" s="178"/>
      <c r="M698" s="173"/>
      <c r="N698" s="178"/>
    </row>
    <row r="699" spans="1:14" ht="12.5">
      <c r="A699" s="204"/>
      <c r="B699" s="205"/>
      <c r="C699" s="201" t="str">
        <f t="shared" ref="C699:D699" si="717">IF(ISBLANK($J699),"",$J699)</f>
        <v/>
      </c>
      <c r="D699" s="201" t="str">
        <f t="shared" si="717"/>
        <v/>
      </c>
      <c r="E699" s="201" t="str">
        <f t="shared" si="664"/>
        <v/>
      </c>
      <c r="F699" s="201" t="str">
        <f t="shared" si="2"/>
        <v/>
      </c>
      <c r="G699" s="201" t="str">
        <f t="shared" si="3"/>
        <v/>
      </c>
      <c r="H699" s="201" t="str">
        <f t="shared" si="4"/>
        <v/>
      </c>
      <c r="I699" s="60" t="str">
        <f t="shared" si="665"/>
        <v/>
      </c>
      <c r="J699" s="206"/>
      <c r="K699" s="173"/>
      <c r="L699" s="178"/>
      <c r="M699" s="173"/>
      <c r="N699" s="178"/>
    </row>
    <row r="700" spans="1:14" ht="12.5">
      <c r="A700" s="204"/>
      <c r="B700" s="205"/>
      <c r="C700" s="201" t="str">
        <f t="shared" ref="C700:D700" si="718">IF(ISBLANK($J700),"",$J700)</f>
        <v/>
      </c>
      <c r="D700" s="201" t="str">
        <f t="shared" si="718"/>
        <v/>
      </c>
      <c r="E700" s="201" t="str">
        <f t="shared" si="664"/>
        <v/>
      </c>
      <c r="F700" s="201" t="str">
        <f t="shared" si="2"/>
        <v/>
      </c>
      <c r="G700" s="201" t="str">
        <f t="shared" si="3"/>
        <v/>
      </c>
      <c r="H700" s="201" t="str">
        <f t="shared" si="4"/>
        <v/>
      </c>
      <c r="I700" s="60" t="str">
        <f t="shared" si="665"/>
        <v/>
      </c>
      <c r="J700" s="206"/>
      <c r="K700" s="173"/>
      <c r="L700" s="178"/>
      <c r="M700" s="173"/>
      <c r="N700" s="178"/>
    </row>
    <row r="701" spans="1:14" ht="12.5">
      <c r="A701" s="204"/>
      <c r="B701" s="205"/>
      <c r="C701" s="201" t="str">
        <f t="shared" ref="C701:D701" si="719">IF(ISBLANK($J701),"",$J701)</f>
        <v/>
      </c>
      <c r="D701" s="201" t="str">
        <f t="shared" si="719"/>
        <v/>
      </c>
      <c r="E701" s="201" t="str">
        <f t="shared" si="664"/>
        <v/>
      </c>
      <c r="F701" s="201" t="str">
        <f t="shared" si="2"/>
        <v/>
      </c>
      <c r="G701" s="201" t="str">
        <f t="shared" si="3"/>
        <v/>
      </c>
      <c r="H701" s="201" t="str">
        <f t="shared" si="4"/>
        <v/>
      </c>
      <c r="I701" s="60" t="str">
        <f t="shared" si="665"/>
        <v/>
      </c>
      <c r="J701" s="206"/>
      <c r="K701" s="173"/>
      <c r="L701" s="178"/>
      <c r="M701" s="173"/>
      <c r="N701" s="178"/>
    </row>
    <row r="702" spans="1:14" ht="12.5">
      <c r="A702" s="204"/>
      <c r="B702" s="205"/>
      <c r="C702" s="201" t="str">
        <f t="shared" ref="C702:D702" si="720">IF(ISBLANK($J702),"",$J702)</f>
        <v/>
      </c>
      <c r="D702" s="201" t="str">
        <f t="shared" si="720"/>
        <v/>
      </c>
      <c r="E702" s="201" t="str">
        <f t="shared" si="664"/>
        <v/>
      </c>
      <c r="F702" s="201" t="str">
        <f t="shared" si="2"/>
        <v/>
      </c>
      <c r="G702" s="201" t="str">
        <f t="shared" si="3"/>
        <v/>
      </c>
      <c r="H702" s="201" t="str">
        <f t="shared" si="4"/>
        <v/>
      </c>
      <c r="I702" s="60" t="str">
        <f t="shared" si="665"/>
        <v/>
      </c>
      <c r="J702" s="206"/>
      <c r="K702" s="173"/>
      <c r="L702" s="178"/>
      <c r="M702" s="173"/>
      <c r="N702" s="178"/>
    </row>
    <row r="703" spans="1:14" ht="12.5">
      <c r="A703" s="204"/>
      <c r="B703" s="205"/>
      <c r="C703" s="201" t="str">
        <f t="shared" ref="C703:D703" si="721">IF(ISBLANK($J703),"",$J703)</f>
        <v/>
      </c>
      <c r="D703" s="201" t="str">
        <f t="shared" si="721"/>
        <v/>
      </c>
      <c r="E703" s="201" t="str">
        <f t="shared" si="664"/>
        <v/>
      </c>
      <c r="F703" s="201" t="str">
        <f t="shared" si="2"/>
        <v/>
      </c>
      <c r="G703" s="201" t="str">
        <f t="shared" si="3"/>
        <v/>
      </c>
      <c r="H703" s="201" t="str">
        <f t="shared" si="4"/>
        <v/>
      </c>
      <c r="I703" s="60" t="str">
        <f t="shared" si="665"/>
        <v/>
      </c>
      <c r="J703" s="206"/>
      <c r="K703" s="173"/>
      <c r="L703" s="178"/>
      <c r="M703" s="173"/>
      <c r="N703" s="178"/>
    </row>
    <row r="704" spans="1:14" ht="12.5">
      <c r="A704" s="204"/>
      <c r="B704" s="205"/>
      <c r="C704" s="201" t="str">
        <f t="shared" ref="C704:D704" si="722">IF(ISBLANK($J704),"",$J704)</f>
        <v/>
      </c>
      <c r="D704" s="201" t="str">
        <f t="shared" si="722"/>
        <v/>
      </c>
      <c r="E704" s="201" t="str">
        <f t="shared" si="664"/>
        <v/>
      </c>
      <c r="F704" s="201" t="str">
        <f t="shared" si="2"/>
        <v/>
      </c>
      <c r="G704" s="201" t="str">
        <f t="shared" si="3"/>
        <v/>
      </c>
      <c r="H704" s="201" t="str">
        <f t="shared" si="4"/>
        <v/>
      </c>
      <c r="I704" s="60" t="str">
        <f t="shared" si="665"/>
        <v/>
      </c>
      <c r="J704" s="206"/>
      <c r="K704" s="173"/>
      <c r="L704" s="178"/>
      <c r="M704" s="173"/>
      <c r="N704" s="178"/>
    </row>
    <row r="705" spans="1:14" ht="12.5">
      <c r="A705" s="204"/>
      <c r="B705" s="205"/>
      <c r="C705" s="201" t="str">
        <f t="shared" ref="C705:D705" si="723">IF(ISBLANK($J705),"",$J705)</f>
        <v/>
      </c>
      <c r="D705" s="201" t="str">
        <f t="shared" si="723"/>
        <v/>
      </c>
      <c r="E705" s="201" t="str">
        <f t="shared" si="664"/>
        <v/>
      </c>
      <c r="F705" s="201" t="str">
        <f t="shared" si="2"/>
        <v/>
      </c>
      <c r="G705" s="201" t="str">
        <f t="shared" si="3"/>
        <v/>
      </c>
      <c r="H705" s="201" t="str">
        <f t="shared" si="4"/>
        <v/>
      </c>
      <c r="I705" s="60" t="str">
        <f t="shared" si="665"/>
        <v/>
      </c>
      <c r="J705" s="206"/>
      <c r="K705" s="173"/>
      <c r="L705" s="178"/>
      <c r="M705" s="173"/>
      <c r="N705" s="178"/>
    </row>
    <row r="706" spans="1:14" ht="12.5">
      <c r="A706" s="204"/>
      <c r="B706" s="205"/>
      <c r="C706" s="201" t="str">
        <f t="shared" ref="C706:D706" si="724">IF(ISBLANK($J706),"",$J706)</f>
        <v/>
      </c>
      <c r="D706" s="201" t="str">
        <f t="shared" si="724"/>
        <v/>
      </c>
      <c r="E706" s="201" t="str">
        <f t="shared" si="664"/>
        <v/>
      </c>
      <c r="F706" s="201" t="str">
        <f t="shared" si="2"/>
        <v/>
      </c>
      <c r="G706" s="201" t="str">
        <f t="shared" si="3"/>
        <v/>
      </c>
      <c r="H706" s="201" t="str">
        <f t="shared" si="4"/>
        <v/>
      </c>
      <c r="I706" s="60" t="str">
        <f t="shared" si="665"/>
        <v/>
      </c>
      <c r="J706" s="206"/>
      <c r="K706" s="173"/>
      <c r="L706" s="178"/>
      <c r="M706" s="173"/>
      <c r="N706" s="178"/>
    </row>
    <row r="707" spans="1:14" ht="12.5">
      <c r="A707" s="204"/>
      <c r="B707" s="205"/>
      <c r="C707" s="201" t="str">
        <f t="shared" ref="C707:D707" si="725">IF(ISBLANK($J707),"",$J707)</f>
        <v/>
      </c>
      <c r="D707" s="201" t="str">
        <f t="shared" si="725"/>
        <v/>
      </c>
      <c r="E707" s="201" t="str">
        <f t="shared" si="664"/>
        <v/>
      </c>
      <c r="F707" s="201" t="str">
        <f t="shared" si="2"/>
        <v/>
      </c>
      <c r="G707" s="201" t="str">
        <f t="shared" si="3"/>
        <v/>
      </c>
      <c r="H707" s="201" t="str">
        <f t="shared" si="4"/>
        <v/>
      </c>
      <c r="I707" s="60" t="str">
        <f t="shared" si="665"/>
        <v/>
      </c>
      <c r="J707" s="206"/>
      <c r="K707" s="173"/>
      <c r="L707" s="178"/>
      <c r="M707" s="173"/>
      <c r="N707" s="178"/>
    </row>
    <row r="708" spans="1:14" ht="12.5">
      <c r="A708" s="204"/>
      <c r="B708" s="205"/>
      <c r="C708" s="201" t="str">
        <f t="shared" ref="C708:D708" si="726">IF(ISBLANK($J708),"",$J708)</f>
        <v/>
      </c>
      <c r="D708" s="201" t="str">
        <f t="shared" si="726"/>
        <v/>
      </c>
      <c r="E708" s="201" t="str">
        <f t="shared" si="664"/>
        <v/>
      </c>
      <c r="F708" s="201" t="str">
        <f t="shared" si="2"/>
        <v/>
      </c>
      <c r="G708" s="201" t="str">
        <f t="shared" si="3"/>
        <v/>
      </c>
      <c r="H708" s="201" t="str">
        <f t="shared" si="4"/>
        <v/>
      </c>
      <c r="I708" s="60" t="str">
        <f t="shared" si="665"/>
        <v/>
      </c>
      <c r="J708" s="206"/>
      <c r="K708" s="173"/>
      <c r="L708" s="178"/>
      <c r="M708" s="173"/>
      <c r="N708" s="178"/>
    </row>
    <row r="709" spans="1:14" ht="12.5">
      <c r="A709" s="204"/>
      <c r="B709" s="205"/>
      <c r="C709" s="201" t="str">
        <f t="shared" ref="C709:D709" si="727">IF(ISBLANK($J709),"",$J709)</f>
        <v/>
      </c>
      <c r="D709" s="201" t="str">
        <f t="shared" si="727"/>
        <v/>
      </c>
      <c r="E709" s="201" t="str">
        <f t="shared" si="664"/>
        <v/>
      </c>
      <c r="F709" s="201" t="str">
        <f t="shared" si="2"/>
        <v/>
      </c>
      <c r="G709" s="201" t="str">
        <f t="shared" si="3"/>
        <v/>
      </c>
      <c r="H709" s="201" t="str">
        <f t="shared" si="4"/>
        <v/>
      </c>
      <c r="I709" s="60" t="str">
        <f t="shared" si="665"/>
        <v/>
      </c>
      <c r="J709" s="206"/>
      <c r="K709" s="173"/>
      <c r="L709" s="178"/>
      <c r="M709" s="173"/>
      <c r="N709" s="178"/>
    </row>
    <row r="710" spans="1:14" ht="12.5">
      <c r="A710" s="204"/>
      <c r="B710" s="205"/>
      <c r="C710" s="201" t="str">
        <f t="shared" ref="C710:D710" si="728">IF(ISBLANK($J710),"",$J710)</f>
        <v/>
      </c>
      <c r="D710" s="201" t="str">
        <f t="shared" si="728"/>
        <v/>
      </c>
      <c r="E710" s="201" t="str">
        <f t="shared" si="664"/>
        <v/>
      </c>
      <c r="F710" s="201" t="str">
        <f t="shared" si="2"/>
        <v/>
      </c>
      <c r="G710" s="201" t="str">
        <f t="shared" si="3"/>
        <v/>
      </c>
      <c r="H710" s="201" t="str">
        <f t="shared" si="4"/>
        <v/>
      </c>
      <c r="I710" s="60" t="str">
        <f t="shared" si="665"/>
        <v/>
      </c>
      <c r="J710" s="206"/>
      <c r="K710" s="173"/>
      <c r="L710" s="178"/>
      <c r="M710" s="173"/>
      <c r="N710" s="178"/>
    </row>
    <row r="711" spans="1:14" ht="12.5">
      <c r="A711" s="204"/>
      <c r="B711" s="205"/>
      <c r="C711" s="201" t="str">
        <f t="shared" ref="C711:D711" si="729">IF(ISBLANK($J711),"",$J711)</f>
        <v/>
      </c>
      <c r="D711" s="201" t="str">
        <f t="shared" si="729"/>
        <v/>
      </c>
      <c r="E711" s="201" t="str">
        <f t="shared" ref="E711:E774" si="730">IF(NOT(ISBLANK($N711)),CONCATENATE(supplierOrganizationIdentifierScheme,"-",$N711),IF(NOT(ISBLANK($L711)),CONCATENATE("tenderer-",ROW()-7),""))</f>
        <v/>
      </c>
      <c r="F711" s="201" t="str">
        <f t="shared" si="2"/>
        <v/>
      </c>
      <c r="G711" s="201" t="str">
        <f t="shared" si="3"/>
        <v/>
      </c>
      <c r="H711" s="201" t="str">
        <f t="shared" si="4"/>
        <v/>
      </c>
      <c r="I711" s="60" t="str">
        <f t="shared" ref="I711:I774" si="731">IF(NOT(ISBLANK($N711)),supplierOrganizationIdentifierScheme,"")</f>
        <v/>
      </c>
      <c r="J711" s="206"/>
      <c r="K711" s="173"/>
      <c r="L711" s="178"/>
      <c r="M711" s="173"/>
      <c r="N711" s="178"/>
    </row>
    <row r="712" spans="1:14" ht="12.5">
      <c r="A712" s="204"/>
      <c r="B712" s="205"/>
      <c r="C712" s="201" t="str">
        <f t="shared" ref="C712:D712" si="732">IF(ISBLANK($J712),"",$J712)</f>
        <v/>
      </c>
      <c r="D712" s="201" t="str">
        <f t="shared" si="732"/>
        <v/>
      </c>
      <c r="E712" s="201" t="str">
        <f t="shared" si="730"/>
        <v/>
      </c>
      <c r="F712" s="201" t="str">
        <f t="shared" si="2"/>
        <v/>
      </c>
      <c r="G712" s="201" t="str">
        <f t="shared" si="3"/>
        <v/>
      </c>
      <c r="H712" s="201" t="str">
        <f t="shared" si="4"/>
        <v/>
      </c>
      <c r="I712" s="60" t="str">
        <f t="shared" si="731"/>
        <v/>
      </c>
      <c r="J712" s="206"/>
      <c r="K712" s="173"/>
      <c r="L712" s="178"/>
      <c r="M712" s="173"/>
      <c r="N712" s="178"/>
    </row>
    <row r="713" spans="1:14" ht="12.5">
      <c r="A713" s="204"/>
      <c r="B713" s="205"/>
      <c r="C713" s="201" t="str">
        <f t="shared" ref="C713:D713" si="733">IF(ISBLANK($J713),"",$J713)</f>
        <v/>
      </c>
      <c r="D713" s="201" t="str">
        <f t="shared" si="733"/>
        <v/>
      </c>
      <c r="E713" s="201" t="str">
        <f t="shared" si="730"/>
        <v/>
      </c>
      <c r="F713" s="201" t="str">
        <f t="shared" si="2"/>
        <v/>
      </c>
      <c r="G713" s="201" t="str">
        <f t="shared" si="3"/>
        <v/>
      </c>
      <c r="H713" s="201" t="str">
        <f t="shared" si="4"/>
        <v/>
      </c>
      <c r="I713" s="60" t="str">
        <f t="shared" si="731"/>
        <v/>
      </c>
      <c r="J713" s="206"/>
      <c r="K713" s="173"/>
      <c r="L713" s="178"/>
      <c r="M713" s="173"/>
      <c r="N713" s="178"/>
    </row>
    <row r="714" spans="1:14" ht="12.5">
      <c r="A714" s="204"/>
      <c r="B714" s="205"/>
      <c r="C714" s="201" t="str">
        <f t="shared" ref="C714:D714" si="734">IF(ISBLANK($J714),"",$J714)</f>
        <v/>
      </c>
      <c r="D714" s="201" t="str">
        <f t="shared" si="734"/>
        <v/>
      </c>
      <c r="E714" s="201" t="str">
        <f t="shared" si="730"/>
        <v/>
      </c>
      <c r="F714" s="201" t="str">
        <f t="shared" si="2"/>
        <v/>
      </c>
      <c r="G714" s="201" t="str">
        <f t="shared" si="3"/>
        <v/>
      </c>
      <c r="H714" s="201" t="str">
        <f t="shared" si="4"/>
        <v/>
      </c>
      <c r="I714" s="60" t="str">
        <f t="shared" si="731"/>
        <v/>
      </c>
      <c r="J714" s="206"/>
      <c r="K714" s="173"/>
      <c r="L714" s="178"/>
      <c r="M714" s="173"/>
      <c r="N714" s="178"/>
    </row>
    <row r="715" spans="1:14" ht="12.5">
      <c r="A715" s="204"/>
      <c r="B715" s="205"/>
      <c r="C715" s="201" t="str">
        <f t="shared" ref="C715:D715" si="735">IF(ISBLANK($J715),"",$J715)</f>
        <v/>
      </c>
      <c r="D715" s="201" t="str">
        <f t="shared" si="735"/>
        <v/>
      </c>
      <c r="E715" s="201" t="str">
        <f t="shared" si="730"/>
        <v/>
      </c>
      <c r="F715" s="201" t="str">
        <f t="shared" si="2"/>
        <v/>
      </c>
      <c r="G715" s="201" t="str">
        <f t="shared" si="3"/>
        <v/>
      </c>
      <c r="H715" s="201" t="str">
        <f t="shared" si="4"/>
        <v/>
      </c>
      <c r="I715" s="60" t="str">
        <f t="shared" si="731"/>
        <v/>
      </c>
      <c r="J715" s="206"/>
      <c r="K715" s="173"/>
      <c r="L715" s="178"/>
      <c r="M715" s="173"/>
      <c r="N715" s="178"/>
    </row>
    <row r="716" spans="1:14" ht="12.5">
      <c r="A716" s="204"/>
      <c r="B716" s="205"/>
      <c r="C716" s="201" t="str">
        <f t="shared" ref="C716:D716" si="736">IF(ISBLANK($J716),"",$J716)</f>
        <v/>
      </c>
      <c r="D716" s="201" t="str">
        <f t="shared" si="736"/>
        <v/>
      </c>
      <c r="E716" s="201" t="str">
        <f t="shared" si="730"/>
        <v/>
      </c>
      <c r="F716" s="201" t="str">
        <f t="shared" si="2"/>
        <v/>
      </c>
      <c r="G716" s="201" t="str">
        <f t="shared" si="3"/>
        <v/>
      </c>
      <c r="H716" s="201" t="str">
        <f t="shared" si="4"/>
        <v/>
      </c>
      <c r="I716" s="60" t="str">
        <f t="shared" si="731"/>
        <v/>
      </c>
      <c r="J716" s="206"/>
      <c r="K716" s="173"/>
      <c r="L716" s="178"/>
      <c r="M716" s="173"/>
      <c r="N716" s="178"/>
    </row>
    <row r="717" spans="1:14" ht="12.5">
      <c r="A717" s="204"/>
      <c r="B717" s="205"/>
      <c r="C717" s="201" t="str">
        <f t="shared" ref="C717:D717" si="737">IF(ISBLANK($J717),"",$J717)</f>
        <v/>
      </c>
      <c r="D717" s="201" t="str">
        <f t="shared" si="737"/>
        <v/>
      </c>
      <c r="E717" s="201" t="str">
        <f t="shared" si="730"/>
        <v/>
      </c>
      <c r="F717" s="201" t="str">
        <f t="shared" si="2"/>
        <v/>
      </c>
      <c r="G717" s="201" t="str">
        <f t="shared" si="3"/>
        <v/>
      </c>
      <c r="H717" s="201" t="str">
        <f t="shared" si="4"/>
        <v/>
      </c>
      <c r="I717" s="60" t="str">
        <f t="shared" si="731"/>
        <v/>
      </c>
      <c r="J717" s="206"/>
      <c r="K717" s="173"/>
      <c r="L717" s="178"/>
      <c r="M717" s="173"/>
      <c r="N717" s="178"/>
    </row>
    <row r="718" spans="1:14" ht="12.5">
      <c r="A718" s="204"/>
      <c r="B718" s="205"/>
      <c r="C718" s="201" t="str">
        <f t="shared" ref="C718:D718" si="738">IF(ISBLANK($J718),"",$J718)</f>
        <v/>
      </c>
      <c r="D718" s="201" t="str">
        <f t="shared" si="738"/>
        <v/>
      </c>
      <c r="E718" s="201" t="str">
        <f t="shared" si="730"/>
        <v/>
      </c>
      <c r="F718" s="201" t="str">
        <f t="shared" si="2"/>
        <v/>
      </c>
      <c r="G718" s="201" t="str">
        <f t="shared" si="3"/>
        <v/>
      </c>
      <c r="H718" s="201" t="str">
        <f t="shared" si="4"/>
        <v/>
      </c>
      <c r="I718" s="60" t="str">
        <f t="shared" si="731"/>
        <v/>
      </c>
      <c r="J718" s="206"/>
      <c r="K718" s="173"/>
      <c r="L718" s="178"/>
      <c r="M718" s="173"/>
      <c r="N718" s="178"/>
    </row>
    <row r="719" spans="1:14" ht="12.5">
      <c r="A719" s="204"/>
      <c r="B719" s="205"/>
      <c r="C719" s="201" t="str">
        <f t="shared" ref="C719:D719" si="739">IF(ISBLANK($J719),"",$J719)</f>
        <v/>
      </c>
      <c r="D719" s="201" t="str">
        <f t="shared" si="739"/>
        <v/>
      </c>
      <c r="E719" s="201" t="str">
        <f t="shared" si="730"/>
        <v/>
      </c>
      <c r="F719" s="201" t="str">
        <f t="shared" si="2"/>
        <v/>
      </c>
      <c r="G719" s="201" t="str">
        <f t="shared" si="3"/>
        <v/>
      </c>
      <c r="H719" s="201" t="str">
        <f t="shared" si="4"/>
        <v/>
      </c>
      <c r="I719" s="60" t="str">
        <f t="shared" si="731"/>
        <v/>
      </c>
      <c r="J719" s="206"/>
      <c r="K719" s="173"/>
      <c r="L719" s="178"/>
      <c r="M719" s="173"/>
      <c r="N719" s="178"/>
    </row>
    <row r="720" spans="1:14" ht="12.5">
      <c r="A720" s="204"/>
      <c r="B720" s="205"/>
      <c r="C720" s="201" t="str">
        <f t="shared" ref="C720:D720" si="740">IF(ISBLANK($J720),"",$J720)</f>
        <v/>
      </c>
      <c r="D720" s="201" t="str">
        <f t="shared" si="740"/>
        <v/>
      </c>
      <c r="E720" s="201" t="str">
        <f t="shared" si="730"/>
        <v/>
      </c>
      <c r="F720" s="201" t="str">
        <f t="shared" si="2"/>
        <v/>
      </c>
      <c r="G720" s="201" t="str">
        <f t="shared" si="3"/>
        <v/>
      </c>
      <c r="H720" s="201" t="str">
        <f t="shared" si="4"/>
        <v/>
      </c>
      <c r="I720" s="60" t="str">
        <f t="shared" si="731"/>
        <v/>
      </c>
      <c r="J720" s="206"/>
      <c r="K720" s="173"/>
      <c r="L720" s="178"/>
      <c r="M720" s="173"/>
      <c r="N720" s="178"/>
    </row>
    <row r="721" spans="1:14" ht="12.5">
      <c r="A721" s="204"/>
      <c r="B721" s="205"/>
      <c r="C721" s="201" t="str">
        <f t="shared" ref="C721:D721" si="741">IF(ISBLANK($J721),"",$J721)</f>
        <v/>
      </c>
      <c r="D721" s="201" t="str">
        <f t="shared" si="741"/>
        <v/>
      </c>
      <c r="E721" s="201" t="str">
        <f t="shared" si="730"/>
        <v/>
      </c>
      <c r="F721" s="201" t="str">
        <f t="shared" si="2"/>
        <v/>
      </c>
      <c r="G721" s="201" t="str">
        <f t="shared" si="3"/>
        <v/>
      </c>
      <c r="H721" s="201" t="str">
        <f t="shared" si="4"/>
        <v/>
      </c>
      <c r="I721" s="60" t="str">
        <f t="shared" si="731"/>
        <v/>
      </c>
      <c r="J721" s="206"/>
      <c r="K721" s="173"/>
      <c r="L721" s="178"/>
      <c r="M721" s="173"/>
      <c r="N721" s="178"/>
    </row>
    <row r="722" spans="1:14" ht="12.5">
      <c r="A722" s="204"/>
      <c r="B722" s="205"/>
      <c r="C722" s="201" t="str">
        <f t="shared" ref="C722:D722" si="742">IF(ISBLANK($J722),"",$J722)</f>
        <v/>
      </c>
      <c r="D722" s="201" t="str">
        <f t="shared" si="742"/>
        <v/>
      </c>
      <c r="E722" s="201" t="str">
        <f t="shared" si="730"/>
        <v/>
      </c>
      <c r="F722" s="201" t="str">
        <f t="shared" si="2"/>
        <v/>
      </c>
      <c r="G722" s="201" t="str">
        <f t="shared" si="3"/>
        <v/>
      </c>
      <c r="H722" s="201" t="str">
        <f t="shared" si="4"/>
        <v/>
      </c>
      <c r="I722" s="60" t="str">
        <f t="shared" si="731"/>
        <v/>
      </c>
      <c r="J722" s="206"/>
      <c r="K722" s="173"/>
      <c r="L722" s="178"/>
      <c r="M722" s="173"/>
      <c r="N722" s="178"/>
    </row>
    <row r="723" spans="1:14" ht="12.5">
      <c r="A723" s="204"/>
      <c r="B723" s="205"/>
      <c r="C723" s="201" t="str">
        <f t="shared" ref="C723:D723" si="743">IF(ISBLANK($J723),"",$J723)</f>
        <v/>
      </c>
      <c r="D723" s="201" t="str">
        <f t="shared" si="743"/>
        <v/>
      </c>
      <c r="E723" s="201" t="str">
        <f t="shared" si="730"/>
        <v/>
      </c>
      <c r="F723" s="201" t="str">
        <f t="shared" si="2"/>
        <v/>
      </c>
      <c r="G723" s="201" t="str">
        <f t="shared" si="3"/>
        <v/>
      </c>
      <c r="H723" s="201" t="str">
        <f t="shared" si="4"/>
        <v/>
      </c>
      <c r="I723" s="60" t="str">
        <f t="shared" si="731"/>
        <v/>
      </c>
      <c r="J723" s="206"/>
      <c r="K723" s="173"/>
      <c r="L723" s="178"/>
      <c r="M723" s="173"/>
      <c r="N723" s="178"/>
    </row>
    <row r="724" spans="1:14" ht="12.5">
      <c r="A724" s="204"/>
      <c r="B724" s="205"/>
      <c r="C724" s="201" t="str">
        <f t="shared" ref="C724:D724" si="744">IF(ISBLANK($J724),"",$J724)</f>
        <v/>
      </c>
      <c r="D724" s="201" t="str">
        <f t="shared" si="744"/>
        <v/>
      </c>
      <c r="E724" s="201" t="str">
        <f t="shared" si="730"/>
        <v/>
      </c>
      <c r="F724" s="201" t="str">
        <f t="shared" si="2"/>
        <v/>
      </c>
      <c r="G724" s="201" t="str">
        <f t="shared" si="3"/>
        <v/>
      </c>
      <c r="H724" s="201" t="str">
        <f t="shared" si="4"/>
        <v/>
      </c>
      <c r="I724" s="60" t="str">
        <f t="shared" si="731"/>
        <v/>
      </c>
      <c r="J724" s="206"/>
      <c r="K724" s="173"/>
      <c r="L724" s="178"/>
      <c r="M724" s="173"/>
      <c r="N724" s="178"/>
    </row>
    <row r="725" spans="1:14" ht="12.5">
      <c r="A725" s="204"/>
      <c r="B725" s="205"/>
      <c r="C725" s="201" t="str">
        <f t="shared" ref="C725:D725" si="745">IF(ISBLANK($J725),"",$J725)</f>
        <v/>
      </c>
      <c r="D725" s="201" t="str">
        <f t="shared" si="745"/>
        <v/>
      </c>
      <c r="E725" s="201" t="str">
        <f t="shared" si="730"/>
        <v/>
      </c>
      <c r="F725" s="201" t="str">
        <f t="shared" si="2"/>
        <v/>
      </c>
      <c r="G725" s="201" t="str">
        <f t="shared" si="3"/>
        <v/>
      </c>
      <c r="H725" s="201" t="str">
        <f t="shared" si="4"/>
        <v/>
      </c>
      <c r="I725" s="60" t="str">
        <f t="shared" si="731"/>
        <v/>
      </c>
      <c r="J725" s="206"/>
      <c r="K725" s="173"/>
      <c r="L725" s="178"/>
      <c r="M725" s="173"/>
      <c r="N725" s="178"/>
    </row>
    <row r="726" spans="1:14" ht="12.5">
      <c r="A726" s="204"/>
      <c r="B726" s="205"/>
      <c r="C726" s="201" t="str">
        <f t="shared" ref="C726:D726" si="746">IF(ISBLANK($J726),"",$J726)</f>
        <v/>
      </c>
      <c r="D726" s="201" t="str">
        <f t="shared" si="746"/>
        <v/>
      </c>
      <c r="E726" s="201" t="str">
        <f t="shared" si="730"/>
        <v/>
      </c>
      <c r="F726" s="201" t="str">
        <f t="shared" si="2"/>
        <v/>
      </c>
      <c r="G726" s="201" t="str">
        <f t="shared" si="3"/>
        <v/>
      </c>
      <c r="H726" s="201" t="str">
        <f t="shared" si="4"/>
        <v/>
      </c>
      <c r="I726" s="60" t="str">
        <f t="shared" si="731"/>
        <v/>
      </c>
      <c r="J726" s="206"/>
      <c r="K726" s="173"/>
      <c r="L726" s="178"/>
      <c r="M726" s="173"/>
      <c r="N726" s="178"/>
    </row>
    <row r="727" spans="1:14" ht="12.5">
      <c r="A727" s="204"/>
      <c r="B727" s="205"/>
      <c r="C727" s="201" t="str">
        <f t="shared" ref="C727:D727" si="747">IF(ISBLANK($J727),"",$J727)</f>
        <v/>
      </c>
      <c r="D727" s="201" t="str">
        <f t="shared" si="747"/>
        <v/>
      </c>
      <c r="E727" s="201" t="str">
        <f t="shared" si="730"/>
        <v/>
      </c>
      <c r="F727" s="201" t="str">
        <f t="shared" si="2"/>
        <v/>
      </c>
      <c r="G727" s="201" t="str">
        <f t="shared" si="3"/>
        <v/>
      </c>
      <c r="H727" s="201" t="str">
        <f t="shared" si="4"/>
        <v/>
      </c>
      <c r="I727" s="60" t="str">
        <f t="shared" si="731"/>
        <v/>
      </c>
      <c r="J727" s="206"/>
      <c r="K727" s="173"/>
      <c r="L727" s="178"/>
      <c r="M727" s="173"/>
      <c r="N727" s="178"/>
    </row>
    <row r="728" spans="1:14" ht="12.5">
      <c r="A728" s="204"/>
      <c r="B728" s="205"/>
      <c r="C728" s="201" t="str">
        <f t="shared" ref="C728:D728" si="748">IF(ISBLANK($J728),"",$J728)</f>
        <v/>
      </c>
      <c r="D728" s="201" t="str">
        <f t="shared" si="748"/>
        <v/>
      </c>
      <c r="E728" s="201" t="str">
        <f t="shared" si="730"/>
        <v/>
      </c>
      <c r="F728" s="201" t="str">
        <f t="shared" si="2"/>
        <v/>
      </c>
      <c r="G728" s="201" t="str">
        <f t="shared" si="3"/>
        <v/>
      </c>
      <c r="H728" s="201" t="str">
        <f t="shared" si="4"/>
        <v/>
      </c>
      <c r="I728" s="60" t="str">
        <f t="shared" si="731"/>
        <v/>
      </c>
      <c r="J728" s="206"/>
      <c r="K728" s="173"/>
      <c r="L728" s="178"/>
      <c r="M728" s="173"/>
      <c r="N728" s="178"/>
    </row>
    <row r="729" spans="1:14" ht="12.5">
      <c r="A729" s="204"/>
      <c r="B729" s="205"/>
      <c r="C729" s="201" t="str">
        <f t="shared" ref="C729:D729" si="749">IF(ISBLANK($J729),"",$J729)</f>
        <v/>
      </c>
      <c r="D729" s="201" t="str">
        <f t="shared" si="749"/>
        <v/>
      </c>
      <c r="E729" s="201" t="str">
        <f t="shared" si="730"/>
        <v/>
      </c>
      <c r="F729" s="201" t="str">
        <f t="shared" si="2"/>
        <v/>
      </c>
      <c r="G729" s="201" t="str">
        <f t="shared" si="3"/>
        <v/>
      </c>
      <c r="H729" s="201" t="str">
        <f t="shared" si="4"/>
        <v/>
      </c>
      <c r="I729" s="60" t="str">
        <f t="shared" si="731"/>
        <v/>
      </c>
      <c r="J729" s="206"/>
      <c r="K729" s="173"/>
      <c r="L729" s="178"/>
      <c r="M729" s="173"/>
      <c r="N729" s="178"/>
    </row>
    <row r="730" spans="1:14" ht="12.5">
      <c r="A730" s="204"/>
      <c r="B730" s="205"/>
      <c r="C730" s="201" t="str">
        <f t="shared" ref="C730:D730" si="750">IF(ISBLANK($J730),"",$J730)</f>
        <v/>
      </c>
      <c r="D730" s="201" t="str">
        <f t="shared" si="750"/>
        <v/>
      </c>
      <c r="E730" s="201" t="str">
        <f t="shared" si="730"/>
        <v/>
      </c>
      <c r="F730" s="201" t="str">
        <f t="shared" si="2"/>
        <v/>
      </c>
      <c r="G730" s="201" t="str">
        <f t="shared" si="3"/>
        <v/>
      </c>
      <c r="H730" s="201" t="str">
        <f t="shared" si="4"/>
        <v/>
      </c>
      <c r="I730" s="60" t="str">
        <f t="shared" si="731"/>
        <v/>
      </c>
      <c r="J730" s="206"/>
      <c r="K730" s="173"/>
      <c r="L730" s="178"/>
      <c r="M730" s="173"/>
      <c r="N730" s="178"/>
    </row>
    <row r="731" spans="1:14" ht="12.5">
      <c r="A731" s="204"/>
      <c r="B731" s="205"/>
      <c r="C731" s="201" t="str">
        <f t="shared" ref="C731:D731" si="751">IF(ISBLANK($J731),"",$J731)</f>
        <v/>
      </c>
      <c r="D731" s="201" t="str">
        <f t="shared" si="751"/>
        <v/>
      </c>
      <c r="E731" s="201" t="str">
        <f t="shared" si="730"/>
        <v/>
      </c>
      <c r="F731" s="201" t="str">
        <f t="shared" si="2"/>
        <v/>
      </c>
      <c r="G731" s="201" t="str">
        <f t="shared" si="3"/>
        <v/>
      </c>
      <c r="H731" s="201" t="str">
        <f t="shared" si="4"/>
        <v/>
      </c>
      <c r="I731" s="60" t="str">
        <f t="shared" si="731"/>
        <v/>
      </c>
      <c r="J731" s="206"/>
      <c r="K731" s="173"/>
      <c r="L731" s="178"/>
      <c r="M731" s="173"/>
      <c r="N731" s="178"/>
    </row>
    <row r="732" spans="1:14" ht="12.5">
      <c r="A732" s="204"/>
      <c r="B732" s="205"/>
      <c r="C732" s="201" t="str">
        <f t="shared" ref="C732:D732" si="752">IF(ISBLANK($J732),"",$J732)</f>
        <v/>
      </c>
      <c r="D732" s="201" t="str">
        <f t="shared" si="752"/>
        <v/>
      </c>
      <c r="E732" s="201" t="str">
        <f t="shared" si="730"/>
        <v/>
      </c>
      <c r="F732" s="201" t="str">
        <f t="shared" si="2"/>
        <v/>
      </c>
      <c r="G732" s="201" t="str">
        <f t="shared" si="3"/>
        <v/>
      </c>
      <c r="H732" s="201" t="str">
        <f t="shared" si="4"/>
        <v/>
      </c>
      <c r="I732" s="60" t="str">
        <f t="shared" si="731"/>
        <v/>
      </c>
      <c r="J732" s="206"/>
      <c r="K732" s="173"/>
      <c r="L732" s="178"/>
      <c r="M732" s="173"/>
      <c r="N732" s="178"/>
    </row>
    <row r="733" spans="1:14" ht="12.5">
      <c r="A733" s="204"/>
      <c r="B733" s="205"/>
      <c r="C733" s="201" t="str">
        <f t="shared" ref="C733:D733" si="753">IF(ISBLANK($J733),"",$J733)</f>
        <v/>
      </c>
      <c r="D733" s="201" t="str">
        <f t="shared" si="753"/>
        <v/>
      </c>
      <c r="E733" s="201" t="str">
        <f t="shared" si="730"/>
        <v/>
      </c>
      <c r="F733" s="201" t="str">
        <f t="shared" si="2"/>
        <v/>
      </c>
      <c r="G733" s="201" t="str">
        <f t="shared" si="3"/>
        <v/>
      </c>
      <c r="H733" s="201" t="str">
        <f t="shared" si="4"/>
        <v/>
      </c>
      <c r="I733" s="60" t="str">
        <f t="shared" si="731"/>
        <v/>
      </c>
      <c r="J733" s="206"/>
      <c r="K733" s="173"/>
      <c r="L733" s="178"/>
      <c r="M733" s="173"/>
      <c r="N733" s="178"/>
    </row>
    <row r="734" spans="1:14" ht="12.5">
      <c r="A734" s="204"/>
      <c r="B734" s="205"/>
      <c r="C734" s="201" t="str">
        <f t="shared" ref="C734:D734" si="754">IF(ISBLANK($J734),"",$J734)</f>
        <v/>
      </c>
      <c r="D734" s="201" t="str">
        <f t="shared" si="754"/>
        <v/>
      </c>
      <c r="E734" s="201" t="str">
        <f t="shared" si="730"/>
        <v/>
      </c>
      <c r="F734" s="201" t="str">
        <f t="shared" si="2"/>
        <v/>
      </c>
      <c r="G734" s="201" t="str">
        <f t="shared" si="3"/>
        <v/>
      </c>
      <c r="H734" s="201" t="str">
        <f t="shared" si="4"/>
        <v/>
      </c>
      <c r="I734" s="60" t="str">
        <f t="shared" si="731"/>
        <v/>
      </c>
      <c r="J734" s="206"/>
      <c r="K734" s="173"/>
      <c r="L734" s="178"/>
      <c r="M734" s="173"/>
      <c r="N734" s="178"/>
    </row>
    <row r="735" spans="1:14" ht="12.5">
      <c r="A735" s="204"/>
      <c r="B735" s="205"/>
      <c r="C735" s="201" t="str">
        <f t="shared" ref="C735:D735" si="755">IF(ISBLANK($J735),"",$J735)</f>
        <v/>
      </c>
      <c r="D735" s="201" t="str">
        <f t="shared" si="755"/>
        <v/>
      </c>
      <c r="E735" s="201" t="str">
        <f t="shared" si="730"/>
        <v/>
      </c>
      <c r="F735" s="201" t="str">
        <f t="shared" si="2"/>
        <v/>
      </c>
      <c r="G735" s="201" t="str">
        <f t="shared" si="3"/>
        <v/>
      </c>
      <c r="H735" s="201" t="str">
        <f t="shared" si="4"/>
        <v/>
      </c>
      <c r="I735" s="60" t="str">
        <f t="shared" si="731"/>
        <v/>
      </c>
      <c r="J735" s="206"/>
      <c r="K735" s="173"/>
      <c r="L735" s="178"/>
      <c r="M735" s="173"/>
      <c r="N735" s="178"/>
    </row>
    <row r="736" spans="1:14" ht="12.5">
      <c r="A736" s="204"/>
      <c r="B736" s="205"/>
      <c r="C736" s="201" t="str">
        <f t="shared" ref="C736:D736" si="756">IF(ISBLANK($J736),"",$J736)</f>
        <v/>
      </c>
      <c r="D736" s="201" t="str">
        <f t="shared" si="756"/>
        <v/>
      </c>
      <c r="E736" s="201" t="str">
        <f t="shared" si="730"/>
        <v/>
      </c>
      <c r="F736" s="201" t="str">
        <f t="shared" si="2"/>
        <v/>
      </c>
      <c r="G736" s="201" t="str">
        <f t="shared" si="3"/>
        <v/>
      </c>
      <c r="H736" s="201" t="str">
        <f t="shared" si="4"/>
        <v/>
      </c>
      <c r="I736" s="60" t="str">
        <f t="shared" si="731"/>
        <v/>
      </c>
      <c r="J736" s="206"/>
      <c r="K736" s="173"/>
      <c r="L736" s="178"/>
      <c r="M736" s="173"/>
      <c r="N736" s="178"/>
    </row>
    <row r="737" spans="1:14" ht="12.5">
      <c r="A737" s="204"/>
      <c r="B737" s="205"/>
      <c r="C737" s="201" t="str">
        <f t="shared" ref="C737:D737" si="757">IF(ISBLANK($J737),"",$J737)</f>
        <v/>
      </c>
      <c r="D737" s="201" t="str">
        <f t="shared" si="757"/>
        <v/>
      </c>
      <c r="E737" s="201" t="str">
        <f t="shared" si="730"/>
        <v/>
      </c>
      <c r="F737" s="201" t="str">
        <f t="shared" si="2"/>
        <v/>
      </c>
      <c r="G737" s="201" t="str">
        <f t="shared" si="3"/>
        <v/>
      </c>
      <c r="H737" s="201" t="str">
        <f t="shared" si="4"/>
        <v/>
      </c>
      <c r="I737" s="60" t="str">
        <f t="shared" si="731"/>
        <v/>
      </c>
      <c r="J737" s="206"/>
      <c r="K737" s="173"/>
      <c r="L737" s="178"/>
      <c r="M737" s="173"/>
      <c r="N737" s="178"/>
    </row>
    <row r="738" spans="1:14" ht="12.5">
      <c r="A738" s="204"/>
      <c r="B738" s="205"/>
      <c r="C738" s="201" t="str">
        <f t="shared" ref="C738:D738" si="758">IF(ISBLANK($J738),"",$J738)</f>
        <v/>
      </c>
      <c r="D738" s="201" t="str">
        <f t="shared" si="758"/>
        <v/>
      </c>
      <c r="E738" s="201" t="str">
        <f t="shared" si="730"/>
        <v/>
      </c>
      <c r="F738" s="201" t="str">
        <f t="shared" si="2"/>
        <v/>
      </c>
      <c r="G738" s="201" t="str">
        <f t="shared" si="3"/>
        <v/>
      </c>
      <c r="H738" s="201" t="str">
        <f t="shared" si="4"/>
        <v/>
      </c>
      <c r="I738" s="60" t="str">
        <f t="shared" si="731"/>
        <v/>
      </c>
      <c r="J738" s="206"/>
      <c r="K738" s="173"/>
      <c r="L738" s="178"/>
      <c r="M738" s="173"/>
      <c r="N738" s="178"/>
    </row>
    <row r="739" spans="1:14" ht="12.5">
      <c r="A739" s="204"/>
      <c r="B739" s="205"/>
      <c r="C739" s="201" t="str">
        <f t="shared" ref="C739:D739" si="759">IF(ISBLANK($J739),"",$J739)</f>
        <v/>
      </c>
      <c r="D739" s="201" t="str">
        <f t="shared" si="759"/>
        <v/>
      </c>
      <c r="E739" s="201" t="str">
        <f t="shared" si="730"/>
        <v/>
      </c>
      <c r="F739" s="201" t="str">
        <f t="shared" si="2"/>
        <v/>
      </c>
      <c r="G739" s="201" t="str">
        <f t="shared" si="3"/>
        <v/>
      </c>
      <c r="H739" s="201" t="str">
        <f t="shared" si="4"/>
        <v/>
      </c>
      <c r="I739" s="60" t="str">
        <f t="shared" si="731"/>
        <v/>
      </c>
      <c r="J739" s="206"/>
      <c r="K739" s="173"/>
      <c r="L739" s="178"/>
      <c r="M739" s="173"/>
      <c r="N739" s="178"/>
    </row>
    <row r="740" spans="1:14" ht="12.5">
      <c r="A740" s="204"/>
      <c r="B740" s="205"/>
      <c r="C740" s="201" t="str">
        <f t="shared" ref="C740:D740" si="760">IF(ISBLANK($J740),"",$J740)</f>
        <v/>
      </c>
      <c r="D740" s="201" t="str">
        <f t="shared" si="760"/>
        <v/>
      </c>
      <c r="E740" s="201" t="str">
        <f t="shared" si="730"/>
        <v/>
      </c>
      <c r="F740" s="201" t="str">
        <f t="shared" si="2"/>
        <v/>
      </c>
      <c r="G740" s="201" t="str">
        <f t="shared" si="3"/>
        <v/>
      </c>
      <c r="H740" s="201" t="str">
        <f t="shared" si="4"/>
        <v/>
      </c>
      <c r="I740" s="60" t="str">
        <f t="shared" si="731"/>
        <v/>
      </c>
      <c r="J740" s="206"/>
      <c r="K740" s="173"/>
      <c r="L740" s="178"/>
      <c r="M740" s="173"/>
      <c r="N740" s="178"/>
    </row>
    <row r="741" spans="1:14" ht="12.5">
      <c r="A741" s="204"/>
      <c r="B741" s="205"/>
      <c r="C741" s="201" t="str">
        <f t="shared" ref="C741:D741" si="761">IF(ISBLANK($J741),"",$J741)</f>
        <v/>
      </c>
      <c r="D741" s="201" t="str">
        <f t="shared" si="761"/>
        <v/>
      </c>
      <c r="E741" s="201" t="str">
        <f t="shared" si="730"/>
        <v/>
      </c>
      <c r="F741" s="201" t="str">
        <f t="shared" si="2"/>
        <v/>
      </c>
      <c r="G741" s="201" t="str">
        <f t="shared" si="3"/>
        <v/>
      </c>
      <c r="H741" s="201" t="str">
        <f t="shared" si="4"/>
        <v/>
      </c>
      <c r="I741" s="60" t="str">
        <f t="shared" si="731"/>
        <v/>
      </c>
      <c r="J741" s="206"/>
      <c r="K741" s="173"/>
      <c r="L741" s="178"/>
      <c r="M741" s="173"/>
      <c r="N741" s="178"/>
    </row>
    <row r="742" spans="1:14" ht="12.5">
      <c r="A742" s="204"/>
      <c r="B742" s="205"/>
      <c r="C742" s="201" t="str">
        <f t="shared" ref="C742:D742" si="762">IF(ISBLANK($J742),"",$J742)</f>
        <v/>
      </c>
      <c r="D742" s="201" t="str">
        <f t="shared" si="762"/>
        <v/>
      </c>
      <c r="E742" s="201" t="str">
        <f t="shared" si="730"/>
        <v/>
      </c>
      <c r="F742" s="201" t="str">
        <f t="shared" si="2"/>
        <v/>
      </c>
      <c r="G742" s="201" t="str">
        <f t="shared" si="3"/>
        <v/>
      </c>
      <c r="H742" s="201" t="str">
        <f t="shared" si="4"/>
        <v/>
      </c>
      <c r="I742" s="60" t="str">
        <f t="shared" si="731"/>
        <v/>
      </c>
      <c r="J742" s="206"/>
      <c r="K742" s="173"/>
      <c r="L742" s="178"/>
      <c r="M742" s="173"/>
      <c r="N742" s="178"/>
    </row>
    <row r="743" spans="1:14" ht="12.5">
      <c r="A743" s="204"/>
      <c r="B743" s="205"/>
      <c r="C743" s="201" t="str">
        <f t="shared" ref="C743:D743" si="763">IF(ISBLANK($J743),"",$J743)</f>
        <v/>
      </c>
      <c r="D743" s="201" t="str">
        <f t="shared" si="763"/>
        <v/>
      </c>
      <c r="E743" s="201" t="str">
        <f t="shared" si="730"/>
        <v/>
      </c>
      <c r="F743" s="201" t="str">
        <f t="shared" si="2"/>
        <v/>
      </c>
      <c r="G743" s="201" t="str">
        <f t="shared" si="3"/>
        <v/>
      </c>
      <c r="H743" s="201" t="str">
        <f t="shared" si="4"/>
        <v/>
      </c>
      <c r="I743" s="60" t="str">
        <f t="shared" si="731"/>
        <v/>
      </c>
      <c r="J743" s="206"/>
      <c r="K743" s="173"/>
      <c r="L743" s="178"/>
      <c r="M743" s="173"/>
      <c r="N743" s="178"/>
    </row>
    <row r="744" spans="1:14" ht="12.5">
      <c r="A744" s="204"/>
      <c r="B744" s="205"/>
      <c r="C744" s="201" t="str">
        <f t="shared" ref="C744:D744" si="764">IF(ISBLANK($J744),"",$J744)</f>
        <v/>
      </c>
      <c r="D744" s="201" t="str">
        <f t="shared" si="764"/>
        <v/>
      </c>
      <c r="E744" s="201" t="str">
        <f t="shared" si="730"/>
        <v/>
      </c>
      <c r="F744" s="201" t="str">
        <f t="shared" si="2"/>
        <v/>
      </c>
      <c r="G744" s="201" t="str">
        <f t="shared" si="3"/>
        <v/>
      </c>
      <c r="H744" s="201" t="str">
        <f t="shared" si="4"/>
        <v/>
      </c>
      <c r="I744" s="60" t="str">
        <f t="shared" si="731"/>
        <v/>
      </c>
      <c r="J744" s="206"/>
      <c r="K744" s="173"/>
      <c r="L744" s="178"/>
      <c r="M744" s="173"/>
      <c r="N744" s="178"/>
    </row>
    <row r="745" spans="1:14" ht="12.5">
      <c r="A745" s="204"/>
      <c r="B745" s="205"/>
      <c r="C745" s="201" t="str">
        <f t="shared" ref="C745:D745" si="765">IF(ISBLANK($J745),"",$J745)</f>
        <v/>
      </c>
      <c r="D745" s="201" t="str">
        <f t="shared" si="765"/>
        <v/>
      </c>
      <c r="E745" s="201" t="str">
        <f t="shared" si="730"/>
        <v/>
      </c>
      <c r="F745" s="201" t="str">
        <f t="shared" si="2"/>
        <v/>
      </c>
      <c r="G745" s="201" t="str">
        <f t="shared" si="3"/>
        <v/>
      </c>
      <c r="H745" s="201" t="str">
        <f t="shared" si="4"/>
        <v/>
      </c>
      <c r="I745" s="60" t="str">
        <f t="shared" si="731"/>
        <v/>
      </c>
      <c r="J745" s="206"/>
      <c r="K745" s="173"/>
      <c r="L745" s="178"/>
      <c r="M745" s="173"/>
      <c r="N745" s="178"/>
    </row>
    <row r="746" spans="1:14" ht="12.5">
      <c r="A746" s="204"/>
      <c r="B746" s="205"/>
      <c r="C746" s="201" t="str">
        <f t="shared" ref="C746:D746" si="766">IF(ISBLANK($J746),"",$J746)</f>
        <v/>
      </c>
      <c r="D746" s="201" t="str">
        <f t="shared" si="766"/>
        <v/>
      </c>
      <c r="E746" s="201" t="str">
        <f t="shared" si="730"/>
        <v/>
      </c>
      <c r="F746" s="201" t="str">
        <f t="shared" si="2"/>
        <v/>
      </c>
      <c r="G746" s="201" t="str">
        <f t="shared" si="3"/>
        <v/>
      </c>
      <c r="H746" s="201" t="str">
        <f t="shared" si="4"/>
        <v/>
      </c>
      <c r="I746" s="60" t="str">
        <f t="shared" si="731"/>
        <v/>
      </c>
      <c r="J746" s="206"/>
      <c r="K746" s="173"/>
      <c r="L746" s="178"/>
      <c r="M746" s="173"/>
      <c r="N746" s="178"/>
    </row>
    <row r="747" spans="1:14" ht="12.5">
      <c r="A747" s="204"/>
      <c r="B747" s="205"/>
      <c r="C747" s="201" t="str">
        <f t="shared" ref="C747:D747" si="767">IF(ISBLANK($J747),"",$J747)</f>
        <v/>
      </c>
      <c r="D747" s="201" t="str">
        <f t="shared" si="767"/>
        <v/>
      </c>
      <c r="E747" s="201" t="str">
        <f t="shared" si="730"/>
        <v/>
      </c>
      <c r="F747" s="201" t="str">
        <f t="shared" si="2"/>
        <v/>
      </c>
      <c r="G747" s="201" t="str">
        <f t="shared" si="3"/>
        <v/>
      </c>
      <c r="H747" s="201" t="str">
        <f t="shared" si="4"/>
        <v/>
      </c>
      <c r="I747" s="60" t="str">
        <f t="shared" si="731"/>
        <v/>
      </c>
      <c r="J747" s="206"/>
      <c r="K747" s="173"/>
      <c r="L747" s="178"/>
      <c r="M747" s="173"/>
      <c r="N747" s="178"/>
    </row>
    <row r="748" spans="1:14" ht="12.5">
      <c r="A748" s="204"/>
      <c r="B748" s="205"/>
      <c r="C748" s="201" t="str">
        <f t="shared" ref="C748:D748" si="768">IF(ISBLANK($J748),"",$J748)</f>
        <v/>
      </c>
      <c r="D748" s="201" t="str">
        <f t="shared" si="768"/>
        <v/>
      </c>
      <c r="E748" s="201" t="str">
        <f t="shared" si="730"/>
        <v/>
      </c>
      <c r="F748" s="201" t="str">
        <f t="shared" si="2"/>
        <v/>
      </c>
      <c r="G748" s="201" t="str">
        <f t="shared" si="3"/>
        <v/>
      </c>
      <c r="H748" s="201" t="str">
        <f t="shared" si="4"/>
        <v/>
      </c>
      <c r="I748" s="60" t="str">
        <f t="shared" si="731"/>
        <v/>
      </c>
      <c r="J748" s="206"/>
      <c r="K748" s="173"/>
      <c r="L748" s="178"/>
      <c r="M748" s="173"/>
      <c r="N748" s="178"/>
    </row>
    <row r="749" spans="1:14" ht="12.5">
      <c r="A749" s="204"/>
      <c r="B749" s="205"/>
      <c r="C749" s="201" t="str">
        <f t="shared" ref="C749:D749" si="769">IF(ISBLANK($J749),"",$J749)</f>
        <v/>
      </c>
      <c r="D749" s="201" t="str">
        <f t="shared" si="769"/>
        <v/>
      </c>
      <c r="E749" s="201" t="str">
        <f t="shared" si="730"/>
        <v/>
      </c>
      <c r="F749" s="201" t="str">
        <f t="shared" si="2"/>
        <v/>
      </c>
      <c r="G749" s="201" t="str">
        <f t="shared" si="3"/>
        <v/>
      </c>
      <c r="H749" s="201" t="str">
        <f t="shared" si="4"/>
        <v/>
      </c>
      <c r="I749" s="60" t="str">
        <f t="shared" si="731"/>
        <v/>
      </c>
      <c r="J749" s="206"/>
      <c r="K749" s="173"/>
      <c r="L749" s="178"/>
      <c r="M749" s="173"/>
      <c r="N749" s="178"/>
    </row>
    <row r="750" spans="1:14" ht="12.5">
      <c r="A750" s="204"/>
      <c r="B750" s="205"/>
      <c r="C750" s="201" t="str">
        <f t="shared" ref="C750:D750" si="770">IF(ISBLANK($J750),"",$J750)</f>
        <v/>
      </c>
      <c r="D750" s="201" t="str">
        <f t="shared" si="770"/>
        <v/>
      </c>
      <c r="E750" s="201" t="str">
        <f t="shared" si="730"/>
        <v/>
      </c>
      <c r="F750" s="201" t="str">
        <f t="shared" si="2"/>
        <v/>
      </c>
      <c r="G750" s="201" t="str">
        <f t="shared" si="3"/>
        <v/>
      </c>
      <c r="H750" s="201" t="str">
        <f t="shared" si="4"/>
        <v/>
      </c>
      <c r="I750" s="60" t="str">
        <f t="shared" si="731"/>
        <v/>
      </c>
      <c r="J750" s="206"/>
      <c r="K750" s="173"/>
      <c r="L750" s="178"/>
      <c r="M750" s="173"/>
      <c r="N750" s="178"/>
    </row>
    <row r="751" spans="1:14" ht="12.5">
      <c r="A751" s="204"/>
      <c r="B751" s="205"/>
      <c r="C751" s="201" t="str">
        <f t="shared" ref="C751:D751" si="771">IF(ISBLANK($J751),"",$J751)</f>
        <v/>
      </c>
      <c r="D751" s="201" t="str">
        <f t="shared" si="771"/>
        <v/>
      </c>
      <c r="E751" s="201" t="str">
        <f t="shared" si="730"/>
        <v/>
      </c>
      <c r="F751" s="201" t="str">
        <f t="shared" si="2"/>
        <v/>
      </c>
      <c r="G751" s="201" t="str">
        <f t="shared" si="3"/>
        <v/>
      </c>
      <c r="H751" s="201" t="str">
        <f t="shared" si="4"/>
        <v/>
      </c>
      <c r="I751" s="60" t="str">
        <f t="shared" si="731"/>
        <v/>
      </c>
      <c r="J751" s="206"/>
      <c r="K751" s="173"/>
      <c r="L751" s="178"/>
      <c r="M751" s="173"/>
      <c r="N751" s="178"/>
    </row>
    <row r="752" spans="1:14" ht="12.5">
      <c r="A752" s="204"/>
      <c r="B752" s="205"/>
      <c r="C752" s="201" t="str">
        <f t="shared" ref="C752:D752" si="772">IF(ISBLANK($J752),"",$J752)</f>
        <v/>
      </c>
      <c r="D752" s="201" t="str">
        <f t="shared" si="772"/>
        <v/>
      </c>
      <c r="E752" s="201" t="str">
        <f t="shared" si="730"/>
        <v/>
      </c>
      <c r="F752" s="201" t="str">
        <f t="shared" si="2"/>
        <v/>
      </c>
      <c r="G752" s="201" t="str">
        <f t="shared" si="3"/>
        <v/>
      </c>
      <c r="H752" s="201" t="str">
        <f t="shared" si="4"/>
        <v/>
      </c>
      <c r="I752" s="60" t="str">
        <f t="shared" si="731"/>
        <v/>
      </c>
      <c r="J752" s="206"/>
      <c r="K752" s="173"/>
      <c r="L752" s="178"/>
      <c r="M752" s="173"/>
      <c r="N752" s="178"/>
    </row>
    <row r="753" spans="1:14" ht="12.5">
      <c r="A753" s="204"/>
      <c r="B753" s="205"/>
      <c r="C753" s="201" t="str">
        <f t="shared" ref="C753:D753" si="773">IF(ISBLANK($J753),"",$J753)</f>
        <v/>
      </c>
      <c r="D753" s="201" t="str">
        <f t="shared" si="773"/>
        <v/>
      </c>
      <c r="E753" s="201" t="str">
        <f t="shared" si="730"/>
        <v/>
      </c>
      <c r="F753" s="201" t="str">
        <f t="shared" si="2"/>
        <v/>
      </c>
      <c r="G753" s="201" t="str">
        <f t="shared" si="3"/>
        <v/>
      </c>
      <c r="H753" s="201" t="str">
        <f t="shared" si="4"/>
        <v/>
      </c>
      <c r="I753" s="60" t="str">
        <f t="shared" si="731"/>
        <v/>
      </c>
      <c r="J753" s="206"/>
      <c r="K753" s="173"/>
      <c r="L753" s="178"/>
      <c r="M753" s="173"/>
      <c r="N753" s="178"/>
    </row>
    <row r="754" spans="1:14" ht="12.5">
      <c r="A754" s="204"/>
      <c r="B754" s="205"/>
      <c r="C754" s="201" t="str">
        <f t="shared" ref="C754:D754" si="774">IF(ISBLANK($J754),"",$J754)</f>
        <v/>
      </c>
      <c r="D754" s="201" t="str">
        <f t="shared" si="774"/>
        <v/>
      </c>
      <c r="E754" s="201" t="str">
        <f t="shared" si="730"/>
        <v/>
      </c>
      <c r="F754" s="201" t="str">
        <f t="shared" si="2"/>
        <v/>
      </c>
      <c r="G754" s="201" t="str">
        <f t="shared" si="3"/>
        <v/>
      </c>
      <c r="H754" s="201" t="str">
        <f t="shared" si="4"/>
        <v/>
      </c>
      <c r="I754" s="60" t="str">
        <f t="shared" si="731"/>
        <v/>
      </c>
      <c r="J754" s="206"/>
      <c r="K754" s="173"/>
      <c r="L754" s="178"/>
      <c r="M754" s="173"/>
      <c r="N754" s="178"/>
    </row>
    <row r="755" spans="1:14" ht="12.5">
      <c r="A755" s="204"/>
      <c r="B755" s="205"/>
      <c r="C755" s="201" t="str">
        <f t="shared" ref="C755:D755" si="775">IF(ISBLANK($J755),"",$J755)</f>
        <v/>
      </c>
      <c r="D755" s="201" t="str">
        <f t="shared" si="775"/>
        <v/>
      </c>
      <c r="E755" s="201" t="str">
        <f t="shared" si="730"/>
        <v/>
      </c>
      <c r="F755" s="201" t="str">
        <f t="shared" si="2"/>
        <v/>
      </c>
      <c r="G755" s="201" t="str">
        <f t="shared" si="3"/>
        <v/>
      </c>
      <c r="H755" s="201" t="str">
        <f t="shared" si="4"/>
        <v/>
      </c>
      <c r="I755" s="60" t="str">
        <f t="shared" si="731"/>
        <v/>
      </c>
      <c r="J755" s="206"/>
      <c r="K755" s="173"/>
      <c r="L755" s="178"/>
      <c r="M755" s="173"/>
      <c r="N755" s="178"/>
    </row>
    <row r="756" spans="1:14" ht="12.5">
      <c r="A756" s="204"/>
      <c r="B756" s="205"/>
      <c r="C756" s="201" t="str">
        <f t="shared" ref="C756:D756" si="776">IF(ISBLANK($J756),"",$J756)</f>
        <v/>
      </c>
      <c r="D756" s="201" t="str">
        <f t="shared" si="776"/>
        <v/>
      </c>
      <c r="E756" s="201" t="str">
        <f t="shared" si="730"/>
        <v/>
      </c>
      <c r="F756" s="201" t="str">
        <f t="shared" si="2"/>
        <v/>
      </c>
      <c r="G756" s="201" t="str">
        <f t="shared" si="3"/>
        <v/>
      </c>
      <c r="H756" s="201" t="str">
        <f t="shared" si="4"/>
        <v/>
      </c>
      <c r="I756" s="60" t="str">
        <f t="shared" si="731"/>
        <v/>
      </c>
      <c r="J756" s="206"/>
      <c r="K756" s="173"/>
      <c r="L756" s="178"/>
      <c r="M756" s="173"/>
      <c r="N756" s="178"/>
    </row>
    <row r="757" spans="1:14" ht="12.5">
      <c r="A757" s="204"/>
      <c r="B757" s="205"/>
      <c r="C757" s="201" t="str">
        <f t="shared" ref="C757:D757" si="777">IF(ISBLANK($J757),"",$J757)</f>
        <v/>
      </c>
      <c r="D757" s="201" t="str">
        <f t="shared" si="777"/>
        <v/>
      </c>
      <c r="E757" s="201" t="str">
        <f t="shared" si="730"/>
        <v/>
      </c>
      <c r="F757" s="201" t="str">
        <f t="shared" si="2"/>
        <v/>
      </c>
      <c r="G757" s="201" t="str">
        <f t="shared" si="3"/>
        <v/>
      </c>
      <c r="H757" s="201" t="str">
        <f t="shared" si="4"/>
        <v/>
      </c>
      <c r="I757" s="60" t="str">
        <f t="shared" si="731"/>
        <v/>
      </c>
      <c r="J757" s="206"/>
      <c r="K757" s="173"/>
      <c r="L757" s="178"/>
      <c r="M757" s="173"/>
      <c r="N757" s="178"/>
    </row>
    <row r="758" spans="1:14" ht="12.5">
      <c r="A758" s="204"/>
      <c r="B758" s="205"/>
      <c r="C758" s="201" t="str">
        <f t="shared" ref="C758:D758" si="778">IF(ISBLANK($J758),"",$J758)</f>
        <v/>
      </c>
      <c r="D758" s="201" t="str">
        <f t="shared" si="778"/>
        <v/>
      </c>
      <c r="E758" s="201" t="str">
        <f t="shared" si="730"/>
        <v/>
      </c>
      <c r="F758" s="201" t="str">
        <f t="shared" si="2"/>
        <v/>
      </c>
      <c r="G758" s="201" t="str">
        <f t="shared" si="3"/>
        <v/>
      </c>
      <c r="H758" s="201" t="str">
        <f t="shared" si="4"/>
        <v/>
      </c>
      <c r="I758" s="60" t="str">
        <f t="shared" si="731"/>
        <v/>
      </c>
      <c r="J758" s="206"/>
      <c r="K758" s="173"/>
      <c r="L758" s="178"/>
      <c r="M758" s="173"/>
      <c r="N758" s="178"/>
    </row>
    <row r="759" spans="1:14" ht="12.5">
      <c r="A759" s="204"/>
      <c r="B759" s="205"/>
      <c r="C759" s="201" t="str">
        <f t="shared" ref="C759:D759" si="779">IF(ISBLANK($J759),"",$J759)</f>
        <v/>
      </c>
      <c r="D759" s="201" t="str">
        <f t="shared" si="779"/>
        <v/>
      </c>
      <c r="E759" s="201" t="str">
        <f t="shared" si="730"/>
        <v/>
      </c>
      <c r="F759" s="201" t="str">
        <f t="shared" si="2"/>
        <v/>
      </c>
      <c r="G759" s="201" t="str">
        <f t="shared" si="3"/>
        <v/>
      </c>
      <c r="H759" s="201" t="str">
        <f t="shared" si="4"/>
        <v/>
      </c>
      <c r="I759" s="60" t="str">
        <f t="shared" si="731"/>
        <v/>
      </c>
      <c r="J759" s="206"/>
      <c r="K759" s="173"/>
      <c r="L759" s="178"/>
      <c r="M759" s="173"/>
      <c r="N759" s="178"/>
    </row>
    <row r="760" spans="1:14" ht="12.5">
      <c r="A760" s="204"/>
      <c r="B760" s="205"/>
      <c r="C760" s="201" t="str">
        <f t="shared" ref="C760:D760" si="780">IF(ISBLANK($J760),"",$J760)</f>
        <v/>
      </c>
      <c r="D760" s="201" t="str">
        <f t="shared" si="780"/>
        <v/>
      </c>
      <c r="E760" s="201" t="str">
        <f t="shared" si="730"/>
        <v/>
      </c>
      <c r="F760" s="201" t="str">
        <f t="shared" si="2"/>
        <v/>
      </c>
      <c r="G760" s="201" t="str">
        <f t="shared" si="3"/>
        <v/>
      </c>
      <c r="H760" s="201" t="str">
        <f t="shared" si="4"/>
        <v/>
      </c>
      <c r="I760" s="60" t="str">
        <f t="shared" si="731"/>
        <v/>
      </c>
      <c r="J760" s="206"/>
      <c r="K760" s="173"/>
      <c r="L760" s="178"/>
      <c r="M760" s="173"/>
      <c r="N760" s="178"/>
    </row>
    <row r="761" spans="1:14" ht="12.5">
      <c r="A761" s="204"/>
      <c r="B761" s="205"/>
      <c r="C761" s="201" t="str">
        <f t="shared" ref="C761:D761" si="781">IF(ISBLANK($J761),"",$J761)</f>
        <v/>
      </c>
      <c r="D761" s="201" t="str">
        <f t="shared" si="781"/>
        <v/>
      </c>
      <c r="E761" s="201" t="str">
        <f t="shared" si="730"/>
        <v/>
      </c>
      <c r="F761" s="201" t="str">
        <f t="shared" si="2"/>
        <v/>
      </c>
      <c r="G761" s="201" t="str">
        <f t="shared" si="3"/>
        <v/>
      </c>
      <c r="H761" s="201" t="str">
        <f t="shared" si="4"/>
        <v/>
      </c>
      <c r="I761" s="60" t="str">
        <f t="shared" si="731"/>
        <v/>
      </c>
      <c r="J761" s="206"/>
      <c r="K761" s="173"/>
      <c r="L761" s="178"/>
      <c r="M761" s="173"/>
      <c r="N761" s="178"/>
    </row>
    <row r="762" spans="1:14" ht="12.5">
      <c r="A762" s="204"/>
      <c r="B762" s="205"/>
      <c r="C762" s="201" t="str">
        <f t="shared" ref="C762:D762" si="782">IF(ISBLANK($J762),"",$J762)</f>
        <v/>
      </c>
      <c r="D762" s="201" t="str">
        <f t="shared" si="782"/>
        <v/>
      </c>
      <c r="E762" s="201" t="str">
        <f t="shared" si="730"/>
        <v/>
      </c>
      <c r="F762" s="201" t="str">
        <f t="shared" si="2"/>
        <v/>
      </c>
      <c r="G762" s="201" t="str">
        <f t="shared" si="3"/>
        <v/>
      </c>
      <c r="H762" s="201" t="str">
        <f t="shared" si="4"/>
        <v/>
      </c>
      <c r="I762" s="60" t="str">
        <f t="shared" si="731"/>
        <v/>
      </c>
      <c r="J762" s="206"/>
      <c r="K762" s="173"/>
      <c r="L762" s="178"/>
      <c r="M762" s="173"/>
      <c r="N762" s="178"/>
    </row>
    <row r="763" spans="1:14" ht="12.5">
      <c r="A763" s="204"/>
      <c r="B763" s="205"/>
      <c r="C763" s="201" t="str">
        <f t="shared" ref="C763:D763" si="783">IF(ISBLANK($J763),"",$J763)</f>
        <v/>
      </c>
      <c r="D763" s="201" t="str">
        <f t="shared" si="783"/>
        <v/>
      </c>
      <c r="E763" s="201" t="str">
        <f t="shared" si="730"/>
        <v/>
      </c>
      <c r="F763" s="201" t="str">
        <f t="shared" si="2"/>
        <v/>
      </c>
      <c r="G763" s="201" t="str">
        <f t="shared" si="3"/>
        <v/>
      </c>
      <c r="H763" s="201" t="str">
        <f t="shared" si="4"/>
        <v/>
      </c>
      <c r="I763" s="60" t="str">
        <f t="shared" si="731"/>
        <v/>
      </c>
      <c r="J763" s="206"/>
      <c r="K763" s="173"/>
      <c r="L763" s="178"/>
      <c r="M763" s="173"/>
      <c r="N763" s="178"/>
    </row>
    <row r="764" spans="1:14" ht="12.5">
      <c r="A764" s="204"/>
      <c r="B764" s="205"/>
      <c r="C764" s="201" t="str">
        <f t="shared" ref="C764:D764" si="784">IF(ISBLANK($J764),"",$J764)</f>
        <v/>
      </c>
      <c r="D764" s="201" t="str">
        <f t="shared" si="784"/>
        <v/>
      </c>
      <c r="E764" s="201" t="str">
        <f t="shared" si="730"/>
        <v/>
      </c>
      <c r="F764" s="201" t="str">
        <f t="shared" si="2"/>
        <v/>
      </c>
      <c r="G764" s="201" t="str">
        <f t="shared" si="3"/>
        <v/>
      </c>
      <c r="H764" s="201" t="str">
        <f t="shared" si="4"/>
        <v/>
      </c>
      <c r="I764" s="60" t="str">
        <f t="shared" si="731"/>
        <v/>
      </c>
      <c r="J764" s="206"/>
      <c r="K764" s="173"/>
      <c r="L764" s="178"/>
      <c r="M764" s="173"/>
      <c r="N764" s="178"/>
    </row>
    <row r="765" spans="1:14" ht="12.5">
      <c r="A765" s="204"/>
      <c r="B765" s="205"/>
      <c r="C765" s="201" t="str">
        <f t="shared" ref="C765:D765" si="785">IF(ISBLANK($J765),"",$J765)</f>
        <v/>
      </c>
      <c r="D765" s="201" t="str">
        <f t="shared" si="785"/>
        <v/>
      </c>
      <c r="E765" s="201" t="str">
        <f t="shared" si="730"/>
        <v/>
      </c>
      <c r="F765" s="201" t="str">
        <f t="shared" si="2"/>
        <v/>
      </c>
      <c r="G765" s="201" t="str">
        <f t="shared" si="3"/>
        <v/>
      </c>
      <c r="H765" s="201" t="str">
        <f t="shared" si="4"/>
        <v/>
      </c>
      <c r="I765" s="60" t="str">
        <f t="shared" si="731"/>
        <v/>
      </c>
      <c r="J765" s="206"/>
      <c r="K765" s="173"/>
      <c r="L765" s="178"/>
      <c r="M765" s="173"/>
      <c r="N765" s="178"/>
    </row>
    <row r="766" spans="1:14" ht="12.5">
      <c r="A766" s="204"/>
      <c r="B766" s="205"/>
      <c r="C766" s="201" t="str">
        <f t="shared" ref="C766:D766" si="786">IF(ISBLANK($J766),"",$J766)</f>
        <v/>
      </c>
      <c r="D766" s="201" t="str">
        <f t="shared" si="786"/>
        <v/>
      </c>
      <c r="E766" s="201" t="str">
        <f t="shared" si="730"/>
        <v/>
      </c>
      <c r="F766" s="201" t="str">
        <f t="shared" si="2"/>
        <v/>
      </c>
      <c r="G766" s="201" t="str">
        <f t="shared" si="3"/>
        <v/>
      </c>
      <c r="H766" s="201" t="str">
        <f t="shared" si="4"/>
        <v/>
      </c>
      <c r="I766" s="60" t="str">
        <f t="shared" si="731"/>
        <v/>
      </c>
      <c r="J766" s="206"/>
      <c r="K766" s="173"/>
      <c r="L766" s="178"/>
      <c r="M766" s="173"/>
      <c r="N766" s="178"/>
    </row>
    <row r="767" spans="1:14" ht="12.5">
      <c r="A767" s="204"/>
      <c r="B767" s="205"/>
      <c r="C767" s="201" t="str">
        <f t="shared" ref="C767:D767" si="787">IF(ISBLANK($J767),"",$J767)</f>
        <v/>
      </c>
      <c r="D767" s="201" t="str">
        <f t="shared" si="787"/>
        <v/>
      </c>
      <c r="E767" s="201" t="str">
        <f t="shared" si="730"/>
        <v/>
      </c>
      <c r="F767" s="201" t="str">
        <f t="shared" si="2"/>
        <v/>
      </c>
      <c r="G767" s="201" t="str">
        <f t="shared" si="3"/>
        <v/>
      </c>
      <c r="H767" s="201" t="str">
        <f t="shared" si="4"/>
        <v/>
      </c>
      <c r="I767" s="60" t="str">
        <f t="shared" si="731"/>
        <v/>
      </c>
      <c r="J767" s="206"/>
      <c r="K767" s="173"/>
      <c r="L767" s="178"/>
      <c r="M767" s="173"/>
      <c r="N767" s="178"/>
    </row>
    <row r="768" spans="1:14" ht="12.5">
      <c r="A768" s="204"/>
      <c r="B768" s="205"/>
      <c r="C768" s="201" t="str">
        <f t="shared" ref="C768:D768" si="788">IF(ISBLANK($J768),"",$J768)</f>
        <v/>
      </c>
      <c r="D768" s="201" t="str">
        <f t="shared" si="788"/>
        <v/>
      </c>
      <c r="E768" s="201" t="str">
        <f t="shared" si="730"/>
        <v/>
      </c>
      <c r="F768" s="201" t="str">
        <f t="shared" si="2"/>
        <v/>
      </c>
      <c r="G768" s="201" t="str">
        <f t="shared" si="3"/>
        <v/>
      </c>
      <c r="H768" s="201" t="str">
        <f t="shared" si="4"/>
        <v/>
      </c>
      <c r="I768" s="60" t="str">
        <f t="shared" si="731"/>
        <v/>
      </c>
      <c r="J768" s="206"/>
      <c r="K768" s="173"/>
      <c r="L768" s="178"/>
      <c r="M768" s="173"/>
      <c r="N768" s="178"/>
    </row>
    <row r="769" spans="1:14" ht="12.5">
      <c r="A769" s="204"/>
      <c r="B769" s="205"/>
      <c r="C769" s="201" t="str">
        <f t="shared" ref="C769:D769" si="789">IF(ISBLANK($J769),"",$J769)</f>
        <v/>
      </c>
      <c r="D769" s="201" t="str">
        <f t="shared" si="789"/>
        <v/>
      </c>
      <c r="E769" s="201" t="str">
        <f t="shared" si="730"/>
        <v/>
      </c>
      <c r="F769" s="201" t="str">
        <f t="shared" si="2"/>
        <v/>
      </c>
      <c r="G769" s="201" t="str">
        <f t="shared" si="3"/>
        <v/>
      </c>
      <c r="H769" s="201" t="str">
        <f t="shared" si="4"/>
        <v/>
      </c>
      <c r="I769" s="60" t="str">
        <f t="shared" si="731"/>
        <v/>
      </c>
      <c r="J769" s="206"/>
      <c r="K769" s="173"/>
      <c r="L769" s="178"/>
      <c r="M769" s="173"/>
      <c r="N769" s="178"/>
    </row>
    <row r="770" spans="1:14" ht="12.5">
      <c r="A770" s="204"/>
      <c r="B770" s="205"/>
      <c r="C770" s="201" t="str">
        <f t="shared" ref="C770:D770" si="790">IF(ISBLANK($J770),"",$J770)</f>
        <v/>
      </c>
      <c r="D770" s="201" t="str">
        <f t="shared" si="790"/>
        <v/>
      </c>
      <c r="E770" s="201" t="str">
        <f t="shared" si="730"/>
        <v/>
      </c>
      <c r="F770" s="201" t="str">
        <f t="shared" si="2"/>
        <v/>
      </c>
      <c r="G770" s="201" t="str">
        <f t="shared" si="3"/>
        <v/>
      </c>
      <c r="H770" s="201" t="str">
        <f t="shared" si="4"/>
        <v/>
      </c>
      <c r="I770" s="60" t="str">
        <f t="shared" si="731"/>
        <v/>
      </c>
      <c r="J770" s="206"/>
      <c r="K770" s="173"/>
      <c r="L770" s="178"/>
      <c r="M770" s="173"/>
      <c r="N770" s="178"/>
    </row>
    <row r="771" spans="1:14" ht="12.5">
      <c r="A771" s="204"/>
      <c r="B771" s="205"/>
      <c r="C771" s="201" t="str">
        <f t="shared" ref="C771:D771" si="791">IF(ISBLANK($J771),"",$J771)</f>
        <v/>
      </c>
      <c r="D771" s="201" t="str">
        <f t="shared" si="791"/>
        <v/>
      </c>
      <c r="E771" s="201" t="str">
        <f t="shared" si="730"/>
        <v/>
      </c>
      <c r="F771" s="201" t="str">
        <f t="shared" si="2"/>
        <v/>
      </c>
      <c r="G771" s="201" t="str">
        <f t="shared" si="3"/>
        <v/>
      </c>
      <c r="H771" s="201" t="str">
        <f t="shared" si="4"/>
        <v/>
      </c>
      <c r="I771" s="60" t="str">
        <f t="shared" si="731"/>
        <v/>
      </c>
      <c r="J771" s="206"/>
      <c r="K771" s="173"/>
      <c r="L771" s="178"/>
      <c r="M771" s="173"/>
      <c r="N771" s="178"/>
    </row>
    <row r="772" spans="1:14" ht="12.5">
      <c r="A772" s="204"/>
      <c r="B772" s="205"/>
      <c r="C772" s="201" t="str">
        <f t="shared" ref="C772:D772" si="792">IF(ISBLANK($J772),"",$J772)</f>
        <v/>
      </c>
      <c r="D772" s="201" t="str">
        <f t="shared" si="792"/>
        <v/>
      </c>
      <c r="E772" s="201" t="str">
        <f t="shared" si="730"/>
        <v/>
      </c>
      <c r="F772" s="201" t="str">
        <f t="shared" si="2"/>
        <v/>
      </c>
      <c r="G772" s="201" t="str">
        <f t="shared" si="3"/>
        <v/>
      </c>
      <c r="H772" s="201" t="str">
        <f t="shared" si="4"/>
        <v/>
      </c>
      <c r="I772" s="60" t="str">
        <f t="shared" si="731"/>
        <v/>
      </c>
      <c r="J772" s="206"/>
      <c r="K772" s="173"/>
      <c r="L772" s="178"/>
      <c r="M772" s="173"/>
      <c r="N772" s="178"/>
    </row>
    <row r="773" spans="1:14" ht="12.5">
      <c r="A773" s="204"/>
      <c r="B773" s="205"/>
      <c r="C773" s="201" t="str">
        <f t="shared" ref="C773:D773" si="793">IF(ISBLANK($J773),"",$J773)</f>
        <v/>
      </c>
      <c r="D773" s="201" t="str">
        <f t="shared" si="793"/>
        <v/>
      </c>
      <c r="E773" s="201" t="str">
        <f t="shared" si="730"/>
        <v/>
      </c>
      <c r="F773" s="201" t="str">
        <f t="shared" si="2"/>
        <v/>
      </c>
      <c r="G773" s="201" t="str">
        <f t="shared" si="3"/>
        <v/>
      </c>
      <c r="H773" s="201" t="str">
        <f t="shared" si="4"/>
        <v/>
      </c>
      <c r="I773" s="60" t="str">
        <f t="shared" si="731"/>
        <v/>
      </c>
      <c r="J773" s="206"/>
      <c r="K773" s="173"/>
      <c r="L773" s="178"/>
      <c r="M773" s="173"/>
      <c r="N773" s="178"/>
    </row>
    <row r="774" spans="1:14" ht="12.5">
      <c r="A774" s="204"/>
      <c r="B774" s="205"/>
      <c r="C774" s="201" t="str">
        <f t="shared" ref="C774:D774" si="794">IF(ISBLANK($J774),"",$J774)</f>
        <v/>
      </c>
      <c r="D774" s="201" t="str">
        <f t="shared" si="794"/>
        <v/>
      </c>
      <c r="E774" s="201" t="str">
        <f t="shared" si="730"/>
        <v/>
      </c>
      <c r="F774" s="201" t="str">
        <f t="shared" si="2"/>
        <v/>
      </c>
      <c r="G774" s="201" t="str">
        <f t="shared" si="3"/>
        <v/>
      </c>
      <c r="H774" s="201" t="str">
        <f t="shared" si="4"/>
        <v/>
      </c>
      <c r="I774" s="60" t="str">
        <f t="shared" si="731"/>
        <v/>
      </c>
      <c r="J774" s="206"/>
      <c r="K774" s="173"/>
      <c r="L774" s="178"/>
      <c r="M774" s="173"/>
      <c r="N774" s="178"/>
    </row>
    <row r="775" spans="1:14" ht="12.5">
      <c r="A775" s="204"/>
      <c r="B775" s="205"/>
      <c r="C775" s="201" t="str">
        <f t="shared" ref="C775:D775" si="795">IF(ISBLANK($J775),"",$J775)</f>
        <v/>
      </c>
      <c r="D775" s="201" t="str">
        <f t="shared" si="795"/>
        <v/>
      </c>
      <c r="E775" s="201" t="str">
        <f t="shared" ref="E775:E838" si="796">IF(NOT(ISBLANK($N775)),CONCATENATE(supplierOrganizationIdentifierScheme,"-",$N775),IF(NOT(ISBLANK($L775)),CONCATENATE("tenderer-",ROW()-7),""))</f>
        <v/>
      </c>
      <c r="F775" s="201" t="str">
        <f t="shared" si="2"/>
        <v/>
      </c>
      <c r="G775" s="201" t="str">
        <f t="shared" si="3"/>
        <v/>
      </c>
      <c r="H775" s="201" t="str">
        <f t="shared" si="4"/>
        <v/>
      </c>
      <c r="I775" s="60" t="str">
        <f t="shared" ref="I775:I838" si="797">IF(NOT(ISBLANK($N775)),supplierOrganizationIdentifierScheme,"")</f>
        <v/>
      </c>
      <c r="J775" s="206"/>
      <c r="K775" s="173"/>
      <c r="L775" s="178"/>
      <c r="M775" s="173"/>
      <c r="N775" s="178"/>
    </row>
    <row r="776" spans="1:14" ht="12.5">
      <c r="A776" s="204"/>
      <c r="B776" s="205"/>
      <c r="C776" s="201" t="str">
        <f t="shared" ref="C776:D776" si="798">IF(ISBLANK($J776),"",$J776)</f>
        <v/>
      </c>
      <c r="D776" s="201" t="str">
        <f t="shared" si="798"/>
        <v/>
      </c>
      <c r="E776" s="201" t="str">
        <f t="shared" si="796"/>
        <v/>
      </c>
      <c r="F776" s="201" t="str">
        <f t="shared" si="2"/>
        <v/>
      </c>
      <c r="G776" s="201" t="str">
        <f t="shared" si="3"/>
        <v/>
      </c>
      <c r="H776" s="201" t="str">
        <f t="shared" si="4"/>
        <v/>
      </c>
      <c r="I776" s="60" t="str">
        <f t="shared" si="797"/>
        <v/>
      </c>
      <c r="J776" s="206"/>
      <c r="K776" s="173"/>
      <c r="L776" s="178"/>
      <c r="M776" s="173"/>
      <c r="N776" s="178"/>
    </row>
    <row r="777" spans="1:14" ht="12.5">
      <c r="A777" s="204"/>
      <c r="B777" s="205"/>
      <c r="C777" s="201" t="str">
        <f t="shared" ref="C777:D777" si="799">IF(ISBLANK($J777),"",$J777)</f>
        <v/>
      </c>
      <c r="D777" s="201" t="str">
        <f t="shared" si="799"/>
        <v/>
      </c>
      <c r="E777" s="201" t="str">
        <f t="shared" si="796"/>
        <v/>
      </c>
      <c r="F777" s="201" t="str">
        <f t="shared" si="2"/>
        <v/>
      </c>
      <c r="G777" s="201" t="str">
        <f t="shared" si="3"/>
        <v/>
      </c>
      <c r="H777" s="201" t="str">
        <f t="shared" si="4"/>
        <v/>
      </c>
      <c r="I777" s="60" t="str">
        <f t="shared" si="797"/>
        <v/>
      </c>
      <c r="J777" s="206"/>
      <c r="K777" s="173"/>
      <c r="L777" s="178"/>
      <c r="M777" s="173"/>
      <c r="N777" s="178"/>
    </row>
    <row r="778" spans="1:14" ht="12.5">
      <c r="A778" s="204"/>
      <c r="B778" s="205"/>
      <c r="C778" s="201" t="str">
        <f t="shared" ref="C778:D778" si="800">IF(ISBLANK($J778),"",$J778)</f>
        <v/>
      </c>
      <c r="D778" s="201" t="str">
        <f t="shared" si="800"/>
        <v/>
      </c>
      <c r="E778" s="201" t="str">
        <f t="shared" si="796"/>
        <v/>
      </c>
      <c r="F778" s="201" t="str">
        <f t="shared" si="2"/>
        <v/>
      </c>
      <c r="G778" s="201" t="str">
        <f t="shared" si="3"/>
        <v/>
      </c>
      <c r="H778" s="201" t="str">
        <f t="shared" si="4"/>
        <v/>
      </c>
      <c r="I778" s="60" t="str">
        <f t="shared" si="797"/>
        <v/>
      </c>
      <c r="J778" s="206"/>
      <c r="K778" s="173"/>
      <c r="L778" s="178"/>
      <c r="M778" s="173"/>
      <c r="N778" s="178"/>
    </row>
    <row r="779" spans="1:14" ht="12.5">
      <c r="A779" s="204"/>
      <c r="B779" s="205"/>
      <c r="C779" s="201" t="str">
        <f t="shared" ref="C779:D779" si="801">IF(ISBLANK($J779),"",$J779)</f>
        <v/>
      </c>
      <c r="D779" s="201" t="str">
        <f t="shared" si="801"/>
        <v/>
      </c>
      <c r="E779" s="201" t="str">
        <f t="shared" si="796"/>
        <v/>
      </c>
      <c r="F779" s="201" t="str">
        <f t="shared" si="2"/>
        <v/>
      </c>
      <c r="G779" s="201" t="str">
        <f t="shared" si="3"/>
        <v/>
      </c>
      <c r="H779" s="201" t="str">
        <f t="shared" si="4"/>
        <v/>
      </c>
      <c r="I779" s="60" t="str">
        <f t="shared" si="797"/>
        <v/>
      </c>
      <c r="J779" s="206"/>
      <c r="K779" s="173"/>
      <c r="L779" s="178"/>
      <c r="M779" s="173"/>
      <c r="N779" s="178"/>
    </row>
    <row r="780" spans="1:14" ht="12.5">
      <c r="A780" s="204"/>
      <c r="B780" s="205"/>
      <c r="C780" s="201" t="str">
        <f t="shared" ref="C780:D780" si="802">IF(ISBLANK($J780),"",$J780)</f>
        <v/>
      </c>
      <c r="D780" s="201" t="str">
        <f t="shared" si="802"/>
        <v/>
      </c>
      <c r="E780" s="201" t="str">
        <f t="shared" si="796"/>
        <v/>
      </c>
      <c r="F780" s="201" t="str">
        <f t="shared" si="2"/>
        <v/>
      </c>
      <c r="G780" s="201" t="str">
        <f t="shared" si="3"/>
        <v/>
      </c>
      <c r="H780" s="201" t="str">
        <f t="shared" si="4"/>
        <v/>
      </c>
      <c r="I780" s="60" t="str">
        <f t="shared" si="797"/>
        <v/>
      </c>
      <c r="J780" s="206"/>
      <c r="K780" s="173"/>
      <c r="L780" s="178"/>
      <c r="M780" s="173"/>
      <c r="N780" s="178"/>
    </row>
    <row r="781" spans="1:14" ht="12.5">
      <c r="A781" s="204"/>
      <c r="B781" s="205"/>
      <c r="C781" s="201" t="str">
        <f t="shared" ref="C781:D781" si="803">IF(ISBLANK($J781),"",$J781)</f>
        <v/>
      </c>
      <c r="D781" s="201" t="str">
        <f t="shared" si="803"/>
        <v/>
      </c>
      <c r="E781" s="201" t="str">
        <f t="shared" si="796"/>
        <v/>
      </c>
      <c r="F781" s="201" t="str">
        <f t="shared" si="2"/>
        <v/>
      </c>
      <c r="G781" s="201" t="str">
        <f t="shared" si="3"/>
        <v/>
      </c>
      <c r="H781" s="201" t="str">
        <f t="shared" si="4"/>
        <v/>
      </c>
      <c r="I781" s="60" t="str">
        <f t="shared" si="797"/>
        <v/>
      </c>
      <c r="J781" s="206"/>
      <c r="K781" s="173"/>
      <c r="L781" s="178"/>
      <c r="M781" s="173"/>
      <c r="N781" s="178"/>
    </row>
    <row r="782" spans="1:14" ht="12.5">
      <c r="A782" s="204"/>
      <c r="B782" s="205"/>
      <c r="C782" s="201" t="str">
        <f t="shared" ref="C782:D782" si="804">IF(ISBLANK($J782),"",$J782)</f>
        <v/>
      </c>
      <c r="D782" s="201" t="str">
        <f t="shared" si="804"/>
        <v/>
      </c>
      <c r="E782" s="201" t="str">
        <f t="shared" si="796"/>
        <v/>
      </c>
      <c r="F782" s="201" t="str">
        <f t="shared" si="2"/>
        <v/>
      </c>
      <c r="G782" s="201" t="str">
        <f t="shared" si="3"/>
        <v/>
      </c>
      <c r="H782" s="201" t="str">
        <f t="shared" si="4"/>
        <v/>
      </c>
      <c r="I782" s="60" t="str">
        <f t="shared" si="797"/>
        <v/>
      </c>
      <c r="J782" s="206"/>
      <c r="K782" s="173"/>
      <c r="L782" s="178"/>
      <c r="M782" s="173"/>
      <c r="N782" s="178"/>
    </row>
    <row r="783" spans="1:14" ht="12.5">
      <c r="A783" s="204"/>
      <c r="B783" s="205"/>
      <c r="C783" s="201" t="str">
        <f t="shared" ref="C783:D783" si="805">IF(ISBLANK($J783),"",$J783)</f>
        <v/>
      </c>
      <c r="D783" s="201" t="str">
        <f t="shared" si="805"/>
        <v/>
      </c>
      <c r="E783" s="201" t="str">
        <f t="shared" si="796"/>
        <v/>
      </c>
      <c r="F783" s="201" t="str">
        <f t="shared" si="2"/>
        <v/>
      </c>
      <c r="G783" s="201" t="str">
        <f t="shared" si="3"/>
        <v/>
      </c>
      <c r="H783" s="201" t="str">
        <f t="shared" si="4"/>
        <v/>
      </c>
      <c r="I783" s="60" t="str">
        <f t="shared" si="797"/>
        <v/>
      </c>
      <c r="J783" s="206"/>
      <c r="K783" s="173"/>
      <c r="L783" s="178"/>
      <c r="M783" s="173"/>
      <c r="N783" s="178"/>
    </row>
    <row r="784" spans="1:14" ht="12.5">
      <c r="A784" s="204"/>
      <c r="B784" s="205"/>
      <c r="C784" s="201" t="str">
        <f t="shared" ref="C784:D784" si="806">IF(ISBLANK($J784),"",$J784)</f>
        <v/>
      </c>
      <c r="D784" s="201" t="str">
        <f t="shared" si="806"/>
        <v/>
      </c>
      <c r="E784" s="201" t="str">
        <f t="shared" si="796"/>
        <v/>
      </c>
      <c r="F784" s="201" t="str">
        <f t="shared" si="2"/>
        <v/>
      </c>
      <c r="G784" s="201" t="str">
        <f t="shared" si="3"/>
        <v/>
      </c>
      <c r="H784" s="201" t="str">
        <f t="shared" si="4"/>
        <v/>
      </c>
      <c r="I784" s="60" t="str">
        <f t="shared" si="797"/>
        <v/>
      </c>
      <c r="J784" s="206"/>
      <c r="K784" s="173"/>
      <c r="L784" s="178"/>
      <c r="M784" s="173"/>
      <c r="N784" s="178"/>
    </row>
    <row r="785" spans="1:14" ht="12.5">
      <c r="A785" s="204"/>
      <c r="B785" s="205"/>
      <c r="C785" s="201" t="str">
        <f t="shared" ref="C785:D785" si="807">IF(ISBLANK($J785),"",$J785)</f>
        <v/>
      </c>
      <c r="D785" s="201" t="str">
        <f t="shared" si="807"/>
        <v/>
      </c>
      <c r="E785" s="201" t="str">
        <f t="shared" si="796"/>
        <v/>
      </c>
      <c r="F785" s="201" t="str">
        <f t="shared" si="2"/>
        <v/>
      </c>
      <c r="G785" s="201" t="str">
        <f t="shared" si="3"/>
        <v/>
      </c>
      <c r="H785" s="201" t="str">
        <f t="shared" si="4"/>
        <v/>
      </c>
      <c r="I785" s="60" t="str">
        <f t="shared" si="797"/>
        <v/>
      </c>
      <c r="J785" s="206"/>
      <c r="K785" s="173"/>
      <c r="L785" s="178"/>
      <c r="M785" s="173"/>
      <c r="N785" s="178"/>
    </row>
    <row r="786" spans="1:14" ht="12.5">
      <c r="A786" s="204"/>
      <c r="B786" s="205"/>
      <c r="C786" s="201" t="str">
        <f t="shared" ref="C786:D786" si="808">IF(ISBLANK($J786),"",$J786)</f>
        <v/>
      </c>
      <c r="D786" s="201" t="str">
        <f t="shared" si="808"/>
        <v/>
      </c>
      <c r="E786" s="201" t="str">
        <f t="shared" si="796"/>
        <v/>
      </c>
      <c r="F786" s="201" t="str">
        <f t="shared" si="2"/>
        <v/>
      </c>
      <c r="G786" s="201" t="str">
        <f t="shared" si="3"/>
        <v/>
      </c>
      <c r="H786" s="201" t="str">
        <f t="shared" si="4"/>
        <v/>
      </c>
      <c r="I786" s="60" t="str">
        <f t="shared" si="797"/>
        <v/>
      </c>
      <c r="J786" s="206"/>
      <c r="K786" s="173"/>
      <c r="L786" s="178"/>
      <c r="M786" s="173"/>
      <c r="N786" s="178"/>
    </row>
    <row r="787" spans="1:14" ht="12.5">
      <c r="A787" s="204"/>
      <c r="B787" s="205"/>
      <c r="C787" s="201" t="str">
        <f t="shared" ref="C787:D787" si="809">IF(ISBLANK($J787),"",$J787)</f>
        <v/>
      </c>
      <c r="D787" s="201" t="str">
        <f t="shared" si="809"/>
        <v/>
      </c>
      <c r="E787" s="201" t="str">
        <f t="shared" si="796"/>
        <v/>
      </c>
      <c r="F787" s="201" t="str">
        <f t="shared" si="2"/>
        <v/>
      </c>
      <c r="G787" s="201" t="str">
        <f t="shared" si="3"/>
        <v/>
      </c>
      <c r="H787" s="201" t="str">
        <f t="shared" si="4"/>
        <v/>
      </c>
      <c r="I787" s="60" t="str">
        <f t="shared" si="797"/>
        <v/>
      </c>
      <c r="J787" s="206"/>
      <c r="K787" s="173"/>
      <c r="L787" s="178"/>
      <c r="M787" s="173"/>
      <c r="N787" s="178"/>
    </row>
    <row r="788" spans="1:14" ht="12.5">
      <c r="A788" s="204"/>
      <c r="B788" s="205"/>
      <c r="C788" s="201" t="str">
        <f t="shared" ref="C788:D788" si="810">IF(ISBLANK($J788),"",$J788)</f>
        <v/>
      </c>
      <c r="D788" s="201" t="str">
        <f t="shared" si="810"/>
        <v/>
      </c>
      <c r="E788" s="201" t="str">
        <f t="shared" si="796"/>
        <v/>
      </c>
      <c r="F788" s="201" t="str">
        <f t="shared" si="2"/>
        <v/>
      </c>
      <c r="G788" s="201" t="str">
        <f t="shared" si="3"/>
        <v/>
      </c>
      <c r="H788" s="201" t="str">
        <f t="shared" si="4"/>
        <v/>
      </c>
      <c r="I788" s="60" t="str">
        <f t="shared" si="797"/>
        <v/>
      </c>
      <c r="J788" s="206"/>
      <c r="K788" s="173"/>
      <c r="L788" s="178"/>
      <c r="M788" s="173"/>
      <c r="N788" s="178"/>
    </row>
    <row r="789" spans="1:14" ht="12.5">
      <c r="A789" s="204"/>
      <c r="B789" s="205"/>
      <c r="C789" s="201" t="str">
        <f t="shared" ref="C789:D789" si="811">IF(ISBLANK($J789),"",$J789)</f>
        <v/>
      </c>
      <c r="D789" s="201" t="str">
        <f t="shared" si="811"/>
        <v/>
      </c>
      <c r="E789" s="201" t="str">
        <f t="shared" si="796"/>
        <v/>
      </c>
      <c r="F789" s="201" t="str">
        <f t="shared" si="2"/>
        <v/>
      </c>
      <c r="G789" s="201" t="str">
        <f t="shared" si="3"/>
        <v/>
      </c>
      <c r="H789" s="201" t="str">
        <f t="shared" si="4"/>
        <v/>
      </c>
      <c r="I789" s="60" t="str">
        <f t="shared" si="797"/>
        <v/>
      </c>
      <c r="J789" s="206"/>
      <c r="K789" s="173"/>
      <c r="L789" s="178"/>
      <c r="M789" s="173"/>
      <c r="N789" s="178"/>
    </row>
    <row r="790" spans="1:14" ht="12.5">
      <c r="A790" s="204"/>
      <c r="B790" s="205"/>
      <c r="C790" s="201" t="str">
        <f t="shared" ref="C790:D790" si="812">IF(ISBLANK($J790),"",$J790)</f>
        <v/>
      </c>
      <c r="D790" s="201" t="str">
        <f t="shared" si="812"/>
        <v/>
      </c>
      <c r="E790" s="201" t="str">
        <f t="shared" si="796"/>
        <v/>
      </c>
      <c r="F790" s="201" t="str">
        <f t="shared" si="2"/>
        <v/>
      </c>
      <c r="G790" s="201" t="str">
        <f t="shared" si="3"/>
        <v/>
      </c>
      <c r="H790" s="201" t="str">
        <f t="shared" si="4"/>
        <v/>
      </c>
      <c r="I790" s="60" t="str">
        <f t="shared" si="797"/>
        <v/>
      </c>
      <c r="J790" s="206"/>
      <c r="K790" s="173"/>
      <c r="L790" s="178"/>
      <c r="M790" s="173"/>
      <c r="N790" s="178"/>
    </row>
    <row r="791" spans="1:14" ht="12.5">
      <c r="A791" s="204"/>
      <c r="B791" s="205"/>
      <c r="C791" s="201" t="str">
        <f t="shared" ref="C791:D791" si="813">IF(ISBLANK($J791),"",$J791)</f>
        <v/>
      </c>
      <c r="D791" s="201" t="str">
        <f t="shared" si="813"/>
        <v/>
      </c>
      <c r="E791" s="201" t="str">
        <f t="shared" si="796"/>
        <v/>
      </c>
      <c r="F791" s="201" t="str">
        <f t="shared" si="2"/>
        <v/>
      </c>
      <c r="G791" s="201" t="str">
        <f t="shared" si="3"/>
        <v/>
      </c>
      <c r="H791" s="201" t="str">
        <f t="shared" si="4"/>
        <v/>
      </c>
      <c r="I791" s="60" t="str">
        <f t="shared" si="797"/>
        <v/>
      </c>
      <c r="J791" s="206"/>
      <c r="K791" s="173"/>
      <c r="L791" s="178"/>
      <c r="M791" s="173"/>
      <c r="N791" s="178"/>
    </row>
    <row r="792" spans="1:14" ht="12.5">
      <c r="A792" s="204"/>
      <c r="B792" s="205"/>
      <c r="C792" s="201" t="str">
        <f t="shared" ref="C792:D792" si="814">IF(ISBLANK($J792),"",$J792)</f>
        <v/>
      </c>
      <c r="D792" s="201" t="str">
        <f t="shared" si="814"/>
        <v/>
      </c>
      <c r="E792" s="201" t="str">
        <f t="shared" si="796"/>
        <v/>
      </c>
      <c r="F792" s="201" t="str">
        <f t="shared" si="2"/>
        <v/>
      </c>
      <c r="G792" s="201" t="str">
        <f t="shared" si="3"/>
        <v/>
      </c>
      <c r="H792" s="201" t="str">
        <f t="shared" si="4"/>
        <v/>
      </c>
      <c r="I792" s="60" t="str">
        <f t="shared" si="797"/>
        <v/>
      </c>
      <c r="J792" s="206"/>
      <c r="K792" s="173"/>
      <c r="L792" s="178"/>
      <c r="M792" s="173"/>
      <c r="N792" s="178"/>
    </row>
    <row r="793" spans="1:14" ht="12.5">
      <c r="A793" s="204"/>
      <c r="B793" s="205"/>
      <c r="C793" s="201" t="str">
        <f t="shared" ref="C793:D793" si="815">IF(ISBLANK($J793),"",$J793)</f>
        <v/>
      </c>
      <c r="D793" s="201" t="str">
        <f t="shared" si="815"/>
        <v/>
      </c>
      <c r="E793" s="201" t="str">
        <f t="shared" si="796"/>
        <v/>
      </c>
      <c r="F793" s="201" t="str">
        <f t="shared" si="2"/>
        <v/>
      </c>
      <c r="G793" s="201" t="str">
        <f t="shared" si="3"/>
        <v/>
      </c>
      <c r="H793" s="201" t="str">
        <f t="shared" si="4"/>
        <v/>
      </c>
      <c r="I793" s="60" t="str">
        <f t="shared" si="797"/>
        <v/>
      </c>
      <c r="J793" s="206"/>
      <c r="K793" s="173"/>
      <c r="L793" s="178"/>
      <c r="M793" s="173"/>
      <c r="N793" s="178"/>
    </row>
    <row r="794" spans="1:14" ht="12.5">
      <c r="A794" s="204"/>
      <c r="B794" s="205"/>
      <c r="C794" s="201" t="str">
        <f t="shared" ref="C794:D794" si="816">IF(ISBLANK($J794),"",$J794)</f>
        <v/>
      </c>
      <c r="D794" s="201" t="str">
        <f t="shared" si="816"/>
        <v/>
      </c>
      <c r="E794" s="201" t="str">
        <f t="shared" si="796"/>
        <v/>
      </c>
      <c r="F794" s="201" t="str">
        <f t="shared" si="2"/>
        <v/>
      </c>
      <c r="G794" s="201" t="str">
        <f t="shared" si="3"/>
        <v/>
      </c>
      <c r="H794" s="201" t="str">
        <f t="shared" si="4"/>
        <v/>
      </c>
      <c r="I794" s="60" t="str">
        <f t="shared" si="797"/>
        <v/>
      </c>
      <c r="J794" s="206"/>
      <c r="K794" s="173"/>
      <c r="L794" s="178"/>
      <c r="M794" s="173"/>
      <c r="N794" s="178"/>
    </row>
    <row r="795" spans="1:14" ht="12.5">
      <c r="A795" s="204"/>
      <c r="B795" s="205"/>
      <c r="C795" s="201" t="str">
        <f t="shared" ref="C795:D795" si="817">IF(ISBLANK($J795),"",$J795)</f>
        <v/>
      </c>
      <c r="D795" s="201" t="str">
        <f t="shared" si="817"/>
        <v/>
      </c>
      <c r="E795" s="201" t="str">
        <f t="shared" si="796"/>
        <v/>
      </c>
      <c r="F795" s="201" t="str">
        <f t="shared" si="2"/>
        <v/>
      </c>
      <c r="G795" s="201" t="str">
        <f t="shared" si="3"/>
        <v/>
      </c>
      <c r="H795" s="201" t="str">
        <f t="shared" si="4"/>
        <v/>
      </c>
      <c r="I795" s="60" t="str">
        <f t="shared" si="797"/>
        <v/>
      </c>
      <c r="J795" s="206"/>
      <c r="K795" s="173"/>
      <c r="L795" s="178"/>
      <c r="M795" s="173"/>
      <c r="N795" s="178"/>
    </row>
    <row r="796" spans="1:14" ht="12.5">
      <c r="A796" s="204"/>
      <c r="B796" s="205"/>
      <c r="C796" s="201" t="str">
        <f t="shared" ref="C796:D796" si="818">IF(ISBLANK($J796),"",$J796)</f>
        <v/>
      </c>
      <c r="D796" s="201" t="str">
        <f t="shared" si="818"/>
        <v/>
      </c>
      <c r="E796" s="201" t="str">
        <f t="shared" si="796"/>
        <v/>
      </c>
      <c r="F796" s="201" t="str">
        <f t="shared" si="2"/>
        <v/>
      </c>
      <c r="G796" s="201" t="str">
        <f t="shared" si="3"/>
        <v/>
      </c>
      <c r="H796" s="201" t="str">
        <f t="shared" si="4"/>
        <v/>
      </c>
      <c r="I796" s="60" t="str">
        <f t="shared" si="797"/>
        <v/>
      </c>
      <c r="J796" s="206"/>
      <c r="K796" s="173"/>
      <c r="L796" s="178"/>
      <c r="M796" s="173"/>
      <c r="N796" s="178"/>
    </row>
    <row r="797" spans="1:14" ht="12.5">
      <c r="A797" s="204"/>
      <c r="B797" s="205"/>
      <c r="C797" s="201" t="str">
        <f t="shared" ref="C797:D797" si="819">IF(ISBLANK($J797),"",$J797)</f>
        <v/>
      </c>
      <c r="D797" s="201" t="str">
        <f t="shared" si="819"/>
        <v/>
      </c>
      <c r="E797" s="201" t="str">
        <f t="shared" si="796"/>
        <v/>
      </c>
      <c r="F797" s="201" t="str">
        <f t="shared" si="2"/>
        <v/>
      </c>
      <c r="G797" s="201" t="str">
        <f t="shared" si="3"/>
        <v/>
      </c>
      <c r="H797" s="201" t="str">
        <f t="shared" si="4"/>
        <v/>
      </c>
      <c r="I797" s="60" t="str">
        <f t="shared" si="797"/>
        <v/>
      </c>
      <c r="J797" s="206"/>
      <c r="K797" s="173"/>
      <c r="L797" s="178"/>
      <c r="M797" s="173"/>
      <c r="N797" s="178"/>
    </row>
    <row r="798" spans="1:14" ht="12.5">
      <c r="A798" s="204"/>
      <c r="B798" s="205"/>
      <c r="C798" s="201" t="str">
        <f t="shared" ref="C798:D798" si="820">IF(ISBLANK($J798),"",$J798)</f>
        <v/>
      </c>
      <c r="D798" s="201" t="str">
        <f t="shared" si="820"/>
        <v/>
      </c>
      <c r="E798" s="201" t="str">
        <f t="shared" si="796"/>
        <v/>
      </c>
      <c r="F798" s="201" t="str">
        <f t="shared" si="2"/>
        <v/>
      </c>
      <c r="G798" s="201" t="str">
        <f t="shared" si="3"/>
        <v/>
      </c>
      <c r="H798" s="201" t="str">
        <f t="shared" si="4"/>
        <v/>
      </c>
      <c r="I798" s="60" t="str">
        <f t="shared" si="797"/>
        <v/>
      </c>
      <c r="J798" s="206"/>
      <c r="K798" s="173"/>
      <c r="L798" s="178"/>
      <c r="M798" s="173"/>
      <c r="N798" s="178"/>
    </row>
    <row r="799" spans="1:14" ht="12.5">
      <c r="A799" s="204"/>
      <c r="B799" s="205"/>
      <c r="C799" s="201" t="str">
        <f t="shared" ref="C799:D799" si="821">IF(ISBLANK($J799),"",$J799)</f>
        <v/>
      </c>
      <c r="D799" s="201" t="str">
        <f t="shared" si="821"/>
        <v/>
      </c>
      <c r="E799" s="201" t="str">
        <f t="shared" si="796"/>
        <v/>
      </c>
      <c r="F799" s="201" t="str">
        <f t="shared" si="2"/>
        <v/>
      </c>
      <c r="G799" s="201" t="str">
        <f t="shared" si="3"/>
        <v/>
      </c>
      <c r="H799" s="201" t="str">
        <f t="shared" si="4"/>
        <v/>
      </c>
      <c r="I799" s="60" t="str">
        <f t="shared" si="797"/>
        <v/>
      </c>
      <c r="J799" s="206"/>
      <c r="K799" s="173"/>
      <c r="L799" s="178"/>
      <c r="M799" s="173"/>
      <c r="N799" s="178"/>
    </row>
    <row r="800" spans="1:14" ht="12.5">
      <c r="A800" s="204"/>
      <c r="B800" s="205"/>
      <c r="C800" s="201" t="str">
        <f t="shared" ref="C800:D800" si="822">IF(ISBLANK($J800),"",$J800)</f>
        <v/>
      </c>
      <c r="D800" s="201" t="str">
        <f t="shared" si="822"/>
        <v/>
      </c>
      <c r="E800" s="201" t="str">
        <f t="shared" si="796"/>
        <v/>
      </c>
      <c r="F800" s="201" t="str">
        <f t="shared" si="2"/>
        <v/>
      </c>
      <c r="G800" s="201" t="str">
        <f t="shared" si="3"/>
        <v/>
      </c>
      <c r="H800" s="201" t="str">
        <f t="shared" si="4"/>
        <v/>
      </c>
      <c r="I800" s="60" t="str">
        <f t="shared" si="797"/>
        <v/>
      </c>
      <c r="J800" s="206"/>
      <c r="K800" s="173"/>
      <c r="L800" s="178"/>
      <c r="M800" s="173"/>
      <c r="N800" s="178"/>
    </row>
    <row r="801" spans="1:14" ht="12.5">
      <c r="A801" s="204"/>
      <c r="B801" s="205"/>
      <c r="C801" s="201" t="str">
        <f t="shared" ref="C801:D801" si="823">IF(ISBLANK($J801),"",$J801)</f>
        <v/>
      </c>
      <c r="D801" s="201" t="str">
        <f t="shared" si="823"/>
        <v/>
      </c>
      <c r="E801" s="201" t="str">
        <f t="shared" si="796"/>
        <v/>
      </c>
      <c r="F801" s="201" t="str">
        <f t="shared" si="2"/>
        <v/>
      </c>
      <c r="G801" s="201" t="str">
        <f t="shared" si="3"/>
        <v/>
      </c>
      <c r="H801" s="201" t="str">
        <f t="shared" si="4"/>
        <v/>
      </c>
      <c r="I801" s="60" t="str">
        <f t="shared" si="797"/>
        <v/>
      </c>
      <c r="J801" s="206"/>
      <c r="K801" s="173"/>
      <c r="L801" s="178"/>
      <c r="M801" s="173"/>
      <c r="N801" s="178"/>
    </row>
    <row r="802" spans="1:14" ht="12.5">
      <c r="A802" s="204"/>
      <c r="B802" s="205"/>
      <c r="C802" s="201" t="str">
        <f t="shared" ref="C802:D802" si="824">IF(ISBLANK($J802),"",$J802)</f>
        <v/>
      </c>
      <c r="D802" s="201" t="str">
        <f t="shared" si="824"/>
        <v/>
      </c>
      <c r="E802" s="201" t="str">
        <f t="shared" si="796"/>
        <v/>
      </c>
      <c r="F802" s="201" t="str">
        <f t="shared" si="2"/>
        <v/>
      </c>
      <c r="G802" s="201" t="str">
        <f t="shared" si="3"/>
        <v/>
      </c>
      <c r="H802" s="201" t="str">
        <f t="shared" si="4"/>
        <v/>
      </c>
      <c r="I802" s="60" t="str">
        <f t="shared" si="797"/>
        <v/>
      </c>
      <c r="J802" s="206"/>
      <c r="K802" s="173"/>
      <c r="L802" s="178"/>
      <c r="M802" s="173"/>
      <c r="N802" s="178"/>
    </row>
    <row r="803" spans="1:14" ht="12.5">
      <c r="A803" s="204"/>
      <c r="B803" s="205"/>
      <c r="C803" s="201" t="str">
        <f t="shared" ref="C803:D803" si="825">IF(ISBLANK($J803),"",$J803)</f>
        <v/>
      </c>
      <c r="D803" s="201" t="str">
        <f t="shared" si="825"/>
        <v/>
      </c>
      <c r="E803" s="201" t="str">
        <f t="shared" si="796"/>
        <v/>
      </c>
      <c r="F803" s="201" t="str">
        <f t="shared" si="2"/>
        <v/>
      </c>
      <c r="G803" s="201" t="str">
        <f t="shared" si="3"/>
        <v/>
      </c>
      <c r="H803" s="201" t="str">
        <f t="shared" si="4"/>
        <v/>
      </c>
      <c r="I803" s="60" t="str">
        <f t="shared" si="797"/>
        <v/>
      </c>
      <c r="J803" s="206"/>
      <c r="K803" s="173"/>
      <c r="L803" s="178"/>
      <c r="M803" s="173"/>
      <c r="N803" s="178"/>
    </row>
    <row r="804" spans="1:14" ht="12.5">
      <c r="A804" s="204"/>
      <c r="B804" s="205"/>
      <c r="C804" s="201" t="str">
        <f t="shared" ref="C804:D804" si="826">IF(ISBLANK($J804),"",$J804)</f>
        <v/>
      </c>
      <c r="D804" s="201" t="str">
        <f t="shared" si="826"/>
        <v/>
      </c>
      <c r="E804" s="201" t="str">
        <f t="shared" si="796"/>
        <v/>
      </c>
      <c r="F804" s="201" t="str">
        <f t="shared" si="2"/>
        <v/>
      </c>
      <c r="G804" s="201" t="str">
        <f t="shared" si="3"/>
        <v/>
      </c>
      <c r="H804" s="201" t="str">
        <f t="shared" si="4"/>
        <v/>
      </c>
      <c r="I804" s="60" t="str">
        <f t="shared" si="797"/>
        <v/>
      </c>
      <c r="J804" s="206"/>
      <c r="K804" s="173"/>
      <c r="L804" s="178"/>
      <c r="M804" s="173"/>
      <c r="N804" s="178"/>
    </row>
    <row r="805" spans="1:14" ht="12.5">
      <c r="A805" s="204"/>
      <c r="B805" s="205"/>
      <c r="C805" s="201" t="str">
        <f t="shared" ref="C805:D805" si="827">IF(ISBLANK($J805),"",$J805)</f>
        <v/>
      </c>
      <c r="D805" s="201" t="str">
        <f t="shared" si="827"/>
        <v/>
      </c>
      <c r="E805" s="201" t="str">
        <f t="shared" si="796"/>
        <v/>
      </c>
      <c r="F805" s="201" t="str">
        <f t="shared" si="2"/>
        <v/>
      </c>
      <c r="G805" s="201" t="str">
        <f t="shared" si="3"/>
        <v/>
      </c>
      <c r="H805" s="201" t="str">
        <f t="shared" si="4"/>
        <v/>
      </c>
      <c r="I805" s="60" t="str">
        <f t="shared" si="797"/>
        <v/>
      </c>
      <c r="J805" s="206"/>
      <c r="K805" s="173"/>
      <c r="L805" s="178"/>
      <c r="M805" s="173"/>
      <c r="N805" s="178"/>
    </row>
    <row r="806" spans="1:14" ht="12.5">
      <c r="A806" s="204"/>
      <c r="B806" s="205"/>
      <c r="C806" s="201" t="str">
        <f t="shared" ref="C806:D806" si="828">IF(ISBLANK($J806),"",$J806)</f>
        <v/>
      </c>
      <c r="D806" s="201" t="str">
        <f t="shared" si="828"/>
        <v/>
      </c>
      <c r="E806" s="201" t="str">
        <f t="shared" si="796"/>
        <v/>
      </c>
      <c r="F806" s="201" t="str">
        <f t="shared" si="2"/>
        <v/>
      </c>
      <c r="G806" s="201" t="str">
        <f t="shared" si="3"/>
        <v/>
      </c>
      <c r="H806" s="201" t="str">
        <f t="shared" si="4"/>
        <v/>
      </c>
      <c r="I806" s="60" t="str">
        <f t="shared" si="797"/>
        <v/>
      </c>
      <c r="J806" s="206"/>
      <c r="K806" s="173"/>
      <c r="L806" s="178"/>
      <c r="M806" s="173"/>
      <c r="N806" s="178"/>
    </row>
    <row r="807" spans="1:14" ht="12.5">
      <c r="A807" s="204"/>
      <c r="B807" s="205"/>
      <c r="C807" s="201" t="str">
        <f t="shared" ref="C807:D807" si="829">IF(ISBLANK($J807),"",$J807)</f>
        <v/>
      </c>
      <c r="D807" s="201" t="str">
        <f t="shared" si="829"/>
        <v/>
      </c>
      <c r="E807" s="201" t="str">
        <f t="shared" si="796"/>
        <v/>
      </c>
      <c r="F807" s="201" t="str">
        <f t="shared" si="2"/>
        <v/>
      </c>
      <c r="G807" s="201" t="str">
        <f t="shared" si="3"/>
        <v/>
      </c>
      <c r="H807" s="201" t="str">
        <f t="shared" si="4"/>
        <v/>
      </c>
      <c r="I807" s="60" t="str">
        <f t="shared" si="797"/>
        <v/>
      </c>
      <c r="J807" s="206"/>
      <c r="K807" s="173"/>
      <c r="L807" s="178"/>
      <c r="M807" s="173"/>
      <c r="N807" s="178"/>
    </row>
    <row r="808" spans="1:14" ht="12.5">
      <c r="A808" s="204"/>
      <c r="B808" s="205"/>
      <c r="C808" s="201" t="str">
        <f t="shared" ref="C808:D808" si="830">IF(ISBLANK($J808),"",$J808)</f>
        <v/>
      </c>
      <c r="D808" s="201" t="str">
        <f t="shared" si="830"/>
        <v/>
      </c>
      <c r="E808" s="201" t="str">
        <f t="shared" si="796"/>
        <v/>
      </c>
      <c r="F808" s="201" t="str">
        <f t="shared" si="2"/>
        <v/>
      </c>
      <c r="G808" s="201" t="str">
        <f t="shared" si="3"/>
        <v/>
      </c>
      <c r="H808" s="201" t="str">
        <f t="shared" si="4"/>
        <v/>
      </c>
      <c r="I808" s="60" t="str">
        <f t="shared" si="797"/>
        <v/>
      </c>
      <c r="J808" s="206"/>
      <c r="K808" s="173"/>
      <c r="L808" s="178"/>
      <c r="M808" s="173"/>
      <c r="N808" s="178"/>
    </row>
    <row r="809" spans="1:14" ht="12.5">
      <c r="A809" s="204"/>
      <c r="B809" s="205"/>
      <c r="C809" s="201" t="str">
        <f t="shared" ref="C809:D809" si="831">IF(ISBLANK($J809),"",$J809)</f>
        <v/>
      </c>
      <c r="D809" s="201" t="str">
        <f t="shared" si="831"/>
        <v/>
      </c>
      <c r="E809" s="201" t="str">
        <f t="shared" si="796"/>
        <v/>
      </c>
      <c r="F809" s="201" t="str">
        <f t="shared" si="2"/>
        <v/>
      </c>
      <c r="G809" s="201" t="str">
        <f t="shared" si="3"/>
        <v/>
      </c>
      <c r="H809" s="201" t="str">
        <f t="shared" si="4"/>
        <v/>
      </c>
      <c r="I809" s="60" t="str">
        <f t="shared" si="797"/>
        <v/>
      </c>
      <c r="J809" s="206"/>
      <c r="K809" s="173"/>
      <c r="L809" s="178"/>
      <c r="M809" s="173"/>
      <c r="N809" s="178"/>
    </row>
    <row r="810" spans="1:14" ht="12.5">
      <c r="A810" s="204"/>
      <c r="B810" s="205"/>
      <c r="C810" s="201" t="str">
        <f t="shared" ref="C810:D810" si="832">IF(ISBLANK($J810),"",$J810)</f>
        <v/>
      </c>
      <c r="D810" s="201" t="str">
        <f t="shared" si="832"/>
        <v/>
      </c>
      <c r="E810" s="201" t="str">
        <f t="shared" si="796"/>
        <v/>
      </c>
      <c r="F810" s="201" t="str">
        <f t="shared" si="2"/>
        <v/>
      </c>
      <c r="G810" s="201" t="str">
        <f t="shared" si="3"/>
        <v/>
      </c>
      <c r="H810" s="201" t="str">
        <f t="shared" si="4"/>
        <v/>
      </c>
      <c r="I810" s="60" t="str">
        <f t="shared" si="797"/>
        <v/>
      </c>
      <c r="J810" s="206"/>
      <c r="K810" s="173"/>
      <c r="L810" s="178"/>
      <c r="M810" s="173"/>
      <c r="N810" s="178"/>
    </row>
    <row r="811" spans="1:14" ht="12.5">
      <c r="A811" s="204"/>
      <c r="B811" s="205"/>
      <c r="C811" s="201" t="str">
        <f t="shared" ref="C811:D811" si="833">IF(ISBLANK($J811),"",$J811)</f>
        <v/>
      </c>
      <c r="D811" s="201" t="str">
        <f t="shared" si="833"/>
        <v/>
      </c>
      <c r="E811" s="201" t="str">
        <f t="shared" si="796"/>
        <v/>
      </c>
      <c r="F811" s="201" t="str">
        <f t="shared" si="2"/>
        <v/>
      </c>
      <c r="G811" s="201" t="str">
        <f t="shared" si="3"/>
        <v/>
      </c>
      <c r="H811" s="201" t="str">
        <f t="shared" si="4"/>
        <v/>
      </c>
      <c r="I811" s="60" t="str">
        <f t="shared" si="797"/>
        <v/>
      </c>
      <c r="J811" s="206"/>
      <c r="K811" s="173"/>
      <c r="L811" s="178"/>
      <c r="M811" s="173"/>
      <c r="N811" s="178"/>
    </row>
    <row r="812" spans="1:14" ht="12.5">
      <c r="A812" s="204"/>
      <c r="B812" s="205"/>
      <c r="C812" s="201" t="str">
        <f t="shared" ref="C812:D812" si="834">IF(ISBLANK($J812),"",$J812)</f>
        <v/>
      </c>
      <c r="D812" s="201" t="str">
        <f t="shared" si="834"/>
        <v/>
      </c>
      <c r="E812" s="201" t="str">
        <f t="shared" si="796"/>
        <v/>
      </c>
      <c r="F812" s="201" t="str">
        <f t="shared" si="2"/>
        <v/>
      </c>
      <c r="G812" s="201" t="str">
        <f t="shared" si="3"/>
        <v/>
      </c>
      <c r="H812" s="201" t="str">
        <f t="shared" si="4"/>
        <v/>
      </c>
      <c r="I812" s="60" t="str">
        <f t="shared" si="797"/>
        <v/>
      </c>
      <c r="J812" s="206"/>
      <c r="K812" s="173"/>
      <c r="L812" s="178"/>
      <c r="M812" s="173"/>
      <c r="N812" s="178"/>
    </row>
    <row r="813" spans="1:14" ht="12.5">
      <c r="A813" s="204"/>
      <c r="B813" s="205"/>
      <c r="C813" s="201" t="str">
        <f t="shared" ref="C813:D813" si="835">IF(ISBLANK($J813),"",$J813)</f>
        <v/>
      </c>
      <c r="D813" s="201" t="str">
        <f t="shared" si="835"/>
        <v/>
      </c>
      <c r="E813" s="201" t="str">
        <f t="shared" si="796"/>
        <v/>
      </c>
      <c r="F813" s="201" t="str">
        <f t="shared" si="2"/>
        <v/>
      </c>
      <c r="G813" s="201" t="str">
        <f t="shared" si="3"/>
        <v/>
      </c>
      <c r="H813" s="201" t="str">
        <f t="shared" si="4"/>
        <v/>
      </c>
      <c r="I813" s="60" t="str">
        <f t="shared" si="797"/>
        <v/>
      </c>
      <c r="J813" s="206"/>
      <c r="K813" s="173"/>
      <c r="L813" s="178"/>
      <c r="M813" s="173"/>
      <c r="N813" s="178"/>
    </row>
    <row r="814" spans="1:14" ht="12.5">
      <c r="A814" s="204"/>
      <c r="B814" s="205"/>
      <c r="C814" s="201" t="str">
        <f t="shared" ref="C814:D814" si="836">IF(ISBLANK($J814),"",$J814)</f>
        <v/>
      </c>
      <c r="D814" s="201" t="str">
        <f t="shared" si="836"/>
        <v/>
      </c>
      <c r="E814" s="201" t="str">
        <f t="shared" si="796"/>
        <v/>
      </c>
      <c r="F814" s="201" t="str">
        <f t="shared" si="2"/>
        <v/>
      </c>
      <c r="G814" s="201" t="str">
        <f t="shared" si="3"/>
        <v/>
      </c>
      <c r="H814" s="201" t="str">
        <f t="shared" si="4"/>
        <v/>
      </c>
      <c r="I814" s="60" t="str">
        <f t="shared" si="797"/>
        <v/>
      </c>
      <c r="J814" s="206"/>
      <c r="K814" s="173"/>
      <c r="L814" s="178"/>
      <c r="M814" s="173"/>
      <c r="N814" s="178"/>
    </row>
    <row r="815" spans="1:14" ht="12.5">
      <c r="A815" s="204"/>
      <c r="B815" s="205"/>
      <c r="C815" s="201" t="str">
        <f t="shared" ref="C815:D815" si="837">IF(ISBLANK($J815),"",$J815)</f>
        <v/>
      </c>
      <c r="D815" s="201" t="str">
        <f t="shared" si="837"/>
        <v/>
      </c>
      <c r="E815" s="201" t="str">
        <f t="shared" si="796"/>
        <v/>
      </c>
      <c r="F815" s="201" t="str">
        <f t="shared" si="2"/>
        <v/>
      </c>
      <c r="G815" s="201" t="str">
        <f t="shared" si="3"/>
        <v/>
      </c>
      <c r="H815" s="201" t="str">
        <f t="shared" si="4"/>
        <v/>
      </c>
      <c r="I815" s="60" t="str">
        <f t="shared" si="797"/>
        <v/>
      </c>
      <c r="J815" s="206"/>
      <c r="K815" s="173"/>
      <c r="L815" s="178"/>
      <c r="M815" s="173"/>
      <c r="N815" s="178"/>
    </row>
    <row r="816" spans="1:14" ht="12.5">
      <c r="A816" s="204"/>
      <c r="B816" s="205"/>
      <c r="C816" s="201" t="str">
        <f t="shared" ref="C816:D816" si="838">IF(ISBLANK($J816),"",$J816)</f>
        <v/>
      </c>
      <c r="D816" s="201" t="str">
        <f t="shared" si="838"/>
        <v/>
      </c>
      <c r="E816" s="201" t="str">
        <f t="shared" si="796"/>
        <v/>
      </c>
      <c r="F816" s="201" t="str">
        <f t="shared" si="2"/>
        <v/>
      </c>
      <c r="G816" s="201" t="str">
        <f t="shared" si="3"/>
        <v/>
      </c>
      <c r="H816" s="201" t="str">
        <f t="shared" si="4"/>
        <v/>
      </c>
      <c r="I816" s="60" t="str">
        <f t="shared" si="797"/>
        <v/>
      </c>
      <c r="J816" s="206"/>
      <c r="K816" s="173"/>
      <c r="L816" s="178"/>
      <c r="M816" s="173"/>
      <c r="N816" s="178"/>
    </row>
    <row r="817" spans="1:14" ht="12.5">
      <c r="A817" s="204"/>
      <c r="B817" s="205"/>
      <c r="C817" s="201" t="str">
        <f t="shared" ref="C817:D817" si="839">IF(ISBLANK($J817),"",$J817)</f>
        <v/>
      </c>
      <c r="D817" s="201" t="str">
        <f t="shared" si="839"/>
        <v/>
      </c>
      <c r="E817" s="201" t="str">
        <f t="shared" si="796"/>
        <v/>
      </c>
      <c r="F817" s="201" t="str">
        <f t="shared" si="2"/>
        <v/>
      </c>
      <c r="G817" s="201" t="str">
        <f t="shared" si="3"/>
        <v/>
      </c>
      <c r="H817" s="201" t="str">
        <f t="shared" si="4"/>
        <v/>
      </c>
      <c r="I817" s="60" t="str">
        <f t="shared" si="797"/>
        <v/>
      </c>
      <c r="J817" s="206"/>
      <c r="K817" s="173"/>
      <c r="L817" s="178"/>
      <c r="M817" s="173"/>
      <c r="N817" s="178"/>
    </row>
    <row r="818" spans="1:14" ht="12.5">
      <c r="A818" s="204"/>
      <c r="B818" s="205"/>
      <c r="C818" s="201" t="str">
        <f t="shared" ref="C818:D818" si="840">IF(ISBLANK($J818),"",$J818)</f>
        <v/>
      </c>
      <c r="D818" s="201" t="str">
        <f t="shared" si="840"/>
        <v/>
      </c>
      <c r="E818" s="201" t="str">
        <f t="shared" si="796"/>
        <v/>
      </c>
      <c r="F818" s="201" t="str">
        <f t="shared" si="2"/>
        <v/>
      </c>
      <c r="G818" s="201" t="str">
        <f t="shared" si="3"/>
        <v/>
      </c>
      <c r="H818" s="201" t="str">
        <f t="shared" si="4"/>
        <v/>
      </c>
      <c r="I818" s="60" t="str">
        <f t="shared" si="797"/>
        <v/>
      </c>
      <c r="J818" s="206"/>
      <c r="K818" s="173"/>
      <c r="L818" s="178"/>
      <c r="M818" s="173"/>
      <c r="N818" s="178"/>
    </row>
    <row r="819" spans="1:14" ht="12.5">
      <c r="A819" s="204"/>
      <c r="B819" s="205"/>
      <c r="C819" s="201" t="str">
        <f t="shared" ref="C819:D819" si="841">IF(ISBLANK($J819),"",$J819)</f>
        <v/>
      </c>
      <c r="D819" s="201" t="str">
        <f t="shared" si="841"/>
        <v/>
      </c>
      <c r="E819" s="201" t="str">
        <f t="shared" si="796"/>
        <v/>
      </c>
      <c r="F819" s="201" t="str">
        <f t="shared" si="2"/>
        <v/>
      </c>
      <c r="G819" s="201" t="str">
        <f t="shared" si="3"/>
        <v/>
      </c>
      <c r="H819" s="201" t="str">
        <f t="shared" si="4"/>
        <v/>
      </c>
      <c r="I819" s="60" t="str">
        <f t="shared" si="797"/>
        <v/>
      </c>
      <c r="J819" s="206"/>
      <c r="K819" s="173"/>
      <c r="L819" s="178"/>
      <c r="M819" s="173"/>
      <c r="N819" s="178"/>
    </row>
    <row r="820" spans="1:14" ht="12.5">
      <c r="A820" s="204"/>
      <c r="B820" s="205"/>
      <c r="C820" s="201" t="str">
        <f t="shared" ref="C820:D820" si="842">IF(ISBLANK($J820),"",$J820)</f>
        <v/>
      </c>
      <c r="D820" s="201" t="str">
        <f t="shared" si="842"/>
        <v/>
      </c>
      <c r="E820" s="201" t="str">
        <f t="shared" si="796"/>
        <v/>
      </c>
      <c r="F820" s="201" t="str">
        <f t="shared" si="2"/>
        <v/>
      </c>
      <c r="G820" s="201" t="str">
        <f t="shared" si="3"/>
        <v/>
      </c>
      <c r="H820" s="201" t="str">
        <f t="shared" si="4"/>
        <v/>
      </c>
      <c r="I820" s="60" t="str">
        <f t="shared" si="797"/>
        <v/>
      </c>
      <c r="J820" s="206"/>
      <c r="K820" s="173"/>
      <c r="L820" s="178"/>
      <c r="M820" s="173"/>
      <c r="N820" s="178"/>
    </row>
    <row r="821" spans="1:14" ht="12.5">
      <c r="A821" s="204"/>
      <c r="B821" s="205"/>
      <c r="C821" s="201" t="str">
        <f t="shared" ref="C821:D821" si="843">IF(ISBLANK($J821),"",$J821)</f>
        <v/>
      </c>
      <c r="D821" s="201" t="str">
        <f t="shared" si="843"/>
        <v/>
      </c>
      <c r="E821" s="201" t="str">
        <f t="shared" si="796"/>
        <v/>
      </c>
      <c r="F821" s="201" t="str">
        <f t="shared" si="2"/>
        <v/>
      </c>
      <c r="G821" s="201" t="str">
        <f t="shared" si="3"/>
        <v/>
      </c>
      <c r="H821" s="201" t="str">
        <f t="shared" si="4"/>
        <v/>
      </c>
      <c r="I821" s="60" t="str">
        <f t="shared" si="797"/>
        <v/>
      </c>
      <c r="J821" s="206"/>
      <c r="K821" s="173"/>
      <c r="L821" s="178"/>
      <c r="M821" s="173"/>
      <c r="N821" s="178"/>
    </row>
    <row r="822" spans="1:14" ht="12.5">
      <c r="A822" s="204"/>
      <c r="B822" s="205"/>
      <c r="C822" s="201" t="str">
        <f t="shared" ref="C822:D822" si="844">IF(ISBLANK($J822),"",$J822)</f>
        <v/>
      </c>
      <c r="D822" s="201" t="str">
        <f t="shared" si="844"/>
        <v/>
      </c>
      <c r="E822" s="201" t="str">
        <f t="shared" si="796"/>
        <v/>
      </c>
      <c r="F822" s="201" t="str">
        <f t="shared" si="2"/>
        <v/>
      </c>
      <c r="G822" s="201" t="str">
        <f t="shared" si="3"/>
        <v/>
      </c>
      <c r="H822" s="201" t="str">
        <f t="shared" si="4"/>
        <v/>
      </c>
      <c r="I822" s="60" t="str">
        <f t="shared" si="797"/>
        <v/>
      </c>
      <c r="J822" s="206"/>
      <c r="K822" s="173"/>
      <c r="L822" s="178"/>
      <c r="M822" s="173"/>
      <c r="N822" s="178"/>
    </row>
    <row r="823" spans="1:14" ht="12.5">
      <c r="A823" s="204"/>
      <c r="B823" s="205"/>
      <c r="C823" s="201" t="str">
        <f t="shared" ref="C823:D823" si="845">IF(ISBLANK($J823),"",$J823)</f>
        <v/>
      </c>
      <c r="D823" s="201" t="str">
        <f t="shared" si="845"/>
        <v/>
      </c>
      <c r="E823" s="201" t="str">
        <f t="shared" si="796"/>
        <v/>
      </c>
      <c r="F823" s="201" t="str">
        <f t="shared" si="2"/>
        <v/>
      </c>
      <c r="G823" s="201" t="str">
        <f t="shared" si="3"/>
        <v/>
      </c>
      <c r="H823" s="201" t="str">
        <f t="shared" si="4"/>
        <v/>
      </c>
      <c r="I823" s="60" t="str">
        <f t="shared" si="797"/>
        <v/>
      </c>
      <c r="J823" s="206"/>
      <c r="K823" s="173"/>
      <c r="L823" s="178"/>
      <c r="M823" s="173"/>
      <c r="N823" s="178"/>
    </row>
    <row r="824" spans="1:14" ht="12.5">
      <c r="A824" s="204"/>
      <c r="B824" s="205"/>
      <c r="C824" s="201" t="str">
        <f t="shared" ref="C824:D824" si="846">IF(ISBLANK($J824),"",$J824)</f>
        <v/>
      </c>
      <c r="D824" s="201" t="str">
        <f t="shared" si="846"/>
        <v/>
      </c>
      <c r="E824" s="201" t="str">
        <f t="shared" si="796"/>
        <v/>
      </c>
      <c r="F824" s="201" t="str">
        <f t="shared" si="2"/>
        <v/>
      </c>
      <c r="G824" s="201" t="str">
        <f t="shared" si="3"/>
        <v/>
      </c>
      <c r="H824" s="201" t="str">
        <f t="shared" si="4"/>
        <v/>
      </c>
      <c r="I824" s="60" t="str">
        <f t="shared" si="797"/>
        <v/>
      </c>
      <c r="J824" s="206"/>
      <c r="K824" s="173"/>
      <c r="L824" s="178"/>
      <c r="M824" s="173"/>
      <c r="N824" s="178"/>
    </row>
    <row r="825" spans="1:14" ht="12.5">
      <c r="A825" s="204"/>
      <c r="B825" s="205"/>
      <c r="C825" s="201" t="str">
        <f t="shared" ref="C825:D825" si="847">IF(ISBLANK($J825),"",$J825)</f>
        <v/>
      </c>
      <c r="D825" s="201" t="str">
        <f t="shared" si="847"/>
        <v/>
      </c>
      <c r="E825" s="201" t="str">
        <f t="shared" si="796"/>
        <v/>
      </c>
      <c r="F825" s="201" t="str">
        <f t="shared" si="2"/>
        <v/>
      </c>
      <c r="G825" s="201" t="str">
        <f t="shared" si="3"/>
        <v/>
      </c>
      <c r="H825" s="201" t="str">
        <f t="shared" si="4"/>
        <v/>
      </c>
      <c r="I825" s="60" t="str">
        <f t="shared" si="797"/>
        <v/>
      </c>
      <c r="J825" s="206"/>
      <c r="K825" s="173"/>
      <c r="L825" s="178"/>
      <c r="M825" s="173"/>
      <c r="N825" s="178"/>
    </row>
    <row r="826" spans="1:14" ht="12.5">
      <c r="A826" s="204"/>
      <c r="B826" s="205"/>
      <c r="C826" s="201" t="str">
        <f t="shared" ref="C826:D826" si="848">IF(ISBLANK($J826),"",$J826)</f>
        <v/>
      </c>
      <c r="D826" s="201" t="str">
        <f t="shared" si="848"/>
        <v/>
      </c>
      <c r="E826" s="201" t="str">
        <f t="shared" si="796"/>
        <v/>
      </c>
      <c r="F826" s="201" t="str">
        <f t="shared" si="2"/>
        <v/>
      </c>
      <c r="G826" s="201" t="str">
        <f t="shared" si="3"/>
        <v/>
      </c>
      <c r="H826" s="201" t="str">
        <f t="shared" si="4"/>
        <v/>
      </c>
      <c r="I826" s="60" t="str">
        <f t="shared" si="797"/>
        <v/>
      </c>
      <c r="J826" s="206"/>
      <c r="K826" s="173"/>
      <c r="L826" s="178"/>
      <c r="M826" s="173"/>
      <c r="N826" s="178"/>
    </row>
    <row r="827" spans="1:14" ht="12.5">
      <c r="A827" s="204"/>
      <c r="B827" s="205"/>
      <c r="C827" s="201" t="str">
        <f t="shared" ref="C827:D827" si="849">IF(ISBLANK($J827),"",$J827)</f>
        <v/>
      </c>
      <c r="D827" s="201" t="str">
        <f t="shared" si="849"/>
        <v/>
      </c>
      <c r="E827" s="201" t="str">
        <f t="shared" si="796"/>
        <v/>
      </c>
      <c r="F827" s="201" t="str">
        <f t="shared" si="2"/>
        <v/>
      </c>
      <c r="G827" s="201" t="str">
        <f t="shared" si="3"/>
        <v/>
      </c>
      <c r="H827" s="201" t="str">
        <f t="shared" si="4"/>
        <v/>
      </c>
      <c r="I827" s="60" t="str">
        <f t="shared" si="797"/>
        <v/>
      </c>
      <c r="J827" s="206"/>
      <c r="K827" s="173"/>
      <c r="L827" s="178"/>
      <c r="M827" s="173"/>
      <c r="N827" s="178"/>
    </row>
    <row r="828" spans="1:14" ht="12.5">
      <c r="A828" s="204"/>
      <c r="B828" s="205"/>
      <c r="C828" s="201" t="str">
        <f t="shared" ref="C828:D828" si="850">IF(ISBLANK($J828),"",$J828)</f>
        <v/>
      </c>
      <c r="D828" s="201" t="str">
        <f t="shared" si="850"/>
        <v/>
      </c>
      <c r="E828" s="201" t="str">
        <f t="shared" si="796"/>
        <v/>
      </c>
      <c r="F828" s="201" t="str">
        <f t="shared" si="2"/>
        <v/>
      </c>
      <c r="G828" s="201" t="str">
        <f t="shared" si="3"/>
        <v/>
      </c>
      <c r="H828" s="201" t="str">
        <f t="shared" si="4"/>
        <v/>
      </c>
      <c r="I828" s="60" t="str">
        <f t="shared" si="797"/>
        <v/>
      </c>
      <c r="J828" s="206"/>
      <c r="K828" s="173"/>
      <c r="L828" s="178"/>
      <c r="M828" s="173"/>
      <c r="N828" s="178"/>
    </row>
    <row r="829" spans="1:14" ht="12.5">
      <c r="A829" s="204"/>
      <c r="B829" s="205"/>
      <c r="C829" s="201" t="str">
        <f t="shared" ref="C829:D829" si="851">IF(ISBLANK($J829),"",$J829)</f>
        <v/>
      </c>
      <c r="D829" s="201" t="str">
        <f t="shared" si="851"/>
        <v/>
      </c>
      <c r="E829" s="201" t="str">
        <f t="shared" si="796"/>
        <v/>
      </c>
      <c r="F829" s="201" t="str">
        <f t="shared" si="2"/>
        <v/>
      </c>
      <c r="G829" s="201" t="str">
        <f t="shared" si="3"/>
        <v/>
      </c>
      <c r="H829" s="201" t="str">
        <f t="shared" si="4"/>
        <v/>
      </c>
      <c r="I829" s="60" t="str">
        <f t="shared" si="797"/>
        <v/>
      </c>
      <c r="J829" s="206"/>
      <c r="K829" s="173"/>
      <c r="L829" s="178"/>
      <c r="M829" s="173"/>
      <c r="N829" s="178"/>
    </row>
    <row r="830" spans="1:14" ht="12.5">
      <c r="A830" s="204"/>
      <c r="B830" s="205"/>
      <c r="C830" s="201" t="str">
        <f t="shared" ref="C830:D830" si="852">IF(ISBLANK($J830),"",$J830)</f>
        <v/>
      </c>
      <c r="D830" s="201" t="str">
        <f t="shared" si="852"/>
        <v/>
      </c>
      <c r="E830" s="201" t="str">
        <f t="shared" si="796"/>
        <v/>
      </c>
      <c r="F830" s="201" t="str">
        <f t="shared" si="2"/>
        <v/>
      </c>
      <c r="G830" s="201" t="str">
        <f t="shared" si="3"/>
        <v/>
      </c>
      <c r="H830" s="201" t="str">
        <f t="shared" si="4"/>
        <v/>
      </c>
      <c r="I830" s="60" t="str">
        <f t="shared" si="797"/>
        <v/>
      </c>
      <c r="J830" s="206"/>
      <c r="K830" s="173"/>
      <c r="L830" s="178"/>
      <c r="M830" s="173"/>
      <c r="N830" s="178"/>
    </row>
    <row r="831" spans="1:14" ht="12.5">
      <c r="A831" s="204"/>
      <c r="B831" s="205"/>
      <c r="C831" s="201" t="str">
        <f t="shared" ref="C831:D831" si="853">IF(ISBLANK($J831),"",$J831)</f>
        <v/>
      </c>
      <c r="D831" s="201" t="str">
        <f t="shared" si="853"/>
        <v/>
      </c>
      <c r="E831" s="201" t="str">
        <f t="shared" si="796"/>
        <v/>
      </c>
      <c r="F831" s="201" t="str">
        <f t="shared" si="2"/>
        <v/>
      </c>
      <c r="G831" s="201" t="str">
        <f t="shared" si="3"/>
        <v/>
      </c>
      <c r="H831" s="201" t="str">
        <f t="shared" si="4"/>
        <v/>
      </c>
      <c r="I831" s="60" t="str">
        <f t="shared" si="797"/>
        <v/>
      </c>
      <c r="J831" s="206"/>
      <c r="K831" s="173"/>
      <c r="L831" s="178"/>
      <c r="M831" s="173"/>
      <c r="N831" s="178"/>
    </row>
    <row r="832" spans="1:14" ht="12.5">
      <c r="A832" s="204"/>
      <c r="B832" s="205"/>
      <c r="C832" s="201" t="str">
        <f t="shared" ref="C832:D832" si="854">IF(ISBLANK($J832),"",$J832)</f>
        <v/>
      </c>
      <c r="D832" s="201" t="str">
        <f t="shared" si="854"/>
        <v/>
      </c>
      <c r="E832" s="201" t="str">
        <f t="shared" si="796"/>
        <v/>
      </c>
      <c r="F832" s="201" t="str">
        <f t="shared" si="2"/>
        <v/>
      </c>
      <c r="G832" s="201" t="str">
        <f t="shared" si="3"/>
        <v/>
      </c>
      <c r="H832" s="201" t="str">
        <f t="shared" si="4"/>
        <v/>
      </c>
      <c r="I832" s="60" t="str">
        <f t="shared" si="797"/>
        <v/>
      </c>
      <c r="J832" s="206"/>
      <c r="K832" s="173"/>
      <c r="L832" s="178"/>
      <c r="M832" s="173"/>
      <c r="N832" s="178"/>
    </row>
    <row r="833" spans="1:14" ht="12.5">
      <c r="A833" s="204"/>
      <c r="B833" s="205"/>
      <c r="C833" s="201" t="str">
        <f t="shared" ref="C833:D833" si="855">IF(ISBLANK($J833),"",$J833)</f>
        <v/>
      </c>
      <c r="D833" s="201" t="str">
        <f t="shared" si="855"/>
        <v/>
      </c>
      <c r="E833" s="201" t="str">
        <f t="shared" si="796"/>
        <v/>
      </c>
      <c r="F833" s="201" t="str">
        <f t="shared" si="2"/>
        <v/>
      </c>
      <c r="G833" s="201" t="str">
        <f t="shared" si="3"/>
        <v/>
      </c>
      <c r="H833" s="201" t="str">
        <f t="shared" si="4"/>
        <v/>
      </c>
      <c r="I833" s="60" t="str">
        <f t="shared" si="797"/>
        <v/>
      </c>
      <c r="J833" s="206"/>
      <c r="K833" s="173"/>
      <c r="L833" s="178"/>
      <c r="M833" s="173"/>
      <c r="N833" s="178"/>
    </row>
    <row r="834" spans="1:14" ht="12.5">
      <c r="A834" s="204"/>
      <c r="B834" s="205"/>
      <c r="C834" s="201" t="str">
        <f t="shared" ref="C834:D834" si="856">IF(ISBLANK($J834),"",$J834)</f>
        <v/>
      </c>
      <c r="D834" s="201" t="str">
        <f t="shared" si="856"/>
        <v/>
      </c>
      <c r="E834" s="201" t="str">
        <f t="shared" si="796"/>
        <v/>
      </c>
      <c r="F834" s="201" t="str">
        <f t="shared" si="2"/>
        <v/>
      </c>
      <c r="G834" s="201" t="str">
        <f t="shared" si="3"/>
        <v/>
      </c>
      <c r="H834" s="201" t="str">
        <f t="shared" si="4"/>
        <v/>
      </c>
      <c r="I834" s="60" t="str">
        <f t="shared" si="797"/>
        <v/>
      </c>
      <c r="J834" s="206"/>
      <c r="K834" s="173"/>
      <c r="L834" s="178"/>
      <c r="M834" s="173"/>
      <c r="N834" s="178"/>
    </row>
    <row r="835" spans="1:14" ht="12.5">
      <c r="A835" s="204"/>
      <c r="B835" s="205"/>
      <c r="C835" s="201" t="str">
        <f t="shared" ref="C835:D835" si="857">IF(ISBLANK($J835),"",$J835)</f>
        <v/>
      </c>
      <c r="D835" s="201" t="str">
        <f t="shared" si="857"/>
        <v/>
      </c>
      <c r="E835" s="201" t="str">
        <f t="shared" si="796"/>
        <v/>
      </c>
      <c r="F835" s="201" t="str">
        <f t="shared" si="2"/>
        <v/>
      </c>
      <c r="G835" s="201" t="str">
        <f t="shared" si="3"/>
        <v/>
      </c>
      <c r="H835" s="201" t="str">
        <f t="shared" si="4"/>
        <v/>
      </c>
      <c r="I835" s="60" t="str">
        <f t="shared" si="797"/>
        <v/>
      </c>
      <c r="J835" s="206"/>
      <c r="K835" s="173"/>
      <c r="L835" s="178"/>
      <c r="M835" s="173"/>
      <c r="N835" s="178"/>
    </row>
    <row r="836" spans="1:14" ht="12.5">
      <c r="A836" s="204"/>
      <c r="B836" s="205"/>
      <c r="C836" s="201" t="str">
        <f t="shared" ref="C836:D836" si="858">IF(ISBLANK($J836),"",$J836)</f>
        <v/>
      </c>
      <c r="D836" s="201" t="str">
        <f t="shared" si="858"/>
        <v/>
      </c>
      <c r="E836" s="201" t="str">
        <f t="shared" si="796"/>
        <v/>
      </c>
      <c r="F836" s="201" t="str">
        <f t="shared" si="2"/>
        <v/>
      </c>
      <c r="G836" s="201" t="str">
        <f t="shared" si="3"/>
        <v/>
      </c>
      <c r="H836" s="201" t="str">
        <f t="shared" si="4"/>
        <v/>
      </c>
      <c r="I836" s="60" t="str">
        <f t="shared" si="797"/>
        <v/>
      </c>
      <c r="J836" s="206"/>
      <c r="K836" s="173"/>
      <c r="L836" s="178"/>
      <c r="M836" s="173"/>
      <c r="N836" s="178"/>
    </row>
    <row r="837" spans="1:14" ht="12.5">
      <c r="A837" s="204"/>
      <c r="B837" s="205"/>
      <c r="C837" s="201" t="str">
        <f t="shared" ref="C837:D837" si="859">IF(ISBLANK($J837),"",$J837)</f>
        <v/>
      </c>
      <c r="D837" s="201" t="str">
        <f t="shared" si="859"/>
        <v/>
      </c>
      <c r="E837" s="201" t="str">
        <f t="shared" si="796"/>
        <v/>
      </c>
      <c r="F837" s="201" t="str">
        <f t="shared" si="2"/>
        <v/>
      </c>
      <c r="G837" s="201" t="str">
        <f t="shared" si="3"/>
        <v/>
      </c>
      <c r="H837" s="201" t="str">
        <f t="shared" si="4"/>
        <v/>
      </c>
      <c r="I837" s="60" t="str">
        <f t="shared" si="797"/>
        <v/>
      </c>
      <c r="J837" s="206"/>
      <c r="K837" s="173"/>
      <c r="L837" s="178"/>
      <c r="M837" s="173"/>
      <c r="N837" s="178"/>
    </row>
    <row r="838" spans="1:14" ht="12.5">
      <c r="A838" s="204"/>
      <c r="B838" s="205"/>
      <c r="C838" s="201" t="str">
        <f t="shared" ref="C838:D838" si="860">IF(ISBLANK($J838),"",$J838)</f>
        <v/>
      </c>
      <c r="D838" s="201" t="str">
        <f t="shared" si="860"/>
        <v/>
      </c>
      <c r="E838" s="201" t="str">
        <f t="shared" si="796"/>
        <v/>
      </c>
      <c r="F838" s="201" t="str">
        <f t="shared" si="2"/>
        <v/>
      </c>
      <c r="G838" s="201" t="str">
        <f t="shared" si="3"/>
        <v/>
      </c>
      <c r="H838" s="201" t="str">
        <f t="shared" si="4"/>
        <v/>
      </c>
      <c r="I838" s="60" t="str">
        <f t="shared" si="797"/>
        <v/>
      </c>
      <c r="J838" s="206"/>
      <c r="K838" s="173"/>
      <c r="L838" s="178"/>
      <c r="M838" s="173"/>
      <c r="N838" s="178"/>
    </row>
    <row r="839" spans="1:14" ht="12.5">
      <c r="A839" s="204"/>
      <c r="B839" s="205"/>
      <c r="C839" s="201" t="str">
        <f t="shared" ref="C839:D839" si="861">IF(ISBLANK($J839),"",$J839)</f>
        <v/>
      </c>
      <c r="D839" s="201" t="str">
        <f t="shared" si="861"/>
        <v/>
      </c>
      <c r="E839" s="201" t="str">
        <f t="shared" ref="E839:E902" si="862">IF(NOT(ISBLANK($N839)),CONCATENATE(supplierOrganizationIdentifierScheme,"-",$N839),IF(NOT(ISBLANK($L839)),CONCATENATE("tenderer-",ROW()-7),""))</f>
        <v/>
      </c>
      <c r="F839" s="201" t="str">
        <f t="shared" si="2"/>
        <v/>
      </c>
      <c r="G839" s="201" t="str">
        <f t="shared" si="3"/>
        <v/>
      </c>
      <c r="H839" s="201" t="str">
        <f t="shared" si="4"/>
        <v/>
      </c>
      <c r="I839" s="60" t="str">
        <f t="shared" ref="I839:I902" si="863">IF(NOT(ISBLANK($N839)),supplierOrganizationIdentifierScheme,"")</f>
        <v/>
      </c>
      <c r="J839" s="206"/>
      <c r="K839" s="173"/>
      <c r="L839" s="178"/>
      <c r="M839" s="173"/>
      <c r="N839" s="178"/>
    </row>
    <row r="840" spans="1:14" ht="12.5">
      <c r="A840" s="204"/>
      <c r="B840" s="205"/>
      <c r="C840" s="201" t="str">
        <f t="shared" ref="C840:D840" si="864">IF(ISBLANK($J840),"",$J840)</f>
        <v/>
      </c>
      <c r="D840" s="201" t="str">
        <f t="shared" si="864"/>
        <v/>
      </c>
      <c r="E840" s="201" t="str">
        <f t="shared" si="862"/>
        <v/>
      </c>
      <c r="F840" s="201" t="str">
        <f t="shared" si="2"/>
        <v/>
      </c>
      <c r="G840" s="201" t="str">
        <f t="shared" si="3"/>
        <v/>
      </c>
      <c r="H840" s="201" t="str">
        <f t="shared" si="4"/>
        <v/>
      </c>
      <c r="I840" s="60" t="str">
        <f t="shared" si="863"/>
        <v/>
      </c>
      <c r="J840" s="206"/>
      <c r="K840" s="173"/>
      <c r="L840" s="178"/>
      <c r="M840" s="173"/>
      <c r="N840" s="178"/>
    </row>
    <row r="841" spans="1:14" ht="12.5">
      <c r="A841" s="204"/>
      <c r="B841" s="205"/>
      <c r="C841" s="201" t="str">
        <f t="shared" ref="C841:D841" si="865">IF(ISBLANK($J841),"",$J841)</f>
        <v/>
      </c>
      <c r="D841" s="201" t="str">
        <f t="shared" si="865"/>
        <v/>
      </c>
      <c r="E841" s="201" t="str">
        <f t="shared" si="862"/>
        <v/>
      </c>
      <c r="F841" s="201" t="str">
        <f t="shared" si="2"/>
        <v/>
      </c>
      <c r="G841" s="201" t="str">
        <f t="shared" si="3"/>
        <v/>
      </c>
      <c r="H841" s="201" t="str">
        <f t="shared" si="4"/>
        <v/>
      </c>
      <c r="I841" s="60" t="str">
        <f t="shared" si="863"/>
        <v/>
      </c>
      <c r="J841" s="206"/>
      <c r="K841" s="173"/>
      <c r="L841" s="178"/>
      <c r="M841" s="173"/>
      <c r="N841" s="178"/>
    </row>
    <row r="842" spans="1:14" ht="12.5">
      <c r="A842" s="204"/>
      <c r="B842" s="205"/>
      <c r="C842" s="201" t="str">
        <f t="shared" ref="C842:D842" si="866">IF(ISBLANK($J842),"",$J842)</f>
        <v/>
      </c>
      <c r="D842" s="201" t="str">
        <f t="shared" si="866"/>
        <v/>
      </c>
      <c r="E842" s="201" t="str">
        <f t="shared" si="862"/>
        <v/>
      </c>
      <c r="F842" s="201" t="str">
        <f t="shared" si="2"/>
        <v/>
      </c>
      <c r="G842" s="201" t="str">
        <f t="shared" si="3"/>
        <v/>
      </c>
      <c r="H842" s="201" t="str">
        <f t="shared" si="4"/>
        <v/>
      </c>
      <c r="I842" s="60" t="str">
        <f t="shared" si="863"/>
        <v/>
      </c>
      <c r="J842" s="206"/>
      <c r="K842" s="173"/>
      <c r="L842" s="178"/>
      <c r="M842" s="173"/>
      <c r="N842" s="178"/>
    </row>
    <row r="843" spans="1:14" ht="12.5">
      <c r="A843" s="204"/>
      <c r="B843" s="205"/>
      <c r="C843" s="201" t="str">
        <f t="shared" ref="C843:D843" si="867">IF(ISBLANK($J843),"",$J843)</f>
        <v/>
      </c>
      <c r="D843" s="201" t="str">
        <f t="shared" si="867"/>
        <v/>
      </c>
      <c r="E843" s="201" t="str">
        <f t="shared" si="862"/>
        <v/>
      </c>
      <c r="F843" s="201" t="str">
        <f t="shared" si="2"/>
        <v/>
      </c>
      <c r="G843" s="201" t="str">
        <f t="shared" si="3"/>
        <v/>
      </c>
      <c r="H843" s="201" t="str">
        <f t="shared" si="4"/>
        <v/>
      </c>
      <c r="I843" s="60" t="str">
        <f t="shared" si="863"/>
        <v/>
      </c>
      <c r="J843" s="206"/>
      <c r="K843" s="173"/>
      <c r="L843" s="178"/>
      <c r="M843" s="173"/>
      <c r="N843" s="178"/>
    </row>
    <row r="844" spans="1:14" ht="12.5">
      <c r="A844" s="204"/>
      <c r="B844" s="205"/>
      <c r="C844" s="201" t="str">
        <f t="shared" ref="C844:D844" si="868">IF(ISBLANK($J844),"",$J844)</f>
        <v/>
      </c>
      <c r="D844" s="201" t="str">
        <f t="shared" si="868"/>
        <v/>
      </c>
      <c r="E844" s="201" t="str">
        <f t="shared" si="862"/>
        <v/>
      </c>
      <c r="F844" s="201" t="str">
        <f t="shared" si="2"/>
        <v/>
      </c>
      <c r="G844" s="201" t="str">
        <f t="shared" si="3"/>
        <v/>
      </c>
      <c r="H844" s="201" t="str">
        <f t="shared" si="4"/>
        <v/>
      </c>
      <c r="I844" s="60" t="str">
        <f t="shared" si="863"/>
        <v/>
      </c>
      <c r="J844" s="206"/>
      <c r="K844" s="173"/>
      <c r="L844" s="178"/>
      <c r="M844" s="173"/>
      <c r="N844" s="178"/>
    </row>
    <row r="845" spans="1:14" ht="12.5">
      <c r="A845" s="204"/>
      <c r="B845" s="205"/>
      <c r="C845" s="201" t="str">
        <f t="shared" ref="C845:D845" si="869">IF(ISBLANK($J845),"",$J845)</f>
        <v/>
      </c>
      <c r="D845" s="201" t="str">
        <f t="shared" si="869"/>
        <v/>
      </c>
      <c r="E845" s="201" t="str">
        <f t="shared" si="862"/>
        <v/>
      </c>
      <c r="F845" s="201" t="str">
        <f t="shared" si="2"/>
        <v/>
      </c>
      <c r="G845" s="201" t="str">
        <f t="shared" si="3"/>
        <v/>
      </c>
      <c r="H845" s="201" t="str">
        <f t="shared" si="4"/>
        <v/>
      </c>
      <c r="I845" s="60" t="str">
        <f t="shared" si="863"/>
        <v/>
      </c>
      <c r="J845" s="206"/>
      <c r="K845" s="173"/>
      <c r="L845" s="178"/>
      <c r="M845" s="173"/>
      <c r="N845" s="178"/>
    </row>
    <row r="846" spans="1:14" ht="12.5">
      <c r="A846" s="204"/>
      <c r="B846" s="205"/>
      <c r="C846" s="201" t="str">
        <f t="shared" ref="C846:D846" si="870">IF(ISBLANK($J846),"",$J846)</f>
        <v/>
      </c>
      <c r="D846" s="201" t="str">
        <f t="shared" si="870"/>
        <v/>
      </c>
      <c r="E846" s="201" t="str">
        <f t="shared" si="862"/>
        <v/>
      </c>
      <c r="F846" s="201" t="str">
        <f t="shared" si="2"/>
        <v/>
      </c>
      <c r="G846" s="201" t="str">
        <f t="shared" si="3"/>
        <v/>
      </c>
      <c r="H846" s="201" t="str">
        <f t="shared" si="4"/>
        <v/>
      </c>
      <c r="I846" s="60" t="str">
        <f t="shared" si="863"/>
        <v/>
      </c>
      <c r="J846" s="206"/>
      <c r="K846" s="173"/>
      <c r="L846" s="178"/>
      <c r="M846" s="173"/>
      <c r="N846" s="178"/>
    </row>
    <row r="847" spans="1:14" ht="12.5">
      <c r="A847" s="204"/>
      <c r="B847" s="205"/>
      <c r="C847" s="201" t="str">
        <f t="shared" ref="C847:D847" si="871">IF(ISBLANK($J847),"",$J847)</f>
        <v/>
      </c>
      <c r="D847" s="201" t="str">
        <f t="shared" si="871"/>
        <v/>
      </c>
      <c r="E847" s="201" t="str">
        <f t="shared" si="862"/>
        <v/>
      </c>
      <c r="F847" s="201" t="str">
        <f t="shared" si="2"/>
        <v/>
      </c>
      <c r="G847" s="201" t="str">
        <f t="shared" si="3"/>
        <v/>
      </c>
      <c r="H847" s="201" t="str">
        <f t="shared" si="4"/>
        <v/>
      </c>
      <c r="I847" s="60" t="str">
        <f t="shared" si="863"/>
        <v/>
      </c>
      <c r="J847" s="206"/>
      <c r="K847" s="173"/>
      <c r="L847" s="178"/>
      <c r="M847" s="173"/>
      <c r="N847" s="178"/>
    </row>
    <row r="848" spans="1:14" ht="12.5">
      <c r="A848" s="204"/>
      <c r="B848" s="205"/>
      <c r="C848" s="201" t="str">
        <f t="shared" ref="C848:D848" si="872">IF(ISBLANK($J848),"",$J848)</f>
        <v/>
      </c>
      <c r="D848" s="201" t="str">
        <f t="shared" si="872"/>
        <v/>
      </c>
      <c r="E848" s="201" t="str">
        <f t="shared" si="862"/>
        <v/>
      </c>
      <c r="F848" s="201" t="str">
        <f t="shared" si="2"/>
        <v/>
      </c>
      <c r="G848" s="201" t="str">
        <f t="shared" si="3"/>
        <v/>
      </c>
      <c r="H848" s="201" t="str">
        <f t="shared" si="4"/>
        <v/>
      </c>
      <c r="I848" s="60" t="str">
        <f t="shared" si="863"/>
        <v/>
      </c>
      <c r="J848" s="206"/>
      <c r="K848" s="173"/>
      <c r="L848" s="178"/>
      <c r="M848" s="173"/>
      <c r="N848" s="178"/>
    </row>
    <row r="849" spans="1:14" ht="12.5">
      <c r="A849" s="204"/>
      <c r="B849" s="205"/>
      <c r="C849" s="201" t="str">
        <f t="shared" ref="C849:D849" si="873">IF(ISBLANK($J849),"",$J849)</f>
        <v/>
      </c>
      <c r="D849" s="201" t="str">
        <f t="shared" si="873"/>
        <v/>
      </c>
      <c r="E849" s="201" t="str">
        <f t="shared" si="862"/>
        <v/>
      </c>
      <c r="F849" s="201" t="str">
        <f t="shared" si="2"/>
        <v/>
      </c>
      <c r="G849" s="201" t="str">
        <f t="shared" si="3"/>
        <v/>
      </c>
      <c r="H849" s="201" t="str">
        <f t="shared" si="4"/>
        <v/>
      </c>
      <c r="I849" s="60" t="str">
        <f t="shared" si="863"/>
        <v/>
      </c>
      <c r="J849" s="206"/>
      <c r="K849" s="173"/>
      <c r="L849" s="178"/>
      <c r="M849" s="173"/>
      <c r="N849" s="178"/>
    </row>
    <row r="850" spans="1:14" ht="12.5">
      <c r="A850" s="204"/>
      <c r="B850" s="205"/>
      <c r="C850" s="201" t="str">
        <f t="shared" ref="C850:D850" si="874">IF(ISBLANK($J850),"",$J850)</f>
        <v/>
      </c>
      <c r="D850" s="201" t="str">
        <f t="shared" si="874"/>
        <v/>
      </c>
      <c r="E850" s="201" t="str">
        <f t="shared" si="862"/>
        <v/>
      </c>
      <c r="F850" s="201" t="str">
        <f t="shared" si="2"/>
        <v/>
      </c>
      <c r="G850" s="201" t="str">
        <f t="shared" si="3"/>
        <v/>
      </c>
      <c r="H850" s="201" t="str">
        <f t="shared" si="4"/>
        <v/>
      </c>
      <c r="I850" s="60" t="str">
        <f t="shared" si="863"/>
        <v/>
      </c>
      <c r="J850" s="206"/>
      <c r="K850" s="173"/>
      <c r="L850" s="178"/>
      <c r="M850" s="173"/>
      <c r="N850" s="178"/>
    </row>
    <row r="851" spans="1:14" ht="12.5">
      <c r="A851" s="204"/>
      <c r="B851" s="205"/>
      <c r="C851" s="201" t="str">
        <f t="shared" ref="C851:D851" si="875">IF(ISBLANK($J851),"",$J851)</f>
        <v/>
      </c>
      <c r="D851" s="201" t="str">
        <f t="shared" si="875"/>
        <v/>
      </c>
      <c r="E851" s="201" t="str">
        <f t="shared" si="862"/>
        <v/>
      </c>
      <c r="F851" s="201" t="str">
        <f t="shared" si="2"/>
        <v/>
      </c>
      <c r="G851" s="201" t="str">
        <f t="shared" si="3"/>
        <v/>
      </c>
      <c r="H851" s="201" t="str">
        <f t="shared" si="4"/>
        <v/>
      </c>
      <c r="I851" s="60" t="str">
        <f t="shared" si="863"/>
        <v/>
      </c>
      <c r="J851" s="206"/>
      <c r="K851" s="173"/>
      <c r="L851" s="178"/>
      <c r="M851" s="173"/>
      <c r="N851" s="178"/>
    </row>
    <row r="852" spans="1:14" ht="12.5">
      <c r="A852" s="204"/>
      <c r="B852" s="205"/>
      <c r="C852" s="201" t="str">
        <f t="shared" ref="C852:D852" si="876">IF(ISBLANK($J852),"",$J852)</f>
        <v/>
      </c>
      <c r="D852" s="201" t="str">
        <f t="shared" si="876"/>
        <v/>
      </c>
      <c r="E852" s="201" t="str">
        <f t="shared" si="862"/>
        <v/>
      </c>
      <c r="F852" s="201" t="str">
        <f t="shared" si="2"/>
        <v/>
      </c>
      <c r="G852" s="201" t="str">
        <f t="shared" si="3"/>
        <v/>
      </c>
      <c r="H852" s="201" t="str">
        <f t="shared" si="4"/>
        <v/>
      </c>
      <c r="I852" s="60" t="str">
        <f t="shared" si="863"/>
        <v/>
      </c>
      <c r="J852" s="206"/>
      <c r="K852" s="173"/>
      <c r="L852" s="178"/>
      <c r="M852" s="173"/>
      <c r="N852" s="178"/>
    </row>
    <row r="853" spans="1:14" ht="12.5">
      <c r="A853" s="204"/>
      <c r="B853" s="205"/>
      <c r="C853" s="201" t="str">
        <f t="shared" ref="C853:D853" si="877">IF(ISBLANK($J853),"",$J853)</f>
        <v/>
      </c>
      <c r="D853" s="201" t="str">
        <f t="shared" si="877"/>
        <v/>
      </c>
      <c r="E853" s="201" t="str">
        <f t="shared" si="862"/>
        <v/>
      </c>
      <c r="F853" s="201" t="str">
        <f t="shared" si="2"/>
        <v/>
      </c>
      <c r="G853" s="201" t="str">
        <f t="shared" si="3"/>
        <v/>
      </c>
      <c r="H853" s="201" t="str">
        <f t="shared" si="4"/>
        <v/>
      </c>
      <c r="I853" s="60" t="str">
        <f t="shared" si="863"/>
        <v/>
      </c>
      <c r="J853" s="206"/>
      <c r="K853" s="173"/>
      <c r="L853" s="178"/>
      <c r="M853" s="173"/>
      <c r="N853" s="178"/>
    </row>
    <row r="854" spans="1:14" ht="12.5">
      <c r="A854" s="204"/>
      <c r="B854" s="205"/>
      <c r="C854" s="201" t="str">
        <f t="shared" ref="C854:D854" si="878">IF(ISBLANK($J854),"",$J854)</f>
        <v/>
      </c>
      <c r="D854" s="201" t="str">
        <f t="shared" si="878"/>
        <v/>
      </c>
      <c r="E854" s="201" t="str">
        <f t="shared" si="862"/>
        <v/>
      </c>
      <c r="F854" s="201" t="str">
        <f t="shared" si="2"/>
        <v/>
      </c>
      <c r="G854" s="201" t="str">
        <f t="shared" si="3"/>
        <v/>
      </c>
      <c r="H854" s="201" t="str">
        <f t="shared" si="4"/>
        <v/>
      </c>
      <c r="I854" s="60" t="str">
        <f t="shared" si="863"/>
        <v/>
      </c>
      <c r="J854" s="206"/>
      <c r="K854" s="173"/>
      <c r="L854" s="178"/>
      <c r="M854" s="173"/>
      <c r="N854" s="178"/>
    </row>
    <row r="855" spans="1:14" ht="12.5">
      <c r="A855" s="204"/>
      <c r="B855" s="205"/>
      <c r="C855" s="201" t="str">
        <f t="shared" ref="C855:D855" si="879">IF(ISBLANK($J855),"",$J855)</f>
        <v/>
      </c>
      <c r="D855" s="201" t="str">
        <f t="shared" si="879"/>
        <v/>
      </c>
      <c r="E855" s="201" t="str">
        <f t="shared" si="862"/>
        <v/>
      </c>
      <c r="F855" s="201" t="str">
        <f t="shared" si="2"/>
        <v/>
      </c>
      <c r="G855" s="201" t="str">
        <f t="shared" si="3"/>
        <v/>
      </c>
      <c r="H855" s="201" t="str">
        <f t="shared" si="4"/>
        <v/>
      </c>
      <c r="I855" s="60" t="str">
        <f t="shared" si="863"/>
        <v/>
      </c>
      <c r="J855" s="206"/>
      <c r="K855" s="173"/>
      <c r="L855" s="178"/>
      <c r="M855" s="173"/>
      <c r="N855" s="178"/>
    </row>
    <row r="856" spans="1:14" ht="12.5">
      <c r="A856" s="204"/>
      <c r="B856" s="205"/>
      <c r="C856" s="201" t="str">
        <f t="shared" ref="C856:D856" si="880">IF(ISBLANK($J856),"",$J856)</f>
        <v/>
      </c>
      <c r="D856" s="201" t="str">
        <f t="shared" si="880"/>
        <v/>
      </c>
      <c r="E856" s="201" t="str">
        <f t="shared" si="862"/>
        <v/>
      </c>
      <c r="F856" s="201" t="str">
        <f t="shared" si="2"/>
        <v/>
      </c>
      <c r="G856" s="201" t="str">
        <f t="shared" si="3"/>
        <v/>
      </c>
      <c r="H856" s="201" t="str">
        <f t="shared" si="4"/>
        <v/>
      </c>
      <c r="I856" s="60" t="str">
        <f t="shared" si="863"/>
        <v/>
      </c>
      <c r="J856" s="206"/>
      <c r="K856" s="173"/>
      <c r="L856" s="178"/>
      <c r="M856" s="173"/>
      <c r="N856" s="178"/>
    </row>
    <row r="857" spans="1:14" ht="12.5">
      <c r="A857" s="204"/>
      <c r="B857" s="205"/>
      <c r="C857" s="201" t="str">
        <f t="shared" ref="C857:D857" si="881">IF(ISBLANK($J857),"",$J857)</f>
        <v/>
      </c>
      <c r="D857" s="201" t="str">
        <f t="shared" si="881"/>
        <v/>
      </c>
      <c r="E857" s="201" t="str">
        <f t="shared" si="862"/>
        <v/>
      </c>
      <c r="F857" s="201" t="str">
        <f t="shared" si="2"/>
        <v/>
      </c>
      <c r="G857" s="201" t="str">
        <f t="shared" si="3"/>
        <v/>
      </c>
      <c r="H857" s="201" t="str">
        <f t="shared" si="4"/>
        <v/>
      </c>
      <c r="I857" s="60" t="str">
        <f t="shared" si="863"/>
        <v/>
      </c>
      <c r="J857" s="206"/>
      <c r="K857" s="173"/>
      <c r="L857" s="178"/>
      <c r="M857" s="173"/>
      <c r="N857" s="178"/>
    </row>
    <row r="858" spans="1:14" ht="12.5">
      <c r="A858" s="204"/>
      <c r="B858" s="205"/>
      <c r="C858" s="201" t="str">
        <f t="shared" ref="C858:D858" si="882">IF(ISBLANK($J858),"",$J858)</f>
        <v/>
      </c>
      <c r="D858" s="201" t="str">
        <f t="shared" si="882"/>
        <v/>
      </c>
      <c r="E858" s="201" t="str">
        <f t="shared" si="862"/>
        <v/>
      </c>
      <c r="F858" s="201" t="str">
        <f t="shared" si="2"/>
        <v/>
      </c>
      <c r="G858" s="201" t="str">
        <f t="shared" si="3"/>
        <v/>
      </c>
      <c r="H858" s="201" t="str">
        <f t="shared" si="4"/>
        <v/>
      </c>
      <c r="I858" s="60" t="str">
        <f t="shared" si="863"/>
        <v/>
      </c>
      <c r="J858" s="206"/>
      <c r="K858" s="173"/>
      <c r="L858" s="178"/>
      <c r="M858" s="173"/>
      <c r="N858" s="178"/>
    </row>
    <row r="859" spans="1:14" ht="12.5">
      <c r="A859" s="204"/>
      <c r="B859" s="205"/>
      <c r="C859" s="201" t="str">
        <f t="shared" ref="C859:D859" si="883">IF(ISBLANK($J859),"",$J859)</f>
        <v/>
      </c>
      <c r="D859" s="201" t="str">
        <f t="shared" si="883"/>
        <v/>
      </c>
      <c r="E859" s="201" t="str">
        <f t="shared" si="862"/>
        <v/>
      </c>
      <c r="F859" s="201" t="str">
        <f t="shared" si="2"/>
        <v/>
      </c>
      <c r="G859" s="201" t="str">
        <f t="shared" si="3"/>
        <v/>
      </c>
      <c r="H859" s="201" t="str">
        <f t="shared" si="4"/>
        <v/>
      </c>
      <c r="I859" s="60" t="str">
        <f t="shared" si="863"/>
        <v/>
      </c>
      <c r="J859" s="206"/>
      <c r="K859" s="173"/>
      <c r="L859" s="178"/>
      <c r="M859" s="173"/>
      <c r="N859" s="178"/>
    </row>
    <row r="860" spans="1:14" ht="12.5">
      <c r="A860" s="204"/>
      <c r="B860" s="205"/>
      <c r="C860" s="201" t="str">
        <f t="shared" ref="C860:D860" si="884">IF(ISBLANK($J860),"",$J860)</f>
        <v/>
      </c>
      <c r="D860" s="201" t="str">
        <f t="shared" si="884"/>
        <v/>
      </c>
      <c r="E860" s="201" t="str">
        <f t="shared" si="862"/>
        <v/>
      </c>
      <c r="F860" s="201" t="str">
        <f t="shared" si="2"/>
        <v/>
      </c>
      <c r="G860" s="201" t="str">
        <f t="shared" si="3"/>
        <v/>
      </c>
      <c r="H860" s="201" t="str">
        <f t="shared" si="4"/>
        <v/>
      </c>
      <c r="I860" s="60" t="str">
        <f t="shared" si="863"/>
        <v/>
      </c>
      <c r="J860" s="206"/>
      <c r="K860" s="173"/>
      <c r="L860" s="178"/>
      <c r="M860" s="173"/>
      <c r="N860" s="178"/>
    </row>
    <row r="861" spans="1:14" ht="12.5">
      <c r="A861" s="204"/>
      <c r="B861" s="205"/>
      <c r="C861" s="201" t="str">
        <f t="shared" ref="C861:D861" si="885">IF(ISBLANK($J861),"",$J861)</f>
        <v/>
      </c>
      <c r="D861" s="201" t="str">
        <f t="shared" si="885"/>
        <v/>
      </c>
      <c r="E861" s="201" t="str">
        <f t="shared" si="862"/>
        <v/>
      </c>
      <c r="F861" s="201" t="str">
        <f t="shared" si="2"/>
        <v/>
      </c>
      <c r="G861" s="201" t="str">
        <f t="shared" si="3"/>
        <v/>
      </c>
      <c r="H861" s="201" t="str">
        <f t="shared" si="4"/>
        <v/>
      </c>
      <c r="I861" s="60" t="str">
        <f t="shared" si="863"/>
        <v/>
      </c>
      <c r="J861" s="206"/>
      <c r="K861" s="173"/>
      <c r="L861" s="178"/>
      <c r="M861" s="173"/>
      <c r="N861" s="178"/>
    </row>
    <row r="862" spans="1:14" ht="12.5">
      <c r="A862" s="204"/>
      <c r="B862" s="205"/>
      <c r="C862" s="201" t="str">
        <f t="shared" ref="C862:D862" si="886">IF(ISBLANK($J862),"",$J862)</f>
        <v/>
      </c>
      <c r="D862" s="201" t="str">
        <f t="shared" si="886"/>
        <v/>
      </c>
      <c r="E862" s="201" t="str">
        <f t="shared" si="862"/>
        <v/>
      </c>
      <c r="F862" s="201" t="str">
        <f t="shared" si="2"/>
        <v/>
      </c>
      <c r="G862" s="201" t="str">
        <f t="shared" si="3"/>
        <v/>
      </c>
      <c r="H862" s="201" t="str">
        <f t="shared" si="4"/>
        <v/>
      </c>
      <c r="I862" s="60" t="str">
        <f t="shared" si="863"/>
        <v/>
      </c>
      <c r="J862" s="206"/>
      <c r="K862" s="173"/>
      <c r="L862" s="178"/>
      <c r="M862" s="173"/>
      <c r="N862" s="178"/>
    </row>
    <row r="863" spans="1:14" ht="12.5">
      <c r="A863" s="204"/>
      <c r="B863" s="205"/>
      <c r="C863" s="201" t="str">
        <f t="shared" ref="C863:D863" si="887">IF(ISBLANK($J863),"",$J863)</f>
        <v/>
      </c>
      <c r="D863" s="201" t="str">
        <f t="shared" si="887"/>
        <v/>
      </c>
      <c r="E863" s="201" t="str">
        <f t="shared" si="862"/>
        <v/>
      </c>
      <c r="F863" s="201" t="str">
        <f t="shared" si="2"/>
        <v/>
      </c>
      <c r="G863" s="201" t="str">
        <f t="shared" si="3"/>
        <v/>
      </c>
      <c r="H863" s="201" t="str">
        <f t="shared" si="4"/>
        <v/>
      </c>
      <c r="I863" s="60" t="str">
        <f t="shared" si="863"/>
        <v/>
      </c>
      <c r="J863" s="206"/>
      <c r="K863" s="173"/>
      <c r="L863" s="178"/>
      <c r="M863" s="173"/>
      <c r="N863" s="178"/>
    </row>
    <row r="864" spans="1:14" ht="12.5">
      <c r="A864" s="204"/>
      <c r="B864" s="205"/>
      <c r="C864" s="201" t="str">
        <f t="shared" ref="C864:D864" si="888">IF(ISBLANK($J864),"",$J864)</f>
        <v/>
      </c>
      <c r="D864" s="201" t="str">
        <f t="shared" si="888"/>
        <v/>
      </c>
      <c r="E864" s="201" t="str">
        <f t="shared" si="862"/>
        <v/>
      </c>
      <c r="F864" s="201" t="str">
        <f t="shared" si="2"/>
        <v/>
      </c>
      <c r="G864" s="201" t="str">
        <f t="shared" si="3"/>
        <v/>
      </c>
      <c r="H864" s="201" t="str">
        <f t="shared" si="4"/>
        <v/>
      </c>
      <c r="I864" s="60" t="str">
        <f t="shared" si="863"/>
        <v/>
      </c>
      <c r="J864" s="206"/>
      <c r="K864" s="173"/>
      <c r="L864" s="178"/>
      <c r="M864" s="173"/>
      <c r="N864" s="178"/>
    </row>
    <row r="865" spans="1:14" ht="12.5">
      <c r="A865" s="204"/>
      <c r="B865" s="205"/>
      <c r="C865" s="201" t="str">
        <f t="shared" ref="C865:D865" si="889">IF(ISBLANK($J865),"",$J865)</f>
        <v/>
      </c>
      <c r="D865" s="201" t="str">
        <f t="shared" si="889"/>
        <v/>
      </c>
      <c r="E865" s="201" t="str">
        <f t="shared" si="862"/>
        <v/>
      </c>
      <c r="F865" s="201" t="str">
        <f t="shared" si="2"/>
        <v/>
      </c>
      <c r="G865" s="201" t="str">
        <f t="shared" si="3"/>
        <v/>
      </c>
      <c r="H865" s="201" t="str">
        <f t="shared" si="4"/>
        <v/>
      </c>
      <c r="I865" s="60" t="str">
        <f t="shared" si="863"/>
        <v/>
      </c>
      <c r="J865" s="206"/>
      <c r="K865" s="173"/>
      <c r="L865" s="178"/>
      <c r="M865" s="173"/>
      <c r="N865" s="178"/>
    </row>
    <row r="866" spans="1:14" ht="12.5">
      <c r="A866" s="204"/>
      <c r="B866" s="205"/>
      <c r="C866" s="201" t="str">
        <f t="shared" ref="C866:D866" si="890">IF(ISBLANK($J866),"",$J866)</f>
        <v/>
      </c>
      <c r="D866" s="201" t="str">
        <f t="shared" si="890"/>
        <v/>
      </c>
      <c r="E866" s="201" t="str">
        <f t="shared" si="862"/>
        <v/>
      </c>
      <c r="F866" s="201" t="str">
        <f t="shared" si="2"/>
        <v/>
      </c>
      <c r="G866" s="201" t="str">
        <f t="shared" si="3"/>
        <v/>
      </c>
      <c r="H866" s="201" t="str">
        <f t="shared" si="4"/>
        <v/>
      </c>
      <c r="I866" s="60" t="str">
        <f t="shared" si="863"/>
        <v/>
      </c>
      <c r="J866" s="206"/>
      <c r="K866" s="173"/>
      <c r="L866" s="178"/>
      <c r="M866" s="173"/>
      <c r="N866" s="178"/>
    </row>
    <row r="867" spans="1:14" ht="12.5">
      <c r="A867" s="204"/>
      <c r="B867" s="205"/>
      <c r="C867" s="201" t="str">
        <f t="shared" ref="C867:D867" si="891">IF(ISBLANK($J867),"",$J867)</f>
        <v/>
      </c>
      <c r="D867" s="201" t="str">
        <f t="shared" si="891"/>
        <v/>
      </c>
      <c r="E867" s="201" t="str">
        <f t="shared" si="862"/>
        <v/>
      </c>
      <c r="F867" s="201" t="str">
        <f t="shared" si="2"/>
        <v/>
      </c>
      <c r="G867" s="201" t="str">
        <f t="shared" si="3"/>
        <v/>
      </c>
      <c r="H867" s="201" t="str">
        <f t="shared" si="4"/>
        <v/>
      </c>
      <c r="I867" s="60" t="str">
        <f t="shared" si="863"/>
        <v/>
      </c>
      <c r="J867" s="206"/>
      <c r="K867" s="173"/>
      <c r="L867" s="178"/>
      <c r="M867" s="173"/>
      <c r="N867" s="178"/>
    </row>
    <row r="868" spans="1:14" ht="12.5">
      <c r="A868" s="204"/>
      <c r="B868" s="205"/>
      <c r="C868" s="201" t="str">
        <f t="shared" ref="C868:D868" si="892">IF(ISBLANK($J868),"",$J868)</f>
        <v/>
      </c>
      <c r="D868" s="201" t="str">
        <f t="shared" si="892"/>
        <v/>
      </c>
      <c r="E868" s="201" t="str">
        <f t="shared" si="862"/>
        <v/>
      </c>
      <c r="F868" s="201" t="str">
        <f t="shared" si="2"/>
        <v/>
      </c>
      <c r="G868" s="201" t="str">
        <f t="shared" si="3"/>
        <v/>
      </c>
      <c r="H868" s="201" t="str">
        <f t="shared" si="4"/>
        <v/>
      </c>
      <c r="I868" s="60" t="str">
        <f t="shared" si="863"/>
        <v/>
      </c>
      <c r="J868" s="206"/>
      <c r="K868" s="173"/>
      <c r="L868" s="178"/>
      <c r="M868" s="173"/>
      <c r="N868" s="178"/>
    </row>
    <row r="869" spans="1:14" ht="12.5">
      <c r="A869" s="204"/>
      <c r="B869" s="205"/>
      <c r="C869" s="201" t="str">
        <f t="shared" ref="C869:D869" si="893">IF(ISBLANK($J869),"",$J869)</f>
        <v/>
      </c>
      <c r="D869" s="201" t="str">
        <f t="shared" si="893"/>
        <v/>
      </c>
      <c r="E869" s="201" t="str">
        <f t="shared" si="862"/>
        <v/>
      </c>
      <c r="F869" s="201" t="str">
        <f t="shared" si="2"/>
        <v/>
      </c>
      <c r="G869" s="201" t="str">
        <f t="shared" si="3"/>
        <v/>
      </c>
      <c r="H869" s="201" t="str">
        <f t="shared" si="4"/>
        <v/>
      </c>
      <c r="I869" s="60" t="str">
        <f t="shared" si="863"/>
        <v/>
      </c>
      <c r="J869" s="206"/>
      <c r="K869" s="173"/>
      <c r="L869" s="178"/>
      <c r="M869" s="173"/>
      <c r="N869" s="178"/>
    </row>
    <row r="870" spans="1:14" ht="12.5">
      <c r="A870" s="204"/>
      <c r="B870" s="205"/>
      <c r="C870" s="201" t="str">
        <f t="shared" ref="C870:D870" si="894">IF(ISBLANK($J870),"",$J870)</f>
        <v/>
      </c>
      <c r="D870" s="201" t="str">
        <f t="shared" si="894"/>
        <v/>
      </c>
      <c r="E870" s="201" t="str">
        <f t="shared" si="862"/>
        <v/>
      </c>
      <c r="F870" s="201" t="str">
        <f t="shared" si="2"/>
        <v/>
      </c>
      <c r="G870" s="201" t="str">
        <f t="shared" si="3"/>
        <v/>
      </c>
      <c r="H870" s="201" t="str">
        <f t="shared" si="4"/>
        <v/>
      </c>
      <c r="I870" s="60" t="str">
        <f t="shared" si="863"/>
        <v/>
      </c>
      <c r="J870" s="206"/>
      <c r="K870" s="173"/>
      <c r="L870" s="178"/>
      <c r="M870" s="173"/>
      <c r="N870" s="178"/>
    </row>
    <row r="871" spans="1:14" ht="12.5">
      <c r="A871" s="204"/>
      <c r="B871" s="205"/>
      <c r="C871" s="201" t="str">
        <f t="shared" ref="C871:D871" si="895">IF(ISBLANK($J871),"",$J871)</f>
        <v/>
      </c>
      <c r="D871" s="201" t="str">
        <f t="shared" si="895"/>
        <v/>
      </c>
      <c r="E871" s="201" t="str">
        <f t="shared" si="862"/>
        <v/>
      </c>
      <c r="F871" s="201" t="str">
        <f t="shared" si="2"/>
        <v/>
      </c>
      <c r="G871" s="201" t="str">
        <f t="shared" si="3"/>
        <v/>
      </c>
      <c r="H871" s="201" t="str">
        <f t="shared" si="4"/>
        <v/>
      </c>
      <c r="I871" s="60" t="str">
        <f t="shared" si="863"/>
        <v/>
      </c>
      <c r="J871" s="206"/>
      <c r="K871" s="173"/>
      <c r="L871" s="178"/>
      <c r="M871" s="173"/>
      <c r="N871" s="178"/>
    </row>
    <row r="872" spans="1:14" ht="12.5">
      <c r="A872" s="204"/>
      <c r="B872" s="205"/>
      <c r="C872" s="201" t="str">
        <f t="shared" ref="C872:D872" si="896">IF(ISBLANK($J872),"",$J872)</f>
        <v/>
      </c>
      <c r="D872" s="201" t="str">
        <f t="shared" si="896"/>
        <v/>
      </c>
      <c r="E872" s="201" t="str">
        <f t="shared" si="862"/>
        <v/>
      </c>
      <c r="F872" s="201" t="str">
        <f t="shared" si="2"/>
        <v/>
      </c>
      <c r="G872" s="201" t="str">
        <f t="shared" si="3"/>
        <v/>
      </c>
      <c r="H872" s="201" t="str">
        <f t="shared" si="4"/>
        <v/>
      </c>
      <c r="I872" s="60" t="str">
        <f t="shared" si="863"/>
        <v/>
      </c>
      <c r="J872" s="206"/>
      <c r="K872" s="173"/>
      <c r="L872" s="178"/>
      <c r="M872" s="173"/>
      <c r="N872" s="178"/>
    </row>
    <row r="873" spans="1:14" ht="12.5">
      <c r="A873" s="204"/>
      <c r="B873" s="205"/>
      <c r="C873" s="201" t="str">
        <f t="shared" ref="C873:D873" si="897">IF(ISBLANK($J873),"",$J873)</f>
        <v/>
      </c>
      <c r="D873" s="201" t="str">
        <f t="shared" si="897"/>
        <v/>
      </c>
      <c r="E873" s="201" t="str">
        <f t="shared" si="862"/>
        <v/>
      </c>
      <c r="F873" s="201" t="str">
        <f t="shared" si="2"/>
        <v/>
      </c>
      <c r="G873" s="201" t="str">
        <f t="shared" si="3"/>
        <v/>
      </c>
      <c r="H873" s="201" t="str">
        <f t="shared" si="4"/>
        <v/>
      </c>
      <c r="I873" s="60" t="str">
        <f t="shared" si="863"/>
        <v/>
      </c>
      <c r="J873" s="206"/>
      <c r="K873" s="173"/>
      <c r="L873" s="178"/>
      <c r="M873" s="173"/>
      <c r="N873" s="178"/>
    </row>
    <row r="874" spans="1:14" ht="12.5">
      <c r="A874" s="204"/>
      <c r="B874" s="205"/>
      <c r="C874" s="201" t="str">
        <f t="shared" ref="C874:D874" si="898">IF(ISBLANK($J874),"",$J874)</f>
        <v/>
      </c>
      <c r="D874" s="201" t="str">
        <f t="shared" si="898"/>
        <v/>
      </c>
      <c r="E874" s="201" t="str">
        <f t="shared" si="862"/>
        <v/>
      </c>
      <c r="F874" s="201" t="str">
        <f t="shared" si="2"/>
        <v/>
      </c>
      <c r="G874" s="201" t="str">
        <f t="shared" si="3"/>
        <v/>
      </c>
      <c r="H874" s="201" t="str">
        <f t="shared" si="4"/>
        <v/>
      </c>
      <c r="I874" s="60" t="str">
        <f t="shared" si="863"/>
        <v/>
      </c>
      <c r="J874" s="206"/>
      <c r="K874" s="173"/>
      <c r="L874" s="178"/>
      <c r="M874" s="173"/>
      <c r="N874" s="178"/>
    </row>
    <row r="875" spans="1:14" ht="12.5">
      <c r="A875" s="204"/>
      <c r="B875" s="205"/>
      <c r="C875" s="201" t="str">
        <f t="shared" ref="C875:D875" si="899">IF(ISBLANK($J875),"",$J875)</f>
        <v/>
      </c>
      <c r="D875" s="201" t="str">
        <f t="shared" si="899"/>
        <v/>
      </c>
      <c r="E875" s="201" t="str">
        <f t="shared" si="862"/>
        <v/>
      </c>
      <c r="F875" s="201" t="str">
        <f t="shared" si="2"/>
        <v/>
      </c>
      <c r="G875" s="201" t="str">
        <f t="shared" si="3"/>
        <v/>
      </c>
      <c r="H875" s="201" t="str">
        <f t="shared" si="4"/>
        <v/>
      </c>
      <c r="I875" s="60" t="str">
        <f t="shared" si="863"/>
        <v/>
      </c>
      <c r="J875" s="206"/>
      <c r="K875" s="173"/>
      <c r="L875" s="178"/>
      <c r="M875" s="173"/>
      <c r="N875" s="178"/>
    </row>
    <row r="876" spans="1:14" ht="12.5">
      <c r="A876" s="204"/>
      <c r="B876" s="205"/>
      <c r="C876" s="201" t="str">
        <f t="shared" ref="C876:D876" si="900">IF(ISBLANK($J876),"",$J876)</f>
        <v/>
      </c>
      <c r="D876" s="201" t="str">
        <f t="shared" si="900"/>
        <v/>
      </c>
      <c r="E876" s="201" t="str">
        <f t="shared" si="862"/>
        <v/>
      </c>
      <c r="F876" s="201" t="str">
        <f t="shared" si="2"/>
        <v/>
      </c>
      <c r="G876" s="201" t="str">
        <f t="shared" si="3"/>
        <v/>
      </c>
      <c r="H876" s="201" t="str">
        <f t="shared" si="4"/>
        <v/>
      </c>
      <c r="I876" s="60" t="str">
        <f t="shared" si="863"/>
        <v/>
      </c>
      <c r="J876" s="206"/>
      <c r="K876" s="173"/>
      <c r="L876" s="178"/>
      <c r="M876" s="173"/>
      <c r="N876" s="178"/>
    </row>
    <row r="877" spans="1:14" ht="12.5">
      <c r="A877" s="204"/>
      <c r="B877" s="205"/>
      <c r="C877" s="201" t="str">
        <f t="shared" ref="C877:D877" si="901">IF(ISBLANK($J877),"",$J877)</f>
        <v/>
      </c>
      <c r="D877" s="201" t="str">
        <f t="shared" si="901"/>
        <v/>
      </c>
      <c r="E877" s="201" t="str">
        <f t="shared" si="862"/>
        <v/>
      </c>
      <c r="F877" s="201" t="str">
        <f t="shared" si="2"/>
        <v/>
      </c>
      <c r="G877" s="201" t="str">
        <f t="shared" si="3"/>
        <v/>
      </c>
      <c r="H877" s="201" t="str">
        <f t="shared" si="4"/>
        <v/>
      </c>
      <c r="I877" s="60" t="str">
        <f t="shared" si="863"/>
        <v/>
      </c>
      <c r="J877" s="206"/>
      <c r="K877" s="173"/>
      <c r="L877" s="178"/>
      <c r="M877" s="173"/>
      <c r="N877" s="178"/>
    </row>
    <row r="878" spans="1:14" ht="12.5">
      <c r="A878" s="204"/>
      <c r="B878" s="205"/>
      <c r="C878" s="201" t="str">
        <f t="shared" ref="C878:D878" si="902">IF(ISBLANK($J878),"",$J878)</f>
        <v/>
      </c>
      <c r="D878" s="201" t="str">
        <f t="shared" si="902"/>
        <v/>
      </c>
      <c r="E878" s="201" t="str">
        <f t="shared" si="862"/>
        <v/>
      </c>
      <c r="F878" s="201" t="str">
        <f t="shared" si="2"/>
        <v/>
      </c>
      <c r="G878" s="201" t="str">
        <f t="shared" si="3"/>
        <v/>
      </c>
      <c r="H878" s="201" t="str">
        <f t="shared" si="4"/>
        <v/>
      </c>
      <c r="I878" s="60" t="str">
        <f t="shared" si="863"/>
        <v/>
      </c>
      <c r="J878" s="206"/>
      <c r="K878" s="173"/>
      <c r="L878" s="178"/>
      <c r="M878" s="173"/>
      <c r="N878" s="178"/>
    </row>
    <row r="879" spans="1:14" ht="12.5">
      <c r="A879" s="204"/>
      <c r="B879" s="205"/>
      <c r="C879" s="201" t="str">
        <f t="shared" ref="C879:D879" si="903">IF(ISBLANK($J879),"",$J879)</f>
        <v/>
      </c>
      <c r="D879" s="201" t="str">
        <f t="shared" si="903"/>
        <v/>
      </c>
      <c r="E879" s="201" t="str">
        <f t="shared" si="862"/>
        <v/>
      </c>
      <c r="F879" s="201" t="str">
        <f t="shared" si="2"/>
        <v/>
      </c>
      <c r="G879" s="201" t="str">
        <f t="shared" si="3"/>
        <v/>
      </c>
      <c r="H879" s="201" t="str">
        <f t="shared" si="4"/>
        <v/>
      </c>
      <c r="I879" s="60" t="str">
        <f t="shared" si="863"/>
        <v/>
      </c>
      <c r="J879" s="206"/>
      <c r="K879" s="173"/>
      <c r="L879" s="178"/>
      <c r="M879" s="173"/>
      <c r="N879" s="178"/>
    </row>
    <row r="880" spans="1:14" ht="12.5">
      <c r="A880" s="204"/>
      <c r="B880" s="205"/>
      <c r="C880" s="201" t="str">
        <f t="shared" ref="C880:D880" si="904">IF(ISBLANK($J880),"",$J880)</f>
        <v/>
      </c>
      <c r="D880" s="201" t="str">
        <f t="shared" si="904"/>
        <v/>
      </c>
      <c r="E880" s="201" t="str">
        <f t="shared" si="862"/>
        <v/>
      </c>
      <c r="F880" s="201" t="str">
        <f t="shared" si="2"/>
        <v/>
      </c>
      <c r="G880" s="201" t="str">
        <f t="shared" si="3"/>
        <v/>
      </c>
      <c r="H880" s="201" t="str">
        <f t="shared" si="4"/>
        <v/>
      </c>
      <c r="I880" s="60" t="str">
        <f t="shared" si="863"/>
        <v/>
      </c>
      <c r="J880" s="206"/>
      <c r="K880" s="173"/>
      <c r="L880" s="178"/>
      <c r="M880" s="173"/>
      <c r="N880" s="178"/>
    </row>
    <row r="881" spans="1:14" ht="12.5">
      <c r="A881" s="204"/>
      <c r="B881" s="205"/>
      <c r="C881" s="201" t="str">
        <f t="shared" ref="C881:D881" si="905">IF(ISBLANK($J881),"",$J881)</f>
        <v/>
      </c>
      <c r="D881" s="201" t="str">
        <f t="shared" si="905"/>
        <v/>
      </c>
      <c r="E881" s="201" t="str">
        <f t="shared" si="862"/>
        <v/>
      </c>
      <c r="F881" s="201" t="str">
        <f t="shared" si="2"/>
        <v/>
      </c>
      <c r="G881" s="201" t="str">
        <f t="shared" si="3"/>
        <v/>
      </c>
      <c r="H881" s="201" t="str">
        <f t="shared" si="4"/>
        <v/>
      </c>
      <c r="I881" s="60" t="str">
        <f t="shared" si="863"/>
        <v/>
      </c>
      <c r="J881" s="206"/>
      <c r="K881" s="173"/>
      <c r="L881" s="178"/>
      <c r="M881" s="173"/>
      <c r="N881" s="178"/>
    </row>
    <row r="882" spans="1:14" ht="12.5">
      <c r="A882" s="204"/>
      <c r="B882" s="205"/>
      <c r="C882" s="201" t="str">
        <f t="shared" ref="C882:D882" si="906">IF(ISBLANK($J882),"",$J882)</f>
        <v/>
      </c>
      <c r="D882" s="201" t="str">
        <f t="shared" si="906"/>
        <v/>
      </c>
      <c r="E882" s="201" t="str">
        <f t="shared" si="862"/>
        <v/>
      </c>
      <c r="F882" s="201" t="str">
        <f t="shared" si="2"/>
        <v/>
      </c>
      <c r="G882" s="201" t="str">
        <f t="shared" si="3"/>
        <v/>
      </c>
      <c r="H882" s="201" t="str">
        <f t="shared" si="4"/>
        <v/>
      </c>
      <c r="I882" s="60" t="str">
        <f t="shared" si="863"/>
        <v/>
      </c>
      <c r="J882" s="206"/>
      <c r="K882" s="173"/>
      <c r="L882" s="178"/>
      <c r="M882" s="173"/>
      <c r="N882" s="178"/>
    </row>
    <row r="883" spans="1:14" ht="12.5">
      <c r="A883" s="204"/>
      <c r="B883" s="205"/>
      <c r="C883" s="201" t="str">
        <f t="shared" ref="C883:D883" si="907">IF(ISBLANK($J883),"",$J883)</f>
        <v/>
      </c>
      <c r="D883" s="201" t="str">
        <f t="shared" si="907"/>
        <v/>
      </c>
      <c r="E883" s="201" t="str">
        <f t="shared" si="862"/>
        <v/>
      </c>
      <c r="F883" s="201" t="str">
        <f t="shared" si="2"/>
        <v/>
      </c>
      <c r="G883" s="201" t="str">
        <f t="shared" si="3"/>
        <v/>
      </c>
      <c r="H883" s="201" t="str">
        <f t="shared" si="4"/>
        <v/>
      </c>
      <c r="I883" s="60" t="str">
        <f t="shared" si="863"/>
        <v/>
      </c>
      <c r="J883" s="206"/>
      <c r="K883" s="173"/>
      <c r="L883" s="178"/>
      <c r="M883" s="173"/>
      <c r="N883" s="178"/>
    </row>
    <row r="884" spans="1:14" ht="12.5">
      <c r="A884" s="204"/>
      <c r="B884" s="205"/>
      <c r="C884" s="201" t="str">
        <f t="shared" ref="C884:D884" si="908">IF(ISBLANK($J884),"",$J884)</f>
        <v/>
      </c>
      <c r="D884" s="201" t="str">
        <f t="shared" si="908"/>
        <v/>
      </c>
      <c r="E884" s="201" t="str">
        <f t="shared" si="862"/>
        <v/>
      </c>
      <c r="F884" s="201" t="str">
        <f t="shared" si="2"/>
        <v/>
      </c>
      <c r="G884" s="201" t="str">
        <f t="shared" si="3"/>
        <v/>
      </c>
      <c r="H884" s="201" t="str">
        <f t="shared" si="4"/>
        <v/>
      </c>
      <c r="I884" s="60" t="str">
        <f t="shared" si="863"/>
        <v/>
      </c>
      <c r="J884" s="206"/>
      <c r="K884" s="173"/>
      <c r="L884" s="178"/>
      <c r="M884" s="173"/>
      <c r="N884" s="178"/>
    </row>
    <row r="885" spans="1:14" ht="12.5">
      <c r="A885" s="204"/>
      <c r="B885" s="205"/>
      <c r="C885" s="201" t="str">
        <f t="shared" ref="C885:D885" si="909">IF(ISBLANK($J885),"",$J885)</f>
        <v/>
      </c>
      <c r="D885" s="201" t="str">
        <f t="shared" si="909"/>
        <v/>
      </c>
      <c r="E885" s="201" t="str">
        <f t="shared" si="862"/>
        <v/>
      </c>
      <c r="F885" s="201" t="str">
        <f t="shared" si="2"/>
        <v/>
      </c>
      <c r="G885" s="201" t="str">
        <f t="shared" si="3"/>
        <v/>
      </c>
      <c r="H885" s="201" t="str">
        <f t="shared" si="4"/>
        <v/>
      </c>
      <c r="I885" s="60" t="str">
        <f t="shared" si="863"/>
        <v/>
      </c>
      <c r="J885" s="206"/>
      <c r="K885" s="173"/>
      <c r="L885" s="178"/>
      <c r="M885" s="173"/>
      <c r="N885" s="178"/>
    </row>
    <row r="886" spans="1:14" ht="12.5">
      <c r="A886" s="204"/>
      <c r="B886" s="205"/>
      <c r="C886" s="201" t="str">
        <f t="shared" ref="C886:D886" si="910">IF(ISBLANK($J886),"",$J886)</f>
        <v/>
      </c>
      <c r="D886" s="201" t="str">
        <f t="shared" si="910"/>
        <v/>
      </c>
      <c r="E886" s="201" t="str">
        <f t="shared" si="862"/>
        <v/>
      </c>
      <c r="F886" s="201" t="str">
        <f t="shared" si="2"/>
        <v/>
      </c>
      <c r="G886" s="201" t="str">
        <f t="shared" si="3"/>
        <v/>
      </c>
      <c r="H886" s="201" t="str">
        <f t="shared" si="4"/>
        <v/>
      </c>
      <c r="I886" s="60" t="str">
        <f t="shared" si="863"/>
        <v/>
      </c>
      <c r="J886" s="206"/>
      <c r="K886" s="173"/>
      <c r="L886" s="178"/>
      <c r="M886" s="173"/>
      <c r="N886" s="178"/>
    </row>
    <row r="887" spans="1:14" ht="12.5">
      <c r="A887" s="204"/>
      <c r="B887" s="205"/>
      <c r="C887" s="201" t="str">
        <f t="shared" ref="C887:D887" si="911">IF(ISBLANK($J887),"",$J887)</f>
        <v/>
      </c>
      <c r="D887" s="201" t="str">
        <f t="shared" si="911"/>
        <v/>
      </c>
      <c r="E887" s="201" t="str">
        <f t="shared" si="862"/>
        <v/>
      </c>
      <c r="F887" s="201" t="str">
        <f t="shared" si="2"/>
        <v/>
      </c>
      <c r="G887" s="201" t="str">
        <f t="shared" si="3"/>
        <v/>
      </c>
      <c r="H887" s="201" t="str">
        <f t="shared" si="4"/>
        <v/>
      </c>
      <c r="I887" s="60" t="str">
        <f t="shared" si="863"/>
        <v/>
      </c>
      <c r="J887" s="206"/>
      <c r="K887" s="173"/>
      <c r="L887" s="178"/>
      <c r="M887" s="173"/>
      <c r="N887" s="178"/>
    </row>
    <row r="888" spans="1:14" ht="12.5">
      <c r="A888" s="204"/>
      <c r="B888" s="205"/>
      <c r="C888" s="201" t="str">
        <f t="shared" ref="C888:D888" si="912">IF(ISBLANK($J888),"",$J888)</f>
        <v/>
      </c>
      <c r="D888" s="201" t="str">
        <f t="shared" si="912"/>
        <v/>
      </c>
      <c r="E888" s="201" t="str">
        <f t="shared" si="862"/>
        <v/>
      </c>
      <c r="F888" s="201" t="str">
        <f t="shared" si="2"/>
        <v/>
      </c>
      <c r="G888" s="201" t="str">
        <f t="shared" si="3"/>
        <v/>
      </c>
      <c r="H888" s="201" t="str">
        <f t="shared" si="4"/>
        <v/>
      </c>
      <c r="I888" s="60" t="str">
        <f t="shared" si="863"/>
        <v/>
      </c>
      <c r="J888" s="206"/>
      <c r="K888" s="173"/>
      <c r="L888" s="178"/>
      <c r="M888" s="173"/>
      <c r="N888" s="178"/>
    </row>
    <row r="889" spans="1:14" ht="12.5">
      <c r="A889" s="204"/>
      <c r="B889" s="205"/>
      <c r="C889" s="201" t="str">
        <f t="shared" ref="C889:D889" si="913">IF(ISBLANK($J889),"",$J889)</f>
        <v/>
      </c>
      <c r="D889" s="201" t="str">
        <f t="shared" si="913"/>
        <v/>
      </c>
      <c r="E889" s="201" t="str">
        <f t="shared" si="862"/>
        <v/>
      </c>
      <c r="F889" s="201" t="str">
        <f t="shared" si="2"/>
        <v/>
      </c>
      <c r="G889" s="201" t="str">
        <f t="shared" si="3"/>
        <v/>
      </c>
      <c r="H889" s="201" t="str">
        <f t="shared" si="4"/>
        <v/>
      </c>
      <c r="I889" s="60" t="str">
        <f t="shared" si="863"/>
        <v/>
      </c>
      <c r="J889" s="206"/>
      <c r="K889" s="173"/>
      <c r="L889" s="178"/>
      <c r="M889" s="173"/>
      <c r="N889" s="178"/>
    </row>
    <row r="890" spans="1:14" ht="12.5">
      <c r="A890" s="204"/>
      <c r="B890" s="205"/>
      <c r="C890" s="201" t="str">
        <f t="shared" ref="C890:D890" si="914">IF(ISBLANK($J890),"",$J890)</f>
        <v/>
      </c>
      <c r="D890" s="201" t="str">
        <f t="shared" si="914"/>
        <v/>
      </c>
      <c r="E890" s="201" t="str">
        <f t="shared" si="862"/>
        <v/>
      </c>
      <c r="F890" s="201" t="str">
        <f t="shared" si="2"/>
        <v/>
      </c>
      <c r="G890" s="201" t="str">
        <f t="shared" si="3"/>
        <v/>
      </c>
      <c r="H890" s="201" t="str">
        <f t="shared" si="4"/>
        <v/>
      </c>
      <c r="I890" s="60" t="str">
        <f t="shared" si="863"/>
        <v/>
      </c>
      <c r="J890" s="206"/>
      <c r="K890" s="173"/>
      <c r="L890" s="178"/>
      <c r="M890" s="173"/>
      <c r="N890" s="178"/>
    </row>
    <row r="891" spans="1:14" ht="12.5">
      <c r="A891" s="204"/>
      <c r="B891" s="205"/>
      <c r="C891" s="201" t="str">
        <f t="shared" ref="C891:D891" si="915">IF(ISBLANK($J891),"",$J891)</f>
        <v/>
      </c>
      <c r="D891" s="201" t="str">
        <f t="shared" si="915"/>
        <v/>
      </c>
      <c r="E891" s="201" t="str">
        <f t="shared" si="862"/>
        <v/>
      </c>
      <c r="F891" s="201" t="str">
        <f t="shared" si="2"/>
        <v/>
      </c>
      <c r="G891" s="201" t="str">
        <f t="shared" si="3"/>
        <v/>
      </c>
      <c r="H891" s="201" t="str">
        <f t="shared" si="4"/>
        <v/>
      </c>
      <c r="I891" s="60" t="str">
        <f t="shared" si="863"/>
        <v/>
      </c>
      <c r="J891" s="206"/>
      <c r="K891" s="173"/>
      <c r="L891" s="178"/>
      <c r="M891" s="173"/>
      <c r="N891" s="178"/>
    </row>
    <row r="892" spans="1:14" ht="12.5">
      <c r="A892" s="204"/>
      <c r="B892" s="205"/>
      <c r="C892" s="201" t="str">
        <f t="shared" ref="C892:D892" si="916">IF(ISBLANK($J892),"",$J892)</f>
        <v/>
      </c>
      <c r="D892" s="201" t="str">
        <f t="shared" si="916"/>
        <v/>
      </c>
      <c r="E892" s="201" t="str">
        <f t="shared" si="862"/>
        <v/>
      </c>
      <c r="F892" s="201" t="str">
        <f t="shared" si="2"/>
        <v/>
      </c>
      <c r="G892" s="201" t="str">
        <f t="shared" si="3"/>
        <v/>
      </c>
      <c r="H892" s="201" t="str">
        <f t="shared" si="4"/>
        <v/>
      </c>
      <c r="I892" s="60" t="str">
        <f t="shared" si="863"/>
        <v/>
      </c>
      <c r="J892" s="206"/>
      <c r="K892" s="173"/>
      <c r="L892" s="178"/>
      <c r="M892" s="173"/>
      <c r="N892" s="178"/>
    </row>
    <row r="893" spans="1:14" ht="12.5">
      <c r="A893" s="204"/>
      <c r="B893" s="205"/>
      <c r="C893" s="201" t="str">
        <f t="shared" ref="C893:D893" si="917">IF(ISBLANK($J893),"",$J893)</f>
        <v/>
      </c>
      <c r="D893" s="201" t="str">
        <f t="shared" si="917"/>
        <v/>
      </c>
      <c r="E893" s="201" t="str">
        <f t="shared" si="862"/>
        <v/>
      </c>
      <c r="F893" s="201" t="str">
        <f t="shared" si="2"/>
        <v/>
      </c>
      <c r="G893" s="201" t="str">
        <f t="shared" si="3"/>
        <v/>
      </c>
      <c r="H893" s="201" t="str">
        <f t="shared" si="4"/>
        <v/>
      </c>
      <c r="I893" s="60" t="str">
        <f t="shared" si="863"/>
        <v/>
      </c>
      <c r="J893" s="206"/>
      <c r="K893" s="173"/>
      <c r="L893" s="178"/>
      <c r="M893" s="173"/>
      <c r="N893" s="178"/>
    </row>
    <row r="894" spans="1:14" ht="12.5">
      <c r="A894" s="204"/>
      <c r="B894" s="205"/>
      <c r="C894" s="201" t="str">
        <f t="shared" ref="C894:D894" si="918">IF(ISBLANK($J894),"",$J894)</f>
        <v/>
      </c>
      <c r="D894" s="201" t="str">
        <f t="shared" si="918"/>
        <v/>
      </c>
      <c r="E894" s="201" t="str">
        <f t="shared" si="862"/>
        <v/>
      </c>
      <c r="F894" s="201" t="str">
        <f t="shared" si="2"/>
        <v/>
      </c>
      <c r="G894" s="201" t="str">
        <f t="shared" si="3"/>
        <v/>
      </c>
      <c r="H894" s="201" t="str">
        <f t="shared" si="4"/>
        <v/>
      </c>
      <c r="I894" s="60" t="str">
        <f t="shared" si="863"/>
        <v/>
      </c>
      <c r="J894" s="206"/>
      <c r="K894" s="173"/>
      <c r="L894" s="178"/>
      <c r="M894" s="173"/>
      <c r="N894" s="178"/>
    </row>
    <row r="895" spans="1:14" ht="12.5">
      <c r="A895" s="204"/>
      <c r="B895" s="205"/>
      <c r="C895" s="201" t="str">
        <f t="shared" ref="C895:D895" si="919">IF(ISBLANK($J895),"",$J895)</f>
        <v/>
      </c>
      <c r="D895" s="201" t="str">
        <f t="shared" si="919"/>
        <v/>
      </c>
      <c r="E895" s="201" t="str">
        <f t="shared" si="862"/>
        <v/>
      </c>
      <c r="F895" s="201" t="str">
        <f t="shared" si="2"/>
        <v/>
      </c>
      <c r="G895" s="201" t="str">
        <f t="shared" si="3"/>
        <v/>
      </c>
      <c r="H895" s="201" t="str">
        <f t="shared" si="4"/>
        <v/>
      </c>
      <c r="I895" s="60" t="str">
        <f t="shared" si="863"/>
        <v/>
      </c>
      <c r="J895" s="206"/>
      <c r="K895" s="173"/>
      <c r="L895" s="178"/>
      <c r="M895" s="173"/>
      <c r="N895" s="178"/>
    </row>
    <row r="896" spans="1:14" ht="12.5">
      <c r="A896" s="204"/>
      <c r="B896" s="205"/>
      <c r="C896" s="201" t="str">
        <f t="shared" ref="C896:D896" si="920">IF(ISBLANK($J896),"",$J896)</f>
        <v/>
      </c>
      <c r="D896" s="201" t="str">
        <f t="shared" si="920"/>
        <v/>
      </c>
      <c r="E896" s="201" t="str">
        <f t="shared" si="862"/>
        <v/>
      </c>
      <c r="F896" s="201" t="str">
        <f t="shared" si="2"/>
        <v/>
      </c>
      <c r="G896" s="201" t="str">
        <f t="shared" si="3"/>
        <v/>
      </c>
      <c r="H896" s="201" t="str">
        <f t="shared" si="4"/>
        <v/>
      </c>
      <c r="I896" s="60" t="str">
        <f t="shared" si="863"/>
        <v/>
      </c>
      <c r="J896" s="206"/>
      <c r="K896" s="173"/>
      <c r="L896" s="178"/>
      <c r="M896" s="173"/>
      <c r="N896" s="178"/>
    </row>
    <row r="897" spans="1:14" ht="12.5">
      <c r="A897" s="204"/>
      <c r="B897" s="205"/>
      <c r="C897" s="201" t="str">
        <f t="shared" ref="C897:D897" si="921">IF(ISBLANK($J897),"",$J897)</f>
        <v/>
      </c>
      <c r="D897" s="201" t="str">
        <f t="shared" si="921"/>
        <v/>
      </c>
      <c r="E897" s="201" t="str">
        <f t="shared" si="862"/>
        <v/>
      </c>
      <c r="F897" s="201" t="str">
        <f t="shared" si="2"/>
        <v/>
      </c>
      <c r="G897" s="201" t="str">
        <f t="shared" si="3"/>
        <v/>
      </c>
      <c r="H897" s="201" t="str">
        <f t="shared" si="4"/>
        <v/>
      </c>
      <c r="I897" s="60" t="str">
        <f t="shared" si="863"/>
        <v/>
      </c>
      <c r="J897" s="206"/>
      <c r="K897" s="173"/>
      <c r="L897" s="178"/>
      <c r="M897" s="173"/>
      <c r="N897" s="178"/>
    </row>
    <row r="898" spans="1:14" ht="12.5">
      <c r="A898" s="204"/>
      <c r="B898" s="205"/>
      <c r="C898" s="201" t="str">
        <f t="shared" ref="C898:D898" si="922">IF(ISBLANK($J898),"",$J898)</f>
        <v/>
      </c>
      <c r="D898" s="201" t="str">
        <f t="shared" si="922"/>
        <v/>
      </c>
      <c r="E898" s="201" t="str">
        <f t="shared" si="862"/>
        <v/>
      </c>
      <c r="F898" s="201" t="str">
        <f t="shared" si="2"/>
        <v/>
      </c>
      <c r="G898" s="201" t="str">
        <f t="shared" si="3"/>
        <v/>
      </c>
      <c r="H898" s="201" t="str">
        <f t="shared" si="4"/>
        <v/>
      </c>
      <c r="I898" s="60" t="str">
        <f t="shared" si="863"/>
        <v/>
      </c>
      <c r="J898" s="206"/>
      <c r="K898" s="173"/>
      <c r="L898" s="178"/>
      <c r="M898" s="173"/>
      <c r="N898" s="178"/>
    </row>
    <row r="899" spans="1:14" ht="12.5">
      <c r="A899" s="204"/>
      <c r="B899" s="205"/>
      <c r="C899" s="201" t="str">
        <f t="shared" ref="C899:D899" si="923">IF(ISBLANK($J899),"",$J899)</f>
        <v/>
      </c>
      <c r="D899" s="201" t="str">
        <f t="shared" si="923"/>
        <v/>
      </c>
      <c r="E899" s="201" t="str">
        <f t="shared" si="862"/>
        <v/>
      </c>
      <c r="F899" s="201" t="str">
        <f t="shared" si="2"/>
        <v/>
      </c>
      <c r="G899" s="201" t="str">
        <f t="shared" si="3"/>
        <v/>
      </c>
      <c r="H899" s="201" t="str">
        <f t="shared" si="4"/>
        <v/>
      </c>
      <c r="I899" s="60" t="str">
        <f t="shared" si="863"/>
        <v/>
      </c>
      <c r="J899" s="206"/>
      <c r="K899" s="173"/>
      <c r="L899" s="178"/>
      <c r="M899" s="173"/>
      <c r="N899" s="178"/>
    </row>
    <row r="900" spans="1:14" ht="12.5">
      <c r="A900" s="204"/>
      <c r="B900" s="205"/>
      <c r="C900" s="201" t="str">
        <f t="shared" ref="C900:D900" si="924">IF(ISBLANK($J900),"",$J900)</f>
        <v/>
      </c>
      <c r="D900" s="201" t="str">
        <f t="shared" si="924"/>
        <v/>
      </c>
      <c r="E900" s="201" t="str">
        <f t="shared" si="862"/>
        <v/>
      </c>
      <c r="F900" s="201" t="str">
        <f t="shared" si="2"/>
        <v/>
      </c>
      <c r="G900" s="201" t="str">
        <f t="shared" si="3"/>
        <v/>
      </c>
      <c r="H900" s="201" t="str">
        <f t="shared" si="4"/>
        <v/>
      </c>
      <c r="I900" s="60" t="str">
        <f t="shared" si="863"/>
        <v/>
      </c>
      <c r="J900" s="206"/>
      <c r="K900" s="173"/>
      <c r="L900" s="178"/>
      <c r="M900" s="173"/>
      <c r="N900" s="178"/>
    </row>
    <row r="901" spans="1:14" ht="12.5">
      <c r="A901" s="204"/>
      <c r="B901" s="205"/>
      <c r="C901" s="201" t="str">
        <f t="shared" ref="C901:D901" si="925">IF(ISBLANK($J901),"",$J901)</f>
        <v/>
      </c>
      <c r="D901" s="201" t="str">
        <f t="shared" si="925"/>
        <v/>
      </c>
      <c r="E901" s="201" t="str">
        <f t="shared" si="862"/>
        <v/>
      </c>
      <c r="F901" s="201" t="str">
        <f t="shared" si="2"/>
        <v/>
      </c>
      <c r="G901" s="201" t="str">
        <f t="shared" si="3"/>
        <v/>
      </c>
      <c r="H901" s="201" t="str">
        <f t="shared" si="4"/>
        <v/>
      </c>
      <c r="I901" s="60" t="str">
        <f t="shared" si="863"/>
        <v/>
      </c>
      <c r="J901" s="206"/>
      <c r="K901" s="173"/>
      <c r="L901" s="178"/>
      <c r="M901" s="173"/>
      <c r="N901" s="178"/>
    </row>
    <row r="902" spans="1:14" ht="12.5">
      <c r="A902" s="204"/>
      <c r="B902" s="205"/>
      <c r="C902" s="201" t="str">
        <f t="shared" ref="C902:D902" si="926">IF(ISBLANK($J902),"",$J902)</f>
        <v/>
      </c>
      <c r="D902" s="201" t="str">
        <f t="shared" si="926"/>
        <v/>
      </c>
      <c r="E902" s="201" t="str">
        <f t="shared" si="862"/>
        <v/>
      </c>
      <c r="F902" s="201" t="str">
        <f t="shared" si="2"/>
        <v/>
      </c>
      <c r="G902" s="201" t="str">
        <f t="shared" si="3"/>
        <v/>
      </c>
      <c r="H902" s="201" t="str">
        <f t="shared" si="4"/>
        <v/>
      </c>
      <c r="I902" s="60" t="str">
        <f t="shared" si="863"/>
        <v/>
      </c>
      <c r="J902" s="206"/>
      <c r="K902" s="173"/>
      <c r="L902" s="178"/>
      <c r="M902" s="173"/>
      <c r="N902" s="178"/>
    </row>
    <row r="903" spans="1:14" ht="12.5">
      <c r="A903" s="204"/>
      <c r="B903" s="205"/>
      <c r="C903" s="201" t="str">
        <f t="shared" ref="C903:D903" si="927">IF(ISBLANK($J903),"",$J903)</f>
        <v/>
      </c>
      <c r="D903" s="201" t="str">
        <f t="shared" si="927"/>
        <v/>
      </c>
      <c r="E903" s="201" t="str">
        <f t="shared" ref="E903:E966" si="928">IF(NOT(ISBLANK($N903)),CONCATENATE(supplierOrganizationIdentifierScheme,"-",$N903),IF(NOT(ISBLANK($L903)),CONCATENATE("tenderer-",ROW()-7),""))</f>
        <v/>
      </c>
      <c r="F903" s="201" t="str">
        <f t="shared" si="2"/>
        <v/>
      </c>
      <c r="G903" s="201" t="str">
        <f t="shared" si="3"/>
        <v/>
      </c>
      <c r="H903" s="201" t="str">
        <f t="shared" si="4"/>
        <v/>
      </c>
      <c r="I903" s="60" t="str">
        <f t="shared" ref="I903:I966" si="929">IF(NOT(ISBLANK($N903)),supplierOrganizationIdentifierScheme,"")</f>
        <v/>
      </c>
      <c r="J903" s="206"/>
      <c r="K903" s="173"/>
      <c r="L903" s="178"/>
      <c r="M903" s="173"/>
      <c r="N903" s="178"/>
    </row>
    <row r="904" spans="1:14" ht="12.5">
      <c r="A904" s="204"/>
      <c r="B904" s="205"/>
      <c r="C904" s="201" t="str">
        <f t="shared" ref="C904:D904" si="930">IF(ISBLANK($J904),"",$J904)</f>
        <v/>
      </c>
      <c r="D904" s="201" t="str">
        <f t="shared" si="930"/>
        <v/>
      </c>
      <c r="E904" s="201" t="str">
        <f t="shared" si="928"/>
        <v/>
      </c>
      <c r="F904" s="201" t="str">
        <f t="shared" si="2"/>
        <v/>
      </c>
      <c r="G904" s="201" t="str">
        <f t="shared" si="3"/>
        <v/>
      </c>
      <c r="H904" s="201" t="str">
        <f t="shared" si="4"/>
        <v/>
      </c>
      <c r="I904" s="60" t="str">
        <f t="shared" si="929"/>
        <v/>
      </c>
      <c r="J904" s="206"/>
      <c r="K904" s="173"/>
      <c r="L904" s="178"/>
      <c r="M904" s="173"/>
      <c r="N904" s="178"/>
    </row>
    <row r="905" spans="1:14" ht="12.5">
      <c r="A905" s="204"/>
      <c r="B905" s="205"/>
      <c r="C905" s="201" t="str">
        <f t="shared" ref="C905:D905" si="931">IF(ISBLANK($J905),"",$J905)</f>
        <v/>
      </c>
      <c r="D905" s="201" t="str">
        <f t="shared" si="931"/>
        <v/>
      </c>
      <c r="E905" s="201" t="str">
        <f t="shared" si="928"/>
        <v/>
      </c>
      <c r="F905" s="201" t="str">
        <f t="shared" si="2"/>
        <v/>
      </c>
      <c r="G905" s="201" t="str">
        <f t="shared" si="3"/>
        <v/>
      </c>
      <c r="H905" s="201" t="str">
        <f t="shared" si="4"/>
        <v/>
      </c>
      <c r="I905" s="60" t="str">
        <f t="shared" si="929"/>
        <v/>
      </c>
      <c r="J905" s="206"/>
      <c r="K905" s="173"/>
      <c r="L905" s="178"/>
      <c r="M905" s="173"/>
      <c r="N905" s="178"/>
    </row>
    <row r="906" spans="1:14" ht="12.5">
      <c r="A906" s="204"/>
      <c r="B906" s="205"/>
      <c r="C906" s="201" t="str">
        <f t="shared" ref="C906:D906" si="932">IF(ISBLANK($J906),"",$J906)</f>
        <v/>
      </c>
      <c r="D906" s="201" t="str">
        <f t="shared" si="932"/>
        <v/>
      </c>
      <c r="E906" s="201" t="str">
        <f t="shared" si="928"/>
        <v/>
      </c>
      <c r="F906" s="201" t="str">
        <f t="shared" si="2"/>
        <v/>
      </c>
      <c r="G906" s="201" t="str">
        <f t="shared" si="3"/>
        <v/>
      </c>
      <c r="H906" s="201" t="str">
        <f t="shared" si="4"/>
        <v/>
      </c>
      <c r="I906" s="60" t="str">
        <f t="shared" si="929"/>
        <v/>
      </c>
      <c r="J906" s="206"/>
      <c r="K906" s="173"/>
      <c r="L906" s="178"/>
      <c r="M906" s="173"/>
      <c r="N906" s="178"/>
    </row>
    <row r="907" spans="1:14" ht="12.5">
      <c r="A907" s="204"/>
      <c r="B907" s="205"/>
      <c r="C907" s="201" t="str">
        <f t="shared" ref="C907:D907" si="933">IF(ISBLANK($J907),"",$J907)</f>
        <v/>
      </c>
      <c r="D907" s="201" t="str">
        <f t="shared" si="933"/>
        <v/>
      </c>
      <c r="E907" s="201" t="str">
        <f t="shared" si="928"/>
        <v/>
      </c>
      <c r="F907" s="201" t="str">
        <f t="shared" si="2"/>
        <v/>
      </c>
      <c r="G907" s="201" t="str">
        <f t="shared" si="3"/>
        <v/>
      </c>
      <c r="H907" s="201" t="str">
        <f t="shared" si="4"/>
        <v/>
      </c>
      <c r="I907" s="60" t="str">
        <f t="shared" si="929"/>
        <v/>
      </c>
      <c r="J907" s="206"/>
      <c r="K907" s="173"/>
      <c r="L907" s="178"/>
      <c r="M907" s="173"/>
      <c r="N907" s="178"/>
    </row>
    <row r="908" spans="1:14" ht="12.5">
      <c r="A908" s="204"/>
      <c r="B908" s="205"/>
      <c r="C908" s="201" t="str">
        <f t="shared" ref="C908:D908" si="934">IF(ISBLANK($J908),"",$J908)</f>
        <v/>
      </c>
      <c r="D908" s="201" t="str">
        <f t="shared" si="934"/>
        <v/>
      </c>
      <c r="E908" s="201" t="str">
        <f t="shared" si="928"/>
        <v/>
      </c>
      <c r="F908" s="201" t="str">
        <f t="shared" si="2"/>
        <v/>
      </c>
      <c r="G908" s="201" t="str">
        <f t="shared" si="3"/>
        <v/>
      </c>
      <c r="H908" s="201" t="str">
        <f t="shared" si="4"/>
        <v/>
      </c>
      <c r="I908" s="60" t="str">
        <f t="shared" si="929"/>
        <v/>
      </c>
      <c r="J908" s="206"/>
      <c r="K908" s="173"/>
      <c r="L908" s="178"/>
      <c r="M908" s="173"/>
      <c r="N908" s="178"/>
    </row>
    <row r="909" spans="1:14" ht="12.5">
      <c r="A909" s="204"/>
      <c r="B909" s="205"/>
      <c r="C909" s="201" t="str">
        <f t="shared" ref="C909:D909" si="935">IF(ISBLANK($J909),"",$J909)</f>
        <v/>
      </c>
      <c r="D909" s="201" t="str">
        <f t="shared" si="935"/>
        <v/>
      </c>
      <c r="E909" s="201" t="str">
        <f t="shared" si="928"/>
        <v/>
      </c>
      <c r="F909" s="201" t="str">
        <f t="shared" si="2"/>
        <v/>
      </c>
      <c r="G909" s="201" t="str">
        <f t="shared" si="3"/>
        <v/>
      </c>
      <c r="H909" s="201" t="str">
        <f t="shared" si="4"/>
        <v/>
      </c>
      <c r="I909" s="60" t="str">
        <f t="shared" si="929"/>
        <v/>
      </c>
      <c r="J909" s="206"/>
      <c r="K909" s="173"/>
      <c r="L909" s="178"/>
      <c r="M909" s="173"/>
      <c r="N909" s="178"/>
    </row>
    <row r="910" spans="1:14" ht="12.5">
      <c r="A910" s="204"/>
      <c r="B910" s="205"/>
      <c r="C910" s="201" t="str">
        <f t="shared" ref="C910:D910" si="936">IF(ISBLANK($J910),"",$J910)</f>
        <v/>
      </c>
      <c r="D910" s="201" t="str">
        <f t="shared" si="936"/>
        <v/>
      </c>
      <c r="E910" s="201" t="str">
        <f t="shared" si="928"/>
        <v/>
      </c>
      <c r="F910" s="201" t="str">
        <f t="shared" si="2"/>
        <v/>
      </c>
      <c r="G910" s="201" t="str">
        <f t="shared" si="3"/>
        <v/>
      </c>
      <c r="H910" s="201" t="str">
        <f t="shared" si="4"/>
        <v/>
      </c>
      <c r="I910" s="60" t="str">
        <f t="shared" si="929"/>
        <v/>
      </c>
      <c r="J910" s="206"/>
      <c r="K910" s="173"/>
      <c r="L910" s="178"/>
      <c r="M910" s="173"/>
      <c r="N910" s="178"/>
    </row>
    <row r="911" spans="1:14" ht="12.5">
      <c r="A911" s="204"/>
      <c r="B911" s="205"/>
      <c r="C911" s="201" t="str">
        <f t="shared" ref="C911:D911" si="937">IF(ISBLANK($J911),"",$J911)</f>
        <v/>
      </c>
      <c r="D911" s="201" t="str">
        <f t="shared" si="937"/>
        <v/>
      </c>
      <c r="E911" s="201" t="str">
        <f t="shared" si="928"/>
        <v/>
      </c>
      <c r="F911" s="201" t="str">
        <f t="shared" si="2"/>
        <v/>
      </c>
      <c r="G911" s="201" t="str">
        <f t="shared" si="3"/>
        <v/>
      </c>
      <c r="H911" s="201" t="str">
        <f t="shared" si="4"/>
        <v/>
      </c>
      <c r="I911" s="60" t="str">
        <f t="shared" si="929"/>
        <v/>
      </c>
      <c r="J911" s="206"/>
      <c r="K911" s="173"/>
      <c r="L911" s="178"/>
      <c r="M911" s="173"/>
      <c r="N911" s="178"/>
    </row>
    <row r="912" spans="1:14" ht="12.5">
      <c r="A912" s="204"/>
      <c r="B912" s="205"/>
      <c r="C912" s="201" t="str">
        <f t="shared" ref="C912:D912" si="938">IF(ISBLANK($J912),"",$J912)</f>
        <v/>
      </c>
      <c r="D912" s="201" t="str">
        <f t="shared" si="938"/>
        <v/>
      </c>
      <c r="E912" s="201" t="str">
        <f t="shared" si="928"/>
        <v/>
      </c>
      <c r="F912" s="201" t="str">
        <f t="shared" si="2"/>
        <v/>
      </c>
      <c r="G912" s="201" t="str">
        <f t="shared" si="3"/>
        <v/>
      </c>
      <c r="H912" s="201" t="str">
        <f t="shared" si="4"/>
        <v/>
      </c>
      <c r="I912" s="60" t="str">
        <f t="shared" si="929"/>
        <v/>
      </c>
      <c r="J912" s="206"/>
      <c r="K912" s="173"/>
      <c r="L912" s="178"/>
      <c r="M912" s="173"/>
      <c r="N912" s="178"/>
    </row>
    <row r="913" spans="1:14" ht="12.5">
      <c r="A913" s="204"/>
      <c r="B913" s="205"/>
      <c r="C913" s="201" t="str">
        <f t="shared" ref="C913:D913" si="939">IF(ISBLANK($J913),"",$J913)</f>
        <v/>
      </c>
      <c r="D913" s="201" t="str">
        <f t="shared" si="939"/>
        <v/>
      </c>
      <c r="E913" s="201" t="str">
        <f t="shared" si="928"/>
        <v/>
      </c>
      <c r="F913" s="201" t="str">
        <f t="shared" si="2"/>
        <v/>
      </c>
      <c r="G913" s="201" t="str">
        <f t="shared" si="3"/>
        <v/>
      </c>
      <c r="H913" s="201" t="str">
        <f t="shared" si="4"/>
        <v/>
      </c>
      <c r="I913" s="60" t="str">
        <f t="shared" si="929"/>
        <v/>
      </c>
      <c r="J913" s="206"/>
      <c r="K913" s="173"/>
      <c r="L913" s="178"/>
      <c r="M913" s="173"/>
      <c r="N913" s="178"/>
    </row>
    <row r="914" spans="1:14" ht="12.5">
      <c r="A914" s="204"/>
      <c r="B914" s="205"/>
      <c r="C914" s="201" t="str">
        <f t="shared" ref="C914:D914" si="940">IF(ISBLANK($J914),"",$J914)</f>
        <v/>
      </c>
      <c r="D914" s="201" t="str">
        <f t="shared" si="940"/>
        <v/>
      </c>
      <c r="E914" s="201" t="str">
        <f t="shared" si="928"/>
        <v/>
      </c>
      <c r="F914" s="201" t="str">
        <f t="shared" si="2"/>
        <v/>
      </c>
      <c r="G914" s="201" t="str">
        <f t="shared" si="3"/>
        <v/>
      </c>
      <c r="H914" s="201" t="str">
        <f t="shared" si="4"/>
        <v/>
      </c>
      <c r="I914" s="60" t="str">
        <f t="shared" si="929"/>
        <v/>
      </c>
      <c r="J914" s="206"/>
      <c r="K914" s="173"/>
      <c r="L914" s="178"/>
      <c r="M914" s="173"/>
      <c r="N914" s="178"/>
    </row>
    <row r="915" spans="1:14" ht="12.5">
      <c r="A915" s="204"/>
      <c r="B915" s="205"/>
      <c r="C915" s="201" t="str">
        <f t="shared" ref="C915:D915" si="941">IF(ISBLANK($J915),"",$J915)</f>
        <v/>
      </c>
      <c r="D915" s="201" t="str">
        <f t="shared" si="941"/>
        <v/>
      </c>
      <c r="E915" s="201" t="str">
        <f t="shared" si="928"/>
        <v/>
      </c>
      <c r="F915" s="201" t="str">
        <f t="shared" si="2"/>
        <v/>
      </c>
      <c r="G915" s="201" t="str">
        <f t="shared" si="3"/>
        <v/>
      </c>
      <c r="H915" s="201" t="str">
        <f t="shared" si="4"/>
        <v/>
      </c>
      <c r="I915" s="60" t="str">
        <f t="shared" si="929"/>
        <v/>
      </c>
      <c r="J915" s="206"/>
      <c r="K915" s="173"/>
      <c r="L915" s="178"/>
      <c r="M915" s="173"/>
      <c r="N915" s="178"/>
    </row>
    <row r="916" spans="1:14" ht="12.5">
      <c r="A916" s="204"/>
      <c r="B916" s="205"/>
      <c r="C916" s="201" t="str">
        <f t="shared" ref="C916:D916" si="942">IF(ISBLANK($J916),"",$J916)</f>
        <v/>
      </c>
      <c r="D916" s="201" t="str">
        <f t="shared" si="942"/>
        <v/>
      </c>
      <c r="E916" s="201" t="str">
        <f t="shared" si="928"/>
        <v/>
      </c>
      <c r="F916" s="201" t="str">
        <f t="shared" si="2"/>
        <v/>
      </c>
      <c r="G916" s="201" t="str">
        <f t="shared" si="3"/>
        <v/>
      </c>
      <c r="H916" s="201" t="str">
        <f t="shared" si="4"/>
        <v/>
      </c>
      <c r="I916" s="60" t="str">
        <f t="shared" si="929"/>
        <v/>
      </c>
      <c r="J916" s="206"/>
      <c r="K916" s="173"/>
      <c r="L916" s="178"/>
      <c r="M916" s="173"/>
      <c r="N916" s="178"/>
    </row>
    <row r="917" spans="1:14" ht="12.5">
      <c r="A917" s="204"/>
      <c r="B917" s="205"/>
      <c r="C917" s="201" t="str">
        <f t="shared" ref="C917:D917" si="943">IF(ISBLANK($J917),"",$J917)</f>
        <v/>
      </c>
      <c r="D917" s="201" t="str">
        <f t="shared" si="943"/>
        <v/>
      </c>
      <c r="E917" s="201" t="str">
        <f t="shared" si="928"/>
        <v/>
      </c>
      <c r="F917" s="201" t="str">
        <f t="shared" si="2"/>
        <v/>
      </c>
      <c r="G917" s="201" t="str">
        <f t="shared" si="3"/>
        <v/>
      </c>
      <c r="H917" s="201" t="str">
        <f t="shared" si="4"/>
        <v/>
      </c>
      <c r="I917" s="60" t="str">
        <f t="shared" si="929"/>
        <v/>
      </c>
      <c r="J917" s="206"/>
      <c r="K917" s="173"/>
      <c r="L917" s="178"/>
      <c r="M917" s="173"/>
      <c r="N917" s="178"/>
    </row>
    <row r="918" spans="1:14" ht="12.5">
      <c r="A918" s="204"/>
      <c r="B918" s="205"/>
      <c r="C918" s="201" t="str">
        <f t="shared" ref="C918:D918" si="944">IF(ISBLANK($J918),"",$J918)</f>
        <v/>
      </c>
      <c r="D918" s="201" t="str">
        <f t="shared" si="944"/>
        <v/>
      </c>
      <c r="E918" s="201" t="str">
        <f t="shared" si="928"/>
        <v/>
      </c>
      <c r="F918" s="201" t="str">
        <f t="shared" si="2"/>
        <v/>
      </c>
      <c r="G918" s="201" t="str">
        <f t="shared" si="3"/>
        <v/>
      </c>
      <c r="H918" s="201" t="str">
        <f t="shared" si="4"/>
        <v/>
      </c>
      <c r="I918" s="60" t="str">
        <f t="shared" si="929"/>
        <v/>
      </c>
      <c r="J918" s="206"/>
      <c r="K918" s="173"/>
      <c r="L918" s="178"/>
      <c r="M918" s="173"/>
      <c r="N918" s="178"/>
    </row>
    <row r="919" spans="1:14" ht="12.5">
      <c r="A919" s="204"/>
      <c r="B919" s="205"/>
      <c r="C919" s="201" t="str">
        <f t="shared" ref="C919:D919" si="945">IF(ISBLANK($J919),"",$J919)</f>
        <v/>
      </c>
      <c r="D919" s="201" t="str">
        <f t="shared" si="945"/>
        <v/>
      </c>
      <c r="E919" s="201" t="str">
        <f t="shared" si="928"/>
        <v/>
      </c>
      <c r="F919" s="201" t="str">
        <f t="shared" si="2"/>
        <v/>
      </c>
      <c r="G919" s="201" t="str">
        <f t="shared" si="3"/>
        <v/>
      </c>
      <c r="H919" s="201" t="str">
        <f t="shared" si="4"/>
        <v/>
      </c>
      <c r="I919" s="60" t="str">
        <f t="shared" si="929"/>
        <v/>
      </c>
      <c r="J919" s="206"/>
      <c r="K919" s="173"/>
      <c r="L919" s="178"/>
      <c r="M919" s="173"/>
      <c r="N919" s="178"/>
    </row>
    <row r="920" spans="1:14" ht="12.5">
      <c r="A920" s="204"/>
      <c r="B920" s="205"/>
      <c r="C920" s="201" t="str">
        <f t="shared" ref="C920:D920" si="946">IF(ISBLANK($J920),"",$J920)</f>
        <v/>
      </c>
      <c r="D920" s="201" t="str">
        <f t="shared" si="946"/>
        <v/>
      </c>
      <c r="E920" s="201" t="str">
        <f t="shared" si="928"/>
        <v/>
      </c>
      <c r="F920" s="201" t="str">
        <f t="shared" si="2"/>
        <v/>
      </c>
      <c r="G920" s="201" t="str">
        <f t="shared" si="3"/>
        <v/>
      </c>
      <c r="H920" s="201" t="str">
        <f t="shared" si="4"/>
        <v/>
      </c>
      <c r="I920" s="60" t="str">
        <f t="shared" si="929"/>
        <v/>
      </c>
      <c r="J920" s="206"/>
      <c r="K920" s="173"/>
      <c r="L920" s="178"/>
      <c r="M920" s="173"/>
      <c r="N920" s="178"/>
    </row>
    <row r="921" spans="1:14" ht="12.5">
      <c r="A921" s="204"/>
      <c r="B921" s="205"/>
      <c r="C921" s="201" t="str">
        <f t="shared" ref="C921:D921" si="947">IF(ISBLANK($J921),"",$J921)</f>
        <v/>
      </c>
      <c r="D921" s="201" t="str">
        <f t="shared" si="947"/>
        <v/>
      </c>
      <c r="E921" s="201" t="str">
        <f t="shared" si="928"/>
        <v/>
      </c>
      <c r="F921" s="201" t="str">
        <f t="shared" si="2"/>
        <v/>
      </c>
      <c r="G921" s="201" t="str">
        <f t="shared" si="3"/>
        <v/>
      </c>
      <c r="H921" s="201" t="str">
        <f t="shared" si="4"/>
        <v/>
      </c>
      <c r="I921" s="60" t="str">
        <f t="shared" si="929"/>
        <v/>
      </c>
      <c r="J921" s="206"/>
      <c r="K921" s="173"/>
      <c r="L921" s="178"/>
      <c r="M921" s="173"/>
      <c r="N921" s="178"/>
    </row>
    <row r="922" spans="1:14" ht="12.5">
      <c r="A922" s="204"/>
      <c r="B922" s="205"/>
      <c r="C922" s="201" t="str">
        <f t="shared" ref="C922:D922" si="948">IF(ISBLANK($J922),"",$J922)</f>
        <v/>
      </c>
      <c r="D922" s="201" t="str">
        <f t="shared" si="948"/>
        <v/>
      </c>
      <c r="E922" s="201" t="str">
        <f t="shared" si="928"/>
        <v/>
      </c>
      <c r="F922" s="201" t="str">
        <f t="shared" si="2"/>
        <v/>
      </c>
      <c r="G922" s="201" t="str">
        <f t="shared" si="3"/>
        <v/>
      </c>
      <c r="H922" s="201" t="str">
        <f t="shared" si="4"/>
        <v/>
      </c>
      <c r="I922" s="60" t="str">
        <f t="shared" si="929"/>
        <v/>
      </c>
      <c r="J922" s="206"/>
      <c r="K922" s="173"/>
      <c r="L922" s="178"/>
      <c r="M922" s="173"/>
      <c r="N922" s="178"/>
    </row>
    <row r="923" spans="1:14" ht="12.5">
      <c r="A923" s="204"/>
      <c r="B923" s="205"/>
      <c r="C923" s="201" t="str">
        <f t="shared" ref="C923:D923" si="949">IF(ISBLANK($J923),"",$J923)</f>
        <v/>
      </c>
      <c r="D923" s="201" t="str">
        <f t="shared" si="949"/>
        <v/>
      </c>
      <c r="E923" s="201" t="str">
        <f t="shared" si="928"/>
        <v/>
      </c>
      <c r="F923" s="201" t="str">
        <f t="shared" si="2"/>
        <v/>
      </c>
      <c r="G923" s="201" t="str">
        <f t="shared" si="3"/>
        <v/>
      </c>
      <c r="H923" s="201" t="str">
        <f t="shared" si="4"/>
        <v/>
      </c>
      <c r="I923" s="60" t="str">
        <f t="shared" si="929"/>
        <v/>
      </c>
      <c r="J923" s="206"/>
      <c r="K923" s="173"/>
      <c r="L923" s="178"/>
      <c r="M923" s="173"/>
      <c r="N923" s="178"/>
    </row>
    <row r="924" spans="1:14" ht="12.5">
      <c r="A924" s="204"/>
      <c r="B924" s="205"/>
      <c r="C924" s="201" t="str">
        <f t="shared" ref="C924:D924" si="950">IF(ISBLANK($J924),"",$J924)</f>
        <v/>
      </c>
      <c r="D924" s="201" t="str">
        <f t="shared" si="950"/>
        <v/>
      </c>
      <c r="E924" s="201" t="str">
        <f t="shared" si="928"/>
        <v/>
      </c>
      <c r="F924" s="201" t="str">
        <f t="shared" si="2"/>
        <v/>
      </c>
      <c r="G924" s="201" t="str">
        <f t="shared" si="3"/>
        <v/>
      </c>
      <c r="H924" s="201" t="str">
        <f t="shared" si="4"/>
        <v/>
      </c>
      <c r="I924" s="60" t="str">
        <f t="shared" si="929"/>
        <v/>
      </c>
      <c r="J924" s="206"/>
      <c r="K924" s="173"/>
      <c r="L924" s="178"/>
      <c r="M924" s="173"/>
      <c r="N924" s="178"/>
    </row>
    <row r="925" spans="1:14" ht="12.5">
      <c r="A925" s="204"/>
      <c r="B925" s="205"/>
      <c r="C925" s="201" t="str">
        <f t="shared" ref="C925:D925" si="951">IF(ISBLANK($J925),"",$J925)</f>
        <v/>
      </c>
      <c r="D925" s="201" t="str">
        <f t="shared" si="951"/>
        <v/>
      </c>
      <c r="E925" s="201" t="str">
        <f t="shared" si="928"/>
        <v/>
      </c>
      <c r="F925" s="201" t="str">
        <f t="shared" si="2"/>
        <v/>
      </c>
      <c r="G925" s="201" t="str">
        <f t="shared" si="3"/>
        <v/>
      </c>
      <c r="H925" s="201" t="str">
        <f t="shared" si="4"/>
        <v/>
      </c>
      <c r="I925" s="60" t="str">
        <f t="shared" si="929"/>
        <v/>
      </c>
      <c r="J925" s="206"/>
      <c r="K925" s="173"/>
      <c r="L925" s="178"/>
      <c r="M925" s="173"/>
      <c r="N925" s="178"/>
    </row>
    <row r="926" spans="1:14" ht="12.5">
      <c r="A926" s="204"/>
      <c r="B926" s="205"/>
      <c r="C926" s="201" t="str">
        <f t="shared" ref="C926:D926" si="952">IF(ISBLANK($J926),"",$J926)</f>
        <v/>
      </c>
      <c r="D926" s="201" t="str">
        <f t="shared" si="952"/>
        <v/>
      </c>
      <c r="E926" s="201" t="str">
        <f t="shared" si="928"/>
        <v/>
      </c>
      <c r="F926" s="201" t="str">
        <f t="shared" si="2"/>
        <v/>
      </c>
      <c r="G926" s="201" t="str">
        <f t="shared" si="3"/>
        <v/>
      </c>
      <c r="H926" s="201" t="str">
        <f t="shared" si="4"/>
        <v/>
      </c>
      <c r="I926" s="60" t="str">
        <f t="shared" si="929"/>
        <v/>
      </c>
      <c r="J926" s="206"/>
      <c r="K926" s="173"/>
      <c r="L926" s="178"/>
      <c r="M926" s="173"/>
      <c r="N926" s="178"/>
    </row>
    <row r="927" spans="1:14" ht="12.5">
      <c r="A927" s="204"/>
      <c r="B927" s="205"/>
      <c r="C927" s="201" t="str">
        <f t="shared" ref="C927:D927" si="953">IF(ISBLANK($J927),"",$J927)</f>
        <v/>
      </c>
      <c r="D927" s="201" t="str">
        <f t="shared" si="953"/>
        <v/>
      </c>
      <c r="E927" s="201" t="str">
        <f t="shared" si="928"/>
        <v/>
      </c>
      <c r="F927" s="201" t="str">
        <f t="shared" si="2"/>
        <v/>
      </c>
      <c r="G927" s="201" t="str">
        <f t="shared" si="3"/>
        <v/>
      </c>
      <c r="H927" s="201" t="str">
        <f t="shared" si="4"/>
        <v/>
      </c>
      <c r="I927" s="60" t="str">
        <f t="shared" si="929"/>
        <v/>
      </c>
      <c r="J927" s="206"/>
      <c r="K927" s="173"/>
      <c r="L927" s="178"/>
      <c r="M927" s="173"/>
      <c r="N927" s="178"/>
    </row>
    <row r="928" spans="1:14" ht="12.5">
      <c r="A928" s="204"/>
      <c r="B928" s="205"/>
      <c r="C928" s="201" t="str">
        <f t="shared" ref="C928:D928" si="954">IF(ISBLANK($J928),"",$J928)</f>
        <v/>
      </c>
      <c r="D928" s="201" t="str">
        <f t="shared" si="954"/>
        <v/>
      </c>
      <c r="E928" s="201" t="str">
        <f t="shared" si="928"/>
        <v/>
      </c>
      <c r="F928" s="201" t="str">
        <f t="shared" si="2"/>
        <v/>
      </c>
      <c r="G928" s="201" t="str">
        <f t="shared" si="3"/>
        <v/>
      </c>
      <c r="H928" s="201" t="str">
        <f t="shared" si="4"/>
        <v/>
      </c>
      <c r="I928" s="60" t="str">
        <f t="shared" si="929"/>
        <v/>
      </c>
      <c r="J928" s="206"/>
      <c r="K928" s="173"/>
      <c r="L928" s="178"/>
      <c r="M928" s="173"/>
      <c r="N928" s="178"/>
    </row>
    <row r="929" spans="1:14" ht="12.5">
      <c r="A929" s="204"/>
      <c r="B929" s="205"/>
      <c r="C929" s="201" t="str">
        <f t="shared" ref="C929:D929" si="955">IF(ISBLANK($J929),"",$J929)</f>
        <v/>
      </c>
      <c r="D929" s="201" t="str">
        <f t="shared" si="955"/>
        <v/>
      </c>
      <c r="E929" s="201" t="str">
        <f t="shared" si="928"/>
        <v/>
      </c>
      <c r="F929" s="201" t="str">
        <f t="shared" si="2"/>
        <v/>
      </c>
      <c r="G929" s="201" t="str">
        <f t="shared" si="3"/>
        <v/>
      </c>
      <c r="H929" s="201" t="str">
        <f t="shared" si="4"/>
        <v/>
      </c>
      <c r="I929" s="60" t="str">
        <f t="shared" si="929"/>
        <v/>
      </c>
      <c r="J929" s="206"/>
      <c r="K929" s="173"/>
      <c r="L929" s="178"/>
      <c r="M929" s="173"/>
      <c r="N929" s="178"/>
    </row>
    <row r="930" spans="1:14" ht="12.5">
      <c r="A930" s="204"/>
      <c r="B930" s="205"/>
      <c r="C930" s="201" t="str">
        <f t="shared" ref="C930:D930" si="956">IF(ISBLANK($J930),"",$J930)</f>
        <v/>
      </c>
      <c r="D930" s="201" t="str">
        <f t="shared" si="956"/>
        <v/>
      </c>
      <c r="E930" s="201" t="str">
        <f t="shared" si="928"/>
        <v/>
      </c>
      <c r="F930" s="201" t="str">
        <f t="shared" si="2"/>
        <v/>
      </c>
      <c r="G930" s="201" t="str">
        <f t="shared" si="3"/>
        <v/>
      </c>
      <c r="H930" s="201" t="str">
        <f t="shared" si="4"/>
        <v/>
      </c>
      <c r="I930" s="60" t="str">
        <f t="shared" si="929"/>
        <v/>
      </c>
      <c r="J930" s="206"/>
      <c r="K930" s="173"/>
      <c r="L930" s="178"/>
      <c r="M930" s="173"/>
      <c r="N930" s="178"/>
    </row>
    <row r="931" spans="1:14" ht="12.5">
      <c r="A931" s="204"/>
      <c r="B931" s="205"/>
      <c r="C931" s="201" t="str">
        <f t="shared" ref="C931:D931" si="957">IF(ISBLANK($J931),"",$J931)</f>
        <v/>
      </c>
      <c r="D931" s="201" t="str">
        <f t="shared" si="957"/>
        <v/>
      </c>
      <c r="E931" s="201" t="str">
        <f t="shared" si="928"/>
        <v/>
      </c>
      <c r="F931" s="201" t="str">
        <f t="shared" si="2"/>
        <v/>
      </c>
      <c r="G931" s="201" t="str">
        <f t="shared" si="3"/>
        <v/>
      </c>
      <c r="H931" s="201" t="str">
        <f t="shared" si="4"/>
        <v/>
      </c>
      <c r="I931" s="60" t="str">
        <f t="shared" si="929"/>
        <v/>
      </c>
      <c r="J931" s="206"/>
      <c r="K931" s="173"/>
      <c r="L931" s="178"/>
      <c r="M931" s="173"/>
      <c r="N931" s="178"/>
    </row>
    <row r="932" spans="1:14" ht="12.5">
      <c r="A932" s="204"/>
      <c r="B932" s="205"/>
      <c r="C932" s="201" t="str">
        <f t="shared" ref="C932:D932" si="958">IF(ISBLANK($J932),"",$J932)</f>
        <v/>
      </c>
      <c r="D932" s="201" t="str">
        <f t="shared" si="958"/>
        <v/>
      </c>
      <c r="E932" s="201" t="str">
        <f t="shared" si="928"/>
        <v/>
      </c>
      <c r="F932" s="201" t="str">
        <f t="shared" si="2"/>
        <v/>
      </c>
      <c r="G932" s="201" t="str">
        <f t="shared" si="3"/>
        <v/>
      </c>
      <c r="H932" s="201" t="str">
        <f t="shared" si="4"/>
        <v/>
      </c>
      <c r="I932" s="60" t="str">
        <f t="shared" si="929"/>
        <v/>
      </c>
      <c r="J932" s="206"/>
      <c r="K932" s="173"/>
      <c r="L932" s="178"/>
      <c r="M932" s="173"/>
      <c r="N932" s="178"/>
    </row>
    <row r="933" spans="1:14" ht="12.5">
      <c r="A933" s="204"/>
      <c r="B933" s="205"/>
      <c r="C933" s="201" t="str">
        <f t="shared" ref="C933:D933" si="959">IF(ISBLANK($J933),"",$J933)</f>
        <v/>
      </c>
      <c r="D933" s="201" t="str">
        <f t="shared" si="959"/>
        <v/>
      </c>
      <c r="E933" s="201" t="str">
        <f t="shared" si="928"/>
        <v/>
      </c>
      <c r="F933" s="201" t="str">
        <f t="shared" si="2"/>
        <v/>
      </c>
      <c r="G933" s="201" t="str">
        <f t="shared" si="3"/>
        <v/>
      </c>
      <c r="H933" s="201" t="str">
        <f t="shared" si="4"/>
        <v/>
      </c>
      <c r="I933" s="60" t="str">
        <f t="shared" si="929"/>
        <v/>
      </c>
      <c r="J933" s="206"/>
      <c r="K933" s="173"/>
      <c r="L933" s="178"/>
      <c r="M933" s="173"/>
      <c r="N933" s="178"/>
    </row>
    <row r="934" spans="1:14" ht="12.5">
      <c r="A934" s="204"/>
      <c r="B934" s="205"/>
      <c r="C934" s="201" t="str">
        <f t="shared" ref="C934:D934" si="960">IF(ISBLANK($J934),"",$J934)</f>
        <v/>
      </c>
      <c r="D934" s="201" t="str">
        <f t="shared" si="960"/>
        <v/>
      </c>
      <c r="E934" s="201" t="str">
        <f t="shared" si="928"/>
        <v/>
      </c>
      <c r="F934" s="201" t="str">
        <f t="shared" si="2"/>
        <v/>
      </c>
      <c r="G934" s="201" t="str">
        <f t="shared" si="3"/>
        <v/>
      </c>
      <c r="H934" s="201" t="str">
        <f t="shared" si="4"/>
        <v/>
      </c>
      <c r="I934" s="60" t="str">
        <f t="shared" si="929"/>
        <v/>
      </c>
      <c r="J934" s="206"/>
      <c r="K934" s="173"/>
      <c r="L934" s="178"/>
      <c r="M934" s="173"/>
      <c r="N934" s="178"/>
    </row>
    <row r="935" spans="1:14" ht="12.5">
      <c r="A935" s="204"/>
      <c r="B935" s="205"/>
      <c r="C935" s="201" t="str">
        <f t="shared" ref="C935:D935" si="961">IF(ISBLANK($J935),"",$J935)</f>
        <v/>
      </c>
      <c r="D935" s="201" t="str">
        <f t="shared" si="961"/>
        <v/>
      </c>
      <c r="E935" s="201" t="str">
        <f t="shared" si="928"/>
        <v/>
      </c>
      <c r="F935" s="201" t="str">
        <f t="shared" si="2"/>
        <v/>
      </c>
      <c r="G935" s="201" t="str">
        <f t="shared" si="3"/>
        <v/>
      </c>
      <c r="H935" s="201" t="str">
        <f t="shared" si="4"/>
        <v/>
      </c>
      <c r="I935" s="60" t="str">
        <f t="shared" si="929"/>
        <v/>
      </c>
      <c r="J935" s="206"/>
      <c r="K935" s="173"/>
      <c r="L935" s="178"/>
      <c r="M935" s="173"/>
      <c r="N935" s="178"/>
    </row>
    <row r="936" spans="1:14" ht="12.5">
      <c r="A936" s="204"/>
      <c r="B936" s="205"/>
      <c r="C936" s="201" t="str">
        <f t="shared" ref="C936:D936" si="962">IF(ISBLANK($J936),"",$J936)</f>
        <v/>
      </c>
      <c r="D936" s="201" t="str">
        <f t="shared" si="962"/>
        <v/>
      </c>
      <c r="E936" s="201" t="str">
        <f t="shared" si="928"/>
        <v/>
      </c>
      <c r="F936" s="201" t="str">
        <f t="shared" si="2"/>
        <v/>
      </c>
      <c r="G936" s="201" t="str">
        <f t="shared" si="3"/>
        <v/>
      </c>
      <c r="H936" s="201" t="str">
        <f t="shared" si="4"/>
        <v/>
      </c>
      <c r="I936" s="60" t="str">
        <f t="shared" si="929"/>
        <v/>
      </c>
      <c r="J936" s="206"/>
      <c r="K936" s="173"/>
      <c r="L936" s="178"/>
      <c r="M936" s="173"/>
      <c r="N936" s="178"/>
    </row>
    <row r="937" spans="1:14" ht="12.5">
      <c r="A937" s="204"/>
      <c r="B937" s="205"/>
      <c r="C937" s="201" t="str">
        <f t="shared" ref="C937:D937" si="963">IF(ISBLANK($J937),"",$J937)</f>
        <v/>
      </c>
      <c r="D937" s="201" t="str">
        <f t="shared" si="963"/>
        <v/>
      </c>
      <c r="E937" s="201" t="str">
        <f t="shared" si="928"/>
        <v/>
      </c>
      <c r="F937" s="201" t="str">
        <f t="shared" si="2"/>
        <v/>
      </c>
      <c r="G937" s="201" t="str">
        <f t="shared" si="3"/>
        <v/>
      </c>
      <c r="H937" s="201" t="str">
        <f t="shared" si="4"/>
        <v/>
      </c>
      <c r="I937" s="60" t="str">
        <f t="shared" si="929"/>
        <v/>
      </c>
      <c r="J937" s="206"/>
      <c r="K937" s="173"/>
      <c r="L937" s="178"/>
      <c r="M937" s="173"/>
      <c r="N937" s="178"/>
    </row>
    <row r="938" spans="1:14" ht="12.5">
      <c r="A938" s="204"/>
      <c r="B938" s="205"/>
      <c r="C938" s="201" t="str">
        <f t="shared" ref="C938:D938" si="964">IF(ISBLANK($J938),"",$J938)</f>
        <v/>
      </c>
      <c r="D938" s="201" t="str">
        <f t="shared" si="964"/>
        <v/>
      </c>
      <c r="E938" s="201" t="str">
        <f t="shared" si="928"/>
        <v/>
      </c>
      <c r="F938" s="201" t="str">
        <f t="shared" si="2"/>
        <v/>
      </c>
      <c r="G938" s="201" t="str">
        <f t="shared" si="3"/>
        <v/>
      </c>
      <c r="H938" s="201" t="str">
        <f t="shared" si="4"/>
        <v/>
      </c>
      <c r="I938" s="60" t="str">
        <f t="shared" si="929"/>
        <v/>
      </c>
      <c r="J938" s="206"/>
      <c r="K938" s="173"/>
      <c r="L938" s="178"/>
      <c r="M938" s="173"/>
      <c r="N938" s="178"/>
    </row>
    <row r="939" spans="1:14" ht="12.5">
      <c r="A939" s="204"/>
      <c r="B939" s="205"/>
      <c r="C939" s="201" t="str">
        <f t="shared" ref="C939:D939" si="965">IF(ISBLANK($J939),"",$J939)</f>
        <v/>
      </c>
      <c r="D939" s="201" t="str">
        <f t="shared" si="965"/>
        <v/>
      </c>
      <c r="E939" s="201" t="str">
        <f t="shared" si="928"/>
        <v/>
      </c>
      <c r="F939" s="201" t="str">
        <f t="shared" si="2"/>
        <v/>
      </c>
      <c r="G939" s="201" t="str">
        <f t="shared" si="3"/>
        <v/>
      </c>
      <c r="H939" s="201" t="str">
        <f t="shared" si="4"/>
        <v/>
      </c>
      <c r="I939" s="60" t="str">
        <f t="shared" si="929"/>
        <v/>
      </c>
      <c r="J939" s="206"/>
      <c r="K939" s="173"/>
      <c r="L939" s="178"/>
      <c r="M939" s="173"/>
      <c r="N939" s="178"/>
    </row>
    <row r="940" spans="1:14" ht="12.5">
      <c r="A940" s="204"/>
      <c r="B940" s="205"/>
      <c r="C940" s="201" t="str">
        <f t="shared" ref="C940:D940" si="966">IF(ISBLANK($J940),"",$J940)</f>
        <v/>
      </c>
      <c r="D940" s="201" t="str">
        <f t="shared" si="966"/>
        <v/>
      </c>
      <c r="E940" s="201" t="str">
        <f t="shared" si="928"/>
        <v/>
      </c>
      <c r="F940" s="201" t="str">
        <f t="shared" si="2"/>
        <v/>
      </c>
      <c r="G940" s="201" t="str">
        <f t="shared" si="3"/>
        <v/>
      </c>
      <c r="H940" s="201" t="str">
        <f t="shared" si="4"/>
        <v/>
      </c>
      <c r="I940" s="60" t="str">
        <f t="shared" si="929"/>
        <v/>
      </c>
      <c r="J940" s="206"/>
      <c r="K940" s="173"/>
      <c r="L940" s="178"/>
      <c r="M940" s="173"/>
      <c r="N940" s="178"/>
    </row>
    <row r="941" spans="1:14" ht="12.5">
      <c r="A941" s="204"/>
      <c r="B941" s="205"/>
      <c r="C941" s="201" t="str">
        <f t="shared" ref="C941:D941" si="967">IF(ISBLANK($J941),"",$J941)</f>
        <v/>
      </c>
      <c r="D941" s="201" t="str">
        <f t="shared" si="967"/>
        <v/>
      </c>
      <c r="E941" s="201" t="str">
        <f t="shared" si="928"/>
        <v/>
      </c>
      <c r="F941" s="201" t="str">
        <f t="shared" si="2"/>
        <v/>
      </c>
      <c r="G941" s="201" t="str">
        <f t="shared" si="3"/>
        <v/>
      </c>
      <c r="H941" s="201" t="str">
        <f t="shared" si="4"/>
        <v/>
      </c>
      <c r="I941" s="60" t="str">
        <f t="shared" si="929"/>
        <v/>
      </c>
      <c r="J941" s="206"/>
      <c r="K941" s="173"/>
      <c r="L941" s="178"/>
      <c r="M941" s="173"/>
      <c r="N941" s="178"/>
    </row>
    <row r="942" spans="1:14" ht="12.5">
      <c r="A942" s="204"/>
      <c r="B942" s="205"/>
      <c r="C942" s="201" t="str">
        <f t="shared" ref="C942:D942" si="968">IF(ISBLANK($J942),"",$J942)</f>
        <v/>
      </c>
      <c r="D942" s="201" t="str">
        <f t="shared" si="968"/>
        <v/>
      </c>
      <c r="E942" s="201" t="str">
        <f t="shared" si="928"/>
        <v/>
      </c>
      <c r="F942" s="201" t="str">
        <f t="shared" si="2"/>
        <v/>
      </c>
      <c r="G942" s="201" t="str">
        <f t="shared" si="3"/>
        <v/>
      </c>
      <c r="H942" s="201" t="str">
        <f t="shared" si="4"/>
        <v/>
      </c>
      <c r="I942" s="60" t="str">
        <f t="shared" si="929"/>
        <v/>
      </c>
      <c r="J942" s="206"/>
      <c r="K942" s="173"/>
      <c r="L942" s="178"/>
      <c r="M942" s="173"/>
      <c r="N942" s="178"/>
    </row>
    <row r="943" spans="1:14" ht="12.5">
      <c r="A943" s="204"/>
      <c r="B943" s="205"/>
      <c r="C943" s="201" t="str">
        <f t="shared" ref="C943:D943" si="969">IF(ISBLANK($J943),"",$J943)</f>
        <v/>
      </c>
      <c r="D943" s="201" t="str">
        <f t="shared" si="969"/>
        <v/>
      </c>
      <c r="E943" s="201" t="str">
        <f t="shared" si="928"/>
        <v/>
      </c>
      <c r="F943" s="201" t="str">
        <f t="shared" si="2"/>
        <v/>
      </c>
      <c r="G943" s="201" t="str">
        <f t="shared" si="3"/>
        <v/>
      </c>
      <c r="H943" s="201" t="str">
        <f t="shared" si="4"/>
        <v/>
      </c>
      <c r="I943" s="60" t="str">
        <f t="shared" si="929"/>
        <v/>
      </c>
      <c r="J943" s="206"/>
      <c r="K943" s="173"/>
      <c r="L943" s="178"/>
      <c r="M943" s="173"/>
      <c r="N943" s="178"/>
    </row>
    <row r="944" spans="1:14" ht="12.5">
      <c r="A944" s="204"/>
      <c r="B944" s="205"/>
      <c r="C944" s="201" t="str">
        <f t="shared" ref="C944:D944" si="970">IF(ISBLANK($J944),"",$J944)</f>
        <v/>
      </c>
      <c r="D944" s="201" t="str">
        <f t="shared" si="970"/>
        <v/>
      </c>
      <c r="E944" s="201" t="str">
        <f t="shared" si="928"/>
        <v/>
      </c>
      <c r="F944" s="201" t="str">
        <f t="shared" si="2"/>
        <v/>
      </c>
      <c r="G944" s="201" t="str">
        <f t="shared" si="3"/>
        <v/>
      </c>
      <c r="H944" s="201" t="str">
        <f t="shared" si="4"/>
        <v/>
      </c>
      <c r="I944" s="60" t="str">
        <f t="shared" si="929"/>
        <v/>
      </c>
      <c r="J944" s="206"/>
      <c r="K944" s="173"/>
      <c r="L944" s="178"/>
      <c r="M944" s="173"/>
      <c r="N944" s="178"/>
    </row>
    <row r="945" spans="1:14" ht="12.5">
      <c r="A945" s="204"/>
      <c r="B945" s="205"/>
      <c r="C945" s="201" t="str">
        <f t="shared" ref="C945:D945" si="971">IF(ISBLANK($J945),"",$J945)</f>
        <v/>
      </c>
      <c r="D945" s="201" t="str">
        <f t="shared" si="971"/>
        <v/>
      </c>
      <c r="E945" s="201" t="str">
        <f t="shared" si="928"/>
        <v/>
      </c>
      <c r="F945" s="201" t="str">
        <f t="shared" si="2"/>
        <v/>
      </c>
      <c r="G945" s="201" t="str">
        <f t="shared" si="3"/>
        <v/>
      </c>
      <c r="H945" s="201" t="str">
        <f t="shared" si="4"/>
        <v/>
      </c>
      <c r="I945" s="60" t="str">
        <f t="shared" si="929"/>
        <v/>
      </c>
      <c r="J945" s="206"/>
      <c r="K945" s="173"/>
      <c r="L945" s="178"/>
      <c r="M945" s="173"/>
      <c r="N945" s="178"/>
    </row>
    <row r="946" spans="1:14" ht="12.5">
      <c r="A946" s="204"/>
      <c r="B946" s="205"/>
      <c r="C946" s="201" t="str">
        <f t="shared" ref="C946:D946" si="972">IF(ISBLANK($J946),"",$J946)</f>
        <v/>
      </c>
      <c r="D946" s="201" t="str">
        <f t="shared" si="972"/>
        <v/>
      </c>
      <c r="E946" s="201" t="str">
        <f t="shared" si="928"/>
        <v/>
      </c>
      <c r="F946" s="201" t="str">
        <f t="shared" si="2"/>
        <v/>
      </c>
      <c r="G946" s="201" t="str">
        <f t="shared" si="3"/>
        <v/>
      </c>
      <c r="H946" s="201" t="str">
        <f t="shared" si="4"/>
        <v/>
      </c>
      <c r="I946" s="60" t="str">
        <f t="shared" si="929"/>
        <v/>
      </c>
      <c r="J946" s="206"/>
      <c r="K946" s="173"/>
      <c r="L946" s="178"/>
      <c r="M946" s="173"/>
      <c r="N946" s="178"/>
    </row>
    <row r="947" spans="1:14" ht="12.5">
      <c r="A947" s="204"/>
      <c r="B947" s="205"/>
      <c r="C947" s="201" t="str">
        <f t="shared" ref="C947:D947" si="973">IF(ISBLANK($J947),"",$J947)</f>
        <v/>
      </c>
      <c r="D947" s="201" t="str">
        <f t="shared" si="973"/>
        <v/>
      </c>
      <c r="E947" s="201" t="str">
        <f t="shared" si="928"/>
        <v/>
      </c>
      <c r="F947" s="201" t="str">
        <f t="shared" si="2"/>
        <v/>
      </c>
      <c r="G947" s="201" t="str">
        <f t="shared" si="3"/>
        <v/>
      </c>
      <c r="H947" s="201" t="str">
        <f t="shared" si="4"/>
        <v/>
      </c>
      <c r="I947" s="60" t="str">
        <f t="shared" si="929"/>
        <v/>
      </c>
      <c r="J947" s="206"/>
      <c r="K947" s="173"/>
      <c r="L947" s="178"/>
      <c r="M947" s="173"/>
      <c r="N947" s="178"/>
    </row>
    <row r="948" spans="1:14" ht="12.5">
      <c r="A948" s="204"/>
      <c r="B948" s="205"/>
      <c r="C948" s="201" t="str">
        <f t="shared" ref="C948:D948" si="974">IF(ISBLANK($J948),"",$J948)</f>
        <v/>
      </c>
      <c r="D948" s="201" t="str">
        <f t="shared" si="974"/>
        <v/>
      </c>
      <c r="E948" s="201" t="str">
        <f t="shared" si="928"/>
        <v/>
      </c>
      <c r="F948" s="201" t="str">
        <f t="shared" si="2"/>
        <v/>
      </c>
      <c r="G948" s="201" t="str">
        <f t="shared" si="3"/>
        <v/>
      </c>
      <c r="H948" s="201" t="str">
        <f t="shared" si="4"/>
        <v/>
      </c>
      <c r="I948" s="60" t="str">
        <f t="shared" si="929"/>
        <v/>
      </c>
      <c r="J948" s="206"/>
      <c r="K948" s="173"/>
      <c r="L948" s="178"/>
      <c r="M948" s="173"/>
      <c r="N948" s="178"/>
    </row>
    <row r="949" spans="1:14" ht="12.5">
      <c r="A949" s="204"/>
      <c r="B949" s="205"/>
      <c r="C949" s="201" t="str">
        <f t="shared" ref="C949:D949" si="975">IF(ISBLANK($J949),"",$J949)</f>
        <v/>
      </c>
      <c r="D949" s="201" t="str">
        <f t="shared" si="975"/>
        <v/>
      </c>
      <c r="E949" s="201" t="str">
        <f t="shared" si="928"/>
        <v/>
      </c>
      <c r="F949" s="201" t="str">
        <f t="shared" si="2"/>
        <v/>
      </c>
      <c r="G949" s="201" t="str">
        <f t="shared" si="3"/>
        <v/>
      </c>
      <c r="H949" s="201" t="str">
        <f t="shared" si="4"/>
        <v/>
      </c>
      <c r="I949" s="60" t="str">
        <f t="shared" si="929"/>
        <v/>
      </c>
      <c r="J949" s="206"/>
      <c r="K949" s="173"/>
      <c r="L949" s="178"/>
      <c r="M949" s="173"/>
      <c r="N949" s="178"/>
    </row>
    <row r="950" spans="1:14" ht="12.5">
      <c r="A950" s="204"/>
      <c r="B950" s="205"/>
      <c r="C950" s="201" t="str">
        <f t="shared" ref="C950:D950" si="976">IF(ISBLANK($J950),"",$J950)</f>
        <v/>
      </c>
      <c r="D950" s="201" t="str">
        <f t="shared" si="976"/>
        <v/>
      </c>
      <c r="E950" s="201" t="str">
        <f t="shared" si="928"/>
        <v/>
      </c>
      <c r="F950" s="201" t="str">
        <f t="shared" si="2"/>
        <v/>
      </c>
      <c r="G950" s="201" t="str">
        <f t="shared" si="3"/>
        <v/>
      </c>
      <c r="H950" s="201" t="str">
        <f t="shared" si="4"/>
        <v/>
      </c>
      <c r="I950" s="60" t="str">
        <f t="shared" si="929"/>
        <v/>
      </c>
      <c r="J950" s="206"/>
      <c r="K950" s="173"/>
      <c r="L950" s="178"/>
      <c r="M950" s="173"/>
      <c r="N950" s="178"/>
    </row>
    <row r="951" spans="1:14" ht="12.5">
      <c r="A951" s="204"/>
      <c r="B951" s="205"/>
      <c r="C951" s="201" t="str">
        <f t="shared" ref="C951:D951" si="977">IF(ISBLANK($J951),"",$J951)</f>
        <v/>
      </c>
      <c r="D951" s="201" t="str">
        <f t="shared" si="977"/>
        <v/>
      </c>
      <c r="E951" s="201" t="str">
        <f t="shared" si="928"/>
        <v/>
      </c>
      <c r="F951" s="201" t="str">
        <f t="shared" si="2"/>
        <v/>
      </c>
      <c r="G951" s="201" t="str">
        <f t="shared" si="3"/>
        <v/>
      </c>
      <c r="H951" s="201" t="str">
        <f t="shared" si="4"/>
        <v/>
      </c>
      <c r="I951" s="60" t="str">
        <f t="shared" si="929"/>
        <v/>
      </c>
      <c r="J951" s="206"/>
      <c r="K951" s="173"/>
      <c r="L951" s="178"/>
      <c r="M951" s="173"/>
      <c r="N951" s="178"/>
    </row>
    <row r="952" spans="1:14" ht="12.5">
      <c r="A952" s="204"/>
      <c r="B952" s="205"/>
      <c r="C952" s="201" t="str">
        <f t="shared" ref="C952:D952" si="978">IF(ISBLANK($J952),"",$J952)</f>
        <v/>
      </c>
      <c r="D952" s="201" t="str">
        <f t="shared" si="978"/>
        <v/>
      </c>
      <c r="E952" s="201" t="str">
        <f t="shared" si="928"/>
        <v/>
      </c>
      <c r="F952" s="201" t="str">
        <f t="shared" si="2"/>
        <v/>
      </c>
      <c r="G952" s="201" t="str">
        <f t="shared" si="3"/>
        <v/>
      </c>
      <c r="H952" s="201" t="str">
        <f t="shared" si="4"/>
        <v/>
      </c>
      <c r="I952" s="60" t="str">
        <f t="shared" si="929"/>
        <v/>
      </c>
      <c r="J952" s="206"/>
      <c r="K952" s="173"/>
      <c r="L952" s="178"/>
      <c r="M952" s="173"/>
      <c r="N952" s="178"/>
    </row>
    <row r="953" spans="1:14" ht="12.5">
      <c r="A953" s="204"/>
      <c r="B953" s="205"/>
      <c r="C953" s="201" t="str">
        <f t="shared" ref="C953:D953" si="979">IF(ISBLANK($J953),"",$J953)</f>
        <v/>
      </c>
      <c r="D953" s="201" t="str">
        <f t="shared" si="979"/>
        <v/>
      </c>
      <c r="E953" s="201" t="str">
        <f t="shared" si="928"/>
        <v/>
      </c>
      <c r="F953" s="201" t="str">
        <f t="shared" si="2"/>
        <v/>
      </c>
      <c r="G953" s="201" t="str">
        <f t="shared" si="3"/>
        <v/>
      </c>
      <c r="H953" s="201" t="str">
        <f t="shared" si="4"/>
        <v/>
      </c>
      <c r="I953" s="60" t="str">
        <f t="shared" si="929"/>
        <v/>
      </c>
      <c r="J953" s="206"/>
      <c r="K953" s="173"/>
      <c r="L953" s="178"/>
      <c r="M953" s="173"/>
      <c r="N953" s="178"/>
    </row>
    <row r="954" spans="1:14" ht="12.5">
      <c r="A954" s="204"/>
      <c r="B954" s="205"/>
      <c r="C954" s="201" t="str">
        <f t="shared" ref="C954:D954" si="980">IF(ISBLANK($J954),"",$J954)</f>
        <v/>
      </c>
      <c r="D954" s="201" t="str">
        <f t="shared" si="980"/>
        <v/>
      </c>
      <c r="E954" s="201" t="str">
        <f t="shared" si="928"/>
        <v/>
      </c>
      <c r="F954" s="201" t="str">
        <f t="shared" si="2"/>
        <v/>
      </c>
      <c r="G954" s="201" t="str">
        <f t="shared" si="3"/>
        <v/>
      </c>
      <c r="H954" s="201" t="str">
        <f t="shared" si="4"/>
        <v/>
      </c>
      <c r="I954" s="60" t="str">
        <f t="shared" si="929"/>
        <v/>
      </c>
      <c r="J954" s="206"/>
      <c r="K954" s="173"/>
      <c r="L954" s="178"/>
      <c r="M954" s="173"/>
      <c r="N954" s="178"/>
    </row>
    <row r="955" spans="1:14" ht="12.5">
      <c r="A955" s="204"/>
      <c r="B955" s="205"/>
      <c r="C955" s="201" t="str">
        <f t="shared" ref="C955:D955" si="981">IF(ISBLANK($J955),"",$J955)</f>
        <v/>
      </c>
      <c r="D955" s="201" t="str">
        <f t="shared" si="981"/>
        <v/>
      </c>
      <c r="E955" s="201" t="str">
        <f t="shared" si="928"/>
        <v/>
      </c>
      <c r="F955" s="201" t="str">
        <f t="shared" si="2"/>
        <v/>
      </c>
      <c r="G955" s="201" t="str">
        <f t="shared" si="3"/>
        <v/>
      </c>
      <c r="H955" s="201" t="str">
        <f t="shared" si="4"/>
        <v/>
      </c>
      <c r="I955" s="60" t="str">
        <f t="shared" si="929"/>
        <v/>
      </c>
      <c r="J955" s="206"/>
      <c r="K955" s="173"/>
      <c r="L955" s="178"/>
      <c r="M955" s="173"/>
      <c r="N955" s="178"/>
    </row>
    <row r="956" spans="1:14" ht="12.5">
      <c r="A956" s="204"/>
      <c r="B956" s="205"/>
      <c r="C956" s="201" t="str">
        <f t="shared" ref="C956:D956" si="982">IF(ISBLANK($J956),"",$J956)</f>
        <v/>
      </c>
      <c r="D956" s="201" t="str">
        <f t="shared" si="982"/>
        <v/>
      </c>
      <c r="E956" s="201" t="str">
        <f t="shared" si="928"/>
        <v/>
      </c>
      <c r="F956" s="201" t="str">
        <f t="shared" si="2"/>
        <v/>
      </c>
      <c r="G956" s="201" t="str">
        <f t="shared" si="3"/>
        <v/>
      </c>
      <c r="H956" s="201" t="str">
        <f t="shared" si="4"/>
        <v/>
      </c>
      <c r="I956" s="60" t="str">
        <f t="shared" si="929"/>
        <v/>
      </c>
      <c r="J956" s="206"/>
      <c r="K956" s="173"/>
      <c r="L956" s="178"/>
      <c r="M956" s="173"/>
      <c r="N956" s="178"/>
    </row>
    <row r="957" spans="1:14" ht="12.5">
      <c r="A957" s="204"/>
      <c r="B957" s="205"/>
      <c r="C957" s="201" t="str">
        <f t="shared" ref="C957:D957" si="983">IF(ISBLANK($J957),"",$J957)</f>
        <v/>
      </c>
      <c r="D957" s="201" t="str">
        <f t="shared" si="983"/>
        <v/>
      </c>
      <c r="E957" s="201" t="str">
        <f t="shared" si="928"/>
        <v/>
      </c>
      <c r="F957" s="201" t="str">
        <f t="shared" si="2"/>
        <v/>
      </c>
      <c r="G957" s="201" t="str">
        <f t="shared" si="3"/>
        <v/>
      </c>
      <c r="H957" s="201" t="str">
        <f t="shared" si="4"/>
        <v/>
      </c>
      <c r="I957" s="60" t="str">
        <f t="shared" si="929"/>
        <v/>
      </c>
      <c r="J957" s="206"/>
      <c r="K957" s="173"/>
      <c r="L957" s="178"/>
      <c r="M957" s="173"/>
      <c r="N957" s="178"/>
    </row>
    <row r="958" spans="1:14" ht="12.5">
      <c r="A958" s="204"/>
      <c r="B958" s="205"/>
      <c r="C958" s="201" t="str">
        <f t="shared" ref="C958:D958" si="984">IF(ISBLANK($J958),"",$J958)</f>
        <v/>
      </c>
      <c r="D958" s="201" t="str">
        <f t="shared" si="984"/>
        <v/>
      </c>
      <c r="E958" s="201" t="str">
        <f t="shared" si="928"/>
        <v/>
      </c>
      <c r="F958" s="201" t="str">
        <f t="shared" si="2"/>
        <v/>
      </c>
      <c r="G958" s="201" t="str">
        <f t="shared" si="3"/>
        <v/>
      </c>
      <c r="H958" s="201" t="str">
        <f t="shared" si="4"/>
        <v/>
      </c>
      <c r="I958" s="60" t="str">
        <f t="shared" si="929"/>
        <v/>
      </c>
      <c r="J958" s="206"/>
      <c r="K958" s="173"/>
      <c r="L958" s="178"/>
      <c r="M958" s="173"/>
      <c r="N958" s="178"/>
    </row>
    <row r="959" spans="1:14" ht="12.5">
      <c r="A959" s="204"/>
      <c r="B959" s="205"/>
      <c r="C959" s="201" t="str">
        <f t="shared" ref="C959:D959" si="985">IF(ISBLANK($J959),"",$J959)</f>
        <v/>
      </c>
      <c r="D959" s="201" t="str">
        <f t="shared" si="985"/>
        <v/>
      </c>
      <c r="E959" s="201" t="str">
        <f t="shared" si="928"/>
        <v/>
      </c>
      <c r="F959" s="201" t="str">
        <f t="shared" si="2"/>
        <v/>
      </c>
      <c r="G959" s="201" t="str">
        <f t="shared" si="3"/>
        <v/>
      </c>
      <c r="H959" s="201" t="str">
        <f t="shared" si="4"/>
        <v/>
      </c>
      <c r="I959" s="60" t="str">
        <f t="shared" si="929"/>
        <v/>
      </c>
      <c r="J959" s="206"/>
      <c r="K959" s="173"/>
      <c r="L959" s="178"/>
      <c r="M959" s="173"/>
      <c r="N959" s="178"/>
    </row>
    <row r="960" spans="1:14" ht="12.5">
      <c r="A960" s="204"/>
      <c r="B960" s="205"/>
      <c r="C960" s="201" t="str">
        <f t="shared" ref="C960:D960" si="986">IF(ISBLANK($J960),"",$J960)</f>
        <v/>
      </c>
      <c r="D960" s="201" t="str">
        <f t="shared" si="986"/>
        <v/>
      </c>
      <c r="E960" s="201" t="str">
        <f t="shared" si="928"/>
        <v/>
      </c>
      <c r="F960" s="201" t="str">
        <f t="shared" si="2"/>
        <v/>
      </c>
      <c r="G960" s="201" t="str">
        <f t="shared" si="3"/>
        <v/>
      </c>
      <c r="H960" s="201" t="str">
        <f t="shared" si="4"/>
        <v/>
      </c>
      <c r="I960" s="60" t="str">
        <f t="shared" si="929"/>
        <v/>
      </c>
      <c r="J960" s="206"/>
      <c r="K960" s="173"/>
      <c r="L960" s="178"/>
      <c r="M960" s="173"/>
      <c r="N960" s="178"/>
    </row>
    <row r="961" spans="1:14" ht="12.5">
      <c r="A961" s="204"/>
      <c r="B961" s="205"/>
      <c r="C961" s="201" t="str">
        <f t="shared" ref="C961:D961" si="987">IF(ISBLANK($J961),"",$J961)</f>
        <v/>
      </c>
      <c r="D961" s="201" t="str">
        <f t="shared" si="987"/>
        <v/>
      </c>
      <c r="E961" s="201" t="str">
        <f t="shared" si="928"/>
        <v/>
      </c>
      <c r="F961" s="201" t="str">
        <f t="shared" si="2"/>
        <v/>
      </c>
      <c r="G961" s="201" t="str">
        <f t="shared" si="3"/>
        <v/>
      </c>
      <c r="H961" s="201" t="str">
        <f t="shared" si="4"/>
        <v/>
      </c>
      <c r="I961" s="60" t="str">
        <f t="shared" si="929"/>
        <v/>
      </c>
      <c r="J961" s="206"/>
      <c r="K961" s="173"/>
      <c r="L961" s="178"/>
      <c r="M961" s="173"/>
      <c r="N961" s="178"/>
    </row>
    <row r="962" spans="1:14" ht="12.5">
      <c r="A962" s="204"/>
      <c r="B962" s="205"/>
      <c r="C962" s="201" t="str">
        <f t="shared" ref="C962:D962" si="988">IF(ISBLANK($J962),"",$J962)</f>
        <v/>
      </c>
      <c r="D962" s="201" t="str">
        <f t="shared" si="988"/>
        <v/>
      </c>
      <c r="E962" s="201" t="str">
        <f t="shared" si="928"/>
        <v/>
      </c>
      <c r="F962" s="201" t="str">
        <f t="shared" si="2"/>
        <v/>
      </c>
      <c r="G962" s="201" t="str">
        <f t="shared" si="3"/>
        <v/>
      </c>
      <c r="H962" s="201" t="str">
        <f t="shared" si="4"/>
        <v/>
      </c>
      <c r="I962" s="60" t="str">
        <f t="shared" si="929"/>
        <v/>
      </c>
      <c r="J962" s="206"/>
      <c r="K962" s="173"/>
      <c r="L962" s="178"/>
      <c r="M962" s="173"/>
      <c r="N962" s="178"/>
    </row>
    <row r="963" spans="1:14" ht="12.5">
      <c r="A963" s="204"/>
      <c r="B963" s="205"/>
      <c r="C963" s="201" t="str">
        <f t="shared" ref="C963:D963" si="989">IF(ISBLANK($J963),"",$J963)</f>
        <v/>
      </c>
      <c r="D963" s="201" t="str">
        <f t="shared" si="989"/>
        <v/>
      </c>
      <c r="E963" s="201" t="str">
        <f t="shared" si="928"/>
        <v/>
      </c>
      <c r="F963" s="201" t="str">
        <f t="shared" si="2"/>
        <v/>
      </c>
      <c r="G963" s="201" t="str">
        <f t="shared" si="3"/>
        <v/>
      </c>
      <c r="H963" s="201" t="str">
        <f t="shared" si="4"/>
        <v/>
      </c>
      <c r="I963" s="60" t="str">
        <f t="shared" si="929"/>
        <v/>
      </c>
      <c r="J963" s="206"/>
      <c r="K963" s="173"/>
      <c r="L963" s="178"/>
      <c r="M963" s="173"/>
      <c r="N963" s="178"/>
    </row>
    <row r="964" spans="1:14" ht="12.5">
      <c r="A964" s="204"/>
      <c r="B964" s="205"/>
      <c r="C964" s="201" t="str">
        <f t="shared" ref="C964:D964" si="990">IF(ISBLANK($J964),"",$J964)</f>
        <v/>
      </c>
      <c r="D964" s="201" t="str">
        <f t="shared" si="990"/>
        <v/>
      </c>
      <c r="E964" s="201" t="str">
        <f t="shared" si="928"/>
        <v/>
      </c>
      <c r="F964" s="201" t="str">
        <f t="shared" si="2"/>
        <v/>
      </c>
      <c r="G964" s="201" t="str">
        <f t="shared" si="3"/>
        <v/>
      </c>
      <c r="H964" s="201" t="str">
        <f t="shared" si="4"/>
        <v/>
      </c>
      <c r="I964" s="60" t="str">
        <f t="shared" si="929"/>
        <v/>
      </c>
      <c r="J964" s="206"/>
      <c r="K964" s="173"/>
      <c r="L964" s="178"/>
      <c r="M964" s="173"/>
      <c r="N964" s="178"/>
    </row>
    <row r="965" spans="1:14" ht="12.5">
      <c r="A965" s="204"/>
      <c r="B965" s="205"/>
      <c r="C965" s="201" t="str">
        <f t="shared" ref="C965:D965" si="991">IF(ISBLANK($J965),"",$J965)</f>
        <v/>
      </c>
      <c r="D965" s="201" t="str">
        <f t="shared" si="991"/>
        <v/>
      </c>
      <c r="E965" s="201" t="str">
        <f t="shared" si="928"/>
        <v/>
      </c>
      <c r="F965" s="201" t="str">
        <f t="shared" si="2"/>
        <v/>
      </c>
      <c r="G965" s="201" t="str">
        <f t="shared" si="3"/>
        <v/>
      </c>
      <c r="H965" s="201" t="str">
        <f t="shared" si="4"/>
        <v/>
      </c>
      <c r="I965" s="60" t="str">
        <f t="shared" si="929"/>
        <v/>
      </c>
      <c r="J965" s="206"/>
      <c r="K965" s="173"/>
      <c r="L965" s="178"/>
      <c r="M965" s="173"/>
      <c r="N965" s="178"/>
    </row>
    <row r="966" spans="1:14" ht="12.5">
      <c r="A966" s="204"/>
      <c r="B966" s="205"/>
      <c r="C966" s="201" t="str">
        <f t="shared" ref="C966:D966" si="992">IF(ISBLANK($J966),"",$J966)</f>
        <v/>
      </c>
      <c r="D966" s="201" t="str">
        <f t="shared" si="992"/>
        <v/>
      </c>
      <c r="E966" s="201" t="str">
        <f t="shared" si="928"/>
        <v/>
      </c>
      <c r="F966" s="201" t="str">
        <f t="shared" si="2"/>
        <v/>
      </c>
      <c r="G966" s="201" t="str">
        <f t="shared" si="3"/>
        <v/>
      </c>
      <c r="H966" s="201" t="str">
        <f t="shared" si="4"/>
        <v/>
      </c>
      <c r="I966" s="60" t="str">
        <f t="shared" si="929"/>
        <v/>
      </c>
      <c r="J966" s="206"/>
      <c r="K966" s="173"/>
      <c r="L966" s="178"/>
      <c r="M966" s="173"/>
      <c r="N966" s="178"/>
    </row>
    <row r="967" spans="1:14" ht="12.5">
      <c r="A967" s="204"/>
      <c r="B967" s="205"/>
      <c r="C967" s="201" t="str">
        <f t="shared" ref="C967:D967" si="993">IF(ISBLANK($J967),"",$J967)</f>
        <v/>
      </c>
      <c r="D967" s="201" t="str">
        <f t="shared" si="993"/>
        <v/>
      </c>
      <c r="E967" s="201" t="str">
        <f t="shared" ref="E967:E1008" si="994">IF(NOT(ISBLANK($N967)),CONCATENATE(supplierOrganizationIdentifierScheme,"-",$N967),IF(NOT(ISBLANK($L967)),CONCATENATE("tenderer-",ROW()-7),""))</f>
        <v/>
      </c>
      <c r="F967" s="201" t="str">
        <f t="shared" si="2"/>
        <v/>
      </c>
      <c r="G967" s="201" t="str">
        <f t="shared" si="3"/>
        <v/>
      </c>
      <c r="H967" s="201" t="str">
        <f t="shared" si="4"/>
        <v/>
      </c>
      <c r="I967" s="60" t="str">
        <f t="shared" ref="I967:I1008" si="995">IF(NOT(ISBLANK($N967)),supplierOrganizationIdentifierScheme,"")</f>
        <v/>
      </c>
      <c r="J967" s="206"/>
      <c r="K967" s="173"/>
      <c r="L967" s="178"/>
      <c r="M967" s="173"/>
      <c r="N967" s="178"/>
    </row>
    <row r="968" spans="1:14" ht="12.5">
      <c r="A968" s="204"/>
      <c r="B968" s="205"/>
      <c r="C968" s="201" t="str">
        <f t="shared" ref="C968:D968" si="996">IF(ISBLANK($J968),"",$J968)</f>
        <v/>
      </c>
      <c r="D968" s="201" t="str">
        <f t="shared" si="996"/>
        <v/>
      </c>
      <c r="E968" s="201" t="str">
        <f t="shared" si="994"/>
        <v/>
      </c>
      <c r="F968" s="201" t="str">
        <f t="shared" si="2"/>
        <v/>
      </c>
      <c r="G968" s="201" t="str">
        <f t="shared" si="3"/>
        <v/>
      </c>
      <c r="H968" s="201" t="str">
        <f t="shared" si="4"/>
        <v/>
      </c>
      <c r="I968" s="60" t="str">
        <f t="shared" si="995"/>
        <v/>
      </c>
      <c r="J968" s="206"/>
      <c r="K968" s="173"/>
      <c r="L968" s="178"/>
      <c r="M968" s="173"/>
      <c r="N968" s="178"/>
    </row>
    <row r="969" spans="1:14" ht="12.5">
      <c r="A969" s="204"/>
      <c r="B969" s="205"/>
      <c r="C969" s="201" t="str">
        <f t="shared" ref="C969:D969" si="997">IF(ISBLANK($J969),"",$J969)</f>
        <v/>
      </c>
      <c r="D969" s="201" t="str">
        <f t="shared" si="997"/>
        <v/>
      </c>
      <c r="E969" s="201" t="str">
        <f t="shared" si="994"/>
        <v/>
      </c>
      <c r="F969" s="201" t="str">
        <f t="shared" si="2"/>
        <v/>
      </c>
      <c r="G969" s="201" t="str">
        <f t="shared" si="3"/>
        <v/>
      </c>
      <c r="H969" s="201" t="str">
        <f t="shared" si="4"/>
        <v/>
      </c>
      <c r="I969" s="60" t="str">
        <f t="shared" si="995"/>
        <v/>
      </c>
      <c r="J969" s="206"/>
      <c r="K969" s="173"/>
      <c r="L969" s="178"/>
      <c r="M969" s="173"/>
      <c r="N969" s="178"/>
    </row>
    <row r="970" spans="1:14" ht="12.5">
      <c r="A970" s="204"/>
      <c r="B970" s="205"/>
      <c r="C970" s="201" t="str">
        <f t="shared" ref="C970:D970" si="998">IF(ISBLANK($J970),"",$J970)</f>
        <v/>
      </c>
      <c r="D970" s="201" t="str">
        <f t="shared" si="998"/>
        <v/>
      </c>
      <c r="E970" s="201" t="str">
        <f t="shared" si="994"/>
        <v/>
      </c>
      <c r="F970" s="201" t="str">
        <f t="shared" si="2"/>
        <v/>
      </c>
      <c r="G970" s="201" t="str">
        <f t="shared" si="3"/>
        <v/>
      </c>
      <c r="H970" s="201" t="str">
        <f t="shared" si="4"/>
        <v/>
      </c>
      <c r="I970" s="60" t="str">
        <f t="shared" si="995"/>
        <v/>
      </c>
      <c r="J970" s="206"/>
      <c r="K970" s="173"/>
      <c r="L970" s="178"/>
      <c r="M970" s="173"/>
      <c r="N970" s="178"/>
    </row>
    <row r="971" spans="1:14" ht="12.5">
      <c r="A971" s="204"/>
      <c r="B971" s="205"/>
      <c r="C971" s="201" t="str">
        <f t="shared" ref="C971:D971" si="999">IF(ISBLANK($J971),"",$J971)</f>
        <v/>
      </c>
      <c r="D971" s="201" t="str">
        <f t="shared" si="999"/>
        <v/>
      </c>
      <c r="E971" s="201" t="str">
        <f t="shared" si="994"/>
        <v/>
      </c>
      <c r="F971" s="201" t="str">
        <f t="shared" si="2"/>
        <v/>
      </c>
      <c r="G971" s="201" t="str">
        <f t="shared" si="3"/>
        <v/>
      </c>
      <c r="H971" s="201" t="str">
        <f t="shared" si="4"/>
        <v/>
      </c>
      <c r="I971" s="60" t="str">
        <f t="shared" si="995"/>
        <v/>
      </c>
      <c r="J971" s="206"/>
      <c r="K971" s="173"/>
      <c r="L971" s="178"/>
      <c r="M971" s="173"/>
      <c r="N971" s="178"/>
    </row>
    <row r="972" spans="1:14" ht="12.5">
      <c r="A972" s="204"/>
      <c r="B972" s="205"/>
      <c r="C972" s="201" t="str">
        <f t="shared" ref="C972:D972" si="1000">IF(ISBLANK($J972),"",$J972)</f>
        <v/>
      </c>
      <c r="D972" s="201" t="str">
        <f t="shared" si="1000"/>
        <v/>
      </c>
      <c r="E972" s="201" t="str">
        <f t="shared" si="994"/>
        <v/>
      </c>
      <c r="F972" s="201" t="str">
        <f t="shared" si="2"/>
        <v/>
      </c>
      <c r="G972" s="201" t="str">
        <f t="shared" si="3"/>
        <v/>
      </c>
      <c r="H972" s="201" t="str">
        <f t="shared" si="4"/>
        <v/>
      </c>
      <c r="I972" s="60" t="str">
        <f t="shared" si="995"/>
        <v/>
      </c>
      <c r="J972" s="206"/>
      <c r="K972" s="173"/>
      <c r="L972" s="178"/>
      <c r="M972" s="173"/>
      <c r="N972" s="178"/>
    </row>
    <row r="973" spans="1:14" ht="12.5">
      <c r="A973" s="204"/>
      <c r="B973" s="205"/>
      <c r="C973" s="201" t="str">
        <f t="shared" ref="C973:D973" si="1001">IF(ISBLANK($J973),"",$J973)</f>
        <v/>
      </c>
      <c r="D973" s="201" t="str">
        <f t="shared" si="1001"/>
        <v/>
      </c>
      <c r="E973" s="201" t="str">
        <f t="shared" si="994"/>
        <v/>
      </c>
      <c r="F973" s="201" t="str">
        <f t="shared" si="2"/>
        <v/>
      </c>
      <c r="G973" s="201" t="str">
        <f t="shared" si="3"/>
        <v/>
      </c>
      <c r="H973" s="201" t="str">
        <f t="shared" si="4"/>
        <v/>
      </c>
      <c r="I973" s="60" t="str">
        <f t="shared" si="995"/>
        <v/>
      </c>
      <c r="J973" s="206"/>
      <c r="K973" s="173"/>
      <c r="L973" s="178"/>
      <c r="M973" s="173"/>
      <c r="N973" s="178"/>
    </row>
    <row r="974" spans="1:14" ht="12.5">
      <c r="A974" s="204"/>
      <c r="B974" s="205"/>
      <c r="C974" s="201" t="str">
        <f t="shared" ref="C974:D974" si="1002">IF(ISBLANK($J974),"",$J974)</f>
        <v/>
      </c>
      <c r="D974" s="201" t="str">
        <f t="shared" si="1002"/>
        <v/>
      </c>
      <c r="E974" s="201" t="str">
        <f t="shared" si="994"/>
        <v/>
      </c>
      <c r="F974" s="201" t="str">
        <f t="shared" si="2"/>
        <v/>
      </c>
      <c r="G974" s="201" t="str">
        <f t="shared" si="3"/>
        <v/>
      </c>
      <c r="H974" s="201" t="str">
        <f t="shared" si="4"/>
        <v/>
      </c>
      <c r="I974" s="60" t="str">
        <f t="shared" si="995"/>
        <v/>
      </c>
      <c r="J974" s="206"/>
      <c r="K974" s="173"/>
      <c r="L974" s="178"/>
      <c r="M974" s="173"/>
      <c r="N974" s="178"/>
    </row>
    <row r="975" spans="1:14" ht="12.5">
      <c r="A975" s="204"/>
      <c r="B975" s="205"/>
      <c r="C975" s="201" t="str">
        <f t="shared" ref="C975:D975" si="1003">IF(ISBLANK($J975),"",$J975)</f>
        <v/>
      </c>
      <c r="D975" s="201" t="str">
        <f t="shared" si="1003"/>
        <v/>
      </c>
      <c r="E975" s="201" t="str">
        <f t="shared" si="994"/>
        <v/>
      </c>
      <c r="F975" s="201" t="str">
        <f t="shared" si="2"/>
        <v/>
      </c>
      <c r="G975" s="201" t="str">
        <f t="shared" si="3"/>
        <v/>
      </c>
      <c r="H975" s="201" t="str">
        <f t="shared" si="4"/>
        <v/>
      </c>
      <c r="I975" s="60" t="str">
        <f t="shared" si="995"/>
        <v/>
      </c>
      <c r="J975" s="206"/>
      <c r="K975" s="173"/>
      <c r="L975" s="178"/>
      <c r="M975" s="173"/>
      <c r="N975" s="178"/>
    </row>
    <row r="976" spans="1:14" ht="12.5">
      <c r="A976" s="204"/>
      <c r="B976" s="205"/>
      <c r="C976" s="201" t="str">
        <f t="shared" ref="C976:D976" si="1004">IF(ISBLANK($J976),"",$J976)</f>
        <v/>
      </c>
      <c r="D976" s="201" t="str">
        <f t="shared" si="1004"/>
        <v/>
      </c>
      <c r="E976" s="201" t="str">
        <f t="shared" si="994"/>
        <v/>
      </c>
      <c r="F976" s="201" t="str">
        <f t="shared" si="2"/>
        <v/>
      </c>
      <c r="G976" s="201" t="str">
        <f t="shared" si="3"/>
        <v/>
      </c>
      <c r="H976" s="201" t="str">
        <f t="shared" si="4"/>
        <v/>
      </c>
      <c r="I976" s="60" t="str">
        <f t="shared" si="995"/>
        <v/>
      </c>
      <c r="J976" s="206"/>
      <c r="K976" s="173"/>
      <c r="L976" s="178"/>
      <c r="M976" s="173"/>
      <c r="N976" s="178"/>
    </row>
    <row r="977" spans="1:14" ht="12.5">
      <c r="A977" s="204"/>
      <c r="B977" s="205"/>
      <c r="C977" s="201" t="str">
        <f t="shared" ref="C977:D977" si="1005">IF(ISBLANK($J977),"",$J977)</f>
        <v/>
      </c>
      <c r="D977" s="201" t="str">
        <f t="shared" si="1005"/>
        <v/>
      </c>
      <c r="E977" s="201" t="str">
        <f t="shared" si="994"/>
        <v/>
      </c>
      <c r="F977" s="201" t="str">
        <f t="shared" si="2"/>
        <v/>
      </c>
      <c r="G977" s="201" t="str">
        <f t="shared" si="3"/>
        <v/>
      </c>
      <c r="H977" s="201" t="str">
        <f t="shared" si="4"/>
        <v/>
      </c>
      <c r="I977" s="60" t="str">
        <f t="shared" si="995"/>
        <v/>
      </c>
      <c r="J977" s="206"/>
      <c r="K977" s="173"/>
      <c r="L977" s="178"/>
      <c r="M977" s="173"/>
      <c r="N977" s="178"/>
    </row>
    <row r="978" spans="1:14" ht="12.5">
      <c r="A978" s="204"/>
      <c r="B978" s="205"/>
      <c r="C978" s="201" t="str">
        <f t="shared" ref="C978:D978" si="1006">IF(ISBLANK($J978),"",$J978)</f>
        <v/>
      </c>
      <c r="D978" s="201" t="str">
        <f t="shared" si="1006"/>
        <v/>
      </c>
      <c r="E978" s="201" t="str">
        <f t="shared" si="994"/>
        <v/>
      </c>
      <c r="F978" s="201" t="str">
        <f t="shared" si="2"/>
        <v/>
      </c>
      <c r="G978" s="201" t="str">
        <f t="shared" si="3"/>
        <v/>
      </c>
      <c r="H978" s="201" t="str">
        <f t="shared" si="4"/>
        <v/>
      </c>
      <c r="I978" s="60" t="str">
        <f t="shared" si="995"/>
        <v/>
      </c>
      <c r="J978" s="206"/>
      <c r="K978" s="173"/>
      <c r="L978" s="178"/>
      <c r="M978" s="173"/>
      <c r="N978" s="178"/>
    </row>
    <row r="979" spans="1:14" ht="12.5">
      <c r="A979" s="204"/>
      <c r="B979" s="205"/>
      <c r="C979" s="201" t="str">
        <f t="shared" ref="C979:D979" si="1007">IF(ISBLANK($J979),"",$J979)</f>
        <v/>
      </c>
      <c r="D979" s="201" t="str">
        <f t="shared" si="1007"/>
        <v/>
      </c>
      <c r="E979" s="201" t="str">
        <f t="shared" si="994"/>
        <v/>
      </c>
      <c r="F979" s="201" t="str">
        <f t="shared" si="2"/>
        <v/>
      </c>
      <c r="G979" s="201" t="str">
        <f t="shared" si="3"/>
        <v/>
      </c>
      <c r="H979" s="201" t="str">
        <f t="shared" si="4"/>
        <v/>
      </c>
      <c r="I979" s="60" t="str">
        <f t="shared" si="995"/>
        <v/>
      </c>
      <c r="J979" s="206"/>
      <c r="K979" s="173"/>
      <c r="L979" s="178"/>
      <c r="M979" s="173"/>
      <c r="N979" s="178"/>
    </row>
    <row r="980" spans="1:14" ht="12.5">
      <c r="A980" s="204"/>
      <c r="B980" s="205"/>
      <c r="C980" s="201" t="str">
        <f t="shared" ref="C980:D980" si="1008">IF(ISBLANK($J980),"",$J980)</f>
        <v/>
      </c>
      <c r="D980" s="201" t="str">
        <f t="shared" si="1008"/>
        <v/>
      </c>
      <c r="E980" s="201" t="str">
        <f t="shared" si="994"/>
        <v/>
      </c>
      <c r="F980" s="201" t="str">
        <f t="shared" si="2"/>
        <v/>
      </c>
      <c r="G980" s="201" t="str">
        <f t="shared" si="3"/>
        <v/>
      </c>
      <c r="H980" s="201" t="str">
        <f t="shared" si="4"/>
        <v/>
      </c>
      <c r="I980" s="60" t="str">
        <f t="shared" si="995"/>
        <v/>
      </c>
      <c r="J980" s="206"/>
      <c r="K980" s="173"/>
      <c r="L980" s="178"/>
      <c r="M980" s="173"/>
      <c r="N980" s="178"/>
    </row>
    <row r="981" spans="1:14" ht="12.5">
      <c r="A981" s="204"/>
      <c r="B981" s="205"/>
      <c r="C981" s="201" t="str">
        <f t="shared" ref="C981:D981" si="1009">IF(ISBLANK($J981),"",$J981)</f>
        <v/>
      </c>
      <c r="D981" s="201" t="str">
        <f t="shared" si="1009"/>
        <v/>
      </c>
      <c r="E981" s="201" t="str">
        <f t="shared" si="994"/>
        <v/>
      </c>
      <c r="F981" s="201" t="str">
        <f t="shared" si="2"/>
        <v/>
      </c>
      <c r="G981" s="201" t="str">
        <f t="shared" si="3"/>
        <v/>
      </c>
      <c r="H981" s="201" t="str">
        <f t="shared" si="4"/>
        <v/>
      </c>
      <c r="I981" s="60" t="str">
        <f t="shared" si="995"/>
        <v/>
      </c>
      <c r="J981" s="206"/>
      <c r="K981" s="173"/>
      <c r="L981" s="178"/>
      <c r="M981" s="173"/>
      <c r="N981" s="178"/>
    </row>
    <row r="982" spans="1:14" ht="12.5">
      <c r="A982" s="204"/>
      <c r="B982" s="205"/>
      <c r="C982" s="201" t="str">
        <f t="shared" ref="C982:D982" si="1010">IF(ISBLANK($J982),"",$J982)</f>
        <v/>
      </c>
      <c r="D982" s="201" t="str">
        <f t="shared" si="1010"/>
        <v/>
      </c>
      <c r="E982" s="201" t="str">
        <f t="shared" si="994"/>
        <v/>
      </c>
      <c r="F982" s="201" t="str">
        <f t="shared" si="2"/>
        <v/>
      </c>
      <c r="G982" s="201" t="str">
        <f t="shared" si="3"/>
        <v/>
      </c>
      <c r="H982" s="201" t="str">
        <f t="shared" si="4"/>
        <v/>
      </c>
      <c r="I982" s="60" t="str">
        <f t="shared" si="995"/>
        <v/>
      </c>
      <c r="J982" s="206"/>
      <c r="K982" s="173"/>
      <c r="L982" s="178"/>
      <c r="M982" s="173"/>
      <c r="N982" s="178"/>
    </row>
    <row r="983" spans="1:14" ht="12.5">
      <c r="A983" s="204"/>
      <c r="B983" s="205"/>
      <c r="C983" s="201" t="str">
        <f t="shared" ref="C983:D983" si="1011">IF(ISBLANK($J983),"",$J983)</f>
        <v/>
      </c>
      <c r="D983" s="201" t="str">
        <f t="shared" si="1011"/>
        <v/>
      </c>
      <c r="E983" s="201" t="str">
        <f t="shared" si="994"/>
        <v/>
      </c>
      <c r="F983" s="201" t="str">
        <f t="shared" si="2"/>
        <v/>
      </c>
      <c r="G983" s="201" t="str">
        <f t="shared" si="3"/>
        <v/>
      </c>
      <c r="H983" s="201" t="str">
        <f t="shared" si="4"/>
        <v/>
      </c>
      <c r="I983" s="60" t="str">
        <f t="shared" si="995"/>
        <v/>
      </c>
      <c r="J983" s="206"/>
      <c r="K983" s="173"/>
      <c r="L983" s="178"/>
      <c r="M983" s="173"/>
      <c r="N983" s="178"/>
    </row>
    <row r="984" spans="1:14" ht="12.5">
      <c r="A984" s="204"/>
      <c r="B984" s="205"/>
      <c r="C984" s="201" t="str">
        <f t="shared" ref="C984:D984" si="1012">IF(ISBLANK($J984),"",$J984)</f>
        <v/>
      </c>
      <c r="D984" s="201" t="str">
        <f t="shared" si="1012"/>
        <v/>
      </c>
      <c r="E984" s="201" t="str">
        <f t="shared" si="994"/>
        <v/>
      </c>
      <c r="F984" s="201" t="str">
        <f t="shared" si="2"/>
        <v/>
      </c>
      <c r="G984" s="201" t="str">
        <f t="shared" si="3"/>
        <v/>
      </c>
      <c r="H984" s="201" t="str">
        <f t="shared" si="4"/>
        <v/>
      </c>
      <c r="I984" s="60" t="str">
        <f t="shared" si="995"/>
        <v/>
      </c>
      <c r="J984" s="206"/>
      <c r="K984" s="173"/>
      <c r="L984" s="178"/>
      <c r="M984" s="173"/>
      <c r="N984" s="178"/>
    </row>
    <row r="985" spans="1:14" ht="12.5">
      <c r="A985" s="204"/>
      <c r="B985" s="205"/>
      <c r="C985" s="201" t="str">
        <f t="shared" ref="C985:D985" si="1013">IF(ISBLANK($J985),"",$J985)</f>
        <v/>
      </c>
      <c r="D985" s="201" t="str">
        <f t="shared" si="1013"/>
        <v/>
      </c>
      <c r="E985" s="201" t="str">
        <f t="shared" si="994"/>
        <v/>
      </c>
      <c r="F985" s="201" t="str">
        <f t="shared" si="2"/>
        <v/>
      </c>
      <c r="G985" s="201" t="str">
        <f t="shared" si="3"/>
        <v/>
      </c>
      <c r="H985" s="201" t="str">
        <f t="shared" si="4"/>
        <v/>
      </c>
      <c r="I985" s="60" t="str">
        <f t="shared" si="995"/>
        <v/>
      </c>
      <c r="J985" s="206"/>
      <c r="K985" s="173"/>
      <c r="L985" s="178"/>
      <c r="M985" s="173"/>
      <c r="N985" s="178"/>
    </row>
    <row r="986" spans="1:14" ht="12.5">
      <c r="A986" s="204"/>
      <c r="B986" s="205"/>
      <c r="C986" s="201" t="str">
        <f t="shared" ref="C986:D986" si="1014">IF(ISBLANK($J986),"",$J986)</f>
        <v/>
      </c>
      <c r="D986" s="201" t="str">
        <f t="shared" si="1014"/>
        <v/>
      </c>
      <c r="E986" s="201" t="str">
        <f t="shared" si="994"/>
        <v/>
      </c>
      <c r="F986" s="201" t="str">
        <f t="shared" si="2"/>
        <v/>
      </c>
      <c r="G986" s="201" t="str">
        <f t="shared" si="3"/>
        <v/>
      </c>
      <c r="H986" s="201" t="str">
        <f t="shared" si="4"/>
        <v/>
      </c>
      <c r="I986" s="60" t="str">
        <f t="shared" si="995"/>
        <v/>
      </c>
      <c r="J986" s="206"/>
      <c r="K986" s="173"/>
      <c r="L986" s="178"/>
      <c r="M986" s="173"/>
      <c r="N986" s="178"/>
    </row>
    <row r="987" spans="1:14" ht="12.5">
      <c r="A987" s="204"/>
      <c r="B987" s="205"/>
      <c r="C987" s="201" t="str">
        <f t="shared" ref="C987:D987" si="1015">IF(ISBLANK($J987),"",$J987)</f>
        <v/>
      </c>
      <c r="D987" s="201" t="str">
        <f t="shared" si="1015"/>
        <v/>
      </c>
      <c r="E987" s="201" t="str">
        <f t="shared" si="994"/>
        <v/>
      </c>
      <c r="F987" s="201" t="str">
        <f t="shared" si="2"/>
        <v/>
      </c>
      <c r="G987" s="201" t="str">
        <f t="shared" si="3"/>
        <v/>
      </c>
      <c r="H987" s="201" t="str">
        <f t="shared" si="4"/>
        <v/>
      </c>
      <c r="I987" s="60" t="str">
        <f t="shared" si="995"/>
        <v/>
      </c>
      <c r="J987" s="206"/>
      <c r="K987" s="173"/>
      <c r="L987" s="178"/>
      <c r="M987" s="173"/>
      <c r="N987" s="178"/>
    </row>
    <row r="988" spans="1:14" ht="12.5">
      <c r="A988" s="204"/>
      <c r="B988" s="205"/>
      <c r="C988" s="201" t="str">
        <f t="shared" ref="C988:D988" si="1016">IF(ISBLANK($J988),"",$J988)</f>
        <v/>
      </c>
      <c r="D988" s="201" t="str">
        <f t="shared" si="1016"/>
        <v/>
      </c>
      <c r="E988" s="201" t="str">
        <f t="shared" si="994"/>
        <v/>
      </c>
      <c r="F988" s="201" t="str">
        <f t="shared" si="2"/>
        <v/>
      </c>
      <c r="G988" s="201" t="str">
        <f t="shared" si="3"/>
        <v/>
      </c>
      <c r="H988" s="201" t="str">
        <f t="shared" si="4"/>
        <v/>
      </c>
      <c r="I988" s="60" t="str">
        <f t="shared" si="995"/>
        <v/>
      </c>
      <c r="J988" s="206"/>
      <c r="K988" s="173"/>
      <c r="L988" s="178"/>
      <c r="M988" s="173"/>
      <c r="N988" s="178"/>
    </row>
    <row r="989" spans="1:14" ht="12.5">
      <c r="A989" s="204"/>
      <c r="B989" s="205"/>
      <c r="C989" s="201" t="str">
        <f t="shared" ref="C989:D989" si="1017">IF(ISBLANK($J989),"",$J989)</f>
        <v/>
      </c>
      <c r="D989" s="201" t="str">
        <f t="shared" si="1017"/>
        <v/>
      </c>
      <c r="E989" s="201" t="str">
        <f t="shared" si="994"/>
        <v/>
      </c>
      <c r="F989" s="201" t="str">
        <f t="shared" si="2"/>
        <v/>
      </c>
      <c r="G989" s="201" t="str">
        <f t="shared" si="3"/>
        <v/>
      </c>
      <c r="H989" s="201" t="str">
        <f t="shared" si="4"/>
        <v/>
      </c>
      <c r="I989" s="60" t="str">
        <f t="shared" si="995"/>
        <v/>
      </c>
      <c r="J989" s="206"/>
      <c r="K989" s="173"/>
      <c r="L989" s="178"/>
      <c r="M989" s="173"/>
      <c r="N989" s="178"/>
    </row>
    <row r="990" spans="1:14" ht="12.5">
      <c r="A990" s="204"/>
      <c r="B990" s="205"/>
      <c r="C990" s="201" t="str">
        <f t="shared" ref="C990:D990" si="1018">IF(ISBLANK($J990),"",$J990)</f>
        <v/>
      </c>
      <c r="D990" s="201" t="str">
        <f t="shared" si="1018"/>
        <v/>
      </c>
      <c r="E990" s="201" t="str">
        <f t="shared" si="994"/>
        <v/>
      </c>
      <c r="F990" s="201" t="str">
        <f t="shared" si="2"/>
        <v/>
      </c>
      <c r="G990" s="201" t="str">
        <f t="shared" si="3"/>
        <v/>
      </c>
      <c r="H990" s="201" t="str">
        <f t="shared" si="4"/>
        <v/>
      </c>
      <c r="I990" s="60" t="str">
        <f t="shared" si="995"/>
        <v/>
      </c>
      <c r="J990" s="206"/>
      <c r="K990" s="173"/>
      <c r="L990" s="178"/>
      <c r="M990" s="173"/>
      <c r="N990" s="178"/>
    </row>
    <row r="991" spans="1:14" ht="12.5">
      <c r="A991" s="204"/>
      <c r="B991" s="205"/>
      <c r="C991" s="201" t="str">
        <f t="shared" ref="C991:D991" si="1019">IF(ISBLANK($J991),"",$J991)</f>
        <v/>
      </c>
      <c r="D991" s="201" t="str">
        <f t="shared" si="1019"/>
        <v/>
      </c>
      <c r="E991" s="201" t="str">
        <f t="shared" si="994"/>
        <v/>
      </c>
      <c r="F991" s="201" t="str">
        <f t="shared" si="2"/>
        <v/>
      </c>
      <c r="G991" s="201" t="str">
        <f t="shared" si="3"/>
        <v/>
      </c>
      <c r="H991" s="201" t="str">
        <f t="shared" si="4"/>
        <v/>
      </c>
      <c r="I991" s="60" t="str">
        <f t="shared" si="995"/>
        <v/>
      </c>
      <c r="J991" s="206"/>
      <c r="K991" s="173"/>
      <c r="L991" s="178"/>
      <c r="M991" s="173"/>
      <c r="N991" s="178"/>
    </row>
    <row r="992" spans="1:14" ht="12.5">
      <c r="A992" s="204"/>
      <c r="B992" s="205"/>
      <c r="C992" s="201" t="str">
        <f t="shared" ref="C992:D992" si="1020">IF(ISBLANK($J992),"",$J992)</f>
        <v/>
      </c>
      <c r="D992" s="201" t="str">
        <f t="shared" si="1020"/>
        <v/>
      </c>
      <c r="E992" s="201" t="str">
        <f t="shared" si="994"/>
        <v/>
      </c>
      <c r="F992" s="201" t="str">
        <f t="shared" si="2"/>
        <v/>
      </c>
      <c r="G992" s="201" t="str">
        <f t="shared" si="3"/>
        <v/>
      </c>
      <c r="H992" s="201" t="str">
        <f t="shared" si="4"/>
        <v/>
      </c>
      <c r="I992" s="60" t="str">
        <f t="shared" si="995"/>
        <v/>
      </c>
      <c r="J992" s="206"/>
      <c r="K992" s="173"/>
      <c r="L992" s="178"/>
      <c r="M992" s="173"/>
      <c r="N992" s="178"/>
    </row>
    <row r="993" spans="1:14" ht="12.5">
      <c r="A993" s="204"/>
      <c r="B993" s="205"/>
      <c r="C993" s="201" t="str">
        <f t="shared" ref="C993:D993" si="1021">IF(ISBLANK($J993),"",$J993)</f>
        <v/>
      </c>
      <c r="D993" s="201" t="str">
        <f t="shared" si="1021"/>
        <v/>
      </c>
      <c r="E993" s="201" t="str">
        <f t="shared" si="994"/>
        <v/>
      </c>
      <c r="F993" s="201" t="str">
        <f t="shared" si="2"/>
        <v/>
      </c>
      <c r="G993" s="201" t="str">
        <f t="shared" si="3"/>
        <v/>
      </c>
      <c r="H993" s="201" t="str">
        <f t="shared" si="4"/>
        <v/>
      </c>
      <c r="I993" s="60" t="str">
        <f t="shared" si="995"/>
        <v/>
      </c>
      <c r="J993" s="206"/>
      <c r="K993" s="173"/>
      <c r="L993" s="178"/>
      <c r="M993" s="173"/>
      <c r="N993" s="178"/>
    </row>
    <row r="994" spans="1:14" ht="12.5">
      <c r="A994" s="204"/>
      <c r="B994" s="205"/>
      <c r="C994" s="201" t="str">
        <f t="shared" ref="C994:D994" si="1022">IF(ISBLANK($J994),"",$J994)</f>
        <v/>
      </c>
      <c r="D994" s="201" t="str">
        <f t="shared" si="1022"/>
        <v/>
      </c>
      <c r="E994" s="201" t="str">
        <f t="shared" si="994"/>
        <v/>
      </c>
      <c r="F994" s="201" t="str">
        <f t="shared" si="2"/>
        <v/>
      </c>
      <c r="G994" s="201" t="str">
        <f t="shared" si="3"/>
        <v/>
      </c>
      <c r="H994" s="201" t="str">
        <f t="shared" si="4"/>
        <v/>
      </c>
      <c r="I994" s="60" t="str">
        <f t="shared" si="995"/>
        <v/>
      </c>
      <c r="J994" s="206"/>
      <c r="K994" s="173"/>
      <c r="L994" s="178"/>
      <c r="M994" s="173"/>
      <c r="N994" s="178"/>
    </row>
    <row r="995" spans="1:14" ht="12.5">
      <c r="A995" s="204"/>
      <c r="B995" s="205"/>
      <c r="C995" s="201" t="str">
        <f t="shared" ref="C995:D995" si="1023">IF(ISBLANK($J995),"",$J995)</f>
        <v/>
      </c>
      <c r="D995" s="201" t="str">
        <f t="shared" si="1023"/>
        <v/>
      </c>
      <c r="E995" s="201" t="str">
        <f t="shared" si="994"/>
        <v/>
      </c>
      <c r="F995" s="201" t="str">
        <f t="shared" si="2"/>
        <v/>
      </c>
      <c r="G995" s="201" t="str">
        <f t="shared" si="3"/>
        <v/>
      </c>
      <c r="H995" s="201" t="str">
        <f t="shared" si="4"/>
        <v/>
      </c>
      <c r="I995" s="60" t="str">
        <f t="shared" si="995"/>
        <v/>
      </c>
      <c r="J995" s="206"/>
      <c r="K995" s="173"/>
      <c r="L995" s="178"/>
      <c r="M995" s="173"/>
      <c r="N995" s="178"/>
    </row>
    <row r="996" spans="1:14" ht="12.5">
      <c r="A996" s="204"/>
      <c r="B996" s="205"/>
      <c r="C996" s="201" t="str">
        <f t="shared" ref="C996:D996" si="1024">IF(ISBLANK($J996),"",$J996)</f>
        <v/>
      </c>
      <c r="D996" s="201" t="str">
        <f t="shared" si="1024"/>
        <v/>
      </c>
      <c r="E996" s="201" t="str">
        <f t="shared" si="994"/>
        <v/>
      </c>
      <c r="F996" s="201" t="str">
        <f t="shared" si="2"/>
        <v/>
      </c>
      <c r="G996" s="201" t="str">
        <f t="shared" si="3"/>
        <v/>
      </c>
      <c r="H996" s="201" t="str">
        <f t="shared" si="4"/>
        <v/>
      </c>
      <c r="I996" s="60" t="str">
        <f t="shared" si="995"/>
        <v/>
      </c>
      <c r="J996" s="206"/>
      <c r="K996" s="173"/>
      <c r="L996" s="178"/>
      <c r="M996" s="173"/>
      <c r="N996" s="178"/>
    </row>
    <row r="997" spans="1:14" ht="12.5">
      <c r="A997" s="204"/>
      <c r="B997" s="205"/>
      <c r="C997" s="201" t="str">
        <f t="shared" ref="C997:D997" si="1025">IF(ISBLANK($J997),"",$J997)</f>
        <v/>
      </c>
      <c r="D997" s="201" t="str">
        <f t="shared" si="1025"/>
        <v/>
      </c>
      <c r="E997" s="201" t="str">
        <f t="shared" si="994"/>
        <v/>
      </c>
      <c r="F997" s="201" t="str">
        <f t="shared" si="2"/>
        <v/>
      </c>
      <c r="G997" s="201" t="str">
        <f t="shared" si="3"/>
        <v/>
      </c>
      <c r="H997" s="201" t="str">
        <f t="shared" si="4"/>
        <v/>
      </c>
      <c r="I997" s="60" t="str">
        <f t="shared" si="995"/>
        <v/>
      </c>
      <c r="J997" s="206"/>
      <c r="K997" s="173"/>
      <c r="L997" s="178"/>
      <c r="M997" s="173"/>
      <c r="N997" s="178"/>
    </row>
    <row r="998" spans="1:14" ht="12.5">
      <c r="A998" s="204"/>
      <c r="B998" s="205"/>
      <c r="C998" s="201" t="str">
        <f t="shared" ref="C998:D998" si="1026">IF(ISBLANK($J998),"",$J998)</f>
        <v/>
      </c>
      <c r="D998" s="201" t="str">
        <f t="shared" si="1026"/>
        <v/>
      </c>
      <c r="E998" s="201" t="str">
        <f t="shared" si="994"/>
        <v/>
      </c>
      <c r="F998" s="201" t="str">
        <f t="shared" si="2"/>
        <v/>
      </c>
      <c r="G998" s="201" t="str">
        <f t="shared" si="3"/>
        <v/>
      </c>
      <c r="H998" s="201" t="str">
        <f t="shared" si="4"/>
        <v/>
      </c>
      <c r="I998" s="60" t="str">
        <f t="shared" si="995"/>
        <v/>
      </c>
      <c r="J998" s="206"/>
      <c r="K998" s="173"/>
      <c r="L998" s="178"/>
      <c r="M998" s="173"/>
      <c r="N998" s="178"/>
    </row>
    <row r="999" spans="1:14" ht="12.5">
      <c r="A999" s="204"/>
      <c r="B999" s="205"/>
      <c r="C999" s="201" t="str">
        <f t="shared" ref="C999:D999" si="1027">IF(ISBLANK($J999),"",$J999)</f>
        <v/>
      </c>
      <c r="D999" s="201" t="str">
        <f t="shared" si="1027"/>
        <v/>
      </c>
      <c r="E999" s="201" t="str">
        <f t="shared" si="994"/>
        <v/>
      </c>
      <c r="F999" s="201" t="str">
        <f t="shared" si="2"/>
        <v/>
      </c>
      <c r="G999" s="201" t="str">
        <f t="shared" si="3"/>
        <v/>
      </c>
      <c r="H999" s="201" t="str">
        <f t="shared" si="4"/>
        <v/>
      </c>
      <c r="I999" s="60" t="str">
        <f t="shared" si="995"/>
        <v/>
      </c>
      <c r="J999" s="206"/>
      <c r="K999" s="173"/>
      <c r="L999" s="178"/>
      <c r="M999" s="173"/>
      <c r="N999" s="178"/>
    </row>
    <row r="1000" spans="1:14" ht="12.5">
      <c r="A1000" s="204"/>
      <c r="B1000" s="205"/>
      <c r="C1000" s="201" t="str">
        <f t="shared" ref="C1000:D1000" si="1028">IF(ISBLANK($J1000),"",$J1000)</f>
        <v/>
      </c>
      <c r="D1000" s="201" t="str">
        <f t="shared" si="1028"/>
        <v/>
      </c>
      <c r="E1000" s="201" t="str">
        <f t="shared" si="994"/>
        <v/>
      </c>
      <c r="F1000" s="201" t="str">
        <f t="shared" si="2"/>
        <v/>
      </c>
      <c r="G1000" s="201" t="str">
        <f t="shared" si="3"/>
        <v/>
      </c>
      <c r="H1000" s="201" t="str">
        <f t="shared" si="4"/>
        <v/>
      </c>
      <c r="I1000" s="60" t="str">
        <f t="shared" si="995"/>
        <v/>
      </c>
      <c r="J1000" s="206"/>
      <c r="K1000" s="173"/>
      <c r="L1000" s="178"/>
      <c r="M1000" s="173"/>
      <c r="N1000" s="178"/>
    </row>
    <row r="1001" spans="1:14" ht="12.5">
      <c r="A1001" s="204"/>
      <c r="B1001" s="205"/>
      <c r="C1001" s="201" t="str">
        <f t="shared" ref="C1001:D1001" si="1029">IF(ISBLANK($J1001),"",$J1001)</f>
        <v/>
      </c>
      <c r="D1001" s="201" t="str">
        <f t="shared" si="1029"/>
        <v/>
      </c>
      <c r="E1001" s="201" t="str">
        <f t="shared" si="994"/>
        <v/>
      </c>
      <c r="F1001" s="201" t="str">
        <f t="shared" si="2"/>
        <v/>
      </c>
      <c r="G1001" s="201" t="str">
        <f t="shared" si="3"/>
        <v/>
      </c>
      <c r="H1001" s="201" t="str">
        <f t="shared" si="4"/>
        <v/>
      </c>
      <c r="I1001" s="60" t="str">
        <f t="shared" si="995"/>
        <v/>
      </c>
      <c r="J1001" s="206"/>
      <c r="K1001" s="173"/>
      <c r="L1001" s="178"/>
      <c r="M1001" s="173"/>
      <c r="N1001" s="178"/>
    </row>
    <row r="1002" spans="1:14" ht="12.5">
      <c r="A1002" s="204"/>
      <c r="B1002" s="205"/>
      <c r="C1002" s="201" t="str">
        <f t="shared" ref="C1002:D1002" si="1030">IF(ISBLANK($J1002),"",$J1002)</f>
        <v/>
      </c>
      <c r="D1002" s="201" t="str">
        <f t="shared" si="1030"/>
        <v/>
      </c>
      <c r="E1002" s="201" t="str">
        <f t="shared" si="994"/>
        <v/>
      </c>
      <c r="F1002" s="201" t="str">
        <f t="shared" si="2"/>
        <v/>
      </c>
      <c r="G1002" s="201" t="str">
        <f t="shared" si="3"/>
        <v/>
      </c>
      <c r="H1002" s="201" t="str">
        <f t="shared" si="4"/>
        <v/>
      </c>
      <c r="I1002" s="60" t="str">
        <f t="shared" si="995"/>
        <v/>
      </c>
      <c r="J1002" s="206"/>
      <c r="K1002" s="173"/>
      <c r="L1002" s="178"/>
      <c r="M1002" s="173"/>
      <c r="N1002" s="178"/>
    </row>
    <row r="1003" spans="1:14" ht="12.5">
      <c r="A1003" s="204"/>
      <c r="B1003" s="205"/>
      <c r="C1003" s="201" t="str">
        <f t="shared" ref="C1003:D1003" si="1031">IF(ISBLANK($J1003),"",$J1003)</f>
        <v/>
      </c>
      <c r="D1003" s="201" t="str">
        <f t="shared" si="1031"/>
        <v/>
      </c>
      <c r="E1003" s="201" t="str">
        <f t="shared" si="994"/>
        <v/>
      </c>
      <c r="F1003" s="201" t="str">
        <f t="shared" si="2"/>
        <v/>
      </c>
      <c r="G1003" s="201" t="str">
        <f t="shared" si="3"/>
        <v/>
      </c>
      <c r="H1003" s="201" t="str">
        <f t="shared" si="4"/>
        <v/>
      </c>
      <c r="I1003" s="60" t="str">
        <f t="shared" si="995"/>
        <v/>
      </c>
      <c r="J1003" s="206"/>
      <c r="K1003" s="173"/>
      <c r="L1003" s="178"/>
      <c r="M1003" s="173"/>
      <c r="N1003" s="178"/>
    </row>
    <row r="1004" spans="1:14" ht="12.5">
      <c r="A1004" s="204"/>
      <c r="B1004" s="205"/>
      <c r="C1004" s="201" t="str">
        <f t="shared" ref="C1004:D1004" si="1032">IF(ISBLANK($J1004),"",$J1004)</f>
        <v/>
      </c>
      <c r="D1004" s="201" t="str">
        <f t="shared" si="1032"/>
        <v/>
      </c>
      <c r="E1004" s="201" t="str">
        <f t="shared" si="994"/>
        <v/>
      </c>
      <c r="F1004" s="201" t="str">
        <f t="shared" si="2"/>
        <v/>
      </c>
      <c r="G1004" s="201" t="str">
        <f t="shared" si="3"/>
        <v/>
      </c>
      <c r="H1004" s="201" t="str">
        <f t="shared" si="4"/>
        <v/>
      </c>
      <c r="I1004" s="60" t="str">
        <f t="shared" si="995"/>
        <v/>
      </c>
      <c r="J1004" s="206"/>
      <c r="K1004" s="173"/>
      <c r="L1004" s="178"/>
      <c r="M1004" s="173"/>
      <c r="N1004" s="178"/>
    </row>
    <row r="1005" spans="1:14" ht="12.5">
      <c r="A1005" s="204"/>
      <c r="B1005" s="205"/>
      <c r="C1005" s="201" t="str">
        <f t="shared" ref="C1005:D1005" si="1033">IF(ISBLANK($J1005),"",$J1005)</f>
        <v/>
      </c>
      <c r="D1005" s="201" t="str">
        <f t="shared" si="1033"/>
        <v/>
      </c>
      <c r="E1005" s="201" t="str">
        <f t="shared" si="994"/>
        <v/>
      </c>
      <c r="F1005" s="201" t="str">
        <f t="shared" si="2"/>
        <v/>
      </c>
      <c r="G1005" s="201" t="str">
        <f t="shared" si="3"/>
        <v/>
      </c>
      <c r="H1005" s="201" t="str">
        <f t="shared" si="4"/>
        <v/>
      </c>
      <c r="I1005" s="60" t="str">
        <f t="shared" si="995"/>
        <v/>
      </c>
      <c r="J1005" s="206"/>
      <c r="K1005" s="173"/>
      <c r="L1005" s="178"/>
      <c r="M1005" s="173"/>
      <c r="N1005" s="178"/>
    </row>
    <row r="1006" spans="1:14" ht="12.5">
      <c r="A1006" s="204"/>
      <c r="B1006" s="205"/>
      <c r="C1006" s="201" t="str">
        <f t="shared" ref="C1006:D1006" si="1034">IF(ISBLANK($J1006),"",$J1006)</f>
        <v/>
      </c>
      <c r="D1006" s="201" t="str">
        <f t="shared" si="1034"/>
        <v/>
      </c>
      <c r="E1006" s="201" t="str">
        <f t="shared" si="994"/>
        <v/>
      </c>
      <c r="F1006" s="201" t="str">
        <f t="shared" si="2"/>
        <v/>
      </c>
      <c r="G1006" s="201" t="str">
        <f t="shared" si="3"/>
        <v/>
      </c>
      <c r="H1006" s="201" t="str">
        <f t="shared" si="4"/>
        <v/>
      </c>
      <c r="I1006" s="60" t="str">
        <f t="shared" si="995"/>
        <v/>
      </c>
      <c r="J1006" s="206"/>
      <c r="K1006" s="173"/>
      <c r="L1006" s="178"/>
      <c r="M1006" s="173"/>
      <c r="N1006" s="178"/>
    </row>
    <row r="1007" spans="1:14" ht="12.5">
      <c r="A1007" s="204"/>
      <c r="B1007" s="205"/>
      <c r="C1007" s="201" t="str">
        <f t="shared" ref="C1007:D1007" si="1035">IF(ISBLANK($J1007),"",$J1007)</f>
        <v/>
      </c>
      <c r="D1007" s="201" t="str">
        <f t="shared" si="1035"/>
        <v/>
      </c>
      <c r="E1007" s="201" t="str">
        <f t="shared" si="994"/>
        <v/>
      </c>
      <c r="F1007" s="201" t="str">
        <f t="shared" si="2"/>
        <v/>
      </c>
      <c r="G1007" s="201" t="str">
        <f t="shared" si="3"/>
        <v/>
      </c>
      <c r="H1007" s="201" t="str">
        <f t="shared" si="4"/>
        <v/>
      </c>
      <c r="I1007" s="60" t="str">
        <f t="shared" si="995"/>
        <v/>
      </c>
      <c r="J1007" s="206"/>
      <c r="K1007" s="173"/>
      <c r="L1007" s="178"/>
      <c r="M1007" s="173"/>
      <c r="N1007" s="178"/>
    </row>
    <row r="1008" spans="1:14" ht="12.5">
      <c r="A1008" s="204"/>
      <c r="B1008" s="205"/>
      <c r="C1008" s="201" t="str">
        <f t="shared" ref="C1008:D1008" si="1036">IF(ISBLANK($J1008),"",$J1008)</f>
        <v/>
      </c>
      <c r="D1008" s="201" t="str">
        <f t="shared" si="1036"/>
        <v/>
      </c>
      <c r="E1008" s="201" t="str">
        <f t="shared" si="994"/>
        <v/>
      </c>
      <c r="F1008" s="201" t="str">
        <f t="shared" si="2"/>
        <v/>
      </c>
      <c r="G1008" s="201" t="str">
        <f t="shared" si="3"/>
        <v/>
      </c>
      <c r="H1008" s="201" t="str">
        <f t="shared" si="4"/>
        <v/>
      </c>
      <c r="I1008" s="60" t="str">
        <f t="shared" si="995"/>
        <v/>
      </c>
      <c r="J1008" s="206"/>
      <c r="K1008" s="173"/>
      <c r="L1008" s="178"/>
      <c r="M1008" s="173"/>
      <c r="N1008" s="178"/>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 Reference codelists'!$J$2:$J$63</xm:f>
          </x14:formula1>
          <xm:sqref>I8:I1008</xm:sqref>
        </x14:dataValidation>
        <x14:dataValidation type="list" allowBlank="1" showInputMessage="1" prompt="Choose the identifier for the contracting process this item relates to. Complete the 'Input: Contracting processes' sheet before entering data in this sheet." xr:uid="{00000000-0002-0000-0600-000001000000}">
          <x14:formula1>
            <xm:f>'Input Contracting processes'!$BA$8:$BA$1008</xm:f>
          </x14:formula1>
          <xm:sqref>J8:J1008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2CC"/>
    <outlinePr summaryBelow="0" summaryRight="0"/>
  </sheetPr>
  <dimension ref="A1:N1008"/>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14.453125" defaultRowHeight="15.75" customHeight="1" outlineLevelRow="1" outlineLevelCol="1"/>
  <cols>
    <col min="1" max="1" width="28.7265625" customWidth="1"/>
    <col min="2" max="2" width="28.7265625" customWidth="1" collapsed="1"/>
    <col min="3" max="6" width="28.7265625" hidden="1" customWidth="1" outlineLevel="1"/>
    <col min="7" max="7" width="28.7265625" customWidth="1"/>
    <col min="8" max="8" width="28.7265625" customWidth="1" collapsed="1"/>
    <col min="9" max="9" width="30.7265625" hidden="1" customWidth="1" outlineLevel="1"/>
    <col min="10" max="10" width="28.7265625" hidden="1" customWidth="1" outlineLevel="1"/>
    <col min="11" max="11" width="31.7265625" hidden="1" customWidth="1" outlineLevel="1"/>
    <col min="12" max="12" width="35" hidden="1" customWidth="1" outlineLevel="1"/>
    <col min="13" max="13" width="31.54296875" hidden="1" customWidth="1" outlineLevel="1"/>
    <col min="14" max="14" width="27.54296875" hidden="1" customWidth="1" outlineLevel="1"/>
  </cols>
  <sheetData>
    <row r="1" spans="1:14" ht="15.75" customHeight="1">
      <c r="A1" s="187" t="s">
        <v>435</v>
      </c>
      <c r="B1" s="74"/>
      <c r="C1" s="188"/>
      <c r="D1" s="188"/>
      <c r="E1" s="188"/>
      <c r="F1" s="188"/>
      <c r="G1" s="81"/>
      <c r="H1" s="77"/>
      <c r="I1" s="77"/>
      <c r="J1" s="81"/>
      <c r="K1" s="81"/>
      <c r="L1" s="81"/>
      <c r="M1" s="77"/>
      <c r="N1" s="77"/>
    </row>
    <row r="2" spans="1:14" ht="15.75" customHeight="1">
      <c r="A2" s="207" t="s">
        <v>436</v>
      </c>
      <c r="B2" s="88" t="s">
        <v>437</v>
      </c>
      <c r="C2" s="87" t="s">
        <v>574</v>
      </c>
      <c r="D2" s="209"/>
      <c r="E2" s="210"/>
      <c r="F2" s="209"/>
      <c r="G2" s="208" t="s">
        <v>438</v>
      </c>
      <c r="H2" s="86" t="s">
        <v>444</v>
      </c>
      <c r="I2" s="213"/>
      <c r="J2" s="208"/>
      <c r="K2" s="208"/>
      <c r="L2" s="208"/>
      <c r="M2" s="209"/>
      <c r="N2" s="209"/>
    </row>
    <row r="3" spans="1:14" ht="15.75" customHeight="1">
      <c r="A3" s="189" t="s">
        <v>458</v>
      </c>
      <c r="B3" s="93"/>
      <c r="C3" s="94" t="s">
        <v>113</v>
      </c>
      <c r="D3" s="94" t="s">
        <v>119</v>
      </c>
      <c r="E3" s="94" t="s">
        <v>227</v>
      </c>
      <c r="F3" s="94" t="s">
        <v>575</v>
      </c>
      <c r="G3" s="94" t="s">
        <v>35</v>
      </c>
      <c r="H3" s="94" t="s">
        <v>340</v>
      </c>
      <c r="I3" s="94" t="s">
        <v>228</v>
      </c>
      <c r="J3" s="94" t="s">
        <v>576</v>
      </c>
      <c r="K3" s="94" t="s">
        <v>343</v>
      </c>
      <c r="L3" s="94" t="s">
        <v>342</v>
      </c>
      <c r="M3" s="94" t="s">
        <v>577</v>
      </c>
      <c r="N3" s="94" t="s">
        <v>578</v>
      </c>
    </row>
    <row r="4" spans="1:14" ht="15.75" customHeight="1">
      <c r="A4" s="190" t="s">
        <v>243</v>
      </c>
      <c r="B4" s="98"/>
      <c r="C4" s="58" t="str">
        <f ca="1">IFERROR(__xludf.DUMMYFUNCTION("INDEX('# Reference schema'!$B$1:$D$597,MATCH(REGEXREPLACE(C3,""/\d+/"",""/""),'# Reference schema'!$B:$B,0),MATCH(""title"",'# Reference schema'!$B$1:$D$1,0))"),"Release ID")</f>
        <v>Release ID</v>
      </c>
      <c r="D4" s="58" t="str">
        <f ca="1">IFERROR(__xludf.DUMMYFUNCTION("INDEX('# Reference schema'!$B$1:$D$597,MATCH(REGEXREPLACE(D3,""/\d+/"",""/""),'# Reference schema'!$B:$B,0),MATCH(""title"",'# Reference schema'!$B$1:$D$1,0))"),"Tender ID")</f>
        <v>Tender ID</v>
      </c>
      <c r="E4" s="58" t="str">
        <f ca="1">IFERROR(__xludf.DUMMYFUNCTION("INDEX('# Reference schema'!$B$1:$D$597,MATCH(REGEXREPLACE(E3,""/\d+/"",""/""),'# Reference schema'!$B:$B,0),MATCH(""title"",'# Reference schema'!$B$1:$D$1,0))"),"ID")</f>
        <v>ID</v>
      </c>
      <c r="F4" s="58" t="str">
        <f ca="1">IFERROR(__xludf.DUMMYFUNCTION("INDEX('# Reference schema'!$B$1:$D$597,MATCH(REGEXREPLACE(F3,""/\d+/"",""/""),'# Reference schema'!$B:$B,0),MATCH(""title"",'# Reference schema'!$B$1:$D$1,0))"),"Date published")</f>
        <v>Date published</v>
      </c>
      <c r="G4" s="58" t="str">
        <f ca="1">IFERROR(__xludf.DUMMYFUNCTION("INDEX('# Reference schema'!$B$1:$D$597,MATCH(REGEXREPLACE(REGEXREPLACE(G3,""^#\s?"",""""),""/\d+/"",""/""),'# Reference schema'!$B:$B,0),MATCH(""title"",'# Reference schema'!$B$1:$D$1,0))"),"Open Contracting ID")</f>
        <v>Open Contracting ID</v>
      </c>
      <c r="H4" s="58" t="str">
        <f ca="1">IFERROR(__xludf.DUMMYFUNCTION("INDEX('# Reference schema'!$B$1:$D$597,MATCH(REGEXREPLACE(REGEXREPLACE(H3,""^#\s?"",""""),""/\d+/"",""/""),'# Reference schema'!$B:$B,0),MATCH(""title"",'# Reference schema'!$B$1:$D$1,0))"),"Documents")</f>
        <v>Documents</v>
      </c>
      <c r="I4" s="58" t="str">
        <f ca="1">IFERROR(__xludf.DUMMYFUNCTION("INDEX('# Reference schema'!$B$1:$D$597,MATCH(REGEXREPLACE(REGEXREPLACE(I3,""^#\s?"",""""),""/\d+/"",""/""),'# Reference schema'!$B:$B,0),MATCH(""title"",'# Reference schema'!$B$1:$D$1,0))"),"Document type")</f>
        <v>Document type</v>
      </c>
      <c r="J4" s="58" t="str">
        <f ca="1">IFERROR(__xludf.DUMMYFUNCTION("INDEX('# Reference schema'!$B$1:$D$597,MATCH(REGEXREPLACE(REGEXREPLACE(J3,""^#\s?"",""""),""/\d+/"",""/""),'# Reference schema'!$B:$B,0),MATCH(""title"",'# Reference schema'!$B$1:$D$1,0))"),"Title")</f>
        <v>Title</v>
      </c>
      <c r="K4" s="58" t="str">
        <f ca="1">IFERROR(__xludf.DUMMYFUNCTION("INDEX('# Reference schema'!$B$1:$D$597,MATCH(REGEXREPLACE(REGEXREPLACE(K3,""^#\s?"",""""),""/\d+/"",""/""),'# Reference schema'!$B:$B,0),MATCH(""title"",'# Reference schema'!$B$1:$D$1,0))"),"Description")</f>
        <v>Description</v>
      </c>
      <c r="L4" s="58" t="str">
        <f ca="1">IFERROR(__xludf.DUMMYFUNCTION("INDEX('# Reference schema'!$B$1:$D$597,MATCH(REGEXREPLACE(REGEXREPLACE(L3,""^#\s?"",""""),""/\d+/"",""/""),'# Reference schema'!$B:$B,0),MATCH(""title"",'# Reference schema'!$B$1:$D$1,0))"),"URL")</f>
        <v>URL</v>
      </c>
      <c r="M4" s="58" t="str">
        <f ca="1">IFERROR(__xludf.DUMMYFUNCTION("INDEX('# Reference schema'!$B$1:$D$597,MATCH(REGEXREPLACE(REGEXREPLACE(M3,""^#\s?"",""""),""/\d+/"",""/""),'# Reference schema'!$B:$B,0),MATCH(""title"",'# Reference schema'!$B$1:$D$1,0))"),"Date published")</f>
        <v>Date published</v>
      </c>
      <c r="N4" s="58" t="str">
        <f ca="1">IFERROR(__xludf.DUMMYFUNCTION("INDEX('# Reference schema'!$B$1:$D$597,MATCH(REGEXREPLACE(REGEXREPLACE(N3,""^#\s?"",""""),""/\d+/"",""/""),'# Reference schema'!$B:$B,0),MATCH(""title"",'# Reference schema'!$B$1:$D$1,0))"),"Format")</f>
        <v>Format</v>
      </c>
    </row>
    <row r="5" spans="1:14" ht="15.75" customHeight="1" outlineLevel="1">
      <c r="A5" s="192" t="s">
        <v>57</v>
      </c>
      <c r="B5" s="101"/>
      <c r="C5" s="102" t="str">
        <f ca="1">IFERROR(__xludf.DUMMYFUNCTION("INDEX('# Reference schema'!$B$1:$D$597,MATCH(REGEXREPLACE(C3,""/\d+/"",""/""),'# Reference schema'!$B:$B,0),MATCH(""description"",'# Reference schema'!$B$1:$D$1,0))"),"An identifier for this particular release of information. A release identifier must be unique within the scope of its related contracting process (defined by a common ocid). A release identifier must not contain the # character.")</f>
        <v>An identifier for this particular release of information. A release identifier must be unique within the scope of its related contracting process (defined by a common ocid). A release identifier must not contain the # character.</v>
      </c>
      <c r="D5" s="102" t="str">
        <f ca="1">IFERROR(__xludf.DUMMYFUNCTION("INDEX('# Reference schema'!$B$1:$D$597,MATCH(REGEXREPLACE(D3,""/\d+/"",""/""),'# Reference schema'!$B:$B,0),MATCH(""description"",'# Reference schema'!$B$1:$D$1,0))"),"An identifier for this tender process. This may be the same as the ocid, or may be an internal identifier for this tender.")</f>
        <v>An identifier for this tender process. This may be the same as the ocid, or may be an internal identifier for this tender.</v>
      </c>
      <c r="E5" s="102" t="str">
        <f ca="1">IFERROR(__xludf.DUMMYFUNCTION("INDEX('# Reference schema'!$B$1:$D$597,MATCH(REGEXREPLACE(E3,""/\d+/"",""/""),'# Reference schema'!$B:$B,0),MATCH(""description"",'# Reference schema'!$B$1:$D$1,0))"),"A local, unique identifier for this document. This field is used to keep track of multiple revisions of a document through the compilation from release to record mechanism.")</f>
        <v>A local, unique identifier for this document. This field is used to keep track of multiple revisions of a document through the compilation from release to record mechanism.</v>
      </c>
      <c r="F5" s="102" t="str">
        <f ca="1">IFERROR(__xludf.DUMMYFUNCTION("INDEX('# Reference schema'!$B$1:$D$597,MATCH(REGEXREPLACE(F3,""/\d+/"",""/""),'# Reference schema'!$B:$B,0),MATCH(""description"",'# Reference schema'!$B$1:$D$1,0))"),"The date on which the document was first published. This is particularly important for legally important documents such as notices of a tender.")</f>
        <v>The date on which the document was first published. This is particularly important for legally important documents such as notices of a tender.</v>
      </c>
      <c r="G5" s="102" t="str">
        <f ca="1">IFERROR(__xludf.DUMMYFUNCTION("INDEX('# Reference schema'!$B$1:$D$597,MATCH(REGEXREPLACE(REGEXREPLACE(G3,""^#\s?"",""""),""/\d+/"",""/""),'# Reference schema'!$B:$B,0),MATCH(""description"",'# Reference schema'!$B$1:$D$1,0))"),"A globally unique identifier for this Open Contracting Process. Composed of an ocid prefix and an identifier for the contracting process. For more information see the Open Contracting Identifier guidance")</f>
        <v>A globally unique identifier for this Open Contracting Process. Composed of an ocid prefix and an identifier for the contracting process. For more information see the Open Contracting Identifier guidance</v>
      </c>
      <c r="H5" s="102" t="str">
        <f ca="1">IFERROR(__xludf.DUMMYFUNCTION("INDEX('# Reference schema'!$B$1:$D$597,MATCH(REGEXREPLACE(REGEXREPLACE(H3,""^#\s?"",""""),""/\d+/"",""/""),'# Reference schema'!$B:$B,0),MATCH(""description"",'# Reference schema'!$B$1:$D$1,0))"),"All documents and attachments related to the tender, including any notices. See the documentType codelist for details of potential documents to include. Common documents include official legal notices of tender, technical specifications, evaluation criter"&amp;"ia, and, as a tender process progresses, clarifications and replies to queries.")</f>
        <v>All documents and attachments related to the tender, including any notices. See the documentType codelist for details of potential documents to include. Common documents include official legal notices of tender, technical specifications, evaluation criteria, and, as a tender process progresses, clarifications and replies to queries.</v>
      </c>
      <c r="I5" s="102" t="str">
        <f ca="1">IFERROR(__xludf.DUMMYFUNCTION("INDEX('# Reference schema'!$B$1:$D$597,MATCH(REGEXREPLACE(REGEXREPLACE(I3,""^#\s?"",""""),""/\d+/"",""/""),'# Reference schema'!$B:$B,0),MATCH(""description"",'# Reference schema'!$B$1:$D$1,0))"),"A classification of the document described, using the open documentType codelist.")</f>
        <v>A classification of the document described, using the open documentType codelist.</v>
      </c>
      <c r="J5" s="102" t="str">
        <f ca="1">IFERROR(__xludf.DUMMYFUNCTION("INDEX('# Reference schema'!$B$1:$D$597,MATCH(REGEXREPLACE(REGEXREPLACE(J3,""^#\s?"",""""),""/\d+/"",""/""),'# Reference schema'!$B:$B,0),MATCH(""description"",'# Reference schema'!$B$1:$D$1,0))"),"The document title.")</f>
        <v>The document title.</v>
      </c>
      <c r="K5" s="102" t="str">
        <f ca="1">IFERROR(__xludf.DUMMYFUNCTION("INDEX('# Reference schema'!$B$1:$D$597,MATCH(REGEXREPLACE(REGEXREPLACE(K3,""^#\s?"",""""),""/\d+/"",""/""),'# Reference schema'!$B:$B,0),MATCH(""description"",'# Reference schema'!$B$1:$D$1,0))"),"A short description of the document. Descriptions are recommended to not exceed 250 words. In the event the document is not accessible online, the description field can be used to describe arrangements for obtaining a copy of the document.")</f>
        <v>A short description of the document. Descriptions are recommended to not exceed 250 words. In the event the document is not accessible online, the description field can be used to describe arrangements for obtaining a copy of the document.</v>
      </c>
      <c r="L5" s="102" t="str">
        <f ca="1">IFERROR(__xludf.DUMMYFUNCTION("INDEX('# Reference schema'!$B$1:$D$597,MATCH(REGEXREPLACE(REGEXREPLACE(L3,""^#\s?"",""""),""/\d+/"",""/""),'# Reference schema'!$B:$B,0),MATCH(""description"",'# Reference schema'!$B$1:$D$1,0))"),"A direct link to the document or attachment. The server providing access to this document ought to be configured to correctly report the document mime type.")</f>
        <v>A direct link to the document or attachment. The server providing access to this document ought to be configured to correctly report the document mime type.</v>
      </c>
      <c r="M5" s="102" t="str">
        <f ca="1">IFERROR(__xludf.DUMMYFUNCTION("INDEX('# Reference schema'!$B$1:$D$597,MATCH(REGEXREPLACE(REGEXREPLACE(M3,""^#\s?"",""""),""/\d+/"",""/""),'# Reference schema'!$B:$B,0),MATCH(""description"",'# Reference schema'!$B$1:$D$1,0))"),"The date on which the document was first published. This is particularly important for legally important documents such as notices of a tender.")</f>
        <v>The date on which the document was first published. This is particularly important for legally important documents such as notices of a tender.</v>
      </c>
      <c r="N5" s="102" t="str">
        <f ca="1">IFERROR(__xludf.DUMMYFUNCTION("INDEX('# Reference schema'!$B$1:$D$597,MATCH(REGEXREPLACE(REGEXREPLACE(N3,""^#\s?"",""""),""/\d+/"",""/""),'# Reference schema'!$B:$B,0),MATCH(""description"",'# Reference schema'!$B$1:$D$1,0))"),"The format of the document, using the open IANA Media Types codelist (see the values in the 'Template' column), or using the 'offline/print' code if the described document is published offline. For example, web pages have a format of 'text/html'.")</f>
        <v>The format of the document, using the open IANA Media Types codelist (see the values in the 'Template' column), or using the 'offline/print' code if the described document is published offline. For example, web pages have a format of 'text/html'.</v>
      </c>
    </row>
    <row r="6" spans="1:14" ht="15.75" customHeight="1" outlineLevel="1">
      <c r="A6" s="192" t="s">
        <v>459</v>
      </c>
      <c r="B6" s="104" t="s">
        <v>460</v>
      </c>
      <c r="C6" s="105" t="s">
        <v>463</v>
      </c>
      <c r="D6" s="105" t="s">
        <v>579</v>
      </c>
      <c r="E6" s="105" t="s">
        <v>580</v>
      </c>
      <c r="F6" s="105"/>
      <c r="G6" s="105" t="s">
        <v>565</v>
      </c>
      <c r="H6" s="113"/>
      <c r="I6" s="109"/>
      <c r="J6" s="105"/>
      <c r="K6" s="105"/>
      <c r="L6" s="105"/>
      <c r="M6" s="105"/>
      <c r="N6" s="109"/>
    </row>
    <row r="7" spans="1:14" ht="15.75" customHeight="1" outlineLevel="1">
      <c r="A7" s="195" t="s">
        <v>529</v>
      </c>
      <c r="B7" s="196"/>
      <c r="C7" s="125" t="str">
        <f t="shared" ref="C7:C1008" si="0">IF(ISBLANK($G7),"",$G7)</f>
        <v>ocds-123456-abc</v>
      </c>
      <c r="D7" s="125" t="str">
        <f t="shared" ref="D7:D1008" si="1">IF(COUNTA($G7)&gt;0,$G7,"")</f>
        <v>ocds-123456-abc</v>
      </c>
      <c r="E7" s="125">
        <f>IF(COUNTA($I7:$N7),ROW()-7,"")</f>
        <v>0</v>
      </c>
      <c r="F7" s="125" t="str">
        <f t="shared" ref="F7:F1008" si="2">IF(NOT(ISBLANK(M7)),CONCATENATE(TEXT(M7,"yyyy-mm-ddThh:MM:ss"),"Z"),"")</f>
        <v>yyyy-03-ddT10:00:00Z</v>
      </c>
      <c r="G7" s="140" t="s">
        <v>530</v>
      </c>
      <c r="H7" s="139"/>
      <c r="I7" s="197" t="s">
        <v>581</v>
      </c>
      <c r="J7" s="140" t="s">
        <v>582</v>
      </c>
      <c r="K7" s="140" t="s">
        <v>583</v>
      </c>
      <c r="L7" s="140" t="s">
        <v>584</v>
      </c>
      <c r="M7" s="214">
        <v>43913.416666666664</v>
      </c>
      <c r="N7" s="197" t="s">
        <v>585</v>
      </c>
    </row>
    <row r="8" spans="1:14" ht="15.75" customHeight="1">
      <c r="A8" s="199" t="s">
        <v>40</v>
      </c>
      <c r="B8" s="200"/>
      <c r="C8" s="201" t="str">
        <f t="shared" si="0"/>
        <v/>
      </c>
      <c r="D8" s="201" t="str">
        <f t="shared" si="1"/>
        <v/>
      </c>
      <c r="E8" s="201" t="str">
        <f t="shared" ref="E8:E1008" si="3">IF(COUNTA($I8:$N8)&gt;0,ROW()-7,"")</f>
        <v/>
      </c>
      <c r="F8" s="201" t="str">
        <f t="shared" si="2"/>
        <v/>
      </c>
      <c r="G8" s="164"/>
      <c r="H8" s="163"/>
      <c r="I8" s="215"/>
      <c r="J8" s="164"/>
      <c r="K8" s="164"/>
      <c r="L8" s="216"/>
      <c r="M8" s="217"/>
      <c r="N8" s="215"/>
    </row>
    <row r="9" spans="1:14" ht="15.75" customHeight="1">
      <c r="A9" s="204"/>
      <c r="B9" s="205"/>
      <c r="C9" s="201" t="str">
        <f t="shared" si="0"/>
        <v/>
      </c>
      <c r="D9" s="201" t="str">
        <f t="shared" si="1"/>
        <v/>
      </c>
      <c r="E9" s="201" t="str">
        <f t="shared" si="3"/>
        <v/>
      </c>
      <c r="F9" s="201" t="str">
        <f t="shared" si="2"/>
        <v/>
      </c>
      <c r="G9" s="164"/>
      <c r="H9" s="173"/>
      <c r="I9" s="215"/>
      <c r="J9" s="164"/>
      <c r="K9" s="164"/>
      <c r="L9" s="216"/>
      <c r="M9" s="217"/>
      <c r="N9" s="215"/>
    </row>
    <row r="10" spans="1:14" ht="15.75" customHeight="1">
      <c r="A10" s="204"/>
      <c r="B10" s="205"/>
      <c r="C10" s="201" t="str">
        <f t="shared" si="0"/>
        <v/>
      </c>
      <c r="D10" s="201" t="str">
        <f t="shared" si="1"/>
        <v/>
      </c>
      <c r="E10" s="201" t="str">
        <f t="shared" si="3"/>
        <v/>
      </c>
      <c r="F10" s="201" t="str">
        <f t="shared" si="2"/>
        <v/>
      </c>
      <c r="G10" s="178"/>
      <c r="H10" s="173"/>
      <c r="I10" s="218"/>
      <c r="J10" s="178"/>
      <c r="K10" s="178"/>
      <c r="L10" s="178"/>
      <c r="M10" s="217"/>
      <c r="N10" s="218"/>
    </row>
    <row r="11" spans="1:14" ht="15.75" customHeight="1">
      <c r="A11" s="204"/>
      <c r="B11" s="205"/>
      <c r="C11" s="201" t="str">
        <f t="shared" si="0"/>
        <v/>
      </c>
      <c r="D11" s="201" t="str">
        <f t="shared" si="1"/>
        <v/>
      </c>
      <c r="E11" s="201" t="str">
        <f t="shared" si="3"/>
        <v/>
      </c>
      <c r="F11" s="201" t="str">
        <f t="shared" si="2"/>
        <v/>
      </c>
      <c r="G11" s="178"/>
      <c r="H11" s="173"/>
      <c r="I11" s="218"/>
      <c r="J11" s="178"/>
      <c r="K11" s="178"/>
      <c r="L11" s="178"/>
      <c r="M11" s="217"/>
      <c r="N11" s="218"/>
    </row>
    <row r="12" spans="1:14" ht="15.75" customHeight="1">
      <c r="A12" s="204"/>
      <c r="B12" s="205"/>
      <c r="C12" s="201" t="str">
        <f t="shared" si="0"/>
        <v/>
      </c>
      <c r="D12" s="201" t="str">
        <f t="shared" si="1"/>
        <v/>
      </c>
      <c r="E12" s="201" t="str">
        <f t="shared" si="3"/>
        <v/>
      </c>
      <c r="F12" s="201" t="str">
        <f t="shared" si="2"/>
        <v/>
      </c>
      <c r="G12" s="178"/>
      <c r="H12" s="173"/>
      <c r="I12" s="218"/>
      <c r="J12" s="178"/>
      <c r="K12" s="178"/>
      <c r="L12" s="178"/>
      <c r="M12" s="217"/>
      <c r="N12" s="218"/>
    </row>
    <row r="13" spans="1:14" ht="15.75" customHeight="1">
      <c r="A13" s="204"/>
      <c r="B13" s="205"/>
      <c r="C13" s="201" t="str">
        <f t="shared" si="0"/>
        <v/>
      </c>
      <c r="D13" s="201" t="str">
        <f t="shared" si="1"/>
        <v/>
      </c>
      <c r="E13" s="201" t="str">
        <f t="shared" si="3"/>
        <v/>
      </c>
      <c r="F13" s="201" t="str">
        <f t="shared" si="2"/>
        <v/>
      </c>
      <c r="G13" s="178"/>
      <c r="H13" s="173"/>
      <c r="I13" s="218"/>
      <c r="J13" s="178"/>
      <c r="K13" s="178"/>
      <c r="L13" s="178"/>
      <c r="M13" s="217"/>
      <c r="N13" s="218"/>
    </row>
    <row r="14" spans="1:14" ht="15.75" customHeight="1">
      <c r="A14" s="204"/>
      <c r="B14" s="205"/>
      <c r="C14" s="201" t="str">
        <f t="shared" si="0"/>
        <v/>
      </c>
      <c r="D14" s="201" t="str">
        <f t="shared" si="1"/>
        <v/>
      </c>
      <c r="E14" s="201" t="str">
        <f t="shared" si="3"/>
        <v/>
      </c>
      <c r="F14" s="201" t="str">
        <f t="shared" si="2"/>
        <v/>
      </c>
      <c r="G14" s="178"/>
      <c r="H14" s="173"/>
      <c r="I14" s="218"/>
      <c r="J14" s="178"/>
      <c r="K14" s="178"/>
      <c r="L14" s="178"/>
      <c r="M14" s="217"/>
      <c r="N14" s="218"/>
    </row>
    <row r="15" spans="1:14" ht="15.75" customHeight="1">
      <c r="A15" s="204"/>
      <c r="B15" s="205"/>
      <c r="C15" s="201" t="str">
        <f t="shared" si="0"/>
        <v/>
      </c>
      <c r="D15" s="201" t="str">
        <f t="shared" si="1"/>
        <v/>
      </c>
      <c r="E15" s="201" t="str">
        <f t="shared" si="3"/>
        <v/>
      </c>
      <c r="F15" s="201" t="str">
        <f t="shared" si="2"/>
        <v/>
      </c>
      <c r="G15" s="178"/>
      <c r="H15" s="173"/>
      <c r="I15" s="218"/>
      <c r="J15" s="178"/>
      <c r="K15" s="178"/>
      <c r="L15" s="178"/>
      <c r="M15" s="217"/>
      <c r="N15" s="218"/>
    </row>
    <row r="16" spans="1:14" ht="15.75" customHeight="1">
      <c r="A16" s="204"/>
      <c r="B16" s="205"/>
      <c r="C16" s="201" t="str">
        <f t="shared" si="0"/>
        <v/>
      </c>
      <c r="D16" s="201" t="str">
        <f t="shared" si="1"/>
        <v/>
      </c>
      <c r="E16" s="201" t="str">
        <f t="shared" si="3"/>
        <v/>
      </c>
      <c r="F16" s="201" t="str">
        <f t="shared" si="2"/>
        <v/>
      </c>
      <c r="G16" s="178"/>
      <c r="H16" s="173"/>
      <c r="I16" s="218"/>
      <c r="J16" s="178"/>
      <c r="K16" s="178"/>
      <c r="L16" s="178"/>
      <c r="M16" s="217"/>
      <c r="N16" s="218"/>
    </row>
    <row r="17" spans="1:14" ht="15.75" customHeight="1">
      <c r="A17" s="204"/>
      <c r="B17" s="205"/>
      <c r="C17" s="201" t="str">
        <f t="shared" si="0"/>
        <v/>
      </c>
      <c r="D17" s="201" t="str">
        <f t="shared" si="1"/>
        <v/>
      </c>
      <c r="E17" s="201" t="str">
        <f t="shared" si="3"/>
        <v/>
      </c>
      <c r="F17" s="201" t="str">
        <f t="shared" si="2"/>
        <v/>
      </c>
      <c r="G17" s="178"/>
      <c r="H17" s="173"/>
      <c r="I17" s="218"/>
      <c r="J17" s="178"/>
      <c r="K17" s="178"/>
      <c r="L17" s="178"/>
      <c r="M17" s="217"/>
      <c r="N17" s="218"/>
    </row>
    <row r="18" spans="1:14" ht="15.75" customHeight="1">
      <c r="A18" s="204"/>
      <c r="B18" s="205"/>
      <c r="C18" s="201" t="str">
        <f t="shared" si="0"/>
        <v/>
      </c>
      <c r="D18" s="201" t="str">
        <f t="shared" si="1"/>
        <v/>
      </c>
      <c r="E18" s="201" t="str">
        <f t="shared" si="3"/>
        <v/>
      </c>
      <c r="F18" s="201" t="str">
        <f t="shared" si="2"/>
        <v/>
      </c>
      <c r="G18" s="178"/>
      <c r="H18" s="173"/>
      <c r="I18" s="218"/>
      <c r="J18" s="178"/>
      <c r="K18" s="178"/>
      <c r="L18" s="178"/>
      <c r="M18" s="217"/>
      <c r="N18" s="218"/>
    </row>
    <row r="19" spans="1:14" ht="15.75" customHeight="1">
      <c r="A19" s="204"/>
      <c r="B19" s="205"/>
      <c r="C19" s="201" t="str">
        <f t="shared" si="0"/>
        <v/>
      </c>
      <c r="D19" s="201" t="str">
        <f t="shared" si="1"/>
        <v/>
      </c>
      <c r="E19" s="201" t="str">
        <f t="shared" si="3"/>
        <v/>
      </c>
      <c r="F19" s="201" t="str">
        <f t="shared" si="2"/>
        <v/>
      </c>
      <c r="G19" s="178"/>
      <c r="H19" s="173"/>
      <c r="I19" s="218"/>
      <c r="J19" s="178"/>
      <c r="K19" s="178"/>
      <c r="L19" s="178"/>
      <c r="M19" s="217"/>
      <c r="N19" s="218"/>
    </row>
    <row r="20" spans="1:14" ht="15.75" customHeight="1">
      <c r="A20" s="204"/>
      <c r="B20" s="205"/>
      <c r="C20" s="201" t="str">
        <f t="shared" si="0"/>
        <v/>
      </c>
      <c r="D20" s="201" t="str">
        <f t="shared" si="1"/>
        <v/>
      </c>
      <c r="E20" s="201" t="str">
        <f t="shared" si="3"/>
        <v/>
      </c>
      <c r="F20" s="201" t="str">
        <f t="shared" si="2"/>
        <v/>
      </c>
      <c r="G20" s="178"/>
      <c r="H20" s="173"/>
      <c r="I20" s="218"/>
      <c r="J20" s="178"/>
      <c r="K20" s="178"/>
      <c r="L20" s="178"/>
      <c r="M20" s="217"/>
      <c r="N20" s="218"/>
    </row>
    <row r="21" spans="1:14" ht="15.75" customHeight="1">
      <c r="A21" s="204"/>
      <c r="B21" s="205"/>
      <c r="C21" s="201" t="str">
        <f t="shared" si="0"/>
        <v/>
      </c>
      <c r="D21" s="201" t="str">
        <f t="shared" si="1"/>
        <v/>
      </c>
      <c r="E21" s="201" t="str">
        <f t="shared" si="3"/>
        <v/>
      </c>
      <c r="F21" s="201" t="str">
        <f t="shared" si="2"/>
        <v/>
      </c>
      <c r="G21" s="178"/>
      <c r="H21" s="173"/>
      <c r="I21" s="218"/>
      <c r="J21" s="178"/>
      <c r="K21" s="178"/>
      <c r="L21" s="178"/>
      <c r="M21" s="217"/>
      <c r="N21" s="218"/>
    </row>
    <row r="22" spans="1:14" ht="15.75" customHeight="1">
      <c r="A22" s="204"/>
      <c r="B22" s="205"/>
      <c r="C22" s="201" t="str">
        <f t="shared" si="0"/>
        <v/>
      </c>
      <c r="D22" s="201" t="str">
        <f t="shared" si="1"/>
        <v/>
      </c>
      <c r="E22" s="201" t="str">
        <f t="shared" si="3"/>
        <v/>
      </c>
      <c r="F22" s="201" t="str">
        <f t="shared" si="2"/>
        <v/>
      </c>
      <c r="G22" s="178"/>
      <c r="H22" s="173"/>
      <c r="I22" s="218"/>
      <c r="J22" s="178"/>
      <c r="K22" s="178"/>
      <c r="L22" s="178"/>
      <c r="M22" s="217"/>
      <c r="N22" s="218"/>
    </row>
    <row r="23" spans="1:14" ht="15.75" customHeight="1">
      <c r="A23" s="204"/>
      <c r="B23" s="205"/>
      <c r="C23" s="201" t="str">
        <f t="shared" si="0"/>
        <v/>
      </c>
      <c r="D23" s="201" t="str">
        <f t="shared" si="1"/>
        <v/>
      </c>
      <c r="E23" s="201" t="str">
        <f t="shared" si="3"/>
        <v/>
      </c>
      <c r="F23" s="201" t="str">
        <f t="shared" si="2"/>
        <v/>
      </c>
      <c r="G23" s="178"/>
      <c r="H23" s="173"/>
      <c r="I23" s="218"/>
      <c r="J23" s="178"/>
      <c r="K23" s="178"/>
      <c r="L23" s="178"/>
      <c r="M23" s="217"/>
      <c r="N23" s="218"/>
    </row>
    <row r="24" spans="1:14" ht="15.75" customHeight="1">
      <c r="A24" s="204"/>
      <c r="B24" s="205"/>
      <c r="C24" s="201" t="str">
        <f t="shared" si="0"/>
        <v/>
      </c>
      <c r="D24" s="201" t="str">
        <f t="shared" si="1"/>
        <v/>
      </c>
      <c r="E24" s="201" t="str">
        <f t="shared" si="3"/>
        <v/>
      </c>
      <c r="F24" s="201" t="str">
        <f t="shared" si="2"/>
        <v/>
      </c>
      <c r="G24" s="178"/>
      <c r="H24" s="173"/>
      <c r="I24" s="218"/>
      <c r="J24" s="178"/>
      <c r="K24" s="178"/>
      <c r="L24" s="178"/>
      <c r="M24" s="217"/>
      <c r="N24" s="218"/>
    </row>
    <row r="25" spans="1:14" ht="15.75" customHeight="1">
      <c r="A25" s="204"/>
      <c r="B25" s="205"/>
      <c r="C25" s="201" t="str">
        <f t="shared" si="0"/>
        <v/>
      </c>
      <c r="D25" s="201" t="str">
        <f t="shared" si="1"/>
        <v/>
      </c>
      <c r="E25" s="201" t="str">
        <f t="shared" si="3"/>
        <v/>
      </c>
      <c r="F25" s="201" t="str">
        <f t="shared" si="2"/>
        <v/>
      </c>
      <c r="G25" s="178"/>
      <c r="H25" s="173"/>
      <c r="I25" s="218"/>
      <c r="J25" s="178"/>
      <c r="K25" s="178"/>
      <c r="L25" s="178"/>
      <c r="M25" s="217"/>
      <c r="N25" s="218"/>
    </row>
    <row r="26" spans="1:14" ht="15.75" customHeight="1">
      <c r="A26" s="204"/>
      <c r="B26" s="205"/>
      <c r="C26" s="201" t="str">
        <f t="shared" si="0"/>
        <v/>
      </c>
      <c r="D26" s="201" t="str">
        <f t="shared" si="1"/>
        <v/>
      </c>
      <c r="E26" s="201" t="str">
        <f t="shared" si="3"/>
        <v/>
      </c>
      <c r="F26" s="201" t="str">
        <f t="shared" si="2"/>
        <v/>
      </c>
      <c r="G26" s="178"/>
      <c r="H26" s="173"/>
      <c r="I26" s="218"/>
      <c r="J26" s="178"/>
      <c r="K26" s="178"/>
      <c r="L26" s="178"/>
      <c r="M26" s="217"/>
      <c r="N26" s="218"/>
    </row>
    <row r="27" spans="1:14" ht="15.75" customHeight="1">
      <c r="A27" s="204"/>
      <c r="B27" s="205"/>
      <c r="C27" s="201" t="str">
        <f t="shared" si="0"/>
        <v/>
      </c>
      <c r="D27" s="201" t="str">
        <f t="shared" si="1"/>
        <v/>
      </c>
      <c r="E27" s="201" t="str">
        <f t="shared" si="3"/>
        <v/>
      </c>
      <c r="F27" s="201" t="str">
        <f t="shared" si="2"/>
        <v/>
      </c>
      <c r="G27" s="178"/>
      <c r="H27" s="173"/>
      <c r="I27" s="218"/>
      <c r="J27" s="178"/>
      <c r="K27" s="178"/>
      <c r="L27" s="178"/>
      <c r="M27" s="217"/>
      <c r="N27" s="218"/>
    </row>
    <row r="28" spans="1:14" ht="15.75" customHeight="1">
      <c r="A28" s="204"/>
      <c r="B28" s="205"/>
      <c r="C28" s="201" t="str">
        <f t="shared" si="0"/>
        <v/>
      </c>
      <c r="D28" s="201" t="str">
        <f t="shared" si="1"/>
        <v/>
      </c>
      <c r="E28" s="201" t="str">
        <f t="shared" si="3"/>
        <v/>
      </c>
      <c r="F28" s="201" t="str">
        <f t="shared" si="2"/>
        <v/>
      </c>
      <c r="G28" s="178"/>
      <c r="H28" s="173"/>
      <c r="I28" s="218"/>
      <c r="J28" s="178"/>
      <c r="K28" s="178"/>
      <c r="L28" s="178"/>
      <c r="M28" s="217"/>
      <c r="N28" s="218"/>
    </row>
    <row r="29" spans="1:14" ht="12.5">
      <c r="A29" s="204"/>
      <c r="B29" s="205"/>
      <c r="C29" s="201" t="str">
        <f t="shared" si="0"/>
        <v/>
      </c>
      <c r="D29" s="201" t="str">
        <f t="shared" si="1"/>
        <v/>
      </c>
      <c r="E29" s="201" t="str">
        <f t="shared" si="3"/>
        <v/>
      </c>
      <c r="F29" s="201" t="str">
        <f t="shared" si="2"/>
        <v/>
      </c>
      <c r="G29" s="178"/>
      <c r="H29" s="173"/>
      <c r="I29" s="218"/>
      <c r="J29" s="178"/>
      <c r="K29" s="178"/>
      <c r="L29" s="178"/>
      <c r="M29" s="217"/>
      <c r="N29" s="218"/>
    </row>
    <row r="30" spans="1:14" ht="12.5">
      <c r="A30" s="204"/>
      <c r="B30" s="205"/>
      <c r="C30" s="201" t="str">
        <f t="shared" si="0"/>
        <v/>
      </c>
      <c r="D30" s="201" t="str">
        <f t="shared" si="1"/>
        <v/>
      </c>
      <c r="E30" s="201" t="str">
        <f t="shared" si="3"/>
        <v/>
      </c>
      <c r="F30" s="201" t="str">
        <f t="shared" si="2"/>
        <v/>
      </c>
      <c r="G30" s="178"/>
      <c r="H30" s="173"/>
      <c r="I30" s="218"/>
      <c r="J30" s="178"/>
      <c r="K30" s="178"/>
      <c r="L30" s="178"/>
      <c r="M30" s="217"/>
      <c r="N30" s="218"/>
    </row>
    <row r="31" spans="1:14" ht="12.5">
      <c r="A31" s="204"/>
      <c r="B31" s="205"/>
      <c r="C31" s="201" t="str">
        <f t="shared" si="0"/>
        <v/>
      </c>
      <c r="D31" s="201" t="str">
        <f t="shared" si="1"/>
        <v/>
      </c>
      <c r="E31" s="201" t="str">
        <f t="shared" si="3"/>
        <v/>
      </c>
      <c r="F31" s="201" t="str">
        <f t="shared" si="2"/>
        <v/>
      </c>
      <c r="G31" s="178"/>
      <c r="H31" s="173"/>
      <c r="I31" s="218"/>
      <c r="J31" s="178"/>
      <c r="K31" s="178"/>
      <c r="L31" s="178"/>
      <c r="M31" s="217"/>
      <c r="N31" s="218"/>
    </row>
    <row r="32" spans="1:14" ht="12.5">
      <c r="A32" s="204"/>
      <c r="B32" s="205"/>
      <c r="C32" s="201" t="str">
        <f t="shared" si="0"/>
        <v/>
      </c>
      <c r="D32" s="201" t="str">
        <f t="shared" si="1"/>
        <v/>
      </c>
      <c r="E32" s="201" t="str">
        <f t="shared" si="3"/>
        <v/>
      </c>
      <c r="F32" s="201" t="str">
        <f t="shared" si="2"/>
        <v/>
      </c>
      <c r="G32" s="178"/>
      <c r="H32" s="173"/>
      <c r="I32" s="218"/>
      <c r="J32" s="178"/>
      <c r="K32" s="178"/>
      <c r="L32" s="178"/>
      <c r="M32" s="217"/>
      <c r="N32" s="218"/>
    </row>
    <row r="33" spans="1:14" ht="12.5">
      <c r="A33" s="204"/>
      <c r="B33" s="205"/>
      <c r="C33" s="201" t="str">
        <f t="shared" si="0"/>
        <v/>
      </c>
      <c r="D33" s="201" t="str">
        <f t="shared" si="1"/>
        <v/>
      </c>
      <c r="E33" s="201" t="str">
        <f t="shared" si="3"/>
        <v/>
      </c>
      <c r="F33" s="201" t="str">
        <f t="shared" si="2"/>
        <v/>
      </c>
      <c r="G33" s="178"/>
      <c r="H33" s="173"/>
      <c r="I33" s="218"/>
      <c r="J33" s="178"/>
      <c r="K33" s="178"/>
      <c r="L33" s="178"/>
      <c r="M33" s="217"/>
      <c r="N33" s="218"/>
    </row>
    <row r="34" spans="1:14" ht="12.5">
      <c r="A34" s="204"/>
      <c r="B34" s="205"/>
      <c r="C34" s="201" t="str">
        <f t="shared" si="0"/>
        <v/>
      </c>
      <c r="D34" s="201" t="str">
        <f t="shared" si="1"/>
        <v/>
      </c>
      <c r="E34" s="201" t="str">
        <f t="shared" si="3"/>
        <v/>
      </c>
      <c r="F34" s="201" t="str">
        <f t="shared" si="2"/>
        <v/>
      </c>
      <c r="G34" s="178"/>
      <c r="H34" s="173"/>
      <c r="I34" s="218"/>
      <c r="J34" s="178"/>
      <c r="K34" s="178"/>
      <c r="L34" s="178"/>
      <c r="M34" s="217"/>
      <c r="N34" s="218"/>
    </row>
    <row r="35" spans="1:14" ht="12.5">
      <c r="A35" s="204"/>
      <c r="B35" s="205"/>
      <c r="C35" s="201" t="str">
        <f t="shared" si="0"/>
        <v/>
      </c>
      <c r="D35" s="201" t="str">
        <f t="shared" si="1"/>
        <v/>
      </c>
      <c r="E35" s="201" t="str">
        <f t="shared" si="3"/>
        <v/>
      </c>
      <c r="F35" s="201" t="str">
        <f t="shared" si="2"/>
        <v/>
      </c>
      <c r="G35" s="178"/>
      <c r="H35" s="173"/>
      <c r="I35" s="218"/>
      <c r="J35" s="178"/>
      <c r="K35" s="178"/>
      <c r="L35" s="178"/>
      <c r="M35" s="217"/>
      <c r="N35" s="218"/>
    </row>
    <row r="36" spans="1:14" ht="12.5">
      <c r="A36" s="204"/>
      <c r="B36" s="205"/>
      <c r="C36" s="201" t="str">
        <f t="shared" si="0"/>
        <v/>
      </c>
      <c r="D36" s="201" t="str">
        <f t="shared" si="1"/>
        <v/>
      </c>
      <c r="E36" s="201" t="str">
        <f t="shared" si="3"/>
        <v/>
      </c>
      <c r="F36" s="201" t="str">
        <f t="shared" si="2"/>
        <v/>
      </c>
      <c r="G36" s="178"/>
      <c r="H36" s="173"/>
      <c r="I36" s="218"/>
      <c r="J36" s="178"/>
      <c r="K36" s="178"/>
      <c r="L36" s="178"/>
      <c r="M36" s="217"/>
      <c r="N36" s="218"/>
    </row>
    <row r="37" spans="1:14" ht="12.5">
      <c r="A37" s="204"/>
      <c r="B37" s="205"/>
      <c r="C37" s="201" t="str">
        <f t="shared" si="0"/>
        <v/>
      </c>
      <c r="D37" s="201" t="str">
        <f t="shared" si="1"/>
        <v/>
      </c>
      <c r="E37" s="201" t="str">
        <f t="shared" si="3"/>
        <v/>
      </c>
      <c r="F37" s="201" t="str">
        <f t="shared" si="2"/>
        <v/>
      </c>
      <c r="G37" s="178"/>
      <c r="H37" s="173"/>
      <c r="I37" s="218"/>
      <c r="J37" s="178"/>
      <c r="K37" s="178"/>
      <c r="L37" s="178"/>
      <c r="M37" s="217"/>
      <c r="N37" s="218"/>
    </row>
    <row r="38" spans="1:14" ht="12.5">
      <c r="A38" s="204"/>
      <c r="B38" s="205"/>
      <c r="C38" s="201" t="str">
        <f t="shared" si="0"/>
        <v/>
      </c>
      <c r="D38" s="201" t="str">
        <f t="shared" si="1"/>
        <v/>
      </c>
      <c r="E38" s="201" t="str">
        <f t="shared" si="3"/>
        <v/>
      </c>
      <c r="F38" s="201" t="str">
        <f t="shared" si="2"/>
        <v/>
      </c>
      <c r="G38" s="178"/>
      <c r="H38" s="173"/>
      <c r="I38" s="218"/>
      <c r="J38" s="178"/>
      <c r="K38" s="178"/>
      <c r="L38" s="178"/>
      <c r="M38" s="217"/>
      <c r="N38" s="218"/>
    </row>
    <row r="39" spans="1:14" ht="12.5">
      <c r="A39" s="204"/>
      <c r="B39" s="205"/>
      <c r="C39" s="201" t="str">
        <f t="shared" si="0"/>
        <v/>
      </c>
      <c r="D39" s="201" t="str">
        <f t="shared" si="1"/>
        <v/>
      </c>
      <c r="E39" s="201" t="str">
        <f t="shared" si="3"/>
        <v/>
      </c>
      <c r="F39" s="201" t="str">
        <f t="shared" si="2"/>
        <v/>
      </c>
      <c r="G39" s="178"/>
      <c r="H39" s="173"/>
      <c r="I39" s="218"/>
      <c r="J39" s="178"/>
      <c r="K39" s="178"/>
      <c r="L39" s="178"/>
      <c r="M39" s="217"/>
      <c r="N39" s="218"/>
    </row>
    <row r="40" spans="1:14" ht="12.5">
      <c r="A40" s="204"/>
      <c r="B40" s="205"/>
      <c r="C40" s="201" t="str">
        <f t="shared" si="0"/>
        <v/>
      </c>
      <c r="D40" s="201" t="str">
        <f t="shared" si="1"/>
        <v/>
      </c>
      <c r="E40" s="201" t="str">
        <f t="shared" si="3"/>
        <v/>
      </c>
      <c r="F40" s="201" t="str">
        <f t="shared" si="2"/>
        <v/>
      </c>
      <c r="G40" s="178"/>
      <c r="H40" s="173"/>
      <c r="I40" s="218"/>
      <c r="J40" s="178"/>
      <c r="K40" s="178"/>
      <c r="L40" s="178"/>
      <c r="M40" s="217"/>
      <c r="N40" s="218"/>
    </row>
    <row r="41" spans="1:14" ht="12.5">
      <c r="A41" s="204"/>
      <c r="B41" s="205"/>
      <c r="C41" s="201" t="str">
        <f t="shared" si="0"/>
        <v/>
      </c>
      <c r="D41" s="201" t="str">
        <f t="shared" si="1"/>
        <v/>
      </c>
      <c r="E41" s="201" t="str">
        <f t="shared" si="3"/>
        <v/>
      </c>
      <c r="F41" s="201" t="str">
        <f t="shared" si="2"/>
        <v/>
      </c>
      <c r="G41" s="178"/>
      <c r="H41" s="173"/>
      <c r="I41" s="218"/>
      <c r="J41" s="178"/>
      <c r="K41" s="178"/>
      <c r="L41" s="178"/>
      <c r="M41" s="217"/>
      <c r="N41" s="218"/>
    </row>
    <row r="42" spans="1:14" ht="12.5">
      <c r="A42" s="204"/>
      <c r="B42" s="205"/>
      <c r="C42" s="201" t="str">
        <f t="shared" si="0"/>
        <v/>
      </c>
      <c r="D42" s="201" t="str">
        <f t="shared" si="1"/>
        <v/>
      </c>
      <c r="E42" s="201" t="str">
        <f t="shared" si="3"/>
        <v/>
      </c>
      <c r="F42" s="201" t="str">
        <f t="shared" si="2"/>
        <v/>
      </c>
      <c r="G42" s="178"/>
      <c r="H42" s="173"/>
      <c r="I42" s="218"/>
      <c r="J42" s="178"/>
      <c r="K42" s="178"/>
      <c r="L42" s="178"/>
      <c r="M42" s="217"/>
      <c r="N42" s="218"/>
    </row>
    <row r="43" spans="1:14" ht="12.5">
      <c r="A43" s="204"/>
      <c r="B43" s="205"/>
      <c r="C43" s="201" t="str">
        <f t="shared" si="0"/>
        <v/>
      </c>
      <c r="D43" s="201" t="str">
        <f t="shared" si="1"/>
        <v/>
      </c>
      <c r="E43" s="201" t="str">
        <f t="shared" si="3"/>
        <v/>
      </c>
      <c r="F43" s="201" t="str">
        <f t="shared" si="2"/>
        <v/>
      </c>
      <c r="G43" s="178"/>
      <c r="H43" s="173"/>
      <c r="I43" s="218"/>
      <c r="J43" s="178"/>
      <c r="K43" s="178"/>
      <c r="L43" s="178"/>
      <c r="M43" s="217"/>
      <c r="N43" s="218"/>
    </row>
    <row r="44" spans="1:14" ht="12.5">
      <c r="A44" s="204"/>
      <c r="B44" s="205"/>
      <c r="C44" s="201" t="str">
        <f t="shared" si="0"/>
        <v/>
      </c>
      <c r="D44" s="201" t="str">
        <f t="shared" si="1"/>
        <v/>
      </c>
      <c r="E44" s="201" t="str">
        <f t="shared" si="3"/>
        <v/>
      </c>
      <c r="F44" s="201" t="str">
        <f t="shared" si="2"/>
        <v/>
      </c>
      <c r="G44" s="178"/>
      <c r="H44" s="173"/>
      <c r="I44" s="218"/>
      <c r="J44" s="178"/>
      <c r="K44" s="178"/>
      <c r="L44" s="178"/>
      <c r="M44" s="217"/>
      <c r="N44" s="218"/>
    </row>
    <row r="45" spans="1:14" ht="12.5">
      <c r="A45" s="204"/>
      <c r="B45" s="205"/>
      <c r="C45" s="201" t="str">
        <f t="shared" si="0"/>
        <v/>
      </c>
      <c r="D45" s="201" t="str">
        <f t="shared" si="1"/>
        <v/>
      </c>
      <c r="E45" s="201" t="str">
        <f t="shared" si="3"/>
        <v/>
      </c>
      <c r="F45" s="201" t="str">
        <f t="shared" si="2"/>
        <v/>
      </c>
      <c r="G45" s="178"/>
      <c r="H45" s="173"/>
      <c r="I45" s="218"/>
      <c r="J45" s="178"/>
      <c r="K45" s="178"/>
      <c r="L45" s="178"/>
      <c r="M45" s="217"/>
      <c r="N45" s="218"/>
    </row>
    <row r="46" spans="1:14" ht="12.5">
      <c r="A46" s="204"/>
      <c r="B46" s="205"/>
      <c r="C46" s="201" t="str">
        <f t="shared" si="0"/>
        <v/>
      </c>
      <c r="D46" s="201" t="str">
        <f t="shared" si="1"/>
        <v/>
      </c>
      <c r="E46" s="201" t="str">
        <f t="shared" si="3"/>
        <v/>
      </c>
      <c r="F46" s="201" t="str">
        <f t="shared" si="2"/>
        <v/>
      </c>
      <c r="G46" s="178"/>
      <c r="H46" s="173"/>
      <c r="I46" s="218"/>
      <c r="J46" s="178"/>
      <c r="K46" s="178"/>
      <c r="L46" s="178"/>
      <c r="M46" s="217"/>
      <c r="N46" s="218"/>
    </row>
    <row r="47" spans="1:14" ht="12.5">
      <c r="A47" s="204"/>
      <c r="B47" s="205"/>
      <c r="C47" s="201" t="str">
        <f t="shared" si="0"/>
        <v/>
      </c>
      <c r="D47" s="201" t="str">
        <f t="shared" si="1"/>
        <v/>
      </c>
      <c r="E47" s="201" t="str">
        <f t="shared" si="3"/>
        <v/>
      </c>
      <c r="F47" s="201" t="str">
        <f t="shared" si="2"/>
        <v/>
      </c>
      <c r="G47" s="178"/>
      <c r="H47" s="173"/>
      <c r="I47" s="218"/>
      <c r="J47" s="178"/>
      <c r="K47" s="178"/>
      <c r="L47" s="178"/>
      <c r="M47" s="217"/>
      <c r="N47" s="218"/>
    </row>
    <row r="48" spans="1:14" ht="12.5">
      <c r="A48" s="204"/>
      <c r="B48" s="205"/>
      <c r="C48" s="201" t="str">
        <f t="shared" si="0"/>
        <v/>
      </c>
      <c r="D48" s="201" t="str">
        <f t="shared" si="1"/>
        <v/>
      </c>
      <c r="E48" s="201" t="str">
        <f t="shared" si="3"/>
        <v/>
      </c>
      <c r="F48" s="201" t="str">
        <f t="shared" si="2"/>
        <v/>
      </c>
      <c r="G48" s="178"/>
      <c r="H48" s="173"/>
      <c r="I48" s="218"/>
      <c r="J48" s="178"/>
      <c r="K48" s="178"/>
      <c r="L48" s="178"/>
      <c r="M48" s="217"/>
      <c r="N48" s="218"/>
    </row>
    <row r="49" spans="1:14" ht="12.5">
      <c r="A49" s="204"/>
      <c r="B49" s="205"/>
      <c r="C49" s="201" t="str">
        <f t="shared" si="0"/>
        <v/>
      </c>
      <c r="D49" s="201" t="str">
        <f t="shared" si="1"/>
        <v/>
      </c>
      <c r="E49" s="201" t="str">
        <f t="shared" si="3"/>
        <v/>
      </c>
      <c r="F49" s="201" t="str">
        <f t="shared" si="2"/>
        <v/>
      </c>
      <c r="G49" s="178"/>
      <c r="H49" s="173"/>
      <c r="I49" s="218"/>
      <c r="J49" s="178"/>
      <c r="K49" s="178"/>
      <c r="L49" s="178"/>
      <c r="M49" s="217"/>
      <c r="N49" s="218"/>
    </row>
    <row r="50" spans="1:14" ht="12.5">
      <c r="A50" s="204"/>
      <c r="B50" s="205"/>
      <c r="C50" s="201" t="str">
        <f t="shared" si="0"/>
        <v/>
      </c>
      <c r="D50" s="201" t="str">
        <f t="shared" si="1"/>
        <v/>
      </c>
      <c r="E50" s="201" t="str">
        <f t="shared" si="3"/>
        <v/>
      </c>
      <c r="F50" s="201" t="str">
        <f t="shared" si="2"/>
        <v/>
      </c>
      <c r="G50" s="178"/>
      <c r="H50" s="173"/>
      <c r="I50" s="218"/>
      <c r="J50" s="178"/>
      <c r="K50" s="178"/>
      <c r="L50" s="178"/>
      <c r="M50" s="217"/>
      <c r="N50" s="218"/>
    </row>
    <row r="51" spans="1:14" ht="12.5">
      <c r="A51" s="204"/>
      <c r="B51" s="205"/>
      <c r="C51" s="201" t="str">
        <f t="shared" si="0"/>
        <v/>
      </c>
      <c r="D51" s="201" t="str">
        <f t="shared" si="1"/>
        <v/>
      </c>
      <c r="E51" s="201" t="str">
        <f t="shared" si="3"/>
        <v/>
      </c>
      <c r="F51" s="201" t="str">
        <f t="shared" si="2"/>
        <v/>
      </c>
      <c r="G51" s="178"/>
      <c r="H51" s="173"/>
      <c r="I51" s="218"/>
      <c r="J51" s="178"/>
      <c r="K51" s="178"/>
      <c r="L51" s="178"/>
      <c r="M51" s="217"/>
      <c r="N51" s="218"/>
    </row>
    <row r="52" spans="1:14" ht="12.5">
      <c r="A52" s="204"/>
      <c r="B52" s="205"/>
      <c r="C52" s="201" t="str">
        <f t="shared" si="0"/>
        <v/>
      </c>
      <c r="D52" s="201" t="str">
        <f t="shared" si="1"/>
        <v/>
      </c>
      <c r="E52" s="201" t="str">
        <f t="shared" si="3"/>
        <v/>
      </c>
      <c r="F52" s="201" t="str">
        <f t="shared" si="2"/>
        <v/>
      </c>
      <c r="G52" s="178"/>
      <c r="H52" s="173"/>
      <c r="I52" s="218"/>
      <c r="J52" s="178"/>
      <c r="K52" s="178"/>
      <c r="L52" s="178"/>
      <c r="M52" s="217"/>
      <c r="N52" s="218"/>
    </row>
    <row r="53" spans="1:14" ht="12.5">
      <c r="A53" s="204"/>
      <c r="B53" s="205"/>
      <c r="C53" s="201" t="str">
        <f t="shared" si="0"/>
        <v/>
      </c>
      <c r="D53" s="201" t="str">
        <f t="shared" si="1"/>
        <v/>
      </c>
      <c r="E53" s="201" t="str">
        <f t="shared" si="3"/>
        <v/>
      </c>
      <c r="F53" s="201" t="str">
        <f t="shared" si="2"/>
        <v/>
      </c>
      <c r="G53" s="178"/>
      <c r="H53" s="173"/>
      <c r="I53" s="218"/>
      <c r="J53" s="178"/>
      <c r="K53" s="178"/>
      <c r="L53" s="178"/>
      <c r="M53" s="217"/>
      <c r="N53" s="218"/>
    </row>
    <row r="54" spans="1:14" ht="12.5">
      <c r="A54" s="204"/>
      <c r="B54" s="205"/>
      <c r="C54" s="201" t="str">
        <f t="shared" si="0"/>
        <v/>
      </c>
      <c r="D54" s="201" t="str">
        <f t="shared" si="1"/>
        <v/>
      </c>
      <c r="E54" s="201" t="str">
        <f t="shared" si="3"/>
        <v/>
      </c>
      <c r="F54" s="201" t="str">
        <f t="shared" si="2"/>
        <v/>
      </c>
      <c r="G54" s="178"/>
      <c r="H54" s="173"/>
      <c r="I54" s="218"/>
      <c r="J54" s="178"/>
      <c r="K54" s="178"/>
      <c r="L54" s="178"/>
      <c r="M54" s="217"/>
      <c r="N54" s="218"/>
    </row>
    <row r="55" spans="1:14" ht="12.5">
      <c r="A55" s="204"/>
      <c r="B55" s="205"/>
      <c r="C55" s="201" t="str">
        <f t="shared" si="0"/>
        <v/>
      </c>
      <c r="D55" s="201" t="str">
        <f t="shared" si="1"/>
        <v/>
      </c>
      <c r="E55" s="201" t="str">
        <f t="shared" si="3"/>
        <v/>
      </c>
      <c r="F55" s="201" t="str">
        <f t="shared" si="2"/>
        <v/>
      </c>
      <c r="G55" s="178"/>
      <c r="H55" s="173"/>
      <c r="I55" s="218"/>
      <c r="J55" s="178"/>
      <c r="K55" s="178"/>
      <c r="L55" s="178"/>
      <c r="M55" s="217"/>
      <c r="N55" s="218"/>
    </row>
    <row r="56" spans="1:14" ht="12.5">
      <c r="A56" s="204"/>
      <c r="B56" s="205"/>
      <c r="C56" s="201" t="str">
        <f t="shared" si="0"/>
        <v/>
      </c>
      <c r="D56" s="201" t="str">
        <f t="shared" si="1"/>
        <v/>
      </c>
      <c r="E56" s="201" t="str">
        <f t="shared" si="3"/>
        <v/>
      </c>
      <c r="F56" s="201" t="str">
        <f t="shared" si="2"/>
        <v/>
      </c>
      <c r="G56" s="178"/>
      <c r="H56" s="173"/>
      <c r="I56" s="218"/>
      <c r="J56" s="178"/>
      <c r="K56" s="178"/>
      <c r="L56" s="178"/>
      <c r="M56" s="217"/>
      <c r="N56" s="218"/>
    </row>
    <row r="57" spans="1:14" ht="12.5">
      <c r="A57" s="204"/>
      <c r="B57" s="205"/>
      <c r="C57" s="201" t="str">
        <f t="shared" si="0"/>
        <v/>
      </c>
      <c r="D57" s="201" t="str">
        <f t="shared" si="1"/>
        <v/>
      </c>
      <c r="E57" s="201" t="str">
        <f t="shared" si="3"/>
        <v/>
      </c>
      <c r="F57" s="201" t="str">
        <f t="shared" si="2"/>
        <v/>
      </c>
      <c r="G57" s="178"/>
      <c r="H57" s="173"/>
      <c r="I57" s="218"/>
      <c r="J57" s="178"/>
      <c r="K57" s="178"/>
      <c r="L57" s="178"/>
      <c r="M57" s="217"/>
      <c r="N57" s="218"/>
    </row>
    <row r="58" spans="1:14" ht="12.5">
      <c r="A58" s="204"/>
      <c r="B58" s="205"/>
      <c r="C58" s="201" t="str">
        <f t="shared" si="0"/>
        <v/>
      </c>
      <c r="D58" s="201" t="str">
        <f t="shared" si="1"/>
        <v/>
      </c>
      <c r="E58" s="201" t="str">
        <f t="shared" si="3"/>
        <v/>
      </c>
      <c r="F58" s="201" t="str">
        <f t="shared" si="2"/>
        <v/>
      </c>
      <c r="G58" s="178"/>
      <c r="H58" s="173"/>
      <c r="I58" s="218"/>
      <c r="J58" s="178"/>
      <c r="K58" s="178"/>
      <c r="L58" s="178"/>
      <c r="M58" s="217"/>
      <c r="N58" s="218"/>
    </row>
    <row r="59" spans="1:14" ht="12.5">
      <c r="A59" s="204"/>
      <c r="B59" s="205"/>
      <c r="C59" s="201" t="str">
        <f t="shared" si="0"/>
        <v/>
      </c>
      <c r="D59" s="201" t="str">
        <f t="shared" si="1"/>
        <v/>
      </c>
      <c r="E59" s="201" t="str">
        <f t="shared" si="3"/>
        <v/>
      </c>
      <c r="F59" s="201" t="str">
        <f t="shared" si="2"/>
        <v/>
      </c>
      <c r="G59" s="178"/>
      <c r="H59" s="173"/>
      <c r="I59" s="218"/>
      <c r="J59" s="178"/>
      <c r="K59" s="178"/>
      <c r="L59" s="178"/>
      <c r="M59" s="217"/>
      <c r="N59" s="218"/>
    </row>
    <row r="60" spans="1:14" ht="12.5">
      <c r="A60" s="204"/>
      <c r="B60" s="205"/>
      <c r="C60" s="201" t="str">
        <f t="shared" si="0"/>
        <v/>
      </c>
      <c r="D60" s="201" t="str">
        <f t="shared" si="1"/>
        <v/>
      </c>
      <c r="E60" s="201" t="str">
        <f t="shared" si="3"/>
        <v/>
      </c>
      <c r="F60" s="201" t="str">
        <f t="shared" si="2"/>
        <v/>
      </c>
      <c r="G60" s="178"/>
      <c r="H60" s="173"/>
      <c r="I60" s="218"/>
      <c r="J60" s="178"/>
      <c r="K60" s="178"/>
      <c r="L60" s="178"/>
      <c r="M60" s="217"/>
      <c r="N60" s="218"/>
    </row>
    <row r="61" spans="1:14" ht="12.5">
      <c r="A61" s="204"/>
      <c r="B61" s="205"/>
      <c r="C61" s="201" t="str">
        <f t="shared" si="0"/>
        <v/>
      </c>
      <c r="D61" s="201" t="str">
        <f t="shared" si="1"/>
        <v/>
      </c>
      <c r="E61" s="201" t="str">
        <f t="shared" si="3"/>
        <v/>
      </c>
      <c r="F61" s="201" t="str">
        <f t="shared" si="2"/>
        <v/>
      </c>
      <c r="G61" s="178"/>
      <c r="H61" s="173"/>
      <c r="I61" s="218"/>
      <c r="J61" s="178"/>
      <c r="K61" s="178"/>
      <c r="L61" s="178"/>
      <c r="M61" s="217"/>
      <c r="N61" s="218"/>
    </row>
    <row r="62" spans="1:14" ht="12.5">
      <c r="A62" s="204"/>
      <c r="B62" s="205"/>
      <c r="C62" s="201" t="str">
        <f t="shared" si="0"/>
        <v/>
      </c>
      <c r="D62" s="201" t="str">
        <f t="shared" si="1"/>
        <v/>
      </c>
      <c r="E62" s="201" t="str">
        <f t="shared" si="3"/>
        <v/>
      </c>
      <c r="F62" s="201" t="str">
        <f t="shared" si="2"/>
        <v/>
      </c>
      <c r="G62" s="178"/>
      <c r="H62" s="173"/>
      <c r="I62" s="218"/>
      <c r="J62" s="178"/>
      <c r="K62" s="178"/>
      <c r="L62" s="178"/>
      <c r="M62" s="217"/>
      <c r="N62" s="218"/>
    </row>
    <row r="63" spans="1:14" ht="12.5">
      <c r="A63" s="204"/>
      <c r="B63" s="205"/>
      <c r="C63" s="201" t="str">
        <f t="shared" si="0"/>
        <v/>
      </c>
      <c r="D63" s="201" t="str">
        <f t="shared" si="1"/>
        <v/>
      </c>
      <c r="E63" s="201" t="str">
        <f t="shared" si="3"/>
        <v/>
      </c>
      <c r="F63" s="201" t="str">
        <f t="shared" si="2"/>
        <v/>
      </c>
      <c r="G63" s="178"/>
      <c r="H63" s="173"/>
      <c r="I63" s="218"/>
      <c r="J63" s="178"/>
      <c r="K63" s="178"/>
      <c r="L63" s="178"/>
      <c r="M63" s="217"/>
      <c r="N63" s="218"/>
    </row>
    <row r="64" spans="1:14" ht="12.5">
      <c r="A64" s="204"/>
      <c r="B64" s="205"/>
      <c r="C64" s="201" t="str">
        <f t="shared" si="0"/>
        <v/>
      </c>
      <c r="D64" s="201" t="str">
        <f t="shared" si="1"/>
        <v/>
      </c>
      <c r="E64" s="201" t="str">
        <f t="shared" si="3"/>
        <v/>
      </c>
      <c r="F64" s="201" t="str">
        <f t="shared" si="2"/>
        <v/>
      </c>
      <c r="G64" s="178"/>
      <c r="H64" s="173"/>
      <c r="I64" s="218"/>
      <c r="J64" s="178"/>
      <c r="K64" s="178"/>
      <c r="L64" s="178"/>
      <c r="M64" s="217"/>
      <c r="N64" s="218"/>
    </row>
    <row r="65" spans="1:14" ht="12.5">
      <c r="A65" s="204"/>
      <c r="B65" s="205"/>
      <c r="C65" s="201" t="str">
        <f t="shared" si="0"/>
        <v/>
      </c>
      <c r="D65" s="201" t="str">
        <f t="shared" si="1"/>
        <v/>
      </c>
      <c r="E65" s="201" t="str">
        <f t="shared" si="3"/>
        <v/>
      </c>
      <c r="F65" s="201" t="str">
        <f t="shared" si="2"/>
        <v/>
      </c>
      <c r="G65" s="178"/>
      <c r="H65" s="173"/>
      <c r="I65" s="218"/>
      <c r="J65" s="178"/>
      <c r="K65" s="178"/>
      <c r="L65" s="178"/>
      <c r="M65" s="217"/>
      <c r="N65" s="218"/>
    </row>
    <row r="66" spans="1:14" ht="12.5">
      <c r="A66" s="204"/>
      <c r="B66" s="205"/>
      <c r="C66" s="201" t="str">
        <f t="shared" si="0"/>
        <v/>
      </c>
      <c r="D66" s="201" t="str">
        <f t="shared" si="1"/>
        <v/>
      </c>
      <c r="E66" s="201" t="str">
        <f t="shared" si="3"/>
        <v/>
      </c>
      <c r="F66" s="201" t="str">
        <f t="shared" si="2"/>
        <v/>
      </c>
      <c r="G66" s="178"/>
      <c r="H66" s="173"/>
      <c r="I66" s="218"/>
      <c r="J66" s="178"/>
      <c r="K66" s="178"/>
      <c r="L66" s="178"/>
      <c r="M66" s="217"/>
      <c r="N66" s="218"/>
    </row>
    <row r="67" spans="1:14" ht="12.5">
      <c r="A67" s="204"/>
      <c r="B67" s="205"/>
      <c r="C67" s="201" t="str">
        <f t="shared" si="0"/>
        <v/>
      </c>
      <c r="D67" s="201" t="str">
        <f t="shared" si="1"/>
        <v/>
      </c>
      <c r="E67" s="201" t="str">
        <f t="shared" si="3"/>
        <v/>
      </c>
      <c r="F67" s="201" t="str">
        <f t="shared" si="2"/>
        <v/>
      </c>
      <c r="G67" s="178"/>
      <c r="H67" s="173"/>
      <c r="I67" s="218"/>
      <c r="J67" s="178"/>
      <c r="K67" s="178"/>
      <c r="L67" s="178"/>
      <c r="M67" s="217"/>
      <c r="N67" s="218"/>
    </row>
    <row r="68" spans="1:14" ht="12.5">
      <c r="A68" s="204"/>
      <c r="B68" s="205"/>
      <c r="C68" s="201" t="str">
        <f t="shared" si="0"/>
        <v/>
      </c>
      <c r="D68" s="201" t="str">
        <f t="shared" si="1"/>
        <v/>
      </c>
      <c r="E68" s="201" t="str">
        <f t="shared" si="3"/>
        <v/>
      </c>
      <c r="F68" s="201" t="str">
        <f t="shared" si="2"/>
        <v/>
      </c>
      <c r="G68" s="178"/>
      <c r="H68" s="173"/>
      <c r="I68" s="218"/>
      <c r="J68" s="178"/>
      <c r="K68" s="178"/>
      <c r="L68" s="178"/>
      <c r="M68" s="217"/>
      <c r="N68" s="218"/>
    </row>
    <row r="69" spans="1:14" ht="12.5">
      <c r="A69" s="204"/>
      <c r="B69" s="205"/>
      <c r="C69" s="201" t="str">
        <f t="shared" si="0"/>
        <v/>
      </c>
      <c r="D69" s="201" t="str">
        <f t="shared" si="1"/>
        <v/>
      </c>
      <c r="E69" s="201" t="str">
        <f t="shared" si="3"/>
        <v/>
      </c>
      <c r="F69" s="201" t="str">
        <f t="shared" si="2"/>
        <v/>
      </c>
      <c r="G69" s="178"/>
      <c r="H69" s="173"/>
      <c r="I69" s="218"/>
      <c r="J69" s="178"/>
      <c r="K69" s="178"/>
      <c r="L69" s="178"/>
      <c r="M69" s="217"/>
      <c r="N69" s="218"/>
    </row>
    <row r="70" spans="1:14" ht="12.5">
      <c r="A70" s="204"/>
      <c r="B70" s="205"/>
      <c r="C70" s="201" t="str">
        <f t="shared" si="0"/>
        <v/>
      </c>
      <c r="D70" s="201" t="str">
        <f t="shared" si="1"/>
        <v/>
      </c>
      <c r="E70" s="201" t="str">
        <f t="shared" si="3"/>
        <v/>
      </c>
      <c r="F70" s="201" t="str">
        <f t="shared" si="2"/>
        <v/>
      </c>
      <c r="G70" s="178"/>
      <c r="H70" s="173"/>
      <c r="I70" s="218"/>
      <c r="J70" s="178"/>
      <c r="K70" s="178"/>
      <c r="L70" s="178"/>
      <c r="M70" s="217"/>
      <c r="N70" s="218"/>
    </row>
    <row r="71" spans="1:14" ht="12.5">
      <c r="A71" s="204"/>
      <c r="B71" s="205"/>
      <c r="C71" s="201" t="str">
        <f t="shared" si="0"/>
        <v/>
      </c>
      <c r="D71" s="201" t="str">
        <f t="shared" si="1"/>
        <v/>
      </c>
      <c r="E71" s="201" t="str">
        <f t="shared" si="3"/>
        <v/>
      </c>
      <c r="F71" s="201" t="str">
        <f t="shared" si="2"/>
        <v/>
      </c>
      <c r="G71" s="178"/>
      <c r="H71" s="173"/>
      <c r="I71" s="218"/>
      <c r="J71" s="178"/>
      <c r="K71" s="178"/>
      <c r="L71" s="178"/>
      <c r="M71" s="217"/>
      <c r="N71" s="218"/>
    </row>
    <row r="72" spans="1:14" ht="12.5">
      <c r="A72" s="204"/>
      <c r="B72" s="205"/>
      <c r="C72" s="201" t="str">
        <f t="shared" si="0"/>
        <v/>
      </c>
      <c r="D72" s="201" t="str">
        <f t="shared" si="1"/>
        <v/>
      </c>
      <c r="E72" s="201" t="str">
        <f t="shared" si="3"/>
        <v/>
      </c>
      <c r="F72" s="201" t="str">
        <f t="shared" si="2"/>
        <v/>
      </c>
      <c r="G72" s="178"/>
      <c r="H72" s="173"/>
      <c r="I72" s="218"/>
      <c r="J72" s="178"/>
      <c r="K72" s="178"/>
      <c r="L72" s="178"/>
      <c r="M72" s="217"/>
      <c r="N72" s="218"/>
    </row>
    <row r="73" spans="1:14" ht="12.5">
      <c r="A73" s="204"/>
      <c r="B73" s="205"/>
      <c r="C73" s="201" t="str">
        <f t="shared" si="0"/>
        <v/>
      </c>
      <c r="D73" s="201" t="str">
        <f t="shared" si="1"/>
        <v/>
      </c>
      <c r="E73" s="201" t="str">
        <f t="shared" si="3"/>
        <v/>
      </c>
      <c r="F73" s="201" t="str">
        <f t="shared" si="2"/>
        <v/>
      </c>
      <c r="G73" s="178"/>
      <c r="H73" s="173"/>
      <c r="I73" s="218"/>
      <c r="J73" s="178"/>
      <c r="K73" s="178"/>
      <c r="L73" s="178"/>
      <c r="M73" s="217"/>
      <c r="N73" s="218"/>
    </row>
    <row r="74" spans="1:14" ht="12.5">
      <c r="A74" s="204"/>
      <c r="B74" s="205"/>
      <c r="C74" s="201" t="str">
        <f t="shared" si="0"/>
        <v/>
      </c>
      <c r="D74" s="201" t="str">
        <f t="shared" si="1"/>
        <v/>
      </c>
      <c r="E74" s="201" t="str">
        <f t="shared" si="3"/>
        <v/>
      </c>
      <c r="F74" s="201" t="str">
        <f t="shared" si="2"/>
        <v/>
      </c>
      <c r="G74" s="178"/>
      <c r="H74" s="173"/>
      <c r="I74" s="218"/>
      <c r="J74" s="178"/>
      <c r="K74" s="178"/>
      <c r="L74" s="178"/>
      <c r="M74" s="217"/>
      <c r="N74" s="218"/>
    </row>
    <row r="75" spans="1:14" ht="12.5">
      <c r="A75" s="204"/>
      <c r="B75" s="205"/>
      <c r="C75" s="201" t="str">
        <f t="shared" si="0"/>
        <v/>
      </c>
      <c r="D75" s="201" t="str">
        <f t="shared" si="1"/>
        <v/>
      </c>
      <c r="E75" s="201" t="str">
        <f t="shared" si="3"/>
        <v/>
      </c>
      <c r="F75" s="201" t="str">
        <f t="shared" si="2"/>
        <v/>
      </c>
      <c r="G75" s="178"/>
      <c r="H75" s="173"/>
      <c r="I75" s="218"/>
      <c r="J75" s="178"/>
      <c r="K75" s="178"/>
      <c r="L75" s="178"/>
      <c r="M75" s="217"/>
      <c r="N75" s="218"/>
    </row>
    <row r="76" spans="1:14" ht="12.5">
      <c r="A76" s="204"/>
      <c r="B76" s="205"/>
      <c r="C76" s="201" t="str">
        <f t="shared" si="0"/>
        <v/>
      </c>
      <c r="D76" s="201" t="str">
        <f t="shared" si="1"/>
        <v/>
      </c>
      <c r="E76" s="201" t="str">
        <f t="shared" si="3"/>
        <v/>
      </c>
      <c r="F76" s="201" t="str">
        <f t="shared" si="2"/>
        <v/>
      </c>
      <c r="G76" s="178"/>
      <c r="H76" s="173"/>
      <c r="I76" s="218"/>
      <c r="J76" s="178"/>
      <c r="K76" s="178"/>
      <c r="L76" s="178"/>
      <c r="M76" s="217"/>
      <c r="N76" s="218"/>
    </row>
    <row r="77" spans="1:14" ht="12.5">
      <c r="A77" s="204"/>
      <c r="B77" s="205"/>
      <c r="C77" s="201" t="str">
        <f t="shared" si="0"/>
        <v/>
      </c>
      <c r="D77" s="201" t="str">
        <f t="shared" si="1"/>
        <v/>
      </c>
      <c r="E77" s="201" t="str">
        <f t="shared" si="3"/>
        <v/>
      </c>
      <c r="F77" s="201" t="str">
        <f t="shared" si="2"/>
        <v/>
      </c>
      <c r="G77" s="178"/>
      <c r="H77" s="173"/>
      <c r="I77" s="218"/>
      <c r="J77" s="178"/>
      <c r="K77" s="178"/>
      <c r="L77" s="178"/>
      <c r="M77" s="217"/>
      <c r="N77" s="218"/>
    </row>
    <row r="78" spans="1:14" ht="12.5">
      <c r="A78" s="204"/>
      <c r="B78" s="205"/>
      <c r="C78" s="201" t="str">
        <f t="shared" si="0"/>
        <v/>
      </c>
      <c r="D78" s="201" t="str">
        <f t="shared" si="1"/>
        <v/>
      </c>
      <c r="E78" s="201" t="str">
        <f t="shared" si="3"/>
        <v/>
      </c>
      <c r="F78" s="201" t="str">
        <f t="shared" si="2"/>
        <v/>
      </c>
      <c r="G78" s="178"/>
      <c r="H78" s="173"/>
      <c r="I78" s="218"/>
      <c r="J78" s="178"/>
      <c r="K78" s="178"/>
      <c r="L78" s="178"/>
      <c r="M78" s="217"/>
      <c r="N78" s="218"/>
    </row>
    <row r="79" spans="1:14" ht="12.5">
      <c r="A79" s="204"/>
      <c r="B79" s="205"/>
      <c r="C79" s="201" t="str">
        <f t="shared" si="0"/>
        <v/>
      </c>
      <c r="D79" s="201" t="str">
        <f t="shared" si="1"/>
        <v/>
      </c>
      <c r="E79" s="201" t="str">
        <f t="shared" si="3"/>
        <v/>
      </c>
      <c r="F79" s="201" t="str">
        <f t="shared" si="2"/>
        <v/>
      </c>
      <c r="G79" s="178"/>
      <c r="H79" s="173"/>
      <c r="I79" s="218"/>
      <c r="J79" s="178"/>
      <c r="K79" s="178"/>
      <c r="L79" s="178"/>
      <c r="M79" s="217"/>
      <c r="N79" s="218"/>
    </row>
    <row r="80" spans="1:14" ht="12.5">
      <c r="A80" s="204"/>
      <c r="B80" s="205"/>
      <c r="C80" s="201" t="str">
        <f t="shared" si="0"/>
        <v/>
      </c>
      <c r="D80" s="201" t="str">
        <f t="shared" si="1"/>
        <v/>
      </c>
      <c r="E80" s="201" t="str">
        <f t="shared" si="3"/>
        <v/>
      </c>
      <c r="F80" s="201" t="str">
        <f t="shared" si="2"/>
        <v/>
      </c>
      <c r="G80" s="178"/>
      <c r="H80" s="173"/>
      <c r="I80" s="218"/>
      <c r="J80" s="178"/>
      <c r="K80" s="178"/>
      <c r="L80" s="178"/>
      <c r="M80" s="217"/>
      <c r="N80" s="218"/>
    </row>
    <row r="81" spans="1:14" ht="12.5">
      <c r="A81" s="204"/>
      <c r="B81" s="205"/>
      <c r="C81" s="201" t="str">
        <f t="shared" si="0"/>
        <v/>
      </c>
      <c r="D81" s="201" t="str">
        <f t="shared" si="1"/>
        <v/>
      </c>
      <c r="E81" s="201" t="str">
        <f t="shared" si="3"/>
        <v/>
      </c>
      <c r="F81" s="201" t="str">
        <f t="shared" si="2"/>
        <v/>
      </c>
      <c r="G81" s="178"/>
      <c r="H81" s="173"/>
      <c r="I81" s="218"/>
      <c r="J81" s="178"/>
      <c r="K81" s="178"/>
      <c r="L81" s="178"/>
      <c r="M81" s="217"/>
      <c r="N81" s="218"/>
    </row>
    <row r="82" spans="1:14" ht="12.5">
      <c r="A82" s="204"/>
      <c r="B82" s="205"/>
      <c r="C82" s="201" t="str">
        <f t="shared" si="0"/>
        <v/>
      </c>
      <c r="D82" s="201" t="str">
        <f t="shared" si="1"/>
        <v/>
      </c>
      <c r="E82" s="201" t="str">
        <f t="shared" si="3"/>
        <v/>
      </c>
      <c r="F82" s="201" t="str">
        <f t="shared" si="2"/>
        <v/>
      </c>
      <c r="G82" s="178"/>
      <c r="H82" s="173"/>
      <c r="I82" s="218"/>
      <c r="J82" s="178"/>
      <c r="K82" s="178"/>
      <c r="L82" s="178"/>
      <c r="M82" s="217"/>
      <c r="N82" s="218"/>
    </row>
    <row r="83" spans="1:14" ht="12.5">
      <c r="A83" s="204"/>
      <c r="B83" s="205"/>
      <c r="C83" s="201" t="str">
        <f t="shared" si="0"/>
        <v/>
      </c>
      <c r="D83" s="201" t="str">
        <f t="shared" si="1"/>
        <v/>
      </c>
      <c r="E83" s="201" t="str">
        <f t="shared" si="3"/>
        <v/>
      </c>
      <c r="F83" s="201" t="str">
        <f t="shared" si="2"/>
        <v/>
      </c>
      <c r="G83" s="178"/>
      <c r="H83" s="173"/>
      <c r="I83" s="218"/>
      <c r="J83" s="178"/>
      <c r="K83" s="178"/>
      <c r="L83" s="178"/>
      <c r="M83" s="217"/>
      <c r="N83" s="218"/>
    </row>
    <row r="84" spans="1:14" ht="12.5">
      <c r="A84" s="204"/>
      <c r="B84" s="205"/>
      <c r="C84" s="201" t="str">
        <f t="shared" si="0"/>
        <v/>
      </c>
      <c r="D84" s="201" t="str">
        <f t="shared" si="1"/>
        <v/>
      </c>
      <c r="E84" s="201" t="str">
        <f t="shared" si="3"/>
        <v/>
      </c>
      <c r="F84" s="201" t="str">
        <f t="shared" si="2"/>
        <v/>
      </c>
      <c r="G84" s="178"/>
      <c r="H84" s="173"/>
      <c r="I84" s="218"/>
      <c r="J84" s="178"/>
      <c r="K84" s="178"/>
      <c r="L84" s="178"/>
      <c r="M84" s="217"/>
      <c r="N84" s="218"/>
    </row>
    <row r="85" spans="1:14" ht="12.5">
      <c r="A85" s="204"/>
      <c r="B85" s="205"/>
      <c r="C85" s="201" t="str">
        <f t="shared" si="0"/>
        <v/>
      </c>
      <c r="D85" s="201" t="str">
        <f t="shared" si="1"/>
        <v/>
      </c>
      <c r="E85" s="201" t="str">
        <f t="shared" si="3"/>
        <v/>
      </c>
      <c r="F85" s="201" t="str">
        <f t="shared" si="2"/>
        <v/>
      </c>
      <c r="G85" s="178"/>
      <c r="H85" s="173"/>
      <c r="I85" s="218"/>
      <c r="J85" s="178"/>
      <c r="K85" s="178"/>
      <c r="L85" s="178"/>
      <c r="M85" s="217"/>
      <c r="N85" s="218"/>
    </row>
    <row r="86" spans="1:14" ht="12.5">
      <c r="A86" s="204"/>
      <c r="B86" s="205"/>
      <c r="C86" s="201" t="str">
        <f t="shared" si="0"/>
        <v/>
      </c>
      <c r="D86" s="201" t="str">
        <f t="shared" si="1"/>
        <v/>
      </c>
      <c r="E86" s="201" t="str">
        <f t="shared" si="3"/>
        <v/>
      </c>
      <c r="F86" s="201" t="str">
        <f t="shared" si="2"/>
        <v/>
      </c>
      <c r="G86" s="178"/>
      <c r="H86" s="173"/>
      <c r="I86" s="218"/>
      <c r="J86" s="178"/>
      <c r="K86" s="178"/>
      <c r="L86" s="178"/>
      <c r="M86" s="217"/>
      <c r="N86" s="218"/>
    </row>
    <row r="87" spans="1:14" ht="12.5">
      <c r="A87" s="204"/>
      <c r="B87" s="205"/>
      <c r="C87" s="201" t="str">
        <f t="shared" si="0"/>
        <v/>
      </c>
      <c r="D87" s="201" t="str">
        <f t="shared" si="1"/>
        <v/>
      </c>
      <c r="E87" s="201" t="str">
        <f t="shared" si="3"/>
        <v/>
      </c>
      <c r="F87" s="201" t="str">
        <f t="shared" si="2"/>
        <v/>
      </c>
      <c r="G87" s="178"/>
      <c r="H87" s="173"/>
      <c r="I87" s="218"/>
      <c r="J87" s="178"/>
      <c r="K87" s="178"/>
      <c r="L87" s="178"/>
      <c r="M87" s="217"/>
      <c r="N87" s="218"/>
    </row>
    <row r="88" spans="1:14" ht="12.5">
      <c r="A88" s="204"/>
      <c r="B88" s="205"/>
      <c r="C88" s="201" t="str">
        <f t="shared" si="0"/>
        <v/>
      </c>
      <c r="D88" s="201" t="str">
        <f t="shared" si="1"/>
        <v/>
      </c>
      <c r="E88" s="201" t="str">
        <f t="shared" si="3"/>
        <v/>
      </c>
      <c r="F88" s="201" t="str">
        <f t="shared" si="2"/>
        <v/>
      </c>
      <c r="G88" s="178"/>
      <c r="H88" s="173"/>
      <c r="I88" s="218"/>
      <c r="J88" s="178"/>
      <c r="K88" s="178"/>
      <c r="L88" s="178"/>
      <c r="M88" s="217"/>
      <c r="N88" s="218"/>
    </row>
    <row r="89" spans="1:14" ht="12.5">
      <c r="A89" s="204"/>
      <c r="B89" s="205"/>
      <c r="C89" s="201" t="str">
        <f t="shared" si="0"/>
        <v/>
      </c>
      <c r="D89" s="201" t="str">
        <f t="shared" si="1"/>
        <v/>
      </c>
      <c r="E89" s="201" t="str">
        <f t="shared" si="3"/>
        <v/>
      </c>
      <c r="F89" s="201" t="str">
        <f t="shared" si="2"/>
        <v/>
      </c>
      <c r="G89" s="178"/>
      <c r="H89" s="173"/>
      <c r="I89" s="218"/>
      <c r="J89" s="178"/>
      <c r="K89" s="178"/>
      <c r="L89" s="178"/>
      <c r="M89" s="217"/>
      <c r="N89" s="218"/>
    </row>
    <row r="90" spans="1:14" ht="12.5">
      <c r="A90" s="204"/>
      <c r="B90" s="205"/>
      <c r="C90" s="201" t="str">
        <f t="shared" si="0"/>
        <v/>
      </c>
      <c r="D90" s="201" t="str">
        <f t="shared" si="1"/>
        <v/>
      </c>
      <c r="E90" s="201" t="str">
        <f t="shared" si="3"/>
        <v/>
      </c>
      <c r="F90" s="201" t="str">
        <f t="shared" si="2"/>
        <v/>
      </c>
      <c r="G90" s="178"/>
      <c r="H90" s="173"/>
      <c r="I90" s="218"/>
      <c r="J90" s="178"/>
      <c r="K90" s="178"/>
      <c r="L90" s="178"/>
      <c r="M90" s="217"/>
      <c r="N90" s="218"/>
    </row>
    <row r="91" spans="1:14" ht="12.5">
      <c r="A91" s="204"/>
      <c r="B91" s="205"/>
      <c r="C91" s="201" t="str">
        <f t="shared" si="0"/>
        <v/>
      </c>
      <c r="D91" s="201" t="str">
        <f t="shared" si="1"/>
        <v/>
      </c>
      <c r="E91" s="201" t="str">
        <f t="shared" si="3"/>
        <v/>
      </c>
      <c r="F91" s="201" t="str">
        <f t="shared" si="2"/>
        <v/>
      </c>
      <c r="G91" s="178"/>
      <c r="H91" s="173"/>
      <c r="I91" s="218"/>
      <c r="J91" s="178"/>
      <c r="K91" s="178"/>
      <c r="L91" s="178"/>
      <c r="M91" s="217"/>
      <c r="N91" s="218"/>
    </row>
    <row r="92" spans="1:14" ht="12.5">
      <c r="A92" s="204"/>
      <c r="B92" s="205"/>
      <c r="C92" s="201" t="str">
        <f t="shared" si="0"/>
        <v/>
      </c>
      <c r="D92" s="201" t="str">
        <f t="shared" si="1"/>
        <v/>
      </c>
      <c r="E92" s="201" t="str">
        <f t="shared" si="3"/>
        <v/>
      </c>
      <c r="F92" s="201" t="str">
        <f t="shared" si="2"/>
        <v/>
      </c>
      <c r="G92" s="178"/>
      <c r="H92" s="173"/>
      <c r="I92" s="218"/>
      <c r="J92" s="178"/>
      <c r="K92" s="178"/>
      <c r="L92" s="178"/>
      <c r="M92" s="217"/>
      <c r="N92" s="218"/>
    </row>
    <row r="93" spans="1:14" ht="12.5">
      <c r="A93" s="204"/>
      <c r="B93" s="205"/>
      <c r="C93" s="201" t="str">
        <f t="shared" si="0"/>
        <v/>
      </c>
      <c r="D93" s="201" t="str">
        <f t="shared" si="1"/>
        <v/>
      </c>
      <c r="E93" s="201" t="str">
        <f t="shared" si="3"/>
        <v/>
      </c>
      <c r="F93" s="201" t="str">
        <f t="shared" si="2"/>
        <v/>
      </c>
      <c r="G93" s="178"/>
      <c r="H93" s="173"/>
      <c r="I93" s="218"/>
      <c r="J93" s="178"/>
      <c r="K93" s="178"/>
      <c r="L93" s="178"/>
      <c r="M93" s="217"/>
      <c r="N93" s="218"/>
    </row>
    <row r="94" spans="1:14" ht="12.5">
      <c r="A94" s="204"/>
      <c r="B94" s="205"/>
      <c r="C94" s="201" t="str">
        <f t="shared" si="0"/>
        <v/>
      </c>
      <c r="D94" s="201" t="str">
        <f t="shared" si="1"/>
        <v/>
      </c>
      <c r="E94" s="201" t="str">
        <f t="shared" si="3"/>
        <v/>
      </c>
      <c r="F94" s="201" t="str">
        <f t="shared" si="2"/>
        <v/>
      </c>
      <c r="G94" s="178"/>
      <c r="H94" s="173"/>
      <c r="I94" s="218"/>
      <c r="J94" s="178"/>
      <c r="K94" s="178"/>
      <c r="L94" s="178"/>
      <c r="M94" s="217"/>
      <c r="N94" s="218"/>
    </row>
    <row r="95" spans="1:14" ht="12.5">
      <c r="A95" s="204"/>
      <c r="B95" s="205"/>
      <c r="C95" s="201" t="str">
        <f t="shared" si="0"/>
        <v/>
      </c>
      <c r="D95" s="201" t="str">
        <f t="shared" si="1"/>
        <v/>
      </c>
      <c r="E95" s="201" t="str">
        <f t="shared" si="3"/>
        <v/>
      </c>
      <c r="F95" s="201" t="str">
        <f t="shared" si="2"/>
        <v/>
      </c>
      <c r="G95" s="178"/>
      <c r="H95" s="173"/>
      <c r="I95" s="218"/>
      <c r="J95" s="178"/>
      <c r="K95" s="178"/>
      <c r="L95" s="178"/>
      <c r="M95" s="217"/>
      <c r="N95" s="218"/>
    </row>
    <row r="96" spans="1:14" ht="12.5">
      <c r="A96" s="204"/>
      <c r="B96" s="205"/>
      <c r="C96" s="201" t="str">
        <f t="shared" si="0"/>
        <v/>
      </c>
      <c r="D96" s="201" t="str">
        <f t="shared" si="1"/>
        <v/>
      </c>
      <c r="E96" s="201" t="str">
        <f t="shared" si="3"/>
        <v/>
      </c>
      <c r="F96" s="201" t="str">
        <f t="shared" si="2"/>
        <v/>
      </c>
      <c r="G96" s="178"/>
      <c r="H96" s="173"/>
      <c r="I96" s="218"/>
      <c r="J96" s="178"/>
      <c r="K96" s="178"/>
      <c r="L96" s="178"/>
      <c r="M96" s="217"/>
      <c r="N96" s="218"/>
    </row>
    <row r="97" spans="1:14" ht="12.5">
      <c r="A97" s="204"/>
      <c r="B97" s="205"/>
      <c r="C97" s="201" t="str">
        <f t="shared" si="0"/>
        <v/>
      </c>
      <c r="D97" s="201" t="str">
        <f t="shared" si="1"/>
        <v/>
      </c>
      <c r="E97" s="201" t="str">
        <f t="shared" si="3"/>
        <v/>
      </c>
      <c r="F97" s="201" t="str">
        <f t="shared" si="2"/>
        <v/>
      </c>
      <c r="G97" s="178"/>
      <c r="H97" s="173"/>
      <c r="I97" s="218"/>
      <c r="J97" s="178"/>
      <c r="K97" s="178"/>
      <c r="L97" s="178"/>
      <c r="M97" s="217"/>
      <c r="N97" s="218"/>
    </row>
    <row r="98" spans="1:14" ht="12.5">
      <c r="A98" s="204"/>
      <c r="B98" s="205"/>
      <c r="C98" s="201" t="str">
        <f t="shared" si="0"/>
        <v/>
      </c>
      <c r="D98" s="201" t="str">
        <f t="shared" si="1"/>
        <v/>
      </c>
      <c r="E98" s="201" t="str">
        <f t="shared" si="3"/>
        <v/>
      </c>
      <c r="F98" s="201" t="str">
        <f t="shared" si="2"/>
        <v/>
      </c>
      <c r="G98" s="178"/>
      <c r="H98" s="173"/>
      <c r="I98" s="218"/>
      <c r="J98" s="178"/>
      <c r="K98" s="178"/>
      <c r="L98" s="178"/>
      <c r="M98" s="217"/>
      <c r="N98" s="218"/>
    </row>
    <row r="99" spans="1:14" ht="12.5">
      <c r="A99" s="204"/>
      <c r="B99" s="205"/>
      <c r="C99" s="201" t="str">
        <f t="shared" si="0"/>
        <v/>
      </c>
      <c r="D99" s="201" t="str">
        <f t="shared" si="1"/>
        <v/>
      </c>
      <c r="E99" s="201" t="str">
        <f t="shared" si="3"/>
        <v/>
      </c>
      <c r="F99" s="201" t="str">
        <f t="shared" si="2"/>
        <v/>
      </c>
      <c r="G99" s="178"/>
      <c r="H99" s="173"/>
      <c r="I99" s="218"/>
      <c r="J99" s="178"/>
      <c r="K99" s="178"/>
      <c r="L99" s="178"/>
      <c r="M99" s="217"/>
      <c r="N99" s="218"/>
    </row>
    <row r="100" spans="1:14" ht="12.5">
      <c r="A100" s="204"/>
      <c r="B100" s="205"/>
      <c r="C100" s="201" t="str">
        <f t="shared" si="0"/>
        <v/>
      </c>
      <c r="D100" s="201" t="str">
        <f t="shared" si="1"/>
        <v/>
      </c>
      <c r="E100" s="201" t="str">
        <f t="shared" si="3"/>
        <v/>
      </c>
      <c r="F100" s="201" t="str">
        <f t="shared" si="2"/>
        <v/>
      </c>
      <c r="G100" s="178"/>
      <c r="H100" s="173"/>
      <c r="I100" s="218"/>
      <c r="J100" s="178"/>
      <c r="K100" s="178"/>
      <c r="L100" s="178"/>
      <c r="M100" s="217"/>
      <c r="N100" s="218"/>
    </row>
    <row r="101" spans="1:14" ht="12.5">
      <c r="A101" s="204"/>
      <c r="B101" s="205"/>
      <c r="C101" s="201" t="str">
        <f t="shared" si="0"/>
        <v/>
      </c>
      <c r="D101" s="201" t="str">
        <f t="shared" si="1"/>
        <v/>
      </c>
      <c r="E101" s="201" t="str">
        <f t="shared" si="3"/>
        <v/>
      </c>
      <c r="F101" s="201" t="str">
        <f t="shared" si="2"/>
        <v/>
      </c>
      <c r="G101" s="178"/>
      <c r="H101" s="173"/>
      <c r="I101" s="218"/>
      <c r="J101" s="178"/>
      <c r="K101" s="178"/>
      <c r="L101" s="178"/>
      <c r="M101" s="217"/>
      <c r="N101" s="218"/>
    </row>
    <row r="102" spans="1:14" ht="12.5">
      <c r="A102" s="204"/>
      <c r="B102" s="205"/>
      <c r="C102" s="201" t="str">
        <f t="shared" si="0"/>
        <v/>
      </c>
      <c r="D102" s="201" t="str">
        <f t="shared" si="1"/>
        <v/>
      </c>
      <c r="E102" s="201" t="str">
        <f t="shared" si="3"/>
        <v/>
      </c>
      <c r="F102" s="201" t="str">
        <f t="shared" si="2"/>
        <v/>
      </c>
      <c r="G102" s="178"/>
      <c r="H102" s="173"/>
      <c r="I102" s="218"/>
      <c r="J102" s="178"/>
      <c r="K102" s="178"/>
      <c r="L102" s="178"/>
      <c r="M102" s="217"/>
      <c r="N102" s="218"/>
    </row>
    <row r="103" spans="1:14" ht="12.5">
      <c r="A103" s="204"/>
      <c r="B103" s="205"/>
      <c r="C103" s="201" t="str">
        <f t="shared" si="0"/>
        <v/>
      </c>
      <c r="D103" s="201" t="str">
        <f t="shared" si="1"/>
        <v/>
      </c>
      <c r="E103" s="201" t="str">
        <f t="shared" si="3"/>
        <v/>
      </c>
      <c r="F103" s="201" t="str">
        <f t="shared" si="2"/>
        <v/>
      </c>
      <c r="G103" s="178"/>
      <c r="H103" s="173"/>
      <c r="I103" s="218"/>
      <c r="J103" s="178"/>
      <c r="K103" s="178"/>
      <c r="L103" s="178"/>
      <c r="M103" s="217"/>
      <c r="N103" s="218"/>
    </row>
    <row r="104" spans="1:14" ht="12.5">
      <c r="A104" s="204"/>
      <c r="B104" s="205"/>
      <c r="C104" s="201" t="str">
        <f t="shared" si="0"/>
        <v/>
      </c>
      <c r="D104" s="201" t="str">
        <f t="shared" si="1"/>
        <v/>
      </c>
      <c r="E104" s="201" t="str">
        <f t="shared" si="3"/>
        <v/>
      </c>
      <c r="F104" s="201" t="str">
        <f t="shared" si="2"/>
        <v/>
      </c>
      <c r="G104" s="178"/>
      <c r="H104" s="173"/>
      <c r="I104" s="218"/>
      <c r="J104" s="178"/>
      <c r="K104" s="178"/>
      <c r="L104" s="178"/>
      <c r="M104" s="217"/>
      <c r="N104" s="218"/>
    </row>
    <row r="105" spans="1:14" ht="12.5">
      <c r="A105" s="204"/>
      <c r="B105" s="205"/>
      <c r="C105" s="201" t="str">
        <f t="shared" si="0"/>
        <v/>
      </c>
      <c r="D105" s="201" t="str">
        <f t="shared" si="1"/>
        <v/>
      </c>
      <c r="E105" s="201" t="str">
        <f t="shared" si="3"/>
        <v/>
      </c>
      <c r="F105" s="201" t="str">
        <f t="shared" si="2"/>
        <v/>
      </c>
      <c r="G105" s="178"/>
      <c r="H105" s="173"/>
      <c r="I105" s="218"/>
      <c r="J105" s="178"/>
      <c r="K105" s="178"/>
      <c r="L105" s="178"/>
      <c r="M105" s="217"/>
      <c r="N105" s="218"/>
    </row>
    <row r="106" spans="1:14" ht="12.5">
      <c r="A106" s="219"/>
      <c r="B106" s="205"/>
      <c r="C106" s="201" t="str">
        <f t="shared" si="0"/>
        <v/>
      </c>
      <c r="D106" s="201" t="str">
        <f t="shared" si="1"/>
        <v/>
      </c>
      <c r="E106" s="201" t="str">
        <f t="shared" si="3"/>
        <v/>
      </c>
      <c r="F106" s="201" t="str">
        <f t="shared" si="2"/>
        <v/>
      </c>
      <c r="G106" s="178"/>
      <c r="H106" s="173"/>
      <c r="I106" s="218"/>
      <c r="J106" s="178"/>
      <c r="K106" s="178"/>
      <c r="L106" s="178"/>
      <c r="M106" s="217"/>
      <c r="N106" s="218"/>
    </row>
    <row r="107" spans="1:14" ht="12.5">
      <c r="A107" s="220"/>
      <c r="B107" s="205"/>
      <c r="C107" s="201" t="str">
        <f t="shared" si="0"/>
        <v/>
      </c>
      <c r="D107" s="201" t="str">
        <f t="shared" si="1"/>
        <v/>
      </c>
      <c r="E107" s="201" t="str">
        <f t="shared" si="3"/>
        <v/>
      </c>
      <c r="F107" s="201" t="str">
        <f t="shared" si="2"/>
        <v/>
      </c>
      <c r="G107" s="178"/>
      <c r="H107" s="221"/>
      <c r="I107" s="218"/>
      <c r="J107" s="178"/>
      <c r="K107" s="178"/>
      <c r="L107" s="178"/>
      <c r="M107" s="217"/>
      <c r="N107" s="218"/>
    </row>
    <row r="108" spans="1:14" ht="12.5">
      <c r="A108" s="220"/>
      <c r="B108" s="205"/>
      <c r="C108" s="201" t="str">
        <f t="shared" si="0"/>
        <v/>
      </c>
      <c r="D108" s="201" t="str">
        <f t="shared" si="1"/>
        <v/>
      </c>
      <c r="E108" s="201" t="str">
        <f t="shared" si="3"/>
        <v/>
      </c>
      <c r="F108" s="201" t="str">
        <f t="shared" si="2"/>
        <v/>
      </c>
      <c r="G108" s="178"/>
      <c r="H108" s="221"/>
      <c r="I108" s="218"/>
      <c r="J108" s="178"/>
      <c r="K108" s="178"/>
      <c r="L108" s="178"/>
      <c r="M108" s="217"/>
      <c r="N108" s="218"/>
    </row>
    <row r="109" spans="1:14" ht="12.5">
      <c r="A109" s="220"/>
      <c r="B109" s="205"/>
      <c r="C109" s="201" t="str">
        <f t="shared" si="0"/>
        <v/>
      </c>
      <c r="D109" s="201" t="str">
        <f t="shared" si="1"/>
        <v/>
      </c>
      <c r="E109" s="201" t="str">
        <f t="shared" si="3"/>
        <v/>
      </c>
      <c r="F109" s="201" t="str">
        <f t="shared" si="2"/>
        <v/>
      </c>
      <c r="G109" s="178"/>
      <c r="H109" s="221"/>
      <c r="I109" s="218"/>
      <c r="J109" s="178"/>
      <c r="K109" s="178"/>
      <c r="L109" s="178"/>
      <c r="M109" s="217"/>
      <c r="N109" s="218"/>
    </row>
    <row r="110" spans="1:14" ht="12.5">
      <c r="A110" s="220"/>
      <c r="B110" s="205"/>
      <c r="C110" s="201" t="str">
        <f t="shared" si="0"/>
        <v/>
      </c>
      <c r="D110" s="201" t="str">
        <f t="shared" si="1"/>
        <v/>
      </c>
      <c r="E110" s="201" t="str">
        <f t="shared" si="3"/>
        <v/>
      </c>
      <c r="F110" s="201" t="str">
        <f t="shared" si="2"/>
        <v/>
      </c>
      <c r="G110" s="178"/>
      <c r="H110" s="221"/>
      <c r="I110" s="218"/>
      <c r="J110" s="178"/>
      <c r="K110" s="178"/>
      <c r="L110" s="178"/>
      <c r="M110" s="217"/>
      <c r="N110" s="218"/>
    </row>
    <row r="111" spans="1:14" ht="12.5">
      <c r="A111" s="220"/>
      <c r="B111" s="205"/>
      <c r="C111" s="201" t="str">
        <f t="shared" si="0"/>
        <v/>
      </c>
      <c r="D111" s="201" t="str">
        <f t="shared" si="1"/>
        <v/>
      </c>
      <c r="E111" s="201" t="str">
        <f t="shared" si="3"/>
        <v/>
      </c>
      <c r="F111" s="201" t="str">
        <f t="shared" si="2"/>
        <v/>
      </c>
      <c r="G111" s="178"/>
      <c r="H111" s="221"/>
      <c r="I111" s="218"/>
      <c r="J111" s="178"/>
      <c r="K111" s="178"/>
      <c r="L111" s="178"/>
      <c r="M111" s="217"/>
      <c r="N111" s="218"/>
    </row>
    <row r="112" spans="1:14" ht="12.5">
      <c r="A112" s="220"/>
      <c r="B112" s="205"/>
      <c r="C112" s="201" t="str">
        <f t="shared" si="0"/>
        <v/>
      </c>
      <c r="D112" s="201" t="str">
        <f t="shared" si="1"/>
        <v/>
      </c>
      <c r="E112" s="201" t="str">
        <f t="shared" si="3"/>
        <v/>
      </c>
      <c r="F112" s="201" t="str">
        <f t="shared" si="2"/>
        <v/>
      </c>
      <c r="G112" s="178"/>
      <c r="H112" s="221"/>
      <c r="I112" s="218"/>
      <c r="J112" s="178"/>
      <c r="K112" s="178"/>
      <c r="L112" s="178"/>
      <c r="M112" s="217"/>
      <c r="N112" s="218"/>
    </row>
    <row r="113" spans="1:14" ht="12.5">
      <c r="A113" s="220"/>
      <c r="B113" s="205"/>
      <c r="C113" s="201" t="str">
        <f t="shared" si="0"/>
        <v/>
      </c>
      <c r="D113" s="201" t="str">
        <f t="shared" si="1"/>
        <v/>
      </c>
      <c r="E113" s="201" t="str">
        <f t="shared" si="3"/>
        <v/>
      </c>
      <c r="F113" s="201" t="str">
        <f t="shared" si="2"/>
        <v/>
      </c>
      <c r="G113" s="178"/>
      <c r="H113" s="221"/>
      <c r="I113" s="218"/>
      <c r="J113" s="178"/>
      <c r="K113" s="178"/>
      <c r="L113" s="178"/>
      <c r="M113" s="217"/>
      <c r="N113" s="218"/>
    </row>
    <row r="114" spans="1:14" ht="12.5">
      <c r="A114" s="220"/>
      <c r="B114" s="205"/>
      <c r="C114" s="201" t="str">
        <f t="shared" si="0"/>
        <v/>
      </c>
      <c r="D114" s="201" t="str">
        <f t="shared" si="1"/>
        <v/>
      </c>
      <c r="E114" s="201" t="str">
        <f t="shared" si="3"/>
        <v/>
      </c>
      <c r="F114" s="201" t="str">
        <f t="shared" si="2"/>
        <v/>
      </c>
      <c r="G114" s="178"/>
      <c r="H114" s="221"/>
      <c r="I114" s="218"/>
      <c r="J114" s="178"/>
      <c r="K114" s="178"/>
      <c r="L114" s="178"/>
      <c r="M114" s="217"/>
      <c r="N114" s="218"/>
    </row>
    <row r="115" spans="1:14" ht="12.5">
      <c r="A115" s="220"/>
      <c r="B115" s="205"/>
      <c r="C115" s="201" t="str">
        <f t="shared" si="0"/>
        <v/>
      </c>
      <c r="D115" s="201" t="str">
        <f t="shared" si="1"/>
        <v/>
      </c>
      <c r="E115" s="201" t="str">
        <f t="shared" si="3"/>
        <v/>
      </c>
      <c r="F115" s="201" t="str">
        <f t="shared" si="2"/>
        <v/>
      </c>
      <c r="G115" s="178"/>
      <c r="H115" s="221"/>
      <c r="I115" s="218"/>
      <c r="J115" s="178"/>
      <c r="K115" s="178"/>
      <c r="L115" s="178"/>
      <c r="M115" s="217"/>
      <c r="N115" s="218"/>
    </row>
    <row r="116" spans="1:14" ht="12.5">
      <c r="A116" s="220"/>
      <c r="B116" s="205"/>
      <c r="C116" s="201" t="str">
        <f t="shared" si="0"/>
        <v/>
      </c>
      <c r="D116" s="201" t="str">
        <f t="shared" si="1"/>
        <v/>
      </c>
      <c r="E116" s="201" t="str">
        <f t="shared" si="3"/>
        <v/>
      </c>
      <c r="F116" s="201" t="str">
        <f t="shared" si="2"/>
        <v/>
      </c>
      <c r="G116" s="178"/>
      <c r="H116" s="221"/>
      <c r="I116" s="218"/>
      <c r="J116" s="178"/>
      <c r="K116" s="178"/>
      <c r="L116" s="178"/>
      <c r="M116" s="217"/>
      <c r="N116" s="218"/>
    </row>
    <row r="117" spans="1:14" ht="12.5">
      <c r="A117" s="220"/>
      <c r="B117" s="205"/>
      <c r="C117" s="201" t="str">
        <f t="shared" si="0"/>
        <v/>
      </c>
      <c r="D117" s="201" t="str">
        <f t="shared" si="1"/>
        <v/>
      </c>
      <c r="E117" s="201" t="str">
        <f t="shared" si="3"/>
        <v/>
      </c>
      <c r="F117" s="201" t="str">
        <f t="shared" si="2"/>
        <v/>
      </c>
      <c r="G117" s="178"/>
      <c r="H117" s="221"/>
      <c r="I117" s="218"/>
      <c r="J117" s="178"/>
      <c r="K117" s="178"/>
      <c r="L117" s="178"/>
      <c r="M117" s="217"/>
      <c r="N117" s="218"/>
    </row>
    <row r="118" spans="1:14" ht="12.5">
      <c r="A118" s="220"/>
      <c r="B118" s="205"/>
      <c r="C118" s="201" t="str">
        <f t="shared" si="0"/>
        <v/>
      </c>
      <c r="D118" s="201" t="str">
        <f t="shared" si="1"/>
        <v/>
      </c>
      <c r="E118" s="201" t="str">
        <f t="shared" si="3"/>
        <v/>
      </c>
      <c r="F118" s="201" t="str">
        <f t="shared" si="2"/>
        <v/>
      </c>
      <c r="G118" s="178"/>
      <c r="H118" s="221"/>
      <c r="I118" s="218"/>
      <c r="J118" s="178"/>
      <c r="K118" s="178"/>
      <c r="L118" s="178"/>
      <c r="M118" s="217"/>
      <c r="N118" s="218"/>
    </row>
    <row r="119" spans="1:14" ht="12.5">
      <c r="A119" s="220"/>
      <c r="B119" s="205"/>
      <c r="C119" s="201" t="str">
        <f t="shared" si="0"/>
        <v/>
      </c>
      <c r="D119" s="201" t="str">
        <f t="shared" si="1"/>
        <v/>
      </c>
      <c r="E119" s="201" t="str">
        <f t="shared" si="3"/>
        <v/>
      </c>
      <c r="F119" s="201" t="str">
        <f t="shared" si="2"/>
        <v/>
      </c>
      <c r="G119" s="178"/>
      <c r="H119" s="221"/>
      <c r="I119" s="218"/>
      <c r="J119" s="178"/>
      <c r="K119" s="178"/>
      <c r="L119" s="178"/>
      <c r="M119" s="217"/>
      <c r="N119" s="218"/>
    </row>
    <row r="120" spans="1:14" ht="12.5">
      <c r="A120" s="220"/>
      <c r="B120" s="205"/>
      <c r="C120" s="201" t="str">
        <f t="shared" si="0"/>
        <v/>
      </c>
      <c r="D120" s="201" t="str">
        <f t="shared" si="1"/>
        <v/>
      </c>
      <c r="E120" s="201" t="str">
        <f t="shared" si="3"/>
        <v/>
      </c>
      <c r="F120" s="201" t="str">
        <f t="shared" si="2"/>
        <v/>
      </c>
      <c r="G120" s="178"/>
      <c r="H120" s="221"/>
      <c r="I120" s="218"/>
      <c r="J120" s="178"/>
      <c r="K120" s="178"/>
      <c r="L120" s="178"/>
      <c r="M120" s="217"/>
      <c r="N120" s="218"/>
    </row>
    <row r="121" spans="1:14" ht="12.5">
      <c r="A121" s="220"/>
      <c r="B121" s="205"/>
      <c r="C121" s="201" t="str">
        <f t="shared" si="0"/>
        <v/>
      </c>
      <c r="D121" s="201" t="str">
        <f t="shared" si="1"/>
        <v/>
      </c>
      <c r="E121" s="201" t="str">
        <f t="shared" si="3"/>
        <v/>
      </c>
      <c r="F121" s="201" t="str">
        <f t="shared" si="2"/>
        <v/>
      </c>
      <c r="G121" s="178"/>
      <c r="H121" s="221"/>
      <c r="I121" s="218"/>
      <c r="J121" s="178"/>
      <c r="K121" s="178"/>
      <c r="L121" s="178"/>
      <c r="M121" s="217"/>
      <c r="N121" s="218"/>
    </row>
    <row r="122" spans="1:14" ht="12.5">
      <c r="A122" s="220"/>
      <c r="B122" s="205"/>
      <c r="C122" s="201" t="str">
        <f t="shared" si="0"/>
        <v/>
      </c>
      <c r="D122" s="201" t="str">
        <f t="shared" si="1"/>
        <v/>
      </c>
      <c r="E122" s="201" t="str">
        <f t="shared" si="3"/>
        <v/>
      </c>
      <c r="F122" s="201" t="str">
        <f t="shared" si="2"/>
        <v/>
      </c>
      <c r="G122" s="178"/>
      <c r="H122" s="221"/>
      <c r="I122" s="218"/>
      <c r="J122" s="178"/>
      <c r="K122" s="178"/>
      <c r="L122" s="178"/>
      <c r="M122" s="217"/>
      <c r="N122" s="218"/>
    </row>
    <row r="123" spans="1:14" ht="12.5">
      <c r="A123" s="220"/>
      <c r="B123" s="205"/>
      <c r="C123" s="201" t="str">
        <f t="shared" si="0"/>
        <v/>
      </c>
      <c r="D123" s="201" t="str">
        <f t="shared" si="1"/>
        <v/>
      </c>
      <c r="E123" s="201" t="str">
        <f t="shared" si="3"/>
        <v/>
      </c>
      <c r="F123" s="201" t="str">
        <f t="shared" si="2"/>
        <v/>
      </c>
      <c r="G123" s="178"/>
      <c r="H123" s="221"/>
      <c r="I123" s="218"/>
      <c r="J123" s="178"/>
      <c r="K123" s="178"/>
      <c r="L123" s="178"/>
      <c r="M123" s="217"/>
      <c r="N123" s="218"/>
    </row>
    <row r="124" spans="1:14" ht="12.5">
      <c r="A124" s="220"/>
      <c r="B124" s="205"/>
      <c r="C124" s="201" t="str">
        <f t="shared" si="0"/>
        <v/>
      </c>
      <c r="D124" s="201" t="str">
        <f t="shared" si="1"/>
        <v/>
      </c>
      <c r="E124" s="201" t="str">
        <f t="shared" si="3"/>
        <v/>
      </c>
      <c r="F124" s="201" t="str">
        <f t="shared" si="2"/>
        <v/>
      </c>
      <c r="G124" s="178"/>
      <c r="H124" s="221"/>
      <c r="I124" s="218"/>
      <c r="J124" s="178"/>
      <c r="K124" s="178"/>
      <c r="L124" s="178"/>
      <c r="M124" s="217"/>
      <c r="N124" s="218"/>
    </row>
    <row r="125" spans="1:14" ht="12.5">
      <c r="A125" s="220"/>
      <c r="B125" s="205"/>
      <c r="C125" s="201" t="str">
        <f t="shared" si="0"/>
        <v/>
      </c>
      <c r="D125" s="201" t="str">
        <f t="shared" si="1"/>
        <v/>
      </c>
      <c r="E125" s="201" t="str">
        <f t="shared" si="3"/>
        <v/>
      </c>
      <c r="F125" s="201" t="str">
        <f t="shared" si="2"/>
        <v/>
      </c>
      <c r="G125" s="178"/>
      <c r="H125" s="221"/>
      <c r="I125" s="218"/>
      <c r="J125" s="178"/>
      <c r="K125" s="178"/>
      <c r="L125" s="178"/>
      <c r="M125" s="217"/>
      <c r="N125" s="218"/>
    </row>
    <row r="126" spans="1:14" ht="12.5">
      <c r="A126" s="220"/>
      <c r="B126" s="205"/>
      <c r="C126" s="201" t="str">
        <f t="shared" si="0"/>
        <v/>
      </c>
      <c r="D126" s="201" t="str">
        <f t="shared" si="1"/>
        <v/>
      </c>
      <c r="E126" s="201" t="str">
        <f t="shared" si="3"/>
        <v/>
      </c>
      <c r="F126" s="201" t="str">
        <f t="shared" si="2"/>
        <v/>
      </c>
      <c r="G126" s="178"/>
      <c r="H126" s="221"/>
      <c r="I126" s="218"/>
      <c r="J126" s="178"/>
      <c r="K126" s="178"/>
      <c r="L126" s="178"/>
      <c r="M126" s="217"/>
      <c r="N126" s="218"/>
    </row>
    <row r="127" spans="1:14" ht="12.5">
      <c r="A127" s="220"/>
      <c r="B127" s="205"/>
      <c r="C127" s="201" t="str">
        <f t="shared" si="0"/>
        <v/>
      </c>
      <c r="D127" s="201" t="str">
        <f t="shared" si="1"/>
        <v/>
      </c>
      <c r="E127" s="201" t="str">
        <f t="shared" si="3"/>
        <v/>
      </c>
      <c r="F127" s="201" t="str">
        <f t="shared" si="2"/>
        <v/>
      </c>
      <c r="G127" s="178"/>
      <c r="H127" s="221"/>
      <c r="I127" s="218"/>
      <c r="J127" s="178"/>
      <c r="K127" s="178"/>
      <c r="L127" s="178"/>
      <c r="M127" s="217"/>
      <c r="N127" s="218"/>
    </row>
    <row r="128" spans="1:14" ht="12.5">
      <c r="A128" s="220"/>
      <c r="B128" s="205"/>
      <c r="C128" s="201" t="str">
        <f t="shared" si="0"/>
        <v/>
      </c>
      <c r="D128" s="201" t="str">
        <f t="shared" si="1"/>
        <v/>
      </c>
      <c r="E128" s="201" t="str">
        <f t="shared" si="3"/>
        <v/>
      </c>
      <c r="F128" s="201" t="str">
        <f t="shared" si="2"/>
        <v/>
      </c>
      <c r="G128" s="178"/>
      <c r="H128" s="221"/>
      <c r="I128" s="218"/>
      <c r="J128" s="178"/>
      <c r="K128" s="178"/>
      <c r="L128" s="178"/>
      <c r="M128" s="217"/>
      <c r="N128" s="218"/>
    </row>
    <row r="129" spans="1:14" ht="12.5">
      <c r="A129" s="220"/>
      <c r="B129" s="205"/>
      <c r="C129" s="201" t="str">
        <f t="shared" si="0"/>
        <v/>
      </c>
      <c r="D129" s="201" t="str">
        <f t="shared" si="1"/>
        <v/>
      </c>
      <c r="E129" s="201" t="str">
        <f t="shared" si="3"/>
        <v/>
      </c>
      <c r="F129" s="201" t="str">
        <f t="shared" si="2"/>
        <v/>
      </c>
      <c r="G129" s="178"/>
      <c r="H129" s="221"/>
      <c r="I129" s="218"/>
      <c r="J129" s="178"/>
      <c r="K129" s="178"/>
      <c r="L129" s="178"/>
      <c r="M129" s="217"/>
      <c r="N129" s="218"/>
    </row>
    <row r="130" spans="1:14" ht="12.5">
      <c r="A130" s="220"/>
      <c r="B130" s="205"/>
      <c r="C130" s="201" t="str">
        <f t="shared" si="0"/>
        <v/>
      </c>
      <c r="D130" s="201" t="str">
        <f t="shared" si="1"/>
        <v/>
      </c>
      <c r="E130" s="201" t="str">
        <f t="shared" si="3"/>
        <v/>
      </c>
      <c r="F130" s="201" t="str">
        <f t="shared" si="2"/>
        <v/>
      </c>
      <c r="G130" s="178"/>
      <c r="H130" s="221"/>
      <c r="I130" s="218"/>
      <c r="J130" s="178"/>
      <c r="K130" s="178"/>
      <c r="L130" s="178"/>
      <c r="M130" s="217"/>
      <c r="N130" s="218"/>
    </row>
    <row r="131" spans="1:14" ht="12.5">
      <c r="A131" s="220"/>
      <c r="B131" s="205"/>
      <c r="C131" s="201" t="str">
        <f t="shared" si="0"/>
        <v/>
      </c>
      <c r="D131" s="201" t="str">
        <f t="shared" si="1"/>
        <v/>
      </c>
      <c r="E131" s="201" t="str">
        <f t="shared" si="3"/>
        <v/>
      </c>
      <c r="F131" s="201" t="str">
        <f t="shared" si="2"/>
        <v/>
      </c>
      <c r="G131" s="178"/>
      <c r="H131" s="221"/>
      <c r="I131" s="218"/>
      <c r="J131" s="178"/>
      <c r="K131" s="178"/>
      <c r="L131" s="178"/>
      <c r="M131" s="217"/>
      <c r="N131" s="218"/>
    </row>
    <row r="132" spans="1:14" ht="12.5">
      <c r="A132" s="220"/>
      <c r="B132" s="205"/>
      <c r="C132" s="201" t="str">
        <f t="shared" si="0"/>
        <v/>
      </c>
      <c r="D132" s="201" t="str">
        <f t="shared" si="1"/>
        <v/>
      </c>
      <c r="E132" s="201" t="str">
        <f t="shared" si="3"/>
        <v/>
      </c>
      <c r="F132" s="201" t="str">
        <f t="shared" si="2"/>
        <v/>
      </c>
      <c r="G132" s="178"/>
      <c r="H132" s="221"/>
      <c r="I132" s="218"/>
      <c r="J132" s="178"/>
      <c r="K132" s="178"/>
      <c r="L132" s="178"/>
      <c r="M132" s="217"/>
      <c r="N132" s="218"/>
    </row>
    <row r="133" spans="1:14" ht="12.5">
      <c r="A133" s="220"/>
      <c r="B133" s="205"/>
      <c r="C133" s="201" t="str">
        <f t="shared" si="0"/>
        <v/>
      </c>
      <c r="D133" s="201" t="str">
        <f t="shared" si="1"/>
        <v/>
      </c>
      <c r="E133" s="201" t="str">
        <f t="shared" si="3"/>
        <v/>
      </c>
      <c r="F133" s="201" t="str">
        <f t="shared" si="2"/>
        <v/>
      </c>
      <c r="G133" s="178"/>
      <c r="H133" s="221"/>
      <c r="I133" s="218"/>
      <c r="J133" s="178"/>
      <c r="K133" s="178"/>
      <c r="L133" s="178"/>
      <c r="M133" s="217"/>
      <c r="N133" s="218"/>
    </row>
    <row r="134" spans="1:14" ht="12.5">
      <c r="A134" s="220"/>
      <c r="B134" s="205"/>
      <c r="C134" s="201" t="str">
        <f t="shared" si="0"/>
        <v/>
      </c>
      <c r="D134" s="201" t="str">
        <f t="shared" si="1"/>
        <v/>
      </c>
      <c r="E134" s="201" t="str">
        <f t="shared" si="3"/>
        <v/>
      </c>
      <c r="F134" s="201" t="str">
        <f t="shared" si="2"/>
        <v/>
      </c>
      <c r="G134" s="178"/>
      <c r="H134" s="221"/>
      <c r="I134" s="218"/>
      <c r="J134" s="178"/>
      <c r="K134" s="178"/>
      <c r="L134" s="178"/>
      <c r="M134" s="217"/>
      <c r="N134" s="218"/>
    </row>
    <row r="135" spans="1:14" ht="12.5">
      <c r="A135" s="220"/>
      <c r="B135" s="205"/>
      <c r="C135" s="201" t="str">
        <f t="shared" si="0"/>
        <v/>
      </c>
      <c r="D135" s="201" t="str">
        <f t="shared" si="1"/>
        <v/>
      </c>
      <c r="E135" s="201" t="str">
        <f t="shared" si="3"/>
        <v/>
      </c>
      <c r="F135" s="201" t="str">
        <f t="shared" si="2"/>
        <v/>
      </c>
      <c r="G135" s="178"/>
      <c r="H135" s="221"/>
      <c r="I135" s="218"/>
      <c r="J135" s="178"/>
      <c r="K135" s="178"/>
      <c r="L135" s="178"/>
      <c r="M135" s="217"/>
      <c r="N135" s="218"/>
    </row>
    <row r="136" spans="1:14" ht="12.5">
      <c r="A136" s="220"/>
      <c r="B136" s="205"/>
      <c r="C136" s="201" t="str">
        <f t="shared" si="0"/>
        <v/>
      </c>
      <c r="D136" s="201" t="str">
        <f t="shared" si="1"/>
        <v/>
      </c>
      <c r="E136" s="201" t="str">
        <f t="shared" si="3"/>
        <v/>
      </c>
      <c r="F136" s="201" t="str">
        <f t="shared" si="2"/>
        <v/>
      </c>
      <c r="G136" s="178"/>
      <c r="H136" s="221"/>
      <c r="I136" s="218"/>
      <c r="J136" s="178"/>
      <c r="K136" s="178"/>
      <c r="L136" s="178"/>
      <c r="M136" s="217"/>
      <c r="N136" s="218"/>
    </row>
    <row r="137" spans="1:14" ht="12.5">
      <c r="A137" s="220"/>
      <c r="B137" s="205"/>
      <c r="C137" s="201" t="str">
        <f t="shared" si="0"/>
        <v/>
      </c>
      <c r="D137" s="201" t="str">
        <f t="shared" si="1"/>
        <v/>
      </c>
      <c r="E137" s="201" t="str">
        <f t="shared" si="3"/>
        <v/>
      </c>
      <c r="F137" s="201" t="str">
        <f t="shared" si="2"/>
        <v/>
      </c>
      <c r="G137" s="178"/>
      <c r="H137" s="221"/>
      <c r="I137" s="218"/>
      <c r="J137" s="178"/>
      <c r="K137" s="178"/>
      <c r="L137" s="178"/>
      <c r="M137" s="217"/>
      <c r="N137" s="218"/>
    </row>
    <row r="138" spans="1:14" ht="12.5">
      <c r="A138" s="220"/>
      <c r="B138" s="205"/>
      <c r="C138" s="201" t="str">
        <f t="shared" si="0"/>
        <v/>
      </c>
      <c r="D138" s="201" t="str">
        <f t="shared" si="1"/>
        <v/>
      </c>
      <c r="E138" s="201" t="str">
        <f t="shared" si="3"/>
        <v/>
      </c>
      <c r="F138" s="201" t="str">
        <f t="shared" si="2"/>
        <v/>
      </c>
      <c r="G138" s="178"/>
      <c r="H138" s="221"/>
      <c r="I138" s="218"/>
      <c r="J138" s="178"/>
      <c r="K138" s="178"/>
      <c r="L138" s="178"/>
      <c r="M138" s="217"/>
      <c r="N138" s="218"/>
    </row>
    <row r="139" spans="1:14" ht="12.5">
      <c r="A139" s="220"/>
      <c r="B139" s="205"/>
      <c r="C139" s="201" t="str">
        <f t="shared" si="0"/>
        <v/>
      </c>
      <c r="D139" s="201" t="str">
        <f t="shared" si="1"/>
        <v/>
      </c>
      <c r="E139" s="201" t="str">
        <f t="shared" si="3"/>
        <v/>
      </c>
      <c r="F139" s="201" t="str">
        <f t="shared" si="2"/>
        <v/>
      </c>
      <c r="G139" s="178"/>
      <c r="H139" s="221"/>
      <c r="I139" s="218"/>
      <c r="J139" s="178"/>
      <c r="K139" s="178"/>
      <c r="L139" s="178"/>
      <c r="M139" s="217"/>
      <c r="N139" s="218"/>
    </row>
    <row r="140" spans="1:14" ht="12.5">
      <c r="A140" s="220"/>
      <c r="B140" s="205"/>
      <c r="C140" s="201" t="str">
        <f t="shared" si="0"/>
        <v/>
      </c>
      <c r="D140" s="201" t="str">
        <f t="shared" si="1"/>
        <v/>
      </c>
      <c r="E140" s="201" t="str">
        <f t="shared" si="3"/>
        <v/>
      </c>
      <c r="F140" s="201" t="str">
        <f t="shared" si="2"/>
        <v/>
      </c>
      <c r="G140" s="178"/>
      <c r="H140" s="221"/>
      <c r="I140" s="218"/>
      <c r="J140" s="178"/>
      <c r="K140" s="178"/>
      <c r="L140" s="178"/>
      <c r="M140" s="217"/>
      <c r="N140" s="218"/>
    </row>
    <row r="141" spans="1:14" ht="12.5">
      <c r="A141" s="220"/>
      <c r="B141" s="205"/>
      <c r="C141" s="201" t="str">
        <f t="shared" si="0"/>
        <v/>
      </c>
      <c r="D141" s="201" t="str">
        <f t="shared" si="1"/>
        <v/>
      </c>
      <c r="E141" s="201" t="str">
        <f t="shared" si="3"/>
        <v/>
      </c>
      <c r="F141" s="201" t="str">
        <f t="shared" si="2"/>
        <v/>
      </c>
      <c r="G141" s="178"/>
      <c r="H141" s="221"/>
      <c r="I141" s="218"/>
      <c r="J141" s="178"/>
      <c r="K141" s="178"/>
      <c r="L141" s="178"/>
      <c r="M141" s="217"/>
      <c r="N141" s="218"/>
    </row>
    <row r="142" spans="1:14" ht="12.5">
      <c r="A142" s="220"/>
      <c r="B142" s="205"/>
      <c r="C142" s="201" t="str">
        <f t="shared" si="0"/>
        <v/>
      </c>
      <c r="D142" s="201" t="str">
        <f t="shared" si="1"/>
        <v/>
      </c>
      <c r="E142" s="201" t="str">
        <f t="shared" si="3"/>
        <v/>
      </c>
      <c r="F142" s="201" t="str">
        <f t="shared" si="2"/>
        <v/>
      </c>
      <c r="G142" s="178"/>
      <c r="H142" s="221"/>
      <c r="I142" s="218"/>
      <c r="J142" s="178"/>
      <c r="K142" s="178"/>
      <c r="L142" s="178"/>
      <c r="M142" s="217"/>
      <c r="N142" s="218"/>
    </row>
    <row r="143" spans="1:14" ht="12.5">
      <c r="A143" s="220"/>
      <c r="B143" s="205"/>
      <c r="C143" s="201" t="str">
        <f t="shared" si="0"/>
        <v/>
      </c>
      <c r="D143" s="201" t="str">
        <f t="shared" si="1"/>
        <v/>
      </c>
      <c r="E143" s="201" t="str">
        <f t="shared" si="3"/>
        <v/>
      </c>
      <c r="F143" s="201" t="str">
        <f t="shared" si="2"/>
        <v/>
      </c>
      <c r="G143" s="178"/>
      <c r="H143" s="221"/>
      <c r="I143" s="218"/>
      <c r="J143" s="178"/>
      <c r="K143" s="178"/>
      <c r="L143" s="178"/>
      <c r="M143" s="217"/>
      <c r="N143" s="218"/>
    </row>
    <row r="144" spans="1:14" ht="12.5">
      <c r="A144" s="220"/>
      <c r="B144" s="205"/>
      <c r="C144" s="201" t="str">
        <f t="shared" si="0"/>
        <v/>
      </c>
      <c r="D144" s="201" t="str">
        <f t="shared" si="1"/>
        <v/>
      </c>
      <c r="E144" s="201" t="str">
        <f t="shared" si="3"/>
        <v/>
      </c>
      <c r="F144" s="201" t="str">
        <f t="shared" si="2"/>
        <v/>
      </c>
      <c r="G144" s="178"/>
      <c r="H144" s="221"/>
      <c r="I144" s="218"/>
      <c r="J144" s="178"/>
      <c r="K144" s="178"/>
      <c r="L144" s="178"/>
      <c r="M144" s="217"/>
      <c r="N144" s="218"/>
    </row>
    <row r="145" spans="1:14" ht="12.5">
      <c r="A145" s="220"/>
      <c r="B145" s="205"/>
      <c r="C145" s="201" t="str">
        <f t="shared" si="0"/>
        <v/>
      </c>
      <c r="D145" s="201" t="str">
        <f t="shared" si="1"/>
        <v/>
      </c>
      <c r="E145" s="201" t="str">
        <f t="shared" si="3"/>
        <v/>
      </c>
      <c r="F145" s="201" t="str">
        <f t="shared" si="2"/>
        <v/>
      </c>
      <c r="G145" s="178"/>
      <c r="H145" s="221"/>
      <c r="I145" s="218"/>
      <c r="J145" s="178"/>
      <c r="K145" s="178"/>
      <c r="L145" s="178"/>
      <c r="M145" s="217"/>
      <c r="N145" s="218"/>
    </row>
    <row r="146" spans="1:14" ht="12.5">
      <c r="A146" s="220"/>
      <c r="B146" s="205"/>
      <c r="C146" s="201" t="str">
        <f t="shared" si="0"/>
        <v/>
      </c>
      <c r="D146" s="201" t="str">
        <f t="shared" si="1"/>
        <v/>
      </c>
      <c r="E146" s="201" t="str">
        <f t="shared" si="3"/>
        <v/>
      </c>
      <c r="F146" s="201" t="str">
        <f t="shared" si="2"/>
        <v/>
      </c>
      <c r="G146" s="178"/>
      <c r="H146" s="221"/>
      <c r="I146" s="218"/>
      <c r="J146" s="178"/>
      <c r="K146" s="178"/>
      <c r="L146" s="178"/>
      <c r="M146" s="217"/>
      <c r="N146" s="218"/>
    </row>
    <row r="147" spans="1:14" ht="12.5">
      <c r="A147" s="220"/>
      <c r="B147" s="205"/>
      <c r="C147" s="201" t="str">
        <f t="shared" si="0"/>
        <v/>
      </c>
      <c r="D147" s="201" t="str">
        <f t="shared" si="1"/>
        <v/>
      </c>
      <c r="E147" s="201" t="str">
        <f t="shared" si="3"/>
        <v/>
      </c>
      <c r="F147" s="201" t="str">
        <f t="shared" si="2"/>
        <v/>
      </c>
      <c r="G147" s="178"/>
      <c r="H147" s="221"/>
      <c r="I147" s="218"/>
      <c r="J147" s="178"/>
      <c r="K147" s="178"/>
      <c r="L147" s="178"/>
      <c r="M147" s="217"/>
      <c r="N147" s="218"/>
    </row>
    <row r="148" spans="1:14" ht="12.5">
      <c r="A148" s="220"/>
      <c r="B148" s="205"/>
      <c r="C148" s="201" t="str">
        <f t="shared" si="0"/>
        <v/>
      </c>
      <c r="D148" s="201" t="str">
        <f t="shared" si="1"/>
        <v/>
      </c>
      <c r="E148" s="201" t="str">
        <f t="shared" si="3"/>
        <v/>
      </c>
      <c r="F148" s="201" t="str">
        <f t="shared" si="2"/>
        <v/>
      </c>
      <c r="G148" s="178"/>
      <c r="H148" s="221"/>
      <c r="I148" s="218"/>
      <c r="J148" s="178"/>
      <c r="K148" s="178"/>
      <c r="L148" s="178"/>
      <c r="M148" s="217"/>
      <c r="N148" s="218"/>
    </row>
    <row r="149" spans="1:14" ht="12.5">
      <c r="A149" s="220"/>
      <c r="B149" s="205"/>
      <c r="C149" s="201" t="str">
        <f t="shared" si="0"/>
        <v/>
      </c>
      <c r="D149" s="201" t="str">
        <f t="shared" si="1"/>
        <v/>
      </c>
      <c r="E149" s="201" t="str">
        <f t="shared" si="3"/>
        <v/>
      </c>
      <c r="F149" s="201" t="str">
        <f t="shared" si="2"/>
        <v/>
      </c>
      <c r="G149" s="178"/>
      <c r="H149" s="221"/>
      <c r="I149" s="218"/>
      <c r="J149" s="178"/>
      <c r="K149" s="178"/>
      <c r="L149" s="178"/>
      <c r="M149" s="217"/>
      <c r="N149" s="218"/>
    </row>
    <row r="150" spans="1:14" ht="12.5">
      <c r="A150" s="220"/>
      <c r="B150" s="205"/>
      <c r="C150" s="201" t="str">
        <f t="shared" si="0"/>
        <v/>
      </c>
      <c r="D150" s="201" t="str">
        <f t="shared" si="1"/>
        <v/>
      </c>
      <c r="E150" s="201" t="str">
        <f t="shared" si="3"/>
        <v/>
      </c>
      <c r="F150" s="201" t="str">
        <f t="shared" si="2"/>
        <v/>
      </c>
      <c r="G150" s="178"/>
      <c r="H150" s="221"/>
      <c r="I150" s="218"/>
      <c r="J150" s="178"/>
      <c r="K150" s="178"/>
      <c r="L150" s="178"/>
      <c r="M150" s="217"/>
      <c r="N150" s="218"/>
    </row>
    <row r="151" spans="1:14" ht="12.5">
      <c r="A151" s="220"/>
      <c r="B151" s="205"/>
      <c r="C151" s="201" t="str">
        <f t="shared" si="0"/>
        <v/>
      </c>
      <c r="D151" s="201" t="str">
        <f t="shared" si="1"/>
        <v/>
      </c>
      <c r="E151" s="201" t="str">
        <f t="shared" si="3"/>
        <v/>
      </c>
      <c r="F151" s="201" t="str">
        <f t="shared" si="2"/>
        <v/>
      </c>
      <c r="G151" s="178"/>
      <c r="H151" s="221"/>
      <c r="I151" s="218"/>
      <c r="J151" s="178"/>
      <c r="K151" s="178"/>
      <c r="L151" s="178"/>
      <c r="M151" s="217"/>
      <c r="N151" s="218"/>
    </row>
    <row r="152" spans="1:14" ht="12.5">
      <c r="A152" s="220"/>
      <c r="B152" s="205"/>
      <c r="C152" s="201" t="str">
        <f t="shared" si="0"/>
        <v/>
      </c>
      <c r="D152" s="201" t="str">
        <f t="shared" si="1"/>
        <v/>
      </c>
      <c r="E152" s="201" t="str">
        <f t="shared" si="3"/>
        <v/>
      </c>
      <c r="F152" s="201" t="str">
        <f t="shared" si="2"/>
        <v/>
      </c>
      <c r="G152" s="178"/>
      <c r="H152" s="221"/>
      <c r="I152" s="218"/>
      <c r="J152" s="178"/>
      <c r="K152" s="178"/>
      <c r="L152" s="178"/>
      <c r="M152" s="217"/>
      <c r="N152" s="218"/>
    </row>
    <row r="153" spans="1:14" ht="12.5">
      <c r="A153" s="220"/>
      <c r="B153" s="205"/>
      <c r="C153" s="201" t="str">
        <f t="shared" si="0"/>
        <v/>
      </c>
      <c r="D153" s="201" t="str">
        <f t="shared" si="1"/>
        <v/>
      </c>
      <c r="E153" s="201" t="str">
        <f t="shared" si="3"/>
        <v/>
      </c>
      <c r="F153" s="201" t="str">
        <f t="shared" si="2"/>
        <v/>
      </c>
      <c r="G153" s="178"/>
      <c r="H153" s="221"/>
      <c r="I153" s="218"/>
      <c r="J153" s="178"/>
      <c r="K153" s="178"/>
      <c r="L153" s="178"/>
      <c r="M153" s="217"/>
      <c r="N153" s="218"/>
    </row>
    <row r="154" spans="1:14" ht="12.5">
      <c r="A154" s="220"/>
      <c r="B154" s="205"/>
      <c r="C154" s="201" t="str">
        <f t="shared" si="0"/>
        <v/>
      </c>
      <c r="D154" s="201" t="str">
        <f t="shared" si="1"/>
        <v/>
      </c>
      <c r="E154" s="201" t="str">
        <f t="shared" si="3"/>
        <v/>
      </c>
      <c r="F154" s="201" t="str">
        <f t="shared" si="2"/>
        <v/>
      </c>
      <c r="G154" s="178"/>
      <c r="H154" s="221"/>
      <c r="I154" s="218"/>
      <c r="J154" s="178"/>
      <c r="K154" s="178"/>
      <c r="L154" s="178"/>
      <c r="M154" s="217"/>
      <c r="N154" s="218"/>
    </row>
    <row r="155" spans="1:14" ht="12.5">
      <c r="A155" s="220"/>
      <c r="B155" s="205"/>
      <c r="C155" s="201" t="str">
        <f t="shared" si="0"/>
        <v/>
      </c>
      <c r="D155" s="201" t="str">
        <f t="shared" si="1"/>
        <v/>
      </c>
      <c r="E155" s="201" t="str">
        <f t="shared" si="3"/>
        <v/>
      </c>
      <c r="F155" s="201" t="str">
        <f t="shared" si="2"/>
        <v/>
      </c>
      <c r="G155" s="178"/>
      <c r="H155" s="221"/>
      <c r="I155" s="218"/>
      <c r="J155" s="178"/>
      <c r="K155" s="178"/>
      <c r="L155" s="178"/>
      <c r="M155" s="217"/>
      <c r="N155" s="218"/>
    </row>
    <row r="156" spans="1:14" ht="12.5">
      <c r="A156" s="220"/>
      <c r="B156" s="205"/>
      <c r="C156" s="201" t="str">
        <f t="shared" si="0"/>
        <v/>
      </c>
      <c r="D156" s="201" t="str">
        <f t="shared" si="1"/>
        <v/>
      </c>
      <c r="E156" s="201" t="str">
        <f t="shared" si="3"/>
        <v/>
      </c>
      <c r="F156" s="201" t="str">
        <f t="shared" si="2"/>
        <v/>
      </c>
      <c r="G156" s="178"/>
      <c r="H156" s="221"/>
      <c r="I156" s="218"/>
      <c r="J156" s="178"/>
      <c r="K156" s="178"/>
      <c r="L156" s="178"/>
      <c r="M156" s="217"/>
      <c r="N156" s="218"/>
    </row>
    <row r="157" spans="1:14" ht="12.5">
      <c r="A157" s="220"/>
      <c r="B157" s="205"/>
      <c r="C157" s="201" t="str">
        <f t="shared" si="0"/>
        <v/>
      </c>
      <c r="D157" s="201" t="str">
        <f t="shared" si="1"/>
        <v/>
      </c>
      <c r="E157" s="201" t="str">
        <f t="shared" si="3"/>
        <v/>
      </c>
      <c r="F157" s="201" t="str">
        <f t="shared" si="2"/>
        <v/>
      </c>
      <c r="G157" s="178"/>
      <c r="H157" s="221"/>
      <c r="I157" s="218"/>
      <c r="J157" s="178"/>
      <c r="K157" s="178"/>
      <c r="L157" s="178"/>
      <c r="M157" s="217"/>
      <c r="N157" s="218"/>
    </row>
    <row r="158" spans="1:14" ht="12.5">
      <c r="A158" s="220"/>
      <c r="B158" s="205"/>
      <c r="C158" s="201" t="str">
        <f t="shared" si="0"/>
        <v/>
      </c>
      <c r="D158" s="201" t="str">
        <f t="shared" si="1"/>
        <v/>
      </c>
      <c r="E158" s="201" t="str">
        <f t="shared" si="3"/>
        <v/>
      </c>
      <c r="F158" s="201" t="str">
        <f t="shared" si="2"/>
        <v/>
      </c>
      <c r="G158" s="178"/>
      <c r="H158" s="221"/>
      <c r="I158" s="218"/>
      <c r="J158" s="178"/>
      <c r="K158" s="178"/>
      <c r="L158" s="178"/>
      <c r="M158" s="217"/>
      <c r="N158" s="218"/>
    </row>
    <row r="159" spans="1:14" ht="12.5">
      <c r="A159" s="220"/>
      <c r="B159" s="205"/>
      <c r="C159" s="201" t="str">
        <f t="shared" si="0"/>
        <v/>
      </c>
      <c r="D159" s="201" t="str">
        <f t="shared" si="1"/>
        <v/>
      </c>
      <c r="E159" s="201" t="str">
        <f t="shared" si="3"/>
        <v/>
      </c>
      <c r="F159" s="201" t="str">
        <f t="shared" si="2"/>
        <v/>
      </c>
      <c r="G159" s="178"/>
      <c r="H159" s="221"/>
      <c r="I159" s="218"/>
      <c r="J159" s="178"/>
      <c r="K159" s="178"/>
      <c r="L159" s="178"/>
      <c r="M159" s="217"/>
      <c r="N159" s="218"/>
    </row>
    <row r="160" spans="1:14" ht="12.5">
      <c r="A160" s="220"/>
      <c r="B160" s="205"/>
      <c r="C160" s="201" t="str">
        <f t="shared" si="0"/>
        <v/>
      </c>
      <c r="D160" s="201" t="str">
        <f t="shared" si="1"/>
        <v/>
      </c>
      <c r="E160" s="201" t="str">
        <f t="shared" si="3"/>
        <v/>
      </c>
      <c r="F160" s="201" t="str">
        <f t="shared" si="2"/>
        <v/>
      </c>
      <c r="G160" s="178"/>
      <c r="H160" s="221"/>
      <c r="I160" s="218"/>
      <c r="J160" s="178"/>
      <c r="K160" s="178"/>
      <c r="L160" s="178"/>
      <c r="M160" s="217"/>
      <c r="N160" s="218"/>
    </row>
    <row r="161" spans="1:14" ht="12.5">
      <c r="A161" s="220"/>
      <c r="B161" s="205"/>
      <c r="C161" s="201" t="str">
        <f t="shared" si="0"/>
        <v/>
      </c>
      <c r="D161" s="201" t="str">
        <f t="shared" si="1"/>
        <v/>
      </c>
      <c r="E161" s="201" t="str">
        <f t="shared" si="3"/>
        <v/>
      </c>
      <c r="F161" s="201" t="str">
        <f t="shared" si="2"/>
        <v/>
      </c>
      <c r="G161" s="178"/>
      <c r="H161" s="221"/>
      <c r="I161" s="218"/>
      <c r="J161" s="178"/>
      <c r="K161" s="178"/>
      <c r="L161" s="178"/>
      <c r="M161" s="217"/>
      <c r="N161" s="218"/>
    </row>
    <row r="162" spans="1:14" ht="12.5">
      <c r="A162" s="220"/>
      <c r="B162" s="205"/>
      <c r="C162" s="201" t="str">
        <f t="shared" si="0"/>
        <v/>
      </c>
      <c r="D162" s="201" t="str">
        <f t="shared" si="1"/>
        <v/>
      </c>
      <c r="E162" s="201" t="str">
        <f t="shared" si="3"/>
        <v/>
      </c>
      <c r="F162" s="201" t="str">
        <f t="shared" si="2"/>
        <v/>
      </c>
      <c r="G162" s="178"/>
      <c r="H162" s="221"/>
      <c r="I162" s="218"/>
      <c r="J162" s="178"/>
      <c r="K162" s="178"/>
      <c r="L162" s="178"/>
      <c r="M162" s="217"/>
      <c r="N162" s="218"/>
    </row>
    <row r="163" spans="1:14" ht="12.5">
      <c r="A163" s="220"/>
      <c r="B163" s="205"/>
      <c r="C163" s="201" t="str">
        <f t="shared" si="0"/>
        <v/>
      </c>
      <c r="D163" s="201" t="str">
        <f t="shared" si="1"/>
        <v/>
      </c>
      <c r="E163" s="201" t="str">
        <f t="shared" si="3"/>
        <v/>
      </c>
      <c r="F163" s="201" t="str">
        <f t="shared" si="2"/>
        <v/>
      </c>
      <c r="G163" s="178"/>
      <c r="H163" s="221"/>
      <c r="I163" s="218"/>
      <c r="J163" s="178"/>
      <c r="K163" s="178"/>
      <c r="L163" s="178"/>
      <c r="M163" s="217"/>
      <c r="N163" s="218"/>
    </row>
    <row r="164" spans="1:14" ht="12.5">
      <c r="A164" s="220"/>
      <c r="B164" s="205"/>
      <c r="C164" s="201" t="str">
        <f t="shared" si="0"/>
        <v/>
      </c>
      <c r="D164" s="201" t="str">
        <f t="shared" si="1"/>
        <v/>
      </c>
      <c r="E164" s="201" t="str">
        <f t="shared" si="3"/>
        <v/>
      </c>
      <c r="F164" s="201" t="str">
        <f t="shared" si="2"/>
        <v/>
      </c>
      <c r="G164" s="178"/>
      <c r="H164" s="221"/>
      <c r="I164" s="218"/>
      <c r="J164" s="178"/>
      <c r="K164" s="178"/>
      <c r="L164" s="178"/>
      <c r="M164" s="217"/>
      <c r="N164" s="218"/>
    </row>
    <row r="165" spans="1:14" ht="12.5">
      <c r="A165" s="220"/>
      <c r="B165" s="205"/>
      <c r="C165" s="201" t="str">
        <f t="shared" si="0"/>
        <v/>
      </c>
      <c r="D165" s="201" t="str">
        <f t="shared" si="1"/>
        <v/>
      </c>
      <c r="E165" s="201" t="str">
        <f t="shared" si="3"/>
        <v/>
      </c>
      <c r="F165" s="201" t="str">
        <f t="shared" si="2"/>
        <v/>
      </c>
      <c r="G165" s="178"/>
      <c r="H165" s="221"/>
      <c r="I165" s="218"/>
      <c r="J165" s="178"/>
      <c r="K165" s="178"/>
      <c r="L165" s="178"/>
      <c r="M165" s="217"/>
      <c r="N165" s="218"/>
    </row>
    <row r="166" spans="1:14" ht="12.5">
      <c r="A166" s="220"/>
      <c r="B166" s="205"/>
      <c r="C166" s="201" t="str">
        <f t="shared" si="0"/>
        <v/>
      </c>
      <c r="D166" s="201" t="str">
        <f t="shared" si="1"/>
        <v/>
      </c>
      <c r="E166" s="201" t="str">
        <f t="shared" si="3"/>
        <v/>
      </c>
      <c r="F166" s="201" t="str">
        <f t="shared" si="2"/>
        <v/>
      </c>
      <c r="G166" s="178"/>
      <c r="H166" s="221"/>
      <c r="I166" s="218"/>
      <c r="J166" s="178"/>
      <c r="K166" s="178"/>
      <c r="L166" s="178"/>
      <c r="M166" s="217"/>
      <c r="N166" s="218"/>
    </row>
    <row r="167" spans="1:14" ht="12.5">
      <c r="A167" s="220"/>
      <c r="B167" s="205"/>
      <c r="C167" s="201" t="str">
        <f t="shared" si="0"/>
        <v/>
      </c>
      <c r="D167" s="201" t="str">
        <f t="shared" si="1"/>
        <v/>
      </c>
      <c r="E167" s="201" t="str">
        <f t="shared" si="3"/>
        <v/>
      </c>
      <c r="F167" s="201" t="str">
        <f t="shared" si="2"/>
        <v/>
      </c>
      <c r="G167" s="178"/>
      <c r="H167" s="221"/>
      <c r="I167" s="218"/>
      <c r="J167" s="178"/>
      <c r="K167" s="178"/>
      <c r="L167" s="178"/>
      <c r="M167" s="217"/>
      <c r="N167" s="218"/>
    </row>
    <row r="168" spans="1:14" ht="12.5">
      <c r="A168" s="220"/>
      <c r="B168" s="205"/>
      <c r="C168" s="201" t="str">
        <f t="shared" si="0"/>
        <v/>
      </c>
      <c r="D168" s="201" t="str">
        <f t="shared" si="1"/>
        <v/>
      </c>
      <c r="E168" s="201" t="str">
        <f t="shared" si="3"/>
        <v/>
      </c>
      <c r="F168" s="201" t="str">
        <f t="shared" si="2"/>
        <v/>
      </c>
      <c r="G168" s="178"/>
      <c r="H168" s="221"/>
      <c r="I168" s="218"/>
      <c r="J168" s="178"/>
      <c r="K168" s="178"/>
      <c r="L168" s="178"/>
      <c r="M168" s="217"/>
      <c r="N168" s="218"/>
    </row>
    <row r="169" spans="1:14" ht="12.5">
      <c r="A169" s="220"/>
      <c r="B169" s="205"/>
      <c r="C169" s="201" t="str">
        <f t="shared" si="0"/>
        <v/>
      </c>
      <c r="D169" s="201" t="str">
        <f t="shared" si="1"/>
        <v/>
      </c>
      <c r="E169" s="201" t="str">
        <f t="shared" si="3"/>
        <v/>
      </c>
      <c r="F169" s="201" t="str">
        <f t="shared" si="2"/>
        <v/>
      </c>
      <c r="G169" s="178"/>
      <c r="H169" s="221"/>
      <c r="I169" s="218"/>
      <c r="J169" s="178"/>
      <c r="K169" s="178"/>
      <c r="L169" s="178"/>
      <c r="M169" s="217"/>
      <c r="N169" s="218"/>
    </row>
    <row r="170" spans="1:14" ht="12.5">
      <c r="A170" s="220"/>
      <c r="B170" s="205"/>
      <c r="C170" s="201" t="str">
        <f t="shared" si="0"/>
        <v/>
      </c>
      <c r="D170" s="201" t="str">
        <f t="shared" si="1"/>
        <v/>
      </c>
      <c r="E170" s="201" t="str">
        <f t="shared" si="3"/>
        <v/>
      </c>
      <c r="F170" s="201" t="str">
        <f t="shared" si="2"/>
        <v/>
      </c>
      <c r="G170" s="178"/>
      <c r="H170" s="221"/>
      <c r="I170" s="218"/>
      <c r="J170" s="178"/>
      <c r="K170" s="178"/>
      <c r="L170" s="178"/>
      <c r="M170" s="217"/>
      <c r="N170" s="218"/>
    </row>
    <row r="171" spans="1:14" ht="12.5">
      <c r="A171" s="220"/>
      <c r="B171" s="205"/>
      <c r="C171" s="201" t="str">
        <f t="shared" si="0"/>
        <v/>
      </c>
      <c r="D171" s="201" t="str">
        <f t="shared" si="1"/>
        <v/>
      </c>
      <c r="E171" s="201" t="str">
        <f t="shared" si="3"/>
        <v/>
      </c>
      <c r="F171" s="201" t="str">
        <f t="shared" si="2"/>
        <v/>
      </c>
      <c r="G171" s="178"/>
      <c r="H171" s="221"/>
      <c r="I171" s="218"/>
      <c r="J171" s="178"/>
      <c r="K171" s="178"/>
      <c r="L171" s="178"/>
      <c r="M171" s="217"/>
      <c r="N171" s="218"/>
    </row>
    <row r="172" spans="1:14" ht="12.5">
      <c r="A172" s="220"/>
      <c r="B172" s="205"/>
      <c r="C172" s="201" t="str">
        <f t="shared" si="0"/>
        <v/>
      </c>
      <c r="D172" s="201" t="str">
        <f t="shared" si="1"/>
        <v/>
      </c>
      <c r="E172" s="201" t="str">
        <f t="shared" si="3"/>
        <v/>
      </c>
      <c r="F172" s="201" t="str">
        <f t="shared" si="2"/>
        <v/>
      </c>
      <c r="G172" s="178"/>
      <c r="H172" s="221"/>
      <c r="I172" s="218"/>
      <c r="J172" s="178"/>
      <c r="K172" s="178"/>
      <c r="L172" s="178"/>
      <c r="M172" s="217"/>
      <c r="N172" s="218"/>
    </row>
    <row r="173" spans="1:14" ht="12.5">
      <c r="A173" s="220"/>
      <c r="B173" s="205"/>
      <c r="C173" s="201" t="str">
        <f t="shared" si="0"/>
        <v/>
      </c>
      <c r="D173" s="201" t="str">
        <f t="shared" si="1"/>
        <v/>
      </c>
      <c r="E173" s="201" t="str">
        <f t="shared" si="3"/>
        <v/>
      </c>
      <c r="F173" s="201" t="str">
        <f t="shared" si="2"/>
        <v/>
      </c>
      <c r="G173" s="178"/>
      <c r="H173" s="221"/>
      <c r="I173" s="218"/>
      <c r="J173" s="178"/>
      <c r="K173" s="178"/>
      <c r="L173" s="178"/>
      <c r="M173" s="217"/>
      <c r="N173" s="218"/>
    </row>
    <row r="174" spans="1:14" ht="12.5">
      <c r="A174" s="220"/>
      <c r="B174" s="205"/>
      <c r="C174" s="201" t="str">
        <f t="shared" si="0"/>
        <v/>
      </c>
      <c r="D174" s="201" t="str">
        <f t="shared" si="1"/>
        <v/>
      </c>
      <c r="E174" s="201" t="str">
        <f t="shared" si="3"/>
        <v/>
      </c>
      <c r="F174" s="201" t="str">
        <f t="shared" si="2"/>
        <v/>
      </c>
      <c r="G174" s="178"/>
      <c r="H174" s="221"/>
      <c r="I174" s="218"/>
      <c r="J174" s="178"/>
      <c r="K174" s="178"/>
      <c r="L174" s="178"/>
      <c r="M174" s="217"/>
      <c r="N174" s="218"/>
    </row>
    <row r="175" spans="1:14" ht="12.5">
      <c r="A175" s="220"/>
      <c r="B175" s="205"/>
      <c r="C175" s="201" t="str">
        <f t="shared" si="0"/>
        <v/>
      </c>
      <c r="D175" s="201" t="str">
        <f t="shared" si="1"/>
        <v/>
      </c>
      <c r="E175" s="201" t="str">
        <f t="shared" si="3"/>
        <v/>
      </c>
      <c r="F175" s="201" t="str">
        <f t="shared" si="2"/>
        <v/>
      </c>
      <c r="G175" s="178"/>
      <c r="H175" s="221"/>
      <c r="I175" s="218"/>
      <c r="J175" s="178"/>
      <c r="K175" s="178"/>
      <c r="L175" s="178"/>
      <c r="M175" s="217"/>
      <c r="N175" s="218"/>
    </row>
    <row r="176" spans="1:14" ht="12.5">
      <c r="A176" s="220"/>
      <c r="B176" s="205"/>
      <c r="C176" s="201" t="str">
        <f t="shared" si="0"/>
        <v/>
      </c>
      <c r="D176" s="201" t="str">
        <f t="shared" si="1"/>
        <v/>
      </c>
      <c r="E176" s="201" t="str">
        <f t="shared" si="3"/>
        <v/>
      </c>
      <c r="F176" s="201" t="str">
        <f t="shared" si="2"/>
        <v/>
      </c>
      <c r="G176" s="178"/>
      <c r="H176" s="221"/>
      <c r="I176" s="218"/>
      <c r="J176" s="178"/>
      <c r="K176" s="178"/>
      <c r="L176" s="178"/>
      <c r="M176" s="217"/>
      <c r="N176" s="218"/>
    </row>
    <row r="177" spans="1:14" ht="12.5">
      <c r="A177" s="220"/>
      <c r="B177" s="205"/>
      <c r="C177" s="201" t="str">
        <f t="shared" si="0"/>
        <v/>
      </c>
      <c r="D177" s="201" t="str">
        <f t="shared" si="1"/>
        <v/>
      </c>
      <c r="E177" s="201" t="str">
        <f t="shared" si="3"/>
        <v/>
      </c>
      <c r="F177" s="201" t="str">
        <f t="shared" si="2"/>
        <v/>
      </c>
      <c r="G177" s="178"/>
      <c r="H177" s="221"/>
      <c r="I177" s="218"/>
      <c r="J177" s="178"/>
      <c r="K177" s="178"/>
      <c r="L177" s="178"/>
      <c r="M177" s="217"/>
      <c r="N177" s="218"/>
    </row>
    <row r="178" spans="1:14" ht="12.5">
      <c r="A178" s="220"/>
      <c r="B178" s="205"/>
      <c r="C178" s="201" t="str">
        <f t="shared" si="0"/>
        <v/>
      </c>
      <c r="D178" s="201" t="str">
        <f t="shared" si="1"/>
        <v/>
      </c>
      <c r="E178" s="201" t="str">
        <f t="shared" si="3"/>
        <v/>
      </c>
      <c r="F178" s="201" t="str">
        <f t="shared" si="2"/>
        <v/>
      </c>
      <c r="G178" s="178"/>
      <c r="H178" s="221"/>
      <c r="I178" s="218"/>
      <c r="J178" s="178"/>
      <c r="K178" s="178"/>
      <c r="L178" s="178"/>
      <c r="M178" s="217"/>
      <c r="N178" s="218"/>
    </row>
    <row r="179" spans="1:14" ht="12.5">
      <c r="A179" s="220"/>
      <c r="B179" s="205"/>
      <c r="C179" s="201" t="str">
        <f t="shared" si="0"/>
        <v/>
      </c>
      <c r="D179" s="201" t="str">
        <f t="shared" si="1"/>
        <v/>
      </c>
      <c r="E179" s="201" t="str">
        <f t="shared" si="3"/>
        <v/>
      </c>
      <c r="F179" s="201" t="str">
        <f t="shared" si="2"/>
        <v/>
      </c>
      <c r="G179" s="178"/>
      <c r="H179" s="221"/>
      <c r="I179" s="218"/>
      <c r="J179" s="178"/>
      <c r="K179" s="178"/>
      <c r="L179" s="178"/>
      <c r="M179" s="217"/>
      <c r="N179" s="218"/>
    </row>
    <row r="180" spans="1:14" ht="12.5">
      <c r="A180" s="220"/>
      <c r="B180" s="205"/>
      <c r="C180" s="201" t="str">
        <f t="shared" si="0"/>
        <v/>
      </c>
      <c r="D180" s="201" t="str">
        <f t="shared" si="1"/>
        <v/>
      </c>
      <c r="E180" s="201" t="str">
        <f t="shared" si="3"/>
        <v/>
      </c>
      <c r="F180" s="201" t="str">
        <f t="shared" si="2"/>
        <v/>
      </c>
      <c r="G180" s="178"/>
      <c r="H180" s="221"/>
      <c r="I180" s="218"/>
      <c r="J180" s="178"/>
      <c r="K180" s="178"/>
      <c r="L180" s="178"/>
      <c r="M180" s="217"/>
      <c r="N180" s="218"/>
    </row>
    <row r="181" spans="1:14" ht="12.5">
      <c r="A181" s="220"/>
      <c r="B181" s="205"/>
      <c r="C181" s="201" t="str">
        <f t="shared" si="0"/>
        <v/>
      </c>
      <c r="D181" s="201" t="str">
        <f t="shared" si="1"/>
        <v/>
      </c>
      <c r="E181" s="201" t="str">
        <f t="shared" si="3"/>
        <v/>
      </c>
      <c r="F181" s="201" t="str">
        <f t="shared" si="2"/>
        <v/>
      </c>
      <c r="G181" s="178"/>
      <c r="H181" s="221"/>
      <c r="I181" s="218"/>
      <c r="J181" s="178"/>
      <c r="K181" s="178"/>
      <c r="L181" s="178"/>
      <c r="M181" s="217"/>
      <c r="N181" s="218"/>
    </row>
    <row r="182" spans="1:14" ht="12.5">
      <c r="A182" s="220"/>
      <c r="B182" s="205"/>
      <c r="C182" s="201" t="str">
        <f t="shared" si="0"/>
        <v/>
      </c>
      <c r="D182" s="201" t="str">
        <f t="shared" si="1"/>
        <v/>
      </c>
      <c r="E182" s="201" t="str">
        <f t="shared" si="3"/>
        <v/>
      </c>
      <c r="F182" s="201" t="str">
        <f t="shared" si="2"/>
        <v/>
      </c>
      <c r="G182" s="178"/>
      <c r="H182" s="221"/>
      <c r="I182" s="218"/>
      <c r="J182" s="178"/>
      <c r="K182" s="178"/>
      <c r="L182" s="178"/>
      <c r="M182" s="217"/>
      <c r="N182" s="218"/>
    </row>
    <row r="183" spans="1:14" ht="12.5">
      <c r="A183" s="220"/>
      <c r="B183" s="205"/>
      <c r="C183" s="201" t="str">
        <f t="shared" si="0"/>
        <v/>
      </c>
      <c r="D183" s="201" t="str">
        <f t="shared" si="1"/>
        <v/>
      </c>
      <c r="E183" s="201" t="str">
        <f t="shared" si="3"/>
        <v/>
      </c>
      <c r="F183" s="201" t="str">
        <f t="shared" si="2"/>
        <v/>
      </c>
      <c r="G183" s="178"/>
      <c r="H183" s="221"/>
      <c r="I183" s="218"/>
      <c r="J183" s="178"/>
      <c r="K183" s="178"/>
      <c r="L183" s="178"/>
      <c r="M183" s="217"/>
      <c r="N183" s="218"/>
    </row>
    <row r="184" spans="1:14" ht="12.5">
      <c r="A184" s="220"/>
      <c r="B184" s="205"/>
      <c r="C184" s="201" t="str">
        <f t="shared" si="0"/>
        <v/>
      </c>
      <c r="D184" s="201" t="str">
        <f t="shared" si="1"/>
        <v/>
      </c>
      <c r="E184" s="201" t="str">
        <f t="shared" si="3"/>
        <v/>
      </c>
      <c r="F184" s="201" t="str">
        <f t="shared" si="2"/>
        <v/>
      </c>
      <c r="G184" s="178"/>
      <c r="H184" s="221"/>
      <c r="I184" s="218"/>
      <c r="J184" s="178"/>
      <c r="K184" s="178"/>
      <c r="L184" s="178"/>
      <c r="M184" s="217"/>
      <c r="N184" s="218"/>
    </row>
    <row r="185" spans="1:14" ht="12.5">
      <c r="A185" s="220"/>
      <c r="B185" s="205"/>
      <c r="C185" s="201" t="str">
        <f t="shared" si="0"/>
        <v/>
      </c>
      <c r="D185" s="201" t="str">
        <f t="shared" si="1"/>
        <v/>
      </c>
      <c r="E185" s="201" t="str">
        <f t="shared" si="3"/>
        <v/>
      </c>
      <c r="F185" s="201" t="str">
        <f t="shared" si="2"/>
        <v/>
      </c>
      <c r="G185" s="178"/>
      <c r="H185" s="221"/>
      <c r="I185" s="218"/>
      <c r="J185" s="178"/>
      <c r="K185" s="178"/>
      <c r="L185" s="178"/>
      <c r="M185" s="217"/>
      <c r="N185" s="218"/>
    </row>
    <row r="186" spans="1:14" ht="12.5">
      <c r="A186" s="220"/>
      <c r="B186" s="205"/>
      <c r="C186" s="201" t="str">
        <f t="shared" si="0"/>
        <v/>
      </c>
      <c r="D186" s="201" t="str">
        <f t="shared" si="1"/>
        <v/>
      </c>
      <c r="E186" s="201" t="str">
        <f t="shared" si="3"/>
        <v/>
      </c>
      <c r="F186" s="201" t="str">
        <f t="shared" si="2"/>
        <v/>
      </c>
      <c r="G186" s="178"/>
      <c r="H186" s="221"/>
      <c r="I186" s="218"/>
      <c r="J186" s="178"/>
      <c r="K186" s="178"/>
      <c r="L186" s="178"/>
      <c r="M186" s="217"/>
      <c r="N186" s="218"/>
    </row>
    <row r="187" spans="1:14" ht="12.5">
      <c r="A187" s="220"/>
      <c r="B187" s="205"/>
      <c r="C187" s="201" t="str">
        <f t="shared" si="0"/>
        <v/>
      </c>
      <c r="D187" s="201" t="str">
        <f t="shared" si="1"/>
        <v/>
      </c>
      <c r="E187" s="201" t="str">
        <f t="shared" si="3"/>
        <v/>
      </c>
      <c r="F187" s="201" t="str">
        <f t="shared" si="2"/>
        <v/>
      </c>
      <c r="G187" s="178"/>
      <c r="H187" s="221"/>
      <c r="I187" s="218"/>
      <c r="J187" s="178"/>
      <c r="K187" s="178"/>
      <c r="L187" s="178"/>
      <c r="M187" s="217"/>
      <c r="N187" s="218"/>
    </row>
    <row r="188" spans="1:14" ht="12.5">
      <c r="A188" s="220"/>
      <c r="B188" s="205"/>
      <c r="C188" s="201" t="str">
        <f t="shared" si="0"/>
        <v/>
      </c>
      <c r="D188" s="201" t="str">
        <f t="shared" si="1"/>
        <v/>
      </c>
      <c r="E188" s="201" t="str">
        <f t="shared" si="3"/>
        <v/>
      </c>
      <c r="F188" s="201" t="str">
        <f t="shared" si="2"/>
        <v/>
      </c>
      <c r="G188" s="178"/>
      <c r="H188" s="221"/>
      <c r="I188" s="218"/>
      <c r="J188" s="178"/>
      <c r="K188" s="178"/>
      <c r="L188" s="178"/>
      <c r="M188" s="217"/>
      <c r="N188" s="218"/>
    </row>
    <row r="189" spans="1:14" ht="12.5">
      <c r="A189" s="220"/>
      <c r="B189" s="205"/>
      <c r="C189" s="201" t="str">
        <f t="shared" si="0"/>
        <v/>
      </c>
      <c r="D189" s="201" t="str">
        <f t="shared" si="1"/>
        <v/>
      </c>
      <c r="E189" s="201" t="str">
        <f t="shared" si="3"/>
        <v/>
      </c>
      <c r="F189" s="201" t="str">
        <f t="shared" si="2"/>
        <v/>
      </c>
      <c r="G189" s="178"/>
      <c r="H189" s="221"/>
      <c r="I189" s="218"/>
      <c r="J189" s="178"/>
      <c r="K189" s="178"/>
      <c r="L189" s="178"/>
      <c r="M189" s="217"/>
      <c r="N189" s="218"/>
    </row>
    <row r="190" spans="1:14" ht="12.5">
      <c r="A190" s="220"/>
      <c r="B190" s="205"/>
      <c r="C190" s="201" t="str">
        <f t="shared" si="0"/>
        <v/>
      </c>
      <c r="D190" s="201" t="str">
        <f t="shared" si="1"/>
        <v/>
      </c>
      <c r="E190" s="201" t="str">
        <f t="shared" si="3"/>
        <v/>
      </c>
      <c r="F190" s="201" t="str">
        <f t="shared" si="2"/>
        <v/>
      </c>
      <c r="G190" s="178"/>
      <c r="H190" s="221"/>
      <c r="I190" s="218"/>
      <c r="J190" s="178"/>
      <c r="K190" s="178"/>
      <c r="L190" s="178"/>
      <c r="M190" s="217"/>
      <c r="N190" s="218"/>
    </row>
    <row r="191" spans="1:14" ht="12.5">
      <c r="A191" s="220"/>
      <c r="B191" s="205"/>
      <c r="C191" s="201" t="str">
        <f t="shared" si="0"/>
        <v/>
      </c>
      <c r="D191" s="201" t="str">
        <f t="shared" si="1"/>
        <v/>
      </c>
      <c r="E191" s="201" t="str">
        <f t="shared" si="3"/>
        <v/>
      </c>
      <c r="F191" s="201" t="str">
        <f t="shared" si="2"/>
        <v/>
      </c>
      <c r="G191" s="178"/>
      <c r="H191" s="221"/>
      <c r="I191" s="218"/>
      <c r="J191" s="178"/>
      <c r="K191" s="178"/>
      <c r="L191" s="178"/>
      <c r="M191" s="217"/>
      <c r="N191" s="218"/>
    </row>
    <row r="192" spans="1:14" ht="12.5">
      <c r="A192" s="220"/>
      <c r="B192" s="205"/>
      <c r="C192" s="201" t="str">
        <f t="shared" si="0"/>
        <v/>
      </c>
      <c r="D192" s="201" t="str">
        <f t="shared" si="1"/>
        <v/>
      </c>
      <c r="E192" s="201" t="str">
        <f t="shared" si="3"/>
        <v/>
      </c>
      <c r="F192" s="201" t="str">
        <f t="shared" si="2"/>
        <v/>
      </c>
      <c r="G192" s="178"/>
      <c r="H192" s="221"/>
      <c r="I192" s="218"/>
      <c r="J192" s="178"/>
      <c r="K192" s="178"/>
      <c r="L192" s="178"/>
      <c r="M192" s="217"/>
      <c r="N192" s="218"/>
    </row>
    <row r="193" spans="1:14" ht="12.5">
      <c r="A193" s="220"/>
      <c r="B193" s="205"/>
      <c r="C193" s="201" t="str">
        <f t="shared" si="0"/>
        <v/>
      </c>
      <c r="D193" s="201" t="str">
        <f t="shared" si="1"/>
        <v/>
      </c>
      <c r="E193" s="201" t="str">
        <f t="shared" si="3"/>
        <v/>
      </c>
      <c r="F193" s="201" t="str">
        <f t="shared" si="2"/>
        <v/>
      </c>
      <c r="G193" s="178"/>
      <c r="H193" s="221"/>
      <c r="I193" s="218"/>
      <c r="J193" s="178"/>
      <c r="K193" s="178"/>
      <c r="L193" s="178"/>
      <c r="M193" s="217"/>
      <c r="N193" s="218"/>
    </row>
    <row r="194" spans="1:14" ht="12.5">
      <c r="A194" s="220"/>
      <c r="B194" s="205"/>
      <c r="C194" s="201" t="str">
        <f t="shared" si="0"/>
        <v/>
      </c>
      <c r="D194" s="201" t="str">
        <f t="shared" si="1"/>
        <v/>
      </c>
      <c r="E194" s="201" t="str">
        <f t="shared" si="3"/>
        <v/>
      </c>
      <c r="F194" s="201" t="str">
        <f t="shared" si="2"/>
        <v/>
      </c>
      <c r="G194" s="178"/>
      <c r="H194" s="221"/>
      <c r="I194" s="218"/>
      <c r="J194" s="178"/>
      <c r="K194" s="178"/>
      <c r="L194" s="178"/>
      <c r="M194" s="217"/>
      <c r="N194" s="218"/>
    </row>
    <row r="195" spans="1:14" ht="12.5">
      <c r="A195" s="220"/>
      <c r="B195" s="205"/>
      <c r="C195" s="201" t="str">
        <f t="shared" si="0"/>
        <v/>
      </c>
      <c r="D195" s="201" t="str">
        <f t="shared" si="1"/>
        <v/>
      </c>
      <c r="E195" s="201" t="str">
        <f t="shared" si="3"/>
        <v/>
      </c>
      <c r="F195" s="201" t="str">
        <f t="shared" si="2"/>
        <v/>
      </c>
      <c r="G195" s="178"/>
      <c r="H195" s="221"/>
      <c r="I195" s="218"/>
      <c r="J195" s="178"/>
      <c r="K195" s="178"/>
      <c r="L195" s="178"/>
      <c r="M195" s="217"/>
      <c r="N195" s="218"/>
    </row>
    <row r="196" spans="1:14" ht="12.5">
      <c r="A196" s="220"/>
      <c r="B196" s="205"/>
      <c r="C196" s="201" t="str">
        <f t="shared" si="0"/>
        <v/>
      </c>
      <c r="D196" s="201" t="str">
        <f t="shared" si="1"/>
        <v/>
      </c>
      <c r="E196" s="201" t="str">
        <f t="shared" si="3"/>
        <v/>
      </c>
      <c r="F196" s="201" t="str">
        <f t="shared" si="2"/>
        <v/>
      </c>
      <c r="G196" s="178"/>
      <c r="H196" s="221"/>
      <c r="I196" s="218"/>
      <c r="J196" s="178"/>
      <c r="K196" s="178"/>
      <c r="L196" s="178"/>
      <c r="M196" s="217"/>
      <c r="N196" s="218"/>
    </row>
    <row r="197" spans="1:14" ht="12.5">
      <c r="A197" s="220"/>
      <c r="B197" s="205"/>
      <c r="C197" s="201" t="str">
        <f t="shared" si="0"/>
        <v/>
      </c>
      <c r="D197" s="201" t="str">
        <f t="shared" si="1"/>
        <v/>
      </c>
      <c r="E197" s="201" t="str">
        <f t="shared" si="3"/>
        <v/>
      </c>
      <c r="F197" s="201" t="str">
        <f t="shared" si="2"/>
        <v/>
      </c>
      <c r="G197" s="178"/>
      <c r="H197" s="221"/>
      <c r="I197" s="218"/>
      <c r="J197" s="178"/>
      <c r="K197" s="178"/>
      <c r="L197" s="178"/>
      <c r="M197" s="217"/>
      <c r="N197" s="218"/>
    </row>
    <row r="198" spans="1:14" ht="12.5">
      <c r="A198" s="220"/>
      <c r="B198" s="205"/>
      <c r="C198" s="201" t="str">
        <f t="shared" si="0"/>
        <v/>
      </c>
      <c r="D198" s="201" t="str">
        <f t="shared" si="1"/>
        <v/>
      </c>
      <c r="E198" s="201" t="str">
        <f t="shared" si="3"/>
        <v/>
      </c>
      <c r="F198" s="201" t="str">
        <f t="shared" si="2"/>
        <v/>
      </c>
      <c r="G198" s="178"/>
      <c r="H198" s="221"/>
      <c r="I198" s="218"/>
      <c r="J198" s="178"/>
      <c r="K198" s="178"/>
      <c r="L198" s="178"/>
      <c r="M198" s="217"/>
      <c r="N198" s="218"/>
    </row>
    <row r="199" spans="1:14" ht="12.5">
      <c r="A199" s="220"/>
      <c r="B199" s="205"/>
      <c r="C199" s="201" t="str">
        <f t="shared" si="0"/>
        <v/>
      </c>
      <c r="D199" s="201" t="str">
        <f t="shared" si="1"/>
        <v/>
      </c>
      <c r="E199" s="201" t="str">
        <f t="shared" si="3"/>
        <v/>
      </c>
      <c r="F199" s="201" t="str">
        <f t="shared" si="2"/>
        <v/>
      </c>
      <c r="G199" s="178"/>
      <c r="H199" s="221"/>
      <c r="I199" s="218"/>
      <c r="J199" s="178"/>
      <c r="K199" s="178"/>
      <c r="L199" s="178"/>
      <c r="M199" s="217"/>
      <c r="N199" s="218"/>
    </row>
    <row r="200" spans="1:14" ht="12.5">
      <c r="A200" s="220"/>
      <c r="B200" s="205"/>
      <c r="C200" s="201" t="str">
        <f t="shared" si="0"/>
        <v/>
      </c>
      <c r="D200" s="201" t="str">
        <f t="shared" si="1"/>
        <v/>
      </c>
      <c r="E200" s="201" t="str">
        <f t="shared" si="3"/>
        <v/>
      </c>
      <c r="F200" s="201" t="str">
        <f t="shared" si="2"/>
        <v/>
      </c>
      <c r="G200" s="178"/>
      <c r="H200" s="221"/>
      <c r="I200" s="218"/>
      <c r="J200" s="178"/>
      <c r="K200" s="178"/>
      <c r="L200" s="178"/>
      <c r="M200" s="217"/>
      <c r="N200" s="218"/>
    </row>
    <row r="201" spans="1:14" ht="12.5">
      <c r="A201" s="220"/>
      <c r="B201" s="205"/>
      <c r="C201" s="201" t="str">
        <f t="shared" si="0"/>
        <v/>
      </c>
      <c r="D201" s="201" t="str">
        <f t="shared" si="1"/>
        <v/>
      </c>
      <c r="E201" s="201" t="str">
        <f t="shared" si="3"/>
        <v/>
      </c>
      <c r="F201" s="201" t="str">
        <f t="shared" si="2"/>
        <v/>
      </c>
      <c r="G201" s="178"/>
      <c r="H201" s="221"/>
      <c r="I201" s="218"/>
      <c r="J201" s="178"/>
      <c r="K201" s="178"/>
      <c r="L201" s="178"/>
      <c r="M201" s="217"/>
      <c r="N201" s="218"/>
    </row>
    <row r="202" spans="1:14" ht="12.5">
      <c r="A202" s="220"/>
      <c r="B202" s="205"/>
      <c r="C202" s="201" t="str">
        <f t="shared" si="0"/>
        <v/>
      </c>
      <c r="D202" s="201" t="str">
        <f t="shared" si="1"/>
        <v/>
      </c>
      <c r="E202" s="201" t="str">
        <f t="shared" si="3"/>
        <v/>
      </c>
      <c r="F202" s="201" t="str">
        <f t="shared" si="2"/>
        <v/>
      </c>
      <c r="G202" s="178"/>
      <c r="H202" s="221"/>
      <c r="I202" s="218"/>
      <c r="J202" s="178"/>
      <c r="K202" s="178"/>
      <c r="L202" s="178"/>
      <c r="M202" s="217"/>
      <c r="N202" s="218"/>
    </row>
    <row r="203" spans="1:14" ht="12.5">
      <c r="A203" s="220"/>
      <c r="B203" s="205"/>
      <c r="C203" s="201" t="str">
        <f t="shared" si="0"/>
        <v/>
      </c>
      <c r="D203" s="201" t="str">
        <f t="shared" si="1"/>
        <v/>
      </c>
      <c r="E203" s="201" t="str">
        <f t="shared" si="3"/>
        <v/>
      </c>
      <c r="F203" s="201" t="str">
        <f t="shared" si="2"/>
        <v/>
      </c>
      <c r="G203" s="178"/>
      <c r="H203" s="221"/>
      <c r="I203" s="218"/>
      <c r="J203" s="178"/>
      <c r="K203" s="178"/>
      <c r="L203" s="178"/>
      <c r="M203" s="217"/>
      <c r="N203" s="218"/>
    </row>
    <row r="204" spans="1:14" ht="12.5">
      <c r="A204" s="220"/>
      <c r="B204" s="205"/>
      <c r="C204" s="201" t="str">
        <f t="shared" si="0"/>
        <v/>
      </c>
      <c r="D204" s="201" t="str">
        <f t="shared" si="1"/>
        <v/>
      </c>
      <c r="E204" s="201" t="str">
        <f t="shared" si="3"/>
        <v/>
      </c>
      <c r="F204" s="201" t="str">
        <f t="shared" si="2"/>
        <v/>
      </c>
      <c r="G204" s="178"/>
      <c r="H204" s="221"/>
      <c r="I204" s="218"/>
      <c r="J204" s="178"/>
      <c r="K204" s="178"/>
      <c r="L204" s="178"/>
      <c r="M204" s="217"/>
      <c r="N204" s="218"/>
    </row>
    <row r="205" spans="1:14" ht="12.5">
      <c r="A205" s="220"/>
      <c r="B205" s="205"/>
      <c r="C205" s="201" t="str">
        <f t="shared" si="0"/>
        <v/>
      </c>
      <c r="D205" s="201" t="str">
        <f t="shared" si="1"/>
        <v/>
      </c>
      <c r="E205" s="201" t="str">
        <f t="shared" si="3"/>
        <v/>
      </c>
      <c r="F205" s="201" t="str">
        <f t="shared" si="2"/>
        <v/>
      </c>
      <c r="G205" s="178"/>
      <c r="H205" s="221"/>
      <c r="I205" s="218"/>
      <c r="J205" s="178"/>
      <c r="K205" s="178"/>
      <c r="L205" s="178"/>
      <c r="M205" s="217"/>
      <c r="N205" s="218"/>
    </row>
    <row r="206" spans="1:14" ht="12.5">
      <c r="A206" s="220"/>
      <c r="B206" s="205"/>
      <c r="C206" s="201" t="str">
        <f t="shared" si="0"/>
        <v/>
      </c>
      <c r="D206" s="201" t="str">
        <f t="shared" si="1"/>
        <v/>
      </c>
      <c r="E206" s="201" t="str">
        <f t="shared" si="3"/>
        <v/>
      </c>
      <c r="F206" s="201" t="str">
        <f t="shared" si="2"/>
        <v/>
      </c>
      <c r="G206" s="178"/>
      <c r="H206" s="221"/>
      <c r="I206" s="218"/>
      <c r="J206" s="178"/>
      <c r="K206" s="178"/>
      <c r="L206" s="178"/>
      <c r="M206" s="217"/>
      <c r="N206" s="218"/>
    </row>
    <row r="207" spans="1:14" ht="12.5">
      <c r="A207" s="220"/>
      <c r="B207" s="205"/>
      <c r="C207" s="201" t="str">
        <f t="shared" si="0"/>
        <v/>
      </c>
      <c r="D207" s="201" t="str">
        <f t="shared" si="1"/>
        <v/>
      </c>
      <c r="E207" s="201" t="str">
        <f t="shared" si="3"/>
        <v/>
      </c>
      <c r="F207" s="201" t="str">
        <f t="shared" si="2"/>
        <v/>
      </c>
      <c r="G207" s="178"/>
      <c r="H207" s="221"/>
      <c r="I207" s="218"/>
      <c r="J207" s="178"/>
      <c r="K207" s="178"/>
      <c r="L207" s="178"/>
      <c r="M207" s="217"/>
      <c r="N207" s="218"/>
    </row>
    <row r="208" spans="1:14" ht="12.5">
      <c r="A208" s="220"/>
      <c r="B208" s="205"/>
      <c r="C208" s="201" t="str">
        <f t="shared" si="0"/>
        <v/>
      </c>
      <c r="D208" s="201" t="str">
        <f t="shared" si="1"/>
        <v/>
      </c>
      <c r="E208" s="201" t="str">
        <f t="shared" si="3"/>
        <v/>
      </c>
      <c r="F208" s="201" t="str">
        <f t="shared" si="2"/>
        <v/>
      </c>
      <c r="G208" s="178"/>
      <c r="H208" s="221"/>
      <c r="I208" s="218"/>
      <c r="J208" s="178"/>
      <c r="K208" s="178"/>
      <c r="L208" s="178"/>
      <c r="M208" s="217"/>
      <c r="N208" s="218"/>
    </row>
    <row r="209" spans="1:14" ht="12.5">
      <c r="A209" s="220"/>
      <c r="B209" s="205"/>
      <c r="C209" s="201" t="str">
        <f t="shared" si="0"/>
        <v/>
      </c>
      <c r="D209" s="201" t="str">
        <f t="shared" si="1"/>
        <v/>
      </c>
      <c r="E209" s="201" t="str">
        <f t="shared" si="3"/>
        <v/>
      </c>
      <c r="F209" s="201" t="str">
        <f t="shared" si="2"/>
        <v/>
      </c>
      <c r="G209" s="178"/>
      <c r="H209" s="221"/>
      <c r="I209" s="218"/>
      <c r="J209" s="178"/>
      <c r="K209" s="178"/>
      <c r="L209" s="178"/>
      <c r="M209" s="217"/>
      <c r="N209" s="218"/>
    </row>
    <row r="210" spans="1:14" ht="12.5">
      <c r="A210" s="220"/>
      <c r="B210" s="205"/>
      <c r="C210" s="201" t="str">
        <f t="shared" si="0"/>
        <v/>
      </c>
      <c r="D210" s="201" t="str">
        <f t="shared" si="1"/>
        <v/>
      </c>
      <c r="E210" s="201" t="str">
        <f t="shared" si="3"/>
        <v/>
      </c>
      <c r="F210" s="201" t="str">
        <f t="shared" si="2"/>
        <v/>
      </c>
      <c r="G210" s="178"/>
      <c r="H210" s="221"/>
      <c r="I210" s="218"/>
      <c r="J210" s="178"/>
      <c r="K210" s="178"/>
      <c r="L210" s="178"/>
      <c r="M210" s="217"/>
      <c r="N210" s="218"/>
    </row>
    <row r="211" spans="1:14" ht="12.5">
      <c r="A211" s="220"/>
      <c r="B211" s="205"/>
      <c r="C211" s="201" t="str">
        <f t="shared" si="0"/>
        <v/>
      </c>
      <c r="D211" s="201" t="str">
        <f t="shared" si="1"/>
        <v/>
      </c>
      <c r="E211" s="201" t="str">
        <f t="shared" si="3"/>
        <v/>
      </c>
      <c r="F211" s="201" t="str">
        <f t="shared" si="2"/>
        <v/>
      </c>
      <c r="G211" s="178"/>
      <c r="H211" s="221"/>
      <c r="I211" s="218"/>
      <c r="J211" s="178"/>
      <c r="K211" s="178"/>
      <c r="L211" s="178"/>
      <c r="M211" s="217"/>
      <c r="N211" s="218"/>
    </row>
    <row r="212" spans="1:14" ht="12.5">
      <c r="A212" s="220"/>
      <c r="B212" s="205"/>
      <c r="C212" s="201" t="str">
        <f t="shared" si="0"/>
        <v/>
      </c>
      <c r="D212" s="201" t="str">
        <f t="shared" si="1"/>
        <v/>
      </c>
      <c r="E212" s="201" t="str">
        <f t="shared" si="3"/>
        <v/>
      </c>
      <c r="F212" s="201" t="str">
        <f t="shared" si="2"/>
        <v/>
      </c>
      <c r="G212" s="178"/>
      <c r="H212" s="221"/>
      <c r="I212" s="218"/>
      <c r="J212" s="178"/>
      <c r="K212" s="178"/>
      <c r="L212" s="178"/>
      <c r="M212" s="217"/>
      <c r="N212" s="218"/>
    </row>
    <row r="213" spans="1:14" ht="12.5">
      <c r="A213" s="220"/>
      <c r="B213" s="205"/>
      <c r="C213" s="201" t="str">
        <f t="shared" si="0"/>
        <v/>
      </c>
      <c r="D213" s="201" t="str">
        <f t="shared" si="1"/>
        <v/>
      </c>
      <c r="E213" s="201" t="str">
        <f t="shared" si="3"/>
        <v/>
      </c>
      <c r="F213" s="201" t="str">
        <f t="shared" si="2"/>
        <v/>
      </c>
      <c r="G213" s="178"/>
      <c r="H213" s="221"/>
      <c r="I213" s="218"/>
      <c r="J213" s="178"/>
      <c r="K213" s="178"/>
      <c r="L213" s="178"/>
      <c r="M213" s="217"/>
      <c r="N213" s="218"/>
    </row>
    <row r="214" spans="1:14" ht="12.5">
      <c r="A214" s="220"/>
      <c r="B214" s="205"/>
      <c r="C214" s="201" t="str">
        <f t="shared" si="0"/>
        <v/>
      </c>
      <c r="D214" s="201" t="str">
        <f t="shared" si="1"/>
        <v/>
      </c>
      <c r="E214" s="201" t="str">
        <f t="shared" si="3"/>
        <v/>
      </c>
      <c r="F214" s="201" t="str">
        <f t="shared" si="2"/>
        <v/>
      </c>
      <c r="G214" s="178"/>
      <c r="H214" s="221"/>
      <c r="I214" s="218"/>
      <c r="J214" s="178"/>
      <c r="K214" s="178"/>
      <c r="L214" s="178"/>
      <c r="M214" s="217"/>
      <c r="N214" s="218"/>
    </row>
    <row r="215" spans="1:14" ht="12.5">
      <c r="A215" s="220"/>
      <c r="B215" s="205"/>
      <c r="C215" s="201" t="str">
        <f t="shared" si="0"/>
        <v/>
      </c>
      <c r="D215" s="201" t="str">
        <f t="shared" si="1"/>
        <v/>
      </c>
      <c r="E215" s="201" t="str">
        <f t="shared" si="3"/>
        <v/>
      </c>
      <c r="F215" s="201" t="str">
        <f t="shared" si="2"/>
        <v/>
      </c>
      <c r="G215" s="178"/>
      <c r="H215" s="221"/>
      <c r="I215" s="218"/>
      <c r="J215" s="178"/>
      <c r="K215" s="178"/>
      <c r="L215" s="178"/>
      <c r="M215" s="217"/>
      <c r="N215" s="218"/>
    </row>
    <row r="216" spans="1:14" ht="12.5">
      <c r="A216" s="220"/>
      <c r="B216" s="205"/>
      <c r="C216" s="201" t="str">
        <f t="shared" si="0"/>
        <v/>
      </c>
      <c r="D216" s="201" t="str">
        <f t="shared" si="1"/>
        <v/>
      </c>
      <c r="E216" s="201" t="str">
        <f t="shared" si="3"/>
        <v/>
      </c>
      <c r="F216" s="201" t="str">
        <f t="shared" si="2"/>
        <v/>
      </c>
      <c r="G216" s="178"/>
      <c r="H216" s="221"/>
      <c r="I216" s="218"/>
      <c r="J216" s="178"/>
      <c r="K216" s="178"/>
      <c r="L216" s="178"/>
      <c r="M216" s="217"/>
      <c r="N216" s="218"/>
    </row>
    <row r="217" spans="1:14" ht="12.5">
      <c r="A217" s="220"/>
      <c r="B217" s="205"/>
      <c r="C217" s="201" t="str">
        <f t="shared" si="0"/>
        <v/>
      </c>
      <c r="D217" s="201" t="str">
        <f t="shared" si="1"/>
        <v/>
      </c>
      <c r="E217" s="201" t="str">
        <f t="shared" si="3"/>
        <v/>
      </c>
      <c r="F217" s="201" t="str">
        <f t="shared" si="2"/>
        <v/>
      </c>
      <c r="G217" s="178"/>
      <c r="H217" s="221"/>
      <c r="I217" s="218"/>
      <c r="J217" s="178"/>
      <c r="K217" s="178"/>
      <c r="L217" s="178"/>
      <c r="M217" s="217"/>
      <c r="N217" s="218"/>
    </row>
    <row r="218" spans="1:14" ht="12.5">
      <c r="A218" s="220"/>
      <c r="B218" s="205"/>
      <c r="C218" s="201" t="str">
        <f t="shared" si="0"/>
        <v/>
      </c>
      <c r="D218" s="201" t="str">
        <f t="shared" si="1"/>
        <v/>
      </c>
      <c r="E218" s="201" t="str">
        <f t="shared" si="3"/>
        <v/>
      </c>
      <c r="F218" s="201" t="str">
        <f t="shared" si="2"/>
        <v/>
      </c>
      <c r="G218" s="178"/>
      <c r="H218" s="221"/>
      <c r="I218" s="218"/>
      <c r="J218" s="178"/>
      <c r="K218" s="178"/>
      <c r="L218" s="178"/>
      <c r="M218" s="217"/>
      <c r="N218" s="218"/>
    </row>
    <row r="219" spans="1:14" ht="12.5">
      <c r="A219" s="220"/>
      <c r="B219" s="205"/>
      <c r="C219" s="201" t="str">
        <f t="shared" si="0"/>
        <v/>
      </c>
      <c r="D219" s="201" t="str">
        <f t="shared" si="1"/>
        <v/>
      </c>
      <c r="E219" s="201" t="str">
        <f t="shared" si="3"/>
        <v/>
      </c>
      <c r="F219" s="201" t="str">
        <f t="shared" si="2"/>
        <v/>
      </c>
      <c r="G219" s="178"/>
      <c r="H219" s="221"/>
      <c r="I219" s="218"/>
      <c r="J219" s="178"/>
      <c r="K219" s="178"/>
      <c r="L219" s="178"/>
      <c r="M219" s="217"/>
      <c r="N219" s="218"/>
    </row>
    <row r="220" spans="1:14" ht="12.5">
      <c r="A220" s="220"/>
      <c r="B220" s="205"/>
      <c r="C220" s="201" t="str">
        <f t="shared" si="0"/>
        <v/>
      </c>
      <c r="D220" s="201" t="str">
        <f t="shared" si="1"/>
        <v/>
      </c>
      <c r="E220" s="201" t="str">
        <f t="shared" si="3"/>
        <v/>
      </c>
      <c r="F220" s="201" t="str">
        <f t="shared" si="2"/>
        <v/>
      </c>
      <c r="G220" s="178"/>
      <c r="H220" s="221"/>
      <c r="I220" s="218"/>
      <c r="J220" s="178"/>
      <c r="K220" s="178"/>
      <c r="L220" s="178"/>
      <c r="M220" s="217"/>
      <c r="N220" s="218"/>
    </row>
    <row r="221" spans="1:14" ht="12.5">
      <c r="A221" s="220"/>
      <c r="B221" s="205"/>
      <c r="C221" s="201" t="str">
        <f t="shared" si="0"/>
        <v/>
      </c>
      <c r="D221" s="201" t="str">
        <f t="shared" si="1"/>
        <v/>
      </c>
      <c r="E221" s="201" t="str">
        <f t="shared" si="3"/>
        <v/>
      </c>
      <c r="F221" s="201" t="str">
        <f t="shared" si="2"/>
        <v/>
      </c>
      <c r="G221" s="178"/>
      <c r="H221" s="221"/>
      <c r="I221" s="218"/>
      <c r="J221" s="178"/>
      <c r="K221" s="178"/>
      <c r="L221" s="178"/>
      <c r="M221" s="217"/>
      <c r="N221" s="218"/>
    </row>
    <row r="222" spans="1:14" ht="12.5">
      <c r="A222" s="220"/>
      <c r="B222" s="205"/>
      <c r="C222" s="201" t="str">
        <f t="shared" si="0"/>
        <v/>
      </c>
      <c r="D222" s="201" t="str">
        <f t="shared" si="1"/>
        <v/>
      </c>
      <c r="E222" s="201" t="str">
        <f t="shared" si="3"/>
        <v/>
      </c>
      <c r="F222" s="201" t="str">
        <f t="shared" si="2"/>
        <v/>
      </c>
      <c r="G222" s="178"/>
      <c r="H222" s="221"/>
      <c r="I222" s="218"/>
      <c r="J222" s="178"/>
      <c r="K222" s="178"/>
      <c r="L222" s="178"/>
      <c r="M222" s="217"/>
      <c r="N222" s="218"/>
    </row>
    <row r="223" spans="1:14" ht="12.5">
      <c r="A223" s="220"/>
      <c r="B223" s="205"/>
      <c r="C223" s="201" t="str">
        <f t="shared" si="0"/>
        <v/>
      </c>
      <c r="D223" s="201" t="str">
        <f t="shared" si="1"/>
        <v/>
      </c>
      <c r="E223" s="201" t="str">
        <f t="shared" si="3"/>
        <v/>
      </c>
      <c r="F223" s="201" t="str">
        <f t="shared" si="2"/>
        <v/>
      </c>
      <c r="G223" s="178"/>
      <c r="H223" s="221"/>
      <c r="I223" s="218"/>
      <c r="J223" s="178"/>
      <c r="K223" s="178"/>
      <c r="L223" s="178"/>
      <c r="M223" s="217"/>
      <c r="N223" s="218"/>
    </row>
    <row r="224" spans="1:14" ht="12.5">
      <c r="A224" s="220"/>
      <c r="B224" s="205"/>
      <c r="C224" s="201" t="str">
        <f t="shared" si="0"/>
        <v/>
      </c>
      <c r="D224" s="201" t="str">
        <f t="shared" si="1"/>
        <v/>
      </c>
      <c r="E224" s="201" t="str">
        <f t="shared" si="3"/>
        <v/>
      </c>
      <c r="F224" s="201" t="str">
        <f t="shared" si="2"/>
        <v/>
      </c>
      <c r="G224" s="178"/>
      <c r="H224" s="221"/>
      <c r="I224" s="218"/>
      <c r="J224" s="178"/>
      <c r="K224" s="178"/>
      <c r="L224" s="178"/>
      <c r="M224" s="217"/>
      <c r="N224" s="218"/>
    </row>
    <row r="225" spans="1:14" ht="12.5">
      <c r="A225" s="220"/>
      <c r="B225" s="205"/>
      <c r="C225" s="201" t="str">
        <f t="shared" si="0"/>
        <v/>
      </c>
      <c r="D225" s="201" t="str">
        <f t="shared" si="1"/>
        <v/>
      </c>
      <c r="E225" s="201" t="str">
        <f t="shared" si="3"/>
        <v/>
      </c>
      <c r="F225" s="201" t="str">
        <f t="shared" si="2"/>
        <v/>
      </c>
      <c r="G225" s="178"/>
      <c r="H225" s="221"/>
      <c r="I225" s="218"/>
      <c r="J225" s="178"/>
      <c r="K225" s="178"/>
      <c r="L225" s="178"/>
      <c r="M225" s="217"/>
      <c r="N225" s="218"/>
    </row>
    <row r="226" spans="1:14" ht="12.5">
      <c r="A226" s="220"/>
      <c r="B226" s="205"/>
      <c r="C226" s="201" t="str">
        <f t="shared" si="0"/>
        <v/>
      </c>
      <c r="D226" s="201" t="str">
        <f t="shared" si="1"/>
        <v/>
      </c>
      <c r="E226" s="201" t="str">
        <f t="shared" si="3"/>
        <v/>
      </c>
      <c r="F226" s="201" t="str">
        <f t="shared" si="2"/>
        <v/>
      </c>
      <c r="G226" s="178"/>
      <c r="H226" s="221"/>
      <c r="I226" s="218"/>
      <c r="J226" s="178"/>
      <c r="K226" s="178"/>
      <c r="L226" s="178"/>
      <c r="M226" s="217"/>
      <c r="N226" s="218"/>
    </row>
    <row r="227" spans="1:14" ht="12.5">
      <c r="A227" s="220"/>
      <c r="B227" s="205"/>
      <c r="C227" s="201" t="str">
        <f t="shared" si="0"/>
        <v/>
      </c>
      <c r="D227" s="201" t="str">
        <f t="shared" si="1"/>
        <v/>
      </c>
      <c r="E227" s="201" t="str">
        <f t="shared" si="3"/>
        <v/>
      </c>
      <c r="F227" s="201" t="str">
        <f t="shared" si="2"/>
        <v/>
      </c>
      <c r="G227" s="178"/>
      <c r="H227" s="221"/>
      <c r="I227" s="218"/>
      <c r="J227" s="178"/>
      <c r="K227" s="178"/>
      <c r="L227" s="178"/>
      <c r="M227" s="217"/>
      <c r="N227" s="218"/>
    </row>
    <row r="228" spans="1:14" ht="12.5">
      <c r="A228" s="220"/>
      <c r="B228" s="205"/>
      <c r="C228" s="201" t="str">
        <f t="shared" si="0"/>
        <v/>
      </c>
      <c r="D228" s="201" t="str">
        <f t="shared" si="1"/>
        <v/>
      </c>
      <c r="E228" s="201" t="str">
        <f t="shared" si="3"/>
        <v/>
      </c>
      <c r="F228" s="201" t="str">
        <f t="shared" si="2"/>
        <v/>
      </c>
      <c r="G228" s="178"/>
      <c r="H228" s="221"/>
      <c r="I228" s="218"/>
      <c r="J228" s="178"/>
      <c r="K228" s="178"/>
      <c r="L228" s="178"/>
      <c r="M228" s="217"/>
      <c r="N228" s="218"/>
    </row>
    <row r="229" spans="1:14" ht="12.5">
      <c r="A229" s="220"/>
      <c r="B229" s="205"/>
      <c r="C229" s="201" t="str">
        <f t="shared" si="0"/>
        <v/>
      </c>
      <c r="D229" s="201" t="str">
        <f t="shared" si="1"/>
        <v/>
      </c>
      <c r="E229" s="201" t="str">
        <f t="shared" si="3"/>
        <v/>
      </c>
      <c r="F229" s="201" t="str">
        <f t="shared" si="2"/>
        <v/>
      </c>
      <c r="G229" s="178"/>
      <c r="H229" s="221"/>
      <c r="I229" s="218"/>
      <c r="J229" s="178"/>
      <c r="K229" s="178"/>
      <c r="L229" s="178"/>
      <c r="M229" s="217"/>
      <c r="N229" s="218"/>
    </row>
    <row r="230" spans="1:14" ht="12.5">
      <c r="A230" s="220"/>
      <c r="B230" s="205"/>
      <c r="C230" s="201" t="str">
        <f t="shared" si="0"/>
        <v/>
      </c>
      <c r="D230" s="201" t="str">
        <f t="shared" si="1"/>
        <v/>
      </c>
      <c r="E230" s="201" t="str">
        <f t="shared" si="3"/>
        <v/>
      </c>
      <c r="F230" s="201" t="str">
        <f t="shared" si="2"/>
        <v/>
      </c>
      <c r="G230" s="178"/>
      <c r="H230" s="221"/>
      <c r="I230" s="218"/>
      <c r="J230" s="178"/>
      <c r="K230" s="178"/>
      <c r="L230" s="178"/>
      <c r="M230" s="217"/>
      <c r="N230" s="218"/>
    </row>
    <row r="231" spans="1:14" ht="12.5">
      <c r="A231" s="220"/>
      <c r="B231" s="205"/>
      <c r="C231" s="201" t="str">
        <f t="shared" si="0"/>
        <v/>
      </c>
      <c r="D231" s="201" t="str">
        <f t="shared" si="1"/>
        <v/>
      </c>
      <c r="E231" s="201" t="str">
        <f t="shared" si="3"/>
        <v/>
      </c>
      <c r="F231" s="201" t="str">
        <f t="shared" si="2"/>
        <v/>
      </c>
      <c r="G231" s="178"/>
      <c r="H231" s="221"/>
      <c r="I231" s="218"/>
      <c r="J231" s="178"/>
      <c r="K231" s="178"/>
      <c r="L231" s="178"/>
      <c r="M231" s="217"/>
      <c r="N231" s="218"/>
    </row>
    <row r="232" spans="1:14" ht="12.5">
      <c r="A232" s="220"/>
      <c r="B232" s="205"/>
      <c r="C232" s="201" t="str">
        <f t="shared" si="0"/>
        <v/>
      </c>
      <c r="D232" s="201" t="str">
        <f t="shared" si="1"/>
        <v/>
      </c>
      <c r="E232" s="201" t="str">
        <f t="shared" si="3"/>
        <v/>
      </c>
      <c r="F232" s="201" t="str">
        <f t="shared" si="2"/>
        <v/>
      </c>
      <c r="G232" s="178"/>
      <c r="H232" s="221"/>
      <c r="I232" s="218"/>
      <c r="J232" s="178"/>
      <c r="K232" s="178"/>
      <c r="L232" s="178"/>
      <c r="M232" s="217"/>
      <c r="N232" s="218"/>
    </row>
    <row r="233" spans="1:14" ht="12.5">
      <c r="A233" s="220"/>
      <c r="B233" s="205"/>
      <c r="C233" s="201" t="str">
        <f t="shared" si="0"/>
        <v/>
      </c>
      <c r="D233" s="201" t="str">
        <f t="shared" si="1"/>
        <v/>
      </c>
      <c r="E233" s="201" t="str">
        <f t="shared" si="3"/>
        <v/>
      </c>
      <c r="F233" s="201" t="str">
        <f t="shared" si="2"/>
        <v/>
      </c>
      <c r="G233" s="178"/>
      <c r="H233" s="221"/>
      <c r="I233" s="218"/>
      <c r="J233" s="178"/>
      <c r="K233" s="178"/>
      <c r="L233" s="178"/>
      <c r="M233" s="217"/>
      <c r="N233" s="218"/>
    </row>
    <row r="234" spans="1:14" ht="12.5">
      <c r="A234" s="220"/>
      <c r="B234" s="205"/>
      <c r="C234" s="201" t="str">
        <f t="shared" si="0"/>
        <v/>
      </c>
      <c r="D234" s="201" t="str">
        <f t="shared" si="1"/>
        <v/>
      </c>
      <c r="E234" s="201" t="str">
        <f t="shared" si="3"/>
        <v/>
      </c>
      <c r="F234" s="201" t="str">
        <f t="shared" si="2"/>
        <v/>
      </c>
      <c r="G234" s="178"/>
      <c r="H234" s="221"/>
      <c r="I234" s="218"/>
      <c r="J234" s="178"/>
      <c r="K234" s="178"/>
      <c r="L234" s="178"/>
      <c r="M234" s="217"/>
      <c r="N234" s="218"/>
    </row>
    <row r="235" spans="1:14" ht="12.5">
      <c r="A235" s="220"/>
      <c r="B235" s="205"/>
      <c r="C235" s="201" t="str">
        <f t="shared" si="0"/>
        <v/>
      </c>
      <c r="D235" s="201" t="str">
        <f t="shared" si="1"/>
        <v/>
      </c>
      <c r="E235" s="201" t="str">
        <f t="shared" si="3"/>
        <v/>
      </c>
      <c r="F235" s="201" t="str">
        <f t="shared" si="2"/>
        <v/>
      </c>
      <c r="G235" s="178"/>
      <c r="H235" s="221"/>
      <c r="I235" s="218"/>
      <c r="J235" s="178"/>
      <c r="K235" s="178"/>
      <c r="L235" s="178"/>
      <c r="M235" s="217"/>
      <c r="N235" s="218"/>
    </row>
    <row r="236" spans="1:14" ht="12.5">
      <c r="A236" s="220"/>
      <c r="B236" s="205"/>
      <c r="C236" s="201" t="str">
        <f t="shared" si="0"/>
        <v/>
      </c>
      <c r="D236" s="201" t="str">
        <f t="shared" si="1"/>
        <v/>
      </c>
      <c r="E236" s="201" t="str">
        <f t="shared" si="3"/>
        <v/>
      </c>
      <c r="F236" s="201" t="str">
        <f t="shared" si="2"/>
        <v/>
      </c>
      <c r="G236" s="178"/>
      <c r="H236" s="221"/>
      <c r="I236" s="218"/>
      <c r="J236" s="178"/>
      <c r="K236" s="178"/>
      <c r="L236" s="178"/>
      <c r="M236" s="217"/>
      <c r="N236" s="218"/>
    </row>
    <row r="237" spans="1:14" ht="12.5">
      <c r="A237" s="220"/>
      <c r="B237" s="205"/>
      <c r="C237" s="201" t="str">
        <f t="shared" si="0"/>
        <v/>
      </c>
      <c r="D237" s="201" t="str">
        <f t="shared" si="1"/>
        <v/>
      </c>
      <c r="E237" s="201" t="str">
        <f t="shared" si="3"/>
        <v/>
      </c>
      <c r="F237" s="201" t="str">
        <f t="shared" si="2"/>
        <v/>
      </c>
      <c r="G237" s="178"/>
      <c r="H237" s="221"/>
      <c r="I237" s="218"/>
      <c r="J237" s="178"/>
      <c r="K237" s="178"/>
      <c r="L237" s="178"/>
      <c r="M237" s="217"/>
      <c r="N237" s="218"/>
    </row>
    <row r="238" spans="1:14" ht="12.5">
      <c r="A238" s="220"/>
      <c r="B238" s="205"/>
      <c r="C238" s="201" t="str">
        <f t="shared" si="0"/>
        <v/>
      </c>
      <c r="D238" s="201" t="str">
        <f t="shared" si="1"/>
        <v/>
      </c>
      <c r="E238" s="201" t="str">
        <f t="shared" si="3"/>
        <v/>
      </c>
      <c r="F238" s="201" t="str">
        <f t="shared" si="2"/>
        <v/>
      </c>
      <c r="G238" s="178"/>
      <c r="H238" s="221"/>
      <c r="I238" s="218"/>
      <c r="J238" s="178"/>
      <c r="K238" s="178"/>
      <c r="L238" s="178"/>
      <c r="M238" s="217"/>
      <c r="N238" s="218"/>
    </row>
    <row r="239" spans="1:14" ht="12.5">
      <c r="A239" s="220"/>
      <c r="B239" s="205"/>
      <c r="C239" s="201" t="str">
        <f t="shared" si="0"/>
        <v/>
      </c>
      <c r="D239" s="201" t="str">
        <f t="shared" si="1"/>
        <v/>
      </c>
      <c r="E239" s="201" t="str">
        <f t="shared" si="3"/>
        <v/>
      </c>
      <c r="F239" s="201" t="str">
        <f t="shared" si="2"/>
        <v/>
      </c>
      <c r="G239" s="178"/>
      <c r="H239" s="221"/>
      <c r="I239" s="218"/>
      <c r="J239" s="178"/>
      <c r="K239" s="178"/>
      <c r="L239" s="178"/>
      <c r="M239" s="217"/>
      <c r="N239" s="218"/>
    </row>
    <row r="240" spans="1:14" ht="12.5">
      <c r="A240" s="220"/>
      <c r="B240" s="205"/>
      <c r="C240" s="201" t="str">
        <f t="shared" si="0"/>
        <v/>
      </c>
      <c r="D240" s="201" t="str">
        <f t="shared" si="1"/>
        <v/>
      </c>
      <c r="E240" s="201" t="str">
        <f t="shared" si="3"/>
        <v/>
      </c>
      <c r="F240" s="201" t="str">
        <f t="shared" si="2"/>
        <v/>
      </c>
      <c r="G240" s="178"/>
      <c r="H240" s="221"/>
      <c r="I240" s="218"/>
      <c r="J240" s="178"/>
      <c r="K240" s="178"/>
      <c r="L240" s="178"/>
      <c r="M240" s="217"/>
      <c r="N240" s="218"/>
    </row>
    <row r="241" spans="1:14" ht="12.5">
      <c r="A241" s="220"/>
      <c r="B241" s="205"/>
      <c r="C241" s="201" t="str">
        <f t="shared" si="0"/>
        <v/>
      </c>
      <c r="D241" s="201" t="str">
        <f t="shared" si="1"/>
        <v/>
      </c>
      <c r="E241" s="201" t="str">
        <f t="shared" si="3"/>
        <v/>
      </c>
      <c r="F241" s="201" t="str">
        <f t="shared" si="2"/>
        <v/>
      </c>
      <c r="G241" s="178"/>
      <c r="H241" s="221"/>
      <c r="I241" s="218"/>
      <c r="J241" s="178"/>
      <c r="K241" s="178"/>
      <c r="L241" s="178"/>
      <c r="M241" s="217"/>
      <c r="N241" s="218"/>
    </row>
    <row r="242" spans="1:14" ht="12.5">
      <c r="A242" s="220"/>
      <c r="B242" s="205"/>
      <c r="C242" s="201" t="str">
        <f t="shared" si="0"/>
        <v/>
      </c>
      <c r="D242" s="201" t="str">
        <f t="shared" si="1"/>
        <v/>
      </c>
      <c r="E242" s="201" t="str">
        <f t="shared" si="3"/>
        <v/>
      </c>
      <c r="F242" s="201" t="str">
        <f t="shared" si="2"/>
        <v/>
      </c>
      <c r="G242" s="178"/>
      <c r="H242" s="221"/>
      <c r="I242" s="218"/>
      <c r="J242" s="178"/>
      <c r="K242" s="178"/>
      <c r="L242" s="178"/>
      <c r="M242" s="217"/>
      <c r="N242" s="218"/>
    </row>
    <row r="243" spans="1:14" ht="12.5">
      <c r="A243" s="220"/>
      <c r="B243" s="205"/>
      <c r="C243" s="201" t="str">
        <f t="shared" si="0"/>
        <v/>
      </c>
      <c r="D243" s="201" t="str">
        <f t="shared" si="1"/>
        <v/>
      </c>
      <c r="E243" s="201" t="str">
        <f t="shared" si="3"/>
        <v/>
      </c>
      <c r="F243" s="201" t="str">
        <f t="shared" si="2"/>
        <v/>
      </c>
      <c r="G243" s="178"/>
      <c r="H243" s="221"/>
      <c r="I243" s="218"/>
      <c r="J243" s="178"/>
      <c r="K243" s="178"/>
      <c r="L243" s="178"/>
      <c r="M243" s="217"/>
      <c r="N243" s="218"/>
    </row>
    <row r="244" spans="1:14" ht="12.5">
      <c r="A244" s="220"/>
      <c r="B244" s="205"/>
      <c r="C244" s="201" t="str">
        <f t="shared" si="0"/>
        <v/>
      </c>
      <c r="D244" s="201" t="str">
        <f t="shared" si="1"/>
        <v/>
      </c>
      <c r="E244" s="201" t="str">
        <f t="shared" si="3"/>
        <v/>
      </c>
      <c r="F244" s="201" t="str">
        <f t="shared" si="2"/>
        <v/>
      </c>
      <c r="G244" s="178"/>
      <c r="H244" s="221"/>
      <c r="I244" s="218"/>
      <c r="J244" s="178"/>
      <c r="K244" s="178"/>
      <c r="L244" s="178"/>
      <c r="M244" s="217"/>
      <c r="N244" s="218"/>
    </row>
    <row r="245" spans="1:14" ht="12.5">
      <c r="A245" s="220"/>
      <c r="B245" s="205"/>
      <c r="C245" s="201" t="str">
        <f t="shared" si="0"/>
        <v/>
      </c>
      <c r="D245" s="201" t="str">
        <f t="shared" si="1"/>
        <v/>
      </c>
      <c r="E245" s="201" t="str">
        <f t="shared" si="3"/>
        <v/>
      </c>
      <c r="F245" s="201" t="str">
        <f t="shared" si="2"/>
        <v/>
      </c>
      <c r="G245" s="178"/>
      <c r="H245" s="221"/>
      <c r="I245" s="218"/>
      <c r="J245" s="178"/>
      <c r="K245" s="178"/>
      <c r="L245" s="178"/>
      <c r="M245" s="217"/>
      <c r="N245" s="218"/>
    </row>
    <row r="246" spans="1:14" ht="12.5">
      <c r="A246" s="220"/>
      <c r="B246" s="205"/>
      <c r="C246" s="201" t="str">
        <f t="shared" si="0"/>
        <v/>
      </c>
      <c r="D246" s="201" t="str">
        <f t="shared" si="1"/>
        <v/>
      </c>
      <c r="E246" s="201" t="str">
        <f t="shared" si="3"/>
        <v/>
      </c>
      <c r="F246" s="201" t="str">
        <f t="shared" si="2"/>
        <v/>
      </c>
      <c r="G246" s="178"/>
      <c r="H246" s="221"/>
      <c r="I246" s="218"/>
      <c r="J246" s="178"/>
      <c r="K246" s="178"/>
      <c r="L246" s="178"/>
      <c r="M246" s="217"/>
      <c r="N246" s="218"/>
    </row>
    <row r="247" spans="1:14" ht="12.5">
      <c r="A247" s="220"/>
      <c r="B247" s="205"/>
      <c r="C247" s="201" t="str">
        <f t="shared" si="0"/>
        <v/>
      </c>
      <c r="D247" s="201" t="str">
        <f t="shared" si="1"/>
        <v/>
      </c>
      <c r="E247" s="201" t="str">
        <f t="shared" si="3"/>
        <v/>
      </c>
      <c r="F247" s="201" t="str">
        <f t="shared" si="2"/>
        <v/>
      </c>
      <c r="G247" s="178"/>
      <c r="H247" s="221"/>
      <c r="I247" s="218"/>
      <c r="J247" s="178"/>
      <c r="K247" s="178"/>
      <c r="L247" s="178"/>
      <c r="M247" s="217"/>
      <c r="N247" s="218"/>
    </row>
    <row r="248" spans="1:14" ht="12.5">
      <c r="A248" s="220"/>
      <c r="B248" s="205"/>
      <c r="C248" s="201" t="str">
        <f t="shared" si="0"/>
        <v/>
      </c>
      <c r="D248" s="201" t="str">
        <f t="shared" si="1"/>
        <v/>
      </c>
      <c r="E248" s="201" t="str">
        <f t="shared" si="3"/>
        <v/>
      </c>
      <c r="F248" s="201" t="str">
        <f t="shared" si="2"/>
        <v/>
      </c>
      <c r="G248" s="178"/>
      <c r="H248" s="221"/>
      <c r="I248" s="218"/>
      <c r="J248" s="178"/>
      <c r="K248" s="178"/>
      <c r="L248" s="178"/>
      <c r="M248" s="217"/>
      <c r="N248" s="218"/>
    </row>
    <row r="249" spans="1:14" ht="12.5">
      <c r="A249" s="220"/>
      <c r="B249" s="205"/>
      <c r="C249" s="201" t="str">
        <f t="shared" si="0"/>
        <v/>
      </c>
      <c r="D249" s="201" t="str">
        <f t="shared" si="1"/>
        <v/>
      </c>
      <c r="E249" s="201" t="str">
        <f t="shared" si="3"/>
        <v/>
      </c>
      <c r="F249" s="201" t="str">
        <f t="shared" si="2"/>
        <v/>
      </c>
      <c r="G249" s="178"/>
      <c r="H249" s="221"/>
      <c r="I249" s="218"/>
      <c r="J249" s="178"/>
      <c r="K249" s="178"/>
      <c r="L249" s="178"/>
      <c r="M249" s="217"/>
      <c r="N249" s="218"/>
    </row>
    <row r="250" spans="1:14" ht="12.5">
      <c r="A250" s="220"/>
      <c r="B250" s="205"/>
      <c r="C250" s="201" t="str">
        <f t="shared" si="0"/>
        <v/>
      </c>
      <c r="D250" s="201" t="str">
        <f t="shared" si="1"/>
        <v/>
      </c>
      <c r="E250" s="201" t="str">
        <f t="shared" si="3"/>
        <v/>
      </c>
      <c r="F250" s="201" t="str">
        <f t="shared" si="2"/>
        <v/>
      </c>
      <c r="G250" s="178"/>
      <c r="H250" s="221"/>
      <c r="I250" s="218"/>
      <c r="J250" s="178"/>
      <c r="K250" s="178"/>
      <c r="L250" s="178"/>
      <c r="M250" s="217"/>
      <c r="N250" s="218"/>
    </row>
    <row r="251" spans="1:14" ht="12.5">
      <c r="A251" s="220"/>
      <c r="B251" s="205"/>
      <c r="C251" s="201" t="str">
        <f t="shared" si="0"/>
        <v/>
      </c>
      <c r="D251" s="201" t="str">
        <f t="shared" si="1"/>
        <v/>
      </c>
      <c r="E251" s="201" t="str">
        <f t="shared" si="3"/>
        <v/>
      </c>
      <c r="F251" s="201" t="str">
        <f t="shared" si="2"/>
        <v/>
      </c>
      <c r="G251" s="178"/>
      <c r="H251" s="221"/>
      <c r="I251" s="218"/>
      <c r="J251" s="178"/>
      <c r="K251" s="178"/>
      <c r="L251" s="178"/>
      <c r="M251" s="217"/>
      <c r="N251" s="218"/>
    </row>
    <row r="252" spans="1:14" ht="12.5">
      <c r="A252" s="220"/>
      <c r="B252" s="205"/>
      <c r="C252" s="201" t="str">
        <f t="shared" si="0"/>
        <v/>
      </c>
      <c r="D252" s="201" t="str">
        <f t="shared" si="1"/>
        <v/>
      </c>
      <c r="E252" s="201" t="str">
        <f t="shared" si="3"/>
        <v/>
      </c>
      <c r="F252" s="201" t="str">
        <f t="shared" si="2"/>
        <v/>
      </c>
      <c r="G252" s="178"/>
      <c r="H252" s="221"/>
      <c r="I252" s="218"/>
      <c r="J252" s="178"/>
      <c r="K252" s="178"/>
      <c r="L252" s="178"/>
      <c r="M252" s="217"/>
      <c r="N252" s="218"/>
    </row>
    <row r="253" spans="1:14" ht="12.5">
      <c r="A253" s="220"/>
      <c r="B253" s="205"/>
      <c r="C253" s="201" t="str">
        <f t="shared" si="0"/>
        <v/>
      </c>
      <c r="D253" s="201" t="str">
        <f t="shared" si="1"/>
        <v/>
      </c>
      <c r="E253" s="201" t="str">
        <f t="shared" si="3"/>
        <v/>
      </c>
      <c r="F253" s="201" t="str">
        <f t="shared" si="2"/>
        <v/>
      </c>
      <c r="G253" s="178"/>
      <c r="H253" s="221"/>
      <c r="I253" s="218"/>
      <c r="J253" s="178"/>
      <c r="K253" s="178"/>
      <c r="L253" s="178"/>
      <c r="M253" s="217"/>
      <c r="N253" s="218"/>
    </row>
    <row r="254" spans="1:14" ht="12.5">
      <c r="A254" s="220"/>
      <c r="B254" s="205"/>
      <c r="C254" s="201" t="str">
        <f t="shared" si="0"/>
        <v/>
      </c>
      <c r="D254" s="201" t="str">
        <f t="shared" si="1"/>
        <v/>
      </c>
      <c r="E254" s="201" t="str">
        <f t="shared" si="3"/>
        <v/>
      </c>
      <c r="F254" s="201" t="str">
        <f t="shared" si="2"/>
        <v/>
      </c>
      <c r="G254" s="178"/>
      <c r="H254" s="221"/>
      <c r="I254" s="218"/>
      <c r="J254" s="178"/>
      <c r="K254" s="178"/>
      <c r="L254" s="178"/>
      <c r="M254" s="217"/>
      <c r="N254" s="218"/>
    </row>
    <row r="255" spans="1:14" ht="12.5">
      <c r="A255" s="220"/>
      <c r="B255" s="205"/>
      <c r="C255" s="201" t="str">
        <f t="shared" si="0"/>
        <v/>
      </c>
      <c r="D255" s="201" t="str">
        <f t="shared" si="1"/>
        <v/>
      </c>
      <c r="E255" s="201" t="str">
        <f t="shared" si="3"/>
        <v/>
      </c>
      <c r="F255" s="201" t="str">
        <f t="shared" si="2"/>
        <v/>
      </c>
      <c r="G255" s="178"/>
      <c r="H255" s="221"/>
      <c r="I255" s="218"/>
      <c r="J255" s="178"/>
      <c r="K255" s="178"/>
      <c r="L255" s="178"/>
      <c r="M255" s="217"/>
      <c r="N255" s="218"/>
    </row>
    <row r="256" spans="1:14" ht="12.5">
      <c r="A256" s="220"/>
      <c r="B256" s="205"/>
      <c r="C256" s="201" t="str">
        <f t="shared" si="0"/>
        <v/>
      </c>
      <c r="D256" s="201" t="str">
        <f t="shared" si="1"/>
        <v/>
      </c>
      <c r="E256" s="201" t="str">
        <f t="shared" si="3"/>
        <v/>
      </c>
      <c r="F256" s="201" t="str">
        <f t="shared" si="2"/>
        <v/>
      </c>
      <c r="G256" s="178"/>
      <c r="H256" s="221"/>
      <c r="I256" s="218"/>
      <c r="J256" s="178"/>
      <c r="K256" s="178"/>
      <c r="L256" s="178"/>
      <c r="M256" s="217"/>
      <c r="N256" s="218"/>
    </row>
    <row r="257" spans="1:14" ht="12.5">
      <c r="A257" s="220"/>
      <c r="B257" s="205"/>
      <c r="C257" s="201" t="str">
        <f t="shared" si="0"/>
        <v/>
      </c>
      <c r="D257" s="201" t="str">
        <f t="shared" si="1"/>
        <v/>
      </c>
      <c r="E257" s="201" t="str">
        <f t="shared" si="3"/>
        <v/>
      </c>
      <c r="F257" s="201" t="str">
        <f t="shared" si="2"/>
        <v/>
      </c>
      <c r="G257" s="178"/>
      <c r="H257" s="221"/>
      <c r="I257" s="218"/>
      <c r="J257" s="178"/>
      <c r="K257" s="178"/>
      <c r="L257" s="178"/>
      <c r="M257" s="217"/>
      <c r="N257" s="218"/>
    </row>
    <row r="258" spans="1:14" ht="12.5">
      <c r="A258" s="220"/>
      <c r="B258" s="205"/>
      <c r="C258" s="201" t="str">
        <f t="shared" si="0"/>
        <v/>
      </c>
      <c r="D258" s="201" t="str">
        <f t="shared" si="1"/>
        <v/>
      </c>
      <c r="E258" s="201" t="str">
        <f t="shared" si="3"/>
        <v/>
      </c>
      <c r="F258" s="201" t="str">
        <f t="shared" si="2"/>
        <v/>
      </c>
      <c r="G258" s="178"/>
      <c r="H258" s="221"/>
      <c r="I258" s="218"/>
      <c r="J258" s="178"/>
      <c r="K258" s="178"/>
      <c r="L258" s="178"/>
      <c r="M258" s="217"/>
      <c r="N258" s="218"/>
    </row>
    <row r="259" spans="1:14" ht="12.5">
      <c r="A259" s="220"/>
      <c r="B259" s="205"/>
      <c r="C259" s="201" t="str">
        <f t="shared" si="0"/>
        <v/>
      </c>
      <c r="D259" s="201" t="str">
        <f t="shared" si="1"/>
        <v/>
      </c>
      <c r="E259" s="201" t="str">
        <f t="shared" si="3"/>
        <v/>
      </c>
      <c r="F259" s="201" t="str">
        <f t="shared" si="2"/>
        <v/>
      </c>
      <c r="G259" s="178"/>
      <c r="H259" s="221"/>
      <c r="I259" s="218"/>
      <c r="J259" s="178"/>
      <c r="K259" s="178"/>
      <c r="L259" s="178"/>
      <c r="M259" s="217"/>
      <c r="N259" s="218"/>
    </row>
    <row r="260" spans="1:14" ht="12.5">
      <c r="A260" s="220"/>
      <c r="B260" s="205"/>
      <c r="C260" s="201" t="str">
        <f t="shared" si="0"/>
        <v/>
      </c>
      <c r="D260" s="201" t="str">
        <f t="shared" si="1"/>
        <v/>
      </c>
      <c r="E260" s="201" t="str">
        <f t="shared" si="3"/>
        <v/>
      </c>
      <c r="F260" s="201" t="str">
        <f t="shared" si="2"/>
        <v/>
      </c>
      <c r="G260" s="178"/>
      <c r="H260" s="221"/>
      <c r="I260" s="218"/>
      <c r="J260" s="178"/>
      <c r="K260" s="178"/>
      <c r="L260" s="178"/>
      <c r="M260" s="217"/>
      <c r="N260" s="218"/>
    </row>
    <row r="261" spans="1:14" ht="12.5">
      <c r="A261" s="220"/>
      <c r="B261" s="205"/>
      <c r="C261" s="201" t="str">
        <f t="shared" si="0"/>
        <v/>
      </c>
      <c r="D261" s="201" t="str">
        <f t="shared" si="1"/>
        <v/>
      </c>
      <c r="E261" s="201" t="str">
        <f t="shared" si="3"/>
        <v/>
      </c>
      <c r="F261" s="201" t="str">
        <f t="shared" si="2"/>
        <v/>
      </c>
      <c r="G261" s="178"/>
      <c r="H261" s="221"/>
      <c r="I261" s="218"/>
      <c r="J261" s="178"/>
      <c r="K261" s="178"/>
      <c r="L261" s="178"/>
      <c r="M261" s="217"/>
      <c r="N261" s="218"/>
    </row>
    <row r="262" spans="1:14" ht="12.5">
      <c r="A262" s="220"/>
      <c r="B262" s="205"/>
      <c r="C262" s="201" t="str">
        <f t="shared" si="0"/>
        <v/>
      </c>
      <c r="D262" s="201" t="str">
        <f t="shared" si="1"/>
        <v/>
      </c>
      <c r="E262" s="201" t="str">
        <f t="shared" si="3"/>
        <v/>
      </c>
      <c r="F262" s="201" t="str">
        <f t="shared" si="2"/>
        <v/>
      </c>
      <c r="G262" s="178"/>
      <c r="H262" s="221"/>
      <c r="I262" s="218"/>
      <c r="J262" s="178"/>
      <c r="K262" s="178"/>
      <c r="L262" s="178"/>
      <c r="M262" s="217"/>
      <c r="N262" s="218"/>
    </row>
    <row r="263" spans="1:14" ht="12.5">
      <c r="A263" s="220"/>
      <c r="B263" s="205"/>
      <c r="C263" s="201" t="str">
        <f t="shared" si="0"/>
        <v/>
      </c>
      <c r="D263" s="201" t="str">
        <f t="shared" si="1"/>
        <v/>
      </c>
      <c r="E263" s="201" t="str">
        <f t="shared" si="3"/>
        <v/>
      </c>
      <c r="F263" s="201" t="str">
        <f t="shared" si="2"/>
        <v/>
      </c>
      <c r="G263" s="178"/>
      <c r="H263" s="221"/>
      <c r="I263" s="218"/>
      <c r="J263" s="178"/>
      <c r="K263" s="178"/>
      <c r="L263" s="178"/>
      <c r="M263" s="217"/>
      <c r="N263" s="218"/>
    </row>
    <row r="264" spans="1:14" ht="12.5">
      <c r="A264" s="220"/>
      <c r="B264" s="205"/>
      <c r="C264" s="201" t="str">
        <f t="shared" si="0"/>
        <v/>
      </c>
      <c r="D264" s="201" t="str">
        <f t="shared" si="1"/>
        <v/>
      </c>
      <c r="E264" s="201" t="str">
        <f t="shared" si="3"/>
        <v/>
      </c>
      <c r="F264" s="201" t="str">
        <f t="shared" si="2"/>
        <v/>
      </c>
      <c r="G264" s="178"/>
      <c r="H264" s="221"/>
      <c r="I264" s="218"/>
      <c r="J264" s="178"/>
      <c r="K264" s="178"/>
      <c r="L264" s="178"/>
      <c r="M264" s="217"/>
      <c r="N264" s="218"/>
    </row>
    <row r="265" spans="1:14" ht="12.5">
      <c r="A265" s="220"/>
      <c r="B265" s="205"/>
      <c r="C265" s="201" t="str">
        <f t="shared" si="0"/>
        <v/>
      </c>
      <c r="D265" s="201" t="str">
        <f t="shared" si="1"/>
        <v/>
      </c>
      <c r="E265" s="201" t="str">
        <f t="shared" si="3"/>
        <v/>
      </c>
      <c r="F265" s="201" t="str">
        <f t="shared" si="2"/>
        <v/>
      </c>
      <c r="G265" s="178"/>
      <c r="H265" s="221"/>
      <c r="I265" s="218"/>
      <c r="J265" s="178"/>
      <c r="K265" s="178"/>
      <c r="L265" s="178"/>
      <c r="M265" s="217"/>
      <c r="N265" s="218"/>
    </row>
    <row r="266" spans="1:14" ht="12.5">
      <c r="A266" s="220"/>
      <c r="B266" s="205"/>
      <c r="C266" s="201" t="str">
        <f t="shared" si="0"/>
        <v/>
      </c>
      <c r="D266" s="201" t="str">
        <f t="shared" si="1"/>
        <v/>
      </c>
      <c r="E266" s="201" t="str">
        <f t="shared" si="3"/>
        <v/>
      </c>
      <c r="F266" s="201" t="str">
        <f t="shared" si="2"/>
        <v/>
      </c>
      <c r="G266" s="178"/>
      <c r="H266" s="221"/>
      <c r="I266" s="218"/>
      <c r="J266" s="178"/>
      <c r="K266" s="178"/>
      <c r="L266" s="178"/>
      <c r="M266" s="217"/>
      <c r="N266" s="218"/>
    </row>
    <row r="267" spans="1:14" ht="12.5">
      <c r="A267" s="220"/>
      <c r="B267" s="205"/>
      <c r="C267" s="201" t="str">
        <f t="shared" si="0"/>
        <v/>
      </c>
      <c r="D267" s="201" t="str">
        <f t="shared" si="1"/>
        <v/>
      </c>
      <c r="E267" s="201" t="str">
        <f t="shared" si="3"/>
        <v/>
      </c>
      <c r="F267" s="201" t="str">
        <f t="shared" si="2"/>
        <v/>
      </c>
      <c r="G267" s="178"/>
      <c r="H267" s="221"/>
      <c r="I267" s="218"/>
      <c r="J267" s="178"/>
      <c r="K267" s="178"/>
      <c r="L267" s="178"/>
      <c r="M267" s="217"/>
      <c r="N267" s="218"/>
    </row>
    <row r="268" spans="1:14" ht="12.5">
      <c r="A268" s="220"/>
      <c r="B268" s="205"/>
      <c r="C268" s="201" t="str">
        <f t="shared" si="0"/>
        <v/>
      </c>
      <c r="D268" s="201" t="str">
        <f t="shared" si="1"/>
        <v/>
      </c>
      <c r="E268" s="201" t="str">
        <f t="shared" si="3"/>
        <v/>
      </c>
      <c r="F268" s="201" t="str">
        <f t="shared" si="2"/>
        <v/>
      </c>
      <c r="G268" s="178"/>
      <c r="H268" s="221"/>
      <c r="I268" s="218"/>
      <c r="J268" s="178"/>
      <c r="K268" s="178"/>
      <c r="L268" s="178"/>
      <c r="M268" s="217"/>
      <c r="N268" s="218"/>
    </row>
    <row r="269" spans="1:14" ht="12.5">
      <c r="A269" s="220"/>
      <c r="B269" s="205"/>
      <c r="C269" s="201" t="str">
        <f t="shared" si="0"/>
        <v/>
      </c>
      <c r="D269" s="201" t="str">
        <f t="shared" si="1"/>
        <v/>
      </c>
      <c r="E269" s="201" t="str">
        <f t="shared" si="3"/>
        <v/>
      </c>
      <c r="F269" s="201" t="str">
        <f t="shared" si="2"/>
        <v/>
      </c>
      <c r="G269" s="178"/>
      <c r="H269" s="221"/>
      <c r="I269" s="218"/>
      <c r="J269" s="178"/>
      <c r="K269" s="178"/>
      <c r="L269" s="178"/>
      <c r="M269" s="217"/>
      <c r="N269" s="218"/>
    </row>
    <row r="270" spans="1:14" ht="12.5">
      <c r="A270" s="220"/>
      <c r="B270" s="205"/>
      <c r="C270" s="201" t="str">
        <f t="shared" si="0"/>
        <v/>
      </c>
      <c r="D270" s="201" t="str">
        <f t="shared" si="1"/>
        <v/>
      </c>
      <c r="E270" s="201" t="str">
        <f t="shared" si="3"/>
        <v/>
      </c>
      <c r="F270" s="201" t="str">
        <f t="shared" si="2"/>
        <v/>
      </c>
      <c r="G270" s="178"/>
      <c r="H270" s="221"/>
      <c r="I270" s="218"/>
      <c r="J270" s="178"/>
      <c r="K270" s="178"/>
      <c r="L270" s="178"/>
      <c r="M270" s="217"/>
      <c r="N270" s="218"/>
    </row>
    <row r="271" spans="1:14" ht="12.5">
      <c r="A271" s="220"/>
      <c r="B271" s="205"/>
      <c r="C271" s="201" t="str">
        <f t="shared" si="0"/>
        <v/>
      </c>
      <c r="D271" s="201" t="str">
        <f t="shared" si="1"/>
        <v/>
      </c>
      <c r="E271" s="201" t="str">
        <f t="shared" si="3"/>
        <v/>
      </c>
      <c r="F271" s="201" t="str">
        <f t="shared" si="2"/>
        <v/>
      </c>
      <c r="G271" s="178"/>
      <c r="H271" s="221"/>
      <c r="I271" s="218"/>
      <c r="J271" s="178"/>
      <c r="K271" s="178"/>
      <c r="L271" s="178"/>
      <c r="M271" s="217"/>
      <c r="N271" s="218"/>
    </row>
    <row r="272" spans="1:14" ht="12.5">
      <c r="A272" s="220"/>
      <c r="B272" s="205"/>
      <c r="C272" s="201" t="str">
        <f t="shared" si="0"/>
        <v/>
      </c>
      <c r="D272" s="201" t="str">
        <f t="shared" si="1"/>
        <v/>
      </c>
      <c r="E272" s="201" t="str">
        <f t="shared" si="3"/>
        <v/>
      </c>
      <c r="F272" s="201" t="str">
        <f t="shared" si="2"/>
        <v/>
      </c>
      <c r="G272" s="178"/>
      <c r="H272" s="221"/>
      <c r="I272" s="218"/>
      <c r="J272" s="178"/>
      <c r="K272" s="178"/>
      <c r="L272" s="178"/>
      <c r="M272" s="217"/>
      <c r="N272" s="218"/>
    </row>
    <row r="273" spans="1:14" ht="12.5">
      <c r="A273" s="220"/>
      <c r="B273" s="205"/>
      <c r="C273" s="201" t="str">
        <f t="shared" si="0"/>
        <v/>
      </c>
      <c r="D273" s="201" t="str">
        <f t="shared" si="1"/>
        <v/>
      </c>
      <c r="E273" s="201" t="str">
        <f t="shared" si="3"/>
        <v/>
      </c>
      <c r="F273" s="201" t="str">
        <f t="shared" si="2"/>
        <v/>
      </c>
      <c r="G273" s="178"/>
      <c r="H273" s="221"/>
      <c r="I273" s="218"/>
      <c r="J273" s="178"/>
      <c r="K273" s="178"/>
      <c r="L273" s="178"/>
      <c r="M273" s="217"/>
      <c r="N273" s="218"/>
    </row>
    <row r="274" spans="1:14" ht="12.5">
      <c r="A274" s="220"/>
      <c r="B274" s="205"/>
      <c r="C274" s="201" t="str">
        <f t="shared" si="0"/>
        <v/>
      </c>
      <c r="D274" s="201" t="str">
        <f t="shared" si="1"/>
        <v/>
      </c>
      <c r="E274" s="201" t="str">
        <f t="shared" si="3"/>
        <v/>
      </c>
      <c r="F274" s="201" t="str">
        <f t="shared" si="2"/>
        <v/>
      </c>
      <c r="G274" s="178"/>
      <c r="H274" s="221"/>
      <c r="I274" s="218"/>
      <c r="J274" s="178"/>
      <c r="K274" s="178"/>
      <c r="L274" s="178"/>
      <c r="M274" s="217"/>
      <c r="N274" s="218"/>
    </row>
    <row r="275" spans="1:14" ht="12.5">
      <c r="A275" s="220"/>
      <c r="B275" s="205"/>
      <c r="C275" s="201" t="str">
        <f t="shared" si="0"/>
        <v/>
      </c>
      <c r="D275" s="201" t="str">
        <f t="shared" si="1"/>
        <v/>
      </c>
      <c r="E275" s="201" t="str">
        <f t="shared" si="3"/>
        <v/>
      </c>
      <c r="F275" s="201" t="str">
        <f t="shared" si="2"/>
        <v/>
      </c>
      <c r="G275" s="178"/>
      <c r="H275" s="221"/>
      <c r="I275" s="218"/>
      <c r="J275" s="178"/>
      <c r="K275" s="178"/>
      <c r="L275" s="178"/>
      <c r="M275" s="217"/>
      <c r="N275" s="218"/>
    </row>
    <row r="276" spans="1:14" ht="12.5">
      <c r="A276" s="220"/>
      <c r="B276" s="205"/>
      <c r="C276" s="201" t="str">
        <f t="shared" si="0"/>
        <v/>
      </c>
      <c r="D276" s="201" t="str">
        <f t="shared" si="1"/>
        <v/>
      </c>
      <c r="E276" s="201" t="str">
        <f t="shared" si="3"/>
        <v/>
      </c>
      <c r="F276" s="201" t="str">
        <f t="shared" si="2"/>
        <v/>
      </c>
      <c r="G276" s="178"/>
      <c r="H276" s="221"/>
      <c r="I276" s="218"/>
      <c r="J276" s="178"/>
      <c r="K276" s="178"/>
      <c r="L276" s="178"/>
      <c r="M276" s="217"/>
      <c r="N276" s="218"/>
    </row>
    <row r="277" spans="1:14" ht="12.5">
      <c r="A277" s="220"/>
      <c r="B277" s="205"/>
      <c r="C277" s="201" t="str">
        <f t="shared" si="0"/>
        <v/>
      </c>
      <c r="D277" s="201" t="str">
        <f t="shared" si="1"/>
        <v/>
      </c>
      <c r="E277" s="201" t="str">
        <f t="shared" si="3"/>
        <v/>
      </c>
      <c r="F277" s="201" t="str">
        <f t="shared" si="2"/>
        <v/>
      </c>
      <c r="G277" s="178"/>
      <c r="H277" s="221"/>
      <c r="I277" s="218"/>
      <c r="J277" s="178"/>
      <c r="K277" s="178"/>
      <c r="L277" s="178"/>
      <c r="M277" s="217"/>
      <c r="N277" s="218"/>
    </row>
    <row r="278" spans="1:14" ht="12.5">
      <c r="A278" s="220"/>
      <c r="B278" s="205"/>
      <c r="C278" s="201" t="str">
        <f t="shared" si="0"/>
        <v/>
      </c>
      <c r="D278" s="201" t="str">
        <f t="shared" si="1"/>
        <v/>
      </c>
      <c r="E278" s="201" t="str">
        <f t="shared" si="3"/>
        <v/>
      </c>
      <c r="F278" s="201" t="str">
        <f t="shared" si="2"/>
        <v/>
      </c>
      <c r="G278" s="178"/>
      <c r="H278" s="221"/>
      <c r="I278" s="218"/>
      <c r="J278" s="178"/>
      <c r="K278" s="178"/>
      <c r="L278" s="178"/>
      <c r="M278" s="217"/>
      <c r="N278" s="218"/>
    </row>
    <row r="279" spans="1:14" ht="12.5">
      <c r="A279" s="220"/>
      <c r="B279" s="205"/>
      <c r="C279" s="201" t="str">
        <f t="shared" si="0"/>
        <v/>
      </c>
      <c r="D279" s="201" t="str">
        <f t="shared" si="1"/>
        <v/>
      </c>
      <c r="E279" s="201" t="str">
        <f t="shared" si="3"/>
        <v/>
      </c>
      <c r="F279" s="201" t="str">
        <f t="shared" si="2"/>
        <v/>
      </c>
      <c r="G279" s="178"/>
      <c r="H279" s="221"/>
      <c r="I279" s="218"/>
      <c r="J279" s="178"/>
      <c r="K279" s="178"/>
      <c r="L279" s="178"/>
      <c r="M279" s="217"/>
      <c r="N279" s="218"/>
    </row>
    <row r="280" spans="1:14" ht="12.5">
      <c r="A280" s="220"/>
      <c r="B280" s="205"/>
      <c r="C280" s="201" t="str">
        <f t="shared" si="0"/>
        <v/>
      </c>
      <c r="D280" s="201" t="str">
        <f t="shared" si="1"/>
        <v/>
      </c>
      <c r="E280" s="201" t="str">
        <f t="shared" si="3"/>
        <v/>
      </c>
      <c r="F280" s="201" t="str">
        <f t="shared" si="2"/>
        <v/>
      </c>
      <c r="G280" s="178"/>
      <c r="H280" s="221"/>
      <c r="I280" s="218"/>
      <c r="J280" s="178"/>
      <c r="K280" s="178"/>
      <c r="L280" s="178"/>
      <c r="M280" s="217"/>
      <c r="N280" s="218"/>
    </row>
    <row r="281" spans="1:14" ht="12.5">
      <c r="A281" s="220"/>
      <c r="B281" s="205"/>
      <c r="C281" s="201" t="str">
        <f t="shared" si="0"/>
        <v/>
      </c>
      <c r="D281" s="201" t="str">
        <f t="shared" si="1"/>
        <v/>
      </c>
      <c r="E281" s="201" t="str">
        <f t="shared" si="3"/>
        <v/>
      </c>
      <c r="F281" s="201" t="str">
        <f t="shared" si="2"/>
        <v/>
      </c>
      <c r="G281" s="178"/>
      <c r="H281" s="221"/>
      <c r="I281" s="218"/>
      <c r="J281" s="178"/>
      <c r="K281" s="178"/>
      <c r="L281" s="178"/>
      <c r="M281" s="217"/>
      <c r="N281" s="218"/>
    </row>
    <row r="282" spans="1:14" ht="12.5">
      <c r="A282" s="220"/>
      <c r="B282" s="205"/>
      <c r="C282" s="201" t="str">
        <f t="shared" si="0"/>
        <v/>
      </c>
      <c r="D282" s="201" t="str">
        <f t="shared" si="1"/>
        <v/>
      </c>
      <c r="E282" s="201" t="str">
        <f t="shared" si="3"/>
        <v/>
      </c>
      <c r="F282" s="201" t="str">
        <f t="shared" si="2"/>
        <v/>
      </c>
      <c r="G282" s="178"/>
      <c r="H282" s="221"/>
      <c r="I282" s="218"/>
      <c r="J282" s="178"/>
      <c r="K282" s="178"/>
      <c r="L282" s="178"/>
      <c r="M282" s="217"/>
      <c r="N282" s="218"/>
    </row>
    <row r="283" spans="1:14" ht="12.5">
      <c r="A283" s="220"/>
      <c r="B283" s="205"/>
      <c r="C283" s="201" t="str">
        <f t="shared" si="0"/>
        <v/>
      </c>
      <c r="D283" s="201" t="str">
        <f t="shared" si="1"/>
        <v/>
      </c>
      <c r="E283" s="201" t="str">
        <f t="shared" si="3"/>
        <v/>
      </c>
      <c r="F283" s="201" t="str">
        <f t="shared" si="2"/>
        <v/>
      </c>
      <c r="G283" s="178"/>
      <c r="H283" s="221"/>
      <c r="I283" s="218"/>
      <c r="J283" s="178"/>
      <c r="K283" s="178"/>
      <c r="L283" s="178"/>
      <c r="M283" s="217"/>
      <c r="N283" s="218"/>
    </row>
    <row r="284" spans="1:14" ht="12.5">
      <c r="A284" s="220"/>
      <c r="B284" s="205"/>
      <c r="C284" s="201" t="str">
        <f t="shared" si="0"/>
        <v/>
      </c>
      <c r="D284" s="201" t="str">
        <f t="shared" si="1"/>
        <v/>
      </c>
      <c r="E284" s="201" t="str">
        <f t="shared" si="3"/>
        <v/>
      </c>
      <c r="F284" s="201" t="str">
        <f t="shared" si="2"/>
        <v/>
      </c>
      <c r="G284" s="178"/>
      <c r="H284" s="221"/>
      <c r="I284" s="218"/>
      <c r="J284" s="178"/>
      <c r="K284" s="178"/>
      <c r="L284" s="178"/>
      <c r="M284" s="217"/>
      <c r="N284" s="218"/>
    </row>
    <row r="285" spans="1:14" ht="12.5">
      <c r="A285" s="220"/>
      <c r="B285" s="205"/>
      <c r="C285" s="201" t="str">
        <f t="shared" si="0"/>
        <v/>
      </c>
      <c r="D285" s="201" t="str">
        <f t="shared" si="1"/>
        <v/>
      </c>
      <c r="E285" s="201" t="str">
        <f t="shared" si="3"/>
        <v/>
      </c>
      <c r="F285" s="201" t="str">
        <f t="shared" si="2"/>
        <v/>
      </c>
      <c r="G285" s="178"/>
      <c r="H285" s="221"/>
      <c r="I285" s="218"/>
      <c r="J285" s="178"/>
      <c r="K285" s="178"/>
      <c r="L285" s="178"/>
      <c r="M285" s="217"/>
      <c r="N285" s="218"/>
    </row>
    <row r="286" spans="1:14" ht="12.5">
      <c r="A286" s="220"/>
      <c r="B286" s="205"/>
      <c r="C286" s="201" t="str">
        <f t="shared" si="0"/>
        <v/>
      </c>
      <c r="D286" s="201" t="str">
        <f t="shared" si="1"/>
        <v/>
      </c>
      <c r="E286" s="201" t="str">
        <f t="shared" si="3"/>
        <v/>
      </c>
      <c r="F286" s="201" t="str">
        <f t="shared" si="2"/>
        <v/>
      </c>
      <c r="G286" s="178"/>
      <c r="H286" s="221"/>
      <c r="I286" s="218"/>
      <c r="J286" s="178"/>
      <c r="K286" s="178"/>
      <c r="L286" s="178"/>
      <c r="M286" s="217"/>
      <c r="N286" s="218"/>
    </row>
    <row r="287" spans="1:14" ht="12.5">
      <c r="A287" s="220"/>
      <c r="B287" s="205"/>
      <c r="C287" s="201" t="str">
        <f t="shared" si="0"/>
        <v/>
      </c>
      <c r="D287" s="201" t="str">
        <f t="shared" si="1"/>
        <v/>
      </c>
      <c r="E287" s="201" t="str">
        <f t="shared" si="3"/>
        <v/>
      </c>
      <c r="F287" s="201" t="str">
        <f t="shared" si="2"/>
        <v/>
      </c>
      <c r="G287" s="178"/>
      <c r="H287" s="221"/>
      <c r="I287" s="218"/>
      <c r="J287" s="178"/>
      <c r="K287" s="178"/>
      <c r="L287" s="178"/>
      <c r="M287" s="217"/>
      <c r="N287" s="218"/>
    </row>
    <row r="288" spans="1:14" ht="12.5">
      <c r="A288" s="220"/>
      <c r="B288" s="205"/>
      <c r="C288" s="201" t="str">
        <f t="shared" si="0"/>
        <v/>
      </c>
      <c r="D288" s="201" t="str">
        <f t="shared" si="1"/>
        <v/>
      </c>
      <c r="E288" s="201" t="str">
        <f t="shared" si="3"/>
        <v/>
      </c>
      <c r="F288" s="201" t="str">
        <f t="shared" si="2"/>
        <v/>
      </c>
      <c r="G288" s="178"/>
      <c r="H288" s="221"/>
      <c r="I288" s="218"/>
      <c r="J288" s="178"/>
      <c r="K288" s="178"/>
      <c r="L288" s="178"/>
      <c r="M288" s="217"/>
      <c r="N288" s="218"/>
    </row>
    <row r="289" spans="1:14" ht="12.5">
      <c r="A289" s="220"/>
      <c r="B289" s="205"/>
      <c r="C289" s="201" t="str">
        <f t="shared" si="0"/>
        <v/>
      </c>
      <c r="D289" s="201" t="str">
        <f t="shared" si="1"/>
        <v/>
      </c>
      <c r="E289" s="201" t="str">
        <f t="shared" si="3"/>
        <v/>
      </c>
      <c r="F289" s="201" t="str">
        <f t="shared" si="2"/>
        <v/>
      </c>
      <c r="G289" s="178"/>
      <c r="H289" s="221"/>
      <c r="I289" s="218"/>
      <c r="J289" s="178"/>
      <c r="K289" s="178"/>
      <c r="L289" s="178"/>
      <c r="M289" s="217"/>
      <c r="N289" s="218"/>
    </row>
    <row r="290" spans="1:14" ht="12.5">
      <c r="A290" s="220"/>
      <c r="B290" s="205"/>
      <c r="C290" s="201" t="str">
        <f t="shared" si="0"/>
        <v/>
      </c>
      <c r="D290" s="201" t="str">
        <f t="shared" si="1"/>
        <v/>
      </c>
      <c r="E290" s="201" t="str">
        <f t="shared" si="3"/>
        <v/>
      </c>
      <c r="F290" s="201" t="str">
        <f t="shared" si="2"/>
        <v/>
      </c>
      <c r="G290" s="178"/>
      <c r="H290" s="221"/>
      <c r="I290" s="218"/>
      <c r="J290" s="178"/>
      <c r="K290" s="178"/>
      <c r="L290" s="178"/>
      <c r="M290" s="217"/>
      <c r="N290" s="218"/>
    </row>
    <row r="291" spans="1:14" ht="12.5">
      <c r="A291" s="220"/>
      <c r="B291" s="205"/>
      <c r="C291" s="201" t="str">
        <f t="shared" si="0"/>
        <v/>
      </c>
      <c r="D291" s="201" t="str">
        <f t="shared" si="1"/>
        <v/>
      </c>
      <c r="E291" s="201" t="str">
        <f t="shared" si="3"/>
        <v/>
      </c>
      <c r="F291" s="201" t="str">
        <f t="shared" si="2"/>
        <v/>
      </c>
      <c r="G291" s="178"/>
      <c r="H291" s="221"/>
      <c r="I291" s="218"/>
      <c r="J291" s="178"/>
      <c r="K291" s="178"/>
      <c r="L291" s="178"/>
      <c r="M291" s="217"/>
      <c r="N291" s="218"/>
    </row>
    <row r="292" spans="1:14" ht="12.5">
      <c r="A292" s="220"/>
      <c r="B292" s="205"/>
      <c r="C292" s="201" t="str">
        <f t="shared" si="0"/>
        <v/>
      </c>
      <c r="D292" s="201" t="str">
        <f t="shared" si="1"/>
        <v/>
      </c>
      <c r="E292" s="201" t="str">
        <f t="shared" si="3"/>
        <v/>
      </c>
      <c r="F292" s="201" t="str">
        <f t="shared" si="2"/>
        <v/>
      </c>
      <c r="G292" s="178"/>
      <c r="H292" s="221"/>
      <c r="I292" s="218"/>
      <c r="J292" s="178"/>
      <c r="K292" s="178"/>
      <c r="L292" s="178"/>
      <c r="M292" s="217"/>
      <c r="N292" s="218"/>
    </row>
    <row r="293" spans="1:14" ht="12.5">
      <c r="A293" s="220"/>
      <c r="B293" s="205"/>
      <c r="C293" s="201" t="str">
        <f t="shared" si="0"/>
        <v/>
      </c>
      <c r="D293" s="201" t="str">
        <f t="shared" si="1"/>
        <v/>
      </c>
      <c r="E293" s="201" t="str">
        <f t="shared" si="3"/>
        <v/>
      </c>
      <c r="F293" s="201" t="str">
        <f t="shared" si="2"/>
        <v/>
      </c>
      <c r="G293" s="178"/>
      <c r="H293" s="221"/>
      <c r="I293" s="218"/>
      <c r="J293" s="178"/>
      <c r="K293" s="178"/>
      <c r="L293" s="178"/>
      <c r="M293" s="217"/>
      <c r="N293" s="218"/>
    </row>
    <row r="294" spans="1:14" ht="12.5">
      <c r="A294" s="220"/>
      <c r="B294" s="205"/>
      <c r="C294" s="201" t="str">
        <f t="shared" si="0"/>
        <v/>
      </c>
      <c r="D294" s="201" t="str">
        <f t="shared" si="1"/>
        <v/>
      </c>
      <c r="E294" s="201" t="str">
        <f t="shared" si="3"/>
        <v/>
      </c>
      <c r="F294" s="201" t="str">
        <f t="shared" si="2"/>
        <v/>
      </c>
      <c r="G294" s="178"/>
      <c r="H294" s="221"/>
      <c r="I294" s="218"/>
      <c r="J294" s="178"/>
      <c r="K294" s="178"/>
      <c r="L294" s="178"/>
      <c r="M294" s="217"/>
      <c r="N294" s="218"/>
    </row>
    <row r="295" spans="1:14" ht="12.5">
      <c r="A295" s="220"/>
      <c r="B295" s="205"/>
      <c r="C295" s="201" t="str">
        <f t="shared" si="0"/>
        <v/>
      </c>
      <c r="D295" s="201" t="str">
        <f t="shared" si="1"/>
        <v/>
      </c>
      <c r="E295" s="201" t="str">
        <f t="shared" si="3"/>
        <v/>
      </c>
      <c r="F295" s="201" t="str">
        <f t="shared" si="2"/>
        <v/>
      </c>
      <c r="G295" s="178"/>
      <c r="H295" s="221"/>
      <c r="I295" s="218"/>
      <c r="J295" s="178"/>
      <c r="K295" s="178"/>
      <c r="L295" s="178"/>
      <c r="M295" s="217"/>
      <c r="N295" s="218"/>
    </row>
    <row r="296" spans="1:14" ht="12.5">
      <c r="A296" s="220"/>
      <c r="B296" s="205"/>
      <c r="C296" s="201" t="str">
        <f t="shared" si="0"/>
        <v/>
      </c>
      <c r="D296" s="201" t="str">
        <f t="shared" si="1"/>
        <v/>
      </c>
      <c r="E296" s="201" t="str">
        <f t="shared" si="3"/>
        <v/>
      </c>
      <c r="F296" s="201" t="str">
        <f t="shared" si="2"/>
        <v/>
      </c>
      <c r="G296" s="178"/>
      <c r="H296" s="221"/>
      <c r="I296" s="218"/>
      <c r="J296" s="178"/>
      <c r="K296" s="178"/>
      <c r="L296" s="178"/>
      <c r="M296" s="217"/>
      <c r="N296" s="218"/>
    </row>
    <row r="297" spans="1:14" ht="12.5">
      <c r="A297" s="220"/>
      <c r="B297" s="205"/>
      <c r="C297" s="201" t="str">
        <f t="shared" si="0"/>
        <v/>
      </c>
      <c r="D297" s="201" t="str">
        <f t="shared" si="1"/>
        <v/>
      </c>
      <c r="E297" s="201" t="str">
        <f t="shared" si="3"/>
        <v/>
      </c>
      <c r="F297" s="201" t="str">
        <f t="shared" si="2"/>
        <v/>
      </c>
      <c r="G297" s="178"/>
      <c r="H297" s="221"/>
      <c r="I297" s="218"/>
      <c r="J297" s="178"/>
      <c r="K297" s="178"/>
      <c r="L297" s="178"/>
      <c r="M297" s="217"/>
      <c r="N297" s="218"/>
    </row>
    <row r="298" spans="1:14" ht="12.5">
      <c r="A298" s="220"/>
      <c r="B298" s="205"/>
      <c r="C298" s="201" t="str">
        <f t="shared" si="0"/>
        <v/>
      </c>
      <c r="D298" s="201" t="str">
        <f t="shared" si="1"/>
        <v/>
      </c>
      <c r="E298" s="201" t="str">
        <f t="shared" si="3"/>
        <v/>
      </c>
      <c r="F298" s="201" t="str">
        <f t="shared" si="2"/>
        <v/>
      </c>
      <c r="G298" s="178"/>
      <c r="H298" s="221"/>
      <c r="I298" s="218"/>
      <c r="J298" s="178"/>
      <c r="K298" s="178"/>
      <c r="L298" s="178"/>
      <c r="M298" s="217"/>
      <c r="N298" s="218"/>
    </row>
    <row r="299" spans="1:14" ht="12.5">
      <c r="A299" s="220"/>
      <c r="B299" s="205"/>
      <c r="C299" s="201" t="str">
        <f t="shared" si="0"/>
        <v/>
      </c>
      <c r="D299" s="201" t="str">
        <f t="shared" si="1"/>
        <v/>
      </c>
      <c r="E299" s="201" t="str">
        <f t="shared" si="3"/>
        <v/>
      </c>
      <c r="F299" s="201" t="str">
        <f t="shared" si="2"/>
        <v/>
      </c>
      <c r="G299" s="178"/>
      <c r="H299" s="221"/>
      <c r="I299" s="218"/>
      <c r="J299" s="178"/>
      <c r="K299" s="178"/>
      <c r="L299" s="178"/>
      <c r="M299" s="217"/>
      <c r="N299" s="218"/>
    </row>
    <row r="300" spans="1:14" ht="12.5">
      <c r="A300" s="220"/>
      <c r="B300" s="205"/>
      <c r="C300" s="201" t="str">
        <f t="shared" si="0"/>
        <v/>
      </c>
      <c r="D300" s="201" t="str">
        <f t="shared" si="1"/>
        <v/>
      </c>
      <c r="E300" s="201" t="str">
        <f t="shared" si="3"/>
        <v/>
      </c>
      <c r="F300" s="201" t="str">
        <f t="shared" si="2"/>
        <v/>
      </c>
      <c r="G300" s="178"/>
      <c r="H300" s="221"/>
      <c r="I300" s="218"/>
      <c r="J300" s="178"/>
      <c r="K300" s="178"/>
      <c r="L300" s="178"/>
      <c r="M300" s="217"/>
      <c r="N300" s="218"/>
    </row>
    <row r="301" spans="1:14" ht="12.5">
      <c r="A301" s="220"/>
      <c r="B301" s="205"/>
      <c r="C301" s="201" t="str">
        <f t="shared" si="0"/>
        <v/>
      </c>
      <c r="D301" s="201" t="str">
        <f t="shared" si="1"/>
        <v/>
      </c>
      <c r="E301" s="201" t="str">
        <f t="shared" si="3"/>
        <v/>
      </c>
      <c r="F301" s="201" t="str">
        <f t="shared" si="2"/>
        <v/>
      </c>
      <c r="G301" s="178"/>
      <c r="H301" s="221"/>
      <c r="I301" s="218"/>
      <c r="J301" s="178"/>
      <c r="K301" s="178"/>
      <c r="L301" s="178"/>
      <c r="M301" s="217"/>
      <c r="N301" s="218"/>
    </row>
    <row r="302" spans="1:14" ht="12.5">
      <c r="A302" s="220"/>
      <c r="B302" s="205"/>
      <c r="C302" s="201" t="str">
        <f t="shared" si="0"/>
        <v/>
      </c>
      <c r="D302" s="201" t="str">
        <f t="shared" si="1"/>
        <v/>
      </c>
      <c r="E302" s="201" t="str">
        <f t="shared" si="3"/>
        <v/>
      </c>
      <c r="F302" s="201" t="str">
        <f t="shared" si="2"/>
        <v/>
      </c>
      <c r="G302" s="178"/>
      <c r="H302" s="221"/>
      <c r="I302" s="218"/>
      <c r="J302" s="178"/>
      <c r="K302" s="178"/>
      <c r="L302" s="178"/>
      <c r="M302" s="217"/>
      <c r="N302" s="218"/>
    </row>
    <row r="303" spans="1:14" ht="12.5">
      <c r="A303" s="220"/>
      <c r="B303" s="205"/>
      <c r="C303" s="201" t="str">
        <f t="shared" si="0"/>
        <v/>
      </c>
      <c r="D303" s="201" t="str">
        <f t="shared" si="1"/>
        <v/>
      </c>
      <c r="E303" s="201" t="str">
        <f t="shared" si="3"/>
        <v/>
      </c>
      <c r="F303" s="201" t="str">
        <f t="shared" si="2"/>
        <v/>
      </c>
      <c r="G303" s="178"/>
      <c r="H303" s="221"/>
      <c r="I303" s="218"/>
      <c r="J303" s="178"/>
      <c r="K303" s="178"/>
      <c r="L303" s="178"/>
      <c r="M303" s="217"/>
      <c r="N303" s="218"/>
    </row>
    <row r="304" spans="1:14" ht="12.5">
      <c r="A304" s="220"/>
      <c r="B304" s="205"/>
      <c r="C304" s="201" t="str">
        <f t="shared" si="0"/>
        <v/>
      </c>
      <c r="D304" s="201" t="str">
        <f t="shared" si="1"/>
        <v/>
      </c>
      <c r="E304" s="201" t="str">
        <f t="shared" si="3"/>
        <v/>
      </c>
      <c r="F304" s="201" t="str">
        <f t="shared" si="2"/>
        <v/>
      </c>
      <c r="G304" s="178"/>
      <c r="H304" s="221"/>
      <c r="I304" s="218"/>
      <c r="J304" s="178"/>
      <c r="K304" s="178"/>
      <c r="L304" s="178"/>
      <c r="M304" s="217"/>
      <c r="N304" s="218"/>
    </row>
    <row r="305" spans="1:14" ht="12.5">
      <c r="A305" s="220"/>
      <c r="B305" s="205"/>
      <c r="C305" s="201" t="str">
        <f t="shared" si="0"/>
        <v/>
      </c>
      <c r="D305" s="201" t="str">
        <f t="shared" si="1"/>
        <v/>
      </c>
      <c r="E305" s="201" t="str">
        <f t="shared" si="3"/>
        <v/>
      </c>
      <c r="F305" s="201" t="str">
        <f t="shared" si="2"/>
        <v/>
      </c>
      <c r="G305" s="178"/>
      <c r="H305" s="221"/>
      <c r="I305" s="218"/>
      <c r="J305" s="178"/>
      <c r="K305" s="178"/>
      <c r="L305" s="178"/>
      <c r="M305" s="217"/>
      <c r="N305" s="218"/>
    </row>
    <row r="306" spans="1:14" ht="12.5">
      <c r="A306" s="220"/>
      <c r="B306" s="205"/>
      <c r="C306" s="201" t="str">
        <f t="shared" si="0"/>
        <v/>
      </c>
      <c r="D306" s="201" t="str">
        <f t="shared" si="1"/>
        <v/>
      </c>
      <c r="E306" s="201" t="str">
        <f t="shared" si="3"/>
        <v/>
      </c>
      <c r="F306" s="201" t="str">
        <f t="shared" si="2"/>
        <v/>
      </c>
      <c r="G306" s="178"/>
      <c r="H306" s="221"/>
      <c r="I306" s="218"/>
      <c r="J306" s="178"/>
      <c r="K306" s="178"/>
      <c r="L306" s="178"/>
      <c r="M306" s="217"/>
      <c r="N306" s="218"/>
    </row>
    <row r="307" spans="1:14" ht="12.5">
      <c r="A307" s="220"/>
      <c r="B307" s="205"/>
      <c r="C307" s="201" t="str">
        <f t="shared" si="0"/>
        <v/>
      </c>
      <c r="D307" s="201" t="str">
        <f t="shared" si="1"/>
        <v/>
      </c>
      <c r="E307" s="201" t="str">
        <f t="shared" si="3"/>
        <v/>
      </c>
      <c r="F307" s="201" t="str">
        <f t="shared" si="2"/>
        <v/>
      </c>
      <c r="G307" s="178"/>
      <c r="H307" s="221"/>
      <c r="I307" s="218"/>
      <c r="J307" s="178"/>
      <c r="K307" s="178"/>
      <c r="L307" s="178"/>
      <c r="M307" s="217"/>
      <c r="N307" s="218"/>
    </row>
    <row r="308" spans="1:14" ht="12.5">
      <c r="A308" s="220"/>
      <c r="B308" s="205"/>
      <c r="C308" s="201" t="str">
        <f t="shared" si="0"/>
        <v/>
      </c>
      <c r="D308" s="201" t="str">
        <f t="shared" si="1"/>
        <v/>
      </c>
      <c r="E308" s="201" t="str">
        <f t="shared" si="3"/>
        <v/>
      </c>
      <c r="F308" s="201" t="str">
        <f t="shared" si="2"/>
        <v/>
      </c>
      <c r="G308" s="178"/>
      <c r="H308" s="221"/>
      <c r="I308" s="218"/>
      <c r="J308" s="178"/>
      <c r="K308" s="178"/>
      <c r="L308" s="178"/>
      <c r="M308" s="217"/>
      <c r="N308" s="218"/>
    </row>
    <row r="309" spans="1:14" ht="12.5">
      <c r="A309" s="220"/>
      <c r="B309" s="205"/>
      <c r="C309" s="201" t="str">
        <f t="shared" si="0"/>
        <v/>
      </c>
      <c r="D309" s="201" t="str">
        <f t="shared" si="1"/>
        <v/>
      </c>
      <c r="E309" s="201" t="str">
        <f t="shared" si="3"/>
        <v/>
      </c>
      <c r="F309" s="201" t="str">
        <f t="shared" si="2"/>
        <v/>
      </c>
      <c r="G309" s="178"/>
      <c r="H309" s="221"/>
      <c r="I309" s="218"/>
      <c r="J309" s="178"/>
      <c r="K309" s="178"/>
      <c r="L309" s="178"/>
      <c r="M309" s="217"/>
      <c r="N309" s="218"/>
    </row>
    <row r="310" spans="1:14" ht="12.5">
      <c r="A310" s="220"/>
      <c r="B310" s="205"/>
      <c r="C310" s="201" t="str">
        <f t="shared" si="0"/>
        <v/>
      </c>
      <c r="D310" s="201" t="str">
        <f t="shared" si="1"/>
        <v/>
      </c>
      <c r="E310" s="201" t="str">
        <f t="shared" si="3"/>
        <v/>
      </c>
      <c r="F310" s="201" t="str">
        <f t="shared" si="2"/>
        <v/>
      </c>
      <c r="G310" s="178"/>
      <c r="H310" s="221"/>
      <c r="I310" s="218"/>
      <c r="J310" s="178"/>
      <c r="K310" s="178"/>
      <c r="L310" s="178"/>
      <c r="M310" s="217"/>
      <c r="N310" s="218"/>
    </row>
    <row r="311" spans="1:14" ht="12.5">
      <c r="A311" s="220"/>
      <c r="B311" s="205"/>
      <c r="C311" s="201" t="str">
        <f t="shared" si="0"/>
        <v/>
      </c>
      <c r="D311" s="201" t="str">
        <f t="shared" si="1"/>
        <v/>
      </c>
      <c r="E311" s="201" t="str">
        <f t="shared" si="3"/>
        <v/>
      </c>
      <c r="F311" s="201" t="str">
        <f t="shared" si="2"/>
        <v/>
      </c>
      <c r="G311" s="178"/>
      <c r="H311" s="221"/>
      <c r="I311" s="218"/>
      <c r="J311" s="178"/>
      <c r="K311" s="178"/>
      <c r="L311" s="178"/>
      <c r="M311" s="217"/>
      <c r="N311" s="218"/>
    </row>
    <row r="312" spans="1:14" ht="12.5">
      <c r="A312" s="220"/>
      <c r="B312" s="205"/>
      <c r="C312" s="201" t="str">
        <f t="shared" si="0"/>
        <v/>
      </c>
      <c r="D312" s="201" t="str">
        <f t="shared" si="1"/>
        <v/>
      </c>
      <c r="E312" s="201" t="str">
        <f t="shared" si="3"/>
        <v/>
      </c>
      <c r="F312" s="201" t="str">
        <f t="shared" si="2"/>
        <v/>
      </c>
      <c r="G312" s="178"/>
      <c r="H312" s="221"/>
      <c r="I312" s="218"/>
      <c r="J312" s="178"/>
      <c r="K312" s="178"/>
      <c r="L312" s="178"/>
      <c r="M312" s="217"/>
      <c r="N312" s="218"/>
    </row>
    <row r="313" spans="1:14" ht="12.5">
      <c r="A313" s="220"/>
      <c r="B313" s="205"/>
      <c r="C313" s="201" t="str">
        <f t="shared" si="0"/>
        <v/>
      </c>
      <c r="D313" s="201" t="str">
        <f t="shared" si="1"/>
        <v/>
      </c>
      <c r="E313" s="201" t="str">
        <f t="shared" si="3"/>
        <v/>
      </c>
      <c r="F313" s="201" t="str">
        <f t="shared" si="2"/>
        <v/>
      </c>
      <c r="G313" s="178"/>
      <c r="H313" s="221"/>
      <c r="I313" s="218"/>
      <c r="J313" s="178"/>
      <c r="K313" s="178"/>
      <c r="L313" s="178"/>
      <c r="M313" s="217"/>
      <c r="N313" s="218"/>
    </row>
    <row r="314" spans="1:14" ht="12.5">
      <c r="A314" s="220"/>
      <c r="B314" s="205"/>
      <c r="C314" s="201" t="str">
        <f t="shared" si="0"/>
        <v/>
      </c>
      <c r="D314" s="201" t="str">
        <f t="shared" si="1"/>
        <v/>
      </c>
      <c r="E314" s="201" t="str">
        <f t="shared" si="3"/>
        <v/>
      </c>
      <c r="F314" s="201" t="str">
        <f t="shared" si="2"/>
        <v/>
      </c>
      <c r="G314" s="178"/>
      <c r="H314" s="221"/>
      <c r="I314" s="218"/>
      <c r="J314" s="178"/>
      <c r="K314" s="178"/>
      <c r="L314" s="178"/>
      <c r="M314" s="217"/>
      <c r="N314" s="218"/>
    </row>
    <row r="315" spans="1:14" ht="12.5">
      <c r="A315" s="220"/>
      <c r="B315" s="205"/>
      <c r="C315" s="201" t="str">
        <f t="shared" si="0"/>
        <v/>
      </c>
      <c r="D315" s="201" t="str">
        <f t="shared" si="1"/>
        <v/>
      </c>
      <c r="E315" s="201" t="str">
        <f t="shared" si="3"/>
        <v/>
      </c>
      <c r="F315" s="201" t="str">
        <f t="shared" si="2"/>
        <v/>
      </c>
      <c r="G315" s="178"/>
      <c r="H315" s="221"/>
      <c r="I315" s="218"/>
      <c r="J315" s="178"/>
      <c r="K315" s="178"/>
      <c r="L315" s="178"/>
      <c r="M315" s="217"/>
      <c r="N315" s="218"/>
    </row>
    <row r="316" spans="1:14" ht="12.5">
      <c r="A316" s="220"/>
      <c r="B316" s="205"/>
      <c r="C316" s="201" t="str">
        <f t="shared" si="0"/>
        <v/>
      </c>
      <c r="D316" s="201" t="str">
        <f t="shared" si="1"/>
        <v/>
      </c>
      <c r="E316" s="201" t="str">
        <f t="shared" si="3"/>
        <v/>
      </c>
      <c r="F316" s="201" t="str">
        <f t="shared" si="2"/>
        <v/>
      </c>
      <c r="G316" s="178"/>
      <c r="H316" s="221"/>
      <c r="I316" s="218"/>
      <c r="J316" s="178"/>
      <c r="K316" s="178"/>
      <c r="L316" s="178"/>
      <c r="M316" s="217"/>
      <c r="N316" s="218"/>
    </row>
    <row r="317" spans="1:14" ht="12.5">
      <c r="A317" s="220"/>
      <c r="B317" s="205"/>
      <c r="C317" s="201" t="str">
        <f t="shared" si="0"/>
        <v/>
      </c>
      <c r="D317" s="201" t="str">
        <f t="shared" si="1"/>
        <v/>
      </c>
      <c r="E317" s="201" t="str">
        <f t="shared" si="3"/>
        <v/>
      </c>
      <c r="F317" s="201" t="str">
        <f t="shared" si="2"/>
        <v/>
      </c>
      <c r="G317" s="178"/>
      <c r="H317" s="221"/>
      <c r="I317" s="218"/>
      <c r="J317" s="178"/>
      <c r="K317" s="178"/>
      <c r="L317" s="178"/>
      <c r="M317" s="217"/>
      <c r="N317" s="218"/>
    </row>
    <row r="318" spans="1:14" ht="12.5">
      <c r="A318" s="220"/>
      <c r="B318" s="205"/>
      <c r="C318" s="201" t="str">
        <f t="shared" si="0"/>
        <v/>
      </c>
      <c r="D318" s="201" t="str">
        <f t="shared" si="1"/>
        <v/>
      </c>
      <c r="E318" s="201" t="str">
        <f t="shared" si="3"/>
        <v/>
      </c>
      <c r="F318" s="201" t="str">
        <f t="shared" si="2"/>
        <v/>
      </c>
      <c r="G318" s="178"/>
      <c r="H318" s="221"/>
      <c r="I318" s="218"/>
      <c r="J318" s="178"/>
      <c r="K318" s="178"/>
      <c r="L318" s="178"/>
      <c r="M318" s="217"/>
      <c r="N318" s="218"/>
    </row>
    <row r="319" spans="1:14" ht="12.5">
      <c r="A319" s="220"/>
      <c r="B319" s="205"/>
      <c r="C319" s="201" t="str">
        <f t="shared" si="0"/>
        <v/>
      </c>
      <c r="D319" s="201" t="str">
        <f t="shared" si="1"/>
        <v/>
      </c>
      <c r="E319" s="201" t="str">
        <f t="shared" si="3"/>
        <v/>
      </c>
      <c r="F319" s="201" t="str">
        <f t="shared" si="2"/>
        <v/>
      </c>
      <c r="G319" s="178"/>
      <c r="H319" s="221"/>
      <c r="I319" s="218"/>
      <c r="J319" s="178"/>
      <c r="K319" s="178"/>
      <c r="L319" s="178"/>
      <c r="M319" s="217"/>
      <c r="N319" s="218"/>
    </row>
    <row r="320" spans="1:14" ht="12.5">
      <c r="A320" s="220"/>
      <c r="B320" s="205"/>
      <c r="C320" s="201" t="str">
        <f t="shared" si="0"/>
        <v/>
      </c>
      <c r="D320" s="201" t="str">
        <f t="shared" si="1"/>
        <v/>
      </c>
      <c r="E320" s="201" t="str">
        <f t="shared" si="3"/>
        <v/>
      </c>
      <c r="F320" s="201" t="str">
        <f t="shared" si="2"/>
        <v/>
      </c>
      <c r="G320" s="178"/>
      <c r="H320" s="221"/>
      <c r="I320" s="218"/>
      <c r="J320" s="178"/>
      <c r="K320" s="178"/>
      <c r="L320" s="178"/>
      <c r="M320" s="217"/>
      <c r="N320" s="218"/>
    </row>
    <row r="321" spans="1:14" ht="12.5">
      <c r="A321" s="220"/>
      <c r="B321" s="205"/>
      <c r="C321" s="201" t="str">
        <f t="shared" si="0"/>
        <v/>
      </c>
      <c r="D321" s="201" t="str">
        <f t="shared" si="1"/>
        <v/>
      </c>
      <c r="E321" s="201" t="str">
        <f t="shared" si="3"/>
        <v/>
      </c>
      <c r="F321" s="201" t="str">
        <f t="shared" si="2"/>
        <v/>
      </c>
      <c r="G321" s="178"/>
      <c r="H321" s="221"/>
      <c r="I321" s="218"/>
      <c r="J321" s="178"/>
      <c r="K321" s="178"/>
      <c r="L321" s="178"/>
      <c r="M321" s="217"/>
      <c r="N321" s="218"/>
    </row>
    <row r="322" spans="1:14" ht="12.5">
      <c r="A322" s="220"/>
      <c r="B322" s="205"/>
      <c r="C322" s="201" t="str">
        <f t="shared" si="0"/>
        <v/>
      </c>
      <c r="D322" s="201" t="str">
        <f t="shared" si="1"/>
        <v/>
      </c>
      <c r="E322" s="201" t="str">
        <f t="shared" si="3"/>
        <v/>
      </c>
      <c r="F322" s="201" t="str">
        <f t="shared" si="2"/>
        <v/>
      </c>
      <c r="G322" s="178"/>
      <c r="H322" s="221"/>
      <c r="I322" s="218"/>
      <c r="J322" s="178"/>
      <c r="K322" s="178"/>
      <c r="L322" s="178"/>
      <c r="M322" s="217"/>
      <c r="N322" s="218"/>
    </row>
    <row r="323" spans="1:14" ht="12.5">
      <c r="A323" s="220"/>
      <c r="B323" s="205"/>
      <c r="C323" s="201" t="str">
        <f t="shared" si="0"/>
        <v/>
      </c>
      <c r="D323" s="201" t="str">
        <f t="shared" si="1"/>
        <v/>
      </c>
      <c r="E323" s="201" t="str">
        <f t="shared" si="3"/>
        <v/>
      </c>
      <c r="F323" s="201" t="str">
        <f t="shared" si="2"/>
        <v/>
      </c>
      <c r="G323" s="178"/>
      <c r="H323" s="221"/>
      <c r="I323" s="218"/>
      <c r="J323" s="178"/>
      <c r="K323" s="178"/>
      <c r="L323" s="178"/>
      <c r="M323" s="217"/>
      <c r="N323" s="218"/>
    </row>
    <row r="324" spans="1:14" ht="12.5">
      <c r="A324" s="220"/>
      <c r="B324" s="205"/>
      <c r="C324" s="201" t="str">
        <f t="shared" si="0"/>
        <v/>
      </c>
      <c r="D324" s="201" t="str">
        <f t="shared" si="1"/>
        <v/>
      </c>
      <c r="E324" s="201" t="str">
        <f t="shared" si="3"/>
        <v/>
      </c>
      <c r="F324" s="201" t="str">
        <f t="shared" si="2"/>
        <v/>
      </c>
      <c r="G324" s="178"/>
      <c r="H324" s="221"/>
      <c r="I324" s="218"/>
      <c r="J324" s="178"/>
      <c r="K324" s="178"/>
      <c r="L324" s="178"/>
      <c r="M324" s="217"/>
      <c r="N324" s="218"/>
    </row>
    <row r="325" spans="1:14" ht="12.5">
      <c r="A325" s="220"/>
      <c r="B325" s="205"/>
      <c r="C325" s="201" t="str">
        <f t="shared" si="0"/>
        <v/>
      </c>
      <c r="D325" s="201" t="str">
        <f t="shared" si="1"/>
        <v/>
      </c>
      <c r="E325" s="201" t="str">
        <f t="shared" si="3"/>
        <v/>
      </c>
      <c r="F325" s="201" t="str">
        <f t="shared" si="2"/>
        <v/>
      </c>
      <c r="G325" s="178"/>
      <c r="H325" s="221"/>
      <c r="I325" s="218"/>
      <c r="J325" s="178"/>
      <c r="K325" s="178"/>
      <c r="L325" s="178"/>
      <c r="M325" s="217"/>
      <c r="N325" s="218"/>
    </row>
    <row r="326" spans="1:14" ht="12.5">
      <c r="A326" s="220"/>
      <c r="B326" s="205"/>
      <c r="C326" s="201" t="str">
        <f t="shared" si="0"/>
        <v/>
      </c>
      <c r="D326" s="201" t="str">
        <f t="shared" si="1"/>
        <v/>
      </c>
      <c r="E326" s="201" t="str">
        <f t="shared" si="3"/>
        <v/>
      </c>
      <c r="F326" s="201" t="str">
        <f t="shared" si="2"/>
        <v/>
      </c>
      <c r="G326" s="178"/>
      <c r="H326" s="221"/>
      <c r="I326" s="218"/>
      <c r="J326" s="178"/>
      <c r="K326" s="178"/>
      <c r="L326" s="178"/>
      <c r="M326" s="217"/>
      <c r="N326" s="218"/>
    </row>
    <row r="327" spans="1:14" ht="12.5">
      <c r="A327" s="220"/>
      <c r="B327" s="205"/>
      <c r="C327" s="201" t="str">
        <f t="shared" si="0"/>
        <v/>
      </c>
      <c r="D327" s="201" t="str">
        <f t="shared" si="1"/>
        <v/>
      </c>
      <c r="E327" s="201" t="str">
        <f t="shared" si="3"/>
        <v/>
      </c>
      <c r="F327" s="201" t="str">
        <f t="shared" si="2"/>
        <v/>
      </c>
      <c r="G327" s="178"/>
      <c r="H327" s="221"/>
      <c r="I327" s="218"/>
      <c r="J327" s="178"/>
      <c r="K327" s="178"/>
      <c r="L327" s="178"/>
      <c r="M327" s="217"/>
      <c r="N327" s="218"/>
    </row>
    <row r="328" spans="1:14" ht="12.5">
      <c r="A328" s="220"/>
      <c r="B328" s="205"/>
      <c r="C328" s="201" t="str">
        <f t="shared" si="0"/>
        <v/>
      </c>
      <c r="D328" s="201" t="str">
        <f t="shared" si="1"/>
        <v/>
      </c>
      <c r="E328" s="201" t="str">
        <f t="shared" si="3"/>
        <v/>
      </c>
      <c r="F328" s="201" t="str">
        <f t="shared" si="2"/>
        <v/>
      </c>
      <c r="G328" s="178"/>
      <c r="H328" s="221"/>
      <c r="I328" s="218"/>
      <c r="J328" s="178"/>
      <c r="K328" s="178"/>
      <c r="L328" s="178"/>
      <c r="M328" s="217"/>
      <c r="N328" s="218"/>
    </row>
    <row r="329" spans="1:14" ht="12.5">
      <c r="A329" s="220"/>
      <c r="B329" s="205"/>
      <c r="C329" s="201" t="str">
        <f t="shared" si="0"/>
        <v/>
      </c>
      <c r="D329" s="201" t="str">
        <f t="shared" si="1"/>
        <v/>
      </c>
      <c r="E329" s="201" t="str">
        <f t="shared" si="3"/>
        <v/>
      </c>
      <c r="F329" s="201" t="str">
        <f t="shared" si="2"/>
        <v/>
      </c>
      <c r="G329" s="178"/>
      <c r="H329" s="221"/>
      <c r="I329" s="218"/>
      <c r="J329" s="178"/>
      <c r="K329" s="178"/>
      <c r="L329" s="178"/>
      <c r="M329" s="217"/>
      <c r="N329" s="218"/>
    </row>
    <row r="330" spans="1:14" ht="12.5">
      <c r="A330" s="220"/>
      <c r="B330" s="205"/>
      <c r="C330" s="201" t="str">
        <f t="shared" si="0"/>
        <v/>
      </c>
      <c r="D330" s="201" t="str">
        <f t="shared" si="1"/>
        <v/>
      </c>
      <c r="E330" s="201" t="str">
        <f t="shared" si="3"/>
        <v/>
      </c>
      <c r="F330" s="201" t="str">
        <f t="shared" si="2"/>
        <v/>
      </c>
      <c r="G330" s="178"/>
      <c r="H330" s="221"/>
      <c r="I330" s="218"/>
      <c r="J330" s="178"/>
      <c r="K330" s="178"/>
      <c r="L330" s="178"/>
      <c r="M330" s="217"/>
      <c r="N330" s="218"/>
    </row>
    <row r="331" spans="1:14" ht="12.5">
      <c r="A331" s="220"/>
      <c r="B331" s="205"/>
      <c r="C331" s="201" t="str">
        <f t="shared" si="0"/>
        <v/>
      </c>
      <c r="D331" s="201" t="str">
        <f t="shared" si="1"/>
        <v/>
      </c>
      <c r="E331" s="201" t="str">
        <f t="shared" si="3"/>
        <v/>
      </c>
      <c r="F331" s="201" t="str">
        <f t="shared" si="2"/>
        <v/>
      </c>
      <c r="G331" s="178"/>
      <c r="H331" s="221"/>
      <c r="I331" s="218"/>
      <c r="J331" s="178"/>
      <c r="K331" s="178"/>
      <c r="L331" s="178"/>
      <c r="M331" s="217"/>
      <c r="N331" s="218"/>
    </row>
    <row r="332" spans="1:14" ht="12.5">
      <c r="A332" s="220"/>
      <c r="B332" s="205"/>
      <c r="C332" s="201" t="str">
        <f t="shared" si="0"/>
        <v/>
      </c>
      <c r="D332" s="201" t="str">
        <f t="shared" si="1"/>
        <v/>
      </c>
      <c r="E332" s="201" t="str">
        <f t="shared" si="3"/>
        <v/>
      </c>
      <c r="F332" s="201" t="str">
        <f t="shared" si="2"/>
        <v/>
      </c>
      <c r="G332" s="178"/>
      <c r="H332" s="221"/>
      <c r="I332" s="218"/>
      <c r="J332" s="178"/>
      <c r="K332" s="178"/>
      <c r="L332" s="178"/>
      <c r="M332" s="217"/>
      <c r="N332" s="218"/>
    </row>
    <row r="333" spans="1:14" ht="12.5">
      <c r="A333" s="220"/>
      <c r="B333" s="205"/>
      <c r="C333" s="201" t="str">
        <f t="shared" si="0"/>
        <v/>
      </c>
      <c r="D333" s="201" t="str">
        <f t="shared" si="1"/>
        <v/>
      </c>
      <c r="E333" s="201" t="str">
        <f t="shared" si="3"/>
        <v/>
      </c>
      <c r="F333" s="201" t="str">
        <f t="shared" si="2"/>
        <v/>
      </c>
      <c r="G333" s="178"/>
      <c r="H333" s="221"/>
      <c r="I333" s="218"/>
      <c r="J333" s="178"/>
      <c r="K333" s="178"/>
      <c r="L333" s="178"/>
      <c r="M333" s="217"/>
      <c r="N333" s="218"/>
    </row>
    <row r="334" spans="1:14" ht="12.5">
      <c r="A334" s="220"/>
      <c r="B334" s="205"/>
      <c r="C334" s="201" t="str">
        <f t="shared" si="0"/>
        <v/>
      </c>
      <c r="D334" s="201" t="str">
        <f t="shared" si="1"/>
        <v/>
      </c>
      <c r="E334" s="201" t="str">
        <f t="shared" si="3"/>
        <v/>
      </c>
      <c r="F334" s="201" t="str">
        <f t="shared" si="2"/>
        <v/>
      </c>
      <c r="G334" s="178"/>
      <c r="H334" s="221"/>
      <c r="I334" s="218"/>
      <c r="J334" s="178"/>
      <c r="K334" s="178"/>
      <c r="L334" s="178"/>
      <c r="M334" s="217"/>
      <c r="N334" s="218"/>
    </row>
    <row r="335" spans="1:14" ht="12.5">
      <c r="A335" s="220"/>
      <c r="B335" s="205"/>
      <c r="C335" s="201" t="str">
        <f t="shared" si="0"/>
        <v/>
      </c>
      <c r="D335" s="201" t="str">
        <f t="shared" si="1"/>
        <v/>
      </c>
      <c r="E335" s="201" t="str">
        <f t="shared" si="3"/>
        <v/>
      </c>
      <c r="F335" s="201" t="str">
        <f t="shared" si="2"/>
        <v/>
      </c>
      <c r="G335" s="178"/>
      <c r="H335" s="221"/>
      <c r="I335" s="218"/>
      <c r="J335" s="178"/>
      <c r="K335" s="178"/>
      <c r="L335" s="178"/>
      <c r="M335" s="217"/>
      <c r="N335" s="218"/>
    </row>
    <row r="336" spans="1:14" ht="12.5">
      <c r="A336" s="220"/>
      <c r="B336" s="205"/>
      <c r="C336" s="201" t="str">
        <f t="shared" si="0"/>
        <v/>
      </c>
      <c r="D336" s="201" t="str">
        <f t="shared" si="1"/>
        <v/>
      </c>
      <c r="E336" s="201" t="str">
        <f t="shared" si="3"/>
        <v/>
      </c>
      <c r="F336" s="201" t="str">
        <f t="shared" si="2"/>
        <v/>
      </c>
      <c r="G336" s="178"/>
      <c r="H336" s="221"/>
      <c r="I336" s="218"/>
      <c r="J336" s="178"/>
      <c r="K336" s="178"/>
      <c r="L336" s="178"/>
      <c r="M336" s="217"/>
      <c r="N336" s="218"/>
    </row>
    <row r="337" spans="1:14" ht="12.5">
      <c r="A337" s="220"/>
      <c r="B337" s="205"/>
      <c r="C337" s="201" t="str">
        <f t="shared" si="0"/>
        <v/>
      </c>
      <c r="D337" s="201" t="str">
        <f t="shared" si="1"/>
        <v/>
      </c>
      <c r="E337" s="201" t="str">
        <f t="shared" si="3"/>
        <v/>
      </c>
      <c r="F337" s="201" t="str">
        <f t="shared" si="2"/>
        <v/>
      </c>
      <c r="G337" s="178"/>
      <c r="H337" s="221"/>
      <c r="I337" s="218"/>
      <c r="J337" s="178"/>
      <c r="K337" s="178"/>
      <c r="L337" s="178"/>
      <c r="M337" s="217"/>
      <c r="N337" s="218"/>
    </row>
    <row r="338" spans="1:14" ht="12.5">
      <c r="A338" s="220"/>
      <c r="B338" s="205"/>
      <c r="C338" s="201" t="str">
        <f t="shared" si="0"/>
        <v/>
      </c>
      <c r="D338" s="201" t="str">
        <f t="shared" si="1"/>
        <v/>
      </c>
      <c r="E338" s="201" t="str">
        <f t="shared" si="3"/>
        <v/>
      </c>
      <c r="F338" s="201" t="str">
        <f t="shared" si="2"/>
        <v/>
      </c>
      <c r="G338" s="178"/>
      <c r="H338" s="221"/>
      <c r="I338" s="218"/>
      <c r="J338" s="178"/>
      <c r="K338" s="178"/>
      <c r="L338" s="178"/>
      <c r="M338" s="217"/>
      <c r="N338" s="218"/>
    </row>
    <row r="339" spans="1:14" ht="12.5">
      <c r="A339" s="220"/>
      <c r="B339" s="205"/>
      <c r="C339" s="201" t="str">
        <f t="shared" si="0"/>
        <v/>
      </c>
      <c r="D339" s="201" t="str">
        <f t="shared" si="1"/>
        <v/>
      </c>
      <c r="E339" s="201" t="str">
        <f t="shared" si="3"/>
        <v/>
      </c>
      <c r="F339" s="201" t="str">
        <f t="shared" si="2"/>
        <v/>
      </c>
      <c r="G339" s="178"/>
      <c r="H339" s="221"/>
      <c r="I339" s="218"/>
      <c r="J339" s="178"/>
      <c r="K339" s="178"/>
      <c r="L339" s="178"/>
      <c r="M339" s="217"/>
      <c r="N339" s="218"/>
    </row>
    <row r="340" spans="1:14" ht="12.5">
      <c r="A340" s="220"/>
      <c r="B340" s="205"/>
      <c r="C340" s="201" t="str">
        <f t="shared" si="0"/>
        <v/>
      </c>
      <c r="D340" s="201" t="str">
        <f t="shared" si="1"/>
        <v/>
      </c>
      <c r="E340" s="201" t="str">
        <f t="shared" si="3"/>
        <v/>
      </c>
      <c r="F340" s="201" t="str">
        <f t="shared" si="2"/>
        <v/>
      </c>
      <c r="G340" s="178"/>
      <c r="H340" s="221"/>
      <c r="I340" s="218"/>
      <c r="J340" s="178"/>
      <c r="K340" s="178"/>
      <c r="L340" s="178"/>
      <c r="M340" s="217"/>
      <c r="N340" s="218"/>
    </row>
    <row r="341" spans="1:14" ht="12.5">
      <c r="A341" s="220"/>
      <c r="B341" s="205"/>
      <c r="C341" s="201" t="str">
        <f t="shared" si="0"/>
        <v/>
      </c>
      <c r="D341" s="201" t="str">
        <f t="shared" si="1"/>
        <v/>
      </c>
      <c r="E341" s="201" t="str">
        <f t="shared" si="3"/>
        <v/>
      </c>
      <c r="F341" s="201" t="str">
        <f t="shared" si="2"/>
        <v/>
      </c>
      <c r="G341" s="178"/>
      <c r="H341" s="221"/>
      <c r="I341" s="218"/>
      <c r="J341" s="178"/>
      <c r="K341" s="178"/>
      <c r="L341" s="178"/>
      <c r="M341" s="217"/>
      <c r="N341" s="218"/>
    </row>
    <row r="342" spans="1:14" ht="12.5">
      <c r="A342" s="220"/>
      <c r="B342" s="205"/>
      <c r="C342" s="201" t="str">
        <f t="shared" si="0"/>
        <v/>
      </c>
      <c r="D342" s="201" t="str">
        <f t="shared" si="1"/>
        <v/>
      </c>
      <c r="E342" s="201" t="str">
        <f t="shared" si="3"/>
        <v/>
      </c>
      <c r="F342" s="201" t="str">
        <f t="shared" si="2"/>
        <v/>
      </c>
      <c r="G342" s="178"/>
      <c r="H342" s="221"/>
      <c r="I342" s="218"/>
      <c r="J342" s="178"/>
      <c r="K342" s="178"/>
      <c r="L342" s="178"/>
      <c r="M342" s="217"/>
      <c r="N342" s="218"/>
    </row>
    <row r="343" spans="1:14" ht="12.5">
      <c r="A343" s="220"/>
      <c r="B343" s="205"/>
      <c r="C343" s="201" t="str">
        <f t="shared" si="0"/>
        <v/>
      </c>
      <c r="D343" s="201" t="str">
        <f t="shared" si="1"/>
        <v/>
      </c>
      <c r="E343" s="201" t="str">
        <f t="shared" si="3"/>
        <v/>
      </c>
      <c r="F343" s="201" t="str">
        <f t="shared" si="2"/>
        <v/>
      </c>
      <c r="G343" s="178"/>
      <c r="H343" s="221"/>
      <c r="I343" s="218"/>
      <c r="J343" s="178"/>
      <c r="K343" s="178"/>
      <c r="L343" s="178"/>
      <c r="M343" s="217"/>
      <c r="N343" s="218"/>
    </row>
    <row r="344" spans="1:14" ht="12.5">
      <c r="A344" s="220"/>
      <c r="B344" s="205"/>
      <c r="C344" s="201" t="str">
        <f t="shared" si="0"/>
        <v/>
      </c>
      <c r="D344" s="201" t="str">
        <f t="shared" si="1"/>
        <v/>
      </c>
      <c r="E344" s="201" t="str">
        <f t="shared" si="3"/>
        <v/>
      </c>
      <c r="F344" s="201" t="str">
        <f t="shared" si="2"/>
        <v/>
      </c>
      <c r="G344" s="178"/>
      <c r="H344" s="221"/>
      <c r="I344" s="218"/>
      <c r="J344" s="178"/>
      <c r="K344" s="178"/>
      <c r="L344" s="178"/>
      <c r="M344" s="217"/>
      <c r="N344" s="218"/>
    </row>
    <row r="345" spans="1:14" ht="12.5">
      <c r="A345" s="220"/>
      <c r="B345" s="205"/>
      <c r="C345" s="201" t="str">
        <f t="shared" si="0"/>
        <v/>
      </c>
      <c r="D345" s="201" t="str">
        <f t="shared" si="1"/>
        <v/>
      </c>
      <c r="E345" s="201" t="str">
        <f t="shared" si="3"/>
        <v/>
      </c>
      <c r="F345" s="201" t="str">
        <f t="shared" si="2"/>
        <v/>
      </c>
      <c r="G345" s="178"/>
      <c r="H345" s="221"/>
      <c r="I345" s="218"/>
      <c r="J345" s="178"/>
      <c r="K345" s="178"/>
      <c r="L345" s="178"/>
      <c r="M345" s="217"/>
      <c r="N345" s="218"/>
    </row>
    <row r="346" spans="1:14" ht="12.5">
      <c r="A346" s="220"/>
      <c r="B346" s="205"/>
      <c r="C346" s="201" t="str">
        <f t="shared" si="0"/>
        <v/>
      </c>
      <c r="D346" s="201" t="str">
        <f t="shared" si="1"/>
        <v/>
      </c>
      <c r="E346" s="201" t="str">
        <f t="shared" si="3"/>
        <v/>
      </c>
      <c r="F346" s="201" t="str">
        <f t="shared" si="2"/>
        <v/>
      </c>
      <c r="G346" s="178"/>
      <c r="H346" s="221"/>
      <c r="I346" s="218"/>
      <c r="J346" s="178"/>
      <c r="K346" s="178"/>
      <c r="L346" s="178"/>
      <c r="M346" s="217"/>
      <c r="N346" s="218"/>
    </row>
    <row r="347" spans="1:14" ht="12.5">
      <c r="A347" s="220"/>
      <c r="B347" s="205"/>
      <c r="C347" s="201" t="str">
        <f t="shared" si="0"/>
        <v/>
      </c>
      <c r="D347" s="201" t="str">
        <f t="shared" si="1"/>
        <v/>
      </c>
      <c r="E347" s="201" t="str">
        <f t="shared" si="3"/>
        <v/>
      </c>
      <c r="F347" s="201" t="str">
        <f t="shared" si="2"/>
        <v/>
      </c>
      <c r="G347" s="178"/>
      <c r="H347" s="221"/>
      <c r="I347" s="218"/>
      <c r="J347" s="178"/>
      <c r="K347" s="178"/>
      <c r="L347" s="178"/>
      <c r="M347" s="217"/>
      <c r="N347" s="218"/>
    </row>
    <row r="348" spans="1:14" ht="12.5">
      <c r="A348" s="220"/>
      <c r="B348" s="205"/>
      <c r="C348" s="201" t="str">
        <f t="shared" si="0"/>
        <v/>
      </c>
      <c r="D348" s="201" t="str">
        <f t="shared" si="1"/>
        <v/>
      </c>
      <c r="E348" s="201" t="str">
        <f t="shared" si="3"/>
        <v/>
      </c>
      <c r="F348" s="201" t="str">
        <f t="shared" si="2"/>
        <v/>
      </c>
      <c r="G348" s="178"/>
      <c r="H348" s="221"/>
      <c r="I348" s="218"/>
      <c r="J348" s="178"/>
      <c r="K348" s="178"/>
      <c r="L348" s="178"/>
      <c r="M348" s="217"/>
      <c r="N348" s="218"/>
    </row>
    <row r="349" spans="1:14" ht="12.5">
      <c r="A349" s="220"/>
      <c r="B349" s="205"/>
      <c r="C349" s="201" t="str">
        <f t="shared" si="0"/>
        <v/>
      </c>
      <c r="D349" s="201" t="str">
        <f t="shared" si="1"/>
        <v/>
      </c>
      <c r="E349" s="201" t="str">
        <f t="shared" si="3"/>
        <v/>
      </c>
      <c r="F349" s="201" t="str">
        <f t="shared" si="2"/>
        <v/>
      </c>
      <c r="G349" s="178"/>
      <c r="H349" s="221"/>
      <c r="I349" s="218"/>
      <c r="J349" s="178"/>
      <c r="K349" s="178"/>
      <c r="L349" s="178"/>
      <c r="M349" s="217"/>
      <c r="N349" s="218"/>
    </row>
    <row r="350" spans="1:14" ht="12.5">
      <c r="A350" s="220"/>
      <c r="B350" s="205"/>
      <c r="C350" s="201" t="str">
        <f t="shared" si="0"/>
        <v/>
      </c>
      <c r="D350" s="201" t="str">
        <f t="shared" si="1"/>
        <v/>
      </c>
      <c r="E350" s="201" t="str">
        <f t="shared" si="3"/>
        <v/>
      </c>
      <c r="F350" s="201" t="str">
        <f t="shared" si="2"/>
        <v/>
      </c>
      <c r="G350" s="178"/>
      <c r="H350" s="221"/>
      <c r="I350" s="218"/>
      <c r="J350" s="178"/>
      <c r="K350" s="178"/>
      <c r="L350" s="178"/>
      <c r="M350" s="217"/>
      <c r="N350" s="218"/>
    </row>
    <row r="351" spans="1:14" ht="12.5">
      <c r="A351" s="220"/>
      <c r="B351" s="205"/>
      <c r="C351" s="201" t="str">
        <f t="shared" si="0"/>
        <v/>
      </c>
      <c r="D351" s="201" t="str">
        <f t="shared" si="1"/>
        <v/>
      </c>
      <c r="E351" s="201" t="str">
        <f t="shared" si="3"/>
        <v/>
      </c>
      <c r="F351" s="201" t="str">
        <f t="shared" si="2"/>
        <v/>
      </c>
      <c r="G351" s="178"/>
      <c r="H351" s="221"/>
      <c r="I351" s="218"/>
      <c r="J351" s="178"/>
      <c r="K351" s="178"/>
      <c r="L351" s="178"/>
      <c r="M351" s="217"/>
      <c r="N351" s="218"/>
    </row>
    <row r="352" spans="1:14" ht="12.5">
      <c r="A352" s="220"/>
      <c r="B352" s="205"/>
      <c r="C352" s="201" t="str">
        <f t="shared" si="0"/>
        <v/>
      </c>
      <c r="D352" s="201" t="str">
        <f t="shared" si="1"/>
        <v/>
      </c>
      <c r="E352" s="201" t="str">
        <f t="shared" si="3"/>
        <v/>
      </c>
      <c r="F352" s="201" t="str">
        <f t="shared" si="2"/>
        <v/>
      </c>
      <c r="G352" s="178"/>
      <c r="H352" s="221"/>
      <c r="I352" s="218"/>
      <c r="J352" s="178"/>
      <c r="K352" s="178"/>
      <c r="L352" s="178"/>
      <c r="M352" s="217"/>
      <c r="N352" s="218"/>
    </row>
    <row r="353" spans="1:14" ht="12.5">
      <c r="A353" s="220"/>
      <c r="B353" s="205"/>
      <c r="C353" s="201" t="str">
        <f t="shared" si="0"/>
        <v/>
      </c>
      <c r="D353" s="201" t="str">
        <f t="shared" si="1"/>
        <v/>
      </c>
      <c r="E353" s="201" t="str">
        <f t="shared" si="3"/>
        <v/>
      </c>
      <c r="F353" s="201" t="str">
        <f t="shared" si="2"/>
        <v/>
      </c>
      <c r="G353" s="178"/>
      <c r="H353" s="221"/>
      <c r="I353" s="218"/>
      <c r="J353" s="178"/>
      <c r="K353" s="178"/>
      <c r="L353" s="178"/>
      <c r="M353" s="217"/>
      <c r="N353" s="218"/>
    </row>
    <row r="354" spans="1:14" ht="12.5">
      <c r="A354" s="220"/>
      <c r="B354" s="205"/>
      <c r="C354" s="201" t="str">
        <f t="shared" si="0"/>
        <v/>
      </c>
      <c r="D354" s="201" t="str">
        <f t="shared" si="1"/>
        <v/>
      </c>
      <c r="E354" s="201" t="str">
        <f t="shared" si="3"/>
        <v/>
      </c>
      <c r="F354" s="201" t="str">
        <f t="shared" si="2"/>
        <v/>
      </c>
      <c r="G354" s="178"/>
      <c r="H354" s="221"/>
      <c r="I354" s="218"/>
      <c r="J354" s="178"/>
      <c r="K354" s="178"/>
      <c r="L354" s="178"/>
      <c r="M354" s="217"/>
      <c r="N354" s="218"/>
    </row>
    <row r="355" spans="1:14" ht="12.5">
      <c r="A355" s="220"/>
      <c r="B355" s="205"/>
      <c r="C355" s="201" t="str">
        <f t="shared" si="0"/>
        <v/>
      </c>
      <c r="D355" s="201" t="str">
        <f t="shared" si="1"/>
        <v/>
      </c>
      <c r="E355" s="201" t="str">
        <f t="shared" si="3"/>
        <v/>
      </c>
      <c r="F355" s="201" t="str">
        <f t="shared" si="2"/>
        <v/>
      </c>
      <c r="G355" s="178"/>
      <c r="H355" s="221"/>
      <c r="I355" s="218"/>
      <c r="J355" s="178"/>
      <c r="K355" s="178"/>
      <c r="L355" s="178"/>
      <c r="M355" s="217"/>
      <c r="N355" s="218"/>
    </row>
    <row r="356" spans="1:14" ht="12.5">
      <c r="A356" s="220"/>
      <c r="B356" s="205"/>
      <c r="C356" s="201" t="str">
        <f t="shared" si="0"/>
        <v/>
      </c>
      <c r="D356" s="201" t="str">
        <f t="shared" si="1"/>
        <v/>
      </c>
      <c r="E356" s="201" t="str">
        <f t="shared" si="3"/>
        <v/>
      </c>
      <c r="F356" s="201" t="str">
        <f t="shared" si="2"/>
        <v/>
      </c>
      <c r="G356" s="178"/>
      <c r="H356" s="221"/>
      <c r="I356" s="218"/>
      <c r="J356" s="178"/>
      <c r="K356" s="178"/>
      <c r="L356" s="178"/>
      <c r="M356" s="217"/>
      <c r="N356" s="218"/>
    </row>
    <row r="357" spans="1:14" ht="12.5">
      <c r="A357" s="220"/>
      <c r="B357" s="205"/>
      <c r="C357" s="201" t="str">
        <f t="shared" si="0"/>
        <v/>
      </c>
      <c r="D357" s="201" t="str">
        <f t="shared" si="1"/>
        <v/>
      </c>
      <c r="E357" s="201" t="str">
        <f t="shared" si="3"/>
        <v/>
      </c>
      <c r="F357" s="201" t="str">
        <f t="shared" si="2"/>
        <v/>
      </c>
      <c r="G357" s="178"/>
      <c r="H357" s="221"/>
      <c r="I357" s="218"/>
      <c r="J357" s="178"/>
      <c r="K357" s="178"/>
      <c r="L357" s="178"/>
      <c r="M357" s="217"/>
      <c r="N357" s="218"/>
    </row>
    <row r="358" spans="1:14" ht="12.5">
      <c r="A358" s="220"/>
      <c r="B358" s="205"/>
      <c r="C358" s="201" t="str">
        <f t="shared" si="0"/>
        <v/>
      </c>
      <c r="D358" s="201" t="str">
        <f t="shared" si="1"/>
        <v/>
      </c>
      <c r="E358" s="201" t="str">
        <f t="shared" si="3"/>
        <v/>
      </c>
      <c r="F358" s="201" t="str">
        <f t="shared" si="2"/>
        <v/>
      </c>
      <c r="G358" s="178"/>
      <c r="H358" s="221"/>
      <c r="I358" s="218"/>
      <c r="J358" s="178"/>
      <c r="K358" s="178"/>
      <c r="L358" s="178"/>
      <c r="M358" s="217"/>
      <c r="N358" s="218"/>
    </row>
    <row r="359" spans="1:14" ht="12.5">
      <c r="A359" s="220"/>
      <c r="B359" s="205"/>
      <c r="C359" s="201" t="str">
        <f t="shared" si="0"/>
        <v/>
      </c>
      <c r="D359" s="201" t="str">
        <f t="shared" si="1"/>
        <v/>
      </c>
      <c r="E359" s="201" t="str">
        <f t="shared" si="3"/>
        <v/>
      </c>
      <c r="F359" s="201" t="str">
        <f t="shared" si="2"/>
        <v/>
      </c>
      <c r="G359" s="178"/>
      <c r="H359" s="221"/>
      <c r="I359" s="218"/>
      <c r="J359" s="178"/>
      <c r="K359" s="178"/>
      <c r="L359" s="178"/>
      <c r="M359" s="217"/>
      <c r="N359" s="218"/>
    </row>
    <row r="360" spans="1:14" ht="12.5">
      <c r="A360" s="220"/>
      <c r="B360" s="205"/>
      <c r="C360" s="201" t="str">
        <f t="shared" si="0"/>
        <v/>
      </c>
      <c r="D360" s="201" t="str">
        <f t="shared" si="1"/>
        <v/>
      </c>
      <c r="E360" s="201" t="str">
        <f t="shared" si="3"/>
        <v/>
      </c>
      <c r="F360" s="201" t="str">
        <f t="shared" si="2"/>
        <v/>
      </c>
      <c r="G360" s="178"/>
      <c r="H360" s="221"/>
      <c r="I360" s="218"/>
      <c r="J360" s="178"/>
      <c r="K360" s="178"/>
      <c r="L360" s="178"/>
      <c r="M360" s="217"/>
      <c r="N360" s="218"/>
    </row>
    <row r="361" spans="1:14" ht="12.5">
      <c r="A361" s="220"/>
      <c r="B361" s="205"/>
      <c r="C361" s="201" t="str">
        <f t="shared" si="0"/>
        <v/>
      </c>
      <c r="D361" s="201" t="str">
        <f t="shared" si="1"/>
        <v/>
      </c>
      <c r="E361" s="201" t="str">
        <f t="shared" si="3"/>
        <v/>
      </c>
      <c r="F361" s="201" t="str">
        <f t="shared" si="2"/>
        <v/>
      </c>
      <c r="G361" s="178"/>
      <c r="H361" s="221"/>
      <c r="I361" s="218"/>
      <c r="J361" s="178"/>
      <c r="K361" s="178"/>
      <c r="L361" s="178"/>
      <c r="M361" s="217"/>
      <c r="N361" s="218"/>
    </row>
    <row r="362" spans="1:14" ht="12.5">
      <c r="A362" s="220"/>
      <c r="B362" s="205"/>
      <c r="C362" s="201" t="str">
        <f t="shared" si="0"/>
        <v/>
      </c>
      <c r="D362" s="201" t="str">
        <f t="shared" si="1"/>
        <v/>
      </c>
      <c r="E362" s="201" t="str">
        <f t="shared" si="3"/>
        <v/>
      </c>
      <c r="F362" s="201" t="str">
        <f t="shared" si="2"/>
        <v/>
      </c>
      <c r="G362" s="178"/>
      <c r="H362" s="221"/>
      <c r="I362" s="218"/>
      <c r="J362" s="178"/>
      <c r="K362" s="178"/>
      <c r="L362" s="178"/>
      <c r="M362" s="217"/>
      <c r="N362" s="218"/>
    </row>
    <row r="363" spans="1:14" ht="12.5">
      <c r="A363" s="220"/>
      <c r="B363" s="205"/>
      <c r="C363" s="201" t="str">
        <f t="shared" si="0"/>
        <v/>
      </c>
      <c r="D363" s="201" t="str">
        <f t="shared" si="1"/>
        <v/>
      </c>
      <c r="E363" s="201" t="str">
        <f t="shared" si="3"/>
        <v/>
      </c>
      <c r="F363" s="201" t="str">
        <f t="shared" si="2"/>
        <v/>
      </c>
      <c r="G363" s="178"/>
      <c r="H363" s="221"/>
      <c r="I363" s="218"/>
      <c r="J363" s="178"/>
      <c r="K363" s="178"/>
      <c r="L363" s="178"/>
      <c r="M363" s="217"/>
      <c r="N363" s="218"/>
    </row>
    <row r="364" spans="1:14" ht="12.5">
      <c r="A364" s="220"/>
      <c r="B364" s="205"/>
      <c r="C364" s="201" t="str">
        <f t="shared" si="0"/>
        <v/>
      </c>
      <c r="D364" s="201" t="str">
        <f t="shared" si="1"/>
        <v/>
      </c>
      <c r="E364" s="201" t="str">
        <f t="shared" si="3"/>
        <v/>
      </c>
      <c r="F364" s="201" t="str">
        <f t="shared" si="2"/>
        <v/>
      </c>
      <c r="G364" s="178"/>
      <c r="H364" s="221"/>
      <c r="I364" s="218"/>
      <c r="J364" s="178"/>
      <c r="K364" s="178"/>
      <c r="L364" s="178"/>
      <c r="M364" s="217"/>
      <c r="N364" s="218"/>
    </row>
    <row r="365" spans="1:14" ht="12.5">
      <c r="A365" s="220"/>
      <c r="B365" s="205"/>
      <c r="C365" s="201" t="str">
        <f t="shared" si="0"/>
        <v/>
      </c>
      <c r="D365" s="201" t="str">
        <f t="shared" si="1"/>
        <v/>
      </c>
      <c r="E365" s="201" t="str">
        <f t="shared" si="3"/>
        <v/>
      </c>
      <c r="F365" s="201" t="str">
        <f t="shared" si="2"/>
        <v/>
      </c>
      <c r="G365" s="178"/>
      <c r="H365" s="221"/>
      <c r="I365" s="218"/>
      <c r="J365" s="178"/>
      <c r="K365" s="178"/>
      <c r="L365" s="178"/>
      <c r="M365" s="217"/>
      <c r="N365" s="218"/>
    </row>
    <row r="366" spans="1:14" ht="12.5">
      <c r="A366" s="220"/>
      <c r="B366" s="205"/>
      <c r="C366" s="201" t="str">
        <f t="shared" si="0"/>
        <v/>
      </c>
      <c r="D366" s="201" t="str">
        <f t="shared" si="1"/>
        <v/>
      </c>
      <c r="E366" s="201" t="str">
        <f t="shared" si="3"/>
        <v/>
      </c>
      <c r="F366" s="201" t="str">
        <f t="shared" si="2"/>
        <v/>
      </c>
      <c r="G366" s="178"/>
      <c r="H366" s="221"/>
      <c r="I366" s="218"/>
      <c r="J366" s="178"/>
      <c r="K366" s="178"/>
      <c r="L366" s="178"/>
      <c r="M366" s="217"/>
      <c r="N366" s="218"/>
    </row>
    <row r="367" spans="1:14" ht="12.5">
      <c r="A367" s="220"/>
      <c r="B367" s="205"/>
      <c r="C367" s="201" t="str">
        <f t="shared" si="0"/>
        <v/>
      </c>
      <c r="D367" s="201" t="str">
        <f t="shared" si="1"/>
        <v/>
      </c>
      <c r="E367" s="201" t="str">
        <f t="shared" si="3"/>
        <v/>
      </c>
      <c r="F367" s="201" t="str">
        <f t="shared" si="2"/>
        <v/>
      </c>
      <c r="G367" s="178"/>
      <c r="H367" s="221"/>
      <c r="I367" s="218"/>
      <c r="J367" s="178"/>
      <c r="K367" s="178"/>
      <c r="L367" s="178"/>
      <c r="M367" s="217"/>
      <c r="N367" s="218"/>
    </row>
    <row r="368" spans="1:14" ht="12.5">
      <c r="A368" s="220"/>
      <c r="B368" s="205"/>
      <c r="C368" s="201" t="str">
        <f t="shared" si="0"/>
        <v/>
      </c>
      <c r="D368" s="201" t="str">
        <f t="shared" si="1"/>
        <v/>
      </c>
      <c r="E368" s="201" t="str">
        <f t="shared" si="3"/>
        <v/>
      </c>
      <c r="F368" s="201" t="str">
        <f t="shared" si="2"/>
        <v/>
      </c>
      <c r="G368" s="178"/>
      <c r="H368" s="221"/>
      <c r="I368" s="218"/>
      <c r="J368" s="178"/>
      <c r="K368" s="178"/>
      <c r="L368" s="178"/>
      <c r="M368" s="217"/>
      <c r="N368" s="218"/>
    </row>
    <row r="369" spans="1:14" ht="12.5">
      <c r="A369" s="220"/>
      <c r="B369" s="205"/>
      <c r="C369" s="201" t="str">
        <f t="shared" si="0"/>
        <v/>
      </c>
      <c r="D369" s="201" t="str">
        <f t="shared" si="1"/>
        <v/>
      </c>
      <c r="E369" s="201" t="str">
        <f t="shared" si="3"/>
        <v/>
      </c>
      <c r="F369" s="201" t="str">
        <f t="shared" si="2"/>
        <v/>
      </c>
      <c r="G369" s="178"/>
      <c r="H369" s="221"/>
      <c r="I369" s="218"/>
      <c r="J369" s="178"/>
      <c r="K369" s="178"/>
      <c r="L369" s="178"/>
      <c r="M369" s="217"/>
      <c r="N369" s="218"/>
    </row>
    <row r="370" spans="1:14" ht="12.5">
      <c r="A370" s="220"/>
      <c r="B370" s="205"/>
      <c r="C370" s="201" t="str">
        <f t="shared" si="0"/>
        <v/>
      </c>
      <c r="D370" s="201" t="str">
        <f t="shared" si="1"/>
        <v/>
      </c>
      <c r="E370" s="201" t="str">
        <f t="shared" si="3"/>
        <v/>
      </c>
      <c r="F370" s="201" t="str">
        <f t="shared" si="2"/>
        <v/>
      </c>
      <c r="G370" s="178"/>
      <c r="H370" s="221"/>
      <c r="I370" s="218"/>
      <c r="J370" s="178"/>
      <c r="K370" s="178"/>
      <c r="L370" s="178"/>
      <c r="M370" s="217"/>
      <c r="N370" s="218"/>
    </row>
    <row r="371" spans="1:14" ht="12.5">
      <c r="A371" s="220"/>
      <c r="B371" s="205"/>
      <c r="C371" s="201" t="str">
        <f t="shared" si="0"/>
        <v/>
      </c>
      <c r="D371" s="201" t="str">
        <f t="shared" si="1"/>
        <v/>
      </c>
      <c r="E371" s="201" t="str">
        <f t="shared" si="3"/>
        <v/>
      </c>
      <c r="F371" s="201" t="str">
        <f t="shared" si="2"/>
        <v/>
      </c>
      <c r="G371" s="178"/>
      <c r="H371" s="221"/>
      <c r="I371" s="218"/>
      <c r="J371" s="178"/>
      <c r="K371" s="178"/>
      <c r="L371" s="178"/>
      <c r="M371" s="217"/>
      <c r="N371" s="218"/>
    </row>
    <row r="372" spans="1:14" ht="12.5">
      <c r="A372" s="220"/>
      <c r="B372" s="205"/>
      <c r="C372" s="201" t="str">
        <f t="shared" si="0"/>
        <v/>
      </c>
      <c r="D372" s="201" t="str">
        <f t="shared" si="1"/>
        <v/>
      </c>
      <c r="E372" s="201" t="str">
        <f t="shared" si="3"/>
        <v/>
      </c>
      <c r="F372" s="201" t="str">
        <f t="shared" si="2"/>
        <v/>
      </c>
      <c r="G372" s="178"/>
      <c r="H372" s="221"/>
      <c r="I372" s="218"/>
      <c r="J372" s="178"/>
      <c r="K372" s="178"/>
      <c r="L372" s="178"/>
      <c r="M372" s="217"/>
      <c r="N372" s="218"/>
    </row>
    <row r="373" spans="1:14" ht="12.5">
      <c r="A373" s="220"/>
      <c r="B373" s="205"/>
      <c r="C373" s="201" t="str">
        <f t="shared" si="0"/>
        <v/>
      </c>
      <c r="D373" s="201" t="str">
        <f t="shared" si="1"/>
        <v/>
      </c>
      <c r="E373" s="201" t="str">
        <f t="shared" si="3"/>
        <v/>
      </c>
      <c r="F373" s="201" t="str">
        <f t="shared" si="2"/>
        <v/>
      </c>
      <c r="G373" s="178"/>
      <c r="H373" s="221"/>
      <c r="I373" s="218"/>
      <c r="J373" s="178"/>
      <c r="K373" s="178"/>
      <c r="L373" s="178"/>
      <c r="M373" s="217"/>
      <c r="N373" s="218"/>
    </row>
    <row r="374" spans="1:14" ht="12.5">
      <c r="A374" s="220"/>
      <c r="B374" s="205"/>
      <c r="C374" s="201" t="str">
        <f t="shared" si="0"/>
        <v/>
      </c>
      <c r="D374" s="201" t="str">
        <f t="shared" si="1"/>
        <v/>
      </c>
      <c r="E374" s="201" t="str">
        <f t="shared" si="3"/>
        <v/>
      </c>
      <c r="F374" s="201" t="str">
        <f t="shared" si="2"/>
        <v/>
      </c>
      <c r="G374" s="178"/>
      <c r="H374" s="221"/>
      <c r="I374" s="218"/>
      <c r="J374" s="178"/>
      <c r="K374" s="178"/>
      <c r="L374" s="178"/>
      <c r="M374" s="217"/>
      <c r="N374" s="218"/>
    </row>
    <row r="375" spans="1:14" ht="12.5">
      <c r="A375" s="220"/>
      <c r="B375" s="205"/>
      <c r="C375" s="201" t="str">
        <f t="shared" si="0"/>
        <v/>
      </c>
      <c r="D375" s="201" t="str">
        <f t="shared" si="1"/>
        <v/>
      </c>
      <c r="E375" s="201" t="str">
        <f t="shared" si="3"/>
        <v/>
      </c>
      <c r="F375" s="201" t="str">
        <f t="shared" si="2"/>
        <v/>
      </c>
      <c r="G375" s="178"/>
      <c r="H375" s="221"/>
      <c r="I375" s="218"/>
      <c r="J375" s="178"/>
      <c r="K375" s="178"/>
      <c r="L375" s="178"/>
      <c r="M375" s="217"/>
      <c r="N375" s="218"/>
    </row>
    <row r="376" spans="1:14" ht="12.5">
      <c r="A376" s="220"/>
      <c r="B376" s="205"/>
      <c r="C376" s="201" t="str">
        <f t="shared" si="0"/>
        <v/>
      </c>
      <c r="D376" s="201" t="str">
        <f t="shared" si="1"/>
        <v/>
      </c>
      <c r="E376" s="201" t="str">
        <f t="shared" si="3"/>
        <v/>
      </c>
      <c r="F376" s="201" t="str">
        <f t="shared" si="2"/>
        <v/>
      </c>
      <c r="G376" s="178"/>
      <c r="H376" s="221"/>
      <c r="I376" s="218"/>
      <c r="J376" s="178"/>
      <c r="K376" s="178"/>
      <c r="L376" s="178"/>
      <c r="M376" s="217"/>
      <c r="N376" s="218"/>
    </row>
    <row r="377" spans="1:14" ht="12.5">
      <c r="A377" s="220"/>
      <c r="B377" s="205"/>
      <c r="C377" s="201" t="str">
        <f t="shared" si="0"/>
        <v/>
      </c>
      <c r="D377" s="201" t="str">
        <f t="shared" si="1"/>
        <v/>
      </c>
      <c r="E377" s="201" t="str">
        <f t="shared" si="3"/>
        <v/>
      </c>
      <c r="F377" s="201" t="str">
        <f t="shared" si="2"/>
        <v/>
      </c>
      <c r="G377" s="178"/>
      <c r="H377" s="221"/>
      <c r="I377" s="218"/>
      <c r="J377" s="178"/>
      <c r="K377" s="178"/>
      <c r="L377" s="178"/>
      <c r="M377" s="217"/>
      <c r="N377" s="218"/>
    </row>
    <row r="378" spans="1:14" ht="12.5">
      <c r="A378" s="220"/>
      <c r="B378" s="205"/>
      <c r="C378" s="201" t="str">
        <f t="shared" si="0"/>
        <v/>
      </c>
      <c r="D378" s="201" t="str">
        <f t="shared" si="1"/>
        <v/>
      </c>
      <c r="E378" s="201" t="str">
        <f t="shared" si="3"/>
        <v/>
      </c>
      <c r="F378" s="201" t="str">
        <f t="shared" si="2"/>
        <v/>
      </c>
      <c r="G378" s="178"/>
      <c r="H378" s="221"/>
      <c r="I378" s="218"/>
      <c r="J378" s="178"/>
      <c r="K378" s="178"/>
      <c r="L378" s="178"/>
      <c r="M378" s="217"/>
      <c r="N378" s="218"/>
    </row>
    <row r="379" spans="1:14" ht="12.5">
      <c r="A379" s="220"/>
      <c r="B379" s="205"/>
      <c r="C379" s="201" t="str">
        <f t="shared" si="0"/>
        <v/>
      </c>
      <c r="D379" s="201" t="str">
        <f t="shared" si="1"/>
        <v/>
      </c>
      <c r="E379" s="201" t="str">
        <f t="shared" si="3"/>
        <v/>
      </c>
      <c r="F379" s="201" t="str">
        <f t="shared" si="2"/>
        <v/>
      </c>
      <c r="G379" s="178"/>
      <c r="H379" s="221"/>
      <c r="I379" s="218"/>
      <c r="J379" s="178"/>
      <c r="K379" s="178"/>
      <c r="L379" s="178"/>
      <c r="M379" s="217"/>
      <c r="N379" s="218"/>
    </row>
    <row r="380" spans="1:14" ht="12.5">
      <c r="A380" s="220"/>
      <c r="B380" s="205"/>
      <c r="C380" s="201" t="str">
        <f t="shared" si="0"/>
        <v/>
      </c>
      <c r="D380" s="201" t="str">
        <f t="shared" si="1"/>
        <v/>
      </c>
      <c r="E380" s="201" t="str">
        <f t="shared" si="3"/>
        <v/>
      </c>
      <c r="F380" s="201" t="str">
        <f t="shared" si="2"/>
        <v/>
      </c>
      <c r="G380" s="178"/>
      <c r="H380" s="221"/>
      <c r="I380" s="218"/>
      <c r="J380" s="178"/>
      <c r="K380" s="178"/>
      <c r="L380" s="178"/>
      <c r="M380" s="217"/>
      <c r="N380" s="218"/>
    </row>
    <row r="381" spans="1:14" ht="12.5">
      <c r="A381" s="220"/>
      <c r="B381" s="205"/>
      <c r="C381" s="201" t="str">
        <f t="shared" si="0"/>
        <v/>
      </c>
      <c r="D381" s="201" t="str">
        <f t="shared" si="1"/>
        <v/>
      </c>
      <c r="E381" s="201" t="str">
        <f t="shared" si="3"/>
        <v/>
      </c>
      <c r="F381" s="201" t="str">
        <f t="shared" si="2"/>
        <v/>
      </c>
      <c r="G381" s="178"/>
      <c r="H381" s="221"/>
      <c r="I381" s="218"/>
      <c r="J381" s="178"/>
      <c r="K381" s="178"/>
      <c r="L381" s="178"/>
      <c r="M381" s="217"/>
      <c r="N381" s="218"/>
    </row>
    <row r="382" spans="1:14" ht="12.5">
      <c r="A382" s="220"/>
      <c r="B382" s="205"/>
      <c r="C382" s="201" t="str">
        <f t="shared" si="0"/>
        <v/>
      </c>
      <c r="D382" s="201" t="str">
        <f t="shared" si="1"/>
        <v/>
      </c>
      <c r="E382" s="201" t="str">
        <f t="shared" si="3"/>
        <v/>
      </c>
      <c r="F382" s="201" t="str">
        <f t="shared" si="2"/>
        <v/>
      </c>
      <c r="G382" s="178"/>
      <c r="H382" s="221"/>
      <c r="I382" s="218"/>
      <c r="J382" s="178"/>
      <c r="K382" s="178"/>
      <c r="L382" s="178"/>
      <c r="M382" s="217"/>
      <c r="N382" s="218"/>
    </row>
    <row r="383" spans="1:14" ht="12.5">
      <c r="A383" s="220"/>
      <c r="B383" s="205"/>
      <c r="C383" s="201" t="str">
        <f t="shared" si="0"/>
        <v/>
      </c>
      <c r="D383" s="201" t="str">
        <f t="shared" si="1"/>
        <v/>
      </c>
      <c r="E383" s="201" t="str">
        <f t="shared" si="3"/>
        <v/>
      </c>
      <c r="F383" s="201" t="str">
        <f t="shared" si="2"/>
        <v/>
      </c>
      <c r="G383" s="178"/>
      <c r="H383" s="221"/>
      <c r="I383" s="218"/>
      <c r="J383" s="178"/>
      <c r="K383" s="178"/>
      <c r="L383" s="178"/>
      <c r="M383" s="217"/>
      <c r="N383" s="218"/>
    </row>
    <row r="384" spans="1:14" ht="12.5">
      <c r="A384" s="220"/>
      <c r="B384" s="205"/>
      <c r="C384" s="201" t="str">
        <f t="shared" si="0"/>
        <v/>
      </c>
      <c r="D384" s="201" t="str">
        <f t="shared" si="1"/>
        <v/>
      </c>
      <c r="E384" s="201" t="str">
        <f t="shared" si="3"/>
        <v/>
      </c>
      <c r="F384" s="201" t="str">
        <f t="shared" si="2"/>
        <v/>
      </c>
      <c r="G384" s="178"/>
      <c r="H384" s="221"/>
      <c r="I384" s="218"/>
      <c r="J384" s="178"/>
      <c r="K384" s="178"/>
      <c r="L384" s="178"/>
      <c r="M384" s="217"/>
      <c r="N384" s="218"/>
    </row>
    <row r="385" spans="1:14" ht="12.5">
      <c r="A385" s="220"/>
      <c r="B385" s="205"/>
      <c r="C385" s="201" t="str">
        <f t="shared" si="0"/>
        <v/>
      </c>
      <c r="D385" s="201" t="str">
        <f t="shared" si="1"/>
        <v/>
      </c>
      <c r="E385" s="201" t="str">
        <f t="shared" si="3"/>
        <v/>
      </c>
      <c r="F385" s="201" t="str">
        <f t="shared" si="2"/>
        <v/>
      </c>
      <c r="G385" s="178"/>
      <c r="H385" s="221"/>
      <c r="I385" s="218"/>
      <c r="J385" s="178"/>
      <c r="K385" s="178"/>
      <c r="L385" s="178"/>
      <c r="M385" s="217"/>
      <c r="N385" s="218"/>
    </row>
    <row r="386" spans="1:14" ht="12.5">
      <c r="A386" s="220"/>
      <c r="B386" s="205"/>
      <c r="C386" s="201" t="str">
        <f t="shared" si="0"/>
        <v/>
      </c>
      <c r="D386" s="201" t="str">
        <f t="shared" si="1"/>
        <v/>
      </c>
      <c r="E386" s="201" t="str">
        <f t="shared" si="3"/>
        <v/>
      </c>
      <c r="F386" s="201" t="str">
        <f t="shared" si="2"/>
        <v/>
      </c>
      <c r="G386" s="178"/>
      <c r="H386" s="221"/>
      <c r="I386" s="218"/>
      <c r="J386" s="178"/>
      <c r="K386" s="178"/>
      <c r="L386" s="178"/>
      <c r="M386" s="217"/>
      <c r="N386" s="218"/>
    </row>
    <row r="387" spans="1:14" ht="12.5">
      <c r="A387" s="220"/>
      <c r="B387" s="205"/>
      <c r="C387" s="201" t="str">
        <f t="shared" si="0"/>
        <v/>
      </c>
      <c r="D387" s="201" t="str">
        <f t="shared" si="1"/>
        <v/>
      </c>
      <c r="E387" s="201" t="str">
        <f t="shared" si="3"/>
        <v/>
      </c>
      <c r="F387" s="201" t="str">
        <f t="shared" si="2"/>
        <v/>
      </c>
      <c r="G387" s="178"/>
      <c r="H387" s="221"/>
      <c r="I387" s="218"/>
      <c r="J387" s="178"/>
      <c r="K387" s="178"/>
      <c r="L387" s="178"/>
      <c r="M387" s="217"/>
      <c r="N387" s="218"/>
    </row>
    <row r="388" spans="1:14" ht="12.5">
      <c r="A388" s="220"/>
      <c r="B388" s="205"/>
      <c r="C388" s="201" t="str">
        <f t="shared" si="0"/>
        <v/>
      </c>
      <c r="D388" s="201" t="str">
        <f t="shared" si="1"/>
        <v/>
      </c>
      <c r="E388" s="201" t="str">
        <f t="shared" si="3"/>
        <v/>
      </c>
      <c r="F388" s="201" t="str">
        <f t="shared" si="2"/>
        <v/>
      </c>
      <c r="G388" s="178"/>
      <c r="H388" s="221"/>
      <c r="I388" s="218"/>
      <c r="J388" s="178"/>
      <c r="K388" s="178"/>
      <c r="L388" s="178"/>
      <c r="M388" s="217"/>
      <c r="N388" s="218"/>
    </row>
    <row r="389" spans="1:14" ht="12.5">
      <c r="A389" s="220"/>
      <c r="B389" s="205"/>
      <c r="C389" s="201" t="str">
        <f t="shared" si="0"/>
        <v/>
      </c>
      <c r="D389" s="201" t="str">
        <f t="shared" si="1"/>
        <v/>
      </c>
      <c r="E389" s="201" t="str">
        <f t="shared" si="3"/>
        <v/>
      </c>
      <c r="F389" s="201" t="str">
        <f t="shared" si="2"/>
        <v/>
      </c>
      <c r="G389" s="178"/>
      <c r="H389" s="221"/>
      <c r="I389" s="218"/>
      <c r="J389" s="178"/>
      <c r="K389" s="178"/>
      <c r="L389" s="178"/>
      <c r="M389" s="217"/>
      <c r="N389" s="218"/>
    </row>
    <row r="390" spans="1:14" ht="12.5">
      <c r="A390" s="220"/>
      <c r="B390" s="205"/>
      <c r="C390" s="201" t="str">
        <f t="shared" si="0"/>
        <v/>
      </c>
      <c r="D390" s="201" t="str">
        <f t="shared" si="1"/>
        <v/>
      </c>
      <c r="E390" s="201" t="str">
        <f t="shared" si="3"/>
        <v/>
      </c>
      <c r="F390" s="201" t="str">
        <f t="shared" si="2"/>
        <v/>
      </c>
      <c r="G390" s="178"/>
      <c r="H390" s="221"/>
      <c r="I390" s="218"/>
      <c r="J390" s="178"/>
      <c r="K390" s="178"/>
      <c r="L390" s="178"/>
      <c r="M390" s="217"/>
      <c r="N390" s="218"/>
    </row>
    <row r="391" spans="1:14" ht="12.5">
      <c r="A391" s="220"/>
      <c r="B391" s="205"/>
      <c r="C391" s="201" t="str">
        <f t="shared" si="0"/>
        <v/>
      </c>
      <c r="D391" s="201" t="str">
        <f t="shared" si="1"/>
        <v/>
      </c>
      <c r="E391" s="201" t="str">
        <f t="shared" si="3"/>
        <v/>
      </c>
      <c r="F391" s="201" t="str">
        <f t="shared" si="2"/>
        <v/>
      </c>
      <c r="G391" s="178"/>
      <c r="H391" s="221"/>
      <c r="I391" s="218"/>
      <c r="J391" s="178"/>
      <c r="K391" s="178"/>
      <c r="L391" s="178"/>
      <c r="M391" s="217"/>
      <c r="N391" s="218"/>
    </row>
    <row r="392" spans="1:14" ht="12.5">
      <c r="A392" s="220"/>
      <c r="B392" s="205"/>
      <c r="C392" s="201" t="str">
        <f t="shared" si="0"/>
        <v/>
      </c>
      <c r="D392" s="201" t="str">
        <f t="shared" si="1"/>
        <v/>
      </c>
      <c r="E392" s="201" t="str">
        <f t="shared" si="3"/>
        <v/>
      </c>
      <c r="F392" s="201" t="str">
        <f t="shared" si="2"/>
        <v/>
      </c>
      <c r="G392" s="178"/>
      <c r="H392" s="221"/>
      <c r="I392" s="218"/>
      <c r="J392" s="178"/>
      <c r="K392" s="178"/>
      <c r="L392" s="178"/>
      <c r="M392" s="217"/>
      <c r="N392" s="218"/>
    </row>
    <row r="393" spans="1:14" ht="12.5">
      <c r="A393" s="220"/>
      <c r="B393" s="205"/>
      <c r="C393" s="201" t="str">
        <f t="shared" si="0"/>
        <v/>
      </c>
      <c r="D393" s="201" t="str">
        <f t="shared" si="1"/>
        <v/>
      </c>
      <c r="E393" s="201" t="str">
        <f t="shared" si="3"/>
        <v/>
      </c>
      <c r="F393" s="201" t="str">
        <f t="shared" si="2"/>
        <v/>
      </c>
      <c r="G393" s="178"/>
      <c r="H393" s="221"/>
      <c r="I393" s="218"/>
      <c r="J393" s="178"/>
      <c r="K393" s="178"/>
      <c r="L393" s="178"/>
      <c r="M393" s="217"/>
      <c r="N393" s="218"/>
    </row>
    <row r="394" spans="1:14" ht="12.5">
      <c r="A394" s="220"/>
      <c r="B394" s="205"/>
      <c r="C394" s="201" t="str">
        <f t="shared" si="0"/>
        <v/>
      </c>
      <c r="D394" s="201" t="str">
        <f t="shared" si="1"/>
        <v/>
      </c>
      <c r="E394" s="201" t="str">
        <f t="shared" si="3"/>
        <v/>
      </c>
      <c r="F394" s="201" t="str">
        <f t="shared" si="2"/>
        <v/>
      </c>
      <c r="G394" s="178"/>
      <c r="H394" s="221"/>
      <c r="I394" s="218"/>
      <c r="J394" s="178"/>
      <c r="K394" s="178"/>
      <c r="L394" s="178"/>
      <c r="M394" s="217"/>
      <c r="N394" s="218"/>
    </row>
    <row r="395" spans="1:14" ht="12.5">
      <c r="A395" s="220"/>
      <c r="B395" s="205"/>
      <c r="C395" s="201" t="str">
        <f t="shared" si="0"/>
        <v/>
      </c>
      <c r="D395" s="201" t="str">
        <f t="shared" si="1"/>
        <v/>
      </c>
      <c r="E395" s="201" t="str">
        <f t="shared" si="3"/>
        <v/>
      </c>
      <c r="F395" s="201" t="str">
        <f t="shared" si="2"/>
        <v/>
      </c>
      <c r="G395" s="178"/>
      <c r="H395" s="221"/>
      <c r="I395" s="218"/>
      <c r="J395" s="178"/>
      <c r="K395" s="178"/>
      <c r="L395" s="178"/>
      <c r="M395" s="217"/>
      <c r="N395" s="218"/>
    </row>
    <row r="396" spans="1:14" ht="12.5">
      <c r="A396" s="220"/>
      <c r="B396" s="205"/>
      <c r="C396" s="201" t="str">
        <f t="shared" si="0"/>
        <v/>
      </c>
      <c r="D396" s="201" t="str">
        <f t="shared" si="1"/>
        <v/>
      </c>
      <c r="E396" s="201" t="str">
        <f t="shared" si="3"/>
        <v/>
      </c>
      <c r="F396" s="201" t="str">
        <f t="shared" si="2"/>
        <v/>
      </c>
      <c r="G396" s="178"/>
      <c r="H396" s="221"/>
      <c r="I396" s="218"/>
      <c r="J396" s="178"/>
      <c r="K396" s="178"/>
      <c r="L396" s="178"/>
      <c r="M396" s="217"/>
      <c r="N396" s="218"/>
    </row>
    <row r="397" spans="1:14" ht="12.5">
      <c r="A397" s="220"/>
      <c r="B397" s="205"/>
      <c r="C397" s="201" t="str">
        <f t="shared" si="0"/>
        <v/>
      </c>
      <c r="D397" s="201" t="str">
        <f t="shared" si="1"/>
        <v/>
      </c>
      <c r="E397" s="201" t="str">
        <f t="shared" si="3"/>
        <v/>
      </c>
      <c r="F397" s="201" t="str">
        <f t="shared" si="2"/>
        <v/>
      </c>
      <c r="G397" s="178"/>
      <c r="H397" s="221"/>
      <c r="I397" s="218"/>
      <c r="J397" s="178"/>
      <c r="K397" s="178"/>
      <c r="L397" s="178"/>
      <c r="M397" s="217"/>
      <c r="N397" s="218"/>
    </row>
    <row r="398" spans="1:14" ht="12.5">
      <c r="A398" s="220"/>
      <c r="B398" s="205"/>
      <c r="C398" s="201" t="str">
        <f t="shared" si="0"/>
        <v/>
      </c>
      <c r="D398" s="201" t="str">
        <f t="shared" si="1"/>
        <v/>
      </c>
      <c r="E398" s="201" t="str">
        <f t="shared" si="3"/>
        <v/>
      </c>
      <c r="F398" s="201" t="str">
        <f t="shared" si="2"/>
        <v/>
      </c>
      <c r="G398" s="178"/>
      <c r="H398" s="221"/>
      <c r="I398" s="218"/>
      <c r="J398" s="178"/>
      <c r="K398" s="178"/>
      <c r="L398" s="178"/>
      <c r="M398" s="217"/>
      <c r="N398" s="218"/>
    </row>
    <row r="399" spans="1:14" ht="12.5">
      <c r="A399" s="220"/>
      <c r="B399" s="205"/>
      <c r="C399" s="201" t="str">
        <f t="shared" si="0"/>
        <v/>
      </c>
      <c r="D399" s="201" t="str">
        <f t="shared" si="1"/>
        <v/>
      </c>
      <c r="E399" s="201" t="str">
        <f t="shared" si="3"/>
        <v/>
      </c>
      <c r="F399" s="201" t="str">
        <f t="shared" si="2"/>
        <v/>
      </c>
      <c r="G399" s="178"/>
      <c r="H399" s="221"/>
      <c r="I399" s="218"/>
      <c r="J399" s="178"/>
      <c r="K399" s="178"/>
      <c r="L399" s="178"/>
      <c r="M399" s="217"/>
      <c r="N399" s="218"/>
    </row>
    <row r="400" spans="1:14" ht="12.5">
      <c r="A400" s="220"/>
      <c r="B400" s="205"/>
      <c r="C400" s="201" t="str">
        <f t="shared" si="0"/>
        <v/>
      </c>
      <c r="D400" s="201" t="str">
        <f t="shared" si="1"/>
        <v/>
      </c>
      <c r="E400" s="201" t="str">
        <f t="shared" si="3"/>
        <v/>
      </c>
      <c r="F400" s="201" t="str">
        <f t="shared" si="2"/>
        <v/>
      </c>
      <c r="G400" s="178"/>
      <c r="H400" s="221"/>
      <c r="I400" s="218"/>
      <c r="J400" s="178"/>
      <c r="K400" s="178"/>
      <c r="L400" s="178"/>
      <c r="M400" s="217"/>
      <c r="N400" s="218"/>
    </row>
    <row r="401" spans="1:14" ht="12.5">
      <c r="A401" s="220"/>
      <c r="B401" s="205"/>
      <c r="C401" s="201" t="str">
        <f t="shared" si="0"/>
        <v/>
      </c>
      <c r="D401" s="201" t="str">
        <f t="shared" si="1"/>
        <v/>
      </c>
      <c r="E401" s="201" t="str">
        <f t="shared" si="3"/>
        <v/>
      </c>
      <c r="F401" s="201" t="str">
        <f t="shared" si="2"/>
        <v/>
      </c>
      <c r="G401" s="178"/>
      <c r="H401" s="221"/>
      <c r="I401" s="218"/>
      <c r="J401" s="178"/>
      <c r="K401" s="178"/>
      <c r="L401" s="178"/>
      <c r="M401" s="217"/>
      <c r="N401" s="218"/>
    </row>
    <row r="402" spans="1:14" ht="12.5">
      <c r="A402" s="220"/>
      <c r="B402" s="205"/>
      <c r="C402" s="201" t="str">
        <f t="shared" si="0"/>
        <v/>
      </c>
      <c r="D402" s="201" t="str">
        <f t="shared" si="1"/>
        <v/>
      </c>
      <c r="E402" s="201" t="str">
        <f t="shared" si="3"/>
        <v/>
      </c>
      <c r="F402" s="201" t="str">
        <f t="shared" si="2"/>
        <v/>
      </c>
      <c r="G402" s="178"/>
      <c r="H402" s="221"/>
      <c r="I402" s="218"/>
      <c r="J402" s="178"/>
      <c r="K402" s="178"/>
      <c r="L402" s="178"/>
      <c r="M402" s="217"/>
      <c r="N402" s="218"/>
    </row>
    <row r="403" spans="1:14" ht="12.5">
      <c r="A403" s="220"/>
      <c r="B403" s="205"/>
      <c r="C403" s="201" t="str">
        <f t="shared" si="0"/>
        <v/>
      </c>
      <c r="D403" s="201" t="str">
        <f t="shared" si="1"/>
        <v/>
      </c>
      <c r="E403" s="201" t="str">
        <f t="shared" si="3"/>
        <v/>
      </c>
      <c r="F403" s="201" t="str">
        <f t="shared" si="2"/>
        <v/>
      </c>
      <c r="G403" s="178"/>
      <c r="H403" s="221"/>
      <c r="I403" s="218"/>
      <c r="J403" s="178"/>
      <c r="K403" s="178"/>
      <c r="L403" s="178"/>
      <c r="M403" s="217"/>
      <c r="N403" s="218"/>
    </row>
    <row r="404" spans="1:14" ht="12.5">
      <c r="A404" s="220"/>
      <c r="B404" s="205"/>
      <c r="C404" s="201" t="str">
        <f t="shared" si="0"/>
        <v/>
      </c>
      <c r="D404" s="201" t="str">
        <f t="shared" si="1"/>
        <v/>
      </c>
      <c r="E404" s="201" t="str">
        <f t="shared" si="3"/>
        <v/>
      </c>
      <c r="F404" s="201" t="str">
        <f t="shared" si="2"/>
        <v/>
      </c>
      <c r="G404" s="178"/>
      <c r="H404" s="221"/>
      <c r="I404" s="218"/>
      <c r="J404" s="178"/>
      <c r="K404" s="178"/>
      <c r="L404" s="178"/>
      <c r="M404" s="217"/>
      <c r="N404" s="218"/>
    </row>
    <row r="405" spans="1:14" ht="12.5">
      <c r="A405" s="220"/>
      <c r="B405" s="205"/>
      <c r="C405" s="201" t="str">
        <f t="shared" si="0"/>
        <v/>
      </c>
      <c r="D405" s="201" t="str">
        <f t="shared" si="1"/>
        <v/>
      </c>
      <c r="E405" s="201" t="str">
        <f t="shared" si="3"/>
        <v/>
      </c>
      <c r="F405" s="201" t="str">
        <f t="shared" si="2"/>
        <v/>
      </c>
      <c r="G405" s="178"/>
      <c r="H405" s="221"/>
      <c r="I405" s="218"/>
      <c r="J405" s="178"/>
      <c r="K405" s="178"/>
      <c r="L405" s="178"/>
      <c r="M405" s="217"/>
      <c r="N405" s="218"/>
    </row>
    <row r="406" spans="1:14" ht="12.5">
      <c r="A406" s="220"/>
      <c r="B406" s="205"/>
      <c r="C406" s="201" t="str">
        <f t="shared" si="0"/>
        <v/>
      </c>
      <c r="D406" s="201" t="str">
        <f t="shared" si="1"/>
        <v/>
      </c>
      <c r="E406" s="201" t="str">
        <f t="shared" si="3"/>
        <v/>
      </c>
      <c r="F406" s="201" t="str">
        <f t="shared" si="2"/>
        <v/>
      </c>
      <c r="G406" s="178"/>
      <c r="H406" s="221"/>
      <c r="I406" s="218"/>
      <c r="J406" s="178"/>
      <c r="K406" s="178"/>
      <c r="L406" s="178"/>
      <c r="M406" s="217"/>
      <c r="N406" s="218"/>
    </row>
    <row r="407" spans="1:14" ht="12.5">
      <c r="A407" s="220"/>
      <c r="B407" s="205"/>
      <c r="C407" s="201" t="str">
        <f t="shared" si="0"/>
        <v/>
      </c>
      <c r="D407" s="201" t="str">
        <f t="shared" si="1"/>
        <v/>
      </c>
      <c r="E407" s="201" t="str">
        <f t="shared" si="3"/>
        <v/>
      </c>
      <c r="F407" s="201" t="str">
        <f t="shared" si="2"/>
        <v/>
      </c>
      <c r="G407" s="178"/>
      <c r="H407" s="221"/>
      <c r="I407" s="218"/>
      <c r="J407" s="178"/>
      <c r="K407" s="178"/>
      <c r="L407" s="178"/>
      <c r="M407" s="217"/>
      <c r="N407" s="218"/>
    </row>
    <row r="408" spans="1:14" ht="12.5">
      <c r="A408" s="220"/>
      <c r="B408" s="205"/>
      <c r="C408" s="201" t="str">
        <f t="shared" si="0"/>
        <v/>
      </c>
      <c r="D408" s="201" t="str">
        <f t="shared" si="1"/>
        <v/>
      </c>
      <c r="E408" s="201" t="str">
        <f t="shared" si="3"/>
        <v/>
      </c>
      <c r="F408" s="201" t="str">
        <f t="shared" si="2"/>
        <v/>
      </c>
      <c r="G408" s="178"/>
      <c r="H408" s="221"/>
      <c r="I408" s="218"/>
      <c r="J408" s="178"/>
      <c r="K408" s="178"/>
      <c r="L408" s="178"/>
      <c r="M408" s="217"/>
      <c r="N408" s="218"/>
    </row>
    <row r="409" spans="1:14" ht="12.5">
      <c r="A409" s="220"/>
      <c r="B409" s="205"/>
      <c r="C409" s="201" t="str">
        <f t="shared" si="0"/>
        <v/>
      </c>
      <c r="D409" s="201" t="str">
        <f t="shared" si="1"/>
        <v/>
      </c>
      <c r="E409" s="201" t="str">
        <f t="shared" si="3"/>
        <v/>
      </c>
      <c r="F409" s="201" t="str">
        <f t="shared" si="2"/>
        <v/>
      </c>
      <c r="G409" s="178"/>
      <c r="H409" s="221"/>
      <c r="I409" s="218"/>
      <c r="J409" s="178"/>
      <c r="K409" s="178"/>
      <c r="L409" s="178"/>
      <c r="M409" s="217"/>
      <c r="N409" s="218"/>
    </row>
    <row r="410" spans="1:14" ht="12.5">
      <c r="A410" s="220"/>
      <c r="B410" s="205"/>
      <c r="C410" s="201" t="str">
        <f t="shared" si="0"/>
        <v/>
      </c>
      <c r="D410" s="201" t="str">
        <f t="shared" si="1"/>
        <v/>
      </c>
      <c r="E410" s="201" t="str">
        <f t="shared" si="3"/>
        <v/>
      </c>
      <c r="F410" s="201" t="str">
        <f t="shared" si="2"/>
        <v/>
      </c>
      <c r="G410" s="178"/>
      <c r="H410" s="221"/>
      <c r="I410" s="218"/>
      <c r="J410" s="178"/>
      <c r="K410" s="178"/>
      <c r="L410" s="178"/>
      <c r="M410" s="217"/>
      <c r="N410" s="218"/>
    </row>
    <row r="411" spans="1:14" ht="12.5">
      <c r="A411" s="220"/>
      <c r="B411" s="205"/>
      <c r="C411" s="201" t="str">
        <f t="shared" si="0"/>
        <v/>
      </c>
      <c r="D411" s="201" t="str">
        <f t="shared" si="1"/>
        <v/>
      </c>
      <c r="E411" s="201" t="str">
        <f t="shared" si="3"/>
        <v/>
      </c>
      <c r="F411" s="201" t="str">
        <f t="shared" si="2"/>
        <v/>
      </c>
      <c r="G411" s="178"/>
      <c r="H411" s="221"/>
      <c r="I411" s="218"/>
      <c r="J411" s="178"/>
      <c r="K411" s="178"/>
      <c r="L411" s="178"/>
      <c r="M411" s="217"/>
      <c r="N411" s="218"/>
    </row>
    <row r="412" spans="1:14" ht="12.5">
      <c r="A412" s="220"/>
      <c r="B412" s="205"/>
      <c r="C412" s="201" t="str">
        <f t="shared" si="0"/>
        <v/>
      </c>
      <c r="D412" s="201" t="str">
        <f t="shared" si="1"/>
        <v/>
      </c>
      <c r="E412" s="201" t="str">
        <f t="shared" si="3"/>
        <v/>
      </c>
      <c r="F412" s="201" t="str">
        <f t="shared" si="2"/>
        <v/>
      </c>
      <c r="G412" s="178"/>
      <c r="H412" s="221"/>
      <c r="I412" s="218"/>
      <c r="J412" s="178"/>
      <c r="K412" s="178"/>
      <c r="L412" s="178"/>
      <c r="M412" s="217"/>
      <c r="N412" s="218"/>
    </row>
    <row r="413" spans="1:14" ht="12.5">
      <c r="A413" s="220"/>
      <c r="B413" s="205"/>
      <c r="C413" s="201" t="str">
        <f t="shared" si="0"/>
        <v/>
      </c>
      <c r="D413" s="201" t="str">
        <f t="shared" si="1"/>
        <v/>
      </c>
      <c r="E413" s="201" t="str">
        <f t="shared" si="3"/>
        <v/>
      </c>
      <c r="F413" s="201" t="str">
        <f t="shared" si="2"/>
        <v/>
      </c>
      <c r="G413" s="178"/>
      <c r="H413" s="221"/>
      <c r="I413" s="218"/>
      <c r="J413" s="178"/>
      <c r="K413" s="178"/>
      <c r="L413" s="178"/>
      <c r="M413" s="217"/>
      <c r="N413" s="218"/>
    </row>
    <row r="414" spans="1:14" ht="12.5">
      <c r="A414" s="220"/>
      <c r="B414" s="205"/>
      <c r="C414" s="201" t="str">
        <f t="shared" si="0"/>
        <v/>
      </c>
      <c r="D414" s="201" t="str">
        <f t="shared" si="1"/>
        <v/>
      </c>
      <c r="E414" s="201" t="str">
        <f t="shared" si="3"/>
        <v/>
      </c>
      <c r="F414" s="201" t="str">
        <f t="shared" si="2"/>
        <v/>
      </c>
      <c r="G414" s="178"/>
      <c r="H414" s="221"/>
      <c r="I414" s="218"/>
      <c r="J414" s="178"/>
      <c r="K414" s="178"/>
      <c r="L414" s="178"/>
      <c r="M414" s="217"/>
      <c r="N414" s="218"/>
    </row>
    <row r="415" spans="1:14" ht="12.5">
      <c r="A415" s="220"/>
      <c r="B415" s="205"/>
      <c r="C415" s="201" t="str">
        <f t="shared" si="0"/>
        <v/>
      </c>
      <c r="D415" s="201" t="str">
        <f t="shared" si="1"/>
        <v/>
      </c>
      <c r="E415" s="201" t="str">
        <f t="shared" si="3"/>
        <v/>
      </c>
      <c r="F415" s="201" t="str">
        <f t="shared" si="2"/>
        <v/>
      </c>
      <c r="G415" s="178"/>
      <c r="H415" s="221"/>
      <c r="I415" s="218"/>
      <c r="J415" s="178"/>
      <c r="K415" s="178"/>
      <c r="L415" s="178"/>
      <c r="M415" s="217"/>
      <c r="N415" s="218"/>
    </row>
    <row r="416" spans="1:14" ht="12.5">
      <c r="A416" s="220"/>
      <c r="B416" s="205"/>
      <c r="C416" s="201" t="str">
        <f t="shared" si="0"/>
        <v/>
      </c>
      <c r="D416" s="201" t="str">
        <f t="shared" si="1"/>
        <v/>
      </c>
      <c r="E416" s="201" t="str">
        <f t="shared" si="3"/>
        <v/>
      </c>
      <c r="F416" s="201" t="str">
        <f t="shared" si="2"/>
        <v/>
      </c>
      <c r="G416" s="178"/>
      <c r="H416" s="221"/>
      <c r="I416" s="218"/>
      <c r="J416" s="178"/>
      <c r="K416" s="178"/>
      <c r="L416" s="178"/>
      <c r="M416" s="217"/>
      <c r="N416" s="218"/>
    </row>
    <row r="417" spans="1:14" ht="12.5">
      <c r="A417" s="220"/>
      <c r="B417" s="205"/>
      <c r="C417" s="201" t="str">
        <f t="shared" si="0"/>
        <v/>
      </c>
      <c r="D417" s="201" t="str">
        <f t="shared" si="1"/>
        <v/>
      </c>
      <c r="E417" s="201" t="str">
        <f t="shared" si="3"/>
        <v/>
      </c>
      <c r="F417" s="201" t="str">
        <f t="shared" si="2"/>
        <v/>
      </c>
      <c r="G417" s="178"/>
      <c r="H417" s="221"/>
      <c r="I417" s="218"/>
      <c r="J417" s="178"/>
      <c r="K417" s="178"/>
      <c r="L417" s="178"/>
      <c r="M417" s="217"/>
      <c r="N417" s="218"/>
    </row>
    <row r="418" spans="1:14" ht="12.5">
      <c r="A418" s="220"/>
      <c r="B418" s="205"/>
      <c r="C418" s="201" t="str">
        <f t="shared" si="0"/>
        <v/>
      </c>
      <c r="D418" s="201" t="str">
        <f t="shared" si="1"/>
        <v/>
      </c>
      <c r="E418" s="201" t="str">
        <f t="shared" si="3"/>
        <v/>
      </c>
      <c r="F418" s="201" t="str">
        <f t="shared" si="2"/>
        <v/>
      </c>
      <c r="G418" s="178"/>
      <c r="H418" s="221"/>
      <c r="I418" s="218"/>
      <c r="J418" s="178"/>
      <c r="K418" s="178"/>
      <c r="L418" s="178"/>
      <c r="M418" s="217"/>
      <c r="N418" s="218"/>
    </row>
    <row r="419" spans="1:14" ht="12.5">
      <c r="A419" s="220"/>
      <c r="B419" s="205"/>
      <c r="C419" s="201" t="str">
        <f t="shared" si="0"/>
        <v/>
      </c>
      <c r="D419" s="201" t="str">
        <f t="shared" si="1"/>
        <v/>
      </c>
      <c r="E419" s="201" t="str">
        <f t="shared" si="3"/>
        <v/>
      </c>
      <c r="F419" s="201" t="str">
        <f t="shared" si="2"/>
        <v/>
      </c>
      <c r="G419" s="178"/>
      <c r="H419" s="221"/>
      <c r="I419" s="218"/>
      <c r="J419" s="178"/>
      <c r="K419" s="178"/>
      <c r="L419" s="178"/>
      <c r="M419" s="217"/>
      <c r="N419" s="218"/>
    </row>
    <row r="420" spans="1:14" ht="12.5">
      <c r="A420" s="220"/>
      <c r="B420" s="205"/>
      <c r="C420" s="201" t="str">
        <f t="shared" si="0"/>
        <v/>
      </c>
      <c r="D420" s="201" t="str">
        <f t="shared" si="1"/>
        <v/>
      </c>
      <c r="E420" s="201" t="str">
        <f t="shared" si="3"/>
        <v/>
      </c>
      <c r="F420" s="201" t="str">
        <f t="shared" si="2"/>
        <v/>
      </c>
      <c r="G420" s="178"/>
      <c r="H420" s="221"/>
      <c r="I420" s="218"/>
      <c r="J420" s="178"/>
      <c r="K420" s="178"/>
      <c r="L420" s="178"/>
      <c r="M420" s="217"/>
      <c r="N420" s="218"/>
    </row>
    <row r="421" spans="1:14" ht="12.5">
      <c r="A421" s="220"/>
      <c r="B421" s="205"/>
      <c r="C421" s="201" t="str">
        <f t="shared" si="0"/>
        <v/>
      </c>
      <c r="D421" s="201" t="str">
        <f t="shared" si="1"/>
        <v/>
      </c>
      <c r="E421" s="201" t="str">
        <f t="shared" si="3"/>
        <v/>
      </c>
      <c r="F421" s="201" t="str">
        <f t="shared" si="2"/>
        <v/>
      </c>
      <c r="G421" s="178"/>
      <c r="H421" s="221"/>
      <c r="I421" s="218"/>
      <c r="J421" s="178"/>
      <c r="K421" s="178"/>
      <c r="L421" s="178"/>
      <c r="M421" s="217"/>
      <c r="N421" s="218"/>
    </row>
    <row r="422" spans="1:14" ht="12.5">
      <c r="A422" s="220"/>
      <c r="B422" s="205"/>
      <c r="C422" s="201" t="str">
        <f t="shared" si="0"/>
        <v/>
      </c>
      <c r="D422" s="201" t="str">
        <f t="shared" si="1"/>
        <v/>
      </c>
      <c r="E422" s="201" t="str">
        <f t="shared" si="3"/>
        <v/>
      </c>
      <c r="F422" s="201" t="str">
        <f t="shared" si="2"/>
        <v/>
      </c>
      <c r="G422" s="178"/>
      <c r="H422" s="221"/>
      <c r="I422" s="218"/>
      <c r="J422" s="178"/>
      <c r="K422" s="178"/>
      <c r="L422" s="178"/>
      <c r="M422" s="217"/>
      <c r="N422" s="218"/>
    </row>
    <row r="423" spans="1:14" ht="12.5">
      <c r="A423" s="220"/>
      <c r="B423" s="205"/>
      <c r="C423" s="201" t="str">
        <f t="shared" si="0"/>
        <v/>
      </c>
      <c r="D423" s="201" t="str">
        <f t="shared" si="1"/>
        <v/>
      </c>
      <c r="E423" s="201" t="str">
        <f t="shared" si="3"/>
        <v/>
      </c>
      <c r="F423" s="201" t="str">
        <f t="shared" si="2"/>
        <v/>
      </c>
      <c r="G423" s="178"/>
      <c r="H423" s="221"/>
      <c r="I423" s="218"/>
      <c r="J423" s="178"/>
      <c r="K423" s="178"/>
      <c r="L423" s="178"/>
      <c r="M423" s="217"/>
      <c r="N423" s="218"/>
    </row>
    <row r="424" spans="1:14" ht="12.5">
      <c r="A424" s="220"/>
      <c r="B424" s="205"/>
      <c r="C424" s="201" t="str">
        <f t="shared" si="0"/>
        <v/>
      </c>
      <c r="D424" s="201" t="str">
        <f t="shared" si="1"/>
        <v/>
      </c>
      <c r="E424" s="201" t="str">
        <f t="shared" si="3"/>
        <v/>
      </c>
      <c r="F424" s="201" t="str">
        <f t="shared" si="2"/>
        <v/>
      </c>
      <c r="G424" s="178"/>
      <c r="H424" s="221"/>
      <c r="I424" s="218"/>
      <c r="J424" s="178"/>
      <c r="K424" s="178"/>
      <c r="L424" s="178"/>
      <c r="M424" s="217"/>
      <c r="N424" s="218"/>
    </row>
    <row r="425" spans="1:14" ht="12.5">
      <c r="A425" s="220"/>
      <c r="B425" s="205"/>
      <c r="C425" s="201" t="str">
        <f t="shared" si="0"/>
        <v/>
      </c>
      <c r="D425" s="201" t="str">
        <f t="shared" si="1"/>
        <v/>
      </c>
      <c r="E425" s="201" t="str">
        <f t="shared" si="3"/>
        <v/>
      </c>
      <c r="F425" s="201" t="str">
        <f t="shared" si="2"/>
        <v/>
      </c>
      <c r="G425" s="178"/>
      <c r="H425" s="221"/>
      <c r="I425" s="218"/>
      <c r="J425" s="178"/>
      <c r="K425" s="178"/>
      <c r="L425" s="178"/>
      <c r="M425" s="217"/>
      <c r="N425" s="218"/>
    </row>
    <row r="426" spans="1:14" ht="12.5">
      <c r="A426" s="220"/>
      <c r="B426" s="205"/>
      <c r="C426" s="201" t="str">
        <f t="shared" si="0"/>
        <v/>
      </c>
      <c r="D426" s="201" t="str">
        <f t="shared" si="1"/>
        <v/>
      </c>
      <c r="E426" s="201" t="str">
        <f t="shared" si="3"/>
        <v/>
      </c>
      <c r="F426" s="201" t="str">
        <f t="shared" si="2"/>
        <v/>
      </c>
      <c r="G426" s="178"/>
      <c r="H426" s="221"/>
      <c r="I426" s="218"/>
      <c r="J426" s="178"/>
      <c r="K426" s="178"/>
      <c r="L426" s="178"/>
      <c r="M426" s="217"/>
      <c r="N426" s="218"/>
    </row>
    <row r="427" spans="1:14" ht="12.5">
      <c r="A427" s="220"/>
      <c r="B427" s="205"/>
      <c r="C427" s="201" t="str">
        <f t="shared" si="0"/>
        <v/>
      </c>
      <c r="D427" s="201" t="str">
        <f t="shared" si="1"/>
        <v/>
      </c>
      <c r="E427" s="201" t="str">
        <f t="shared" si="3"/>
        <v/>
      </c>
      <c r="F427" s="201" t="str">
        <f t="shared" si="2"/>
        <v/>
      </c>
      <c r="G427" s="178"/>
      <c r="H427" s="221"/>
      <c r="I427" s="218"/>
      <c r="J427" s="178"/>
      <c r="K427" s="178"/>
      <c r="L427" s="178"/>
      <c r="M427" s="217"/>
      <c r="N427" s="218"/>
    </row>
    <row r="428" spans="1:14" ht="12.5">
      <c r="A428" s="220"/>
      <c r="B428" s="205"/>
      <c r="C428" s="201" t="str">
        <f t="shared" si="0"/>
        <v/>
      </c>
      <c r="D428" s="201" t="str">
        <f t="shared" si="1"/>
        <v/>
      </c>
      <c r="E428" s="201" t="str">
        <f t="shared" si="3"/>
        <v/>
      </c>
      <c r="F428" s="201" t="str">
        <f t="shared" si="2"/>
        <v/>
      </c>
      <c r="G428" s="178"/>
      <c r="H428" s="221"/>
      <c r="I428" s="218"/>
      <c r="J428" s="178"/>
      <c r="K428" s="178"/>
      <c r="L428" s="178"/>
      <c r="M428" s="217"/>
      <c r="N428" s="218"/>
    </row>
    <row r="429" spans="1:14" ht="12.5">
      <c r="A429" s="220"/>
      <c r="B429" s="205"/>
      <c r="C429" s="201" t="str">
        <f t="shared" si="0"/>
        <v/>
      </c>
      <c r="D429" s="201" t="str">
        <f t="shared" si="1"/>
        <v/>
      </c>
      <c r="E429" s="201" t="str">
        <f t="shared" si="3"/>
        <v/>
      </c>
      <c r="F429" s="201" t="str">
        <f t="shared" si="2"/>
        <v/>
      </c>
      <c r="G429" s="178"/>
      <c r="H429" s="221"/>
      <c r="I429" s="218"/>
      <c r="J429" s="178"/>
      <c r="K429" s="178"/>
      <c r="L429" s="178"/>
      <c r="M429" s="217"/>
      <c r="N429" s="218"/>
    </row>
    <row r="430" spans="1:14" ht="12.5">
      <c r="A430" s="220"/>
      <c r="B430" s="205"/>
      <c r="C430" s="201" t="str">
        <f t="shared" si="0"/>
        <v/>
      </c>
      <c r="D430" s="201" t="str">
        <f t="shared" si="1"/>
        <v/>
      </c>
      <c r="E430" s="201" t="str">
        <f t="shared" si="3"/>
        <v/>
      </c>
      <c r="F430" s="201" t="str">
        <f t="shared" si="2"/>
        <v/>
      </c>
      <c r="G430" s="178"/>
      <c r="H430" s="221"/>
      <c r="I430" s="218"/>
      <c r="J430" s="178"/>
      <c r="K430" s="178"/>
      <c r="L430" s="178"/>
      <c r="M430" s="217"/>
      <c r="N430" s="218"/>
    </row>
    <row r="431" spans="1:14" ht="12.5">
      <c r="A431" s="220"/>
      <c r="B431" s="205"/>
      <c r="C431" s="201" t="str">
        <f t="shared" si="0"/>
        <v/>
      </c>
      <c r="D431" s="201" t="str">
        <f t="shared" si="1"/>
        <v/>
      </c>
      <c r="E431" s="201" t="str">
        <f t="shared" si="3"/>
        <v/>
      </c>
      <c r="F431" s="201" t="str">
        <f t="shared" si="2"/>
        <v/>
      </c>
      <c r="G431" s="178"/>
      <c r="H431" s="221"/>
      <c r="I431" s="218"/>
      <c r="J431" s="178"/>
      <c r="K431" s="178"/>
      <c r="L431" s="178"/>
      <c r="M431" s="217"/>
      <c r="N431" s="218"/>
    </row>
    <row r="432" spans="1:14" ht="12.5">
      <c r="A432" s="220"/>
      <c r="B432" s="205"/>
      <c r="C432" s="201" t="str">
        <f t="shared" si="0"/>
        <v/>
      </c>
      <c r="D432" s="201" t="str">
        <f t="shared" si="1"/>
        <v/>
      </c>
      <c r="E432" s="201" t="str">
        <f t="shared" si="3"/>
        <v/>
      </c>
      <c r="F432" s="201" t="str">
        <f t="shared" si="2"/>
        <v/>
      </c>
      <c r="G432" s="178"/>
      <c r="H432" s="221"/>
      <c r="I432" s="218"/>
      <c r="J432" s="178"/>
      <c r="K432" s="178"/>
      <c r="L432" s="178"/>
      <c r="M432" s="217"/>
      <c r="N432" s="218"/>
    </row>
    <row r="433" spans="1:14" ht="12.5">
      <c r="A433" s="220"/>
      <c r="B433" s="205"/>
      <c r="C433" s="201" t="str">
        <f t="shared" si="0"/>
        <v/>
      </c>
      <c r="D433" s="201" t="str">
        <f t="shared" si="1"/>
        <v/>
      </c>
      <c r="E433" s="201" t="str">
        <f t="shared" si="3"/>
        <v/>
      </c>
      <c r="F433" s="201" t="str">
        <f t="shared" si="2"/>
        <v/>
      </c>
      <c r="G433" s="178"/>
      <c r="H433" s="221"/>
      <c r="I433" s="218"/>
      <c r="J433" s="178"/>
      <c r="K433" s="178"/>
      <c r="L433" s="178"/>
      <c r="M433" s="217"/>
      <c r="N433" s="218"/>
    </row>
    <row r="434" spans="1:14" ht="12.5">
      <c r="A434" s="220"/>
      <c r="B434" s="205"/>
      <c r="C434" s="201" t="str">
        <f t="shared" si="0"/>
        <v/>
      </c>
      <c r="D434" s="201" t="str">
        <f t="shared" si="1"/>
        <v/>
      </c>
      <c r="E434" s="201" t="str">
        <f t="shared" si="3"/>
        <v/>
      </c>
      <c r="F434" s="201" t="str">
        <f t="shared" si="2"/>
        <v/>
      </c>
      <c r="G434" s="178"/>
      <c r="H434" s="221"/>
      <c r="I434" s="218"/>
      <c r="J434" s="178"/>
      <c r="K434" s="178"/>
      <c r="L434" s="178"/>
      <c r="M434" s="217"/>
      <c r="N434" s="218"/>
    </row>
    <row r="435" spans="1:14" ht="12.5">
      <c r="A435" s="220"/>
      <c r="B435" s="205"/>
      <c r="C435" s="201" t="str">
        <f t="shared" si="0"/>
        <v/>
      </c>
      <c r="D435" s="201" t="str">
        <f t="shared" si="1"/>
        <v/>
      </c>
      <c r="E435" s="201" t="str">
        <f t="shared" si="3"/>
        <v/>
      </c>
      <c r="F435" s="201" t="str">
        <f t="shared" si="2"/>
        <v/>
      </c>
      <c r="G435" s="178"/>
      <c r="H435" s="221"/>
      <c r="I435" s="218"/>
      <c r="J435" s="178"/>
      <c r="K435" s="178"/>
      <c r="L435" s="178"/>
      <c r="M435" s="217"/>
      <c r="N435" s="218"/>
    </row>
    <row r="436" spans="1:14" ht="12.5">
      <c r="A436" s="220"/>
      <c r="B436" s="205"/>
      <c r="C436" s="201" t="str">
        <f t="shared" si="0"/>
        <v/>
      </c>
      <c r="D436" s="201" t="str">
        <f t="shared" si="1"/>
        <v/>
      </c>
      <c r="E436" s="201" t="str">
        <f t="shared" si="3"/>
        <v/>
      </c>
      <c r="F436" s="201" t="str">
        <f t="shared" si="2"/>
        <v/>
      </c>
      <c r="G436" s="178"/>
      <c r="H436" s="221"/>
      <c r="I436" s="218"/>
      <c r="J436" s="178"/>
      <c r="K436" s="178"/>
      <c r="L436" s="178"/>
      <c r="M436" s="217"/>
      <c r="N436" s="218"/>
    </row>
    <row r="437" spans="1:14" ht="12.5">
      <c r="A437" s="220"/>
      <c r="B437" s="205"/>
      <c r="C437" s="201" t="str">
        <f t="shared" si="0"/>
        <v/>
      </c>
      <c r="D437" s="201" t="str">
        <f t="shared" si="1"/>
        <v/>
      </c>
      <c r="E437" s="201" t="str">
        <f t="shared" si="3"/>
        <v/>
      </c>
      <c r="F437" s="201" t="str">
        <f t="shared" si="2"/>
        <v/>
      </c>
      <c r="G437" s="178"/>
      <c r="H437" s="221"/>
      <c r="I437" s="218"/>
      <c r="J437" s="178"/>
      <c r="K437" s="178"/>
      <c r="L437" s="178"/>
      <c r="M437" s="217"/>
      <c r="N437" s="218"/>
    </row>
    <row r="438" spans="1:14" ht="12.5">
      <c r="A438" s="220"/>
      <c r="B438" s="205"/>
      <c r="C438" s="201" t="str">
        <f t="shared" si="0"/>
        <v/>
      </c>
      <c r="D438" s="201" t="str">
        <f t="shared" si="1"/>
        <v/>
      </c>
      <c r="E438" s="201" t="str">
        <f t="shared" si="3"/>
        <v/>
      </c>
      <c r="F438" s="201" t="str">
        <f t="shared" si="2"/>
        <v/>
      </c>
      <c r="G438" s="178"/>
      <c r="H438" s="221"/>
      <c r="I438" s="218"/>
      <c r="J438" s="178"/>
      <c r="K438" s="178"/>
      <c r="L438" s="178"/>
      <c r="M438" s="217"/>
      <c r="N438" s="218"/>
    </row>
    <row r="439" spans="1:14" ht="12.5">
      <c r="A439" s="220"/>
      <c r="B439" s="205"/>
      <c r="C439" s="201" t="str">
        <f t="shared" si="0"/>
        <v/>
      </c>
      <c r="D439" s="201" t="str">
        <f t="shared" si="1"/>
        <v/>
      </c>
      <c r="E439" s="201" t="str">
        <f t="shared" si="3"/>
        <v/>
      </c>
      <c r="F439" s="201" t="str">
        <f t="shared" si="2"/>
        <v/>
      </c>
      <c r="G439" s="178"/>
      <c r="H439" s="221"/>
      <c r="I439" s="218"/>
      <c r="J439" s="178"/>
      <c r="K439" s="178"/>
      <c r="L439" s="178"/>
      <c r="M439" s="217"/>
      <c r="N439" s="218"/>
    </row>
    <row r="440" spans="1:14" ht="12.5">
      <c r="A440" s="220"/>
      <c r="B440" s="205"/>
      <c r="C440" s="201" t="str">
        <f t="shared" si="0"/>
        <v/>
      </c>
      <c r="D440" s="201" t="str">
        <f t="shared" si="1"/>
        <v/>
      </c>
      <c r="E440" s="201" t="str">
        <f t="shared" si="3"/>
        <v/>
      </c>
      <c r="F440" s="201" t="str">
        <f t="shared" si="2"/>
        <v/>
      </c>
      <c r="G440" s="178"/>
      <c r="H440" s="221"/>
      <c r="I440" s="218"/>
      <c r="J440" s="178"/>
      <c r="K440" s="178"/>
      <c r="L440" s="178"/>
      <c r="M440" s="217"/>
      <c r="N440" s="218"/>
    </row>
    <row r="441" spans="1:14" ht="12.5">
      <c r="A441" s="220"/>
      <c r="B441" s="205"/>
      <c r="C441" s="201" t="str">
        <f t="shared" si="0"/>
        <v/>
      </c>
      <c r="D441" s="201" t="str">
        <f t="shared" si="1"/>
        <v/>
      </c>
      <c r="E441" s="201" t="str">
        <f t="shared" si="3"/>
        <v/>
      </c>
      <c r="F441" s="201" t="str">
        <f t="shared" si="2"/>
        <v/>
      </c>
      <c r="G441" s="178"/>
      <c r="H441" s="221"/>
      <c r="I441" s="218"/>
      <c r="J441" s="178"/>
      <c r="K441" s="178"/>
      <c r="L441" s="178"/>
      <c r="M441" s="217"/>
      <c r="N441" s="218"/>
    </row>
    <row r="442" spans="1:14" ht="12.5">
      <c r="A442" s="220"/>
      <c r="B442" s="205"/>
      <c r="C442" s="201" t="str">
        <f t="shared" si="0"/>
        <v/>
      </c>
      <c r="D442" s="201" t="str">
        <f t="shared" si="1"/>
        <v/>
      </c>
      <c r="E442" s="201" t="str">
        <f t="shared" si="3"/>
        <v/>
      </c>
      <c r="F442" s="201" t="str">
        <f t="shared" si="2"/>
        <v/>
      </c>
      <c r="G442" s="178"/>
      <c r="H442" s="221"/>
      <c r="I442" s="218"/>
      <c r="J442" s="178"/>
      <c r="K442" s="178"/>
      <c r="L442" s="178"/>
      <c r="M442" s="217"/>
      <c r="N442" s="218"/>
    </row>
    <row r="443" spans="1:14" ht="12.5">
      <c r="A443" s="220"/>
      <c r="B443" s="205"/>
      <c r="C443" s="201" t="str">
        <f t="shared" si="0"/>
        <v/>
      </c>
      <c r="D443" s="201" t="str">
        <f t="shared" si="1"/>
        <v/>
      </c>
      <c r="E443" s="201" t="str">
        <f t="shared" si="3"/>
        <v/>
      </c>
      <c r="F443" s="201" t="str">
        <f t="shared" si="2"/>
        <v/>
      </c>
      <c r="G443" s="178"/>
      <c r="H443" s="221"/>
      <c r="I443" s="218"/>
      <c r="J443" s="178"/>
      <c r="K443" s="178"/>
      <c r="L443" s="178"/>
      <c r="M443" s="217"/>
      <c r="N443" s="218"/>
    </row>
    <row r="444" spans="1:14" ht="12.5">
      <c r="A444" s="220"/>
      <c r="B444" s="205"/>
      <c r="C444" s="201" t="str">
        <f t="shared" si="0"/>
        <v/>
      </c>
      <c r="D444" s="201" t="str">
        <f t="shared" si="1"/>
        <v/>
      </c>
      <c r="E444" s="201" t="str">
        <f t="shared" si="3"/>
        <v/>
      </c>
      <c r="F444" s="201" t="str">
        <f t="shared" si="2"/>
        <v/>
      </c>
      <c r="G444" s="178"/>
      <c r="H444" s="221"/>
      <c r="I444" s="218"/>
      <c r="J444" s="178"/>
      <c r="K444" s="178"/>
      <c r="L444" s="178"/>
      <c r="M444" s="217"/>
      <c r="N444" s="218"/>
    </row>
    <row r="445" spans="1:14" ht="12.5">
      <c r="A445" s="220"/>
      <c r="B445" s="205"/>
      <c r="C445" s="201" t="str">
        <f t="shared" si="0"/>
        <v/>
      </c>
      <c r="D445" s="201" t="str">
        <f t="shared" si="1"/>
        <v/>
      </c>
      <c r="E445" s="201" t="str">
        <f t="shared" si="3"/>
        <v/>
      </c>
      <c r="F445" s="201" t="str">
        <f t="shared" si="2"/>
        <v/>
      </c>
      <c r="G445" s="178"/>
      <c r="H445" s="221"/>
      <c r="I445" s="218"/>
      <c r="J445" s="178"/>
      <c r="K445" s="178"/>
      <c r="L445" s="178"/>
      <c r="M445" s="217"/>
      <c r="N445" s="218"/>
    </row>
    <row r="446" spans="1:14" ht="12.5">
      <c r="A446" s="220"/>
      <c r="B446" s="205"/>
      <c r="C446" s="201" t="str">
        <f t="shared" si="0"/>
        <v/>
      </c>
      <c r="D446" s="201" t="str">
        <f t="shared" si="1"/>
        <v/>
      </c>
      <c r="E446" s="201" t="str">
        <f t="shared" si="3"/>
        <v/>
      </c>
      <c r="F446" s="201" t="str">
        <f t="shared" si="2"/>
        <v/>
      </c>
      <c r="G446" s="178"/>
      <c r="H446" s="221"/>
      <c r="I446" s="218"/>
      <c r="J446" s="178"/>
      <c r="K446" s="178"/>
      <c r="L446" s="178"/>
      <c r="M446" s="217"/>
      <c r="N446" s="218"/>
    </row>
    <row r="447" spans="1:14" ht="12.5">
      <c r="A447" s="220"/>
      <c r="B447" s="205"/>
      <c r="C447" s="201" t="str">
        <f t="shared" si="0"/>
        <v/>
      </c>
      <c r="D447" s="201" t="str">
        <f t="shared" si="1"/>
        <v/>
      </c>
      <c r="E447" s="201" t="str">
        <f t="shared" si="3"/>
        <v/>
      </c>
      <c r="F447" s="201" t="str">
        <f t="shared" si="2"/>
        <v/>
      </c>
      <c r="G447" s="178"/>
      <c r="H447" s="221"/>
      <c r="I447" s="218"/>
      <c r="J447" s="178"/>
      <c r="K447" s="178"/>
      <c r="L447" s="178"/>
      <c r="M447" s="217"/>
      <c r="N447" s="218"/>
    </row>
    <row r="448" spans="1:14" ht="12.5">
      <c r="A448" s="220"/>
      <c r="B448" s="205"/>
      <c r="C448" s="201" t="str">
        <f t="shared" si="0"/>
        <v/>
      </c>
      <c r="D448" s="201" t="str">
        <f t="shared" si="1"/>
        <v/>
      </c>
      <c r="E448" s="201" t="str">
        <f t="shared" si="3"/>
        <v/>
      </c>
      <c r="F448" s="201" t="str">
        <f t="shared" si="2"/>
        <v/>
      </c>
      <c r="G448" s="178"/>
      <c r="H448" s="221"/>
      <c r="I448" s="218"/>
      <c r="J448" s="178"/>
      <c r="K448" s="178"/>
      <c r="L448" s="178"/>
      <c r="M448" s="217"/>
      <c r="N448" s="218"/>
    </row>
    <row r="449" spans="1:14" ht="12.5">
      <c r="A449" s="220"/>
      <c r="B449" s="205"/>
      <c r="C449" s="201" t="str">
        <f t="shared" si="0"/>
        <v/>
      </c>
      <c r="D449" s="201" t="str">
        <f t="shared" si="1"/>
        <v/>
      </c>
      <c r="E449" s="201" t="str">
        <f t="shared" si="3"/>
        <v/>
      </c>
      <c r="F449" s="201" t="str">
        <f t="shared" si="2"/>
        <v/>
      </c>
      <c r="G449" s="178"/>
      <c r="H449" s="221"/>
      <c r="I449" s="218"/>
      <c r="J449" s="178"/>
      <c r="K449" s="178"/>
      <c r="L449" s="178"/>
      <c r="M449" s="217"/>
      <c r="N449" s="218"/>
    </row>
    <row r="450" spans="1:14" ht="12.5">
      <c r="A450" s="220"/>
      <c r="B450" s="205"/>
      <c r="C450" s="201" t="str">
        <f t="shared" si="0"/>
        <v/>
      </c>
      <c r="D450" s="201" t="str">
        <f t="shared" si="1"/>
        <v/>
      </c>
      <c r="E450" s="201" t="str">
        <f t="shared" si="3"/>
        <v/>
      </c>
      <c r="F450" s="201" t="str">
        <f t="shared" si="2"/>
        <v/>
      </c>
      <c r="G450" s="178"/>
      <c r="H450" s="221"/>
      <c r="I450" s="218"/>
      <c r="J450" s="178"/>
      <c r="K450" s="178"/>
      <c r="L450" s="178"/>
      <c r="M450" s="217"/>
      <c r="N450" s="218"/>
    </row>
    <row r="451" spans="1:14" ht="12.5">
      <c r="A451" s="220"/>
      <c r="B451" s="205"/>
      <c r="C451" s="201" t="str">
        <f t="shared" si="0"/>
        <v/>
      </c>
      <c r="D451" s="201" t="str">
        <f t="shared" si="1"/>
        <v/>
      </c>
      <c r="E451" s="201" t="str">
        <f t="shared" si="3"/>
        <v/>
      </c>
      <c r="F451" s="201" t="str">
        <f t="shared" si="2"/>
        <v/>
      </c>
      <c r="G451" s="178"/>
      <c r="H451" s="221"/>
      <c r="I451" s="218"/>
      <c r="J451" s="178"/>
      <c r="K451" s="178"/>
      <c r="L451" s="178"/>
      <c r="M451" s="217"/>
      <c r="N451" s="218"/>
    </row>
    <row r="452" spans="1:14" ht="12.5">
      <c r="A452" s="220"/>
      <c r="B452" s="205"/>
      <c r="C452" s="201" t="str">
        <f t="shared" si="0"/>
        <v/>
      </c>
      <c r="D452" s="201" t="str">
        <f t="shared" si="1"/>
        <v/>
      </c>
      <c r="E452" s="201" t="str">
        <f t="shared" si="3"/>
        <v/>
      </c>
      <c r="F452" s="201" t="str">
        <f t="shared" si="2"/>
        <v/>
      </c>
      <c r="G452" s="178"/>
      <c r="H452" s="221"/>
      <c r="I452" s="218"/>
      <c r="J452" s="178"/>
      <c r="K452" s="178"/>
      <c r="L452" s="178"/>
      <c r="M452" s="217"/>
      <c r="N452" s="218"/>
    </row>
    <row r="453" spans="1:14" ht="12.5">
      <c r="A453" s="220"/>
      <c r="B453" s="205"/>
      <c r="C453" s="201" t="str">
        <f t="shared" si="0"/>
        <v/>
      </c>
      <c r="D453" s="201" t="str">
        <f t="shared" si="1"/>
        <v/>
      </c>
      <c r="E453" s="201" t="str">
        <f t="shared" si="3"/>
        <v/>
      </c>
      <c r="F453" s="201" t="str">
        <f t="shared" si="2"/>
        <v/>
      </c>
      <c r="G453" s="178"/>
      <c r="H453" s="221"/>
      <c r="I453" s="218"/>
      <c r="J453" s="178"/>
      <c r="K453" s="178"/>
      <c r="L453" s="178"/>
      <c r="M453" s="217"/>
      <c r="N453" s="218"/>
    </row>
    <row r="454" spans="1:14" ht="12.5">
      <c r="A454" s="220"/>
      <c r="B454" s="205"/>
      <c r="C454" s="201" t="str">
        <f t="shared" si="0"/>
        <v/>
      </c>
      <c r="D454" s="201" t="str">
        <f t="shared" si="1"/>
        <v/>
      </c>
      <c r="E454" s="201" t="str">
        <f t="shared" si="3"/>
        <v/>
      </c>
      <c r="F454" s="201" t="str">
        <f t="shared" si="2"/>
        <v/>
      </c>
      <c r="G454" s="178"/>
      <c r="H454" s="221"/>
      <c r="I454" s="218"/>
      <c r="J454" s="178"/>
      <c r="K454" s="178"/>
      <c r="L454" s="178"/>
      <c r="M454" s="217"/>
      <c r="N454" s="218"/>
    </row>
    <row r="455" spans="1:14" ht="12.5">
      <c r="A455" s="220"/>
      <c r="B455" s="205"/>
      <c r="C455" s="201" t="str">
        <f t="shared" si="0"/>
        <v/>
      </c>
      <c r="D455" s="201" t="str">
        <f t="shared" si="1"/>
        <v/>
      </c>
      <c r="E455" s="201" t="str">
        <f t="shared" si="3"/>
        <v/>
      </c>
      <c r="F455" s="201" t="str">
        <f t="shared" si="2"/>
        <v/>
      </c>
      <c r="G455" s="178"/>
      <c r="H455" s="221"/>
      <c r="I455" s="218"/>
      <c r="J455" s="178"/>
      <c r="K455" s="178"/>
      <c r="L455" s="178"/>
      <c r="M455" s="217"/>
      <c r="N455" s="218"/>
    </row>
    <row r="456" spans="1:14" ht="12.5">
      <c r="A456" s="220"/>
      <c r="B456" s="205"/>
      <c r="C456" s="201" t="str">
        <f t="shared" si="0"/>
        <v/>
      </c>
      <c r="D456" s="201" t="str">
        <f t="shared" si="1"/>
        <v/>
      </c>
      <c r="E456" s="201" t="str">
        <f t="shared" si="3"/>
        <v/>
      </c>
      <c r="F456" s="201" t="str">
        <f t="shared" si="2"/>
        <v/>
      </c>
      <c r="G456" s="178"/>
      <c r="H456" s="221"/>
      <c r="I456" s="218"/>
      <c r="J456" s="178"/>
      <c r="K456" s="178"/>
      <c r="L456" s="178"/>
      <c r="M456" s="217"/>
      <c r="N456" s="218"/>
    </row>
    <row r="457" spans="1:14" ht="12.5">
      <c r="A457" s="220"/>
      <c r="B457" s="205"/>
      <c r="C457" s="201" t="str">
        <f t="shared" si="0"/>
        <v/>
      </c>
      <c r="D457" s="201" t="str">
        <f t="shared" si="1"/>
        <v/>
      </c>
      <c r="E457" s="201" t="str">
        <f t="shared" si="3"/>
        <v/>
      </c>
      <c r="F457" s="201" t="str">
        <f t="shared" si="2"/>
        <v/>
      </c>
      <c r="G457" s="178"/>
      <c r="H457" s="221"/>
      <c r="I457" s="218"/>
      <c r="J457" s="178"/>
      <c r="K457" s="178"/>
      <c r="L457" s="178"/>
      <c r="M457" s="217"/>
      <c r="N457" s="218"/>
    </row>
    <row r="458" spans="1:14" ht="12.5">
      <c r="A458" s="220"/>
      <c r="B458" s="205"/>
      <c r="C458" s="201" t="str">
        <f t="shared" si="0"/>
        <v/>
      </c>
      <c r="D458" s="201" t="str">
        <f t="shared" si="1"/>
        <v/>
      </c>
      <c r="E458" s="201" t="str">
        <f t="shared" si="3"/>
        <v/>
      </c>
      <c r="F458" s="201" t="str">
        <f t="shared" si="2"/>
        <v/>
      </c>
      <c r="G458" s="178"/>
      <c r="H458" s="221"/>
      <c r="I458" s="218"/>
      <c r="J458" s="178"/>
      <c r="K458" s="178"/>
      <c r="L458" s="178"/>
      <c r="M458" s="217"/>
      <c r="N458" s="218"/>
    </row>
    <row r="459" spans="1:14" ht="12.5">
      <c r="A459" s="220"/>
      <c r="B459" s="205"/>
      <c r="C459" s="201" t="str">
        <f t="shared" si="0"/>
        <v/>
      </c>
      <c r="D459" s="201" t="str">
        <f t="shared" si="1"/>
        <v/>
      </c>
      <c r="E459" s="201" t="str">
        <f t="shared" si="3"/>
        <v/>
      </c>
      <c r="F459" s="201" t="str">
        <f t="shared" si="2"/>
        <v/>
      </c>
      <c r="G459" s="178"/>
      <c r="H459" s="221"/>
      <c r="I459" s="218"/>
      <c r="J459" s="178"/>
      <c r="K459" s="178"/>
      <c r="L459" s="178"/>
      <c r="M459" s="217"/>
      <c r="N459" s="218"/>
    </row>
    <row r="460" spans="1:14" ht="12.5">
      <c r="A460" s="220"/>
      <c r="B460" s="205"/>
      <c r="C460" s="201" t="str">
        <f t="shared" si="0"/>
        <v/>
      </c>
      <c r="D460" s="201" t="str">
        <f t="shared" si="1"/>
        <v/>
      </c>
      <c r="E460" s="201" t="str">
        <f t="shared" si="3"/>
        <v/>
      </c>
      <c r="F460" s="201" t="str">
        <f t="shared" si="2"/>
        <v/>
      </c>
      <c r="G460" s="178"/>
      <c r="H460" s="221"/>
      <c r="I460" s="218"/>
      <c r="J460" s="178"/>
      <c r="K460" s="178"/>
      <c r="L460" s="178"/>
      <c r="M460" s="217"/>
      <c r="N460" s="218"/>
    </row>
    <row r="461" spans="1:14" ht="12.5">
      <c r="A461" s="220"/>
      <c r="B461" s="205"/>
      <c r="C461" s="201" t="str">
        <f t="shared" si="0"/>
        <v/>
      </c>
      <c r="D461" s="201" t="str">
        <f t="shared" si="1"/>
        <v/>
      </c>
      <c r="E461" s="201" t="str">
        <f t="shared" si="3"/>
        <v/>
      </c>
      <c r="F461" s="201" t="str">
        <f t="shared" si="2"/>
        <v/>
      </c>
      <c r="G461" s="178"/>
      <c r="H461" s="221"/>
      <c r="I461" s="218"/>
      <c r="J461" s="178"/>
      <c r="K461" s="178"/>
      <c r="L461" s="178"/>
      <c r="M461" s="217"/>
      <c r="N461" s="218"/>
    </row>
    <row r="462" spans="1:14" ht="12.5">
      <c r="A462" s="220"/>
      <c r="B462" s="205"/>
      <c r="C462" s="201" t="str">
        <f t="shared" si="0"/>
        <v/>
      </c>
      <c r="D462" s="201" t="str">
        <f t="shared" si="1"/>
        <v/>
      </c>
      <c r="E462" s="201" t="str">
        <f t="shared" si="3"/>
        <v/>
      </c>
      <c r="F462" s="201" t="str">
        <f t="shared" si="2"/>
        <v/>
      </c>
      <c r="G462" s="178"/>
      <c r="H462" s="221"/>
      <c r="I462" s="218"/>
      <c r="J462" s="178"/>
      <c r="K462" s="178"/>
      <c r="L462" s="178"/>
      <c r="M462" s="217"/>
      <c r="N462" s="218"/>
    </row>
    <row r="463" spans="1:14" ht="12.5">
      <c r="A463" s="220"/>
      <c r="B463" s="205"/>
      <c r="C463" s="201" t="str">
        <f t="shared" si="0"/>
        <v/>
      </c>
      <c r="D463" s="201" t="str">
        <f t="shared" si="1"/>
        <v/>
      </c>
      <c r="E463" s="201" t="str">
        <f t="shared" si="3"/>
        <v/>
      </c>
      <c r="F463" s="201" t="str">
        <f t="shared" si="2"/>
        <v/>
      </c>
      <c r="G463" s="178"/>
      <c r="H463" s="221"/>
      <c r="I463" s="218"/>
      <c r="J463" s="178"/>
      <c r="K463" s="178"/>
      <c r="L463" s="178"/>
      <c r="M463" s="217"/>
      <c r="N463" s="218"/>
    </row>
    <row r="464" spans="1:14" ht="12.5">
      <c r="A464" s="220"/>
      <c r="B464" s="205"/>
      <c r="C464" s="201" t="str">
        <f t="shared" si="0"/>
        <v/>
      </c>
      <c r="D464" s="201" t="str">
        <f t="shared" si="1"/>
        <v/>
      </c>
      <c r="E464" s="201" t="str">
        <f t="shared" si="3"/>
        <v/>
      </c>
      <c r="F464" s="201" t="str">
        <f t="shared" si="2"/>
        <v/>
      </c>
      <c r="G464" s="178"/>
      <c r="H464" s="221"/>
      <c r="I464" s="218"/>
      <c r="J464" s="178"/>
      <c r="K464" s="178"/>
      <c r="L464" s="178"/>
      <c r="M464" s="217"/>
      <c r="N464" s="218"/>
    </row>
    <row r="465" spans="1:14" ht="12.5">
      <c r="A465" s="220"/>
      <c r="B465" s="205"/>
      <c r="C465" s="201" t="str">
        <f t="shared" si="0"/>
        <v/>
      </c>
      <c r="D465" s="201" t="str">
        <f t="shared" si="1"/>
        <v/>
      </c>
      <c r="E465" s="201" t="str">
        <f t="shared" si="3"/>
        <v/>
      </c>
      <c r="F465" s="201" t="str">
        <f t="shared" si="2"/>
        <v/>
      </c>
      <c r="G465" s="178"/>
      <c r="H465" s="221"/>
      <c r="I465" s="218"/>
      <c r="J465" s="178"/>
      <c r="K465" s="178"/>
      <c r="L465" s="178"/>
      <c r="M465" s="217"/>
      <c r="N465" s="218"/>
    </row>
    <row r="466" spans="1:14" ht="12.5">
      <c r="A466" s="220"/>
      <c r="B466" s="205"/>
      <c r="C466" s="201" t="str">
        <f t="shared" si="0"/>
        <v/>
      </c>
      <c r="D466" s="201" t="str">
        <f t="shared" si="1"/>
        <v/>
      </c>
      <c r="E466" s="201" t="str">
        <f t="shared" si="3"/>
        <v/>
      </c>
      <c r="F466" s="201" t="str">
        <f t="shared" si="2"/>
        <v/>
      </c>
      <c r="G466" s="178"/>
      <c r="H466" s="221"/>
      <c r="I466" s="218"/>
      <c r="J466" s="178"/>
      <c r="K466" s="178"/>
      <c r="L466" s="178"/>
      <c r="M466" s="217"/>
      <c r="N466" s="218"/>
    </row>
    <row r="467" spans="1:14" ht="12.5">
      <c r="A467" s="220"/>
      <c r="B467" s="205"/>
      <c r="C467" s="201" t="str">
        <f t="shared" si="0"/>
        <v/>
      </c>
      <c r="D467" s="201" t="str">
        <f t="shared" si="1"/>
        <v/>
      </c>
      <c r="E467" s="201" t="str">
        <f t="shared" si="3"/>
        <v/>
      </c>
      <c r="F467" s="201" t="str">
        <f t="shared" si="2"/>
        <v/>
      </c>
      <c r="G467" s="178"/>
      <c r="H467" s="221"/>
      <c r="I467" s="218"/>
      <c r="J467" s="178"/>
      <c r="K467" s="178"/>
      <c r="L467" s="178"/>
      <c r="M467" s="217"/>
      <c r="N467" s="218"/>
    </row>
    <row r="468" spans="1:14" ht="12.5">
      <c r="A468" s="220"/>
      <c r="B468" s="205"/>
      <c r="C468" s="201" t="str">
        <f t="shared" si="0"/>
        <v/>
      </c>
      <c r="D468" s="201" t="str">
        <f t="shared" si="1"/>
        <v/>
      </c>
      <c r="E468" s="201" t="str">
        <f t="shared" si="3"/>
        <v/>
      </c>
      <c r="F468" s="201" t="str">
        <f t="shared" si="2"/>
        <v/>
      </c>
      <c r="G468" s="178"/>
      <c r="H468" s="221"/>
      <c r="I468" s="218"/>
      <c r="J468" s="178"/>
      <c r="K468" s="178"/>
      <c r="L468" s="178"/>
      <c r="M468" s="217"/>
      <c r="N468" s="218"/>
    </row>
    <row r="469" spans="1:14" ht="12.5">
      <c r="A469" s="220"/>
      <c r="B469" s="205"/>
      <c r="C469" s="201" t="str">
        <f t="shared" si="0"/>
        <v/>
      </c>
      <c r="D469" s="201" t="str">
        <f t="shared" si="1"/>
        <v/>
      </c>
      <c r="E469" s="201" t="str">
        <f t="shared" si="3"/>
        <v/>
      </c>
      <c r="F469" s="201" t="str">
        <f t="shared" si="2"/>
        <v/>
      </c>
      <c r="G469" s="178"/>
      <c r="H469" s="221"/>
      <c r="I469" s="218"/>
      <c r="J469" s="178"/>
      <c r="K469" s="178"/>
      <c r="L469" s="178"/>
      <c r="M469" s="217"/>
      <c r="N469" s="218"/>
    </row>
    <row r="470" spans="1:14" ht="12.5">
      <c r="A470" s="220"/>
      <c r="B470" s="205"/>
      <c r="C470" s="201" t="str">
        <f t="shared" si="0"/>
        <v/>
      </c>
      <c r="D470" s="201" t="str">
        <f t="shared" si="1"/>
        <v/>
      </c>
      <c r="E470" s="201" t="str">
        <f t="shared" si="3"/>
        <v/>
      </c>
      <c r="F470" s="201" t="str">
        <f t="shared" si="2"/>
        <v/>
      </c>
      <c r="G470" s="178"/>
      <c r="H470" s="221"/>
      <c r="I470" s="218"/>
      <c r="J470" s="178"/>
      <c r="K470" s="178"/>
      <c r="L470" s="178"/>
      <c r="M470" s="217"/>
      <c r="N470" s="218"/>
    </row>
    <row r="471" spans="1:14" ht="12.5">
      <c r="A471" s="220"/>
      <c r="B471" s="205"/>
      <c r="C471" s="201" t="str">
        <f t="shared" si="0"/>
        <v/>
      </c>
      <c r="D471" s="201" t="str">
        <f t="shared" si="1"/>
        <v/>
      </c>
      <c r="E471" s="201" t="str">
        <f t="shared" si="3"/>
        <v/>
      </c>
      <c r="F471" s="201" t="str">
        <f t="shared" si="2"/>
        <v/>
      </c>
      <c r="G471" s="178"/>
      <c r="H471" s="221"/>
      <c r="I471" s="218"/>
      <c r="J471" s="178"/>
      <c r="K471" s="178"/>
      <c r="L471" s="178"/>
      <c r="M471" s="217"/>
      <c r="N471" s="218"/>
    </row>
    <row r="472" spans="1:14" ht="12.5">
      <c r="A472" s="220"/>
      <c r="B472" s="205"/>
      <c r="C472" s="201" t="str">
        <f t="shared" si="0"/>
        <v/>
      </c>
      <c r="D472" s="201" t="str">
        <f t="shared" si="1"/>
        <v/>
      </c>
      <c r="E472" s="201" t="str">
        <f t="shared" si="3"/>
        <v/>
      </c>
      <c r="F472" s="201" t="str">
        <f t="shared" si="2"/>
        <v/>
      </c>
      <c r="G472" s="178"/>
      <c r="H472" s="221"/>
      <c r="I472" s="218"/>
      <c r="J472" s="178"/>
      <c r="K472" s="178"/>
      <c r="L472" s="178"/>
      <c r="M472" s="217"/>
      <c r="N472" s="218"/>
    </row>
    <row r="473" spans="1:14" ht="12.5">
      <c r="A473" s="220"/>
      <c r="B473" s="205"/>
      <c r="C473" s="201" t="str">
        <f t="shared" si="0"/>
        <v/>
      </c>
      <c r="D473" s="201" t="str">
        <f t="shared" si="1"/>
        <v/>
      </c>
      <c r="E473" s="201" t="str">
        <f t="shared" si="3"/>
        <v/>
      </c>
      <c r="F473" s="201" t="str">
        <f t="shared" si="2"/>
        <v/>
      </c>
      <c r="G473" s="178"/>
      <c r="H473" s="221"/>
      <c r="I473" s="218"/>
      <c r="J473" s="178"/>
      <c r="K473" s="178"/>
      <c r="L473" s="178"/>
      <c r="M473" s="217"/>
      <c r="N473" s="218"/>
    </row>
    <row r="474" spans="1:14" ht="12.5">
      <c r="A474" s="220"/>
      <c r="B474" s="205"/>
      <c r="C474" s="201" t="str">
        <f t="shared" si="0"/>
        <v/>
      </c>
      <c r="D474" s="201" t="str">
        <f t="shared" si="1"/>
        <v/>
      </c>
      <c r="E474" s="201" t="str">
        <f t="shared" si="3"/>
        <v/>
      </c>
      <c r="F474" s="201" t="str">
        <f t="shared" si="2"/>
        <v/>
      </c>
      <c r="G474" s="178"/>
      <c r="H474" s="221"/>
      <c r="I474" s="218"/>
      <c r="J474" s="178"/>
      <c r="K474" s="178"/>
      <c r="L474" s="178"/>
      <c r="M474" s="217"/>
      <c r="N474" s="218"/>
    </row>
    <row r="475" spans="1:14" ht="12.5">
      <c r="A475" s="220"/>
      <c r="B475" s="205"/>
      <c r="C475" s="201" t="str">
        <f t="shared" si="0"/>
        <v/>
      </c>
      <c r="D475" s="201" t="str">
        <f t="shared" si="1"/>
        <v/>
      </c>
      <c r="E475" s="201" t="str">
        <f t="shared" si="3"/>
        <v/>
      </c>
      <c r="F475" s="201" t="str">
        <f t="shared" si="2"/>
        <v/>
      </c>
      <c r="G475" s="178"/>
      <c r="H475" s="221"/>
      <c r="I475" s="218"/>
      <c r="J475" s="178"/>
      <c r="K475" s="178"/>
      <c r="L475" s="178"/>
      <c r="M475" s="217"/>
      <c r="N475" s="218"/>
    </row>
    <row r="476" spans="1:14" ht="12.5">
      <c r="A476" s="220"/>
      <c r="B476" s="205"/>
      <c r="C476" s="201" t="str">
        <f t="shared" si="0"/>
        <v/>
      </c>
      <c r="D476" s="201" t="str">
        <f t="shared" si="1"/>
        <v/>
      </c>
      <c r="E476" s="201" t="str">
        <f t="shared" si="3"/>
        <v/>
      </c>
      <c r="F476" s="201" t="str">
        <f t="shared" si="2"/>
        <v/>
      </c>
      <c r="G476" s="178"/>
      <c r="H476" s="221"/>
      <c r="I476" s="218"/>
      <c r="J476" s="178"/>
      <c r="K476" s="178"/>
      <c r="L476" s="178"/>
      <c r="M476" s="217"/>
      <c r="N476" s="218"/>
    </row>
    <row r="477" spans="1:14" ht="12.5">
      <c r="A477" s="220"/>
      <c r="B477" s="205"/>
      <c r="C477" s="201" t="str">
        <f t="shared" si="0"/>
        <v/>
      </c>
      <c r="D477" s="201" t="str">
        <f t="shared" si="1"/>
        <v/>
      </c>
      <c r="E477" s="201" t="str">
        <f t="shared" si="3"/>
        <v/>
      </c>
      <c r="F477" s="201" t="str">
        <f t="shared" si="2"/>
        <v/>
      </c>
      <c r="G477" s="178"/>
      <c r="H477" s="221"/>
      <c r="I477" s="218"/>
      <c r="J477" s="178"/>
      <c r="K477" s="178"/>
      <c r="L477" s="178"/>
      <c r="M477" s="217"/>
      <c r="N477" s="218"/>
    </row>
    <row r="478" spans="1:14" ht="12.5">
      <c r="A478" s="220"/>
      <c r="B478" s="205"/>
      <c r="C478" s="201" t="str">
        <f t="shared" si="0"/>
        <v/>
      </c>
      <c r="D478" s="201" t="str">
        <f t="shared" si="1"/>
        <v/>
      </c>
      <c r="E478" s="201" t="str">
        <f t="shared" si="3"/>
        <v/>
      </c>
      <c r="F478" s="201" t="str">
        <f t="shared" si="2"/>
        <v/>
      </c>
      <c r="G478" s="178"/>
      <c r="H478" s="221"/>
      <c r="I478" s="218"/>
      <c r="J478" s="178"/>
      <c r="K478" s="178"/>
      <c r="L478" s="178"/>
      <c r="M478" s="217"/>
      <c r="N478" s="218"/>
    </row>
    <row r="479" spans="1:14" ht="12.5">
      <c r="A479" s="220"/>
      <c r="B479" s="205"/>
      <c r="C479" s="201" t="str">
        <f t="shared" si="0"/>
        <v/>
      </c>
      <c r="D479" s="201" t="str">
        <f t="shared" si="1"/>
        <v/>
      </c>
      <c r="E479" s="201" t="str">
        <f t="shared" si="3"/>
        <v/>
      </c>
      <c r="F479" s="201" t="str">
        <f t="shared" si="2"/>
        <v/>
      </c>
      <c r="G479" s="178"/>
      <c r="H479" s="221"/>
      <c r="I479" s="218"/>
      <c r="J479" s="178"/>
      <c r="K479" s="178"/>
      <c r="L479" s="178"/>
      <c r="M479" s="217"/>
      <c r="N479" s="218"/>
    </row>
    <row r="480" spans="1:14" ht="12.5">
      <c r="A480" s="220"/>
      <c r="B480" s="205"/>
      <c r="C480" s="201" t="str">
        <f t="shared" si="0"/>
        <v/>
      </c>
      <c r="D480" s="201" t="str">
        <f t="shared" si="1"/>
        <v/>
      </c>
      <c r="E480" s="201" t="str">
        <f t="shared" si="3"/>
        <v/>
      </c>
      <c r="F480" s="201" t="str">
        <f t="shared" si="2"/>
        <v/>
      </c>
      <c r="G480" s="178"/>
      <c r="H480" s="221"/>
      <c r="I480" s="218"/>
      <c r="J480" s="178"/>
      <c r="K480" s="178"/>
      <c r="L480" s="178"/>
      <c r="M480" s="217"/>
      <c r="N480" s="218"/>
    </row>
    <row r="481" spans="1:14" ht="12.5">
      <c r="A481" s="220"/>
      <c r="B481" s="205"/>
      <c r="C481" s="201" t="str">
        <f t="shared" si="0"/>
        <v/>
      </c>
      <c r="D481" s="201" t="str">
        <f t="shared" si="1"/>
        <v/>
      </c>
      <c r="E481" s="201" t="str">
        <f t="shared" si="3"/>
        <v/>
      </c>
      <c r="F481" s="201" t="str">
        <f t="shared" si="2"/>
        <v/>
      </c>
      <c r="G481" s="178"/>
      <c r="H481" s="221"/>
      <c r="I481" s="218"/>
      <c r="J481" s="178"/>
      <c r="K481" s="178"/>
      <c r="L481" s="178"/>
      <c r="M481" s="217"/>
      <c r="N481" s="218"/>
    </row>
    <row r="482" spans="1:14" ht="12.5">
      <c r="A482" s="220"/>
      <c r="B482" s="205"/>
      <c r="C482" s="201" t="str">
        <f t="shared" si="0"/>
        <v/>
      </c>
      <c r="D482" s="201" t="str">
        <f t="shared" si="1"/>
        <v/>
      </c>
      <c r="E482" s="201" t="str">
        <f t="shared" si="3"/>
        <v/>
      </c>
      <c r="F482" s="201" t="str">
        <f t="shared" si="2"/>
        <v/>
      </c>
      <c r="G482" s="178"/>
      <c r="H482" s="221"/>
      <c r="I482" s="218"/>
      <c r="J482" s="178"/>
      <c r="K482" s="178"/>
      <c r="L482" s="178"/>
      <c r="M482" s="217"/>
      <c r="N482" s="218"/>
    </row>
    <row r="483" spans="1:14" ht="12.5">
      <c r="A483" s="220"/>
      <c r="B483" s="205"/>
      <c r="C483" s="201" t="str">
        <f t="shared" si="0"/>
        <v/>
      </c>
      <c r="D483" s="201" t="str">
        <f t="shared" si="1"/>
        <v/>
      </c>
      <c r="E483" s="201" t="str">
        <f t="shared" si="3"/>
        <v/>
      </c>
      <c r="F483" s="201" t="str">
        <f t="shared" si="2"/>
        <v/>
      </c>
      <c r="G483" s="178"/>
      <c r="H483" s="221"/>
      <c r="I483" s="218"/>
      <c r="J483" s="178"/>
      <c r="K483" s="178"/>
      <c r="L483" s="178"/>
      <c r="M483" s="217"/>
      <c r="N483" s="218"/>
    </row>
    <row r="484" spans="1:14" ht="12.5">
      <c r="A484" s="220"/>
      <c r="B484" s="205"/>
      <c r="C484" s="201" t="str">
        <f t="shared" si="0"/>
        <v/>
      </c>
      <c r="D484" s="201" t="str">
        <f t="shared" si="1"/>
        <v/>
      </c>
      <c r="E484" s="201" t="str">
        <f t="shared" si="3"/>
        <v/>
      </c>
      <c r="F484" s="201" t="str">
        <f t="shared" si="2"/>
        <v/>
      </c>
      <c r="G484" s="178"/>
      <c r="H484" s="221"/>
      <c r="I484" s="218"/>
      <c r="J484" s="178"/>
      <c r="K484" s="178"/>
      <c r="L484" s="178"/>
      <c r="M484" s="217"/>
      <c r="N484" s="218"/>
    </row>
    <row r="485" spans="1:14" ht="12.5">
      <c r="A485" s="220"/>
      <c r="B485" s="205"/>
      <c r="C485" s="201" t="str">
        <f t="shared" si="0"/>
        <v/>
      </c>
      <c r="D485" s="201" t="str">
        <f t="shared" si="1"/>
        <v/>
      </c>
      <c r="E485" s="201" t="str">
        <f t="shared" si="3"/>
        <v/>
      </c>
      <c r="F485" s="201" t="str">
        <f t="shared" si="2"/>
        <v/>
      </c>
      <c r="G485" s="178"/>
      <c r="H485" s="221"/>
      <c r="I485" s="218"/>
      <c r="J485" s="178"/>
      <c r="K485" s="178"/>
      <c r="L485" s="178"/>
      <c r="M485" s="217"/>
      <c r="N485" s="218"/>
    </row>
    <row r="486" spans="1:14" ht="12.5">
      <c r="A486" s="220"/>
      <c r="B486" s="205"/>
      <c r="C486" s="201" t="str">
        <f t="shared" si="0"/>
        <v/>
      </c>
      <c r="D486" s="201" t="str">
        <f t="shared" si="1"/>
        <v/>
      </c>
      <c r="E486" s="201" t="str">
        <f t="shared" si="3"/>
        <v/>
      </c>
      <c r="F486" s="201" t="str">
        <f t="shared" si="2"/>
        <v/>
      </c>
      <c r="G486" s="178"/>
      <c r="H486" s="221"/>
      <c r="I486" s="218"/>
      <c r="J486" s="178"/>
      <c r="K486" s="178"/>
      <c r="L486" s="178"/>
      <c r="M486" s="217"/>
      <c r="N486" s="218"/>
    </row>
    <row r="487" spans="1:14" ht="12.5">
      <c r="A487" s="220"/>
      <c r="B487" s="205"/>
      <c r="C487" s="201" t="str">
        <f t="shared" si="0"/>
        <v/>
      </c>
      <c r="D487" s="201" t="str">
        <f t="shared" si="1"/>
        <v/>
      </c>
      <c r="E487" s="201" t="str">
        <f t="shared" si="3"/>
        <v/>
      </c>
      <c r="F487" s="201" t="str">
        <f t="shared" si="2"/>
        <v/>
      </c>
      <c r="G487" s="178"/>
      <c r="H487" s="221"/>
      <c r="I487" s="218"/>
      <c r="J487" s="178"/>
      <c r="K487" s="178"/>
      <c r="L487" s="178"/>
      <c r="M487" s="217"/>
      <c r="N487" s="218"/>
    </row>
    <row r="488" spans="1:14" ht="12.5">
      <c r="A488" s="220"/>
      <c r="B488" s="205"/>
      <c r="C488" s="201" t="str">
        <f t="shared" si="0"/>
        <v/>
      </c>
      <c r="D488" s="201" t="str">
        <f t="shared" si="1"/>
        <v/>
      </c>
      <c r="E488" s="201" t="str">
        <f t="shared" si="3"/>
        <v/>
      </c>
      <c r="F488" s="201" t="str">
        <f t="shared" si="2"/>
        <v/>
      </c>
      <c r="G488" s="178"/>
      <c r="H488" s="221"/>
      <c r="I488" s="218"/>
      <c r="J488" s="178"/>
      <c r="K488" s="178"/>
      <c r="L488" s="178"/>
      <c r="M488" s="217"/>
      <c r="N488" s="218"/>
    </row>
    <row r="489" spans="1:14" ht="12.5">
      <c r="A489" s="220"/>
      <c r="B489" s="205"/>
      <c r="C489" s="201" t="str">
        <f t="shared" si="0"/>
        <v/>
      </c>
      <c r="D489" s="201" t="str">
        <f t="shared" si="1"/>
        <v/>
      </c>
      <c r="E489" s="201" t="str">
        <f t="shared" si="3"/>
        <v/>
      </c>
      <c r="F489" s="201" t="str">
        <f t="shared" si="2"/>
        <v/>
      </c>
      <c r="G489" s="178"/>
      <c r="H489" s="221"/>
      <c r="I489" s="218"/>
      <c r="J489" s="178"/>
      <c r="K489" s="178"/>
      <c r="L489" s="178"/>
      <c r="M489" s="217"/>
      <c r="N489" s="218"/>
    </row>
    <row r="490" spans="1:14" ht="12.5">
      <c r="A490" s="220"/>
      <c r="B490" s="205"/>
      <c r="C490" s="201" t="str">
        <f t="shared" si="0"/>
        <v/>
      </c>
      <c r="D490" s="201" t="str">
        <f t="shared" si="1"/>
        <v/>
      </c>
      <c r="E490" s="201" t="str">
        <f t="shared" si="3"/>
        <v/>
      </c>
      <c r="F490" s="201" t="str">
        <f t="shared" si="2"/>
        <v/>
      </c>
      <c r="G490" s="178"/>
      <c r="H490" s="221"/>
      <c r="I490" s="218"/>
      <c r="J490" s="178"/>
      <c r="K490" s="178"/>
      <c r="L490" s="178"/>
      <c r="M490" s="217"/>
      <c r="N490" s="218"/>
    </row>
    <row r="491" spans="1:14" ht="12.5">
      <c r="A491" s="220"/>
      <c r="B491" s="205"/>
      <c r="C491" s="201" t="str">
        <f t="shared" si="0"/>
        <v/>
      </c>
      <c r="D491" s="201" t="str">
        <f t="shared" si="1"/>
        <v/>
      </c>
      <c r="E491" s="201" t="str">
        <f t="shared" si="3"/>
        <v/>
      </c>
      <c r="F491" s="201" t="str">
        <f t="shared" si="2"/>
        <v/>
      </c>
      <c r="G491" s="178"/>
      <c r="H491" s="221"/>
      <c r="I491" s="218"/>
      <c r="J491" s="178"/>
      <c r="K491" s="178"/>
      <c r="L491" s="178"/>
      <c r="M491" s="217"/>
      <c r="N491" s="218"/>
    </row>
    <row r="492" spans="1:14" ht="12.5">
      <c r="A492" s="220"/>
      <c r="B492" s="205"/>
      <c r="C492" s="201" t="str">
        <f t="shared" si="0"/>
        <v/>
      </c>
      <c r="D492" s="201" t="str">
        <f t="shared" si="1"/>
        <v/>
      </c>
      <c r="E492" s="201" t="str">
        <f t="shared" si="3"/>
        <v/>
      </c>
      <c r="F492" s="201" t="str">
        <f t="shared" si="2"/>
        <v/>
      </c>
      <c r="G492" s="178"/>
      <c r="H492" s="221"/>
      <c r="I492" s="218"/>
      <c r="J492" s="178"/>
      <c r="K492" s="178"/>
      <c r="L492" s="178"/>
      <c r="M492" s="217"/>
      <c r="N492" s="218"/>
    </row>
    <row r="493" spans="1:14" ht="12.5">
      <c r="A493" s="220"/>
      <c r="B493" s="205"/>
      <c r="C493" s="201" t="str">
        <f t="shared" si="0"/>
        <v/>
      </c>
      <c r="D493" s="201" t="str">
        <f t="shared" si="1"/>
        <v/>
      </c>
      <c r="E493" s="201" t="str">
        <f t="shared" si="3"/>
        <v/>
      </c>
      <c r="F493" s="201" t="str">
        <f t="shared" si="2"/>
        <v/>
      </c>
      <c r="G493" s="178"/>
      <c r="H493" s="221"/>
      <c r="I493" s="218"/>
      <c r="J493" s="178"/>
      <c r="K493" s="178"/>
      <c r="L493" s="178"/>
      <c r="M493" s="217"/>
      <c r="N493" s="218"/>
    </row>
    <row r="494" spans="1:14" ht="12.5">
      <c r="A494" s="220"/>
      <c r="B494" s="205"/>
      <c r="C494" s="201" t="str">
        <f t="shared" si="0"/>
        <v/>
      </c>
      <c r="D494" s="201" t="str">
        <f t="shared" si="1"/>
        <v/>
      </c>
      <c r="E494" s="201" t="str">
        <f t="shared" si="3"/>
        <v/>
      </c>
      <c r="F494" s="201" t="str">
        <f t="shared" si="2"/>
        <v/>
      </c>
      <c r="G494" s="178"/>
      <c r="H494" s="221"/>
      <c r="I494" s="218"/>
      <c r="J494" s="178"/>
      <c r="K494" s="178"/>
      <c r="L494" s="178"/>
      <c r="M494" s="217"/>
      <c r="N494" s="218"/>
    </row>
    <row r="495" spans="1:14" ht="12.5">
      <c r="A495" s="220"/>
      <c r="B495" s="205"/>
      <c r="C495" s="201" t="str">
        <f t="shared" si="0"/>
        <v/>
      </c>
      <c r="D495" s="201" t="str">
        <f t="shared" si="1"/>
        <v/>
      </c>
      <c r="E495" s="201" t="str">
        <f t="shared" si="3"/>
        <v/>
      </c>
      <c r="F495" s="201" t="str">
        <f t="shared" si="2"/>
        <v/>
      </c>
      <c r="G495" s="178"/>
      <c r="H495" s="221"/>
      <c r="I495" s="218"/>
      <c r="J495" s="178"/>
      <c r="K495" s="178"/>
      <c r="L495" s="178"/>
      <c r="M495" s="217"/>
      <c r="N495" s="218"/>
    </row>
    <row r="496" spans="1:14" ht="12.5">
      <c r="A496" s="220"/>
      <c r="B496" s="205"/>
      <c r="C496" s="201" t="str">
        <f t="shared" si="0"/>
        <v/>
      </c>
      <c r="D496" s="201" t="str">
        <f t="shared" si="1"/>
        <v/>
      </c>
      <c r="E496" s="201" t="str">
        <f t="shared" si="3"/>
        <v/>
      </c>
      <c r="F496" s="201" t="str">
        <f t="shared" si="2"/>
        <v/>
      </c>
      <c r="G496" s="178"/>
      <c r="H496" s="221"/>
      <c r="I496" s="218"/>
      <c r="J496" s="178"/>
      <c r="K496" s="178"/>
      <c r="L496" s="178"/>
      <c r="M496" s="217"/>
      <c r="N496" s="218"/>
    </row>
    <row r="497" spans="1:14" ht="12.5">
      <c r="A497" s="220"/>
      <c r="B497" s="205"/>
      <c r="C497" s="201" t="str">
        <f t="shared" si="0"/>
        <v/>
      </c>
      <c r="D497" s="201" t="str">
        <f t="shared" si="1"/>
        <v/>
      </c>
      <c r="E497" s="201" t="str">
        <f t="shared" si="3"/>
        <v/>
      </c>
      <c r="F497" s="201" t="str">
        <f t="shared" si="2"/>
        <v/>
      </c>
      <c r="G497" s="178"/>
      <c r="H497" s="221"/>
      <c r="I497" s="218"/>
      <c r="J497" s="178"/>
      <c r="K497" s="178"/>
      <c r="L497" s="178"/>
      <c r="M497" s="217"/>
      <c r="N497" s="218"/>
    </row>
    <row r="498" spans="1:14" ht="12.5">
      <c r="A498" s="220"/>
      <c r="B498" s="205"/>
      <c r="C498" s="201" t="str">
        <f t="shared" si="0"/>
        <v/>
      </c>
      <c r="D498" s="201" t="str">
        <f t="shared" si="1"/>
        <v/>
      </c>
      <c r="E498" s="201" t="str">
        <f t="shared" si="3"/>
        <v/>
      </c>
      <c r="F498" s="201" t="str">
        <f t="shared" si="2"/>
        <v/>
      </c>
      <c r="G498" s="178"/>
      <c r="H498" s="221"/>
      <c r="I498" s="218"/>
      <c r="J498" s="178"/>
      <c r="K498" s="178"/>
      <c r="L498" s="178"/>
      <c r="M498" s="217"/>
      <c r="N498" s="218"/>
    </row>
    <row r="499" spans="1:14" ht="12.5">
      <c r="A499" s="220"/>
      <c r="B499" s="205"/>
      <c r="C499" s="201" t="str">
        <f t="shared" si="0"/>
        <v/>
      </c>
      <c r="D499" s="201" t="str">
        <f t="shared" si="1"/>
        <v/>
      </c>
      <c r="E499" s="201" t="str">
        <f t="shared" si="3"/>
        <v/>
      </c>
      <c r="F499" s="201" t="str">
        <f t="shared" si="2"/>
        <v/>
      </c>
      <c r="G499" s="178"/>
      <c r="H499" s="221"/>
      <c r="I499" s="218"/>
      <c r="J499" s="178"/>
      <c r="K499" s="178"/>
      <c r="L499" s="178"/>
      <c r="M499" s="217"/>
      <c r="N499" s="218"/>
    </row>
    <row r="500" spans="1:14" ht="12.5">
      <c r="A500" s="220"/>
      <c r="B500" s="205"/>
      <c r="C500" s="201" t="str">
        <f t="shared" si="0"/>
        <v/>
      </c>
      <c r="D500" s="201" t="str">
        <f t="shared" si="1"/>
        <v/>
      </c>
      <c r="E500" s="201" t="str">
        <f t="shared" si="3"/>
        <v/>
      </c>
      <c r="F500" s="201" t="str">
        <f t="shared" si="2"/>
        <v/>
      </c>
      <c r="G500" s="178"/>
      <c r="H500" s="221"/>
      <c r="I500" s="218"/>
      <c r="J500" s="178"/>
      <c r="K500" s="178"/>
      <c r="L500" s="178"/>
      <c r="M500" s="217"/>
      <c r="N500" s="218"/>
    </row>
    <row r="501" spans="1:14" ht="12.5">
      <c r="A501" s="220"/>
      <c r="B501" s="205"/>
      <c r="C501" s="201" t="str">
        <f t="shared" si="0"/>
        <v/>
      </c>
      <c r="D501" s="201" t="str">
        <f t="shared" si="1"/>
        <v/>
      </c>
      <c r="E501" s="201" t="str">
        <f t="shared" si="3"/>
        <v/>
      </c>
      <c r="F501" s="201" t="str">
        <f t="shared" si="2"/>
        <v/>
      </c>
      <c r="G501" s="178"/>
      <c r="H501" s="221"/>
      <c r="I501" s="218"/>
      <c r="J501" s="178"/>
      <c r="K501" s="178"/>
      <c r="L501" s="178"/>
      <c r="M501" s="217"/>
      <c r="N501" s="218"/>
    </row>
    <row r="502" spans="1:14" ht="12.5">
      <c r="A502" s="220"/>
      <c r="B502" s="205"/>
      <c r="C502" s="201" t="str">
        <f t="shared" si="0"/>
        <v/>
      </c>
      <c r="D502" s="201" t="str">
        <f t="shared" si="1"/>
        <v/>
      </c>
      <c r="E502" s="201" t="str">
        <f t="shared" si="3"/>
        <v/>
      </c>
      <c r="F502" s="201" t="str">
        <f t="shared" si="2"/>
        <v/>
      </c>
      <c r="G502" s="178"/>
      <c r="H502" s="221"/>
      <c r="I502" s="218"/>
      <c r="J502" s="178"/>
      <c r="K502" s="178"/>
      <c r="L502" s="178"/>
      <c r="M502" s="217"/>
      <c r="N502" s="218"/>
    </row>
    <row r="503" spans="1:14" ht="12.5">
      <c r="A503" s="220"/>
      <c r="B503" s="205"/>
      <c r="C503" s="201" t="str">
        <f t="shared" si="0"/>
        <v/>
      </c>
      <c r="D503" s="201" t="str">
        <f t="shared" si="1"/>
        <v/>
      </c>
      <c r="E503" s="201" t="str">
        <f t="shared" si="3"/>
        <v/>
      </c>
      <c r="F503" s="201" t="str">
        <f t="shared" si="2"/>
        <v/>
      </c>
      <c r="G503" s="178"/>
      <c r="H503" s="221"/>
      <c r="I503" s="218"/>
      <c r="J503" s="178"/>
      <c r="K503" s="178"/>
      <c r="L503" s="178"/>
      <c r="M503" s="217"/>
      <c r="N503" s="218"/>
    </row>
    <row r="504" spans="1:14" ht="12.5">
      <c r="A504" s="220"/>
      <c r="B504" s="205"/>
      <c r="C504" s="201" t="str">
        <f t="shared" si="0"/>
        <v/>
      </c>
      <c r="D504" s="201" t="str">
        <f t="shared" si="1"/>
        <v/>
      </c>
      <c r="E504" s="201" t="str">
        <f t="shared" si="3"/>
        <v/>
      </c>
      <c r="F504" s="201" t="str">
        <f t="shared" si="2"/>
        <v/>
      </c>
      <c r="G504" s="178"/>
      <c r="H504" s="221"/>
      <c r="I504" s="218"/>
      <c r="J504" s="178"/>
      <c r="K504" s="178"/>
      <c r="L504" s="178"/>
      <c r="M504" s="217"/>
      <c r="N504" s="218"/>
    </row>
    <row r="505" spans="1:14" ht="12.5">
      <c r="A505" s="220"/>
      <c r="B505" s="205"/>
      <c r="C505" s="201" t="str">
        <f t="shared" si="0"/>
        <v/>
      </c>
      <c r="D505" s="201" t="str">
        <f t="shared" si="1"/>
        <v/>
      </c>
      <c r="E505" s="201" t="str">
        <f t="shared" si="3"/>
        <v/>
      </c>
      <c r="F505" s="201" t="str">
        <f t="shared" si="2"/>
        <v/>
      </c>
      <c r="G505" s="178"/>
      <c r="H505" s="221"/>
      <c r="I505" s="218"/>
      <c r="J505" s="178"/>
      <c r="K505" s="178"/>
      <c r="L505" s="178"/>
      <c r="M505" s="217"/>
      <c r="N505" s="218"/>
    </row>
    <row r="506" spans="1:14" ht="12.5">
      <c r="A506" s="220"/>
      <c r="B506" s="205"/>
      <c r="C506" s="201" t="str">
        <f t="shared" si="0"/>
        <v/>
      </c>
      <c r="D506" s="201" t="str">
        <f t="shared" si="1"/>
        <v/>
      </c>
      <c r="E506" s="201" t="str">
        <f t="shared" si="3"/>
        <v/>
      </c>
      <c r="F506" s="201" t="str">
        <f t="shared" si="2"/>
        <v/>
      </c>
      <c r="G506" s="178"/>
      <c r="H506" s="221"/>
      <c r="I506" s="218"/>
      <c r="J506" s="178"/>
      <c r="K506" s="178"/>
      <c r="L506" s="178"/>
      <c r="M506" s="217"/>
      <c r="N506" s="218"/>
    </row>
    <row r="507" spans="1:14" ht="12.5">
      <c r="A507" s="220"/>
      <c r="B507" s="205"/>
      <c r="C507" s="201" t="str">
        <f t="shared" si="0"/>
        <v/>
      </c>
      <c r="D507" s="201" t="str">
        <f t="shared" si="1"/>
        <v/>
      </c>
      <c r="E507" s="201" t="str">
        <f t="shared" si="3"/>
        <v/>
      </c>
      <c r="F507" s="201" t="str">
        <f t="shared" si="2"/>
        <v/>
      </c>
      <c r="G507" s="178"/>
      <c r="H507" s="221"/>
      <c r="I507" s="218"/>
      <c r="J507" s="178"/>
      <c r="K507" s="178"/>
      <c r="L507" s="178"/>
      <c r="M507" s="217"/>
      <c r="N507" s="218"/>
    </row>
    <row r="508" spans="1:14" ht="12.5">
      <c r="A508" s="220"/>
      <c r="B508" s="205"/>
      <c r="C508" s="201" t="str">
        <f t="shared" si="0"/>
        <v/>
      </c>
      <c r="D508" s="201" t="str">
        <f t="shared" si="1"/>
        <v/>
      </c>
      <c r="E508" s="201" t="str">
        <f t="shared" si="3"/>
        <v/>
      </c>
      <c r="F508" s="201" t="str">
        <f t="shared" si="2"/>
        <v/>
      </c>
      <c r="G508" s="178"/>
      <c r="H508" s="221"/>
      <c r="I508" s="218"/>
      <c r="J508" s="178"/>
      <c r="K508" s="178"/>
      <c r="L508" s="178"/>
      <c r="M508" s="217"/>
      <c r="N508" s="218"/>
    </row>
    <row r="509" spans="1:14" ht="12.5">
      <c r="A509" s="220"/>
      <c r="B509" s="205"/>
      <c r="C509" s="201" t="str">
        <f t="shared" si="0"/>
        <v/>
      </c>
      <c r="D509" s="201" t="str">
        <f t="shared" si="1"/>
        <v/>
      </c>
      <c r="E509" s="201" t="str">
        <f t="shared" si="3"/>
        <v/>
      </c>
      <c r="F509" s="201" t="str">
        <f t="shared" si="2"/>
        <v/>
      </c>
      <c r="G509" s="178"/>
      <c r="H509" s="221"/>
      <c r="I509" s="218"/>
      <c r="J509" s="178"/>
      <c r="K509" s="178"/>
      <c r="L509" s="178"/>
      <c r="M509" s="217"/>
      <c r="N509" s="218"/>
    </row>
    <row r="510" spans="1:14" ht="12.5">
      <c r="A510" s="220"/>
      <c r="B510" s="205"/>
      <c r="C510" s="201" t="str">
        <f t="shared" si="0"/>
        <v/>
      </c>
      <c r="D510" s="201" t="str">
        <f t="shared" si="1"/>
        <v/>
      </c>
      <c r="E510" s="201" t="str">
        <f t="shared" si="3"/>
        <v/>
      </c>
      <c r="F510" s="201" t="str">
        <f t="shared" si="2"/>
        <v/>
      </c>
      <c r="G510" s="178"/>
      <c r="H510" s="221"/>
      <c r="I510" s="218"/>
      <c r="J510" s="178"/>
      <c r="K510" s="178"/>
      <c r="L510" s="178"/>
      <c r="M510" s="217"/>
      <c r="N510" s="218"/>
    </row>
    <row r="511" spans="1:14" ht="12.5">
      <c r="A511" s="220"/>
      <c r="B511" s="205"/>
      <c r="C511" s="201" t="str">
        <f t="shared" si="0"/>
        <v/>
      </c>
      <c r="D511" s="201" t="str">
        <f t="shared" si="1"/>
        <v/>
      </c>
      <c r="E511" s="201" t="str">
        <f t="shared" si="3"/>
        <v/>
      </c>
      <c r="F511" s="201" t="str">
        <f t="shared" si="2"/>
        <v/>
      </c>
      <c r="G511" s="178"/>
      <c r="H511" s="221"/>
      <c r="I511" s="218"/>
      <c r="J511" s="178"/>
      <c r="K511" s="178"/>
      <c r="L511" s="178"/>
      <c r="M511" s="217"/>
      <c r="N511" s="218"/>
    </row>
    <row r="512" spans="1:14" ht="12.5">
      <c r="A512" s="220"/>
      <c r="B512" s="205"/>
      <c r="C512" s="201" t="str">
        <f t="shared" si="0"/>
        <v/>
      </c>
      <c r="D512" s="201" t="str">
        <f t="shared" si="1"/>
        <v/>
      </c>
      <c r="E512" s="201" t="str">
        <f t="shared" si="3"/>
        <v/>
      </c>
      <c r="F512" s="201" t="str">
        <f t="shared" si="2"/>
        <v/>
      </c>
      <c r="G512" s="178"/>
      <c r="H512" s="221"/>
      <c r="I512" s="218"/>
      <c r="J512" s="178"/>
      <c r="K512" s="178"/>
      <c r="L512" s="178"/>
      <c r="M512" s="217"/>
      <c r="N512" s="218"/>
    </row>
    <row r="513" spans="1:14" ht="12.5">
      <c r="A513" s="220"/>
      <c r="B513" s="205"/>
      <c r="C513" s="201" t="str">
        <f t="shared" si="0"/>
        <v/>
      </c>
      <c r="D513" s="201" t="str">
        <f t="shared" si="1"/>
        <v/>
      </c>
      <c r="E513" s="201" t="str">
        <f t="shared" si="3"/>
        <v/>
      </c>
      <c r="F513" s="201" t="str">
        <f t="shared" si="2"/>
        <v/>
      </c>
      <c r="G513" s="178"/>
      <c r="H513" s="221"/>
      <c r="I513" s="218"/>
      <c r="J513" s="178"/>
      <c r="K513" s="178"/>
      <c r="L513" s="178"/>
      <c r="M513" s="217"/>
      <c r="N513" s="218"/>
    </row>
    <row r="514" spans="1:14" ht="12.5">
      <c r="A514" s="220"/>
      <c r="B514" s="205"/>
      <c r="C514" s="201" t="str">
        <f t="shared" si="0"/>
        <v/>
      </c>
      <c r="D514" s="201" t="str">
        <f t="shared" si="1"/>
        <v/>
      </c>
      <c r="E514" s="201" t="str">
        <f t="shared" si="3"/>
        <v/>
      </c>
      <c r="F514" s="201" t="str">
        <f t="shared" si="2"/>
        <v/>
      </c>
      <c r="G514" s="178"/>
      <c r="H514" s="221"/>
      <c r="I514" s="218"/>
      <c r="J514" s="178"/>
      <c r="K514" s="178"/>
      <c r="L514" s="178"/>
      <c r="M514" s="217"/>
      <c r="N514" s="218"/>
    </row>
    <row r="515" spans="1:14" ht="12.5">
      <c r="A515" s="220"/>
      <c r="B515" s="205"/>
      <c r="C515" s="201" t="str">
        <f t="shared" si="0"/>
        <v/>
      </c>
      <c r="D515" s="201" t="str">
        <f t="shared" si="1"/>
        <v/>
      </c>
      <c r="E515" s="201" t="str">
        <f t="shared" si="3"/>
        <v/>
      </c>
      <c r="F515" s="201" t="str">
        <f t="shared" si="2"/>
        <v/>
      </c>
      <c r="G515" s="178"/>
      <c r="H515" s="221"/>
      <c r="I515" s="218"/>
      <c r="J515" s="178"/>
      <c r="K515" s="178"/>
      <c r="L515" s="178"/>
      <c r="M515" s="217"/>
      <c r="N515" s="218"/>
    </row>
    <row r="516" spans="1:14" ht="12.5">
      <c r="A516" s="220"/>
      <c r="B516" s="205"/>
      <c r="C516" s="201" t="str">
        <f t="shared" si="0"/>
        <v/>
      </c>
      <c r="D516" s="201" t="str">
        <f t="shared" si="1"/>
        <v/>
      </c>
      <c r="E516" s="201" t="str">
        <f t="shared" si="3"/>
        <v/>
      </c>
      <c r="F516" s="201" t="str">
        <f t="shared" si="2"/>
        <v/>
      </c>
      <c r="G516" s="178"/>
      <c r="H516" s="221"/>
      <c r="I516" s="218"/>
      <c r="J516" s="178"/>
      <c r="K516" s="178"/>
      <c r="L516" s="178"/>
      <c r="M516" s="217"/>
      <c r="N516" s="218"/>
    </row>
    <row r="517" spans="1:14" ht="12.5">
      <c r="A517" s="220"/>
      <c r="B517" s="205"/>
      <c r="C517" s="201" t="str">
        <f t="shared" si="0"/>
        <v/>
      </c>
      <c r="D517" s="201" t="str">
        <f t="shared" si="1"/>
        <v/>
      </c>
      <c r="E517" s="201" t="str">
        <f t="shared" si="3"/>
        <v/>
      </c>
      <c r="F517" s="201" t="str">
        <f t="shared" si="2"/>
        <v/>
      </c>
      <c r="G517" s="178"/>
      <c r="H517" s="221"/>
      <c r="I517" s="218"/>
      <c r="J517" s="178"/>
      <c r="K517" s="178"/>
      <c r="L517" s="178"/>
      <c r="M517" s="217"/>
      <c r="N517" s="218"/>
    </row>
    <row r="518" spans="1:14" ht="12.5">
      <c r="A518" s="220"/>
      <c r="B518" s="205"/>
      <c r="C518" s="201" t="str">
        <f t="shared" si="0"/>
        <v/>
      </c>
      <c r="D518" s="201" t="str">
        <f t="shared" si="1"/>
        <v/>
      </c>
      <c r="E518" s="201" t="str">
        <f t="shared" si="3"/>
        <v/>
      </c>
      <c r="F518" s="201" t="str">
        <f t="shared" si="2"/>
        <v/>
      </c>
      <c r="G518" s="178"/>
      <c r="H518" s="221"/>
      <c r="I518" s="218"/>
      <c r="J518" s="178"/>
      <c r="K518" s="178"/>
      <c r="L518" s="178"/>
      <c r="M518" s="217"/>
      <c r="N518" s="218"/>
    </row>
    <row r="519" spans="1:14" ht="12.5">
      <c r="A519" s="220"/>
      <c r="B519" s="205"/>
      <c r="C519" s="201" t="str">
        <f t="shared" si="0"/>
        <v/>
      </c>
      <c r="D519" s="201" t="str">
        <f t="shared" si="1"/>
        <v/>
      </c>
      <c r="E519" s="201" t="str">
        <f t="shared" si="3"/>
        <v/>
      </c>
      <c r="F519" s="201" t="str">
        <f t="shared" si="2"/>
        <v/>
      </c>
      <c r="G519" s="178"/>
      <c r="H519" s="221"/>
      <c r="I519" s="218"/>
      <c r="J519" s="178"/>
      <c r="K519" s="178"/>
      <c r="L519" s="178"/>
      <c r="M519" s="217"/>
      <c r="N519" s="218"/>
    </row>
    <row r="520" spans="1:14" ht="12.5">
      <c r="A520" s="220"/>
      <c r="B520" s="205"/>
      <c r="C520" s="201" t="str">
        <f t="shared" si="0"/>
        <v/>
      </c>
      <c r="D520" s="201" t="str">
        <f t="shared" si="1"/>
        <v/>
      </c>
      <c r="E520" s="201" t="str">
        <f t="shared" si="3"/>
        <v/>
      </c>
      <c r="F520" s="201" t="str">
        <f t="shared" si="2"/>
        <v/>
      </c>
      <c r="G520" s="178"/>
      <c r="H520" s="221"/>
      <c r="I520" s="218"/>
      <c r="J520" s="178"/>
      <c r="K520" s="178"/>
      <c r="L520" s="178"/>
      <c r="M520" s="217"/>
      <c r="N520" s="218"/>
    </row>
    <row r="521" spans="1:14" ht="12.5">
      <c r="A521" s="220"/>
      <c r="B521" s="205"/>
      <c r="C521" s="201" t="str">
        <f t="shared" si="0"/>
        <v/>
      </c>
      <c r="D521" s="201" t="str">
        <f t="shared" si="1"/>
        <v/>
      </c>
      <c r="E521" s="201" t="str">
        <f t="shared" si="3"/>
        <v/>
      </c>
      <c r="F521" s="201" t="str">
        <f t="shared" si="2"/>
        <v/>
      </c>
      <c r="G521" s="178"/>
      <c r="H521" s="221"/>
      <c r="I521" s="218"/>
      <c r="J521" s="178"/>
      <c r="K521" s="178"/>
      <c r="L521" s="178"/>
      <c r="M521" s="217"/>
      <c r="N521" s="218"/>
    </row>
    <row r="522" spans="1:14" ht="12.5">
      <c r="A522" s="220"/>
      <c r="B522" s="205"/>
      <c r="C522" s="201" t="str">
        <f t="shared" si="0"/>
        <v/>
      </c>
      <c r="D522" s="201" t="str">
        <f t="shared" si="1"/>
        <v/>
      </c>
      <c r="E522" s="201" t="str">
        <f t="shared" si="3"/>
        <v/>
      </c>
      <c r="F522" s="201" t="str">
        <f t="shared" si="2"/>
        <v/>
      </c>
      <c r="G522" s="178"/>
      <c r="H522" s="221"/>
      <c r="I522" s="218"/>
      <c r="J522" s="178"/>
      <c r="K522" s="178"/>
      <c r="L522" s="178"/>
      <c r="M522" s="217"/>
      <c r="N522" s="218"/>
    </row>
    <row r="523" spans="1:14" ht="12.5">
      <c r="A523" s="220"/>
      <c r="B523" s="205"/>
      <c r="C523" s="201" t="str">
        <f t="shared" si="0"/>
        <v/>
      </c>
      <c r="D523" s="201" t="str">
        <f t="shared" si="1"/>
        <v/>
      </c>
      <c r="E523" s="201" t="str">
        <f t="shared" si="3"/>
        <v/>
      </c>
      <c r="F523" s="201" t="str">
        <f t="shared" si="2"/>
        <v/>
      </c>
      <c r="G523" s="178"/>
      <c r="H523" s="221"/>
      <c r="I523" s="218"/>
      <c r="J523" s="178"/>
      <c r="K523" s="178"/>
      <c r="L523" s="178"/>
      <c r="M523" s="217"/>
      <c r="N523" s="218"/>
    </row>
    <row r="524" spans="1:14" ht="12.5">
      <c r="A524" s="220"/>
      <c r="B524" s="205"/>
      <c r="C524" s="201" t="str">
        <f t="shared" si="0"/>
        <v/>
      </c>
      <c r="D524" s="201" t="str">
        <f t="shared" si="1"/>
        <v/>
      </c>
      <c r="E524" s="201" t="str">
        <f t="shared" si="3"/>
        <v/>
      </c>
      <c r="F524" s="201" t="str">
        <f t="shared" si="2"/>
        <v/>
      </c>
      <c r="G524" s="178"/>
      <c r="H524" s="221"/>
      <c r="I524" s="218"/>
      <c r="J524" s="178"/>
      <c r="K524" s="178"/>
      <c r="L524" s="178"/>
      <c r="M524" s="217"/>
      <c r="N524" s="218"/>
    </row>
    <row r="525" spans="1:14" ht="12.5">
      <c r="A525" s="220"/>
      <c r="B525" s="205"/>
      <c r="C525" s="201" t="str">
        <f t="shared" si="0"/>
        <v/>
      </c>
      <c r="D525" s="201" t="str">
        <f t="shared" si="1"/>
        <v/>
      </c>
      <c r="E525" s="201" t="str">
        <f t="shared" si="3"/>
        <v/>
      </c>
      <c r="F525" s="201" t="str">
        <f t="shared" si="2"/>
        <v/>
      </c>
      <c r="G525" s="178"/>
      <c r="H525" s="221"/>
      <c r="I525" s="218"/>
      <c r="J525" s="178"/>
      <c r="K525" s="178"/>
      <c r="L525" s="178"/>
      <c r="M525" s="217"/>
      <c r="N525" s="218"/>
    </row>
    <row r="526" spans="1:14" ht="12.5">
      <c r="A526" s="220"/>
      <c r="B526" s="205"/>
      <c r="C526" s="201" t="str">
        <f t="shared" si="0"/>
        <v/>
      </c>
      <c r="D526" s="201" t="str">
        <f t="shared" si="1"/>
        <v/>
      </c>
      <c r="E526" s="201" t="str">
        <f t="shared" si="3"/>
        <v/>
      </c>
      <c r="F526" s="201" t="str">
        <f t="shared" si="2"/>
        <v/>
      </c>
      <c r="G526" s="178"/>
      <c r="H526" s="221"/>
      <c r="I526" s="218"/>
      <c r="J526" s="178"/>
      <c r="K526" s="178"/>
      <c r="L526" s="178"/>
      <c r="M526" s="217"/>
      <c r="N526" s="218"/>
    </row>
    <row r="527" spans="1:14" ht="12.5">
      <c r="A527" s="220"/>
      <c r="B527" s="205"/>
      <c r="C527" s="201" t="str">
        <f t="shared" si="0"/>
        <v/>
      </c>
      <c r="D527" s="201" t="str">
        <f t="shared" si="1"/>
        <v/>
      </c>
      <c r="E527" s="201" t="str">
        <f t="shared" si="3"/>
        <v/>
      </c>
      <c r="F527" s="201" t="str">
        <f t="shared" si="2"/>
        <v/>
      </c>
      <c r="G527" s="178"/>
      <c r="H527" s="221"/>
      <c r="I527" s="218"/>
      <c r="J527" s="178"/>
      <c r="K527" s="178"/>
      <c r="L527" s="178"/>
      <c r="M527" s="217"/>
      <c r="N527" s="218"/>
    </row>
    <row r="528" spans="1:14" ht="12.5">
      <c r="A528" s="220"/>
      <c r="B528" s="205"/>
      <c r="C528" s="201" t="str">
        <f t="shared" si="0"/>
        <v/>
      </c>
      <c r="D528" s="201" t="str">
        <f t="shared" si="1"/>
        <v/>
      </c>
      <c r="E528" s="201" t="str">
        <f t="shared" si="3"/>
        <v/>
      </c>
      <c r="F528" s="201" t="str">
        <f t="shared" si="2"/>
        <v/>
      </c>
      <c r="G528" s="178"/>
      <c r="H528" s="221"/>
      <c r="I528" s="218"/>
      <c r="J528" s="178"/>
      <c r="K528" s="178"/>
      <c r="L528" s="178"/>
      <c r="M528" s="217"/>
      <c r="N528" s="218"/>
    </row>
    <row r="529" spans="1:14" ht="12.5">
      <c r="A529" s="220"/>
      <c r="B529" s="205"/>
      <c r="C529" s="201" t="str">
        <f t="shared" si="0"/>
        <v/>
      </c>
      <c r="D529" s="201" t="str">
        <f t="shared" si="1"/>
        <v/>
      </c>
      <c r="E529" s="201" t="str">
        <f t="shared" si="3"/>
        <v/>
      </c>
      <c r="F529" s="201" t="str">
        <f t="shared" si="2"/>
        <v/>
      </c>
      <c r="G529" s="178"/>
      <c r="H529" s="221"/>
      <c r="I529" s="218"/>
      <c r="J529" s="178"/>
      <c r="K529" s="178"/>
      <c r="L529" s="178"/>
      <c r="M529" s="217"/>
      <c r="N529" s="218"/>
    </row>
    <row r="530" spans="1:14" ht="12.5">
      <c r="A530" s="220"/>
      <c r="B530" s="205"/>
      <c r="C530" s="201" t="str">
        <f t="shared" si="0"/>
        <v/>
      </c>
      <c r="D530" s="201" t="str">
        <f t="shared" si="1"/>
        <v/>
      </c>
      <c r="E530" s="201" t="str">
        <f t="shared" si="3"/>
        <v/>
      </c>
      <c r="F530" s="201" t="str">
        <f t="shared" si="2"/>
        <v/>
      </c>
      <c r="G530" s="178"/>
      <c r="H530" s="221"/>
      <c r="I530" s="218"/>
      <c r="J530" s="178"/>
      <c r="K530" s="178"/>
      <c r="L530" s="178"/>
      <c r="M530" s="217"/>
      <c r="N530" s="218"/>
    </row>
    <row r="531" spans="1:14" ht="12.5">
      <c r="A531" s="220"/>
      <c r="B531" s="205"/>
      <c r="C531" s="201" t="str">
        <f t="shared" si="0"/>
        <v/>
      </c>
      <c r="D531" s="201" t="str">
        <f t="shared" si="1"/>
        <v/>
      </c>
      <c r="E531" s="201" t="str">
        <f t="shared" si="3"/>
        <v/>
      </c>
      <c r="F531" s="201" t="str">
        <f t="shared" si="2"/>
        <v/>
      </c>
      <c r="G531" s="178"/>
      <c r="H531" s="221"/>
      <c r="I531" s="218"/>
      <c r="J531" s="178"/>
      <c r="K531" s="178"/>
      <c r="L531" s="178"/>
      <c r="M531" s="217"/>
      <c r="N531" s="218"/>
    </row>
    <row r="532" spans="1:14" ht="12.5">
      <c r="A532" s="220"/>
      <c r="B532" s="205"/>
      <c r="C532" s="201" t="str">
        <f t="shared" si="0"/>
        <v/>
      </c>
      <c r="D532" s="201" t="str">
        <f t="shared" si="1"/>
        <v/>
      </c>
      <c r="E532" s="201" t="str">
        <f t="shared" si="3"/>
        <v/>
      </c>
      <c r="F532" s="201" t="str">
        <f t="shared" si="2"/>
        <v/>
      </c>
      <c r="G532" s="178"/>
      <c r="H532" s="221"/>
      <c r="I532" s="218"/>
      <c r="J532" s="178"/>
      <c r="K532" s="178"/>
      <c r="L532" s="178"/>
      <c r="M532" s="217"/>
      <c r="N532" s="218"/>
    </row>
    <row r="533" spans="1:14" ht="12.5">
      <c r="A533" s="220"/>
      <c r="B533" s="205"/>
      <c r="C533" s="201" t="str">
        <f t="shared" si="0"/>
        <v/>
      </c>
      <c r="D533" s="201" t="str">
        <f t="shared" si="1"/>
        <v/>
      </c>
      <c r="E533" s="201" t="str">
        <f t="shared" si="3"/>
        <v/>
      </c>
      <c r="F533" s="201" t="str">
        <f t="shared" si="2"/>
        <v/>
      </c>
      <c r="G533" s="178"/>
      <c r="H533" s="221"/>
      <c r="I533" s="218"/>
      <c r="J533" s="178"/>
      <c r="K533" s="178"/>
      <c r="L533" s="178"/>
      <c r="M533" s="217"/>
      <c r="N533" s="218"/>
    </row>
    <row r="534" spans="1:14" ht="12.5">
      <c r="A534" s="220"/>
      <c r="B534" s="205"/>
      <c r="C534" s="201" t="str">
        <f t="shared" si="0"/>
        <v/>
      </c>
      <c r="D534" s="201" t="str">
        <f t="shared" si="1"/>
        <v/>
      </c>
      <c r="E534" s="201" t="str">
        <f t="shared" si="3"/>
        <v/>
      </c>
      <c r="F534" s="201" t="str">
        <f t="shared" si="2"/>
        <v/>
      </c>
      <c r="G534" s="178"/>
      <c r="H534" s="221"/>
      <c r="I534" s="218"/>
      <c r="J534" s="178"/>
      <c r="K534" s="178"/>
      <c r="L534" s="178"/>
      <c r="M534" s="217"/>
      <c r="N534" s="218"/>
    </row>
    <row r="535" spans="1:14" ht="12.5">
      <c r="A535" s="220"/>
      <c r="B535" s="205"/>
      <c r="C535" s="201" t="str">
        <f t="shared" si="0"/>
        <v/>
      </c>
      <c r="D535" s="201" t="str">
        <f t="shared" si="1"/>
        <v/>
      </c>
      <c r="E535" s="201" t="str">
        <f t="shared" si="3"/>
        <v/>
      </c>
      <c r="F535" s="201" t="str">
        <f t="shared" si="2"/>
        <v/>
      </c>
      <c r="G535" s="178"/>
      <c r="H535" s="221"/>
      <c r="I535" s="218"/>
      <c r="J535" s="178"/>
      <c r="K535" s="178"/>
      <c r="L535" s="178"/>
      <c r="M535" s="217"/>
      <c r="N535" s="218"/>
    </row>
    <row r="536" spans="1:14" ht="12.5">
      <c r="A536" s="220"/>
      <c r="B536" s="205"/>
      <c r="C536" s="201" t="str">
        <f t="shared" si="0"/>
        <v/>
      </c>
      <c r="D536" s="201" t="str">
        <f t="shared" si="1"/>
        <v/>
      </c>
      <c r="E536" s="201" t="str">
        <f t="shared" si="3"/>
        <v/>
      </c>
      <c r="F536" s="201" t="str">
        <f t="shared" si="2"/>
        <v/>
      </c>
      <c r="G536" s="178"/>
      <c r="H536" s="221"/>
      <c r="I536" s="218"/>
      <c r="J536" s="178"/>
      <c r="K536" s="178"/>
      <c r="L536" s="178"/>
      <c r="M536" s="217"/>
      <c r="N536" s="218"/>
    </row>
    <row r="537" spans="1:14" ht="12.5">
      <c r="A537" s="220"/>
      <c r="B537" s="205"/>
      <c r="C537" s="201" t="str">
        <f t="shared" si="0"/>
        <v/>
      </c>
      <c r="D537" s="201" t="str">
        <f t="shared" si="1"/>
        <v/>
      </c>
      <c r="E537" s="201" t="str">
        <f t="shared" si="3"/>
        <v/>
      </c>
      <c r="F537" s="201" t="str">
        <f t="shared" si="2"/>
        <v/>
      </c>
      <c r="G537" s="178"/>
      <c r="H537" s="221"/>
      <c r="I537" s="218"/>
      <c r="J537" s="178"/>
      <c r="K537" s="178"/>
      <c r="L537" s="178"/>
      <c r="M537" s="217"/>
      <c r="N537" s="218"/>
    </row>
    <row r="538" spans="1:14" ht="12.5">
      <c r="A538" s="220"/>
      <c r="B538" s="205"/>
      <c r="C538" s="201" t="str">
        <f t="shared" si="0"/>
        <v/>
      </c>
      <c r="D538" s="201" t="str">
        <f t="shared" si="1"/>
        <v/>
      </c>
      <c r="E538" s="201" t="str">
        <f t="shared" si="3"/>
        <v/>
      </c>
      <c r="F538" s="201" t="str">
        <f t="shared" si="2"/>
        <v/>
      </c>
      <c r="G538" s="178"/>
      <c r="H538" s="221"/>
      <c r="I538" s="218"/>
      <c r="J538" s="178"/>
      <c r="K538" s="178"/>
      <c r="L538" s="178"/>
      <c r="M538" s="217"/>
      <c r="N538" s="218"/>
    </row>
    <row r="539" spans="1:14" ht="12.5">
      <c r="A539" s="220"/>
      <c r="B539" s="205"/>
      <c r="C539" s="201" t="str">
        <f t="shared" si="0"/>
        <v/>
      </c>
      <c r="D539" s="201" t="str">
        <f t="shared" si="1"/>
        <v/>
      </c>
      <c r="E539" s="201" t="str">
        <f t="shared" si="3"/>
        <v/>
      </c>
      <c r="F539" s="201" t="str">
        <f t="shared" si="2"/>
        <v/>
      </c>
      <c r="G539" s="178"/>
      <c r="H539" s="221"/>
      <c r="I539" s="218"/>
      <c r="J539" s="178"/>
      <c r="K539" s="178"/>
      <c r="L539" s="178"/>
      <c r="M539" s="217"/>
      <c r="N539" s="218"/>
    </row>
    <row r="540" spans="1:14" ht="12.5">
      <c r="A540" s="220"/>
      <c r="B540" s="205"/>
      <c r="C540" s="201" t="str">
        <f t="shared" si="0"/>
        <v/>
      </c>
      <c r="D540" s="201" t="str">
        <f t="shared" si="1"/>
        <v/>
      </c>
      <c r="E540" s="201" t="str">
        <f t="shared" si="3"/>
        <v/>
      </c>
      <c r="F540" s="201" t="str">
        <f t="shared" si="2"/>
        <v/>
      </c>
      <c r="G540" s="178"/>
      <c r="H540" s="221"/>
      <c r="I540" s="218"/>
      <c r="J540" s="178"/>
      <c r="K540" s="178"/>
      <c r="L540" s="178"/>
      <c r="M540" s="217"/>
      <c r="N540" s="218"/>
    </row>
    <row r="541" spans="1:14" ht="12.5">
      <c r="A541" s="220"/>
      <c r="B541" s="205"/>
      <c r="C541" s="201" t="str">
        <f t="shared" si="0"/>
        <v/>
      </c>
      <c r="D541" s="201" t="str">
        <f t="shared" si="1"/>
        <v/>
      </c>
      <c r="E541" s="201" t="str">
        <f t="shared" si="3"/>
        <v/>
      </c>
      <c r="F541" s="201" t="str">
        <f t="shared" si="2"/>
        <v/>
      </c>
      <c r="G541" s="178"/>
      <c r="H541" s="221"/>
      <c r="I541" s="218"/>
      <c r="J541" s="178"/>
      <c r="K541" s="178"/>
      <c r="L541" s="178"/>
      <c r="M541" s="217"/>
      <c r="N541" s="218"/>
    </row>
    <row r="542" spans="1:14" ht="12.5">
      <c r="A542" s="220"/>
      <c r="B542" s="205"/>
      <c r="C542" s="201" t="str">
        <f t="shared" si="0"/>
        <v/>
      </c>
      <c r="D542" s="201" t="str">
        <f t="shared" si="1"/>
        <v/>
      </c>
      <c r="E542" s="201" t="str">
        <f t="shared" si="3"/>
        <v/>
      </c>
      <c r="F542" s="201" t="str">
        <f t="shared" si="2"/>
        <v/>
      </c>
      <c r="G542" s="178"/>
      <c r="H542" s="221"/>
      <c r="I542" s="218"/>
      <c r="J542" s="178"/>
      <c r="K542" s="178"/>
      <c r="L542" s="178"/>
      <c r="M542" s="217"/>
      <c r="N542" s="218"/>
    </row>
    <row r="543" spans="1:14" ht="12.5">
      <c r="A543" s="220"/>
      <c r="B543" s="205"/>
      <c r="C543" s="201" t="str">
        <f t="shared" si="0"/>
        <v/>
      </c>
      <c r="D543" s="201" t="str">
        <f t="shared" si="1"/>
        <v/>
      </c>
      <c r="E543" s="201" t="str">
        <f t="shared" si="3"/>
        <v/>
      </c>
      <c r="F543" s="201" t="str">
        <f t="shared" si="2"/>
        <v/>
      </c>
      <c r="G543" s="178"/>
      <c r="H543" s="221"/>
      <c r="I543" s="218"/>
      <c r="J543" s="178"/>
      <c r="K543" s="178"/>
      <c r="L543" s="178"/>
      <c r="M543" s="217"/>
      <c r="N543" s="218"/>
    </row>
    <row r="544" spans="1:14" ht="12.5">
      <c r="A544" s="220"/>
      <c r="B544" s="205"/>
      <c r="C544" s="201" t="str">
        <f t="shared" si="0"/>
        <v/>
      </c>
      <c r="D544" s="201" t="str">
        <f t="shared" si="1"/>
        <v/>
      </c>
      <c r="E544" s="201" t="str">
        <f t="shared" si="3"/>
        <v/>
      </c>
      <c r="F544" s="201" t="str">
        <f t="shared" si="2"/>
        <v/>
      </c>
      <c r="G544" s="178"/>
      <c r="H544" s="221"/>
      <c r="I544" s="218"/>
      <c r="J544" s="178"/>
      <c r="K544" s="178"/>
      <c r="L544" s="178"/>
      <c r="M544" s="217"/>
      <c r="N544" s="218"/>
    </row>
    <row r="545" spans="1:14" ht="12.5">
      <c r="A545" s="220"/>
      <c r="B545" s="205"/>
      <c r="C545" s="201" t="str">
        <f t="shared" si="0"/>
        <v/>
      </c>
      <c r="D545" s="201" t="str">
        <f t="shared" si="1"/>
        <v/>
      </c>
      <c r="E545" s="201" t="str">
        <f t="shared" si="3"/>
        <v/>
      </c>
      <c r="F545" s="201" t="str">
        <f t="shared" si="2"/>
        <v/>
      </c>
      <c r="G545" s="178"/>
      <c r="H545" s="221"/>
      <c r="I545" s="218"/>
      <c r="J545" s="178"/>
      <c r="K545" s="178"/>
      <c r="L545" s="178"/>
      <c r="M545" s="217"/>
      <c r="N545" s="218"/>
    </row>
    <row r="546" spans="1:14" ht="12.5">
      <c r="A546" s="220"/>
      <c r="B546" s="205"/>
      <c r="C546" s="201" t="str">
        <f t="shared" si="0"/>
        <v/>
      </c>
      <c r="D546" s="201" t="str">
        <f t="shared" si="1"/>
        <v/>
      </c>
      <c r="E546" s="201" t="str">
        <f t="shared" si="3"/>
        <v/>
      </c>
      <c r="F546" s="201" t="str">
        <f t="shared" si="2"/>
        <v/>
      </c>
      <c r="G546" s="178"/>
      <c r="H546" s="221"/>
      <c r="I546" s="218"/>
      <c r="J546" s="178"/>
      <c r="K546" s="178"/>
      <c r="L546" s="178"/>
      <c r="M546" s="217"/>
      <c r="N546" s="218"/>
    </row>
    <row r="547" spans="1:14" ht="12.5">
      <c r="A547" s="220"/>
      <c r="B547" s="205"/>
      <c r="C547" s="201" t="str">
        <f t="shared" si="0"/>
        <v/>
      </c>
      <c r="D547" s="201" t="str">
        <f t="shared" si="1"/>
        <v/>
      </c>
      <c r="E547" s="201" t="str">
        <f t="shared" si="3"/>
        <v/>
      </c>
      <c r="F547" s="201" t="str">
        <f t="shared" si="2"/>
        <v/>
      </c>
      <c r="G547" s="178"/>
      <c r="H547" s="221"/>
      <c r="I547" s="218"/>
      <c r="J547" s="178"/>
      <c r="K547" s="178"/>
      <c r="L547" s="178"/>
      <c r="M547" s="217"/>
      <c r="N547" s="218"/>
    </row>
    <row r="548" spans="1:14" ht="12.5">
      <c r="A548" s="220"/>
      <c r="B548" s="205"/>
      <c r="C548" s="201" t="str">
        <f t="shared" si="0"/>
        <v/>
      </c>
      <c r="D548" s="201" t="str">
        <f t="shared" si="1"/>
        <v/>
      </c>
      <c r="E548" s="201" t="str">
        <f t="shared" si="3"/>
        <v/>
      </c>
      <c r="F548" s="201" t="str">
        <f t="shared" si="2"/>
        <v/>
      </c>
      <c r="G548" s="178"/>
      <c r="H548" s="221"/>
      <c r="I548" s="218"/>
      <c r="J548" s="178"/>
      <c r="K548" s="178"/>
      <c r="L548" s="178"/>
      <c r="M548" s="217"/>
      <c r="N548" s="218"/>
    </row>
    <row r="549" spans="1:14" ht="12.5">
      <c r="A549" s="220"/>
      <c r="B549" s="205"/>
      <c r="C549" s="201" t="str">
        <f t="shared" si="0"/>
        <v/>
      </c>
      <c r="D549" s="201" t="str">
        <f t="shared" si="1"/>
        <v/>
      </c>
      <c r="E549" s="201" t="str">
        <f t="shared" si="3"/>
        <v/>
      </c>
      <c r="F549" s="201" t="str">
        <f t="shared" si="2"/>
        <v/>
      </c>
      <c r="G549" s="178"/>
      <c r="H549" s="221"/>
      <c r="I549" s="218"/>
      <c r="J549" s="178"/>
      <c r="K549" s="178"/>
      <c r="L549" s="178"/>
      <c r="M549" s="217"/>
      <c r="N549" s="218"/>
    </row>
    <row r="550" spans="1:14" ht="12.5">
      <c r="A550" s="220"/>
      <c r="B550" s="205"/>
      <c r="C550" s="201" t="str">
        <f t="shared" si="0"/>
        <v/>
      </c>
      <c r="D550" s="201" t="str">
        <f t="shared" si="1"/>
        <v/>
      </c>
      <c r="E550" s="201" t="str">
        <f t="shared" si="3"/>
        <v/>
      </c>
      <c r="F550" s="201" t="str">
        <f t="shared" si="2"/>
        <v/>
      </c>
      <c r="G550" s="178"/>
      <c r="H550" s="221"/>
      <c r="I550" s="218"/>
      <c r="J550" s="178"/>
      <c r="K550" s="178"/>
      <c r="L550" s="178"/>
      <c r="M550" s="217"/>
      <c r="N550" s="218"/>
    </row>
    <row r="551" spans="1:14" ht="12.5">
      <c r="A551" s="220"/>
      <c r="B551" s="205"/>
      <c r="C551" s="201" t="str">
        <f t="shared" si="0"/>
        <v/>
      </c>
      <c r="D551" s="201" t="str">
        <f t="shared" si="1"/>
        <v/>
      </c>
      <c r="E551" s="201" t="str">
        <f t="shared" si="3"/>
        <v/>
      </c>
      <c r="F551" s="201" t="str">
        <f t="shared" si="2"/>
        <v/>
      </c>
      <c r="G551" s="178"/>
      <c r="H551" s="221"/>
      <c r="I551" s="218"/>
      <c r="J551" s="178"/>
      <c r="K551" s="178"/>
      <c r="L551" s="178"/>
      <c r="M551" s="217"/>
      <c r="N551" s="218"/>
    </row>
    <row r="552" spans="1:14" ht="12.5">
      <c r="A552" s="220"/>
      <c r="B552" s="205"/>
      <c r="C552" s="201" t="str">
        <f t="shared" si="0"/>
        <v/>
      </c>
      <c r="D552" s="201" t="str">
        <f t="shared" si="1"/>
        <v/>
      </c>
      <c r="E552" s="201" t="str">
        <f t="shared" si="3"/>
        <v/>
      </c>
      <c r="F552" s="201" t="str">
        <f t="shared" si="2"/>
        <v/>
      </c>
      <c r="G552" s="178"/>
      <c r="H552" s="221"/>
      <c r="I552" s="218"/>
      <c r="J552" s="178"/>
      <c r="K552" s="178"/>
      <c r="L552" s="178"/>
      <c r="M552" s="217"/>
      <c r="N552" s="218"/>
    </row>
    <row r="553" spans="1:14" ht="12.5">
      <c r="A553" s="220"/>
      <c r="B553" s="205"/>
      <c r="C553" s="201" t="str">
        <f t="shared" si="0"/>
        <v/>
      </c>
      <c r="D553" s="201" t="str">
        <f t="shared" si="1"/>
        <v/>
      </c>
      <c r="E553" s="201" t="str">
        <f t="shared" si="3"/>
        <v/>
      </c>
      <c r="F553" s="201" t="str">
        <f t="shared" si="2"/>
        <v/>
      </c>
      <c r="G553" s="178"/>
      <c r="H553" s="221"/>
      <c r="I553" s="218"/>
      <c r="J553" s="178"/>
      <c r="K553" s="178"/>
      <c r="L553" s="178"/>
      <c r="M553" s="217"/>
      <c r="N553" s="218"/>
    </row>
    <row r="554" spans="1:14" ht="12.5">
      <c r="A554" s="220"/>
      <c r="B554" s="205"/>
      <c r="C554" s="201" t="str">
        <f t="shared" si="0"/>
        <v/>
      </c>
      <c r="D554" s="201" t="str">
        <f t="shared" si="1"/>
        <v/>
      </c>
      <c r="E554" s="201" t="str">
        <f t="shared" si="3"/>
        <v/>
      </c>
      <c r="F554" s="201" t="str">
        <f t="shared" si="2"/>
        <v/>
      </c>
      <c r="G554" s="178"/>
      <c r="H554" s="221"/>
      <c r="I554" s="218"/>
      <c r="J554" s="178"/>
      <c r="K554" s="178"/>
      <c r="L554" s="178"/>
      <c r="M554" s="217"/>
      <c r="N554" s="218"/>
    </row>
    <row r="555" spans="1:14" ht="12.5">
      <c r="A555" s="220"/>
      <c r="B555" s="205"/>
      <c r="C555" s="201" t="str">
        <f t="shared" si="0"/>
        <v/>
      </c>
      <c r="D555" s="201" t="str">
        <f t="shared" si="1"/>
        <v/>
      </c>
      <c r="E555" s="201" t="str">
        <f t="shared" si="3"/>
        <v/>
      </c>
      <c r="F555" s="201" t="str">
        <f t="shared" si="2"/>
        <v/>
      </c>
      <c r="G555" s="178"/>
      <c r="H555" s="221"/>
      <c r="I555" s="218"/>
      <c r="J555" s="178"/>
      <c r="K555" s="178"/>
      <c r="L555" s="178"/>
      <c r="M555" s="217"/>
      <c r="N555" s="218"/>
    </row>
    <row r="556" spans="1:14" ht="12.5">
      <c r="A556" s="220"/>
      <c r="B556" s="205"/>
      <c r="C556" s="201" t="str">
        <f t="shared" si="0"/>
        <v/>
      </c>
      <c r="D556" s="201" t="str">
        <f t="shared" si="1"/>
        <v/>
      </c>
      <c r="E556" s="201" t="str">
        <f t="shared" si="3"/>
        <v/>
      </c>
      <c r="F556" s="201" t="str">
        <f t="shared" si="2"/>
        <v/>
      </c>
      <c r="G556" s="178"/>
      <c r="H556" s="221"/>
      <c r="I556" s="218"/>
      <c r="J556" s="178"/>
      <c r="K556" s="178"/>
      <c r="L556" s="178"/>
      <c r="M556" s="217"/>
      <c r="N556" s="218"/>
    </row>
    <row r="557" spans="1:14" ht="12.5">
      <c r="A557" s="220"/>
      <c r="B557" s="205"/>
      <c r="C557" s="201" t="str">
        <f t="shared" si="0"/>
        <v/>
      </c>
      <c r="D557" s="201" t="str">
        <f t="shared" si="1"/>
        <v/>
      </c>
      <c r="E557" s="201" t="str">
        <f t="shared" si="3"/>
        <v/>
      </c>
      <c r="F557" s="201" t="str">
        <f t="shared" si="2"/>
        <v/>
      </c>
      <c r="G557" s="178"/>
      <c r="H557" s="221"/>
      <c r="I557" s="218"/>
      <c r="J557" s="178"/>
      <c r="K557" s="178"/>
      <c r="L557" s="178"/>
      <c r="M557" s="217"/>
      <c r="N557" s="218"/>
    </row>
    <row r="558" spans="1:14" ht="12.5">
      <c r="A558" s="220"/>
      <c r="B558" s="205"/>
      <c r="C558" s="201" t="str">
        <f t="shared" si="0"/>
        <v/>
      </c>
      <c r="D558" s="201" t="str">
        <f t="shared" si="1"/>
        <v/>
      </c>
      <c r="E558" s="201" t="str">
        <f t="shared" si="3"/>
        <v/>
      </c>
      <c r="F558" s="201" t="str">
        <f t="shared" si="2"/>
        <v/>
      </c>
      <c r="G558" s="178"/>
      <c r="H558" s="221"/>
      <c r="I558" s="218"/>
      <c r="J558" s="178"/>
      <c r="K558" s="178"/>
      <c r="L558" s="178"/>
      <c r="M558" s="217"/>
      <c r="N558" s="218"/>
    </row>
    <row r="559" spans="1:14" ht="12.5">
      <c r="A559" s="220"/>
      <c r="B559" s="205"/>
      <c r="C559" s="201" t="str">
        <f t="shared" si="0"/>
        <v/>
      </c>
      <c r="D559" s="201" t="str">
        <f t="shared" si="1"/>
        <v/>
      </c>
      <c r="E559" s="201" t="str">
        <f t="shared" si="3"/>
        <v/>
      </c>
      <c r="F559" s="201" t="str">
        <f t="shared" si="2"/>
        <v/>
      </c>
      <c r="G559" s="178"/>
      <c r="H559" s="221"/>
      <c r="I559" s="218"/>
      <c r="J559" s="178"/>
      <c r="K559" s="178"/>
      <c r="L559" s="178"/>
      <c r="M559" s="217"/>
      <c r="N559" s="218"/>
    </row>
    <row r="560" spans="1:14" ht="12.5">
      <c r="A560" s="220"/>
      <c r="B560" s="205"/>
      <c r="C560" s="201" t="str">
        <f t="shared" si="0"/>
        <v/>
      </c>
      <c r="D560" s="201" t="str">
        <f t="shared" si="1"/>
        <v/>
      </c>
      <c r="E560" s="201" t="str">
        <f t="shared" si="3"/>
        <v/>
      </c>
      <c r="F560" s="201" t="str">
        <f t="shared" si="2"/>
        <v/>
      </c>
      <c r="G560" s="178"/>
      <c r="H560" s="221"/>
      <c r="I560" s="218"/>
      <c r="J560" s="178"/>
      <c r="K560" s="178"/>
      <c r="L560" s="178"/>
      <c r="M560" s="217"/>
      <c r="N560" s="218"/>
    </row>
    <row r="561" spans="1:14" ht="12.5">
      <c r="A561" s="220"/>
      <c r="B561" s="205"/>
      <c r="C561" s="201" t="str">
        <f t="shared" si="0"/>
        <v/>
      </c>
      <c r="D561" s="201" t="str">
        <f t="shared" si="1"/>
        <v/>
      </c>
      <c r="E561" s="201" t="str">
        <f t="shared" si="3"/>
        <v/>
      </c>
      <c r="F561" s="201" t="str">
        <f t="shared" si="2"/>
        <v/>
      </c>
      <c r="G561" s="178"/>
      <c r="H561" s="221"/>
      <c r="I561" s="218"/>
      <c r="J561" s="178"/>
      <c r="K561" s="178"/>
      <c r="L561" s="178"/>
      <c r="M561" s="217"/>
      <c r="N561" s="218"/>
    </row>
    <row r="562" spans="1:14" ht="12.5">
      <c r="A562" s="220"/>
      <c r="B562" s="205"/>
      <c r="C562" s="201" t="str">
        <f t="shared" si="0"/>
        <v/>
      </c>
      <c r="D562" s="201" t="str">
        <f t="shared" si="1"/>
        <v/>
      </c>
      <c r="E562" s="201" t="str">
        <f t="shared" si="3"/>
        <v/>
      </c>
      <c r="F562" s="201" t="str">
        <f t="shared" si="2"/>
        <v/>
      </c>
      <c r="G562" s="178"/>
      <c r="H562" s="221"/>
      <c r="I562" s="218"/>
      <c r="J562" s="178"/>
      <c r="K562" s="178"/>
      <c r="L562" s="178"/>
      <c r="M562" s="217"/>
      <c r="N562" s="218"/>
    </row>
    <row r="563" spans="1:14" ht="12.5">
      <c r="A563" s="220"/>
      <c r="B563" s="205"/>
      <c r="C563" s="201" t="str">
        <f t="shared" si="0"/>
        <v/>
      </c>
      <c r="D563" s="201" t="str">
        <f t="shared" si="1"/>
        <v/>
      </c>
      <c r="E563" s="201" t="str">
        <f t="shared" si="3"/>
        <v/>
      </c>
      <c r="F563" s="201" t="str">
        <f t="shared" si="2"/>
        <v/>
      </c>
      <c r="G563" s="178"/>
      <c r="H563" s="221"/>
      <c r="I563" s="218"/>
      <c r="J563" s="178"/>
      <c r="K563" s="178"/>
      <c r="L563" s="178"/>
      <c r="M563" s="217"/>
      <c r="N563" s="218"/>
    </row>
    <row r="564" spans="1:14" ht="12.5">
      <c r="A564" s="220"/>
      <c r="B564" s="205"/>
      <c r="C564" s="201" t="str">
        <f t="shared" si="0"/>
        <v/>
      </c>
      <c r="D564" s="201" t="str">
        <f t="shared" si="1"/>
        <v/>
      </c>
      <c r="E564" s="201" t="str">
        <f t="shared" si="3"/>
        <v/>
      </c>
      <c r="F564" s="201" t="str">
        <f t="shared" si="2"/>
        <v/>
      </c>
      <c r="G564" s="178"/>
      <c r="H564" s="221"/>
      <c r="I564" s="218"/>
      <c r="J564" s="178"/>
      <c r="K564" s="178"/>
      <c r="L564" s="178"/>
      <c r="M564" s="217"/>
      <c r="N564" s="218"/>
    </row>
    <row r="565" spans="1:14" ht="12.5">
      <c r="A565" s="220"/>
      <c r="B565" s="205"/>
      <c r="C565" s="201" t="str">
        <f t="shared" si="0"/>
        <v/>
      </c>
      <c r="D565" s="201" t="str">
        <f t="shared" si="1"/>
        <v/>
      </c>
      <c r="E565" s="201" t="str">
        <f t="shared" si="3"/>
        <v/>
      </c>
      <c r="F565" s="201" t="str">
        <f t="shared" si="2"/>
        <v/>
      </c>
      <c r="G565" s="178"/>
      <c r="H565" s="221"/>
      <c r="I565" s="218"/>
      <c r="J565" s="178"/>
      <c r="K565" s="178"/>
      <c r="L565" s="178"/>
      <c r="M565" s="217"/>
      <c r="N565" s="218"/>
    </row>
    <row r="566" spans="1:14" ht="12.5">
      <c r="A566" s="220"/>
      <c r="B566" s="205"/>
      <c r="C566" s="201" t="str">
        <f t="shared" si="0"/>
        <v/>
      </c>
      <c r="D566" s="201" t="str">
        <f t="shared" si="1"/>
        <v/>
      </c>
      <c r="E566" s="201" t="str">
        <f t="shared" si="3"/>
        <v/>
      </c>
      <c r="F566" s="201" t="str">
        <f t="shared" si="2"/>
        <v/>
      </c>
      <c r="G566" s="178"/>
      <c r="H566" s="221"/>
      <c r="I566" s="218"/>
      <c r="J566" s="178"/>
      <c r="K566" s="178"/>
      <c r="L566" s="178"/>
      <c r="M566" s="217"/>
      <c r="N566" s="218"/>
    </row>
    <row r="567" spans="1:14" ht="12.5">
      <c r="A567" s="220"/>
      <c r="B567" s="205"/>
      <c r="C567" s="201" t="str">
        <f t="shared" si="0"/>
        <v/>
      </c>
      <c r="D567" s="201" t="str">
        <f t="shared" si="1"/>
        <v/>
      </c>
      <c r="E567" s="201" t="str">
        <f t="shared" si="3"/>
        <v/>
      </c>
      <c r="F567" s="201" t="str">
        <f t="shared" si="2"/>
        <v/>
      </c>
      <c r="G567" s="178"/>
      <c r="H567" s="221"/>
      <c r="I567" s="218"/>
      <c r="J567" s="178"/>
      <c r="K567" s="178"/>
      <c r="L567" s="178"/>
      <c r="M567" s="217"/>
      <c r="N567" s="218"/>
    </row>
    <row r="568" spans="1:14" ht="12.5">
      <c r="A568" s="220"/>
      <c r="B568" s="205"/>
      <c r="C568" s="201" t="str">
        <f t="shared" si="0"/>
        <v/>
      </c>
      <c r="D568" s="201" t="str">
        <f t="shared" si="1"/>
        <v/>
      </c>
      <c r="E568" s="201" t="str">
        <f t="shared" si="3"/>
        <v/>
      </c>
      <c r="F568" s="201" t="str">
        <f t="shared" si="2"/>
        <v/>
      </c>
      <c r="G568" s="178"/>
      <c r="H568" s="221"/>
      <c r="I568" s="218"/>
      <c r="J568" s="178"/>
      <c r="K568" s="178"/>
      <c r="L568" s="178"/>
      <c r="M568" s="217"/>
      <c r="N568" s="218"/>
    </row>
    <row r="569" spans="1:14" ht="12.5">
      <c r="A569" s="220"/>
      <c r="B569" s="205"/>
      <c r="C569" s="201" t="str">
        <f t="shared" si="0"/>
        <v/>
      </c>
      <c r="D569" s="201" t="str">
        <f t="shared" si="1"/>
        <v/>
      </c>
      <c r="E569" s="201" t="str">
        <f t="shared" si="3"/>
        <v/>
      </c>
      <c r="F569" s="201" t="str">
        <f t="shared" si="2"/>
        <v/>
      </c>
      <c r="G569" s="178"/>
      <c r="H569" s="221"/>
      <c r="I569" s="218"/>
      <c r="J569" s="178"/>
      <c r="K569" s="178"/>
      <c r="L569" s="178"/>
      <c r="M569" s="217"/>
      <c r="N569" s="218"/>
    </row>
    <row r="570" spans="1:14" ht="12.5">
      <c r="A570" s="220"/>
      <c r="B570" s="205"/>
      <c r="C570" s="201" t="str">
        <f t="shared" si="0"/>
        <v/>
      </c>
      <c r="D570" s="201" t="str">
        <f t="shared" si="1"/>
        <v/>
      </c>
      <c r="E570" s="201" t="str">
        <f t="shared" si="3"/>
        <v/>
      </c>
      <c r="F570" s="201" t="str">
        <f t="shared" si="2"/>
        <v/>
      </c>
      <c r="G570" s="178"/>
      <c r="H570" s="221"/>
      <c r="I570" s="218"/>
      <c r="J570" s="178"/>
      <c r="K570" s="178"/>
      <c r="L570" s="178"/>
      <c r="M570" s="217"/>
      <c r="N570" s="218"/>
    </row>
    <row r="571" spans="1:14" ht="12.5">
      <c r="A571" s="220"/>
      <c r="B571" s="205"/>
      <c r="C571" s="201" t="str">
        <f t="shared" si="0"/>
        <v/>
      </c>
      <c r="D571" s="201" t="str">
        <f t="shared" si="1"/>
        <v/>
      </c>
      <c r="E571" s="201" t="str">
        <f t="shared" si="3"/>
        <v/>
      </c>
      <c r="F571" s="201" t="str">
        <f t="shared" si="2"/>
        <v/>
      </c>
      <c r="G571" s="178"/>
      <c r="H571" s="221"/>
      <c r="I571" s="218"/>
      <c r="J571" s="178"/>
      <c r="K571" s="178"/>
      <c r="L571" s="178"/>
      <c r="M571" s="217"/>
      <c r="N571" s="218"/>
    </row>
    <row r="572" spans="1:14" ht="12.5">
      <c r="A572" s="220"/>
      <c r="B572" s="205"/>
      <c r="C572" s="201" t="str">
        <f t="shared" si="0"/>
        <v/>
      </c>
      <c r="D572" s="201" t="str">
        <f t="shared" si="1"/>
        <v/>
      </c>
      <c r="E572" s="201" t="str">
        <f t="shared" si="3"/>
        <v/>
      </c>
      <c r="F572" s="201" t="str">
        <f t="shared" si="2"/>
        <v/>
      </c>
      <c r="G572" s="178"/>
      <c r="H572" s="221"/>
      <c r="I572" s="218"/>
      <c r="J572" s="178"/>
      <c r="K572" s="178"/>
      <c r="L572" s="178"/>
      <c r="M572" s="217"/>
      <c r="N572" s="218"/>
    </row>
    <row r="573" spans="1:14" ht="12.5">
      <c r="A573" s="220"/>
      <c r="B573" s="205"/>
      <c r="C573" s="201" t="str">
        <f t="shared" si="0"/>
        <v/>
      </c>
      <c r="D573" s="201" t="str">
        <f t="shared" si="1"/>
        <v/>
      </c>
      <c r="E573" s="201" t="str">
        <f t="shared" si="3"/>
        <v/>
      </c>
      <c r="F573" s="201" t="str">
        <f t="shared" si="2"/>
        <v/>
      </c>
      <c r="G573" s="178"/>
      <c r="H573" s="221"/>
      <c r="I573" s="218"/>
      <c r="J573" s="178"/>
      <c r="K573" s="178"/>
      <c r="L573" s="178"/>
      <c r="M573" s="217"/>
      <c r="N573" s="218"/>
    </row>
    <row r="574" spans="1:14" ht="12.5">
      <c r="A574" s="220"/>
      <c r="B574" s="205"/>
      <c r="C574" s="201" t="str">
        <f t="shared" si="0"/>
        <v/>
      </c>
      <c r="D574" s="201" t="str">
        <f t="shared" si="1"/>
        <v/>
      </c>
      <c r="E574" s="201" t="str">
        <f t="shared" si="3"/>
        <v/>
      </c>
      <c r="F574" s="201" t="str">
        <f t="shared" si="2"/>
        <v/>
      </c>
      <c r="G574" s="178"/>
      <c r="H574" s="221"/>
      <c r="I574" s="218"/>
      <c r="J574" s="178"/>
      <c r="K574" s="178"/>
      <c r="L574" s="178"/>
      <c r="M574" s="217"/>
      <c r="N574" s="218"/>
    </row>
    <row r="575" spans="1:14" ht="12.5">
      <c r="A575" s="220"/>
      <c r="B575" s="205"/>
      <c r="C575" s="201" t="str">
        <f t="shared" si="0"/>
        <v/>
      </c>
      <c r="D575" s="201" t="str">
        <f t="shared" si="1"/>
        <v/>
      </c>
      <c r="E575" s="201" t="str">
        <f t="shared" si="3"/>
        <v/>
      </c>
      <c r="F575" s="201" t="str">
        <f t="shared" si="2"/>
        <v/>
      </c>
      <c r="G575" s="178"/>
      <c r="H575" s="221"/>
      <c r="I575" s="218"/>
      <c r="J575" s="178"/>
      <c r="K575" s="178"/>
      <c r="L575" s="178"/>
      <c r="M575" s="217"/>
      <c r="N575" s="218"/>
    </row>
    <row r="576" spans="1:14" ht="12.5">
      <c r="A576" s="220"/>
      <c r="B576" s="205"/>
      <c r="C576" s="201" t="str">
        <f t="shared" si="0"/>
        <v/>
      </c>
      <c r="D576" s="201" t="str">
        <f t="shared" si="1"/>
        <v/>
      </c>
      <c r="E576" s="201" t="str">
        <f t="shared" si="3"/>
        <v/>
      </c>
      <c r="F576" s="201" t="str">
        <f t="shared" si="2"/>
        <v/>
      </c>
      <c r="G576" s="178"/>
      <c r="H576" s="221"/>
      <c r="I576" s="218"/>
      <c r="J576" s="178"/>
      <c r="K576" s="178"/>
      <c r="L576" s="178"/>
      <c r="M576" s="217"/>
      <c r="N576" s="218"/>
    </row>
    <row r="577" spans="1:14" ht="12.5">
      <c r="A577" s="220"/>
      <c r="B577" s="205"/>
      <c r="C577" s="201" t="str">
        <f t="shared" si="0"/>
        <v/>
      </c>
      <c r="D577" s="201" t="str">
        <f t="shared" si="1"/>
        <v/>
      </c>
      <c r="E577" s="201" t="str">
        <f t="shared" si="3"/>
        <v/>
      </c>
      <c r="F577" s="201" t="str">
        <f t="shared" si="2"/>
        <v/>
      </c>
      <c r="G577" s="178"/>
      <c r="H577" s="221"/>
      <c r="I577" s="218"/>
      <c r="J577" s="178"/>
      <c r="K577" s="178"/>
      <c r="L577" s="178"/>
      <c r="M577" s="217"/>
      <c r="N577" s="218"/>
    </row>
    <row r="578" spans="1:14" ht="12.5">
      <c r="A578" s="220"/>
      <c r="B578" s="205"/>
      <c r="C578" s="201" t="str">
        <f t="shared" si="0"/>
        <v/>
      </c>
      <c r="D578" s="201" t="str">
        <f t="shared" si="1"/>
        <v/>
      </c>
      <c r="E578" s="201" t="str">
        <f t="shared" si="3"/>
        <v/>
      </c>
      <c r="F578" s="201" t="str">
        <f t="shared" si="2"/>
        <v/>
      </c>
      <c r="G578" s="178"/>
      <c r="H578" s="221"/>
      <c r="I578" s="218"/>
      <c r="J578" s="178"/>
      <c r="K578" s="178"/>
      <c r="L578" s="178"/>
      <c r="M578" s="217"/>
      <c r="N578" s="218"/>
    </row>
    <row r="579" spans="1:14" ht="12.5">
      <c r="A579" s="220"/>
      <c r="B579" s="205"/>
      <c r="C579" s="201" t="str">
        <f t="shared" si="0"/>
        <v/>
      </c>
      <c r="D579" s="201" t="str">
        <f t="shared" si="1"/>
        <v/>
      </c>
      <c r="E579" s="201" t="str">
        <f t="shared" si="3"/>
        <v/>
      </c>
      <c r="F579" s="201" t="str">
        <f t="shared" si="2"/>
        <v/>
      </c>
      <c r="G579" s="178"/>
      <c r="H579" s="221"/>
      <c r="I579" s="218"/>
      <c r="J579" s="178"/>
      <c r="K579" s="178"/>
      <c r="L579" s="178"/>
      <c r="M579" s="217"/>
      <c r="N579" s="218"/>
    </row>
    <row r="580" spans="1:14" ht="12.5">
      <c r="A580" s="220"/>
      <c r="B580" s="205"/>
      <c r="C580" s="201" t="str">
        <f t="shared" si="0"/>
        <v/>
      </c>
      <c r="D580" s="201" t="str">
        <f t="shared" si="1"/>
        <v/>
      </c>
      <c r="E580" s="201" t="str">
        <f t="shared" si="3"/>
        <v/>
      </c>
      <c r="F580" s="201" t="str">
        <f t="shared" si="2"/>
        <v/>
      </c>
      <c r="G580" s="178"/>
      <c r="H580" s="221"/>
      <c r="I580" s="218"/>
      <c r="J580" s="178"/>
      <c r="K580" s="178"/>
      <c r="L580" s="178"/>
      <c r="M580" s="217"/>
      <c r="N580" s="218"/>
    </row>
    <row r="581" spans="1:14" ht="12.5">
      <c r="A581" s="220"/>
      <c r="B581" s="205"/>
      <c r="C581" s="201" t="str">
        <f t="shared" si="0"/>
        <v/>
      </c>
      <c r="D581" s="201" t="str">
        <f t="shared" si="1"/>
        <v/>
      </c>
      <c r="E581" s="201" t="str">
        <f t="shared" si="3"/>
        <v/>
      </c>
      <c r="F581" s="201" t="str">
        <f t="shared" si="2"/>
        <v/>
      </c>
      <c r="G581" s="178"/>
      <c r="H581" s="221"/>
      <c r="I581" s="218"/>
      <c r="J581" s="178"/>
      <c r="K581" s="178"/>
      <c r="L581" s="178"/>
      <c r="M581" s="217"/>
      <c r="N581" s="218"/>
    </row>
    <row r="582" spans="1:14" ht="12.5">
      <c r="A582" s="220"/>
      <c r="B582" s="205"/>
      <c r="C582" s="201" t="str">
        <f t="shared" si="0"/>
        <v/>
      </c>
      <c r="D582" s="201" t="str">
        <f t="shared" si="1"/>
        <v/>
      </c>
      <c r="E582" s="201" t="str">
        <f t="shared" si="3"/>
        <v/>
      </c>
      <c r="F582" s="201" t="str">
        <f t="shared" si="2"/>
        <v/>
      </c>
      <c r="G582" s="178"/>
      <c r="H582" s="221"/>
      <c r="I582" s="218"/>
      <c r="J582" s="178"/>
      <c r="K582" s="178"/>
      <c r="L582" s="178"/>
      <c r="M582" s="217"/>
      <c r="N582" s="218"/>
    </row>
    <row r="583" spans="1:14" ht="12.5">
      <c r="A583" s="220"/>
      <c r="B583" s="205"/>
      <c r="C583" s="201" t="str">
        <f t="shared" si="0"/>
        <v/>
      </c>
      <c r="D583" s="201" t="str">
        <f t="shared" si="1"/>
        <v/>
      </c>
      <c r="E583" s="201" t="str">
        <f t="shared" si="3"/>
        <v/>
      </c>
      <c r="F583" s="201" t="str">
        <f t="shared" si="2"/>
        <v/>
      </c>
      <c r="G583" s="178"/>
      <c r="H583" s="221"/>
      <c r="I583" s="218"/>
      <c r="J583" s="178"/>
      <c r="K583" s="178"/>
      <c r="L583" s="178"/>
      <c r="M583" s="217"/>
      <c r="N583" s="218"/>
    </row>
    <row r="584" spans="1:14" ht="12.5">
      <c r="A584" s="220"/>
      <c r="B584" s="205"/>
      <c r="C584" s="201" t="str">
        <f t="shared" si="0"/>
        <v/>
      </c>
      <c r="D584" s="201" t="str">
        <f t="shared" si="1"/>
        <v/>
      </c>
      <c r="E584" s="201" t="str">
        <f t="shared" si="3"/>
        <v/>
      </c>
      <c r="F584" s="201" t="str">
        <f t="shared" si="2"/>
        <v/>
      </c>
      <c r="G584" s="178"/>
      <c r="H584" s="221"/>
      <c r="I584" s="218"/>
      <c r="J584" s="178"/>
      <c r="K584" s="178"/>
      <c r="L584" s="178"/>
      <c r="M584" s="217"/>
      <c r="N584" s="218"/>
    </row>
    <row r="585" spans="1:14" ht="12.5">
      <c r="A585" s="220"/>
      <c r="B585" s="205"/>
      <c r="C585" s="201" t="str">
        <f t="shared" si="0"/>
        <v/>
      </c>
      <c r="D585" s="201" t="str">
        <f t="shared" si="1"/>
        <v/>
      </c>
      <c r="E585" s="201" t="str">
        <f t="shared" si="3"/>
        <v/>
      </c>
      <c r="F585" s="201" t="str">
        <f t="shared" si="2"/>
        <v/>
      </c>
      <c r="G585" s="178"/>
      <c r="H585" s="221"/>
      <c r="I585" s="218"/>
      <c r="J585" s="178"/>
      <c r="K585" s="178"/>
      <c r="L585" s="178"/>
      <c r="M585" s="217"/>
      <c r="N585" s="218"/>
    </row>
    <row r="586" spans="1:14" ht="12.5">
      <c r="A586" s="220"/>
      <c r="B586" s="205"/>
      <c r="C586" s="201" t="str">
        <f t="shared" si="0"/>
        <v/>
      </c>
      <c r="D586" s="201" t="str">
        <f t="shared" si="1"/>
        <v/>
      </c>
      <c r="E586" s="201" t="str">
        <f t="shared" si="3"/>
        <v/>
      </c>
      <c r="F586" s="201" t="str">
        <f t="shared" si="2"/>
        <v/>
      </c>
      <c r="G586" s="178"/>
      <c r="H586" s="221"/>
      <c r="I586" s="218"/>
      <c r="J586" s="178"/>
      <c r="K586" s="178"/>
      <c r="L586" s="178"/>
      <c r="M586" s="217"/>
      <c r="N586" s="218"/>
    </row>
    <row r="587" spans="1:14" ht="12.5">
      <c r="A587" s="220"/>
      <c r="B587" s="205"/>
      <c r="C587" s="201" t="str">
        <f t="shared" si="0"/>
        <v/>
      </c>
      <c r="D587" s="201" t="str">
        <f t="shared" si="1"/>
        <v/>
      </c>
      <c r="E587" s="201" t="str">
        <f t="shared" si="3"/>
        <v/>
      </c>
      <c r="F587" s="201" t="str">
        <f t="shared" si="2"/>
        <v/>
      </c>
      <c r="G587" s="178"/>
      <c r="H587" s="221"/>
      <c r="I587" s="218"/>
      <c r="J587" s="178"/>
      <c r="K587" s="178"/>
      <c r="L587" s="178"/>
      <c r="M587" s="217"/>
      <c r="N587" s="218"/>
    </row>
    <row r="588" spans="1:14" ht="12.5">
      <c r="A588" s="220"/>
      <c r="B588" s="205"/>
      <c r="C588" s="201" t="str">
        <f t="shared" si="0"/>
        <v/>
      </c>
      <c r="D588" s="201" t="str">
        <f t="shared" si="1"/>
        <v/>
      </c>
      <c r="E588" s="201" t="str">
        <f t="shared" si="3"/>
        <v/>
      </c>
      <c r="F588" s="201" t="str">
        <f t="shared" si="2"/>
        <v/>
      </c>
      <c r="G588" s="178"/>
      <c r="H588" s="221"/>
      <c r="I588" s="218"/>
      <c r="J588" s="178"/>
      <c r="K588" s="178"/>
      <c r="L588" s="178"/>
      <c r="M588" s="217"/>
      <c r="N588" s="218"/>
    </row>
    <row r="589" spans="1:14" ht="12.5">
      <c r="A589" s="220"/>
      <c r="B589" s="205"/>
      <c r="C589" s="201" t="str">
        <f t="shared" si="0"/>
        <v/>
      </c>
      <c r="D589" s="201" t="str">
        <f t="shared" si="1"/>
        <v/>
      </c>
      <c r="E589" s="201" t="str">
        <f t="shared" si="3"/>
        <v/>
      </c>
      <c r="F589" s="201" t="str">
        <f t="shared" si="2"/>
        <v/>
      </c>
      <c r="G589" s="178"/>
      <c r="H589" s="221"/>
      <c r="I589" s="218"/>
      <c r="J589" s="178"/>
      <c r="K589" s="178"/>
      <c r="L589" s="178"/>
      <c r="M589" s="217"/>
      <c r="N589" s="218"/>
    </row>
    <row r="590" spans="1:14" ht="12.5">
      <c r="A590" s="220"/>
      <c r="B590" s="205"/>
      <c r="C590" s="201" t="str">
        <f t="shared" si="0"/>
        <v/>
      </c>
      <c r="D590" s="201" t="str">
        <f t="shared" si="1"/>
        <v/>
      </c>
      <c r="E590" s="201" t="str">
        <f t="shared" si="3"/>
        <v/>
      </c>
      <c r="F590" s="201" t="str">
        <f t="shared" si="2"/>
        <v/>
      </c>
      <c r="G590" s="178"/>
      <c r="H590" s="221"/>
      <c r="I590" s="218"/>
      <c r="J590" s="178"/>
      <c r="K590" s="178"/>
      <c r="L590" s="178"/>
      <c r="M590" s="217"/>
      <c r="N590" s="218"/>
    </row>
    <row r="591" spans="1:14" ht="12.5">
      <c r="A591" s="220"/>
      <c r="B591" s="205"/>
      <c r="C591" s="201" t="str">
        <f t="shared" si="0"/>
        <v/>
      </c>
      <c r="D591" s="201" t="str">
        <f t="shared" si="1"/>
        <v/>
      </c>
      <c r="E591" s="201" t="str">
        <f t="shared" si="3"/>
        <v/>
      </c>
      <c r="F591" s="201" t="str">
        <f t="shared" si="2"/>
        <v/>
      </c>
      <c r="G591" s="178"/>
      <c r="H591" s="221"/>
      <c r="I591" s="218"/>
      <c r="J591" s="178"/>
      <c r="K591" s="178"/>
      <c r="L591" s="178"/>
      <c r="M591" s="217"/>
      <c r="N591" s="218"/>
    </row>
    <row r="592" spans="1:14" ht="12.5">
      <c r="A592" s="220"/>
      <c r="B592" s="205"/>
      <c r="C592" s="201" t="str">
        <f t="shared" si="0"/>
        <v/>
      </c>
      <c r="D592" s="201" t="str">
        <f t="shared" si="1"/>
        <v/>
      </c>
      <c r="E592" s="201" t="str">
        <f t="shared" si="3"/>
        <v/>
      </c>
      <c r="F592" s="201" t="str">
        <f t="shared" si="2"/>
        <v/>
      </c>
      <c r="G592" s="178"/>
      <c r="H592" s="221"/>
      <c r="I592" s="218"/>
      <c r="J592" s="178"/>
      <c r="K592" s="178"/>
      <c r="L592" s="178"/>
      <c r="M592" s="217"/>
      <c r="N592" s="218"/>
    </row>
    <row r="593" spans="1:14" ht="12.5">
      <c r="A593" s="220"/>
      <c r="B593" s="205"/>
      <c r="C593" s="201" t="str">
        <f t="shared" si="0"/>
        <v/>
      </c>
      <c r="D593" s="201" t="str">
        <f t="shared" si="1"/>
        <v/>
      </c>
      <c r="E593" s="201" t="str">
        <f t="shared" si="3"/>
        <v/>
      </c>
      <c r="F593" s="201" t="str">
        <f t="shared" si="2"/>
        <v/>
      </c>
      <c r="G593" s="178"/>
      <c r="H593" s="221"/>
      <c r="I593" s="218"/>
      <c r="J593" s="178"/>
      <c r="K593" s="178"/>
      <c r="L593" s="178"/>
      <c r="M593" s="217"/>
      <c r="N593" s="218"/>
    </row>
    <row r="594" spans="1:14" ht="12.5">
      <c r="A594" s="220"/>
      <c r="B594" s="205"/>
      <c r="C594" s="201" t="str">
        <f t="shared" si="0"/>
        <v/>
      </c>
      <c r="D594" s="201" t="str">
        <f t="shared" si="1"/>
        <v/>
      </c>
      <c r="E594" s="201" t="str">
        <f t="shared" si="3"/>
        <v/>
      </c>
      <c r="F594" s="201" t="str">
        <f t="shared" si="2"/>
        <v/>
      </c>
      <c r="G594" s="178"/>
      <c r="H594" s="221"/>
      <c r="I594" s="218"/>
      <c r="J594" s="178"/>
      <c r="K594" s="178"/>
      <c r="L594" s="178"/>
      <c r="M594" s="217"/>
      <c r="N594" s="218"/>
    </row>
    <row r="595" spans="1:14" ht="12.5">
      <c r="A595" s="220"/>
      <c r="B595" s="205"/>
      <c r="C595" s="201" t="str">
        <f t="shared" si="0"/>
        <v/>
      </c>
      <c r="D595" s="201" t="str">
        <f t="shared" si="1"/>
        <v/>
      </c>
      <c r="E595" s="201" t="str">
        <f t="shared" si="3"/>
        <v/>
      </c>
      <c r="F595" s="201" t="str">
        <f t="shared" si="2"/>
        <v/>
      </c>
      <c r="G595" s="178"/>
      <c r="H595" s="221"/>
      <c r="I595" s="218"/>
      <c r="J595" s="178"/>
      <c r="K595" s="178"/>
      <c r="L595" s="178"/>
      <c r="M595" s="217"/>
      <c r="N595" s="218"/>
    </row>
    <row r="596" spans="1:14" ht="12.5">
      <c r="A596" s="220"/>
      <c r="B596" s="205"/>
      <c r="C596" s="201" t="str">
        <f t="shared" si="0"/>
        <v/>
      </c>
      <c r="D596" s="201" t="str">
        <f t="shared" si="1"/>
        <v/>
      </c>
      <c r="E596" s="201" t="str">
        <f t="shared" si="3"/>
        <v/>
      </c>
      <c r="F596" s="201" t="str">
        <f t="shared" si="2"/>
        <v/>
      </c>
      <c r="G596" s="178"/>
      <c r="H596" s="221"/>
      <c r="I596" s="218"/>
      <c r="J596" s="178"/>
      <c r="K596" s="178"/>
      <c r="L596" s="178"/>
      <c r="M596" s="217"/>
      <c r="N596" s="218"/>
    </row>
    <row r="597" spans="1:14" ht="12.5">
      <c r="A597" s="220"/>
      <c r="B597" s="205"/>
      <c r="C597" s="201" t="str">
        <f t="shared" si="0"/>
        <v/>
      </c>
      <c r="D597" s="201" t="str">
        <f t="shared" si="1"/>
        <v/>
      </c>
      <c r="E597" s="201" t="str">
        <f t="shared" si="3"/>
        <v/>
      </c>
      <c r="F597" s="201" t="str">
        <f t="shared" si="2"/>
        <v/>
      </c>
      <c r="G597" s="178"/>
      <c r="H597" s="221"/>
      <c r="I597" s="218"/>
      <c r="J597" s="178"/>
      <c r="K597" s="178"/>
      <c r="L597" s="178"/>
      <c r="M597" s="217"/>
      <c r="N597" s="218"/>
    </row>
    <row r="598" spans="1:14" ht="12.5">
      <c r="A598" s="220"/>
      <c r="B598" s="205"/>
      <c r="C598" s="201" t="str">
        <f t="shared" si="0"/>
        <v/>
      </c>
      <c r="D598" s="201" t="str">
        <f t="shared" si="1"/>
        <v/>
      </c>
      <c r="E598" s="201" t="str">
        <f t="shared" si="3"/>
        <v/>
      </c>
      <c r="F598" s="201" t="str">
        <f t="shared" si="2"/>
        <v/>
      </c>
      <c r="G598" s="178"/>
      <c r="H598" s="221"/>
      <c r="I598" s="218"/>
      <c r="J598" s="178"/>
      <c r="K598" s="178"/>
      <c r="L598" s="178"/>
      <c r="M598" s="217"/>
      <c r="N598" s="218"/>
    </row>
    <row r="599" spans="1:14" ht="12.5">
      <c r="A599" s="220"/>
      <c r="B599" s="205"/>
      <c r="C599" s="201" t="str">
        <f t="shared" si="0"/>
        <v/>
      </c>
      <c r="D599" s="201" t="str">
        <f t="shared" si="1"/>
        <v/>
      </c>
      <c r="E599" s="201" t="str">
        <f t="shared" si="3"/>
        <v/>
      </c>
      <c r="F599" s="201" t="str">
        <f t="shared" si="2"/>
        <v/>
      </c>
      <c r="G599" s="178"/>
      <c r="H599" s="221"/>
      <c r="I599" s="218"/>
      <c r="J599" s="178"/>
      <c r="K599" s="178"/>
      <c r="L599" s="178"/>
      <c r="M599" s="217"/>
      <c r="N599" s="218"/>
    </row>
    <row r="600" spans="1:14" ht="12.5">
      <c r="A600" s="220"/>
      <c r="B600" s="205"/>
      <c r="C600" s="201" t="str">
        <f t="shared" si="0"/>
        <v/>
      </c>
      <c r="D600" s="201" t="str">
        <f t="shared" si="1"/>
        <v/>
      </c>
      <c r="E600" s="201" t="str">
        <f t="shared" si="3"/>
        <v/>
      </c>
      <c r="F600" s="201" t="str">
        <f t="shared" si="2"/>
        <v/>
      </c>
      <c r="G600" s="178"/>
      <c r="H600" s="221"/>
      <c r="I600" s="218"/>
      <c r="J600" s="178"/>
      <c r="K600" s="178"/>
      <c r="L600" s="178"/>
      <c r="M600" s="217"/>
      <c r="N600" s="218"/>
    </row>
    <row r="601" spans="1:14" ht="12.5">
      <c r="A601" s="220"/>
      <c r="B601" s="205"/>
      <c r="C601" s="201" t="str">
        <f t="shared" si="0"/>
        <v/>
      </c>
      <c r="D601" s="201" t="str">
        <f t="shared" si="1"/>
        <v/>
      </c>
      <c r="E601" s="201" t="str">
        <f t="shared" si="3"/>
        <v/>
      </c>
      <c r="F601" s="201" t="str">
        <f t="shared" si="2"/>
        <v/>
      </c>
      <c r="G601" s="178"/>
      <c r="H601" s="221"/>
      <c r="I601" s="218"/>
      <c r="J601" s="178"/>
      <c r="K601" s="178"/>
      <c r="L601" s="178"/>
      <c r="M601" s="217"/>
      <c r="N601" s="218"/>
    </row>
    <row r="602" spans="1:14" ht="12.5">
      <c r="A602" s="220"/>
      <c r="B602" s="205"/>
      <c r="C602" s="201" t="str">
        <f t="shared" si="0"/>
        <v/>
      </c>
      <c r="D602" s="201" t="str">
        <f t="shared" si="1"/>
        <v/>
      </c>
      <c r="E602" s="201" t="str">
        <f t="shared" si="3"/>
        <v/>
      </c>
      <c r="F602" s="201" t="str">
        <f t="shared" si="2"/>
        <v/>
      </c>
      <c r="G602" s="178"/>
      <c r="H602" s="221"/>
      <c r="I602" s="218"/>
      <c r="J602" s="178"/>
      <c r="K602" s="178"/>
      <c r="L602" s="178"/>
      <c r="M602" s="217"/>
      <c r="N602" s="218"/>
    </row>
    <row r="603" spans="1:14" ht="12.5">
      <c r="A603" s="220"/>
      <c r="B603" s="205"/>
      <c r="C603" s="201" t="str">
        <f t="shared" si="0"/>
        <v/>
      </c>
      <c r="D603" s="201" t="str">
        <f t="shared" si="1"/>
        <v/>
      </c>
      <c r="E603" s="201" t="str">
        <f t="shared" si="3"/>
        <v/>
      </c>
      <c r="F603" s="201" t="str">
        <f t="shared" si="2"/>
        <v/>
      </c>
      <c r="G603" s="178"/>
      <c r="H603" s="221"/>
      <c r="I603" s="218"/>
      <c r="J603" s="178"/>
      <c r="K603" s="178"/>
      <c r="L603" s="178"/>
      <c r="M603" s="217"/>
      <c r="N603" s="218"/>
    </row>
    <row r="604" spans="1:14" ht="12.5">
      <c r="A604" s="220"/>
      <c r="B604" s="205"/>
      <c r="C604" s="201" t="str">
        <f t="shared" si="0"/>
        <v/>
      </c>
      <c r="D604" s="201" t="str">
        <f t="shared" si="1"/>
        <v/>
      </c>
      <c r="E604" s="201" t="str">
        <f t="shared" si="3"/>
        <v/>
      </c>
      <c r="F604" s="201" t="str">
        <f t="shared" si="2"/>
        <v/>
      </c>
      <c r="G604" s="178"/>
      <c r="H604" s="221"/>
      <c r="I604" s="218"/>
      <c r="J604" s="178"/>
      <c r="K604" s="178"/>
      <c r="L604" s="178"/>
      <c r="M604" s="217"/>
      <c r="N604" s="218"/>
    </row>
    <row r="605" spans="1:14" ht="12.5">
      <c r="A605" s="220"/>
      <c r="B605" s="205"/>
      <c r="C605" s="201" t="str">
        <f t="shared" si="0"/>
        <v/>
      </c>
      <c r="D605" s="201" t="str">
        <f t="shared" si="1"/>
        <v/>
      </c>
      <c r="E605" s="201" t="str">
        <f t="shared" si="3"/>
        <v/>
      </c>
      <c r="F605" s="201" t="str">
        <f t="shared" si="2"/>
        <v/>
      </c>
      <c r="G605" s="178"/>
      <c r="H605" s="221"/>
      <c r="I605" s="218"/>
      <c r="J605" s="178"/>
      <c r="K605" s="178"/>
      <c r="L605" s="178"/>
      <c r="M605" s="217"/>
      <c r="N605" s="218"/>
    </row>
    <row r="606" spans="1:14" ht="12.5">
      <c r="A606" s="220"/>
      <c r="B606" s="205"/>
      <c r="C606" s="201" t="str">
        <f t="shared" si="0"/>
        <v/>
      </c>
      <c r="D606" s="201" t="str">
        <f t="shared" si="1"/>
        <v/>
      </c>
      <c r="E606" s="201" t="str">
        <f t="shared" si="3"/>
        <v/>
      </c>
      <c r="F606" s="201" t="str">
        <f t="shared" si="2"/>
        <v/>
      </c>
      <c r="G606" s="178"/>
      <c r="H606" s="221"/>
      <c r="I606" s="218"/>
      <c r="J606" s="178"/>
      <c r="K606" s="178"/>
      <c r="L606" s="178"/>
      <c r="M606" s="217"/>
      <c r="N606" s="218"/>
    </row>
    <row r="607" spans="1:14" ht="12.5">
      <c r="A607" s="220"/>
      <c r="B607" s="205"/>
      <c r="C607" s="201" t="str">
        <f t="shared" si="0"/>
        <v/>
      </c>
      <c r="D607" s="201" t="str">
        <f t="shared" si="1"/>
        <v/>
      </c>
      <c r="E607" s="201" t="str">
        <f t="shared" si="3"/>
        <v/>
      </c>
      <c r="F607" s="201" t="str">
        <f t="shared" si="2"/>
        <v/>
      </c>
      <c r="G607" s="178"/>
      <c r="H607" s="221"/>
      <c r="I607" s="218"/>
      <c r="J607" s="178"/>
      <c r="K607" s="178"/>
      <c r="L607" s="178"/>
      <c r="M607" s="217"/>
      <c r="N607" s="218"/>
    </row>
    <row r="608" spans="1:14" ht="12.5">
      <c r="A608" s="220"/>
      <c r="B608" s="205"/>
      <c r="C608" s="201" t="str">
        <f t="shared" si="0"/>
        <v/>
      </c>
      <c r="D608" s="201" t="str">
        <f t="shared" si="1"/>
        <v/>
      </c>
      <c r="E608" s="201" t="str">
        <f t="shared" si="3"/>
        <v/>
      </c>
      <c r="F608" s="201" t="str">
        <f t="shared" si="2"/>
        <v/>
      </c>
      <c r="G608" s="178"/>
      <c r="H608" s="221"/>
      <c r="I608" s="218"/>
      <c r="J608" s="178"/>
      <c r="K608" s="178"/>
      <c r="L608" s="178"/>
      <c r="M608" s="217"/>
      <c r="N608" s="218"/>
    </row>
    <row r="609" spans="1:14" ht="12.5">
      <c r="A609" s="220"/>
      <c r="B609" s="205"/>
      <c r="C609" s="201" t="str">
        <f t="shared" si="0"/>
        <v/>
      </c>
      <c r="D609" s="201" t="str">
        <f t="shared" si="1"/>
        <v/>
      </c>
      <c r="E609" s="201" t="str">
        <f t="shared" si="3"/>
        <v/>
      </c>
      <c r="F609" s="201" t="str">
        <f t="shared" si="2"/>
        <v/>
      </c>
      <c r="G609" s="178"/>
      <c r="H609" s="221"/>
      <c r="I609" s="218"/>
      <c r="J609" s="178"/>
      <c r="K609" s="178"/>
      <c r="L609" s="178"/>
      <c r="M609" s="217"/>
      <c r="N609" s="218"/>
    </row>
    <row r="610" spans="1:14" ht="12.5">
      <c r="A610" s="220"/>
      <c r="B610" s="205"/>
      <c r="C610" s="201" t="str">
        <f t="shared" si="0"/>
        <v/>
      </c>
      <c r="D610" s="201" t="str">
        <f t="shared" si="1"/>
        <v/>
      </c>
      <c r="E610" s="201" t="str">
        <f t="shared" si="3"/>
        <v/>
      </c>
      <c r="F610" s="201" t="str">
        <f t="shared" si="2"/>
        <v/>
      </c>
      <c r="G610" s="178"/>
      <c r="H610" s="221"/>
      <c r="I610" s="218"/>
      <c r="J610" s="178"/>
      <c r="K610" s="178"/>
      <c r="L610" s="178"/>
      <c r="M610" s="217"/>
      <c r="N610" s="218"/>
    </row>
    <row r="611" spans="1:14" ht="12.5">
      <c r="A611" s="220"/>
      <c r="B611" s="205"/>
      <c r="C611" s="201" t="str">
        <f t="shared" si="0"/>
        <v/>
      </c>
      <c r="D611" s="201" t="str">
        <f t="shared" si="1"/>
        <v/>
      </c>
      <c r="E611" s="201" t="str">
        <f t="shared" si="3"/>
        <v/>
      </c>
      <c r="F611" s="201" t="str">
        <f t="shared" si="2"/>
        <v/>
      </c>
      <c r="G611" s="178"/>
      <c r="H611" s="221"/>
      <c r="I611" s="218"/>
      <c r="J611" s="178"/>
      <c r="K611" s="178"/>
      <c r="L611" s="178"/>
      <c r="M611" s="217"/>
      <c r="N611" s="218"/>
    </row>
    <row r="612" spans="1:14" ht="12.5">
      <c r="A612" s="220"/>
      <c r="B612" s="205"/>
      <c r="C612" s="201" t="str">
        <f t="shared" si="0"/>
        <v/>
      </c>
      <c r="D612" s="201" t="str">
        <f t="shared" si="1"/>
        <v/>
      </c>
      <c r="E612" s="201" t="str">
        <f t="shared" si="3"/>
        <v/>
      </c>
      <c r="F612" s="201" t="str">
        <f t="shared" si="2"/>
        <v/>
      </c>
      <c r="G612" s="178"/>
      <c r="H612" s="221"/>
      <c r="I612" s="218"/>
      <c r="J612" s="178"/>
      <c r="K612" s="178"/>
      <c r="L612" s="178"/>
      <c r="M612" s="217"/>
      <c r="N612" s="218"/>
    </row>
    <row r="613" spans="1:14" ht="12.5">
      <c r="A613" s="220"/>
      <c r="B613" s="205"/>
      <c r="C613" s="201" t="str">
        <f t="shared" si="0"/>
        <v/>
      </c>
      <c r="D613" s="201" t="str">
        <f t="shared" si="1"/>
        <v/>
      </c>
      <c r="E613" s="201" t="str">
        <f t="shared" si="3"/>
        <v/>
      </c>
      <c r="F613" s="201" t="str">
        <f t="shared" si="2"/>
        <v/>
      </c>
      <c r="G613" s="178"/>
      <c r="H613" s="221"/>
      <c r="I613" s="218"/>
      <c r="J613" s="178"/>
      <c r="K613" s="178"/>
      <c r="L613" s="178"/>
      <c r="M613" s="217"/>
      <c r="N613" s="218"/>
    </row>
    <row r="614" spans="1:14" ht="12.5">
      <c r="A614" s="220"/>
      <c r="B614" s="205"/>
      <c r="C614" s="201" t="str">
        <f t="shared" si="0"/>
        <v/>
      </c>
      <c r="D614" s="201" t="str">
        <f t="shared" si="1"/>
        <v/>
      </c>
      <c r="E614" s="201" t="str">
        <f t="shared" si="3"/>
        <v/>
      </c>
      <c r="F614" s="201" t="str">
        <f t="shared" si="2"/>
        <v/>
      </c>
      <c r="G614" s="178"/>
      <c r="H614" s="221"/>
      <c r="I614" s="218"/>
      <c r="J614" s="178"/>
      <c r="K614" s="178"/>
      <c r="L614" s="178"/>
      <c r="M614" s="217"/>
      <c r="N614" s="218"/>
    </row>
    <row r="615" spans="1:14" ht="12.5">
      <c r="A615" s="220"/>
      <c r="B615" s="205"/>
      <c r="C615" s="201" t="str">
        <f t="shared" si="0"/>
        <v/>
      </c>
      <c r="D615" s="201" t="str">
        <f t="shared" si="1"/>
        <v/>
      </c>
      <c r="E615" s="201" t="str">
        <f t="shared" si="3"/>
        <v/>
      </c>
      <c r="F615" s="201" t="str">
        <f t="shared" si="2"/>
        <v/>
      </c>
      <c r="G615" s="178"/>
      <c r="H615" s="221"/>
      <c r="I615" s="218"/>
      <c r="J615" s="178"/>
      <c r="K615" s="178"/>
      <c r="L615" s="178"/>
      <c r="M615" s="217"/>
      <c r="N615" s="218"/>
    </row>
    <row r="616" spans="1:14" ht="12.5">
      <c r="A616" s="220"/>
      <c r="B616" s="205"/>
      <c r="C616" s="201" t="str">
        <f t="shared" si="0"/>
        <v/>
      </c>
      <c r="D616" s="201" t="str">
        <f t="shared" si="1"/>
        <v/>
      </c>
      <c r="E616" s="201" t="str">
        <f t="shared" si="3"/>
        <v/>
      </c>
      <c r="F616" s="201" t="str">
        <f t="shared" si="2"/>
        <v/>
      </c>
      <c r="G616" s="178"/>
      <c r="H616" s="221"/>
      <c r="I616" s="218"/>
      <c r="J616" s="178"/>
      <c r="K616" s="178"/>
      <c r="L616" s="178"/>
      <c r="M616" s="217"/>
      <c r="N616" s="218"/>
    </row>
    <row r="617" spans="1:14" ht="12.5">
      <c r="A617" s="220"/>
      <c r="B617" s="205"/>
      <c r="C617" s="201" t="str">
        <f t="shared" si="0"/>
        <v/>
      </c>
      <c r="D617" s="201" t="str">
        <f t="shared" si="1"/>
        <v/>
      </c>
      <c r="E617" s="201" t="str">
        <f t="shared" si="3"/>
        <v/>
      </c>
      <c r="F617" s="201" t="str">
        <f t="shared" si="2"/>
        <v/>
      </c>
      <c r="G617" s="178"/>
      <c r="H617" s="221"/>
      <c r="I617" s="218"/>
      <c r="J617" s="178"/>
      <c r="K617" s="178"/>
      <c r="L617" s="178"/>
      <c r="M617" s="217"/>
      <c r="N617" s="218"/>
    </row>
    <row r="618" spans="1:14" ht="12.5">
      <c r="A618" s="220"/>
      <c r="B618" s="205"/>
      <c r="C618" s="201" t="str">
        <f t="shared" si="0"/>
        <v/>
      </c>
      <c r="D618" s="201" t="str">
        <f t="shared" si="1"/>
        <v/>
      </c>
      <c r="E618" s="201" t="str">
        <f t="shared" si="3"/>
        <v/>
      </c>
      <c r="F618" s="201" t="str">
        <f t="shared" si="2"/>
        <v/>
      </c>
      <c r="G618" s="178"/>
      <c r="H618" s="221"/>
      <c r="I618" s="218"/>
      <c r="J618" s="178"/>
      <c r="K618" s="178"/>
      <c r="L618" s="178"/>
      <c r="M618" s="217"/>
      <c r="N618" s="218"/>
    </row>
    <row r="619" spans="1:14" ht="12.5">
      <c r="A619" s="220"/>
      <c r="B619" s="205"/>
      <c r="C619" s="201" t="str">
        <f t="shared" si="0"/>
        <v/>
      </c>
      <c r="D619" s="201" t="str">
        <f t="shared" si="1"/>
        <v/>
      </c>
      <c r="E619" s="201" t="str">
        <f t="shared" si="3"/>
        <v/>
      </c>
      <c r="F619" s="201" t="str">
        <f t="shared" si="2"/>
        <v/>
      </c>
      <c r="G619" s="178"/>
      <c r="H619" s="221"/>
      <c r="I619" s="218"/>
      <c r="J619" s="178"/>
      <c r="K619" s="178"/>
      <c r="L619" s="178"/>
      <c r="M619" s="217"/>
      <c r="N619" s="218"/>
    </row>
    <row r="620" spans="1:14" ht="12.5">
      <c r="A620" s="220"/>
      <c r="B620" s="205"/>
      <c r="C620" s="201" t="str">
        <f t="shared" si="0"/>
        <v/>
      </c>
      <c r="D620" s="201" t="str">
        <f t="shared" si="1"/>
        <v/>
      </c>
      <c r="E620" s="201" t="str">
        <f t="shared" si="3"/>
        <v/>
      </c>
      <c r="F620" s="201" t="str">
        <f t="shared" si="2"/>
        <v/>
      </c>
      <c r="G620" s="178"/>
      <c r="H620" s="221"/>
      <c r="I620" s="218"/>
      <c r="J620" s="178"/>
      <c r="K620" s="178"/>
      <c r="L620" s="178"/>
      <c r="M620" s="217"/>
      <c r="N620" s="218"/>
    </row>
    <row r="621" spans="1:14" ht="12.5">
      <c r="A621" s="220"/>
      <c r="B621" s="205"/>
      <c r="C621" s="201" t="str">
        <f t="shared" si="0"/>
        <v/>
      </c>
      <c r="D621" s="201" t="str">
        <f t="shared" si="1"/>
        <v/>
      </c>
      <c r="E621" s="201" t="str">
        <f t="shared" si="3"/>
        <v/>
      </c>
      <c r="F621" s="201" t="str">
        <f t="shared" si="2"/>
        <v/>
      </c>
      <c r="G621" s="178"/>
      <c r="H621" s="221"/>
      <c r="I621" s="218"/>
      <c r="J621" s="178"/>
      <c r="K621" s="178"/>
      <c r="L621" s="178"/>
      <c r="M621" s="217"/>
      <c r="N621" s="218"/>
    </row>
    <row r="622" spans="1:14" ht="12.5">
      <c r="A622" s="220"/>
      <c r="B622" s="205"/>
      <c r="C622" s="201" t="str">
        <f t="shared" si="0"/>
        <v/>
      </c>
      <c r="D622" s="201" t="str">
        <f t="shared" si="1"/>
        <v/>
      </c>
      <c r="E622" s="201" t="str">
        <f t="shared" si="3"/>
        <v/>
      </c>
      <c r="F622" s="201" t="str">
        <f t="shared" si="2"/>
        <v/>
      </c>
      <c r="G622" s="178"/>
      <c r="H622" s="221"/>
      <c r="I622" s="218"/>
      <c r="J622" s="178"/>
      <c r="K622" s="178"/>
      <c r="L622" s="178"/>
      <c r="M622" s="217"/>
      <c r="N622" s="218"/>
    </row>
    <row r="623" spans="1:14" ht="12.5">
      <c r="A623" s="220"/>
      <c r="B623" s="205"/>
      <c r="C623" s="201" t="str">
        <f t="shared" si="0"/>
        <v/>
      </c>
      <c r="D623" s="201" t="str">
        <f t="shared" si="1"/>
        <v/>
      </c>
      <c r="E623" s="201" t="str">
        <f t="shared" si="3"/>
        <v/>
      </c>
      <c r="F623" s="201" t="str">
        <f t="shared" si="2"/>
        <v/>
      </c>
      <c r="G623" s="178"/>
      <c r="H623" s="221"/>
      <c r="I623" s="218"/>
      <c r="J623" s="178"/>
      <c r="K623" s="178"/>
      <c r="L623" s="178"/>
      <c r="M623" s="217"/>
      <c r="N623" s="218"/>
    </row>
    <row r="624" spans="1:14" ht="12.5">
      <c r="A624" s="220"/>
      <c r="B624" s="205"/>
      <c r="C624" s="201" t="str">
        <f t="shared" si="0"/>
        <v/>
      </c>
      <c r="D624" s="201" t="str">
        <f t="shared" si="1"/>
        <v/>
      </c>
      <c r="E624" s="201" t="str">
        <f t="shared" si="3"/>
        <v/>
      </c>
      <c r="F624" s="201" t="str">
        <f t="shared" si="2"/>
        <v/>
      </c>
      <c r="G624" s="178"/>
      <c r="H624" s="221"/>
      <c r="I624" s="218"/>
      <c r="J624" s="178"/>
      <c r="K624" s="178"/>
      <c r="L624" s="178"/>
      <c r="M624" s="217"/>
      <c r="N624" s="218"/>
    </row>
    <row r="625" spans="1:14" ht="12.5">
      <c r="A625" s="220"/>
      <c r="B625" s="205"/>
      <c r="C625" s="201" t="str">
        <f t="shared" si="0"/>
        <v/>
      </c>
      <c r="D625" s="201" t="str">
        <f t="shared" si="1"/>
        <v/>
      </c>
      <c r="E625" s="201" t="str">
        <f t="shared" si="3"/>
        <v/>
      </c>
      <c r="F625" s="201" t="str">
        <f t="shared" si="2"/>
        <v/>
      </c>
      <c r="G625" s="178"/>
      <c r="H625" s="221"/>
      <c r="I625" s="218"/>
      <c r="J625" s="178"/>
      <c r="K625" s="178"/>
      <c r="L625" s="178"/>
      <c r="M625" s="217"/>
      <c r="N625" s="218"/>
    </row>
    <row r="626" spans="1:14" ht="12.5">
      <c r="A626" s="220"/>
      <c r="B626" s="205"/>
      <c r="C626" s="201" t="str">
        <f t="shared" si="0"/>
        <v/>
      </c>
      <c r="D626" s="201" t="str">
        <f t="shared" si="1"/>
        <v/>
      </c>
      <c r="E626" s="201" t="str">
        <f t="shared" si="3"/>
        <v/>
      </c>
      <c r="F626" s="201" t="str">
        <f t="shared" si="2"/>
        <v/>
      </c>
      <c r="G626" s="178"/>
      <c r="H626" s="221"/>
      <c r="I626" s="218"/>
      <c r="J626" s="178"/>
      <c r="K626" s="178"/>
      <c r="L626" s="178"/>
      <c r="M626" s="217"/>
      <c r="N626" s="218"/>
    </row>
    <row r="627" spans="1:14" ht="12.5">
      <c r="A627" s="220"/>
      <c r="B627" s="205"/>
      <c r="C627" s="201" t="str">
        <f t="shared" si="0"/>
        <v/>
      </c>
      <c r="D627" s="201" t="str">
        <f t="shared" si="1"/>
        <v/>
      </c>
      <c r="E627" s="201" t="str">
        <f t="shared" si="3"/>
        <v/>
      </c>
      <c r="F627" s="201" t="str">
        <f t="shared" si="2"/>
        <v/>
      </c>
      <c r="G627" s="178"/>
      <c r="H627" s="221"/>
      <c r="I627" s="218"/>
      <c r="J627" s="178"/>
      <c r="K627" s="178"/>
      <c r="L627" s="178"/>
      <c r="M627" s="217"/>
      <c r="N627" s="218"/>
    </row>
    <row r="628" spans="1:14" ht="12.5">
      <c r="A628" s="220"/>
      <c r="B628" s="205"/>
      <c r="C628" s="201" t="str">
        <f t="shared" si="0"/>
        <v/>
      </c>
      <c r="D628" s="201" t="str">
        <f t="shared" si="1"/>
        <v/>
      </c>
      <c r="E628" s="201" t="str">
        <f t="shared" si="3"/>
        <v/>
      </c>
      <c r="F628" s="201" t="str">
        <f t="shared" si="2"/>
        <v/>
      </c>
      <c r="G628" s="178"/>
      <c r="H628" s="221"/>
      <c r="I628" s="218"/>
      <c r="J628" s="178"/>
      <c r="K628" s="178"/>
      <c r="L628" s="178"/>
      <c r="M628" s="217"/>
      <c r="N628" s="218"/>
    </row>
    <row r="629" spans="1:14" ht="12.5">
      <c r="A629" s="220"/>
      <c r="B629" s="205"/>
      <c r="C629" s="201" t="str">
        <f t="shared" si="0"/>
        <v/>
      </c>
      <c r="D629" s="201" t="str">
        <f t="shared" si="1"/>
        <v/>
      </c>
      <c r="E629" s="201" t="str">
        <f t="shared" si="3"/>
        <v/>
      </c>
      <c r="F629" s="201" t="str">
        <f t="shared" si="2"/>
        <v/>
      </c>
      <c r="G629" s="178"/>
      <c r="H629" s="221"/>
      <c r="I629" s="218"/>
      <c r="J629" s="178"/>
      <c r="K629" s="178"/>
      <c r="L629" s="178"/>
      <c r="M629" s="217"/>
      <c r="N629" s="218"/>
    </row>
    <row r="630" spans="1:14" ht="12.5">
      <c r="A630" s="220"/>
      <c r="B630" s="205"/>
      <c r="C630" s="201" t="str">
        <f t="shared" si="0"/>
        <v/>
      </c>
      <c r="D630" s="201" t="str">
        <f t="shared" si="1"/>
        <v/>
      </c>
      <c r="E630" s="201" t="str">
        <f t="shared" si="3"/>
        <v/>
      </c>
      <c r="F630" s="201" t="str">
        <f t="shared" si="2"/>
        <v/>
      </c>
      <c r="G630" s="178"/>
      <c r="H630" s="221"/>
      <c r="I630" s="218"/>
      <c r="J630" s="178"/>
      <c r="K630" s="178"/>
      <c r="L630" s="178"/>
      <c r="M630" s="217"/>
      <c r="N630" s="218"/>
    </row>
    <row r="631" spans="1:14" ht="12.5">
      <c r="A631" s="220"/>
      <c r="B631" s="205"/>
      <c r="C631" s="201" t="str">
        <f t="shared" si="0"/>
        <v/>
      </c>
      <c r="D631" s="201" t="str">
        <f t="shared" si="1"/>
        <v/>
      </c>
      <c r="E631" s="201" t="str">
        <f t="shared" si="3"/>
        <v/>
      </c>
      <c r="F631" s="201" t="str">
        <f t="shared" si="2"/>
        <v/>
      </c>
      <c r="G631" s="178"/>
      <c r="H631" s="221"/>
      <c r="I631" s="218"/>
      <c r="J631" s="178"/>
      <c r="K631" s="178"/>
      <c r="L631" s="178"/>
      <c r="M631" s="217"/>
      <c r="N631" s="218"/>
    </row>
    <row r="632" spans="1:14" ht="12.5">
      <c r="A632" s="220"/>
      <c r="B632" s="205"/>
      <c r="C632" s="201" t="str">
        <f t="shared" si="0"/>
        <v/>
      </c>
      <c r="D632" s="201" t="str">
        <f t="shared" si="1"/>
        <v/>
      </c>
      <c r="E632" s="201" t="str">
        <f t="shared" si="3"/>
        <v/>
      </c>
      <c r="F632" s="201" t="str">
        <f t="shared" si="2"/>
        <v/>
      </c>
      <c r="G632" s="178"/>
      <c r="H632" s="221"/>
      <c r="I632" s="218"/>
      <c r="J632" s="178"/>
      <c r="K632" s="178"/>
      <c r="L632" s="178"/>
      <c r="M632" s="217"/>
      <c r="N632" s="218"/>
    </row>
    <row r="633" spans="1:14" ht="12.5">
      <c r="A633" s="220"/>
      <c r="B633" s="205"/>
      <c r="C633" s="201" t="str">
        <f t="shared" si="0"/>
        <v/>
      </c>
      <c r="D633" s="201" t="str">
        <f t="shared" si="1"/>
        <v/>
      </c>
      <c r="E633" s="201" t="str">
        <f t="shared" si="3"/>
        <v/>
      </c>
      <c r="F633" s="201" t="str">
        <f t="shared" si="2"/>
        <v/>
      </c>
      <c r="G633" s="178"/>
      <c r="H633" s="221"/>
      <c r="I633" s="218"/>
      <c r="J633" s="178"/>
      <c r="K633" s="178"/>
      <c r="L633" s="178"/>
      <c r="M633" s="217"/>
      <c r="N633" s="218"/>
    </row>
    <row r="634" spans="1:14" ht="12.5">
      <c r="A634" s="220"/>
      <c r="B634" s="205"/>
      <c r="C634" s="201" t="str">
        <f t="shared" si="0"/>
        <v/>
      </c>
      <c r="D634" s="201" t="str">
        <f t="shared" si="1"/>
        <v/>
      </c>
      <c r="E634" s="201" t="str">
        <f t="shared" si="3"/>
        <v/>
      </c>
      <c r="F634" s="201" t="str">
        <f t="shared" si="2"/>
        <v/>
      </c>
      <c r="G634" s="178"/>
      <c r="H634" s="221"/>
      <c r="I634" s="218"/>
      <c r="J634" s="178"/>
      <c r="K634" s="178"/>
      <c r="L634" s="178"/>
      <c r="M634" s="217"/>
      <c r="N634" s="218"/>
    </row>
    <row r="635" spans="1:14" ht="12.5">
      <c r="A635" s="220"/>
      <c r="B635" s="205"/>
      <c r="C635" s="201" t="str">
        <f t="shared" si="0"/>
        <v/>
      </c>
      <c r="D635" s="201" t="str">
        <f t="shared" si="1"/>
        <v/>
      </c>
      <c r="E635" s="201" t="str">
        <f t="shared" si="3"/>
        <v/>
      </c>
      <c r="F635" s="201" t="str">
        <f t="shared" si="2"/>
        <v/>
      </c>
      <c r="G635" s="178"/>
      <c r="H635" s="221"/>
      <c r="I635" s="218"/>
      <c r="J635" s="178"/>
      <c r="K635" s="178"/>
      <c r="L635" s="178"/>
      <c r="M635" s="217"/>
      <c r="N635" s="218"/>
    </row>
    <row r="636" spans="1:14" ht="12.5">
      <c r="A636" s="220"/>
      <c r="B636" s="205"/>
      <c r="C636" s="201" t="str">
        <f t="shared" si="0"/>
        <v/>
      </c>
      <c r="D636" s="201" t="str">
        <f t="shared" si="1"/>
        <v/>
      </c>
      <c r="E636" s="201" t="str">
        <f t="shared" si="3"/>
        <v/>
      </c>
      <c r="F636" s="201" t="str">
        <f t="shared" si="2"/>
        <v/>
      </c>
      <c r="G636" s="178"/>
      <c r="H636" s="221"/>
      <c r="I636" s="218"/>
      <c r="J636" s="178"/>
      <c r="K636" s="178"/>
      <c r="L636" s="178"/>
      <c r="M636" s="217"/>
      <c r="N636" s="218"/>
    </row>
    <row r="637" spans="1:14" ht="12.5">
      <c r="A637" s="220"/>
      <c r="B637" s="205"/>
      <c r="C637" s="201" t="str">
        <f t="shared" si="0"/>
        <v/>
      </c>
      <c r="D637" s="201" t="str">
        <f t="shared" si="1"/>
        <v/>
      </c>
      <c r="E637" s="201" t="str">
        <f t="shared" si="3"/>
        <v/>
      </c>
      <c r="F637" s="201" t="str">
        <f t="shared" si="2"/>
        <v/>
      </c>
      <c r="G637" s="178"/>
      <c r="H637" s="221"/>
      <c r="I637" s="218"/>
      <c r="J637" s="178"/>
      <c r="K637" s="178"/>
      <c r="L637" s="178"/>
      <c r="M637" s="217"/>
      <c r="N637" s="218"/>
    </row>
    <row r="638" spans="1:14" ht="12.5">
      <c r="A638" s="220"/>
      <c r="B638" s="205"/>
      <c r="C638" s="201" t="str">
        <f t="shared" si="0"/>
        <v/>
      </c>
      <c r="D638" s="201" t="str">
        <f t="shared" si="1"/>
        <v/>
      </c>
      <c r="E638" s="201" t="str">
        <f t="shared" si="3"/>
        <v/>
      </c>
      <c r="F638" s="201" t="str">
        <f t="shared" si="2"/>
        <v/>
      </c>
      <c r="G638" s="178"/>
      <c r="H638" s="221"/>
      <c r="I638" s="218"/>
      <c r="J638" s="178"/>
      <c r="K638" s="178"/>
      <c r="L638" s="178"/>
      <c r="M638" s="217"/>
      <c r="N638" s="218"/>
    </row>
    <row r="639" spans="1:14" ht="12.5">
      <c r="A639" s="220"/>
      <c r="B639" s="205"/>
      <c r="C639" s="201" t="str">
        <f t="shared" si="0"/>
        <v/>
      </c>
      <c r="D639" s="201" t="str">
        <f t="shared" si="1"/>
        <v/>
      </c>
      <c r="E639" s="201" t="str">
        <f t="shared" si="3"/>
        <v/>
      </c>
      <c r="F639" s="201" t="str">
        <f t="shared" si="2"/>
        <v/>
      </c>
      <c r="G639" s="178"/>
      <c r="H639" s="221"/>
      <c r="I639" s="218"/>
      <c r="J639" s="178"/>
      <c r="K639" s="178"/>
      <c r="L639" s="178"/>
      <c r="M639" s="217"/>
      <c r="N639" s="218"/>
    </row>
    <row r="640" spans="1:14" ht="12.5">
      <c r="A640" s="220"/>
      <c r="B640" s="205"/>
      <c r="C640" s="201" t="str">
        <f t="shared" si="0"/>
        <v/>
      </c>
      <c r="D640" s="201" t="str">
        <f t="shared" si="1"/>
        <v/>
      </c>
      <c r="E640" s="201" t="str">
        <f t="shared" si="3"/>
        <v/>
      </c>
      <c r="F640" s="201" t="str">
        <f t="shared" si="2"/>
        <v/>
      </c>
      <c r="G640" s="178"/>
      <c r="H640" s="221"/>
      <c r="I640" s="218"/>
      <c r="J640" s="178"/>
      <c r="K640" s="178"/>
      <c r="L640" s="178"/>
      <c r="M640" s="217"/>
      <c r="N640" s="218"/>
    </row>
    <row r="641" spans="1:14" ht="12.5">
      <c r="A641" s="220"/>
      <c r="B641" s="205"/>
      <c r="C641" s="201" t="str">
        <f t="shared" si="0"/>
        <v/>
      </c>
      <c r="D641" s="201" t="str">
        <f t="shared" si="1"/>
        <v/>
      </c>
      <c r="E641" s="201" t="str">
        <f t="shared" si="3"/>
        <v/>
      </c>
      <c r="F641" s="201" t="str">
        <f t="shared" si="2"/>
        <v/>
      </c>
      <c r="G641" s="178"/>
      <c r="H641" s="221"/>
      <c r="I641" s="218"/>
      <c r="J641" s="178"/>
      <c r="K641" s="178"/>
      <c r="L641" s="178"/>
      <c r="M641" s="217"/>
      <c r="N641" s="218"/>
    </row>
    <row r="642" spans="1:14" ht="12.5">
      <c r="A642" s="220"/>
      <c r="B642" s="205"/>
      <c r="C642" s="201" t="str">
        <f t="shared" si="0"/>
        <v/>
      </c>
      <c r="D642" s="201" t="str">
        <f t="shared" si="1"/>
        <v/>
      </c>
      <c r="E642" s="201" t="str">
        <f t="shared" si="3"/>
        <v/>
      </c>
      <c r="F642" s="201" t="str">
        <f t="shared" si="2"/>
        <v/>
      </c>
      <c r="G642" s="178"/>
      <c r="H642" s="221"/>
      <c r="I642" s="218"/>
      <c r="J642" s="178"/>
      <c r="K642" s="178"/>
      <c r="L642" s="178"/>
      <c r="M642" s="217"/>
      <c r="N642" s="218"/>
    </row>
    <row r="643" spans="1:14" ht="12.5">
      <c r="A643" s="220"/>
      <c r="B643" s="205"/>
      <c r="C643" s="201" t="str">
        <f t="shared" si="0"/>
        <v/>
      </c>
      <c r="D643" s="201" t="str">
        <f t="shared" si="1"/>
        <v/>
      </c>
      <c r="E643" s="201" t="str">
        <f t="shared" si="3"/>
        <v/>
      </c>
      <c r="F643" s="201" t="str">
        <f t="shared" si="2"/>
        <v/>
      </c>
      <c r="G643" s="178"/>
      <c r="H643" s="221"/>
      <c r="I643" s="218"/>
      <c r="J643" s="178"/>
      <c r="K643" s="178"/>
      <c r="L643" s="178"/>
      <c r="M643" s="217"/>
      <c r="N643" s="218"/>
    </row>
    <row r="644" spans="1:14" ht="12.5">
      <c r="A644" s="220"/>
      <c r="B644" s="205"/>
      <c r="C644" s="201" t="str">
        <f t="shared" si="0"/>
        <v/>
      </c>
      <c r="D644" s="201" t="str">
        <f t="shared" si="1"/>
        <v/>
      </c>
      <c r="E644" s="201" t="str">
        <f t="shared" si="3"/>
        <v/>
      </c>
      <c r="F644" s="201" t="str">
        <f t="shared" si="2"/>
        <v/>
      </c>
      <c r="G644" s="178"/>
      <c r="H644" s="221"/>
      <c r="I644" s="218"/>
      <c r="J644" s="178"/>
      <c r="K644" s="178"/>
      <c r="L644" s="178"/>
      <c r="M644" s="217"/>
      <c r="N644" s="218"/>
    </row>
    <row r="645" spans="1:14" ht="12.5">
      <c r="A645" s="220"/>
      <c r="B645" s="205"/>
      <c r="C645" s="201" t="str">
        <f t="shared" si="0"/>
        <v/>
      </c>
      <c r="D645" s="201" t="str">
        <f t="shared" si="1"/>
        <v/>
      </c>
      <c r="E645" s="201" t="str">
        <f t="shared" si="3"/>
        <v/>
      </c>
      <c r="F645" s="201" t="str">
        <f t="shared" si="2"/>
        <v/>
      </c>
      <c r="G645" s="178"/>
      <c r="H645" s="221"/>
      <c r="I645" s="218"/>
      <c r="J645" s="178"/>
      <c r="K645" s="178"/>
      <c r="L645" s="178"/>
      <c r="M645" s="217"/>
      <c r="N645" s="218"/>
    </row>
    <row r="646" spans="1:14" ht="12.5">
      <c r="A646" s="220"/>
      <c r="B646" s="205"/>
      <c r="C646" s="201" t="str">
        <f t="shared" si="0"/>
        <v/>
      </c>
      <c r="D646" s="201" t="str">
        <f t="shared" si="1"/>
        <v/>
      </c>
      <c r="E646" s="201" t="str">
        <f t="shared" si="3"/>
        <v/>
      </c>
      <c r="F646" s="201" t="str">
        <f t="shared" si="2"/>
        <v/>
      </c>
      <c r="G646" s="178"/>
      <c r="H646" s="221"/>
      <c r="I646" s="218"/>
      <c r="J646" s="178"/>
      <c r="K646" s="178"/>
      <c r="L646" s="178"/>
      <c r="M646" s="217"/>
      <c r="N646" s="218"/>
    </row>
    <row r="647" spans="1:14" ht="12.5">
      <c r="A647" s="220"/>
      <c r="B647" s="205"/>
      <c r="C647" s="201" t="str">
        <f t="shared" si="0"/>
        <v/>
      </c>
      <c r="D647" s="201" t="str">
        <f t="shared" si="1"/>
        <v/>
      </c>
      <c r="E647" s="201" t="str">
        <f t="shared" si="3"/>
        <v/>
      </c>
      <c r="F647" s="201" t="str">
        <f t="shared" si="2"/>
        <v/>
      </c>
      <c r="G647" s="178"/>
      <c r="H647" s="221"/>
      <c r="I647" s="218"/>
      <c r="J647" s="178"/>
      <c r="K647" s="178"/>
      <c r="L647" s="178"/>
      <c r="M647" s="217"/>
      <c r="N647" s="218"/>
    </row>
    <row r="648" spans="1:14" ht="12.5">
      <c r="A648" s="220"/>
      <c r="B648" s="205"/>
      <c r="C648" s="201" t="str">
        <f t="shared" si="0"/>
        <v/>
      </c>
      <c r="D648" s="201" t="str">
        <f t="shared" si="1"/>
        <v/>
      </c>
      <c r="E648" s="201" t="str">
        <f t="shared" si="3"/>
        <v/>
      </c>
      <c r="F648" s="201" t="str">
        <f t="shared" si="2"/>
        <v/>
      </c>
      <c r="G648" s="178"/>
      <c r="H648" s="221"/>
      <c r="I648" s="218"/>
      <c r="J648" s="178"/>
      <c r="K648" s="178"/>
      <c r="L648" s="178"/>
      <c r="M648" s="217"/>
      <c r="N648" s="218"/>
    </row>
    <row r="649" spans="1:14" ht="12.5">
      <c r="A649" s="220"/>
      <c r="B649" s="205"/>
      <c r="C649" s="201" t="str">
        <f t="shared" si="0"/>
        <v/>
      </c>
      <c r="D649" s="201" t="str">
        <f t="shared" si="1"/>
        <v/>
      </c>
      <c r="E649" s="201" t="str">
        <f t="shared" si="3"/>
        <v/>
      </c>
      <c r="F649" s="201" t="str">
        <f t="shared" si="2"/>
        <v/>
      </c>
      <c r="G649" s="178"/>
      <c r="H649" s="221"/>
      <c r="I649" s="218"/>
      <c r="J649" s="178"/>
      <c r="K649" s="178"/>
      <c r="L649" s="178"/>
      <c r="M649" s="217"/>
      <c r="N649" s="218"/>
    </row>
    <row r="650" spans="1:14" ht="12.5">
      <c r="A650" s="220"/>
      <c r="B650" s="205"/>
      <c r="C650" s="201" t="str">
        <f t="shared" si="0"/>
        <v/>
      </c>
      <c r="D650" s="201" t="str">
        <f t="shared" si="1"/>
        <v/>
      </c>
      <c r="E650" s="201" t="str">
        <f t="shared" si="3"/>
        <v/>
      </c>
      <c r="F650" s="201" t="str">
        <f t="shared" si="2"/>
        <v/>
      </c>
      <c r="G650" s="178"/>
      <c r="H650" s="221"/>
      <c r="I650" s="218"/>
      <c r="J650" s="178"/>
      <c r="K650" s="178"/>
      <c r="L650" s="178"/>
      <c r="M650" s="217"/>
      <c r="N650" s="218"/>
    </row>
    <row r="651" spans="1:14" ht="12.5">
      <c r="A651" s="220"/>
      <c r="B651" s="205"/>
      <c r="C651" s="201" t="str">
        <f t="shared" si="0"/>
        <v/>
      </c>
      <c r="D651" s="201" t="str">
        <f t="shared" si="1"/>
        <v/>
      </c>
      <c r="E651" s="201" t="str">
        <f t="shared" si="3"/>
        <v/>
      </c>
      <c r="F651" s="201" t="str">
        <f t="shared" si="2"/>
        <v/>
      </c>
      <c r="G651" s="178"/>
      <c r="H651" s="221"/>
      <c r="I651" s="218"/>
      <c r="J651" s="178"/>
      <c r="K651" s="178"/>
      <c r="L651" s="178"/>
      <c r="M651" s="217"/>
      <c r="N651" s="218"/>
    </row>
    <row r="652" spans="1:14" ht="12.5">
      <c r="A652" s="220"/>
      <c r="B652" s="205"/>
      <c r="C652" s="201" t="str">
        <f t="shared" si="0"/>
        <v/>
      </c>
      <c r="D652" s="201" t="str">
        <f t="shared" si="1"/>
        <v/>
      </c>
      <c r="E652" s="201" t="str">
        <f t="shared" si="3"/>
        <v/>
      </c>
      <c r="F652" s="201" t="str">
        <f t="shared" si="2"/>
        <v/>
      </c>
      <c r="G652" s="178"/>
      <c r="H652" s="221"/>
      <c r="I652" s="218"/>
      <c r="J652" s="178"/>
      <c r="K652" s="178"/>
      <c r="L652" s="178"/>
      <c r="M652" s="217"/>
      <c r="N652" s="218"/>
    </row>
    <row r="653" spans="1:14" ht="12.5">
      <c r="A653" s="220"/>
      <c r="B653" s="205"/>
      <c r="C653" s="201" t="str">
        <f t="shared" si="0"/>
        <v/>
      </c>
      <c r="D653" s="201" t="str">
        <f t="shared" si="1"/>
        <v/>
      </c>
      <c r="E653" s="201" t="str">
        <f t="shared" si="3"/>
        <v/>
      </c>
      <c r="F653" s="201" t="str">
        <f t="shared" si="2"/>
        <v/>
      </c>
      <c r="G653" s="178"/>
      <c r="H653" s="221"/>
      <c r="I653" s="218"/>
      <c r="J653" s="178"/>
      <c r="K653" s="178"/>
      <c r="L653" s="178"/>
      <c r="M653" s="217"/>
      <c r="N653" s="218"/>
    </row>
    <row r="654" spans="1:14" ht="12.5">
      <c r="A654" s="220"/>
      <c r="B654" s="205"/>
      <c r="C654" s="201" t="str">
        <f t="shared" si="0"/>
        <v/>
      </c>
      <c r="D654" s="201" t="str">
        <f t="shared" si="1"/>
        <v/>
      </c>
      <c r="E654" s="201" t="str">
        <f t="shared" si="3"/>
        <v/>
      </c>
      <c r="F654" s="201" t="str">
        <f t="shared" si="2"/>
        <v/>
      </c>
      <c r="G654" s="178"/>
      <c r="H654" s="221"/>
      <c r="I654" s="218"/>
      <c r="J654" s="178"/>
      <c r="K654" s="178"/>
      <c r="L654" s="178"/>
      <c r="M654" s="217"/>
      <c r="N654" s="218"/>
    </row>
    <row r="655" spans="1:14" ht="12.5">
      <c r="A655" s="220"/>
      <c r="B655" s="205"/>
      <c r="C655" s="201" t="str">
        <f t="shared" si="0"/>
        <v/>
      </c>
      <c r="D655" s="201" t="str">
        <f t="shared" si="1"/>
        <v/>
      </c>
      <c r="E655" s="201" t="str">
        <f t="shared" si="3"/>
        <v/>
      </c>
      <c r="F655" s="201" t="str">
        <f t="shared" si="2"/>
        <v/>
      </c>
      <c r="G655" s="178"/>
      <c r="H655" s="221"/>
      <c r="I655" s="218"/>
      <c r="J655" s="178"/>
      <c r="K655" s="178"/>
      <c r="L655" s="178"/>
      <c r="M655" s="217"/>
      <c r="N655" s="218"/>
    </row>
    <row r="656" spans="1:14" ht="12.5">
      <c r="A656" s="220"/>
      <c r="B656" s="205"/>
      <c r="C656" s="201" t="str">
        <f t="shared" si="0"/>
        <v/>
      </c>
      <c r="D656" s="201" t="str">
        <f t="shared" si="1"/>
        <v/>
      </c>
      <c r="E656" s="201" t="str">
        <f t="shared" si="3"/>
        <v/>
      </c>
      <c r="F656" s="201" t="str">
        <f t="shared" si="2"/>
        <v/>
      </c>
      <c r="G656" s="178"/>
      <c r="H656" s="221"/>
      <c r="I656" s="218"/>
      <c r="J656" s="178"/>
      <c r="K656" s="178"/>
      <c r="L656" s="178"/>
      <c r="M656" s="217"/>
      <c r="N656" s="218"/>
    </row>
    <row r="657" spans="1:14" ht="12.5">
      <c r="A657" s="220"/>
      <c r="B657" s="205"/>
      <c r="C657" s="201" t="str">
        <f t="shared" si="0"/>
        <v/>
      </c>
      <c r="D657" s="201" t="str">
        <f t="shared" si="1"/>
        <v/>
      </c>
      <c r="E657" s="201" t="str">
        <f t="shared" si="3"/>
        <v/>
      </c>
      <c r="F657" s="201" t="str">
        <f t="shared" si="2"/>
        <v/>
      </c>
      <c r="G657" s="178"/>
      <c r="H657" s="221"/>
      <c r="I657" s="218"/>
      <c r="J657" s="178"/>
      <c r="K657" s="178"/>
      <c r="L657" s="178"/>
      <c r="M657" s="217"/>
      <c r="N657" s="218"/>
    </row>
    <row r="658" spans="1:14" ht="12.5">
      <c r="A658" s="220"/>
      <c r="B658" s="205"/>
      <c r="C658" s="201" t="str">
        <f t="shared" si="0"/>
        <v/>
      </c>
      <c r="D658" s="201" t="str">
        <f t="shared" si="1"/>
        <v/>
      </c>
      <c r="E658" s="201" t="str">
        <f t="shared" si="3"/>
        <v/>
      </c>
      <c r="F658" s="201" t="str">
        <f t="shared" si="2"/>
        <v/>
      </c>
      <c r="G658" s="178"/>
      <c r="H658" s="221"/>
      <c r="I658" s="218"/>
      <c r="J658" s="178"/>
      <c r="K658" s="178"/>
      <c r="L658" s="178"/>
      <c r="M658" s="217"/>
      <c r="N658" s="218"/>
    </row>
    <row r="659" spans="1:14" ht="12.5">
      <c r="A659" s="220"/>
      <c r="B659" s="205"/>
      <c r="C659" s="201" t="str">
        <f t="shared" si="0"/>
        <v/>
      </c>
      <c r="D659" s="201" t="str">
        <f t="shared" si="1"/>
        <v/>
      </c>
      <c r="E659" s="201" t="str">
        <f t="shared" si="3"/>
        <v/>
      </c>
      <c r="F659" s="201" t="str">
        <f t="shared" si="2"/>
        <v/>
      </c>
      <c r="G659" s="178"/>
      <c r="H659" s="221"/>
      <c r="I659" s="218"/>
      <c r="J659" s="178"/>
      <c r="K659" s="178"/>
      <c r="L659" s="178"/>
      <c r="M659" s="217"/>
      <c r="N659" s="218"/>
    </row>
    <row r="660" spans="1:14" ht="12.5">
      <c r="A660" s="220"/>
      <c r="B660" s="205"/>
      <c r="C660" s="201" t="str">
        <f t="shared" si="0"/>
        <v/>
      </c>
      <c r="D660" s="201" t="str">
        <f t="shared" si="1"/>
        <v/>
      </c>
      <c r="E660" s="201" t="str">
        <f t="shared" si="3"/>
        <v/>
      </c>
      <c r="F660" s="201" t="str">
        <f t="shared" si="2"/>
        <v/>
      </c>
      <c r="G660" s="178"/>
      <c r="H660" s="221"/>
      <c r="I660" s="218"/>
      <c r="J660" s="178"/>
      <c r="K660" s="178"/>
      <c r="L660" s="178"/>
      <c r="M660" s="217"/>
      <c r="N660" s="218"/>
    </row>
    <row r="661" spans="1:14" ht="12.5">
      <c r="A661" s="220"/>
      <c r="B661" s="205"/>
      <c r="C661" s="201" t="str">
        <f t="shared" si="0"/>
        <v/>
      </c>
      <c r="D661" s="201" t="str">
        <f t="shared" si="1"/>
        <v/>
      </c>
      <c r="E661" s="201" t="str">
        <f t="shared" si="3"/>
        <v/>
      </c>
      <c r="F661" s="201" t="str">
        <f t="shared" si="2"/>
        <v/>
      </c>
      <c r="G661" s="178"/>
      <c r="H661" s="221"/>
      <c r="I661" s="218"/>
      <c r="J661" s="178"/>
      <c r="K661" s="178"/>
      <c r="L661" s="178"/>
      <c r="M661" s="217"/>
      <c r="N661" s="218"/>
    </row>
    <row r="662" spans="1:14" ht="12.5">
      <c r="A662" s="220"/>
      <c r="B662" s="205"/>
      <c r="C662" s="201" t="str">
        <f t="shared" si="0"/>
        <v/>
      </c>
      <c r="D662" s="201" t="str">
        <f t="shared" si="1"/>
        <v/>
      </c>
      <c r="E662" s="201" t="str">
        <f t="shared" si="3"/>
        <v/>
      </c>
      <c r="F662" s="201" t="str">
        <f t="shared" si="2"/>
        <v/>
      </c>
      <c r="G662" s="178"/>
      <c r="H662" s="221"/>
      <c r="I662" s="218"/>
      <c r="J662" s="178"/>
      <c r="K662" s="178"/>
      <c r="L662" s="178"/>
      <c r="M662" s="217"/>
      <c r="N662" s="218"/>
    </row>
    <row r="663" spans="1:14" ht="12.5">
      <c r="A663" s="220"/>
      <c r="B663" s="205"/>
      <c r="C663" s="201" t="str">
        <f t="shared" si="0"/>
        <v/>
      </c>
      <c r="D663" s="201" t="str">
        <f t="shared" si="1"/>
        <v/>
      </c>
      <c r="E663" s="201" t="str">
        <f t="shared" si="3"/>
        <v/>
      </c>
      <c r="F663" s="201" t="str">
        <f t="shared" si="2"/>
        <v/>
      </c>
      <c r="G663" s="178"/>
      <c r="H663" s="221"/>
      <c r="I663" s="218"/>
      <c r="J663" s="178"/>
      <c r="K663" s="178"/>
      <c r="L663" s="178"/>
      <c r="M663" s="217"/>
      <c r="N663" s="218"/>
    </row>
    <row r="664" spans="1:14" ht="12.5">
      <c r="A664" s="220"/>
      <c r="B664" s="205"/>
      <c r="C664" s="201" t="str">
        <f t="shared" si="0"/>
        <v/>
      </c>
      <c r="D664" s="201" t="str">
        <f t="shared" si="1"/>
        <v/>
      </c>
      <c r="E664" s="201" t="str">
        <f t="shared" si="3"/>
        <v/>
      </c>
      <c r="F664" s="201" t="str">
        <f t="shared" si="2"/>
        <v/>
      </c>
      <c r="G664" s="178"/>
      <c r="H664" s="221"/>
      <c r="I664" s="218"/>
      <c r="J664" s="178"/>
      <c r="K664" s="178"/>
      <c r="L664" s="178"/>
      <c r="M664" s="217"/>
      <c r="N664" s="218"/>
    </row>
    <row r="665" spans="1:14" ht="12.5">
      <c r="A665" s="220"/>
      <c r="B665" s="205"/>
      <c r="C665" s="201" t="str">
        <f t="shared" si="0"/>
        <v/>
      </c>
      <c r="D665" s="201" t="str">
        <f t="shared" si="1"/>
        <v/>
      </c>
      <c r="E665" s="201" t="str">
        <f t="shared" si="3"/>
        <v/>
      </c>
      <c r="F665" s="201" t="str">
        <f t="shared" si="2"/>
        <v/>
      </c>
      <c r="G665" s="178"/>
      <c r="H665" s="221"/>
      <c r="I665" s="218"/>
      <c r="J665" s="178"/>
      <c r="K665" s="178"/>
      <c r="L665" s="178"/>
      <c r="M665" s="217"/>
      <c r="N665" s="218"/>
    </row>
    <row r="666" spans="1:14" ht="12.5">
      <c r="A666" s="220"/>
      <c r="B666" s="205"/>
      <c r="C666" s="201" t="str">
        <f t="shared" si="0"/>
        <v/>
      </c>
      <c r="D666" s="201" t="str">
        <f t="shared" si="1"/>
        <v/>
      </c>
      <c r="E666" s="201" t="str">
        <f t="shared" si="3"/>
        <v/>
      </c>
      <c r="F666" s="201" t="str">
        <f t="shared" si="2"/>
        <v/>
      </c>
      <c r="G666" s="178"/>
      <c r="H666" s="221"/>
      <c r="I666" s="218"/>
      <c r="J666" s="178"/>
      <c r="K666" s="178"/>
      <c r="L666" s="178"/>
      <c r="M666" s="217"/>
      <c r="N666" s="218"/>
    </row>
    <row r="667" spans="1:14" ht="12.5">
      <c r="A667" s="220"/>
      <c r="B667" s="205"/>
      <c r="C667" s="201" t="str">
        <f t="shared" si="0"/>
        <v/>
      </c>
      <c r="D667" s="201" t="str">
        <f t="shared" si="1"/>
        <v/>
      </c>
      <c r="E667" s="201" t="str">
        <f t="shared" si="3"/>
        <v/>
      </c>
      <c r="F667" s="201" t="str">
        <f t="shared" si="2"/>
        <v/>
      </c>
      <c r="G667" s="178"/>
      <c r="H667" s="221"/>
      <c r="I667" s="218"/>
      <c r="J667" s="178"/>
      <c r="K667" s="178"/>
      <c r="L667" s="178"/>
      <c r="M667" s="217"/>
      <c r="N667" s="218"/>
    </row>
    <row r="668" spans="1:14" ht="12.5">
      <c r="A668" s="220"/>
      <c r="B668" s="205"/>
      <c r="C668" s="201" t="str">
        <f t="shared" si="0"/>
        <v/>
      </c>
      <c r="D668" s="201" t="str">
        <f t="shared" si="1"/>
        <v/>
      </c>
      <c r="E668" s="201" t="str">
        <f t="shared" si="3"/>
        <v/>
      </c>
      <c r="F668" s="201" t="str">
        <f t="shared" si="2"/>
        <v/>
      </c>
      <c r="G668" s="178"/>
      <c r="H668" s="221"/>
      <c r="I668" s="218"/>
      <c r="J668" s="178"/>
      <c r="K668" s="178"/>
      <c r="L668" s="178"/>
      <c r="M668" s="217"/>
      <c r="N668" s="218"/>
    </row>
    <row r="669" spans="1:14" ht="12.5">
      <c r="A669" s="220"/>
      <c r="B669" s="205"/>
      <c r="C669" s="201" t="str">
        <f t="shared" si="0"/>
        <v/>
      </c>
      <c r="D669" s="201" t="str">
        <f t="shared" si="1"/>
        <v/>
      </c>
      <c r="E669" s="201" t="str">
        <f t="shared" si="3"/>
        <v/>
      </c>
      <c r="F669" s="201" t="str">
        <f t="shared" si="2"/>
        <v/>
      </c>
      <c r="G669" s="178"/>
      <c r="H669" s="221"/>
      <c r="I669" s="218"/>
      <c r="J669" s="178"/>
      <c r="K669" s="178"/>
      <c r="L669" s="178"/>
      <c r="M669" s="217"/>
      <c r="N669" s="218"/>
    </row>
    <row r="670" spans="1:14" ht="12.5">
      <c r="A670" s="220"/>
      <c r="B670" s="205"/>
      <c r="C670" s="201" t="str">
        <f t="shared" si="0"/>
        <v/>
      </c>
      <c r="D670" s="201" t="str">
        <f t="shared" si="1"/>
        <v/>
      </c>
      <c r="E670" s="201" t="str">
        <f t="shared" si="3"/>
        <v/>
      </c>
      <c r="F670" s="201" t="str">
        <f t="shared" si="2"/>
        <v/>
      </c>
      <c r="G670" s="178"/>
      <c r="H670" s="221"/>
      <c r="I670" s="218"/>
      <c r="J670" s="178"/>
      <c r="K670" s="178"/>
      <c r="L670" s="178"/>
      <c r="M670" s="217"/>
      <c r="N670" s="218"/>
    </row>
    <row r="671" spans="1:14" ht="12.5">
      <c r="A671" s="220"/>
      <c r="B671" s="205"/>
      <c r="C671" s="201" t="str">
        <f t="shared" si="0"/>
        <v/>
      </c>
      <c r="D671" s="201" t="str">
        <f t="shared" si="1"/>
        <v/>
      </c>
      <c r="E671" s="201" t="str">
        <f t="shared" si="3"/>
        <v/>
      </c>
      <c r="F671" s="201" t="str">
        <f t="shared" si="2"/>
        <v/>
      </c>
      <c r="G671" s="178"/>
      <c r="H671" s="221"/>
      <c r="I671" s="218"/>
      <c r="J671" s="178"/>
      <c r="K671" s="178"/>
      <c r="L671" s="178"/>
      <c r="M671" s="217"/>
      <c r="N671" s="218"/>
    </row>
    <row r="672" spans="1:14" ht="12.5">
      <c r="A672" s="220"/>
      <c r="B672" s="205"/>
      <c r="C672" s="201" t="str">
        <f t="shared" si="0"/>
        <v/>
      </c>
      <c r="D672" s="201" t="str">
        <f t="shared" si="1"/>
        <v/>
      </c>
      <c r="E672" s="201" t="str">
        <f t="shared" si="3"/>
        <v/>
      </c>
      <c r="F672" s="201" t="str">
        <f t="shared" si="2"/>
        <v/>
      </c>
      <c r="G672" s="178"/>
      <c r="H672" s="221"/>
      <c r="I672" s="218"/>
      <c r="J672" s="178"/>
      <c r="K672" s="178"/>
      <c r="L672" s="178"/>
      <c r="M672" s="217"/>
      <c r="N672" s="218"/>
    </row>
    <row r="673" spans="1:14" ht="12.5">
      <c r="A673" s="220"/>
      <c r="B673" s="205"/>
      <c r="C673" s="201" t="str">
        <f t="shared" si="0"/>
        <v/>
      </c>
      <c r="D673" s="201" t="str">
        <f t="shared" si="1"/>
        <v/>
      </c>
      <c r="E673" s="201" t="str">
        <f t="shared" si="3"/>
        <v/>
      </c>
      <c r="F673" s="201" t="str">
        <f t="shared" si="2"/>
        <v/>
      </c>
      <c r="G673" s="178"/>
      <c r="H673" s="221"/>
      <c r="I673" s="218"/>
      <c r="J673" s="178"/>
      <c r="K673" s="178"/>
      <c r="L673" s="178"/>
      <c r="M673" s="217"/>
      <c r="N673" s="218"/>
    </row>
    <row r="674" spans="1:14" ht="12.5">
      <c r="A674" s="220"/>
      <c r="B674" s="205"/>
      <c r="C674" s="201" t="str">
        <f t="shared" si="0"/>
        <v/>
      </c>
      <c r="D674" s="201" t="str">
        <f t="shared" si="1"/>
        <v/>
      </c>
      <c r="E674" s="201" t="str">
        <f t="shared" si="3"/>
        <v/>
      </c>
      <c r="F674" s="201" t="str">
        <f t="shared" si="2"/>
        <v/>
      </c>
      <c r="G674" s="178"/>
      <c r="H674" s="221"/>
      <c r="I674" s="218"/>
      <c r="J674" s="178"/>
      <c r="K674" s="178"/>
      <c r="L674" s="178"/>
      <c r="M674" s="217"/>
      <c r="N674" s="218"/>
    </row>
    <row r="675" spans="1:14" ht="12.5">
      <c r="A675" s="220"/>
      <c r="B675" s="205"/>
      <c r="C675" s="201" t="str">
        <f t="shared" si="0"/>
        <v/>
      </c>
      <c r="D675" s="201" t="str">
        <f t="shared" si="1"/>
        <v/>
      </c>
      <c r="E675" s="201" t="str">
        <f t="shared" si="3"/>
        <v/>
      </c>
      <c r="F675" s="201" t="str">
        <f t="shared" si="2"/>
        <v/>
      </c>
      <c r="G675" s="178"/>
      <c r="H675" s="221"/>
      <c r="I675" s="218"/>
      <c r="J675" s="178"/>
      <c r="K675" s="178"/>
      <c r="L675" s="178"/>
      <c r="M675" s="217"/>
      <c r="N675" s="218"/>
    </row>
    <row r="676" spans="1:14" ht="12.5">
      <c r="A676" s="220"/>
      <c r="B676" s="205"/>
      <c r="C676" s="201" t="str">
        <f t="shared" si="0"/>
        <v/>
      </c>
      <c r="D676" s="201" t="str">
        <f t="shared" si="1"/>
        <v/>
      </c>
      <c r="E676" s="201" t="str">
        <f t="shared" si="3"/>
        <v/>
      </c>
      <c r="F676" s="201" t="str">
        <f t="shared" si="2"/>
        <v/>
      </c>
      <c r="G676" s="178"/>
      <c r="H676" s="221"/>
      <c r="I676" s="218"/>
      <c r="J676" s="178"/>
      <c r="K676" s="178"/>
      <c r="L676" s="178"/>
      <c r="M676" s="217"/>
      <c r="N676" s="218"/>
    </row>
    <row r="677" spans="1:14" ht="12.5">
      <c r="A677" s="220"/>
      <c r="B677" s="205"/>
      <c r="C677" s="201" t="str">
        <f t="shared" si="0"/>
        <v/>
      </c>
      <c r="D677" s="201" t="str">
        <f t="shared" si="1"/>
        <v/>
      </c>
      <c r="E677" s="201" t="str">
        <f t="shared" si="3"/>
        <v/>
      </c>
      <c r="F677" s="201" t="str">
        <f t="shared" si="2"/>
        <v/>
      </c>
      <c r="G677" s="178"/>
      <c r="H677" s="221"/>
      <c r="I677" s="218"/>
      <c r="J677" s="178"/>
      <c r="K677" s="178"/>
      <c r="L677" s="178"/>
      <c r="M677" s="217"/>
      <c r="N677" s="218"/>
    </row>
    <row r="678" spans="1:14" ht="12.5">
      <c r="A678" s="220"/>
      <c r="B678" s="205"/>
      <c r="C678" s="201" t="str">
        <f t="shared" si="0"/>
        <v/>
      </c>
      <c r="D678" s="201" t="str">
        <f t="shared" si="1"/>
        <v/>
      </c>
      <c r="E678" s="201" t="str">
        <f t="shared" si="3"/>
        <v/>
      </c>
      <c r="F678" s="201" t="str">
        <f t="shared" si="2"/>
        <v/>
      </c>
      <c r="G678" s="178"/>
      <c r="H678" s="221"/>
      <c r="I678" s="218"/>
      <c r="J678" s="178"/>
      <c r="K678" s="178"/>
      <c r="L678" s="178"/>
      <c r="M678" s="217"/>
      <c r="N678" s="218"/>
    </row>
    <row r="679" spans="1:14" ht="12.5">
      <c r="A679" s="220"/>
      <c r="B679" s="205"/>
      <c r="C679" s="201" t="str">
        <f t="shared" si="0"/>
        <v/>
      </c>
      <c r="D679" s="201" t="str">
        <f t="shared" si="1"/>
        <v/>
      </c>
      <c r="E679" s="201" t="str">
        <f t="shared" si="3"/>
        <v/>
      </c>
      <c r="F679" s="201" t="str">
        <f t="shared" si="2"/>
        <v/>
      </c>
      <c r="G679" s="178"/>
      <c r="H679" s="221"/>
      <c r="I679" s="218"/>
      <c r="J679" s="178"/>
      <c r="K679" s="178"/>
      <c r="L679" s="178"/>
      <c r="M679" s="217"/>
      <c r="N679" s="218"/>
    </row>
    <row r="680" spans="1:14" ht="12.5">
      <c r="A680" s="220"/>
      <c r="B680" s="205"/>
      <c r="C680" s="201" t="str">
        <f t="shared" si="0"/>
        <v/>
      </c>
      <c r="D680" s="201" t="str">
        <f t="shared" si="1"/>
        <v/>
      </c>
      <c r="E680" s="201" t="str">
        <f t="shared" si="3"/>
        <v/>
      </c>
      <c r="F680" s="201" t="str">
        <f t="shared" si="2"/>
        <v/>
      </c>
      <c r="G680" s="178"/>
      <c r="H680" s="221"/>
      <c r="I680" s="218"/>
      <c r="J680" s="178"/>
      <c r="K680" s="178"/>
      <c r="L680" s="178"/>
      <c r="M680" s="217"/>
      <c r="N680" s="218"/>
    </row>
    <row r="681" spans="1:14" ht="12.5">
      <c r="A681" s="220"/>
      <c r="B681" s="205"/>
      <c r="C681" s="201" t="str">
        <f t="shared" si="0"/>
        <v/>
      </c>
      <c r="D681" s="201" t="str">
        <f t="shared" si="1"/>
        <v/>
      </c>
      <c r="E681" s="201" t="str">
        <f t="shared" si="3"/>
        <v/>
      </c>
      <c r="F681" s="201" t="str">
        <f t="shared" si="2"/>
        <v/>
      </c>
      <c r="G681" s="178"/>
      <c r="H681" s="221"/>
      <c r="I681" s="218"/>
      <c r="J681" s="178"/>
      <c r="K681" s="178"/>
      <c r="L681" s="178"/>
      <c r="M681" s="217"/>
      <c r="N681" s="218"/>
    </row>
    <row r="682" spans="1:14" ht="12.5">
      <c r="A682" s="220"/>
      <c r="B682" s="205"/>
      <c r="C682" s="201" t="str">
        <f t="shared" si="0"/>
        <v/>
      </c>
      <c r="D682" s="201" t="str">
        <f t="shared" si="1"/>
        <v/>
      </c>
      <c r="E682" s="201" t="str">
        <f t="shared" si="3"/>
        <v/>
      </c>
      <c r="F682" s="201" t="str">
        <f t="shared" si="2"/>
        <v/>
      </c>
      <c r="G682" s="178"/>
      <c r="H682" s="221"/>
      <c r="I682" s="218"/>
      <c r="J682" s="178"/>
      <c r="K682" s="178"/>
      <c r="L682" s="178"/>
      <c r="M682" s="217"/>
      <c r="N682" s="218"/>
    </row>
    <row r="683" spans="1:14" ht="12.5">
      <c r="A683" s="220"/>
      <c r="B683" s="205"/>
      <c r="C683" s="201" t="str">
        <f t="shared" si="0"/>
        <v/>
      </c>
      <c r="D683" s="201" t="str">
        <f t="shared" si="1"/>
        <v/>
      </c>
      <c r="E683" s="201" t="str">
        <f t="shared" si="3"/>
        <v/>
      </c>
      <c r="F683" s="201" t="str">
        <f t="shared" si="2"/>
        <v/>
      </c>
      <c r="G683" s="178"/>
      <c r="H683" s="221"/>
      <c r="I683" s="218"/>
      <c r="J683" s="178"/>
      <c r="K683" s="178"/>
      <c r="L683" s="178"/>
      <c r="M683" s="217"/>
      <c r="N683" s="218"/>
    </row>
    <row r="684" spans="1:14" ht="12.5">
      <c r="A684" s="220"/>
      <c r="B684" s="205"/>
      <c r="C684" s="201" t="str">
        <f t="shared" si="0"/>
        <v/>
      </c>
      <c r="D684" s="201" t="str">
        <f t="shared" si="1"/>
        <v/>
      </c>
      <c r="E684" s="201" t="str">
        <f t="shared" si="3"/>
        <v/>
      </c>
      <c r="F684" s="201" t="str">
        <f t="shared" si="2"/>
        <v/>
      </c>
      <c r="G684" s="178"/>
      <c r="H684" s="221"/>
      <c r="I684" s="218"/>
      <c r="J684" s="178"/>
      <c r="K684" s="178"/>
      <c r="L684" s="178"/>
      <c r="M684" s="217"/>
      <c r="N684" s="218"/>
    </row>
    <row r="685" spans="1:14" ht="12.5">
      <c r="A685" s="220"/>
      <c r="B685" s="205"/>
      <c r="C685" s="201" t="str">
        <f t="shared" si="0"/>
        <v/>
      </c>
      <c r="D685" s="201" t="str">
        <f t="shared" si="1"/>
        <v/>
      </c>
      <c r="E685" s="201" t="str">
        <f t="shared" si="3"/>
        <v/>
      </c>
      <c r="F685" s="201" t="str">
        <f t="shared" si="2"/>
        <v/>
      </c>
      <c r="G685" s="178"/>
      <c r="H685" s="221"/>
      <c r="I685" s="218"/>
      <c r="J685" s="178"/>
      <c r="K685" s="178"/>
      <c r="L685" s="178"/>
      <c r="M685" s="217"/>
      <c r="N685" s="218"/>
    </row>
    <row r="686" spans="1:14" ht="12.5">
      <c r="A686" s="220"/>
      <c r="B686" s="205"/>
      <c r="C686" s="201" t="str">
        <f t="shared" si="0"/>
        <v/>
      </c>
      <c r="D686" s="201" t="str">
        <f t="shared" si="1"/>
        <v/>
      </c>
      <c r="E686" s="201" t="str">
        <f t="shared" si="3"/>
        <v/>
      </c>
      <c r="F686" s="201" t="str">
        <f t="shared" si="2"/>
        <v/>
      </c>
      <c r="G686" s="178"/>
      <c r="H686" s="221"/>
      <c r="I686" s="218"/>
      <c r="J686" s="178"/>
      <c r="K686" s="178"/>
      <c r="L686" s="178"/>
      <c r="M686" s="217"/>
      <c r="N686" s="218"/>
    </row>
    <row r="687" spans="1:14" ht="12.5">
      <c r="A687" s="220"/>
      <c r="B687" s="205"/>
      <c r="C687" s="201" t="str">
        <f t="shared" si="0"/>
        <v/>
      </c>
      <c r="D687" s="201" t="str">
        <f t="shared" si="1"/>
        <v/>
      </c>
      <c r="E687" s="201" t="str">
        <f t="shared" si="3"/>
        <v/>
      </c>
      <c r="F687" s="201" t="str">
        <f t="shared" si="2"/>
        <v/>
      </c>
      <c r="G687" s="178"/>
      <c r="H687" s="221"/>
      <c r="I687" s="218"/>
      <c r="J687" s="178"/>
      <c r="K687" s="178"/>
      <c r="L687" s="178"/>
      <c r="M687" s="217"/>
      <c r="N687" s="218"/>
    </row>
    <row r="688" spans="1:14" ht="12.5">
      <c r="A688" s="220"/>
      <c r="B688" s="205"/>
      <c r="C688" s="201" t="str">
        <f t="shared" si="0"/>
        <v/>
      </c>
      <c r="D688" s="201" t="str">
        <f t="shared" si="1"/>
        <v/>
      </c>
      <c r="E688" s="201" t="str">
        <f t="shared" si="3"/>
        <v/>
      </c>
      <c r="F688" s="201" t="str">
        <f t="shared" si="2"/>
        <v/>
      </c>
      <c r="G688" s="178"/>
      <c r="H688" s="221"/>
      <c r="I688" s="218"/>
      <c r="J688" s="178"/>
      <c r="K688" s="178"/>
      <c r="L688" s="178"/>
      <c r="M688" s="217"/>
      <c r="N688" s="218"/>
    </row>
    <row r="689" spans="1:14" ht="12.5">
      <c r="A689" s="220"/>
      <c r="B689" s="205"/>
      <c r="C689" s="201" t="str">
        <f t="shared" si="0"/>
        <v/>
      </c>
      <c r="D689" s="201" t="str">
        <f t="shared" si="1"/>
        <v/>
      </c>
      <c r="E689" s="201" t="str">
        <f t="shared" si="3"/>
        <v/>
      </c>
      <c r="F689" s="201" t="str">
        <f t="shared" si="2"/>
        <v/>
      </c>
      <c r="G689" s="178"/>
      <c r="H689" s="221"/>
      <c r="I689" s="218"/>
      <c r="J689" s="178"/>
      <c r="K689" s="178"/>
      <c r="L689" s="178"/>
      <c r="M689" s="217"/>
      <c r="N689" s="218"/>
    </row>
    <row r="690" spans="1:14" ht="12.5">
      <c r="A690" s="220"/>
      <c r="B690" s="205"/>
      <c r="C690" s="201" t="str">
        <f t="shared" si="0"/>
        <v/>
      </c>
      <c r="D690" s="201" t="str">
        <f t="shared" si="1"/>
        <v/>
      </c>
      <c r="E690" s="201" t="str">
        <f t="shared" si="3"/>
        <v/>
      </c>
      <c r="F690" s="201" t="str">
        <f t="shared" si="2"/>
        <v/>
      </c>
      <c r="G690" s="178"/>
      <c r="H690" s="221"/>
      <c r="I690" s="218"/>
      <c r="J690" s="178"/>
      <c r="K690" s="178"/>
      <c r="L690" s="178"/>
      <c r="M690" s="217"/>
      <c r="N690" s="218"/>
    </row>
    <row r="691" spans="1:14" ht="12.5">
      <c r="A691" s="220"/>
      <c r="B691" s="205"/>
      <c r="C691" s="201" t="str">
        <f t="shared" si="0"/>
        <v/>
      </c>
      <c r="D691" s="201" t="str">
        <f t="shared" si="1"/>
        <v/>
      </c>
      <c r="E691" s="201" t="str">
        <f t="shared" si="3"/>
        <v/>
      </c>
      <c r="F691" s="201" t="str">
        <f t="shared" si="2"/>
        <v/>
      </c>
      <c r="G691" s="178"/>
      <c r="H691" s="221"/>
      <c r="I691" s="218"/>
      <c r="J691" s="178"/>
      <c r="K691" s="178"/>
      <c r="L691" s="178"/>
      <c r="M691" s="217"/>
      <c r="N691" s="218"/>
    </row>
    <row r="692" spans="1:14" ht="12.5">
      <c r="A692" s="220"/>
      <c r="B692" s="205"/>
      <c r="C692" s="201" t="str">
        <f t="shared" si="0"/>
        <v/>
      </c>
      <c r="D692" s="201" t="str">
        <f t="shared" si="1"/>
        <v/>
      </c>
      <c r="E692" s="201" t="str">
        <f t="shared" si="3"/>
        <v/>
      </c>
      <c r="F692" s="201" t="str">
        <f t="shared" si="2"/>
        <v/>
      </c>
      <c r="G692" s="178"/>
      <c r="H692" s="221"/>
      <c r="I692" s="218"/>
      <c r="J692" s="178"/>
      <c r="K692" s="178"/>
      <c r="L692" s="178"/>
      <c r="M692" s="217"/>
      <c r="N692" s="218"/>
    </row>
    <row r="693" spans="1:14" ht="12.5">
      <c r="A693" s="220"/>
      <c r="B693" s="205"/>
      <c r="C693" s="201" t="str">
        <f t="shared" si="0"/>
        <v/>
      </c>
      <c r="D693" s="201" t="str">
        <f t="shared" si="1"/>
        <v/>
      </c>
      <c r="E693" s="201" t="str">
        <f t="shared" si="3"/>
        <v/>
      </c>
      <c r="F693" s="201" t="str">
        <f t="shared" si="2"/>
        <v/>
      </c>
      <c r="G693" s="178"/>
      <c r="H693" s="221"/>
      <c r="I693" s="218"/>
      <c r="J693" s="178"/>
      <c r="K693" s="178"/>
      <c r="L693" s="178"/>
      <c r="M693" s="217"/>
      <c r="N693" s="218"/>
    </row>
    <row r="694" spans="1:14" ht="12.5">
      <c r="A694" s="220"/>
      <c r="B694" s="205"/>
      <c r="C694" s="201" t="str">
        <f t="shared" si="0"/>
        <v/>
      </c>
      <c r="D694" s="201" t="str">
        <f t="shared" si="1"/>
        <v/>
      </c>
      <c r="E694" s="201" t="str">
        <f t="shared" si="3"/>
        <v/>
      </c>
      <c r="F694" s="201" t="str">
        <f t="shared" si="2"/>
        <v/>
      </c>
      <c r="G694" s="178"/>
      <c r="H694" s="221"/>
      <c r="I694" s="218"/>
      <c r="J694" s="178"/>
      <c r="K694" s="178"/>
      <c r="L694" s="178"/>
      <c r="M694" s="217"/>
      <c r="N694" s="218"/>
    </row>
    <row r="695" spans="1:14" ht="12.5">
      <c r="A695" s="220"/>
      <c r="B695" s="205"/>
      <c r="C695" s="201" t="str">
        <f t="shared" si="0"/>
        <v/>
      </c>
      <c r="D695" s="201" t="str">
        <f t="shared" si="1"/>
        <v/>
      </c>
      <c r="E695" s="201" t="str">
        <f t="shared" si="3"/>
        <v/>
      </c>
      <c r="F695" s="201" t="str">
        <f t="shared" si="2"/>
        <v/>
      </c>
      <c r="G695" s="178"/>
      <c r="H695" s="221"/>
      <c r="I695" s="218"/>
      <c r="J695" s="178"/>
      <c r="K695" s="178"/>
      <c r="L695" s="178"/>
      <c r="M695" s="217"/>
      <c r="N695" s="218"/>
    </row>
    <row r="696" spans="1:14" ht="12.5">
      <c r="A696" s="220"/>
      <c r="B696" s="205"/>
      <c r="C696" s="201" t="str">
        <f t="shared" si="0"/>
        <v/>
      </c>
      <c r="D696" s="201" t="str">
        <f t="shared" si="1"/>
        <v/>
      </c>
      <c r="E696" s="201" t="str">
        <f t="shared" si="3"/>
        <v/>
      </c>
      <c r="F696" s="201" t="str">
        <f t="shared" si="2"/>
        <v/>
      </c>
      <c r="G696" s="178"/>
      <c r="H696" s="221"/>
      <c r="I696" s="218"/>
      <c r="J696" s="178"/>
      <c r="K696" s="178"/>
      <c r="L696" s="178"/>
      <c r="M696" s="217"/>
      <c r="N696" s="218"/>
    </row>
    <row r="697" spans="1:14" ht="12.5">
      <c r="A697" s="220"/>
      <c r="B697" s="205"/>
      <c r="C697" s="201" t="str">
        <f t="shared" si="0"/>
        <v/>
      </c>
      <c r="D697" s="201" t="str">
        <f t="shared" si="1"/>
        <v/>
      </c>
      <c r="E697" s="201" t="str">
        <f t="shared" si="3"/>
        <v/>
      </c>
      <c r="F697" s="201" t="str">
        <f t="shared" si="2"/>
        <v/>
      </c>
      <c r="G697" s="178"/>
      <c r="H697" s="221"/>
      <c r="I697" s="218"/>
      <c r="J697" s="178"/>
      <c r="K697" s="178"/>
      <c r="L697" s="178"/>
      <c r="M697" s="217"/>
      <c r="N697" s="218"/>
    </row>
    <row r="698" spans="1:14" ht="12.5">
      <c r="A698" s="220"/>
      <c r="B698" s="205"/>
      <c r="C698" s="201" t="str">
        <f t="shared" si="0"/>
        <v/>
      </c>
      <c r="D698" s="201" t="str">
        <f t="shared" si="1"/>
        <v/>
      </c>
      <c r="E698" s="201" t="str">
        <f t="shared" si="3"/>
        <v/>
      </c>
      <c r="F698" s="201" t="str">
        <f t="shared" si="2"/>
        <v/>
      </c>
      <c r="G698" s="178"/>
      <c r="H698" s="221"/>
      <c r="I698" s="218"/>
      <c r="J698" s="178"/>
      <c r="K698" s="178"/>
      <c r="L698" s="178"/>
      <c r="M698" s="217"/>
      <c r="N698" s="218"/>
    </row>
    <row r="699" spans="1:14" ht="12.5">
      <c r="A699" s="220"/>
      <c r="B699" s="205"/>
      <c r="C699" s="201" t="str">
        <f t="shared" si="0"/>
        <v/>
      </c>
      <c r="D699" s="201" t="str">
        <f t="shared" si="1"/>
        <v/>
      </c>
      <c r="E699" s="201" t="str">
        <f t="shared" si="3"/>
        <v/>
      </c>
      <c r="F699" s="201" t="str">
        <f t="shared" si="2"/>
        <v/>
      </c>
      <c r="G699" s="178"/>
      <c r="H699" s="221"/>
      <c r="I699" s="218"/>
      <c r="J699" s="178"/>
      <c r="K699" s="178"/>
      <c r="L699" s="178"/>
      <c r="M699" s="217"/>
      <c r="N699" s="218"/>
    </row>
    <row r="700" spans="1:14" ht="12.5">
      <c r="A700" s="220"/>
      <c r="B700" s="205"/>
      <c r="C700" s="201" t="str">
        <f t="shared" si="0"/>
        <v/>
      </c>
      <c r="D700" s="201" t="str">
        <f t="shared" si="1"/>
        <v/>
      </c>
      <c r="E700" s="201" t="str">
        <f t="shared" si="3"/>
        <v/>
      </c>
      <c r="F700" s="201" t="str">
        <f t="shared" si="2"/>
        <v/>
      </c>
      <c r="G700" s="178"/>
      <c r="H700" s="221"/>
      <c r="I700" s="218"/>
      <c r="J700" s="178"/>
      <c r="K700" s="178"/>
      <c r="L700" s="178"/>
      <c r="M700" s="217"/>
      <c r="N700" s="218"/>
    </row>
    <row r="701" spans="1:14" ht="12.5">
      <c r="A701" s="220"/>
      <c r="B701" s="205"/>
      <c r="C701" s="201" t="str">
        <f t="shared" si="0"/>
        <v/>
      </c>
      <c r="D701" s="201" t="str">
        <f t="shared" si="1"/>
        <v/>
      </c>
      <c r="E701" s="201" t="str">
        <f t="shared" si="3"/>
        <v/>
      </c>
      <c r="F701" s="201" t="str">
        <f t="shared" si="2"/>
        <v/>
      </c>
      <c r="G701" s="178"/>
      <c r="H701" s="221"/>
      <c r="I701" s="218"/>
      <c r="J701" s="178"/>
      <c r="K701" s="178"/>
      <c r="L701" s="178"/>
      <c r="M701" s="217"/>
      <c r="N701" s="218"/>
    </row>
    <row r="702" spans="1:14" ht="12.5">
      <c r="A702" s="220"/>
      <c r="B702" s="205"/>
      <c r="C702" s="201" t="str">
        <f t="shared" si="0"/>
        <v/>
      </c>
      <c r="D702" s="201" t="str">
        <f t="shared" si="1"/>
        <v/>
      </c>
      <c r="E702" s="201" t="str">
        <f t="shared" si="3"/>
        <v/>
      </c>
      <c r="F702" s="201" t="str">
        <f t="shared" si="2"/>
        <v/>
      </c>
      <c r="G702" s="178"/>
      <c r="H702" s="221"/>
      <c r="I702" s="218"/>
      <c r="J702" s="178"/>
      <c r="K702" s="178"/>
      <c r="L702" s="178"/>
      <c r="M702" s="217"/>
      <c r="N702" s="218"/>
    </row>
    <row r="703" spans="1:14" ht="12.5">
      <c r="A703" s="220"/>
      <c r="B703" s="205"/>
      <c r="C703" s="201" t="str">
        <f t="shared" si="0"/>
        <v/>
      </c>
      <c r="D703" s="201" t="str">
        <f t="shared" si="1"/>
        <v/>
      </c>
      <c r="E703" s="201" t="str">
        <f t="shared" si="3"/>
        <v/>
      </c>
      <c r="F703" s="201" t="str">
        <f t="shared" si="2"/>
        <v/>
      </c>
      <c r="G703" s="178"/>
      <c r="H703" s="221"/>
      <c r="I703" s="218"/>
      <c r="J703" s="178"/>
      <c r="K703" s="178"/>
      <c r="L703" s="178"/>
      <c r="M703" s="217"/>
      <c r="N703" s="218"/>
    </row>
    <row r="704" spans="1:14" ht="12.5">
      <c r="A704" s="220"/>
      <c r="B704" s="205"/>
      <c r="C704" s="201" t="str">
        <f t="shared" si="0"/>
        <v/>
      </c>
      <c r="D704" s="201" t="str">
        <f t="shared" si="1"/>
        <v/>
      </c>
      <c r="E704" s="201" t="str">
        <f t="shared" si="3"/>
        <v/>
      </c>
      <c r="F704" s="201" t="str">
        <f t="shared" si="2"/>
        <v/>
      </c>
      <c r="G704" s="178"/>
      <c r="H704" s="221"/>
      <c r="I704" s="218"/>
      <c r="J704" s="178"/>
      <c r="K704" s="178"/>
      <c r="L704" s="178"/>
      <c r="M704" s="217"/>
      <c r="N704" s="218"/>
    </row>
    <row r="705" spans="1:14" ht="12.5">
      <c r="A705" s="220"/>
      <c r="B705" s="205"/>
      <c r="C705" s="201" t="str">
        <f t="shared" si="0"/>
        <v/>
      </c>
      <c r="D705" s="201" t="str">
        <f t="shared" si="1"/>
        <v/>
      </c>
      <c r="E705" s="201" t="str">
        <f t="shared" si="3"/>
        <v/>
      </c>
      <c r="F705" s="201" t="str">
        <f t="shared" si="2"/>
        <v/>
      </c>
      <c r="G705" s="178"/>
      <c r="H705" s="221"/>
      <c r="I705" s="218"/>
      <c r="J705" s="178"/>
      <c r="K705" s="178"/>
      <c r="L705" s="178"/>
      <c r="M705" s="217"/>
      <c r="N705" s="218"/>
    </row>
    <row r="706" spans="1:14" ht="12.5">
      <c r="A706" s="220"/>
      <c r="B706" s="205"/>
      <c r="C706" s="201" t="str">
        <f t="shared" si="0"/>
        <v/>
      </c>
      <c r="D706" s="201" t="str">
        <f t="shared" si="1"/>
        <v/>
      </c>
      <c r="E706" s="201" t="str">
        <f t="shared" si="3"/>
        <v/>
      </c>
      <c r="F706" s="201" t="str">
        <f t="shared" si="2"/>
        <v/>
      </c>
      <c r="G706" s="178"/>
      <c r="H706" s="221"/>
      <c r="I706" s="218"/>
      <c r="J706" s="178"/>
      <c r="K706" s="178"/>
      <c r="L706" s="178"/>
      <c r="M706" s="217"/>
      <c r="N706" s="218"/>
    </row>
    <row r="707" spans="1:14" ht="12.5">
      <c r="A707" s="220"/>
      <c r="B707" s="205"/>
      <c r="C707" s="201" t="str">
        <f t="shared" si="0"/>
        <v/>
      </c>
      <c r="D707" s="201" t="str">
        <f t="shared" si="1"/>
        <v/>
      </c>
      <c r="E707" s="201" t="str">
        <f t="shared" si="3"/>
        <v/>
      </c>
      <c r="F707" s="201" t="str">
        <f t="shared" si="2"/>
        <v/>
      </c>
      <c r="G707" s="178"/>
      <c r="H707" s="221"/>
      <c r="I707" s="218"/>
      <c r="J707" s="178"/>
      <c r="K707" s="178"/>
      <c r="L707" s="178"/>
      <c r="M707" s="217"/>
      <c r="N707" s="218"/>
    </row>
    <row r="708" spans="1:14" ht="12.5">
      <c r="A708" s="220"/>
      <c r="B708" s="205"/>
      <c r="C708" s="201" t="str">
        <f t="shared" si="0"/>
        <v/>
      </c>
      <c r="D708" s="201" t="str">
        <f t="shared" si="1"/>
        <v/>
      </c>
      <c r="E708" s="201" t="str">
        <f t="shared" si="3"/>
        <v/>
      </c>
      <c r="F708" s="201" t="str">
        <f t="shared" si="2"/>
        <v/>
      </c>
      <c r="G708" s="178"/>
      <c r="H708" s="221"/>
      <c r="I708" s="218"/>
      <c r="J708" s="178"/>
      <c r="K708" s="178"/>
      <c r="L708" s="178"/>
      <c r="M708" s="217"/>
      <c r="N708" s="218"/>
    </row>
    <row r="709" spans="1:14" ht="12.5">
      <c r="A709" s="220"/>
      <c r="B709" s="205"/>
      <c r="C709" s="201" t="str">
        <f t="shared" si="0"/>
        <v/>
      </c>
      <c r="D709" s="201" t="str">
        <f t="shared" si="1"/>
        <v/>
      </c>
      <c r="E709" s="201" t="str">
        <f t="shared" si="3"/>
        <v/>
      </c>
      <c r="F709" s="201" t="str">
        <f t="shared" si="2"/>
        <v/>
      </c>
      <c r="G709" s="178"/>
      <c r="H709" s="221"/>
      <c r="I709" s="218"/>
      <c r="J709" s="178"/>
      <c r="K709" s="178"/>
      <c r="L709" s="178"/>
      <c r="M709" s="217"/>
      <c r="N709" s="218"/>
    </row>
    <row r="710" spans="1:14" ht="12.5">
      <c r="A710" s="220"/>
      <c r="B710" s="205"/>
      <c r="C710" s="201" t="str">
        <f t="shared" si="0"/>
        <v/>
      </c>
      <c r="D710" s="201" t="str">
        <f t="shared" si="1"/>
        <v/>
      </c>
      <c r="E710" s="201" t="str">
        <f t="shared" si="3"/>
        <v/>
      </c>
      <c r="F710" s="201" t="str">
        <f t="shared" si="2"/>
        <v/>
      </c>
      <c r="G710" s="178"/>
      <c r="H710" s="221"/>
      <c r="I710" s="218"/>
      <c r="J710" s="178"/>
      <c r="K710" s="178"/>
      <c r="L710" s="178"/>
      <c r="M710" s="217"/>
      <c r="N710" s="218"/>
    </row>
    <row r="711" spans="1:14" ht="12.5">
      <c r="A711" s="220"/>
      <c r="B711" s="205"/>
      <c r="C711" s="201" t="str">
        <f t="shared" si="0"/>
        <v/>
      </c>
      <c r="D711" s="201" t="str">
        <f t="shared" si="1"/>
        <v/>
      </c>
      <c r="E711" s="201" t="str">
        <f t="shared" si="3"/>
        <v/>
      </c>
      <c r="F711" s="201" t="str">
        <f t="shared" si="2"/>
        <v/>
      </c>
      <c r="G711" s="178"/>
      <c r="H711" s="221"/>
      <c r="I711" s="218"/>
      <c r="J711" s="178"/>
      <c r="K711" s="178"/>
      <c r="L711" s="178"/>
      <c r="M711" s="217"/>
      <c r="N711" s="218"/>
    </row>
    <row r="712" spans="1:14" ht="12.5">
      <c r="A712" s="220"/>
      <c r="B712" s="205"/>
      <c r="C712" s="201" t="str">
        <f t="shared" si="0"/>
        <v/>
      </c>
      <c r="D712" s="201" t="str">
        <f t="shared" si="1"/>
        <v/>
      </c>
      <c r="E712" s="201" t="str">
        <f t="shared" si="3"/>
        <v/>
      </c>
      <c r="F712" s="201" t="str">
        <f t="shared" si="2"/>
        <v/>
      </c>
      <c r="G712" s="178"/>
      <c r="H712" s="221"/>
      <c r="I712" s="218"/>
      <c r="J712" s="178"/>
      <c r="K712" s="178"/>
      <c r="L712" s="178"/>
      <c r="M712" s="217"/>
      <c r="N712" s="218"/>
    </row>
    <row r="713" spans="1:14" ht="12.5">
      <c r="A713" s="220"/>
      <c r="B713" s="205"/>
      <c r="C713" s="201" t="str">
        <f t="shared" si="0"/>
        <v/>
      </c>
      <c r="D713" s="201" t="str">
        <f t="shared" si="1"/>
        <v/>
      </c>
      <c r="E713" s="201" t="str">
        <f t="shared" si="3"/>
        <v/>
      </c>
      <c r="F713" s="201" t="str">
        <f t="shared" si="2"/>
        <v/>
      </c>
      <c r="G713" s="178"/>
      <c r="H713" s="221"/>
      <c r="I713" s="218"/>
      <c r="J713" s="178"/>
      <c r="K713" s="178"/>
      <c r="L713" s="178"/>
      <c r="M713" s="217"/>
      <c r="N713" s="218"/>
    </row>
    <row r="714" spans="1:14" ht="12.5">
      <c r="A714" s="220"/>
      <c r="B714" s="205"/>
      <c r="C714" s="201" t="str">
        <f t="shared" si="0"/>
        <v/>
      </c>
      <c r="D714" s="201" t="str">
        <f t="shared" si="1"/>
        <v/>
      </c>
      <c r="E714" s="201" t="str">
        <f t="shared" si="3"/>
        <v/>
      </c>
      <c r="F714" s="201" t="str">
        <f t="shared" si="2"/>
        <v/>
      </c>
      <c r="G714" s="178"/>
      <c r="H714" s="221"/>
      <c r="I714" s="218"/>
      <c r="J714" s="178"/>
      <c r="K714" s="178"/>
      <c r="L714" s="178"/>
      <c r="M714" s="217"/>
      <c r="N714" s="218"/>
    </row>
    <row r="715" spans="1:14" ht="12.5">
      <c r="A715" s="220"/>
      <c r="B715" s="205"/>
      <c r="C715" s="201" t="str">
        <f t="shared" si="0"/>
        <v/>
      </c>
      <c r="D715" s="201" t="str">
        <f t="shared" si="1"/>
        <v/>
      </c>
      <c r="E715" s="201" t="str">
        <f t="shared" si="3"/>
        <v/>
      </c>
      <c r="F715" s="201" t="str">
        <f t="shared" si="2"/>
        <v/>
      </c>
      <c r="G715" s="178"/>
      <c r="H715" s="221"/>
      <c r="I715" s="218"/>
      <c r="J715" s="178"/>
      <c r="K715" s="178"/>
      <c r="L715" s="178"/>
      <c r="M715" s="217"/>
      <c r="N715" s="218"/>
    </row>
    <row r="716" spans="1:14" ht="12.5">
      <c r="A716" s="220"/>
      <c r="B716" s="205"/>
      <c r="C716" s="201" t="str">
        <f t="shared" si="0"/>
        <v/>
      </c>
      <c r="D716" s="201" t="str">
        <f t="shared" si="1"/>
        <v/>
      </c>
      <c r="E716" s="201" t="str">
        <f t="shared" si="3"/>
        <v/>
      </c>
      <c r="F716" s="201" t="str">
        <f t="shared" si="2"/>
        <v/>
      </c>
      <c r="G716" s="178"/>
      <c r="H716" s="221"/>
      <c r="I716" s="218"/>
      <c r="J716" s="178"/>
      <c r="K716" s="178"/>
      <c r="L716" s="178"/>
      <c r="M716" s="217"/>
      <c r="N716" s="218"/>
    </row>
    <row r="717" spans="1:14" ht="12.5">
      <c r="A717" s="220"/>
      <c r="B717" s="205"/>
      <c r="C717" s="201" t="str">
        <f t="shared" si="0"/>
        <v/>
      </c>
      <c r="D717" s="201" t="str">
        <f t="shared" si="1"/>
        <v/>
      </c>
      <c r="E717" s="201" t="str">
        <f t="shared" si="3"/>
        <v/>
      </c>
      <c r="F717" s="201" t="str">
        <f t="shared" si="2"/>
        <v/>
      </c>
      <c r="G717" s="178"/>
      <c r="H717" s="221"/>
      <c r="I717" s="218"/>
      <c r="J717" s="178"/>
      <c r="K717" s="178"/>
      <c r="L717" s="178"/>
      <c r="M717" s="217"/>
      <c r="N717" s="218"/>
    </row>
    <row r="718" spans="1:14" ht="12.5">
      <c r="A718" s="220"/>
      <c r="B718" s="205"/>
      <c r="C718" s="201" t="str">
        <f t="shared" si="0"/>
        <v/>
      </c>
      <c r="D718" s="201" t="str">
        <f t="shared" si="1"/>
        <v/>
      </c>
      <c r="E718" s="201" t="str">
        <f t="shared" si="3"/>
        <v/>
      </c>
      <c r="F718" s="201" t="str">
        <f t="shared" si="2"/>
        <v/>
      </c>
      <c r="G718" s="178"/>
      <c r="H718" s="221"/>
      <c r="I718" s="218"/>
      <c r="J718" s="178"/>
      <c r="K718" s="178"/>
      <c r="L718" s="178"/>
      <c r="M718" s="217"/>
      <c r="N718" s="218"/>
    </row>
    <row r="719" spans="1:14" ht="12.5">
      <c r="A719" s="220"/>
      <c r="B719" s="205"/>
      <c r="C719" s="201" t="str">
        <f t="shared" si="0"/>
        <v/>
      </c>
      <c r="D719" s="201" t="str">
        <f t="shared" si="1"/>
        <v/>
      </c>
      <c r="E719" s="201" t="str">
        <f t="shared" si="3"/>
        <v/>
      </c>
      <c r="F719" s="201" t="str">
        <f t="shared" si="2"/>
        <v/>
      </c>
      <c r="G719" s="178"/>
      <c r="H719" s="221"/>
      <c r="I719" s="218"/>
      <c r="J719" s="178"/>
      <c r="K719" s="178"/>
      <c r="L719" s="178"/>
      <c r="M719" s="217"/>
      <c r="N719" s="218"/>
    </row>
    <row r="720" spans="1:14" ht="12.5">
      <c r="A720" s="220"/>
      <c r="B720" s="205"/>
      <c r="C720" s="201" t="str">
        <f t="shared" si="0"/>
        <v/>
      </c>
      <c r="D720" s="201" t="str">
        <f t="shared" si="1"/>
        <v/>
      </c>
      <c r="E720" s="201" t="str">
        <f t="shared" si="3"/>
        <v/>
      </c>
      <c r="F720" s="201" t="str">
        <f t="shared" si="2"/>
        <v/>
      </c>
      <c r="G720" s="178"/>
      <c r="H720" s="221"/>
      <c r="I720" s="218"/>
      <c r="J720" s="178"/>
      <c r="K720" s="178"/>
      <c r="L720" s="178"/>
      <c r="M720" s="217"/>
      <c r="N720" s="218"/>
    </row>
    <row r="721" spans="1:14" ht="12.5">
      <c r="A721" s="220"/>
      <c r="B721" s="205"/>
      <c r="C721" s="201" t="str">
        <f t="shared" si="0"/>
        <v/>
      </c>
      <c r="D721" s="201" t="str">
        <f t="shared" si="1"/>
        <v/>
      </c>
      <c r="E721" s="201" t="str">
        <f t="shared" si="3"/>
        <v/>
      </c>
      <c r="F721" s="201" t="str">
        <f t="shared" si="2"/>
        <v/>
      </c>
      <c r="G721" s="178"/>
      <c r="H721" s="221"/>
      <c r="I721" s="218"/>
      <c r="J721" s="178"/>
      <c r="K721" s="178"/>
      <c r="L721" s="178"/>
      <c r="M721" s="217"/>
      <c r="N721" s="218"/>
    </row>
    <row r="722" spans="1:14" ht="12.5">
      <c r="A722" s="220"/>
      <c r="B722" s="205"/>
      <c r="C722" s="201" t="str">
        <f t="shared" si="0"/>
        <v/>
      </c>
      <c r="D722" s="201" t="str">
        <f t="shared" si="1"/>
        <v/>
      </c>
      <c r="E722" s="201" t="str">
        <f t="shared" si="3"/>
        <v/>
      </c>
      <c r="F722" s="201" t="str">
        <f t="shared" si="2"/>
        <v/>
      </c>
      <c r="G722" s="178"/>
      <c r="H722" s="221"/>
      <c r="I722" s="218"/>
      <c r="J722" s="178"/>
      <c r="K722" s="178"/>
      <c r="L722" s="178"/>
      <c r="M722" s="217"/>
      <c r="N722" s="218"/>
    </row>
    <row r="723" spans="1:14" ht="12.5">
      <c r="A723" s="220"/>
      <c r="B723" s="205"/>
      <c r="C723" s="201" t="str">
        <f t="shared" si="0"/>
        <v/>
      </c>
      <c r="D723" s="201" t="str">
        <f t="shared" si="1"/>
        <v/>
      </c>
      <c r="E723" s="201" t="str">
        <f t="shared" si="3"/>
        <v/>
      </c>
      <c r="F723" s="201" t="str">
        <f t="shared" si="2"/>
        <v/>
      </c>
      <c r="G723" s="178"/>
      <c r="H723" s="221"/>
      <c r="I723" s="218"/>
      <c r="J723" s="178"/>
      <c r="K723" s="178"/>
      <c r="L723" s="178"/>
      <c r="M723" s="217"/>
      <c r="N723" s="218"/>
    </row>
    <row r="724" spans="1:14" ht="12.5">
      <c r="A724" s="220"/>
      <c r="B724" s="205"/>
      <c r="C724" s="201" t="str">
        <f t="shared" si="0"/>
        <v/>
      </c>
      <c r="D724" s="201" t="str">
        <f t="shared" si="1"/>
        <v/>
      </c>
      <c r="E724" s="201" t="str">
        <f t="shared" si="3"/>
        <v/>
      </c>
      <c r="F724" s="201" t="str">
        <f t="shared" si="2"/>
        <v/>
      </c>
      <c r="G724" s="178"/>
      <c r="H724" s="221"/>
      <c r="I724" s="218"/>
      <c r="J724" s="178"/>
      <c r="K724" s="178"/>
      <c r="L724" s="178"/>
      <c r="M724" s="217"/>
      <c r="N724" s="218"/>
    </row>
    <row r="725" spans="1:14" ht="12.5">
      <c r="A725" s="220"/>
      <c r="B725" s="205"/>
      <c r="C725" s="201" t="str">
        <f t="shared" si="0"/>
        <v/>
      </c>
      <c r="D725" s="201" t="str">
        <f t="shared" si="1"/>
        <v/>
      </c>
      <c r="E725" s="201" t="str">
        <f t="shared" si="3"/>
        <v/>
      </c>
      <c r="F725" s="201" t="str">
        <f t="shared" si="2"/>
        <v/>
      </c>
      <c r="G725" s="178"/>
      <c r="H725" s="221"/>
      <c r="I725" s="218"/>
      <c r="J725" s="178"/>
      <c r="K725" s="178"/>
      <c r="L725" s="178"/>
      <c r="M725" s="217"/>
      <c r="N725" s="218"/>
    </row>
    <row r="726" spans="1:14" ht="12.5">
      <c r="A726" s="220"/>
      <c r="B726" s="205"/>
      <c r="C726" s="201" t="str">
        <f t="shared" si="0"/>
        <v/>
      </c>
      <c r="D726" s="201" t="str">
        <f t="shared" si="1"/>
        <v/>
      </c>
      <c r="E726" s="201" t="str">
        <f t="shared" si="3"/>
        <v/>
      </c>
      <c r="F726" s="201" t="str">
        <f t="shared" si="2"/>
        <v/>
      </c>
      <c r="G726" s="178"/>
      <c r="H726" s="221"/>
      <c r="I726" s="218"/>
      <c r="J726" s="178"/>
      <c r="K726" s="178"/>
      <c r="L726" s="178"/>
      <c r="M726" s="217"/>
      <c r="N726" s="218"/>
    </row>
    <row r="727" spans="1:14" ht="12.5">
      <c r="A727" s="220"/>
      <c r="B727" s="205"/>
      <c r="C727" s="201" t="str">
        <f t="shared" si="0"/>
        <v/>
      </c>
      <c r="D727" s="201" t="str">
        <f t="shared" si="1"/>
        <v/>
      </c>
      <c r="E727" s="201" t="str">
        <f t="shared" si="3"/>
        <v/>
      </c>
      <c r="F727" s="201" t="str">
        <f t="shared" si="2"/>
        <v/>
      </c>
      <c r="G727" s="178"/>
      <c r="H727" s="221"/>
      <c r="I727" s="218"/>
      <c r="J727" s="178"/>
      <c r="K727" s="178"/>
      <c r="L727" s="178"/>
      <c r="M727" s="217"/>
      <c r="N727" s="218"/>
    </row>
    <row r="728" spans="1:14" ht="12.5">
      <c r="A728" s="220"/>
      <c r="B728" s="205"/>
      <c r="C728" s="201" t="str">
        <f t="shared" si="0"/>
        <v/>
      </c>
      <c r="D728" s="201" t="str">
        <f t="shared" si="1"/>
        <v/>
      </c>
      <c r="E728" s="201" t="str">
        <f t="shared" si="3"/>
        <v/>
      </c>
      <c r="F728" s="201" t="str">
        <f t="shared" si="2"/>
        <v/>
      </c>
      <c r="G728" s="178"/>
      <c r="H728" s="221"/>
      <c r="I728" s="218"/>
      <c r="J728" s="178"/>
      <c r="K728" s="178"/>
      <c r="L728" s="178"/>
      <c r="M728" s="217"/>
      <c r="N728" s="218"/>
    </row>
    <row r="729" spans="1:14" ht="12.5">
      <c r="A729" s="220"/>
      <c r="B729" s="205"/>
      <c r="C729" s="201" t="str">
        <f t="shared" si="0"/>
        <v/>
      </c>
      <c r="D729" s="201" t="str">
        <f t="shared" si="1"/>
        <v/>
      </c>
      <c r="E729" s="201" t="str">
        <f t="shared" si="3"/>
        <v/>
      </c>
      <c r="F729" s="201" t="str">
        <f t="shared" si="2"/>
        <v/>
      </c>
      <c r="G729" s="178"/>
      <c r="H729" s="221"/>
      <c r="I729" s="218"/>
      <c r="J729" s="178"/>
      <c r="K729" s="178"/>
      <c r="L729" s="178"/>
      <c r="M729" s="217"/>
      <c r="N729" s="218"/>
    </row>
    <row r="730" spans="1:14" ht="12.5">
      <c r="A730" s="220"/>
      <c r="B730" s="205"/>
      <c r="C730" s="201" t="str">
        <f t="shared" si="0"/>
        <v/>
      </c>
      <c r="D730" s="201" t="str">
        <f t="shared" si="1"/>
        <v/>
      </c>
      <c r="E730" s="201" t="str">
        <f t="shared" si="3"/>
        <v/>
      </c>
      <c r="F730" s="201" t="str">
        <f t="shared" si="2"/>
        <v/>
      </c>
      <c r="G730" s="178"/>
      <c r="H730" s="221"/>
      <c r="I730" s="218"/>
      <c r="J730" s="178"/>
      <c r="K730" s="178"/>
      <c r="L730" s="178"/>
      <c r="M730" s="217"/>
      <c r="N730" s="218"/>
    </row>
    <row r="731" spans="1:14" ht="12.5">
      <c r="A731" s="220"/>
      <c r="B731" s="205"/>
      <c r="C731" s="201" t="str">
        <f t="shared" si="0"/>
        <v/>
      </c>
      <c r="D731" s="201" t="str">
        <f t="shared" si="1"/>
        <v/>
      </c>
      <c r="E731" s="201" t="str">
        <f t="shared" si="3"/>
        <v/>
      </c>
      <c r="F731" s="201" t="str">
        <f t="shared" si="2"/>
        <v/>
      </c>
      <c r="G731" s="178"/>
      <c r="H731" s="221"/>
      <c r="I731" s="218"/>
      <c r="J731" s="178"/>
      <c r="K731" s="178"/>
      <c r="L731" s="178"/>
      <c r="M731" s="217"/>
      <c r="N731" s="218"/>
    </row>
    <row r="732" spans="1:14" ht="12.5">
      <c r="A732" s="220"/>
      <c r="B732" s="205"/>
      <c r="C732" s="201" t="str">
        <f t="shared" si="0"/>
        <v/>
      </c>
      <c r="D732" s="201" t="str">
        <f t="shared" si="1"/>
        <v/>
      </c>
      <c r="E732" s="201" t="str">
        <f t="shared" si="3"/>
        <v/>
      </c>
      <c r="F732" s="201" t="str">
        <f t="shared" si="2"/>
        <v/>
      </c>
      <c r="G732" s="178"/>
      <c r="H732" s="221"/>
      <c r="I732" s="218"/>
      <c r="J732" s="178"/>
      <c r="K732" s="178"/>
      <c r="L732" s="178"/>
      <c r="M732" s="217"/>
      <c r="N732" s="218"/>
    </row>
    <row r="733" spans="1:14" ht="12.5">
      <c r="A733" s="220"/>
      <c r="B733" s="205"/>
      <c r="C733" s="201" t="str">
        <f t="shared" si="0"/>
        <v/>
      </c>
      <c r="D733" s="201" t="str">
        <f t="shared" si="1"/>
        <v/>
      </c>
      <c r="E733" s="201" t="str">
        <f t="shared" si="3"/>
        <v/>
      </c>
      <c r="F733" s="201" t="str">
        <f t="shared" si="2"/>
        <v/>
      </c>
      <c r="G733" s="178"/>
      <c r="H733" s="221"/>
      <c r="I733" s="218"/>
      <c r="J733" s="178"/>
      <c r="K733" s="178"/>
      <c r="L733" s="178"/>
      <c r="M733" s="217"/>
      <c r="N733" s="218"/>
    </row>
    <row r="734" spans="1:14" ht="12.5">
      <c r="A734" s="220"/>
      <c r="B734" s="205"/>
      <c r="C734" s="201" t="str">
        <f t="shared" si="0"/>
        <v/>
      </c>
      <c r="D734" s="201" t="str">
        <f t="shared" si="1"/>
        <v/>
      </c>
      <c r="E734" s="201" t="str">
        <f t="shared" si="3"/>
        <v/>
      </c>
      <c r="F734" s="201" t="str">
        <f t="shared" si="2"/>
        <v/>
      </c>
      <c r="G734" s="178"/>
      <c r="H734" s="221"/>
      <c r="I734" s="218"/>
      <c r="J734" s="178"/>
      <c r="K734" s="178"/>
      <c r="L734" s="178"/>
      <c r="M734" s="217"/>
      <c r="N734" s="218"/>
    </row>
    <row r="735" spans="1:14" ht="12.5">
      <c r="A735" s="220"/>
      <c r="B735" s="205"/>
      <c r="C735" s="201" t="str">
        <f t="shared" si="0"/>
        <v/>
      </c>
      <c r="D735" s="201" t="str">
        <f t="shared" si="1"/>
        <v/>
      </c>
      <c r="E735" s="201" t="str">
        <f t="shared" si="3"/>
        <v/>
      </c>
      <c r="F735" s="201" t="str">
        <f t="shared" si="2"/>
        <v/>
      </c>
      <c r="G735" s="178"/>
      <c r="H735" s="221"/>
      <c r="I735" s="218"/>
      <c r="J735" s="178"/>
      <c r="K735" s="178"/>
      <c r="L735" s="178"/>
      <c r="M735" s="217"/>
      <c r="N735" s="218"/>
    </row>
    <row r="736" spans="1:14" ht="12.5">
      <c r="A736" s="220"/>
      <c r="B736" s="205"/>
      <c r="C736" s="201" t="str">
        <f t="shared" si="0"/>
        <v/>
      </c>
      <c r="D736" s="201" t="str">
        <f t="shared" si="1"/>
        <v/>
      </c>
      <c r="E736" s="201" t="str">
        <f t="shared" si="3"/>
        <v/>
      </c>
      <c r="F736" s="201" t="str">
        <f t="shared" si="2"/>
        <v/>
      </c>
      <c r="G736" s="178"/>
      <c r="H736" s="221"/>
      <c r="I736" s="218"/>
      <c r="J736" s="178"/>
      <c r="K736" s="178"/>
      <c r="L736" s="178"/>
      <c r="M736" s="217"/>
      <c r="N736" s="218"/>
    </row>
    <row r="737" spans="1:14" ht="12.5">
      <c r="A737" s="220"/>
      <c r="B737" s="205"/>
      <c r="C737" s="201" t="str">
        <f t="shared" si="0"/>
        <v/>
      </c>
      <c r="D737" s="201" t="str">
        <f t="shared" si="1"/>
        <v/>
      </c>
      <c r="E737" s="201" t="str">
        <f t="shared" si="3"/>
        <v/>
      </c>
      <c r="F737" s="201" t="str">
        <f t="shared" si="2"/>
        <v/>
      </c>
      <c r="G737" s="178"/>
      <c r="H737" s="221"/>
      <c r="I737" s="218"/>
      <c r="J737" s="178"/>
      <c r="K737" s="178"/>
      <c r="L737" s="178"/>
      <c r="M737" s="217"/>
      <c r="N737" s="218"/>
    </row>
    <row r="738" spans="1:14" ht="12.5">
      <c r="A738" s="220"/>
      <c r="B738" s="205"/>
      <c r="C738" s="201" t="str">
        <f t="shared" si="0"/>
        <v/>
      </c>
      <c r="D738" s="201" t="str">
        <f t="shared" si="1"/>
        <v/>
      </c>
      <c r="E738" s="201" t="str">
        <f t="shared" si="3"/>
        <v/>
      </c>
      <c r="F738" s="201" t="str">
        <f t="shared" si="2"/>
        <v/>
      </c>
      <c r="G738" s="178"/>
      <c r="H738" s="221"/>
      <c r="I738" s="218"/>
      <c r="J738" s="178"/>
      <c r="K738" s="178"/>
      <c r="L738" s="178"/>
      <c r="M738" s="217"/>
      <c r="N738" s="218"/>
    </row>
    <row r="739" spans="1:14" ht="12.5">
      <c r="A739" s="220"/>
      <c r="B739" s="205"/>
      <c r="C739" s="201" t="str">
        <f t="shared" si="0"/>
        <v/>
      </c>
      <c r="D739" s="201" t="str">
        <f t="shared" si="1"/>
        <v/>
      </c>
      <c r="E739" s="201" t="str">
        <f t="shared" si="3"/>
        <v/>
      </c>
      <c r="F739" s="201" t="str">
        <f t="shared" si="2"/>
        <v/>
      </c>
      <c r="G739" s="178"/>
      <c r="H739" s="221"/>
      <c r="I739" s="218"/>
      <c r="J739" s="178"/>
      <c r="K739" s="178"/>
      <c r="L739" s="178"/>
      <c r="M739" s="217"/>
      <c r="N739" s="218"/>
    </row>
    <row r="740" spans="1:14" ht="12.5">
      <c r="A740" s="220"/>
      <c r="B740" s="205"/>
      <c r="C740" s="201" t="str">
        <f t="shared" si="0"/>
        <v/>
      </c>
      <c r="D740" s="201" t="str">
        <f t="shared" si="1"/>
        <v/>
      </c>
      <c r="E740" s="201" t="str">
        <f t="shared" si="3"/>
        <v/>
      </c>
      <c r="F740" s="201" t="str">
        <f t="shared" si="2"/>
        <v/>
      </c>
      <c r="G740" s="178"/>
      <c r="H740" s="221"/>
      <c r="I740" s="218"/>
      <c r="J740" s="178"/>
      <c r="K740" s="178"/>
      <c r="L740" s="178"/>
      <c r="M740" s="217"/>
      <c r="N740" s="218"/>
    </row>
    <row r="741" spans="1:14" ht="12.5">
      <c r="A741" s="220"/>
      <c r="B741" s="205"/>
      <c r="C741" s="201" t="str">
        <f t="shared" si="0"/>
        <v/>
      </c>
      <c r="D741" s="201" t="str">
        <f t="shared" si="1"/>
        <v/>
      </c>
      <c r="E741" s="201" t="str">
        <f t="shared" si="3"/>
        <v/>
      </c>
      <c r="F741" s="201" t="str">
        <f t="shared" si="2"/>
        <v/>
      </c>
      <c r="G741" s="178"/>
      <c r="H741" s="221"/>
      <c r="I741" s="218"/>
      <c r="J741" s="178"/>
      <c r="K741" s="178"/>
      <c r="L741" s="178"/>
      <c r="M741" s="217"/>
      <c r="N741" s="218"/>
    </row>
    <row r="742" spans="1:14" ht="12.5">
      <c r="A742" s="220"/>
      <c r="B742" s="205"/>
      <c r="C742" s="201" t="str">
        <f t="shared" si="0"/>
        <v/>
      </c>
      <c r="D742" s="201" t="str">
        <f t="shared" si="1"/>
        <v/>
      </c>
      <c r="E742" s="201" t="str">
        <f t="shared" si="3"/>
        <v/>
      </c>
      <c r="F742" s="201" t="str">
        <f t="shared" si="2"/>
        <v/>
      </c>
      <c r="G742" s="178"/>
      <c r="H742" s="221"/>
      <c r="I742" s="218"/>
      <c r="J742" s="178"/>
      <c r="K742" s="178"/>
      <c r="L742" s="178"/>
      <c r="M742" s="217"/>
      <c r="N742" s="218"/>
    </row>
    <row r="743" spans="1:14" ht="12.5">
      <c r="A743" s="220"/>
      <c r="B743" s="205"/>
      <c r="C743" s="201" t="str">
        <f t="shared" si="0"/>
        <v/>
      </c>
      <c r="D743" s="201" t="str">
        <f t="shared" si="1"/>
        <v/>
      </c>
      <c r="E743" s="201" t="str">
        <f t="shared" si="3"/>
        <v/>
      </c>
      <c r="F743" s="201" t="str">
        <f t="shared" si="2"/>
        <v/>
      </c>
      <c r="G743" s="178"/>
      <c r="H743" s="221"/>
      <c r="I743" s="218"/>
      <c r="J743" s="178"/>
      <c r="K743" s="178"/>
      <c r="L743" s="178"/>
      <c r="M743" s="217"/>
      <c r="N743" s="218"/>
    </row>
    <row r="744" spans="1:14" ht="12.5">
      <c r="A744" s="220"/>
      <c r="B744" s="205"/>
      <c r="C744" s="201" t="str">
        <f t="shared" si="0"/>
        <v/>
      </c>
      <c r="D744" s="201" t="str">
        <f t="shared" si="1"/>
        <v/>
      </c>
      <c r="E744" s="201" t="str">
        <f t="shared" si="3"/>
        <v/>
      </c>
      <c r="F744" s="201" t="str">
        <f t="shared" si="2"/>
        <v/>
      </c>
      <c r="G744" s="178"/>
      <c r="H744" s="221"/>
      <c r="I744" s="218"/>
      <c r="J744" s="178"/>
      <c r="K744" s="178"/>
      <c r="L744" s="178"/>
      <c r="M744" s="217"/>
      <c r="N744" s="218"/>
    </row>
    <row r="745" spans="1:14" ht="12.5">
      <c r="A745" s="220"/>
      <c r="B745" s="205"/>
      <c r="C745" s="201" t="str">
        <f t="shared" si="0"/>
        <v/>
      </c>
      <c r="D745" s="201" t="str">
        <f t="shared" si="1"/>
        <v/>
      </c>
      <c r="E745" s="201" t="str">
        <f t="shared" si="3"/>
        <v/>
      </c>
      <c r="F745" s="201" t="str">
        <f t="shared" si="2"/>
        <v/>
      </c>
      <c r="G745" s="178"/>
      <c r="H745" s="221"/>
      <c r="I745" s="218"/>
      <c r="J745" s="178"/>
      <c r="K745" s="178"/>
      <c r="L745" s="178"/>
      <c r="M745" s="217"/>
      <c r="N745" s="218"/>
    </row>
    <row r="746" spans="1:14" ht="12.5">
      <c r="A746" s="220"/>
      <c r="B746" s="205"/>
      <c r="C746" s="201" t="str">
        <f t="shared" si="0"/>
        <v/>
      </c>
      <c r="D746" s="201" t="str">
        <f t="shared" si="1"/>
        <v/>
      </c>
      <c r="E746" s="201" t="str">
        <f t="shared" si="3"/>
        <v/>
      </c>
      <c r="F746" s="201" t="str">
        <f t="shared" si="2"/>
        <v/>
      </c>
      <c r="G746" s="178"/>
      <c r="H746" s="221"/>
      <c r="I746" s="218"/>
      <c r="J746" s="178"/>
      <c r="K746" s="178"/>
      <c r="L746" s="178"/>
      <c r="M746" s="217"/>
      <c r="N746" s="218"/>
    </row>
    <row r="747" spans="1:14" ht="12.5">
      <c r="A747" s="220"/>
      <c r="B747" s="205"/>
      <c r="C747" s="201" t="str">
        <f t="shared" si="0"/>
        <v/>
      </c>
      <c r="D747" s="201" t="str">
        <f t="shared" si="1"/>
        <v/>
      </c>
      <c r="E747" s="201" t="str">
        <f t="shared" si="3"/>
        <v/>
      </c>
      <c r="F747" s="201" t="str">
        <f t="shared" si="2"/>
        <v/>
      </c>
      <c r="G747" s="178"/>
      <c r="H747" s="221"/>
      <c r="I747" s="218"/>
      <c r="J747" s="178"/>
      <c r="K747" s="178"/>
      <c r="L747" s="178"/>
      <c r="M747" s="217"/>
      <c r="N747" s="218"/>
    </row>
    <row r="748" spans="1:14" ht="12.5">
      <c r="A748" s="220"/>
      <c r="B748" s="205"/>
      <c r="C748" s="201" t="str">
        <f t="shared" si="0"/>
        <v/>
      </c>
      <c r="D748" s="201" t="str">
        <f t="shared" si="1"/>
        <v/>
      </c>
      <c r="E748" s="201" t="str">
        <f t="shared" si="3"/>
        <v/>
      </c>
      <c r="F748" s="201" t="str">
        <f t="shared" si="2"/>
        <v/>
      </c>
      <c r="G748" s="178"/>
      <c r="H748" s="221"/>
      <c r="I748" s="218"/>
      <c r="J748" s="178"/>
      <c r="K748" s="178"/>
      <c r="L748" s="178"/>
      <c r="M748" s="217"/>
      <c r="N748" s="218"/>
    </row>
    <row r="749" spans="1:14" ht="12.5">
      <c r="A749" s="220"/>
      <c r="B749" s="205"/>
      <c r="C749" s="201" t="str">
        <f t="shared" si="0"/>
        <v/>
      </c>
      <c r="D749" s="201" t="str">
        <f t="shared" si="1"/>
        <v/>
      </c>
      <c r="E749" s="201" t="str">
        <f t="shared" si="3"/>
        <v/>
      </c>
      <c r="F749" s="201" t="str">
        <f t="shared" si="2"/>
        <v/>
      </c>
      <c r="G749" s="178"/>
      <c r="H749" s="221"/>
      <c r="I749" s="218"/>
      <c r="J749" s="178"/>
      <c r="K749" s="178"/>
      <c r="L749" s="178"/>
      <c r="M749" s="217"/>
      <c r="N749" s="218"/>
    </row>
    <row r="750" spans="1:14" ht="12.5">
      <c r="A750" s="220"/>
      <c r="B750" s="205"/>
      <c r="C750" s="201" t="str">
        <f t="shared" si="0"/>
        <v/>
      </c>
      <c r="D750" s="201" t="str">
        <f t="shared" si="1"/>
        <v/>
      </c>
      <c r="E750" s="201" t="str">
        <f t="shared" si="3"/>
        <v/>
      </c>
      <c r="F750" s="201" t="str">
        <f t="shared" si="2"/>
        <v/>
      </c>
      <c r="G750" s="178"/>
      <c r="H750" s="221"/>
      <c r="I750" s="218"/>
      <c r="J750" s="178"/>
      <c r="K750" s="178"/>
      <c r="L750" s="178"/>
      <c r="M750" s="217"/>
      <c r="N750" s="218"/>
    </row>
    <row r="751" spans="1:14" ht="12.5">
      <c r="A751" s="220"/>
      <c r="B751" s="205"/>
      <c r="C751" s="201" t="str">
        <f t="shared" si="0"/>
        <v/>
      </c>
      <c r="D751" s="201" t="str">
        <f t="shared" si="1"/>
        <v/>
      </c>
      <c r="E751" s="201" t="str">
        <f t="shared" si="3"/>
        <v/>
      </c>
      <c r="F751" s="201" t="str">
        <f t="shared" si="2"/>
        <v/>
      </c>
      <c r="G751" s="178"/>
      <c r="H751" s="221"/>
      <c r="I751" s="218"/>
      <c r="J751" s="178"/>
      <c r="K751" s="178"/>
      <c r="L751" s="178"/>
      <c r="M751" s="217"/>
      <c r="N751" s="218"/>
    </row>
    <row r="752" spans="1:14" ht="12.5">
      <c r="A752" s="220"/>
      <c r="B752" s="205"/>
      <c r="C752" s="201" t="str">
        <f t="shared" si="0"/>
        <v/>
      </c>
      <c r="D752" s="201" t="str">
        <f t="shared" si="1"/>
        <v/>
      </c>
      <c r="E752" s="201" t="str">
        <f t="shared" si="3"/>
        <v/>
      </c>
      <c r="F752" s="201" t="str">
        <f t="shared" si="2"/>
        <v/>
      </c>
      <c r="G752" s="178"/>
      <c r="H752" s="221"/>
      <c r="I752" s="218"/>
      <c r="J752" s="178"/>
      <c r="K752" s="178"/>
      <c r="L752" s="178"/>
      <c r="M752" s="217"/>
      <c r="N752" s="218"/>
    </row>
    <row r="753" spans="1:14" ht="12.5">
      <c r="A753" s="220"/>
      <c r="B753" s="205"/>
      <c r="C753" s="201" t="str">
        <f t="shared" si="0"/>
        <v/>
      </c>
      <c r="D753" s="201" t="str">
        <f t="shared" si="1"/>
        <v/>
      </c>
      <c r="E753" s="201" t="str">
        <f t="shared" si="3"/>
        <v/>
      </c>
      <c r="F753" s="201" t="str">
        <f t="shared" si="2"/>
        <v/>
      </c>
      <c r="G753" s="178"/>
      <c r="H753" s="221"/>
      <c r="I753" s="218"/>
      <c r="J753" s="178"/>
      <c r="K753" s="178"/>
      <c r="L753" s="178"/>
      <c r="M753" s="217"/>
      <c r="N753" s="218"/>
    </row>
    <row r="754" spans="1:14" ht="12.5">
      <c r="A754" s="220"/>
      <c r="B754" s="205"/>
      <c r="C754" s="201" t="str">
        <f t="shared" si="0"/>
        <v/>
      </c>
      <c r="D754" s="201" t="str">
        <f t="shared" si="1"/>
        <v/>
      </c>
      <c r="E754" s="201" t="str">
        <f t="shared" si="3"/>
        <v/>
      </c>
      <c r="F754" s="201" t="str">
        <f t="shared" si="2"/>
        <v/>
      </c>
      <c r="G754" s="178"/>
      <c r="H754" s="221"/>
      <c r="I754" s="218"/>
      <c r="J754" s="178"/>
      <c r="K754" s="178"/>
      <c r="L754" s="178"/>
      <c r="M754" s="217"/>
      <c r="N754" s="218"/>
    </row>
    <row r="755" spans="1:14" ht="12.5">
      <c r="A755" s="220"/>
      <c r="B755" s="205"/>
      <c r="C755" s="201" t="str">
        <f t="shared" si="0"/>
        <v/>
      </c>
      <c r="D755" s="201" t="str">
        <f t="shared" si="1"/>
        <v/>
      </c>
      <c r="E755" s="201" t="str">
        <f t="shared" si="3"/>
        <v/>
      </c>
      <c r="F755" s="201" t="str">
        <f t="shared" si="2"/>
        <v/>
      </c>
      <c r="G755" s="178"/>
      <c r="H755" s="221"/>
      <c r="I755" s="218"/>
      <c r="J755" s="178"/>
      <c r="K755" s="178"/>
      <c r="L755" s="178"/>
      <c r="M755" s="217"/>
      <c r="N755" s="218"/>
    </row>
    <row r="756" spans="1:14" ht="12.5">
      <c r="A756" s="220"/>
      <c r="B756" s="205"/>
      <c r="C756" s="201" t="str">
        <f t="shared" si="0"/>
        <v/>
      </c>
      <c r="D756" s="201" t="str">
        <f t="shared" si="1"/>
        <v/>
      </c>
      <c r="E756" s="201" t="str">
        <f t="shared" si="3"/>
        <v/>
      </c>
      <c r="F756" s="201" t="str">
        <f t="shared" si="2"/>
        <v/>
      </c>
      <c r="G756" s="178"/>
      <c r="H756" s="221"/>
      <c r="I756" s="218"/>
      <c r="J756" s="178"/>
      <c r="K756" s="178"/>
      <c r="L756" s="178"/>
      <c r="M756" s="217"/>
      <c r="N756" s="218"/>
    </row>
    <row r="757" spans="1:14" ht="12.5">
      <c r="A757" s="220"/>
      <c r="B757" s="205"/>
      <c r="C757" s="201" t="str">
        <f t="shared" si="0"/>
        <v/>
      </c>
      <c r="D757" s="201" t="str">
        <f t="shared" si="1"/>
        <v/>
      </c>
      <c r="E757" s="201" t="str">
        <f t="shared" si="3"/>
        <v/>
      </c>
      <c r="F757" s="201" t="str">
        <f t="shared" si="2"/>
        <v/>
      </c>
      <c r="G757" s="178"/>
      <c r="H757" s="221"/>
      <c r="I757" s="218"/>
      <c r="J757" s="178"/>
      <c r="K757" s="178"/>
      <c r="L757" s="178"/>
      <c r="M757" s="217"/>
      <c r="N757" s="218"/>
    </row>
    <row r="758" spans="1:14" ht="12.5">
      <c r="A758" s="220"/>
      <c r="B758" s="205"/>
      <c r="C758" s="201" t="str">
        <f t="shared" si="0"/>
        <v/>
      </c>
      <c r="D758" s="201" t="str">
        <f t="shared" si="1"/>
        <v/>
      </c>
      <c r="E758" s="201" t="str">
        <f t="shared" si="3"/>
        <v/>
      </c>
      <c r="F758" s="201" t="str">
        <f t="shared" si="2"/>
        <v/>
      </c>
      <c r="G758" s="178"/>
      <c r="H758" s="221"/>
      <c r="I758" s="218"/>
      <c r="J758" s="178"/>
      <c r="K758" s="178"/>
      <c r="L758" s="178"/>
      <c r="M758" s="217"/>
      <c r="N758" s="218"/>
    </row>
    <row r="759" spans="1:14" ht="12.5">
      <c r="A759" s="220"/>
      <c r="B759" s="205"/>
      <c r="C759" s="201" t="str">
        <f t="shared" si="0"/>
        <v/>
      </c>
      <c r="D759" s="201" t="str">
        <f t="shared" si="1"/>
        <v/>
      </c>
      <c r="E759" s="201" t="str">
        <f t="shared" si="3"/>
        <v/>
      </c>
      <c r="F759" s="201" t="str">
        <f t="shared" si="2"/>
        <v/>
      </c>
      <c r="G759" s="178"/>
      <c r="H759" s="221"/>
      <c r="I759" s="218"/>
      <c r="J759" s="178"/>
      <c r="K759" s="178"/>
      <c r="L759" s="178"/>
      <c r="M759" s="217"/>
      <c r="N759" s="218"/>
    </row>
    <row r="760" spans="1:14" ht="12.5">
      <c r="A760" s="220"/>
      <c r="B760" s="205"/>
      <c r="C760" s="201" t="str">
        <f t="shared" si="0"/>
        <v/>
      </c>
      <c r="D760" s="201" t="str">
        <f t="shared" si="1"/>
        <v/>
      </c>
      <c r="E760" s="201" t="str">
        <f t="shared" si="3"/>
        <v/>
      </c>
      <c r="F760" s="201" t="str">
        <f t="shared" si="2"/>
        <v/>
      </c>
      <c r="G760" s="178"/>
      <c r="H760" s="221"/>
      <c r="I760" s="218"/>
      <c r="J760" s="178"/>
      <c r="K760" s="178"/>
      <c r="L760" s="178"/>
      <c r="M760" s="217"/>
      <c r="N760" s="218"/>
    </row>
    <row r="761" spans="1:14" ht="12.5">
      <c r="A761" s="220"/>
      <c r="B761" s="205"/>
      <c r="C761" s="201" t="str">
        <f t="shared" si="0"/>
        <v/>
      </c>
      <c r="D761" s="201" t="str">
        <f t="shared" si="1"/>
        <v/>
      </c>
      <c r="E761" s="201" t="str">
        <f t="shared" si="3"/>
        <v/>
      </c>
      <c r="F761" s="201" t="str">
        <f t="shared" si="2"/>
        <v/>
      </c>
      <c r="G761" s="178"/>
      <c r="H761" s="221"/>
      <c r="I761" s="218"/>
      <c r="J761" s="178"/>
      <c r="K761" s="178"/>
      <c r="L761" s="178"/>
      <c r="M761" s="217"/>
      <c r="N761" s="218"/>
    </row>
    <row r="762" spans="1:14" ht="12.5">
      <c r="A762" s="220"/>
      <c r="B762" s="205"/>
      <c r="C762" s="201" t="str">
        <f t="shared" si="0"/>
        <v/>
      </c>
      <c r="D762" s="201" t="str">
        <f t="shared" si="1"/>
        <v/>
      </c>
      <c r="E762" s="201" t="str">
        <f t="shared" si="3"/>
        <v/>
      </c>
      <c r="F762" s="201" t="str">
        <f t="shared" si="2"/>
        <v/>
      </c>
      <c r="G762" s="178"/>
      <c r="H762" s="221"/>
      <c r="I762" s="218"/>
      <c r="J762" s="178"/>
      <c r="K762" s="178"/>
      <c r="L762" s="178"/>
      <c r="M762" s="217"/>
      <c r="N762" s="218"/>
    </row>
    <row r="763" spans="1:14" ht="12.5">
      <c r="A763" s="220"/>
      <c r="B763" s="205"/>
      <c r="C763" s="201" t="str">
        <f t="shared" si="0"/>
        <v/>
      </c>
      <c r="D763" s="201" t="str">
        <f t="shared" si="1"/>
        <v/>
      </c>
      <c r="E763" s="201" t="str">
        <f t="shared" si="3"/>
        <v/>
      </c>
      <c r="F763" s="201" t="str">
        <f t="shared" si="2"/>
        <v/>
      </c>
      <c r="G763" s="178"/>
      <c r="H763" s="221"/>
      <c r="I763" s="218"/>
      <c r="J763" s="178"/>
      <c r="K763" s="178"/>
      <c r="L763" s="178"/>
      <c r="M763" s="217"/>
      <c r="N763" s="218"/>
    </row>
    <row r="764" spans="1:14" ht="12.5">
      <c r="A764" s="220"/>
      <c r="B764" s="205"/>
      <c r="C764" s="201" t="str">
        <f t="shared" si="0"/>
        <v/>
      </c>
      <c r="D764" s="201" t="str">
        <f t="shared" si="1"/>
        <v/>
      </c>
      <c r="E764" s="201" t="str">
        <f t="shared" si="3"/>
        <v/>
      </c>
      <c r="F764" s="201" t="str">
        <f t="shared" si="2"/>
        <v/>
      </c>
      <c r="G764" s="178"/>
      <c r="H764" s="221"/>
      <c r="I764" s="218"/>
      <c r="J764" s="178"/>
      <c r="K764" s="178"/>
      <c r="L764" s="178"/>
      <c r="M764" s="217"/>
      <c r="N764" s="218"/>
    </row>
    <row r="765" spans="1:14" ht="12.5">
      <c r="A765" s="220"/>
      <c r="B765" s="205"/>
      <c r="C765" s="201" t="str">
        <f t="shared" si="0"/>
        <v/>
      </c>
      <c r="D765" s="201" t="str">
        <f t="shared" si="1"/>
        <v/>
      </c>
      <c r="E765" s="201" t="str">
        <f t="shared" si="3"/>
        <v/>
      </c>
      <c r="F765" s="201" t="str">
        <f t="shared" si="2"/>
        <v/>
      </c>
      <c r="G765" s="178"/>
      <c r="H765" s="221"/>
      <c r="I765" s="218"/>
      <c r="J765" s="178"/>
      <c r="K765" s="178"/>
      <c r="L765" s="178"/>
      <c r="M765" s="217"/>
      <c r="N765" s="218"/>
    </row>
    <row r="766" spans="1:14" ht="12.5">
      <c r="A766" s="220"/>
      <c r="B766" s="205"/>
      <c r="C766" s="201" t="str">
        <f t="shared" si="0"/>
        <v/>
      </c>
      <c r="D766" s="201" t="str">
        <f t="shared" si="1"/>
        <v/>
      </c>
      <c r="E766" s="201" t="str">
        <f t="shared" si="3"/>
        <v/>
      </c>
      <c r="F766" s="201" t="str">
        <f t="shared" si="2"/>
        <v/>
      </c>
      <c r="G766" s="178"/>
      <c r="H766" s="221"/>
      <c r="I766" s="218"/>
      <c r="J766" s="178"/>
      <c r="K766" s="178"/>
      <c r="L766" s="178"/>
      <c r="M766" s="217"/>
      <c r="N766" s="218"/>
    </row>
    <row r="767" spans="1:14" ht="12.5">
      <c r="A767" s="220"/>
      <c r="B767" s="205"/>
      <c r="C767" s="201" t="str">
        <f t="shared" si="0"/>
        <v/>
      </c>
      <c r="D767" s="201" t="str">
        <f t="shared" si="1"/>
        <v/>
      </c>
      <c r="E767" s="201" t="str">
        <f t="shared" si="3"/>
        <v/>
      </c>
      <c r="F767" s="201" t="str">
        <f t="shared" si="2"/>
        <v/>
      </c>
      <c r="G767" s="178"/>
      <c r="H767" s="221"/>
      <c r="I767" s="218"/>
      <c r="J767" s="178"/>
      <c r="K767" s="178"/>
      <c r="L767" s="178"/>
      <c r="M767" s="217"/>
      <c r="N767" s="218"/>
    </row>
    <row r="768" spans="1:14" ht="12.5">
      <c r="A768" s="220"/>
      <c r="B768" s="205"/>
      <c r="C768" s="201" t="str">
        <f t="shared" si="0"/>
        <v/>
      </c>
      <c r="D768" s="201" t="str">
        <f t="shared" si="1"/>
        <v/>
      </c>
      <c r="E768" s="201" t="str">
        <f t="shared" si="3"/>
        <v/>
      </c>
      <c r="F768" s="201" t="str">
        <f t="shared" si="2"/>
        <v/>
      </c>
      <c r="G768" s="178"/>
      <c r="H768" s="221"/>
      <c r="I768" s="218"/>
      <c r="J768" s="178"/>
      <c r="K768" s="178"/>
      <c r="L768" s="178"/>
      <c r="M768" s="217"/>
      <c r="N768" s="218"/>
    </row>
    <row r="769" spans="1:14" ht="12.5">
      <c r="A769" s="220"/>
      <c r="B769" s="205"/>
      <c r="C769" s="201" t="str">
        <f t="shared" si="0"/>
        <v/>
      </c>
      <c r="D769" s="201" t="str">
        <f t="shared" si="1"/>
        <v/>
      </c>
      <c r="E769" s="201" t="str">
        <f t="shared" si="3"/>
        <v/>
      </c>
      <c r="F769" s="201" t="str">
        <f t="shared" si="2"/>
        <v/>
      </c>
      <c r="G769" s="178"/>
      <c r="H769" s="221"/>
      <c r="I769" s="218"/>
      <c r="J769" s="178"/>
      <c r="K769" s="178"/>
      <c r="L769" s="178"/>
      <c r="M769" s="217"/>
      <c r="N769" s="218"/>
    </row>
    <row r="770" spans="1:14" ht="12.5">
      <c r="A770" s="220"/>
      <c r="B770" s="205"/>
      <c r="C770" s="201" t="str">
        <f t="shared" si="0"/>
        <v/>
      </c>
      <c r="D770" s="201" t="str">
        <f t="shared" si="1"/>
        <v/>
      </c>
      <c r="E770" s="201" t="str">
        <f t="shared" si="3"/>
        <v/>
      </c>
      <c r="F770" s="201" t="str">
        <f t="shared" si="2"/>
        <v/>
      </c>
      <c r="G770" s="178"/>
      <c r="H770" s="221"/>
      <c r="I770" s="218"/>
      <c r="J770" s="178"/>
      <c r="K770" s="178"/>
      <c r="L770" s="178"/>
      <c r="M770" s="217"/>
      <c r="N770" s="218"/>
    </row>
    <row r="771" spans="1:14" ht="12.5">
      <c r="A771" s="220"/>
      <c r="B771" s="205"/>
      <c r="C771" s="201" t="str">
        <f t="shared" si="0"/>
        <v/>
      </c>
      <c r="D771" s="201" t="str">
        <f t="shared" si="1"/>
        <v/>
      </c>
      <c r="E771" s="201" t="str">
        <f t="shared" si="3"/>
        <v/>
      </c>
      <c r="F771" s="201" t="str">
        <f t="shared" si="2"/>
        <v/>
      </c>
      <c r="G771" s="178"/>
      <c r="H771" s="221"/>
      <c r="I771" s="218"/>
      <c r="J771" s="178"/>
      <c r="K771" s="178"/>
      <c r="L771" s="178"/>
      <c r="M771" s="217"/>
      <c r="N771" s="218"/>
    </row>
    <row r="772" spans="1:14" ht="12.5">
      <c r="A772" s="220"/>
      <c r="B772" s="205"/>
      <c r="C772" s="201" t="str">
        <f t="shared" si="0"/>
        <v/>
      </c>
      <c r="D772" s="201" t="str">
        <f t="shared" si="1"/>
        <v/>
      </c>
      <c r="E772" s="201" t="str">
        <f t="shared" si="3"/>
        <v/>
      </c>
      <c r="F772" s="201" t="str">
        <f t="shared" si="2"/>
        <v/>
      </c>
      <c r="G772" s="178"/>
      <c r="H772" s="221"/>
      <c r="I772" s="218"/>
      <c r="J772" s="178"/>
      <c r="K772" s="178"/>
      <c r="L772" s="178"/>
      <c r="M772" s="217"/>
      <c r="N772" s="218"/>
    </row>
    <row r="773" spans="1:14" ht="12.5">
      <c r="A773" s="220"/>
      <c r="B773" s="205"/>
      <c r="C773" s="201" t="str">
        <f t="shared" si="0"/>
        <v/>
      </c>
      <c r="D773" s="201" t="str">
        <f t="shared" si="1"/>
        <v/>
      </c>
      <c r="E773" s="201" t="str">
        <f t="shared" si="3"/>
        <v/>
      </c>
      <c r="F773" s="201" t="str">
        <f t="shared" si="2"/>
        <v/>
      </c>
      <c r="G773" s="178"/>
      <c r="H773" s="221"/>
      <c r="I773" s="218"/>
      <c r="J773" s="178"/>
      <c r="K773" s="178"/>
      <c r="L773" s="178"/>
      <c r="M773" s="217"/>
      <c r="N773" s="218"/>
    </row>
    <row r="774" spans="1:14" ht="12.5">
      <c r="A774" s="220"/>
      <c r="B774" s="205"/>
      <c r="C774" s="201" t="str">
        <f t="shared" si="0"/>
        <v/>
      </c>
      <c r="D774" s="201" t="str">
        <f t="shared" si="1"/>
        <v/>
      </c>
      <c r="E774" s="201" t="str">
        <f t="shared" si="3"/>
        <v/>
      </c>
      <c r="F774" s="201" t="str">
        <f t="shared" si="2"/>
        <v/>
      </c>
      <c r="G774" s="178"/>
      <c r="H774" s="221"/>
      <c r="I774" s="218"/>
      <c r="J774" s="178"/>
      <c r="K774" s="178"/>
      <c r="L774" s="178"/>
      <c r="M774" s="217"/>
      <c r="N774" s="218"/>
    </row>
    <row r="775" spans="1:14" ht="12.5">
      <c r="A775" s="220"/>
      <c r="B775" s="205"/>
      <c r="C775" s="201" t="str">
        <f t="shared" si="0"/>
        <v/>
      </c>
      <c r="D775" s="201" t="str">
        <f t="shared" si="1"/>
        <v/>
      </c>
      <c r="E775" s="201" t="str">
        <f t="shared" si="3"/>
        <v/>
      </c>
      <c r="F775" s="201" t="str">
        <f t="shared" si="2"/>
        <v/>
      </c>
      <c r="G775" s="178"/>
      <c r="H775" s="221"/>
      <c r="I775" s="218"/>
      <c r="J775" s="178"/>
      <c r="K775" s="178"/>
      <c r="L775" s="178"/>
      <c r="M775" s="217"/>
      <c r="N775" s="218"/>
    </row>
    <row r="776" spans="1:14" ht="12.5">
      <c r="A776" s="220"/>
      <c r="B776" s="205"/>
      <c r="C776" s="201" t="str">
        <f t="shared" si="0"/>
        <v/>
      </c>
      <c r="D776" s="201" t="str">
        <f t="shared" si="1"/>
        <v/>
      </c>
      <c r="E776" s="201" t="str">
        <f t="shared" si="3"/>
        <v/>
      </c>
      <c r="F776" s="201" t="str">
        <f t="shared" si="2"/>
        <v/>
      </c>
      <c r="G776" s="178"/>
      <c r="H776" s="221"/>
      <c r="I776" s="218"/>
      <c r="J776" s="178"/>
      <c r="K776" s="178"/>
      <c r="L776" s="178"/>
      <c r="M776" s="217"/>
      <c r="N776" s="218"/>
    </row>
    <row r="777" spans="1:14" ht="12.5">
      <c r="A777" s="220"/>
      <c r="B777" s="205"/>
      <c r="C777" s="201" t="str">
        <f t="shared" si="0"/>
        <v/>
      </c>
      <c r="D777" s="201" t="str">
        <f t="shared" si="1"/>
        <v/>
      </c>
      <c r="E777" s="201" t="str">
        <f t="shared" si="3"/>
        <v/>
      </c>
      <c r="F777" s="201" t="str">
        <f t="shared" si="2"/>
        <v/>
      </c>
      <c r="G777" s="178"/>
      <c r="H777" s="221"/>
      <c r="I777" s="218"/>
      <c r="J777" s="178"/>
      <c r="K777" s="178"/>
      <c r="L777" s="178"/>
      <c r="M777" s="217"/>
      <c r="N777" s="218"/>
    </row>
    <row r="778" spans="1:14" ht="12.5">
      <c r="A778" s="220"/>
      <c r="B778" s="205"/>
      <c r="C778" s="201" t="str">
        <f t="shared" si="0"/>
        <v/>
      </c>
      <c r="D778" s="201" t="str">
        <f t="shared" si="1"/>
        <v/>
      </c>
      <c r="E778" s="201" t="str">
        <f t="shared" si="3"/>
        <v/>
      </c>
      <c r="F778" s="201" t="str">
        <f t="shared" si="2"/>
        <v/>
      </c>
      <c r="G778" s="178"/>
      <c r="H778" s="221"/>
      <c r="I778" s="218"/>
      <c r="J778" s="178"/>
      <c r="K778" s="178"/>
      <c r="L778" s="178"/>
      <c r="M778" s="217"/>
      <c r="N778" s="218"/>
    </row>
    <row r="779" spans="1:14" ht="12.5">
      <c r="A779" s="220"/>
      <c r="B779" s="205"/>
      <c r="C779" s="201" t="str">
        <f t="shared" si="0"/>
        <v/>
      </c>
      <c r="D779" s="201" t="str">
        <f t="shared" si="1"/>
        <v/>
      </c>
      <c r="E779" s="201" t="str">
        <f t="shared" si="3"/>
        <v/>
      </c>
      <c r="F779" s="201" t="str">
        <f t="shared" si="2"/>
        <v/>
      </c>
      <c r="G779" s="178"/>
      <c r="H779" s="221"/>
      <c r="I779" s="218"/>
      <c r="J779" s="178"/>
      <c r="K779" s="178"/>
      <c r="L779" s="178"/>
      <c r="M779" s="217"/>
      <c r="N779" s="218"/>
    </row>
    <row r="780" spans="1:14" ht="12.5">
      <c r="A780" s="220"/>
      <c r="B780" s="205"/>
      <c r="C780" s="201" t="str">
        <f t="shared" si="0"/>
        <v/>
      </c>
      <c r="D780" s="201" t="str">
        <f t="shared" si="1"/>
        <v/>
      </c>
      <c r="E780" s="201" t="str">
        <f t="shared" si="3"/>
        <v/>
      </c>
      <c r="F780" s="201" t="str">
        <f t="shared" si="2"/>
        <v/>
      </c>
      <c r="G780" s="178"/>
      <c r="H780" s="221"/>
      <c r="I780" s="218"/>
      <c r="J780" s="178"/>
      <c r="K780" s="178"/>
      <c r="L780" s="178"/>
      <c r="M780" s="217"/>
      <c r="N780" s="218"/>
    </row>
    <row r="781" spans="1:14" ht="12.5">
      <c r="A781" s="220"/>
      <c r="B781" s="205"/>
      <c r="C781" s="201" t="str">
        <f t="shared" si="0"/>
        <v/>
      </c>
      <c r="D781" s="201" t="str">
        <f t="shared" si="1"/>
        <v/>
      </c>
      <c r="E781" s="201" t="str">
        <f t="shared" si="3"/>
        <v/>
      </c>
      <c r="F781" s="201" t="str">
        <f t="shared" si="2"/>
        <v/>
      </c>
      <c r="G781" s="178"/>
      <c r="H781" s="221"/>
      <c r="I781" s="218"/>
      <c r="J781" s="178"/>
      <c r="K781" s="178"/>
      <c r="L781" s="178"/>
      <c r="M781" s="217"/>
      <c r="N781" s="218"/>
    </row>
    <row r="782" spans="1:14" ht="12.5">
      <c r="A782" s="220"/>
      <c r="B782" s="205"/>
      <c r="C782" s="201" t="str">
        <f t="shared" si="0"/>
        <v/>
      </c>
      <c r="D782" s="201" t="str">
        <f t="shared" si="1"/>
        <v/>
      </c>
      <c r="E782" s="201" t="str">
        <f t="shared" si="3"/>
        <v/>
      </c>
      <c r="F782" s="201" t="str">
        <f t="shared" si="2"/>
        <v/>
      </c>
      <c r="G782" s="178"/>
      <c r="H782" s="221"/>
      <c r="I782" s="218"/>
      <c r="J782" s="178"/>
      <c r="K782" s="178"/>
      <c r="L782" s="178"/>
      <c r="M782" s="217"/>
      <c r="N782" s="218"/>
    </row>
    <row r="783" spans="1:14" ht="12.5">
      <c r="A783" s="220"/>
      <c r="B783" s="205"/>
      <c r="C783" s="201" t="str">
        <f t="shared" si="0"/>
        <v/>
      </c>
      <c r="D783" s="201" t="str">
        <f t="shared" si="1"/>
        <v/>
      </c>
      <c r="E783" s="201" t="str">
        <f t="shared" si="3"/>
        <v/>
      </c>
      <c r="F783" s="201" t="str">
        <f t="shared" si="2"/>
        <v/>
      </c>
      <c r="G783" s="178"/>
      <c r="H783" s="221"/>
      <c r="I783" s="218"/>
      <c r="J783" s="178"/>
      <c r="K783" s="178"/>
      <c r="L783" s="178"/>
      <c r="M783" s="217"/>
      <c r="N783" s="218"/>
    </row>
    <row r="784" spans="1:14" ht="12.5">
      <c r="A784" s="220"/>
      <c r="B784" s="205"/>
      <c r="C784" s="201" t="str">
        <f t="shared" si="0"/>
        <v/>
      </c>
      <c r="D784" s="201" t="str">
        <f t="shared" si="1"/>
        <v/>
      </c>
      <c r="E784" s="201" t="str">
        <f t="shared" si="3"/>
        <v/>
      </c>
      <c r="F784" s="201" t="str">
        <f t="shared" si="2"/>
        <v/>
      </c>
      <c r="G784" s="178"/>
      <c r="H784" s="221"/>
      <c r="I784" s="218"/>
      <c r="J784" s="178"/>
      <c r="K784" s="178"/>
      <c r="L784" s="178"/>
      <c r="M784" s="217"/>
      <c r="N784" s="218"/>
    </row>
    <row r="785" spans="1:14" ht="12.5">
      <c r="A785" s="220"/>
      <c r="B785" s="205"/>
      <c r="C785" s="201" t="str">
        <f t="shared" si="0"/>
        <v/>
      </c>
      <c r="D785" s="201" t="str">
        <f t="shared" si="1"/>
        <v/>
      </c>
      <c r="E785" s="201" t="str">
        <f t="shared" si="3"/>
        <v/>
      </c>
      <c r="F785" s="201" t="str">
        <f t="shared" si="2"/>
        <v/>
      </c>
      <c r="G785" s="178"/>
      <c r="H785" s="221"/>
      <c r="I785" s="218"/>
      <c r="J785" s="178"/>
      <c r="K785" s="178"/>
      <c r="L785" s="178"/>
      <c r="M785" s="217"/>
      <c r="N785" s="218"/>
    </row>
    <row r="786" spans="1:14" ht="12.5">
      <c r="A786" s="220"/>
      <c r="B786" s="205"/>
      <c r="C786" s="201" t="str">
        <f t="shared" si="0"/>
        <v/>
      </c>
      <c r="D786" s="201" t="str">
        <f t="shared" si="1"/>
        <v/>
      </c>
      <c r="E786" s="201" t="str">
        <f t="shared" si="3"/>
        <v/>
      </c>
      <c r="F786" s="201" t="str">
        <f t="shared" si="2"/>
        <v/>
      </c>
      <c r="G786" s="178"/>
      <c r="H786" s="221"/>
      <c r="I786" s="218"/>
      <c r="J786" s="178"/>
      <c r="K786" s="178"/>
      <c r="L786" s="178"/>
      <c r="M786" s="217"/>
      <c r="N786" s="218"/>
    </row>
    <row r="787" spans="1:14" ht="12.5">
      <c r="A787" s="220"/>
      <c r="B787" s="205"/>
      <c r="C787" s="201" t="str">
        <f t="shared" si="0"/>
        <v/>
      </c>
      <c r="D787" s="201" t="str">
        <f t="shared" si="1"/>
        <v/>
      </c>
      <c r="E787" s="201" t="str">
        <f t="shared" si="3"/>
        <v/>
      </c>
      <c r="F787" s="201" t="str">
        <f t="shared" si="2"/>
        <v/>
      </c>
      <c r="G787" s="178"/>
      <c r="H787" s="221"/>
      <c r="I787" s="218"/>
      <c r="J787" s="178"/>
      <c r="K787" s="178"/>
      <c r="L787" s="178"/>
      <c r="M787" s="217"/>
      <c r="N787" s="218"/>
    </row>
    <row r="788" spans="1:14" ht="12.5">
      <c r="A788" s="220"/>
      <c r="B788" s="205"/>
      <c r="C788" s="201" t="str">
        <f t="shared" si="0"/>
        <v/>
      </c>
      <c r="D788" s="201" t="str">
        <f t="shared" si="1"/>
        <v/>
      </c>
      <c r="E788" s="201" t="str">
        <f t="shared" si="3"/>
        <v/>
      </c>
      <c r="F788" s="201" t="str">
        <f t="shared" si="2"/>
        <v/>
      </c>
      <c r="G788" s="178"/>
      <c r="H788" s="221"/>
      <c r="I788" s="218"/>
      <c r="J788" s="178"/>
      <c r="K788" s="178"/>
      <c r="L788" s="178"/>
      <c r="M788" s="217"/>
      <c r="N788" s="218"/>
    </row>
    <row r="789" spans="1:14" ht="12.5">
      <c r="A789" s="220"/>
      <c r="B789" s="205"/>
      <c r="C789" s="201" t="str">
        <f t="shared" si="0"/>
        <v/>
      </c>
      <c r="D789" s="201" t="str">
        <f t="shared" si="1"/>
        <v/>
      </c>
      <c r="E789" s="201" t="str">
        <f t="shared" si="3"/>
        <v/>
      </c>
      <c r="F789" s="201" t="str">
        <f t="shared" si="2"/>
        <v/>
      </c>
      <c r="G789" s="178"/>
      <c r="H789" s="221"/>
      <c r="I789" s="218"/>
      <c r="J789" s="178"/>
      <c r="K789" s="178"/>
      <c r="L789" s="178"/>
      <c r="M789" s="217"/>
      <c r="N789" s="218"/>
    </row>
    <row r="790" spans="1:14" ht="12.5">
      <c r="A790" s="220"/>
      <c r="B790" s="205"/>
      <c r="C790" s="201" t="str">
        <f t="shared" si="0"/>
        <v/>
      </c>
      <c r="D790" s="201" t="str">
        <f t="shared" si="1"/>
        <v/>
      </c>
      <c r="E790" s="201" t="str">
        <f t="shared" si="3"/>
        <v/>
      </c>
      <c r="F790" s="201" t="str">
        <f t="shared" si="2"/>
        <v/>
      </c>
      <c r="G790" s="178"/>
      <c r="H790" s="221"/>
      <c r="I790" s="218"/>
      <c r="J790" s="178"/>
      <c r="K790" s="178"/>
      <c r="L790" s="178"/>
      <c r="M790" s="217"/>
      <c r="N790" s="218"/>
    </row>
    <row r="791" spans="1:14" ht="12.5">
      <c r="A791" s="220"/>
      <c r="B791" s="205"/>
      <c r="C791" s="201" t="str">
        <f t="shared" si="0"/>
        <v/>
      </c>
      <c r="D791" s="201" t="str">
        <f t="shared" si="1"/>
        <v/>
      </c>
      <c r="E791" s="201" t="str">
        <f t="shared" si="3"/>
        <v/>
      </c>
      <c r="F791" s="201" t="str">
        <f t="shared" si="2"/>
        <v/>
      </c>
      <c r="G791" s="178"/>
      <c r="H791" s="221"/>
      <c r="I791" s="218"/>
      <c r="J791" s="178"/>
      <c r="K791" s="178"/>
      <c r="L791" s="178"/>
      <c r="M791" s="217"/>
      <c r="N791" s="218"/>
    </row>
    <row r="792" spans="1:14" ht="12.5">
      <c r="A792" s="220"/>
      <c r="B792" s="205"/>
      <c r="C792" s="201" t="str">
        <f t="shared" si="0"/>
        <v/>
      </c>
      <c r="D792" s="201" t="str">
        <f t="shared" si="1"/>
        <v/>
      </c>
      <c r="E792" s="201" t="str">
        <f t="shared" si="3"/>
        <v/>
      </c>
      <c r="F792" s="201" t="str">
        <f t="shared" si="2"/>
        <v/>
      </c>
      <c r="G792" s="178"/>
      <c r="H792" s="221"/>
      <c r="I792" s="218"/>
      <c r="J792" s="178"/>
      <c r="K792" s="178"/>
      <c r="L792" s="178"/>
      <c r="M792" s="217"/>
      <c r="N792" s="218"/>
    </row>
    <row r="793" spans="1:14" ht="12.5">
      <c r="A793" s="220"/>
      <c r="B793" s="205"/>
      <c r="C793" s="201" t="str">
        <f t="shared" si="0"/>
        <v/>
      </c>
      <c r="D793" s="201" t="str">
        <f t="shared" si="1"/>
        <v/>
      </c>
      <c r="E793" s="201" t="str">
        <f t="shared" si="3"/>
        <v/>
      </c>
      <c r="F793" s="201" t="str">
        <f t="shared" si="2"/>
        <v/>
      </c>
      <c r="G793" s="178"/>
      <c r="H793" s="221"/>
      <c r="I793" s="218"/>
      <c r="J793" s="178"/>
      <c r="K793" s="178"/>
      <c r="L793" s="178"/>
      <c r="M793" s="217"/>
      <c r="N793" s="218"/>
    </row>
    <row r="794" spans="1:14" ht="12.5">
      <c r="A794" s="220"/>
      <c r="B794" s="205"/>
      <c r="C794" s="201" t="str">
        <f t="shared" si="0"/>
        <v/>
      </c>
      <c r="D794" s="201" t="str">
        <f t="shared" si="1"/>
        <v/>
      </c>
      <c r="E794" s="201" t="str">
        <f t="shared" si="3"/>
        <v/>
      </c>
      <c r="F794" s="201" t="str">
        <f t="shared" si="2"/>
        <v/>
      </c>
      <c r="G794" s="178"/>
      <c r="H794" s="221"/>
      <c r="I794" s="218"/>
      <c r="J794" s="178"/>
      <c r="K794" s="178"/>
      <c r="L794" s="178"/>
      <c r="M794" s="217"/>
      <c r="N794" s="218"/>
    </row>
    <row r="795" spans="1:14" ht="12.5">
      <c r="A795" s="220"/>
      <c r="B795" s="205"/>
      <c r="C795" s="201" t="str">
        <f t="shared" si="0"/>
        <v/>
      </c>
      <c r="D795" s="201" t="str">
        <f t="shared" si="1"/>
        <v/>
      </c>
      <c r="E795" s="201" t="str">
        <f t="shared" si="3"/>
        <v/>
      </c>
      <c r="F795" s="201" t="str">
        <f t="shared" si="2"/>
        <v/>
      </c>
      <c r="G795" s="178"/>
      <c r="H795" s="221"/>
      <c r="I795" s="218"/>
      <c r="J795" s="178"/>
      <c r="K795" s="178"/>
      <c r="L795" s="178"/>
      <c r="M795" s="217"/>
      <c r="N795" s="218"/>
    </row>
    <row r="796" spans="1:14" ht="12.5">
      <c r="A796" s="220"/>
      <c r="B796" s="205"/>
      <c r="C796" s="201" t="str">
        <f t="shared" si="0"/>
        <v/>
      </c>
      <c r="D796" s="201" t="str">
        <f t="shared" si="1"/>
        <v/>
      </c>
      <c r="E796" s="201" t="str">
        <f t="shared" si="3"/>
        <v/>
      </c>
      <c r="F796" s="201" t="str">
        <f t="shared" si="2"/>
        <v/>
      </c>
      <c r="G796" s="178"/>
      <c r="H796" s="221"/>
      <c r="I796" s="218"/>
      <c r="J796" s="178"/>
      <c r="K796" s="178"/>
      <c r="L796" s="178"/>
      <c r="M796" s="217"/>
      <c r="N796" s="218"/>
    </row>
    <row r="797" spans="1:14" ht="12.5">
      <c r="A797" s="220"/>
      <c r="B797" s="205"/>
      <c r="C797" s="201" t="str">
        <f t="shared" si="0"/>
        <v/>
      </c>
      <c r="D797" s="201" t="str">
        <f t="shared" si="1"/>
        <v/>
      </c>
      <c r="E797" s="201" t="str">
        <f t="shared" si="3"/>
        <v/>
      </c>
      <c r="F797" s="201" t="str">
        <f t="shared" si="2"/>
        <v/>
      </c>
      <c r="G797" s="178"/>
      <c r="H797" s="221"/>
      <c r="I797" s="218"/>
      <c r="J797" s="178"/>
      <c r="K797" s="178"/>
      <c r="L797" s="178"/>
      <c r="M797" s="217"/>
      <c r="N797" s="218"/>
    </row>
    <row r="798" spans="1:14" ht="12.5">
      <c r="A798" s="220"/>
      <c r="B798" s="205"/>
      <c r="C798" s="201" t="str">
        <f t="shared" si="0"/>
        <v/>
      </c>
      <c r="D798" s="201" t="str">
        <f t="shared" si="1"/>
        <v/>
      </c>
      <c r="E798" s="201" t="str">
        <f t="shared" si="3"/>
        <v/>
      </c>
      <c r="F798" s="201" t="str">
        <f t="shared" si="2"/>
        <v/>
      </c>
      <c r="G798" s="178"/>
      <c r="H798" s="221"/>
      <c r="I798" s="218"/>
      <c r="J798" s="178"/>
      <c r="K798" s="178"/>
      <c r="L798" s="178"/>
      <c r="M798" s="217"/>
      <c r="N798" s="218"/>
    </row>
    <row r="799" spans="1:14" ht="12.5">
      <c r="A799" s="220"/>
      <c r="B799" s="205"/>
      <c r="C799" s="201" t="str">
        <f t="shared" si="0"/>
        <v/>
      </c>
      <c r="D799" s="201" t="str">
        <f t="shared" si="1"/>
        <v/>
      </c>
      <c r="E799" s="201" t="str">
        <f t="shared" si="3"/>
        <v/>
      </c>
      <c r="F799" s="201" t="str">
        <f t="shared" si="2"/>
        <v/>
      </c>
      <c r="G799" s="178"/>
      <c r="H799" s="221"/>
      <c r="I799" s="218"/>
      <c r="J799" s="178"/>
      <c r="K799" s="178"/>
      <c r="L799" s="178"/>
      <c r="M799" s="217"/>
      <c r="N799" s="218"/>
    </row>
    <row r="800" spans="1:14" ht="12.5">
      <c r="A800" s="220"/>
      <c r="B800" s="205"/>
      <c r="C800" s="201" t="str">
        <f t="shared" si="0"/>
        <v/>
      </c>
      <c r="D800" s="201" t="str">
        <f t="shared" si="1"/>
        <v/>
      </c>
      <c r="E800" s="201" t="str">
        <f t="shared" si="3"/>
        <v/>
      </c>
      <c r="F800" s="201" t="str">
        <f t="shared" si="2"/>
        <v/>
      </c>
      <c r="G800" s="178"/>
      <c r="H800" s="221"/>
      <c r="I800" s="218"/>
      <c r="J800" s="178"/>
      <c r="K800" s="178"/>
      <c r="L800" s="178"/>
      <c r="M800" s="217"/>
      <c r="N800" s="218"/>
    </row>
    <row r="801" spans="1:14" ht="12.5">
      <c r="A801" s="220"/>
      <c r="B801" s="205"/>
      <c r="C801" s="201" t="str">
        <f t="shared" si="0"/>
        <v/>
      </c>
      <c r="D801" s="201" t="str">
        <f t="shared" si="1"/>
        <v/>
      </c>
      <c r="E801" s="201" t="str">
        <f t="shared" si="3"/>
        <v/>
      </c>
      <c r="F801" s="201" t="str">
        <f t="shared" si="2"/>
        <v/>
      </c>
      <c r="G801" s="178"/>
      <c r="H801" s="221"/>
      <c r="I801" s="218"/>
      <c r="J801" s="178"/>
      <c r="K801" s="178"/>
      <c r="L801" s="178"/>
      <c r="M801" s="217"/>
      <c r="N801" s="218"/>
    </row>
    <row r="802" spans="1:14" ht="12.5">
      <c r="A802" s="220"/>
      <c r="B802" s="205"/>
      <c r="C802" s="201" t="str">
        <f t="shared" si="0"/>
        <v/>
      </c>
      <c r="D802" s="201" t="str">
        <f t="shared" si="1"/>
        <v/>
      </c>
      <c r="E802" s="201" t="str">
        <f t="shared" si="3"/>
        <v/>
      </c>
      <c r="F802" s="201" t="str">
        <f t="shared" si="2"/>
        <v/>
      </c>
      <c r="G802" s="178"/>
      <c r="H802" s="221"/>
      <c r="I802" s="218"/>
      <c r="J802" s="178"/>
      <c r="K802" s="178"/>
      <c r="L802" s="178"/>
      <c r="M802" s="217"/>
      <c r="N802" s="218"/>
    </row>
    <row r="803" spans="1:14" ht="12.5">
      <c r="A803" s="220"/>
      <c r="B803" s="205"/>
      <c r="C803" s="201" t="str">
        <f t="shared" si="0"/>
        <v/>
      </c>
      <c r="D803" s="201" t="str">
        <f t="shared" si="1"/>
        <v/>
      </c>
      <c r="E803" s="201" t="str">
        <f t="shared" si="3"/>
        <v/>
      </c>
      <c r="F803" s="201" t="str">
        <f t="shared" si="2"/>
        <v/>
      </c>
      <c r="G803" s="178"/>
      <c r="H803" s="221"/>
      <c r="I803" s="218"/>
      <c r="J803" s="178"/>
      <c r="K803" s="178"/>
      <c r="L803" s="178"/>
      <c r="M803" s="217"/>
      <c r="N803" s="218"/>
    </row>
    <row r="804" spans="1:14" ht="12.5">
      <c r="A804" s="220"/>
      <c r="B804" s="205"/>
      <c r="C804" s="201" t="str">
        <f t="shared" si="0"/>
        <v/>
      </c>
      <c r="D804" s="201" t="str">
        <f t="shared" si="1"/>
        <v/>
      </c>
      <c r="E804" s="201" t="str">
        <f t="shared" si="3"/>
        <v/>
      </c>
      <c r="F804" s="201" t="str">
        <f t="shared" si="2"/>
        <v/>
      </c>
      <c r="G804" s="178"/>
      <c r="H804" s="221"/>
      <c r="I804" s="218"/>
      <c r="J804" s="178"/>
      <c r="K804" s="178"/>
      <c r="L804" s="178"/>
      <c r="M804" s="217"/>
      <c r="N804" s="218"/>
    </row>
    <row r="805" spans="1:14" ht="12.5">
      <c r="A805" s="220"/>
      <c r="B805" s="205"/>
      <c r="C805" s="201" t="str">
        <f t="shared" si="0"/>
        <v/>
      </c>
      <c r="D805" s="201" t="str">
        <f t="shared" si="1"/>
        <v/>
      </c>
      <c r="E805" s="201" t="str">
        <f t="shared" si="3"/>
        <v/>
      </c>
      <c r="F805" s="201" t="str">
        <f t="shared" si="2"/>
        <v/>
      </c>
      <c r="G805" s="178"/>
      <c r="H805" s="221"/>
      <c r="I805" s="218"/>
      <c r="J805" s="178"/>
      <c r="K805" s="178"/>
      <c r="L805" s="178"/>
      <c r="M805" s="217"/>
      <c r="N805" s="218"/>
    </row>
    <row r="806" spans="1:14" ht="12.5">
      <c r="A806" s="220"/>
      <c r="B806" s="205"/>
      <c r="C806" s="201" t="str">
        <f t="shared" si="0"/>
        <v/>
      </c>
      <c r="D806" s="201" t="str">
        <f t="shared" si="1"/>
        <v/>
      </c>
      <c r="E806" s="201" t="str">
        <f t="shared" si="3"/>
        <v/>
      </c>
      <c r="F806" s="201" t="str">
        <f t="shared" si="2"/>
        <v/>
      </c>
      <c r="G806" s="178"/>
      <c r="H806" s="221"/>
      <c r="I806" s="218"/>
      <c r="J806" s="178"/>
      <c r="K806" s="178"/>
      <c r="L806" s="178"/>
      <c r="M806" s="217"/>
      <c r="N806" s="218"/>
    </row>
    <row r="807" spans="1:14" ht="12.5">
      <c r="A807" s="220"/>
      <c r="B807" s="205"/>
      <c r="C807" s="201" t="str">
        <f t="shared" si="0"/>
        <v/>
      </c>
      <c r="D807" s="201" t="str">
        <f t="shared" si="1"/>
        <v/>
      </c>
      <c r="E807" s="201" t="str">
        <f t="shared" si="3"/>
        <v/>
      </c>
      <c r="F807" s="201" t="str">
        <f t="shared" si="2"/>
        <v/>
      </c>
      <c r="G807" s="178"/>
      <c r="H807" s="221"/>
      <c r="I807" s="218"/>
      <c r="J807" s="178"/>
      <c r="K807" s="178"/>
      <c r="L807" s="178"/>
      <c r="M807" s="217"/>
      <c r="N807" s="218"/>
    </row>
    <row r="808" spans="1:14" ht="12.5">
      <c r="A808" s="220"/>
      <c r="B808" s="205"/>
      <c r="C808" s="201" t="str">
        <f t="shared" si="0"/>
        <v/>
      </c>
      <c r="D808" s="201" t="str">
        <f t="shared" si="1"/>
        <v/>
      </c>
      <c r="E808" s="201" t="str">
        <f t="shared" si="3"/>
        <v/>
      </c>
      <c r="F808" s="201" t="str">
        <f t="shared" si="2"/>
        <v/>
      </c>
      <c r="G808" s="178"/>
      <c r="H808" s="221"/>
      <c r="I808" s="218"/>
      <c r="J808" s="178"/>
      <c r="K808" s="178"/>
      <c r="L808" s="178"/>
      <c r="M808" s="217"/>
      <c r="N808" s="218"/>
    </row>
    <row r="809" spans="1:14" ht="12.5">
      <c r="A809" s="220"/>
      <c r="B809" s="205"/>
      <c r="C809" s="201" t="str">
        <f t="shared" si="0"/>
        <v/>
      </c>
      <c r="D809" s="201" t="str">
        <f t="shared" si="1"/>
        <v/>
      </c>
      <c r="E809" s="201" t="str">
        <f t="shared" si="3"/>
        <v/>
      </c>
      <c r="F809" s="201" t="str">
        <f t="shared" si="2"/>
        <v/>
      </c>
      <c r="G809" s="178"/>
      <c r="H809" s="221"/>
      <c r="I809" s="218"/>
      <c r="J809" s="178"/>
      <c r="K809" s="178"/>
      <c r="L809" s="178"/>
      <c r="M809" s="217"/>
      <c r="N809" s="218"/>
    </row>
    <row r="810" spans="1:14" ht="12.5">
      <c r="A810" s="220"/>
      <c r="B810" s="205"/>
      <c r="C810" s="201" t="str">
        <f t="shared" si="0"/>
        <v/>
      </c>
      <c r="D810" s="201" t="str">
        <f t="shared" si="1"/>
        <v/>
      </c>
      <c r="E810" s="201" t="str">
        <f t="shared" si="3"/>
        <v/>
      </c>
      <c r="F810" s="201" t="str">
        <f t="shared" si="2"/>
        <v/>
      </c>
      <c r="G810" s="178"/>
      <c r="H810" s="221"/>
      <c r="I810" s="218"/>
      <c r="J810" s="178"/>
      <c r="K810" s="178"/>
      <c r="L810" s="178"/>
      <c r="M810" s="217"/>
      <c r="N810" s="218"/>
    </row>
    <row r="811" spans="1:14" ht="12.5">
      <c r="A811" s="220"/>
      <c r="B811" s="205"/>
      <c r="C811" s="201" t="str">
        <f t="shared" si="0"/>
        <v/>
      </c>
      <c r="D811" s="201" t="str">
        <f t="shared" si="1"/>
        <v/>
      </c>
      <c r="E811" s="201" t="str">
        <f t="shared" si="3"/>
        <v/>
      </c>
      <c r="F811" s="201" t="str">
        <f t="shared" si="2"/>
        <v/>
      </c>
      <c r="G811" s="178"/>
      <c r="H811" s="221"/>
      <c r="I811" s="218"/>
      <c r="J811" s="178"/>
      <c r="K811" s="178"/>
      <c r="L811" s="178"/>
      <c r="M811" s="217"/>
      <c r="N811" s="218"/>
    </row>
    <row r="812" spans="1:14" ht="12.5">
      <c r="A812" s="220"/>
      <c r="B812" s="205"/>
      <c r="C812" s="201" t="str">
        <f t="shared" si="0"/>
        <v/>
      </c>
      <c r="D812" s="201" t="str">
        <f t="shared" si="1"/>
        <v/>
      </c>
      <c r="E812" s="201" t="str">
        <f t="shared" si="3"/>
        <v/>
      </c>
      <c r="F812" s="201" t="str">
        <f t="shared" si="2"/>
        <v/>
      </c>
      <c r="G812" s="178"/>
      <c r="H812" s="221"/>
      <c r="I812" s="218"/>
      <c r="J812" s="178"/>
      <c r="K812" s="178"/>
      <c r="L812" s="178"/>
      <c r="M812" s="217"/>
      <c r="N812" s="218"/>
    </row>
    <row r="813" spans="1:14" ht="12.5">
      <c r="A813" s="220"/>
      <c r="B813" s="205"/>
      <c r="C813" s="201" t="str">
        <f t="shared" si="0"/>
        <v/>
      </c>
      <c r="D813" s="201" t="str">
        <f t="shared" si="1"/>
        <v/>
      </c>
      <c r="E813" s="201" t="str">
        <f t="shared" si="3"/>
        <v/>
      </c>
      <c r="F813" s="201" t="str">
        <f t="shared" si="2"/>
        <v/>
      </c>
      <c r="G813" s="178"/>
      <c r="H813" s="221"/>
      <c r="I813" s="218"/>
      <c r="J813" s="178"/>
      <c r="K813" s="178"/>
      <c r="L813" s="178"/>
      <c r="M813" s="217"/>
      <c r="N813" s="218"/>
    </row>
    <row r="814" spans="1:14" ht="12.5">
      <c r="A814" s="220"/>
      <c r="B814" s="205"/>
      <c r="C814" s="201" t="str">
        <f t="shared" si="0"/>
        <v/>
      </c>
      <c r="D814" s="201" t="str">
        <f t="shared" si="1"/>
        <v/>
      </c>
      <c r="E814" s="201" t="str">
        <f t="shared" si="3"/>
        <v/>
      </c>
      <c r="F814" s="201" t="str">
        <f t="shared" si="2"/>
        <v/>
      </c>
      <c r="G814" s="178"/>
      <c r="H814" s="221"/>
      <c r="I814" s="218"/>
      <c r="J814" s="178"/>
      <c r="K814" s="178"/>
      <c r="L814" s="178"/>
      <c r="M814" s="217"/>
      <c r="N814" s="218"/>
    </row>
    <row r="815" spans="1:14" ht="12.5">
      <c r="A815" s="220"/>
      <c r="B815" s="205"/>
      <c r="C815" s="201" t="str">
        <f t="shared" si="0"/>
        <v/>
      </c>
      <c r="D815" s="201" t="str">
        <f t="shared" si="1"/>
        <v/>
      </c>
      <c r="E815" s="201" t="str">
        <f t="shared" si="3"/>
        <v/>
      </c>
      <c r="F815" s="201" t="str">
        <f t="shared" si="2"/>
        <v/>
      </c>
      <c r="G815" s="178"/>
      <c r="H815" s="221"/>
      <c r="I815" s="218"/>
      <c r="J815" s="178"/>
      <c r="K815" s="178"/>
      <c r="L815" s="178"/>
      <c r="M815" s="217"/>
      <c r="N815" s="218"/>
    </row>
    <row r="816" spans="1:14" ht="12.5">
      <c r="A816" s="220"/>
      <c r="B816" s="205"/>
      <c r="C816" s="201" t="str">
        <f t="shared" si="0"/>
        <v/>
      </c>
      <c r="D816" s="201" t="str">
        <f t="shared" si="1"/>
        <v/>
      </c>
      <c r="E816" s="201" t="str">
        <f t="shared" si="3"/>
        <v/>
      </c>
      <c r="F816" s="201" t="str">
        <f t="shared" si="2"/>
        <v/>
      </c>
      <c r="G816" s="178"/>
      <c r="H816" s="221"/>
      <c r="I816" s="218"/>
      <c r="J816" s="178"/>
      <c r="K816" s="178"/>
      <c r="L816" s="178"/>
      <c r="M816" s="217"/>
      <c r="N816" s="218"/>
    </row>
    <row r="817" spans="1:14" ht="12.5">
      <c r="A817" s="220"/>
      <c r="B817" s="205"/>
      <c r="C817" s="201" t="str">
        <f t="shared" si="0"/>
        <v/>
      </c>
      <c r="D817" s="201" t="str">
        <f t="shared" si="1"/>
        <v/>
      </c>
      <c r="E817" s="201" t="str">
        <f t="shared" si="3"/>
        <v/>
      </c>
      <c r="F817" s="201" t="str">
        <f t="shared" si="2"/>
        <v/>
      </c>
      <c r="G817" s="178"/>
      <c r="H817" s="221"/>
      <c r="I817" s="218"/>
      <c r="J817" s="178"/>
      <c r="K817" s="178"/>
      <c r="L817" s="178"/>
      <c r="M817" s="217"/>
      <c r="N817" s="218"/>
    </row>
    <row r="818" spans="1:14" ht="12.5">
      <c r="A818" s="220"/>
      <c r="B818" s="205"/>
      <c r="C818" s="201" t="str">
        <f t="shared" si="0"/>
        <v/>
      </c>
      <c r="D818" s="201" t="str">
        <f t="shared" si="1"/>
        <v/>
      </c>
      <c r="E818" s="201" t="str">
        <f t="shared" si="3"/>
        <v/>
      </c>
      <c r="F818" s="201" t="str">
        <f t="shared" si="2"/>
        <v/>
      </c>
      <c r="G818" s="178"/>
      <c r="H818" s="221"/>
      <c r="I818" s="218"/>
      <c r="J818" s="178"/>
      <c r="K818" s="178"/>
      <c r="L818" s="178"/>
      <c r="M818" s="217"/>
      <c r="N818" s="218"/>
    </row>
    <row r="819" spans="1:14" ht="12.5">
      <c r="A819" s="220"/>
      <c r="B819" s="205"/>
      <c r="C819" s="201" t="str">
        <f t="shared" si="0"/>
        <v/>
      </c>
      <c r="D819" s="201" t="str">
        <f t="shared" si="1"/>
        <v/>
      </c>
      <c r="E819" s="201" t="str">
        <f t="shared" si="3"/>
        <v/>
      </c>
      <c r="F819" s="201" t="str">
        <f t="shared" si="2"/>
        <v/>
      </c>
      <c r="G819" s="178"/>
      <c r="H819" s="221"/>
      <c r="I819" s="218"/>
      <c r="J819" s="178"/>
      <c r="K819" s="178"/>
      <c r="L819" s="178"/>
      <c r="M819" s="217"/>
      <c r="N819" s="218"/>
    </row>
    <row r="820" spans="1:14" ht="12.5">
      <c r="A820" s="220"/>
      <c r="B820" s="205"/>
      <c r="C820" s="201" t="str">
        <f t="shared" si="0"/>
        <v/>
      </c>
      <c r="D820" s="201" t="str">
        <f t="shared" si="1"/>
        <v/>
      </c>
      <c r="E820" s="201" t="str">
        <f t="shared" si="3"/>
        <v/>
      </c>
      <c r="F820" s="201" t="str">
        <f t="shared" si="2"/>
        <v/>
      </c>
      <c r="G820" s="178"/>
      <c r="H820" s="221"/>
      <c r="I820" s="218"/>
      <c r="J820" s="178"/>
      <c r="K820" s="178"/>
      <c r="L820" s="178"/>
      <c r="M820" s="217"/>
      <c r="N820" s="218"/>
    </row>
    <row r="821" spans="1:14" ht="12.5">
      <c r="A821" s="220"/>
      <c r="B821" s="205"/>
      <c r="C821" s="201" t="str">
        <f t="shared" si="0"/>
        <v/>
      </c>
      <c r="D821" s="201" t="str">
        <f t="shared" si="1"/>
        <v/>
      </c>
      <c r="E821" s="201" t="str">
        <f t="shared" si="3"/>
        <v/>
      </c>
      <c r="F821" s="201" t="str">
        <f t="shared" si="2"/>
        <v/>
      </c>
      <c r="G821" s="178"/>
      <c r="H821" s="221"/>
      <c r="I821" s="218"/>
      <c r="J821" s="178"/>
      <c r="K821" s="178"/>
      <c r="L821" s="178"/>
      <c r="M821" s="217"/>
      <c r="N821" s="218"/>
    </row>
    <row r="822" spans="1:14" ht="12.5">
      <c r="A822" s="220"/>
      <c r="B822" s="205"/>
      <c r="C822" s="201" t="str">
        <f t="shared" si="0"/>
        <v/>
      </c>
      <c r="D822" s="201" t="str">
        <f t="shared" si="1"/>
        <v/>
      </c>
      <c r="E822" s="201" t="str">
        <f t="shared" si="3"/>
        <v/>
      </c>
      <c r="F822" s="201" t="str">
        <f t="shared" si="2"/>
        <v/>
      </c>
      <c r="G822" s="178"/>
      <c r="H822" s="221"/>
      <c r="I822" s="218"/>
      <c r="J822" s="178"/>
      <c r="K822" s="178"/>
      <c r="L822" s="178"/>
      <c r="M822" s="217"/>
      <c r="N822" s="218"/>
    </row>
    <row r="823" spans="1:14" ht="12.5">
      <c r="A823" s="220"/>
      <c r="B823" s="205"/>
      <c r="C823" s="201" t="str">
        <f t="shared" si="0"/>
        <v/>
      </c>
      <c r="D823" s="201" t="str">
        <f t="shared" si="1"/>
        <v/>
      </c>
      <c r="E823" s="201" t="str">
        <f t="shared" si="3"/>
        <v/>
      </c>
      <c r="F823" s="201" t="str">
        <f t="shared" si="2"/>
        <v/>
      </c>
      <c r="G823" s="178"/>
      <c r="H823" s="221"/>
      <c r="I823" s="218"/>
      <c r="J823" s="178"/>
      <c r="K823" s="178"/>
      <c r="L823" s="178"/>
      <c r="M823" s="217"/>
      <c r="N823" s="218"/>
    </row>
    <row r="824" spans="1:14" ht="12.5">
      <c r="A824" s="220"/>
      <c r="B824" s="205"/>
      <c r="C824" s="201" t="str">
        <f t="shared" si="0"/>
        <v/>
      </c>
      <c r="D824" s="201" t="str">
        <f t="shared" si="1"/>
        <v/>
      </c>
      <c r="E824" s="201" t="str">
        <f t="shared" si="3"/>
        <v/>
      </c>
      <c r="F824" s="201" t="str">
        <f t="shared" si="2"/>
        <v/>
      </c>
      <c r="G824" s="178"/>
      <c r="H824" s="221"/>
      <c r="I824" s="218"/>
      <c r="J824" s="178"/>
      <c r="K824" s="178"/>
      <c r="L824" s="178"/>
      <c r="M824" s="217"/>
      <c r="N824" s="218"/>
    </row>
    <row r="825" spans="1:14" ht="12.5">
      <c r="A825" s="220"/>
      <c r="B825" s="205"/>
      <c r="C825" s="201" t="str">
        <f t="shared" si="0"/>
        <v/>
      </c>
      <c r="D825" s="201" t="str">
        <f t="shared" si="1"/>
        <v/>
      </c>
      <c r="E825" s="201" t="str">
        <f t="shared" si="3"/>
        <v/>
      </c>
      <c r="F825" s="201" t="str">
        <f t="shared" si="2"/>
        <v/>
      </c>
      <c r="G825" s="178"/>
      <c r="H825" s="221"/>
      <c r="I825" s="218"/>
      <c r="J825" s="178"/>
      <c r="K825" s="178"/>
      <c r="L825" s="178"/>
      <c r="M825" s="217"/>
      <c r="N825" s="218"/>
    </row>
    <row r="826" spans="1:14" ht="12.5">
      <c r="A826" s="220"/>
      <c r="B826" s="205"/>
      <c r="C826" s="201" t="str">
        <f t="shared" si="0"/>
        <v/>
      </c>
      <c r="D826" s="201" t="str">
        <f t="shared" si="1"/>
        <v/>
      </c>
      <c r="E826" s="201" t="str">
        <f t="shared" si="3"/>
        <v/>
      </c>
      <c r="F826" s="201" t="str">
        <f t="shared" si="2"/>
        <v/>
      </c>
      <c r="G826" s="178"/>
      <c r="H826" s="221"/>
      <c r="I826" s="218"/>
      <c r="J826" s="178"/>
      <c r="K826" s="178"/>
      <c r="L826" s="178"/>
      <c r="M826" s="217"/>
      <c r="N826" s="218"/>
    </row>
    <row r="827" spans="1:14" ht="12.5">
      <c r="A827" s="220"/>
      <c r="B827" s="205"/>
      <c r="C827" s="201" t="str">
        <f t="shared" si="0"/>
        <v/>
      </c>
      <c r="D827" s="201" t="str">
        <f t="shared" si="1"/>
        <v/>
      </c>
      <c r="E827" s="201" t="str">
        <f t="shared" si="3"/>
        <v/>
      </c>
      <c r="F827" s="201" t="str">
        <f t="shared" si="2"/>
        <v/>
      </c>
      <c r="G827" s="178"/>
      <c r="H827" s="221"/>
      <c r="I827" s="218"/>
      <c r="J827" s="178"/>
      <c r="K827" s="178"/>
      <c r="L827" s="178"/>
      <c r="M827" s="217"/>
      <c r="N827" s="218"/>
    </row>
    <row r="828" spans="1:14" ht="12.5">
      <c r="A828" s="220"/>
      <c r="B828" s="205"/>
      <c r="C828" s="201" t="str">
        <f t="shared" si="0"/>
        <v/>
      </c>
      <c r="D828" s="201" t="str">
        <f t="shared" si="1"/>
        <v/>
      </c>
      <c r="E828" s="201" t="str">
        <f t="shared" si="3"/>
        <v/>
      </c>
      <c r="F828" s="201" t="str">
        <f t="shared" si="2"/>
        <v/>
      </c>
      <c r="G828" s="178"/>
      <c r="H828" s="221"/>
      <c r="I828" s="218"/>
      <c r="J828" s="178"/>
      <c r="K828" s="178"/>
      <c r="L828" s="178"/>
      <c r="M828" s="217"/>
      <c r="N828" s="218"/>
    </row>
    <row r="829" spans="1:14" ht="12.5">
      <c r="A829" s="220"/>
      <c r="B829" s="205"/>
      <c r="C829" s="201" t="str">
        <f t="shared" si="0"/>
        <v/>
      </c>
      <c r="D829" s="201" t="str">
        <f t="shared" si="1"/>
        <v/>
      </c>
      <c r="E829" s="201" t="str">
        <f t="shared" si="3"/>
        <v/>
      </c>
      <c r="F829" s="201" t="str">
        <f t="shared" si="2"/>
        <v/>
      </c>
      <c r="G829" s="178"/>
      <c r="H829" s="221"/>
      <c r="I829" s="218"/>
      <c r="J829" s="178"/>
      <c r="K829" s="178"/>
      <c r="L829" s="178"/>
      <c r="M829" s="217"/>
      <c r="N829" s="218"/>
    </row>
    <row r="830" spans="1:14" ht="12.5">
      <c r="A830" s="220"/>
      <c r="B830" s="205"/>
      <c r="C830" s="201" t="str">
        <f t="shared" si="0"/>
        <v/>
      </c>
      <c r="D830" s="201" t="str">
        <f t="shared" si="1"/>
        <v/>
      </c>
      <c r="E830" s="201" t="str">
        <f t="shared" si="3"/>
        <v/>
      </c>
      <c r="F830" s="201" t="str">
        <f t="shared" si="2"/>
        <v/>
      </c>
      <c r="G830" s="178"/>
      <c r="H830" s="221"/>
      <c r="I830" s="218"/>
      <c r="J830" s="178"/>
      <c r="K830" s="178"/>
      <c r="L830" s="178"/>
      <c r="M830" s="217"/>
      <c r="N830" s="218"/>
    </row>
    <row r="831" spans="1:14" ht="12.5">
      <c r="A831" s="220"/>
      <c r="B831" s="205"/>
      <c r="C831" s="201" t="str">
        <f t="shared" si="0"/>
        <v/>
      </c>
      <c r="D831" s="201" t="str">
        <f t="shared" si="1"/>
        <v/>
      </c>
      <c r="E831" s="201" t="str">
        <f t="shared" si="3"/>
        <v/>
      </c>
      <c r="F831" s="201" t="str">
        <f t="shared" si="2"/>
        <v/>
      </c>
      <c r="G831" s="178"/>
      <c r="H831" s="221"/>
      <c r="I831" s="218"/>
      <c r="J831" s="178"/>
      <c r="K831" s="178"/>
      <c r="L831" s="178"/>
      <c r="M831" s="217"/>
      <c r="N831" s="218"/>
    </row>
    <row r="832" spans="1:14" ht="12.5">
      <c r="A832" s="220"/>
      <c r="B832" s="205"/>
      <c r="C832" s="201" t="str">
        <f t="shared" si="0"/>
        <v/>
      </c>
      <c r="D832" s="201" t="str">
        <f t="shared" si="1"/>
        <v/>
      </c>
      <c r="E832" s="201" t="str">
        <f t="shared" si="3"/>
        <v/>
      </c>
      <c r="F832" s="201" t="str">
        <f t="shared" si="2"/>
        <v/>
      </c>
      <c r="G832" s="178"/>
      <c r="H832" s="221"/>
      <c r="I832" s="218"/>
      <c r="J832" s="178"/>
      <c r="K832" s="178"/>
      <c r="L832" s="178"/>
      <c r="M832" s="217"/>
      <c r="N832" s="218"/>
    </row>
    <row r="833" spans="1:14" ht="12.5">
      <c r="A833" s="220"/>
      <c r="B833" s="205"/>
      <c r="C833" s="201" t="str">
        <f t="shared" si="0"/>
        <v/>
      </c>
      <c r="D833" s="201" t="str">
        <f t="shared" si="1"/>
        <v/>
      </c>
      <c r="E833" s="201" t="str">
        <f t="shared" si="3"/>
        <v/>
      </c>
      <c r="F833" s="201" t="str">
        <f t="shared" si="2"/>
        <v/>
      </c>
      <c r="G833" s="178"/>
      <c r="H833" s="221"/>
      <c r="I833" s="218"/>
      <c r="J833" s="178"/>
      <c r="K833" s="178"/>
      <c r="L833" s="178"/>
      <c r="M833" s="217"/>
      <c r="N833" s="218"/>
    </row>
    <row r="834" spans="1:14" ht="12.5">
      <c r="A834" s="220"/>
      <c r="B834" s="205"/>
      <c r="C834" s="201" t="str">
        <f t="shared" si="0"/>
        <v/>
      </c>
      <c r="D834" s="201" t="str">
        <f t="shared" si="1"/>
        <v/>
      </c>
      <c r="E834" s="201" t="str">
        <f t="shared" si="3"/>
        <v/>
      </c>
      <c r="F834" s="201" t="str">
        <f t="shared" si="2"/>
        <v/>
      </c>
      <c r="G834" s="178"/>
      <c r="H834" s="221"/>
      <c r="I834" s="218"/>
      <c r="J834" s="178"/>
      <c r="K834" s="178"/>
      <c r="L834" s="178"/>
      <c r="M834" s="217"/>
      <c r="N834" s="218"/>
    </row>
    <row r="835" spans="1:14" ht="12.5">
      <c r="A835" s="220"/>
      <c r="B835" s="205"/>
      <c r="C835" s="201" t="str">
        <f t="shared" si="0"/>
        <v/>
      </c>
      <c r="D835" s="201" t="str">
        <f t="shared" si="1"/>
        <v/>
      </c>
      <c r="E835" s="201" t="str">
        <f t="shared" si="3"/>
        <v/>
      </c>
      <c r="F835" s="201" t="str">
        <f t="shared" si="2"/>
        <v/>
      </c>
      <c r="G835" s="178"/>
      <c r="H835" s="221"/>
      <c r="I835" s="218"/>
      <c r="J835" s="178"/>
      <c r="K835" s="178"/>
      <c r="L835" s="178"/>
      <c r="M835" s="217"/>
      <c r="N835" s="218"/>
    </row>
    <row r="836" spans="1:14" ht="12.5">
      <c r="A836" s="220"/>
      <c r="B836" s="205"/>
      <c r="C836" s="201" t="str">
        <f t="shared" si="0"/>
        <v/>
      </c>
      <c r="D836" s="201" t="str">
        <f t="shared" si="1"/>
        <v/>
      </c>
      <c r="E836" s="201" t="str">
        <f t="shared" si="3"/>
        <v/>
      </c>
      <c r="F836" s="201" t="str">
        <f t="shared" si="2"/>
        <v/>
      </c>
      <c r="G836" s="178"/>
      <c r="H836" s="221"/>
      <c r="I836" s="218"/>
      <c r="J836" s="178"/>
      <c r="K836" s="178"/>
      <c r="L836" s="178"/>
      <c r="M836" s="217"/>
      <c r="N836" s="218"/>
    </row>
    <row r="837" spans="1:14" ht="12.5">
      <c r="A837" s="220"/>
      <c r="B837" s="205"/>
      <c r="C837" s="201" t="str">
        <f t="shared" si="0"/>
        <v/>
      </c>
      <c r="D837" s="201" t="str">
        <f t="shared" si="1"/>
        <v/>
      </c>
      <c r="E837" s="201" t="str">
        <f t="shared" si="3"/>
        <v/>
      </c>
      <c r="F837" s="201" t="str">
        <f t="shared" si="2"/>
        <v/>
      </c>
      <c r="G837" s="178"/>
      <c r="H837" s="221"/>
      <c r="I837" s="218"/>
      <c r="J837" s="178"/>
      <c r="K837" s="178"/>
      <c r="L837" s="178"/>
      <c r="M837" s="217"/>
      <c r="N837" s="218"/>
    </row>
    <row r="838" spans="1:14" ht="12.5">
      <c r="A838" s="220"/>
      <c r="B838" s="205"/>
      <c r="C838" s="201" t="str">
        <f t="shared" si="0"/>
        <v/>
      </c>
      <c r="D838" s="201" t="str">
        <f t="shared" si="1"/>
        <v/>
      </c>
      <c r="E838" s="201" t="str">
        <f t="shared" si="3"/>
        <v/>
      </c>
      <c r="F838" s="201" t="str">
        <f t="shared" si="2"/>
        <v/>
      </c>
      <c r="G838" s="178"/>
      <c r="H838" s="221"/>
      <c r="I838" s="218"/>
      <c r="J838" s="178"/>
      <c r="K838" s="178"/>
      <c r="L838" s="178"/>
      <c r="M838" s="217"/>
      <c r="N838" s="218"/>
    </row>
    <row r="839" spans="1:14" ht="12.5">
      <c r="A839" s="220"/>
      <c r="B839" s="205"/>
      <c r="C839" s="201" t="str">
        <f t="shared" si="0"/>
        <v/>
      </c>
      <c r="D839" s="201" t="str">
        <f t="shared" si="1"/>
        <v/>
      </c>
      <c r="E839" s="201" t="str">
        <f t="shared" si="3"/>
        <v/>
      </c>
      <c r="F839" s="201" t="str">
        <f t="shared" si="2"/>
        <v/>
      </c>
      <c r="G839" s="178"/>
      <c r="H839" s="221"/>
      <c r="I839" s="218"/>
      <c r="J839" s="178"/>
      <c r="K839" s="178"/>
      <c r="L839" s="178"/>
      <c r="M839" s="217"/>
      <c r="N839" s="218"/>
    </row>
    <row r="840" spans="1:14" ht="12.5">
      <c r="A840" s="220"/>
      <c r="B840" s="205"/>
      <c r="C840" s="201" t="str">
        <f t="shared" si="0"/>
        <v/>
      </c>
      <c r="D840" s="201" t="str">
        <f t="shared" si="1"/>
        <v/>
      </c>
      <c r="E840" s="201" t="str">
        <f t="shared" si="3"/>
        <v/>
      </c>
      <c r="F840" s="201" t="str">
        <f t="shared" si="2"/>
        <v/>
      </c>
      <c r="G840" s="178"/>
      <c r="H840" s="221"/>
      <c r="I840" s="218"/>
      <c r="J840" s="178"/>
      <c r="K840" s="178"/>
      <c r="L840" s="178"/>
      <c r="M840" s="217"/>
      <c r="N840" s="218"/>
    </row>
    <row r="841" spans="1:14" ht="12.5">
      <c r="A841" s="220"/>
      <c r="B841" s="205"/>
      <c r="C841" s="201" t="str">
        <f t="shared" si="0"/>
        <v/>
      </c>
      <c r="D841" s="201" t="str">
        <f t="shared" si="1"/>
        <v/>
      </c>
      <c r="E841" s="201" t="str">
        <f t="shared" si="3"/>
        <v/>
      </c>
      <c r="F841" s="201" t="str">
        <f t="shared" si="2"/>
        <v/>
      </c>
      <c r="G841" s="178"/>
      <c r="H841" s="221"/>
      <c r="I841" s="218"/>
      <c r="J841" s="178"/>
      <c r="K841" s="178"/>
      <c r="L841" s="178"/>
      <c r="M841" s="217"/>
      <c r="N841" s="218"/>
    </row>
    <row r="842" spans="1:14" ht="12.5">
      <c r="A842" s="220"/>
      <c r="B842" s="205"/>
      <c r="C842" s="201" t="str">
        <f t="shared" si="0"/>
        <v/>
      </c>
      <c r="D842" s="201" t="str">
        <f t="shared" si="1"/>
        <v/>
      </c>
      <c r="E842" s="201" t="str">
        <f t="shared" si="3"/>
        <v/>
      </c>
      <c r="F842" s="201" t="str">
        <f t="shared" si="2"/>
        <v/>
      </c>
      <c r="G842" s="178"/>
      <c r="H842" s="221"/>
      <c r="I842" s="218"/>
      <c r="J842" s="178"/>
      <c r="K842" s="178"/>
      <c r="L842" s="178"/>
      <c r="M842" s="217"/>
      <c r="N842" s="218"/>
    </row>
    <row r="843" spans="1:14" ht="12.5">
      <c r="A843" s="220"/>
      <c r="B843" s="205"/>
      <c r="C843" s="201" t="str">
        <f t="shared" si="0"/>
        <v/>
      </c>
      <c r="D843" s="201" t="str">
        <f t="shared" si="1"/>
        <v/>
      </c>
      <c r="E843" s="201" t="str">
        <f t="shared" si="3"/>
        <v/>
      </c>
      <c r="F843" s="201" t="str">
        <f t="shared" si="2"/>
        <v/>
      </c>
      <c r="G843" s="178"/>
      <c r="H843" s="221"/>
      <c r="I843" s="218"/>
      <c r="J843" s="178"/>
      <c r="K843" s="178"/>
      <c r="L843" s="178"/>
      <c r="M843" s="217"/>
      <c r="N843" s="218"/>
    </row>
    <row r="844" spans="1:14" ht="12.5">
      <c r="A844" s="220"/>
      <c r="B844" s="205"/>
      <c r="C844" s="201" t="str">
        <f t="shared" si="0"/>
        <v/>
      </c>
      <c r="D844" s="201" t="str">
        <f t="shared" si="1"/>
        <v/>
      </c>
      <c r="E844" s="201" t="str">
        <f t="shared" si="3"/>
        <v/>
      </c>
      <c r="F844" s="201" t="str">
        <f t="shared" si="2"/>
        <v/>
      </c>
      <c r="G844" s="178"/>
      <c r="H844" s="221"/>
      <c r="I844" s="218"/>
      <c r="J844" s="178"/>
      <c r="K844" s="178"/>
      <c r="L844" s="178"/>
      <c r="M844" s="217"/>
      <c r="N844" s="218"/>
    </row>
    <row r="845" spans="1:14" ht="12.5">
      <c r="A845" s="220"/>
      <c r="B845" s="205"/>
      <c r="C845" s="201" t="str">
        <f t="shared" si="0"/>
        <v/>
      </c>
      <c r="D845" s="201" t="str">
        <f t="shared" si="1"/>
        <v/>
      </c>
      <c r="E845" s="201" t="str">
        <f t="shared" si="3"/>
        <v/>
      </c>
      <c r="F845" s="201" t="str">
        <f t="shared" si="2"/>
        <v/>
      </c>
      <c r="G845" s="178"/>
      <c r="H845" s="221"/>
      <c r="I845" s="218"/>
      <c r="J845" s="178"/>
      <c r="K845" s="178"/>
      <c r="L845" s="178"/>
      <c r="M845" s="217"/>
      <c r="N845" s="218"/>
    </row>
    <row r="846" spans="1:14" ht="12.5">
      <c r="A846" s="220"/>
      <c r="B846" s="205"/>
      <c r="C846" s="201" t="str">
        <f t="shared" si="0"/>
        <v/>
      </c>
      <c r="D846" s="201" t="str">
        <f t="shared" si="1"/>
        <v/>
      </c>
      <c r="E846" s="201" t="str">
        <f t="shared" si="3"/>
        <v/>
      </c>
      <c r="F846" s="201" t="str">
        <f t="shared" si="2"/>
        <v/>
      </c>
      <c r="G846" s="178"/>
      <c r="H846" s="221"/>
      <c r="I846" s="218"/>
      <c r="J846" s="178"/>
      <c r="K846" s="178"/>
      <c r="L846" s="178"/>
      <c r="M846" s="217"/>
      <c r="N846" s="218"/>
    </row>
    <row r="847" spans="1:14" ht="12.5">
      <c r="A847" s="220"/>
      <c r="B847" s="205"/>
      <c r="C847" s="201" t="str">
        <f t="shared" si="0"/>
        <v/>
      </c>
      <c r="D847" s="201" t="str">
        <f t="shared" si="1"/>
        <v/>
      </c>
      <c r="E847" s="201" t="str">
        <f t="shared" si="3"/>
        <v/>
      </c>
      <c r="F847" s="201" t="str">
        <f t="shared" si="2"/>
        <v/>
      </c>
      <c r="G847" s="178"/>
      <c r="H847" s="221"/>
      <c r="I847" s="218"/>
      <c r="J847" s="178"/>
      <c r="K847" s="178"/>
      <c r="L847" s="178"/>
      <c r="M847" s="217"/>
      <c r="N847" s="218"/>
    </row>
    <row r="848" spans="1:14" ht="12.5">
      <c r="A848" s="220"/>
      <c r="B848" s="205"/>
      <c r="C848" s="201" t="str">
        <f t="shared" si="0"/>
        <v/>
      </c>
      <c r="D848" s="201" t="str">
        <f t="shared" si="1"/>
        <v/>
      </c>
      <c r="E848" s="201" t="str">
        <f t="shared" si="3"/>
        <v/>
      </c>
      <c r="F848" s="201" t="str">
        <f t="shared" si="2"/>
        <v/>
      </c>
      <c r="G848" s="178"/>
      <c r="H848" s="221"/>
      <c r="I848" s="218"/>
      <c r="J848" s="178"/>
      <c r="K848" s="178"/>
      <c r="L848" s="178"/>
      <c r="M848" s="217"/>
      <c r="N848" s="218"/>
    </row>
    <row r="849" spans="1:14" ht="12.5">
      <c r="A849" s="220"/>
      <c r="B849" s="205"/>
      <c r="C849" s="201" t="str">
        <f t="shared" si="0"/>
        <v/>
      </c>
      <c r="D849" s="201" t="str">
        <f t="shared" si="1"/>
        <v/>
      </c>
      <c r="E849" s="201" t="str">
        <f t="shared" si="3"/>
        <v/>
      </c>
      <c r="F849" s="201" t="str">
        <f t="shared" si="2"/>
        <v/>
      </c>
      <c r="G849" s="178"/>
      <c r="H849" s="221"/>
      <c r="I849" s="218"/>
      <c r="J849" s="178"/>
      <c r="K849" s="178"/>
      <c r="L849" s="178"/>
      <c r="M849" s="217"/>
      <c r="N849" s="218"/>
    </row>
    <row r="850" spans="1:14" ht="12.5">
      <c r="A850" s="220"/>
      <c r="B850" s="205"/>
      <c r="C850" s="201" t="str">
        <f t="shared" si="0"/>
        <v/>
      </c>
      <c r="D850" s="201" t="str">
        <f t="shared" si="1"/>
        <v/>
      </c>
      <c r="E850" s="201" t="str">
        <f t="shared" si="3"/>
        <v/>
      </c>
      <c r="F850" s="201" t="str">
        <f t="shared" si="2"/>
        <v/>
      </c>
      <c r="G850" s="178"/>
      <c r="H850" s="221"/>
      <c r="I850" s="218"/>
      <c r="J850" s="178"/>
      <c r="K850" s="178"/>
      <c r="L850" s="178"/>
      <c r="M850" s="217"/>
      <c r="N850" s="218"/>
    </row>
    <row r="851" spans="1:14" ht="12.5">
      <c r="A851" s="220"/>
      <c r="B851" s="205"/>
      <c r="C851" s="201" t="str">
        <f t="shared" si="0"/>
        <v/>
      </c>
      <c r="D851" s="201" t="str">
        <f t="shared" si="1"/>
        <v/>
      </c>
      <c r="E851" s="201" t="str">
        <f t="shared" si="3"/>
        <v/>
      </c>
      <c r="F851" s="201" t="str">
        <f t="shared" si="2"/>
        <v/>
      </c>
      <c r="G851" s="178"/>
      <c r="H851" s="221"/>
      <c r="I851" s="218"/>
      <c r="J851" s="178"/>
      <c r="K851" s="178"/>
      <c r="L851" s="178"/>
      <c r="M851" s="217"/>
      <c r="N851" s="218"/>
    </row>
    <row r="852" spans="1:14" ht="12.5">
      <c r="A852" s="220"/>
      <c r="B852" s="205"/>
      <c r="C852" s="201" t="str">
        <f t="shared" si="0"/>
        <v/>
      </c>
      <c r="D852" s="201" t="str">
        <f t="shared" si="1"/>
        <v/>
      </c>
      <c r="E852" s="201" t="str">
        <f t="shared" si="3"/>
        <v/>
      </c>
      <c r="F852" s="201" t="str">
        <f t="shared" si="2"/>
        <v/>
      </c>
      <c r="G852" s="178"/>
      <c r="H852" s="221"/>
      <c r="I852" s="218"/>
      <c r="J852" s="178"/>
      <c r="K852" s="178"/>
      <c r="L852" s="178"/>
      <c r="M852" s="217"/>
      <c r="N852" s="218"/>
    </row>
    <row r="853" spans="1:14" ht="12.5">
      <c r="A853" s="220"/>
      <c r="B853" s="205"/>
      <c r="C853" s="201" t="str">
        <f t="shared" si="0"/>
        <v/>
      </c>
      <c r="D853" s="201" t="str">
        <f t="shared" si="1"/>
        <v/>
      </c>
      <c r="E853" s="201" t="str">
        <f t="shared" si="3"/>
        <v/>
      </c>
      <c r="F853" s="201" t="str">
        <f t="shared" si="2"/>
        <v/>
      </c>
      <c r="G853" s="178"/>
      <c r="H853" s="221"/>
      <c r="I853" s="218"/>
      <c r="J853" s="178"/>
      <c r="K853" s="178"/>
      <c r="L853" s="178"/>
      <c r="M853" s="217"/>
      <c r="N853" s="218"/>
    </row>
    <row r="854" spans="1:14" ht="12.5">
      <c r="A854" s="220"/>
      <c r="B854" s="205"/>
      <c r="C854" s="201" t="str">
        <f t="shared" si="0"/>
        <v/>
      </c>
      <c r="D854" s="201" t="str">
        <f t="shared" si="1"/>
        <v/>
      </c>
      <c r="E854" s="201" t="str">
        <f t="shared" si="3"/>
        <v/>
      </c>
      <c r="F854" s="201" t="str">
        <f t="shared" si="2"/>
        <v/>
      </c>
      <c r="G854" s="178"/>
      <c r="H854" s="221"/>
      <c r="I854" s="218"/>
      <c r="J854" s="178"/>
      <c r="K854" s="178"/>
      <c r="L854" s="178"/>
      <c r="M854" s="217"/>
      <c r="N854" s="218"/>
    </row>
    <row r="855" spans="1:14" ht="12.5">
      <c r="A855" s="220"/>
      <c r="B855" s="205"/>
      <c r="C855" s="201" t="str">
        <f t="shared" si="0"/>
        <v/>
      </c>
      <c r="D855" s="201" t="str">
        <f t="shared" si="1"/>
        <v/>
      </c>
      <c r="E855" s="201" t="str">
        <f t="shared" si="3"/>
        <v/>
      </c>
      <c r="F855" s="201" t="str">
        <f t="shared" si="2"/>
        <v/>
      </c>
      <c r="G855" s="178"/>
      <c r="H855" s="221"/>
      <c r="I855" s="218"/>
      <c r="J855" s="178"/>
      <c r="K855" s="178"/>
      <c r="L855" s="178"/>
      <c r="M855" s="217"/>
      <c r="N855" s="218"/>
    </row>
    <row r="856" spans="1:14" ht="12.5">
      <c r="A856" s="220"/>
      <c r="B856" s="205"/>
      <c r="C856" s="201" t="str">
        <f t="shared" si="0"/>
        <v/>
      </c>
      <c r="D856" s="201" t="str">
        <f t="shared" si="1"/>
        <v/>
      </c>
      <c r="E856" s="201" t="str">
        <f t="shared" si="3"/>
        <v/>
      </c>
      <c r="F856" s="201" t="str">
        <f t="shared" si="2"/>
        <v/>
      </c>
      <c r="G856" s="178"/>
      <c r="H856" s="221"/>
      <c r="I856" s="218"/>
      <c r="J856" s="178"/>
      <c r="K856" s="178"/>
      <c r="L856" s="178"/>
      <c r="M856" s="217"/>
      <c r="N856" s="218"/>
    </row>
    <row r="857" spans="1:14" ht="12.5">
      <c r="A857" s="220"/>
      <c r="B857" s="205"/>
      <c r="C857" s="201" t="str">
        <f t="shared" si="0"/>
        <v/>
      </c>
      <c r="D857" s="201" t="str">
        <f t="shared" si="1"/>
        <v/>
      </c>
      <c r="E857" s="201" t="str">
        <f t="shared" si="3"/>
        <v/>
      </c>
      <c r="F857" s="201" t="str">
        <f t="shared" si="2"/>
        <v/>
      </c>
      <c r="G857" s="178"/>
      <c r="H857" s="221"/>
      <c r="I857" s="218"/>
      <c r="J857" s="178"/>
      <c r="K857" s="178"/>
      <c r="L857" s="178"/>
      <c r="M857" s="217"/>
      <c r="N857" s="218"/>
    </row>
    <row r="858" spans="1:14" ht="12.5">
      <c r="A858" s="220"/>
      <c r="B858" s="205"/>
      <c r="C858" s="201" t="str">
        <f t="shared" si="0"/>
        <v/>
      </c>
      <c r="D858" s="201" t="str">
        <f t="shared" si="1"/>
        <v/>
      </c>
      <c r="E858" s="201" t="str">
        <f t="shared" si="3"/>
        <v/>
      </c>
      <c r="F858" s="201" t="str">
        <f t="shared" si="2"/>
        <v/>
      </c>
      <c r="G858" s="178"/>
      <c r="H858" s="221"/>
      <c r="I858" s="218"/>
      <c r="J858" s="178"/>
      <c r="K858" s="178"/>
      <c r="L858" s="178"/>
      <c r="M858" s="217"/>
      <c r="N858" s="218"/>
    </row>
    <row r="859" spans="1:14" ht="12.5">
      <c r="A859" s="220"/>
      <c r="B859" s="205"/>
      <c r="C859" s="201" t="str">
        <f t="shared" si="0"/>
        <v/>
      </c>
      <c r="D859" s="201" t="str">
        <f t="shared" si="1"/>
        <v/>
      </c>
      <c r="E859" s="201" t="str">
        <f t="shared" si="3"/>
        <v/>
      </c>
      <c r="F859" s="201" t="str">
        <f t="shared" si="2"/>
        <v/>
      </c>
      <c r="G859" s="178"/>
      <c r="H859" s="221"/>
      <c r="I859" s="218"/>
      <c r="J859" s="178"/>
      <c r="K859" s="178"/>
      <c r="L859" s="178"/>
      <c r="M859" s="217"/>
      <c r="N859" s="218"/>
    </row>
    <row r="860" spans="1:14" ht="12.5">
      <c r="A860" s="220"/>
      <c r="B860" s="205"/>
      <c r="C860" s="201" t="str">
        <f t="shared" si="0"/>
        <v/>
      </c>
      <c r="D860" s="201" t="str">
        <f t="shared" si="1"/>
        <v/>
      </c>
      <c r="E860" s="201" t="str">
        <f t="shared" si="3"/>
        <v/>
      </c>
      <c r="F860" s="201" t="str">
        <f t="shared" si="2"/>
        <v/>
      </c>
      <c r="G860" s="178"/>
      <c r="H860" s="221"/>
      <c r="I860" s="218"/>
      <c r="J860" s="178"/>
      <c r="K860" s="178"/>
      <c r="L860" s="178"/>
      <c r="M860" s="217"/>
      <c r="N860" s="218"/>
    </row>
    <row r="861" spans="1:14" ht="12.5">
      <c r="A861" s="220"/>
      <c r="B861" s="205"/>
      <c r="C861" s="201" t="str">
        <f t="shared" si="0"/>
        <v/>
      </c>
      <c r="D861" s="201" t="str">
        <f t="shared" si="1"/>
        <v/>
      </c>
      <c r="E861" s="201" t="str">
        <f t="shared" si="3"/>
        <v/>
      </c>
      <c r="F861" s="201" t="str">
        <f t="shared" si="2"/>
        <v/>
      </c>
      <c r="G861" s="178"/>
      <c r="H861" s="221"/>
      <c r="I861" s="218"/>
      <c r="J861" s="178"/>
      <c r="K861" s="178"/>
      <c r="L861" s="178"/>
      <c r="M861" s="217"/>
      <c r="N861" s="218"/>
    </row>
    <row r="862" spans="1:14" ht="12.5">
      <c r="A862" s="220"/>
      <c r="B862" s="205"/>
      <c r="C862" s="201" t="str">
        <f t="shared" si="0"/>
        <v/>
      </c>
      <c r="D862" s="201" t="str">
        <f t="shared" si="1"/>
        <v/>
      </c>
      <c r="E862" s="201" t="str">
        <f t="shared" si="3"/>
        <v/>
      </c>
      <c r="F862" s="201" t="str">
        <f t="shared" si="2"/>
        <v/>
      </c>
      <c r="G862" s="178"/>
      <c r="H862" s="221"/>
      <c r="I862" s="218"/>
      <c r="J862" s="178"/>
      <c r="K862" s="178"/>
      <c r="L862" s="178"/>
      <c r="M862" s="217"/>
      <c r="N862" s="218"/>
    </row>
    <row r="863" spans="1:14" ht="12.5">
      <c r="A863" s="220"/>
      <c r="B863" s="205"/>
      <c r="C863" s="201" t="str">
        <f t="shared" si="0"/>
        <v/>
      </c>
      <c r="D863" s="201" t="str">
        <f t="shared" si="1"/>
        <v/>
      </c>
      <c r="E863" s="201" t="str">
        <f t="shared" si="3"/>
        <v/>
      </c>
      <c r="F863" s="201" t="str">
        <f t="shared" si="2"/>
        <v/>
      </c>
      <c r="G863" s="178"/>
      <c r="H863" s="221"/>
      <c r="I863" s="218"/>
      <c r="J863" s="178"/>
      <c r="K863" s="178"/>
      <c r="L863" s="178"/>
      <c r="M863" s="217"/>
      <c r="N863" s="218"/>
    </row>
    <row r="864" spans="1:14" ht="12.5">
      <c r="A864" s="220"/>
      <c r="B864" s="205"/>
      <c r="C864" s="201" t="str">
        <f t="shared" si="0"/>
        <v/>
      </c>
      <c r="D864" s="201" t="str">
        <f t="shared" si="1"/>
        <v/>
      </c>
      <c r="E864" s="201" t="str">
        <f t="shared" si="3"/>
        <v/>
      </c>
      <c r="F864" s="201" t="str">
        <f t="shared" si="2"/>
        <v/>
      </c>
      <c r="G864" s="178"/>
      <c r="H864" s="221"/>
      <c r="I864" s="218"/>
      <c r="J864" s="178"/>
      <c r="K864" s="178"/>
      <c r="L864" s="178"/>
      <c r="M864" s="217"/>
      <c r="N864" s="218"/>
    </row>
    <row r="865" spans="1:14" ht="12.5">
      <c r="A865" s="220"/>
      <c r="B865" s="205"/>
      <c r="C865" s="201" t="str">
        <f t="shared" si="0"/>
        <v/>
      </c>
      <c r="D865" s="201" t="str">
        <f t="shared" si="1"/>
        <v/>
      </c>
      <c r="E865" s="201" t="str">
        <f t="shared" si="3"/>
        <v/>
      </c>
      <c r="F865" s="201" t="str">
        <f t="shared" si="2"/>
        <v/>
      </c>
      <c r="G865" s="178"/>
      <c r="H865" s="221"/>
      <c r="I865" s="218"/>
      <c r="J865" s="178"/>
      <c r="K865" s="178"/>
      <c r="L865" s="178"/>
      <c r="M865" s="217"/>
      <c r="N865" s="218"/>
    </row>
    <row r="866" spans="1:14" ht="12.5">
      <c r="A866" s="220"/>
      <c r="B866" s="205"/>
      <c r="C866" s="201" t="str">
        <f t="shared" si="0"/>
        <v/>
      </c>
      <c r="D866" s="201" t="str">
        <f t="shared" si="1"/>
        <v/>
      </c>
      <c r="E866" s="201" t="str">
        <f t="shared" si="3"/>
        <v/>
      </c>
      <c r="F866" s="201" t="str">
        <f t="shared" si="2"/>
        <v/>
      </c>
      <c r="G866" s="178"/>
      <c r="H866" s="221"/>
      <c r="I866" s="218"/>
      <c r="J866" s="178"/>
      <c r="K866" s="178"/>
      <c r="L866" s="178"/>
      <c r="M866" s="217"/>
      <c r="N866" s="218"/>
    </row>
    <row r="867" spans="1:14" ht="12.5">
      <c r="A867" s="220"/>
      <c r="B867" s="205"/>
      <c r="C867" s="201" t="str">
        <f t="shared" si="0"/>
        <v/>
      </c>
      <c r="D867" s="201" t="str">
        <f t="shared" si="1"/>
        <v/>
      </c>
      <c r="E867" s="201" t="str">
        <f t="shared" si="3"/>
        <v/>
      </c>
      <c r="F867" s="201" t="str">
        <f t="shared" si="2"/>
        <v/>
      </c>
      <c r="G867" s="178"/>
      <c r="H867" s="221"/>
      <c r="I867" s="218"/>
      <c r="J867" s="178"/>
      <c r="K867" s="178"/>
      <c r="L867" s="178"/>
      <c r="M867" s="217"/>
      <c r="N867" s="218"/>
    </row>
    <row r="868" spans="1:14" ht="12.5">
      <c r="A868" s="220"/>
      <c r="B868" s="205"/>
      <c r="C868" s="201" t="str">
        <f t="shared" si="0"/>
        <v/>
      </c>
      <c r="D868" s="201" t="str">
        <f t="shared" si="1"/>
        <v/>
      </c>
      <c r="E868" s="201" t="str">
        <f t="shared" si="3"/>
        <v/>
      </c>
      <c r="F868" s="201" t="str">
        <f t="shared" si="2"/>
        <v/>
      </c>
      <c r="G868" s="178"/>
      <c r="H868" s="221"/>
      <c r="I868" s="218"/>
      <c r="J868" s="178"/>
      <c r="K868" s="178"/>
      <c r="L868" s="178"/>
      <c r="M868" s="217"/>
      <c r="N868" s="218"/>
    </row>
    <row r="869" spans="1:14" ht="12.5">
      <c r="A869" s="220"/>
      <c r="B869" s="205"/>
      <c r="C869" s="201" t="str">
        <f t="shared" si="0"/>
        <v/>
      </c>
      <c r="D869" s="201" t="str">
        <f t="shared" si="1"/>
        <v/>
      </c>
      <c r="E869" s="201" t="str">
        <f t="shared" si="3"/>
        <v/>
      </c>
      <c r="F869" s="201" t="str">
        <f t="shared" si="2"/>
        <v/>
      </c>
      <c r="G869" s="178"/>
      <c r="H869" s="221"/>
      <c r="I869" s="218"/>
      <c r="J869" s="178"/>
      <c r="K869" s="178"/>
      <c r="L869" s="178"/>
      <c r="M869" s="217"/>
      <c r="N869" s="218"/>
    </row>
    <row r="870" spans="1:14" ht="12.5">
      <c r="A870" s="220"/>
      <c r="B870" s="205"/>
      <c r="C870" s="201" t="str">
        <f t="shared" si="0"/>
        <v/>
      </c>
      <c r="D870" s="201" t="str">
        <f t="shared" si="1"/>
        <v/>
      </c>
      <c r="E870" s="201" t="str">
        <f t="shared" si="3"/>
        <v/>
      </c>
      <c r="F870" s="201" t="str">
        <f t="shared" si="2"/>
        <v/>
      </c>
      <c r="G870" s="178"/>
      <c r="H870" s="221"/>
      <c r="I870" s="218"/>
      <c r="J870" s="178"/>
      <c r="K870" s="178"/>
      <c r="L870" s="178"/>
      <c r="M870" s="217"/>
      <c r="N870" s="218"/>
    </row>
    <row r="871" spans="1:14" ht="12.5">
      <c r="A871" s="220"/>
      <c r="B871" s="205"/>
      <c r="C871" s="201" t="str">
        <f t="shared" si="0"/>
        <v/>
      </c>
      <c r="D871" s="201" t="str">
        <f t="shared" si="1"/>
        <v/>
      </c>
      <c r="E871" s="201" t="str">
        <f t="shared" si="3"/>
        <v/>
      </c>
      <c r="F871" s="201" t="str">
        <f t="shared" si="2"/>
        <v/>
      </c>
      <c r="G871" s="178"/>
      <c r="H871" s="221"/>
      <c r="I871" s="218"/>
      <c r="J871" s="178"/>
      <c r="K871" s="178"/>
      <c r="L871" s="178"/>
      <c r="M871" s="217"/>
      <c r="N871" s="218"/>
    </row>
    <row r="872" spans="1:14" ht="12.5">
      <c r="A872" s="220"/>
      <c r="B872" s="205"/>
      <c r="C872" s="201" t="str">
        <f t="shared" si="0"/>
        <v/>
      </c>
      <c r="D872" s="201" t="str">
        <f t="shared" si="1"/>
        <v/>
      </c>
      <c r="E872" s="201" t="str">
        <f t="shared" si="3"/>
        <v/>
      </c>
      <c r="F872" s="201" t="str">
        <f t="shared" si="2"/>
        <v/>
      </c>
      <c r="G872" s="178"/>
      <c r="H872" s="221"/>
      <c r="I872" s="218"/>
      <c r="J872" s="178"/>
      <c r="K872" s="178"/>
      <c r="L872" s="178"/>
      <c r="M872" s="217"/>
      <c r="N872" s="218"/>
    </row>
    <row r="873" spans="1:14" ht="12.5">
      <c r="A873" s="220"/>
      <c r="B873" s="205"/>
      <c r="C873" s="201" t="str">
        <f t="shared" si="0"/>
        <v/>
      </c>
      <c r="D873" s="201" t="str">
        <f t="shared" si="1"/>
        <v/>
      </c>
      <c r="E873" s="201" t="str">
        <f t="shared" si="3"/>
        <v/>
      </c>
      <c r="F873" s="201" t="str">
        <f t="shared" si="2"/>
        <v/>
      </c>
      <c r="G873" s="178"/>
      <c r="H873" s="221"/>
      <c r="I873" s="218"/>
      <c r="J873" s="178"/>
      <c r="K873" s="178"/>
      <c r="L873" s="178"/>
      <c r="M873" s="217"/>
      <c r="N873" s="218"/>
    </row>
    <row r="874" spans="1:14" ht="12.5">
      <c r="A874" s="220"/>
      <c r="B874" s="205"/>
      <c r="C874" s="201" t="str">
        <f t="shared" si="0"/>
        <v/>
      </c>
      <c r="D874" s="201" t="str">
        <f t="shared" si="1"/>
        <v/>
      </c>
      <c r="E874" s="201" t="str">
        <f t="shared" si="3"/>
        <v/>
      </c>
      <c r="F874" s="201" t="str">
        <f t="shared" si="2"/>
        <v/>
      </c>
      <c r="G874" s="178"/>
      <c r="H874" s="221"/>
      <c r="I874" s="218"/>
      <c r="J874" s="178"/>
      <c r="K874" s="178"/>
      <c r="L874" s="178"/>
      <c r="M874" s="217"/>
      <c r="N874" s="218"/>
    </row>
    <row r="875" spans="1:14" ht="12.5">
      <c r="A875" s="220"/>
      <c r="B875" s="205"/>
      <c r="C875" s="201" t="str">
        <f t="shared" si="0"/>
        <v/>
      </c>
      <c r="D875" s="201" t="str">
        <f t="shared" si="1"/>
        <v/>
      </c>
      <c r="E875" s="201" t="str">
        <f t="shared" si="3"/>
        <v/>
      </c>
      <c r="F875" s="201" t="str">
        <f t="shared" si="2"/>
        <v/>
      </c>
      <c r="G875" s="178"/>
      <c r="H875" s="221"/>
      <c r="I875" s="218"/>
      <c r="J875" s="178"/>
      <c r="K875" s="178"/>
      <c r="L875" s="178"/>
      <c r="M875" s="217"/>
      <c r="N875" s="218"/>
    </row>
    <row r="876" spans="1:14" ht="12.5">
      <c r="A876" s="220"/>
      <c r="B876" s="205"/>
      <c r="C876" s="201" t="str">
        <f t="shared" si="0"/>
        <v/>
      </c>
      <c r="D876" s="201" t="str">
        <f t="shared" si="1"/>
        <v/>
      </c>
      <c r="E876" s="201" t="str">
        <f t="shared" si="3"/>
        <v/>
      </c>
      <c r="F876" s="201" t="str">
        <f t="shared" si="2"/>
        <v/>
      </c>
      <c r="G876" s="178"/>
      <c r="H876" s="221"/>
      <c r="I876" s="218"/>
      <c r="J876" s="178"/>
      <c r="K876" s="178"/>
      <c r="L876" s="178"/>
      <c r="M876" s="217"/>
      <c r="N876" s="218"/>
    </row>
    <row r="877" spans="1:14" ht="12.5">
      <c r="A877" s="220"/>
      <c r="B877" s="205"/>
      <c r="C877" s="201" t="str">
        <f t="shared" si="0"/>
        <v/>
      </c>
      <c r="D877" s="201" t="str">
        <f t="shared" si="1"/>
        <v/>
      </c>
      <c r="E877" s="201" t="str">
        <f t="shared" si="3"/>
        <v/>
      </c>
      <c r="F877" s="201" t="str">
        <f t="shared" si="2"/>
        <v/>
      </c>
      <c r="G877" s="178"/>
      <c r="H877" s="221"/>
      <c r="I877" s="218"/>
      <c r="J877" s="178"/>
      <c r="K877" s="178"/>
      <c r="L877" s="178"/>
      <c r="M877" s="217"/>
      <c r="N877" s="218"/>
    </row>
    <row r="878" spans="1:14" ht="12.5">
      <c r="A878" s="220"/>
      <c r="B878" s="205"/>
      <c r="C878" s="201" t="str">
        <f t="shared" si="0"/>
        <v/>
      </c>
      <c r="D878" s="201" t="str">
        <f t="shared" si="1"/>
        <v/>
      </c>
      <c r="E878" s="201" t="str">
        <f t="shared" si="3"/>
        <v/>
      </c>
      <c r="F878" s="201" t="str">
        <f t="shared" si="2"/>
        <v/>
      </c>
      <c r="G878" s="178"/>
      <c r="H878" s="221"/>
      <c r="I878" s="218"/>
      <c r="J878" s="178"/>
      <c r="K878" s="178"/>
      <c r="L878" s="178"/>
      <c r="M878" s="217"/>
      <c r="N878" s="218"/>
    </row>
    <row r="879" spans="1:14" ht="12.5">
      <c r="A879" s="220"/>
      <c r="B879" s="205"/>
      <c r="C879" s="201" t="str">
        <f t="shared" si="0"/>
        <v/>
      </c>
      <c r="D879" s="201" t="str">
        <f t="shared" si="1"/>
        <v/>
      </c>
      <c r="E879" s="201" t="str">
        <f t="shared" si="3"/>
        <v/>
      </c>
      <c r="F879" s="201" t="str">
        <f t="shared" si="2"/>
        <v/>
      </c>
      <c r="G879" s="178"/>
      <c r="H879" s="221"/>
      <c r="I879" s="218"/>
      <c r="J879" s="178"/>
      <c r="K879" s="178"/>
      <c r="L879" s="178"/>
      <c r="M879" s="217"/>
      <c r="N879" s="218"/>
    </row>
    <row r="880" spans="1:14" ht="12.5">
      <c r="A880" s="220"/>
      <c r="B880" s="205"/>
      <c r="C880" s="201" t="str">
        <f t="shared" si="0"/>
        <v/>
      </c>
      <c r="D880" s="201" t="str">
        <f t="shared" si="1"/>
        <v/>
      </c>
      <c r="E880" s="201" t="str">
        <f t="shared" si="3"/>
        <v/>
      </c>
      <c r="F880" s="201" t="str">
        <f t="shared" si="2"/>
        <v/>
      </c>
      <c r="G880" s="178"/>
      <c r="H880" s="221"/>
      <c r="I880" s="218"/>
      <c r="J880" s="178"/>
      <c r="K880" s="178"/>
      <c r="L880" s="178"/>
      <c r="M880" s="217"/>
      <c r="N880" s="218"/>
    </row>
    <row r="881" spans="1:14" ht="12.5">
      <c r="A881" s="220"/>
      <c r="B881" s="205"/>
      <c r="C881" s="201" t="str">
        <f t="shared" si="0"/>
        <v/>
      </c>
      <c r="D881" s="201" t="str">
        <f t="shared" si="1"/>
        <v/>
      </c>
      <c r="E881" s="201" t="str">
        <f t="shared" si="3"/>
        <v/>
      </c>
      <c r="F881" s="201" t="str">
        <f t="shared" si="2"/>
        <v/>
      </c>
      <c r="G881" s="178"/>
      <c r="H881" s="221"/>
      <c r="I881" s="218"/>
      <c r="J881" s="178"/>
      <c r="K881" s="178"/>
      <c r="L881" s="178"/>
      <c r="M881" s="217"/>
      <c r="N881" s="218"/>
    </row>
    <row r="882" spans="1:14" ht="12.5">
      <c r="A882" s="220"/>
      <c r="B882" s="205"/>
      <c r="C882" s="201" t="str">
        <f t="shared" si="0"/>
        <v/>
      </c>
      <c r="D882" s="201" t="str">
        <f t="shared" si="1"/>
        <v/>
      </c>
      <c r="E882" s="201" t="str">
        <f t="shared" si="3"/>
        <v/>
      </c>
      <c r="F882" s="201" t="str">
        <f t="shared" si="2"/>
        <v/>
      </c>
      <c r="G882" s="178"/>
      <c r="H882" s="221"/>
      <c r="I882" s="218"/>
      <c r="J882" s="178"/>
      <c r="K882" s="178"/>
      <c r="L882" s="178"/>
      <c r="M882" s="217"/>
      <c r="N882" s="218"/>
    </row>
    <row r="883" spans="1:14" ht="12.5">
      <c r="A883" s="220"/>
      <c r="B883" s="205"/>
      <c r="C883" s="201" t="str">
        <f t="shared" si="0"/>
        <v/>
      </c>
      <c r="D883" s="201" t="str">
        <f t="shared" si="1"/>
        <v/>
      </c>
      <c r="E883" s="201" t="str">
        <f t="shared" si="3"/>
        <v/>
      </c>
      <c r="F883" s="201" t="str">
        <f t="shared" si="2"/>
        <v/>
      </c>
      <c r="G883" s="178"/>
      <c r="H883" s="221"/>
      <c r="I883" s="218"/>
      <c r="J883" s="178"/>
      <c r="K883" s="178"/>
      <c r="L883" s="178"/>
      <c r="M883" s="217"/>
      <c r="N883" s="218"/>
    </row>
    <row r="884" spans="1:14" ht="12.5">
      <c r="A884" s="220"/>
      <c r="B884" s="205"/>
      <c r="C884" s="201" t="str">
        <f t="shared" si="0"/>
        <v/>
      </c>
      <c r="D884" s="201" t="str">
        <f t="shared" si="1"/>
        <v/>
      </c>
      <c r="E884" s="201" t="str">
        <f t="shared" si="3"/>
        <v/>
      </c>
      <c r="F884" s="201" t="str">
        <f t="shared" si="2"/>
        <v/>
      </c>
      <c r="G884" s="178"/>
      <c r="H884" s="221"/>
      <c r="I884" s="218"/>
      <c r="J884" s="178"/>
      <c r="K884" s="178"/>
      <c r="L884" s="178"/>
      <c r="M884" s="217"/>
      <c r="N884" s="218"/>
    </row>
    <row r="885" spans="1:14" ht="12.5">
      <c r="A885" s="220"/>
      <c r="B885" s="205"/>
      <c r="C885" s="201" t="str">
        <f t="shared" si="0"/>
        <v/>
      </c>
      <c r="D885" s="201" t="str">
        <f t="shared" si="1"/>
        <v/>
      </c>
      <c r="E885" s="201" t="str">
        <f t="shared" si="3"/>
        <v/>
      </c>
      <c r="F885" s="201" t="str">
        <f t="shared" si="2"/>
        <v/>
      </c>
      <c r="G885" s="178"/>
      <c r="H885" s="221"/>
      <c r="I885" s="218"/>
      <c r="J885" s="178"/>
      <c r="K885" s="178"/>
      <c r="L885" s="178"/>
      <c r="M885" s="217"/>
      <c r="N885" s="218"/>
    </row>
    <row r="886" spans="1:14" ht="12.5">
      <c r="A886" s="220"/>
      <c r="B886" s="205"/>
      <c r="C886" s="201" t="str">
        <f t="shared" si="0"/>
        <v/>
      </c>
      <c r="D886" s="201" t="str">
        <f t="shared" si="1"/>
        <v/>
      </c>
      <c r="E886" s="201" t="str">
        <f t="shared" si="3"/>
        <v/>
      </c>
      <c r="F886" s="201" t="str">
        <f t="shared" si="2"/>
        <v/>
      </c>
      <c r="G886" s="178"/>
      <c r="H886" s="221"/>
      <c r="I886" s="218"/>
      <c r="J886" s="178"/>
      <c r="K886" s="178"/>
      <c r="L886" s="178"/>
      <c r="M886" s="217"/>
      <c r="N886" s="218"/>
    </row>
    <row r="887" spans="1:14" ht="12.5">
      <c r="A887" s="220"/>
      <c r="B887" s="205"/>
      <c r="C887" s="201" t="str">
        <f t="shared" si="0"/>
        <v/>
      </c>
      <c r="D887" s="201" t="str">
        <f t="shared" si="1"/>
        <v/>
      </c>
      <c r="E887" s="201" t="str">
        <f t="shared" si="3"/>
        <v/>
      </c>
      <c r="F887" s="201" t="str">
        <f t="shared" si="2"/>
        <v/>
      </c>
      <c r="G887" s="178"/>
      <c r="H887" s="221"/>
      <c r="I887" s="218"/>
      <c r="J887" s="178"/>
      <c r="K887" s="178"/>
      <c r="L887" s="178"/>
      <c r="M887" s="217"/>
      <c r="N887" s="218"/>
    </row>
    <row r="888" spans="1:14" ht="12.5">
      <c r="A888" s="220"/>
      <c r="B888" s="205"/>
      <c r="C888" s="201" t="str">
        <f t="shared" si="0"/>
        <v/>
      </c>
      <c r="D888" s="201" t="str">
        <f t="shared" si="1"/>
        <v/>
      </c>
      <c r="E888" s="201" t="str">
        <f t="shared" si="3"/>
        <v/>
      </c>
      <c r="F888" s="201" t="str">
        <f t="shared" si="2"/>
        <v/>
      </c>
      <c r="G888" s="178"/>
      <c r="H888" s="221"/>
      <c r="I888" s="218"/>
      <c r="J888" s="178"/>
      <c r="K888" s="178"/>
      <c r="L888" s="178"/>
      <c r="M888" s="217"/>
      <c r="N888" s="218"/>
    </row>
    <row r="889" spans="1:14" ht="12.5">
      <c r="A889" s="220"/>
      <c r="B889" s="205"/>
      <c r="C889" s="201" t="str">
        <f t="shared" si="0"/>
        <v/>
      </c>
      <c r="D889" s="201" t="str">
        <f t="shared" si="1"/>
        <v/>
      </c>
      <c r="E889" s="201" t="str">
        <f t="shared" si="3"/>
        <v/>
      </c>
      <c r="F889" s="201" t="str">
        <f t="shared" si="2"/>
        <v/>
      </c>
      <c r="G889" s="178"/>
      <c r="H889" s="221"/>
      <c r="I889" s="218"/>
      <c r="J889" s="178"/>
      <c r="K889" s="178"/>
      <c r="L889" s="178"/>
      <c r="M889" s="217"/>
      <c r="N889" s="218"/>
    </row>
    <row r="890" spans="1:14" ht="12.5">
      <c r="A890" s="220"/>
      <c r="B890" s="205"/>
      <c r="C890" s="201" t="str">
        <f t="shared" si="0"/>
        <v/>
      </c>
      <c r="D890" s="201" t="str">
        <f t="shared" si="1"/>
        <v/>
      </c>
      <c r="E890" s="201" t="str">
        <f t="shared" si="3"/>
        <v/>
      </c>
      <c r="F890" s="201" t="str">
        <f t="shared" si="2"/>
        <v/>
      </c>
      <c r="G890" s="178"/>
      <c r="H890" s="221"/>
      <c r="I890" s="218"/>
      <c r="J890" s="178"/>
      <c r="K890" s="178"/>
      <c r="L890" s="178"/>
      <c r="M890" s="217"/>
      <c r="N890" s="218"/>
    </row>
    <row r="891" spans="1:14" ht="12.5">
      <c r="A891" s="220"/>
      <c r="B891" s="205"/>
      <c r="C891" s="201" t="str">
        <f t="shared" si="0"/>
        <v/>
      </c>
      <c r="D891" s="201" t="str">
        <f t="shared" si="1"/>
        <v/>
      </c>
      <c r="E891" s="201" t="str">
        <f t="shared" si="3"/>
        <v/>
      </c>
      <c r="F891" s="201" t="str">
        <f t="shared" si="2"/>
        <v/>
      </c>
      <c r="G891" s="178"/>
      <c r="H891" s="221"/>
      <c r="I891" s="218"/>
      <c r="J891" s="178"/>
      <c r="K891" s="178"/>
      <c r="L891" s="178"/>
      <c r="M891" s="217"/>
      <c r="N891" s="218"/>
    </row>
    <row r="892" spans="1:14" ht="12.5">
      <c r="A892" s="220"/>
      <c r="B892" s="205"/>
      <c r="C892" s="201" t="str">
        <f t="shared" si="0"/>
        <v/>
      </c>
      <c r="D892" s="201" t="str">
        <f t="shared" si="1"/>
        <v/>
      </c>
      <c r="E892" s="201" t="str">
        <f t="shared" si="3"/>
        <v/>
      </c>
      <c r="F892" s="201" t="str">
        <f t="shared" si="2"/>
        <v/>
      </c>
      <c r="G892" s="178"/>
      <c r="H892" s="221"/>
      <c r="I892" s="218"/>
      <c r="J892" s="178"/>
      <c r="K892" s="178"/>
      <c r="L892" s="178"/>
      <c r="M892" s="217"/>
      <c r="N892" s="218"/>
    </row>
    <row r="893" spans="1:14" ht="12.5">
      <c r="A893" s="220"/>
      <c r="B893" s="205"/>
      <c r="C893" s="201" t="str">
        <f t="shared" si="0"/>
        <v/>
      </c>
      <c r="D893" s="201" t="str">
        <f t="shared" si="1"/>
        <v/>
      </c>
      <c r="E893" s="201" t="str">
        <f t="shared" si="3"/>
        <v/>
      </c>
      <c r="F893" s="201" t="str">
        <f t="shared" si="2"/>
        <v/>
      </c>
      <c r="G893" s="178"/>
      <c r="H893" s="221"/>
      <c r="I893" s="218"/>
      <c r="J893" s="178"/>
      <c r="K893" s="178"/>
      <c r="L893" s="178"/>
      <c r="M893" s="217"/>
      <c r="N893" s="218"/>
    </row>
    <row r="894" spans="1:14" ht="12.5">
      <c r="A894" s="220"/>
      <c r="B894" s="205"/>
      <c r="C894" s="201" t="str">
        <f t="shared" si="0"/>
        <v/>
      </c>
      <c r="D894" s="201" t="str">
        <f t="shared" si="1"/>
        <v/>
      </c>
      <c r="E894" s="201" t="str">
        <f t="shared" si="3"/>
        <v/>
      </c>
      <c r="F894" s="201" t="str">
        <f t="shared" si="2"/>
        <v/>
      </c>
      <c r="G894" s="178"/>
      <c r="H894" s="221"/>
      <c r="I894" s="218"/>
      <c r="J894" s="178"/>
      <c r="K894" s="178"/>
      <c r="L894" s="178"/>
      <c r="M894" s="217"/>
      <c r="N894" s="218"/>
    </row>
    <row r="895" spans="1:14" ht="12.5">
      <c r="A895" s="220"/>
      <c r="B895" s="205"/>
      <c r="C895" s="201" t="str">
        <f t="shared" si="0"/>
        <v/>
      </c>
      <c r="D895" s="201" t="str">
        <f t="shared" si="1"/>
        <v/>
      </c>
      <c r="E895" s="201" t="str">
        <f t="shared" si="3"/>
        <v/>
      </c>
      <c r="F895" s="201" t="str">
        <f t="shared" si="2"/>
        <v/>
      </c>
      <c r="G895" s="178"/>
      <c r="H895" s="221"/>
      <c r="I895" s="218"/>
      <c r="J895" s="178"/>
      <c r="K895" s="178"/>
      <c r="L895" s="178"/>
      <c r="M895" s="217"/>
      <c r="N895" s="218"/>
    </row>
    <row r="896" spans="1:14" ht="12.5">
      <c r="A896" s="220"/>
      <c r="B896" s="205"/>
      <c r="C896" s="201" t="str">
        <f t="shared" si="0"/>
        <v/>
      </c>
      <c r="D896" s="201" t="str">
        <f t="shared" si="1"/>
        <v/>
      </c>
      <c r="E896" s="201" t="str">
        <f t="shared" si="3"/>
        <v/>
      </c>
      <c r="F896" s="201" t="str">
        <f t="shared" si="2"/>
        <v/>
      </c>
      <c r="G896" s="178"/>
      <c r="H896" s="221"/>
      <c r="I896" s="218"/>
      <c r="J896" s="178"/>
      <c r="K896" s="178"/>
      <c r="L896" s="178"/>
      <c r="M896" s="217"/>
      <c r="N896" s="218"/>
    </row>
    <row r="897" spans="1:14" ht="12.5">
      <c r="A897" s="220"/>
      <c r="B897" s="205"/>
      <c r="C897" s="201" t="str">
        <f t="shared" si="0"/>
        <v/>
      </c>
      <c r="D897" s="201" t="str">
        <f t="shared" si="1"/>
        <v/>
      </c>
      <c r="E897" s="201" t="str">
        <f t="shared" si="3"/>
        <v/>
      </c>
      <c r="F897" s="201" t="str">
        <f t="shared" si="2"/>
        <v/>
      </c>
      <c r="G897" s="178"/>
      <c r="H897" s="221"/>
      <c r="I897" s="218"/>
      <c r="J897" s="178"/>
      <c r="K897" s="178"/>
      <c r="L897" s="178"/>
      <c r="M897" s="217"/>
      <c r="N897" s="218"/>
    </row>
    <row r="898" spans="1:14" ht="12.5">
      <c r="A898" s="220"/>
      <c r="B898" s="205"/>
      <c r="C898" s="201" t="str">
        <f t="shared" si="0"/>
        <v/>
      </c>
      <c r="D898" s="201" t="str">
        <f t="shared" si="1"/>
        <v/>
      </c>
      <c r="E898" s="201" t="str">
        <f t="shared" si="3"/>
        <v/>
      </c>
      <c r="F898" s="201" t="str">
        <f t="shared" si="2"/>
        <v/>
      </c>
      <c r="G898" s="178"/>
      <c r="H898" s="221"/>
      <c r="I898" s="218"/>
      <c r="J898" s="178"/>
      <c r="K898" s="178"/>
      <c r="L898" s="178"/>
      <c r="M898" s="217"/>
      <c r="N898" s="218"/>
    </row>
    <row r="899" spans="1:14" ht="12.5">
      <c r="A899" s="220"/>
      <c r="B899" s="205"/>
      <c r="C899" s="201" t="str">
        <f t="shared" si="0"/>
        <v/>
      </c>
      <c r="D899" s="201" t="str">
        <f t="shared" si="1"/>
        <v/>
      </c>
      <c r="E899" s="201" t="str">
        <f t="shared" si="3"/>
        <v/>
      </c>
      <c r="F899" s="201" t="str">
        <f t="shared" si="2"/>
        <v/>
      </c>
      <c r="G899" s="178"/>
      <c r="H899" s="221"/>
      <c r="I899" s="218"/>
      <c r="J899" s="178"/>
      <c r="K899" s="178"/>
      <c r="L899" s="178"/>
      <c r="M899" s="217"/>
      <c r="N899" s="218"/>
    </row>
    <row r="900" spans="1:14" ht="12.5">
      <c r="A900" s="220"/>
      <c r="B900" s="205"/>
      <c r="C900" s="201" t="str">
        <f t="shared" si="0"/>
        <v/>
      </c>
      <c r="D900" s="201" t="str">
        <f t="shared" si="1"/>
        <v/>
      </c>
      <c r="E900" s="201" t="str">
        <f t="shared" si="3"/>
        <v/>
      </c>
      <c r="F900" s="201" t="str">
        <f t="shared" si="2"/>
        <v/>
      </c>
      <c r="G900" s="178"/>
      <c r="H900" s="221"/>
      <c r="I900" s="218"/>
      <c r="J900" s="178"/>
      <c r="K900" s="178"/>
      <c r="L900" s="178"/>
      <c r="M900" s="217"/>
      <c r="N900" s="218"/>
    </row>
    <row r="901" spans="1:14" ht="12.5">
      <c r="A901" s="220"/>
      <c r="B901" s="205"/>
      <c r="C901" s="201" t="str">
        <f t="shared" si="0"/>
        <v/>
      </c>
      <c r="D901" s="201" t="str">
        <f t="shared" si="1"/>
        <v/>
      </c>
      <c r="E901" s="201" t="str">
        <f t="shared" si="3"/>
        <v/>
      </c>
      <c r="F901" s="201" t="str">
        <f t="shared" si="2"/>
        <v/>
      </c>
      <c r="G901" s="178"/>
      <c r="H901" s="221"/>
      <c r="I901" s="218"/>
      <c r="J901" s="178"/>
      <c r="K901" s="178"/>
      <c r="L901" s="178"/>
      <c r="M901" s="217"/>
      <c r="N901" s="218"/>
    </row>
    <row r="902" spans="1:14" ht="12.5">
      <c r="A902" s="220"/>
      <c r="B902" s="205"/>
      <c r="C902" s="201" t="str">
        <f t="shared" si="0"/>
        <v/>
      </c>
      <c r="D902" s="201" t="str">
        <f t="shared" si="1"/>
        <v/>
      </c>
      <c r="E902" s="201" t="str">
        <f t="shared" si="3"/>
        <v/>
      </c>
      <c r="F902" s="201" t="str">
        <f t="shared" si="2"/>
        <v/>
      </c>
      <c r="G902" s="178"/>
      <c r="H902" s="221"/>
      <c r="I902" s="218"/>
      <c r="J902" s="178"/>
      <c r="K902" s="178"/>
      <c r="L902" s="178"/>
      <c r="M902" s="217"/>
      <c r="N902" s="218"/>
    </row>
    <row r="903" spans="1:14" ht="12.5">
      <c r="A903" s="220"/>
      <c r="B903" s="205"/>
      <c r="C903" s="201" t="str">
        <f t="shared" si="0"/>
        <v/>
      </c>
      <c r="D903" s="201" t="str">
        <f t="shared" si="1"/>
        <v/>
      </c>
      <c r="E903" s="201" t="str">
        <f t="shared" si="3"/>
        <v/>
      </c>
      <c r="F903" s="201" t="str">
        <f t="shared" si="2"/>
        <v/>
      </c>
      <c r="G903" s="178"/>
      <c r="H903" s="221"/>
      <c r="I903" s="218"/>
      <c r="J903" s="178"/>
      <c r="K903" s="178"/>
      <c r="L903" s="178"/>
      <c r="M903" s="217"/>
      <c r="N903" s="218"/>
    </row>
    <row r="904" spans="1:14" ht="12.5">
      <c r="A904" s="220"/>
      <c r="B904" s="205"/>
      <c r="C904" s="201" t="str">
        <f t="shared" si="0"/>
        <v/>
      </c>
      <c r="D904" s="201" t="str">
        <f t="shared" si="1"/>
        <v/>
      </c>
      <c r="E904" s="201" t="str">
        <f t="shared" si="3"/>
        <v/>
      </c>
      <c r="F904" s="201" t="str">
        <f t="shared" si="2"/>
        <v/>
      </c>
      <c r="G904" s="178"/>
      <c r="H904" s="221"/>
      <c r="I904" s="218"/>
      <c r="J904" s="178"/>
      <c r="K904" s="178"/>
      <c r="L904" s="178"/>
      <c r="M904" s="217"/>
      <c r="N904" s="218"/>
    </row>
    <row r="905" spans="1:14" ht="12.5">
      <c r="A905" s="220"/>
      <c r="B905" s="205"/>
      <c r="C905" s="201" t="str">
        <f t="shared" si="0"/>
        <v/>
      </c>
      <c r="D905" s="201" t="str">
        <f t="shared" si="1"/>
        <v/>
      </c>
      <c r="E905" s="201" t="str">
        <f t="shared" si="3"/>
        <v/>
      </c>
      <c r="F905" s="201" t="str">
        <f t="shared" si="2"/>
        <v/>
      </c>
      <c r="G905" s="178"/>
      <c r="H905" s="221"/>
      <c r="I905" s="218"/>
      <c r="J905" s="178"/>
      <c r="K905" s="178"/>
      <c r="L905" s="178"/>
      <c r="M905" s="217"/>
      <c r="N905" s="218"/>
    </row>
    <row r="906" spans="1:14" ht="12.5">
      <c r="A906" s="220"/>
      <c r="B906" s="205"/>
      <c r="C906" s="201" t="str">
        <f t="shared" si="0"/>
        <v/>
      </c>
      <c r="D906" s="201" t="str">
        <f t="shared" si="1"/>
        <v/>
      </c>
      <c r="E906" s="201" t="str">
        <f t="shared" si="3"/>
        <v/>
      </c>
      <c r="F906" s="201" t="str">
        <f t="shared" si="2"/>
        <v/>
      </c>
      <c r="G906" s="178"/>
      <c r="H906" s="221"/>
      <c r="I906" s="218"/>
      <c r="J906" s="178"/>
      <c r="K906" s="178"/>
      <c r="L906" s="178"/>
      <c r="M906" s="217"/>
      <c r="N906" s="218"/>
    </row>
    <row r="907" spans="1:14" ht="12.5">
      <c r="A907" s="220"/>
      <c r="B907" s="205"/>
      <c r="C907" s="201" t="str">
        <f t="shared" si="0"/>
        <v/>
      </c>
      <c r="D907" s="201" t="str">
        <f t="shared" si="1"/>
        <v/>
      </c>
      <c r="E907" s="201" t="str">
        <f t="shared" si="3"/>
        <v/>
      </c>
      <c r="F907" s="201" t="str">
        <f t="shared" si="2"/>
        <v/>
      </c>
      <c r="G907" s="178"/>
      <c r="H907" s="221"/>
      <c r="I907" s="218"/>
      <c r="J907" s="178"/>
      <c r="K907" s="178"/>
      <c r="L907" s="178"/>
      <c r="M907" s="217"/>
      <c r="N907" s="218"/>
    </row>
    <row r="908" spans="1:14" ht="12.5">
      <c r="A908" s="220"/>
      <c r="B908" s="205"/>
      <c r="C908" s="201" t="str">
        <f t="shared" si="0"/>
        <v/>
      </c>
      <c r="D908" s="201" t="str">
        <f t="shared" si="1"/>
        <v/>
      </c>
      <c r="E908" s="201" t="str">
        <f t="shared" si="3"/>
        <v/>
      </c>
      <c r="F908" s="201" t="str">
        <f t="shared" si="2"/>
        <v/>
      </c>
      <c r="G908" s="178"/>
      <c r="H908" s="221"/>
      <c r="I908" s="218"/>
      <c r="J908" s="178"/>
      <c r="K908" s="178"/>
      <c r="L908" s="178"/>
      <c r="M908" s="217"/>
      <c r="N908" s="218"/>
    </row>
    <row r="909" spans="1:14" ht="12.5">
      <c r="A909" s="220"/>
      <c r="B909" s="205"/>
      <c r="C909" s="201" t="str">
        <f t="shared" si="0"/>
        <v/>
      </c>
      <c r="D909" s="201" t="str">
        <f t="shared" si="1"/>
        <v/>
      </c>
      <c r="E909" s="201" t="str">
        <f t="shared" si="3"/>
        <v/>
      </c>
      <c r="F909" s="201" t="str">
        <f t="shared" si="2"/>
        <v/>
      </c>
      <c r="G909" s="178"/>
      <c r="H909" s="221"/>
      <c r="I909" s="218"/>
      <c r="J909" s="178"/>
      <c r="K909" s="178"/>
      <c r="L909" s="178"/>
      <c r="M909" s="217"/>
      <c r="N909" s="218"/>
    </row>
    <row r="910" spans="1:14" ht="12.5">
      <c r="A910" s="220"/>
      <c r="B910" s="205"/>
      <c r="C910" s="201" t="str">
        <f t="shared" si="0"/>
        <v/>
      </c>
      <c r="D910" s="201" t="str">
        <f t="shared" si="1"/>
        <v/>
      </c>
      <c r="E910" s="201" t="str">
        <f t="shared" si="3"/>
        <v/>
      </c>
      <c r="F910" s="201" t="str">
        <f t="shared" si="2"/>
        <v/>
      </c>
      <c r="G910" s="178"/>
      <c r="H910" s="221"/>
      <c r="I910" s="218"/>
      <c r="J910" s="178"/>
      <c r="K910" s="178"/>
      <c r="L910" s="178"/>
      <c r="M910" s="217"/>
      <c r="N910" s="218"/>
    </row>
    <row r="911" spans="1:14" ht="12.5">
      <c r="A911" s="220"/>
      <c r="B911" s="205"/>
      <c r="C911" s="201" t="str">
        <f t="shared" si="0"/>
        <v/>
      </c>
      <c r="D911" s="201" t="str">
        <f t="shared" si="1"/>
        <v/>
      </c>
      <c r="E911" s="201" t="str">
        <f t="shared" si="3"/>
        <v/>
      </c>
      <c r="F911" s="201" t="str">
        <f t="shared" si="2"/>
        <v/>
      </c>
      <c r="G911" s="178"/>
      <c r="H911" s="221"/>
      <c r="I911" s="218"/>
      <c r="J911" s="178"/>
      <c r="K911" s="178"/>
      <c r="L911" s="178"/>
      <c r="M911" s="217"/>
      <c r="N911" s="218"/>
    </row>
    <row r="912" spans="1:14" ht="12.5">
      <c r="A912" s="220"/>
      <c r="B912" s="205"/>
      <c r="C912" s="201" t="str">
        <f t="shared" si="0"/>
        <v/>
      </c>
      <c r="D912" s="201" t="str">
        <f t="shared" si="1"/>
        <v/>
      </c>
      <c r="E912" s="201" t="str">
        <f t="shared" si="3"/>
        <v/>
      </c>
      <c r="F912" s="201" t="str">
        <f t="shared" si="2"/>
        <v/>
      </c>
      <c r="G912" s="178"/>
      <c r="H912" s="221"/>
      <c r="I912" s="218"/>
      <c r="J912" s="178"/>
      <c r="K912" s="178"/>
      <c r="L912" s="178"/>
      <c r="M912" s="217"/>
      <c r="N912" s="218"/>
    </row>
    <row r="913" spans="1:14" ht="12.5">
      <c r="A913" s="220"/>
      <c r="B913" s="205"/>
      <c r="C913" s="201" t="str">
        <f t="shared" si="0"/>
        <v/>
      </c>
      <c r="D913" s="201" t="str">
        <f t="shared" si="1"/>
        <v/>
      </c>
      <c r="E913" s="201" t="str">
        <f t="shared" si="3"/>
        <v/>
      </c>
      <c r="F913" s="201" t="str">
        <f t="shared" si="2"/>
        <v/>
      </c>
      <c r="G913" s="178"/>
      <c r="H913" s="221"/>
      <c r="I913" s="218"/>
      <c r="J913" s="178"/>
      <c r="K913" s="178"/>
      <c r="L913" s="178"/>
      <c r="M913" s="217"/>
      <c r="N913" s="218"/>
    </row>
    <row r="914" spans="1:14" ht="12.5">
      <c r="A914" s="220"/>
      <c r="B914" s="205"/>
      <c r="C914" s="201" t="str">
        <f t="shared" si="0"/>
        <v/>
      </c>
      <c r="D914" s="201" t="str">
        <f t="shared" si="1"/>
        <v/>
      </c>
      <c r="E914" s="201" t="str">
        <f t="shared" si="3"/>
        <v/>
      </c>
      <c r="F914" s="201" t="str">
        <f t="shared" si="2"/>
        <v/>
      </c>
      <c r="G914" s="178"/>
      <c r="H914" s="221"/>
      <c r="I914" s="218"/>
      <c r="J914" s="178"/>
      <c r="K914" s="178"/>
      <c r="L914" s="178"/>
      <c r="M914" s="217"/>
      <c r="N914" s="218"/>
    </row>
    <row r="915" spans="1:14" ht="12.5">
      <c r="A915" s="220"/>
      <c r="B915" s="205"/>
      <c r="C915" s="201" t="str">
        <f t="shared" si="0"/>
        <v/>
      </c>
      <c r="D915" s="201" t="str">
        <f t="shared" si="1"/>
        <v/>
      </c>
      <c r="E915" s="201" t="str">
        <f t="shared" si="3"/>
        <v/>
      </c>
      <c r="F915" s="201" t="str">
        <f t="shared" si="2"/>
        <v/>
      </c>
      <c r="G915" s="178"/>
      <c r="H915" s="221"/>
      <c r="I915" s="218"/>
      <c r="J915" s="178"/>
      <c r="K915" s="178"/>
      <c r="L915" s="178"/>
      <c r="M915" s="217"/>
      <c r="N915" s="218"/>
    </row>
    <row r="916" spans="1:14" ht="12.5">
      <c r="A916" s="220"/>
      <c r="B916" s="205"/>
      <c r="C916" s="201" t="str">
        <f t="shared" si="0"/>
        <v/>
      </c>
      <c r="D916" s="201" t="str">
        <f t="shared" si="1"/>
        <v/>
      </c>
      <c r="E916" s="201" t="str">
        <f t="shared" si="3"/>
        <v/>
      </c>
      <c r="F916" s="201" t="str">
        <f t="shared" si="2"/>
        <v/>
      </c>
      <c r="G916" s="178"/>
      <c r="H916" s="221"/>
      <c r="I916" s="218"/>
      <c r="J916" s="178"/>
      <c r="K916" s="178"/>
      <c r="L916" s="178"/>
      <c r="M916" s="217"/>
      <c r="N916" s="218"/>
    </row>
    <row r="917" spans="1:14" ht="12.5">
      <c r="A917" s="220"/>
      <c r="B917" s="205"/>
      <c r="C917" s="201" t="str">
        <f t="shared" si="0"/>
        <v/>
      </c>
      <c r="D917" s="201" t="str">
        <f t="shared" si="1"/>
        <v/>
      </c>
      <c r="E917" s="201" t="str">
        <f t="shared" si="3"/>
        <v/>
      </c>
      <c r="F917" s="201" t="str">
        <f t="shared" si="2"/>
        <v/>
      </c>
      <c r="G917" s="178"/>
      <c r="H917" s="221"/>
      <c r="I917" s="218"/>
      <c r="J917" s="178"/>
      <c r="K917" s="178"/>
      <c r="L917" s="178"/>
      <c r="M917" s="217"/>
      <c r="N917" s="218"/>
    </row>
    <row r="918" spans="1:14" ht="12.5">
      <c r="A918" s="220"/>
      <c r="B918" s="205"/>
      <c r="C918" s="201" t="str">
        <f t="shared" si="0"/>
        <v/>
      </c>
      <c r="D918" s="201" t="str">
        <f t="shared" si="1"/>
        <v/>
      </c>
      <c r="E918" s="201" t="str">
        <f t="shared" si="3"/>
        <v/>
      </c>
      <c r="F918" s="201" t="str">
        <f t="shared" si="2"/>
        <v/>
      </c>
      <c r="G918" s="178"/>
      <c r="H918" s="221"/>
      <c r="I918" s="218"/>
      <c r="J918" s="178"/>
      <c r="K918" s="178"/>
      <c r="L918" s="178"/>
      <c r="M918" s="217"/>
      <c r="N918" s="218"/>
    </row>
    <row r="919" spans="1:14" ht="12.5">
      <c r="A919" s="220"/>
      <c r="B919" s="205"/>
      <c r="C919" s="201" t="str">
        <f t="shared" si="0"/>
        <v/>
      </c>
      <c r="D919" s="201" t="str">
        <f t="shared" si="1"/>
        <v/>
      </c>
      <c r="E919" s="201" t="str">
        <f t="shared" si="3"/>
        <v/>
      </c>
      <c r="F919" s="201" t="str">
        <f t="shared" si="2"/>
        <v/>
      </c>
      <c r="G919" s="178"/>
      <c r="H919" s="221"/>
      <c r="I919" s="218"/>
      <c r="J919" s="178"/>
      <c r="K919" s="178"/>
      <c r="L919" s="178"/>
      <c r="M919" s="217"/>
      <c r="N919" s="218"/>
    </row>
    <row r="920" spans="1:14" ht="12.5">
      <c r="A920" s="220"/>
      <c r="B920" s="205"/>
      <c r="C920" s="201" t="str">
        <f t="shared" si="0"/>
        <v/>
      </c>
      <c r="D920" s="201" t="str">
        <f t="shared" si="1"/>
        <v/>
      </c>
      <c r="E920" s="201" t="str">
        <f t="shared" si="3"/>
        <v/>
      </c>
      <c r="F920" s="201" t="str">
        <f t="shared" si="2"/>
        <v/>
      </c>
      <c r="G920" s="178"/>
      <c r="H920" s="221"/>
      <c r="I920" s="218"/>
      <c r="J920" s="178"/>
      <c r="K920" s="178"/>
      <c r="L920" s="178"/>
      <c r="M920" s="217"/>
      <c r="N920" s="218"/>
    </row>
    <row r="921" spans="1:14" ht="12.5">
      <c r="A921" s="220"/>
      <c r="B921" s="205"/>
      <c r="C921" s="201" t="str">
        <f t="shared" si="0"/>
        <v/>
      </c>
      <c r="D921" s="201" t="str">
        <f t="shared" si="1"/>
        <v/>
      </c>
      <c r="E921" s="201" t="str">
        <f t="shared" si="3"/>
        <v/>
      </c>
      <c r="F921" s="201" t="str">
        <f t="shared" si="2"/>
        <v/>
      </c>
      <c r="G921" s="178"/>
      <c r="H921" s="221"/>
      <c r="I921" s="218"/>
      <c r="J921" s="178"/>
      <c r="K921" s="178"/>
      <c r="L921" s="178"/>
      <c r="M921" s="217"/>
      <c r="N921" s="218"/>
    </row>
    <row r="922" spans="1:14" ht="12.5">
      <c r="A922" s="220"/>
      <c r="B922" s="205"/>
      <c r="C922" s="201" t="str">
        <f t="shared" si="0"/>
        <v/>
      </c>
      <c r="D922" s="201" t="str">
        <f t="shared" si="1"/>
        <v/>
      </c>
      <c r="E922" s="201" t="str">
        <f t="shared" si="3"/>
        <v/>
      </c>
      <c r="F922" s="201" t="str">
        <f t="shared" si="2"/>
        <v/>
      </c>
      <c r="G922" s="178"/>
      <c r="H922" s="221"/>
      <c r="I922" s="218"/>
      <c r="J922" s="178"/>
      <c r="K922" s="178"/>
      <c r="L922" s="178"/>
      <c r="M922" s="217"/>
      <c r="N922" s="218"/>
    </row>
    <row r="923" spans="1:14" ht="12.5">
      <c r="A923" s="220"/>
      <c r="B923" s="205"/>
      <c r="C923" s="201" t="str">
        <f t="shared" si="0"/>
        <v/>
      </c>
      <c r="D923" s="201" t="str">
        <f t="shared" si="1"/>
        <v/>
      </c>
      <c r="E923" s="201" t="str">
        <f t="shared" si="3"/>
        <v/>
      </c>
      <c r="F923" s="201" t="str">
        <f t="shared" si="2"/>
        <v/>
      </c>
      <c r="G923" s="178"/>
      <c r="H923" s="221"/>
      <c r="I923" s="218"/>
      <c r="J923" s="178"/>
      <c r="K923" s="178"/>
      <c r="L923" s="178"/>
      <c r="M923" s="217"/>
      <c r="N923" s="218"/>
    </row>
    <row r="924" spans="1:14" ht="12.5">
      <c r="A924" s="220"/>
      <c r="B924" s="205"/>
      <c r="C924" s="201" t="str">
        <f t="shared" si="0"/>
        <v/>
      </c>
      <c r="D924" s="201" t="str">
        <f t="shared" si="1"/>
        <v/>
      </c>
      <c r="E924" s="201" t="str">
        <f t="shared" si="3"/>
        <v/>
      </c>
      <c r="F924" s="201" t="str">
        <f t="shared" si="2"/>
        <v/>
      </c>
      <c r="G924" s="178"/>
      <c r="H924" s="221"/>
      <c r="I924" s="218"/>
      <c r="J924" s="178"/>
      <c r="K924" s="178"/>
      <c r="L924" s="178"/>
      <c r="M924" s="217"/>
      <c r="N924" s="218"/>
    </row>
    <row r="925" spans="1:14" ht="12.5">
      <c r="A925" s="220"/>
      <c r="B925" s="205"/>
      <c r="C925" s="201" t="str">
        <f t="shared" si="0"/>
        <v/>
      </c>
      <c r="D925" s="201" t="str">
        <f t="shared" si="1"/>
        <v/>
      </c>
      <c r="E925" s="201" t="str">
        <f t="shared" si="3"/>
        <v/>
      </c>
      <c r="F925" s="201" t="str">
        <f t="shared" si="2"/>
        <v/>
      </c>
      <c r="G925" s="178"/>
      <c r="H925" s="221"/>
      <c r="I925" s="218"/>
      <c r="J925" s="178"/>
      <c r="K925" s="178"/>
      <c r="L925" s="178"/>
      <c r="M925" s="217"/>
      <c r="N925" s="218"/>
    </row>
    <row r="926" spans="1:14" ht="12.5">
      <c r="A926" s="220"/>
      <c r="B926" s="205"/>
      <c r="C926" s="201" t="str">
        <f t="shared" si="0"/>
        <v/>
      </c>
      <c r="D926" s="201" t="str">
        <f t="shared" si="1"/>
        <v/>
      </c>
      <c r="E926" s="201" t="str">
        <f t="shared" si="3"/>
        <v/>
      </c>
      <c r="F926" s="201" t="str">
        <f t="shared" si="2"/>
        <v/>
      </c>
      <c r="G926" s="178"/>
      <c r="H926" s="221"/>
      <c r="I926" s="218"/>
      <c r="J926" s="178"/>
      <c r="K926" s="178"/>
      <c r="L926" s="178"/>
      <c r="M926" s="217"/>
      <c r="N926" s="218"/>
    </row>
    <row r="927" spans="1:14" ht="12.5">
      <c r="A927" s="220"/>
      <c r="B927" s="205"/>
      <c r="C927" s="201" t="str">
        <f t="shared" si="0"/>
        <v/>
      </c>
      <c r="D927" s="201" t="str">
        <f t="shared" si="1"/>
        <v/>
      </c>
      <c r="E927" s="201" t="str">
        <f t="shared" si="3"/>
        <v/>
      </c>
      <c r="F927" s="201" t="str">
        <f t="shared" si="2"/>
        <v/>
      </c>
      <c r="G927" s="178"/>
      <c r="H927" s="221"/>
      <c r="I927" s="218"/>
      <c r="J927" s="178"/>
      <c r="K927" s="178"/>
      <c r="L927" s="178"/>
      <c r="M927" s="217"/>
      <c r="N927" s="218"/>
    </row>
    <row r="928" spans="1:14" ht="12.5">
      <c r="A928" s="220"/>
      <c r="B928" s="205"/>
      <c r="C928" s="201" t="str">
        <f t="shared" si="0"/>
        <v/>
      </c>
      <c r="D928" s="201" t="str">
        <f t="shared" si="1"/>
        <v/>
      </c>
      <c r="E928" s="201" t="str">
        <f t="shared" si="3"/>
        <v/>
      </c>
      <c r="F928" s="201" t="str">
        <f t="shared" si="2"/>
        <v/>
      </c>
      <c r="G928" s="178"/>
      <c r="H928" s="221"/>
      <c r="I928" s="218"/>
      <c r="J928" s="178"/>
      <c r="K928" s="178"/>
      <c r="L928" s="178"/>
      <c r="M928" s="217"/>
      <c r="N928" s="218"/>
    </row>
    <row r="929" spans="1:14" ht="12.5">
      <c r="A929" s="220"/>
      <c r="B929" s="205"/>
      <c r="C929" s="201" t="str">
        <f t="shared" si="0"/>
        <v/>
      </c>
      <c r="D929" s="201" t="str">
        <f t="shared" si="1"/>
        <v/>
      </c>
      <c r="E929" s="201" t="str">
        <f t="shared" si="3"/>
        <v/>
      </c>
      <c r="F929" s="201" t="str">
        <f t="shared" si="2"/>
        <v/>
      </c>
      <c r="G929" s="178"/>
      <c r="H929" s="221"/>
      <c r="I929" s="218"/>
      <c r="J929" s="178"/>
      <c r="K929" s="178"/>
      <c r="L929" s="178"/>
      <c r="M929" s="217"/>
      <c r="N929" s="218"/>
    </row>
    <row r="930" spans="1:14" ht="12.5">
      <c r="A930" s="220"/>
      <c r="B930" s="205"/>
      <c r="C930" s="201" t="str">
        <f t="shared" si="0"/>
        <v/>
      </c>
      <c r="D930" s="201" t="str">
        <f t="shared" si="1"/>
        <v/>
      </c>
      <c r="E930" s="201" t="str">
        <f t="shared" si="3"/>
        <v/>
      </c>
      <c r="F930" s="201" t="str">
        <f t="shared" si="2"/>
        <v/>
      </c>
      <c r="G930" s="178"/>
      <c r="H930" s="221"/>
      <c r="I930" s="218"/>
      <c r="J930" s="178"/>
      <c r="K930" s="178"/>
      <c r="L930" s="178"/>
      <c r="M930" s="217"/>
      <c r="N930" s="218"/>
    </row>
    <row r="931" spans="1:14" ht="12.5">
      <c r="A931" s="220"/>
      <c r="B931" s="205"/>
      <c r="C931" s="201" t="str">
        <f t="shared" si="0"/>
        <v/>
      </c>
      <c r="D931" s="201" t="str">
        <f t="shared" si="1"/>
        <v/>
      </c>
      <c r="E931" s="201" t="str">
        <f t="shared" si="3"/>
        <v/>
      </c>
      <c r="F931" s="201" t="str">
        <f t="shared" si="2"/>
        <v/>
      </c>
      <c r="G931" s="178"/>
      <c r="H931" s="221"/>
      <c r="I931" s="218"/>
      <c r="J931" s="178"/>
      <c r="K931" s="178"/>
      <c r="L931" s="178"/>
      <c r="M931" s="217"/>
      <c r="N931" s="218"/>
    </row>
    <row r="932" spans="1:14" ht="12.5">
      <c r="A932" s="220"/>
      <c r="B932" s="205"/>
      <c r="C932" s="201" t="str">
        <f t="shared" si="0"/>
        <v/>
      </c>
      <c r="D932" s="201" t="str">
        <f t="shared" si="1"/>
        <v/>
      </c>
      <c r="E932" s="201" t="str">
        <f t="shared" si="3"/>
        <v/>
      </c>
      <c r="F932" s="201" t="str">
        <f t="shared" si="2"/>
        <v/>
      </c>
      <c r="G932" s="178"/>
      <c r="H932" s="221"/>
      <c r="I932" s="218"/>
      <c r="J932" s="178"/>
      <c r="K932" s="178"/>
      <c r="L932" s="178"/>
      <c r="M932" s="217"/>
      <c r="N932" s="218"/>
    </row>
    <row r="933" spans="1:14" ht="12.5">
      <c r="A933" s="220"/>
      <c r="B933" s="205"/>
      <c r="C933" s="201" t="str">
        <f t="shared" si="0"/>
        <v/>
      </c>
      <c r="D933" s="201" t="str">
        <f t="shared" si="1"/>
        <v/>
      </c>
      <c r="E933" s="201" t="str">
        <f t="shared" si="3"/>
        <v/>
      </c>
      <c r="F933" s="201" t="str">
        <f t="shared" si="2"/>
        <v/>
      </c>
      <c r="G933" s="178"/>
      <c r="H933" s="221"/>
      <c r="I933" s="218"/>
      <c r="J933" s="178"/>
      <c r="K933" s="178"/>
      <c r="L933" s="178"/>
      <c r="M933" s="217"/>
      <c r="N933" s="218"/>
    </row>
    <row r="934" spans="1:14" ht="12.5">
      <c r="A934" s="220"/>
      <c r="B934" s="205"/>
      <c r="C934" s="201" t="str">
        <f t="shared" si="0"/>
        <v/>
      </c>
      <c r="D934" s="201" t="str">
        <f t="shared" si="1"/>
        <v/>
      </c>
      <c r="E934" s="201" t="str">
        <f t="shared" si="3"/>
        <v/>
      </c>
      <c r="F934" s="201" t="str">
        <f t="shared" si="2"/>
        <v/>
      </c>
      <c r="G934" s="178"/>
      <c r="H934" s="221"/>
      <c r="I934" s="218"/>
      <c r="J934" s="178"/>
      <c r="K934" s="178"/>
      <c r="L934" s="178"/>
      <c r="M934" s="217"/>
      <c r="N934" s="218"/>
    </row>
    <row r="935" spans="1:14" ht="12.5">
      <c r="A935" s="220"/>
      <c r="B935" s="205"/>
      <c r="C935" s="201" t="str">
        <f t="shared" si="0"/>
        <v/>
      </c>
      <c r="D935" s="201" t="str">
        <f t="shared" si="1"/>
        <v/>
      </c>
      <c r="E935" s="201" t="str">
        <f t="shared" si="3"/>
        <v/>
      </c>
      <c r="F935" s="201" t="str">
        <f t="shared" si="2"/>
        <v/>
      </c>
      <c r="G935" s="178"/>
      <c r="H935" s="221"/>
      <c r="I935" s="218"/>
      <c r="J935" s="178"/>
      <c r="K935" s="178"/>
      <c r="L935" s="178"/>
      <c r="M935" s="217"/>
      <c r="N935" s="218"/>
    </row>
    <row r="936" spans="1:14" ht="12.5">
      <c r="A936" s="220"/>
      <c r="B936" s="205"/>
      <c r="C936" s="201" t="str">
        <f t="shared" si="0"/>
        <v/>
      </c>
      <c r="D936" s="201" t="str">
        <f t="shared" si="1"/>
        <v/>
      </c>
      <c r="E936" s="201" t="str">
        <f t="shared" si="3"/>
        <v/>
      </c>
      <c r="F936" s="201" t="str">
        <f t="shared" si="2"/>
        <v/>
      </c>
      <c r="G936" s="178"/>
      <c r="H936" s="221"/>
      <c r="I936" s="218"/>
      <c r="J936" s="178"/>
      <c r="K936" s="178"/>
      <c r="L936" s="178"/>
      <c r="M936" s="217"/>
      <c r="N936" s="218"/>
    </row>
    <row r="937" spans="1:14" ht="12.5">
      <c r="A937" s="220"/>
      <c r="B937" s="205"/>
      <c r="C937" s="201" t="str">
        <f t="shared" si="0"/>
        <v/>
      </c>
      <c r="D937" s="201" t="str">
        <f t="shared" si="1"/>
        <v/>
      </c>
      <c r="E937" s="201" t="str">
        <f t="shared" si="3"/>
        <v/>
      </c>
      <c r="F937" s="201" t="str">
        <f t="shared" si="2"/>
        <v/>
      </c>
      <c r="G937" s="178"/>
      <c r="H937" s="221"/>
      <c r="I937" s="218"/>
      <c r="J937" s="178"/>
      <c r="K937" s="178"/>
      <c r="L937" s="178"/>
      <c r="M937" s="217"/>
      <c r="N937" s="218"/>
    </row>
    <row r="938" spans="1:14" ht="12.5">
      <c r="A938" s="220"/>
      <c r="B938" s="205"/>
      <c r="C938" s="201" t="str">
        <f t="shared" si="0"/>
        <v/>
      </c>
      <c r="D938" s="201" t="str">
        <f t="shared" si="1"/>
        <v/>
      </c>
      <c r="E938" s="201" t="str">
        <f t="shared" si="3"/>
        <v/>
      </c>
      <c r="F938" s="201" t="str">
        <f t="shared" si="2"/>
        <v/>
      </c>
      <c r="G938" s="178"/>
      <c r="H938" s="221"/>
      <c r="I938" s="218"/>
      <c r="J938" s="178"/>
      <c r="K938" s="178"/>
      <c r="L938" s="178"/>
      <c r="M938" s="217"/>
      <c r="N938" s="218"/>
    </row>
    <row r="939" spans="1:14" ht="12.5">
      <c r="A939" s="220"/>
      <c r="B939" s="205"/>
      <c r="C939" s="201" t="str">
        <f t="shared" si="0"/>
        <v/>
      </c>
      <c r="D939" s="201" t="str">
        <f t="shared" si="1"/>
        <v/>
      </c>
      <c r="E939" s="201" t="str">
        <f t="shared" si="3"/>
        <v/>
      </c>
      <c r="F939" s="201" t="str">
        <f t="shared" si="2"/>
        <v/>
      </c>
      <c r="G939" s="178"/>
      <c r="H939" s="221"/>
      <c r="I939" s="218"/>
      <c r="J939" s="178"/>
      <c r="K939" s="178"/>
      <c r="L939" s="178"/>
      <c r="M939" s="217"/>
      <c r="N939" s="218"/>
    </row>
    <row r="940" spans="1:14" ht="12.5">
      <c r="A940" s="220"/>
      <c r="B940" s="205"/>
      <c r="C940" s="201" t="str">
        <f t="shared" si="0"/>
        <v/>
      </c>
      <c r="D940" s="201" t="str">
        <f t="shared" si="1"/>
        <v/>
      </c>
      <c r="E940" s="201" t="str">
        <f t="shared" si="3"/>
        <v/>
      </c>
      <c r="F940" s="201" t="str">
        <f t="shared" si="2"/>
        <v/>
      </c>
      <c r="G940" s="178"/>
      <c r="H940" s="221"/>
      <c r="I940" s="218"/>
      <c r="J940" s="178"/>
      <c r="K940" s="178"/>
      <c r="L940" s="178"/>
      <c r="M940" s="217"/>
      <c r="N940" s="218"/>
    </row>
    <row r="941" spans="1:14" ht="12.5">
      <c r="A941" s="220"/>
      <c r="B941" s="205"/>
      <c r="C941" s="201" t="str">
        <f t="shared" si="0"/>
        <v/>
      </c>
      <c r="D941" s="201" t="str">
        <f t="shared" si="1"/>
        <v/>
      </c>
      <c r="E941" s="201" t="str">
        <f t="shared" si="3"/>
        <v/>
      </c>
      <c r="F941" s="201" t="str">
        <f t="shared" si="2"/>
        <v/>
      </c>
      <c r="G941" s="178"/>
      <c r="H941" s="221"/>
      <c r="I941" s="218"/>
      <c r="J941" s="178"/>
      <c r="K941" s="178"/>
      <c r="L941" s="178"/>
      <c r="M941" s="217"/>
      <c r="N941" s="218"/>
    </row>
    <row r="942" spans="1:14" ht="12.5">
      <c r="A942" s="220"/>
      <c r="B942" s="205"/>
      <c r="C942" s="201" t="str">
        <f t="shared" si="0"/>
        <v/>
      </c>
      <c r="D942" s="201" t="str">
        <f t="shared" si="1"/>
        <v/>
      </c>
      <c r="E942" s="201" t="str">
        <f t="shared" si="3"/>
        <v/>
      </c>
      <c r="F942" s="201" t="str">
        <f t="shared" si="2"/>
        <v/>
      </c>
      <c r="G942" s="178"/>
      <c r="H942" s="221"/>
      <c r="I942" s="218"/>
      <c r="J942" s="178"/>
      <c r="K942" s="178"/>
      <c r="L942" s="178"/>
      <c r="M942" s="217"/>
      <c r="N942" s="218"/>
    </row>
    <row r="943" spans="1:14" ht="12.5">
      <c r="A943" s="220"/>
      <c r="B943" s="205"/>
      <c r="C943" s="201" t="str">
        <f t="shared" si="0"/>
        <v/>
      </c>
      <c r="D943" s="201" t="str">
        <f t="shared" si="1"/>
        <v/>
      </c>
      <c r="E943" s="201" t="str">
        <f t="shared" si="3"/>
        <v/>
      </c>
      <c r="F943" s="201" t="str">
        <f t="shared" si="2"/>
        <v/>
      </c>
      <c r="G943" s="178"/>
      <c r="H943" s="221"/>
      <c r="I943" s="218"/>
      <c r="J943" s="178"/>
      <c r="K943" s="178"/>
      <c r="L943" s="178"/>
      <c r="M943" s="217"/>
      <c r="N943" s="218"/>
    </row>
    <row r="944" spans="1:14" ht="12.5">
      <c r="A944" s="220"/>
      <c r="B944" s="205"/>
      <c r="C944" s="201" t="str">
        <f t="shared" si="0"/>
        <v/>
      </c>
      <c r="D944" s="201" t="str">
        <f t="shared" si="1"/>
        <v/>
      </c>
      <c r="E944" s="201" t="str">
        <f t="shared" si="3"/>
        <v/>
      </c>
      <c r="F944" s="201" t="str">
        <f t="shared" si="2"/>
        <v/>
      </c>
      <c r="G944" s="178"/>
      <c r="H944" s="221"/>
      <c r="I944" s="218"/>
      <c r="J944" s="178"/>
      <c r="K944" s="178"/>
      <c r="L944" s="178"/>
      <c r="M944" s="217"/>
      <c r="N944" s="218"/>
    </row>
    <row r="945" spans="1:14" ht="12.5">
      <c r="A945" s="220"/>
      <c r="B945" s="205"/>
      <c r="C945" s="201" t="str">
        <f t="shared" si="0"/>
        <v/>
      </c>
      <c r="D945" s="201" t="str">
        <f t="shared" si="1"/>
        <v/>
      </c>
      <c r="E945" s="201" t="str">
        <f t="shared" si="3"/>
        <v/>
      </c>
      <c r="F945" s="201" t="str">
        <f t="shared" si="2"/>
        <v/>
      </c>
      <c r="G945" s="178"/>
      <c r="H945" s="221"/>
      <c r="I945" s="218"/>
      <c r="J945" s="178"/>
      <c r="K945" s="178"/>
      <c r="L945" s="178"/>
      <c r="M945" s="217"/>
      <c r="N945" s="218"/>
    </row>
    <row r="946" spans="1:14" ht="12.5">
      <c r="A946" s="220"/>
      <c r="B946" s="205"/>
      <c r="C946" s="201" t="str">
        <f t="shared" si="0"/>
        <v/>
      </c>
      <c r="D946" s="201" t="str">
        <f t="shared" si="1"/>
        <v/>
      </c>
      <c r="E946" s="201" t="str">
        <f t="shared" si="3"/>
        <v/>
      </c>
      <c r="F946" s="201" t="str">
        <f t="shared" si="2"/>
        <v/>
      </c>
      <c r="G946" s="178"/>
      <c r="H946" s="221"/>
      <c r="I946" s="218"/>
      <c r="J946" s="178"/>
      <c r="K946" s="178"/>
      <c r="L946" s="178"/>
      <c r="M946" s="217"/>
      <c r="N946" s="218"/>
    </row>
    <row r="947" spans="1:14" ht="12.5">
      <c r="A947" s="220"/>
      <c r="B947" s="205"/>
      <c r="C947" s="201" t="str">
        <f t="shared" si="0"/>
        <v/>
      </c>
      <c r="D947" s="201" t="str">
        <f t="shared" si="1"/>
        <v/>
      </c>
      <c r="E947" s="201" t="str">
        <f t="shared" si="3"/>
        <v/>
      </c>
      <c r="F947" s="201" t="str">
        <f t="shared" si="2"/>
        <v/>
      </c>
      <c r="G947" s="178"/>
      <c r="H947" s="221"/>
      <c r="I947" s="218"/>
      <c r="J947" s="178"/>
      <c r="K947" s="178"/>
      <c r="L947" s="178"/>
      <c r="M947" s="217"/>
      <c r="N947" s="218"/>
    </row>
    <row r="948" spans="1:14" ht="12.5">
      <c r="A948" s="220"/>
      <c r="B948" s="205"/>
      <c r="C948" s="201" t="str">
        <f t="shared" si="0"/>
        <v/>
      </c>
      <c r="D948" s="201" t="str">
        <f t="shared" si="1"/>
        <v/>
      </c>
      <c r="E948" s="201" t="str">
        <f t="shared" si="3"/>
        <v/>
      </c>
      <c r="F948" s="201" t="str">
        <f t="shared" si="2"/>
        <v/>
      </c>
      <c r="G948" s="178"/>
      <c r="H948" s="221"/>
      <c r="I948" s="218"/>
      <c r="J948" s="178"/>
      <c r="K948" s="178"/>
      <c r="L948" s="178"/>
      <c r="M948" s="217"/>
      <c r="N948" s="218"/>
    </row>
    <row r="949" spans="1:14" ht="12.5">
      <c r="A949" s="220"/>
      <c r="B949" s="205"/>
      <c r="C949" s="201" t="str">
        <f t="shared" si="0"/>
        <v/>
      </c>
      <c r="D949" s="201" t="str">
        <f t="shared" si="1"/>
        <v/>
      </c>
      <c r="E949" s="201" t="str">
        <f t="shared" si="3"/>
        <v/>
      </c>
      <c r="F949" s="201" t="str">
        <f t="shared" si="2"/>
        <v/>
      </c>
      <c r="G949" s="178"/>
      <c r="H949" s="221"/>
      <c r="I949" s="218"/>
      <c r="J949" s="178"/>
      <c r="K949" s="178"/>
      <c r="L949" s="178"/>
      <c r="M949" s="217"/>
      <c r="N949" s="218"/>
    </row>
    <row r="950" spans="1:14" ht="12.5">
      <c r="A950" s="220"/>
      <c r="B950" s="205"/>
      <c r="C950" s="201" t="str">
        <f t="shared" si="0"/>
        <v/>
      </c>
      <c r="D950" s="201" t="str">
        <f t="shared" si="1"/>
        <v/>
      </c>
      <c r="E950" s="201" t="str">
        <f t="shared" si="3"/>
        <v/>
      </c>
      <c r="F950" s="201" t="str">
        <f t="shared" si="2"/>
        <v/>
      </c>
      <c r="G950" s="178"/>
      <c r="H950" s="221"/>
      <c r="I950" s="218"/>
      <c r="J950" s="178"/>
      <c r="K950" s="178"/>
      <c r="L950" s="178"/>
      <c r="M950" s="217"/>
      <c r="N950" s="218"/>
    </row>
    <row r="951" spans="1:14" ht="12.5">
      <c r="A951" s="220"/>
      <c r="B951" s="205"/>
      <c r="C951" s="201" t="str">
        <f t="shared" si="0"/>
        <v/>
      </c>
      <c r="D951" s="201" t="str">
        <f t="shared" si="1"/>
        <v/>
      </c>
      <c r="E951" s="201" t="str">
        <f t="shared" si="3"/>
        <v/>
      </c>
      <c r="F951" s="201" t="str">
        <f t="shared" si="2"/>
        <v/>
      </c>
      <c r="G951" s="178"/>
      <c r="H951" s="221"/>
      <c r="I951" s="218"/>
      <c r="J951" s="178"/>
      <c r="K951" s="178"/>
      <c r="L951" s="178"/>
      <c r="M951" s="217"/>
      <c r="N951" s="218"/>
    </row>
    <row r="952" spans="1:14" ht="12.5">
      <c r="A952" s="220"/>
      <c r="B952" s="205"/>
      <c r="C952" s="201" t="str">
        <f t="shared" si="0"/>
        <v/>
      </c>
      <c r="D952" s="201" t="str">
        <f t="shared" si="1"/>
        <v/>
      </c>
      <c r="E952" s="201" t="str">
        <f t="shared" si="3"/>
        <v/>
      </c>
      <c r="F952" s="201" t="str">
        <f t="shared" si="2"/>
        <v/>
      </c>
      <c r="G952" s="178"/>
      <c r="H952" s="221"/>
      <c r="I952" s="218"/>
      <c r="J952" s="178"/>
      <c r="K952" s="178"/>
      <c r="L952" s="178"/>
      <c r="M952" s="217"/>
      <c r="N952" s="218"/>
    </row>
    <row r="953" spans="1:14" ht="12.5">
      <c r="A953" s="220"/>
      <c r="B953" s="205"/>
      <c r="C953" s="201" t="str">
        <f t="shared" si="0"/>
        <v/>
      </c>
      <c r="D953" s="201" t="str">
        <f t="shared" si="1"/>
        <v/>
      </c>
      <c r="E953" s="201" t="str">
        <f t="shared" si="3"/>
        <v/>
      </c>
      <c r="F953" s="201" t="str">
        <f t="shared" si="2"/>
        <v/>
      </c>
      <c r="G953" s="178"/>
      <c r="H953" s="221"/>
      <c r="I953" s="218"/>
      <c r="J953" s="178"/>
      <c r="K953" s="178"/>
      <c r="L953" s="178"/>
      <c r="M953" s="217"/>
      <c r="N953" s="218"/>
    </row>
    <row r="954" spans="1:14" ht="12.5">
      <c r="A954" s="220"/>
      <c r="B954" s="205"/>
      <c r="C954" s="201" t="str">
        <f t="shared" si="0"/>
        <v/>
      </c>
      <c r="D954" s="201" t="str">
        <f t="shared" si="1"/>
        <v/>
      </c>
      <c r="E954" s="201" t="str">
        <f t="shared" si="3"/>
        <v/>
      </c>
      <c r="F954" s="201" t="str">
        <f t="shared" si="2"/>
        <v/>
      </c>
      <c r="G954" s="178"/>
      <c r="H954" s="221"/>
      <c r="I954" s="218"/>
      <c r="J954" s="178"/>
      <c r="K954" s="178"/>
      <c r="L954" s="178"/>
      <c r="M954" s="217"/>
      <c r="N954" s="218"/>
    </row>
    <row r="955" spans="1:14" ht="12.5">
      <c r="A955" s="220"/>
      <c r="B955" s="205"/>
      <c r="C955" s="201" t="str">
        <f t="shared" si="0"/>
        <v/>
      </c>
      <c r="D955" s="201" t="str">
        <f t="shared" si="1"/>
        <v/>
      </c>
      <c r="E955" s="201" t="str">
        <f t="shared" si="3"/>
        <v/>
      </c>
      <c r="F955" s="201" t="str">
        <f t="shared" si="2"/>
        <v/>
      </c>
      <c r="G955" s="178"/>
      <c r="H955" s="221"/>
      <c r="I955" s="218"/>
      <c r="J955" s="178"/>
      <c r="K955" s="178"/>
      <c r="L955" s="178"/>
      <c r="M955" s="217"/>
      <c r="N955" s="218"/>
    </row>
    <row r="956" spans="1:14" ht="12.5">
      <c r="A956" s="220"/>
      <c r="B956" s="205"/>
      <c r="C956" s="201" t="str">
        <f t="shared" si="0"/>
        <v/>
      </c>
      <c r="D956" s="201" t="str">
        <f t="shared" si="1"/>
        <v/>
      </c>
      <c r="E956" s="201" t="str">
        <f t="shared" si="3"/>
        <v/>
      </c>
      <c r="F956" s="201" t="str">
        <f t="shared" si="2"/>
        <v/>
      </c>
      <c r="G956" s="178"/>
      <c r="H956" s="221"/>
      <c r="I956" s="218"/>
      <c r="J956" s="178"/>
      <c r="K956" s="178"/>
      <c r="L956" s="178"/>
      <c r="M956" s="217"/>
      <c r="N956" s="218"/>
    </row>
    <row r="957" spans="1:14" ht="12.5">
      <c r="A957" s="220"/>
      <c r="B957" s="205"/>
      <c r="C957" s="201" t="str">
        <f t="shared" si="0"/>
        <v/>
      </c>
      <c r="D957" s="201" t="str">
        <f t="shared" si="1"/>
        <v/>
      </c>
      <c r="E957" s="201" t="str">
        <f t="shared" si="3"/>
        <v/>
      </c>
      <c r="F957" s="201" t="str">
        <f t="shared" si="2"/>
        <v/>
      </c>
      <c r="G957" s="178"/>
      <c r="H957" s="221"/>
      <c r="I957" s="218"/>
      <c r="J957" s="178"/>
      <c r="K957" s="178"/>
      <c r="L957" s="178"/>
      <c r="M957" s="217"/>
      <c r="N957" s="218"/>
    </row>
    <row r="958" spans="1:14" ht="12.5">
      <c r="A958" s="220"/>
      <c r="B958" s="205"/>
      <c r="C958" s="201" t="str">
        <f t="shared" si="0"/>
        <v/>
      </c>
      <c r="D958" s="201" t="str">
        <f t="shared" si="1"/>
        <v/>
      </c>
      <c r="E958" s="201" t="str">
        <f t="shared" si="3"/>
        <v/>
      </c>
      <c r="F958" s="201" t="str">
        <f t="shared" si="2"/>
        <v/>
      </c>
      <c r="G958" s="178"/>
      <c r="H958" s="221"/>
      <c r="I958" s="218"/>
      <c r="J958" s="178"/>
      <c r="K958" s="178"/>
      <c r="L958" s="178"/>
      <c r="M958" s="217"/>
      <c r="N958" s="218"/>
    </row>
    <row r="959" spans="1:14" ht="12.5">
      <c r="A959" s="220"/>
      <c r="B959" s="205"/>
      <c r="C959" s="201" t="str">
        <f t="shared" si="0"/>
        <v/>
      </c>
      <c r="D959" s="201" t="str">
        <f t="shared" si="1"/>
        <v/>
      </c>
      <c r="E959" s="201" t="str">
        <f t="shared" si="3"/>
        <v/>
      </c>
      <c r="F959" s="201" t="str">
        <f t="shared" si="2"/>
        <v/>
      </c>
      <c r="G959" s="178"/>
      <c r="H959" s="221"/>
      <c r="I959" s="218"/>
      <c r="J959" s="178"/>
      <c r="K959" s="178"/>
      <c r="L959" s="178"/>
      <c r="M959" s="217"/>
      <c r="N959" s="218"/>
    </row>
    <row r="960" spans="1:14" ht="12.5">
      <c r="A960" s="220"/>
      <c r="B960" s="205"/>
      <c r="C960" s="201" t="str">
        <f t="shared" si="0"/>
        <v/>
      </c>
      <c r="D960" s="201" t="str">
        <f t="shared" si="1"/>
        <v/>
      </c>
      <c r="E960" s="201" t="str">
        <f t="shared" si="3"/>
        <v/>
      </c>
      <c r="F960" s="201" t="str">
        <f t="shared" si="2"/>
        <v/>
      </c>
      <c r="G960" s="178"/>
      <c r="H960" s="221"/>
      <c r="I960" s="218"/>
      <c r="J960" s="178"/>
      <c r="K960" s="178"/>
      <c r="L960" s="178"/>
      <c r="M960" s="217"/>
      <c r="N960" s="218"/>
    </row>
    <row r="961" spans="1:14" ht="12.5">
      <c r="A961" s="220"/>
      <c r="B961" s="205"/>
      <c r="C961" s="201" t="str">
        <f t="shared" si="0"/>
        <v/>
      </c>
      <c r="D961" s="201" t="str">
        <f t="shared" si="1"/>
        <v/>
      </c>
      <c r="E961" s="201" t="str">
        <f t="shared" si="3"/>
        <v/>
      </c>
      <c r="F961" s="201" t="str">
        <f t="shared" si="2"/>
        <v/>
      </c>
      <c r="G961" s="178"/>
      <c r="H961" s="221"/>
      <c r="I961" s="218"/>
      <c r="J961" s="178"/>
      <c r="K961" s="178"/>
      <c r="L961" s="178"/>
      <c r="M961" s="217"/>
      <c r="N961" s="218"/>
    </row>
    <row r="962" spans="1:14" ht="12.5">
      <c r="A962" s="220"/>
      <c r="B962" s="205"/>
      <c r="C962" s="201" t="str">
        <f t="shared" si="0"/>
        <v/>
      </c>
      <c r="D962" s="201" t="str">
        <f t="shared" si="1"/>
        <v/>
      </c>
      <c r="E962" s="201" t="str">
        <f t="shared" si="3"/>
        <v/>
      </c>
      <c r="F962" s="201" t="str">
        <f t="shared" si="2"/>
        <v/>
      </c>
      <c r="G962" s="178"/>
      <c r="H962" s="221"/>
      <c r="I962" s="218"/>
      <c r="J962" s="178"/>
      <c r="K962" s="178"/>
      <c r="L962" s="178"/>
      <c r="M962" s="217"/>
      <c r="N962" s="218"/>
    </row>
    <row r="963" spans="1:14" ht="12.5">
      <c r="A963" s="220"/>
      <c r="B963" s="205"/>
      <c r="C963" s="201" t="str">
        <f t="shared" si="0"/>
        <v/>
      </c>
      <c r="D963" s="201" t="str">
        <f t="shared" si="1"/>
        <v/>
      </c>
      <c r="E963" s="201" t="str">
        <f t="shared" si="3"/>
        <v/>
      </c>
      <c r="F963" s="201" t="str">
        <f t="shared" si="2"/>
        <v/>
      </c>
      <c r="G963" s="178"/>
      <c r="H963" s="221"/>
      <c r="I963" s="218"/>
      <c r="J963" s="178"/>
      <c r="K963" s="178"/>
      <c r="L963" s="178"/>
      <c r="M963" s="217"/>
      <c r="N963" s="218"/>
    </row>
    <row r="964" spans="1:14" ht="12.5">
      <c r="A964" s="220"/>
      <c r="B964" s="205"/>
      <c r="C964" s="201" t="str">
        <f t="shared" si="0"/>
        <v/>
      </c>
      <c r="D964" s="201" t="str">
        <f t="shared" si="1"/>
        <v/>
      </c>
      <c r="E964" s="201" t="str">
        <f t="shared" si="3"/>
        <v/>
      </c>
      <c r="F964" s="201" t="str">
        <f t="shared" si="2"/>
        <v/>
      </c>
      <c r="G964" s="178"/>
      <c r="H964" s="221"/>
      <c r="I964" s="218"/>
      <c r="J964" s="178"/>
      <c r="K964" s="178"/>
      <c r="L964" s="178"/>
      <c r="M964" s="217"/>
      <c r="N964" s="218"/>
    </row>
    <row r="965" spans="1:14" ht="12.5">
      <c r="A965" s="220"/>
      <c r="B965" s="205"/>
      <c r="C965" s="201" t="str">
        <f t="shared" si="0"/>
        <v/>
      </c>
      <c r="D965" s="201" t="str">
        <f t="shared" si="1"/>
        <v/>
      </c>
      <c r="E965" s="201" t="str">
        <f t="shared" si="3"/>
        <v/>
      </c>
      <c r="F965" s="201" t="str">
        <f t="shared" si="2"/>
        <v/>
      </c>
      <c r="G965" s="178"/>
      <c r="H965" s="221"/>
      <c r="I965" s="218"/>
      <c r="J965" s="178"/>
      <c r="K965" s="178"/>
      <c r="L965" s="178"/>
      <c r="M965" s="217"/>
      <c r="N965" s="218"/>
    </row>
    <row r="966" spans="1:14" ht="12.5">
      <c r="A966" s="220"/>
      <c r="B966" s="205"/>
      <c r="C966" s="201" t="str">
        <f t="shared" si="0"/>
        <v/>
      </c>
      <c r="D966" s="201" t="str">
        <f t="shared" si="1"/>
        <v/>
      </c>
      <c r="E966" s="201" t="str">
        <f t="shared" si="3"/>
        <v/>
      </c>
      <c r="F966" s="201" t="str">
        <f t="shared" si="2"/>
        <v/>
      </c>
      <c r="G966" s="178"/>
      <c r="H966" s="221"/>
      <c r="I966" s="218"/>
      <c r="J966" s="178"/>
      <c r="K966" s="178"/>
      <c r="L966" s="178"/>
      <c r="M966" s="217"/>
      <c r="N966" s="218"/>
    </row>
    <row r="967" spans="1:14" ht="12.5">
      <c r="A967" s="220"/>
      <c r="B967" s="205"/>
      <c r="C967" s="201" t="str">
        <f t="shared" si="0"/>
        <v/>
      </c>
      <c r="D967" s="201" t="str">
        <f t="shared" si="1"/>
        <v/>
      </c>
      <c r="E967" s="201" t="str">
        <f t="shared" si="3"/>
        <v/>
      </c>
      <c r="F967" s="201" t="str">
        <f t="shared" si="2"/>
        <v/>
      </c>
      <c r="G967" s="178"/>
      <c r="H967" s="221"/>
      <c r="I967" s="218"/>
      <c r="J967" s="178"/>
      <c r="K967" s="178"/>
      <c r="L967" s="178"/>
      <c r="M967" s="217"/>
      <c r="N967" s="218"/>
    </row>
    <row r="968" spans="1:14" ht="12.5">
      <c r="A968" s="220"/>
      <c r="B968" s="205"/>
      <c r="C968" s="201" t="str">
        <f t="shared" si="0"/>
        <v/>
      </c>
      <c r="D968" s="201" t="str">
        <f t="shared" si="1"/>
        <v/>
      </c>
      <c r="E968" s="201" t="str">
        <f t="shared" si="3"/>
        <v/>
      </c>
      <c r="F968" s="201" t="str">
        <f t="shared" si="2"/>
        <v/>
      </c>
      <c r="G968" s="178"/>
      <c r="H968" s="221"/>
      <c r="I968" s="218"/>
      <c r="J968" s="178"/>
      <c r="K968" s="178"/>
      <c r="L968" s="178"/>
      <c r="M968" s="217"/>
      <c r="N968" s="218"/>
    </row>
    <row r="969" spans="1:14" ht="12.5">
      <c r="A969" s="220"/>
      <c r="B969" s="205"/>
      <c r="C969" s="201" t="str">
        <f t="shared" si="0"/>
        <v/>
      </c>
      <c r="D969" s="201" t="str">
        <f t="shared" si="1"/>
        <v/>
      </c>
      <c r="E969" s="201" t="str">
        <f t="shared" si="3"/>
        <v/>
      </c>
      <c r="F969" s="201" t="str">
        <f t="shared" si="2"/>
        <v/>
      </c>
      <c r="G969" s="178"/>
      <c r="H969" s="221"/>
      <c r="I969" s="218"/>
      <c r="J969" s="178"/>
      <c r="K969" s="178"/>
      <c r="L969" s="178"/>
      <c r="M969" s="217"/>
      <c r="N969" s="218"/>
    </row>
    <row r="970" spans="1:14" ht="12.5">
      <c r="A970" s="220"/>
      <c r="B970" s="205"/>
      <c r="C970" s="201" t="str">
        <f t="shared" si="0"/>
        <v/>
      </c>
      <c r="D970" s="201" t="str">
        <f t="shared" si="1"/>
        <v/>
      </c>
      <c r="E970" s="201" t="str">
        <f t="shared" si="3"/>
        <v/>
      </c>
      <c r="F970" s="201" t="str">
        <f t="shared" si="2"/>
        <v/>
      </c>
      <c r="G970" s="178"/>
      <c r="H970" s="221"/>
      <c r="I970" s="218"/>
      <c r="J970" s="178"/>
      <c r="K970" s="178"/>
      <c r="L970" s="178"/>
      <c r="M970" s="217"/>
      <c r="N970" s="218"/>
    </row>
    <row r="971" spans="1:14" ht="12.5">
      <c r="A971" s="220"/>
      <c r="B971" s="205"/>
      <c r="C971" s="201" t="str">
        <f t="shared" si="0"/>
        <v/>
      </c>
      <c r="D971" s="201" t="str">
        <f t="shared" si="1"/>
        <v/>
      </c>
      <c r="E971" s="201" t="str">
        <f t="shared" si="3"/>
        <v/>
      </c>
      <c r="F971" s="201" t="str">
        <f t="shared" si="2"/>
        <v/>
      </c>
      <c r="G971" s="178"/>
      <c r="H971" s="221"/>
      <c r="I971" s="218"/>
      <c r="J971" s="178"/>
      <c r="K971" s="178"/>
      <c r="L971" s="178"/>
      <c r="M971" s="217"/>
      <c r="N971" s="218"/>
    </row>
    <row r="972" spans="1:14" ht="12.5">
      <c r="A972" s="220"/>
      <c r="B972" s="205"/>
      <c r="C972" s="201" t="str">
        <f t="shared" si="0"/>
        <v/>
      </c>
      <c r="D972" s="201" t="str">
        <f t="shared" si="1"/>
        <v/>
      </c>
      <c r="E972" s="201" t="str">
        <f t="shared" si="3"/>
        <v/>
      </c>
      <c r="F972" s="201" t="str">
        <f t="shared" si="2"/>
        <v/>
      </c>
      <c r="G972" s="178"/>
      <c r="H972" s="221"/>
      <c r="I972" s="218"/>
      <c r="J972" s="178"/>
      <c r="K972" s="178"/>
      <c r="L972" s="178"/>
      <c r="M972" s="217"/>
      <c r="N972" s="218"/>
    </row>
    <row r="973" spans="1:14" ht="12.5">
      <c r="A973" s="220"/>
      <c r="B973" s="205"/>
      <c r="C973" s="201" t="str">
        <f t="shared" si="0"/>
        <v/>
      </c>
      <c r="D973" s="201" t="str">
        <f t="shared" si="1"/>
        <v/>
      </c>
      <c r="E973" s="201" t="str">
        <f t="shared" si="3"/>
        <v/>
      </c>
      <c r="F973" s="201" t="str">
        <f t="shared" si="2"/>
        <v/>
      </c>
      <c r="G973" s="178"/>
      <c r="H973" s="221"/>
      <c r="I973" s="218"/>
      <c r="J973" s="178"/>
      <c r="K973" s="178"/>
      <c r="L973" s="178"/>
      <c r="M973" s="217"/>
      <c r="N973" s="218"/>
    </row>
    <row r="974" spans="1:14" ht="12.5">
      <c r="A974" s="220"/>
      <c r="B974" s="205"/>
      <c r="C974" s="201" t="str">
        <f t="shared" si="0"/>
        <v/>
      </c>
      <c r="D974" s="201" t="str">
        <f t="shared" si="1"/>
        <v/>
      </c>
      <c r="E974" s="201" t="str">
        <f t="shared" si="3"/>
        <v/>
      </c>
      <c r="F974" s="201" t="str">
        <f t="shared" si="2"/>
        <v/>
      </c>
      <c r="G974" s="178"/>
      <c r="H974" s="221"/>
      <c r="I974" s="218"/>
      <c r="J974" s="178"/>
      <c r="K974" s="178"/>
      <c r="L974" s="178"/>
      <c r="M974" s="217"/>
      <c r="N974" s="218"/>
    </row>
    <row r="975" spans="1:14" ht="12.5">
      <c r="A975" s="220"/>
      <c r="B975" s="205"/>
      <c r="C975" s="201" t="str">
        <f t="shared" si="0"/>
        <v/>
      </c>
      <c r="D975" s="201" t="str">
        <f t="shared" si="1"/>
        <v/>
      </c>
      <c r="E975" s="201" t="str">
        <f t="shared" si="3"/>
        <v/>
      </c>
      <c r="F975" s="201" t="str">
        <f t="shared" si="2"/>
        <v/>
      </c>
      <c r="G975" s="178"/>
      <c r="H975" s="221"/>
      <c r="I975" s="218"/>
      <c r="J975" s="178"/>
      <c r="K975" s="178"/>
      <c r="L975" s="178"/>
      <c r="M975" s="217"/>
      <c r="N975" s="218"/>
    </row>
    <row r="976" spans="1:14" ht="12.5">
      <c r="A976" s="220"/>
      <c r="B976" s="205"/>
      <c r="C976" s="201" t="str">
        <f t="shared" si="0"/>
        <v/>
      </c>
      <c r="D976" s="201" t="str">
        <f t="shared" si="1"/>
        <v/>
      </c>
      <c r="E976" s="201" t="str">
        <f t="shared" si="3"/>
        <v/>
      </c>
      <c r="F976" s="201" t="str">
        <f t="shared" si="2"/>
        <v/>
      </c>
      <c r="G976" s="178"/>
      <c r="H976" s="221"/>
      <c r="I976" s="218"/>
      <c r="J976" s="178"/>
      <c r="K976" s="178"/>
      <c r="L976" s="178"/>
      <c r="M976" s="217"/>
      <c r="N976" s="218"/>
    </row>
    <row r="977" spans="1:14" ht="12.5">
      <c r="A977" s="220"/>
      <c r="B977" s="205"/>
      <c r="C977" s="201" t="str">
        <f t="shared" si="0"/>
        <v/>
      </c>
      <c r="D977" s="201" t="str">
        <f t="shared" si="1"/>
        <v/>
      </c>
      <c r="E977" s="201" t="str">
        <f t="shared" si="3"/>
        <v/>
      </c>
      <c r="F977" s="201" t="str">
        <f t="shared" si="2"/>
        <v/>
      </c>
      <c r="G977" s="178"/>
      <c r="H977" s="221"/>
      <c r="I977" s="218"/>
      <c r="J977" s="178"/>
      <c r="K977" s="178"/>
      <c r="L977" s="178"/>
      <c r="M977" s="217"/>
      <c r="N977" s="218"/>
    </row>
    <row r="978" spans="1:14" ht="12.5">
      <c r="A978" s="220"/>
      <c r="B978" s="205"/>
      <c r="C978" s="201" t="str">
        <f t="shared" si="0"/>
        <v/>
      </c>
      <c r="D978" s="201" t="str">
        <f t="shared" si="1"/>
        <v/>
      </c>
      <c r="E978" s="201" t="str">
        <f t="shared" si="3"/>
        <v/>
      </c>
      <c r="F978" s="201" t="str">
        <f t="shared" si="2"/>
        <v/>
      </c>
      <c r="G978" s="178"/>
      <c r="H978" s="221"/>
      <c r="I978" s="218"/>
      <c r="J978" s="178"/>
      <c r="K978" s="178"/>
      <c r="L978" s="178"/>
      <c r="M978" s="217"/>
      <c r="N978" s="218"/>
    </row>
    <row r="979" spans="1:14" ht="12.5">
      <c r="A979" s="220"/>
      <c r="B979" s="205"/>
      <c r="C979" s="201" t="str">
        <f t="shared" si="0"/>
        <v/>
      </c>
      <c r="D979" s="201" t="str">
        <f t="shared" si="1"/>
        <v/>
      </c>
      <c r="E979" s="201" t="str">
        <f t="shared" si="3"/>
        <v/>
      </c>
      <c r="F979" s="201" t="str">
        <f t="shared" si="2"/>
        <v/>
      </c>
      <c r="G979" s="178"/>
      <c r="H979" s="221"/>
      <c r="I979" s="218"/>
      <c r="J979" s="178"/>
      <c r="K979" s="178"/>
      <c r="L979" s="178"/>
      <c r="M979" s="217"/>
      <c r="N979" s="218"/>
    </row>
    <row r="980" spans="1:14" ht="12.5">
      <c r="A980" s="220"/>
      <c r="B980" s="205"/>
      <c r="C980" s="201" t="str">
        <f t="shared" si="0"/>
        <v/>
      </c>
      <c r="D980" s="201" t="str">
        <f t="shared" si="1"/>
        <v/>
      </c>
      <c r="E980" s="201" t="str">
        <f t="shared" si="3"/>
        <v/>
      </c>
      <c r="F980" s="201" t="str">
        <f t="shared" si="2"/>
        <v/>
      </c>
      <c r="G980" s="178"/>
      <c r="H980" s="221"/>
      <c r="I980" s="218"/>
      <c r="J980" s="178"/>
      <c r="K980" s="178"/>
      <c r="L980" s="178"/>
      <c r="M980" s="217"/>
      <c r="N980" s="218"/>
    </row>
    <row r="981" spans="1:14" ht="12.5">
      <c r="A981" s="220"/>
      <c r="B981" s="205"/>
      <c r="C981" s="201" t="str">
        <f t="shared" si="0"/>
        <v/>
      </c>
      <c r="D981" s="201" t="str">
        <f t="shared" si="1"/>
        <v/>
      </c>
      <c r="E981" s="201" t="str">
        <f t="shared" si="3"/>
        <v/>
      </c>
      <c r="F981" s="201" t="str">
        <f t="shared" si="2"/>
        <v/>
      </c>
      <c r="G981" s="178"/>
      <c r="H981" s="221"/>
      <c r="I981" s="218"/>
      <c r="J981" s="178"/>
      <c r="K981" s="178"/>
      <c r="L981" s="178"/>
      <c r="M981" s="217"/>
      <c r="N981" s="218"/>
    </row>
    <row r="982" spans="1:14" ht="12.5">
      <c r="A982" s="220"/>
      <c r="B982" s="205"/>
      <c r="C982" s="201" t="str">
        <f t="shared" si="0"/>
        <v/>
      </c>
      <c r="D982" s="201" t="str">
        <f t="shared" si="1"/>
        <v/>
      </c>
      <c r="E982" s="201" t="str">
        <f t="shared" si="3"/>
        <v/>
      </c>
      <c r="F982" s="201" t="str">
        <f t="shared" si="2"/>
        <v/>
      </c>
      <c r="G982" s="178"/>
      <c r="H982" s="221"/>
      <c r="I982" s="218"/>
      <c r="J982" s="178"/>
      <c r="K982" s="178"/>
      <c r="L982" s="178"/>
      <c r="M982" s="217"/>
      <c r="N982" s="218"/>
    </row>
    <row r="983" spans="1:14" ht="12.5">
      <c r="A983" s="220"/>
      <c r="B983" s="205"/>
      <c r="C983" s="201" t="str">
        <f t="shared" si="0"/>
        <v/>
      </c>
      <c r="D983" s="201" t="str">
        <f t="shared" si="1"/>
        <v/>
      </c>
      <c r="E983" s="201" t="str">
        <f t="shared" si="3"/>
        <v/>
      </c>
      <c r="F983" s="201" t="str">
        <f t="shared" si="2"/>
        <v/>
      </c>
      <c r="G983" s="178"/>
      <c r="H983" s="221"/>
      <c r="I983" s="218"/>
      <c r="J983" s="178"/>
      <c r="K983" s="178"/>
      <c r="L983" s="178"/>
      <c r="M983" s="217"/>
      <c r="N983" s="218"/>
    </row>
    <row r="984" spans="1:14" ht="12.5">
      <c r="A984" s="220"/>
      <c r="B984" s="205"/>
      <c r="C984" s="201" t="str">
        <f t="shared" si="0"/>
        <v/>
      </c>
      <c r="D984" s="201" t="str">
        <f t="shared" si="1"/>
        <v/>
      </c>
      <c r="E984" s="201" t="str">
        <f t="shared" si="3"/>
        <v/>
      </c>
      <c r="F984" s="201" t="str">
        <f t="shared" si="2"/>
        <v/>
      </c>
      <c r="G984" s="178"/>
      <c r="H984" s="221"/>
      <c r="I984" s="218"/>
      <c r="J984" s="178"/>
      <c r="K984" s="178"/>
      <c r="L984" s="178"/>
      <c r="M984" s="217"/>
      <c r="N984" s="218"/>
    </row>
    <row r="985" spans="1:14" ht="12.5">
      <c r="A985" s="220"/>
      <c r="B985" s="205"/>
      <c r="C985" s="201" t="str">
        <f t="shared" si="0"/>
        <v/>
      </c>
      <c r="D985" s="201" t="str">
        <f t="shared" si="1"/>
        <v/>
      </c>
      <c r="E985" s="201" t="str">
        <f t="shared" si="3"/>
        <v/>
      </c>
      <c r="F985" s="201" t="str">
        <f t="shared" si="2"/>
        <v/>
      </c>
      <c r="G985" s="178"/>
      <c r="H985" s="221"/>
      <c r="I985" s="218"/>
      <c r="J985" s="178"/>
      <c r="K985" s="178"/>
      <c r="L985" s="178"/>
      <c r="M985" s="217"/>
      <c r="N985" s="218"/>
    </row>
    <row r="986" spans="1:14" ht="12.5">
      <c r="A986" s="220"/>
      <c r="B986" s="205"/>
      <c r="C986" s="201" t="str">
        <f t="shared" si="0"/>
        <v/>
      </c>
      <c r="D986" s="201" t="str">
        <f t="shared" si="1"/>
        <v/>
      </c>
      <c r="E986" s="201" t="str">
        <f t="shared" si="3"/>
        <v/>
      </c>
      <c r="F986" s="201" t="str">
        <f t="shared" si="2"/>
        <v/>
      </c>
      <c r="G986" s="178"/>
      <c r="H986" s="221"/>
      <c r="I986" s="218"/>
      <c r="J986" s="178"/>
      <c r="K986" s="178"/>
      <c r="L986" s="178"/>
      <c r="M986" s="217"/>
      <c r="N986" s="218"/>
    </row>
    <row r="987" spans="1:14" ht="12.5">
      <c r="A987" s="220"/>
      <c r="B987" s="205"/>
      <c r="C987" s="201" t="str">
        <f t="shared" si="0"/>
        <v/>
      </c>
      <c r="D987" s="201" t="str">
        <f t="shared" si="1"/>
        <v/>
      </c>
      <c r="E987" s="201" t="str">
        <f t="shared" si="3"/>
        <v/>
      </c>
      <c r="F987" s="201" t="str">
        <f t="shared" si="2"/>
        <v/>
      </c>
      <c r="G987" s="178"/>
      <c r="H987" s="221"/>
      <c r="I987" s="218"/>
      <c r="J987" s="178"/>
      <c r="K987" s="178"/>
      <c r="L987" s="178"/>
      <c r="M987" s="217"/>
      <c r="N987" s="218"/>
    </row>
    <row r="988" spans="1:14" ht="12.5">
      <c r="A988" s="220"/>
      <c r="B988" s="205"/>
      <c r="C988" s="201" t="str">
        <f t="shared" si="0"/>
        <v/>
      </c>
      <c r="D988" s="201" t="str">
        <f t="shared" si="1"/>
        <v/>
      </c>
      <c r="E988" s="201" t="str">
        <f t="shared" si="3"/>
        <v/>
      </c>
      <c r="F988" s="201" t="str">
        <f t="shared" si="2"/>
        <v/>
      </c>
      <c r="G988" s="178"/>
      <c r="H988" s="221"/>
      <c r="I988" s="218"/>
      <c r="J988" s="178"/>
      <c r="K988" s="178"/>
      <c r="L988" s="178"/>
      <c r="M988" s="217"/>
      <c r="N988" s="218"/>
    </row>
    <row r="989" spans="1:14" ht="12.5">
      <c r="A989" s="220"/>
      <c r="B989" s="205"/>
      <c r="C989" s="201" t="str">
        <f t="shared" si="0"/>
        <v/>
      </c>
      <c r="D989" s="201" t="str">
        <f t="shared" si="1"/>
        <v/>
      </c>
      <c r="E989" s="201" t="str">
        <f t="shared" si="3"/>
        <v/>
      </c>
      <c r="F989" s="201" t="str">
        <f t="shared" si="2"/>
        <v/>
      </c>
      <c r="G989" s="178"/>
      <c r="H989" s="221"/>
      <c r="I989" s="218"/>
      <c r="J989" s="178"/>
      <c r="K989" s="178"/>
      <c r="L989" s="178"/>
      <c r="M989" s="217"/>
      <c r="N989" s="218"/>
    </row>
    <row r="990" spans="1:14" ht="12.5">
      <c r="A990" s="220"/>
      <c r="B990" s="205"/>
      <c r="C990" s="201" t="str">
        <f t="shared" si="0"/>
        <v/>
      </c>
      <c r="D990" s="201" t="str">
        <f t="shared" si="1"/>
        <v/>
      </c>
      <c r="E990" s="201" t="str">
        <f t="shared" si="3"/>
        <v/>
      </c>
      <c r="F990" s="201" t="str">
        <f t="shared" si="2"/>
        <v/>
      </c>
      <c r="G990" s="178"/>
      <c r="H990" s="221"/>
      <c r="I990" s="218"/>
      <c r="J990" s="178"/>
      <c r="K990" s="178"/>
      <c r="L990" s="178"/>
      <c r="M990" s="217"/>
      <c r="N990" s="218"/>
    </row>
    <row r="991" spans="1:14" ht="12.5">
      <c r="A991" s="220"/>
      <c r="B991" s="205"/>
      <c r="C991" s="201" t="str">
        <f t="shared" si="0"/>
        <v/>
      </c>
      <c r="D991" s="201" t="str">
        <f t="shared" si="1"/>
        <v/>
      </c>
      <c r="E991" s="201" t="str">
        <f t="shared" si="3"/>
        <v/>
      </c>
      <c r="F991" s="201" t="str">
        <f t="shared" si="2"/>
        <v/>
      </c>
      <c r="G991" s="178"/>
      <c r="H991" s="221"/>
      <c r="I991" s="218"/>
      <c r="J991" s="178"/>
      <c r="K991" s="178"/>
      <c r="L991" s="178"/>
      <c r="M991" s="217"/>
      <c r="N991" s="218"/>
    </row>
    <row r="992" spans="1:14" ht="12.5">
      <c r="A992" s="220"/>
      <c r="B992" s="205"/>
      <c r="C992" s="201" t="str">
        <f t="shared" si="0"/>
        <v/>
      </c>
      <c r="D992" s="201" t="str">
        <f t="shared" si="1"/>
        <v/>
      </c>
      <c r="E992" s="201" t="str">
        <f t="shared" si="3"/>
        <v/>
      </c>
      <c r="F992" s="201" t="str">
        <f t="shared" si="2"/>
        <v/>
      </c>
      <c r="G992" s="178"/>
      <c r="H992" s="221"/>
      <c r="I992" s="218"/>
      <c r="J992" s="178"/>
      <c r="K992" s="178"/>
      <c r="L992" s="178"/>
      <c r="M992" s="217"/>
      <c r="N992" s="218"/>
    </row>
    <row r="993" spans="1:14" ht="12.5">
      <c r="A993" s="220"/>
      <c r="B993" s="205"/>
      <c r="C993" s="201" t="str">
        <f t="shared" si="0"/>
        <v/>
      </c>
      <c r="D993" s="201" t="str">
        <f t="shared" si="1"/>
        <v/>
      </c>
      <c r="E993" s="201" t="str">
        <f t="shared" si="3"/>
        <v/>
      </c>
      <c r="F993" s="201" t="str">
        <f t="shared" si="2"/>
        <v/>
      </c>
      <c r="G993" s="178"/>
      <c r="H993" s="221"/>
      <c r="I993" s="218"/>
      <c r="J993" s="178"/>
      <c r="K993" s="178"/>
      <c r="L993" s="178"/>
      <c r="M993" s="217"/>
      <c r="N993" s="218"/>
    </row>
    <row r="994" spans="1:14" ht="12.5">
      <c r="A994" s="220"/>
      <c r="B994" s="205"/>
      <c r="C994" s="201" t="str">
        <f t="shared" si="0"/>
        <v/>
      </c>
      <c r="D994" s="201" t="str">
        <f t="shared" si="1"/>
        <v/>
      </c>
      <c r="E994" s="201" t="str">
        <f t="shared" si="3"/>
        <v/>
      </c>
      <c r="F994" s="201" t="str">
        <f t="shared" si="2"/>
        <v/>
      </c>
      <c r="G994" s="178"/>
      <c r="H994" s="221"/>
      <c r="I994" s="218"/>
      <c r="J994" s="178"/>
      <c r="K994" s="178"/>
      <c r="L994" s="178"/>
      <c r="M994" s="217"/>
      <c r="N994" s="218"/>
    </row>
    <row r="995" spans="1:14" ht="12.5">
      <c r="A995" s="220"/>
      <c r="B995" s="205"/>
      <c r="C995" s="201" t="str">
        <f t="shared" si="0"/>
        <v/>
      </c>
      <c r="D995" s="201" t="str">
        <f t="shared" si="1"/>
        <v/>
      </c>
      <c r="E995" s="201" t="str">
        <f t="shared" si="3"/>
        <v/>
      </c>
      <c r="F995" s="201" t="str">
        <f t="shared" si="2"/>
        <v/>
      </c>
      <c r="G995" s="178"/>
      <c r="H995" s="221"/>
      <c r="I995" s="218"/>
      <c r="J995" s="178"/>
      <c r="K995" s="178"/>
      <c r="L995" s="178"/>
      <c r="M995" s="217"/>
      <c r="N995" s="218"/>
    </row>
    <row r="996" spans="1:14" ht="12.5">
      <c r="A996" s="220"/>
      <c r="B996" s="205"/>
      <c r="C996" s="201" t="str">
        <f t="shared" si="0"/>
        <v/>
      </c>
      <c r="D996" s="201" t="str">
        <f t="shared" si="1"/>
        <v/>
      </c>
      <c r="E996" s="201" t="str">
        <f t="shared" si="3"/>
        <v/>
      </c>
      <c r="F996" s="201" t="str">
        <f t="shared" si="2"/>
        <v/>
      </c>
      <c r="G996" s="178"/>
      <c r="H996" s="221"/>
      <c r="I996" s="218"/>
      <c r="J996" s="178"/>
      <c r="K996" s="178"/>
      <c r="L996" s="178"/>
      <c r="M996" s="217"/>
      <c r="N996" s="218"/>
    </row>
    <row r="997" spans="1:14" ht="12.5">
      <c r="A997" s="220"/>
      <c r="B997" s="205"/>
      <c r="C997" s="201" t="str">
        <f t="shared" si="0"/>
        <v/>
      </c>
      <c r="D997" s="201" t="str">
        <f t="shared" si="1"/>
        <v/>
      </c>
      <c r="E997" s="201" t="str">
        <f t="shared" si="3"/>
        <v/>
      </c>
      <c r="F997" s="201" t="str">
        <f t="shared" si="2"/>
        <v/>
      </c>
      <c r="G997" s="178"/>
      <c r="H997" s="221"/>
      <c r="I997" s="218"/>
      <c r="J997" s="178"/>
      <c r="K997" s="178"/>
      <c r="L997" s="178"/>
      <c r="M997" s="217"/>
      <c r="N997" s="218"/>
    </row>
    <row r="998" spans="1:14" ht="12.5">
      <c r="A998" s="220"/>
      <c r="B998" s="205"/>
      <c r="C998" s="201" t="str">
        <f t="shared" si="0"/>
        <v/>
      </c>
      <c r="D998" s="201" t="str">
        <f t="shared" si="1"/>
        <v/>
      </c>
      <c r="E998" s="201" t="str">
        <f t="shared" si="3"/>
        <v/>
      </c>
      <c r="F998" s="201" t="str">
        <f t="shared" si="2"/>
        <v/>
      </c>
      <c r="G998" s="178"/>
      <c r="H998" s="221"/>
      <c r="I998" s="218"/>
      <c r="J998" s="178"/>
      <c r="K998" s="178"/>
      <c r="L998" s="178"/>
      <c r="M998" s="217"/>
      <c r="N998" s="218"/>
    </row>
    <row r="999" spans="1:14" ht="12.5">
      <c r="A999" s="220"/>
      <c r="B999" s="205"/>
      <c r="C999" s="201" t="str">
        <f t="shared" si="0"/>
        <v/>
      </c>
      <c r="D999" s="201" t="str">
        <f t="shared" si="1"/>
        <v/>
      </c>
      <c r="E999" s="201" t="str">
        <f t="shared" si="3"/>
        <v/>
      </c>
      <c r="F999" s="201" t="str">
        <f t="shared" si="2"/>
        <v/>
      </c>
      <c r="G999" s="178"/>
      <c r="H999" s="221"/>
      <c r="I999" s="218"/>
      <c r="J999" s="178"/>
      <c r="K999" s="178"/>
      <c r="L999" s="178"/>
      <c r="M999" s="217"/>
      <c r="N999" s="218"/>
    </row>
    <row r="1000" spans="1:14" ht="12.5">
      <c r="A1000" s="220"/>
      <c r="B1000" s="205"/>
      <c r="C1000" s="201" t="str">
        <f t="shared" si="0"/>
        <v/>
      </c>
      <c r="D1000" s="201" t="str">
        <f t="shared" si="1"/>
        <v/>
      </c>
      <c r="E1000" s="201" t="str">
        <f t="shared" si="3"/>
        <v/>
      </c>
      <c r="F1000" s="201" t="str">
        <f t="shared" si="2"/>
        <v/>
      </c>
      <c r="G1000" s="178"/>
      <c r="H1000" s="221"/>
      <c r="I1000" s="218"/>
      <c r="J1000" s="178"/>
      <c r="K1000" s="178"/>
      <c r="L1000" s="178"/>
      <c r="M1000" s="217"/>
      <c r="N1000" s="218"/>
    </row>
    <row r="1001" spans="1:14" ht="12.5">
      <c r="A1001" s="220"/>
      <c r="B1001" s="205"/>
      <c r="C1001" s="201" t="str">
        <f t="shared" si="0"/>
        <v/>
      </c>
      <c r="D1001" s="201" t="str">
        <f t="shared" si="1"/>
        <v/>
      </c>
      <c r="E1001" s="201" t="str">
        <f t="shared" si="3"/>
        <v/>
      </c>
      <c r="F1001" s="201" t="str">
        <f t="shared" si="2"/>
        <v/>
      </c>
      <c r="G1001" s="178"/>
      <c r="H1001" s="221"/>
      <c r="I1001" s="218"/>
      <c r="J1001" s="178"/>
      <c r="K1001" s="178"/>
      <c r="L1001" s="178"/>
      <c r="M1001" s="217"/>
      <c r="N1001" s="218"/>
    </row>
    <row r="1002" spans="1:14" ht="12.5">
      <c r="A1002" s="220"/>
      <c r="B1002" s="205"/>
      <c r="C1002" s="201" t="str">
        <f t="shared" si="0"/>
        <v/>
      </c>
      <c r="D1002" s="201" t="str">
        <f t="shared" si="1"/>
        <v/>
      </c>
      <c r="E1002" s="201" t="str">
        <f t="shared" si="3"/>
        <v/>
      </c>
      <c r="F1002" s="201" t="str">
        <f t="shared" si="2"/>
        <v/>
      </c>
      <c r="G1002" s="178"/>
      <c r="H1002" s="221"/>
      <c r="I1002" s="218"/>
      <c r="J1002" s="178"/>
      <c r="K1002" s="178"/>
      <c r="L1002" s="178"/>
      <c r="M1002" s="217"/>
      <c r="N1002" s="218"/>
    </row>
    <row r="1003" spans="1:14" ht="12.5">
      <c r="A1003" s="220"/>
      <c r="B1003" s="205"/>
      <c r="C1003" s="201" t="str">
        <f t="shared" si="0"/>
        <v/>
      </c>
      <c r="D1003" s="201" t="str">
        <f t="shared" si="1"/>
        <v/>
      </c>
      <c r="E1003" s="201" t="str">
        <f t="shared" si="3"/>
        <v/>
      </c>
      <c r="F1003" s="201" t="str">
        <f t="shared" si="2"/>
        <v/>
      </c>
      <c r="G1003" s="178"/>
      <c r="H1003" s="221"/>
      <c r="I1003" s="218"/>
      <c r="J1003" s="178"/>
      <c r="K1003" s="178"/>
      <c r="L1003" s="178"/>
      <c r="M1003" s="217"/>
      <c r="N1003" s="218"/>
    </row>
    <row r="1004" spans="1:14" ht="12.5">
      <c r="A1004" s="220"/>
      <c r="B1004" s="205"/>
      <c r="C1004" s="201" t="str">
        <f t="shared" si="0"/>
        <v/>
      </c>
      <c r="D1004" s="201" t="str">
        <f t="shared" si="1"/>
        <v/>
      </c>
      <c r="E1004" s="201" t="str">
        <f t="shared" si="3"/>
        <v/>
      </c>
      <c r="F1004" s="201" t="str">
        <f t="shared" si="2"/>
        <v/>
      </c>
      <c r="G1004" s="178"/>
      <c r="H1004" s="221"/>
      <c r="I1004" s="218"/>
      <c r="J1004" s="178"/>
      <c r="K1004" s="178"/>
      <c r="L1004" s="178"/>
      <c r="M1004" s="217"/>
      <c r="N1004" s="218"/>
    </row>
    <row r="1005" spans="1:14" ht="12.5">
      <c r="A1005" s="220"/>
      <c r="B1005" s="205"/>
      <c r="C1005" s="201" t="str">
        <f t="shared" si="0"/>
        <v/>
      </c>
      <c r="D1005" s="201" t="str">
        <f t="shared" si="1"/>
        <v/>
      </c>
      <c r="E1005" s="201" t="str">
        <f t="shared" si="3"/>
        <v/>
      </c>
      <c r="F1005" s="201" t="str">
        <f t="shared" si="2"/>
        <v/>
      </c>
      <c r="G1005" s="178"/>
      <c r="H1005" s="221"/>
      <c r="I1005" s="218"/>
      <c r="J1005" s="178"/>
      <c r="K1005" s="178"/>
      <c r="L1005" s="178"/>
      <c r="M1005" s="217"/>
      <c r="N1005" s="218"/>
    </row>
    <row r="1006" spans="1:14" ht="12.5">
      <c r="A1006" s="220"/>
      <c r="B1006" s="205"/>
      <c r="C1006" s="201" t="str">
        <f t="shared" si="0"/>
        <v/>
      </c>
      <c r="D1006" s="201" t="str">
        <f t="shared" si="1"/>
        <v/>
      </c>
      <c r="E1006" s="201" t="str">
        <f t="shared" si="3"/>
        <v/>
      </c>
      <c r="F1006" s="201" t="str">
        <f t="shared" si="2"/>
        <v/>
      </c>
      <c r="G1006" s="178"/>
      <c r="H1006" s="221"/>
      <c r="I1006" s="218"/>
      <c r="J1006" s="178"/>
      <c r="K1006" s="178"/>
      <c r="L1006" s="178"/>
      <c r="M1006" s="217"/>
      <c r="N1006" s="218"/>
    </row>
    <row r="1007" spans="1:14" ht="12.5">
      <c r="A1007" s="220"/>
      <c r="B1007" s="205"/>
      <c r="C1007" s="201" t="str">
        <f t="shared" si="0"/>
        <v/>
      </c>
      <c r="D1007" s="201" t="str">
        <f t="shared" si="1"/>
        <v/>
      </c>
      <c r="E1007" s="201" t="str">
        <f t="shared" si="3"/>
        <v/>
      </c>
      <c r="F1007" s="201" t="str">
        <f t="shared" si="2"/>
        <v/>
      </c>
      <c r="G1007" s="178"/>
      <c r="H1007" s="221"/>
      <c r="I1007" s="218"/>
      <c r="J1007" s="178"/>
      <c r="K1007" s="178"/>
      <c r="L1007" s="178"/>
      <c r="M1007" s="217"/>
      <c r="N1007" s="218"/>
    </row>
    <row r="1008" spans="1:14" ht="12.5">
      <c r="A1008" s="220"/>
      <c r="B1008" s="205"/>
      <c r="C1008" s="201" t="str">
        <f t="shared" si="0"/>
        <v/>
      </c>
      <c r="D1008" s="201" t="str">
        <f t="shared" si="1"/>
        <v/>
      </c>
      <c r="E1008" s="201" t="str">
        <f t="shared" si="3"/>
        <v/>
      </c>
      <c r="F1008" s="201" t="str">
        <f t="shared" si="2"/>
        <v/>
      </c>
      <c r="G1008" s="178"/>
      <c r="H1008" s="221"/>
      <c r="I1008" s="218"/>
      <c r="J1008" s="178"/>
      <c r="K1008" s="178"/>
      <c r="L1008" s="178"/>
      <c r="M1008" s="217"/>
      <c r="N1008" s="218"/>
    </row>
  </sheetData>
  <dataValidations count="1">
    <dataValidation type="custom" allowBlank="1" showDropDown="1" showErrorMessage="1" sqref="M8:M1008" xr:uid="{00000000-0002-0000-0700-000003000000}">
      <formula1>OR(NOT(ISERROR(DATEVALUE(M8))), AND(ISNUMBER(M8), LEFT(CELL("format", M8))="D"))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ErrorMessage="1" xr:uid="{00000000-0002-0000-0700-000000000000}">
          <x14:formula1>
            <xm:f>'# Reference codelists'!$K$2:$K$13</xm:f>
          </x14:formula1>
          <xm:sqref>N7:N1008</xm:sqref>
        </x14:dataValidation>
        <x14:dataValidation type="list" allowBlank="1" showInputMessage="1" prompt="Choose the identifier for the contracting process this item relates to. Complete the 'Input: Contracting processes' sheet before entering data in this sheet." xr:uid="{00000000-0002-0000-0700-000001000000}">
          <x14:formula1>
            <xm:f>'Input Contracting processes'!$BA$8:$BA$1008</xm:f>
          </x14:formula1>
          <xm:sqref>G8:G1008</xm:sqref>
        </x14:dataValidation>
        <x14:dataValidation type="list" allowBlank="1" xr:uid="{00000000-0002-0000-0700-000002000000}">
          <x14:formula1>
            <xm:f>'# Reference codelists'!$E$2:$E$41</xm:f>
          </x14:formula1>
          <xm:sqref>I7:I1008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2CC"/>
    <outlinePr summaryBelow="0" summaryRight="0"/>
  </sheetPr>
  <dimension ref="A1:N1008"/>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14.453125" defaultRowHeight="15.75" customHeight="1" outlineLevelRow="1" outlineLevelCol="1"/>
  <cols>
    <col min="1" max="2" width="28.7265625" customWidth="1"/>
    <col min="3" max="6" width="28.7265625" customWidth="1" outlineLevel="1"/>
    <col min="7" max="7" width="28.7265625" customWidth="1"/>
    <col min="8" max="8" width="28.7265625" customWidth="1" collapsed="1"/>
    <col min="9" max="9" width="35.453125" hidden="1" customWidth="1" outlineLevel="1"/>
    <col min="10" max="10" width="28.7265625" hidden="1" customWidth="1" outlineLevel="1"/>
    <col min="11" max="11" width="34.08984375" hidden="1" customWidth="1" outlineLevel="1"/>
    <col min="12" max="12" width="35" hidden="1" customWidth="1" outlineLevel="1"/>
    <col min="13" max="13" width="35.7265625" hidden="1" customWidth="1" outlineLevel="1"/>
    <col min="14" max="14" width="30" hidden="1" customWidth="1" outlineLevel="1"/>
  </cols>
  <sheetData>
    <row r="1" spans="1:14" ht="15.75" customHeight="1">
      <c r="A1" s="187" t="s">
        <v>435</v>
      </c>
      <c r="B1" s="74"/>
      <c r="C1" s="188"/>
      <c r="D1" s="188"/>
      <c r="E1" s="188"/>
      <c r="F1" s="188"/>
      <c r="G1" s="81"/>
      <c r="H1" s="77"/>
      <c r="I1" s="77"/>
      <c r="J1" s="81"/>
      <c r="K1" s="81"/>
      <c r="L1" s="81"/>
      <c r="M1" s="77"/>
      <c r="N1" s="77"/>
    </row>
    <row r="2" spans="1:14" ht="15.75" customHeight="1">
      <c r="A2" s="207" t="s">
        <v>436</v>
      </c>
      <c r="B2" s="83" t="s">
        <v>437</v>
      </c>
      <c r="C2" s="332"/>
      <c r="D2" s="313"/>
      <c r="E2" s="314"/>
      <c r="F2" s="208"/>
      <c r="G2" s="208" t="s">
        <v>438</v>
      </c>
      <c r="H2" s="89" t="s">
        <v>586</v>
      </c>
      <c r="I2" s="209"/>
      <c r="J2" s="208"/>
      <c r="K2" s="208"/>
      <c r="L2" s="208"/>
      <c r="M2" s="209"/>
      <c r="N2" s="209"/>
    </row>
    <row r="3" spans="1:14" ht="15.75" customHeight="1">
      <c r="A3" s="189" t="s">
        <v>458</v>
      </c>
      <c r="B3" s="93"/>
      <c r="C3" s="94" t="s">
        <v>113</v>
      </c>
      <c r="D3" s="94" t="s">
        <v>125</v>
      </c>
      <c r="E3" s="94" t="s">
        <v>587</v>
      </c>
      <c r="F3" s="94" t="s">
        <v>588</v>
      </c>
      <c r="G3" s="94" t="s">
        <v>35</v>
      </c>
      <c r="H3" s="94" t="s">
        <v>394</v>
      </c>
      <c r="I3" s="94" t="s">
        <v>589</v>
      </c>
      <c r="J3" s="94" t="s">
        <v>590</v>
      </c>
      <c r="K3" s="94" t="s">
        <v>591</v>
      </c>
      <c r="L3" s="94" t="s">
        <v>592</v>
      </c>
      <c r="M3" s="94" t="s">
        <v>593</v>
      </c>
      <c r="N3" s="94" t="s">
        <v>594</v>
      </c>
    </row>
    <row r="4" spans="1:14" ht="15.75" customHeight="1">
      <c r="A4" s="190" t="s">
        <v>243</v>
      </c>
      <c r="B4" s="98"/>
      <c r="C4" s="58" t="str">
        <f ca="1">IFERROR(__xludf.DUMMYFUNCTION("INDEX('# Reference schema'!$B$1:$D$597,MATCH(REGEXREPLACE(C3,""/\d+/"",""/""),'# Reference schema'!$B:$B,0),MATCH(""title"",'# Reference schema'!$B$1:$D$1,0))"),"Release ID")</f>
        <v>Release ID</v>
      </c>
      <c r="D4" s="58" t="str">
        <f ca="1">IFERROR(__xludf.DUMMYFUNCTION("INDEX('# Reference schema'!$B$1:$D$597,MATCH(REGEXREPLACE(D3,""/\d+/"",""/""),'# Reference schema'!$B:$B,0),MATCH(""title"",'# Reference schema'!$B$1:$D$1,0))"),"Contract ID")</f>
        <v>Contract ID</v>
      </c>
      <c r="E4" s="58" t="str">
        <f ca="1">IFERROR(__xludf.DUMMYFUNCTION("INDEX('# Reference schema'!$B$1:$D$597,MATCH(REGEXREPLACE(E3,""/\d+/"",""/""),'# Reference schema'!$B:$B,0),MATCH(""title"",'# Reference schema'!$B$1:$D$1,0))"),"ID")</f>
        <v>ID</v>
      </c>
      <c r="F4" s="58" t="str">
        <f ca="1">IFERROR(__xludf.DUMMYFUNCTION("INDEX('# Reference schema'!$B$1:$D$597,MATCH(REGEXREPLACE(F3,""/\d+/"",""/""),'# Reference schema'!$B:$B,0),MATCH(""title"",'# Reference schema'!$B$1:$D$1,0))"),"Date published")</f>
        <v>Date published</v>
      </c>
      <c r="G4" s="58" t="str">
        <f ca="1">IFERROR(__xludf.DUMMYFUNCTION("INDEX('# Reference schema'!$B$1:$D$597,MATCH(REGEXREPLACE(REGEXREPLACE(G3,""^#\s?"",""""),""/\d+/"",""/""),'# Reference schema'!$B:$B,0),MATCH(""title"",'# Reference schema'!$B$1:$D$1,0))"),"Open Contracting ID")</f>
        <v>Open Contracting ID</v>
      </c>
      <c r="H4" s="58" t="str">
        <f ca="1">IFERROR(__xludf.DUMMYFUNCTION("INDEX('# Reference schema'!$B$1:$D$597,MATCH(REGEXREPLACE(REGEXREPLACE(H3,""^#\s?"",""""),""/\d+/"",""/""),'# Reference schema'!$B:$B,0),MATCH(""title"",'# Reference schema'!$B$1:$D$1,0))"),"Documents")</f>
        <v>Documents</v>
      </c>
      <c r="I4" s="58" t="str">
        <f ca="1">IFERROR(__xludf.DUMMYFUNCTION("INDEX('# Reference schema'!$B$1:$D$597,MATCH(REGEXREPLACE(REGEXREPLACE(I3,""^#\s?"",""""),""/\d+/"",""/""),'# Reference schema'!$B:$B,0),MATCH(""title"",'# Reference schema'!$B$1:$D$1,0))"),"Document type")</f>
        <v>Document type</v>
      </c>
      <c r="J4" s="58" t="str">
        <f ca="1">IFERROR(__xludf.DUMMYFUNCTION("INDEX('# Reference schema'!$B$1:$D$597,MATCH(REGEXREPLACE(REGEXREPLACE(J3,""^#\s?"",""""),""/\d+/"",""/""),'# Reference schema'!$B:$B,0),MATCH(""title"",'# Reference schema'!$B$1:$D$1,0))"),"Title")</f>
        <v>Title</v>
      </c>
      <c r="K4" s="58" t="str">
        <f ca="1">IFERROR(__xludf.DUMMYFUNCTION("INDEX('# Reference schema'!$B$1:$D$597,MATCH(REGEXREPLACE(REGEXREPLACE(K3,""^#\s?"",""""),""/\d+/"",""/""),'# Reference schema'!$B:$B,0),MATCH(""title"",'# Reference schema'!$B$1:$D$1,0))"),"Description")</f>
        <v>Description</v>
      </c>
      <c r="L4" s="58" t="str">
        <f ca="1">IFERROR(__xludf.DUMMYFUNCTION("INDEX('# Reference schema'!$B$1:$D$597,MATCH(REGEXREPLACE(REGEXREPLACE(L3,""^#\s?"",""""),""/\d+/"",""/""),'# Reference schema'!$B:$B,0),MATCH(""title"",'# Reference schema'!$B$1:$D$1,0))"),"URL")</f>
        <v>URL</v>
      </c>
      <c r="M4" s="58" t="str">
        <f ca="1">IFERROR(__xludf.DUMMYFUNCTION("INDEX('# Reference schema'!$B$1:$D$597,MATCH(REGEXREPLACE(REGEXREPLACE(M3,""^#\s?"",""""),""/\d+/"",""/""),'# Reference schema'!$B:$B,0),MATCH(""title"",'# Reference schema'!$B$1:$D$1,0))"),"Date published")</f>
        <v>Date published</v>
      </c>
      <c r="N4" s="58" t="str">
        <f ca="1">IFERROR(__xludf.DUMMYFUNCTION("INDEX('# Reference schema'!$B$1:$D$597,MATCH(REGEXREPLACE(REGEXREPLACE(N3,""^#\s?"",""""),""/\d+/"",""/""),'# Reference schema'!$B:$B,0),MATCH(""title"",'# Reference schema'!$B$1:$D$1,0))"),"Format")</f>
        <v>Format</v>
      </c>
    </row>
    <row r="5" spans="1:14" ht="15.75" customHeight="1" outlineLevel="1">
      <c r="A5" s="192" t="s">
        <v>57</v>
      </c>
      <c r="B5" s="101"/>
      <c r="C5" s="102" t="str">
        <f ca="1">IFERROR(__xludf.DUMMYFUNCTION("INDEX('# Reference schema'!$B$1:$D$597,MATCH(REGEXREPLACE(C3,""/\d+/"",""/""),'# Reference schema'!$B:$B,0),MATCH(""description"",'# Reference schema'!$B$1:$D$1,0))"),"An identifier for this particular release of information. A release identifier must be unique within the scope of its related contracting process (defined by a common ocid). A release identifier must not contain the # character.")</f>
        <v>An identifier for this particular release of information. A release identifier must be unique within the scope of its related contracting process (defined by a common ocid). A release identifier must not contain the # character.</v>
      </c>
      <c r="D5" s="102" t="str">
        <f ca="1">IFERROR(__xludf.DUMMYFUNCTION("INDEX('# Reference schema'!$B$1:$D$597,MATCH(REGEXREPLACE(D3,""/\d+/"",""/""),'# Reference schema'!$B:$B,0),MATCH(""description"",'# Reference schema'!$B$1:$D$1,0))"),"The identifier for this contract. It must be unique and must not change within the Open Contracting Process it is part of (defined by a single ocid). See the identifier guidance for further details.")</f>
        <v>The identifier for this contract. It must be unique and must not change within the Open Contracting Process it is part of (defined by a single ocid). See the identifier guidance for further details.</v>
      </c>
      <c r="E5" s="102" t="str">
        <f ca="1">IFERROR(__xludf.DUMMYFUNCTION("INDEX('# Reference schema'!$B$1:$D$597,MATCH(REGEXREPLACE(E3,""/\d+/"",""/""),'# Reference schema'!$B:$B,0),MATCH(""description"",'# Reference schema'!$B$1:$D$1,0))"),"A local, unique identifier for this document. This field is used to keep track of multiple revisions of a document through the compilation from release to record mechanism.")</f>
        <v>A local, unique identifier for this document. This field is used to keep track of multiple revisions of a document through the compilation from release to record mechanism.</v>
      </c>
      <c r="F5" s="102" t="str">
        <f ca="1">IFERROR(__xludf.DUMMYFUNCTION("INDEX('# Reference schema'!$B$1:$D$597,MATCH(REGEXREPLACE(F3,""/\d+/"",""/""),'# Reference schema'!$B:$B,0),MATCH(""description"",'# Reference schema'!$B$1:$D$1,0))"),"The date on which the document was first published. This is particularly important for legally important documents such as notices of a tender.")</f>
        <v>The date on which the document was first published. This is particularly important for legally important documents such as notices of a tender.</v>
      </c>
      <c r="G5" s="102" t="str">
        <f ca="1">IFERROR(__xludf.DUMMYFUNCTION("INDEX('# Reference schema'!$B$1:$D$597,MATCH(REGEXREPLACE(REGEXREPLACE(G3,""^#\s?"",""""),""/\d+/"",""/""),'# Reference schema'!$B:$B,0),MATCH(""description"",'# Reference schema'!$B$1:$D$1,0))"),"A globally unique identifier for this Open Contracting Process. Composed of an ocid prefix and an identifier for the contracting process. For more information see the Open Contracting Identifier guidance")</f>
        <v>A globally unique identifier for this Open Contracting Process. Composed of an ocid prefix and an identifier for the contracting process. For more information see the Open Contracting Identifier guidance</v>
      </c>
      <c r="H5" s="102" t="str">
        <f ca="1">IFERROR(__xludf.DUMMYFUNCTION("INDEX('# Reference schema'!$B$1:$D$597,MATCH(REGEXREPLACE(REGEXREPLACE(H3,""^#\s?"",""""),""/\d+/"",""/""),'# Reference schema'!$B:$B,0),MATCH(""description"",'# Reference schema'!$B$1:$D$1,0))"),"All documents and attachments related to the contract, including any notices.")</f>
        <v>All documents and attachments related to the contract, including any notices.</v>
      </c>
      <c r="I5" s="102" t="str">
        <f ca="1">IFERROR(__xludf.DUMMYFUNCTION("INDEX('# Reference schema'!$B$1:$D$597,MATCH(REGEXREPLACE(REGEXREPLACE(I3,""^#\s?"",""""),""/\d+/"",""/""),'# Reference schema'!$B:$B,0),MATCH(""description"",'# Reference schema'!$B$1:$D$1,0))"),"A classification of the document described, using the open documentType codelist.")</f>
        <v>A classification of the document described, using the open documentType codelist.</v>
      </c>
      <c r="J5" s="102" t="str">
        <f ca="1">IFERROR(__xludf.DUMMYFUNCTION("INDEX('# Reference schema'!$B$1:$D$597,MATCH(REGEXREPLACE(REGEXREPLACE(J3,""^#\s?"",""""),""/\d+/"",""/""),'# Reference schema'!$B:$B,0),MATCH(""description"",'# Reference schema'!$B$1:$D$1,0))"),"The document title.")</f>
        <v>The document title.</v>
      </c>
      <c r="K5" s="102" t="str">
        <f ca="1">IFERROR(__xludf.DUMMYFUNCTION("INDEX('# Reference schema'!$B$1:$D$597,MATCH(REGEXREPLACE(REGEXREPLACE(K3,""^#\s?"",""""),""/\d+/"",""/""),'# Reference schema'!$B:$B,0),MATCH(""description"",'# Reference schema'!$B$1:$D$1,0))"),"A short description of the document. Descriptions are recommended to not exceed 250 words. In the event the document is not accessible online, the description field can be used to describe arrangements for obtaining a copy of the document.")</f>
        <v>A short description of the document. Descriptions are recommended to not exceed 250 words. In the event the document is not accessible online, the description field can be used to describe arrangements for obtaining a copy of the document.</v>
      </c>
      <c r="L5" s="102" t="str">
        <f ca="1">IFERROR(__xludf.DUMMYFUNCTION("INDEX('# Reference schema'!$B$1:$D$597,MATCH(REGEXREPLACE(REGEXREPLACE(L3,""^#\s?"",""""),""/\d+/"",""/""),'# Reference schema'!$B:$B,0),MATCH(""description"",'# Reference schema'!$B$1:$D$1,0))"),"A direct link to the document or attachment. The server providing access to this document ought to be configured to correctly report the document mime type.")</f>
        <v>A direct link to the document or attachment. The server providing access to this document ought to be configured to correctly report the document mime type.</v>
      </c>
      <c r="M5" s="102" t="str">
        <f ca="1">IFERROR(__xludf.DUMMYFUNCTION("INDEX('# Reference schema'!$B$1:$D$597,MATCH(REGEXREPLACE(REGEXREPLACE(M3,""^#\s?"",""""),""/\d+/"",""/""),'# Reference schema'!$B:$B,0),MATCH(""description"",'# Reference schema'!$B$1:$D$1,0))"),"The date on which the document was first published. This is particularly important for legally important documents such as notices of a tender.")</f>
        <v>The date on which the document was first published. This is particularly important for legally important documents such as notices of a tender.</v>
      </c>
      <c r="N5" s="102" t="str">
        <f ca="1">IFERROR(__xludf.DUMMYFUNCTION("INDEX('# Reference schema'!$B$1:$D$597,MATCH(REGEXREPLACE(REGEXREPLACE(N3,""^#\s?"",""""),""/\d+/"",""/""),'# Reference schema'!$B:$B,0),MATCH(""description"",'# Reference schema'!$B$1:$D$1,0))"),"The format of the document, using the open IANA Media Types codelist (see the values in the 'Template' column), or using the 'offline/print' code if the described document is published offline. For example, web pages have a format of 'text/html'.")</f>
        <v>The format of the document, using the open IANA Media Types codelist (see the values in the 'Template' column), or using the 'offline/print' code if the described document is published offline. For example, web pages have a format of 'text/html'.</v>
      </c>
    </row>
    <row r="6" spans="1:14" ht="15.75" customHeight="1" outlineLevel="1">
      <c r="A6" s="192" t="s">
        <v>459</v>
      </c>
      <c r="B6" s="104" t="s">
        <v>460</v>
      </c>
      <c r="C6" s="105" t="s">
        <v>463</v>
      </c>
      <c r="D6" s="105" t="s">
        <v>595</v>
      </c>
      <c r="E6" s="105" t="s">
        <v>596</v>
      </c>
      <c r="F6" s="105"/>
      <c r="G6" s="105" t="s">
        <v>565</v>
      </c>
      <c r="H6" s="113"/>
      <c r="I6" s="109"/>
      <c r="J6" s="105"/>
      <c r="K6" s="105"/>
      <c r="L6" s="105"/>
      <c r="M6" s="105" t="s">
        <v>527</v>
      </c>
      <c r="N6" s="109"/>
    </row>
    <row r="7" spans="1:14" ht="15.75" customHeight="1" outlineLevel="1">
      <c r="A7" s="195" t="s">
        <v>529</v>
      </c>
      <c r="B7" s="196"/>
      <c r="C7" s="125" t="str">
        <f t="shared" ref="C7:C1008" si="0">IF(ISBLANK($G7),"",$G7)</f>
        <v>ocds-123456-abc</v>
      </c>
      <c r="D7" s="125" t="str">
        <f t="shared" ref="D7:D1008" si="1">IF(COUNTA($G7)&gt;0,$G7,"")</f>
        <v>ocds-123456-abc</v>
      </c>
      <c r="E7" s="125">
        <f t="shared" ref="E7:E1008" si="2">IF(COUNTA($I7:$N7),ROW()-7,"")</f>
        <v>0</v>
      </c>
      <c r="F7" s="125" t="str">
        <f t="shared" ref="F7:F1008" si="3">IF(NOT(ISBLANK(M7)),CONCATENATE(TEXT(M7,"yyyy-mm-ddThh:MM:ss"),"Z"),"")</f>
        <v>yyyy-03-ddT00:00:00Z</v>
      </c>
      <c r="G7" s="140" t="s">
        <v>530</v>
      </c>
      <c r="H7" s="139"/>
      <c r="I7" s="197" t="s">
        <v>597</v>
      </c>
      <c r="J7" s="140" t="s">
        <v>598</v>
      </c>
      <c r="K7" s="140" t="s">
        <v>599</v>
      </c>
      <c r="L7" s="140" t="s">
        <v>600</v>
      </c>
      <c r="M7" s="214">
        <v>43917</v>
      </c>
      <c r="N7" s="197" t="s">
        <v>585</v>
      </c>
    </row>
    <row r="8" spans="1:14" ht="15.75" customHeight="1">
      <c r="A8" s="199" t="s">
        <v>40</v>
      </c>
      <c r="B8" s="200"/>
      <c r="C8" s="201" t="str">
        <f t="shared" si="0"/>
        <v/>
      </c>
      <c r="D8" s="201" t="str">
        <f t="shared" si="1"/>
        <v/>
      </c>
      <c r="E8" s="201" t="str">
        <f t="shared" si="2"/>
        <v/>
      </c>
      <c r="F8" s="201" t="str">
        <f t="shared" si="3"/>
        <v/>
      </c>
      <c r="G8" s="164"/>
      <c r="H8" s="163"/>
      <c r="I8" s="215"/>
      <c r="J8" s="164"/>
      <c r="K8" s="164"/>
      <c r="L8" s="216"/>
      <c r="M8" s="217"/>
      <c r="N8" s="215"/>
    </row>
    <row r="9" spans="1:14" ht="15.75" customHeight="1">
      <c r="A9" s="204"/>
      <c r="B9" s="205"/>
      <c r="C9" s="201" t="str">
        <f t="shared" si="0"/>
        <v/>
      </c>
      <c r="D9" s="201" t="str">
        <f t="shared" si="1"/>
        <v/>
      </c>
      <c r="E9" s="201" t="str">
        <f t="shared" si="2"/>
        <v/>
      </c>
      <c r="F9" s="201" t="str">
        <f t="shared" si="3"/>
        <v/>
      </c>
      <c r="G9" s="164"/>
      <c r="H9" s="173"/>
      <c r="I9" s="215"/>
      <c r="J9" s="164"/>
      <c r="K9" s="164"/>
      <c r="L9" s="216"/>
      <c r="M9" s="217"/>
      <c r="N9" s="215"/>
    </row>
    <row r="10" spans="1:14" ht="15.75" customHeight="1">
      <c r="A10" s="204"/>
      <c r="B10" s="205"/>
      <c r="C10" s="201" t="str">
        <f t="shared" si="0"/>
        <v/>
      </c>
      <c r="D10" s="201" t="str">
        <f t="shared" si="1"/>
        <v/>
      </c>
      <c r="E10" s="201" t="str">
        <f t="shared" si="2"/>
        <v/>
      </c>
      <c r="F10" s="201" t="str">
        <f t="shared" si="3"/>
        <v/>
      </c>
      <c r="G10" s="178"/>
      <c r="H10" s="173"/>
      <c r="I10" s="218"/>
      <c r="J10" s="178"/>
      <c r="K10" s="178"/>
      <c r="L10" s="178"/>
      <c r="M10" s="217"/>
      <c r="N10" s="218"/>
    </row>
    <row r="11" spans="1:14" ht="15.75" customHeight="1">
      <c r="A11" s="204"/>
      <c r="B11" s="205"/>
      <c r="C11" s="201" t="str">
        <f t="shared" si="0"/>
        <v/>
      </c>
      <c r="D11" s="201" t="str">
        <f t="shared" si="1"/>
        <v/>
      </c>
      <c r="E11" s="201" t="str">
        <f t="shared" si="2"/>
        <v/>
      </c>
      <c r="F11" s="201" t="str">
        <f t="shared" si="3"/>
        <v/>
      </c>
      <c r="G11" s="178"/>
      <c r="H11" s="173"/>
      <c r="I11" s="218"/>
      <c r="J11" s="178"/>
      <c r="K11" s="178"/>
      <c r="L11" s="178"/>
      <c r="M11" s="217"/>
      <c r="N11" s="218"/>
    </row>
    <row r="12" spans="1:14" ht="15.75" customHeight="1">
      <c r="A12" s="204"/>
      <c r="B12" s="205"/>
      <c r="C12" s="201" t="str">
        <f t="shared" si="0"/>
        <v/>
      </c>
      <c r="D12" s="201" t="str">
        <f t="shared" si="1"/>
        <v/>
      </c>
      <c r="E12" s="201" t="str">
        <f t="shared" si="2"/>
        <v/>
      </c>
      <c r="F12" s="201" t="str">
        <f t="shared" si="3"/>
        <v/>
      </c>
      <c r="G12" s="178"/>
      <c r="H12" s="173"/>
      <c r="I12" s="218"/>
      <c r="J12" s="178"/>
      <c r="K12" s="178"/>
      <c r="L12" s="178"/>
      <c r="M12" s="217"/>
      <c r="N12" s="218"/>
    </row>
    <row r="13" spans="1:14" ht="15.75" customHeight="1">
      <c r="A13" s="204"/>
      <c r="B13" s="205"/>
      <c r="C13" s="201" t="str">
        <f t="shared" si="0"/>
        <v/>
      </c>
      <c r="D13" s="201" t="str">
        <f t="shared" si="1"/>
        <v/>
      </c>
      <c r="E13" s="201" t="str">
        <f t="shared" si="2"/>
        <v/>
      </c>
      <c r="F13" s="201" t="str">
        <f t="shared" si="3"/>
        <v/>
      </c>
      <c r="G13" s="178"/>
      <c r="H13" s="173"/>
      <c r="I13" s="218"/>
      <c r="J13" s="178"/>
      <c r="K13" s="178"/>
      <c r="L13" s="178"/>
      <c r="M13" s="217"/>
      <c r="N13" s="218"/>
    </row>
    <row r="14" spans="1:14" ht="15.75" customHeight="1">
      <c r="A14" s="204"/>
      <c r="B14" s="205"/>
      <c r="C14" s="201" t="str">
        <f t="shared" si="0"/>
        <v/>
      </c>
      <c r="D14" s="201" t="str">
        <f t="shared" si="1"/>
        <v/>
      </c>
      <c r="E14" s="201" t="str">
        <f t="shared" si="2"/>
        <v/>
      </c>
      <c r="F14" s="201" t="str">
        <f t="shared" si="3"/>
        <v/>
      </c>
      <c r="G14" s="178"/>
      <c r="H14" s="173"/>
      <c r="I14" s="218"/>
      <c r="J14" s="178"/>
      <c r="K14" s="178"/>
      <c r="L14" s="178"/>
      <c r="M14" s="217"/>
      <c r="N14" s="218"/>
    </row>
    <row r="15" spans="1:14" ht="15.75" customHeight="1">
      <c r="A15" s="204"/>
      <c r="B15" s="205"/>
      <c r="C15" s="201" t="str">
        <f t="shared" si="0"/>
        <v/>
      </c>
      <c r="D15" s="201" t="str">
        <f t="shared" si="1"/>
        <v/>
      </c>
      <c r="E15" s="201" t="str">
        <f t="shared" si="2"/>
        <v/>
      </c>
      <c r="F15" s="201" t="str">
        <f t="shared" si="3"/>
        <v/>
      </c>
      <c r="G15" s="178"/>
      <c r="H15" s="173"/>
      <c r="I15" s="218"/>
      <c r="J15" s="178"/>
      <c r="K15" s="178"/>
      <c r="L15" s="178"/>
      <c r="M15" s="217"/>
      <c r="N15" s="218"/>
    </row>
    <row r="16" spans="1:14" ht="15.75" customHeight="1">
      <c r="A16" s="204"/>
      <c r="B16" s="205"/>
      <c r="C16" s="201" t="str">
        <f t="shared" si="0"/>
        <v/>
      </c>
      <c r="D16" s="201" t="str">
        <f t="shared" si="1"/>
        <v/>
      </c>
      <c r="E16" s="201" t="str">
        <f t="shared" si="2"/>
        <v/>
      </c>
      <c r="F16" s="201" t="str">
        <f t="shared" si="3"/>
        <v/>
      </c>
      <c r="G16" s="178"/>
      <c r="H16" s="173"/>
      <c r="I16" s="218"/>
      <c r="J16" s="178"/>
      <c r="K16" s="178"/>
      <c r="L16" s="178"/>
      <c r="M16" s="217"/>
      <c r="N16" s="218"/>
    </row>
    <row r="17" spans="1:14" ht="15.75" customHeight="1">
      <c r="A17" s="204"/>
      <c r="B17" s="205"/>
      <c r="C17" s="201" t="str">
        <f t="shared" si="0"/>
        <v/>
      </c>
      <c r="D17" s="201" t="str">
        <f t="shared" si="1"/>
        <v/>
      </c>
      <c r="E17" s="201" t="str">
        <f t="shared" si="2"/>
        <v/>
      </c>
      <c r="F17" s="201" t="str">
        <f t="shared" si="3"/>
        <v/>
      </c>
      <c r="G17" s="178"/>
      <c r="H17" s="173"/>
      <c r="I17" s="218"/>
      <c r="J17" s="178"/>
      <c r="K17" s="178"/>
      <c r="L17" s="178"/>
      <c r="M17" s="217"/>
      <c r="N17" s="218"/>
    </row>
    <row r="18" spans="1:14" ht="15.75" customHeight="1">
      <c r="A18" s="204"/>
      <c r="B18" s="205"/>
      <c r="C18" s="201" t="str">
        <f t="shared" si="0"/>
        <v/>
      </c>
      <c r="D18" s="201" t="str">
        <f t="shared" si="1"/>
        <v/>
      </c>
      <c r="E18" s="201" t="str">
        <f t="shared" si="2"/>
        <v/>
      </c>
      <c r="F18" s="201" t="str">
        <f t="shared" si="3"/>
        <v/>
      </c>
      <c r="G18" s="178"/>
      <c r="H18" s="173"/>
      <c r="I18" s="218"/>
      <c r="J18" s="178"/>
      <c r="K18" s="178"/>
      <c r="L18" s="178"/>
      <c r="M18" s="217"/>
      <c r="N18" s="218"/>
    </row>
    <row r="19" spans="1:14" ht="15.75" customHeight="1">
      <c r="A19" s="204"/>
      <c r="B19" s="205"/>
      <c r="C19" s="201" t="str">
        <f t="shared" si="0"/>
        <v/>
      </c>
      <c r="D19" s="201" t="str">
        <f t="shared" si="1"/>
        <v/>
      </c>
      <c r="E19" s="201" t="str">
        <f t="shared" si="2"/>
        <v/>
      </c>
      <c r="F19" s="201" t="str">
        <f t="shared" si="3"/>
        <v/>
      </c>
      <c r="G19" s="178"/>
      <c r="H19" s="173"/>
      <c r="I19" s="218"/>
      <c r="J19" s="178"/>
      <c r="K19" s="178"/>
      <c r="L19" s="178"/>
      <c r="M19" s="217"/>
      <c r="N19" s="218"/>
    </row>
    <row r="20" spans="1:14" ht="15.75" customHeight="1">
      <c r="A20" s="204"/>
      <c r="B20" s="205"/>
      <c r="C20" s="201" t="str">
        <f t="shared" si="0"/>
        <v/>
      </c>
      <c r="D20" s="201" t="str">
        <f t="shared" si="1"/>
        <v/>
      </c>
      <c r="E20" s="201" t="str">
        <f t="shared" si="2"/>
        <v/>
      </c>
      <c r="F20" s="201" t="str">
        <f t="shared" si="3"/>
        <v/>
      </c>
      <c r="G20" s="178"/>
      <c r="H20" s="173"/>
      <c r="I20" s="218"/>
      <c r="J20" s="178"/>
      <c r="K20" s="178"/>
      <c r="L20" s="178"/>
      <c r="M20" s="217"/>
      <c r="N20" s="218"/>
    </row>
    <row r="21" spans="1:14" ht="15.75" customHeight="1">
      <c r="A21" s="204"/>
      <c r="B21" s="205"/>
      <c r="C21" s="201" t="str">
        <f t="shared" si="0"/>
        <v/>
      </c>
      <c r="D21" s="201" t="str">
        <f t="shared" si="1"/>
        <v/>
      </c>
      <c r="E21" s="201" t="str">
        <f t="shared" si="2"/>
        <v/>
      </c>
      <c r="F21" s="201" t="str">
        <f t="shared" si="3"/>
        <v/>
      </c>
      <c r="G21" s="178"/>
      <c r="H21" s="173"/>
      <c r="I21" s="218"/>
      <c r="J21" s="178"/>
      <c r="K21" s="178"/>
      <c r="L21" s="178"/>
      <c r="M21" s="217"/>
      <c r="N21" s="218"/>
    </row>
    <row r="22" spans="1:14" ht="15.75" customHeight="1">
      <c r="A22" s="204"/>
      <c r="B22" s="205"/>
      <c r="C22" s="201" t="str">
        <f t="shared" si="0"/>
        <v/>
      </c>
      <c r="D22" s="201" t="str">
        <f t="shared" si="1"/>
        <v/>
      </c>
      <c r="E22" s="201" t="str">
        <f t="shared" si="2"/>
        <v/>
      </c>
      <c r="F22" s="201" t="str">
        <f t="shared" si="3"/>
        <v/>
      </c>
      <c r="G22" s="178"/>
      <c r="H22" s="173"/>
      <c r="I22" s="218"/>
      <c r="J22" s="178"/>
      <c r="K22" s="178"/>
      <c r="L22" s="178"/>
      <c r="M22" s="217"/>
      <c r="N22" s="218"/>
    </row>
    <row r="23" spans="1:14" ht="15.75" customHeight="1">
      <c r="A23" s="204"/>
      <c r="B23" s="205"/>
      <c r="C23" s="201" t="str">
        <f t="shared" si="0"/>
        <v/>
      </c>
      <c r="D23" s="201" t="str">
        <f t="shared" si="1"/>
        <v/>
      </c>
      <c r="E23" s="201" t="str">
        <f t="shared" si="2"/>
        <v/>
      </c>
      <c r="F23" s="201" t="str">
        <f t="shared" si="3"/>
        <v/>
      </c>
      <c r="G23" s="178"/>
      <c r="H23" s="173"/>
      <c r="I23" s="218"/>
      <c r="J23" s="178"/>
      <c r="K23" s="178"/>
      <c r="L23" s="178"/>
      <c r="M23" s="217"/>
      <c r="N23" s="218"/>
    </row>
    <row r="24" spans="1:14" ht="15.75" customHeight="1">
      <c r="A24" s="204"/>
      <c r="B24" s="205"/>
      <c r="C24" s="201" t="str">
        <f t="shared" si="0"/>
        <v/>
      </c>
      <c r="D24" s="201" t="str">
        <f t="shared" si="1"/>
        <v/>
      </c>
      <c r="E24" s="201" t="str">
        <f t="shared" si="2"/>
        <v/>
      </c>
      <c r="F24" s="201" t="str">
        <f t="shared" si="3"/>
        <v/>
      </c>
      <c r="G24" s="178"/>
      <c r="H24" s="173"/>
      <c r="I24" s="218"/>
      <c r="J24" s="178"/>
      <c r="K24" s="178"/>
      <c r="L24" s="178"/>
      <c r="M24" s="217"/>
      <c r="N24" s="218"/>
    </row>
    <row r="25" spans="1:14" ht="15.75" customHeight="1">
      <c r="A25" s="204"/>
      <c r="B25" s="205"/>
      <c r="C25" s="201" t="str">
        <f t="shared" si="0"/>
        <v/>
      </c>
      <c r="D25" s="201" t="str">
        <f t="shared" si="1"/>
        <v/>
      </c>
      <c r="E25" s="201" t="str">
        <f t="shared" si="2"/>
        <v/>
      </c>
      <c r="F25" s="201" t="str">
        <f t="shared" si="3"/>
        <v/>
      </c>
      <c r="G25" s="178"/>
      <c r="H25" s="173"/>
      <c r="I25" s="218"/>
      <c r="J25" s="178"/>
      <c r="K25" s="178"/>
      <c r="L25" s="178"/>
      <c r="M25" s="217"/>
      <c r="N25" s="218"/>
    </row>
    <row r="26" spans="1:14" ht="15.75" customHeight="1">
      <c r="A26" s="204"/>
      <c r="B26" s="205"/>
      <c r="C26" s="201" t="str">
        <f t="shared" si="0"/>
        <v/>
      </c>
      <c r="D26" s="201" t="str">
        <f t="shared" si="1"/>
        <v/>
      </c>
      <c r="E26" s="201" t="str">
        <f t="shared" si="2"/>
        <v/>
      </c>
      <c r="F26" s="201" t="str">
        <f t="shared" si="3"/>
        <v/>
      </c>
      <c r="G26" s="178"/>
      <c r="H26" s="173"/>
      <c r="I26" s="218"/>
      <c r="J26" s="178"/>
      <c r="K26" s="178"/>
      <c r="L26" s="178"/>
      <c r="M26" s="217"/>
      <c r="N26" s="218"/>
    </row>
    <row r="27" spans="1:14" ht="15.75" customHeight="1">
      <c r="A27" s="204"/>
      <c r="B27" s="205"/>
      <c r="C27" s="201" t="str">
        <f t="shared" si="0"/>
        <v/>
      </c>
      <c r="D27" s="201" t="str">
        <f t="shared" si="1"/>
        <v/>
      </c>
      <c r="E27" s="201" t="str">
        <f t="shared" si="2"/>
        <v/>
      </c>
      <c r="F27" s="201" t="str">
        <f t="shared" si="3"/>
        <v/>
      </c>
      <c r="G27" s="178"/>
      <c r="H27" s="173"/>
      <c r="I27" s="218"/>
      <c r="J27" s="178"/>
      <c r="K27" s="178"/>
      <c r="L27" s="178"/>
      <c r="M27" s="217"/>
      <c r="N27" s="218"/>
    </row>
    <row r="28" spans="1:14" ht="15.75" customHeight="1">
      <c r="A28" s="204"/>
      <c r="B28" s="205"/>
      <c r="C28" s="201" t="str">
        <f t="shared" si="0"/>
        <v/>
      </c>
      <c r="D28" s="201" t="str">
        <f t="shared" si="1"/>
        <v/>
      </c>
      <c r="E28" s="201" t="str">
        <f t="shared" si="2"/>
        <v/>
      </c>
      <c r="F28" s="201" t="str">
        <f t="shared" si="3"/>
        <v/>
      </c>
      <c r="G28" s="178"/>
      <c r="H28" s="173"/>
      <c r="I28" s="218"/>
      <c r="J28" s="178"/>
      <c r="K28" s="178"/>
      <c r="L28" s="178"/>
      <c r="M28" s="217"/>
      <c r="N28" s="218"/>
    </row>
    <row r="29" spans="1:14" ht="12.5">
      <c r="A29" s="204"/>
      <c r="B29" s="205"/>
      <c r="C29" s="201" t="str">
        <f t="shared" si="0"/>
        <v/>
      </c>
      <c r="D29" s="201" t="str">
        <f t="shared" si="1"/>
        <v/>
      </c>
      <c r="E29" s="201" t="str">
        <f t="shared" si="2"/>
        <v/>
      </c>
      <c r="F29" s="201" t="str">
        <f t="shared" si="3"/>
        <v/>
      </c>
      <c r="G29" s="178"/>
      <c r="H29" s="173"/>
      <c r="I29" s="218"/>
      <c r="J29" s="178"/>
      <c r="K29" s="178"/>
      <c r="L29" s="178"/>
      <c r="M29" s="217"/>
      <c r="N29" s="218"/>
    </row>
    <row r="30" spans="1:14" ht="12.5">
      <c r="A30" s="204"/>
      <c r="B30" s="205"/>
      <c r="C30" s="201" t="str">
        <f t="shared" si="0"/>
        <v/>
      </c>
      <c r="D30" s="201" t="str">
        <f t="shared" si="1"/>
        <v/>
      </c>
      <c r="E30" s="201" t="str">
        <f t="shared" si="2"/>
        <v/>
      </c>
      <c r="F30" s="201" t="str">
        <f t="shared" si="3"/>
        <v/>
      </c>
      <c r="G30" s="178"/>
      <c r="H30" s="173"/>
      <c r="I30" s="218"/>
      <c r="J30" s="178"/>
      <c r="K30" s="178"/>
      <c r="L30" s="178"/>
      <c r="M30" s="217"/>
      <c r="N30" s="218"/>
    </row>
    <row r="31" spans="1:14" ht="12.5">
      <c r="A31" s="204"/>
      <c r="B31" s="205"/>
      <c r="C31" s="201" t="str">
        <f t="shared" si="0"/>
        <v/>
      </c>
      <c r="D31" s="201" t="str">
        <f t="shared" si="1"/>
        <v/>
      </c>
      <c r="E31" s="201" t="str">
        <f t="shared" si="2"/>
        <v/>
      </c>
      <c r="F31" s="201" t="str">
        <f t="shared" si="3"/>
        <v/>
      </c>
      <c r="G31" s="178"/>
      <c r="H31" s="173"/>
      <c r="I31" s="218"/>
      <c r="J31" s="178"/>
      <c r="K31" s="178"/>
      <c r="L31" s="178"/>
      <c r="M31" s="217"/>
      <c r="N31" s="218"/>
    </row>
    <row r="32" spans="1:14" ht="12.5">
      <c r="A32" s="204"/>
      <c r="B32" s="205"/>
      <c r="C32" s="201" t="str">
        <f t="shared" si="0"/>
        <v/>
      </c>
      <c r="D32" s="201" t="str">
        <f t="shared" si="1"/>
        <v/>
      </c>
      <c r="E32" s="201" t="str">
        <f t="shared" si="2"/>
        <v/>
      </c>
      <c r="F32" s="201" t="str">
        <f t="shared" si="3"/>
        <v/>
      </c>
      <c r="G32" s="178"/>
      <c r="H32" s="173"/>
      <c r="I32" s="218"/>
      <c r="J32" s="178"/>
      <c r="K32" s="178"/>
      <c r="L32" s="178"/>
      <c r="M32" s="217"/>
      <c r="N32" s="218"/>
    </row>
    <row r="33" spans="1:14" ht="12.5">
      <c r="A33" s="204"/>
      <c r="B33" s="205"/>
      <c r="C33" s="201" t="str">
        <f t="shared" si="0"/>
        <v/>
      </c>
      <c r="D33" s="201" t="str">
        <f t="shared" si="1"/>
        <v/>
      </c>
      <c r="E33" s="201" t="str">
        <f t="shared" si="2"/>
        <v/>
      </c>
      <c r="F33" s="201" t="str">
        <f t="shared" si="3"/>
        <v/>
      </c>
      <c r="G33" s="178"/>
      <c r="H33" s="173"/>
      <c r="I33" s="218"/>
      <c r="J33" s="178"/>
      <c r="K33" s="178"/>
      <c r="L33" s="178"/>
      <c r="M33" s="217"/>
      <c r="N33" s="218"/>
    </row>
    <row r="34" spans="1:14" ht="12.5">
      <c r="A34" s="204"/>
      <c r="B34" s="205"/>
      <c r="C34" s="201" t="str">
        <f t="shared" si="0"/>
        <v/>
      </c>
      <c r="D34" s="201" t="str">
        <f t="shared" si="1"/>
        <v/>
      </c>
      <c r="E34" s="201" t="str">
        <f t="shared" si="2"/>
        <v/>
      </c>
      <c r="F34" s="201" t="str">
        <f t="shared" si="3"/>
        <v/>
      </c>
      <c r="G34" s="178"/>
      <c r="H34" s="173"/>
      <c r="I34" s="218"/>
      <c r="J34" s="178"/>
      <c r="K34" s="178"/>
      <c r="L34" s="178"/>
      <c r="M34" s="217"/>
      <c r="N34" s="218"/>
    </row>
    <row r="35" spans="1:14" ht="12.5">
      <c r="A35" s="204"/>
      <c r="B35" s="205"/>
      <c r="C35" s="201" t="str">
        <f t="shared" si="0"/>
        <v/>
      </c>
      <c r="D35" s="201" t="str">
        <f t="shared" si="1"/>
        <v/>
      </c>
      <c r="E35" s="201" t="str">
        <f t="shared" si="2"/>
        <v/>
      </c>
      <c r="F35" s="201" t="str">
        <f t="shared" si="3"/>
        <v/>
      </c>
      <c r="G35" s="178"/>
      <c r="H35" s="173"/>
      <c r="I35" s="218"/>
      <c r="J35" s="178"/>
      <c r="K35" s="178"/>
      <c r="L35" s="178"/>
      <c r="M35" s="217"/>
      <c r="N35" s="218"/>
    </row>
    <row r="36" spans="1:14" ht="12.5">
      <c r="A36" s="204"/>
      <c r="B36" s="205"/>
      <c r="C36" s="201" t="str">
        <f t="shared" si="0"/>
        <v/>
      </c>
      <c r="D36" s="201" t="str">
        <f t="shared" si="1"/>
        <v/>
      </c>
      <c r="E36" s="201" t="str">
        <f t="shared" si="2"/>
        <v/>
      </c>
      <c r="F36" s="201" t="str">
        <f t="shared" si="3"/>
        <v/>
      </c>
      <c r="G36" s="178"/>
      <c r="H36" s="173"/>
      <c r="I36" s="218"/>
      <c r="J36" s="178"/>
      <c r="K36" s="178"/>
      <c r="L36" s="178"/>
      <c r="M36" s="217"/>
      <c r="N36" s="218"/>
    </row>
    <row r="37" spans="1:14" ht="12.5">
      <c r="A37" s="204"/>
      <c r="B37" s="205"/>
      <c r="C37" s="201" t="str">
        <f t="shared" si="0"/>
        <v/>
      </c>
      <c r="D37" s="201" t="str">
        <f t="shared" si="1"/>
        <v/>
      </c>
      <c r="E37" s="201" t="str">
        <f t="shared" si="2"/>
        <v/>
      </c>
      <c r="F37" s="201" t="str">
        <f t="shared" si="3"/>
        <v/>
      </c>
      <c r="G37" s="178"/>
      <c r="H37" s="173"/>
      <c r="I37" s="218"/>
      <c r="J37" s="178"/>
      <c r="K37" s="178"/>
      <c r="L37" s="178"/>
      <c r="M37" s="217"/>
      <c r="N37" s="218"/>
    </row>
    <row r="38" spans="1:14" ht="12.5">
      <c r="A38" s="204"/>
      <c r="B38" s="205"/>
      <c r="C38" s="201" t="str">
        <f t="shared" si="0"/>
        <v/>
      </c>
      <c r="D38" s="201" t="str">
        <f t="shared" si="1"/>
        <v/>
      </c>
      <c r="E38" s="201" t="str">
        <f t="shared" si="2"/>
        <v/>
      </c>
      <c r="F38" s="201" t="str">
        <f t="shared" si="3"/>
        <v/>
      </c>
      <c r="G38" s="178"/>
      <c r="H38" s="173"/>
      <c r="I38" s="218"/>
      <c r="J38" s="178"/>
      <c r="K38" s="178"/>
      <c r="L38" s="178"/>
      <c r="M38" s="217"/>
      <c r="N38" s="218"/>
    </row>
    <row r="39" spans="1:14" ht="12.5">
      <c r="A39" s="204"/>
      <c r="B39" s="205"/>
      <c r="C39" s="201" t="str">
        <f t="shared" si="0"/>
        <v/>
      </c>
      <c r="D39" s="201" t="str">
        <f t="shared" si="1"/>
        <v/>
      </c>
      <c r="E39" s="201" t="str">
        <f t="shared" si="2"/>
        <v/>
      </c>
      <c r="F39" s="201" t="str">
        <f t="shared" si="3"/>
        <v/>
      </c>
      <c r="G39" s="178"/>
      <c r="H39" s="173"/>
      <c r="I39" s="218"/>
      <c r="J39" s="178"/>
      <c r="K39" s="178"/>
      <c r="L39" s="178"/>
      <c r="M39" s="217"/>
      <c r="N39" s="218"/>
    </row>
    <row r="40" spans="1:14" ht="12.5">
      <c r="A40" s="204"/>
      <c r="B40" s="205"/>
      <c r="C40" s="201" t="str">
        <f t="shared" si="0"/>
        <v/>
      </c>
      <c r="D40" s="201" t="str">
        <f t="shared" si="1"/>
        <v/>
      </c>
      <c r="E40" s="201" t="str">
        <f t="shared" si="2"/>
        <v/>
      </c>
      <c r="F40" s="201" t="str">
        <f t="shared" si="3"/>
        <v/>
      </c>
      <c r="G40" s="178"/>
      <c r="H40" s="173"/>
      <c r="I40" s="218"/>
      <c r="J40" s="178"/>
      <c r="K40" s="178"/>
      <c r="L40" s="178"/>
      <c r="M40" s="217"/>
      <c r="N40" s="218"/>
    </row>
    <row r="41" spans="1:14" ht="12.5">
      <c r="A41" s="204"/>
      <c r="B41" s="205"/>
      <c r="C41" s="201" t="str">
        <f t="shared" si="0"/>
        <v/>
      </c>
      <c r="D41" s="201" t="str">
        <f t="shared" si="1"/>
        <v/>
      </c>
      <c r="E41" s="201" t="str">
        <f t="shared" si="2"/>
        <v/>
      </c>
      <c r="F41" s="201" t="str">
        <f t="shared" si="3"/>
        <v/>
      </c>
      <c r="G41" s="178"/>
      <c r="H41" s="173"/>
      <c r="I41" s="218"/>
      <c r="J41" s="178"/>
      <c r="K41" s="178"/>
      <c r="L41" s="178"/>
      <c r="M41" s="217"/>
      <c r="N41" s="218"/>
    </row>
    <row r="42" spans="1:14" ht="12.5">
      <c r="A42" s="204"/>
      <c r="B42" s="205"/>
      <c r="C42" s="201" t="str">
        <f t="shared" si="0"/>
        <v/>
      </c>
      <c r="D42" s="201" t="str">
        <f t="shared" si="1"/>
        <v/>
      </c>
      <c r="E42" s="201" t="str">
        <f t="shared" si="2"/>
        <v/>
      </c>
      <c r="F42" s="201" t="str">
        <f t="shared" si="3"/>
        <v/>
      </c>
      <c r="G42" s="178"/>
      <c r="H42" s="173"/>
      <c r="I42" s="218"/>
      <c r="J42" s="178"/>
      <c r="K42" s="178"/>
      <c r="L42" s="178"/>
      <c r="M42" s="217"/>
      <c r="N42" s="218"/>
    </row>
    <row r="43" spans="1:14" ht="12.5">
      <c r="A43" s="204"/>
      <c r="B43" s="205"/>
      <c r="C43" s="201" t="str">
        <f t="shared" si="0"/>
        <v/>
      </c>
      <c r="D43" s="201" t="str">
        <f t="shared" si="1"/>
        <v/>
      </c>
      <c r="E43" s="201" t="str">
        <f t="shared" si="2"/>
        <v/>
      </c>
      <c r="F43" s="201" t="str">
        <f t="shared" si="3"/>
        <v/>
      </c>
      <c r="G43" s="178"/>
      <c r="H43" s="173"/>
      <c r="I43" s="218"/>
      <c r="J43" s="178"/>
      <c r="K43" s="178"/>
      <c r="L43" s="178"/>
      <c r="M43" s="217"/>
      <c r="N43" s="218"/>
    </row>
    <row r="44" spans="1:14" ht="12.5">
      <c r="A44" s="204"/>
      <c r="B44" s="205"/>
      <c r="C44" s="201" t="str">
        <f t="shared" si="0"/>
        <v/>
      </c>
      <c r="D44" s="201" t="str">
        <f t="shared" si="1"/>
        <v/>
      </c>
      <c r="E44" s="201" t="str">
        <f t="shared" si="2"/>
        <v/>
      </c>
      <c r="F44" s="201" t="str">
        <f t="shared" si="3"/>
        <v/>
      </c>
      <c r="G44" s="178"/>
      <c r="H44" s="173"/>
      <c r="I44" s="218"/>
      <c r="J44" s="178"/>
      <c r="K44" s="178"/>
      <c r="L44" s="178"/>
      <c r="M44" s="217"/>
      <c r="N44" s="218"/>
    </row>
    <row r="45" spans="1:14" ht="12.5">
      <c r="A45" s="204"/>
      <c r="B45" s="205"/>
      <c r="C45" s="201" t="str">
        <f t="shared" si="0"/>
        <v/>
      </c>
      <c r="D45" s="201" t="str">
        <f t="shared" si="1"/>
        <v/>
      </c>
      <c r="E45" s="201" t="str">
        <f t="shared" si="2"/>
        <v/>
      </c>
      <c r="F45" s="201" t="str">
        <f t="shared" si="3"/>
        <v/>
      </c>
      <c r="G45" s="178"/>
      <c r="H45" s="173"/>
      <c r="I45" s="218"/>
      <c r="J45" s="178"/>
      <c r="K45" s="178"/>
      <c r="L45" s="178"/>
      <c r="M45" s="217"/>
      <c r="N45" s="218"/>
    </row>
    <row r="46" spans="1:14" ht="12.5">
      <c r="A46" s="204"/>
      <c r="B46" s="205"/>
      <c r="C46" s="201" t="str">
        <f t="shared" si="0"/>
        <v/>
      </c>
      <c r="D46" s="201" t="str">
        <f t="shared" si="1"/>
        <v/>
      </c>
      <c r="E46" s="201" t="str">
        <f t="shared" si="2"/>
        <v/>
      </c>
      <c r="F46" s="201" t="str">
        <f t="shared" si="3"/>
        <v/>
      </c>
      <c r="G46" s="178"/>
      <c r="H46" s="173"/>
      <c r="I46" s="218"/>
      <c r="J46" s="178"/>
      <c r="K46" s="178"/>
      <c r="L46" s="178"/>
      <c r="M46" s="217"/>
      <c r="N46" s="218"/>
    </row>
    <row r="47" spans="1:14" ht="12.5">
      <c r="A47" s="204"/>
      <c r="B47" s="205"/>
      <c r="C47" s="201" t="str">
        <f t="shared" si="0"/>
        <v/>
      </c>
      <c r="D47" s="201" t="str">
        <f t="shared" si="1"/>
        <v/>
      </c>
      <c r="E47" s="201" t="str">
        <f t="shared" si="2"/>
        <v/>
      </c>
      <c r="F47" s="201" t="str">
        <f t="shared" si="3"/>
        <v/>
      </c>
      <c r="G47" s="178"/>
      <c r="H47" s="173"/>
      <c r="I47" s="218"/>
      <c r="J47" s="178"/>
      <c r="K47" s="178"/>
      <c r="L47" s="178"/>
      <c r="M47" s="217"/>
      <c r="N47" s="218"/>
    </row>
    <row r="48" spans="1:14" ht="12.5">
      <c r="A48" s="204"/>
      <c r="B48" s="205"/>
      <c r="C48" s="201" t="str">
        <f t="shared" si="0"/>
        <v/>
      </c>
      <c r="D48" s="201" t="str">
        <f t="shared" si="1"/>
        <v/>
      </c>
      <c r="E48" s="201" t="str">
        <f t="shared" si="2"/>
        <v/>
      </c>
      <c r="F48" s="201" t="str">
        <f t="shared" si="3"/>
        <v/>
      </c>
      <c r="G48" s="178"/>
      <c r="H48" s="173"/>
      <c r="I48" s="218"/>
      <c r="J48" s="178"/>
      <c r="K48" s="178"/>
      <c r="L48" s="178"/>
      <c r="M48" s="217"/>
      <c r="N48" s="218"/>
    </row>
    <row r="49" spans="1:14" ht="12.5">
      <c r="A49" s="204"/>
      <c r="B49" s="205"/>
      <c r="C49" s="201" t="str">
        <f t="shared" si="0"/>
        <v/>
      </c>
      <c r="D49" s="201" t="str">
        <f t="shared" si="1"/>
        <v/>
      </c>
      <c r="E49" s="201" t="str">
        <f t="shared" si="2"/>
        <v/>
      </c>
      <c r="F49" s="201" t="str">
        <f t="shared" si="3"/>
        <v/>
      </c>
      <c r="G49" s="178"/>
      <c r="H49" s="173"/>
      <c r="I49" s="218"/>
      <c r="J49" s="178"/>
      <c r="K49" s="178"/>
      <c r="L49" s="178"/>
      <c r="M49" s="217"/>
      <c r="N49" s="218"/>
    </row>
    <row r="50" spans="1:14" ht="12.5">
      <c r="A50" s="204"/>
      <c r="B50" s="205"/>
      <c r="C50" s="201" t="str">
        <f t="shared" si="0"/>
        <v/>
      </c>
      <c r="D50" s="201" t="str">
        <f t="shared" si="1"/>
        <v/>
      </c>
      <c r="E50" s="201" t="str">
        <f t="shared" si="2"/>
        <v/>
      </c>
      <c r="F50" s="201" t="str">
        <f t="shared" si="3"/>
        <v/>
      </c>
      <c r="G50" s="178"/>
      <c r="H50" s="173"/>
      <c r="I50" s="218"/>
      <c r="J50" s="178"/>
      <c r="K50" s="178"/>
      <c r="L50" s="178"/>
      <c r="M50" s="217"/>
      <c r="N50" s="218"/>
    </row>
    <row r="51" spans="1:14" ht="12.5">
      <c r="A51" s="204"/>
      <c r="B51" s="205"/>
      <c r="C51" s="201" t="str">
        <f t="shared" si="0"/>
        <v/>
      </c>
      <c r="D51" s="201" t="str">
        <f t="shared" si="1"/>
        <v/>
      </c>
      <c r="E51" s="201" t="str">
        <f t="shared" si="2"/>
        <v/>
      </c>
      <c r="F51" s="201" t="str">
        <f t="shared" si="3"/>
        <v/>
      </c>
      <c r="G51" s="178"/>
      <c r="H51" s="173"/>
      <c r="I51" s="218"/>
      <c r="J51" s="178"/>
      <c r="K51" s="178"/>
      <c r="L51" s="178"/>
      <c r="M51" s="217"/>
      <c r="N51" s="218"/>
    </row>
    <row r="52" spans="1:14" ht="12.5">
      <c r="A52" s="204"/>
      <c r="B52" s="205"/>
      <c r="C52" s="201" t="str">
        <f t="shared" si="0"/>
        <v/>
      </c>
      <c r="D52" s="201" t="str">
        <f t="shared" si="1"/>
        <v/>
      </c>
      <c r="E52" s="201" t="str">
        <f t="shared" si="2"/>
        <v/>
      </c>
      <c r="F52" s="201" t="str">
        <f t="shared" si="3"/>
        <v/>
      </c>
      <c r="G52" s="178"/>
      <c r="H52" s="173"/>
      <c r="I52" s="218"/>
      <c r="J52" s="178"/>
      <c r="K52" s="178"/>
      <c r="L52" s="178"/>
      <c r="M52" s="217"/>
      <c r="N52" s="218"/>
    </row>
    <row r="53" spans="1:14" ht="12.5">
      <c r="A53" s="204"/>
      <c r="B53" s="205"/>
      <c r="C53" s="201" t="str">
        <f t="shared" si="0"/>
        <v/>
      </c>
      <c r="D53" s="201" t="str">
        <f t="shared" si="1"/>
        <v/>
      </c>
      <c r="E53" s="201" t="str">
        <f t="shared" si="2"/>
        <v/>
      </c>
      <c r="F53" s="201" t="str">
        <f t="shared" si="3"/>
        <v/>
      </c>
      <c r="G53" s="178"/>
      <c r="H53" s="173"/>
      <c r="I53" s="218"/>
      <c r="J53" s="178"/>
      <c r="K53" s="178"/>
      <c r="L53" s="178"/>
      <c r="M53" s="217"/>
      <c r="N53" s="218"/>
    </row>
    <row r="54" spans="1:14" ht="12.5">
      <c r="A54" s="204"/>
      <c r="B54" s="205"/>
      <c r="C54" s="201" t="str">
        <f t="shared" si="0"/>
        <v/>
      </c>
      <c r="D54" s="201" t="str">
        <f t="shared" si="1"/>
        <v/>
      </c>
      <c r="E54" s="201" t="str">
        <f t="shared" si="2"/>
        <v/>
      </c>
      <c r="F54" s="201" t="str">
        <f t="shared" si="3"/>
        <v/>
      </c>
      <c r="G54" s="178"/>
      <c r="H54" s="173"/>
      <c r="I54" s="218"/>
      <c r="J54" s="178"/>
      <c r="K54" s="178"/>
      <c r="L54" s="178"/>
      <c r="M54" s="217"/>
      <c r="N54" s="218"/>
    </row>
    <row r="55" spans="1:14" ht="12.5">
      <c r="A55" s="204"/>
      <c r="B55" s="205"/>
      <c r="C55" s="201" t="str">
        <f t="shared" si="0"/>
        <v/>
      </c>
      <c r="D55" s="201" t="str">
        <f t="shared" si="1"/>
        <v/>
      </c>
      <c r="E55" s="201" t="str">
        <f t="shared" si="2"/>
        <v/>
      </c>
      <c r="F55" s="201" t="str">
        <f t="shared" si="3"/>
        <v/>
      </c>
      <c r="G55" s="178"/>
      <c r="H55" s="173"/>
      <c r="I55" s="218"/>
      <c r="J55" s="178"/>
      <c r="K55" s="178"/>
      <c r="L55" s="178"/>
      <c r="M55" s="217"/>
      <c r="N55" s="218"/>
    </row>
    <row r="56" spans="1:14" ht="12.5">
      <c r="A56" s="204"/>
      <c r="B56" s="205"/>
      <c r="C56" s="201" t="str">
        <f t="shared" si="0"/>
        <v/>
      </c>
      <c r="D56" s="201" t="str">
        <f t="shared" si="1"/>
        <v/>
      </c>
      <c r="E56" s="201" t="str">
        <f t="shared" si="2"/>
        <v/>
      </c>
      <c r="F56" s="201" t="str">
        <f t="shared" si="3"/>
        <v/>
      </c>
      <c r="G56" s="178"/>
      <c r="H56" s="173"/>
      <c r="I56" s="218"/>
      <c r="J56" s="178"/>
      <c r="K56" s="178"/>
      <c r="L56" s="178"/>
      <c r="M56" s="217"/>
      <c r="N56" s="218"/>
    </row>
    <row r="57" spans="1:14" ht="12.5">
      <c r="A57" s="204"/>
      <c r="B57" s="205"/>
      <c r="C57" s="201" t="str">
        <f t="shared" si="0"/>
        <v/>
      </c>
      <c r="D57" s="201" t="str">
        <f t="shared" si="1"/>
        <v/>
      </c>
      <c r="E57" s="201" t="str">
        <f t="shared" si="2"/>
        <v/>
      </c>
      <c r="F57" s="201" t="str">
        <f t="shared" si="3"/>
        <v/>
      </c>
      <c r="G57" s="178"/>
      <c r="H57" s="173"/>
      <c r="I57" s="218"/>
      <c r="J57" s="178"/>
      <c r="K57" s="178"/>
      <c r="L57" s="178"/>
      <c r="M57" s="217"/>
      <c r="N57" s="218"/>
    </row>
    <row r="58" spans="1:14" ht="12.5">
      <c r="A58" s="204"/>
      <c r="B58" s="205"/>
      <c r="C58" s="201" t="str">
        <f t="shared" si="0"/>
        <v/>
      </c>
      <c r="D58" s="201" t="str">
        <f t="shared" si="1"/>
        <v/>
      </c>
      <c r="E58" s="201" t="str">
        <f t="shared" si="2"/>
        <v/>
      </c>
      <c r="F58" s="201" t="str">
        <f t="shared" si="3"/>
        <v/>
      </c>
      <c r="G58" s="178"/>
      <c r="H58" s="173"/>
      <c r="I58" s="218"/>
      <c r="J58" s="178"/>
      <c r="K58" s="178"/>
      <c r="L58" s="178"/>
      <c r="M58" s="217"/>
      <c r="N58" s="218"/>
    </row>
    <row r="59" spans="1:14" ht="12.5">
      <c r="A59" s="204"/>
      <c r="B59" s="205"/>
      <c r="C59" s="201" t="str">
        <f t="shared" si="0"/>
        <v/>
      </c>
      <c r="D59" s="201" t="str">
        <f t="shared" si="1"/>
        <v/>
      </c>
      <c r="E59" s="201" t="str">
        <f t="shared" si="2"/>
        <v/>
      </c>
      <c r="F59" s="201" t="str">
        <f t="shared" si="3"/>
        <v/>
      </c>
      <c r="G59" s="178"/>
      <c r="H59" s="173"/>
      <c r="I59" s="218"/>
      <c r="J59" s="178"/>
      <c r="K59" s="178"/>
      <c r="L59" s="178"/>
      <c r="M59" s="217"/>
      <c r="N59" s="218"/>
    </row>
    <row r="60" spans="1:14" ht="12.5">
      <c r="A60" s="204"/>
      <c r="B60" s="205"/>
      <c r="C60" s="201" t="str">
        <f t="shared" si="0"/>
        <v/>
      </c>
      <c r="D60" s="201" t="str">
        <f t="shared" si="1"/>
        <v/>
      </c>
      <c r="E60" s="201" t="str">
        <f t="shared" si="2"/>
        <v/>
      </c>
      <c r="F60" s="201" t="str">
        <f t="shared" si="3"/>
        <v/>
      </c>
      <c r="G60" s="178"/>
      <c r="H60" s="173"/>
      <c r="I60" s="218"/>
      <c r="J60" s="178"/>
      <c r="K60" s="178"/>
      <c r="L60" s="178"/>
      <c r="M60" s="217"/>
      <c r="N60" s="218"/>
    </row>
    <row r="61" spans="1:14" ht="12.5">
      <c r="A61" s="204"/>
      <c r="B61" s="205"/>
      <c r="C61" s="201" t="str">
        <f t="shared" si="0"/>
        <v/>
      </c>
      <c r="D61" s="201" t="str">
        <f t="shared" si="1"/>
        <v/>
      </c>
      <c r="E61" s="201" t="str">
        <f t="shared" si="2"/>
        <v/>
      </c>
      <c r="F61" s="201" t="str">
        <f t="shared" si="3"/>
        <v/>
      </c>
      <c r="G61" s="178"/>
      <c r="H61" s="173"/>
      <c r="I61" s="218"/>
      <c r="J61" s="178"/>
      <c r="K61" s="178"/>
      <c r="L61" s="178"/>
      <c r="M61" s="217"/>
      <c r="N61" s="218"/>
    </row>
    <row r="62" spans="1:14" ht="12.5">
      <c r="A62" s="204"/>
      <c r="B62" s="205"/>
      <c r="C62" s="201" t="str">
        <f t="shared" si="0"/>
        <v/>
      </c>
      <c r="D62" s="201" t="str">
        <f t="shared" si="1"/>
        <v/>
      </c>
      <c r="E62" s="201" t="str">
        <f t="shared" si="2"/>
        <v/>
      </c>
      <c r="F62" s="201" t="str">
        <f t="shared" si="3"/>
        <v/>
      </c>
      <c r="G62" s="178"/>
      <c r="H62" s="173"/>
      <c r="I62" s="218"/>
      <c r="J62" s="178"/>
      <c r="K62" s="178"/>
      <c r="L62" s="178"/>
      <c r="M62" s="217"/>
      <c r="N62" s="218"/>
    </row>
    <row r="63" spans="1:14" ht="12.5">
      <c r="A63" s="204"/>
      <c r="B63" s="205"/>
      <c r="C63" s="201" t="str">
        <f t="shared" si="0"/>
        <v/>
      </c>
      <c r="D63" s="201" t="str">
        <f t="shared" si="1"/>
        <v/>
      </c>
      <c r="E63" s="201" t="str">
        <f t="shared" si="2"/>
        <v/>
      </c>
      <c r="F63" s="201" t="str">
        <f t="shared" si="3"/>
        <v/>
      </c>
      <c r="G63" s="178"/>
      <c r="H63" s="173"/>
      <c r="I63" s="218"/>
      <c r="J63" s="178"/>
      <c r="K63" s="178"/>
      <c r="L63" s="178"/>
      <c r="M63" s="217"/>
      <c r="N63" s="218"/>
    </row>
    <row r="64" spans="1:14" ht="12.5">
      <c r="A64" s="204"/>
      <c r="B64" s="205"/>
      <c r="C64" s="201" t="str">
        <f t="shared" si="0"/>
        <v/>
      </c>
      <c r="D64" s="201" t="str">
        <f t="shared" si="1"/>
        <v/>
      </c>
      <c r="E64" s="201" t="str">
        <f t="shared" si="2"/>
        <v/>
      </c>
      <c r="F64" s="201" t="str">
        <f t="shared" si="3"/>
        <v/>
      </c>
      <c r="G64" s="178"/>
      <c r="H64" s="173"/>
      <c r="I64" s="218"/>
      <c r="J64" s="178"/>
      <c r="K64" s="178"/>
      <c r="L64" s="178"/>
      <c r="M64" s="217"/>
      <c r="N64" s="218"/>
    </row>
    <row r="65" spans="1:14" ht="12.5">
      <c r="A65" s="204"/>
      <c r="B65" s="205"/>
      <c r="C65" s="201" t="str">
        <f t="shared" si="0"/>
        <v/>
      </c>
      <c r="D65" s="201" t="str">
        <f t="shared" si="1"/>
        <v/>
      </c>
      <c r="E65" s="201" t="str">
        <f t="shared" si="2"/>
        <v/>
      </c>
      <c r="F65" s="201" t="str">
        <f t="shared" si="3"/>
        <v/>
      </c>
      <c r="G65" s="178"/>
      <c r="H65" s="173"/>
      <c r="I65" s="218"/>
      <c r="J65" s="178"/>
      <c r="K65" s="178"/>
      <c r="L65" s="178"/>
      <c r="M65" s="217"/>
      <c r="N65" s="218"/>
    </row>
    <row r="66" spans="1:14" ht="12.5">
      <c r="A66" s="204"/>
      <c r="B66" s="205"/>
      <c r="C66" s="201" t="str">
        <f t="shared" si="0"/>
        <v/>
      </c>
      <c r="D66" s="201" t="str">
        <f t="shared" si="1"/>
        <v/>
      </c>
      <c r="E66" s="201" t="str">
        <f t="shared" si="2"/>
        <v/>
      </c>
      <c r="F66" s="201" t="str">
        <f t="shared" si="3"/>
        <v/>
      </c>
      <c r="G66" s="178"/>
      <c r="H66" s="173"/>
      <c r="I66" s="218"/>
      <c r="J66" s="178"/>
      <c r="K66" s="178"/>
      <c r="L66" s="178"/>
      <c r="M66" s="217"/>
      <c r="N66" s="218"/>
    </row>
    <row r="67" spans="1:14" ht="12.5">
      <c r="A67" s="204"/>
      <c r="B67" s="205"/>
      <c r="C67" s="201" t="str">
        <f t="shared" si="0"/>
        <v/>
      </c>
      <c r="D67" s="201" t="str">
        <f t="shared" si="1"/>
        <v/>
      </c>
      <c r="E67" s="201" t="str">
        <f t="shared" si="2"/>
        <v/>
      </c>
      <c r="F67" s="201" t="str">
        <f t="shared" si="3"/>
        <v/>
      </c>
      <c r="G67" s="178"/>
      <c r="H67" s="173"/>
      <c r="I67" s="218"/>
      <c r="J67" s="178"/>
      <c r="K67" s="178"/>
      <c r="L67" s="178"/>
      <c r="M67" s="217"/>
      <c r="N67" s="218"/>
    </row>
    <row r="68" spans="1:14" ht="12.5">
      <c r="A68" s="204"/>
      <c r="B68" s="205"/>
      <c r="C68" s="201" t="str">
        <f t="shared" si="0"/>
        <v/>
      </c>
      <c r="D68" s="201" t="str">
        <f t="shared" si="1"/>
        <v/>
      </c>
      <c r="E68" s="201" t="str">
        <f t="shared" si="2"/>
        <v/>
      </c>
      <c r="F68" s="201" t="str">
        <f t="shared" si="3"/>
        <v/>
      </c>
      <c r="G68" s="178"/>
      <c r="H68" s="173"/>
      <c r="I68" s="218"/>
      <c r="J68" s="178"/>
      <c r="K68" s="178"/>
      <c r="L68" s="178"/>
      <c r="M68" s="217"/>
      <c r="N68" s="218"/>
    </row>
    <row r="69" spans="1:14" ht="12.5">
      <c r="A69" s="204"/>
      <c r="B69" s="205"/>
      <c r="C69" s="201" t="str">
        <f t="shared" si="0"/>
        <v/>
      </c>
      <c r="D69" s="201" t="str">
        <f t="shared" si="1"/>
        <v/>
      </c>
      <c r="E69" s="201" t="str">
        <f t="shared" si="2"/>
        <v/>
      </c>
      <c r="F69" s="201" t="str">
        <f t="shared" si="3"/>
        <v/>
      </c>
      <c r="G69" s="178"/>
      <c r="H69" s="173"/>
      <c r="I69" s="218"/>
      <c r="J69" s="178"/>
      <c r="K69" s="178"/>
      <c r="L69" s="178"/>
      <c r="M69" s="217"/>
      <c r="N69" s="218"/>
    </row>
    <row r="70" spans="1:14" ht="12.5">
      <c r="A70" s="204"/>
      <c r="B70" s="205"/>
      <c r="C70" s="201" t="str">
        <f t="shared" si="0"/>
        <v/>
      </c>
      <c r="D70" s="201" t="str">
        <f t="shared" si="1"/>
        <v/>
      </c>
      <c r="E70" s="201" t="str">
        <f t="shared" si="2"/>
        <v/>
      </c>
      <c r="F70" s="201" t="str">
        <f t="shared" si="3"/>
        <v/>
      </c>
      <c r="G70" s="178"/>
      <c r="H70" s="173"/>
      <c r="I70" s="218"/>
      <c r="J70" s="178"/>
      <c r="K70" s="178"/>
      <c r="L70" s="178"/>
      <c r="M70" s="217"/>
      <c r="N70" s="218"/>
    </row>
    <row r="71" spans="1:14" ht="12.5">
      <c r="A71" s="204"/>
      <c r="B71" s="205"/>
      <c r="C71" s="201" t="str">
        <f t="shared" si="0"/>
        <v/>
      </c>
      <c r="D71" s="201" t="str">
        <f t="shared" si="1"/>
        <v/>
      </c>
      <c r="E71" s="201" t="str">
        <f t="shared" si="2"/>
        <v/>
      </c>
      <c r="F71" s="201" t="str">
        <f t="shared" si="3"/>
        <v/>
      </c>
      <c r="G71" s="178"/>
      <c r="H71" s="173"/>
      <c r="I71" s="218"/>
      <c r="J71" s="178"/>
      <c r="K71" s="178"/>
      <c r="L71" s="178"/>
      <c r="M71" s="217"/>
      <c r="N71" s="218"/>
    </row>
    <row r="72" spans="1:14" ht="12.5">
      <c r="A72" s="204"/>
      <c r="B72" s="205"/>
      <c r="C72" s="201" t="str">
        <f t="shared" si="0"/>
        <v/>
      </c>
      <c r="D72" s="201" t="str">
        <f t="shared" si="1"/>
        <v/>
      </c>
      <c r="E72" s="201" t="str">
        <f t="shared" si="2"/>
        <v/>
      </c>
      <c r="F72" s="201" t="str">
        <f t="shared" si="3"/>
        <v/>
      </c>
      <c r="G72" s="178"/>
      <c r="H72" s="173"/>
      <c r="I72" s="218"/>
      <c r="J72" s="178"/>
      <c r="K72" s="178"/>
      <c r="L72" s="178"/>
      <c r="M72" s="217"/>
      <c r="N72" s="218"/>
    </row>
    <row r="73" spans="1:14" ht="12.5">
      <c r="A73" s="204"/>
      <c r="B73" s="205"/>
      <c r="C73" s="201" t="str">
        <f t="shared" si="0"/>
        <v/>
      </c>
      <c r="D73" s="201" t="str">
        <f t="shared" si="1"/>
        <v/>
      </c>
      <c r="E73" s="201" t="str">
        <f t="shared" si="2"/>
        <v/>
      </c>
      <c r="F73" s="201" t="str">
        <f t="shared" si="3"/>
        <v/>
      </c>
      <c r="G73" s="178"/>
      <c r="H73" s="173"/>
      <c r="I73" s="218"/>
      <c r="J73" s="178"/>
      <c r="K73" s="178"/>
      <c r="L73" s="178"/>
      <c r="M73" s="217"/>
      <c r="N73" s="218"/>
    </row>
    <row r="74" spans="1:14" ht="12.5">
      <c r="A74" s="204"/>
      <c r="B74" s="205"/>
      <c r="C74" s="201" t="str">
        <f t="shared" si="0"/>
        <v/>
      </c>
      <c r="D74" s="201" t="str">
        <f t="shared" si="1"/>
        <v/>
      </c>
      <c r="E74" s="201" t="str">
        <f t="shared" si="2"/>
        <v/>
      </c>
      <c r="F74" s="201" t="str">
        <f t="shared" si="3"/>
        <v/>
      </c>
      <c r="G74" s="178"/>
      <c r="H74" s="173"/>
      <c r="I74" s="218"/>
      <c r="J74" s="178"/>
      <c r="K74" s="178"/>
      <c r="L74" s="178"/>
      <c r="M74" s="217"/>
      <c r="N74" s="218"/>
    </row>
    <row r="75" spans="1:14" ht="12.5">
      <c r="A75" s="204"/>
      <c r="B75" s="205"/>
      <c r="C75" s="201" t="str">
        <f t="shared" si="0"/>
        <v/>
      </c>
      <c r="D75" s="201" t="str">
        <f t="shared" si="1"/>
        <v/>
      </c>
      <c r="E75" s="201" t="str">
        <f t="shared" si="2"/>
        <v/>
      </c>
      <c r="F75" s="201" t="str">
        <f t="shared" si="3"/>
        <v/>
      </c>
      <c r="G75" s="178"/>
      <c r="H75" s="173"/>
      <c r="I75" s="218"/>
      <c r="J75" s="178"/>
      <c r="K75" s="178"/>
      <c r="L75" s="178"/>
      <c r="M75" s="217"/>
      <c r="N75" s="218"/>
    </row>
    <row r="76" spans="1:14" ht="12.5">
      <c r="A76" s="204"/>
      <c r="B76" s="205"/>
      <c r="C76" s="201" t="str">
        <f t="shared" si="0"/>
        <v/>
      </c>
      <c r="D76" s="201" t="str">
        <f t="shared" si="1"/>
        <v/>
      </c>
      <c r="E76" s="201" t="str">
        <f t="shared" si="2"/>
        <v/>
      </c>
      <c r="F76" s="201" t="str">
        <f t="shared" si="3"/>
        <v/>
      </c>
      <c r="G76" s="178"/>
      <c r="H76" s="173"/>
      <c r="I76" s="218"/>
      <c r="J76" s="178"/>
      <c r="K76" s="178"/>
      <c r="L76" s="178"/>
      <c r="M76" s="217"/>
      <c r="N76" s="218"/>
    </row>
    <row r="77" spans="1:14" ht="12.5">
      <c r="A77" s="204"/>
      <c r="B77" s="205"/>
      <c r="C77" s="201" t="str">
        <f t="shared" si="0"/>
        <v/>
      </c>
      <c r="D77" s="201" t="str">
        <f t="shared" si="1"/>
        <v/>
      </c>
      <c r="E77" s="201" t="str">
        <f t="shared" si="2"/>
        <v/>
      </c>
      <c r="F77" s="201" t="str">
        <f t="shared" si="3"/>
        <v/>
      </c>
      <c r="G77" s="178"/>
      <c r="H77" s="173"/>
      <c r="I77" s="218"/>
      <c r="J77" s="178"/>
      <c r="K77" s="178"/>
      <c r="L77" s="178"/>
      <c r="M77" s="217"/>
      <c r="N77" s="218"/>
    </row>
    <row r="78" spans="1:14" ht="12.5">
      <c r="A78" s="204"/>
      <c r="B78" s="205"/>
      <c r="C78" s="201" t="str">
        <f t="shared" si="0"/>
        <v/>
      </c>
      <c r="D78" s="201" t="str">
        <f t="shared" si="1"/>
        <v/>
      </c>
      <c r="E78" s="201" t="str">
        <f t="shared" si="2"/>
        <v/>
      </c>
      <c r="F78" s="201" t="str">
        <f t="shared" si="3"/>
        <v/>
      </c>
      <c r="G78" s="178"/>
      <c r="H78" s="173"/>
      <c r="I78" s="218"/>
      <c r="J78" s="178"/>
      <c r="K78" s="178"/>
      <c r="L78" s="178"/>
      <c r="M78" s="217"/>
      <c r="N78" s="218"/>
    </row>
    <row r="79" spans="1:14" ht="12.5">
      <c r="A79" s="204"/>
      <c r="B79" s="205"/>
      <c r="C79" s="201" t="str">
        <f t="shared" si="0"/>
        <v/>
      </c>
      <c r="D79" s="201" t="str">
        <f t="shared" si="1"/>
        <v/>
      </c>
      <c r="E79" s="201" t="str">
        <f t="shared" si="2"/>
        <v/>
      </c>
      <c r="F79" s="201" t="str">
        <f t="shared" si="3"/>
        <v/>
      </c>
      <c r="G79" s="178"/>
      <c r="H79" s="173"/>
      <c r="I79" s="218"/>
      <c r="J79" s="178"/>
      <c r="K79" s="178"/>
      <c r="L79" s="178"/>
      <c r="M79" s="217"/>
      <c r="N79" s="218"/>
    </row>
    <row r="80" spans="1:14" ht="12.5">
      <c r="A80" s="204"/>
      <c r="B80" s="205"/>
      <c r="C80" s="201" t="str">
        <f t="shared" si="0"/>
        <v/>
      </c>
      <c r="D80" s="201" t="str">
        <f t="shared" si="1"/>
        <v/>
      </c>
      <c r="E80" s="201" t="str">
        <f t="shared" si="2"/>
        <v/>
      </c>
      <c r="F80" s="201" t="str">
        <f t="shared" si="3"/>
        <v/>
      </c>
      <c r="G80" s="178"/>
      <c r="H80" s="173"/>
      <c r="I80" s="218"/>
      <c r="J80" s="178"/>
      <c r="K80" s="178"/>
      <c r="L80" s="178"/>
      <c r="M80" s="217"/>
      <c r="N80" s="218"/>
    </row>
    <row r="81" spans="1:14" ht="12.5">
      <c r="A81" s="204"/>
      <c r="B81" s="205"/>
      <c r="C81" s="201" t="str">
        <f t="shared" si="0"/>
        <v/>
      </c>
      <c r="D81" s="201" t="str">
        <f t="shared" si="1"/>
        <v/>
      </c>
      <c r="E81" s="201" t="str">
        <f t="shared" si="2"/>
        <v/>
      </c>
      <c r="F81" s="201" t="str">
        <f t="shared" si="3"/>
        <v/>
      </c>
      <c r="G81" s="178"/>
      <c r="H81" s="173"/>
      <c r="I81" s="218"/>
      <c r="J81" s="178"/>
      <c r="K81" s="178"/>
      <c r="L81" s="178"/>
      <c r="M81" s="217"/>
      <c r="N81" s="218"/>
    </row>
    <row r="82" spans="1:14" ht="12.5">
      <c r="A82" s="204"/>
      <c r="B82" s="205"/>
      <c r="C82" s="201" t="str">
        <f t="shared" si="0"/>
        <v/>
      </c>
      <c r="D82" s="201" t="str">
        <f t="shared" si="1"/>
        <v/>
      </c>
      <c r="E82" s="201" t="str">
        <f t="shared" si="2"/>
        <v/>
      </c>
      <c r="F82" s="201" t="str">
        <f t="shared" si="3"/>
        <v/>
      </c>
      <c r="G82" s="178"/>
      <c r="H82" s="173"/>
      <c r="I82" s="218"/>
      <c r="J82" s="178"/>
      <c r="K82" s="178"/>
      <c r="L82" s="178"/>
      <c r="M82" s="217"/>
      <c r="N82" s="218"/>
    </row>
    <row r="83" spans="1:14" ht="12.5">
      <c r="A83" s="204"/>
      <c r="B83" s="205"/>
      <c r="C83" s="201" t="str">
        <f t="shared" si="0"/>
        <v/>
      </c>
      <c r="D83" s="201" t="str">
        <f t="shared" si="1"/>
        <v/>
      </c>
      <c r="E83" s="201" t="str">
        <f t="shared" si="2"/>
        <v/>
      </c>
      <c r="F83" s="201" t="str">
        <f t="shared" si="3"/>
        <v/>
      </c>
      <c r="G83" s="178"/>
      <c r="H83" s="173"/>
      <c r="I83" s="218"/>
      <c r="J83" s="178"/>
      <c r="K83" s="178"/>
      <c r="L83" s="178"/>
      <c r="M83" s="217"/>
      <c r="N83" s="218"/>
    </row>
    <row r="84" spans="1:14" ht="12.5">
      <c r="A84" s="204"/>
      <c r="B84" s="205"/>
      <c r="C84" s="201" t="str">
        <f t="shared" si="0"/>
        <v/>
      </c>
      <c r="D84" s="201" t="str">
        <f t="shared" si="1"/>
        <v/>
      </c>
      <c r="E84" s="201" t="str">
        <f t="shared" si="2"/>
        <v/>
      </c>
      <c r="F84" s="201" t="str">
        <f t="shared" si="3"/>
        <v/>
      </c>
      <c r="G84" s="178"/>
      <c r="H84" s="173"/>
      <c r="I84" s="218"/>
      <c r="J84" s="178"/>
      <c r="K84" s="178"/>
      <c r="L84" s="178"/>
      <c r="M84" s="217"/>
      <c r="N84" s="218"/>
    </row>
    <row r="85" spans="1:14" ht="12.5">
      <c r="A85" s="204"/>
      <c r="B85" s="205"/>
      <c r="C85" s="201" t="str">
        <f t="shared" si="0"/>
        <v/>
      </c>
      <c r="D85" s="201" t="str">
        <f t="shared" si="1"/>
        <v/>
      </c>
      <c r="E85" s="201" t="str">
        <f t="shared" si="2"/>
        <v/>
      </c>
      <c r="F85" s="201" t="str">
        <f t="shared" si="3"/>
        <v/>
      </c>
      <c r="G85" s="178"/>
      <c r="H85" s="173"/>
      <c r="I85" s="218"/>
      <c r="J85" s="178"/>
      <c r="K85" s="178"/>
      <c r="L85" s="178"/>
      <c r="M85" s="217"/>
      <c r="N85" s="218"/>
    </row>
    <row r="86" spans="1:14" ht="12.5">
      <c r="A86" s="204"/>
      <c r="B86" s="205"/>
      <c r="C86" s="201" t="str">
        <f t="shared" si="0"/>
        <v/>
      </c>
      <c r="D86" s="201" t="str">
        <f t="shared" si="1"/>
        <v/>
      </c>
      <c r="E86" s="201" t="str">
        <f t="shared" si="2"/>
        <v/>
      </c>
      <c r="F86" s="201" t="str">
        <f t="shared" si="3"/>
        <v/>
      </c>
      <c r="G86" s="178"/>
      <c r="H86" s="173"/>
      <c r="I86" s="218"/>
      <c r="J86" s="178"/>
      <c r="K86" s="178"/>
      <c r="L86" s="178"/>
      <c r="M86" s="217"/>
      <c r="N86" s="218"/>
    </row>
    <row r="87" spans="1:14" ht="12.5">
      <c r="A87" s="204"/>
      <c r="B87" s="205"/>
      <c r="C87" s="201" t="str">
        <f t="shared" si="0"/>
        <v/>
      </c>
      <c r="D87" s="201" t="str">
        <f t="shared" si="1"/>
        <v/>
      </c>
      <c r="E87" s="201" t="str">
        <f t="shared" si="2"/>
        <v/>
      </c>
      <c r="F87" s="201" t="str">
        <f t="shared" si="3"/>
        <v/>
      </c>
      <c r="G87" s="178"/>
      <c r="H87" s="173"/>
      <c r="I87" s="218"/>
      <c r="J87" s="178"/>
      <c r="K87" s="178"/>
      <c r="L87" s="178"/>
      <c r="M87" s="217"/>
      <c r="N87" s="218"/>
    </row>
    <row r="88" spans="1:14" ht="12.5">
      <c r="A88" s="204"/>
      <c r="B88" s="205"/>
      <c r="C88" s="201" t="str">
        <f t="shared" si="0"/>
        <v/>
      </c>
      <c r="D88" s="201" t="str">
        <f t="shared" si="1"/>
        <v/>
      </c>
      <c r="E88" s="201" t="str">
        <f t="shared" si="2"/>
        <v/>
      </c>
      <c r="F88" s="201" t="str">
        <f t="shared" si="3"/>
        <v/>
      </c>
      <c r="G88" s="178"/>
      <c r="H88" s="173"/>
      <c r="I88" s="218"/>
      <c r="J88" s="178"/>
      <c r="K88" s="178"/>
      <c r="L88" s="178"/>
      <c r="M88" s="217"/>
      <c r="N88" s="218"/>
    </row>
    <row r="89" spans="1:14" ht="12.5">
      <c r="A89" s="204"/>
      <c r="B89" s="205"/>
      <c r="C89" s="201" t="str">
        <f t="shared" si="0"/>
        <v/>
      </c>
      <c r="D89" s="201" t="str">
        <f t="shared" si="1"/>
        <v/>
      </c>
      <c r="E89" s="201" t="str">
        <f t="shared" si="2"/>
        <v/>
      </c>
      <c r="F89" s="201" t="str">
        <f t="shared" si="3"/>
        <v/>
      </c>
      <c r="G89" s="178"/>
      <c r="H89" s="173"/>
      <c r="I89" s="218"/>
      <c r="J89" s="178"/>
      <c r="K89" s="178"/>
      <c r="L89" s="178"/>
      <c r="M89" s="217"/>
      <c r="N89" s="218"/>
    </row>
    <row r="90" spans="1:14" ht="12.5">
      <c r="A90" s="204"/>
      <c r="B90" s="205"/>
      <c r="C90" s="201" t="str">
        <f t="shared" si="0"/>
        <v/>
      </c>
      <c r="D90" s="201" t="str">
        <f t="shared" si="1"/>
        <v/>
      </c>
      <c r="E90" s="201" t="str">
        <f t="shared" si="2"/>
        <v/>
      </c>
      <c r="F90" s="201" t="str">
        <f t="shared" si="3"/>
        <v/>
      </c>
      <c r="G90" s="178"/>
      <c r="H90" s="173"/>
      <c r="I90" s="218"/>
      <c r="J90" s="178"/>
      <c r="K90" s="178"/>
      <c r="L90" s="178"/>
      <c r="M90" s="217"/>
      <c r="N90" s="218"/>
    </row>
    <row r="91" spans="1:14" ht="12.5">
      <c r="A91" s="204"/>
      <c r="B91" s="205"/>
      <c r="C91" s="201" t="str">
        <f t="shared" si="0"/>
        <v/>
      </c>
      <c r="D91" s="201" t="str">
        <f t="shared" si="1"/>
        <v/>
      </c>
      <c r="E91" s="201" t="str">
        <f t="shared" si="2"/>
        <v/>
      </c>
      <c r="F91" s="201" t="str">
        <f t="shared" si="3"/>
        <v/>
      </c>
      <c r="G91" s="178"/>
      <c r="H91" s="173"/>
      <c r="I91" s="218"/>
      <c r="J91" s="178"/>
      <c r="K91" s="178"/>
      <c r="L91" s="178"/>
      <c r="M91" s="217"/>
      <c r="N91" s="218"/>
    </row>
    <row r="92" spans="1:14" ht="12.5">
      <c r="A92" s="204"/>
      <c r="B92" s="205"/>
      <c r="C92" s="201" t="str">
        <f t="shared" si="0"/>
        <v/>
      </c>
      <c r="D92" s="201" t="str">
        <f t="shared" si="1"/>
        <v/>
      </c>
      <c r="E92" s="201" t="str">
        <f t="shared" si="2"/>
        <v/>
      </c>
      <c r="F92" s="201" t="str">
        <f t="shared" si="3"/>
        <v/>
      </c>
      <c r="G92" s="178"/>
      <c r="H92" s="173"/>
      <c r="I92" s="218"/>
      <c r="J92" s="178"/>
      <c r="K92" s="178"/>
      <c r="L92" s="178"/>
      <c r="M92" s="217"/>
      <c r="N92" s="218"/>
    </row>
    <row r="93" spans="1:14" ht="12.5">
      <c r="A93" s="204"/>
      <c r="B93" s="205"/>
      <c r="C93" s="201" t="str">
        <f t="shared" si="0"/>
        <v/>
      </c>
      <c r="D93" s="201" t="str">
        <f t="shared" si="1"/>
        <v/>
      </c>
      <c r="E93" s="201" t="str">
        <f t="shared" si="2"/>
        <v/>
      </c>
      <c r="F93" s="201" t="str">
        <f t="shared" si="3"/>
        <v/>
      </c>
      <c r="G93" s="178"/>
      <c r="H93" s="173"/>
      <c r="I93" s="218"/>
      <c r="J93" s="178"/>
      <c r="K93" s="178"/>
      <c r="L93" s="178"/>
      <c r="M93" s="217"/>
      <c r="N93" s="218"/>
    </row>
    <row r="94" spans="1:14" ht="12.5">
      <c r="A94" s="204"/>
      <c r="B94" s="205"/>
      <c r="C94" s="201" t="str">
        <f t="shared" si="0"/>
        <v/>
      </c>
      <c r="D94" s="201" t="str">
        <f t="shared" si="1"/>
        <v/>
      </c>
      <c r="E94" s="201" t="str">
        <f t="shared" si="2"/>
        <v/>
      </c>
      <c r="F94" s="201" t="str">
        <f t="shared" si="3"/>
        <v/>
      </c>
      <c r="G94" s="178"/>
      <c r="H94" s="173"/>
      <c r="I94" s="218"/>
      <c r="J94" s="178"/>
      <c r="K94" s="178"/>
      <c r="L94" s="178"/>
      <c r="M94" s="217"/>
      <c r="N94" s="218"/>
    </row>
    <row r="95" spans="1:14" ht="12.5">
      <c r="A95" s="204"/>
      <c r="B95" s="205"/>
      <c r="C95" s="201" t="str">
        <f t="shared" si="0"/>
        <v/>
      </c>
      <c r="D95" s="201" t="str">
        <f t="shared" si="1"/>
        <v/>
      </c>
      <c r="E95" s="201" t="str">
        <f t="shared" si="2"/>
        <v/>
      </c>
      <c r="F95" s="201" t="str">
        <f t="shared" si="3"/>
        <v/>
      </c>
      <c r="G95" s="178"/>
      <c r="H95" s="173"/>
      <c r="I95" s="218"/>
      <c r="J95" s="178"/>
      <c r="K95" s="178"/>
      <c r="L95" s="178"/>
      <c r="M95" s="217"/>
      <c r="N95" s="218"/>
    </row>
    <row r="96" spans="1:14" ht="12.5">
      <c r="A96" s="204"/>
      <c r="B96" s="205"/>
      <c r="C96" s="201" t="str">
        <f t="shared" si="0"/>
        <v/>
      </c>
      <c r="D96" s="201" t="str">
        <f t="shared" si="1"/>
        <v/>
      </c>
      <c r="E96" s="201" t="str">
        <f t="shared" si="2"/>
        <v/>
      </c>
      <c r="F96" s="201" t="str">
        <f t="shared" si="3"/>
        <v/>
      </c>
      <c r="G96" s="178"/>
      <c r="H96" s="173"/>
      <c r="I96" s="218"/>
      <c r="J96" s="178"/>
      <c r="K96" s="178"/>
      <c r="L96" s="178"/>
      <c r="M96" s="217"/>
      <c r="N96" s="218"/>
    </row>
    <row r="97" spans="1:14" ht="12.5">
      <c r="A97" s="204"/>
      <c r="B97" s="205"/>
      <c r="C97" s="201" t="str">
        <f t="shared" si="0"/>
        <v/>
      </c>
      <c r="D97" s="201" t="str">
        <f t="shared" si="1"/>
        <v/>
      </c>
      <c r="E97" s="201" t="str">
        <f t="shared" si="2"/>
        <v/>
      </c>
      <c r="F97" s="201" t="str">
        <f t="shared" si="3"/>
        <v/>
      </c>
      <c r="G97" s="178"/>
      <c r="H97" s="173"/>
      <c r="I97" s="218"/>
      <c r="J97" s="178"/>
      <c r="K97" s="178"/>
      <c r="L97" s="178"/>
      <c r="M97" s="217"/>
      <c r="N97" s="218"/>
    </row>
    <row r="98" spans="1:14" ht="12.5">
      <c r="A98" s="204"/>
      <c r="B98" s="205"/>
      <c r="C98" s="201" t="str">
        <f t="shared" si="0"/>
        <v/>
      </c>
      <c r="D98" s="201" t="str">
        <f t="shared" si="1"/>
        <v/>
      </c>
      <c r="E98" s="201" t="str">
        <f t="shared" si="2"/>
        <v/>
      </c>
      <c r="F98" s="201" t="str">
        <f t="shared" si="3"/>
        <v/>
      </c>
      <c r="G98" s="178"/>
      <c r="H98" s="173"/>
      <c r="I98" s="218"/>
      <c r="J98" s="178"/>
      <c r="K98" s="178"/>
      <c r="L98" s="178"/>
      <c r="M98" s="217"/>
      <c r="N98" s="218"/>
    </row>
    <row r="99" spans="1:14" ht="12.5">
      <c r="A99" s="204"/>
      <c r="B99" s="205"/>
      <c r="C99" s="201" t="str">
        <f t="shared" si="0"/>
        <v/>
      </c>
      <c r="D99" s="201" t="str">
        <f t="shared" si="1"/>
        <v/>
      </c>
      <c r="E99" s="201" t="str">
        <f t="shared" si="2"/>
        <v/>
      </c>
      <c r="F99" s="201" t="str">
        <f t="shared" si="3"/>
        <v/>
      </c>
      <c r="G99" s="178"/>
      <c r="H99" s="173"/>
      <c r="I99" s="218"/>
      <c r="J99" s="178"/>
      <c r="K99" s="178"/>
      <c r="L99" s="178"/>
      <c r="M99" s="217"/>
      <c r="N99" s="218"/>
    </row>
    <row r="100" spans="1:14" ht="12.5">
      <c r="A100" s="204"/>
      <c r="B100" s="205"/>
      <c r="C100" s="201" t="str">
        <f t="shared" si="0"/>
        <v/>
      </c>
      <c r="D100" s="201" t="str">
        <f t="shared" si="1"/>
        <v/>
      </c>
      <c r="E100" s="201" t="str">
        <f t="shared" si="2"/>
        <v/>
      </c>
      <c r="F100" s="201" t="str">
        <f t="shared" si="3"/>
        <v/>
      </c>
      <c r="G100" s="178"/>
      <c r="H100" s="173"/>
      <c r="I100" s="218"/>
      <c r="J100" s="178"/>
      <c r="K100" s="178"/>
      <c r="L100" s="178"/>
      <c r="M100" s="217"/>
      <c r="N100" s="218"/>
    </row>
    <row r="101" spans="1:14" ht="12.5">
      <c r="A101" s="204"/>
      <c r="B101" s="205"/>
      <c r="C101" s="201" t="str">
        <f t="shared" si="0"/>
        <v/>
      </c>
      <c r="D101" s="201" t="str">
        <f t="shared" si="1"/>
        <v/>
      </c>
      <c r="E101" s="201" t="str">
        <f t="shared" si="2"/>
        <v/>
      </c>
      <c r="F101" s="201" t="str">
        <f t="shared" si="3"/>
        <v/>
      </c>
      <c r="G101" s="178"/>
      <c r="H101" s="173"/>
      <c r="I101" s="218"/>
      <c r="J101" s="178"/>
      <c r="K101" s="178"/>
      <c r="L101" s="178"/>
      <c r="M101" s="217"/>
      <c r="N101" s="218"/>
    </row>
    <row r="102" spans="1:14" ht="12.5">
      <c r="A102" s="204"/>
      <c r="B102" s="205"/>
      <c r="C102" s="201" t="str">
        <f t="shared" si="0"/>
        <v/>
      </c>
      <c r="D102" s="201" t="str">
        <f t="shared" si="1"/>
        <v/>
      </c>
      <c r="E102" s="201" t="str">
        <f t="shared" si="2"/>
        <v/>
      </c>
      <c r="F102" s="201" t="str">
        <f t="shared" si="3"/>
        <v/>
      </c>
      <c r="G102" s="178"/>
      <c r="H102" s="173"/>
      <c r="I102" s="218"/>
      <c r="J102" s="178"/>
      <c r="K102" s="178"/>
      <c r="L102" s="178"/>
      <c r="M102" s="217"/>
      <c r="N102" s="218"/>
    </row>
    <row r="103" spans="1:14" ht="12.5">
      <c r="A103" s="204"/>
      <c r="B103" s="205"/>
      <c r="C103" s="201" t="str">
        <f t="shared" si="0"/>
        <v/>
      </c>
      <c r="D103" s="201" t="str">
        <f t="shared" si="1"/>
        <v/>
      </c>
      <c r="E103" s="201" t="str">
        <f t="shared" si="2"/>
        <v/>
      </c>
      <c r="F103" s="201" t="str">
        <f t="shared" si="3"/>
        <v/>
      </c>
      <c r="G103" s="178"/>
      <c r="H103" s="173"/>
      <c r="I103" s="218"/>
      <c r="J103" s="178"/>
      <c r="K103" s="178"/>
      <c r="L103" s="178"/>
      <c r="M103" s="217"/>
      <c r="N103" s="218"/>
    </row>
    <row r="104" spans="1:14" ht="12.5">
      <c r="A104" s="204"/>
      <c r="B104" s="205"/>
      <c r="C104" s="201" t="str">
        <f t="shared" si="0"/>
        <v/>
      </c>
      <c r="D104" s="201" t="str">
        <f t="shared" si="1"/>
        <v/>
      </c>
      <c r="E104" s="201" t="str">
        <f t="shared" si="2"/>
        <v/>
      </c>
      <c r="F104" s="201" t="str">
        <f t="shared" si="3"/>
        <v/>
      </c>
      <c r="G104" s="178"/>
      <c r="H104" s="173"/>
      <c r="I104" s="218"/>
      <c r="J104" s="178"/>
      <c r="K104" s="178"/>
      <c r="L104" s="178"/>
      <c r="M104" s="217"/>
      <c r="N104" s="218"/>
    </row>
    <row r="105" spans="1:14" ht="12.5">
      <c r="A105" s="204"/>
      <c r="B105" s="205"/>
      <c r="C105" s="201" t="str">
        <f t="shared" si="0"/>
        <v/>
      </c>
      <c r="D105" s="201" t="str">
        <f t="shared" si="1"/>
        <v/>
      </c>
      <c r="E105" s="201" t="str">
        <f t="shared" si="2"/>
        <v/>
      </c>
      <c r="F105" s="201" t="str">
        <f t="shared" si="3"/>
        <v/>
      </c>
      <c r="G105" s="178"/>
      <c r="H105" s="173"/>
      <c r="I105" s="218"/>
      <c r="J105" s="178"/>
      <c r="K105" s="178"/>
      <c r="L105" s="178"/>
      <c r="M105" s="217"/>
      <c r="N105" s="218"/>
    </row>
    <row r="106" spans="1:14" ht="12.5">
      <c r="A106" s="219"/>
      <c r="B106" s="205"/>
      <c r="C106" s="201" t="str">
        <f t="shared" si="0"/>
        <v/>
      </c>
      <c r="D106" s="201" t="str">
        <f t="shared" si="1"/>
        <v/>
      </c>
      <c r="E106" s="201" t="str">
        <f t="shared" si="2"/>
        <v/>
      </c>
      <c r="F106" s="201" t="str">
        <f t="shared" si="3"/>
        <v/>
      </c>
      <c r="G106" s="178"/>
      <c r="H106" s="173"/>
      <c r="I106" s="218"/>
      <c r="J106" s="178"/>
      <c r="K106" s="178"/>
      <c r="L106" s="178"/>
      <c r="M106" s="217"/>
      <c r="N106" s="218"/>
    </row>
    <row r="107" spans="1:14" ht="12.5">
      <c r="A107" s="220"/>
      <c r="B107" s="205"/>
      <c r="C107" s="201" t="str">
        <f t="shared" si="0"/>
        <v/>
      </c>
      <c r="D107" s="201" t="str">
        <f t="shared" si="1"/>
        <v/>
      </c>
      <c r="E107" s="201" t="str">
        <f t="shared" si="2"/>
        <v/>
      </c>
      <c r="F107" s="201" t="str">
        <f t="shared" si="3"/>
        <v/>
      </c>
      <c r="G107" s="178"/>
      <c r="H107" s="221"/>
      <c r="I107" s="218"/>
      <c r="J107" s="178"/>
      <c r="K107" s="178"/>
      <c r="L107" s="178"/>
      <c r="M107" s="217"/>
      <c r="N107" s="218"/>
    </row>
    <row r="108" spans="1:14" ht="12.5">
      <c r="A108" s="220"/>
      <c r="B108" s="205"/>
      <c r="C108" s="201" t="str">
        <f t="shared" si="0"/>
        <v/>
      </c>
      <c r="D108" s="201" t="str">
        <f t="shared" si="1"/>
        <v/>
      </c>
      <c r="E108" s="201" t="str">
        <f t="shared" si="2"/>
        <v/>
      </c>
      <c r="F108" s="201" t="str">
        <f t="shared" si="3"/>
        <v/>
      </c>
      <c r="G108" s="178"/>
      <c r="H108" s="221"/>
      <c r="I108" s="218"/>
      <c r="J108" s="178"/>
      <c r="K108" s="178"/>
      <c r="L108" s="178"/>
      <c r="M108" s="217"/>
      <c r="N108" s="218"/>
    </row>
    <row r="109" spans="1:14" ht="12.5">
      <c r="A109" s="220"/>
      <c r="B109" s="205"/>
      <c r="C109" s="201" t="str">
        <f t="shared" si="0"/>
        <v/>
      </c>
      <c r="D109" s="201" t="str">
        <f t="shared" si="1"/>
        <v/>
      </c>
      <c r="E109" s="201" t="str">
        <f t="shared" si="2"/>
        <v/>
      </c>
      <c r="F109" s="201" t="str">
        <f t="shared" si="3"/>
        <v/>
      </c>
      <c r="G109" s="178"/>
      <c r="H109" s="221"/>
      <c r="I109" s="218"/>
      <c r="J109" s="178"/>
      <c r="K109" s="178"/>
      <c r="L109" s="178"/>
      <c r="M109" s="217"/>
      <c r="N109" s="218"/>
    </row>
    <row r="110" spans="1:14" ht="12.5">
      <c r="A110" s="220"/>
      <c r="B110" s="205"/>
      <c r="C110" s="201" t="str">
        <f t="shared" si="0"/>
        <v/>
      </c>
      <c r="D110" s="201" t="str">
        <f t="shared" si="1"/>
        <v/>
      </c>
      <c r="E110" s="201" t="str">
        <f t="shared" si="2"/>
        <v/>
      </c>
      <c r="F110" s="201" t="str">
        <f t="shared" si="3"/>
        <v/>
      </c>
      <c r="G110" s="178"/>
      <c r="H110" s="221"/>
      <c r="I110" s="218"/>
      <c r="J110" s="178"/>
      <c r="K110" s="178"/>
      <c r="L110" s="178"/>
      <c r="M110" s="217"/>
      <c r="N110" s="218"/>
    </row>
    <row r="111" spans="1:14" ht="12.5">
      <c r="A111" s="220"/>
      <c r="B111" s="205"/>
      <c r="C111" s="201" t="str">
        <f t="shared" si="0"/>
        <v/>
      </c>
      <c r="D111" s="201" t="str">
        <f t="shared" si="1"/>
        <v/>
      </c>
      <c r="E111" s="201" t="str">
        <f t="shared" si="2"/>
        <v/>
      </c>
      <c r="F111" s="201" t="str">
        <f t="shared" si="3"/>
        <v/>
      </c>
      <c r="G111" s="178"/>
      <c r="H111" s="221"/>
      <c r="I111" s="218"/>
      <c r="J111" s="178"/>
      <c r="K111" s="178"/>
      <c r="L111" s="178"/>
      <c r="M111" s="217"/>
      <c r="N111" s="218"/>
    </row>
    <row r="112" spans="1:14" ht="12.5">
      <c r="A112" s="220"/>
      <c r="B112" s="205"/>
      <c r="C112" s="201" t="str">
        <f t="shared" si="0"/>
        <v/>
      </c>
      <c r="D112" s="201" t="str">
        <f t="shared" si="1"/>
        <v/>
      </c>
      <c r="E112" s="201" t="str">
        <f t="shared" si="2"/>
        <v/>
      </c>
      <c r="F112" s="201" t="str">
        <f t="shared" si="3"/>
        <v/>
      </c>
      <c r="G112" s="178"/>
      <c r="H112" s="221"/>
      <c r="I112" s="218"/>
      <c r="J112" s="178"/>
      <c r="K112" s="178"/>
      <c r="L112" s="178"/>
      <c r="M112" s="217"/>
      <c r="N112" s="218"/>
    </row>
    <row r="113" spans="1:14" ht="12.5">
      <c r="A113" s="220"/>
      <c r="B113" s="205"/>
      <c r="C113" s="201" t="str">
        <f t="shared" si="0"/>
        <v/>
      </c>
      <c r="D113" s="201" t="str">
        <f t="shared" si="1"/>
        <v/>
      </c>
      <c r="E113" s="201" t="str">
        <f t="shared" si="2"/>
        <v/>
      </c>
      <c r="F113" s="201" t="str">
        <f t="shared" si="3"/>
        <v/>
      </c>
      <c r="G113" s="178"/>
      <c r="H113" s="221"/>
      <c r="I113" s="218"/>
      <c r="J113" s="178"/>
      <c r="K113" s="178"/>
      <c r="L113" s="178"/>
      <c r="M113" s="217"/>
      <c r="N113" s="218"/>
    </row>
    <row r="114" spans="1:14" ht="12.5">
      <c r="A114" s="220"/>
      <c r="B114" s="205"/>
      <c r="C114" s="201" t="str">
        <f t="shared" si="0"/>
        <v/>
      </c>
      <c r="D114" s="201" t="str">
        <f t="shared" si="1"/>
        <v/>
      </c>
      <c r="E114" s="201" t="str">
        <f t="shared" si="2"/>
        <v/>
      </c>
      <c r="F114" s="201" t="str">
        <f t="shared" si="3"/>
        <v/>
      </c>
      <c r="G114" s="178"/>
      <c r="H114" s="221"/>
      <c r="I114" s="218"/>
      <c r="J114" s="178"/>
      <c r="K114" s="178"/>
      <c r="L114" s="178"/>
      <c r="M114" s="217"/>
      <c r="N114" s="218"/>
    </row>
    <row r="115" spans="1:14" ht="12.5">
      <c r="A115" s="220"/>
      <c r="B115" s="205"/>
      <c r="C115" s="201" t="str">
        <f t="shared" si="0"/>
        <v/>
      </c>
      <c r="D115" s="201" t="str">
        <f t="shared" si="1"/>
        <v/>
      </c>
      <c r="E115" s="201" t="str">
        <f t="shared" si="2"/>
        <v/>
      </c>
      <c r="F115" s="201" t="str">
        <f t="shared" si="3"/>
        <v/>
      </c>
      <c r="G115" s="178"/>
      <c r="H115" s="221"/>
      <c r="I115" s="218"/>
      <c r="J115" s="178"/>
      <c r="K115" s="178"/>
      <c r="L115" s="178"/>
      <c r="M115" s="217"/>
      <c r="N115" s="218"/>
    </row>
    <row r="116" spans="1:14" ht="12.5">
      <c r="A116" s="220"/>
      <c r="B116" s="205"/>
      <c r="C116" s="201" t="str">
        <f t="shared" si="0"/>
        <v/>
      </c>
      <c r="D116" s="201" t="str">
        <f t="shared" si="1"/>
        <v/>
      </c>
      <c r="E116" s="201" t="str">
        <f t="shared" si="2"/>
        <v/>
      </c>
      <c r="F116" s="201" t="str">
        <f t="shared" si="3"/>
        <v/>
      </c>
      <c r="G116" s="178"/>
      <c r="H116" s="221"/>
      <c r="I116" s="218"/>
      <c r="J116" s="178"/>
      <c r="K116" s="178"/>
      <c r="L116" s="178"/>
      <c r="M116" s="217"/>
      <c r="N116" s="218"/>
    </row>
    <row r="117" spans="1:14" ht="12.5">
      <c r="A117" s="220"/>
      <c r="B117" s="205"/>
      <c r="C117" s="201" t="str">
        <f t="shared" si="0"/>
        <v/>
      </c>
      <c r="D117" s="201" t="str">
        <f t="shared" si="1"/>
        <v/>
      </c>
      <c r="E117" s="201" t="str">
        <f t="shared" si="2"/>
        <v/>
      </c>
      <c r="F117" s="201" t="str">
        <f t="shared" si="3"/>
        <v/>
      </c>
      <c r="G117" s="178"/>
      <c r="H117" s="221"/>
      <c r="I117" s="218"/>
      <c r="J117" s="178"/>
      <c r="K117" s="178"/>
      <c r="L117" s="178"/>
      <c r="M117" s="217"/>
      <c r="N117" s="218"/>
    </row>
    <row r="118" spans="1:14" ht="12.5">
      <c r="A118" s="220"/>
      <c r="B118" s="205"/>
      <c r="C118" s="201" t="str">
        <f t="shared" si="0"/>
        <v/>
      </c>
      <c r="D118" s="201" t="str">
        <f t="shared" si="1"/>
        <v/>
      </c>
      <c r="E118" s="201" t="str">
        <f t="shared" si="2"/>
        <v/>
      </c>
      <c r="F118" s="201" t="str">
        <f t="shared" si="3"/>
        <v/>
      </c>
      <c r="G118" s="178"/>
      <c r="H118" s="221"/>
      <c r="I118" s="218"/>
      <c r="J118" s="178"/>
      <c r="K118" s="178"/>
      <c r="L118" s="178"/>
      <c r="M118" s="217"/>
      <c r="N118" s="218"/>
    </row>
    <row r="119" spans="1:14" ht="12.5">
      <c r="A119" s="220"/>
      <c r="B119" s="205"/>
      <c r="C119" s="201" t="str">
        <f t="shared" si="0"/>
        <v/>
      </c>
      <c r="D119" s="201" t="str">
        <f t="shared" si="1"/>
        <v/>
      </c>
      <c r="E119" s="201" t="str">
        <f t="shared" si="2"/>
        <v/>
      </c>
      <c r="F119" s="201" t="str">
        <f t="shared" si="3"/>
        <v/>
      </c>
      <c r="G119" s="178"/>
      <c r="H119" s="221"/>
      <c r="I119" s="218"/>
      <c r="J119" s="178"/>
      <c r="K119" s="178"/>
      <c r="L119" s="178"/>
      <c r="M119" s="217"/>
      <c r="N119" s="218"/>
    </row>
    <row r="120" spans="1:14" ht="12.5">
      <c r="A120" s="220"/>
      <c r="B120" s="205"/>
      <c r="C120" s="201" t="str">
        <f t="shared" si="0"/>
        <v/>
      </c>
      <c r="D120" s="201" t="str">
        <f t="shared" si="1"/>
        <v/>
      </c>
      <c r="E120" s="201" t="str">
        <f t="shared" si="2"/>
        <v/>
      </c>
      <c r="F120" s="201" t="str">
        <f t="shared" si="3"/>
        <v/>
      </c>
      <c r="G120" s="178"/>
      <c r="H120" s="221"/>
      <c r="I120" s="218"/>
      <c r="J120" s="178"/>
      <c r="K120" s="178"/>
      <c r="L120" s="178"/>
      <c r="M120" s="217"/>
      <c r="N120" s="218"/>
    </row>
    <row r="121" spans="1:14" ht="12.5">
      <c r="A121" s="220"/>
      <c r="B121" s="205"/>
      <c r="C121" s="201" t="str">
        <f t="shared" si="0"/>
        <v/>
      </c>
      <c r="D121" s="201" t="str">
        <f t="shared" si="1"/>
        <v/>
      </c>
      <c r="E121" s="201" t="str">
        <f t="shared" si="2"/>
        <v/>
      </c>
      <c r="F121" s="201" t="str">
        <f t="shared" si="3"/>
        <v/>
      </c>
      <c r="G121" s="178"/>
      <c r="H121" s="221"/>
      <c r="I121" s="218"/>
      <c r="J121" s="178"/>
      <c r="K121" s="178"/>
      <c r="L121" s="178"/>
      <c r="M121" s="217"/>
      <c r="N121" s="218"/>
    </row>
    <row r="122" spans="1:14" ht="12.5">
      <c r="A122" s="220"/>
      <c r="B122" s="205"/>
      <c r="C122" s="201" t="str">
        <f t="shared" si="0"/>
        <v/>
      </c>
      <c r="D122" s="201" t="str">
        <f t="shared" si="1"/>
        <v/>
      </c>
      <c r="E122" s="201" t="str">
        <f t="shared" si="2"/>
        <v/>
      </c>
      <c r="F122" s="201" t="str">
        <f t="shared" si="3"/>
        <v/>
      </c>
      <c r="G122" s="178"/>
      <c r="H122" s="221"/>
      <c r="I122" s="218"/>
      <c r="J122" s="178"/>
      <c r="K122" s="178"/>
      <c r="L122" s="178"/>
      <c r="M122" s="217"/>
      <c r="N122" s="218"/>
    </row>
    <row r="123" spans="1:14" ht="12.5">
      <c r="A123" s="220"/>
      <c r="B123" s="205"/>
      <c r="C123" s="201" t="str">
        <f t="shared" si="0"/>
        <v/>
      </c>
      <c r="D123" s="201" t="str">
        <f t="shared" si="1"/>
        <v/>
      </c>
      <c r="E123" s="201" t="str">
        <f t="shared" si="2"/>
        <v/>
      </c>
      <c r="F123" s="201" t="str">
        <f t="shared" si="3"/>
        <v/>
      </c>
      <c r="G123" s="178"/>
      <c r="H123" s="221"/>
      <c r="I123" s="218"/>
      <c r="J123" s="178"/>
      <c r="K123" s="178"/>
      <c r="L123" s="178"/>
      <c r="M123" s="217"/>
      <c r="N123" s="218"/>
    </row>
    <row r="124" spans="1:14" ht="12.5">
      <c r="A124" s="220"/>
      <c r="B124" s="205"/>
      <c r="C124" s="201" t="str">
        <f t="shared" si="0"/>
        <v/>
      </c>
      <c r="D124" s="201" t="str">
        <f t="shared" si="1"/>
        <v/>
      </c>
      <c r="E124" s="201" t="str">
        <f t="shared" si="2"/>
        <v/>
      </c>
      <c r="F124" s="201" t="str">
        <f t="shared" si="3"/>
        <v/>
      </c>
      <c r="G124" s="178"/>
      <c r="H124" s="221"/>
      <c r="I124" s="218"/>
      <c r="J124" s="178"/>
      <c r="K124" s="178"/>
      <c r="L124" s="178"/>
      <c r="M124" s="217"/>
      <c r="N124" s="218"/>
    </row>
    <row r="125" spans="1:14" ht="12.5">
      <c r="A125" s="220"/>
      <c r="B125" s="205"/>
      <c r="C125" s="201" t="str">
        <f t="shared" si="0"/>
        <v/>
      </c>
      <c r="D125" s="201" t="str">
        <f t="shared" si="1"/>
        <v/>
      </c>
      <c r="E125" s="201" t="str">
        <f t="shared" si="2"/>
        <v/>
      </c>
      <c r="F125" s="201" t="str">
        <f t="shared" si="3"/>
        <v/>
      </c>
      <c r="G125" s="178"/>
      <c r="H125" s="221"/>
      <c r="I125" s="218"/>
      <c r="J125" s="178"/>
      <c r="K125" s="178"/>
      <c r="L125" s="178"/>
      <c r="M125" s="217"/>
      <c r="N125" s="218"/>
    </row>
    <row r="126" spans="1:14" ht="12.5">
      <c r="A126" s="220"/>
      <c r="B126" s="205"/>
      <c r="C126" s="201" t="str">
        <f t="shared" si="0"/>
        <v/>
      </c>
      <c r="D126" s="201" t="str">
        <f t="shared" si="1"/>
        <v/>
      </c>
      <c r="E126" s="201" t="str">
        <f t="shared" si="2"/>
        <v/>
      </c>
      <c r="F126" s="201" t="str">
        <f t="shared" si="3"/>
        <v/>
      </c>
      <c r="G126" s="178"/>
      <c r="H126" s="221"/>
      <c r="I126" s="218"/>
      <c r="J126" s="178"/>
      <c r="K126" s="178"/>
      <c r="L126" s="178"/>
      <c r="M126" s="217"/>
      <c r="N126" s="218"/>
    </row>
    <row r="127" spans="1:14" ht="12.5">
      <c r="A127" s="220"/>
      <c r="B127" s="205"/>
      <c r="C127" s="201" t="str">
        <f t="shared" si="0"/>
        <v/>
      </c>
      <c r="D127" s="201" t="str">
        <f t="shared" si="1"/>
        <v/>
      </c>
      <c r="E127" s="201" t="str">
        <f t="shared" si="2"/>
        <v/>
      </c>
      <c r="F127" s="201" t="str">
        <f t="shared" si="3"/>
        <v/>
      </c>
      <c r="G127" s="178"/>
      <c r="H127" s="221"/>
      <c r="I127" s="218"/>
      <c r="J127" s="178"/>
      <c r="K127" s="178"/>
      <c r="L127" s="178"/>
      <c r="M127" s="217"/>
      <c r="N127" s="218"/>
    </row>
    <row r="128" spans="1:14" ht="12.5">
      <c r="A128" s="220"/>
      <c r="B128" s="205"/>
      <c r="C128" s="201" t="str">
        <f t="shared" si="0"/>
        <v/>
      </c>
      <c r="D128" s="201" t="str">
        <f t="shared" si="1"/>
        <v/>
      </c>
      <c r="E128" s="201" t="str">
        <f t="shared" si="2"/>
        <v/>
      </c>
      <c r="F128" s="201" t="str">
        <f t="shared" si="3"/>
        <v/>
      </c>
      <c r="G128" s="178"/>
      <c r="H128" s="221"/>
      <c r="I128" s="218"/>
      <c r="J128" s="178"/>
      <c r="K128" s="178"/>
      <c r="L128" s="178"/>
      <c r="M128" s="217"/>
      <c r="N128" s="218"/>
    </row>
    <row r="129" spans="1:14" ht="12.5">
      <c r="A129" s="220"/>
      <c r="B129" s="205"/>
      <c r="C129" s="201" t="str">
        <f t="shared" si="0"/>
        <v/>
      </c>
      <c r="D129" s="201" t="str">
        <f t="shared" si="1"/>
        <v/>
      </c>
      <c r="E129" s="201" t="str">
        <f t="shared" si="2"/>
        <v/>
      </c>
      <c r="F129" s="201" t="str">
        <f t="shared" si="3"/>
        <v/>
      </c>
      <c r="G129" s="178"/>
      <c r="H129" s="221"/>
      <c r="I129" s="218"/>
      <c r="J129" s="178"/>
      <c r="K129" s="178"/>
      <c r="L129" s="178"/>
      <c r="M129" s="217"/>
      <c r="N129" s="218"/>
    </row>
    <row r="130" spans="1:14" ht="12.5">
      <c r="A130" s="220"/>
      <c r="B130" s="205"/>
      <c r="C130" s="201" t="str">
        <f t="shared" si="0"/>
        <v/>
      </c>
      <c r="D130" s="201" t="str">
        <f t="shared" si="1"/>
        <v/>
      </c>
      <c r="E130" s="201" t="str">
        <f t="shared" si="2"/>
        <v/>
      </c>
      <c r="F130" s="201" t="str">
        <f t="shared" si="3"/>
        <v/>
      </c>
      <c r="G130" s="178"/>
      <c r="H130" s="221"/>
      <c r="I130" s="218"/>
      <c r="J130" s="178"/>
      <c r="K130" s="178"/>
      <c r="L130" s="178"/>
      <c r="M130" s="217"/>
      <c r="N130" s="218"/>
    </row>
    <row r="131" spans="1:14" ht="12.5">
      <c r="A131" s="220"/>
      <c r="B131" s="205"/>
      <c r="C131" s="201" t="str">
        <f t="shared" si="0"/>
        <v/>
      </c>
      <c r="D131" s="201" t="str">
        <f t="shared" si="1"/>
        <v/>
      </c>
      <c r="E131" s="201" t="str">
        <f t="shared" si="2"/>
        <v/>
      </c>
      <c r="F131" s="201" t="str">
        <f t="shared" si="3"/>
        <v/>
      </c>
      <c r="G131" s="178"/>
      <c r="H131" s="221"/>
      <c r="I131" s="218"/>
      <c r="J131" s="178"/>
      <c r="K131" s="178"/>
      <c r="L131" s="178"/>
      <c r="M131" s="217"/>
      <c r="N131" s="218"/>
    </row>
    <row r="132" spans="1:14" ht="12.5">
      <c r="A132" s="220"/>
      <c r="B132" s="205"/>
      <c r="C132" s="201" t="str">
        <f t="shared" si="0"/>
        <v/>
      </c>
      <c r="D132" s="201" t="str">
        <f t="shared" si="1"/>
        <v/>
      </c>
      <c r="E132" s="201" t="str">
        <f t="shared" si="2"/>
        <v/>
      </c>
      <c r="F132" s="201" t="str">
        <f t="shared" si="3"/>
        <v/>
      </c>
      <c r="G132" s="178"/>
      <c r="H132" s="221"/>
      <c r="I132" s="218"/>
      <c r="J132" s="178"/>
      <c r="K132" s="178"/>
      <c r="L132" s="178"/>
      <c r="M132" s="217"/>
      <c r="N132" s="218"/>
    </row>
    <row r="133" spans="1:14" ht="12.5">
      <c r="A133" s="220"/>
      <c r="B133" s="205"/>
      <c r="C133" s="201" t="str">
        <f t="shared" si="0"/>
        <v/>
      </c>
      <c r="D133" s="201" t="str">
        <f t="shared" si="1"/>
        <v/>
      </c>
      <c r="E133" s="201" t="str">
        <f t="shared" si="2"/>
        <v/>
      </c>
      <c r="F133" s="201" t="str">
        <f t="shared" si="3"/>
        <v/>
      </c>
      <c r="G133" s="178"/>
      <c r="H133" s="221"/>
      <c r="I133" s="218"/>
      <c r="J133" s="178"/>
      <c r="K133" s="178"/>
      <c r="L133" s="178"/>
      <c r="M133" s="217"/>
      <c r="N133" s="218"/>
    </row>
    <row r="134" spans="1:14" ht="12.5">
      <c r="A134" s="220"/>
      <c r="B134" s="205"/>
      <c r="C134" s="201" t="str">
        <f t="shared" si="0"/>
        <v/>
      </c>
      <c r="D134" s="201" t="str">
        <f t="shared" si="1"/>
        <v/>
      </c>
      <c r="E134" s="201" t="str">
        <f t="shared" si="2"/>
        <v/>
      </c>
      <c r="F134" s="201" t="str">
        <f t="shared" si="3"/>
        <v/>
      </c>
      <c r="G134" s="178"/>
      <c r="H134" s="221"/>
      <c r="I134" s="218"/>
      <c r="J134" s="178"/>
      <c r="K134" s="178"/>
      <c r="L134" s="178"/>
      <c r="M134" s="217"/>
      <c r="N134" s="218"/>
    </row>
    <row r="135" spans="1:14" ht="12.5">
      <c r="A135" s="220"/>
      <c r="B135" s="205"/>
      <c r="C135" s="201" t="str">
        <f t="shared" si="0"/>
        <v/>
      </c>
      <c r="D135" s="201" t="str">
        <f t="shared" si="1"/>
        <v/>
      </c>
      <c r="E135" s="201" t="str">
        <f t="shared" si="2"/>
        <v/>
      </c>
      <c r="F135" s="201" t="str">
        <f t="shared" si="3"/>
        <v/>
      </c>
      <c r="G135" s="178"/>
      <c r="H135" s="221"/>
      <c r="I135" s="218"/>
      <c r="J135" s="178"/>
      <c r="K135" s="178"/>
      <c r="L135" s="178"/>
      <c r="M135" s="217"/>
      <c r="N135" s="218"/>
    </row>
    <row r="136" spans="1:14" ht="12.5">
      <c r="A136" s="220"/>
      <c r="B136" s="205"/>
      <c r="C136" s="201" t="str">
        <f t="shared" si="0"/>
        <v/>
      </c>
      <c r="D136" s="201" t="str">
        <f t="shared" si="1"/>
        <v/>
      </c>
      <c r="E136" s="201" t="str">
        <f t="shared" si="2"/>
        <v/>
      </c>
      <c r="F136" s="201" t="str">
        <f t="shared" si="3"/>
        <v/>
      </c>
      <c r="G136" s="178"/>
      <c r="H136" s="221"/>
      <c r="I136" s="218"/>
      <c r="J136" s="178"/>
      <c r="K136" s="178"/>
      <c r="L136" s="178"/>
      <c r="M136" s="217"/>
      <c r="N136" s="218"/>
    </row>
    <row r="137" spans="1:14" ht="12.5">
      <c r="A137" s="220"/>
      <c r="B137" s="205"/>
      <c r="C137" s="201" t="str">
        <f t="shared" si="0"/>
        <v/>
      </c>
      <c r="D137" s="201" t="str">
        <f t="shared" si="1"/>
        <v/>
      </c>
      <c r="E137" s="201" t="str">
        <f t="shared" si="2"/>
        <v/>
      </c>
      <c r="F137" s="201" t="str">
        <f t="shared" si="3"/>
        <v/>
      </c>
      <c r="G137" s="178"/>
      <c r="H137" s="221"/>
      <c r="I137" s="218"/>
      <c r="J137" s="178"/>
      <c r="K137" s="178"/>
      <c r="L137" s="178"/>
      <c r="M137" s="217"/>
      <c r="N137" s="218"/>
    </row>
    <row r="138" spans="1:14" ht="12.5">
      <c r="A138" s="220"/>
      <c r="B138" s="205"/>
      <c r="C138" s="201" t="str">
        <f t="shared" si="0"/>
        <v/>
      </c>
      <c r="D138" s="201" t="str">
        <f t="shared" si="1"/>
        <v/>
      </c>
      <c r="E138" s="201" t="str">
        <f t="shared" si="2"/>
        <v/>
      </c>
      <c r="F138" s="201" t="str">
        <f t="shared" si="3"/>
        <v/>
      </c>
      <c r="G138" s="178"/>
      <c r="H138" s="221"/>
      <c r="I138" s="218"/>
      <c r="J138" s="178"/>
      <c r="K138" s="178"/>
      <c r="L138" s="178"/>
      <c r="M138" s="217"/>
      <c r="N138" s="218"/>
    </row>
    <row r="139" spans="1:14" ht="12.5">
      <c r="A139" s="220"/>
      <c r="B139" s="205"/>
      <c r="C139" s="201" t="str">
        <f t="shared" si="0"/>
        <v/>
      </c>
      <c r="D139" s="201" t="str">
        <f t="shared" si="1"/>
        <v/>
      </c>
      <c r="E139" s="201" t="str">
        <f t="shared" si="2"/>
        <v/>
      </c>
      <c r="F139" s="201" t="str">
        <f t="shared" si="3"/>
        <v/>
      </c>
      <c r="G139" s="178"/>
      <c r="H139" s="221"/>
      <c r="I139" s="218"/>
      <c r="J139" s="178"/>
      <c r="K139" s="178"/>
      <c r="L139" s="178"/>
      <c r="M139" s="217"/>
      <c r="N139" s="218"/>
    </row>
    <row r="140" spans="1:14" ht="12.5">
      <c r="A140" s="220"/>
      <c r="B140" s="205"/>
      <c r="C140" s="201" t="str">
        <f t="shared" si="0"/>
        <v/>
      </c>
      <c r="D140" s="201" t="str">
        <f t="shared" si="1"/>
        <v/>
      </c>
      <c r="E140" s="201" t="str">
        <f t="shared" si="2"/>
        <v/>
      </c>
      <c r="F140" s="201" t="str">
        <f t="shared" si="3"/>
        <v/>
      </c>
      <c r="G140" s="178"/>
      <c r="H140" s="221"/>
      <c r="I140" s="218"/>
      <c r="J140" s="178"/>
      <c r="K140" s="178"/>
      <c r="L140" s="178"/>
      <c r="M140" s="217"/>
      <c r="N140" s="218"/>
    </row>
    <row r="141" spans="1:14" ht="12.5">
      <c r="A141" s="220"/>
      <c r="B141" s="205"/>
      <c r="C141" s="201" t="str">
        <f t="shared" si="0"/>
        <v/>
      </c>
      <c r="D141" s="201" t="str">
        <f t="shared" si="1"/>
        <v/>
      </c>
      <c r="E141" s="201" t="str">
        <f t="shared" si="2"/>
        <v/>
      </c>
      <c r="F141" s="201" t="str">
        <f t="shared" si="3"/>
        <v/>
      </c>
      <c r="G141" s="178"/>
      <c r="H141" s="221"/>
      <c r="I141" s="218"/>
      <c r="J141" s="178"/>
      <c r="K141" s="178"/>
      <c r="L141" s="178"/>
      <c r="M141" s="217"/>
      <c r="N141" s="218"/>
    </row>
    <row r="142" spans="1:14" ht="12.5">
      <c r="A142" s="220"/>
      <c r="B142" s="205"/>
      <c r="C142" s="201" t="str">
        <f t="shared" si="0"/>
        <v/>
      </c>
      <c r="D142" s="201" t="str">
        <f t="shared" si="1"/>
        <v/>
      </c>
      <c r="E142" s="201" t="str">
        <f t="shared" si="2"/>
        <v/>
      </c>
      <c r="F142" s="201" t="str">
        <f t="shared" si="3"/>
        <v/>
      </c>
      <c r="G142" s="178"/>
      <c r="H142" s="221"/>
      <c r="I142" s="218"/>
      <c r="J142" s="178"/>
      <c r="K142" s="178"/>
      <c r="L142" s="178"/>
      <c r="M142" s="217"/>
      <c r="N142" s="218"/>
    </row>
    <row r="143" spans="1:14" ht="12.5">
      <c r="A143" s="220"/>
      <c r="B143" s="205"/>
      <c r="C143" s="201" t="str">
        <f t="shared" si="0"/>
        <v/>
      </c>
      <c r="D143" s="201" t="str">
        <f t="shared" si="1"/>
        <v/>
      </c>
      <c r="E143" s="201" t="str">
        <f t="shared" si="2"/>
        <v/>
      </c>
      <c r="F143" s="201" t="str">
        <f t="shared" si="3"/>
        <v/>
      </c>
      <c r="G143" s="178"/>
      <c r="H143" s="221"/>
      <c r="I143" s="218"/>
      <c r="J143" s="178"/>
      <c r="K143" s="178"/>
      <c r="L143" s="178"/>
      <c r="M143" s="217"/>
      <c r="N143" s="218"/>
    </row>
    <row r="144" spans="1:14" ht="12.5">
      <c r="A144" s="220"/>
      <c r="B144" s="205"/>
      <c r="C144" s="201" t="str">
        <f t="shared" si="0"/>
        <v/>
      </c>
      <c r="D144" s="201" t="str">
        <f t="shared" si="1"/>
        <v/>
      </c>
      <c r="E144" s="201" t="str">
        <f t="shared" si="2"/>
        <v/>
      </c>
      <c r="F144" s="201" t="str">
        <f t="shared" si="3"/>
        <v/>
      </c>
      <c r="G144" s="178"/>
      <c r="H144" s="221"/>
      <c r="I144" s="218"/>
      <c r="J144" s="178"/>
      <c r="K144" s="178"/>
      <c r="L144" s="178"/>
      <c r="M144" s="217"/>
      <c r="N144" s="218"/>
    </row>
    <row r="145" spans="1:14" ht="12.5">
      <c r="A145" s="220"/>
      <c r="B145" s="205"/>
      <c r="C145" s="201" t="str">
        <f t="shared" si="0"/>
        <v/>
      </c>
      <c r="D145" s="201" t="str">
        <f t="shared" si="1"/>
        <v/>
      </c>
      <c r="E145" s="201" t="str">
        <f t="shared" si="2"/>
        <v/>
      </c>
      <c r="F145" s="201" t="str">
        <f t="shared" si="3"/>
        <v/>
      </c>
      <c r="G145" s="178"/>
      <c r="H145" s="221"/>
      <c r="I145" s="218"/>
      <c r="J145" s="178"/>
      <c r="K145" s="178"/>
      <c r="L145" s="178"/>
      <c r="M145" s="217"/>
      <c r="N145" s="218"/>
    </row>
    <row r="146" spans="1:14" ht="12.5">
      <c r="A146" s="220"/>
      <c r="B146" s="205"/>
      <c r="C146" s="201" t="str">
        <f t="shared" si="0"/>
        <v/>
      </c>
      <c r="D146" s="201" t="str">
        <f t="shared" si="1"/>
        <v/>
      </c>
      <c r="E146" s="201" t="str">
        <f t="shared" si="2"/>
        <v/>
      </c>
      <c r="F146" s="201" t="str">
        <f t="shared" si="3"/>
        <v/>
      </c>
      <c r="G146" s="178"/>
      <c r="H146" s="221"/>
      <c r="I146" s="218"/>
      <c r="J146" s="178"/>
      <c r="K146" s="178"/>
      <c r="L146" s="178"/>
      <c r="M146" s="217"/>
      <c r="N146" s="218"/>
    </row>
    <row r="147" spans="1:14" ht="12.5">
      <c r="A147" s="220"/>
      <c r="B147" s="205"/>
      <c r="C147" s="201" t="str">
        <f t="shared" si="0"/>
        <v/>
      </c>
      <c r="D147" s="201" t="str">
        <f t="shared" si="1"/>
        <v/>
      </c>
      <c r="E147" s="201" t="str">
        <f t="shared" si="2"/>
        <v/>
      </c>
      <c r="F147" s="201" t="str">
        <f t="shared" si="3"/>
        <v/>
      </c>
      <c r="G147" s="178"/>
      <c r="H147" s="221"/>
      <c r="I147" s="218"/>
      <c r="J147" s="178"/>
      <c r="K147" s="178"/>
      <c r="L147" s="178"/>
      <c r="M147" s="217"/>
      <c r="N147" s="218"/>
    </row>
    <row r="148" spans="1:14" ht="12.5">
      <c r="A148" s="220"/>
      <c r="B148" s="205"/>
      <c r="C148" s="201" t="str">
        <f t="shared" si="0"/>
        <v/>
      </c>
      <c r="D148" s="201" t="str">
        <f t="shared" si="1"/>
        <v/>
      </c>
      <c r="E148" s="201" t="str">
        <f t="shared" si="2"/>
        <v/>
      </c>
      <c r="F148" s="201" t="str">
        <f t="shared" si="3"/>
        <v/>
      </c>
      <c r="G148" s="178"/>
      <c r="H148" s="221"/>
      <c r="I148" s="218"/>
      <c r="J148" s="178"/>
      <c r="K148" s="178"/>
      <c r="L148" s="178"/>
      <c r="M148" s="217"/>
      <c r="N148" s="218"/>
    </row>
    <row r="149" spans="1:14" ht="12.5">
      <c r="A149" s="220"/>
      <c r="B149" s="205"/>
      <c r="C149" s="201" t="str">
        <f t="shared" si="0"/>
        <v/>
      </c>
      <c r="D149" s="201" t="str">
        <f t="shared" si="1"/>
        <v/>
      </c>
      <c r="E149" s="201" t="str">
        <f t="shared" si="2"/>
        <v/>
      </c>
      <c r="F149" s="201" t="str">
        <f t="shared" si="3"/>
        <v/>
      </c>
      <c r="G149" s="178"/>
      <c r="H149" s="221"/>
      <c r="I149" s="218"/>
      <c r="J149" s="178"/>
      <c r="K149" s="178"/>
      <c r="L149" s="178"/>
      <c r="M149" s="217"/>
      <c r="N149" s="218"/>
    </row>
    <row r="150" spans="1:14" ht="12.5">
      <c r="A150" s="220"/>
      <c r="B150" s="205"/>
      <c r="C150" s="201" t="str">
        <f t="shared" si="0"/>
        <v/>
      </c>
      <c r="D150" s="201" t="str">
        <f t="shared" si="1"/>
        <v/>
      </c>
      <c r="E150" s="201" t="str">
        <f t="shared" si="2"/>
        <v/>
      </c>
      <c r="F150" s="201" t="str">
        <f t="shared" si="3"/>
        <v/>
      </c>
      <c r="G150" s="178"/>
      <c r="H150" s="221"/>
      <c r="I150" s="218"/>
      <c r="J150" s="178"/>
      <c r="K150" s="178"/>
      <c r="L150" s="178"/>
      <c r="M150" s="217"/>
      <c r="N150" s="218"/>
    </row>
    <row r="151" spans="1:14" ht="12.5">
      <c r="A151" s="220"/>
      <c r="B151" s="205"/>
      <c r="C151" s="201" t="str">
        <f t="shared" si="0"/>
        <v/>
      </c>
      <c r="D151" s="201" t="str">
        <f t="shared" si="1"/>
        <v/>
      </c>
      <c r="E151" s="201" t="str">
        <f t="shared" si="2"/>
        <v/>
      </c>
      <c r="F151" s="201" t="str">
        <f t="shared" si="3"/>
        <v/>
      </c>
      <c r="G151" s="178"/>
      <c r="H151" s="221"/>
      <c r="I151" s="218"/>
      <c r="J151" s="178"/>
      <c r="K151" s="178"/>
      <c r="L151" s="178"/>
      <c r="M151" s="217"/>
      <c r="N151" s="218"/>
    </row>
    <row r="152" spans="1:14" ht="12.5">
      <c r="A152" s="220"/>
      <c r="B152" s="205"/>
      <c r="C152" s="201" t="str">
        <f t="shared" si="0"/>
        <v/>
      </c>
      <c r="D152" s="201" t="str">
        <f t="shared" si="1"/>
        <v/>
      </c>
      <c r="E152" s="201" t="str">
        <f t="shared" si="2"/>
        <v/>
      </c>
      <c r="F152" s="201" t="str">
        <f t="shared" si="3"/>
        <v/>
      </c>
      <c r="G152" s="178"/>
      <c r="H152" s="221"/>
      <c r="I152" s="218"/>
      <c r="J152" s="178"/>
      <c r="K152" s="178"/>
      <c r="L152" s="178"/>
      <c r="M152" s="217"/>
      <c r="N152" s="218"/>
    </row>
    <row r="153" spans="1:14" ht="12.5">
      <c r="A153" s="220"/>
      <c r="B153" s="205"/>
      <c r="C153" s="201" t="str">
        <f t="shared" si="0"/>
        <v/>
      </c>
      <c r="D153" s="201" t="str">
        <f t="shared" si="1"/>
        <v/>
      </c>
      <c r="E153" s="201" t="str">
        <f t="shared" si="2"/>
        <v/>
      </c>
      <c r="F153" s="201" t="str">
        <f t="shared" si="3"/>
        <v/>
      </c>
      <c r="G153" s="178"/>
      <c r="H153" s="221"/>
      <c r="I153" s="218"/>
      <c r="J153" s="178"/>
      <c r="K153" s="178"/>
      <c r="L153" s="178"/>
      <c r="M153" s="217"/>
      <c r="N153" s="218"/>
    </row>
    <row r="154" spans="1:14" ht="12.5">
      <c r="A154" s="220"/>
      <c r="B154" s="205"/>
      <c r="C154" s="201" t="str">
        <f t="shared" si="0"/>
        <v/>
      </c>
      <c r="D154" s="201" t="str">
        <f t="shared" si="1"/>
        <v/>
      </c>
      <c r="E154" s="201" t="str">
        <f t="shared" si="2"/>
        <v/>
      </c>
      <c r="F154" s="201" t="str">
        <f t="shared" si="3"/>
        <v/>
      </c>
      <c r="G154" s="178"/>
      <c r="H154" s="221"/>
      <c r="I154" s="218"/>
      <c r="J154" s="178"/>
      <c r="K154" s="178"/>
      <c r="L154" s="178"/>
      <c r="M154" s="217"/>
      <c r="N154" s="218"/>
    </row>
    <row r="155" spans="1:14" ht="12.5">
      <c r="A155" s="220"/>
      <c r="B155" s="205"/>
      <c r="C155" s="201" t="str">
        <f t="shared" si="0"/>
        <v/>
      </c>
      <c r="D155" s="201" t="str">
        <f t="shared" si="1"/>
        <v/>
      </c>
      <c r="E155" s="201" t="str">
        <f t="shared" si="2"/>
        <v/>
      </c>
      <c r="F155" s="201" t="str">
        <f t="shared" si="3"/>
        <v/>
      </c>
      <c r="G155" s="178"/>
      <c r="H155" s="221"/>
      <c r="I155" s="218"/>
      <c r="J155" s="178"/>
      <c r="K155" s="178"/>
      <c r="L155" s="178"/>
      <c r="M155" s="217"/>
      <c r="N155" s="218"/>
    </row>
    <row r="156" spans="1:14" ht="12.5">
      <c r="A156" s="220"/>
      <c r="B156" s="205"/>
      <c r="C156" s="201" t="str">
        <f t="shared" si="0"/>
        <v/>
      </c>
      <c r="D156" s="201" t="str">
        <f t="shared" si="1"/>
        <v/>
      </c>
      <c r="E156" s="201" t="str">
        <f t="shared" si="2"/>
        <v/>
      </c>
      <c r="F156" s="201" t="str">
        <f t="shared" si="3"/>
        <v/>
      </c>
      <c r="G156" s="178"/>
      <c r="H156" s="221"/>
      <c r="I156" s="218"/>
      <c r="J156" s="178"/>
      <c r="K156" s="178"/>
      <c r="L156" s="178"/>
      <c r="M156" s="217"/>
      <c r="N156" s="218"/>
    </row>
    <row r="157" spans="1:14" ht="12.5">
      <c r="A157" s="220"/>
      <c r="B157" s="205"/>
      <c r="C157" s="201" t="str">
        <f t="shared" si="0"/>
        <v/>
      </c>
      <c r="D157" s="201" t="str">
        <f t="shared" si="1"/>
        <v/>
      </c>
      <c r="E157" s="201" t="str">
        <f t="shared" si="2"/>
        <v/>
      </c>
      <c r="F157" s="201" t="str">
        <f t="shared" si="3"/>
        <v/>
      </c>
      <c r="G157" s="178"/>
      <c r="H157" s="221"/>
      <c r="I157" s="218"/>
      <c r="J157" s="178"/>
      <c r="K157" s="178"/>
      <c r="L157" s="178"/>
      <c r="M157" s="217"/>
      <c r="N157" s="218"/>
    </row>
    <row r="158" spans="1:14" ht="12.5">
      <c r="A158" s="220"/>
      <c r="B158" s="205"/>
      <c r="C158" s="201" t="str">
        <f t="shared" si="0"/>
        <v/>
      </c>
      <c r="D158" s="201" t="str">
        <f t="shared" si="1"/>
        <v/>
      </c>
      <c r="E158" s="201" t="str">
        <f t="shared" si="2"/>
        <v/>
      </c>
      <c r="F158" s="201" t="str">
        <f t="shared" si="3"/>
        <v/>
      </c>
      <c r="G158" s="178"/>
      <c r="H158" s="221"/>
      <c r="I158" s="218"/>
      <c r="J158" s="178"/>
      <c r="K158" s="178"/>
      <c r="L158" s="178"/>
      <c r="M158" s="217"/>
      <c r="N158" s="218"/>
    </row>
    <row r="159" spans="1:14" ht="12.5">
      <c r="A159" s="220"/>
      <c r="B159" s="205"/>
      <c r="C159" s="201" t="str">
        <f t="shared" si="0"/>
        <v/>
      </c>
      <c r="D159" s="201" t="str">
        <f t="shared" si="1"/>
        <v/>
      </c>
      <c r="E159" s="201" t="str">
        <f t="shared" si="2"/>
        <v/>
      </c>
      <c r="F159" s="201" t="str">
        <f t="shared" si="3"/>
        <v/>
      </c>
      <c r="G159" s="178"/>
      <c r="H159" s="221"/>
      <c r="I159" s="218"/>
      <c r="J159" s="178"/>
      <c r="K159" s="178"/>
      <c r="L159" s="178"/>
      <c r="M159" s="217"/>
      <c r="N159" s="218"/>
    </row>
    <row r="160" spans="1:14" ht="12.5">
      <c r="A160" s="220"/>
      <c r="B160" s="205"/>
      <c r="C160" s="201" t="str">
        <f t="shared" si="0"/>
        <v/>
      </c>
      <c r="D160" s="201" t="str">
        <f t="shared" si="1"/>
        <v/>
      </c>
      <c r="E160" s="201" t="str">
        <f t="shared" si="2"/>
        <v/>
      </c>
      <c r="F160" s="201" t="str">
        <f t="shared" si="3"/>
        <v/>
      </c>
      <c r="G160" s="178"/>
      <c r="H160" s="221"/>
      <c r="I160" s="218"/>
      <c r="J160" s="178"/>
      <c r="K160" s="178"/>
      <c r="L160" s="178"/>
      <c r="M160" s="217"/>
      <c r="N160" s="218"/>
    </row>
    <row r="161" spans="1:14" ht="12.5">
      <c r="A161" s="220"/>
      <c r="B161" s="205"/>
      <c r="C161" s="201" t="str">
        <f t="shared" si="0"/>
        <v/>
      </c>
      <c r="D161" s="201" t="str">
        <f t="shared" si="1"/>
        <v/>
      </c>
      <c r="E161" s="201" t="str">
        <f t="shared" si="2"/>
        <v/>
      </c>
      <c r="F161" s="201" t="str">
        <f t="shared" si="3"/>
        <v/>
      </c>
      <c r="G161" s="178"/>
      <c r="H161" s="221"/>
      <c r="I161" s="218"/>
      <c r="J161" s="178"/>
      <c r="K161" s="178"/>
      <c r="L161" s="178"/>
      <c r="M161" s="217"/>
      <c r="N161" s="218"/>
    </row>
    <row r="162" spans="1:14" ht="12.5">
      <c r="A162" s="220"/>
      <c r="B162" s="205"/>
      <c r="C162" s="201" t="str">
        <f t="shared" si="0"/>
        <v/>
      </c>
      <c r="D162" s="201" t="str">
        <f t="shared" si="1"/>
        <v/>
      </c>
      <c r="E162" s="201" t="str">
        <f t="shared" si="2"/>
        <v/>
      </c>
      <c r="F162" s="201" t="str">
        <f t="shared" si="3"/>
        <v/>
      </c>
      <c r="G162" s="178"/>
      <c r="H162" s="221"/>
      <c r="I162" s="218"/>
      <c r="J162" s="178"/>
      <c r="K162" s="178"/>
      <c r="L162" s="178"/>
      <c r="M162" s="217"/>
      <c r="N162" s="218"/>
    </row>
    <row r="163" spans="1:14" ht="12.5">
      <c r="A163" s="220"/>
      <c r="B163" s="205"/>
      <c r="C163" s="201" t="str">
        <f t="shared" si="0"/>
        <v/>
      </c>
      <c r="D163" s="201" t="str">
        <f t="shared" si="1"/>
        <v/>
      </c>
      <c r="E163" s="201" t="str">
        <f t="shared" si="2"/>
        <v/>
      </c>
      <c r="F163" s="201" t="str">
        <f t="shared" si="3"/>
        <v/>
      </c>
      <c r="G163" s="178"/>
      <c r="H163" s="221"/>
      <c r="I163" s="218"/>
      <c r="J163" s="178"/>
      <c r="K163" s="178"/>
      <c r="L163" s="178"/>
      <c r="M163" s="217"/>
      <c r="N163" s="218"/>
    </row>
    <row r="164" spans="1:14" ht="12.5">
      <c r="A164" s="220"/>
      <c r="B164" s="205"/>
      <c r="C164" s="201" t="str">
        <f t="shared" si="0"/>
        <v/>
      </c>
      <c r="D164" s="201" t="str">
        <f t="shared" si="1"/>
        <v/>
      </c>
      <c r="E164" s="201" t="str">
        <f t="shared" si="2"/>
        <v/>
      </c>
      <c r="F164" s="201" t="str">
        <f t="shared" si="3"/>
        <v/>
      </c>
      <c r="G164" s="178"/>
      <c r="H164" s="221"/>
      <c r="I164" s="218"/>
      <c r="J164" s="178"/>
      <c r="K164" s="178"/>
      <c r="L164" s="178"/>
      <c r="M164" s="217"/>
      <c r="N164" s="218"/>
    </row>
    <row r="165" spans="1:14" ht="12.5">
      <c r="A165" s="220"/>
      <c r="B165" s="205"/>
      <c r="C165" s="201" t="str">
        <f t="shared" si="0"/>
        <v/>
      </c>
      <c r="D165" s="201" t="str">
        <f t="shared" si="1"/>
        <v/>
      </c>
      <c r="E165" s="201" t="str">
        <f t="shared" si="2"/>
        <v/>
      </c>
      <c r="F165" s="201" t="str">
        <f t="shared" si="3"/>
        <v/>
      </c>
      <c r="G165" s="178"/>
      <c r="H165" s="221"/>
      <c r="I165" s="218"/>
      <c r="J165" s="178"/>
      <c r="K165" s="178"/>
      <c r="L165" s="178"/>
      <c r="M165" s="217"/>
      <c r="N165" s="218"/>
    </row>
    <row r="166" spans="1:14" ht="12.5">
      <c r="A166" s="220"/>
      <c r="B166" s="205"/>
      <c r="C166" s="201" t="str">
        <f t="shared" si="0"/>
        <v/>
      </c>
      <c r="D166" s="201" t="str">
        <f t="shared" si="1"/>
        <v/>
      </c>
      <c r="E166" s="201" t="str">
        <f t="shared" si="2"/>
        <v/>
      </c>
      <c r="F166" s="201" t="str">
        <f t="shared" si="3"/>
        <v/>
      </c>
      <c r="G166" s="178"/>
      <c r="H166" s="221"/>
      <c r="I166" s="218"/>
      <c r="J166" s="178"/>
      <c r="K166" s="178"/>
      <c r="L166" s="178"/>
      <c r="M166" s="217"/>
      <c r="N166" s="218"/>
    </row>
    <row r="167" spans="1:14" ht="12.5">
      <c r="A167" s="220"/>
      <c r="B167" s="205"/>
      <c r="C167" s="201" t="str">
        <f t="shared" si="0"/>
        <v/>
      </c>
      <c r="D167" s="201" t="str">
        <f t="shared" si="1"/>
        <v/>
      </c>
      <c r="E167" s="201" t="str">
        <f t="shared" si="2"/>
        <v/>
      </c>
      <c r="F167" s="201" t="str">
        <f t="shared" si="3"/>
        <v/>
      </c>
      <c r="G167" s="178"/>
      <c r="H167" s="221"/>
      <c r="I167" s="218"/>
      <c r="J167" s="178"/>
      <c r="K167" s="178"/>
      <c r="L167" s="178"/>
      <c r="M167" s="217"/>
      <c r="N167" s="218"/>
    </row>
    <row r="168" spans="1:14" ht="12.5">
      <c r="A168" s="220"/>
      <c r="B168" s="205"/>
      <c r="C168" s="201" t="str">
        <f t="shared" si="0"/>
        <v/>
      </c>
      <c r="D168" s="201" t="str">
        <f t="shared" si="1"/>
        <v/>
      </c>
      <c r="E168" s="201" t="str">
        <f t="shared" si="2"/>
        <v/>
      </c>
      <c r="F168" s="201" t="str">
        <f t="shared" si="3"/>
        <v/>
      </c>
      <c r="G168" s="178"/>
      <c r="H168" s="221"/>
      <c r="I168" s="218"/>
      <c r="J168" s="178"/>
      <c r="K168" s="178"/>
      <c r="L168" s="178"/>
      <c r="M168" s="217"/>
      <c r="N168" s="218"/>
    </row>
    <row r="169" spans="1:14" ht="12.5">
      <c r="A169" s="220"/>
      <c r="B169" s="205"/>
      <c r="C169" s="201" t="str">
        <f t="shared" si="0"/>
        <v/>
      </c>
      <c r="D169" s="201" t="str">
        <f t="shared" si="1"/>
        <v/>
      </c>
      <c r="E169" s="201" t="str">
        <f t="shared" si="2"/>
        <v/>
      </c>
      <c r="F169" s="201" t="str">
        <f t="shared" si="3"/>
        <v/>
      </c>
      <c r="G169" s="178"/>
      <c r="H169" s="221"/>
      <c r="I169" s="218"/>
      <c r="J169" s="178"/>
      <c r="K169" s="178"/>
      <c r="L169" s="178"/>
      <c r="M169" s="217"/>
      <c r="N169" s="218"/>
    </row>
    <row r="170" spans="1:14" ht="12.5">
      <c r="A170" s="220"/>
      <c r="B170" s="205"/>
      <c r="C170" s="201" t="str">
        <f t="shared" si="0"/>
        <v/>
      </c>
      <c r="D170" s="201" t="str">
        <f t="shared" si="1"/>
        <v/>
      </c>
      <c r="E170" s="201" t="str">
        <f t="shared" si="2"/>
        <v/>
      </c>
      <c r="F170" s="201" t="str">
        <f t="shared" si="3"/>
        <v/>
      </c>
      <c r="G170" s="178"/>
      <c r="H170" s="221"/>
      <c r="I170" s="218"/>
      <c r="J170" s="178"/>
      <c r="K170" s="178"/>
      <c r="L170" s="178"/>
      <c r="M170" s="217"/>
      <c r="N170" s="218"/>
    </row>
    <row r="171" spans="1:14" ht="12.5">
      <c r="A171" s="220"/>
      <c r="B171" s="205"/>
      <c r="C171" s="201" t="str">
        <f t="shared" si="0"/>
        <v/>
      </c>
      <c r="D171" s="201" t="str">
        <f t="shared" si="1"/>
        <v/>
      </c>
      <c r="E171" s="201" t="str">
        <f t="shared" si="2"/>
        <v/>
      </c>
      <c r="F171" s="201" t="str">
        <f t="shared" si="3"/>
        <v/>
      </c>
      <c r="G171" s="178"/>
      <c r="H171" s="221"/>
      <c r="I171" s="218"/>
      <c r="J171" s="178"/>
      <c r="K171" s="178"/>
      <c r="L171" s="178"/>
      <c r="M171" s="217"/>
      <c r="N171" s="218"/>
    </row>
    <row r="172" spans="1:14" ht="12.5">
      <c r="A172" s="220"/>
      <c r="B172" s="205"/>
      <c r="C172" s="201" t="str">
        <f t="shared" si="0"/>
        <v/>
      </c>
      <c r="D172" s="201" t="str">
        <f t="shared" si="1"/>
        <v/>
      </c>
      <c r="E172" s="201" t="str">
        <f t="shared" si="2"/>
        <v/>
      </c>
      <c r="F172" s="201" t="str">
        <f t="shared" si="3"/>
        <v/>
      </c>
      <c r="G172" s="178"/>
      <c r="H172" s="221"/>
      <c r="I172" s="218"/>
      <c r="J172" s="178"/>
      <c r="K172" s="178"/>
      <c r="L172" s="178"/>
      <c r="M172" s="217"/>
      <c r="N172" s="218"/>
    </row>
    <row r="173" spans="1:14" ht="12.5">
      <c r="A173" s="220"/>
      <c r="B173" s="205"/>
      <c r="C173" s="201" t="str">
        <f t="shared" si="0"/>
        <v/>
      </c>
      <c r="D173" s="201" t="str">
        <f t="shared" si="1"/>
        <v/>
      </c>
      <c r="E173" s="201" t="str">
        <f t="shared" si="2"/>
        <v/>
      </c>
      <c r="F173" s="201" t="str">
        <f t="shared" si="3"/>
        <v/>
      </c>
      <c r="G173" s="178"/>
      <c r="H173" s="221"/>
      <c r="I173" s="218"/>
      <c r="J173" s="178"/>
      <c r="K173" s="178"/>
      <c r="L173" s="178"/>
      <c r="M173" s="217"/>
      <c r="N173" s="218"/>
    </row>
    <row r="174" spans="1:14" ht="12.5">
      <c r="A174" s="220"/>
      <c r="B174" s="205"/>
      <c r="C174" s="201" t="str">
        <f t="shared" si="0"/>
        <v/>
      </c>
      <c r="D174" s="201" t="str">
        <f t="shared" si="1"/>
        <v/>
      </c>
      <c r="E174" s="201" t="str">
        <f t="shared" si="2"/>
        <v/>
      </c>
      <c r="F174" s="201" t="str">
        <f t="shared" si="3"/>
        <v/>
      </c>
      <c r="G174" s="178"/>
      <c r="H174" s="221"/>
      <c r="I174" s="218"/>
      <c r="J174" s="178"/>
      <c r="K174" s="178"/>
      <c r="L174" s="178"/>
      <c r="M174" s="217"/>
      <c r="N174" s="218"/>
    </row>
    <row r="175" spans="1:14" ht="12.5">
      <c r="A175" s="220"/>
      <c r="B175" s="205"/>
      <c r="C175" s="201" t="str">
        <f t="shared" si="0"/>
        <v/>
      </c>
      <c r="D175" s="201" t="str">
        <f t="shared" si="1"/>
        <v/>
      </c>
      <c r="E175" s="201" t="str">
        <f t="shared" si="2"/>
        <v/>
      </c>
      <c r="F175" s="201" t="str">
        <f t="shared" si="3"/>
        <v/>
      </c>
      <c r="G175" s="178"/>
      <c r="H175" s="221"/>
      <c r="I175" s="218"/>
      <c r="J175" s="178"/>
      <c r="K175" s="178"/>
      <c r="L175" s="178"/>
      <c r="M175" s="217"/>
      <c r="N175" s="218"/>
    </row>
    <row r="176" spans="1:14" ht="12.5">
      <c r="A176" s="220"/>
      <c r="B176" s="205"/>
      <c r="C176" s="201" t="str">
        <f t="shared" si="0"/>
        <v/>
      </c>
      <c r="D176" s="201" t="str">
        <f t="shared" si="1"/>
        <v/>
      </c>
      <c r="E176" s="201" t="str">
        <f t="shared" si="2"/>
        <v/>
      </c>
      <c r="F176" s="201" t="str">
        <f t="shared" si="3"/>
        <v/>
      </c>
      <c r="G176" s="178"/>
      <c r="H176" s="221"/>
      <c r="I176" s="218"/>
      <c r="J176" s="178"/>
      <c r="K176" s="178"/>
      <c r="L176" s="178"/>
      <c r="M176" s="217"/>
      <c r="N176" s="218"/>
    </row>
    <row r="177" spans="1:14" ht="12.5">
      <c r="A177" s="220"/>
      <c r="B177" s="205"/>
      <c r="C177" s="201" t="str">
        <f t="shared" si="0"/>
        <v/>
      </c>
      <c r="D177" s="201" t="str">
        <f t="shared" si="1"/>
        <v/>
      </c>
      <c r="E177" s="201" t="str">
        <f t="shared" si="2"/>
        <v/>
      </c>
      <c r="F177" s="201" t="str">
        <f t="shared" si="3"/>
        <v/>
      </c>
      <c r="G177" s="178"/>
      <c r="H177" s="221"/>
      <c r="I177" s="218"/>
      <c r="J177" s="178"/>
      <c r="K177" s="178"/>
      <c r="L177" s="178"/>
      <c r="M177" s="217"/>
      <c r="N177" s="218"/>
    </row>
    <row r="178" spans="1:14" ht="12.5">
      <c r="A178" s="220"/>
      <c r="B178" s="205"/>
      <c r="C178" s="201" t="str">
        <f t="shared" si="0"/>
        <v/>
      </c>
      <c r="D178" s="201" t="str">
        <f t="shared" si="1"/>
        <v/>
      </c>
      <c r="E178" s="201" t="str">
        <f t="shared" si="2"/>
        <v/>
      </c>
      <c r="F178" s="201" t="str">
        <f t="shared" si="3"/>
        <v/>
      </c>
      <c r="G178" s="178"/>
      <c r="H178" s="221"/>
      <c r="I178" s="218"/>
      <c r="J178" s="178"/>
      <c r="K178" s="178"/>
      <c r="L178" s="178"/>
      <c r="M178" s="217"/>
      <c r="N178" s="218"/>
    </row>
    <row r="179" spans="1:14" ht="12.5">
      <c r="A179" s="220"/>
      <c r="B179" s="205"/>
      <c r="C179" s="201" t="str">
        <f t="shared" si="0"/>
        <v/>
      </c>
      <c r="D179" s="201" t="str">
        <f t="shared" si="1"/>
        <v/>
      </c>
      <c r="E179" s="201" t="str">
        <f t="shared" si="2"/>
        <v/>
      </c>
      <c r="F179" s="201" t="str">
        <f t="shared" si="3"/>
        <v/>
      </c>
      <c r="G179" s="178"/>
      <c r="H179" s="221"/>
      <c r="I179" s="218"/>
      <c r="J179" s="178"/>
      <c r="K179" s="178"/>
      <c r="L179" s="178"/>
      <c r="M179" s="217"/>
      <c r="N179" s="218"/>
    </row>
    <row r="180" spans="1:14" ht="12.5">
      <c r="A180" s="220"/>
      <c r="B180" s="205"/>
      <c r="C180" s="201" t="str">
        <f t="shared" si="0"/>
        <v/>
      </c>
      <c r="D180" s="201" t="str">
        <f t="shared" si="1"/>
        <v/>
      </c>
      <c r="E180" s="201" t="str">
        <f t="shared" si="2"/>
        <v/>
      </c>
      <c r="F180" s="201" t="str">
        <f t="shared" si="3"/>
        <v/>
      </c>
      <c r="G180" s="178"/>
      <c r="H180" s="221"/>
      <c r="I180" s="218"/>
      <c r="J180" s="178"/>
      <c r="K180" s="178"/>
      <c r="L180" s="178"/>
      <c r="M180" s="217"/>
      <c r="N180" s="218"/>
    </row>
    <row r="181" spans="1:14" ht="12.5">
      <c r="A181" s="220"/>
      <c r="B181" s="205"/>
      <c r="C181" s="201" t="str">
        <f t="shared" si="0"/>
        <v/>
      </c>
      <c r="D181" s="201" t="str">
        <f t="shared" si="1"/>
        <v/>
      </c>
      <c r="E181" s="201" t="str">
        <f t="shared" si="2"/>
        <v/>
      </c>
      <c r="F181" s="201" t="str">
        <f t="shared" si="3"/>
        <v/>
      </c>
      <c r="G181" s="178"/>
      <c r="H181" s="221"/>
      <c r="I181" s="218"/>
      <c r="J181" s="178"/>
      <c r="K181" s="178"/>
      <c r="L181" s="178"/>
      <c r="M181" s="217"/>
      <c r="N181" s="218"/>
    </row>
    <row r="182" spans="1:14" ht="12.5">
      <c r="A182" s="220"/>
      <c r="B182" s="205"/>
      <c r="C182" s="201" t="str">
        <f t="shared" si="0"/>
        <v/>
      </c>
      <c r="D182" s="201" t="str">
        <f t="shared" si="1"/>
        <v/>
      </c>
      <c r="E182" s="201" t="str">
        <f t="shared" si="2"/>
        <v/>
      </c>
      <c r="F182" s="201" t="str">
        <f t="shared" si="3"/>
        <v/>
      </c>
      <c r="G182" s="178"/>
      <c r="H182" s="221"/>
      <c r="I182" s="218"/>
      <c r="J182" s="178"/>
      <c r="K182" s="178"/>
      <c r="L182" s="178"/>
      <c r="M182" s="217"/>
      <c r="N182" s="218"/>
    </row>
    <row r="183" spans="1:14" ht="12.5">
      <c r="A183" s="220"/>
      <c r="B183" s="205"/>
      <c r="C183" s="201" t="str">
        <f t="shared" si="0"/>
        <v/>
      </c>
      <c r="D183" s="201" t="str">
        <f t="shared" si="1"/>
        <v/>
      </c>
      <c r="E183" s="201" t="str">
        <f t="shared" si="2"/>
        <v/>
      </c>
      <c r="F183" s="201" t="str">
        <f t="shared" si="3"/>
        <v/>
      </c>
      <c r="G183" s="178"/>
      <c r="H183" s="221"/>
      <c r="I183" s="218"/>
      <c r="J183" s="178"/>
      <c r="K183" s="178"/>
      <c r="L183" s="178"/>
      <c r="M183" s="217"/>
      <c r="N183" s="218"/>
    </row>
    <row r="184" spans="1:14" ht="12.5">
      <c r="A184" s="220"/>
      <c r="B184" s="205"/>
      <c r="C184" s="201" t="str">
        <f t="shared" si="0"/>
        <v/>
      </c>
      <c r="D184" s="201" t="str">
        <f t="shared" si="1"/>
        <v/>
      </c>
      <c r="E184" s="201" t="str">
        <f t="shared" si="2"/>
        <v/>
      </c>
      <c r="F184" s="201" t="str">
        <f t="shared" si="3"/>
        <v/>
      </c>
      <c r="G184" s="178"/>
      <c r="H184" s="221"/>
      <c r="I184" s="218"/>
      <c r="J184" s="178"/>
      <c r="K184" s="178"/>
      <c r="L184" s="178"/>
      <c r="M184" s="217"/>
      <c r="N184" s="218"/>
    </row>
    <row r="185" spans="1:14" ht="12.5">
      <c r="A185" s="220"/>
      <c r="B185" s="205"/>
      <c r="C185" s="201" t="str">
        <f t="shared" si="0"/>
        <v/>
      </c>
      <c r="D185" s="201" t="str">
        <f t="shared" si="1"/>
        <v/>
      </c>
      <c r="E185" s="201" t="str">
        <f t="shared" si="2"/>
        <v/>
      </c>
      <c r="F185" s="201" t="str">
        <f t="shared" si="3"/>
        <v/>
      </c>
      <c r="G185" s="178"/>
      <c r="H185" s="221"/>
      <c r="I185" s="218"/>
      <c r="J185" s="178"/>
      <c r="K185" s="178"/>
      <c r="L185" s="178"/>
      <c r="M185" s="217"/>
      <c r="N185" s="218"/>
    </row>
    <row r="186" spans="1:14" ht="12.5">
      <c r="A186" s="220"/>
      <c r="B186" s="205"/>
      <c r="C186" s="201" t="str">
        <f t="shared" si="0"/>
        <v/>
      </c>
      <c r="D186" s="201" t="str">
        <f t="shared" si="1"/>
        <v/>
      </c>
      <c r="E186" s="201" t="str">
        <f t="shared" si="2"/>
        <v/>
      </c>
      <c r="F186" s="201" t="str">
        <f t="shared" si="3"/>
        <v/>
      </c>
      <c r="G186" s="178"/>
      <c r="H186" s="221"/>
      <c r="I186" s="218"/>
      <c r="J186" s="178"/>
      <c r="K186" s="178"/>
      <c r="L186" s="178"/>
      <c r="M186" s="217"/>
      <c r="N186" s="218"/>
    </row>
    <row r="187" spans="1:14" ht="12.5">
      <c r="A187" s="220"/>
      <c r="B187" s="205"/>
      <c r="C187" s="201" t="str">
        <f t="shared" si="0"/>
        <v/>
      </c>
      <c r="D187" s="201" t="str">
        <f t="shared" si="1"/>
        <v/>
      </c>
      <c r="E187" s="201" t="str">
        <f t="shared" si="2"/>
        <v/>
      </c>
      <c r="F187" s="201" t="str">
        <f t="shared" si="3"/>
        <v/>
      </c>
      <c r="G187" s="178"/>
      <c r="H187" s="221"/>
      <c r="I187" s="218"/>
      <c r="J187" s="178"/>
      <c r="K187" s="178"/>
      <c r="L187" s="178"/>
      <c r="M187" s="217"/>
      <c r="N187" s="218"/>
    </row>
    <row r="188" spans="1:14" ht="12.5">
      <c r="A188" s="220"/>
      <c r="B188" s="205"/>
      <c r="C188" s="201" t="str">
        <f t="shared" si="0"/>
        <v/>
      </c>
      <c r="D188" s="201" t="str">
        <f t="shared" si="1"/>
        <v/>
      </c>
      <c r="E188" s="201" t="str">
        <f t="shared" si="2"/>
        <v/>
      </c>
      <c r="F188" s="201" t="str">
        <f t="shared" si="3"/>
        <v/>
      </c>
      <c r="G188" s="178"/>
      <c r="H188" s="221"/>
      <c r="I188" s="218"/>
      <c r="J188" s="178"/>
      <c r="K188" s="178"/>
      <c r="L188" s="178"/>
      <c r="M188" s="217"/>
      <c r="N188" s="218"/>
    </row>
    <row r="189" spans="1:14" ht="12.5">
      <c r="A189" s="220"/>
      <c r="B189" s="205"/>
      <c r="C189" s="201" t="str">
        <f t="shared" si="0"/>
        <v/>
      </c>
      <c r="D189" s="201" t="str">
        <f t="shared" si="1"/>
        <v/>
      </c>
      <c r="E189" s="201" t="str">
        <f t="shared" si="2"/>
        <v/>
      </c>
      <c r="F189" s="201" t="str">
        <f t="shared" si="3"/>
        <v/>
      </c>
      <c r="G189" s="178"/>
      <c r="H189" s="221"/>
      <c r="I189" s="218"/>
      <c r="J189" s="178"/>
      <c r="K189" s="178"/>
      <c r="L189" s="178"/>
      <c r="M189" s="217"/>
      <c r="N189" s="218"/>
    </row>
    <row r="190" spans="1:14" ht="12.5">
      <c r="A190" s="220"/>
      <c r="B190" s="205"/>
      <c r="C190" s="201" t="str">
        <f t="shared" si="0"/>
        <v/>
      </c>
      <c r="D190" s="201" t="str">
        <f t="shared" si="1"/>
        <v/>
      </c>
      <c r="E190" s="201" t="str">
        <f t="shared" si="2"/>
        <v/>
      </c>
      <c r="F190" s="201" t="str">
        <f t="shared" si="3"/>
        <v/>
      </c>
      <c r="G190" s="178"/>
      <c r="H190" s="221"/>
      <c r="I190" s="218"/>
      <c r="J190" s="178"/>
      <c r="K190" s="178"/>
      <c r="L190" s="178"/>
      <c r="M190" s="217"/>
      <c r="N190" s="218"/>
    </row>
    <row r="191" spans="1:14" ht="12.5">
      <c r="A191" s="220"/>
      <c r="B191" s="205"/>
      <c r="C191" s="201" t="str">
        <f t="shared" si="0"/>
        <v/>
      </c>
      <c r="D191" s="201" t="str">
        <f t="shared" si="1"/>
        <v/>
      </c>
      <c r="E191" s="201" t="str">
        <f t="shared" si="2"/>
        <v/>
      </c>
      <c r="F191" s="201" t="str">
        <f t="shared" si="3"/>
        <v/>
      </c>
      <c r="G191" s="178"/>
      <c r="H191" s="221"/>
      <c r="I191" s="218"/>
      <c r="J191" s="178"/>
      <c r="K191" s="178"/>
      <c r="L191" s="178"/>
      <c r="M191" s="217"/>
      <c r="N191" s="218"/>
    </row>
    <row r="192" spans="1:14" ht="12.5">
      <c r="A192" s="220"/>
      <c r="B192" s="205"/>
      <c r="C192" s="201" t="str">
        <f t="shared" si="0"/>
        <v/>
      </c>
      <c r="D192" s="201" t="str">
        <f t="shared" si="1"/>
        <v/>
      </c>
      <c r="E192" s="201" t="str">
        <f t="shared" si="2"/>
        <v/>
      </c>
      <c r="F192" s="201" t="str">
        <f t="shared" si="3"/>
        <v/>
      </c>
      <c r="G192" s="178"/>
      <c r="H192" s="221"/>
      <c r="I192" s="218"/>
      <c r="J192" s="178"/>
      <c r="K192" s="178"/>
      <c r="L192" s="178"/>
      <c r="M192" s="217"/>
      <c r="N192" s="218"/>
    </row>
    <row r="193" spans="1:14" ht="12.5">
      <c r="A193" s="220"/>
      <c r="B193" s="205"/>
      <c r="C193" s="201" t="str">
        <f t="shared" si="0"/>
        <v/>
      </c>
      <c r="D193" s="201" t="str">
        <f t="shared" si="1"/>
        <v/>
      </c>
      <c r="E193" s="201" t="str">
        <f t="shared" si="2"/>
        <v/>
      </c>
      <c r="F193" s="201" t="str">
        <f t="shared" si="3"/>
        <v/>
      </c>
      <c r="G193" s="178"/>
      <c r="H193" s="221"/>
      <c r="I193" s="218"/>
      <c r="J193" s="178"/>
      <c r="K193" s="178"/>
      <c r="L193" s="178"/>
      <c r="M193" s="217"/>
      <c r="N193" s="218"/>
    </row>
    <row r="194" spans="1:14" ht="12.5">
      <c r="A194" s="220"/>
      <c r="B194" s="205"/>
      <c r="C194" s="201" t="str">
        <f t="shared" si="0"/>
        <v/>
      </c>
      <c r="D194" s="201" t="str">
        <f t="shared" si="1"/>
        <v/>
      </c>
      <c r="E194" s="201" t="str">
        <f t="shared" si="2"/>
        <v/>
      </c>
      <c r="F194" s="201" t="str">
        <f t="shared" si="3"/>
        <v/>
      </c>
      <c r="G194" s="178"/>
      <c r="H194" s="221"/>
      <c r="I194" s="218"/>
      <c r="J194" s="178"/>
      <c r="K194" s="178"/>
      <c r="L194" s="178"/>
      <c r="M194" s="217"/>
      <c r="N194" s="218"/>
    </row>
    <row r="195" spans="1:14" ht="12.5">
      <c r="A195" s="220"/>
      <c r="B195" s="205"/>
      <c r="C195" s="201" t="str">
        <f t="shared" si="0"/>
        <v/>
      </c>
      <c r="D195" s="201" t="str">
        <f t="shared" si="1"/>
        <v/>
      </c>
      <c r="E195" s="201" t="str">
        <f t="shared" si="2"/>
        <v/>
      </c>
      <c r="F195" s="201" t="str">
        <f t="shared" si="3"/>
        <v/>
      </c>
      <c r="G195" s="178"/>
      <c r="H195" s="221"/>
      <c r="I195" s="218"/>
      <c r="J195" s="178"/>
      <c r="K195" s="178"/>
      <c r="L195" s="178"/>
      <c r="M195" s="217"/>
      <c r="N195" s="218"/>
    </row>
    <row r="196" spans="1:14" ht="12.5">
      <c r="A196" s="220"/>
      <c r="B196" s="205"/>
      <c r="C196" s="201" t="str">
        <f t="shared" si="0"/>
        <v/>
      </c>
      <c r="D196" s="201" t="str">
        <f t="shared" si="1"/>
        <v/>
      </c>
      <c r="E196" s="201" t="str">
        <f t="shared" si="2"/>
        <v/>
      </c>
      <c r="F196" s="201" t="str">
        <f t="shared" si="3"/>
        <v/>
      </c>
      <c r="G196" s="178"/>
      <c r="H196" s="221"/>
      <c r="I196" s="218"/>
      <c r="J196" s="178"/>
      <c r="K196" s="178"/>
      <c r="L196" s="178"/>
      <c r="M196" s="217"/>
      <c r="N196" s="218"/>
    </row>
    <row r="197" spans="1:14" ht="12.5">
      <c r="A197" s="220"/>
      <c r="B197" s="205"/>
      <c r="C197" s="201" t="str">
        <f t="shared" si="0"/>
        <v/>
      </c>
      <c r="D197" s="201" t="str">
        <f t="shared" si="1"/>
        <v/>
      </c>
      <c r="E197" s="201" t="str">
        <f t="shared" si="2"/>
        <v/>
      </c>
      <c r="F197" s="201" t="str">
        <f t="shared" si="3"/>
        <v/>
      </c>
      <c r="G197" s="178"/>
      <c r="H197" s="221"/>
      <c r="I197" s="218"/>
      <c r="J197" s="178"/>
      <c r="K197" s="178"/>
      <c r="L197" s="178"/>
      <c r="M197" s="217"/>
      <c r="N197" s="218"/>
    </row>
    <row r="198" spans="1:14" ht="12.5">
      <c r="A198" s="220"/>
      <c r="B198" s="205"/>
      <c r="C198" s="201" t="str">
        <f t="shared" si="0"/>
        <v/>
      </c>
      <c r="D198" s="201" t="str">
        <f t="shared" si="1"/>
        <v/>
      </c>
      <c r="E198" s="201" t="str">
        <f t="shared" si="2"/>
        <v/>
      </c>
      <c r="F198" s="201" t="str">
        <f t="shared" si="3"/>
        <v/>
      </c>
      <c r="G198" s="178"/>
      <c r="H198" s="221"/>
      <c r="I198" s="218"/>
      <c r="J198" s="178"/>
      <c r="K198" s="178"/>
      <c r="L198" s="178"/>
      <c r="M198" s="217"/>
      <c r="N198" s="218"/>
    </row>
    <row r="199" spans="1:14" ht="12.5">
      <c r="A199" s="220"/>
      <c r="B199" s="205"/>
      <c r="C199" s="201" t="str">
        <f t="shared" si="0"/>
        <v/>
      </c>
      <c r="D199" s="201" t="str">
        <f t="shared" si="1"/>
        <v/>
      </c>
      <c r="E199" s="201" t="str">
        <f t="shared" si="2"/>
        <v/>
      </c>
      <c r="F199" s="201" t="str">
        <f t="shared" si="3"/>
        <v/>
      </c>
      <c r="G199" s="178"/>
      <c r="H199" s="221"/>
      <c r="I199" s="218"/>
      <c r="J199" s="178"/>
      <c r="K199" s="178"/>
      <c r="L199" s="178"/>
      <c r="M199" s="217"/>
      <c r="N199" s="218"/>
    </row>
    <row r="200" spans="1:14" ht="12.5">
      <c r="A200" s="220"/>
      <c r="B200" s="205"/>
      <c r="C200" s="201" t="str">
        <f t="shared" si="0"/>
        <v/>
      </c>
      <c r="D200" s="201" t="str">
        <f t="shared" si="1"/>
        <v/>
      </c>
      <c r="E200" s="201" t="str">
        <f t="shared" si="2"/>
        <v/>
      </c>
      <c r="F200" s="201" t="str">
        <f t="shared" si="3"/>
        <v/>
      </c>
      <c r="G200" s="178"/>
      <c r="H200" s="221"/>
      <c r="I200" s="218"/>
      <c r="J200" s="178"/>
      <c r="K200" s="178"/>
      <c r="L200" s="178"/>
      <c r="M200" s="217"/>
      <c r="N200" s="218"/>
    </row>
    <row r="201" spans="1:14" ht="12.5">
      <c r="A201" s="220"/>
      <c r="B201" s="205"/>
      <c r="C201" s="201" t="str">
        <f t="shared" si="0"/>
        <v/>
      </c>
      <c r="D201" s="201" t="str">
        <f t="shared" si="1"/>
        <v/>
      </c>
      <c r="E201" s="201" t="str">
        <f t="shared" si="2"/>
        <v/>
      </c>
      <c r="F201" s="201" t="str">
        <f t="shared" si="3"/>
        <v/>
      </c>
      <c r="G201" s="178"/>
      <c r="H201" s="221"/>
      <c r="I201" s="218"/>
      <c r="J201" s="178"/>
      <c r="K201" s="178"/>
      <c r="L201" s="178"/>
      <c r="M201" s="217"/>
      <c r="N201" s="218"/>
    </row>
    <row r="202" spans="1:14" ht="12.5">
      <c r="A202" s="220"/>
      <c r="B202" s="205"/>
      <c r="C202" s="201" t="str">
        <f t="shared" si="0"/>
        <v/>
      </c>
      <c r="D202" s="201" t="str">
        <f t="shared" si="1"/>
        <v/>
      </c>
      <c r="E202" s="201" t="str">
        <f t="shared" si="2"/>
        <v/>
      </c>
      <c r="F202" s="201" t="str">
        <f t="shared" si="3"/>
        <v/>
      </c>
      <c r="G202" s="178"/>
      <c r="H202" s="221"/>
      <c r="I202" s="218"/>
      <c r="J202" s="178"/>
      <c r="K202" s="178"/>
      <c r="L202" s="178"/>
      <c r="M202" s="217"/>
      <c r="N202" s="218"/>
    </row>
    <row r="203" spans="1:14" ht="12.5">
      <c r="A203" s="220"/>
      <c r="B203" s="205"/>
      <c r="C203" s="201" t="str">
        <f t="shared" si="0"/>
        <v/>
      </c>
      <c r="D203" s="201" t="str">
        <f t="shared" si="1"/>
        <v/>
      </c>
      <c r="E203" s="201" t="str">
        <f t="shared" si="2"/>
        <v/>
      </c>
      <c r="F203" s="201" t="str">
        <f t="shared" si="3"/>
        <v/>
      </c>
      <c r="G203" s="178"/>
      <c r="H203" s="221"/>
      <c r="I203" s="218"/>
      <c r="J203" s="178"/>
      <c r="K203" s="178"/>
      <c r="L203" s="178"/>
      <c r="M203" s="217"/>
      <c r="N203" s="218"/>
    </row>
    <row r="204" spans="1:14" ht="12.5">
      <c r="A204" s="220"/>
      <c r="B204" s="205"/>
      <c r="C204" s="201" t="str">
        <f t="shared" si="0"/>
        <v/>
      </c>
      <c r="D204" s="201" t="str">
        <f t="shared" si="1"/>
        <v/>
      </c>
      <c r="E204" s="201" t="str">
        <f t="shared" si="2"/>
        <v/>
      </c>
      <c r="F204" s="201" t="str">
        <f t="shared" si="3"/>
        <v/>
      </c>
      <c r="G204" s="178"/>
      <c r="H204" s="221"/>
      <c r="I204" s="218"/>
      <c r="J204" s="178"/>
      <c r="K204" s="178"/>
      <c r="L204" s="178"/>
      <c r="M204" s="217"/>
      <c r="N204" s="218"/>
    </row>
    <row r="205" spans="1:14" ht="12.5">
      <c r="A205" s="220"/>
      <c r="B205" s="205"/>
      <c r="C205" s="201" t="str">
        <f t="shared" si="0"/>
        <v/>
      </c>
      <c r="D205" s="201" t="str">
        <f t="shared" si="1"/>
        <v/>
      </c>
      <c r="E205" s="201" t="str">
        <f t="shared" si="2"/>
        <v/>
      </c>
      <c r="F205" s="201" t="str">
        <f t="shared" si="3"/>
        <v/>
      </c>
      <c r="G205" s="178"/>
      <c r="H205" s="221"/>
      <c r="I205" s="218"/>
      <c r="J205" s="178"/>
      <c r="K205" s="178"/>
      <c r="L205" s="178"/>
      <c r="M205" s="217"/>
      <c r="N205" s="218"/>
    </row>
    <row r="206" spans="1:14" ht="12.5">
      <c r="A206" s="220"/>
      <c r="B206" s="205"/>
      <c r="C206" s="201" t="str">
        <f t="shared" si="0"/>
        <v/>
      </c>
      <c r="D206" s="201" t="str">
        <f t="shared" si="1"/>
        <v/>
      </c>
      <c r="E206" s="201" t="str">
        <f t="shared" si="2"/>
        <v/>
      </c>
      <c r="F206" s="201" t="str">
        <f t="shared" si="3"/>
        <v/>
      </c>
      <c r="G206" s="178"/>
      <c r="H206" s="221"/>
      <c r="I206" s="218"/>
      <c r="J206" s="178"/>
      <c r="K206" s="178"/>
      <c r="L206" s="178"/>
      <c r="M206" s="217"/>
      <c r="N206" s="218"/>
    </row>
    <row r="207" spans="1:14" ht="12.5">
      <c r="A207" s="220"/>
      <c r="B207" s="205"/>
      <c r="C207" s="201" t="str">
        <f t="shared" si="0"/>
        <v/>
      </c>
      <c r="D207" s="201" t="str">
        <f t="shared" si="1"/>
        <v/>
      </c>
      <c r="E207" s="201" t="str">
        <f t="shared" si="2"/>
        <v/>
      </c>
      <c r="F207" s="201" t="str">
        <f t="shared" si="3"/>
        <v/>
      </c>
      <c r="G207" s="178"/>
      <c r="H207" s="221"/>
      <c r="I207" s="218"/>
      <c r="J207" s="178"/>
      <c r="K207" s="178"/>
      <c r="L207" s="178"/>
      <c r="M207" s="217"/>
      <c r="N207" s="218"/>
    </row>
    <row r="208" spans="1:14" ht="12.5">
      <c r="A208" s="220"/>
      <c r="B208" s="205"/>
      <c r="C208" s="201" t="str">
        <f t="shared" si="0"/>
        <v/>
      </c>
      <c r="D208" s="201" t="str">
        <f t="shared" si="1"/>
        <v/>
      </c>
      <c r="E208" s="201" t="str">
        <f t="shared" si="2"/>
        <v/>
      </c>
      <c r="F208" s="201" t="str">
        <f t="shared" si="3"/>
        <v/>
      </c>
      <c r="G208" s="178"/>
      <c r="H208" s="221"/>
      <c r="I208" s="218"/>
      <c r="J208" s="178"/>
      <c r="K208" s="178"/>
      <c r="L208" s="178"/>
      <c r="M208" s="217"/>
      <c r="N208" s="218"/>
    </row>
    <row r="209" spans="1:14" ht="12.5">
      <c r="A209" s="220"/>
      <c r="B209" s="205"/>
      <c r="C209" s="201" t="str">
        <f t="shared" si="0"/>
        <v/>
      </c>
      <c r="D209" s="201" t="str">
        <f t="shared" si="1"/>
        <v/>
      </c>
      <c r="E209" s="201" t="str">
        <f t="shared" si="2"/>
        <v/>
      </c>
      <c r="F209" s="201" t="str">
        <f t="shared" si="3"/>
        <v/>
      </c>
      <c r="G209" s="178"/>
      <c r="H209" s="221"/>
      <c r="I209" s="218"/>
      <c r="J209" s="178"/>
      <c r="K209" s="178"/>
      <c r="L209" s="178"/>
      <c r="M209" s="217"/>
      <c r="N209" s="218"/>
    </row>
    <row r="210" spans="1:14" ht="12.5">
      <c r="A210" s="220"/>
      <c r="B210" s="205"/>
      <c r="C210" s="201" t="str">
        <f t="shared" si="0"/>
        <v/>
      </c>
      <c r="D210" s="201" t="str">
        <f t="shared" si="1"/>
        <v/>
      </c>
      <c r="E210" s="201" t="str">
        <f t="shared" si="2"/>
        <v/>
      </c>
      <c r="F210" s="201" t="str">
        <f t="shared" si="3"/>
        <v/>
      </c>
      <c r="G210" s="178"/>
      <c r="H210" s="221"/>
      <c r="I210" s="218"/>
      <c r="J210" s="178"/>
      <c r="K210" s="178"/>
      <c r="L210" s="178"/>
      <c r="M210" s="217"/>
      <c r="N210" s="218"/>
    </row>
    <row r="211" spans="1:14" ht="12.5">
      <c r="A211" s="220"/>
      <c r="B211" s="205"/>
      <c r="C211" s="201" t="str">
        <f t="shared" si="0"/>
        <v/>
      </c>
      <c r="D211" s="201" t="str">
        <f t="shared" si="1"/>
        <v/>
      </c>
      <c r="E211" s="201" t="str">
        <f t="shared" si="2"/>
        <v/>
      </c>
      <c r="F211" s="201" t="str">
        <f t="shared" si="3"/>
        <v/>
      </c>
      <c r="G211" s="178"/>
      <c r="H211" s="221"/>
      <c r="I211" s="218"/>
      <c r="J211" s="178"/>
      <c r="K211" s="178"/>
      <c r="L211" s="178"/>
      <c r="M211" s="217"/>
      <c r="N211" s="218"/>
    </row>
    <row r="212" spans="1:14" ht="12.5">
      <c r="A212" s="220"/>
      <c r="B212" s="205"/>
      <c r="C212" s="201" t="str">
        <f t="shared" si="0"/>
        <v/>
      </c>
      <c r="D212" s="201" t="str">
        <f t="shared" si="1"/>
        <v/>
      </c>
      <c r="E212" s="201" t="str">
        <f t="shared" si="2"/>
        <v/>
      </c>
      <c r="F212" s="201" t="str">
        <f t="shared" si="3"/>
        <v/>
      </c>
      <c r="G212" s="178"/>
      <c r="H212" s="221"/>
      <c r="I212" s="218"/>
      <c r="J212" s="178"/>
      <c r="K212" s="178"/>
      <c r="L212" s="178"/>
      <c r="M212" s="217"/>
      <c r="N212" s="218"/>
    </row>
    <row r="213" spans="1:14" ht="12.5">
      <c r="A213" s="220"/>
      <c r="B213" s="205"/>
      <c r="C213" s="201" t="str">
        <f t="shared" si="0"/>
        <v/>
      </c>
      <c r="D213" s="201" t="str">
        <f t="shared" si="1"/>
        <v/>
      </c>
      <c r="E213" s="201" t="str">
        <f t="shared" si="2"/>
        <v/>
      </c>
      <c r="F213" s="201" t="str">
        <f t="shared" si="3"/>
        <v/>
      </c>
      <c r="G213" s="178"/>
      <c r="H213" s="221"/>
      <c r="I213" s="218"/>
      <c r="J213" s="178"/>
      <c r="K213" s="178"/>
      <c r="L213" s="178"/>
      <c r="M213" s="217"/>
      <c r="N213" s="218"/>
    </row>
    <row r="214" spans="1:14" ht="12.5">
      <c r="A214" s="220"/>
      <c r="B214" s="205"/>
      <c r="C214" s="201" t="str">
        <f t="shared" si="0"/>
        <v/>
      </c>
      <c r="D214" s="201" t="str">
        <f t="shared" si="1"/>
        <v/>
      </c>
      <c r="E214" s="201" t="str">
        <f t="shared" si="2"/>
        <v/>
      </c>
      <c r="F214" s="201" t="str">
        <f t="shared" si="3"/>
        <v/>
      </c>
      <c r="G214" s="178"/>
      <c r="H214" s="221"/>
      <c r="I214" s="218"/>
      <c r="J214" s="178"/>
      <c r="K214" s="178"/>
      <c r="L214" s="178"/>
      <c r="M214" s="217"/>
      <c r="N214" s="218"/>
    </row>
    <row r="215" spans="1:14" ht="12.5">
      <c r="A215" s="220"/>
      <c r="B215" s="205"/>
      <c r="C215" s="201" t="str">
        <f t="shared" si="0"/>
        <v/>
      </c>
      <c r="D215" s="201" t="str">
        <f t="shared" si="1"/>
        <v/>
      </c>
      <c r="E215" s="201" t="str">
        <f t="shared" si="2"/>
        <v/>
      </c>
      <c r="F215" s="201" t="str">
        <f t="shared" si="3"/>
        <v/>
      </c>
      <c r="G215" s="178"/>
      <c r="H215" s="221"/>
      <c r="I215" s="218"/>
      <c r="J215" s="178"/>
      <c r="K215" s="178"/>
      <c r="L215" s="178"/>
      <c r="M215" s="217"/>
      <c r="N215" s="218"/>
    </row>
    <row r="216" spans="1:14" ht="12.5">
      <c r="A216" s="220"/>
      <c r="B216" s="205"/>
      <c r="C216" s="201" t="str">
        <f t="shared" si="0"/>
        <v/>
      </c>
      <c r="D216" s="201" t="str">
        <f t="shared" si="1"/>
        <v/>
      </c>
      <c r="E216" s="201" t="str">
        <f t="shared" si="2"/>
        <v/>
      </c>
      <c r="F216" s="201" t="str">
        <f t="shared" si="3"/>
        <v/>
      </c>
      <c r="G216" s="178"/>
      <c r="H216" s="221"/>
      <c r="I216" s="218"/>
      <c r="J216" s="178"/>
      <c r="K216" s="178"/>
      <c r="L216" s="178"/>
      <c r="M216" s="217"/>
      <c r="N216" s="218"/>
    </row>
    <row r="217" spans="1:14" ht="12.5">
      <c r="A217" s="220"/>
      <c r="B217" s="205"/>
      <c r="C217" s="201" t="str">
        <f t="shared" si="0"/>
        <v/>
      </c>
      <c r="D217" s="201" t="str">
        <f t="shared" si="1"/>
        <v/>
      </c>
      <c r="E217" s="201" t="str">
        <f t="shared" si="2"/>
        <v/>
      </c>
      <c r="F217" s="201" t="str">
        <f t="shared" si="3"/>
        <v/>
      </c>
      <c r="G217" s="178"/>
      <c r="H217" s="221"/>
      <c r="I217" s="218"/>
      <c r="J217" s="178"/>
      <c r="K217" s="178"/>
      <c r="L217" s="178"/>
      <c r="M217" s="217"/>
      <c r="N217" s="218"/>
    </row>
    <row r="218" spans="1:14" ht="12.5">
      <c r="A218" s="220"/>
      <c r="B218" s="205"/>
      <c r="C218" s="201" t="str">
        <f t="shared" si="0"/>
        <v/>
      </c>
      <c r="D218" s="201" t="str">
        <f t="shared" si="1"/>
        <v/>
      </c>
      <c r="E218" s="201" t="str">
        <f t="shared" si="2"/>
        <v/>
      </c>
      <c r="F218" s="201" t="str">
        <f t="shared" si="3"/>
        <v/>
      </c>
      <c r="G218" s="178"/>
      <c r="H218" s="221"/>
      <c r="I218" s="218"/>
      <c r="J218" s="178"/>
      <c r="K218" s="178"/>
      <c r="L218" s="178"/>
      <c r="M218" s="217"/>
      <c r="N218" s="218"/>
    </row>
    <row r="219" spans="1:14" ht="12.5">
      <c r="A219" s="220"/>
      <c r="B219" s="205"/>
      <c r="C219" s="201" t="str">
        <f t="shared" si="0"/>
        <v/>
      </c>
      <c r="D219" s="201" t="str">
        <f t="shared" si="1"/>
        <v/>
      </c>
      <c r="E219" s="201" t="str">
        <f t="shared" si="2"/>
        <v/>
      </c>
      <c r="F219" s="201" t="str">
        <f t="shared" si="3"/>
        <v/>
      </c>
      <c r="G219" s="178"/>
      <c r="H219" s="221"/>
      <c r="I219" s="218"/>
      <c r="J219" s="178"/>
      <c r="K219" s="178"/>
      <c r="L219" s="178"/>
      <c r="M219" s="217"/>
      <c r="N219" s="218"/>
    </row>
    <row r="220" spans="1:14" ht="12.5">
      <c r="A220" s="220"/>
      <c r="B220" s="205"/>
      <c r="C220" s="201" t="str">
        <f t="shared" si="0"/>
        <v/>
      </c>
      <c r="D220" s="201" t="str">
        <f t="shared" si="1"/>
        <v/>
      </c>
      <c r="E220" s="201" t="str">
        <f t="shared" si="2"/>
        <v/>
      </c>
      <c r="F220" s="201" t="str">
        <f t="shared" si="3"/>
        <v/>
      </c>
      <c r="G220" s="178"/>
      <c r="H220" s="221"/>
      <c r="I220" s="218"/>
      <c r="J220" s="178"/>
      <c r="K220" s="178"/>
      <c r="L220" s="178"/>
      <c r="M220" s="217"/>
      <c r="N220" s="218"/>
    </row>
    <row r="221" spans="1:14" ht="12.5">
      <c r="A221" s="220"/>
      <c r="B221" s="205"/>
      <c r="C221" s="201" t="str">
        <f t="shared" si="0"/>
        <v/>
      </c>
      <c r="D221" s="201" t="str">
        <f t="shared" si="1"/>
        <v/>
      </c>
      <c r="E221" s="201" t="str">
        <f t="shared" si="2"/>
        <v/>
      </c>
      <c r="F221" s="201" t="str">
        <f t="shared" si="3"/>
        <v/>
      </c>
      <c r="G221" s="178"/>
      <c r="H221" s="221"/>
      <c r="I221" s="218"/>
      <c r="J221" s="178"/>
      <c r="K221" s="178"/>
      <c r="L221" s="178"/>
      <c r="M221" s="217"/>
      <c r="N221" s="218"/>
    </row>
    <row r="222" spans="1:14" ht="12.5">
      <c r="A222" s="220"/>
      <c r="B222" s="205"/>
      <c r="C222" s="201" t="str">
        <f t="shared" si="0"/>
        <v/>
      </c>
      <c r="D222" s="201" t="str">
        <f t="shared" si="1"/>
        <v/>
      </c>
      <c r="E222" s="201" t="str">
        <f t="shared" si="2"/>
        <v/>
      </c>
      <c r="F222" s="201" t="str">
        <f t="shared" si="3"/>
        <v/>
      </c>
      <c r="G222" s="178"/>
      <c r="H222" s="221"/>
      <c r="I222" s="218"/>
      <c r="J222" s="178"/>
      <c r="K222" s="178"/>
      <c r="L222" s="178"/>
      <c r="M222" s="217"/>
      <c r="N222" s="218"/>
    </row>
    <row r="223" spans="1:14" ht="12.5">
      <c r="A223" s="220"/>
      <c r="B223" s="205"/>
      <c r="C223" s="201" t="str">
        <f t="shared" si="0"/>
        <v/>
      </c>
      <c r="D223" s="201" t="str">
        <f t="shared" si="1"/>
        <v/>
      </c>
      <c r="E223" s="201" t="str">
        <f t="shared" si="2"/>
        <v/>
      </c>
      <c r="F223" s="201" t="str">
        <f t="shared" si="3"/>
        <v/>
      </c>
      <c r="G223" s="178"/>
      <c r="H223" s="221"/>
      <c r="I223" s="218"/>
      <c r="J223" s="178"/>
      <c r="K223" s="178"/>
      <c r="L223" s="178"/>
      <c r="M223" s="217"/>
      <c r="N223" s="218"/>
    </row>
    <row r="224" spans="1:14" ht="12.5">
      <c r="A224" s="220"/>
      <c r="B224" s="205"/>
      <c r="C224" s="201" t="str">
        <f t="shared" si="0"/>
        <v/>
      </c>
      <c r="D224" s="201" t="str">
        <f t="shared" si="1"/>
        <v/>
      </c>
      <c r="E224" s="201" t="str">
        <f t="shared" si="2"/>
        <v/>
      </c>
      <c r="F224" s="201" t="str">
        <f t="shared" si="3"/>
        <v/>
      </c>
      <c r="G224" s="178"/>
      <c r="H224" s="221"/>
      <c r="I224" s="218"/>
      <c r="J224" s="178"/>
      <c r="K224" s="178"/>
      <c r="L224" s="178"/>
      <c r="M224" s="217"/>
      <c r="N224" s="218"/>
    </row>
    <row r="225" spans="1:14" ht="12.5">
      <c r="A225" s="220"/>
      <c r="B225" s="205"/>
      <c r="C225" s="201" t="str">
        <f t="shared" si="0"/>
        <v/>
      </c>
      <c r="D225" s="201" t="str">
        <f t="shared" si="1"/>
        <v/>
      </c>
      <c r="E225" s="201" t="str">
        <f t="shared" si="2"/>
        <v/>
      </c>
      <c r="F225" s="201" t="str">
        <f t="shared" si="3"/>
        <v/>
      </c>
      <c r="G225" s="178"/>
      <c r="H225" s="221"/>
      <c r="I225" s="218"/>
      <c r="J225" s="178"/>
      <c r="K225" s="178"/>
      <c r="L225" s="178"/>
      <c r="M225" s="217"/>
      <c r="N225" s="218"/>
    </row>
    <row r="226" spans="1:14" ht="12.5">
      <c r="A226" s="220"/>
      <c r="B226" s="205"/>
      <c r="C226" s="201" t="str">
        <f t="shared" si="0"/>
        <v/>
      </c>
      <c r="D226" s="201" t="str">
        <f t="shared" si="1"/>
        <v/>
      </c>
      <c r="E226" s="201" t="str">
        <f t="shared" si="2"/>
        <v/>
      </c>
      <c r="F226" s="201" t="str">
        <f t="shared" si="3"/>
        <v/>
      </c>
      <c r="G226" s="178"/>
      <c r="H226" s="221"/>
      <c r="I226" s="218"/>
      <c r="J226" s="178"/>
      <c r="K226" s="178"/>
      <c r="L226" s="178"/>
      <c r="M226" s="217"/>
      <c r="N226" s="218"/>
    </row>
    <row r="227" spans="1:14" ht="12.5">
      <c r="A227" s="220"/>
      <c r="B227" s="205"/>
      <c r="C227" s="201" t="str">
        <f t="shared" si="0"/>
        <v/>
      </c>
      <c r="D227" s="201" t="str">
        <f t="shared" si="1"/>
        <v/>
      </c>
      <c r="E227" s="201" t="str">
        <f t="shared" si="2"/>
        <v/>
      </c>
      <c r="F227" s="201" t="str">
        <f t="shared" si="3"/>
        <v/>
      </c>
      <c r="G227" s="178"/>
      <c r="H227" s="221"/>
      <c r="I227" s="218"/>
      <c r="J227" s="178"/>
      <c r="K227" s="178"/>
      <c r="L227" s="178"/>
      <c r="M227" s="217"/>
      <c r="N227" s="218"/>
    </row>
    <row r="228" spans="1:14" ht="12.5">
      <c r="A228" s="220"/>
      <c r="B228" s="205"/>
      <c r="C228" s="201" t="str">
        <f t="shared" si="0"/>
        <v/>
      </c>
      <c r="D228" s="201" t="str">
        <f t="shared" si="1"/>
        <v/>
      </c>
      <c r="E228" s="201" t="str">
        <f t="shared" si="2"/>
        <v/>
      </c>
      <c r="F228" s="201" t="str">
        <f t="shared" si="3"/>
        <v/>
      </c>
      <c r="G228" s="178"/>
      <c r="H228" s="221"/>
      <c r="I228" s="218"/>
      <c r="J228" s="178"/>
      <c r="K228" s="178"/>
      <c r="L228" s="178"/>
      <c r="M228" s="217"/>
      <c r="N228" s="218"/>
    </row>
    <row r="229" spans="1:14" ht="12.5">
      <c r="A229" s="220"/>
      <c r="B229" s="205"/>
      <c r="C229" s="201" t="str">
        <f t="shared" si="0"/>
        <v/>
      </c>
      <c r="D229" s="201" t="str">
        <f t="shared" si="1"/>
        <v/>
      </c>
      <c r="E229" s="201" t="str">
        <f t="shared" si="2"/>
        <v/>
      </c>
      <c r="F229" s="201" t="str">
        <f t="shared" si="3"/>
        <v/>
      </c>
      <c r="G229" s="178"/>
      <c r="H229" s="221"/>
      <c r="I229" s="218"/>
      <c r="J229" s="178"/>
      <c r="K229" s="178"/>
      <c r="L229" s="178"/>
      <c r="M229" s="217"/>
      <c r="N229" s="218"/>
    </row>
    <row r="230" spans="1:14" ht="12.5">
      <c r="A230" s="220"/>
      <c r="B230" s="205"/>
      <c r="C230" s="201" t="str">
        <f t="shared" si="0"/>
        <v/>
      </c>
      <c r="D230" s="201" t="str">
        <f t="shared" si="1"/>
        <v/>
      </c>
      <c r="E230" s="201" t="str">
        <f t="shared" si="2"/>
        <v/>
      </c>
      <c r="F230" s="201" t="str">
        <f t="shared" si="3"/>
        <v/>
      </c>
      <c r="G230" s="178"/>
      <c r="H230" s="221"/>
      <c r="I230" s="218"/>
      <c r="J230" s="178"/>
      <c r="K230" s="178"/>
      <c r="L230" s="178"/>
      <c r="M230" s="217"/>
      <c r="N230" s="218"/>
    </row>
    <row r="231" spans="1:14" ht="12.5">
      <c r="A231" s="220"/>
      <c r="B231" s="205"/>
      <c r="C231" s="201" t="str">
        <f t="shared" si="0"/>
        <v/>
      </c>
      <c r="D231" s="201" t="str">
        <f t="shared" si="1"/>
        <v/>
      </c>
      <c r="E231" s="201" t="str">
        <f t="shared" si="2"/>
        <v/>
      </c>
      <c r="F231" s="201" t="str">
        <f t="shared" si="3"/>
        <v/>
      </c>
      <c r="G231" s="178"/>
      <c r="H231" s="221"/>
      <c r="I231" s="218"/>
      <c r="J231" s="178"/>
      <c r="K231" s="178"/>
      <c r="L231" s="178"/>
      <c r="M231" s="217"/>
      <c r="N231" s="218"/>
    </row>
    <row r="232" spans="1:14" ht="12.5">
      <c r="A232" s="220"/>
      <c r="B232" s="205"/>
      <c r="C232" s="201" t="str">
        <f t="shared" si="0"/>
        <v/>
      </c>
      <c r="D232" s="201" t="str">
        <f t="shared" si="1"/>
        <v/>
      </c>
      <c r="E232" s="201" t="str">
        <f t="shared" si="2"/>
        <v/>
      </c>
      <c r="F232" s="201" t="str">
        <f t="shared" si="3"/>
        <v/>
      </c>
      <c r="G232" s="178"/>
      <c r="H232" s="221"/>
      <c r="I232" s="218"/>
      <c r="J232" s="178"/>
      <c r="K232" s="178"/>
      <c r="L232" s="178"/>
      <c r="M232" s="217"/>
      <c r="N232" s="218"/>
    </row>
    <row r="233" spans="1:14" ht="12.5">
      <c r="A233" s="220"/>
      <c r="B233" s="205"/>
      <c r="C233" s="201" t="str">
        <f t="shared" si="0"/>
        <v/>
      </c>
      <c r="D233" s="201" t="str">
        <f t="shared" si="1"/>
        <v/>
      </c>
      <c r="E233" s="201" t="str">
        <f t="shared" si="2"/>
        <v/>
      </c>
      <c r="F233" s="201" t="str">
        <f t="shared" si="3"/>
        <v/>
      </c>
      <c r="G233" s="178"/>
      <c r="H233" s="221"/>
      <c r="I233" s="218"/>
      <c r="J233" s="178"/>
      <c r="K233" s="178"/>
      <c r="L233" s="178"/>
      <c r="M233" s="217"/>
      <c r="N233" s="218"/>
    </row>
    <row r="234" spans="1:14" ht="12.5">
      <c r="A234" s="220"/>
      <c r="B234" s="205"/>
      <c r="C234" s="201" t="str">
        <f t="shared" si="0"/>
        <v/>
      </c>
      <c r="D234" s="201" t="str">
        <f t="shared" si="1"/>
        <v/>
      </c>
      <c r="E234" s="201" t="str">
        <f t="shared" si="2"/>
        <v/>
      </c>
      <c r="F234" s="201" t="str">
        <f t="shared" si="3"/>
        <v/>
      </c>
      <c r="G234" s="178"/>
      <c r="H234" s="221"/>
      <c r="I234" s="218"/>
      <c r="J234" s="178"/>
      <c r="K234" s="178"/>
      <c r="L234" s="178"/>
      <c r="M234" s="217"/>
      <c r="N234" s="218"/>
    </row>
    <row r="235" spans="1:14" ht="12.5">
      <c r="A235" s="220"/>
      <c r="B235" s="205"/>
      <c r="C235" s="201" t="str">
        <f t="shared" si="0"/>
        <v/>
      </c>
      <c r="D235" s="201" t="str">
        <f t="shared" si="1"/>
        <v/>
      </c>
      <c r="E235" s="201" t="str">
        <f t="shared" si="2"/>
        <v/>
      </c>
      <c r="F235" s="201" t="str">
        <f t="shared" si="3"/>
        <v/>
      </c>
      <c r="G235" s="178"/>
      <c r="H235" s="221"/>
      <c r="I235" s="218"/>
      <c r="J235" s="178"/>
      <c r="K235" s="178"/>
      <c r="L235" s="178"/>
      <c r="M235" s="217"/>
      <c r="N235" s="218"/>
    </row>
    <row r="236" spans="1:14" ht="12.5">
      <c r="A236" s="220"/>
      <c r="B236" s="205"/>
      <c r="C236" s="201" t="str">
        <f t="shared" si="0"/>
        <v/>
      </c>
      <c r="D236" s="201" t="str">
        <f t="shared" si="1"/>
        <v/>
      </c>
      <c r="E236" s="201" t="str">
        <f t="shared" si="2"/>
        <v/>
      </c>
      <c r="F236" s="201" t="str">
        <f t="shared" si="3"/>
        <v/>
      </c>
      <c r="G236" s="178"/>
      <c r="H236" s="221"/>
      <c r="I236" s="218"/>
      <c r="J236" s="178"/>
      <c r="K236" s="178"/>
      <c r="L236" s="178"/>
      <c r="M236" s="217"/>
      <c r="N236" s="218"/>
    </row>
    <row r="237" spans="1:14" ht="12.5">
      <c r="A237" s="220"/>
      <c r="B237" s="205"/>
      <c r="C237" s="201" t="str">
        <f t="shared" si="0"/>
        <v/>
      </c>
      <c r="D237" s="201" t="str">
        <f t="shared" si="1"/>
        <v/>
      </c>
      <c r="E237" s="201" t="str">
        <f t="shared" si="2"/>
        <v/>
      </c>
      <c r="F237" s="201" t="str">
        <f t="shared" si="3"/>
        <v/>
      </c>
      <c r="G237" s="178"/>
      <c r="H237" s="221"/>
      <c r="I237" s="218"/>
      <c r="J237" s="178"/>
      <c r="K237" s="178"/>
      <c r="L237" s="178"/>
      <c r="M237" s="217"/>
      <c r="N237" s="218"/>
    </row>
    <row r="238" spans="1:14" ht="12.5">
      <c r="A238" s="220"/>
      <c r="B238" s="205"/>
      <c r="C238" s="201" t="str">
        <f t="shared" si="0"/>
        <v/>
      </c>
      <c r="D238" s="201" t="str">
        <f t="shared" si="1"/>
        <v/>
      </c>
      <c r="E238" s="201" t="str">
        <f t="shared" si="2"/>
        <v/>
      </c>
      <c r="F238" s="201" t="str">
        <f t="shared" si="3"/>
        <v/>
      </c>
      <c r="G238" s="178"/>
      <c r="H238" s="221"/>
      <c r="I238" s="218"/>
      <c r="J238" s="178"/>
      <c r="K238" s="178"/>
      <c r="L238" s="178"/>
      <c r="M238" s="217"/>
      <c r="N238" s="218"/>
    </row>
    <row r="239" spans="1:14" ht="12.5">
      <c r="A239" s="220"/>
      <c r="B239" s="205"/>
      <c r="C239" s="201" t="str">
        <f t="shared" si="0"/>
        <v/>
      </c>
      <c r="D239" s="201" t="str">
        <f t="shared" si="1"/>
        <v/>
      </c>
      <c r="E239" s="201" t="str">
        <f t="shared" si="2"/>
        <v/>
      </c>
      <c r="F239" s="201" t="str">
        <f t="shared" si="3"/>
        <v/>
      </c>
      <c r="G239" s="178"/>
      <c r="H239" s="221"/>
      <c r="I239" s="218"/>
      <c r="J239" s="178"/>
      <c r="K239" s="178"/>
      <c r="L239" s="178"/>
      <c r="M239" s="217"/>
      <c r="N239" s="218"/>
    </row>
    <row r="240" spans="1:14" ht="12.5">
      <c r="A240" s="220"/>
      <c r="B240" s="205"/>
      <c r="C240" s="201" t="str">
        <f t="shared" si="0"/>
        <v/>
      </c>
      <c r="D240" s="201" t="str">
        <f t="shared" si="1"/>
        <v/>
      </c>
      <c r="E240" s="201" t="str">
        <f t="shared" si="2"/>
        <v/>
      </c>
      <c r="F240" s="201" t="str">
        <f t="shared" si="3"/>
        <v/>
      </c>
      <c r="G240" s="178"/>
      <c r="H240" s="221"/>
      <c r="I240" s="218"/>
      <c r="J240" s="178"/>
      <c r="K240" s="178"/>
      <c r="L240" s="178"/>
      <c r="M240" s="217"/>
      <c r="N240" s="218"/>
    </row>
    <row r="241" spans="1:14" ht="12.5">
      <c r="A241" s="220"/>
      <c r="B241" s="205"/>
      <c r="C241" s="201" t="str">
        <f t="shared" si="0"/>
        <v/>
      </c>
      <c r="D241" s="201" t="str">
        <f t="shared" si="1"/>
        <v/>
      </c>
      <c r="E241" s="201" t="str">
        <f t="shared" si="2"/>
        <v/>
      </c>
      <c r="F241" s="201" t="str">
        <f t="shared" si="3"/>
        <v/>
      </c>
      <c r="G241" s="178"/>
      <c r="H241" s="221"/>
      <c r="I241" s="218"/>
      <c r="J241" s="178"/>
      <c r="K241" s="178"/>
      <c r="L241" s="178"/>
      <c r="M241" s="217"/>
      <c r="N241" s="218"/>
    </row>
    <row r="242" spans="1:14" ht="12.5">
      <c r="A242" s="220"/>
      <c r="B242" s="205"/>
      <c r="C242" s="201" t="str">
        <f t="shared" si="0"/>
        <v/>
      </c>
      <c r="D242" s="201" t="str">
        <f t="shared" si="1"/>
        <v/>
      </c>
      <c r="E242" s="201" t="str">
        <f t="shared" si="2"/>
        <v/>
      </c>
      <c r="F242" s="201" t="str">
        <f t="shared" si="3"/>
        <v/>
      </c>
      <c r="G242" s="178"/>
      <c r="H242" s="221"/>
      <c r="I242" s="218"/>
      <c r="J242" s="178"/>
      <c r="K242" s="178"/>
      <c r="L242" s="178"/>
      <c r="M242" s="217"/>
      <c r="N242" s="218"/>
    </row>
    <row r="243" spans="1:14" ht="12.5">
      <c r="A243" s="220"/>
      <c r="B243" s="205"/>
      <c r="C243" s="201" t="str">
        <f t="shared" si="0"/>
        <v/>
      </c>
      <c r="D243" s="201" t="str">
        <f t="shared" si="1"/>
        <v/>
      </c>
      <c r="E243" s="201" t="str">
        <f t="shared" si="2"/>
        <v/>
      </c>
      <c r="F243" s="201" t="str">
        <f t="shared" si="3"/>
        <v/>
      </c>
      <c r="G243" s="178"/>
      <c r="H243" s="221"/>
      <c r="I243" s="218"/>
      <c r="J243" s="178"/>
      <c r="K243" s="178"/>
      <c r="L243" s="178"/>
      <c r="M243" s="217"/>
      <c r="N243" s="218"/>
    </row>
    <row r="244" spans="1:14" ht="12.5">
      <c r="A244" s="220"/>
      <c r="B244" s="205"/>
      <c r="C244" s="201" t="str">
        <f t="shared" si="0"/>
        <v/>
      </c>
      <c r="D244" s="201" t="str">
        <f t="shared" si="1"/>
        <v/>
      </c>
      <c r="E244" s="201" t="str">
        <f t="shared" si="2"/>
        <v/>
      </c>
      <c r="F244" s="201" t="str">
        <f t="shared" si="3"/>
        <v/>
      </c>
      <c r="G244" s="178"/>
      <c r="H244" s="221"/>
      <c r="I244" s="218"/>
      <c r="J244" s="178"/>
      <c r="K244" s="178"/>
      <c r="L244" s="178"/>
      <c r="M244" s="217"/>
      <c r="N244" s="218"/>
    </row>
    <row r="245" spans="1:14" ht="12.5">
      <c r="A245" s="220"/>
      <c r="B245" s="205"/>
      <c r="C245" s="201" t="str">
        <f t="shared" si="0"/>
        <v/>
      </c>
      <c r="D245" s="201" t="str">
        <f t="shared" si="1"/>
        <v/>
      </c>
      <c r="E245" s="201" t="str">
        <f t="shared" si="2"/>
        <v/>
      </c>
      <c r="F245" s="201" t="str">
        <f t="shared" si="3"/>
        <v/>
      </c>
      <c r="G245" s="178"/>
      <c r="H245" s="221"/>
      <c r="I245" s="218"/>
      <c r="J245" s="178"/>
      <c r="K245" s="178"/>
      <c r="L245" s="178"/>
      <c r="M245" s="217"/>
      <c r="N245" s="218"/>
    </row>
    <row r="246" spans="1:14" ht="12.5">
      <c r="A246" s="220"/>
      <c r="B246" s="205"/>
      <c r="C246" s="201" t="str">
        <f t="shared" si="0"/>
        <v/>
      </c>
      <c r="D246" s="201" t="str">
        <f t="shared" si="1"/>
        <v/>
      </c>
      <c r="E246" s="201" t="str">
        <f t="shared" si="2"/>
        <v/>
      </c>
      <c r="F246" s="201" t="str">
        <f t="shared" si="3"/>
        <v/>
      </c>
      <c r="G246" s="178"/>
      <c r="H246" s="221"/>
      <c r="I246" s="218"/>
      <c r="J246" s="178"/>
      <c r="K246" s="178"/>
      <c r="L246" s="178"/>
      <c r="M246" s="217"/>
      <c r="N246" s="218"/>
    </row>
    <row r="247" spans="1:14" ht="12.5">
      <c r="A247" s="220"/>
      <c r="B247" s="205"/>
      <c r="C247" s="201" t="str">
        <f t="shared" si="0"/>
        <v/>
      </c>
      <c r="D247" s="201" t="str">
        <f t="shared" si="1"/>
        <v/>
      </c>
      <c r="E247" s="201" t="str">
        <f t="shared" si="2"/>
        <v/>
      </c>
      <c r="F247" s="201" t="str">
        <f t="shared" si="3"/>
        <v/>
      </c>
      <c r="G247" s="178"/>
      <c r="H247" s="221"/>
      <c r="I247" s="218"/>
      <c r="J247" s="178"/>
      <c r="K247" s="178"/>
      <c r="L247" s="178"/>
      <c r="M247" s="217"/>
      <c r="N247" s="218"/>
    </row>
    <row r="248" spans="1:14" ht="12.5">
      <c r="A248" s="220"/>
      <c r="B248" s="205"/>
      <c r="C248" s="201" t="str">
        <f t="shared" si="0"/>
        <v/>
      </c>
      <c r="D248" s="201" t="str">
        <f t="shared" si="1"/>
        <v/>
      </c>
      <c r="E248" s="201" t="str">
        <f t="shared" si="2"/>
        <v/>
      </c>
      <c r="F248" s="201" t="str">
        <f t="shared" si="3"/>
        <v/>
      </c>
      <c r="G248" s="178"/>
      <c r="H248" s="221"/>
      <c r="I248" s="218"/>
      <c r="J248" s="178"/>
      <c r="K248" s="178"/>
      <c r="L248" s="178"/>
      <c r="M248" s="217"/>
      <c r="N248" s="218"/>
    </row>
    <row r="249" spans="1:14" ht="12.5">
      <c r="A249" s="220"/>
      <c r="B249" s="205"/>
      <c r="C249" s="201" t="str">
        <f t="shared" si="0"/>
        <v/>
      </c>
      <c r="D249" s="201" t="str">
        <f t="shared" si="1"/>
        <v/>
      </c>
      <c r="E249" s="201" t="str">
        <f t="shared" si="2"/>
        <v/>
      </c>
      <c r="F249" s="201" t="str">
        <f t="shared" si="3"/>
        <v/>
      </c>
      <c r="G249" s="178"/>
      <c r="H249" s="221"/>
      <c r="I249" s="218"/>
      <c r="J249" s="178"/>
      <c r="K249" s="178"/>
      <c r="L249" s="178"/>
      <c r="M249" s="217"/>
      <c r="N249" s="218"/>
    </row>
    <row r="250" spans="1:14" ht="12.5">
      <c r="A250" s="220"/>
      <c r="B250" s="205"/>
      <c r="C250" s="201" t="str">
        <f t="shared" si="0"/>
        <v/>
      </c>
      <c r="D250" s="201" t="str">
        <f t="shared" si="1"/>
        <v/>
      </c>
      <c r="E250" s="201" t="str">
        <f t="shared" si="2"/>
        <v/>
      </c>
      <c r="F250" s="201" t="str">
        <f t="shared" si="3"/>
        <v/>
      </c>
      <c r="G250" s="178"/>
      <c r="H250" s="221"/>
      <c r="I250" s="218"/>
      <c r="J250" s="178"/>
      <c r="K250" s="178"/>
      <c r="L250" s="178"/>
      <c r="M250" s="217"/>
      <c r="N250" s="218"/>
    </row>
    <row r="251" spans="1:14" ht="12.5">
      <c r="A251" s="220"/>
      <c r="B251" s="205"/>
      <c r="C251" s="201" t="str">
        <f t="shared" si="0"/>
        <v/>
      </c>
      <c r="D251" s="201" t="str">
        <f t="shared" si="1"/>
        <v/>
      </c>
      <c r="E251" s="201" t="str">
        <f t="shared" si="2"/>
        <v/>
      </c>
      <c r="F251" s="201" t="str">
        <f t="shared" si="3"/>
        <v/>
      </c>
      <c r="G251" s="178"/>
      <c r="H251" s="221"/>
      <c r="I251" s="218"/>
      <c r="J251" s="178"/>
      <c r="K251" s="178"/>
      <c r="L251" s="178"/>
      <c r="M251" s="217"/>
      <c r="N251" s="218"/>
    </row>
    <row r="252" spans="1:14" ht="12.5">
      <c r="A252" s="220"/>
      <c r="B252" s="205"/>
      <c r="C252" s="201" t="str">
        <f t="shared" si="0"/>
        <v/>
      </c>
      <c r="D252" s="201" t="str">
        <f t="shared" si="1"/>
        <v/>
      </c>
      <c r="E252" s="201" t="str">
        <f t="shared" si="2"/>
        <v/>
      </c>
      <c r="F252" s="201" t="str">
        <f t="shared" si="3"/>
        <v/>
      </c>
      <c r="G252" s="178"/>
      <c r="H252" s="221"/>
      <c r="I252" s="218"/>
      <c r="J252" s="178"/>
      <c r="K252" s="178"/>
      <c r="L252" s="178"/>
      <c r="M252" s="217"/>
      <c r="N252" s="218"/>
    </row>
    <row r="253" spans="1:14" ht="12.5">
      <c r="A253" s="220"/>
      <c r="B253" s="205"/>
      <c r="C253" s="201" t="str">
        <f t="shared" si="0"/>
        <v/>
      </c>
      <c r="D253" s="201" t="str">
        <f t="shared" si="1"/>
        <v/>
      </c>
      <c r="E253" s="201" t="str">
        <f t="shared" si="2"/>
        <v/>
      </c>
      <c r="F253" s="201" t="str">
        <f t="shared" si="3"/>
        <v/>
      </c>
      <c r="G253" s="178"/>
      <c r="H253" s="221"/>
      <c r="I253" s="218"/>
      <c r="J253" s="178"/>
      <c r="K253" s="178"/>
      <c r="L253" s="178"/>
      <c r="M253" s="217"/>
      <c r="N253" s="218"/>
    </row>
    <row r="254" spans="1:14" ht="12.5">
      <c r="A254" s="220"/>
      <c r="B254" s="205"/>
      <c r="C254" s="201" t="str">
        <f t="shared" si="0"/>
        <v/>
      </c>
      <c r="D254" s="201" t="str">
        <f t="shared" si="1"/>
        <v/>
      </c>
      <c r="E254" s="201" t="str">
        <f t="shared" si="2"/>
        <v/>
      </c>
      <c r="F254" s="201" t="str">
        <f t="shared" si="3"/>
        <v/>
      </c>
      <c r="G254" s="178"/>
      <c r="H254" s="221"/>
      <c r="I254" s="218"/>
      <c r="J254" s="178"/>
      <c r="K254" s="178"/>
      <c r="L254" s="178"/>
      <c r="M254" s="217"/>
      <c r="N254" s="218"/>
    </row>
    <row r="255" spans="1:14" ht="12.5">
      <c r="A255" s="220"/>
      <c r="B255" s="205"/>
      <c r="C255" s="201" t="str">
        <f t="shared" si="0"/>
        <v/>
      </c>
      <c r="D255" s="201" t="str">
        <f t="shared" si="1"/>
        <v/>
      </c>
      <c r="E255" s="201" t="str">
        <f t="shared" si="2"/>
        <v/>
      </c>
      <c r="F255" s="201" t="str">
        <f t="shared" si="3"/>
        <v/>
      </c>
      <c r="G255" s="178"/>
      <c r="H255" s="221"/>
      <c r="I255" s="218"/>
      <c r="J255" s="178"/>
      <c r="K255" s="178"/>
      <c r="L255" s="178"/>
      <c r="M255" s="217"/>
      <c r="N255" s="218"/>
    </row>
    <row r="256" spans="1:14" ht="12.5">
      <c r="A256" s="220"/>
      <c r="B256" s="205"/>
      <c r="C256" s="201" t="str">
        <f t="shared" si="0"/>
        <v/>
      </c>
      <c r="D256" s="201" t="str">
        <f t="shared" si="1"/>
        <v/>
      </c>
      <c r="E256" s="201" t="str">
        <f t="shared" si="2"/>
        <v/>
      </c>
      <c r="F256" s="201" t="str">
        <f t="shared" si="3"/>
        <v/>
      </c>
      <c r="G256" s="178"/>
      <c r="H256" s="221"/>
      <c r="I256" s="218"/>
      <c r="J256" s="178"/>
      <c r="K256" s="178"/>
      <c r="L256" s="178"/>
      <c r="M256" s="217"/>
      <c r="N256" s="218"/>
    </row>
    <row r="257" spans="1:14" ht="12.5">
      <c r="A257" s="220"/>
      <c r="B257" s="205"/>
      <c r="C257" s="201" t="str">
        <f t="shared" si="0"/>
        <v/>
      </c>
      <c r="D257" s="201" t="str">
        <f t="shared" si="1"/>
        <v/>
      </c>
      <c r="E257" s="201" t="str">
        <f t="shared" si="2"/>
        <v/>
      </c>
      <c r="F257" s="201" t="str">
        <f t="shared" si="3"/>
        <v/>
      </c>
      <c r="G257" s="178"/>
      <c r="H257" s="221"/>
      <c r="I257" s="218"/>
      <c r="J257" s="178"/>
      <c r="K257" s="178"/>
      <c r="L257" s="178"/>
      <c r="M257" s="217"/>
      <c r="N257" s="218"/>
    </row>
    <row r="258" spans="1:14" ht="12.5">
      <c r="A258" s="220"/>
      <c r="B258" s="205"/>
      <c r="C258" s="201" t="str">
        <f t="shared" si="0"/>
        <v/>
      </c>
      <c r="D258" s="201" t="str">
        <f t="shared" si="1"/>
        <v/>
      </c>
      <c r="E258" s="201" t="str">
        <f t="shared" si="2"/>
        <v/>
      </c>
      <c r="F258" s="201" t="str">
        <f t="shared" si="3"/>
        <v/>
      </c>
      <c r="G258" s="178"/>
      <c r="H258" s="221"/>
      <c r="I258" s="218"/>
      <c r="J258" s="178"/>
      <c r="K258" s="178"/>
      <c r="L258" s="178"/>
      <c r="M258" s="217"/>
      <c r="N258" s="218"/>
    </row>
    <row r="259" spans="1:14" ht="12.5">
      <c r="A259" s="220"/>
      <c r="B259" s="205"/>
      <c r="C259" s="201" t="str">
        <f t="shared" si="0"/>
        <v/>
      </c>
      <c r="D259" s="201" t="str">
        <f t="shared" si="1"/>
        <v/>
      </c>
      <c r="E259" s="201" t="str">
        <f t="shared" si="2"/>
        <v/>
      </c>
      <c r="F259" s="201" t="str">
        <f t="shared" si="3"/>
        <v/>
      </c>
      <c r="G259" s="178"/>
      <c r="H259" s="221"/>
      <c r="I259" s="218"/>
      <c r="J259" s="178"/>
      <c r="K259" s="178"/>
      <c r="L259" s="178"/>
      <c r="M259" s="217"/>
      <c r="N259" s="218"/>
    </row>
    <row r="260" spans="1:14" ht="12.5">
      <c r="A260" s="220"/>
      <c r="B260" s="205"/>
      <c r="C260" s="201" t="str">
        <f t="shared" si="0"/>
        <v/>
      </c>
      <c r="D260" s="201" t="str">
        <f t="shared" si="1"/>
        <v/>
      </c>
      <c r="E260" s="201" t="str">
        <f t="shared" si="2"/>
        <v/>
      </c>
      <c r="F260" s="201" t="str">
        <f t="shared" si="3"/>
        <v/>
      </c>
      <c r="G260" s="178"/>
      <c r="H260" s="221"/>
      <c r="I260" s="218"/>
      <c r="J260" s="178"/>
      <c r="K260" s="178"/>
      <c r="L260" s="178"/>
      <c r="M260" s="217"/>
      <c r="N260" s="218"/>
    </row>
    <row r="261" spans="1:14" ht="12.5">
      <c r="A261" s="220"/>
      <c r="B261" s="205"/>
      <c r="C261" s="201" t="str">
        <f t="shared" si="0"/>
        <v/>
      </c>
      <c r="D261" s="201" t="str">
        <f t="shared" si="1"/>
        <v/>
      </c>
      <c r="E261" s="201" t="str">
        <f t="shared" si="2"/>
        <v/>
      </c>
      <c r="F261" s="201" t="str">
        <f t="shared" si="3"/>
        <v/>
      </c>
      <c r="G261" s="178"/>
      <c r="H261" s="221"/>
      <c r="I261" s="218"/>
      <c r="J261" s="178"/>
      <c r="K261" s="178"/>
      <c r="L261" s="178"/>
      <c r="M261" s="217"/>
      <c r="N261" s="218"/>
    </row>
    <row r="262" spans="1:14" ht="12.5">
      <c r="A262" s="220"/>
      <c r="B262" s="205"/>
      <c r="C262" s="201" t="str">
        <f t="shared" si="0"/>
        <v/>
      </c>
      <c r="D262" s="201" t="str">
        <f t="shared" si="1"/>
        <v/>
      </c>
      <c r="E262" s="201" t="str">
        <f t="shared" si="2"/>
        <v/>
      </c>
      <c r="F262" s="201" t="str">
        <f t="shared" si="3"/>
        <v/>
      </c>
      <c r="G262" s="178"/>
      <c r="H262" s="221"/>
      <c r="I262" s="218"/>
      <c r="J262" s="178"/>
      <c r="K262" s="178"/>
      <c r="L262" s="178"/>
      <c r="M262" s="217"/>
      <c r="N262" s="218"/>
    </row>
    <row r="263" spans="1:14" ht="12.5">
      <c r="A263" s="220"/>
      <c r="B263" s="205"/>
      <c r="C263" s="201" t="str">
        <f t="shared" si="0"/>
        <v/>
      </c>
      <c r="D263" s="201" t="str">
        <f t="shared" si="1"/>
        <v/>
      </c>
      <c r="E263" s="201" t="str">
        <f t="shared" si="2"/>
        <v/>
      </c>
      <c r="F263" s="201" t="str">
        <f t="shared" si="3"/>
        <v/>
      </c>
      <c r="G263" s="178"/>
      <c r="H263" s="221"/>
      <c r="I263" s="218"/>
      <c r="J263" s="178"/>
      <c r="K263" s="178"/>
      <c r="L263" s="178"/>
      <c r="M263" s="217"/>
      <c r="N263" s="218"/>
    </row>
    <row r="264" spans="1:14" ht="12.5">
      <c r="A264" s="220"/>
      <c r="B264" s="205"/>
      <c r="C264" s="201" t="str">
        <f t="shared" si="0"/>
        <v/>
      </c>
      <c r="D264" s="201" t="str">
        <f t="shared" si="1"/>
        <v/>
      </c>
      <c r="E264" s="201" t="str">
        <f t="shared" si="2"/>
        <v/>
      </c>
      <c r="F264" s="201" t="str">
        <f t="shared" si="3"/>
        <v/>
      </c>
      <c r="G264" s="178"/>
      <c r="H264" s="221"/>
      <c r="I264" s="218"/>
      <c r="J264" s="178"/>
      <c r="K264" s="178"/>
      <c r="L264" s="178"/>
      <c r="M264" s="217"/>
      <c r="N264" s="218"/>
    </row>
    <row r="265" spans="1:14" ht="12.5">
      <c r="A265" s="220"/>
      <c r="B265" s="205"/>
      <c r="C265" s="201" t="str">
        <f t="shared" si="0"/>
        <v/>
      </c>
      <c r="D265" s="201" t="str">
        <f t="shared" si="1"/>
        <v/>
      </c>
      <c r="E265" s="201" t="str">
        <f t="shared" si="2"/>
        <v/>
      </c>
      <c r="F265" s="201" t="str">
        <f t="shared" si="3"/>
        <v/>
      </c>
      <c r="G265" s="178"/>
      <c r="H265" s="221"/>
      <c r="I265" s="218"/>
      <c r="J265" s="178"/>
      <c r="K265" s="178"/>
      <c r="L265" s="178"/>
      <c r="M265" s="217"/>
      <c r="N265" s="218"/>
    </row>
    <row r="266" spans="1:14" ht="12.5">
      <c r="A266" s="220"/>
      <c r="B266" s="205"/>
      <c r="C266" s="201" t="str">
        <f t="shared" si="0"/>
        <v/>
      </c>
      <c r="D266" s="201" t="str">
        <f t="shared" si="1"/>
        <v/>
      </c>
      <c r="E266" s="201" t="str">
        <f t="shared" si="2"/>
        <v/>
      </c>
      <c r="F266" s="201" t="str">
        <f t="shared" si="3"/>
        <v/>
      </c>
      <c r="G266" s="178"/>
      <c r="H266" s="221"/>
      <c r="I266" s="218"/>
      <c r="J266" s="178"/>
      <c r="K266" s="178"/>
      <c r="L266" s="178"/>
      <c r="M266" s="217"/>
      <c r="N266" s="218"/>
    </row>
    <row r="267" spans="1:14" ht="12.5">
      <c r="A267" s="220"/>
      <c r="B267" s="205"/>
      <c r="C267" s="201" t="str">
        <f t="shared" si="0"/>
        <v/>
      </c>
      <c r="D267" s="201" t="str">
        <f t="shared" si="1"/>
        <v/>
      </c>
      <c r="E267" s="201" t="str">
        <f t="shared" si="2"/>
        <v/>
      </c>
      <c r="F267" s="201" t="str">
        <f t="shared" si="3"/>
        <v/>
      </c>
      <c r="G267" s="178"/>
      <c r="H267" s="221"/>
      <c r="I267" s="218"/>
      <c r="J267" s="178"/>
      <c r="K267" s="178"/>
      <c r="L267" s="178"/>
      <c r="M267" s="217"/>
      <c r="N267" s="218"/>
    </row>
    <row r="268" spans="1:14" ht="12.5">
      <c r="A268" s="220"/>
      <c r="B268" s="205"/>
      <c r="C268" s="201" t="str">
        <f t="shared" si="0"/>
        <v/>
      </c>
      <c r="D268" s="201" t="str">
        <f t="shared" si="1"/>
        <v/>
      </c>
      <c r="E268" s="201" t="str">
        <f t="shared" si="2"/>
        <v/>
      </c>
      <c r="F268" s="201" t="str">
        <f t="shared" si="3"/>
        <v/>
      </c>
      <c r="G268" s="178"/>
      <c r="H268" s="221"/>
      <c r="I268" s="218"/>
      <c r="J268" s="178"/>
      <c r="K268" s="178"/>
      <c r="L268" s="178"/>
      <c r="M268" s="217"/>
      <c r="N268" s="218"/>
    </row>
    <row r="269" spans="1:14" ht="12.5">
      <c r="A269" s="220"/>
      <c r="B269" s="205"/>
      <c r="C269" s="201" t="str">
        <f t="shared" si="0"/>
        <v/>
      </c>
      <c r="D269" s="201" t="str">
        <f t="shared" si="1"/>
        <v/>
      </c>
      <c r="E269" s="201" t="str">
        <f t="shared" si="2"/>
        <v/>
      </c>
      <c r="F269" s="201" t="str">
        <f t="shared" si="3"/>
        <v/>
      </c>
      <c r="G269" s="178"/>
      <c r="H269" s="221"/>
      <c r="I269" s="218"/>
      <c r="J269" s="178"/>
      <c r="K269" s="178"/>
      <c r="L269" s="178"/>
      <c r="M269" s="217"/>
      <c r="N269" s="218"/>
    </row>
    <row r="270" spans="1:14" ht="12.5">
      <c r="A270" s="220"/>
      <c r="B270" s="205"/>
      <c r="C270" s="201" t="str">
        <f t="shared" si="0"/>
        <v/>
      </c>
      <c r="D270" s="201" t="str">
        <f t="shared" si="1"/>
        <v/>
      </c>
      <c r="E270" s="201" t="str">
        <f t="shared" si="2"/>
        <v/>
      </c>
      <c r="F270" s="201" t="str">
        <f t="shared" si="3"/>
        <v/>
      </c>
      <c r="G270" s="178"/>
      <c r="H270" s="221"/>
      <c r="I270" s="218"/>
      <c r="J270" s="178"/>
      <c r="K270" s="178"/>
      <c r="L270" s="178"/>
      <c r="M270" s="217"/>
      <c r="N270" s="218"/>
    </row>
    <row r="271" spans="1:14" ht="12.5">
      <c r="A271" s="220"/>
      <c r="B271" s="205"/>
      <c r="C271" s="201" t="str">
        <f t="shared" si="0"/>
        <v/>
      </c>
      <c r="D271" s="201" t="str">
        <f t="shared" si="1"/>
        <v/>
      </c>
      <c r="E271" s="201" t="str">
        <f t="shared" si="2"/>
        <v/>
      </c>
      <c r="F271" s="201" t="str">
        <f t="shared" si="3"/>
        <v/>
      </c>
      <c r="G271" s="178"/>
      <c r="H271" s="221"/>
      <c r="I271" s="218"/>
      <c r="J271" s="178"/>
      <c r="K271" s="178"/>
      <c r="L271" s="178"/>
      <c r="M271" s="217"/>
      <c r="N271" s="218"/>
    </row>
    <row r="272" spans="1:14" ht="12.5">
      <c r="A272" s="220"/>
      <c r="B272" s="205"/>
      <c r="C272" s="201" t="str">
        <f t="shared" si="0"/>
        <v/>
      </c>
      <c r="D272" s="201" t="str">
        <f t="shared" si="1"/>
        <v/>
      </c>
      <c r="E272" s="201" t="str">
        <f t="shared" si="2"/>
        <v/>
      </c>
      <c r="F272" s="201" t="str">
        <f t="shared" si="3"/>
        <v/>
      </c>
      <c r="G272" s="178"/>
      <c r="H272" s="221"/>
      <c r="I272" s="218"/>
      <c r="J272" s="178"/>
      <c r="K272" s="178"/>
      <c r="L272" s="178"/>
      <c r="M272" s="217"/>
      <c r="N272" s="218"/>
    </row>
    <row r="273" spans="1:14" ht="12.5">
      <c r="A273" s="220"/>
      <c r="B273" s="205"/>
      <c r="C273" s="201" t="str">
        <f t="shared" si="0"/>
        <v/>
      </c>
      <c r="D273" s="201" t="str">
        <f t="shared" si="1"/>
        <v/>
      </c>
      <c r="E273" s="201" t="str">
        <f t="shared" si="2"/>
        <v/>
      </c>
      <c r="F273" s="201" t="str">
        <f t="shared" si="3"/>
        <v/>
      </c>
      <c r="G273" s="178"/>
      <c r="H273" s="221"/>
      <c r="I273" s="218"/>
      <c r="J273" s="178"/>
      <c r="K273" s="178"/>
      <c r="L273" s="178"/>
      <c r="M273" s="217"/>
      <c r="N273" s="218"/>
    </row>
    <row r="274" spans="1:14" ht="12.5">
      <c r="A274" s="220"/>
      <c r="B274" s="205"/>
      <c r="C274" s="201" t="str">
        <f t="shared" si="0"/>
        <v/>
      </c>
      <c r="D274" s="201" t="str">
        <f t="shared" si="1"/>
        <v/>
      </c>
      <c r="E274" s="201" t="str">
        <f t="shared" si="2"/>
        <v/>
      </c>
      <c r="F274" s="201" t="str">
        <f t="shared" si="3"/>
        <v/>
      </c>
      <c r="G274" s="178"/>
      <c r="H274" s="221"/>
      <c r="I274" s="218"/>
      <c r="J274" s="178"/>
      <c r="K274" s="178"/>
      <c r="L274" s="178"/>
      <c r="M274" s="217"/>
      <c r="N274" s="218"/>
    </row>
    <row r="275" spans="1:14" ht="12.5">
      <c r="A275" s="220"/>
      <c r="B275" s="205"/>
      <c r="C275" s="201" t="str">
        <f t="shared" si="0"/>
        <v/>
      </c>
      <c r="D275" s="201" t="str">
        <f t="shared" si="1"/>
        <v/>
      </c>
      <c r="E275" s="201" t="str">
        <f t="shared" si="2"/>
        <v/>
      </c>
      <c r="F275" s="201" t="str">
        <f t="shared" si="3"/>
        <v/>
      </c>
      <c r="G275" s="178"/>
      <c r="H275" s="221"/>
      <c r="I275" s="218"/>
      <c r="J275" s="178"/>
      <c r="K275" s="178"/>
      <c r="L275" s="178"/>
      <c r="M275" s="217"/>
      <c r="N275" s="218"/>
    </row>
    <row r="276" spans="1:14" ht="12.5">
      <c r="A276" s="220"/>
      <c r="B276" s="205"/>
      <c r="C276" s="201" t="str">
        <f t="shared" si="0"/>
        <v/>
      </c>
      <c r="D276" s="201" t="str">
        <f t="shared" si="1"/>
        <v/>
      </c>
      <c r="E276" s="201" t="str">
        <f t="shared" si="2"/>
        <v/>
      </c>
      <c r="F276" s="201" t="str">
        <f t="shared" si="3"/>
        <v/>
      </c>
      <c r="G276" s="178"/>
      <c r="H276" s="221"/>
      <c r="I276" s="218"/>
      <c r="J276" s="178"/>
      <c r="K276" s="178"/>
      <c r="L276" s="178"/>
      <c r="M276" s="217"/>
      <c r="N276" s="218"/>
    </row>
    <row r="277" spans="1:14" ht="12.5">
      <c r="A277" s="220"/>
      <c r="B277" s="205"/>
      <c r="C277" s="201" t="str">
        <f t="shared" si="0"/>
        <v/>
      </c>
      <c r="D277" s="201" t="str">
        <f t="shared" si="1"/>
        <v/>
      </c>
      <c r="E277" s="201" t="str">
        <f t="shared" si="2"/>
        <v/>
      </c>
      <c r="F277" s="201" t="str">
        <f t="shared" si="3"/>
        <v/>
      </c>
      <c r="G277" s="178"/>
      <c r="H277" s="221"/>
      <c r="I277" s="218"/>
      <c r="J277" s="178"/>
      <c r="K277" s="178"/>
      <c r="L277" s="178"/>
      <c r="M277" s="217"/>
      <c r="N277" s="218"/>
    </row>
    <row r="278" spans="1:14" ht="12.5">
      <c r="A278" s="220"/>
      <c r="B278" s="205"/>
      <c r="C278" s="201" t="str">
        <f t="shared" si="0"/>
        <v/>
      </c>
      <c r="D278" s="201" t="str">
        <f t="shared" si="1"/>
        <v/>
      </c>
      <c r="E278" s="201" t="str">
        <f t="shared" si="2"/>
        <v/>
      </c>
      <c r="F278" s="201" t="str">
        <f t="shared" si="3"/>
        <v/>
      </c>
      <c r="G278" s="178"/>
      <c r="H278" s="221"/>
      <c r="I278" s="218"/>
      <c r="J278" s="178"/>
      <c r="K278" s="178"/>
      <c r="L278" s="178"/>
      <c r="M278" s="217"/>
      <c r="N278" s="218"/>
    </row>
    <row r="279" spans="1:14" ht="12.5">
      <c r="A279" s="220"/>
      <c r="B279" s="205"/>
      <c r="C279" s="201" t="str">
        <f t="shared" si="0"/>
        <v/>
      </c>
      <c r="D279" s="201" t="str">
        <f t="shared" si="1"/>
        <v/>
      </c>
      <c r="E279" s="201" t="str">
        <f t="shared" si="2"/>
        <v/>
      </c>
      <c r="F279" s="201" t="str">
        <f t="shared" si="3"/>
        <v/>
      </c>
      <c r="G279" s="178"/>
      <c r="H279" s="221"/>
      <c r="I279" s="218"/>
      <c r="J279" s="178"/>
      <c r="K279" s="178"/>
      <c r="L279" s="178"/>
      <c r="M279" s="217"/>
      <c r="N279" s="218"/>
    </row>
    <row r="280" spans="1:14" ht="12.5">
      <c r="A280" s="220"/>
      <c r="B280" s="205"/>
      <c r="C280" s="201" t="str">
        <f t="shared" si="0"/>
        <v/>
      </c>
      <c r="D280" s="201" t="str">
        <f t="shared" si="1"/>
        <v/>
      </c>
      <c r="E280" s="201" t="str">
        <f t="shared" si="2"/>
        <v/>
      </c>
      <c r="F280" s="201" t="str">
        <f t="shared" si="3"/>
        <v/>
      </c>
      <c r="G280" s="178"/>
      <c r="H280" s="221"/>
      <c r="I280" s="218"/>
      <c r="J280" s="178"/>
      <c r="K280" s="178"/>
      <c r="L280" s="178"/>
      <c r="M280" s="217"/>
      <c r="N280" s="218"/>
    </row>
    <row r="281" spans="1:14" ht="12.5">
      <c r="A281" s="220"/>
      <c r="B281" s="205"/>
      <c r="C281" s="201" t="str">
        <f t="shared" si="0"/>
        <v/>
      </c>
      <c r="D281" s="201" t="str">
        <f t="shared" si="1"/>
        <v/>
      </c>
      <c r="E281" s="201" t="str">
        <f t="shared" si="2"/>
        <v/>
      </c>
      <c r="F281" s="201" t="str">
        <f t="shared" si="3"/>
        <v/>
      </c>
      <c r="G281" s="178"/>
      <c r="H281" s="221"/>
      <c r="I281" s="218"/>
      <c r="J281" s="178"/>
      <c r="K281" s="178"/>
      <c r="L281" s="178"/>
      <c r="M281" s="217"/>
      <c r="N281" s="218"/>
    </row>
    <row r="282" spans="1:14" ht="12.5">
      <c r="A282" s="220"/>
      <c r="B282" s="205"/>
      <c r="C282" s="201" t="str">
        <f t="shared" si="0"/>
        <v/>
      </c>
      <c r="D282" s="201" t="str">
        <f t="shared" si="1"/>
        <v/>
      </c>
      <c r="E282" s="201" t="str">
        <f t="shared" si="2"/>
        <v/>
      </c>
      <c r="F282" s="201" t="str">
        <f t="shared" si="3"/>
        <v/>
      </c>
      <c r="G282" s="178"/>
      <c r="H282" s="221"/>
      <c r="I282" s="218"/>
      <c r="J282" s="178"/>
      <c r="K282" s="178"/>
      <c r="L282" s="178"/>
      <c r="M282" s="217"/>
      <c r="N282" s="218"/>
    </row>
    <row r="283" spans="1:14" ht="12.5">
      <c r="A283" s="220"/>
      <c r="B283" s="205"/>
      <c r="C283" s="201" t="str">
        <f t="shared" si="0"/>
        <v/>
      </c>
      <c r="D283" s="201" t="str">
        <f t="shared" si="1"/>
        <v/>
      </c>
      <c r="E283" s="201" t="str">
        <f t="shared" si="2"/>
        <v/>
      </c>
      <c r="F283" s="201" t="str">
        <f t="shared" si="3"/>
        <v/>
      </c>
      <c r="G283" s="178"/>
      <c r="H283" s="221"/>
      <c r="I283" s="218"/>
      <c r="J283" s="178"/>
      <c r="K283" s="178"/>
      <c r="L283" s="178"/>
      <c r="M283" s="217"/>
      <c r="N283" s="218"/>
    </row>
    <row r="284" spans="1:14" ht="12.5">
      <c r="A284" s="220"/>
      <c r="B284" s="205"/>
      <c r="C284" s="201" t="str">
        <f t="shared" si="0"/>
        <v/>
      </c>
      <c r="D284" s="201" t="str">
        <f t="shared" si="1"/>
        <v/>
      </c>
      <c r="E284" s="201" t="str">
        <f t="shared" si="2"/>
        <v/>
      </c>
      <c r="F284" s="201" t="str">
        <f t="shared" si="3"/>
        <v/>
      </c>
      <c r="G284" s="178"/>
      <c r="H284" s="221"/>
      <c r="I284" s="218"/>
      <c r="J284" s="178"/>
      <c r="K284" s="178"/>
      <c r="L284" s="178"/>
      <c r="M284" s="217"/>
      <c r="N284" s="218"/>
    </row>
    <row r="285" spans="1:14" ht="12.5">
      <c r="A285" s="220"/>
      <c r="B285" s="205"/>
      <c r="C285" s="201" t="str">
        <f t="shared" si="0"/>
        <v/>
      </c>
      <c r="D285" s="201" t="str">
        <f t="shared" si="1"/>
        <v/>
      </c>
      <c r="E285" s="201" t="str">
        <f t="shared" si="2"/>
        <v/>
      </c>
      <c r="F285" s="201" t="str">
        <f t="shared" si="3"/>
        <v/>
      </c>
      <c r="G285" s="178"/>
      <c r="H285" s="221"/>
      <c r="I285" s="218"/>
      <c r="J285" s="178"/>
      <c r="K285" s="178"/>
      <c r="L285" s="178"/>
      <c r="M285" s="217"/>
      <c r="N285" s="218"/>
    </row>
    <row r="286" spans="1:14" ht="12.5">
      <c r="A286" s="220"/>
      <c r="B286" s="205"/>
      <c r="C286" s="201" t="str">
        <f t="shared" si="0"/>
        <v/>
      </c>
      <c r="D286" s="201" t="str">
        <f t="shared" si="1"/>
        <v/>
      </c>
      <c r="E286" s="201" t="str">
        <f t="shared" si="2"/>
        <v/>
      </c>
      <c r="F286" s="201" t="str">
        <f t="shared" si="3"/>
        <v/>
      </c>
      <c r="G286" s="178"/>
      <c r="H286" s="221"/>
      <c r="I286" s="218"/>
      <c r="J286" s="178"/>
      <c r="K286" s="178"/>
      <c r="L286" s="178"/>
      <c r="M286" s="217"/>
      <c r="N286" s="218"/>
    </row>
    <row r="287" spans="1:14" ht="12.5">
      <c r="A287" s="220"/>
      <c r="B287" s="205"/>
      <c r="C287" s="201" t="str">
        <f t="shared" si="0"/>
        <v/>
      </c>
      <c r="D287" s="201" t="str">
        <f t="shared" si="1"/>
        <v/>
      </c>
      <c r="E287" s="201" t="str">
        <f t="shared" si="2"/>
        <v/>
      </c>
      <c r="F287" s="201" t="str">
        <f t="shared" si="3"/>
        <v/>
      </c>
      <c r="G287" s="178"/>
      <c r="H287" s="221"/>
      <c r="I287" s="218"/>
      <c r="J287" s="178"/>
      <c r="K287" s="178"/>
      <c r="L287" s="178"/>
      <c r="M287" s="217"/>
      <c r="N287" s="218"/>
    </row>
    <row r="288" spans="1:14" ht="12.5">
      <c r="A288" s="220"/>
      <c r="B288" s="205"/>
      <c r="C288" s="201" t="str">
        <f t="shared" si="0"/>
        <v/>
      </c>
      <c r="D288" s="201" t="str">
        <f t="shared" si="1"/>
        <v/>
      </c>
      <c r="E288" s="201" t="str">
        <f t="shared" si="2"/>
        <v/>
      </c>
      <c r="F288" s="201" t="str">
        <f t="shared" si="3"/>
        <v/>
      </c>
      <c r="G288" s="178"/>
      <c r="H288" s="221"/>
      <c r="I288" s="218"/>
      <c r="J288" s="178"/>
      <c r="K288" s="178"/>
      <c r="L288" s="178"/>
      <c r="M288" s="217"/>
      <c r="N288" s="218"/>
    </row>
    <row r="289" spans="1:14" ht="12.5">
      <c r="A289" s="220"/>
      <c r="B289" s="205"/>
      <c r="C289" s="201" t="str">
        <f t="shared" si="0"/>
        <v/>
      </c>
      <c r="D289" s="201" t="str">
        <f t="shared" si="1"/>
        <v/>
      </c>
      <c r="E289" s="201" t="str">
        <f t="shared" si="2"/>
        <v/>
      </c>
      <c r="F289" s="201" t="str">
        <f t="shared" si="3"/>
        <v/>
      </c>
      <c r="G289" s="178"/>
      <c r="H289" s="221"/>
      <c r="I289" s="218"/>
      <c r="J289" s="178"/>
      <c r="K289" s="178"/>
      <c r="L289" s="178"/>
      <c r="M289" s="217"/>
      <c r="N289" s="218"/>
    </row>
    <row r="290" spans="1:14" ht="12.5">
      <c r="A290" s="220"/>
      <c r="B290" s="205"/>
      <c r="C290" s="201" t="str">
        <f t="shared" si="0"/>
        <v/>
      </c>
      <c r="D290" s="201" t="str">
        <f t="shared" si="1"/>
        <v/>
      </c>
      <c r="E290" s="201" t="str">
        <f t="shared" si="2"/>
        <v/>
      </c>
      <c r="F290" s="201" t="str">
        <f t="shared" si="3"/>
        <v/>
      </c>
      <c r="G290" s="178"/>
      <c r="H290" s="221"/>
      <c r="I290" s="218"/>
      <c r="J290" s="178"/>
      <c r="K290" s="178"/>
      <c r="L290" s="178"/>
      <c r="M290" s="217"/>
      <c r="N290" s="218"/>
    </row>
    <row r="291" spans="1:14" ht="12.5">
      <c r="A291" s="220"/>
      <c r="B291" s="205"/>
      <c r="C291" s="201" t="str">
        <f t="shared" si="0"/>
        <v/>
      </c>
      <c r="D291" s="201" t="str">
        <f t="shared" si="1"/>
        <v/>
      </c>
      <c r="E291" s="201" t="str">
        <f t="shared" si="2"/>
        <v/>
      </c>
      <c r="F291" s="201" t="str">
        <f t="shared" si="3"/>
        <v/>
      </c>
      <c r="G291" s="178"/>
      <c r="H291" s="221"/>
      <c r="I291" s="218"/>
      <c r="J291" s="178"/>
      <c r="K291" s="178"/>
      <c r="L291" s="178"/>
      <c r="M291" s="217"/>
      <c r="N291" s="218"/>
    </row>
    <row r="292" spans="1:14" ht="12.5">
      <c r="A292" s="220"/>
      <c r="B292" s="205"/>
      <c r="C292" s="201" t="str">
        <f t="shared" si="0"/>
        <v/>
      </c>
      <c r="D292" s="201" t="str">
        <f t="shared" si="1"/>
        <v/>
      </c>
      <c r="E292" s="201" t="str">
        <f t="shared" si="2"/>
        <v/>
      </c>
      <c r="F292" s="201" t="str">
        <f t="shared" si="3"/>
        <v/>
      </c>
      <c r="G292" s="178"/>
      <c r="H292" s="221"/>
      <c r="I292" s="218"/>
      <c r="J292" s="178"/>
      <c r="K292" s="178"/>
      <c r="L292" s="178"/>
      <c r="M292" s="217"/>
      <c r="N292" s="218"/>
    </row>
    <row r="293" spans="1:14" ht="12.5">
      <c r="A293" s="220"/>
      <c r="B293" s="205"/>
      <c r="C293" s="201" t="str">
        <f t="shared" si="0"/>
        <v/>
      </c>
      <c r="D293" s="201" t="str">
        <f t="shared" si="1"/>
        <v/>
      </c>
      <c r="E293" s="201" t="str">
        <f t="shared" si="2"/>
        <v/>
      </c>
      <c r="F293" s="201" t="str">
        <f t="shared" si="3"/>
        <v/>
      </c>
      <c r="G293" s="178"/>
      <c r="H293" s="221"/>
      <c r="I293" s="218"/>
      <c r="J293" s="178"/>
      <c r="K293" s="178"/>
      <c r="L293" s="178"/>
      <c r="M293" s="217"/>
      <c r="N293" s="218"/>
    </row>
    <row r="294" spans="1:14" ht="12.5">
      <c r="A294" s="220"/>
      <c r="B294" s="205"/>
      <c r="C294" s="201" t="str">
        <f t="shared" si="0"/>
        <v/>
      </c>
      <c r="D294" s="201" t="str">
        <f t="shared" si="1"/>
        <v/>
      </c>
      <c r="E294" s="201" t="str">
        <f t="shared" si="2"/>
        <v/>
      </c>
      <c r="F294" s="201" t="str">
        <f t="shared" si="3"/>
        <v/>
      </c>
      <c r="G294" s="178"/>
      <c r="H294" s="221"/>
      <c r="I294" s="218"/>
      <c r="J294" s="178"/>
      <c r="K294" s="178"/>
      <c r="L294" s="178"/>
      <c r="M294" s="217"/>
      <c r="N294" s="218"/>
    </row>
    <row r="295" spans="1:14" ht="12.5">
      <c r="A295" s="220"/>
      <c r="B295" s="205"/>
      <c r="C295" s="201" t="str">
        <f t="shared" si="0"/>
        <v/>
      </c>
      <c r="D295" s="201" t="str">
        <f t="shared" si="1"/>
        <v/>
      </c>
      <c r="E295" s="201" t="str">
        <f t="shared" si="2"/>
        <v/>
      </c>
      <c r="F295" s="201" t="str">
        <f t="shared" si="3"/>
        <v/>
      </c>
      <c r="G295" s="178"/>
      <c r="H295" s="221"/>
      <c r="I295" s="218"/>
      <c r="J295" s="178"/>
      <c r="K295" s="178"/>
      <c r="L295" s="178"/>
      <c r="M295" s="217"/>
      <c r="N295" s="218"/>
    </row>
    <row r="296" spans="1:14" ht="12.5">
      <c r="A296" s="220"/>
      <c r="B296" s="205"/>
      <c r="C296" s="201" t="str">
        <f t="shared" si="0"/>
        <v/>
      </c>
      <c r="D296" s="201" t="str">
        <f t="shared" si="1"/>
        <v/>
      </c>
      <c r="E296" s="201" t="str">
        <f t="shared" si="2"/>
        <v/>
      </c>
      <c r="F296" s="201" t="str">
        <f t="shared" si="3"/>
        <v/>
      </c>
      <c r="G296" s="178"/>
      <c r="H296" s="221"/>
      <c r="I296" s="218"/>
      <c r="J296" s="178"/>
      <c r="K296" s="178"/>
      <c r="L296" s="178"/>
      <c r="M296" s="217"/>
      <c r="N296" s="218"/>
    </row>
    <row r="297" spans="1:14" ht="12.5">
      <c r="A297" s="220"/>
      <c r="B297" s="205"/>
      <c r="C297" s="201" t="str">
        <f t="shared" si="0"/>
        <v/>
      </c>
      <c r="D297" s="201" t="str">
        <f t="shared" si="1"/>
        <v/>
      </c>
      <c r="E297" s="201" t="str">
        <f t="shared" si="2"/>
        <v/>
      </c>
      <c r="F297" s="201" t="str">
        <f t="shared" si="3"/>
        <v/>
      </c>
      <c r="G297" s="178"/>
      <c r="H297" s="221"/>
      <c r="I297" s="218"/>
      <c r="J297" s="178"/>
      <c r="K297" s="178"/>
      <c r="L297" s="178"/>
      <c r="M297" s="217"/>
      <c r="N297" s="218"/>
    </row>
    <row r="298" spans="1:14" ht="12.5">
      <c r="A298" s="220"/>
      <c r="B298" s="205"/>
      <c r="C298" s="201" t="str">
        <f t="shared" si="0"/>
        <v/>
      </c>
      <c r="D298" s="201" t="str">
        <f t="shared" si="1"/>
        <v/>
      </c>
      <c r="E298" s="201" t="str">
        <f t="shared" si="2"/>
        <v/>
      </c>
      <c r="F298" s="201" t="str">
        <f t="shared" si="3"/>
        <v/>
      </c>
      <c r="G298" s="178"/>
      <c r="H298" s="221"/>
      <c r="I298" s="218"/>
      <c r="J298" s="178"/>
      <c r="K298" s="178"/>
      <c r="L298" s="178"/>
      <c r="M298" s="217"/>
      <c r="N298" s="218"/>
    </row>
    <row r="299" spans="1:14" ht="12.5">
      <c r="A299" s="220"/>
      <c r="B299" s="205"/>
      <c r="C299" s="201" t="str">
        <f t="shared" si="0"/>
        <v/>
      </c>
      <c r="D299" s="201" t="str">
        <f t="shared" si="1"/>
        <v/>
      </c>
      <c r="E299" s="201" t="str">
        <f t="shared" si="2"/>
        <v/>
      </c>
      <c r="F299" s="201" t="str">
        <f t="shared" si="3"/>
        <v/>
      </c>
      <c r="G299" s="178"/>
      <c r="H299" s="221"/>
      <c r="I299" s="218"/>
      <c r="J299" s="178"/>
      <c r="K299" s="178"/>
      <c r="L299" s="178"/>
      <c r="M299" s="217"/>
      <c r="N299" s="218"/>
    </row>
    <row r="300" spans="1:14" ht="12.5">
      <c r="A300" s="220"/>
      <c r="B300" s="205"/>
      <c r="C300" s="201" t="str">
        <f t="shared" si="0"/>
        <v/>
      </c>
      <c r="D300" s="201" t="str">
        <f t="shared" si="1"/>
        <v/>
      </c>
      <c r="E300" s="201" t="str">
        <f t="shared" si="2"/>
        <v/>
      </c>
      <c r="F300" s="201" t="str">
        <f t="shared" si="3"/>
        <v/>
      </c>
      <c r="G300" s="178"/>
      <c r="H300" s="221"/>
      <c r="I300" s="218"/>
      <c r="J300" s="178"/>
      <c r="K300" s="178"/>
      <c r="L300" s="178"/>
      <c r="M300" s="217"/>
      <c r="N300" s="218"/>
    </row>
    <row r="301" spans="1:14" ht="12.5">
      <c r="A301" s="220"/>
      <c r="B301" s="205"/>
      <c r="C301" s="201" t="str">
        <f t="shared" si="0"/>
        <v/>
      </c>
      <c r="D301" s="201" t="str">
        <f t="shared" si="1"/>
        <v/>
      </c>
      <c r="E301" s="201" t="str">
        <f t="shared" si="2"/>
        <v/>
      </c>
      <c r="F301" s="201" t="str">
        <f t="shared" si="3"/>
        <v/>
      </c>
      <c r="G301" s="178"/>
      <c r="H301" s="221"/>
      <c r="I301" s="218"/>
      <c r="J301" s="178"/>
      <c r="K301" s="178"/>
      <c r="L301" s="178"/>
      <c r="M301" s="217"/>
      <c r="N301" s="218"/>
    </row>
    <row r="302" spans="1:14" ht="12.5">
      <c r="A302" s="220"/>
      <c r="B302" s="205"/>
      <c r="C302" s="201" t="str">
        <f t="shared" si="0"/>
        <v/>
      </c>
      <c r="D302" s="201" t="str">
        <f t="shared" si="1"/>
        <v/>
      </c>
      <c r="E302" s="201" t="str">
        <f t="shared" si="2"/>
        <v/>
      </c>
      <c r="F302" s="201" t="str">
        <f t="shared" si="3"/>
        <v/>
      </c>
      <c r="G302" s="178"/>
      <c r="H302" s="221"/>
      <c r="I302" s="218"/>
      <c r="J302" s="178"/>
      <c r="K302" s="178"/>
      <c r="L302" s="178"/>
      <c r="M302" s="217"/>
      <c r="N302" s="218"/>
    </row>
    <row r="303" spans="1:14" ht="12.5">
      <c r="A303" s="220"/>
      <c r="B303" s="205"/>
      <c r="C303" s="201" t="str">
        <f t="shared" si="0"/>
        <v/>
      </c>
      <c r="D303" s="201" t="str">
        <f t="shared" si="1"/>
        <v/>
      </c>
      <c r="E303" s="201" t="str">
        <f t="shared" si="2"/>
        <v/>
      </c>
      <c r="F303" s="201" t="str">
        <f t="shared" si="3"/>
        <v/>
      </c>
      <c r="G303" s="178"/>
      <c r="H303" s="221"/>
      <c r="I303" s="218"/>
      <c r="J303" s="178"/>
      <c r="K303" s="178"/>
      <c r="L303" s="178"/>
      <c r="M303" s="217"/>
      <c r="N303" s="218"/>
    </row>
    <row r="304" spans="1:14" ht="12.5">
      <c r="A304" s="220"/>
      <c r="B304" s="205"/>
      <c r="C304" s="201" t="str">
        <f t="shared" si="0"/>
        <v/>
      </c>
      <c r="D304" s="201" t="str">
        <f t="shared" si="1"/>
        <v/>
      </c>
      <c r="E304" s="201" t="str">
        <f t="shared" si="2"/>
        <v/>
      </c>
      <c r="F304" s="201" t="str">
        <f t="shared" si="3"/>
        <v/>
      </c>
      <c r="G304" s="178"/>
      <c r="H304" s="221"/>
      <c r="I304" s="218"/>
      <c r="J304" s="178"/>
      <c r="K304" s="178"/>
      <c r="L304" s="178"/>
      <c r="M304" s="217"/>
      <c r="N304" s="218"/>
    </row>
    <row r="305" spans="1:14" ht="12.5">
      <c r="A305" s="220"/>
      <c r="B305" s="205"/>
      <c r="C305" s="201" t="str">
        <f t="shared" si="0"/>
        <v/>
      </c>
      <c r="D305" s="201" t="str">
        <f t="shared" si="1"/>
        <v/>
      </c>
      <c r="E305" s="201" t="str">
        <f t="shared" si="2"/>
        <v/>
      </c>
      <c r="F305" s="201" t="str">
        <f t="shared" si="3"/>
        <v/>
      </c>
      <c r="G305" s="178"/>
      <c r="H305" s="221"/>
      <c r="I305" s="218"/>
      <c r="J305" s="178"/>
      <c r="K305" s="178"/>
      <c r="L305" s="178"/>
      <c r="M305" s="217"/>
      <c r="N305" s="218"/>
    </row>
    <row r="306" spans="1:14" ht="12.5">
      <c r="A306" s="220"/>
      <c r="B306" s="205"/>
      <c r="C306" s="201" t="str">
        <f t="shared" si="0"/>
        <v/>
      </c>
      <c r="D306" s="201" t="str">
        <f t="shared" si="1"/>
        <v/>
      </c>
      <c r="E306" s="201" t="str">
        <f t="shared" si="2"/>
        <v/>
      </c>
      <c r="F306" s="201" t="str">
        <f t="shared" si="3"/>
        <v/>
      </c>
      <c r="G306" s="178"/>
      <c r="H306" s="221"/>
      <c r="I306" s="218"/>
      <c r="J306" s="178"/>
      <c r="K306" s="178"/>
      <c r="L306" s="178"/>
      <c r="M306" s="217"/>
      <c r="N306" s="218"/>
    </row>
    <row r="307" spans="1:14" ht="12.5">
      <c r="A307" s="220"/>
      <c r="B307" s="205"/>
      <c r="C307" s="201" t="str">
        <f t="shared" si="0"/>
        <v/>
      </c>
      <c r="D307" s="201" t="str">
        <f t="shared" si="1"/>
        <v/>
      </c>
      <c r="E307" s="201" t="str">
        <f t="shared" si="2"/>
        <v/>
      </c>
      <c r="F307" s="201" t="str">
        <f t="shared" si="3"/>
        <v/>
      </c>
      <c r="G307" s="178"/>
      <c r="H307" s="221"/>
      <c r="I307" s="218"/>
      <c r="J307" s="178"/>
      <c r="K307" s="178"/>
      <c r="L307" s="178"/>
      <c r="M307" s="217"/>
      <c r="N307" s="218"/>
    </row>
    <row r="308" spans="1:14" ht="12.5">
      <c r="A308" s="220"/>
      <c r="B308" s="205"/>
      <c r="C308" s="201" t="str">
        <f t="shared" si="0"/>
        <v/>
      </c>
      <c r="D308" s="201" t="str">
        <f t="shared" si="1"/>
        <v/>
      </c>
      <c r="E308" s="201" t="str">
        <f t="shared" si="2"/>
        <v/>
      </c>
      <c r="F308" s="201" t="str">
        <f t="shared" si="3"/>
        <v/>
      </c>
      <c r="G308" s="178"/>
      <c r="H308" s="221"/>
      <c r="I308" s="218"/>
      <c r="J308" s="178"/>
      <c r="K308" s="178"/>
      <c r="L308" s="178"/>
      <c r="M308" s="217"/>
      <c r="N308" s="218"/>
    </row>
    <row r="309" spans="1:14" ht="12.5">
      <c r="A309" s="220"/>
      <c r="B309" s="205"/>
      <c r="C309" s="201" t="str">
        <f t="shared" si="0"/>
        <v/>
      </c>
      <c r="D309" s="201" t="str">
        <f t="shared" si="1"/>
        <v/>
      </c>
      <c r="E309" s="201" t="str">
        <f t="shared" si="2"/>
        <v/>
      </c>
      <c r="F309" s="201" t="str">
        <f t="shared" si="3"/>
        <v/>
      </c>
      <c r="G309" s="178"/>
      <c r="H309" s="221"/>
      <c r="I309" s="218"/>
      <c r="J309" s="178"/>
      <c r="K309" s="178"/>
      <c r="L309" s="178"/>
      <c r="M309" s="217"/>
      <c r="N309" s="218"/>
    </row>
    <row r="310" spans="1:14" ht="12.5">
      <c r="A310" s="220"/>
      <c r="B310" s="205"/>
      <c r="C310" s="201" t="str">
        <f t="shared" si="0"/>
        <v/>
      </c>
      <c r="D310" s="201" t="str">
        <f t="shared" si="1"/>
        <v/>
      </c>
      <c r="E310" s="201" t="str">
        <f t="shared" si="2"/>
        <v/>
      </c>
      <c r="F310" s="201" t="str">
        <f t="shared" si="3"/>
        <v/>
      </c>
      <c r="G310" s="178"/>
      <c r="H310" s="221"/>
      <c r="I310" s="218"/>
      <c r="J310" s="178"/>
      <c r="K310" s="178"/>
      <c r="L310" s="178"/>
      <c r="M310" s="217"/>
      <c r="N310" s="218"/>
    </row>
    <row r="311" spans="1:14" ht="12.5">
      <c r="A311" s="220"/>
      <c r="B311" s="205"/>
      <c r="C311" s="201" t="str">
        <f t="shared" si="0"/>
        <v/>
      </c>
      <c r="D311" s="201" t="str">
        <f t="shared" si="1"/>
        <v/>
      </c>
      <c r="E311" s="201" t="str">
        <f t="shared" si="2"/>
        <v/>
      </c>
      <c r="F311" s="201" t="str">
        <f t="shared" si="3"/>
        <v/>
      </c>
      <c r="G311" s="178"/>
      <c r="H311" s="221"/>
      <c r="I311" s="218"/>
      <c r="J311" s="178"/>
      <c r="K311" s="178"/>
      <c r="L311" s="178"/>
      <c r="M311" s="217"/>
      <c r="N311" s="218"/>
    </row>
    <row r="312" spans="1:14" ht="12.5">
      <c r="A312" s="220"/>
      <c r="B312" s="205"/>
      <c r="C312" s="201" t="str">
        <f t="shared" si="0"/>
        <v/>
      </c>
      <c r="D312" s="201" t="str">
        <f t="shared" si="1"/>
        <v/>
      </c>
      <c r="E312" s="201" t="str">
        <f t="shared" si="2"/>
        <v/>
      </c>
      <c r="F312" s="201" t="str">
        <f t="shared" si="3"/>
        <v/>
      </c>
      <c r="G312" s="178"/>
      <c r="H312" s="221"/>
      <c r="I312" s="218"/>
      <c r="J312" s="178"/>
      <c r="K312" s="178"/>
      <c r="L312" s="178"/>
      <c r="M312" s="217"/>
      <c r="N312" s="218"/>
    </row>
    <row r="313" spans="1:14" ht="12.5">
      <c r="A313" s="220"/>
      <c r="B313" s="205"/>
      <c r="C313" s="201" t="str">
        <f t="shared" si="0"/>
        <v/>
      </c>
      <c r="D313" s="201" t="str">
        <f t="shared" si="1"/>
        <v/>
      </c>
      <c r="E313" s="201" t="str">
        <f t="shared" si="2"/>
        <v/>
      </c>
      <c r="F313" s="201" t="str">
        <f t="shared" si="3"/>
        <v/>
      </c>
      <c r="G313" s="178"/>
      <c r="H313" s="221"/>
      <c r="I313" s="218"/>
      <c r="J313" s="178"/>
      <c r="K313" s="178"/>
      <c r="L313" s="178"/>
      <c r="M313" s="217"/>
      <c r="N313" s="218"/>
    </row>
    <row r="314" spans="1:14" ht="12.5">
      <c r="A314" s="220"/>
      <c r="B314" s="205"/>
      <c r="C314" s="201" t="str">
        <f t="shared" si="0"/>
        <v/>
      </c>
      <c r="D314" s="201" t="str">
        <f t="shared" si="1"/>
        <v/>
      </c>
      <c r="E314" s="201" t="str">
        <f t="shared" si="2"/>
        <v/>
      </c>
      <c r="F314" s="201" t="str">
        <f t="shared" si="3"/>
        <v/>
      </c>
      <c r="G314" s="178"/>
      <c r="H314" s="221"/>
      <c r="I314" s="218"/>
      <c r="J314" s="178"/>
      <c r="K314" s="178"/>
      <c r="L314" s="178"/>
      <c r="M314" s="217"/>
      <c r="N314" s="218"/>
    </row>
    <row r="315" spans="1:14" ht="12.5">
      <c r="A315" s="220"/>
      <c r="B315" s="205"/>
      <c r="C315" s="201" t="str">
        <f t="shared" si="0"/>
        <v/>
      </c>
      <c r="D315" s="201" t="str">
        <f t="shared" si="1"/>
        <v/>
      </c>
      <c r="E315" s="201" t="str">
        <f t="shared" si="2"/>
        <v/>
      </c>
      <c r="F315" s="201" t="str">
        <f t="shared" si="3"/>
        <v/>
      </c>
      <c r="G315" s="178"/>
      <c r="H315" s="221"/>
      <c r="I315" s="218"/>
      <c r="J315" s="178"/>
      <c r="K315" s="178"/>
      <c r="L315" s="178"/>
      <c r="M315" s="217"/>
      <c r="N315" s="218"/>
    </row>
    <row r="316" spans="1:14" ht="12.5">
      <c r="A316" s="220"/>
      <c r="B316" s="205"/>
      <c r="C316" s="201" t="str">
        <f t="shared" si="0"/>
        <v/>
      </c>
      <c r="D316" s="201" t="str">
        <f t="shared" si="1"/>
        <v/>
      </c>
      <c r="E316" s="201" t="str">
        <f t="shared" si="2"/>
        <v/>
      </c>
      <c r="F316" s="201" t="str">
        <f t="shared" si="3"/>
        <v/>
      </c>
      <c r="G316" s="178"/>
      <c r="H316" s="221"/>
      <c r="I316" s="218"/>
      <c r="J316" s="178"/>
      <c r="K316" s="178"/>
      <c r="L316" s="178"/>
      <c r="M316" s="217"/>
      <c r="N316" s="218"/>
    </row>
    <row r="317" spans="1:14" ht="12.5">
      <c r="A317" s="220"/>
      <c r="B317" s="205"/>
      <c r="C317" s="201" t="str">
        <f t="shared" si="0"/>
        <v/>
      </c>
      <c r="D317" s="201" t="str">
        <f t="shared" si="1"/>
        <v/>
      </c>
      <c r="E317" s="201" t="str">
        <f t="shared" si="2"/>
        <v/>
      </c>
      <c r="F317" s="201" t="str">
        <f t="shared" si="3"/>
        <v/>
      </c>
      <c r="G317" s="178"/>
      <c r="H317" s="221"/>
      <c r="I317" s="218"/>
      <c r="J317" s="178"/>
      <c r="K317" s="178"/>
      <c r="L317" s="178"/>
      <c r="M317" s="217"/>
      <c r="N317" s="218"/>
    </row>
    <row r="318" spans="1:14" ht="12.5">
      <c r="A318" s="220"/>
      <c r="B318" s="205"/>
      <c r="C318" s="201" t="str">
        <f t="shared" si="0"/>
        <v/>
      </c>
      <c r="D318" s="201" t="str">
        <f t="shared" si="1"/>
        <v/>
      </c>
      <c r="E318" s="201" t="str">
        <f t="shared" si="2"/>
        <v/>
      </c>
      <c r="F318" s="201" t="str">
        <f t="shared" si="3"/>
        <v/>
      </c>
      <c r="G318" s="178"/>
      <c r="H318" s="221"/>
      <c r="I318" s="218"/>
      <c r="J318" s="178"/>
      <c r="K318" s="178"/>
      <c r="L318" s="178"/>
      <c r="M318" s="217"/>
      <c r="N318" s="218"/>
    </row>
    <row r="319" spans="1:14" ht="12.5">
      <c r="A319" s="220"/>
      <c r="B319" s="205"/>
      <c r="C319" s="201" t="str">
        <f t="shared" si="0"/>
        <v/>
      </c>
      <c r="D319" s="201" t="str">
        <f t="shared" si="1"/>
        <v/>
      </c>
      <c r="E319" s="201" t="str">
        <f t="shared" si="2"/>
        <v/>
      </c>
      <c r="F319" s="201" t="str">
        <f t="shared" si="3"/>
        <v/>
      </c>
      <c r="G319" s="178"/>
      <c r="H319" s="221"/>
      <c r="I319" s="218"/>
      <c r="J319" s="178"/>
      <c r="K319" s="178"/>
      <c r="L319" s="178"/>
      <c r="M319" s="217"/>
      <c r="N319" s="218"/>
    </row>
    <row r="320" spans="1:14" ht="12.5">
      <c r="A320" s="220"/>
      <c r="B320" s="205"/>
      <c r="C320" s="201" t="str">
        <f t="shared" si="0"/>
        <v/>
      </c>
      <c r="D320" s="201" t="str">
        <f t="shared" si="1"/>
        <v/>
      </c>
      <c r="E320" s="201" t="str">
        <f t="shared" si="2"/>
        <v/>
      </c>
      <c r="F320" s="201" t="str">
        <f t="shared" si="3"/>
        <v/>
      </c>
      <c r="G320" s="178"/>
      <c r="H320" s="221"/>
      <c r="I320" s="218"/>
      <c r="J320" s="178"/>
      <c r="K320" s="178"/>
      <c r="L320" s="178"/>
      <c r="M320" s="217"/>
      <c r="N320" s="218"/>
    </row>
    <row r="321" spans="1:14" ht="12.5">
      <c r="A321" s="220"/>
      <c r="B321" s="205"/>
      <c r="C321" s="201" t="str">
        <f t="shared" si="0"/>
        <v/>
      </c>
      <c r="D321" s="201" t="str">
        <f t="shared" si="1"/>
        <v/>
      </c>
      <c r="E321" s="201" t="str">
        <f t="shared" si="2"/>
        <v/>
      </c>
      <c r="F321" s="201" t="str">
        <f t="shared" si="3"/>
        <v/>
      </c>
      <c r="G321" s="178"/>
      <c r="H321" s="221"/>
      <c r="I321" s="218"/>
      <c r="J321" s="178"/>
      <c r="K321" s="178"/>
      <c r="L321" s="178"/>
      <c r="M321" s="217"/>
      <c r="N321" s="218"/>
    </row>
    <row r="322" spans="1:14" ht="12.5">
      <c r="A322" s="220"/>
      <c r="B322" s="205"/>
      <c r="C322" s="201" t="str">
        <f t="shared" si="0"/>
        <v/>
      </c>
      <c r="D322" s="201" t="str">
        <f t="shared" si="1"/>
        <v/>
      </c>
      <c r="E322" s="201" t="str">
        <f t="shared" si="2"/>
        <v/>
      </c>
      <c r="F322" s="201" t="str">
        <f t="shared" si="3"/>
        <v/>
      </c>
      <c r="G322" s="178"/>
      <c r="H322" s="221"/>
      <c r="I322" s="218"/>
      <c r="J322" s="178"/>
      <c r="K322" s="178"/>
      <c r="L322" s="178"/>
      <c r="M322" s="217"/>
      <c r="N322" s="218"/>
    </row>
    <row r="323" spans="1:14" ht="12.5">
      <c r="A323" s="220"/>
      <c r="B323" s="205"/>
      <c r="C323" s="201" t="str">
        <f t="shared" si="0"/>
        <v/>
      </c>
      <c r="D323" s="201" t="str">
        <f t="shared" si="1"/>
        <v/>
      </c>
      <c r="E323" s="201" t="str">
        <f t="shared" si="2"/>
        <v/>
      </c>
      <c r="F323" s="201" t="str">
        <f t="shared" si="3"/>
        <v/>
      </c>
      <c r="G323" s="178"/>
      <c r="H323" s="221"/>
      <c r="I323" s="218"/>
      <c r="J323" s="178"/>
      <c r="K323" s="178"/>
      <c r="L323" s="178"/>
      <c r="M323" s="217"/>
      <c r="N323" s="218"/>
    </row>
    <row r="324" spans="1:14" ht="12.5">
      <c r="A324" s="220"/>
      <c r="B324" s="205"/>
      <c r="C324" s="201" t="str">
        <f t="shared" si="0"/>
        <v/>
      </c>
      <c r="D324" s="201" t="str">
        <f t="shared" si="1"/>
        <v/>
      </c>
      <c r="E324" s="201" t="str">
        <f t="shared" si="2"/>
        <v/>
      </c>
      <c r="F324" s="201" t="str">
        <f t="shared" si="3"/>
        <v/>
      </c>
      <c r="G324" s="178"/>
      <c r="H324" s="221"/>
      <c r="I324" s="218"/>
      <c r="J324" s="178"/>
      <c r="K324" s="178"/>
      <c r="L324" s="178"/>
      <c r="M324" s="217"/>
      <c r="N324" s="218"/>
    </row>
    <row r="325" spans="1:14" ht="12.5">
      <c r="A325" s="220"/>
      <c r="B325" s="205"/>
      <c r="C325" s="201" t="str">
        <f t="shared" si="0"/>
        <v/>
      </c>
      <c r="D325" s="201" t="str">
        <f t="shared" si="1"/>
        <v/>
      </c>
      <c r="E325" s="201" t="str">
        <f t="shared" si="2"/>
        <v/>
      </c>
      <c r="F325" s="201" t="str">
        <f t="shared" si="3"/>
        <v/>
      </c>
      <c r="G325" s="178"/>
      <c r="H325" s="221"/>
      <c r="I325" s="218"/>
      <c r="J325" s="178"/>
      <c r="K325" s="178"/>
      <c r="L325" s="178"/>
      <c r="M325" s="217"/>
      <c r="N325" s="218"/>
    </row>
    <row r="326" spans="1:14" ht="12.5">
      <c r="A326" s="220"/>
      <c r="B326" s="205"/>
      <c r="C326" s="201" t="str">
        <f t="shared" si="0"/>
        <v/>
      </c>
      <c r="D326" s="201" t="str">
        <f t="shared" si="1"/>
        <v/>
      </c>
      <c r="E326" s="201" t="str">
        <f t="shared" si="2"/>
        <v/>
      </c>
      <c r="F326" s="201" t="str">
        <f t="shared" si="3"/>
        <v/>
      </c>
      <c r="G326" s="178"/>
      <c r="H326" s="221"/>
      <c r="I326" s="218"/>
      <c r="J326" s="178"/>
      <c r="K326" s="178"/>
      <c r="L326" s="178"/>
      <c r="M326" s="217"/>
      <c r="N326" s="218"/>
    </row>
    <row r="327" spans="1:14" ht="12.5">
      <c r="A327" s="220"/>
      <c r="B327" s="205"/>
      <c r="C327" s="201" t="str">
        <f t="shared" si="0"/>
        <v/>
      </c>
      <c r="D327" s="201" t="str">
        <f t="shared" si="1"/>
        <v/>
      </c>
      <c r="E327" s="201" t="str">
        <f t="shared" si="2"/>
        <v/>
      </c>
      <c r="F327" s="201" t="str">
        <f t="shared" si="3"/>
        <v/>
      </c>
      <c r="G327" s="178"/>
      <c r="H327" s="221"/>
      <c r="I327" s="218"/>
      <c r="J327" s="178"/>
      <c r="K327" s="178"/>
      <c r="L327" s="178"/>
      <c r="M327" s="217"/>
      <c r="N327" s="218"/>
    </row>
    <row r="328" spans="1:14" ht="12.5">
      <c r="A328" s="220"/>
      <c r="B328" s="205"/>
      <c r="C328" s="201" t="str">
        <f t="shared" si="0"/>
        <v/>
      </c>
      <c r="D328" s="201" t="str">
        <f t="shared" si="1"/>
        <v/>
      </c>
      <c r="E328" s="201" t="str">
        <f t="shared" si="2"/>
        <v/>
      </c>
      <c r="F328" s="201" t="str">
        <f t="shared" si="3"/>
        <v/>
      </c>
      <c r="G328" s="178"/>
      <c r="H328" s="221"/>
      <c r="I328" s="218"/>
      <c r="J328" s="178"/>
      <c r="K328" s="178"/>
      <c r="L328" s="178"/>
      <c r="M328" s="217"/>
      <c r="N328" s="218"/>
    </row>
    <row r="329" spans="1:14" ht="12.5">
      <c r="A329" s="220"/>
      <c r="B329" s="205"/>
      <c r="C329" s="201" t="str">
        <f t="shared" si="0"/>
        <v/>
      </c>
      <c r="D329" s="201" t="str">
        <f t="shared" si="1"/>
        <v/>
      </c>
      <c r="E329" s="201" t="str">
        <f t="shared" si="2"/>
        <v/>
      </c>
      <c r="F329" s="201" t="str">
        <f t="shared" si="3"/>
        <v/>
      </c>
      <c r="G329" s="178"/>
      <c r="H329" s="221"/>
      <c r="I329" s="218"/>
      <c r="J329" s="178"/>
      <c r="K329" s="178"/>
      <c r="L329" s="178"/>
      <c r="M329" s="217"/>
      <c r="N329" s="218"/>
    </row>
    <row r="330" spans="1:14" ht="12.5">
      <c r="A330" s="220"/>
      <c r="B330" s="205"/>
      <c r="C330" s="201" t="str">
        <f t="shared" si="0"/>
        <v/>
      </c>
      <c r="D330" s="201" t="str">
        <f t="shared" si="1"/>
        <v/>
      </c>
      <c r="E330" s="201" t="str">
        <f t="shared" si="2"/>
        <v/>
      </c>
      <c r="F330" s="201" t="str">
        <f t="shared" si="3"/>
        <v/>
      </c>
      <c r="G330" s="178"/>
      <c r="H330" s="221"/>
      <c r="I330" s="218"/>
      <c r="J330" s="178"/>
      <c r="K330" s="178"/>
      <c r="L330" s="178"/>
      <c r="M330" s="217"/>
      <c r="N330" s="218"/>
    </row>
    <row r="331" spans="1:14" ht="12.5">
      <c r="A331" s="220"/>
      <c r="B331" s="205"/>
      <c r="C331" s="201" t="str">
        <f t="shared" si="0"/>
        <v/>
      </c>
      <c r="D331" s="201" t="str">
        <f t="shared" si="1"/>
        <v/>
      </c>
      <c r="E331" s="201" t="str">
        <f t="shared" si="2"/>
        <v/>
      </c>
      <c r="F331" s="201" t="str">
        <f t="shared" si="3"/>
        <v/>
      </c>
      <c r="G331" s="178"/>
      <c r="H331" s="221"/>
      <c r="I331" s="218"/>
      <c r="J331" s="178"/>
      <c r="K331" s="178"/>
      <c r="L331" s="178"/>
      <c r="M331" s="217"/>
      <c r="N331" s="218"/>
    </row>
    <row r="332" spans="1:14" ht="12.5">
      <c r="A332" s="220"/>
      <c r="B332" s="205"/>
      <c r="C332" s="201" t="str">
        <f t="shared" si="0"/>
        <v/>
      </c>
      <c r="D332" s="201" t="str">
        <f t="shared" si="1"/>
        <v/>
      </c>
      <c r="E332" s="201" t="str">
        <f t="shared" si="2"/>
        <v/>
      </c>
      <c r="F332" s="201" t="str">
        <f t="shared" si="3"/>
        <v/>
      </c>
      <c r="G332" s="178"/>
      <c r="H332" s="221"/>
      <c r="I332" s="218"/>
      <c r="J332" s="178"/>
      <c r="K332" s="178"/>
      <c r="L332" s="178"/>
      <c r="M332" s="217"/>
      <c r="N332" s="218"/>
    </row>
    <row r="333" spans="1:14" ht="12.5">
      <c r="A333" s="220"/>
      <c r="B333" s="205"/>
      <c r="C333" s="201" t="str">
        <f t="shared" si="0"/>
        <v/>
      </c>
      <c r="D333" s="201" t="str">
        <f t="shared" si="1"/>
        <v/>
      </c>
      <c r="E333" s="201" t="str">
        <f t="shared" si="2"/>
        <v/>
      </c>
      <c r="F333" s="201" t="str">
        <f t="shared" si="3"/>
        <v/>
      </c>
      <c r="G333" s="178"/>
      <c r="H333" s="221"/>
      <c r="I333" s="218"/>
      <c r="J333" s="178"/>
      <c r="K333" s="178"/>
      <c r="L333" s="178"/>
      <c r="M333" s="217"/>
      <c r="N333" s="218"/>
    </row>
    <row r="334" spans="1:14" ht="12.5">
      <c r="A334" s="220"/>
      <c r="B334" s="205"/>
      <c r="C334" s="201" t="str">
        <f t="shared" si="0"/>
        <v/>
      </c>
      <c r="D334" s="201" t="str">
        <f t="shared" si="1"/>
        <v/>
      </c>
      <c r="E334" s="201" t="str">
        <f t="shared" si="2"/>
        <v/>
      </c>
      <c r="F334" s="201" t="str">
        <f t="shared" si="3"/>
        <v/>
      </c>
      <c r="G334" s="178"/>
      <c r="H334" s="221"/>
      <c r="I334" s="218"/>
      <c r="J334" s="178"/>
      <c r="K334" s="178"/>
      <c r="L334" s="178"/>
      <c r="M334" s="217"/>
      <c r="N334" s="218"/>
    </row>
    <row r="335" spans="1:14" ht="12.5">
      <c r="A335" s="220"/>
      <c r="B335" s="205"/>
      <c r="C335" s="201" t="str">
        <f t="shared" si="0"/>
        <v/>
      </c>
      <c r="D335" s="201" t="str">
        <f t="shared" si="1"/>
        <v/>
      </c>
      <c r="E335" s="201" t="str">
        <f t="shared" si="2"/>
        <v/>
      </c>
      <c r="F335" s="201" t="str">
        <f t="shared" si="3"/>
        <v/>
      </c>
      <c r="G335" s="178"/>
      <c r="H335" s="221"/>
      <c r="I335" s="218"/>
      <c r="J335" s="178"/>
      <c r="K335" s="178"/>
      <c r="L335" s="178"/>
      <c r="M335" s="217"/>
      <c r="N335" s="218"/>
    </row>
    <row r="336" spans="1:14" ht="12.5">
      <c r="A336" s="220"/>
      <c r="B336" s="205"/>
      <c r="C336" s="201" t="str">
        <f t="shared" si="0"/>
        <v/>
      </c>
      <c r="D336" s="201" t="str">
        <f t="shared" si="1"/>
        <v/>
      </c>
      <c r="E336" s="201" t="str">
        <f t="shared" si="2"/>
        <v/>
      </c>
      <c r="F336" s="201" t="str">
        <f t="shared" si="3"/>
        <v/>
      </c>
      <c r="G336" s="178"/>
      <c r="H336" s="221"/>
      <c r="I336" s="218"/>
      <c r="J336" s="178"/>
      <c r="K336" s="178"/>
      <c r="L336" s="178"/>
      <c r="M336" s="217"/>
      <c r="N336" s="218"/>
    </row>
    <row r="337" spans="1:14" ht="12.5">
      <c r="A337" s="220"/>
      <c r="B337" s="205"/>
      <c r="C337" s="201" t="str">
        <f t="shared" si="0"/>
        <v/>
      </c>
      <c r="D337" s="201" t="str">
        <f t="shared" si="1"/>
        <v/>
      </c>
      <c r="E337" s="201" t="str">
        <f t="shared" si="2"/>
        <v/>
      </c>
      <c r="F337" s="201" t="str">
        <f t="shared" si="3"/>
        <v/>
      </c>
      <c r="G337" s="178"/>
      <c r="H337" s="221"/>
      <c r="I337" s="218"/>
      <c r="J337" s="178"/>
      <c r="K337" s="178"/>
      <c r="L337" s="178"/>
      <c r="M337" s="217"/>
      <c r="N337" s="218"/>
    </row>
    <row r="338" spans="1:14" ht="12.5">
      <c r="A338" s="220"/>
      <c r="B338" s="205"/>
      <c r="C338" s="201" t="str">
        <f t="shared" si="0"/>
        <v/>
      </c>
      <c r="D338" s="201" t="str">
        <f t="shared" si="1"/>
        <v/>
      </c>
      <c r="E338" s="201" t="str">
        <f t="shared" si="2"/>
        <v/>
      </c>
      <c r="F338" s="201" t="str">
        <f t="shared" si="3"/>
        <v/>
      </c>
      <c r="G338" s="178"/>
      <c r="H338" s="221"/>
      <c r="I338" s="218"/>
      <c r="J338" s="178"/>
      <c r="K338" s="178"/>
      <c r="L338" s="178"/>
      <c r="M338" s="217"/>
      <c r="N338" s="218"/>
    </row>
    <row r="339" spans="1:14" ht="12.5">
      <c r="A339" s="220"/>
      <c r="B339" s="205"/>
      <c r="C339" s="201" t="str">
        <f t="shared" si="0"/>
        <v/>
      </c>
      <c r="D339" s="201" t="str">
        <f t="shared" si="1"/>
        <v/>
      </c>
      <c r="E339" s="201" t="str">
        <f t="shared" si="2"/>
        <v/>
      </c>
      <c r="F339" s="201" t="str">
        <f t="shared" si="3"/>
        <v/>
      </c>
      <c r="G339" s="178"/>
      <c r="H339" s="221"/>
      <c r="I339" s="218"/>
      <c r="J339" s="178"/>
      <c r="K339" s="178"/>
      <c r="L339" s="178"/>
      <c r="M339" s="217"/>
      <c r="N339" s="218"/>
    </row>
    <row r="340" spans="1:14" ht="12.5">
      <c r="A340" s="220"/>
      <c r="B340" s="205"/>
      <c r="C340" s="201" t="str">
        <f t="shared" si="0"/>
        <v/>
      </c>
      <c r="D340" s="201" t="str">
        <f t="shared" si="1"/>
        <v/>
      </c>
      <c r="E340" s="201" t="str">
        <f t="shared" si="2"/>
        <v/>
      </c>
      <c r="F340" s="201" t="str">
        <f t="shared" si="3"/>
        <v/>
      </c>
      <c r="G340" s="178"/>
      <c r="H340" s="221"/>
      <c r="I340" s="218"/>
      <c r="J340" s="178"/>
      <c r="K340" s="178"/>
      <c r="L340" s="178"/>
      <c r="M340" s="217"/>
      <c r="N340" s="218"/>
    </row>
    <row r="341" spans="1:14" ht="12.5">
      <c r="A341" s="220"/>
      <c r="B341" s="205"/>
      <c r="C341" s="201" t="str">
        <f t="shared" si="0"/>
        <v/>
      </c>
      <c r="D341" s="201" t="str">
        <f t="shared" si="1"/>
        <v/>
      </c>
      <c r="E341" s="201" t="str">
        <f t="shared" si="2"/>
        <v/>
      </c>
      <c r="F341" s="201" t="str">
        <f t="shared" si="3"/>
        <v/>
      </c>
      <c r="G341" s="178"/>
      <c r="H341" s="221"/>
      <c r="I341" s="218"/>
      <c r="J341" s="178"/>
      <c r="K341" s="178"/>
      <c r="L341" s="178"/>
      <c r="M341" s="217"/>
      <c r="N341" s="218"/>
    </row>
    <row r="342" spans="1:14" ht="12.5">
      <c r="A342" s="220"/>
      <c r="B342" s="205"/>
      <c r="C342" s="201" t="str">
        <f t="shared" si="0"/>
        <v/>
      </c>
      <c r="D342" s="201" t="str">
        <f t="shared" si="1"/>
        <v/>
      </c>
      <c r="E342" s="201" t="str">
        <f t="shared" si="2"/>
        <v/>
      </c>
      <c r="F342" s="201" t="str">
        <f t="shared" si="3"/>
        <v/>
      </c>
      <c r="G342" s="178"/>
      <c r="H342" s="221"/>
      <c r="I342" s="218"/>
      <c r="J342" s="178"/>
      <c r="K342" s="178"/>
      <c r="L342" s="178"/>
      <c r="M342" s="217"/>
      <c r="N342" s="218"/>
    </row>
    <row r="343" spans="1:14" ht="12.5">
      <c r="A343" s="220"/>
      <c r="B343" s="205"/>
      <c r="C343" s="201" t="str">
        <f t="shared" si="0"/>
        <v/>
      </c>
      <c r="D343" s="201" t="str">
        <f t="shared" si="1"/>
        <v/>
      </c>
      <c r="E343" s="201" t="str">
        <f t="shared" si="2"/>
        <v/>
      </c>
      <c r="F343" s="201" t="str">
        <f t="shared" si="3"/>
        <v/>
      </c>
      <c r="G343" s="178"/>
      <c r="H343" s="221"/>
      <c r="I343" s="218"/>
      <c r="J343" s="178"/>
      <c r="K343" s="178"/>
      <c r="L343" s="178"/>
      <c r="M343" s="217"/>
      <c r="N343" s="218"/>
    </row>
    <row r="344" spans="1:14" ht="12.5">
      <c r="A344" s="220"/>
      <c r="B344" s="205"/>
      <c r="C344" s="201" t="str">
        <f t="shared" si="0"/>
        <v/>
      </c>
      <c r="D344" s="201" t="str">
        <f t="shared" si="1"/>
        <v/>
      </c>
      <c r="E344" s="201" t="str">
        <f t="shared" si="2"/>
        <v/>
      </c>
      <c r="F344" s="201" t="str">
        <f t="shared" si="3"/>
        <v/>
      </c>
      <c r="G344" s="178"/>
      <c r="H344" s="221"/>
      <c r="I344" s="218"/>
      <c r="J344" s="178"/>
      <c r="K344" s="178"/>
      <c r="L344" s="178"/>
      <c r="M344" s="217"/>
      <c r="N344" s="218"/>
    </row>
    <row r="345" spans="1:14" ht="12.5">
      <c r="A345" s="220"/>
      <c r="B345" s="205"/>
      <c r="C345" s="201" t="str">
        <f t="shared" si="0"/>
        <v/>
      </c>
      <c r="D345" s="201" t="str">
        <f t="shared" si="1"/>
        <v/>
      </c>
      <c r="E345" s="201" t="str">
        <f t="shared" si="2"/>
        <v/>
      </c>
      <c r="F345" s="201" t="str">
        <f t="shared" si="3"/>
        <v/>
      </c>
      <c r="G345" s="178"/>
      <c r="H345" s="221"/>
      <c r="I345" s="218"/>
      <c r="J345" s="178"/>
      <c r="K345" s="178"/>
      <c r="L345" s="178"/>
      <c r="M345" s="217"/>
      <c r="N345" s="218"/>
    </row>
    <row r="346" spans="1:14" ht="12.5">
      <c r="A346" s="220"/>
      <c r="B346" s="205"/>
      <c r="C346" s="201" t="str">
        <f t="shared" si="0"/>
        <v/>
      </c>
      <c r="D346" s="201" t="str">
        <f t="shared" si="1"/>
        <v/>
      </c>
      <c r="E346" s="201" t="str">
        <f t="shared" si="2"/>
        <v/>
      </c>
      <c r="F346" s="201" t="str">
        <f t="shared" si="3"/>
        <v/>
      </c>
      <c r="G346" s="178"/>
      <c r="H346" s="221"/>
      <c r="I346" s="218"/>
      <c r="J346" s="178"/>
      <c r="K346" s="178"/>
      <c r="L346" s="178"/>
      <c r="M346" s="217"/>
      <c r="N346" s="218"/>
    </row>
    <row r="347" spans="1:14" ht="12.5">
      <c r="A347" s="220"/>
      <c r="B347" s="205"/>
      <c r="C347" s="201" t="str">
        <f t="shared" si="0"/>
        <v/>
      </c>
      <c r="D347" s="201" t="str">
        <f t="shared" si="1"/>
        <v/>
      </c>
      <c r="E347" s="201" t="str">
        <f t="shared" si="2"/>
        <v/>
      </c>
      <c r="F347" s="201" t="str">
        <f t="shared" si="3"/>
        <v/>
      </c>
      <c r="G347" s="178"/>
      <c r="H347" s="221"/>
      <c r="I347" s="218"/>
      <c r="J347" s="178"/>
      <c r="K347" s="178"/>
      <c r="L347" s="178"/>
      <c r="M347" s="217"/>
      <c r="N347" s="218"/>
    </row>
    <row r="348" spans="1:14" ht="12.5">
      <c r="A348" s="220"/>
      <c r="B348" s="205"/>
      <c r="C348" s="201" t="str">
        <f t="shared" si="0"/>
        <v/>
      </c>
      <c r="D348" s="201" t="str">
        <f t="shared" si="1"/>
        <v/>
      </c>
      <c r="E348" s="201" t="str">
        <f t="shared" si="2"/>
        <v/>
      </c>
      <c r="F348" s="201" t="str">
        <f t="shared" si="3"/>
        <v/>
      </c>
      <c r="G348" s="178"/>
      <c r="H348" s="221"/>
      <c r="I348" s="218"/>
      <c r="J348" s="178"/>
      <c r="K348" s="178"/>
      <c r="L348" s="178"/>
      <c r="M348" s="217"/>
      <c r="N348" s="218"/>
    </row>
    <row r="349" spans="1:14" ht="12.5">
      <c r="A349" s="220"/>
      <c r="B349" s="205"/>
      <c r="C349" s="201" t="str">
        <f t="shared" si="0"/>
        <v/>
      </c>
      <c r="D349" s="201" t="str">
        <f t="shared" si="1"/>
        <v/>
      </c>
      <c r="E349" s="201" t="str">
        <f t="shared" si="2"/>
        <v/>
      </c>
      <c r="F349" s="201" t="str">
        <f t="shared" si="3"/>
        <v/>
      </c>
      <c r="G349" s="178"/>
      <c r="H349" s="221"/>
      <c r="I349" s="218"/>
      <c r="J349" s="178"/>
      <c r="K349" s="178"/>
      <c r="L349" s="178"/>
      <c r="M349" s="217"/>
      <c r="N349" s="218"/>
    </row>
    <row r="350" spans="1:14" ht="12.5">
      <c r="A350" s="220"/>
      <c r="B350" s="205"/>
      <c r="C350" s="201" t="str">
        <f t="shared" si="0"/>
        <v/>
      </c>
      <c r="D350" s="201" t="str">
        <f t="shared" si="1"/>
        <v/>
      </c>
      <c r="E350" s="201" t="str">
        <f t="shared" si="2"/>
        <v/>
      </c>
      <c r="F350" s="201" t="str">
        <f t="shared" si="3"/>
        <v/>
      </c>
      <c r="G350" s="178"/>
      <c r="H350" s="221"/>
      <c r="I350" s="218"/>
      <c r="J350" s="178"/>
      <c r="K350" s="178"/>
      <c r="L350" s="178"/>
      <c r="M350" s="217"/>
      <c r="N350" s="218"/>
    </row>
    <row r="351" spans="1:14" ht="12.5">
      <c r="A351" s="220"/>
      <c r="B351" s="205"/>
      <c r="C351" s="201" t="str">
        <f t="shared" si="0"/>
        <v/>
      </c>
      <c r="D351" s="201" t="str">
        <f t="shared" si="1"/>
        <v/>
      </c>
      <c r="E351" s="201" t="str">
        <f t="shared" si="2"/>
        <v/>
      </c>
      <c r="F351" s="201" t="str">
        <f t="shared" si="3"/>
        <v/>
      </c>
      <c r="G351" s="178"/>
      <c r="H351" s="221"/>
      <c r="I351" s="218"/>
      <c r="J351" s="178"/>
      <c r="K351" s="178"/>
      <c r="L351" s="178"/>
      <c r="M351" s="217"/>
      <c r="N351" s="218"/>
    </row>
    <row r="352" spans="1:14" ht="12.5">
      <c r="A352" s="220"/>
      <c r="B352" s="205"/>
      <c r="C352" s="201" t="str">
        <f t="shared" si="0"/>
        <v/>
      </c>
      <c r="D352" s="201" t="str">
        <f t="shared" si="1"/>
        <v/>
      </c>
      <c r="E352" s="201" t="str">
        <f t="shared" si="2"/>
        <v/>
      </c>
      <c r="F352" s="201" t="str">
        <f t="shared" si="3"/>
        <v/>
      </c>
      <c r="G352" s="178"/>
      <c r="H352" s="221"/>
      <c r="I352" s="218"/>
      <c r="J352" s="178"/>
      <c r="K352" s="178"/>
      <c r="L352" s="178"/>
      <c r="M352" s="217"/>
      <c r="N352" s="218"/>
    </row>
    <row r="353" spans="1:14" ht="12.5">
      <c r="A353" s="220"/>
      <c r="B353" s="205"/>
      <c r="C353" s="201" t="str">
        <f t="shared" si="0"/>
        <v/>
      </c>
      <c r="D353" s="201" t="str">
        <f t="shared" si="1"/>
        <v/>
      </c>
      <c r="E353" s="201" t="str">
        <f t="shared" si="2"/>
        <v/>
      </c>
      <c r="F353" s="201" t="str">
        <f t="shared" si="3"/>
        <v/>
      </c>
      <c r="G353" s="178"/>
      <c r="H353" s="221"/>
      <c r="I353" s="218"/>
      <c r="J353" s="178"/>
      <c r="K353" s="178"/>
      <c r="L353" s="178"/>
      <c r="M353" s="217"/>
      <c r="N353" s="218"/>
    </row>
    <row r="354" spans="1:14" ht="12.5">
      <c r="A354" s="220"/>
      <c r="B354" s="205"/>
      <c r="C354" s="201" t="str">
        <f t="shared" si="0"/>
        <v/>
      </c>
      <c r="D354" s="201" t="str">
        <f t="shared" si="1"/>
        <v/>
      </c>
      <c r="E354" s="201" t="str">
        <f t="shared" si="2"/>
        <v/>
      </c>
      <c r="F354" s="201" t="str">
        <f t="shared" si="3"/>
        <v/>
      </c>
      <c r="G354" s="178"/>
      <c r="H354" s="221"/>
      <c r="I354" s="218"/>
      <c r="J354" s="178"/>
      <c r="K354" s="178"/>
      <c r="L354" s="178"/>
      <c r="M354" s="217"/>
      <c r="N354" s="218"/>
    </row>
    <row r="355" spans="1:14" ht="12.5">
      <c r="A355" s="220"/>
      <c r="B355" s="205"/>
      <c r="C355" s="201" t="str">
        <f t="shared" si="0"/>
        <v/>
      </c>
      <c r="D355" s="201" t="str">
        <f t="shared" si="1"/>
        <v/>
      </c>
      <c r="E355" s="201" t="str">
        <f t="shared" si="2"/>
        <v/>
      </c>
      <c r="F355" s="201" t="str">
        <f t="shared" si="3"/>
        <v/>
      </c>
      <c r="G355" s="178"/>
      <c r="H355" s="221"/>
      <c r="I355" s="218"/>
      <c r="J355" s="178"/>
      <c r="K355" s="178"/>
      <c r="L355" s="178"/>
      <c r="M355" s="217"/>
      <c r="N355" s="218"/>
    </row>
    <row r="356" spans="1:14" ht="12.5">
      <c r="A356" s="220"/>
      <c r="B356" s="205"/>
      <c r="C356" s="201" t="str">
        <f t="shared" si="0"/>
        <v/>
      </c>
      <c r="D356" s="201" t="str">
        <f t="shared" si="1"/>
        <v/>
      </c>
      <c r="E356" s="201" t="str">
        <f t="shared" si="2"/>
        <v/>
      </c>
      <c r="F356" s="201" t="str">
        <f t="shared" si="3"/>
        <v/>
      </c>
      <c r="G356" s="178"/>
      <c r="H356" s="221"/>
      <c r="I356" s="218"/>
      <c r="J356" s="178"/>
      <c r="K356" s="178"/>
      <c r="L356" s="178"/>
      <c r="M356" s="217"/>
      <c r="N356" s="218"/>
    </row>
    <row r="357" spans="1:14" ht="12.5">
      <c r="A357" s="220"/>
      <c r="B357" s="205"/>
      <c r="C357" s="201" t="str">
        <f t="shared" si="0"/>
        <v/>
      </c>
      <c r="D357" s="201" t="str">
        <f t="shared" si="1"/>
        <v/>
      </c>
      <c r="E357" s="201" t="str">
        <f t="shared" si="2"/>
        <v/>
      </c>
      <c r="F357" s="201" t="str">
        <f t="shared" si="3"/>
        <v/>
      </c>
      <c r="G357" s="178"/>
      <c r="H357" s="221"/>
      <c r="I357" s="218"/>
      <c r="J357" s="178"/>
      <c r="K357" s="178"/>
      <c r="L357" s="178"/>
      <c r="M357" s="217"/>
      <c r="N357" s="218"/>
    </row>
    <row r="358" spans="1:14" ht="12.5">
      <c r="A358" s="220"/>
      <c r="B358" s="205"/>
      <c r="C358" s="201" t="str">
        <f t="shared" si="0"/>
        <v/>
      </c>
      <c r="D358" s="201" t="str">
        <f t="shared" si="1"/>
        <v/>
      </c>
      <c r="E358" s="201" t="str">
        <f t="shared" si="2"/>
        <v/>
      </c>
      <c r="F358" s="201" t="str">
        <f t="shared" si="3"/>
        <v/>
      </c>
      <c r="G358" s="178"/>
      <c r="H358" s="221"/>
      <c r="I358" s="218"/>
      <c r="J358" s="178"/>
      <c r="K358" s="178"/>
      <c r="L358" s="178"/>
      <c r="M358" s="217"/>
      <c r="N358" s="218"/>
    </row>
    <row r="359" spans="1:14" ht="12.5">
      <c r="A359" s="220"/>
      <c r="B359" s="205"/>
      <c r="C359" s="201" t="str">
        <f t="shared" si="0"/>
        <v/>
      </c>
      <c r="D359" s="201" t="str">
        <f t="shared" si="1"/>
        <v/>
      </c>
      <c r="E359" s="201" t="str">
        <f t="shared" si="2"/>
        <v/>
      </c>
      <c r="F359" s="201" t="str">
        <f t="shared" si="3"/>
        <v/>
      </c>
      <c r="G359" s="178"/>
      <c r="H359" s="221"/>
      <c r="I359" s="218"/>
      <c r="J359" s="178"/>
      <c r="K359" s="178"/>
      <c r="L359" s="178"/>
      <c r="M359" s="217"/>
      <c r="N359" s="218"/>
    </row>
    <row r="360" spans="1:14" ht="12.5">
      <c r="A360" s="220"/>
      <c r="B360" s="205"/>
      <c r="C360" s="201" t="str">
        <f t="shared" si="0"/>
        <v/>
      </c>
      <c r="D360" s="201" t="str">
        <f t="shared" si="1"/>
        <v/>
      </c>
      <c r="E360" s="201" t="str">
        <f t="shared" si="2"/>
        <v/>
      </c>
      <c r="F360" s="201" t="str">
        <f t="shared" si="3"/>
        <v/>
      </c>
      <c r="G360" s="178"/>
      <c r="H360" s="221"/>
      <c r="I360" s="218"/>
      <c r="J360" s="178"/>
      <c r="K360" s="178"/>
      <c r="L360" s="178"/>
      <c r="M360" s="217"/>
      <c r="N360" s="218"/>
    </row>
    <row r="361" spans="1:14" ht="12.5">
      <c r="A361" s="220"/>
      <c r="B361" s="205"/>
      <c r="C361" s="201" t="str">
        <f t="shared" si="0"/>
        <v/>
      </c>
      <c r="D361" s="201" t="str">
        <f t="shared" si="1"/>
        <v/>
      </c>
      <c r="E361" s="201" t="str">
        <f t="shared" si="2"/>
        <v/>
      </c>
      <c r="F361" s="201" t="str">
        <f t="shared" si="3"/>
        <v/>
      </c>
      <c r="G361" s="178"/>
      <c r="H361" s="221"/>
      <c r="I361" s="218"/>
      <c r="J361" s="178"/>
      <c r="K361" s="178"/>
      <c r="L361" s="178"/>
      <c r="M361" s="217"/>
      <c r="N361" s="218"/>
    </row>
    <row r="362" spans="1:14" ht="12.5">
      <c r="A362" s="220"/>
      <c r="B362" s="205"/>
      <c r="C362" s="201" t="str">
        <f t="shared" si="0"/>
        <v/>
      </c>
      <c r="D362" s="201" t="str">
        <f t="shared" si="1"/>
        <v/>
      </c>
      <c r="E362" s="201" t="str">
        <f t="shared" si="2"/>
        <v/>
      </c>
      <c r="F362" s="201" t="str">
        <f t="shared" si="3"/>
        <v/>
      </c>
      <c r="G362" s="178"/>
      <c r="H362" s="221"/>
      <c r="I362" s="218"/>
      <c r="J362" s="178"/>
      <c r="K362" s="178"/>
      <c r="L362" s="178"/>
      <c r="M362" s="217"/>
      <c r="N362" s="218"/>
    </row>
    <row r="363" spans="1:14" ht="12.5">
      <c r="A363" s="220"/>
      <c r="B363" s="205"/>
      <c r="C363" s="201" t="str">
        <f t="shared" si="0"/>
        <v/>
      </c>
      <c r="D363" s="201" t="str">
        <f t="shared" si="1"/>
        <v/>
      </c>
      <c r="E363" s="201" t="str">
        <f t="shared" si="2"/>
        <v/>
      </c>
      <c r="F363" s="201" t="str">
        <f t="shared" si="3"/>
        <v/>
      </c>
      <c r="G363" s="178"/>
      <c r="H363" s="221"/>
      <c r="I363" s="218"/>
      <c r="J363" s="178"/>
      <c r="K363" s="178"/>
      <c r="L363" s="178"/>
      <c r="M363" s="217"/>
      <c r="N363" s="218"/>
    </row>
    <row r="364" spans="1:14" ht="12.5">
      <c r="A364" s="220"/>
      <c r="B364" s="205"/>
      <c r="C364" s="201" t="str">
        <f t="shared" si="0"/>
        <v/>
      </c>
      <c r="D364" s="201" t="str">
        <f t="shared" si="1"/>
        <v/>
      </c>
      <c r="E364" s="201" t="str">
        <f t="shared" si="2"/>
        <v/>
      </c>
      <c r="F364" s="201" t="str">
        <f t="shared" si="3"/>
        <v/>
      </c>
      <c r="G364" s="178"/>
      <c r="H364" s="221"/>
      <c r="I364" s="218"/>
      <c r="J364" s="178"/>
      <c r="K364" s="178"/>
      <c r="L364" s="178"/>
      <c r="M364" s="217"/>
      <c r="N364" s="218"/>
    </row>
    <row r="365" spans="1:14" ht="12.5">
      <c r="A365" s="220"/>
      <c r="B365" s="205"/>
      <c r="C365" s="201" t="str">
        <f t="shared" si="0"/>
        <v/>
      </c>
      <c r="D365" s="201" t="str">
        <f t="shared" si="1"/>
        <v/>
      </c>
      <c r="E365" s="201" t="str">
        <f t="shared" si="2"/>
        <v/>
      </c>
      <c r="F365" s="201" t="str">
        <f t="shared" si="3"/>
        <v/>
      </c>
      <c r="G365" s="178"/>
      <c r="H365" s="221"/>
      <c r="I365" s="218"/>
      <c r="J365" s="178"/>
      <c r="K365" s="178"/>
      <c r="L365" s="178"/>
      <c r="M365" s="217"/>
      <c r="N365" s="218"/>
    </row>
    <row r="366" spans="1:14" ht="12.5">
      <c r="A366" s="220"/>
      <c r="B366" s="205"/>
      <c r="C366" s="201" t="str">
        <f t="shared" si="0"/>
        <v/>
      </c>
      <c r="D366" s="201" t="str">
        <f t="shared" si="1"/>
        <v/>
      </c>
      <c r="E366" s="201" t="str">
        <f t="shared" si="2"/>
        <v/>
      </c>
      <c r="F366" s="201" t="str">
        <f t="shared" si="3"/>
        <v/>
      </c>
      <c r="G366" s="178"/>
      <c r="H366" s="221"/>
      <c r="I366" s="218"/>
      <c r="J366" s="178"/>
      <c r="K366" s="178"/>
      <c r="L366" s="178"/>
      <c r="M366" s="217"/>
      <c r="N366" s="218"/>
    </row>
    <row r="367" spans="1:14" ht="12.5">
      <c r="A367" s="220"/>
      <c r="B367" s="205"/>
      <c r="C367" s="201" t="str">
        <f t="shared" si="0"/>
        <v/>
      </c>
      <c r="D367" s="201" t="str">
        <f t="shared" si="1"/>
        <v/>
      </c>
      <c r="E367" s="201" t="str">
        <f t="shared" si="2"/>
        <v/>
      </c>
      <c r="F367" s="201" t="str">
        <f t="shared" si="3"/>
        <v/>
      </c>
      <c r="G367" s="178"/>
      <c r="H367" s="221"/>
      <c r="I367" s="218"/>
      <c r="J367" s="178"/>
      <c r="K367" s="178"/>
      <c r="L367" s="178"/>
      <c r="M367" s="217"/>
      <c r="N367" s="218"/>
    </row>
    <row r="368" spans="1:14" ht="12.5">
      <c r="A368" s="220"/>
      <c r="B368" s="205"/>
      <c r="C368" s="201" t="str">
        <f t="shared" si="0"/>
        <v/>
      </c>
      <c r="D368" s="201" t="str">
        <f t="shared" si="1"/>
        <v/>
      </c>
      <c r="E368" s="201" t="str">
        <f t="shared" si="2"/>
        <v/>
      </c>
      <c r="F368" s="201" t="str">
        <f t="shared" si="3"/>
        <v/>
      </c>
      <c r="G368" s="178"/>
      <c r="H368" s="221"/>
      <c r="I368" s="218"/>
      <c r="J368" s="178"/>
      <c r="K368" s="178"/>
      <c r="L368" s="178"/>
      <c r="M368" s="217"/>
      <c r="N368" s="218"/>
    </row>
    <row r="369" spans="1:14" ht="12.5">
      <c r="A369" s="220"/>
      <c r="B369" s="205"/>
      <c r="C369" s="201" t="str">
        <f t="shared" si="0"/>
        <v/>
      </c>
      <c r="D369" s="201" t="str">
        <f t="shared" si="1"/>
        <v/>
      </c>
      <c r="E369" s="201" t="str">
        <f t="shared" si="2"/>
        <v/>
      </c>
      <c r="F369" s="201" t="str">
        <f t="shared" si="3"/>
        <v/>
      </c>
      <c r="G369" s="178"/>
      <c r="H369" s="221"/>
      <c r="I369" s="218"/>
      <c r="J369" s="178"/>
      <c r="K369" s="178"/>
      <c r="L369" s="178"/>
      <c r="M369" s="217"/>
      <c r="N369" s="218"/>
    </row>
    <row r="370" spans="1:14" ht="12.5">
      <c r="A370" s="220"/>
      <c r="B370" s="205"/>
      <c r="C370" s="201" t="str">
        <f t="shared" si="0"/>
        <v/>
      </c>
      <c r="D370" s="201" t="str">
        <f t="shared" si="1"/>
        <v/>
      </c>
      <c r="E370" s="201" t="str">
        <f t="shared" si="2"/>
        <v/>
      </c>
      <c r="F370" s="201" t="str">
        <f t="shared" si="3"/>
        <v/>
      </c>
      <c r="G370" s="178"/>
      <c r="H370" s="221"/>
      <c r="I370" s="218"/>
      <c r="J370" s="178"/>
      <c r="K370" s="178"/>
      <c r="L370" s="178"/>
      <c r="M370" s="217"/>
      <c r="N370" s="218"/>
    </row>
    <row r="371" spans="1:14" ht="12.5">
      <c r="A371" s="220"/>
      <c r="B371" s="205"/>
      <c r="C371" s="201" t="str">
        <f t="shared" si="0"/>
        <v/>
      </c>
      <c r="D371" s="201" t="str">
        <f t="shared" si="1"/>
        <v/>
      </c>
      <c r="E371" s="201" t="str">
        <f t="shared" si="2"/>
        <v/>
      </c>
      <c r="F371" s="201" t="str">
        <f t="shared" si="3"/>
        <v/>
      </c>
      <c r="G371" s="178"/>
      <c r="H371" s="221"/>
      <c r="I371" s="218"/>
      <c r="J371" s="178"/>
      <c r="K371" s="178"/>
      <c r="L371" s="178"/>
      <c r="M371" s="217"/>
      <c r="N371" s="218"/>
    </row>
    <row r="372" spans="1:14" ht="12.5">
      <c r="A372" s="220"/>
      <c r="B372" s="205"/>
      <c r="C372" s="201" t="str">
        <f t="shared" si="0"/>
        <v/>
      </c>
      <c r="D372" s="201" t="str">
        <f t="shared" si="1"/>
        <v/>
      </c>
      <c r="E372" s="201" t="str">
        <f t="shared" si="2"/>
        <v/>
      </c>
      <c r="F372" s="201" t="str">
        <f t="shared" si="3"/>
        <v/>
      </c>
      <c r="G372" s="178"/>
      <c r="H372" s="221"/>
      <c r="I372" s="218"/>
      <c r="J372" s="178"/>
      <c r="K372" s="178"/>
      <c r="L372" s="178"/>
      <c r="M372" s="217"/>
      <c r="N372" s="218"/>
    </row>
    <row r="373" spans="1:14" ht="12.5">
      <c r="A373" s="220"/>
      <c r="B373" s="205"/>
      <c r="C373" s="201" t="str">
        <f t="shared" si="0"/>
        <v/>
      </c>
      <c r="D373" s="201" t="str">
        <f t="shared" si="1"/>
        <v/>
      </c>
      <c r="E373" s="201" t="str">
        <f t="shared" si="2"/>
        <v/>
      </c>
      <c r="F373" s="201" t="str">
        <f t="shared" si="3"/>
        <v/>
      </c>
      <c r="G373" s="178"/>
      <c r="H373" s="221"/>
      <c r="I373" s="218"/>
      <c r="J373" s="178"/>
      <c r="K373" s="178"/>
      <c r="L373" s="178"/>
      <c r="M373" s="217"/>
      <c r="N373" s="218"/>
    </row>
    <row r="374" spans="1:14" ht="12.5">
      <c r="A374" s="220"/>
      <c r="B374" s="205"/>
      <c r="C374" s="201" t="str">
        <f t="shared" si="0"/>
        <v/>
      </c>
      <c r="D374" s="201" t="str">
        <f t="shared" si="1"/>
        <v/>
      </c>
      <c r="E374" s="201" t="str">
        <f t="shared" si="2"/>
        <v/>
      </c>
      <c r="F374" s="201" t="str">
        <f t="shared" si="3"/>
        <v/>
      </c>
      <c r="G374" s="178"/>
      <c r="H374" s="221"/>
      <c r="I374" s="218"/>
      <c r="J374" s="178"/>
      <c r="K374" s="178"/>
      <c r="L374" s="178"/>
      <c r="M374" s="217"/>
      <c r="N374" s="218"/>
    </row>
    <row r="375" spans="1:14" ht="12.5">
      <c r="A375" s="220"/>
      <c r="B375" s="205"/>
      <c r="C375" s="201" t="str">
        <f t="shared" si="0"/>
        <v/>
      </c>
      <c r="D375" s="201" t="str">
        <f t="shared" si="1"/>
        <v/>
      </c>
      <c r="E375" s="201" t="str">
        <f t="shared" si="2"/>
        <v/>
      </c>
      <c r="F375" s="201" t="str">
        <f t="shared" si="3"/>
        <v/>
      </c>
      <c r="G375" s="178"/>
      <c r="H375" s="221"/>
      <c r="I375" s="218"/>
      <c r="J375" s="178"/>
      <c r="K375" s="178"/>
      <c r="L375" s="178"/>
      <c r="M375" s="217"/>
      <c r="N375" s="218"/>
    </row>
    <row r="376" spans="1:14" ht="12.5">
      <c r="A376" s="220"/>
      <c r="B376" s="205"/>
      <c r="C376" s="201" t="str">
        <f t="shared" si="0"/>
        <v/>
      </c>
      <c r="D376" s="201" t="str">
        <f t="shared" si="1"/>
        <v/>
      </c>
      <c r="E376" s="201" t="str">
        <f t="shared" si="2"/>
        <v/>
      </c>
      <c r="F376" s="201" t="str">
        <f t="shared" si="3"/>
        <v/>
      </c>
      <c r="G376" s="178"/>
      <c r="H376" s="221"/>
      <c r="I376" s="218"/>
      <c r="J376" s="178"/>
      <c r="K376" s="178"/>
      <c r="L376" s="178"/>
      <c r="M376" s="217"/>
      <c r="N376" s="218"/>
    </row>
    <row r="377" spans="1:14" ht="12.5">
      <c r="A377" s="220"/>
      <c r="B377" s="205"/>
      <c r="C377" s="201" t="str">
        <f t="shared" si="0"/>
        <v/>
      </c>
      <c r="D377" s="201" t="str">
        <f t="shared" si="1"/>
        <v/>
      </c>
      <c r="E377" s="201" t="str">
        <f t="shared" si="2"/>
        <v/>
      </c>
      <c r="F377" s="201" t="str">
        <f t="shared" si="3"/>
        <v/>
      </c>
      <c r="G377" s="178"/>
      <c r="H377" s="221"/>
      <c r="I377" s="218"/>
      <c r="J377" s="178"/>
      <c r="K377" s="178"/>
      <c r="L377" s="178"/>
      <c r="M377" s="217"/>
      <c r="N377" s="218"/>
    </row>
    <row r="378" spans="1:14" ht="12.5">
      <c r="A378" s="220"/>
      <c r="B378" s="205"/>
      <c r="C378" s="201" t="str">
        <f t="shared" si="0"/>
        <v/>
      </c>
      <c r="D378" s="201" t="str">
        <f t="shared" si="1"/>
        <v/>
      </c>
      <c r="E378" s="201" t="str">
        <f t="shared" si="2"/>
        <v/>
      </c>
      <c r="F378" s="201" t="str">
        <f t="shared" si="3"/>
        <v/>
      </c>
      <c r="G378" s="178"/>
      <c r="H378" s="221"/>
      <c r="I378" s="218"/>
      <c r="J378" s="178"/>
      <c r="K378" s="178"/>
      <c r="L378" s="178"/>
      <c r="M378" s="217"/>
      <c r="N378" s="218"/>
    </row>
    <row r="379" spans="1:14" ht="12.5">
      <c r="A379" s="220"/>
      <c r="B379" s="205"/>
      <c r="C379" s="201" t="str">
        <f t="shared" si="0"/>
        <v/>
      </c>
      <c r="D379" s="201" t="str">
        <f t="shared" si="1"/>
        <v/>
      </c>
      <c r="E379" s="201" t="str">
        <f t="shared" si="2"/>
        <v/>
      </c>
      <c r="F379" s="201" t="str">
        <f t="shared" si="3"/>
        <v/>
      </c>
      <c r="G379" s="178"/>
      <c r="H379" s="221"/>
      <c r="I379" s="218"/>
      <c r="J379" s="178"/>
      <c r="K379" s="178"/>
      <c r="L379" s="178"/>
      <c r="M379" s="217"/>
      <c r="N379" s="218"/>
    </row>
    <row r="380" spans="1:14" ht="12.5">
      <c r="A380" s="220"/>
      <c r="B380" s="205"/>
      <c r="C380" s="201" t="str">
        <f t="shared" si="0"/>
        <v/>
      </c>
      <c r="D380" s="201" t="str">
        <f t="shared" si="1"/>
        <v/>
      </c>
      <c r="E380" s="201" t="str">
        <f t="shared" si="2"/>
        <v/>
      </c>
      <c r="F380" s="201" t="str">
        <f t="shared" si="3"/>
        <v/>
      </c>
      <c r="G380" s="178"/>
      <c r="H380" s="221"/>
      <c r="I380" s="218"/>
      <c r="J380" s="178"/>
      <c r="K380" s="178"/>
      <c r="L380" s="178"/>
      <c r="M380" s="217"/>
      <c r="N380" s="218"/>
    </row>
    <row r="381" spans="1:14" ht="12.5">
      <c r="A381" s="220"/>
      <c r="B381" s="205"/>
      <c r="C381" s="201" t="str">
        <f t="shared" si="0"/>
        <v/>
      </c>
      <c r="D381" s="201" t="str">
        <f t="shared" si="1"/>
        <v/>
      </c>
      <c r="E381" s="201" t="str">
        <f t="shared" si="2"/>
        <v/>
      </c>
      <c r="F381" s="201" t="str">
        <f t="shared" si="3"/>
        <v/>
      </c>
      <c r="G381" s="178"/>
      <c r="H381" s="221"/>
      <c r="I381" s="218"/>
      <c r="J381" s="178"/>
      <c r="K381" s="178"/>
      <c r="L381" s="178"/>
      <c r="M381" s="217"/>
      <c r="N381" s="218"/>
    </row>
    <row r="382" spans="1:14" ht="12.5">
      <c r="A382" s="220"/>
      <c r="B382" s="205"/>
      <c r="C382" s="201" t="str">
        <f t="shared" si="0"/>
        <v/>
      </c>
      <c r="D382" s="201" t="str">
        <f t="shared" si="1"/>
        <v/>
      </c>
      <c r="E382" s="201" t="str">
        <f t="shared" si="2"/>
        <v/>
      </c>
      <c r="F382" s="201" t="str">
        <f t="shared" si="3"/>
        <v/>
      </c>
      <c r="G382" s="178"/>
      <c r="H382" s="221"/>
      <c r="I382" s="218"/>
      <c r="J382" s="178"/>
      <c r="K382" s="178"/>
      <c r="L382" s="178"/>
      <c r="M382" s="217"/>
      <c r="N382" s="218"/>
    </row>
    <row r="383" spans="1:14" ht="12.5">
      <c r="A383" s="220"/>
      <c r="B383" s="205"/>
      <c r="C383" s="201" t="str">
        <f t="shared" si="0"/>
        <v/>
      </c>
      <c r="D383" s="201" t="str">
        <f t="shared" si="1"/>
        <v/>
      </c>
      <c r="E383" s="201" t="str">
        <f t="shared" si="2"/>
        <v/>
      </c>
      <c r="F383" s="201" t="str">
        <f t="shared" si="3"/>
        <v/>
      </c>
      <c r="G383" s="178"/>
      <c r="H383" s="221"/>
      <c r="I383" s="218"/>
      <c r="J383" s="178"/>
      <c r="K383" s="178"/>
      <c r="L383" s="178"/>
      <c r="M383" s="217"/>
      <c r="N383" s="218"/>
    </row>
    <row r="384" spans="1:14" ht="12.5">
      <c r="A384" s="220"/>
      <c r="B384" s="205"/>
      <c r="C384" s="201" t="str">
        <f t="shared" si="0"/>
        <v/>
      </c>
      <c r="D384" s="201" t="str">
        <f t="shared" si="1"/>
        <v/>
      </c>
      <c r="E384" s="201" t="str">
        <f t="shared" si="2"/>
        <v/>
      </c>
      <c r="F384" s="201" t="str">
        <f t="shared" si="3"/>
        <v/>
      </c>
      <c r="G384" s="178"/>
      <c r="H384" s="221"/>
      <c r="I384" s="218"/>
      <c r="J384" s="178"/>
      <c r="K384" s="178"/>
      <c r="L384" s="178"/>
      <c r="M384" s="217"/>
      <c r="N384" s="218"/>
    </row>
    <row r="385" spans="1:14" ht="12.5">
      <c r="A385" s="220"/>
      <c r="B385" s="205"/>
      <c r="C385" s="201" t="str">
        <f t="shared" si="0"/>
        <v/>
      </c>
      <c r="D385" s="201" t="str">
        <f t="shared" si="1"/>
        <v/>
      </c>
      <c r="E385" s="201" t="str">
        <f t="shared" si="2"/>
        <v/>
      </c>
      <c r="F385" s="201" t="str">
        <f t="shared" si="3"/>
        <v/>
      </c>
      <c r="G385" s="178"/>
      <c r="H385" s="221"/>
      <c r="I385" s="218"/>
      <c r="J385" s="178"/>
      <c r="K385" s="178"/>
      <c r="L385" s="178"/>
      <c r="M385" s="217"/>
      <c r="N385" s="218"/>
    </row>
    <row r="386" spans="1:14" ht="12.5">
      <c r="A386" s="220"/>
      <c r="B386" s="205"/>
      <c r="C386" s="201" t="str">
        <f t="shared" si="0"/>
        <v/>
      </c>
      <c r="D386" s="201" t="str">
        <f t="shared" si="1"/>
        <v/>
      </c>
      <c r="E386" s="201" t="str">
        <f t="shared" si="2"/>
        <v/>
      </c>
      <c r="F386" s="201" t="str">
        <f t="shared" si="3"/>
        <v/>
      </c>
      <c r="G386" s="178"/>
      <c r="H386" s="221"/>
      <c r="I386" s="218"/>
      <c r="J386" s="178"/>
      <c r="K386" s="178"/>
      <c r="L386" s="178"/>
      <c r="M386" s="217"/>
      <c r="N386" s="218"/>
    </row>
    <row r="387" spans="1:14" ht="12.5">
      <c r="A387" s="220"/>
      <c r="B387" s="205"/>
      <c r="C387" s="201" t="str">
        <f t="shared" si="0"/>
        <v/>
      </c>
      <c r="D387" s="201" t="str">
        <f t="shared" si="1"/>
        <v/>
      </c>
      <c r="E387" s="201" t="str">
        <f t="shared" si="2"/>
        <v/>
      </c>
      <c r="F387" s="201" t="str">
        <f t="shared" si="3"/>
        <v/>
      </c>
      <c r="G387" s="178"/>
      <c r="H387" s="221"/>
      <c r="I387" s="218"/>
      <c r="J387" s="178"/>
      <c r="K387" s="178"/>
      <c r="L387" s="178"/>
      <c r="M387" s="217"/>
      <c r="N387" s="218"/>
    </row>
    <row r="388" spans="1:14" ht="12.5">
      <c r="A388" s="220"/>
      <c r="B388" s="205"/>
      <c r="C388" s="201" t="str">
        <f t="shared" si="0"/>
        <v/>
      </c>
      <c r="D388" s="201" t="str">
        <f t="shared" si="1"/>
        <v/>
      </c>
      <c r="E388" s="201" t="str">
        <f t="shared" si="2"/>
        <v/>
      </c>
      <c r="F388" s="201" t="str">
        <f t="shared" si="3"/>
        <v/>
      </c>
      <c r="G388" s="178"/>
      <c r="H388" s="221"/>
      <c r="I388" s="218"/>
      <c r="J388" s="178"/>
      <c r="K388" s="178"/>
      <c r="L388" s="178"/>
      <c r="M388" s="217"/>
      <c r="N388" s="218"/>
    </row>
    <row r="389" spans="1:14" ht="12.5">
      <c r="A389" s="220"/>
      <c r="B389" s="205"/>
      <c r="C389" s="201" t="str">
        <f t="shared" si="0"/>
        <v/>
      </c>
      <c r="D389" s="201" t="str">
        <f t="shared" si="1"/>
        <v/>
      </c>
      <c r="E389" s="201" t="str">
        <f t="shared" si="2"/>
        <v/>
      </c>
      <c r="F389" s="201" t="str">
        <f t="shared" si="3"/>
        <v/>
      </c>
      <c r="G389" s="178"/>
      <c r="H389" s="221"/>
      <c r="I389" s="218"/>
      <c r="J389" s="178"/>
      <c r="K389" s="178"/>
      <c r="L389" s="178"/>
      <c r="M389" s="217"/>
      <c r="N389" s="218"/>
    </row>
    <row r="390" spans="1:14" ht="12.5">
      <c r="A390" s="220"/>
      <c r="B390" s="205"/>
      <c r="C390" s="201" t="str">
        <f t="shared" si="0"/>
        <v/>
      </c>
      <c r="D390" s="201" t="str">
        <f t="shared" si="1"/>
        <v/>
      </c>
      <c r="E390" s="201" t="str">
        <f t="shared" si="2"/>
        <v/>
      </c>
      <c r="F390" s="201" t="str">
        <f t="shared" si="3"/>
        <v/>
      </c>
      <c r="G390" s="178"/>
      <c r="H390" s="221"/>
      <c r="I390" s="218"/>
      <c r="J390" s="178"/>
      <c r="K390" s="178"/>
      <c r="L390" s="178"/>
      <c r="M390" s="217"/>
      <c r="N390" s="218"/>
    </row>
    <row r="391" spans="1:14" ht="12.5">
      <c r="A391" s="220"/>
      <c r="B391" s="205"/>
      <c r="C391" s="201" t="str">
        <f t="shared" si="0"/>
        <v/>
      </c>
      <c r="D391" s="201" t="str">
        <f t="shared" si="1"/>
        <v/>
      </c>
      <c r="E391" s="201" t="str">
        <f t="shared" si="2"/>
        <v/>
      </c>
      <c r="F391" s="201" t="str">
        <f t="shared" si="3"/>
        <v/>
      </c>
      <c r="G391" s="178"/>
      <c r="H391" s="221"/>
      <c r="I391" s="218"/>
      <c r="J391" s="178"/>
      <c r="K391" s="178"/>
      <c r="L391" s="178"/>
      <c r="M391" s="217"/>
      <c r="N391" s="218"/>
    </row>
    <row r="392" spans="1:14" ht="12.5">
      <c r="A392" s="220"/>
      <c r="B392" s="205"/>
      <c r="C392" s="201" t="str">
        <f t="shared" si="0"/>
        <v/>
      </c>
      <c r="D392" s="201" t="str">
        <f t="shared" si="1"/>
        <v/>
      </c>
      <c r="E392" s="201" t="str">
        <f t="shared" si="2"/>
        <v/>
      </c>
      <c r="F392" s="201" t="str">
        <f t="shared" si="3"/>
        <v/>
      </c>
      <c r="G392" s="178"/>
      <c r="H392" s="221"/>
      <c r="I392" s="218"/>
      <c r="J392" s="178"/>
      <c r="K392" s="178"/>
      <c r="L392" s="178"/>
      <c r="M392" s="217"/>
      <c r="N392" s="218"/>
    </row>
    <row r="393" spans="1:14" ht="12.5">
      <c r="A393" s="220"/>
      <c r="B393" s="205"/>
      <c r="C393" s="201" t="str">
        <f t="shared" si="0"/>
        <v/>
      </c>
      <c r="D393" s="201" t="str">
        <f t="shared" si="1"/>
        <v/>
      </c>
      <c r="E393" s="201" t="str">
        <f t="shared" si="2"/>
        <v/>
      </c>
      <c r="F393" s="201" t="str">
        <f t="shared" si="3"/>
        <v/>
      </c>
      <c r="G393" s="178"/>
      <c r="H393" s="221"/>
      <c r="I393" s="218"/>
      <c r="J393" s="178"/>
      <c r="K393" s="178"/>
      <c r="L393" s="178"/>
      <c r="M393" s="217"/>
      <c r="N393" s="218"/>
    </row>
    <row r="394" spans="1:14" ht="12.5">
      <c r="A394" s="220"/>
      <c r="B394" s="205"/>
      <c r="C394" s="201" t="str">
        <f t="shared" si="0"/>
        <v/>
      </c>
      <c r="D394" s="201" t="str">
        <f t="shared" si="1"/>
        <v/>
      </c>
      <c r="E394" s="201" t="str">
        <f t="shared" si="2"/>
        <v/>
      </c>
      <c r="F394" s="201" t="str">
        <f t="shared" si="3"/>
        <v/>
      </c>
      <c r="G394" s="178"/>
      <c r="H394" s="221"/>
      <c r="I394" s="218"/>
      <c r="J394" s="178"/>
      <c r="K394" s="178"/>
      <c r="L394" s="178"/>
      <c r="M394" s="217"/>
      <c r="N394" s="218"/>
    </row>
    <row r="395" spans="1:14" ht="12.5">
      <c r="A395" s="220"/>
      <c r="B395" s="205"/>
      <c r="C395" s="201" t="str">
        <f t="shared" si="0"/>
        <v/>
      </c>
      <c r="D395" s="201" t="str">
        <f t="shared" si="1"/>
        <v/>
      </c>
      <c r="E395" s="201" t="str">
        <f t="shared" si="2"/>
        <v/>
      </c>
      <c r="F395" s="201" t="str">
        <f t="shared" si="3"/>
        <v/>
      </c>
      <c r="G395" s="178"/>
      <c r="H395" s="221"/>
      <c r="I395" s="218"/>
      <c r="J395" s="178"/>
      <c r="K395" s="178"/>
      <c r="L395" s="178"/>
      <c r="M395" s="217"/>
      <c r="N395" s="218"/>
    </row>
    <row r="396" spans="1:14" ht="12.5">
      <c r="A396" s="220"/>
      <c r="B396" s="205"/>
      <c r="C396" s="201" t="str">
        <f t="shared" si="0"/>
        <v/>
      </c>
      <c r="D396" s="201" t="str">
        <f t="shared" si="1"/>
        <v/>
      </c>
      <c r="E396" s="201" t="str">
        <f t="shared" si="2"/>
        <v/>
      </c>
      <c r="F396" s="201" t="str">
        <f t="shared" si="3"/>
        <v/>
      </c>
      <c r="G396" s="178"/>
      <c r="H396" s="221"/>
      <c r="I396" s="218"/>
      <c r="J396" s="178"/>
      <c r="K396" s="178"/>
      <c r="L396" s="178"/>
      <c r="M396" s="217"/>
      <c r="N396" s="218"/>
    </row>
    <row r="397" spans="1:14" ht="12.5">
      <c r="A397" s="220"/>
      <c r="B397" s="205"/>
      <c r="C397" s="201" t="str">
        <f t="shared" si="0"/>
        <v/>
      </c>
      <c r="D397" s="201" t="str">
        <f t="shared" si="1"/>
        <v/>
      </c>
      <c r="E397" s="201" t="str">
        <f t="shared" si="2"/>
        <v/>
      </c>
      <c r="F397" s="201" t="str">
        <f t="shared" si="3"/>
        <v/>
      </c>
      <c r="G397" s="178"/>
      <c r="H397" s="221"/>
      <c r="I397" s="218"/>
      <c r="J397" s="178"/>
      <c r="K397" s="178"/>
      <c r="L397" s="178"/>
      <c r="M397" s="217"/>
      <c r="N397" s="218"/>
    </row>
    <row r="398" spans="1:14" ht="12.5">
      <c r="A398" s="220"/>
      <c r="B398" s="205"/>
      <c r="C398" s="201" t="str">
        <f t="shared" si="0"/>
        <v/>
      </c>
      <c r="D398" s="201" t="str">
        <f t="shared" si="1"/>
        <v/>
      </c>
      <c r="E398" s="201" t="str">
        <f t="shared" si="2"/>
        <v/>
      </c>
      <c r="F398" s="201" t="str">
        <f t="shared" si="3"/>
        <v/>
      </c>
      <c r="G398" s="178"/>
      <c r="H398" s="221"/>
      <c r="I398" s="218"/>
      <c r="J398" s="178"/>
      <c r="K398" s="178"/>
      <c r="L398" s="178"/>
      <c r="M398" s="217"/>
      <c r="N398" s="218"/>
    </row>
    <row r="399" spans="1:14" ht="12.5">
      <c r="A399" s="220"/>
      <c r="B399" s="205"/>
      <c r="C399" s="201" t="str">
        <f t="shared" si="0"/>
        <v/>
      </c>
      <c r="D399" s="201" t="str">
        <f t="shared" si="1"/>
        <v/>
      </c>
      <c r="E399" s="201" t="str">
        <f t="shared" si="2"/>
        <v/>
      </c>
      <c r="F399" s="201" t="str">
        <f t="shared" si="3"/>
        <v/>
      </c>
      <c r="G399" s="178"/>
      <c r="H399" s="221"/>
      <c r="I399" s="218"/>
      <c r="J399" s="178"/>
      <c r="K399" s="178"/>
      <c r="L399" s="178"/>
      <c r="M399" s="217"/>
      <c r="N399" s="218"/>
    </row>
    <row r="400" spans="1:14" ht="12.5">
      <c r="A400" s="220"/>
      <c r="B400" s="205"/>
      <c r="C400" s="201" t="str">
        <f t="shared" si="0"/>
        <v/>
      </c>
      <c r="D400" s="201" t="str">
        <f t="shared" si="1"/>
        <v/>
      </c>
      <c r="E400" s="201" t="str">
        <f t="shared" si="2"/>
        <v/>
      </c>
      <c r="F400" s="201" t="str">
        <f t="shared" si="3"/>
        <v/>
      </c>
      <c r="G400" s="178"/>
      <c r="H400" s="221"/>
      <c r="I400" s="218"/>
      <c r="J400" s="178"/>
      <c r="K400" s="178"/>
      <c r="L400" s="178"/>
      <c r="M400" s="217"/>
      <c r="N400" s="218"/>
    </row>
    <row r="401" spans="1:14" ht="12.5">
      <c r="A401" s="220"/>
      <c r="B401" s="205"/>
      <c r="C401" s="201" t="str">
        <f t="shared" si="0"/>
        <v/>
      </c>
      <c r="D401" s="201" t="str">
        <f t="shared" si="1"/>
        <v/>
      </c>
      <c r="E401" s="201" t="str">
        <f t="shared" si="2"/>
        <v/>
      </c>
      <c r="F401" s="201" t="str">
        <f t="shared" si="3"/>
        <v/>
      </c>
      <c r="G401" s="178"/>
      <c r="H401" s="221"/>
      <c r="I401" s="218"/>
      <c r="J401" s="178"/>
      <c r="K401" s="178"/>
      <c r="L401" s="178"/>
      <c r="M401" s="217"/>
      <c r="N401" s="218"/>
    </row>
    <row r="402" spans="1:14" ht="12.5">
      <c r="A402" s="220"/>
      <c r="B402" s="205"/>
      <c r="C402" s="201" t="str">
        <f t="shared" si="0"/>
        <v/>
      </c>
      <c r="D402" s="201" t="str">
        <f t="shared" si="1"/>
        <v/>
      </c>
      <c r="E402" s="201" t="str">
        <f t="shared" si="2"/>
        <v/>
      </c>
      <c r="F402" s="201" t="str">
        <f t="shared" si="3"/>
        <v/>
      </c>
      <c r="G402" s="178"/>
      <c r="H402" s="221"/>
      <c r="I402" s="218"/>
      <c r="J402" s="178"/>
      <c r="K402" s="178"/>
      <c r="L402" s="178"/>
      <c r="M402" s="217"/>
      <c r="N402" s="218"/>
    </row>
    <row r="403" spans="1:14" ht="12.5">
      <c r="A403" s="220"/>
      <c r="B403" s="205"/>
      <c r="C403" s="201" t="str">
        <f t="shared" si="0"/>
        <v/>
      </c>
      <c r="D403" s="201" t="str">
        <f t="shared" si="1"/>
        <v/>
      </c>
      <c r="E403" s="201" t="str">
        <f t="shared" si="2"/>
        <v/>
      </c>
      <c r="F403" s="201" t="str">
        <f t="shared" si="3"/>
        <v/>
      </c>
      <c r="G403" s="178"/>
      <c r="H403" s="221"/>
      <c r="I403" s="218"/>
      <c r="J403" s="178"/>
      <c r="K403" s="178"/>
      <c r="L403" s="178"/>
      <c r="M403" s="217"/>
      <c r="N403" s="218"/>
    </row>
    <row r="404" spans="1:14" ht="12.5">
      <c r="A404" s="220"/>
      <c r="B404" s="205"/>
      <c r="C404" s="201" t="str">
        <f t="shared" si="0"/>
        <v/>
      </c>
      <c r="D404" s="201" t="str">
        <f t="shared" si="1"/>
        <v/>
      </c>
      <c r="E404" s="201" t="str">
        <f t="shared" si="2"/>
        <v/>
      </c>
      <c r="F404" s="201" t="str">
        <f t="shared" si="3"/>
        <v/>
      </c>
      <c r="G404" s="178"/>
      <c r="H404" s="221"/>
      <c r="I404" s="218"/>
      <c r="J404" s="178"/>
      <c r="K404" s="178"/>
      <c r="L404" s="178"/>
      <c r="M404" s="217"/>
      <c r="N404" s="218"/>
    </row>
    <row r="405" spans="1:14" ht="12.5">
      <c r="A405" s="220"/>
      <c r="B405" s="205"/>
      <c r="C405" s="201" t="str">
        <f t="shared" si="0"/>
        <v/>
      </c>
      <c r="D405" s="201" t="str">
        <f t="shared" si="1"/>
        <v/>
      </c>
      <c r="E405" s="201" t="str">
        <f t="shared" si="2"/>
        <v/>
      </c>
      <c r="F405" s="201" t="str">
        <f t="shared" si="3"/>
        <v/>
      </c>
      <c r="G405" s="178"/>
      <c r="H405" s="221"/>
      <c r="I405" s="218"/>
      <c r="J405" s="178"/>
      <c r="K405" s="178"/>
      <c r="L405" s="178"/>
      <c r="M405" s="217"/>
      <c r="N405" s="218"/>
    </row>
    <row r="406" spans="1:14" ht="12.5">
      <c r="A406" s="220"/>
      <c r="B406" s="205"/>
      <c r="C406" s="201" t="str">
        <f t="shared" si="0"/>
        <v/>
      </c>
      <c r="D406" s="201" t="str">
        <f t="shared" si="1"/>
        <v/>
      </c>
      <c r="E406" s="201" t="str">
        <f t="shared" si="2"/>
        <v/>
      </c>
      <c r="F406" s="201" t="str">
        <f t="shared" si="3"/>
        <v/>
      </c>
      <c r="G406" s="178"/>
      <c r="H406" s="221"/>
      <c r="I406" s="218"/>
      <c r="J406" s="178"/>
      <c r="K406" s="178"/>
      <c r="L406" s="178"/>
      <c r="M406" s="217"/>
      <c r="N406" s="218"/>
    </row>
    <row r="407" spans="1:14" ht="12.5">
      <c r="A407" s="220"/>
      <c r="B407" s="205"/>
      <c r="C407" s="201" t="str">
        <f t="shared" si="0"/>
        <v/>
      </c>
      <c r="D407" s="201" t="str">
        <f t="shared" si="1"/>
        <v/>
      </c>
      <c r="E407" s="201" t="str">
        <f t="shared" si="2"/>
        <v/>
      </c>
      <c r="F407" s="201" t="str">
        <f t="shared" si="3"/>
        <v/>
      </c>
      <c r="G407" s="178"/>
      <c r="H407" s="221"/>
      <c r="I407" s="218"/>
      <c r="J407" s="178"/>
      <c r="K407" s="178"/>
      <c r="L407" s="178"/>
      <c r="M407" s="217"/>
      <c r="N407" s="218"/>
    </row>
    <row r="408" spans="1:14" ht="12.5">
      <c r="A408" s="220"/>
      <c r="B408" s="205"/>
      <c r="C408" s="201" t="str">
        <f t="shared" si="0"/>
        <v/>
      </c>
      <c r="D408" s="201" t="str">
        <f t="shared" si="1"/>
        <v/>
      </c>
      <c r="E408" s="201" t="str">
        <f t="shared" si="2"/>
        <v/>
      </c>
      <c r="F408" s="201" t="str">
        <f t="shared" si="3"/>
        <v/>
      </c>
      <c r="G408" s="178"/>
      <c r="H408" s="221"/>
      <c r="I408" s="218"/>
      <c r="J408" s="178"/>
      <c r="K408" s="178"/>
      <c r="L408" s="178"/>
      <c r="M408" s="217"/>
      <c r="N408" s="218"/>
    </row>
    <row r="409" spans="1:14" ht="12.5">
      <c r="A409" s="220"/>
      <c r="B409" s="205"/>
      <c r="C409" s="201" t="str">
        <f t="shared" si="0"/>
        <v/>
      </c>
      <c r="D409" s="201" t="str">
        <f t="shared" si="1"/>
        <v/>
      </c>
      <c r="E409" s="201" t="str">
        <f t="shared" si="2"/>
        <v/>
      </c>
      <c r="F409" s="201" t="str">
        <f t="shared" si="3"/>
        <v/>
      </c>
      <c r="G409" s="178"/>
      <c r="H409" s="221"/>
      <c r="I409" s="218"/>
      <c r="J409" s="178"/>
      <c r="K409" s="178"/>
      <c r="L409" s="178"/>
      <c r="M409" s="217"/>
      <c r="N409" s="218"/>
    </row>
    <row r="410" spans="1:14" ht="12.5">
      <c r="A410" s="220"/>
      <c r="B410" s="205"/>
      <c r="C410" s="201" t="str">
        <f t="shared" si="0"/>
        <v/>
      </c>
      <c r="D410" s="201" t="str">
        <f t="shared" si="1"/>
        <v/>
      </c>
      <c r="E410" s="201" t="str">
        <f t="shared" si="2"/>
        <v/>
      </c>
      <c r="F410" s="201" t="str">
        <f t="shared" si="3"/>
        <v/>
      </c>
      <c r="G410" s="178"/>
      <c r="H410" s="221"/>
      <c r="I410" s="218"/>
      <c r="J410" s="178"/>
      <c r="K410" s="178"/>
      <c r="L410" s="178"/>
      <c r="M410" s="217"/>
      <c r="N410" s="218"/>
    </row>
    <row r="411" spans="1:14" ht="12.5">
      <c r="A411" s="220"/>
      <c r="B411" s="205"/>
      <c r="C411" s="201" t="str">
        <f t="shared" si="0"/>
        <v/>
      </c>
      <c r="D411" s="201" t="str">
        <f t="shared" si="1"/>
        <v/>
      </c>
      <c r="E411" s="201" t="str">
        <f t="shared" si="2"/>
        <v/>
      </c>
      <c r="F411" s="201" t="str">
        <f t="shared" si="3"/>
        <v/>
      </c>
      <c r="G411" s="178"/>
      <c r="H411" s="221"/>
      <c r="I411" s="218"/>
      <c r="J411" s="178"/>
      <c r="K411" s="178"/>
      <c r="L411" s="178"/>
      <c r="M411" s="217"/>
      <c r="N411" s="218"/>
    </row>
    <row r="412" spans="1:14" ht="12.5">
      <c r="A412" s="220"/>
      <c r="B412" s="205"/>
      <c r="C412" s="201" t="str">
        <f t="shared" si="0"/>
        <v/>
      </c>
      <c r="D412" s="201" t="str">
        <f t="shared" si="1"/>
        <v/>
      </c>
      <c r="E412" s="201" t="str">
        <f t="shared" si="2"/>
        <v/>
      </c>
      <c r="F412" s="201" t="str">
        <f t="shared" si="3"/>
        <v/>
      </c>
      <c r="G412" s="178"/>
      <c r="H412" s="221"/>
      <c r="I412" s="218"/>
      <c r="J412" s="178"/>
      <c r="K412" s="178"/>
      <c r="L412" s="178"/>
      <c r="M412" s="217"/>
      <c r="N412" s="218"/>
    </row>
    <row r="413" spans="1:14" ht="12.5">
      <c r="A413" s="220"/>
      <c r="B413" s="205"/>
      <c r="C413" s="201" t="str">
        <f t="shared" si="0"/>
        <v/>
      </c>
      <c r="D413" s="201" t="str">
        <f t="shared" si="1"/>
        <v/>
      </c>
      <c r="E413" s="201" t="str">
        <f t="shared" si="2"/>
        <v/>
      </c>
      <c r="F413" s="201" t="str">
        <f t="shared" si="3"/>
        <v/>
      </c>
      <c r="G413" s="178"/>
      <c r="H413" s="221"/>
      <c r="I413" s="218"/>
      <c r="J413" s="178"/>
      <c r="K413" s="178"/>
      <c r="L413" s="178"/>
      <c r="M413" s="217"/>
      <c r="N413" s="218"/>
    </row>
    <row r="414" spans="1:14" ht="12.5">
      <c r="A414" s="220"/>
      <c r="B414" s="205"/>
      <c r="C414" s="201" t="str">
        <f t="shared" si="0"/>
        <v/>
      </c>
      <c r="D414" s="201" t="str">
        <f t="shared" si="1"/>
        <v/>
      </c>
      <c r="E414" s="201" t="str">
        <f t="shared" si="2"/>
        <v/>
      </c>
      <c r="F414" s="201" t="str">
        <f t="shared" si="3"/>
        <v/>
      </c>
      <c r="G414" s="178"/>
      <c r="H414" s="221"/>
      <c r="I414" s="218"/>
      <c r="J414" s="178"/>
      <c r="K414" s="178"/>
      <c r="L414" s="178"/>
      <c r="M414" s="217"/>
      <c r="N414" s="218"/>
    </row>
    <row r="415" spans="1:14" ht="12.5">
      <c r="A415" s="220"/>
      <c r="B415" s="205"/>
      <c r="C415" s="201" t="str">
        <f t="shared" si="0"/>
        <v/>
      </c>
      <c r="D415" s="201" t="str">
        <f t="shared" si="1"/>
        <v/>
      </c>
      <c r="E415" s="201" t="str">
        <f t="shared" si="2"/>
        <v/>
      </c>
      <c r="F415" s="201" t="str">
        <f t="shared" si="3"/>
        <v/>
      </c>
      <c r="G415" s="178"/>
      <c r="H415" s="221"/>
      <c r="I415" s="218"/>
      <c r="J415" s="178"/>
      <c r="K415" s="178"/>
      <c r="L415" s="178"/>
      <c r="M415" s="217"/>
      <c r="N415" s="218"/>
    </row>
    <row r="416" spans="1:14" ht="12.5">
      <c r="A416" s="220"/>
      <c r="B416" s="205"/>
      <c r="C416" s="201" t="str">
        <f t="shared" si="0"/>
        <v/>
      </c>
      <c r="D416" s="201" t="str">
        <f t="shared" si="1"/>
        <v/>
      </c>
      <c r="E416" s="201" t="str">
        <f t="shared" si="2"/>
        <v/>
      </c>
      <c r="F416" s="201" t="str">
        <f t="shared" si="3"/>
        <v/>
      </c>
      <c r="G416" s="178"/>
      <c r="H416" s="221"/>
      <c r="I416" s="218"/>
      <c r="J416" s="178"/>
      <c r="K416" s="178"/>
      <c r="L416" s="178"/>
      <c r="M416" s="217"/>
      <c r="N416" s="218"/>
    </row>
    <row r="417" spans="1:14" ht="12.5">
      <c r="A417" s="220"/>
      <c r="B417" s="205"/>
      <c r="C417" s="201" t="str">
        <f t="shared" si="0"/>
        <v/>
      </c>
      <c r="D417" s="201" t="str">
        <f t="shared" si="1"/>
        <v/>
      </c>
      <c r="E417" s="201" t="str">
        <f t="shared" si="2"/>
        <v/>
      </c>
      <c r="F417" s="201" t="str">
        <f t="shared" si="3"/>
        <v/>
      </c>
      <c r="G417" s="178"/>
      <c r="H417" s="221"/>
      <c r="I417" s="218"/>
      <c r="J417" s="178"/>
      <c r="K417" s="178"/>
      <c r="L417" s="178"/>
      <c r="M417" s="217"/>
      <c r="N417" s="218"/>
    </row>
    <row r="418" spans="1:14" ht="12.5">
      <c r="A418" s="220"/>
      <c r="B418" s="205"/>
      <c r="C418" s="201" t="str">
        <f t="shared" si="0"/>
        <v/>
      </c>
      <c r="D418" s="201" t="str">
        <f t="shared" si="1"/>
        <v/>
      </c>
      <c r="E418" s="201" t="str">
        <f t="shared" si="2"/>
        <v/>
      </c>
      <c r="F418" s="201" t="str">
        <f t="shared" si="3"/>
        <v/>
      </c>
      <c r="G418" s="178"/>
      <c r="H418" s="221"/>
      <c r="I418" s="218"/>
      <c r="J418" s="178"/>
      <c r="K418" s="178"/>
      <c r="L418" s="178"/>
      <c r="M418" s="217"/>
      <c r="N418" s="218"/>
    </row>
    <row r="419" spans="1:14" ht="12.5">
      <c r="A419" s="220"/>
      <c r="B419" s="205"/>
      <c r="C419" s="201" t="str">
        <f t="shared" si="0"/>
        <v/>
      </c>
      <c r="D419" s="201" t="str">
        <f t="shared" si="1"/>
        <v/>
      </c>
      <c r="E419" s="201" t="str">
        <f t="shared" si="2"/>
        <v/>
      </c>
      <c r="F419" s="201" t="str">
        <f t="shared" si="3"/>
        <v/>
      </c>
      <c r="G419" s="178"/>
      <c r="H419" s="221"/>
      <c r="I419" s="218"/>
      <c r="J419" s="178"/>
      <c r="K419" s="178"/>
      <c r="L419" s="178"/>
      <c r="M419" s="217"/>
      <c r="N419" s="218"/>
    </row>
    <row r="420" spans="1:14" ht="12.5">
      <c r="A420" s="220"/>
      <c r="B420" s="205"/>
      <c r="C420" s="201" t="str">
        <f t="shared" si="0"/>
        <v/>
      </c>
      <c r="D420" s="201" t="str">
        <f t="shared" si="1"/>
        <v/>
      </c>
      <c r="E420" s="201" t="str">
        <f t="shared" si="2"/>
        <v/>
      </c>
      <c r="F420" s="201" t="str">
        <f t="shared" si="3"/>
        <v/>
      </c>
      <c r="G420" s="178"/>
      <c r="H420" s="221"/>
      <c r="I420" s="218"/>
      <c r="J420" s="178"/>
      <c r="K420" s="178"/>
      <c r="L420" s="178"/>
      <c r="M420" s="217"/>
      <c r="N420" s="218"/>
    </row>
    <row r="421" spans="1:14" ht="12.5">
      <c r="A421" s="220"/>
      <c r="B421" s="205"/>
      <c r="C421" s="201" t="str">
        <f t="shared" si="0"/>
        <v/>
      </c>
      <c r="D421" s="201" t="str">
        <f t="shared" si="1"/>
        <v/>
      </c>
      <c r="E421" s="201" t="str">
        <f t="shared" si="2"/>
        <v/>
      </c>
      <c r="F421" s="201" t="str">
        <f t="shared" si="3"/>
        <v/>
      </c>
      <c r="G421" s="178"/>
      <c r="H421" s="221"/>
      <c r="I421" s="218"/>
      <c r="J421" s="178"/>
      <c r="K421" s="178"/>
      <c r="L421" s="178"/>
      <c r="M421" s="217"/>
      <c r="N421" s="218"/>
    </row>
    <row r="422" spans="1:14" ht="12.5">
      <c r="A422" s="220"/>
      <c r="B422" s="205"/>
      <c r="C422" s="201" t="str">
        <f t="shared" si="0"/>
        <v/>
      </c>
      <c r="D422" s="201" t="str">
        <f t="shared" si="1"/>
        <v/>
      </c>
      <c r="E422" s="201" t="str">
        <f t="shared" si="2"/>
        <v/>
      </c>
      <c r="F422" s="201" t="str">
        <f t="shared" si="3"/>
        <v/>
      </c>
      <c r="G422" s="178"/>
      <c r="H422" s="221"/>
      <c r="I422" s="218"/>
      <c r="J422" s="178"/>
      <c r="K422" s="178"/>
      <c r="L422" s="178"/>
      <c r="M422" s="217"/>
      <c r="N422" s="218"/>
    </row>
    <row r="423" spans="1:14" ht="12.5">
      <c r="A423" s="220"/>
      <c r="B423" s="205"/>
      <c r="C423" s="201" t="str">
        <f t="shared" si="0"/>
        <v/>
      </c>
      <c r="D423" s="201" t="str">
        <f t="shared" si="1"/>
        <v/>
      </c>
      <c r="E423" s="201" t="str">
        <f t="shared" si="2"/>
        <v/>
      </c>
      <c r="F423" s="201" t="str">
        <f t="shared" si="3"/>
        <v/>
      </c>
      <c r="G423" s="178"/>
      <c r="H423" s="221"/>
      <c r="I423" s="218"/>
      <c r="J423" s="178"/>
      <c r="K423" s="178"/>
      <c r="L423" s="178"/>
      <c r="M423" s="217"/>
      <c r="N423" s="218"/>
    </row>
    <row r="424" spans="1:14" ht="12.5">
      <c r="A424" s="220"/>
      <c r="B424" s="205"/>
      <c r="C424" s="201" t="str">
        <f t="shared" si="0"/>
        <v/>
      </c>
      <c r="D424" s="201" t="str">
        <f t="shared" si="1"/>
        <v/>
      </c>
      <c r="E424" s="201" t="str">
        <f t="shared" si="2"/>
        <v/>
      </c>
      <c r="F424" s="201" t="str">
        <f t="shared" si="3"/>
        <v/>
      </c>
      <c r="G424" s="178"/>
      <c r="H424" s="221"/>
      <c r="I424" s="218"/>
      <c r="J424" s="178"/>
      <c r="K424" s="178"/>
      <c r="L424" s="178"/>
      <c r="M424" s="217"/>
      <c r="N424" s="218"/>
    </row>
    <row r="425" spans="1:14" ht="12.5">
      <c r="A425" s="220"/>
      <c r="B425" s="205"/>
      <c r="C425" s="201" t="str">
        <f t="shared" si="0"/>
        <v/>
      </c>
      <c r="D425" s="201" t="str">
        <f t="shared" si="1"/>
        <v/>
      </c>
      <c r="E425" s="201" t="str">
        <f t="shared" si="2"/>
        <v/>
      </c>
      <c r="F425" s="201" t="str">
        <f t="shared" si="3"/>
        <v/>
      </c>
      <c r="G425" s="178"/>
      <c r="H425" s="221"/>
      <c r="I425" s="218"/>
      <c r="J425" s="178"/>
      <c r="K425" s="178"/>
      <c r="L425" s="178"/>
      <c r="M425" s="217"/>
      <c r="N425" s="218"/>
    </row>
    <row r="426" spans="1:14" ht="12.5">
      <c r="A426" s="220"/>
      <c r="B426" s="205"/>
      <c r="C426" s="201" t="str">
        <f t="shared" si="0"/>
        <v/>
      </c>
      <c r="D426" s="201" t="str">
        <f t="shared" si="1"/>
        <v/>
      </c>
      <c r="E426" s="201" t="str">
        <f t="shared" si="2"/>
        <v/>
      </c>
      <c r="F426" s="201" t="str">
        <f t="shared" si="3"/>
        <v/>
      </c>
      <c r="G426" s="178"/>
      <c r="H426" s="221"/>
      <c r="I426" s="218"/>
      <c r="J426" s="178"/>
      <c r="K426" s="178"/>
      <c r="L426" s="178"/>
      <c r="M426" s="217"/>
      <c r="N426" s="218"/>
    </row>
    <row r="427" spans="1:14" ht="12.5">
      <c r="A427" s="220"/>
      <c r="B427" s="205"/>
      <c r="C427" s="201" t="str">
        <f t="shared" si="0"/>
        <v/>
      </c>
      <c r="D427" s="201" t="str">
        <f t="shared" si="1"/>
        <v/>
      </c>
      <c r="E427" s="201" t="str">
        <f t="shared" si="2"/>
        <v/>
      </c>
      <c r="F427" s="201" t="str">
        <f t="shared" si="3"/>
        <v/>
      </c>
      <c r="G427" s="178"/>
      <c r="H427" s="221"/>
      <c r="I427" s="218"/>
      <c r="J427" s="178"/>
      <c r="K427" s="178"/>
      <c r="L427" s="178"/>
      <c r="M427" s="217"/>
      <c r="N427" s="218"/>
    </row>
    <row r="428" spans="1:14" ht="12.5">
      <c r="A428" s="220"/>
      <c r="B428" s="205"/>
      <c r="C428" s="201" t="str">
        <f t="shared" si="0"/>
        <v/>
      </c>
      <c r="D428" s="201" t="str">
        <f t="shared" si="1"/>
        <v/>
      </c>
      <c r="E428" s="201" t="str">
        <f t="shared" si="2"/>
        <v/>
      </c>
      <c r="F428" s="201" t="str">
        <f t="shared" si="3"/>
        <v/>
      </c>
      <c r="G428" s="178"/>
      <c r="H428" s="221"/>
      <c r="I428" s="218"/>
      <c r="J428" s="178"/>
      <c r="K428" s="178"/>
      <c r="L428" s="178"/>
      <c r="M428" s="217"/>
      <c r="N428" s="218"/>
    </row>
    <row r="429" spans="1:14" ht="12.5">
      <c r="A429" s="220"/>
      <c r="B429" s="205"/>
      <c r="C429" s="201" t="str">
        <f t="shared" si="0"/>
        <v/>
      </c>
      <c r="D429" s="201" t="str">
        <f t="shared" si="1"/>
        <v/>
      </c>
      <c r="E429" s="201" t="str">
        <f t="shared" si="2"/>
        <v/>
      </c>
      <c r="F429" s="201" t="str">
        <f t="shared" si="3"/>
        <v/>
      </c>
      <c r="G429" s="178"/>
      <c r="H429" s="221"/>
      <c r="I429" s="218"/>
      <c r="J429" s="178"/>
      <c r="K429" s="178"/>
      <c r="L429" s="178"/>
      <c r="M429" s="217"/>
      <c r="N429" s="218"/>
    </row>
    <row r="430" spans="1:14" ht="12.5">
      <c r="A430" s="220"/>
      <c r="B430" s="205"/>
      <c r="C430" s="201" t="str">
        <f t="shared" si="0"/>
        <v/>
      </c>
      <c r="D430" s="201" t="str">
        <f t="shared" si="1"/>
        <v/>
      </c>
      <c r="E430" s="201" t="str">
        <f t="shared" si="2"/>
        <v/>
      </c>
      <c r="F430" s="201" t="str">
        <f t="shared" si="3"/>
        <v/>
      </c>
      <c r="G430" s="178"/>
      <c r="H430" s="221"/>
      <c r="I430" s="218"/>
      <c r="J430" s="178"/>
      <c r="K430" s="178"/>
      <c r="L430" s="178"/>
      <c r="M430" s="217"/>
      <c r="N430" s="218"/>
    </row>
    <row r="431" spans="1:14" ht="12.5">
      <c r="A431" s="220"/>
      <c r="B431" s="205"/>
      <c r="C431" s="201" t="str">
        <f t="shared" si="0"/>
        <v/>
      </c>
      <c r="D431" s="201" t="str">
        <f t="shared" si="1"/>
        <v/>
      </c>
      <c r="E431" s="201" t="str">
        <f t="shared" si="2"/>
        <v/>
      </c>
      <c r="F431" s="201" t="str">
        <f t="shared" si="3"/>
        <v/>
      </c>
      <c r="G431" s="178"/>
      <c r="H431" s="221"/>
      <c r="I431" s="218"/>
      <c r="J431" s="178"/>
      <c r="K431" s="178"/>
      <c r="L431" s="178"/>
      <c r="M431" s="217"/>
      <c r="N431" s="218"/>
    </row>
    <row r="432" spans="1:14" ht="12.5">
      <c r="A432" s="220"/>
      <c r="B432" s="205"/>
      <c r="C432" s="201" t="str">
        <f t="shared" si="0"/>
        <v/>
      </c>
      <c r="D432" s="201" t="str">
        <f t="shared" si="1"/>
        <v/>
      </c>
      <c r="E432" s="201" t="str">
        <f t="shared" si="2"/>
        <v/>
      </c>
      <c r="F432" s="201" t="str">
        <f t="shared" si="3"/>
        <v/>
      </c>
      <c r="G432" s="178"/>
      <c r="H432" s="221"/>
      <c r="I432" s="218"/>
      <c r="J432" s="178"/>
      <c r="K432" s="178"/>
      <c r="L432" s="178"/>
      <c r="M432" s="217"/>
      <c r="N432" s="218"/>
    </row>
    <row r="433" spans="1:14" ht="12.5">
      <c r="A433" s="220"/>
      <c r="B433" s="205"/>
      <c r="C433" s="201" t="str">
        <f t="shared" si="0"/>
        <v/>
      </c>
      <c r="D433" s="201" t="str">
        <f t="shared" si="1"/>
        <v/>
      </c>
      <c r="E433" s="201" t="str">
        <f t="shared" si="2"/>
        <v/>
      </c>
      <c r="F433" s="201" t="str">
        <f t="shared" si="3"/>
        <v/>
      </c>
      <c r="G433" s="178"/>
      <c r="H433" s="221"/>
      <c r="I433" s="218"/>
      <c r="J433" s="178"/>
      <c r="K433" s="178"/>
      <c r="L433" s="178"/>
      <c r="M433" s="217"/>
      <c r="N433" s="218"/>
    </row>
    <row r="434" spans="1:14" ht="12.5">
      <c r="A434" s="220"/>
      <c r="B434" s="205"/>
      <c r="C434" s="201" t="str">
        <f t="shared" si="0"/>
        <v/>
      </c>
      <c r="D434" s="201" t="str">
        <f t="shared" si="1"/>
        <v/>
      </c>
      <c r="E434" s="201" t="str">
        <f t="shared" si="2"/>
        <v/>
      </c>
      <c r="F434" s="201" t="str">
        <f t="shared" si="3"/>
        <v/>
      </c>
      <c r="G434" s="178"/>
      <c r="H434" s="221"/>
      <c r="I434" s="218"/>
      <c r="J434" s="178"/>
      <c r="K434" s="178"/>
      <c r="L434" s="178"/>
      <c r="M434" s="217"/>
      <c r="N434" s="218"/>
    </row>
    <row r="435" spans="1:14" ht="12.5">
      <c r="A435" s="220"/>
      <c r="B435" s="205"/>
      <c r="C435" s="201" t="str">
        <f t="shared" si="0"/>
        <v/>
      </c>
      <c r="D435" s="201" t="str">
        <f t="shared" si="1"/>
        <v/>
      </c>
      <c r="E435" s="201" t="str">
        <f t="shared" si="2"/>
        <v/>
      </c>
      <c r="F435" s="201" t="str">
        <f t="shared" si="3"/>
        <v/>
      </c>
      <c r="G435" s="178"/>
      <c r="H435" s="221"/>
      <c r="I435" s="218"/>
      <c r="J435" s="178"/>
      <c r="K435" s="178"/>
      <c r="L435" s="178"/>
      <c r="M435" s="217"/>
      <c r="N435" s="218"/>
    </row>
    <row r="436" spans="1:14" ht="12.5">
      <c r="A436" s="220"/>
      <c r="B436" s="205"/>
      <c r="C436" s="201" t="str">
        <f t="shared" si="0"/>
        <v/>
      </c>
      <c r="D436" s="201" t="str">
        <f t="shared" si="1"/>
        <v/>
      </c>
      <c r="E436" s="201" t="str">
        <f t="shared" si="2"/>
        <v/>
      </c>
      <c r="F436" s="201" t="str">
        <f t="shared" si="3"/>
        <v/>
      </c>
      <c r="G436" s="178"/>
      <c r="H436" s="221"/>
      <c r="I436" s="218"/>
      <c r="J436" s="178"/>
      <c r="K436" s="178"/>
      <c r="L436" s="178"/>
      <c r="M436" s="217"/>
      <c r="N436" s="218"/>
    </row>
    <row r="437" spans="1:14" ht="12.5">
      <c r="A437" s="220"/>
      <c r="B437" s="205"/>
      <c r="C437" s="201" t="str">
        <f t="shared" si="0"/>
        <v/>
      </c>
      <c r="D437" s="201" t="str">
        <f t="shared" si="1"/>
        <v/>
      </c>
      <c r="E437" s="201" t="str">
        <f t="shared" si="2"/>
        <v/>
      </c>
      <c r="F437" s="201" t="str">
        <f t="shared" si="3"/>
        <v/>
      </c>
      <c r="G437" s="178"/>
      <c r="H437" s="221"/>
      <c r="I437" s="218"/>
      <c r="J437" s="178"/>
      <c r="K437" s="178"/>
      <c r="L437" s="178"/>
      <c r="M437" s="217"/>
      <c r="N437" s="218"/>
    </row>
    <row r="438" spans="1:14" ht="12.5">
      <c r="A438" s="220"/>
      <c r="B438" s="205"/>
      <c r="C438" s="201" t="str">
        <f t="shared" si="0"/>
        <v/>
      </c>
      <c r="D438" s="201" t="str">
        <f t="shared" si="1"/>
        <v/>
      </c>
      <c r="E438" s="201" t="str">
        <f t="shared" si="2"/>
        <v/>
      </c>
      <c r="F438" s="201" t="str">
        <f t="shared" si="3"/>
        <v/>
      </c>
      <c r="G438" s="178"/>
      <c r="H438" s="221"/>
      <c r="I438" s="218"/>
      <c r="J438" s="178"/>
      <c r="K438" s="178"/>
      <c r="L438" s="178"/>
      <c r="M438" s="217"/>
      <c r="N438" s="218"/>
    </row>
    <row r="439" spans="1:14" ht="12.5">
      <c r="A439" s="220"/>
      <c r="B439" s="205"/>
      <c r="C439" s="201" t="str">
        <f t="shared" si="0"/>
        <v/>
      </c>
      <c r="D439" s="201" t="str">
        <f t="shared" si="1"/>
        <v/>
      </c>
      <c r="E439" s="201" t="str">
        <f t="shared" si="2"/>
        <v/>
      </c>
      <c r="F439" s="201" t="str">
        <f t="shared" si="3"/>
        <v/>
      </c>
      <c r="G439" s="178"/>
      <c r="H439" s="221"/>
      <c r="I439" s="218"/>
      <c r="J439" s="178"/>
      <c r="K439" s="178"/>
      <c r="L439" s="178"/>
      <c r="M439" s="217"/>
      <c r="N439" s="218"/>
    </row>
    <row r="440" spans="1:14" ht="12.5">
      <c r="A440" s="220"/>
      <c r="B440" s="205"/>
      <c r="C440" s="201" t="str">
        <f t="shared" si="0"/>
        <v/>
      </c>
      <c r="D440" s="201" t="str">
        <f t="shared" si="1"/>
        <v/>
      </c>
      <c r="E440" s="201" t="str">
        <f t="shared" si="2"/>
        <v/>
      </c>
      <c r="F440" s="201" t="str">
        <f t="shared" si="3"/>
        <v/>
      </c>
      <c r="G440" s="178"/>
      <c r="H440" s="221"/>
      <c r="I440" s="218"/>
      <c r="J440" s="178"/>
      <c r="K440" s="178"/>
      <c r="L440" s="178"/>
      <c r="M440" s="217"/>
      <c r="N440" s="218"/>
    </row>
    <row r="441" spans="1:14" ht="12.5">
      <c r="A441" s="220"/>
      <c r="B441" s="205"/>
      <c r="C441" s="201" t="str">
        <f t="shared" si="0"/>
        <v/>
      </c>
      <c r="D441" s="201" t="str">
        <f t="shared" si="1"/>
        <v/>
      </c>
      <c r="E441" s="201" t="str">
        <f t="shared" si="2"/>
        <v/>
      </c>
      <c r="F441" s="201" t="str">
        <f t="shared" si="3"/>
        <v/>
      </c>
      <c r="G441" s="178"/>
      <c r="H441" s="221"/>
      <c r="I441" s="218"/>
      <c r="J441" s="178"/>
      <c r="K441" s="178"/>
      <c r="L441" s="178"/>
      <c r="M441" s="217"/>
      <c r="N441" s="218"/>
    </row>
    <row r="442" spans="1:14" ht="12.5">
      <c r="A442" s="220"/>
      <c r="B442" s="205"/>
      <c r="C442" s="201" t="str">
        <f t="shared" si="0"/>
        <v/>
      </c>
      <c r="D442" s="201" t="str">
        <f t="shared" si="1"/>
        <v/>
      </c>
      <c r="E442" s="201" t="str">
        <f t="shared" si="2"/>
        <v/>
      </c>
      <c r="F442" s="201" t="str">
        <f t="shared" si="3"/>
        <v/>
      </c>
      <c r="G442" s="178"/>
      <c r="H442" s="221"/>
      <c r="I442" s="218"/>
      <c r="J442" s="178"/>
      <c r="K442" s="178"/>
      <c r="L442" s="178"/>
      <c r="M442" s="217"/>
      <c r="N442" s="218"/>
    </row>
    <row r="443" spans="1:14" ht="12.5">
      <c r="A443" s="220"/>
      <c r="B443" s="205"/>
      <c r="C443" s="201" t="str">
        <f t="shared" si="0"/>
        <v/>
      </c>
      <c r="D443" s="201" t="str">
        <f t="shared" si="1"/>
        <v/>
      </c>
      <c r="E443" s="201" t="str">
        <f t="shared" si="2"/>
        <v/>
      </c>
      <c r="F443" s="201" t="str">
        <f t="shared" si="3"/>
        <v/>
      </c>
      <c r="G443" s="178"/>
      <c r="H443" s="221"/>
      <c r="I443" s="218"/>
      <c r="J443" s="178"/>
      <c r="K443" s="178"/>
      <c r="L443" s="178"/>
      <c r="M443" s="217"/>
      <c r="N443" s="218"/>
    </row>
    <row r="444" spans="1:14" ht="12.5">
      <c r="A444" s="220"/>
      <c r="B444" s="205"/>
      <c r="C444" s="201" t="str">
        <f t="shared" si="0"/>
        <v/>
      </c>
      <c r="D444" s="201" t="str">
        <f t="shared" si="1"/>
        <v/>
      </c>
      <c r="E444" s="201" t="str">
        <f t="shared" si="2"/>
        <v/>
      </c>
      <c r="F444" s="201" t="str">
        <f t="shared" si="3"/>
        <v/>
      </c>
      <c r="G444" s="178"/>
      <c r="H444" s="221"/>
      <c r="I444" s="218"/>
      <c r="J444" s="178"/>
      <c r="K444" s="178"/>
      <c r="L444" s="178"/>
      <c r="M444" s="217"/>
      <c r="N444" s="218"/>
    </row>
    <row r="445" spans="1:14" ht="12.5">
      <c r="A445" s="220"/>
      <c r="B445" s="205"/>
      <c r="C445" s="201" t="str">
        <f t="shared" si="0"/>
        <v/>
      </c>
      <c r="D445" s="201" t="str">
        <f t="shared" si="1"/>
        <v/>
      </c>
      <c r="E445" s="201" t="str">
        <f t="shared" si="2"/>
        <v/>
      </c>
      <c r="F445" s="201" t="str">
        <f t="shared" si="3"/>
        <v/>
      </c>
      <c r="G445" s="178"/>
      <c r="H445" s="221"/>
      <c r="I445" s="218"/>
      <c r="J445" s="178"/>
      <c r="K445" s="178"/>
      <c r="L445" s="178"/>
      <c r="M445" s="217"/>
      <c r="N445" s="218"/>
    </row>
    <row r="446" spans="1:14" ht="12.5">
      <c r="A446" s="220"/>
      <c r="B446" s="205"/>
      <c r="C446" s="201" t="str">
        <f t="shared" si="0"/>
        <v/>
      </c>
      <c r="D446" s="201" t="str">
        <f t="shared" si="1"/>
        <v/>
      </c>
      <c r="E446" s="201" t="str">
        <f t="shared" si="2"/>
        <v/>
      </c>
      <c r="F446" s="201" t="str">
        <f t="shared" si="3"/>
        <v/>
      </c>
      <c r="G446" s="178"/>
      <c r="H446" s="221"/>
      <c r="I446" s="218"/>
      <c r="J446" s="178"/>
      <c r="K446" s="178"/>
      <c r="L446" s="178"/>
      <c r="M446" s="217"/>
      <c r="N446" s="218"/>
    </row>
    <row r="447" spans="1:14" ht="12.5">
      <c r="A447" s="220"/>
      <c r="B447" s="205"/>
      <c r="C447" s="201" t="str">
        <f t="shared" si="0"/>
        <v/>
      </c>
      <c r="D447" s="201" t="str">
        <f t="shared" si="1"/>
        <v/>
      </c>
      <c r="E447" s="201" t="str">
        <f t="shared" si="2"/>
        <v/>
      </c>
      <c r="F447" s="201" t="str">
        <f t="shared" si="3"/>
        <v/>
      </c>
      <c r="G447" s="178"/>
      <c r="H447" s="221"/>
      <c r="I447" s="218"/>
      <c r="J447" s="178"/>
      <c r="K447" s="178"/>
      <c r="L447" s="178"/>
      <c r="M447" s="217"/>
      <c r="N447" s="218"/>
    </row>
    <row r="448" spans="1:14" ht="12.5">
      <c r="A448" s="220"/>
      <c r="B448" s="205"/>
      <c r="C448" s="201" t="str">
        <f t="shared" si="0"/>
        <v/>
      </c>
      <c r="D448" s="201" t="str">
        <f t="shared" si="1"/>
        <v/>
      </c>
      <c r="E448" s="201" t="str">
        <f t="shared" si="2"/>
        <v/>
      </c>
      <c r="F448" s="201" t="str">
        <f t="shared" si="3"/>
        <v/>
      </c>
      <c r="G448" s="178"/>
      <c r="H448" s="221"/>
      <c r="I448" s="218"/>
      <c r="J448" s="178"/>
      <c r="K448" s="178"/>
      <c r="L448" s="178"/>
      <c r="M448" s="217"/>
      <c r="N448" s="218"/>
    </row>
    <row r="449" spans="1:14" ht="12.5">
      <c r="A449" s="220"/>
      <c r="B449" s="205"/>
      <c r="C449" s="201" t="str">
        <f t="shared" si="0"/>
        <v/>
      </c>
      <c r="D449" s="201" t="str">
        <f t="shared" si="1"/>
        <v/>
      </c>
      <c r="E449" s="201" t="str">
        <f t="shared" si="2"/>
        <v/>
      </c>
      <c r="F449" s="201" t="str">
        <f t="shared" si="3"/>
        <v/>
      </c>
      <c r="G449" s="178"/>
      <c r="H449" s="221"/>
      <c r="I449" s="218"/>
      <c r="J449" s="178"/>
      <c r="K449" s="178"/>
      <c r="L449" s="178"/>
      <c r="M449" s="217"/>
      <c r="N449" s="218"/>
    </row>
    <row r="450" spans="1:14" ht="12.5">
      <c r="A450" s="220"/>
      <c r="B450" s="205"/>
      <c r="C450" s="201" t="str">
        <f t="shared" si="0"/>
        <v/>
      </c>
      <c r="D450" s="201" t="str">
        <f t="shared" si="1"/>
        <v/>
      </c>
      <c r="E450" s="201" t="str">
        <f t="shared" si="2"/>
        <v/>
      </c>
      <c r="F450" s="201" t="str">
        <f t="shared" si="3"/>
        <v/>
      </c>
      <c r="G450" s="178"/>
      <c r="H450" s="221"/>
      <c r="I450" s="218"/>
      <c r="J450" s="178"/>
      <c r="K450" s="178"/>
      <c r="L450" s="178"/>
      <c r="M450" s="217"/>
      <c r="N450" s="218"/>
    </row>
    <row r="451" spans="1:14" ht="12.5">
      <c r="A451" s="220"/>
      <c r="B451" s="205"/>
      <c r="C451" s="201" t="str">
        <f t="shared" si="0"/>
        <v/>
      </c>
      <c r="D451" s="201" t="str">
        <f t="shared" si="1"/>
        <v/>
      </c>
      <c r="E451" s="201" t="str">
        <f t="shared" si="2"/>
        <v/>
      </c>
      <c r="F451" s="201" t="str">
        <f t="shared" si="3"/>
        <v/>
      </c>
      <c r="G451" s="178"/>
      <c r="H451" s="221"/>
      <c r="I451" s="218"/>
      <c r="J451" s="178"/>
      <c r="K451" s="178"/>
      <c r="L451" s="178"/>
      <c r="M451" s="217"/>
      <c r="N451" s="218"/>
    </row>
    <row r="452" spans="1:14" ht="12.5">
      <c r="A452" s="220"/>
      <c r="B452" s="205"/>
      <c r="C452" s="201" t="str">
        <f t="shared" si="0"/>
        <v/>
      </c>
      <c r="D452" s="201" t="str">
        <f t="shared" si="1"/>
        <v/>
      </c>
      <c r="E452" s="201" t="str">
        <f t="shared" si="2"/>
        <v/>
      </c>
      <c r="F452" s="201" t="str">
        <f t="shared" si="3"/>
        <v/>
      </c>
      <c r="G452" s="178"/>
      <c r="H452" s="221"/>
      <c r="I452" s="218"/>
      <c r="J452" s="178"/>
      <c r="K452" s="178"/>
      <c r="L452" s="178"/>
      <c r="M452" s="217"/>
      <c r="N452" s="218"/>
    </row>
    <row r="453" spans="1:14" ht="12.5">
      <c r="A453" s="220"/>
      <c r="B453" s="205"/>
      <c r="C453" s="201" t="str">
        <f t="shared" si="0"/>
        <v/>
      </c>
      <c r="D453" s="201" t="str">
        <f t="shared" si="1"/>
        <v/>
      </c>
      <c r="E453" s="201" t="str">
        <f t="shared" si="2"/>
        <v/>
      </c>
      <c r="F453" s="201" t="str">
        <f t="shared" si="3"/>
        <v/>
      </c>
      <c r="G453" s="178"/>
      <c r="H453" s="221"/>
      <c r="I453" s="218"/>
      <c r="J453" s="178"/>
      <c r="K453" s="178"/>
      <c r="L453" s="178"/>
      <c r="M453" s="217"/>
      <c r="N453" s="218"/>
    </row>
    <row r="454" spans="1:14" ht="12.5">
      <c r="A454" s="220"/>
      <c r="B454" s="205"/>
      <c r="C454" s="201" t="str">
        <f t="shared" si="0"/>
        <v/>
      </c>
      <c r="D454" s="201" t="str">
        <f t="shared" si="1"/>
        <v/>
      </c>
      <c r="E454" s="201" t="str">
        <f t="shared" si="2"/>
        <v/>
      </c>
      <c r="F454" s="201" t="str">
        <f t="shared" si="3"/>
        <v/>
      </c>
      <c r="G454" s="178"/>
      <c r="H454" s="221"/>
      <c r="I454" s="218"/>
      <c r="J454" s="178"/>
      <c r="K454" s="178"/>
      <c r="L454" s="178"/>
      <c r="M454" s="217"/>
      <c r="N454" s="218"/>
    </row>
    <row r="455" spans="1:14" ht="12.5">
      <c r="A455" s="220"/>
      <c r="B455" s="205"/>
      <c r="C455" s="201" t="str">
        <f t="shared" si="0"/>
        <v/>
      </c>
      <c r="D455" s="201" t="str">
        <f t="shared" si="1"/>
        <v/>
      </c>
      <c r="E455" s="201" t="str">
        <f t="shared" si="2"/>
        <v/>
      </c>
      <c r="F455" s="201" t="str">
        <f t="shared" si="3"/>
        <v/>
      </c>
      <c r="G455" s="178"/>
      <c r="H455" s="221"/>
      <c r="I455" s="218"/>
      <c r="J455" s="178"/>
      <c r="K455" s="178"/>
      <c r="L455" s="178"/>
      <c r="M455" s="217"/>
      <c r="N455" s="218"/>
    </row>
    <row r="456" spans="1:14" ht="12.5">
      <c r="A456" s="220"/>
      <c r="B456" s="205"/>
      <c r="C456" s="201" t="str">
        <f t="shared" si="0"/>
        <v/>
      </c>
      <c r="D456" s="201" t="str">
        <f t="shared" si="1"/>
        <v/>
      </c>
      <c r="E456" s="201" t="str">
        <f t="shared" si="2"/>
        <v/>
      </c>
      <c r="F456" s="201" t="str">
        <f t="shared" si="3"/>
        <v/>
      </c>
      <c r="G456" s="178"/>
      <c r="H456" s="221"/>
      <c r="I456" s="218"/>
      <c r="J456" s="178"/>
      <c r="K456" s="178"/>
      <c r="L456" s="178"/>
      <c r="M456" s="217"/>
      <c r="N456" s="218"/>
    </row>
    <row r="457" spans="1:14" ht="12.5">
      <c r="A457" s="220"/>
      <c r="B457" s="205"/>
      <c r="C457" s="201" t="str">
        <f t="shared" si="0"/>
        <v/>
      </c>
      <c r="D457" s="201" t="str">
        <f t="shared" si="1"/>
        <v/>
      </c>
      <c r="E457" s="201" t="str">
        <f t="shared" si="2"/>
        <v/>
      </c>
      <c r="F457" s="201" t="str">
        <f t="shared" si="3"/>
        <v/>
      </c>
      <c r="G457" s="178"/>
      <c r="H457" s="221"/>
      <c r="I457" s="218"/>
      <c r="J457" s="178"/>
      <c r="K457" s="178"/>
      <c r="L457" s="178"/>
      <c r="M457" s="217"/>
      <c r="N457" s="218"/>
    </row>
    <row r="458" spans="1:14" ht="12.5">
      <c r="A458" s="220"/>
      <c r="B458" s="205"/>
      <c r="C458" s="201" t="str">
        <f t="shared" si="0"/>
        <v/>
      </c>
      <c r="D458" s="201" t="str">
        <f t="shared" si="1"/>
        <v/>
      </c>
      <c r="E458" s="201" t="str">
        <f t="shared" si="2"/>
        <v/>
      </c>
      <c r="F458" s="201" t="str">
        <f t="shared" si="3"/>
        <v/>
      </c>
      <c r="G458" s="178"/>
      <c r="H458" s="221"/>
      <c r="I458" s="218"/>
      <c r="J458" s="178"/>
      <c r="K458" s="178"/>
      <c r="L458" s="178"/>
      <c r="M458" s="217"/>
      <c r="N458" s="218"/>
    </row>
    <row r="459" spans="1:14" ht="12.5">
      <c r="A459" s="220"/>
      <c r="B459" s="205"/>
      <c r="C459" s="201" t="str">
        <f t="shared" si="0"/>
        <v/>
      </c>
      <c r="D459" s="201" t="str">
        <f t="shared" si="1"/>
        <v/>
      </c>
      <c r="E459" s="201" t="str">
        <f t="shared" si="2"/>
        <v/>
      </c>
      <c r="F459" s="201" t="str">
        <f t="shared" si="3"/>
        <v/>
      </c>
      <c r="G459" s="178"/>
      <c r="H459" s="221"/>
      <c r="I459" s="218"/>
      <c r="J459" s="178"/>
      <c r="K459" s="178"/>
      <c r="L459" s="178"/>
      <c r="M459" s="217"/>
      <c r="N459" s="218"/>
    </row>
    <row r="460" spans="1:14" ht="12.5">
      <c r="A460" s="220"/>
      <c r="B460" s="205"/>
      <c r="C460" s="201" t="str">
        <f t="shared" si="0"/>
        <v/>
      </c>
      <c r="D460" s="201" t="str">
        <f t="shared" si="1"/>
        <v/>
      </c>
      <c r="E460" s="201" t="str">
        <f t="shared" si="2"/>
        <v/>
      </c>
      <c r="F460" s="201" t="str">
        <f t="shared" si="3"/>
        <v/>
      </c>
      <c r="G460" s="178"/>
      <c r="H460" s="221"/>
      <c r="I460" s="218"/>
      <c r="J460" s="178"/>
      <c r="K460" s="178"/>
      <c r="L460" s="178"/>
      <c r="M460" s="217"/>
      <c r="N460" s="218"/>
    </row>
    <row r="461" spans="1:14" ht="12.5">
      <c r="A461" s="220"/>
      <c r="B461" s="205"/>
      <c r="C461" s="201" t="str">
        <f t="shared" si="0"/>
        <v/>
      </c>
      <c r="D461" s="201" t="str">
        <f t="shared" si="1"/>
        <v/>
      </c>
      <c r="E461" s="201" t="str">
        <f t="shared" si="2"/>
        <v/>
      </c>
      <c r="F461" s="201" t="str">
        <f t="shared" si="3"/>
        <v/>
      </c>
      <c r="G461" s="178"/>
      <c r="H461" s="221"/>
      <c r="I461" s="218"/>
      <c r="J461" s="178"/>
      <c r="K461" s="178"/>
      <c r="L461" s="178"/>
      <c r="M461" s="217"/>
      <c r="N461" s="218"/>
    </row>
    <row r="462" spans="1:14" ht="12.5">
      <c r="A462" s="220"/>
      <c r="B462" s="205"/>
      <c r="C462" s="201" t="str">
        <f t="shared" si="0"/>
        <v/>
      </c>
      <c r="D462" s="201" t="str">
        <f t="shared" si="1"/>
        <v/>
      </c>
      <c r="E462" s="201" t="str">
        <f t="shared" si="2"/>
        <v/>
      </c>
      <c r="F462" s="201" t="str">
        <f t="shared" si="3"/>
        <v/>
      </c>
      <c r="G462" s="178"/>
      <c r="H462" s="221"/>
      <c r="I462" s="218"/>
      <c r="J462" s="178"/>
      <c r="K462" s="178"/>
      <c r="L462" s="178"/>
      <c r="M462" s="217"/>
      <c r="N462" s="218"/>
    </row>
    <row r="463" spans="1:14" ht="12.5">
      <c r="A463" s="220"/>
      <c r="B463" s="205"/>
      <c r="C463" s="201" t="str">
        <f t="shared" si="0"/>
        <v/>
      </c>
      <c r="D463" s="201" t="str">
        <f t="shared" si="1"/>
        <v/>
      </c>
      <c r="E463" s="201" t="str">
        <f t="shared" si="2"/>
        <v/>
      </c>
      <c r="F463" s="201" t="str">
        <f t="shared" si="3"/>
        <v/>
      </c>
      <c r="G463" s="178"/>
      <c r="H463" s="221"/>
      <c r="I463" s="218"/>
      <c r="J463" s="178"/>
      <c r="K463" s="178"/>
      <c r="L463" s="178"/>
      <c r="M463" s="217"/>
      <c r="N463" s="218"/>
    </row>
    <row r="464" spans="1:14" ht="12.5">
      <c r="A464" s="220"/>
      <c r="B464" s="205"/>
      <c r="C464" s="201" t="str">
        <f t="shared" si="0"/>
        <v/>
      </c>
      <c r="D464" s="201" t="str">
        <f t="shared" si="1"/>
        <v/>
      </c>
      <c r="E464" s="201" t="str">
        <f t="shared" si="2"/>
        <v/>
      </c>
      <c r="F464" s="201" t="str">
        <f t="shared" si="3"/>
        <v/>
      </c>
      <c r="G464" s="178"/>
      <c r="H464" s="221"/>
      <c r="I464" s="218"/>
      <c r="J464" s="178"/>
      <c r="K464" s="178"/>
      <c r="L464" s="178"/>
      <c r="M464" s="217"/>
      <c r="N464" s="218"/>
    </row>
    <row r="465" spans="1:14" ht="12.5">
      <c r="A465" s="220"/>
      <c r="B465" s="205"/>
      <c r="C465" s="201" t="str">
        <f t="shared" si="0"/>
        <v/>
      </c>
      <c r="D465" s="201" t="str">
        <f t="shared" si="1"/>
        <v/>
      </c>
      <c r="E465" s="201" t="str">
        <f t="shared" si="2"/>
        <v/>
      </c>
      <c r="F465" s="201" t="str">
        <f t="shared" si="3"/>
        <v/>
      </c>
      <c r="G465" s="178"/>
      <c r="H465" s="221"/>
      <c r="I465" s="218"/>
      <c r="J465" s="178"/>
      <c r="K465" s="178"/>
      <c r="L465" s="178"/>
      <c r="M465" s="217"/>
      <c r="N465" s="218"/>
    </row>
    <row r="466" spans="1:14" ht="12.5">
      <c r="A466" s="220"/>
      <c r="B466" s="205"/>
      <c r="C466" s="201" t="str">
        <f t="shared" si="0"/>
        <v/>
      </c>
      <c r="D466" s="201" t="str">
        <f t="shared" si="1"/>
        <v/>
      </c>
      <c r="E466" s="201" t="str">
        <f t="shared" si="2"/>
        <v/>
      </c>
      <c r="F466" s="201" t="str">
        <f t="shared" si="3"/>
        <v/>
      </c>
      <c r="G466" s="178"/>
      <c r="H466" s="221"/>
      <c r="I466" s="218"/>
      <c r="J466" s="178"/>
      <c r="K466" s="178"/>
      <c r="L466" s="178"/>
      <c r="M466" s="217"/>
      <c r="N466" s="218"/>
    </row>
    <row r="467" spans="1:14" ht="12.5">
      <c r="A467" s="220"/>
      <c r="B467" s="205"/>
      <c r="C467" s="201" t="str">
        <f t="shared" si="0"/>
        <v/>
      </c>
      <c r="D467" s="201" t="str">
        <f t="shared" si="1"/>
        <v/>
      </c>
      <c r="E467" s="201" t="str">
        <f t="shared" si="2"/>
        <v/>
      </c>
      <c r="F467" s="201" t="str">
        <f t="shared" si="3"/>
        <v/>
      </c>
      <c r="G467" s="178"/>
      <c r="H467" s="221"/>
      <c r="I467" s="218"/>
      <c r="J467" s="178"/>
      <c r="K467" s="178"/>
      <c r="L467" s="178"/>
      <c r="M467" s="217"/>
      <c r="N467" s="218"/>
    </row>
    <row r="468" spans="1:14" ht="12.5">
      <c r="A468" s="220"/>
      <c r="B468" s="205"/>
      <c r="C468" s="201" t="str">
        <f t="shared" si="0"/>
        <v/>
      </c>
      <c r="D468" s="201" t="str">
        <f t="shared" si="1"/>
        <v/>
      </c>
      <c r="E468" s="201" t="str">
        <f t="shared" si="2"/>
        <v/>
      </c>
      <c r="F468" s="201" t="str">
        <f t="shared" si="3"/>
        <v/>
      </c>
      <c r="G468" s="178"/>
      <c r="H468" s="221"/>
      <c r="I468" s="218"/>
      <c r="J468" s="178"/>
      <c r="K468" s="178"/>
      <c r="L468" s="178"/>
      <c r="M468" s="217"/>
      <c r="N468" s="218"/>
    </row>
    <row r="469" spans="1:14" ht="12.5">
      <c r="A469" s="220"/>
      <c r="B469" s="205"/>
      <c r="C469" s="201" t="str">
        <f t="shared" si="0"/>
        <v/>
      </c>
      <c r="D469" s="201" t="str">
        <f t="shared" si="1"/>
        <v/>
      </c>
      <c r="E469" s="201" t="str">
        <f t="shared" si="2"/>
        <v/>
      </c>
      <c r="F469" s="201" t="str">
        <f t="shared" si="3"/>
        <v/>
      </c>
      <c r="G469" s="178"/>
      <c r="H469" s="221"/>
      <c r="I469" s="218"/>
      <c r="J469" s="178"/>
      <c r="K469" s="178"/>
      <c r="L469" s="178"/>
      <c r="M469" s="217"/>
      <c r="N469" s="218"/>
    </row>
    <row r="470" spans="1:14" ht="12.5">
      <c r="A470" s="220"/>
      <c r="B470" s="205"/>
      <c r="C470" s="201" t="str">
        <f t="shared" si="0"/>
        <v/>
      </c>
      <c r="D470" s="201" t="str">
        <f t="shared" si="1"/>
        <v/>
      </c>
      <c r="E470" s="201" t="str">
        <f t="shared" si="2"/>
        <v/>
      </c>
      <c r="F470" s="201" t="str">
        <f t="shared" si="3"/>
        <v/>
      </c>
      <c r="G470" s="178"/>
      <c r="H470" s="221"/>
      <c r="I470" s="218"/>
      <c r="J470" s="178"/>
      <c r="K470" s="178"/>
      <c r="L470" s="178"/>
      <c r="M470" s="217"/>
      <c r="N470" s="218"/>
    </row>
    <row r="471" spans="1:14" ht="12.5">
      <c r="A471" s="220"/>
      <c r="B471" s="205"/>
      <c r="C471" s="201" t="str">
        <f t="shared" si="0"/>
        <v/>
      </c>
      <c r="D471" s="201" t="str">
        <f t="shared" si="1"/>
        <v/>
      </c>
      <c r="E471" s="201" t="str">
        <f t="shared" si="2"/>
        <v/>
      </c>
      <c r="F471" s="201" t="str">
        <f t="shared" si="3"/>
        <v/>
      </c>
      <c r="G471" s="178"/>
      <c r="H471" s="221"/>
      <c r="I471" s="218"/>
      <c r="J471" s="178"/>
      <c r="K471" s="178"/>
      <c r="L471" s="178"/>
      <c r="M471" s="217"/>
      <c r="N471" s="218"/>
    </row>
    <row r="472" spans="1:14" ht="12.5">
      <c r="A472" s="220"/>
      <c r="B472" s="205"/>
      <c r="C472" s="201" t="str">
        <f t="shared" si="0"/>
        <v/>
      </c>
      <c r="D472" s="201" t="str">
        <f t="shared" si="1"/>
        <v/>
      </c>
      <c r="E472" s="201" t="str">
        <f t="shared" si="2"/>
        <v/>
      </c>
      <c r="F472" s="201" t="str">
        <f t="shared" si="3"/>
        <v/>
      </c>
      <c r="G472" s="178"/>
      <c r="H472" s="221"/>
      <c r="I472" s="218"/>
      <c r="J472" s="178"/>
      <c r="K472" s="178"/>
      <c r="L472" s="178"/>
      <c r="M472" s="217"/>
      <c r="N472" s="218"/>
    </row>
    <row r="473" spans="1:14" ht="12.5">
      <c r="A473" s="220"/>
      <c r="B473" s="205"/>
      <c r="C473" s="201" t="str">
        <f t="shared" si="0"/>
        <v/>
      </c>
      <c r="D473" s="201" t="str">
        <f t="shared" si="1"/>
        <v/>
      </c>
      <c r="E473" s="201" t="str">
        <f t="shared" si="2"/>
        <v/>
      </c>
      <c r="F473" s="201" t="str">
        <f t="shared" si="3"/>
        <v/>
      </c>
      <c r="G473" s="178"/>
      <c r="H473" s="221"/>
      <c r="I473" s="218"/>
      <c r="J473" s="178"/>
      <c r="K473" s="178"/>
      <c r="L473" s="178"/>
      <c r="M473" s="217"/>
      <c r="N473" s="218"/>
    </row>
    <row r="474" spans="1:14" ht="12.5">
      <c r="A474" s="220"/>
      <c r="B474" s="205"/>
      <c r="C474" s="201" t="str">
        <f t="shared" si="0"/>
        <v/>
      </c>
      <c r="D474" s="201" t="str">
        <f t="shared" si="1"/>
        <v/>
      </c>
      <c r="E474" s="201" t="str">
        <f t="shared" si="2"/>
        <v/>
      </c>
      <c r="F474" s="201" t="str">
        <f t="shared" si="3"/>
        <v/>
      </c>
      <c r="G474" s="178"/>
      <c r="H474" s="221"/>
      <c r="I474" s="218"/>
      <c r="J474" s="178"/>
      <c r="K474" s="178"/>
      <c r="L474" s="178"/>
      <c r="M474" s="217"/>
      <c r="N474" s="218"/>
    </row>
    <row r="475" spans="1:14" ht="12.5">
      <c r="A475" s="220"/>
      <c r="B475" s="205"/>
      <c r="C475" s="201" t="str">
        <f t="shared" si="0"/>
        <v/>
      </c>
      <c r="D475" s="201" t="str">
        <f t="shared" si="1"/>
        <v/>
      </c>
      <c r="E475" s="201" t="str">
        <f t="shared" si="2"/>
        <v/>
      </c>
      <c r="F475" s="201" t="str">
        <f t="shared" si="3"/>
        <v/>
      </c>
      <c r="G475" s="178"/>
      <c r="H475" s="221"/>
      <c r="I475" s="218"/>
      <c r="J475" s="178"/>
      <c r="K475" s="178"/>
      <c r="L475" s="178"/>
      <c r="M475" s="217"/>
      <c r="N475" s="218"/>
    </row>
    <row r="476" spans="1:14" ht="12.5">
      <c r="A476" s="220"/>
      <c r="B476" s="205"/>
      <c r="C476" s="201" t="str">
        <f t="shared" si="0"/>
        <v/>
      </c>
      <c r="D476" s="201" t="str">
        <f t="shared" si="1"/>
        <v/>
      </c>
      <c r="E476" s="201" t="str">
        <f t="shared" si="2"/>
        <v/>
      </c>
      <c r="F476" s="201" t="str">
        <f t="shared" si="3"/>
        <v/>
      </c>
      <c r="G476" s="178"/>
      <c r="H476" s="221"/>
      <c r="I476" s="218"/>
      <c r="J476" s="178"/>
      <c r="K476" s="178"/>
      <c r="L476" s="178"/>
      <c r="M476" s="217"/>
      <c r="N476" s="218"/>
    </row>
    <row r="477" spans="1:14" ht="12.5">
      <c r="A477" s="220"/>
      <c r="B477" s="205"/>
      <c r="C477" s="201" t="str">
        <f t="shared" si="0"/>
        <v/>
      </c>
      <c r="D477" s="201" t="str">
        <f t="shared" si="1"/>
        <v/>
      </c>
      <c r="E477" s="201" t="str">
        <f t="shared" si="2"/>
        <v/>
      </c>
      <c r="F477" s="201" t="str">
        <f t="shared" si="3"/>
        <v/>
      </c>
      <c r="G477" s="178"/>
      <c r="H477" s="221"/>
      <c r="I477" s="218"/>
      <c r="J477" s="178"/>
      <c r="K477" s="178"/>
      <c r="L477" s="178"/>
      <c r="M477" s="217"/>
      <c r="N477" s="218"/>
    </row>
    <row r="478" spans="1:14" ht="12.5">
      <c r="A478" s="220"/>
      <c r="B478" s="205"/>
      <c r="C478" s="201" t="str">
        <f t="shared" si="0"/>
        <v/>
      </c>
      <c r="D478" s="201" t="str">
        <f t="shared" si="1"/>
        <v/>
      </c>
      <c r="E478" s="201" t="str">
        <f t="shared" si="2"/>
        <v/>
      </c>
      <c r="F478" s="201" t="str">
        <f t="shared" si="3"/>
        <v/>
      </c>
      <c r="G478" s="178"/>
      <c r="H478" s="221"/>
      <c r="I478" s="218"/>
      <c r="J478" s="178"/>
      <c r="K478" s="178"/>
      <c r="L478" s="178"/>
      <c r="M478" s="217"/>
      <c r="N478" s="218"/>
    </row>
    <row r="479" spans="1:14" ht="12.5">
      <c r="A479" s="220"/>
      <c r="B479" s="205"/>
      <c r="C479" s="201" t="str">
        <f t="shared" si="0"/>
        <v/>
      </c>
      <c r="D479" s="201" t="str">
        <f t="shared" si="1"/>
        <v/>
      </c>
      <c r="E479" s="201" t="str">
        <f t="shared" si="2"/>
        <v/>
      </c>
      <c r="F479" s="201" t="str">
        <f t="shared" si="3"/>
        <v/>
      </c>
      <c r="G479" s="178"/>
      <c r="H479" s="221"/>
      <c r="I479" s="218"/>
      <c r="J479" s="178"/>
      <c r="K479" s="178"/>
      <c r="L479" s="178"/>
      <c r="M479" s="217"/>
      <c r="N479" s="218"/>
    </row>
    <row r="480" spans="1:14" ht="12.5">
      <c r="A480" s="220"/>
      <c r="B480" s="205"/>
      <c r="C480" s="201" t="str">
        <f t="shared" si="0"/>
        <v/>
      </c>
      <c r="D480" s="201" t="str">
        <f t="shared" si="1"/>
        <v/>
      </c>
      <c r="E480" s="201" t="str">
        <f t="shared" si="2"/>
        <v/>
      </c>
      <c r="F480" s="201" t="str">
        <f t="shared" si="3"/>
        <v/>
      </c>
      <c r="G480" s="178"/>
      <c r="H480" s="221"/>
      <c r="I480" s="218"/>
      <c r="J480" s="178"/>
      <c r="K480" s="178"/>
      <c r="L480" s="178"/>
      <c r="M480" s="217"/>
      <c r="N480" s="218"/>
    </row>
    <row r="481" spans="1:14" ht="12.5">
      <c r="A481" s="220"/>
      <c r="B481" s="205"/>
      <c r="C481" s="201" t="str">
        <f t="shared" si="0"/>
        <v/>
      </c>
      <c r="D481" s="201" t="str">
        <f t="shared" si="1"/>
        <v/>
      </c>
      <c r="E481" s="201" t="str">
        <f t="shared" si="2"/>
        <v/>
      </c>
      <c r="F481" s="201" t="str">
        <f t="shared" si="3"/>
        <v/>
      </c>
      <c r="G481" s="178"/>
      <c r="H481" s="221"/>
      <c r="I481" s="218"/>
      <c r="J481" s="178"/>
      <c r="K481" s="178"/>
      <c r="L481" s="178"/>
      <c r="M481" s="217"/>
      <c r="N481" s="218"/>
    </row>
    <row r="482" spans="1:14" ht="12.5">
      <c r="A482" s="220"/>
      <c r="B482" s="205"/>
      <c r="C482" s="201" t="str">
        <f t="shared" si="0"/>
        <v/>
      </c>
      <c r="D482" s="201" t="str">
        <f t="shared" si="1"/>
        <v/>
      </c>
      <c r="E482" s="201" t="str">
        <f t="shared" si="2"/>
        <v/>
      </c>
      <c r="F482" s="201" t="str">
        <f t="shared" si="3"/>
        <v/>
      </c>
      <c r="G482" s="178"/>
      <c r="H482" s="221"/>
      <c r="I482" s="218"/>
      <c r="J482" s="178"/>
      <c r="K482" s="178"/>
      <c r="L482" s="178"/>
      <c r="M482" s="217"/>
      <c r="N482" s="218"/>
    </row>
    <row r="483" spans="1:14" ht="12.5">
      <c r="A483" s="220"/>
      <c r="B483" s="205"/>
      <c r="C483" s="201" t="str">
        <f t="shared" si="0"/>
        <v/>
      </c>
      <c r="D483" s="201" t="str">
        <f t="shared" si="1"/>
        <v/>
      </c>
      <c r="E483" s="201" t="str">
        <f t="shared" si="2"/>
        <v/>
      </c>
      <c r="F483" s="201" t="str">
        <f t="shared" si="3"/>
        <v/>
      </c>
      <c r="G483" s="178"/>
      <c r="H483" s="221"/>
      <c r="I483" s="218"/>
      <c r="J483" s="178"/>
      <c r="K483" s="178"/>
      <c r="L483" s="178"/>
      <c r="M483" s="217"/>
      <c r="N483" s="218"/>
    </row>
    <row r="484" spans="1:14" ht="12.5">
      <c r="A484" s="220"/>
      <c r="B484" s="205"/>
      <c r="C484" s="201" t="str">
        <f t="shared" si="0"/>
        <v/>
      </c>
      <c r="D484" s="201" t="str">
        <f t="shared" si="1"/>
        <v/>
      </c>
      <c r="E484" s="201" t="str">
        <f t="shared" si="2"/>
        <v/>
      </c>
      <c r="F484" s="201" t="str">
        <f t="shared" si="3"/>
        <v/>
      </c>
      <c r="G484" s="178"/>
      <c r="H484" s="221"/>
      <c r="I484" s="218"/>
      <c r="J484" s="178"/>
      <c r="K484" s="178"/>
      <c r="L484" s="178"/>
      <c r="M484" s="217"/>
      <c r="N484" s="218"/>
    </row>
    <row r="485" spans="1:14" ht="12.5">
      <c r="A485" s="220"/>
      <c r="B485" s="205"/>
      <c r="C485" s="201" t="str">
        <f t="shared" si="0"/>
        <v/>
      </c>
      <c r="D485" s="201" t="str">
        <f t="shared" si="1"/>
        <v/>
      </c>
      <c r="E485" s="201" t="str">
        <f t="shared" si="2"/>
        <v/>
      </c>
      <c r="F485" s="201" t="str">
        <f t="shared" si="3"/>
        <v/>
      </c>
      <c r="G485" s="178"/>
      <c r="H485" s="221"/>
      <c r="I485" s="218"/>
      <c r="J485" s="178"/>
      <c r="K485" s="178"/>
      <c r="L485" s="178"/>
      <c r="M485" s="217"/>
      <c r="N485" s="218"/>
    </row>
    <row r="486" spans="1:14" ht="12.5">
      <c r="A486" s="220"/>
      <c r="B486" s="205"/>
      <c r="C486" s="201" t="str">
        <f t="shared" si="0"/>
        <v/>
      </c>
      <c r="D486" s="201" t="str">
        <f t="shared" si="1"/>
        <v/>
      </c>
      <c r="E486" s="201" t="str">
        <f t="shared" si="2"/>
        <v/>
      </c>
      <c r="F486" s="201" t="str">
        <f t="shared" si="3"/>
        <v/>
      </c>
      <c r="G486" s="178"/>
      <c r="H486" s="221"/>
      <c r="I486" s="218"/>
      <c r="J486" s="178"/>
      <c r="K486" s="178"/>
      <c r="L486" s="178"/>
      <c r="M486" s="217"/>
      <c r="N486" s="218"/>
    </row>
    <row r="487" spans="1:14" ht="12.5">
      <c r="A487" s="220"/>
      <c r="B487" s="205"/>
      <c r="C487" s="201" t="str">
        <f t="shared" si="0"/>
        <v/>
      </c>
      <c r="D487" s="201" t="str">
        <f t="shared" si="1"/>
        <v/>
      </c>
      <c r="E487" s="201" t="str">
        <f t="shared" si="2"/>
        <v/>
      </c>
      <c r="F487" s="201" t="str">
        <f t="shared" si="3"/>
        <v/>
      </c>
      <c r="G487" s="178"/>
      <c r="H487" s="221"/>
      <c r="I487" s="218"/>
      <c r="J487" s="178"/>
      <c r="K487" s="178"/>
      <c r="L487" s="178"/>
      <c r="M487" s="217"/>
      <c r="N487" s="218"/>
    </row>
    <row r="488" spans="1:14" ht="12.5">
      <c r="A488" s="220"/>
      <c r="B488" s="205"/>
      <c r="C488" s="201" t="str">
        <f t="shared" si="0"/>
        <v/>
      </c>
      <c r="D488" s="201" t="str">
        <f t="shared" si="1"/>
        <v/>
      </c>
      <c r="E488" s="201" t="str">
        <f t="shared" si="2"/>
        <v/>
      </c>
      <c r="F488" s="201" t="str">
        <f t="shared" si="3"/>
        <v/>
      </c>
      <c r="G488" s="178"/>
      <c r="H488" s="221"/>
      <c r="I488" s="218"/>
      <c r="J488" s="178"/>
      <c r="K488" s="178"/>
      <c r="L488" s="178"/>
      <c r="M488" s="217"/>
      <c r="N488" s="218"/>
    </row>
    <row r="489" spans="1:14" ht="12.5">
      <c r="A489" s="220"/>
      <c r="B489" s="205"/>
      <c r="C489" s="201" t="str">
        <f t="shared" si="0"/>
        <v/>
      </c>
      <c r="D489" s="201" t="str">
        <f t="shared" si="1"/>
        <v/>
      </c>
      <c r="E489" s="201" t="str">
        <f t="shared" si="2"/>
        <v/>
      </c>
      <c r="F489" s="201" t="str">
        <f t="shared" si="3"/>
        <v/>
      </c>
      <c r="G489" s="178"/>
      <c r="H489" s="221"/>
      <c r="I489" s="218"/>
      <c r="J489" s="178"/>
      <c r="K489" s="178"/>
      <c r="L489" s="178"/>
      <c r="M489" s="217"/>
      <c r="N489" s="218"/>
    </row>
    <row r="490" spans="1:14" ht="12.5">
      <c r="A490" s="220"/>
      <c r="B490" s="205"/>
      <c r="C490" s="201" t="str">
        <f t="shared" si="0"/>
        <v/>
      </c>
      <c r="D490" s="201" t="str">
        <f t="shared" si="1"/>
        <v/>
      </c>
      <c r="E490" s="201" t="str">
        <f t="shared" si="2"/>
        <v/>
      </c>
      <c r="F490" s="201" t="str">
        <f t="shared" si="3"/>
        <v/>
      </c>
      <c r="G490" s="178"/>
      <c r="H490" s="221"/>
      <c r="I490" s="218"/>
      <c r="J490" s="178"/>
      <c r="K490" s="178"/>
      <c r="L490" s="178"/>
      <c r="M490" s="217"/>
      <c r="N490" s="218"/>
    </row>
    <row r="491" spans="1:14" ht="12.5">
      <c r="A491" s="220"/>
      <c r="B491" s="205"/>
      <c r="C491" s="201" t="str">
        <f t="shared" si="0"/>
        <v/>
      </c>
      <c r="D491" s="201" t="str">
        <f t="shared" si="1"/>
        <v/>
      </c>
      <c r="E491" s="201" t="str">
        <f t="shared" si="2"/>
        <v/>
      </c>
      <c r="F491" s="201" t="str">
        <f t="shared" si="3"/>
        <v/>
      </c>
      <c r="G491" s="178"/>
      <c r="H491" s="221"/>
      <c r="I491" s="218"/>
      <c r="J491" s="178"/>
      <c r="K491" s="178"/>
      <c r="L491" s="178"/>
      <c r="M491" s="217"/>
      <c r="N491" s="218"/>
    </row>
    <row r="492" spans="1:14" ht="12.5">
      <c r="A492" s="220"/>
      <c r="B492" s="205"/>
      <c r="C492" s="201" t="str">
        <f t="shared" si="0"/>
        <v/>
      </c>
      <c r="D492" s="201" t="str">
        <f t="shared" si="1"/>
        <v/>
      </c>
      <c r="E492" s="201" t="str">
        <f t="shared" si="2"/>
        <v/>
      </c>
      <c r="F492" s="201" t="str">
        <f t="shared" si="3"/>
        <v/>
      </c>
      <c r="G492" s="178"/>
      <c r="H492" s="221"/>
      <c r="I492" s="218"/>
      <c r="J492" s="178"/>
      <c r="K492" s="178"/>
      <c r="L492" s="178"/>
      <c r="M492" s="217"/>
      <c r="N492" s="218"/>
    </row>
    <row r="493" spans="1:14" ht="12.5">
      <c r="A493" s="220"/>
      <c r="B493" s="205"/>
      <c r="C493" s="201" t="str">
        <f t="shared" si="0"/>
        <v/>
      </c>
      <c r="D493" s="201" t="str">
        <f t="shared" si="1"/>
        <v/>
      </c>
      <c r="E493" s="201" t="str">
        <f t="shared" si="2"/>
        <v/>
      </c>
      <c r="F493" s="201" t="str">
        <f t="shared" si="3"/>
        <v/>
      </c>
      <c r="G493" s="178"/>
      <c r="H493" s="221"/>
      <c r="I493" s="218"/>
      <c r="J493" s="178"/>
      <c r="K493" s="178"/>
      <c r="L493" s="178"/>
      <c r="M493" s="217"/>
      <c r="N493" s="218"/>
    </row>
    <row r="494" spans="1:14" ht="12.5">
      <c r="A494" s="220"/>
      <c r="B494" s="205"/>
      <c r="C494" s="201" t="str">
        <f t="shared" si="0"/>
        <v/>
      </c>
      <c r="D494" s="201" t="str">
        <f t="shared" si="1"/>
        <v/>
      </c>
      <c r="E494" s="201" t="str">
        <f t="shared" si="2"/>
        <v/>
      </c>
      <c r="F494" s="201" t="str">
        <f t="shared" si="3"/>
        <v/>
      </c>
      <c r="G494" s="178"/>
      <c r="H494" s="221"/>
      <c r="I494" s="218"/>
      <c r="J494" s="178"/>
      <c r="K494" s="178"/>
      <c r="L494" s="178"/>
      <c r="M494" s="217"/>
      <c r="N494" s="218"/>
    </row>
    <row r="495" spans="1:14" ht="12.5">
      <c r="A495" s="220"/>
      <c r="B495" s="205"/>
      <c r="C495" s="201" t="str">
        <f t="shared" si="0"/>
        <v/>
      </c>
      <c r="D495" s="201" t="str">
        <f t="shared" si="1"/>
        <v/>
      </c>
      <c r="E495" s="201" t="str">
        <f t="shared" si="2"/>
        <v/>
      </c>
      <c r="F495" s="201" t="str">
        <f t="shared" si="3"/>
        <v/>
      </c>
      <c r="G495" s="178"/>
      <c r="H495" s="221"/>
      <c r="I495" s="218"/>
      <c r="J495" s="178"/>
      <c r="K495" s="178"/>
      <c r="L495" s="178"/>
      <c r="M495" s="217"/>
      <c r="N495" s="218"/>
    </row>
    <row r="496" spans="1:14" ht="12.5">
      <c r="A496" s="220"/>
      <c r="B496" s="205"/>
      <c r="C496" s="201" t="str">
        <f t="shared" si="0"/>
        <v/>
      </c>
      <c r="D496" s="201" t="str">
        <f t="shared" si="1"/>
        <v/>
      </c>
      <c r="E496" s="201" t="str">
        <f t="shared" si="2"/>
        <v/>
      </c>
      <c r="F496" s="201" t="str">
        <f t="shared" si="3"/>
        <v/>
      </c>
      <c r="G496" s="178"/>
      <c r="H496" s="221"/>
      <c r="I496" s="218"/>
      <c r="J496" s="178"/>
      <c r="K496" s="178"/>
      <c r="L496" s="178"/>
      <c r="M496" s="217"/>
      <c r="N496" s="218"/>
    </row>
    <row r="497" spans="1:14" ht="12.5">
      <c r="A497" s="220"/>
      <c r="B497" s="205"/>
      <c r="C497" s="201" t="str">
        <f t="shared" si="0"/>
        <v/>
      </c>
      <c r="D497" s="201" t="str">
        <f t="shared" si="1"/>
        <v/>
      </c>
      <c r="E497" s="201" t="str">
        <f t="shared" si="2"/>
        <v/>
      </c>
      <c r="F497" s="201" t="str">
        <f t="shared" si="3"/>
        <v/>
      </c>
      <c r="G497" s="178"/>
      <c r="H497" s="221"/>
      <c r="I497" s="218"/>
      <c r="J497" s="178"/>
      <c r="K497" s="178"/>
      <c r="L497" s="178"/>
      <c r="M497" s="217"/>
      <c r="N497" s="218"/>
    </row>
    <row r="498" spans="1:14" ht="12.5">
      <c r="A498" s="220"/>
      <c r="B498" s="205"/>
      <c r="C498" s="201" t="str">
        <f t="shared" si="0"/>
        <v/>
      </c>
      <c r="D498" s="201" t="str">
        <f t="shared" si="1"/>
        <v/>
      </c>
      <c r="E498" s="201" t="str">
        <f t="shared" si="2"/>
        <v/>
      </c>
      <c r="F498" s="201" t="str">
        <f t="shared" si="3"/>
        <v/>
      </c>
      <c r="G498" s="178"/>
      <c r="H498" s="221"/>
      <c r="I498" s="218"/>
      <c r="J498" s="178"/>
      <c r="K498" s="178"/>
      <c r="L498" s="178"/>
      <c r="M498" s="217"/>
      <c r="N498" s="218"/>
    </row>
    <row r="499" spans="1:14" ht="12.5">
      <c r="A499" s="220"/>
      <c r="B499" s="205"/>
      <c r="C499" s="201" t="str">
        <f t="shared" si="0"/>
        <v/>
      </c>
      <c r="D499" s="201" t="str">
        <f t="shared" si="1"/>
        <v/>
      </c>
      <c r="E499" s="201" t="str">
        <f t="shared" si="2"/>
        <v/>
      </c>
      <c r="F499" s="201" t="str">
        <f t="shared" si="3"/>
        <v/>
      </c>
      <c r="G499" s="178"/>
      <c r="H499" s="221"/>
      <c r="I499" s="218"/>
      <c r="J499" s="178"/>
      <c r="K499" s="178"/>
      <c r="L499" s="178"/>
      <c r="M499" s="217"/>
      <c r="N499" s="218"/>
    </row>
    <row r="500" spans="1:14" ht="12.5">
      <c r="A500" s="220"/>
      <c r="B500" s="205"/>
      <c r="C500" s="201" t="str">
        <f t="shared" si="0"/>
        <v/>
      </c>
      <c r="D500" s="201" t="str">
        <f t="shared" si="1"/>
        <v/>
      </c>
      <c r="E500" s="201" t="str">
        <f t="shared" si="2"/>
        <v/>
      </c>
      <c r="F500" s="201" t="str">
        <f t="shared" si="3"/>
        <v/>
      </c>
      <c r="G500" s="178"/>
      <c r="H500" s="221"/>
      <c r="I500" s="218"/>
      <c r="J500" s="178"/>
      <c r="K500" s="178"/>
      <c r="L500" s="178"/>
      <c r="M500" s="217"/>
      <c r="N500" s="218"/>
    </row>
    <row r="501" spans="1:14" ht="12.5">
      <c r="A501" s="220"/>
      <c r="B501" s="205"/>
      <c r="C501" s="201" t="str">
        <f t="shared" si="0"/>
        <v/>
      </c>
      <c r="D501" s="201" t="str">
        <f t="shared" si="1"/>
        <v/>
      </c>
      <c r="E501" s="201" t="str">
        <f t="shared" si="2"/>
        <v/>
      </c>
      <c r="F501" s="201" t="str">
        <f t="shared" si="3"/>
        <v/>
      </c>
      <c r="G501" s="178"/>
      <c r="H501" s="221"/>
      <c r="I501" s="218"/>
      <c r="J501" s="178"/>
      <c r="K501" s="178"/>
      <c r="L501" s="178"/>
      <c r="M501" s="217"/>
      <c r="N501" s="218"/>
    </row>
    <row r="502" spans="1:14" ht="12.5">
      <c r="A502" s="220"/>
      <c r="B502" s="205"/>
      <c r="C502" s="201" t="str">
        <f t="shared" si="0"/>
        <v/>
      </c>
      <c r="D502" s="201" t="str">
        <f t="shared" si="1"/>
        <v/>
      </c>
      <c r="E502" s="201" t="str">
        <f t="shared" si="2"/>
        <v/>
      </c>
      <c r="F502" s="201" t="str">
        <f t="shared" si="3"/>
        <v/>
      </c>
      <c r="G502" s="178"/>
      <c r="H502" s="221"/>
      <c r="I502" s="218"/>
      <c r="J502" s="178"/>
      <c r="K502" s="178"/>
      <c r="L502" s="178"/>
      <c r="M502" s="217"/>
      <c r="N502" s="218"/>
    </row>
    <row r="503" spans="1:14" ht="12.5">
      <c r="A503" s="220"/>
      <c r="B503" s="205"/>
      <c r="C503" s="201" t="str">
        <f t="shared" si="0"/>
        <v/>
      </c>
      <c r="D503" s="201" t="str">
        <f t="shared" si="1"/>
        <v/>
      </c>
      <c r="E503" s="201" t="str">
        <f t="shared" si="2"/>
        <v/>
      </c>
      <c r="F503" s="201" t="str">
        <f t="shared" si="3"/>
        <v/>
      </c>
      <c r="G503" s="178"/>
      <c r="H503" s="221"/>
      <c r="I503" s="218"/>
      <c r="J503" s="178"/>
      <c r="K503" s="178"/>
      <c r="L503" s="178"/>
      <c r="M503" s="217"/>
      <c r="N503" s="218"/>
    </row>
    <row r="504" spans="1:14" ht="12.5">
      <c r="A504" s="220"/>
      <c r="B504" s="205"/>
      <c r="C504" s="201" t="str">
        <f t="shared" si="0"/>
        <v/>
      </c>
      <c r="D504" s="201" t="str">
        <f t="shared" si="1"/>
        <v/>
      </c>
      <c r="E504" s="201" t="str">
        <f t="shared" si="2"/>
        <v/>
      </c>
      <c r="F504" s="201" t="str">
        <f t="shared" si="3"/>
        <v/>
      </c>
      <c r="G504" s="178"/>
      <c r="H504" s="221"/>
      <c r="I504" s="218"/>
      <c r="J504" s="178"/>
      <c r="K504" s="178"/>
      <c r="L504" s="178"/>
      <c r="M504" s="217"/>
      <c r="N504" s="218"/>
    </row>
    <row r="505" spans="1:14" ht="12.5">
      <c r="A505" s="220"/>
      <c r="B505" s="205"/>
      <c r="C505" s="201" t="str">
        <f t="shared" si="0"/>
        <v/>
      </c>
      <c r="D505" s="201" t="str">
        <f t="shared" si="1"/>
        <v/>
      </c>
      <c r="E505" s="201" t="str">
        <f t="shared" si="2"/>
        <v/>
      </c>
      <c r="F505" s="201" t="str">
        <f t="shared" si="3"/>
        <v/>
      </c>
      <c r="G505" s="178"/>
      <c r="H505" s="221"/>
      <c r="I505" s="218"/>
      <c r="J505" s="178"/>
      <c r="K505" s="178"/>
      <c r="L505" s="178"/>
      <c r="M505" s="217"/>
      <c r="N505" s="218"/>
    </row>
    <row r="506" spans="1:14" ht="12.5">
      <c r="A506" s="220"/>
      <c r="B506" s="205"/>
      <c r="C506" s="201" t="str">
        <f t="shared" si="0"/>
        <v/>
      </c>
      <c r="D506" s="201" t="str">
        <f t="shared" si="1"/>
        <v/>
      </c>
      <c r="E506" s="201" t="str">
        <f t="shared" si="2"/>
        <v/>
      </c>
      <c r="F506" s="201" t="str">
        <f t="shared" si="3"/>
        <v/>
      </c>
      <c r="G506" s="178"/>
      <c r="H506" s="221"/>
      <c r="I506" s="218"/>
      <c r="J506" s="178"/>
      <c r="K506" s="178"/>
      <c r="L506" s="178"/>
      <c r="M506" s="217"/>
      <c r="N506" s="218"/>
    </row>
    <row r="507" spans="1:14" ht="12.5">
      <c r="A507" s="220"/>
      <c r="B507" s="205"/>
      <c r="C507" s="201" t="str">
        <f t="shared" si="0"/>
        <v/>
      </c>
      <c r="D507" s="201" t="str">
        <f t="shared" si="1"/>
        <v/>
      </c>
      <c r="E507" s="201" t="str">
        <f t="shared" si="2"/>
        <v/>
      </c>
      <c r="F507" s="201" t="str">
        <f t="shared" si="3"/>
        <v/>
      </c>
      <c r="G507" s="178"/>
      <c r="H507" s="221"/>
      <c r="I507" s="218"/>
      <c r="J507" s="178"/>
      <c r="K507" s="178"/>
      <c r="L507" s="178"/>
      <c r="M507" s="217"/>
      <c r="N507" s="218"/>
    </row>
    <row r="508" spans="1:14" ht="12.5">
      <c r="A508" s="220"/>
      <c r="B508" s="205"/>
      <c r="C508" s="201" t="str">
        <f t="shared" si="0"/>
        <v/>
      </c>
      <c r="D508" s="201" t="str">
        <f t="shared" si="1"/>
        <v/>
      </c>
      <c r="E508" s="201" t="str">
        <f t="shared" si="2"/>
        <v/>
      </c>
      <c r="F508" s="201" t="str">
        <f t="shared" si="3"/>
        <v/>
      </c>
      <c r="G508" s="178"/>
      <c r="H508" s="221"/>
      <c r="I508" s="218"/>
      <c r="J508" s="178"/>
      <c r="K508" s="178"/>
      <c r="L508" s="178"/>
      <c r="M508" s="217"/>
      <c r="N508" s="218"/>
    </row>
    <row r="509" spans="1:14" ht="12.5">
      <c r="A509" s="220"/>
      <c r="B509" s="205"/>
      <c r="C509" s="201" t="str">
        <f t="shared" si="0"/>
        <v/>
      </c>
      <c r="D509" s="201" t="str">
        <f t="shared" si="1"/>
        <v/>
      </c>
      <c r="E509" s="201" t="str">
        <f t="shared" si="2"/>
        <v/>
      </c>
      <c r="F509" s="201" t="str">
        <f t="shared" si="3"/>
        <v/>
      </c>
      <c r="G509" s="178"/>
      <c r="H509" s="221"/>
      <c r="I509" s="218"/>
      <c r="J509" s="178"/>
      <c r="K509" s="178"/>
      <c r="L509" s="178"/>
      <c r="M509" s="217"/>
      <c r="N509" s="218"/>
    </row>
    <row r="510" spans="1:14" ht="12.5">
      <c r="A510" s="220"/>
      <c r="B510" s="205"/>
      <c r="C510" s="201" t="str">
        <f t="shared" si="0"/>
        <v/>
      </c>
      <c r="D510" s="201" t="str">
        <f t="shared" si="1"/>
        <v/>
      </c>
      <c r="E510" s="201" t="str">
        <f t="shared" si="2"/>
        <v/>
      </c>
      <c r="F510" s="201" t="str">
        <f t="shared" si="3"/>
        <v/>
      </c>
      <c r="G510" s="178"/>
      <c r="H510" s="221"/>
      <c r="I510" s="218"/>
      <c r="J510" s="178"/>
      <c r="K510" s="178"/>
      <c r="L510" s="178"/>
      <c r="M510" s="217"/>
      <c r="N510" s="218"/>
    </row>
    <row r="511" spans="1:14" ht="12.5">
      <c r="A511" s="220"/>
      <c r="B511" s="205"/>
      <c r="C511" s="201" t="str">
        <f t="shared" si="0"/>
        <v/>
      </c>
      <c r="D511" s="201" t="str">
        <f t="shared" si="1"/>
        <v/>
      </c>
      <c r="E511" s="201" t="str">
        <f t="shared" si="2"/>
        <v/>
      </c>
      <c r="F511" s="201" t="str">
        <f t="shared" si="3"/>
        <v/>
      </c>
      <c r="G511" s="178"/>
      <c r="H511" s="221"/>
      <c r="I511" s="218"/>
      <c r="J511" s="178"/>
      <c r="K511" s="178"/>
      <c r="L511" s="178"/>
      <c r="M511" s="217"/>
      <c r="N511" s="218"/>
    </row>
    <row r="512" spans="1:14" ht="12.5">
      <c r="A512" s="220"/>
      <c r="B512" s="205"/>
      <c r="C512" s="201" t="str">
        <f t="shared" si="0"/>
        <v/>
      </c>
      <c r="D512" s="201" t="str">
        <f t="shared" si="1"/>
        <v/>
      </c>
      <c r="E512" s="201" t="str">
        <f t="shared" si="2"/>
        <v/>
      </c>
      <c r="F512" s="201" t="str">
        <f t="shared" si="3"/>
        <v/>
      </c>
      <c r="G512" s="178"/>
      <c r="H512" s="221"/>
      <c r="I512" s="218"/>
      <c r="J512" s="178"/>
      <c r="K512" s="178"/>
      <c r="L512" s="178"/>
      <c r="M512" s="217"/>
      <c r="N512" s="218"/>
    </row>
    <row r="513" spans="1:14" ht="12.5">
      <c r="A513" s="220"/>
      <c r="B513" s="205"/>
      <c r="C513" s="201" t="str">
        <f t="shared" si="0"/>
        <v/>
      </c>
      <c r="D513" s="201" t="str">
        <f t="shared" si="1"/>
        <v/>
      </c>
      <c r="E513" s="201" t="str">
        <f t="shared" si="2"/>
        <v/>
      </c>
      <c r="F513" s="201" t="str">
        <f t="shared" si="3"/>
        <v/>
      </c>
      <c r="G513" s="178"/>
      <c r="H513" s="221"/>
      <c r="I513" s="218"/>
      <c r="J513" s="178"/>
      <c r="K513" s="178"/>
      <c r="L513" s="178"/>
      <c r="M513" s="217"/>
      <c r="N513" s="218"/>
    </row>
    <row r="514" spans="1:14" ht="12.5">
      <c r="A514" s="220"/>
      <c r="B514" s="205"/>
      <c r="C514" s="201" t="str">
        <f t="shared" si="0"/>
        <v/>
      </c>
      <c r="D514" s="201" t="str">
        <f t="shared" si="1"/>
        <v/>
      </c>
      <c r="E514" s="201" t="str">
        <f t="shared" si="2"/>
        <v/>
      </c>
      <c r="F514" s="201" t="str">
        <f t="shared" si="3"/>
        <v/>
      </c>
      <c r="G514" s="178"/>
      <c r="H514" s="221"/>
      <c r="I514" s="218"/>
      <c r="J514" s="178"/>
      <c r="K514" s="178"/>
      <c r="L514" s="178"/>
      <c r="M514" s="217"/>
      <c r="N514" s="218"/>
    </row>
    <row r="515" spans="1:14" ht="12.5">
      <c r="A515" s="220"/>
      <c r="B515" s="205"/>
      <c r="C515" s="201" t="str">
        <f t="shared" si="0"/>
        <v/>
      </c>
      <c r="D515" s="201" t="str">
        <f t="shared" si="1"/>
        <v/>
      </c>
      <c r="E515" s="201" t="str">
        <f t="shared" si="2"/>
        <v/>
      </c>
      <c r="F515" s="201" t="str">
        <f t="shared" si="3"/>
        <v/>
      </c>
      <c r="G515" s="178"/>
      <c r="H515" s="221"/>
      <c r="I515" s="218"/>
      <c r="J515" s="178"/>
      <c r="K515" s="178"/>
      <c r="L515" s="178"/>
      <c r="M515" s="217"/>
      <c r="N515" s="218"/>
    </row>
    <row r="516" spans="1:14" ht="12.5">
      <c r="A516" s="220"/>
      <c r="B516" s="205"/>
      <c r="C516" s="201" t="str">
        <f t="shared" si="0"/>
        <v/>
      </c>
      <c r="D516" s="201" t="str">
        <f t="shared" si="1"/>
        <v/>
      </c>
      <c r="E516" s="201" t="str">
        <f t="shared" si="2"/>
        <v/>
      </c>
      <c r="F516" s="201" t="str">
        <f t="shared" si="3"/>
        <v/>
      </c>
      <c r="G516" s="178"/>
      <c r="H516" s="221"/>
      <c r="I516" s="218"/>
      <c r="J516" s="178"/>
      <c r="K516" s="178"/>
      <c r="L516" s="178"/>
      <c r="M516" s="217"/>
      <c r="N516" s="218"/>
    </row>
    <row r="517" spans="1:14" ht="12.5">
      <c r="A517" s="220"/>
      <c r="B517" s="205"/>
      <c r="C517" s="201" t="str">
        <f t="shared" si="0"/>
        <v/>
      </c>
      <c r="D517" s="201" t="str">
        <f t="shared" si="1"/>
        <v/>
      </c>
      <c r="E517" s="201" t="str">
        <f t="shared" si="2"/>
        <v/>
      </c>
      <c r="F517" s="201" t="str">
        <f t="shared" si="3"/>
        <v/>
      </c>
      <c r="G517" s="178"/>
      <c r="H517" s="221"/>
      <c r="I517" s="218"/>
      <c r="J517" s="178"/>
      <c r="K517" s="178"/>
      <c r="L517" s="178"/>
      <c r="M517" s="217"/>
      <c r="N517" s="218"/>
    </row>
    <row r="518" spans="1:14" ht="12.5">
      <c r="A518" s="220"/>
      <c r="B518" s="205"/>
      <c r="C518" s="201" t="str">
        <f t="shared" si="0"/>
        <v/>
      </c>
      <c r="D518" s="201" t="str">
        <f t="shared" si="1"/>
        <v/>
      </c>
      <c r="E518" s="201" t="str">
        <f t="shared" si="2"/>
        <v/>
      </c>
      <c r="F518" s="201" t="str">
        <f t="shared" si="3"/>
        <v/>
      </c>
      <c r="G518" s="178"/>
      <c r="H518" s="221"/>
      <c r="I518" s="218"/>
      <c r="J518" s="178"/>
      <c r="K518" s="178"/>
      <c r="L518" s="178"/>
      <c r="M518" s="217"/>
      <c r="N518" s="218"/>
    </row>
    <row r="519" spans="1:14" ht="12.5">
      <c r="A519" s="220"/>
      <c r="B519" s="205"/>
      <c r="C519" s="201" t="str">
        <f t="shared" si="0"/>
        <v/>
      </c>
      <c r="D519" s="201" t="str">
        <f t="shared" si="1"/>
        <v/>
      </c>
      <c r="E519" s="201" t="str">
        <f t="shared" si="2"/>
        <v/>
      </c>
      <c r="F519" s="201" t="str">
        <f t="shared" si="3"/>
        <v/>
      </c>
      <c r="G519" s="178"/>
      <c r="H519" s="221"/>
      <c r="I519" s="218"/>
      <c r="J519" s="178"/>
      <c r="K519" s="178"/>
      <c r="L519" s="178"/>
      <c r="M519" s="217"/>
      <c r="N519" s="218"/>
    </row>
    <row r="520" spans="1:14" ht="12.5">
      <c r="A520" s="220"/>
      <c r="B520" s="205"/>
      <c r="C520" s="201" t="str">
        <f t="shared" si="0"/>
        <v/>
      </c>
      <c r="D520" s="201" t="str">
        <f t="shared" si="1"/>
        <v/>
      </c>
      <c r="E520" s="201" t="str">
        <f t="shared" si="2"/>
        <v/>
      </c>
      <c r="F520" s="201" t="str">
        <f t="shared" si="3"/>
        <v/>
      </c>
      <c r="G520" s="178"/>
      <c r="H520" s="221"/>
      <c r="I520" s="218"/>
      <c r="J520" s="178"/>
      <c r="K520" s="178"/>
      <c r="L520" s="178"/>
      <c r="M520" s="217"/>
      <c r="N520" s="218"/>
    </row>
    <row r="521" spans="1:14" ht="12.5">
      <c r="A521" s="220"/>
      <c r="B521" s="205"/>
      <c r="C521" s="201" t="str">
        <f t="shared" si="0"/>
        <v/>
      </c>
      <c r="D521" s="201" t="str">
        <f t="shared" si="1"/>
        <v/>
      </c>
      <c r="E521" s="201" t="str">
        <f t="shared" si="2"/>
        <v/>
      </c>
      <c r="F521" s="201" t="str">
        <f t="shared" si="3"/>
        <v/>
      </c>
      <c r="G521" s="178"/>
      <c r="H521" s="221"/>
      <c r="I521" s="218"/>
      <c r="J521" s="178"/>
      <c r="K521" s="178"/>
      <c r="L521" s="178"/>
      <c r="M521" s="217"/>
      <c r="N521" s="218"/>
    </row>
    <row r="522" spans="1:14" ht="12.5">
      <c r="A522" s="220"/>
      <c r="B522" s="205"/>
      <c r="C522" s="201" t="str">
        <f t="shared" si="0"/>
        <v/>
      </c>
      <c r="D522" s="201" t="str">
        <f t="shared" si="1"/>
        <v/>
      </c>
      <c r="E522" s="201" t="str">
        <f t="shared" si="2"/>
        <v/>
      </c>
      <c r="F522" s="201" t="str">
        <f t="shared" si="3"/>
        <v/>
      </c>
      <c r="G522" s="178"/>
      <c r="H522" s="221"/>
      <c r="I522" s="218"/>
      <c r="J522" s="178"/>
      <c r="K522" s="178"/>
      <c r="L522" s="178"/>
      <c r="M522" s="217"/>
      <c r="N522" s="218"/>
    </row>
    <row r="523" spans="1:14" ht="12.5">
      <c r="A523" s="220"/>
      <c r="B523" s="205"/>
      <c r="C523" s="201" t="str">
        <f t="shared" si="0"/>
        <v/>
      </c>
      <c r="D523" s="201" t="str">
        <f t="shared" si="1"/>
        <v/>
      </c>
      <c r="E523" s="201" t="str">
        <f t="shared" si="2"/>
        <v/>
      </c>
      <c r="F523" s="201" t="str">
        <f t="shared" si="3"/>
        <v/>
      </c>
      <c r="G523" s="178"/>
      <c r="H523" s="221"/>
      <c r="I523" s="218"/>
      <c r="J523" s="178"/>
      <c r="K523" s="178"/>
      <c r="L523" s="178"/>
      <c r="M523" s="217"/>
      <c r="N523" s="218"/>
    </row>
    <row r="524" spans="1:14" ht="12.5">
      <c r="A524" s="220"/>
      <c r="B524" s="205"/>
      <c r="C524" s="201" t="str">
        <f t="shared" si="0"/>
        <v/>
      </c>
      <c r="D524" s="201" t="str">
        <f t="shared" si="1"/>
        <v/>
      </c>
      <c r="E524" s="201" t="str">
        <f t="shared" si="2"/>
        <v/>
      </c>
      <c r="F524" s="201" t="str">
        <f t="shared" si="3"/>
        <v/>
      </c>
      <c r="G524" s="178"/>
      <c r="H524" s="221"/>
      <c r="I524" s="218"/>
      <c r="J524" s="178"/>
      <c r="K524" s="178"/>
      <c r="L524" s="178"/>
      <c r="M524" s="217"/>
      <c r="N524" s="218"/>
    </row>
    <row r="525" spans="1:14" ht="12.5">
      <c r="A525" s="220"/>
      <c r="B525" s="205"/>
      <c r="C525" s="201" t="str">
        <f t="shared" si="0"/>
        <v/>
      </c>
      <c r="D525" s="201" t="str">
        <f t="shared" si="1"/>
        <v/>
      </c>
      <c r="E525" s="201" t="str">
        <f t="shared" si="2"/>
        <v/>
      </c>
      <c r="F525" s="201" t="str">
        <f t="shared" si="3"/>
        <v/>
      </c>
      <c r="G525" s="178"/>
      <c r="H525" s="221"/>
      <c r="I525" s="218"/>
      <c r="J525" s="178"/>
      <c r="K525" s="178"/>
      <c r="L525" s="178"/>
      <c r="M525" s="217"/>
      <c r="N525" s="218"/>
    </row>
    <row r="526" spans="1:14" ht="12.5">
      <c r="A526" s="220"/>
      <c r="B526" s="205"/>
      <c r="C526" s="201" t="str">
        <f t="shared" si="0"/>
        <v/>
      </c>
      <c r="D526" s="201" t="str">
        <f t="shared" si="1"/>
        <v/>
      </c>
      <c r="E526" s="201" t="str">
        <f t="shared" si="2"/>
        <v/>
      </c>
      <c r="F526" s="201" t="str">
        <f t="shared" si="3"/>
        <v/>
      </c>
      <c r="G526" s="178"/>
      <c r="H526" s="221"/>
      <c r="I526" s="218"/>
      <c r="J526" s="178"/>
      <c r="K526" s="178"/>
      <c r="L526" s="178"/>
      <c r="M526" s="217"/>
      <c r="N526" s="218"/>
    </row>
    <row r="527" spans="1:14" ht="12.5">
      <c r="A527" s="220"/>
      <c r="B527" s="205"/>
      <c r="C527" s="201" t="str">
        <f t="shared" si="0"/>
        <v/>
      </c>
      <c r="D527" s="201" t="str">
        <f t="shared" si="1"/>
        <v/>
      </c>
      <c r="E527" s="201" t="str">
        <f t="shared" si="2"/>
        <v/>
      </c>
      <c r="F527" s="201" t="str">
        <f t="shared" si="3"/>
        <v/>
      </c>
      <c r="G527" s="178"/>
      <c r="H527" s="221"/>
      <c r="I527" s="218"/>
      <c r="J527" s="178"/>
      <c r="K527" s="178"/>
      <c r="L527" s="178"/>
      <c r="M527" s="217"/>
      <c r="N527" s="218"/>
    </row>
    <row r="528" spans="1:14" ht="12.5">
      <c r="A528" s="220"/>
      <c r="B528" s="205"/>
      <c r="C528" s="201" t="str">
        <f t="shared" si="0"/>
        <v/>
      </c>
      <c r="D528" s="201" t="str">
        <f t="shared" si="1"/>
        <v/>
      </c>
      <c r="E528" s="201" t="str">
        <f t="shared" si="2"/>
        <v/>
      </c>
      <c r="F528" s="201" t="str">
        <f t="shared" si="3"/>
        <v/>
      </c>
      <c r="G528" s="178"/>
      <c r="H528" s="221"/>
      <c r="I528" s="218"/>
      <c r="J528" s="178"/>
      <c r="K528" s="178"/>
      <c r="L528" s="178"/>
      <c r="M528" s="217"/>
      <c r="N528" s="218"/>
    </row>
    <row r="529" spans="1:14" ht="12.5">
      <c r="A529" s="220"/>
      <c r="B529" s="205"/>
      <c r="C529" s="201" t="str">
        <f t="shared" si="0"/>
        <v/>
      </c>
      <c r="D529" s="201" t="str">
        <f t="shared" si="1"/>
        <v/>
      </c>
      <c r="E529" s="201" t="str">
        <f t="shared" si="2"/>
        <v/>
      </c>
      <c r="F529" s="201" t="str">
        <f t="shared" si="3"/>
        <v/>
      </c>
      <c r="G529" s="178"/>
      <c r="H529" s="221"/>
      <c r="I529" s="218"/>
      <c r="J529" s="178"/>
      <c r="K529" s="178"/>
      <c r="L529" s="178"/>
      <c r="M529" s="217"/>
      <c r="N529" s="218"/>
    </row>
    <row r="530" spans="1:14" ht="12.5">
      <c r="A530" s="220"/>
      <c r="B530" s="205"/>
      <c r="C530" s="201" t="str">
        <f t="shared" si="0"/>
        <v/>
      </c>
      <c r="D530" s="201" t="str">
        <f t="shared" si="1"/>
        <v/>
      </c>
      <c r="E530" s="201" t="str">
        <f t="shared" si="2"/>
        <v/>
      </c>
      <c r="F530" s="201" t="str">
        <f t="shared" si="3"/>
        <v/>
      </c>
      <c r="G530" s="178"/>
      <c r="H530" s="221"/>
      <c r="I530" s="218"/>
      <c r="J530" s="178"/>
      <c r="K530" s="178"/>
      <c r="L530" s="178"/>
      <c r="M530" s="217"/>
      <c r="N530" s="218"/>
    </row>
    <row r="531" spans="1:14" ht="12.5">
      <c r="A531" s="220"/>
      <c r="B531" s="205"/>
      <c r="C531" s="201" t="str">
        <f t="shared" si="0"/>
        <v/>
      </c>
      <c r="D531" s="201" t="str">
        <f t="shared" si="1"/>
        <v/>
      </c>
      <c r="E531" s="201" t="str">
        <f t="shared" si="2"/>
        <v/>
      </c>
      <c r="F531" s="201" t="str">
        <f t="shared" si="3"/>
        <v/>
      </c>
      <c r="G531" s="178"/>
      <c r="H531" s="221"/>
      <c r="I531" s="218"/>
      <c r="J531" s="178"/>
      <c r="K531" s="178"/>
      <c r="L531" s="178"/>
      <c r="M531" s="217"/>
      <c r="N531" s="218"/>
    </row>
    <row r="532" spans="1:14" ht="12.5">
      <c r="A532" s="220"/>
      <c r="B532" s="205"/>
      <c r="C532" s="201" t="str">
        <f t="shared" si="0"/>
        <v/>
      </c>
      <c r="D532" s="201" t="str">
        <f t="shared" si="1"/>
        <v/>
      </c>
      <c r="E532" s="201" t="str">
        <f t="shared" si="2"/>
        <v/>
      </c>
      <c r="F532" s="201" t="str">
        <f t="shared" si="3"/>
        <v/>
      </c>
      <c r="G532" s="178"/>
      <c r="H532" s="221"/>
      <c r="I532" s="218"/>
      <c r="J532" s="178"/>
      <c r="K532" s="178"/>
      <c r="L532" s="178"/>
      <c r="M532" s="217"/>
      <c r="N532" s="218"/>
    </row>
    <row r="533" spans="1:14" ht="12.5">
      <c r="A533" s="220"/>
      <c r="B533" s="205"/>
      <c r="C533" s="201" t="str">
        <f t="shared" si="0"/>
        <v/>
      </c>
      <c r="D533" s="201" t="str">
        <f t="shared" si="1"/>
        <v/>
      </c>
      <c r="E533" s="201" t="str">
        <f t="shared" si="2"/>
        <v/>
      </c>
      <c r="F533" s="201" t="str">
        <f t="shared" si="3"/>
        <v/>
      </c>
      <c r="G533" s="178"/>
      <c r="H533" s="221"/>
      <c r="I533" s="218"/>
      <c r="J533" s="178"/>
      <c r="K533" s="178"/>
      <c r="L533" s="178"/>
      <c r="M533" s="217"/>
      <c r="N533" s="218"/>
    </row>
    <row r="534" spans="1:14" ht="12.5">
      <c r="A534" s="220"/>
      <c r="B534" s="205"/>
      <c r="C534" s="201" t="str">
        <f t="shared" si="0"/>
        <v/>
      </c>
      <c r="D534" s="201" t="str">
        <f t="shared" si="1"/>
        <v/>
      </c>
      <c r="E534" s="201" t="str">
        <f t="shared" si="2"/>
        <v/>
      </c>
      <c r="F534" s="201" t="str">
        <f t="shared" si="3"/>
        <v/>
      </c>
      <c r="G534" s="178"/>
      <c r="H534" s="221"/>
      <c r="I534" s="218"/>
      <c r="J534" s="178"/>
      <c r="K534" s="178"/>
      <c r="L534" s="178"/>
      <c r="M534" s="217"/>
      <c r="N534" s="218"/>
    </row>
    <row r="535" spans="1:14" ht="12.5">
      <c r="A535" s="220"/>
      <c r="B535" s="205"/>
      <c r="C535" s="201" t="str">
        <f t="shared" si="0"/>
        <v/>
      </c>
      <c r="D535" s="201" t="str">
        <f t="shared" si="1"/>
        <v/>
      </c>
      <c r="E535" s="201" t="str">
        <f t="shared" si="2"/>
        <v/>
      </c>
      <c r="F535" s="201" t="str">
        <f t="shared" si="3"/>
        <v/>
      </c>
      <c r="G535" s="178"/>
      <c r="H535" s="221"/>
      <c r="I535" s="218"/>
      <c r="J535" s="178"/>
      <c r="K535" s="178"/>
      <c r="L535" s="178"/>
      <c r="M535" s="217"/>
      <c r="N535" s="218"/>
    </row>
    <row r="536" spans="1:14" ht="12.5">
      <c r="A536" s="220"/>
      <c r="B536" s="205"/>
      <c r="C536" s="201" t="str">
        <f t="shared" si="0"/>
        <v/>
      </c>
      <c r="D536" s="201" t="str">
        <f t="shared" si="1"/>
        <v/>
      </c>
      <c r="E536" s="201" t="str">
        <f t="shared" si="2"/>
        <v/>
      </c>
      <c r="F536" s="201" t="str">
        <f t="shared" si="3"/>
        <v/>
      </c>
      <c r="G536" s="178"/>
      <c r="H536" s="221"/>
      <c r="I536" s="218"/>
      <c r="J536" s="178"/>
      <c r="K536" s="178"/>
      <c r="L536" s="178"/>
      <c r="M536" s="217"/>
      <c r="N536" s="218"/>
    </row>
    <row r="537" spans="1:14" ht="12.5">
      <c r="A537" s="220"/>
      <c r="B537" s="205"/>
      <c r="C537" s="201" t="str">
        <f t="shared" si="0"/>
        <v/>
      </c>
      <c r="D537" s="201" t="str">
        <f t="shared" si="1"/>
        <v/>
      </c>
      <c r="E537" s="201" t="str">
        <f t="shared" si="2"/>
        <v/>
      </c>
      <c r="F537" s="201" t="str">
        <f t="shared" si="3"/>
        <v/>
      </c>
      <c r="G537" s="178"/>
      <c r="H537" s="221"/>
      <c r="I537" s="218"/>
      <c r="J537" s="178"/>
      <c r="K537" s="178"/>
      <c r="L537" s="178"/>
      <c r="M537" s="217"/>
      <c r="N537" s="218"/>
    </row>
    <row r="538" spans="1:14" ht="12.5">
      <c r="A538" s="220"/>
      <c r="B538" s="205"/>
      <c r="C538" s="201" t="str">
        <f t="shared" si="0"/>
        <v/>
      </c>
      <c r="D538" s="201" t="str">
        <f t="shared" si="1"/>
        <v/>
      </c>
      <c r="E538" s="201" t="str">
        <f t="shared" si="2"/>
        <v/>
      </c>
      <c r="F538" s="201" t="str">
        <f t="shared" si="3"/>
        <v/>
      </c>
      <c r="G538" s="178"/>
      <c r="H538" s="221"/>
      <c r="I538" s="218"/>
      <c r="J538" s="178"/>
      <c r="K538" s="178"/>
      <c r="L538" s="178"/>
      <c r="M538" s="217"/>
      <c r="N538" s="218"/>
    </row>
    <row r="539" spans="1:14" ht="12.5">
      <c r="A539" s="220"/>
      <c r="B539" s="205"/>
      <c r="C539" s="201" t="str">
        <f t="shared" si="0"/>
        <v/>
      </c>
      <c r="D539" s="201" t="str">
        <f t="shared" si="1"/>
        <v/>
      </c>
      <c r="E539" s="201" t="str">
        <f t="shared" si="2"/>
        <v/>
      </c>
      <c r="F539" s="201" t="str">
        <f t="shared" si="3"/>
        <v/>
      </c>
      <c r="G539" s="178"/>
      <c r="H539" s="221"/>
      <c r="I539" s="218"/>
      <c r="J539" s="178"/>
      <c r="K539" s="178"/>
      <c r="L539" s="178"/>
      <c r="M539" s="217"/>
      <c r="N539" s="218"/>
    </row>
    <row r="540" spans="1:14" ht="12.5">
      <c r="A540" s="220"/>
      <c r="B540" s="205"/>
      <c r="C540" s="201" t="str">
        <f t="shared" si="0"/>
        <v/>
      </c>
      <c r="D540" s="201" t="str">
        <f t="shared" si="1"/>
        <v/>
      </c>
      <c r="E540" s="201" t="str">
        <f t="shared" si="2"/>
        <v/>
      </c>
      <c r="F540" s="201" t="str">
        <f t="shared" si="3"/>
        <v/>
      </c>
      <c r="G540" s="178"/>
      <c r="H540" s="221"/>
      <c r="I540" s="218"/>
      <c r="J540" s="178"/>
      <c r="K540" s="178"/>
      <c r="L540" s="178"/>
      <c r="M540" s="217"/>
      <c r="N540" s="218"/>
    </row>
    <row r="541" spans="1:14" ht="12.5">
      <c r="A541" s="220"/>
      <c r="B541" s="205"/>
      <c r="C541" s="201" t="str">
        <f t="shared" si="0"/>
        <v/>
      </c>
      <c r="D541" s="201" t="str">
        <f t="shared" si="1"/>
        <v/>
      </c>
      <c r="E541" s="201" t="str">
        <f t="shared" si="2"/>
        <v/>
      </c>
      <c r="F541" s="201" t="str">
        <f t="shared" si="3"/>
        <v/>
      </c>
      <c r="G541" s="178"/>
      <c r="H541" s="221"/>
      <c r="I541" s="218"/>
      <c r="J541" s="178"/>
      <c r="K541" s="178"/>
      <c r="L541" s="178"/>
      <c r="M541" s="217"/>
      <c r="N541" s="218"/>
    </row>
    <row r="542" spans="1:14" ht="12.5">
      <c r="A542" s="220"/>
      <c r="B542" s="205"/>
      <c r="C542" s="201" t="str">
        <f t="shared" si="0"/>
        <v/>
      </c>
      <c r="D542" s="201" t="str">
        <f t="shared" si="1"/>
        <v/>
      </c>
      <c r="E542" s="201" t="str">
        <f t="shared" si="2"/>
        <v/>
      </c>
      <c r="F542" s="201" t="str">
        <f t="shared" si="3"/>
        <v/>
      </c>
      <c r="G542" s="178"/>
      <c r="H542" s="221"/>
      <c r="I542" s="218"/>
      <c r="J542" s="178"/>
      <c r="K542" s="178"/>
      <c r="L542" s="178"/>
      <c r="M542" s="217"/>
      <c r="N542" s="218"/>
    </row>
    <row r="543" spans="1:14" ht="12.5">
      <c r="A543" s="220"/>
      <c r="B543" s="205"/>
      <c r="C543" s="201" t="str">
        <f t="shared" si="0"/>
        <v/>
      </c>
      <c r="D543" s="201" t="str">
        <f t="shared" si="1"/>
        <v/>
      </c>
      <c r="E543" s="201" t="str">
        <f t="shared" si="2"/>
        <v/>
      </c>
      <c r="F543" s="201" t="str">
        <f t="shared" si="3"/>
        <v/>
      </c>
      <c r="G543" s="178"/>
      <c r="H543" s="221"/>
      <c r="I543" s="218"/>
      <c r="J543" s="178"/>
      <c r="K543" s="178"/>
      <c r="L543" s="178"/>
      <c r="M543" s="217"/>
      <c r="N543" s="218"/>
    </row>
    <row r="544" spans="1:14" ht="12.5">
      <c r="A544" s="220"/>
      <c r="B544" s="205"/>
      <c r="C544" s="201" t="str">
        <f t="shared" si="0"/>
        <v/>
      </c>
      <c r="D544" s="201" t="str">
        <f t="shared" si="1"/>
        <v/>
      </c>
      <c r="E544" s="201" t="str">
        <f t="shared" si="2"/>
        <v/>
      </c>
      <c r="F544" s="201" t="str">
        <f t="shared" si="3"/>
        <v/>
      </c>
      <c r="G544" s="178"/>
      <c r="H544" s="221"/>
      <c r="I544" s="218"/>
      <c r="J544" s="178"/>
      <c r="K544" s="178"/>
      <c r="L544" s="178"/>
      <c r="M544" s="217"/>
      <c r="N544" s="218"/>
    </row>
    <row r="545" spans="1:14" ht="12.5">
      <c r="A545" s="220"/>
      <c r="B545" s="205"/>
      <c r="C545" s="201" t="str">
        <f t="shared" si="0"/>
        <v/>
      </c>
      <c r="D545" s="201" t="str">
        <f t="shared" si="1"/>
        <v/>
      </c>
      <c r="E545" s="201" t="str">
        <f t="shared" si="2"/>
        <v/>
      </c>
      <c r="F545" s="201" t="str">
        <f t="shared" si="3"/>
        <v/>
      </c>
      <c r="G545" s="178"/>
      <c r="H545" s="221"/>
      <c r="I545" s="218"/>
      <c r="J545" s="178"/>
      <c r="K545" s="178"/>
      <c r="L545" s="178"/>
      <c r="M545" s="217"/>
      <c r="N545" s="218"/>
    </row>
    <row r="546" spans="1:14" ht="12.5">
      <c r="A546" s="220"/>
      <c r="B546" s="205"/>
      <c r="C546" s="201" t="str">
        <f t="shared" si="0"/>
        <v/>
      </c>
      <c r="D546" s="201" t="str">
        <f t="shared" si="1"/>
        <v/>
      </c>
      <c r="E546" s="201" t="str">
        <f t="shared" si="2"/>
        <v/>
      </c>
      <c r="F546" s="201" t="str">
        <f t="shared" si="3"/>
        <v/>
      </c>
      <c r="G546" s="178"/>
      <c r="H546" s="221"/>
      <c r="I546" s="218"/>
      <c r="J546" s="178"/>
      <c r="K546" s="178"/>
      <c r="L546" s="178"/>
      <c r="M546" s="217"/>
      <c r="N546" s="218"/>
    </row>
    <row r="547" spans="1:14" ht="12.5">
      <c r="A547" s="220"/>
      <c r="B547" s="205"/>
      <c r="C547" s="201" t="str">
        <f t="shared" si="0"/>
        <v/>
      </c>
      <c r="D547" s="201" t="str">
        <f t="shared" si="1"/>
        <v/>
      </c>
      <c r="E547" s="201" t="str">
        <f t="shared" si="2"/>
        <v/>
      </c>
      <c r="F547" s="201" t="str">
        <f t="shared" si="3"/>
        <v/>
      </c>
      <c r="G547" s="178"/>
      <c r="H547" s="221"/>
      <c r="I547" s="218"/>
      <c r="J547" s="178"/>
      <c r="K547" s="178"/>
      <c r="L547" s="178"/>
      <c r="M547" s="217"/>
      <c r="N547" s="218"/>
    </row>
    <row r="548" spans="1:14" ht="12.5">
      <c r="A548" s="220"/>
      <c r="B548" s="205"/>
      <c r="C548" s="201" t="str">
        <f t="shared" si="0"/>
        <v/>
      </c>
      <c r="D548" s="201" t="str">
        <f t="shared" si="1"/>
        <v/>
      </c>
      <c r="E548" s="201" t="str">
        <f t="shared" si="2"/>
        <v/>
      </c>
      <c r="F548" s="201" t="str">
        <f t="shared" si="3"/>
        <v/>
      </c>
      <c r="G548" s="178"/>
      <c r="H548" s="221"/>
      <c r="I548" s="218"/>
      <c r="J548" s="178"/>
      <c r="K548" s="178"/>
      <c r="L548" s="178"/>
      <c r="M548" s="217"/>
      <c r="N548" s="218"/>
    </row>
    <row r="549" spans="1:14" ht="12.5">
      <c r="A549" s="220"/>
      <c r="B549" s="205"/>
      <c r="C549" s="201" t="str">
        <f t="shared" si="0"/>
        <v/>
      </c>
      <c r="D549" s="201" t="str">
        <f t="shared" si="1"/>
        <v/>
      </c>
      <c r="E549" s="201" t="str">
        <f t="shared" si="2"/>
        <v/>
      </c>
      <c r="F549" s="201" t="str">
        <f t="shared" si="3"/>
        <v/>
      </c>
      <c r="G549" s="178"/>
      <c r="H549" s="221"/>
      <c r="I549" s="218"/>
      <c r="J549" s="178"/>
      <c r="K549" s="178"/>
      <c r="L549" s="178"/>
      <c r="M549" s="217"/>
      <c r="N549" s="218"/>
    </row>
    <row r="550" spans="1:14" ht="12.5">
      <c r="A550" s="220"/>
      <c r="B550" s="205"/>
      <c r="C550" s="201" t="str">
        <f t="shared" si="0"/>
        <v/>
      </c>
      <c r="D550" s="201" t="str">
        <f t="shared" si="1"/>
        <v/>
      </c>
      <c r="E550" s="201" t="str">
        <f t="shared" si="2"/>
        <v/>
      </c>
      <c r="F550" s="201" t="str">
        <f t="shared" si="3"/>
        <v/>
      </c>
      <c r="G550" s="178"/>
      <c r="H550" s="221"/>
      <c r="I550" s="218"/>
      <c r="J550" s="178"/>
      <c r="K550" s="178"/>
      <c r="L550" s="178"/>
      <c r="M550" s="217"/>
      <c r="N550" s="218"/>
    </row>
    <row r="551" spans="1:14" ht="12.5">
      <c r="A551" s="220"/>
      <c r="B551" s="205"/>
      <c r="C551" s="201" t="str">
        <f t="shared" si="0"/>
        <v/>
      </c>
      <c r="D551" s="201" t="str">
        <f t="shared" si="1"/>
        <v/>
      </c>
      <c r="E551" s="201" t="str">
        <f t="shared" si="2"/>
        <v/>
      </c>
      <c r="F551" s="201" t="str">
        <f t="shared" si="3"/>
        <v/>
      </c>
      <c r="G551" s="178"/>
      <c r="H551" s="221"/>
      <c r="I551" s="218"/>
      <c r="J551" s="178"/>
      <c r="K551" s="178"/>
      <c r="L551" s="178"/>
      <c r="M551" s="217"/>
      <c r="N551" s="218"/>
    </row>
    <row r="552" spans="1:14" ht="12.5">
      <c r="A552" s="220"/>
      <c r="B552" s="205"/>
      <c r="C552" s="201" t="str">
        <f t="shared" si="0"/>
        <v/>
      </c>
      <c r="D552" s="201" t="str">
        <f t="shared" si="1"/>
        <v/>
      </c>
      <c r="E552" s="201" t="str">
        <f t="shared" si="2"/>
        <v/>
      </c>
      <c r="F552" s="201" t="str">
        <f t="shared" si="3"/>
        <v/>
      </c>
      <c r="G552" s="178"/>
      <c r="H552" s="221"/>
      <c r="I552" s="218"/>
      <c r="J552" s="178"/>
      <c r="K552" s="178"/>
      <c r="L552" s="178"/>
      <c r="M552" s="217"/>
      <c r="N552" s="218"/>
    </row>
    <row r="553" spans="1:14" ht="12.5">
      <c r="A553" s="220"/>
      <c r="B553" s="205"/>
      <c r="C553" s="201" t="str">
        <f t="shared" si="0"/>
        <v/>
      </c>
      <c r="D553" s="201" t="str">
        <f t="shared" si="1"/>
        <v/>
      </c>
      <c r="E553" s="201" t="str">
        <f t="shared" si="2"/>
        <v/>
      </c>
      <c r="F553" s="201" t="str">
        <f t="shared" si="3"/>
        <v/>
      </c>
      <c r="G553" s="178"/>
      <c r="H553" s="221"/>
      <c r="I553" s="218"/>
      <c r="J553" s="178"/>
      <c r="K553" s="178"/>
      <c r="L553" s="178"/>
      <c r="M553" s="217"/>
      <c r="N553" s="218"/>
    </row>
    <row r="554" spans="1:14" ht="12.5">
      <c r="A554" s="220"/>
      <c r="B554" s="205"/>
      <c r="C554" s="201" t="str">
        <f t="shared" si="0"/>
        <v/>
      </c>
      <c r="D554" s="201" t="str">
        <f t="shared" si="1"/>
        <v/>
      </c>
      <c r="E554" s="201" t="str">
        <f t="shared" si="2"/>
        <v/>
      </c>
      <c r="F554" s="201" t="str">
        <f t="shared" si="3"/>
        <v/>
      </c>
      <c r="G554" s="178"/>
      <c r="H554" s="221"/>
      <c r="I554" s="218"/>
      <c r="J554" s="178"/>
      <c r="K554" s="178"/>
      <c r="L554" s="178"/>
      <c r="M554" s="217"/>
      <c r="N554" s="218"/>
    </row>
    <row r="555" spans="1:14" ht="12.5">
      <c r="A555" s="220"/>
      <c r="B555" s="205"/>
      <c r="C555" s="201" t="str">
        <f t="shared" si="0"/>
        <v/>
      </c>
      <c r="D555" s="201" t="str">
        <f t="shared" si="1"/>
        <v/>
      </c>
      <c r="E555" s="201" t="str">
        <f t="shared" si="2"/>
        <v/>
      </c>
      <c r="F555" s="201" t="str">
        <f t="shared" si="3"/>
        <v/>
      </c>
      <c r="G555" s="178"/>
      <c r="H555" s="221"/>
      <c r="I555" s="218"/>
      <c r="J555" s="178"/>
      <c r="K555" s="178"/>
      <c r="L555" s="178"/>
      <c r="M555" s="217"/>
      <c r="N555" s="218"/>
    </row>
    <row r="556" spans="1:14" ht="12.5">
      <c r="A556" s="220"/>
      <c r="B556" s="205"/>
      <c r="C556" s="201" t="str">
        <f t="shared" si="0"/>
        <v/>
      </c>
      <c r="D556" s="201" t="str">
        <f t="shared" si="1"/>
        <v/>
      </c>
      <c r="E556" s="201" t="str">
        <f t="shared" si="2"/>
        <v/>
      </c>
      <c r="F556" s="201" t="str">
        <f t="shared" si="3"/>
        <v/>
      </c>
      <c r="G556" s="178"/>
      <c r="H556" s="221"/>
      <c r="I556" s="218"/>
      <c r="J556" s="178"/>
      <c r="K556" s="178"/>
      <c r="L556" s="178"/>
      <c r="M556" s="217"/>
      <c r="N556" s="218"/>
    </row>
    <row r="557" spans="1:14" ht="12.5">
      <c r="A557" s="220"/>
      <c r="B557" s="205"/>
      <c r="C557" s="201" t="str">
        <f t="shared" si="0"/>
        <v/>
      </c>
      <c r="D557" s="201" t="str">
        <f t="shared" si="1"/>
        <v/>
      </c>
      <c r="E557" s="201" t="str">
        <f t="shared" si="2"/>
        <v/>
      </c>
      <c r="F557" s="201" t="str">
        <f t="shared" si="3"/>
        <v/>
      </c>
      <c r="G557" s="178"/>
      <c r="H557" s="221"/>
      <c r="I557" s="218"/>
      <c r="J557" s="178"/>
      <c r="K557" s="178"/>
      <c r="L557" s="178"/>
      <c r="M557" s="217"/>
      <c r="N557" s="218"/>
    </row>
    <row r="558" spans="1:14" ht="12.5">
      <c r="A558" s="220"/>
      <c r="B558" s="205"/>
      <c r="C558" s="201" t="str">
        <f t="shared" si="0"/>
        <v/>
      </c>
      <c r="D558" s="201" t="str">
        <f t="shared" si="1"/>
        <v/>
      </c>
      <c r="E558" s="201" t="str">
        <f t="shared" si="2"/>
        <v/>
      </c>
      <c r="F558" s="201" t="str">
        <f t="shared" si="3"/>
        <v/>
      </c>
      <c r="G558" s="178"/>
      <c r="H558" s="221"/>
      <c r="I558" s="218"/>
      <c r="J558" s="178"/>
      <c r="K558" s="178"/>
      <c r="L558" s="178"/>
      <c r="M558" s="217"/>
      <c r="N558" s="218"/>
    </row>
    <row r="559" spans="1:14" ht="12.5">
      <c r="A559" s="220"/>
      <c r="B559" s="205"/>
      <c r="C559" s="201" t="str">
        <f t="shared" si="0"/>
        <v/>
      </c>
      <c r="D559" s="201" t="str">
        <f t="shared" si="1"/>
        <v/>
      </c>
      <c r="E559" s="201" t="str">
        <f t="shared" si="2"/>
        <v/>
      </c>
      <c r="F559" s="201" t="str">
        <f t="shared" si="3"/>
        <v/>
      </c>
      <c r="G559" s="178"/>
      <c r="H559" s="221"/>
      <c r="I559" s="218"/>
      <c r="J559" s="178"/>
      <c r="K559" s="178"/>
      <c r="L559" s="178"/>
      <c r="M559" s="217"/>
      <c r="N559" s="218"/>
    </row>
    <row r="560" spans="1:14" ht="12.5">
      <c r="A560" s="220"/>
      <c r="B560" s="205"/>
      <c r="C560" s="201" t="str">
        <f t="shared" si="0"/>
        <v/>
      </c>
      <c r="D560" s="201" t="str">
        <f t="shared" si="1"/>
        <v/>
      </c>
      <c r="E560" s="201" t="str">
        <f t="shared" si="2"/>
        <v/>
      </c>
      <c r="F560" s="201" t="str">
        <f t="shared" si="3"/>
        <v/>
      </c>
      <c r="G560" s="178"/>
      <c r="H560" s="221"/>
      <c r="I560" s="218"/>
      <c r="J560" s="178"/>
      <c r="K560" s="178"/>
      <c r="L560" s="178"/>
      <c r="M560" s="217"/>
      <c r="N560" s="218"/>
    </row>
    <row r="561" spans="1:14" ht="12.5">
      <c r="A561" s="220"/>
      <c r="B561" s="205"/>
      <c r="C561" s="201" t="str">
        <f t="shared" si="0"/>
        <v/>
      </c>
      <c r="D561" s="201" t="str">
        <f t="shared" si="1"/>
        <v/>
      </c>
      <c r="E561" s="201" t="str">
        <f t="shared" si="2"/>
        <v/>
      </c>
      <c r="F561" s="201" t="str">
        <f t="shared" si="3"/>
        <v/>
      </c>
      <c r="G561" s="178"/>
      <c r="H561" s="221"/>
      <c r="I561" s="218"/>
      <c r="J561" s="178"/>
      <c r="K561" s="178"/>
      <c r="L561" s="178"/>
      <c r="M561" s="217"/>
      <c r="N561" s="218"/>
    </row>
    <row r="562" spans="1:14" ht="12.5">
      <c r="A562" s="220"/>
      <c r="B562" s="205"/>
      <c r="C562" s="201" t="str">
        <f t="shared" si="0"/>
        <v/>
      </c>
      <c r="D562" s="201" t="str">
        <f t="shared" si="1"/>
        <v/>
      </c>
      <c r="E562" s="201" t="str">
        <f t="shared" si="2"/>
        <v/>
      </c>
      <c r="F562" s="201" t="str">
        <f t="shared" si="3"/>
        <v/>
      </c>
      <c r="G562" s="178"/>
      <c r="H562" s="221"/>
      <c r="I562" s="218"/>
      <c r="J562" s="178"/>
      <c r="K562" s="178"/>
      <c r="L562" s="178"/>
      <c r="M562" s="217"/>
      <c r="N562" s="218"/>
    </row>
    <row r="563" spans="1:14" ht="12.5">
      <c r="A563" s="220"/>
      <c r="B563" s="205"/>
      <c r="C563" s="201" t="str">
        <f t="shared" si="0"/>
        <v/>
      </c>
      <c r="D563" s="201" t="str">
        <f t="shared" si="1"/>
        <v/>
      </c>
      <c r="E563" s="201" t="str">
        <f t="shared" si="2"/>
        <v/>
      </c>
      <c r="F563" s="201" t="str">
        <f t="shared" si="3"/>
        <v/>
      </c>
      <c r="G563" s="178"/>
      <c r="H563" s="221"/>
      <c r="I563" s="218"/>
      <c r="J563" s="178"/>
      <c r="K563" s="178"/>
      <c r="L563" s="178"/>
      <c r="M563" s="217"/>
      <c r="N563" s="218"/>
    </row>
    <row r="564" spans="1:14" ht="12.5">
      <c r="A564" s="220"/>
      <c r="B564" s="205"/>
      <c r="C564" s="201" t="str">
        <f t="shared" si="0"/>
        <v/>
      </c>
      <c r="D564" s="201" t="str">
        <f t="shared" si="1"/>
        <v/>
      </c>
      <c r="E564" s="201" t="str">
        <f t="shared" si="2"/>
        <v/>
      </c>
      <c r="F564" s="201" t="str">
        <f t="shared" si="3"/>
        <v/>
      </c>
      <c r="G564" s="178"/>
      <c r="H564" s="221"/>
      <c r="I564" s="218"/>
      <c r="J564" s="178"/>
      <c r="K564" s="178"/>
      <c r="L564" s="178"/>
      <c r="M564" s="217"/>
      <c r="N564" s="218"/>
    </row>
    <row r="565" spans="1:14" ht="12.5">
      <c r="A565" s="220"/>
      <c r="B565" s="205"/>
      <c r="C565" s="201" t="str">
        <f t="shared" si="0"/>
        <v/>
      </c>
      <c r="D565" s="201" t="str">
        <f t="shared" si="1"/>
        <v/>
      </c>
      <c r="E565" s="201" t="str">
        <f t="shared" si="2"/>
        <v/>
      </c>
      <c r="F565" s="201" t="str">
        <f t="shared" si="3"/>
        <v/>
      </c>
      <c r="G565" s="178"/>
      <c r="H565" s="221"/>
      <c r="I565" s="218"/>
      <c r="J565" s="178"/>
      <c r="K565" s="178"/>
      <c r="L565" s="178"/>
      <c r="M565" s="217"/>
      <c r="N565" s="218"/>
    </row>
    <row r="566" spans="1:14" ht="12.5">
      <c r="A566" s="220"/>
      <c r="B566" s="205"/>
      <c r="C566" s="201" t="str">
        <f t="shared" si="0"/>
        <v/>
      </c>
      <c r="D566" s="201" t="str">
        <f t="shared" si="1"/>
        <v/>
      </c>
      <c r="E566" s="201" t="str">
        <f t="shared" si="2"/>
        <v/>
      </c>
      <c r="F566" s="201" t="str">
        <f t="shared" si="3"/>
        <v/>
      </c>
      <c r="G566" s="178"/>
      <c r="H566" s="221"/>
      <c r="I566" s="218"/>
      <c r="J566" s="178"/>
      <c r="K566" s="178"/>
      <c r="L566" s="178"/>
      <c r="M566" s="217"/>
      <c r="N566" s="218"/>
    </row>
    <row r="567" spans="1:14" ht="12.5">
      <c r="A567" s="220"/>
      <c r="B567" s="205"/>
      <c r="C567" s="201" t="str">
        <f t="shared" si="0"/>
        <v/>
      </c>
      <c r="D567" s="201" t="str">
        <f t="shared" si="1"/>
        <v/>
      </c>
      <c r="E567" s="201" t="str">
        <f t="shared" si="2"/>
        <v/>
      </c>
      <c r="F567" s="201" t="str">
        <f t="shared" si="3"/>
        <v/>
      </c>
      <c r="G567" s="178"/>
      <c r="H567" s="221"/>
      <c r="I567" s="218"/>
      <c r="J567" s="178"/>
      <c r="K567" s="178"/>
      <c r="L567" s="178"/>
      <c r="M567" s="217"/>
      <c r="N567" s="218"/>
    </row>
    <row r="568" spans="1:14" ht="12.5">
      <c r="A568" s="220"/>
      <c r="B568" s="205"/>
      <c r="C568" s="201" t="str">
        <f t="shared" si="0"/>
        <v/>
      </c>
      <c r="D568" s="201" t="str">
        <f t="shared" si="1"/>
        <v/>
      </c>
      <c r="E568" s="201" t="str">
        <f t="shared" si="2"/>
        <v/>
      </c>
      <c r="F568" s="201" t="str">
        <f t="shared" si="3"/>
        <v/>
      </c>
      <c r="G568" s="178"/>
      <c r="H568" s="221"/>
      <c r="I568" s="218"/>
      <c r="J568" s="178"/>
      <c r="K568" s="178"/>
      <c r="L568" s="178"/>
      <c r="M568" s="217"/>
      <c r="N568" s="218"/>
    </row>
    <row r="569" spans="1:14" ht="12.5">
      <c r="A569" s="220"/>
      <c r="B569" s="205"/>
      <c r="C569" s="201" t="str">
        <f t="shared" si="0"/>
        <v/>
      </c>
      <c r="D569" s="201" t="str">
        <f t="shared" si="1"/>
        <v/>
      </c>
      <c r="E569" s="201" t="str">
        <f t="shared" si="2"/>
        <v/>
      </c>
      <c r="F569" s="201" t="str">
        <f t="shared" si="3"/>
        <v/>
      </c>
      <c r="G569" s="178"/>
      <c r="H569" s="221"/>
      <c r="I569" s="218"/>
      <c r="J569" s="178"/>
      <c r="K569" s="178"/>
      <c r="L569" s="178"/>
      <c r="M569" s="217"/>
      <c r="N569" s="218"/>
    </row>
    <row r="570" spans="1:14" ht="12.5">
      <c r="A570" s="220"/>
      <c r="B570" s="205"/>
      <c r="C570" s="201" t="str">
        <f t="shared" si="0"/>
        <v/>
      </c>
      <c r="D570" s="201" t="str">
        <f t="shared" si="1"/>
        <v/>
      </c>
      <c r="E570" s="201" t="str">
        <f t="shared" si="2"/>
        <v/>
      </c>
      <c r="F570" s="201" t="str">
        <f t="shared" si="3"/>
        <v/>
      </c>
      <c r="G570" s="178"/>
      <c r="H570" s="221"/>
      <c r="I570" s="218"/>
      <c r="J570" s="178"/>
      <c r="K570" s="178"/>
      <c r="L570" s="178"/>
      <c r="M570" s="217"/>
      <c r="N570" s="218"/>
    </row>
    <row r="571" spans="1:14" ht="12.5">
      <c r="A571" s="220"/>
      <c r="B571" s="205"/>
      <c r="C571" s="201" t="str">
        <f t="shared" si="0"/>
        <v/>
      </c>
      <c r="D571" s="201" t="str">
        <f t="shared" si="1"/>
        <v/>
      </c>
      <c r="E571" s="201" t="str">
        <f t="shared" si="2"/>
        <v/>
      </c>
      <c r="F571" s="201" t="str">
        <f t="shared" si="3"/>
        <v/>
      </c>
      <c r="G571" s="178"/>
      <c r="H571" s="221"/>
      <c r="I571" s="218"/>
      <c r="J571" s="178"/>
      <c r="K571" s="178"/>
      <c r="L571" s="178"/>
      <c r="M571" s="217"/>
      <c r="N571" s="218"/>
    </row>
    <row r="572" spans="1:14" ht="12.5">
      <c r="A572" s="220"/>
      <c r="B572" s="205"/>
      <c r="C572" s="201" t="str">
        <f t="shared" si="0"/>
        <v/>
      </c>
      <c r="D572" s="201" t="str">
        <f t="shared" si="1"/>
        <v/>
      </c>
      <c r="E572" s="201" t="str">
        <f t="shared" si="2"/>
        <v/>
      </c>
      <c r="F572" s="201" t="str">
        <f t="shared" si="3"/>
        <v/>
      </c>
      <c r="G572" s="178"/>
      <c r="H572" s="221"/>
      <c r="I572" s="218"/>
      <c r="J572" s="178"/>
      <c r="K572" s="178"/>
      <c r="L572" s="178"/>
      <c r="M572" s="217"/>
      <c r="N572" s="218"/>
    </row>
    <row r="573" spans="1:14" ht="12.5">
      <c r="A573" s="220"/>
      <c r="B573" s="205"/>
      <c r="C573" s="201" t="str">
        <f t="shared" si="0"/>
        <v/>
      </c>
      <c r="D573" s="201" t="str">
        <f t="shared" si="1"/>
        <v/>
      </c>
      <c r="E573" s="201" t="str">
        <f t="shared" si="2"/>
        <v/>
      </c>
      <c r="F573" s="201" t="str">
        <f t="shared" si="3"/>
        <v/>
      </c>
      <c r="G573" s="178"/>
      <c r="H573" s="221"/>
      <c r="I573" s="218"/>
      <c r="J573" s="178"/>
      <c r="K573" s="178"/>
      <c r="L573" s="178"/>
      <c r="M573" s="217"/>
      <c r="N573" s="218"/>
    </row>
    <row r="574" spans="1:14" ht="12.5">
      <c r="A574" s="220"/>
      <c r="B574" s="205"/>
      <c r="C574" s="201" t="str">
        <f t="shared" si="0"/>
        <v/>
      </c>
      <c r="D574" s="201" t="str">
        <f t="shared" si="1"/>
        <v/>
      </c>
      <c r="E574" s="201" t="str">
        <f t="shared" si="2"/>
        <v/>
      </c>
      <c r="F574" s="201" t="str">
        <f t="shared" si="3"/>
        <v/>
      </c>
      <c r="G574" s="178"/>
      <c r="H574" s="221"/>
      <c r="I574" s="218"/>
      <c r="J574" s="178"/>
      <c r="K574" s="178"/>
      <c r="L574" s="178"/>
      <c r="M574" s="217"/>
      <c r="N574" s="218"/>
    </row>
    <row r="575" spans="1:14" ht="12.5">
      <c r="A575" s="220"/>
      <c r="B575" s="205"/>
      <c r="C575" s="201" t="str">
        <f t="shared" si="0"/>
        <v/>
      </c>
      <c r="D575" s="201" t="str">
        <f t="shared" si="1"/>
        <v/>
      </c>
      <c r="E575" s="201" t="str">
        <f t="shared" si="2"/>
        <v/>
      </c>
      <c r="F575" s="201" t="str">
        <f t="shared" si="3"/>
        <v/>
      </c>
      <c r="G575" s="178"/>
      <c r="H575" s="221"/>
      <c r="I575" s="218"/>
      <c r="J575" s="178"/>
      <c r="K575" s="178"/>
      <c r="L575" s="178"/>
      <c r="M575" s="217"/>
      <c r="N575" s="218"/>
    </row>
    <row r="576" spans="1:14" ht="12.5">
      <c r="A576" s="220"/>
      <c r="B576" s="205"/>
      <c r="C576" s="201" t="str">
        <f t="shared" si="0"/>
        <v/>
      </c>
      <c r="D576" s="201" t="str">
        <f t="shared" si="1"/>
        <v/>
      </c>
      <c r="E576" s="201" t="str">
        <f t="shared" si="2"/>
        <v/>
      </c>
      <c r="F576" s="201" t="str">
        <f t="shared" si="3"/>
        <v/>
      </c>
      <c r="G576" s="178"/>
      <c r="H576" s="221"/>
      <c r="I576" s="218"/>
      <c r="J576" s="178"/>
      <c r="K576" s="178"/>
      <c r="L576" s="178"/>
      <c r="M576" s="217"/>
      <c r="N576" s="218"/>
    </row>
    <row r="577" spans="1:14" ht="12.5">
      <c r="A577" s="220"/>
      <c r="B577" s="205"/>
      <c r="C577" s="201" t="str">
        <f t="shared" si="0"/>
        <v/>
      </c>
      <c r="D577" s="201" t="str">
        <f t="shared" si="1"/>
        <v/>
      </c>
      <c r="E577" s="201" t="str">
        <f t="shared" si="2"/>
        <v/>
      </c>
      <c r="F577" s="201" t="str">
        <f t="shared" si="3"/>
        <v/>
      </c>
      <c r="G577" s="178"/>
      <c r="H577" s="221"/>
      <c r="I577" s="218"/>
      <c r="J577" s="178"/>
      <c r="K577" s="178"/>
      <c r="L577" s="178"/>
      <c r="M577" s="217"/>
      <c r="N577" s="218"/>
    </row>
    <row r="578" spans="1:14" ht="12.5">
      <c r="A578" s="220"/>
      <c r="B578" s="205"/>
      <c r="C578" s="201" t="str">
        <f t="shared" si="0"/>
        <v/>
      </c>
      <c r="D578" s="201" t="str">
        <f t="shared" si="1"/>
        <v/>
      </c>
      <c r="E578" s="201" t="str">
        <f t="shared" si="2"/>
        <v/>
      </c>
      <c r="F578" s="201" t="str">
        <f t="shared" si="3"/>
        <v/>
      </c>
      <c r="G578" s="178"/>
      <c r="H578" s="221"/>
      <c r="I578" s="218"/>
      <c r="J578" s="178"/>
      <c r="K578" s="178"/>
      <c r="L578" s="178"/>
      <c r="M578" s="217"/>
      <c r="N578" s="218"/>
    </row>
    <row r="579" spans="1:14" ht="12.5">
      <c r="A579" s="220"/>
      <c r="B579" s="205"/>
      <c r="C579" s="201" t="str">
        <f t="shared" si="0"/>
        <v/>
      </c>
      <c r="D579" s="201" t="str">
        <f t="shared" si="1"/>
        <v/>
      </c>
      <c r="E579" s="201" t="str">
        <f t="shared" si="2"/>
        <v/>
      </c>
      <c r="F579" s="201" t="str">
        <f t="shared" si="3"/>
        <v/>
      </c>
      <c r="G579" s="178"/>
      <c r="H579" s="221"/>
      <c r="I579" s="218"/>
      <c r="J579" s="178"/>
      <c r="K579" s="178"/>
      <c r="L579" s="178"/>
      <c r="M579" s="217"/>
      <c r="N579" s="218"/>
    </row>
    <row r="580" spans="1:14" ht="12.5">
      <c r="A580" s="220"/>
      <c r="B580" s="205"/>
      <c r="C580" s="201" t="str">
        <f t="shared" si="0"/>
        <v/>
      </c>
      <c r="D580" s="201" t="str">
        <f t="shared" si="1"/>
        <v/>
      </c>
      <c r="E580" s="201" t="str">
        <f t="shared" si="2"/>
        <v/>
      </c>
      <c r="F580" s="201" t="str">
        <f t="shared" si="3"/>
        <v/>
      </c>
      <c r="G580" s="178"/>
      <c r="H580" s="221"/>
      <c r="I580" s="218"/>
      <c r="J580" s="178"/>
      <c r="K580" s="178"/>
      <c r="L580" s="178"/>
      <c r="M580" s="217"/>
      <c r="N580" s="218"/>
    </row>
    <row r="581" spans="1:14" ht="12.5">
      <c r="A581" s="220"/>
      <c r="B581" s="205"/>
      <c r="C581" s="201" t="str">
        <f t="shared" si="0"/>
        <v/>
      </c>
      <c r="D581" s="201" t="str">
        <f t="shared" si="1"/>
        <v/>
      </c>
      <c r="E581" s="201" t="str">
        <f t="shared" si="2"/>
        <v/>
      </c>
      <c r="F581" s="201" t="str">
        <f t="shared" si="3"/>
        <v/>
      </c>
      <c r="G581" s="178"/>
      <c r="H581" s="221"/>
      <c r="I581" s="218"/>
      <c r="J581" s="178"/>
      <c r="K581" s="178"/>
      <c r="L581" s="178"/>
      <c r="M581" s="217"/>
      <c r="N581" s="218"/>
    </row>
    <row r="582" spans="1:14" ht="12.5">
      <c r="A582" s="220"/>
      <c r="B582" s="205"/>
      <c r="C582" s="201" t="str">
        <f t="shared" si="0"/>
        <v/>
      </c>
      <c r="D582" s="201" t="str">
        <f t="shared" si="1"/>
        <v/>
      </c>
      <c r="E582" s="201" t="str">
        <f t="shared" si="2"/>
        <v/>
      </c>
      <c r="F582" s="201" t="str">
        <f t="shared" si="3"/>
        <v/>
      </c>
      <c r="G582" s="178"/>
      <c r="H582" s="221"/>
      <c r="I582" s="218"/>
      <c r="J582" s="178"/>
      <c r="K582" s="178"/>
      <c r="L582" s="178"/>
      <c r="M582" s="217"/>
      <c r="N582" s="218"/>
    </row>
    <row r="583" spans="1:14" ht="12.5">
      <c r="A583" s="220"/>
      <c r="B583" s="205"/>
      <c r="C583" s="201" t="str">
        <f t="shared" si="0"/>
        <v/>
      </c>
      <c r="D583" s="201" t="str">
        <f t="shared" si="1"/>
        <v/>
      </c>
      <c r="E583" s="201" t="str">
        <f t="shared" si="2"/>
        <v/>
      </c>
      <c r="F583" s="201" t="str">
        <f t="shared" si="3"/>
        <v/>
      </c>
      <c r="G583" s="178"/>
      <c r="H583" s="221"/>
      <c r="I583" s="218"/>
      <c r="J583" s="178"/>
      <c r="K583" s="178"/>
      <c r="L583" s="178"/>
      <c r="M583" s="217"/>
      <c r="N583" s="218"/>
    </row>
    <row r="584" spans="1:14" ht="12.5">
      <c r="A584" s="220"/>
      <c r="B584" s="205"/>
      <c r="C584" s="201" t="str">
        <f t="shared" si="0"/>
        <v/>
      </c>
      <c r="D584" s="201" t="str">
        <f t="shared" si="1"/>
        <v/>
      </c>
      <c r="E584" s="201" t="str">
        <f t="shared" si="2"/>
        <v/>
      </c>
      <c r="F584" s="201" t="str">
        <f t="shared" si="3"/>
        <v/>
      </c>
      <c r="G584" s="178"/>
      <c r="H584" s="221"/>
      <c r="I584" s="218"/>
      <c r="J584" s="178"/>
      <c r="K584" s="178"/>
      <c r="L584" s="178"/>
      <c r="M584" s="217"/>
      <c r="N584" s="218"/>
    </row>
    <row r="585" spans="1:14" ht="12.5">
      <c r="A585" s="220"/>
      <c r="B585" s="205"/>
      <c r="C585" s="201" t="str">
        <f t="shared" si="0"/>
        <v/>
      </c>
      <c r="D585" s="201" t="str">
        <f t="shared" si="1"/>
        <v/>
      </c>
      <c r="E585" s="201" t="str">
        <f t="shared" si="2"/>
        <v/>
      </c>
      <c r="F585" s="201" t="str">
        <f t="shared" si="3"/>
        <v/>
      </c>
      <c r="G585" s="178"/>
      <c r="H585" s="221"/>
      <c r="I585" s="218"/>
      <c r="J585" s="178"/>
      <c r="K585" s="178"/>
      <c r="L585" s="178"/>
      <c r="M585" s="217"/>
      <c r="N585" s="218"/>
    </row>
    <row r="586" spans="1:14" ht="12.5">
      <c r="A586" s="220"/>
      <c r="B586" s="205"/>
      <c r="C586" s="201" t="str">
        <f t="shared" si="0"/>
        <v/>
      </c>
      <c r="D586" s="201" t="str">
        <f t="shared" si="1"/>
        <v/>
      </c>
      <c r="E586" s="201" t="str">
        <f t="shared" si="2"/>
        <v/>
      </c>
      <c r="F586" s="201" t="str">
        <f t="shared" si="3"/>
        <v/>
      </c>
      <c r="G586" s="178"/>
      <c r="H586" s="221"/>
      <c r="I586" s="218"/>
      <c r="J586" s="178"/>
      <c r="K586" s="178"/>
      <c r="L586" s="178"/>
      <c r="M586" s="217"/>
      <c r="N586" s="218"/>
    </row>
    <row r="587" spans="1:14" ht="12.5">
      <c r="A587" s="220"/>
      <c r="B587" s="205"/>
      <c r="C587" s="201" t="str">
        <f t="shared" si="0"/>
        <v/>
      </c>
      <c r="D587" s="201" t="str">
        <f t="shared" si="1"/>
        <v/>
      </c>
      <c r="E587" s="201" t="str">
        <f t="shared" si="2"/>
        <v/>
      </c>
      <c r="F587" s="201" t="str">
        <f t="shared" si="3"/>
        <v/>
      </c>
      <c r="G587" s="178"/>
      <c r="H587" s="221"/>
      <c r="I587" s="218"/>
      <c r="J587" s="178"/>
      <c r="K587" s="178"/>
      <c r="L587" s="178"/>
      <c r="M587" s="217"/>
      <c r="N587" s="218"/>
    </row>
    <row r="588" spans="1:14" ht="12.5">
      <c r="A588" s="220"/>
      <c r="B588" s="205"/>
      <c r="C588" s="201" t="str">
        <f t="shared" si="0"/>
        <v/>
      </c>
      <c r="D588" s="201" t="str">
        <f t="shared" si="1"/>
        <v/>
      </c>
      <c r="E588" s="201" t="str">
        <f t="shared" si="2"/>
        <v/>
      </c>
      <c r="F588" s="201" t="str">
        <f t="shared" si="3"/>
        <v/>
      </c>
      <c r="G588" s="178"/>
      <c r="H588" s="221"/>
      <c r="I588" s="218"/>
      <c r="J588" s="178"/>
      <c r="K588" s="178"/>
      <c r="L588" s="178"/>
      <c r="M588" s="217"/>
      <c r="N588" s="218"/>
    </row>
    <row r="589" spans="1:14" ht="12.5">
      <c r="A589" s="220"/>
      <c r="B589" s="205"/>
      <c r="C589" s="201" t="str">
        <f t="shared" si="0"/>
        <v/>
      </c>
      <c r="D589" s="201" t="str">
        <f t="shared" si="1"/>
        <v/>
      </c>
      <c r="E589" s="201" t="str">
        <f t="shared" si="2"/>
        <v/>
      </c>
      <c r="F589" s="201" t="str">
        <f t="shared" si="3"/>
        <v/>
      </c>
      <c r="G589" s="178"/>
      <c r="H589" s="221"/>
      <c r="I589" s="218"/>
      <c r="J589" s="178"/>
      <c r="K589" s="178"/>
      <c r="L589" s="178"/>
      <c r="M589" s="217"/>
      <c r="N589" s="218"/>
    </row>
    <row r="590" spans="1:14" ht="12.5">
      <c r="A590" s="220"/>
      <c r="B590" s="205"/>
      <c r="C590" s="201" t="str">
        <f t="shared" si="0"/>
        <v/>
      </c>
      <c r="D590" s="201" t="str">
        <f t="shared" si="1"/>
        <v/>
      </c>
      <c r="E590" s="201" t="str">
        <f t="shared" si="2"/>
        <v/>
      </c>
      <c r="F590" s="201" t="str">
        <f t="shared" si="3"/>
        <v/>
      </c>
      <c r="G590" s="178"/>
      <c r="H590" s="221"/>
      <c r="I590" s="218"/>
      <c r="J590" s="178"/>
      <c r="K590" s="178"/>
      <c r="L590" s="178"/>
      <c r="M590" s="217"/>
      <c r="N590" s="218"/>
    </row>
    <row r="591" spans="1:14" ht="12.5">
      <c r="A591" s="220"/>
      <c r="B591" s="205"/>
      <c r="C591" s="201" t="str">
        <f t="shared" si="0"/>
        <v/>
      </c>
      <c r="D591" s="201" t="str">
        <f t="shared" si="1"/>
        <v/>
      </c>
      <c r="E591" s="201" t="str">
        <f t="shared" si="2"/>
        <v/>
      </c>
      <c r="F591" s="201" t="str">
        <f t="shared" si="3"/>
        <v/>
      </c>
      <c r="G591" s="178"/>
      <c r="H591" s="221"/>
      <c r="I591" s="218"/>
      <c r="J591" s="178"/>
      <c r="K591" s="178"/>
      <c r="L591" s="178"/>
      <c r="M591" s="217"/>
      <c r="N591" s="218"/>
    </row>
    <row r="592" spans="1:14" ht="12.5">
      <c r="A592" s="220"/>
      <c r="B592" s="205"/>
      <c r="C592" s="201" t="str">
        <f t="shared" si="0"/>
        <v/>
      </c>
      <c r="D592" s="201" t="str">
        <f t="shared" si="1"/>
        <v/>
      </c>
      <c r="E592" s="201" t="str">
        <f t="shared" si="2"/>
        <v/>
      </c>
      <c r="F592" s="201" t="str">
        <f t="shared" si="3"/>
        <v/>
      </c>
      <c r="G592" s="178"/>
      <c r="H592" s="221"/>
      <c r="I592" s="218"/>
      <c r="J592" s="178"/>
      <c r="K592" s="178"/>
      <c r="L592" s="178"/>
      <c r="M592" s="217"/>
      <c r="N592" s="218"/>
    </row>
    <row r="593" spans="1:14" ht="12.5">
      <c r="A593" s="220"/>
      <c r="B593" s="205"/>
      <c r="C593" s="201" t="str">
        <f t="shared" si="0"/>
        <v/>
      </c>
      <c r="D593" s="201" t="str">
        <f t="shared" si="1"/>
        <v/>
      </c>
      <c r="E593" s="201" t="str">
        <f t="shared" si="2"/>
        <v/>
      </c>
      <c r="F593" s="201" t="str">
        <f t="shared" si="3"/>
        <v/>
      </c>
      <c r="G593" s="178"/>
      <c r="H593" s="221"/>
      <c r="I593" s="218"/>
      <c r="J593" s="178"/>
      <c r="K593" s="178"/>
      <c r="L593" s="178"/>
      <c r="M593" s="217"/>
      <c r="N593" s="218"/>
    </row>
    <row r="594" spans="1:14" ht="12.5">
      <c r="A594" s="220"/>
      <c r="B594" s="205"/>
      <c r="C594" s="201" t="str">
        <f t="shared" si="0"/>
        <v/>
      </c>
      <c r="D594" s="201" t="str">
        <f t="shared" si="1"/>
        <v/>
      </c>
      <c r="E594" s="201" t="str">
        <f t="shared" si="2"/>
        <v/>
      </c>
      <c r="F594" s="201" t="str">
        <f t="shared" si="3"/>
        <v/>
      </c>
      <c r="G594" s="178"/>
      <c r="H594" s="221"/>
      <c r="I594" s="218"/>
      <c r="J594" s="178"/>
      <c r="K594" s="178"/>
      <c r="L594" s="178"/>
      <c r="M594" s="217"/>
      <c r="N594" s="218"/>
    </row>
    <row r="595" spans="1:14" ht="12.5">
      <c r="A595" s="220"/>
      <c r="B595" s="205"/>
      <c r="C595" s="201" t="str">
        <f t="shared" si="0"/>
        <v/>
      </c>
      <c r="D595" s="201" t="str">
        <f t="shared" si="1"/>
        <v/>
      </c>
      <c r="E595" s="201" t="str">
        <f t="shared" si="2"/>
        <v/>
      </c>
      <c r="F595" s="201" t="str">
        <f t="shared" si="3"/>
        <v/>
      </c>
      <c r="G595" s="178"/>
      <c r="H595" s="221"/>
      <c r="I595" s="218"/>
      <c r="J595" s="178"/>
      <c r="K595" s="178"/>
      <c r="L595" s="178"/>
      <c r="M595" s="217"/>
      <c r="N595" s="218"/>
    </row>
    <row r="596" spans="1:14" ht="12.5">
      <c r="A596" s="220"/>
      <c r="B596" s="205"/>
      <c r="C596" s="201" t="str">
        <f t="shared" si="0"/>
        <v/>
      </c>
      <c r="D596" s="201" t="str">
        <f t="shared" si="1"/>
        <v/>
      </c>
      <c r="E596" s="201" t="str">
        <f t="shared" si="2"/>
        <v/>
      </c>
      <c r="F596" s="201" t="str">
        <f t="shared" si="3"/>
        <v/>
      </c>
      <c r="G596" s="178"/>
      <c r="H596" s="221"/>
      <c r="I596" s="218"/>
      <c r="J596" s="178"/>
      <c r="K596" s="178"/>
      <c r="L596" s="178"/>
      <c r="M596" s="217"/>
      <c r="N596" s="218"/>
    </row>
    <row r="597" spans="1:14" ht="12.5">
      <c r="A597" s="220"/>
      <c r="B597" s="205"/>
      <c r="C597" s="201" t="str">
        <f t="shared" si="0"/>
        <v/>
      </c>
      <c r="D597" s="201" t="str">
        <f t="shared" si="1"/>
        <v/>
      </c>
      <c r="E597" s="201" t="str">
        <f t="shared" si="2"/>
        <v/>
      </c>
      <c r="F597" s="201" t="str">
        <f t="shared" si="3"/>
        <v/>
      </c>
      <c r="G597" s="178"/>
      <c r="H597" s="221"/>
      <c r="I597" s="218"/>
      <c r="J597" s="178"/>
      <c r="K597" s="178"/>
      <c r="L597" s="178"/>
      <c r="M597" s="217"/>
      <c r="N597" s="218"/>
    </row>
    <row r="598" spans="1:14" ht="12.5">
      <c r="A598" s="220"/>
      <c r="B598" s="205"/>
      <c r="C598" s="201" t="str">
        <f t="shared" si="0"/>
        <v/>
      </c>
      <c r="D598" s="201" t="str">
        <f t="shared" si="1"/>
        <v/>
      </c>
      <c r="E598" s="201" t="str">
        <f t="shared" si="2"/>
        <v/>
      </c>
      <c r="F598" s="201" t="str">
        <f t="shared" si="3"/>
        <v/>
      </c>
      <c r="G598" s="178"/>
      <c r="H598" s="221"/>
      <c r="I598" s="218"/>
      <c r="J598" s="178"/>
      <c r="K598" s="178"/>
      <c r="L598" s="178"/>
      <c r="M598" s="217"/>
      <c r="N598" s="218"/>
    </row>
    <row r="599" spans="1:14" ht="12.5">
      <c r="A599" s="220"/>
      <c r="B599" s="205"/>
      <c r="C599" s="201" t="str">
        <f t="shared" si="0"/>
        <v/>
      </c>
      <c r="D599" s="201" t="str">
        <f t="shared" si="1"/>
        <v/>
      </c>
      <c r="E599" s="201" t="str">
        <f t="shared" si="2"/>
        <v/>
      </c>
      <c r="F599" s="201" t="str">
        <f t="shared" si="3"/>
        <v/>
      </c>
      <c r="G599" s="178"/>
      <c r="H599" s="221"/>
      <c r="I599" s="218"/>
      <c r="J599" s="178"/>
      <c r="K599" s="178"/>
      <c r="L599" s="178"/>
      <c r="M599" s="217"/>
      <c r="N599" s="218"/>
    </row>
    <row r="600" spans="1:14" ht="12.5">
      <c r="A600" s="220"/>
      <c r="B600" s="205"/>
      <c r="C600" s="201" t="str">
        <f t="shared" si="0"/>
        <v/>
      </c>
      <c r="D600" s="201" t="str">
        <f t="shared" si="1"/>
        <v/>
      </c>
      <c r="E600" s="201" t="str">
        <f t="shared" si="2"/>
        <v/>
      </c>
      <c r="F600" s="201" t="str">
        <f t="shared" si="3"/>
        <v/>
      </c>
      <c r="G600" s="178"/>
      <c r="H600" s="221"/>
      <c r="I600" s="218"/>
      <c r="J600" s="178"/>
      <c r="K600" s="178"/>
      <c r="L600" s="178"/>
      <c r="M600" s="217"/>
      <c r="N600" s="218"/>
    </row>
    <row r="601" spans="1:14" ht="12.5">
      <c r="A601" s="220"/>
      <c r="B601" s="205"/>
      <c r="C601" s="201" t="str">
        <f t="shared" si="0"/>
        <v/>
      </c>
      <c r="D601" s="201" t="str">
        <f t="shared" si="1"/>
        <v/>
      </c>
      <c r="E601" s="201" t="str">
        <f t="shared" si="2"/>
        <v/>
      </c>
      <c r="F601" s="201" t="str">
        <f t="shared" si="3"/>
        <v/>
      </c>
      <c r="G601" s="178"/>
      <c r="H601" s="221"/>
      <c r="I601" s="218"/>
      <c r="J601" s="178"/>
      <c r="K601" s="178"/>
      <c r="L601" s="178"/>
      <c r="M601" s="217"/>
      <c r="N601" s="218"/>
    </row>
    <row r="602" spans="1:14" ht="12.5">
      <c r="A602" s="220"/>
      <c r="B602" s="205"/>
      <c r="C602" s="201" t="str">
        <f t="shared" si="0"/>
        <v/>
      </c>
      <c r="D602" s="201" t="str">
        <f t="shared" si="1"/>
        <v/>
      </c>
      <c r="E602" s="201" t="str">
        <f t="shared" si="2"/>
        <v/>
      </c>
      <c r="F602" s="201" t="str">
        <f t="shared" si="3"/>
        <v/>
      </c>
      <c r="G602" s="178"/>
      <c r="H602" s="221"/>
      <c r="I602" s="218"/>
      <c r="J602" s="178"/>
      <c r="K602" s="178"/>
      <c r="L602" s="178"/>
      <c r="M602" s="217"/>
      <c r="N602" s="218"/>
    </row>
    <row r="603" spans="1:14" ht="12.5">
      <c r="A603" s="220"/>
      <c r="B603" s="205"/>
      <c r="C603" s="201" t="str">
        <f t="shared" si="0"/>
        <v/>
      </c>
      <c r="D603" s="201" t="str">
        <f t="shared" si="1"/>
        <v/>
      </c>
      <c r="E603" s="201" t="str">
        <f t="shared" si="2"/>
        <v/>
      </c>
      <c r="F603" s="201" t="str">
        <f t="shared" si="3"/>
        <v/>
      </c>
      <c r="G603" s="178"/>
      <c r="H603" s="221"/>
      <c r="I603" s="218"/>
      <c r="J603" s="178"/>
      <c r="K603" s="178"/>
      <c r="L603" s="178"/>
      <c r="M603" s="217"/>
      <c r="N603" s="218"/>
    </row>
    <row r="604" spans="1:14" ht="12.5">
      <c r="A604" s="220"/>
      <c r="B604" s="205"/>
      <c r="C604" s="201" t="str">
        <f t="shared" si="0"/>
        <v/>
      </c>
      <c r="D604" s="201" t="str">
        <f t="shared" si="1"/>
        <v/>
      </c>
      <c r="E604" s="201" t="str">
        <f t="shared" si="2"/>
        <v/>
      </c>
      <c r="F604" s="201" t="str">
        <f t="shared" si="3"/>
        <v/>
      </c>
      <c r="G604" s="178"/>
      <c r="H604" s="221"/>
      <c r="I604" s="218"/>
      <c r="J604" s="178"/>
      <c r="K604" s="178"/>
      <c r="L604" s="178"/>
      <c r="M604" s="217"/>
      <c r="N604" s="218"/>
    </row>
    <row r="605" spans="1:14" ht="12.5">
      <c r="A605" s="220"/>
      <c r="B605" s="205"/>
      <c r="C605" s="201" t="str">
        <f t="shared" si="0"/>
        <v/>
      </c>
      <c r="D605" s="201" t="str">
        <f t="shared" si="1"/>
        <v/>
      </c>
      <c r="E605" s="201" t="str">
        <f t="shared" si="2"/>
        <v/>
      </c>
      <c r="F605" s="201" t="str">
        <f t="shared" si="3"/>
        <v/>
      </c>
      <c r="G605" s="178"/>
      <c r="H605" s="221"/>
      <c r="I605" s="218"/>
      <c r="J605" s="178"/>
      <c r="K605" s="178"/>
      <c r="L605" s="178"/>
      <c r="M605" s="217"/>
      <c r="N605" s="218"/>
    </row>
    <row r="606" spans="1:14" ht="12.5">
      <c r="A606" s="220"/>
      <c r="B606" s="205"/>
      <c r="C606" s="201" t="str">
        <f t="shared" si="0"/>
        <v/>
      </c>
      <c r="D606" s="201" t="str">
        <f t="shared" si="1"/>
        <v/>
      </c>
      <c r="E606" s="201" t="str">
        <f t="shared" si="2"/>
        <v/>
      </c>
      <c r="F606" s="201" t="str">
        <f t="shared" si="3"/>
        <v/>
      </c>
      <c r="G606" s="178"/>
      <c r="H606" s="221"/>
      <c r="I606" s="218"/>
      <c r="J606" s="178"/>
      <c r="K606" s="178"/>
      <c r="L606" s="178"/>
      <c r="M606" s="217"/>
      <c r="N606" s="218"/>
    </row>
    <row r="607" spans="1:14" ht="12.5">
      <c r="A607" s="220"/>
      <c r="B607" s="205"/>
      <c r="C607" s="201" t="str">
        <f t="shared" si="0"/>
        <v/>
      </c>
      <c r="D607" s="201" t="str">
        <f t="shared" si="1"/>
        <v/>
      </c>
      <c r="E607" s="201" t="str">
        <f t="shared" si="2"/>
        <v/>
      </c>
      <c r="F607" s="201" t="str">
        <f t="shared" si="3"/>
        <v/>
      </c>
      <c r="G607" s="178"/>
      <c r="H607" s="221"/>
      <c r="I607" s="218"/>
      <c r="J607" s="178"/>
      <c r="K607" s="178"/>
      <c r="L607" s="178"/>
      <c r="M607" s="217"/>
      <c r="N607" s="218"/>
    </row>
    <row r="608" spans="1:14" ht="12.5">
      <c r="A608" s="220"/>
      <c r="B608" s="205"/>
      <c r="C608" s="201" t="str">
        <f t="shared" si="0"/>
        <v/>
      </c>
      <c r="D608" s="201" t="str">
        <f t="shared" si="1"/>
        <v/>
      </c>
      <c r="E608" s="201" t="str">
        <f t="shared" si="2"/>
        <v/>
      </c>
      <c r="F608" s="201" t="str">
        <f t="shared" si="3"/>
        <v/>
      </c>
      <c r="G608" s="178"/>
      <c r="H608" s="221"/>
      <c r="I608" s="218"/>
      <c r="J608" s="178"/>
      <c r="K608" s="178"/>
      <c r="L608" s="178"/>
      <c r="M608" s="217"/>
      <c r="N608" s="218"/>
    </row>
    <row r="609" spans="1:14" ht="12.5">
      <c r="A609" s="220"/>
      <c r="B609" s="205"/>
      <c r="C609" s="201" t="str">
        <f t="shared" si="0"/>
        <v/>
      </c>
      <c r="D609" s="201" t="str">
        <f t="shared" si="1"/>
        <v/>
      </c>
      <c r="E609" s="201" t="str">
        <f t="shared" si="2"/>
        <v/>
      </c>
      <c r="F609" s="201" t="str">
        <f t="shared" si="3"/>
        <v/>
      </c>
      <c r="G609" s="178"/>
      <c r="H609" s="221"/>
      <c r="I609" s="218"/>
      <c r="J609" s="178"/>
      <c r="K609" s="178"/>
      <c r="L609" s="178"/>
      <c r="M609" s="217"/>
      <c r="N609" s="218"/>
    </row>
    <row r="610" spans="1:14" ht="12.5">
      <c r="A610" s="220"/>
      <c r="B610" s="205"/>
      <c r="C610" s="201" t="str">
        <f t="shared" si="0"/>
        <v/>
      </c>
      <c r="D610" s="201" t="str">
        <f t="shared" si="1"/>
        <v/>
      </c>
      <c r="E610" s="201" t="str">
        <f t="shared" si="2"/>
        <v/>
      </c>
      <c r="F610" s="201" t="str">
        <f t="shared" si="3"/>
        <v/>
      </c>
      <c r="G610" s="178"/>
      <c r="H610" s="221"/>
      <c r="I610" s="218"/>
      <c r="J610" s="178"/>
      <c r="K610" s="178"/>
      <c r="L610" s="178"/>
      <c r="M610" s="217"/>
      <c r="N610" s="218"/>
    </row>
    <row r="611" spans="1:14" ht="12.5">
      <c r="A611" s="220"/>
      <c r="B611" s="205"/>
      <c r="C611" s="201" t="str">
        <f t="shared" si="0"/>
        <v/>
      </c>
      <c r="D611" s="201" t="str">
        <f t="shared" si="1"/>
        <v/>
      </c>
      <c r="E611" s="201" t="str">
        <f t="shared" si="2"/>
        <v/>
      </c>
      <c r="F611" s="201" t="str">
        <f t="shared" si="3"/>
        <v/>
      </c>
      <c r="G611" s="178"/>
      <c r="H611" s="221"/>
      <c r="I611" s="218"/>
      <c r="J611" s="178"/>
      <c r="K611" s="178"/>
      <c r="L611" s="178"/>
      <c r="M611" s="217"/>
      <c r="N611" s="218"/>
    </row>
    <row r="612" spans="1:14" ht="12.5">
      <c r="A612" s="220"/>
      <c r="B612" s="205"/>
      <c r="C612" s="201" t="str">
        <f t="shared" si="0"/>
        <v/>
      </c>
      <c r="D612" s="201" t="str">
        <f t="shared" si="1"/>
        <v/>
      </c>
      <c r="E612" s="201" t="str">
        <f t="shared" si="2"/>
        <v/>
      </c>
      <c r="F612" s="201" t="str">
        <f t="shared" si="3"/>
        <v/>
      </c>
      <c r="G612" s="178"/>
      <c r="H612" s="221"/>
      <c r="I612" s="218"/>
      <c r="J612" s="178"/>
      <c r="K612" s="178"/>
      <c r="L612" s="178"/>
      <c r="M612" s="217"/>
      <c r="N612" s="218"/>
    </row>
    <row r="613" spans="1:14" ht="12.5">
      <c r="A613" s="220"/>
      <c r="B613" s="205"/>
      <c r="C613" s="201" t="str">
        <f t="shared" si="0"/>
        <v/>
      </c>
      <c r="D613" s="201" t="str">
        <f t="shared" si="1"/>
        <v/>
      </c>
      <c r="E613" s="201" t="str">
        <f t="shared" si="2"/>
        <v/>
      </c>
      <c r="F613" s="201" t="str">
        <f t="shared" si="3"/>
        <v/>
      </c>
      <c r="G613" s="178"/>
      <c r="H613" s="221"/>
      <c r="I613" s="218"/>
      <c r="J613" s="178"/>
      <c r="K613" s="178"/>
      <c r="L613" s="178"/>
      <c r="M613" s="217"/>
      <c r="N613" s="218"/>
    </row>
    <row r="614" spans="1:14" ht="12.5">
      <c r="A614" s="220"/>
      <c r="B614" s="205"/>
      <c r="C614" s="201" t="str">
        <f t="shared" si="0"/>
        <v/>
      </c>
      <c r="D614" s="201" t="str">
        <f t="shared" si="1"/>
        <v/>
      </c>
      <c r="E614" s="201" t="str">
        <f t="shared" si="2"/>
        <v/>
      </c>
      <c r="F614" s="201" t="str">
        <f t="shared" si="3"/>
        <v/>
      </c>
      <c r="G614" s="178"/>
      <c r="H614" s="221"/>
      <c r="I614" s="218"/>
      <c r="J614" s="178"/>
      <c r="K614" s="178"/>
      <c r="L614" s="178"/>
      <c r="M614" s="217"/>
      <c r="N614" s="218"/>
    </row>
    <row r="615" spans="1:14" ht="12.5">
      <c r="A615" s="220"/>
      <c r="B615" s="205"/>
      <c r="C615" s="201" t="str">
        <f t="shared" si="0"/>
        <v/>
      </c>
      <c r="D615" s="201" t="str">
        <f t="shared" si="1"/>
        <v/>
      </c>
      <c r="E615" s="201" t="str">
        <f t="shared" si="2"/>
        <v/>
      </c>
      <c r="F615" s="201" t="str">
        <f t="shared" si="3"/>
        <v/>
      </c>
      <c r="G615" s="178"/>
      <c r="H615" s="221"/>
      <c r="I615" s="218"/>
      <c r="J615" s="178"/>
      <c r="K615" s="178"/>
      <c r="L615" s="178"/>
      <c r="M615" s="217"/>
      <c r="N615" s="218"/>
    </row>
    <row r="616" spans="1:14" ht="12.5">
      <c r="A616" s="220"/>
      <c r="B616" s="205"/>
      <c r="C616" s="201" t="str">
        <f t="shared" si="0"/>
        <v/>
      </c>
      <c r="D616" s="201" t="str">
        <f t="shared" si="1"/>
        <v/>
      </c>
      <c r="E616" s="201" t="str">
        <f t="shared" si="2"/>
        <v/>
      </c>
      <c r="F616" s="201" t="str">
        <f t="shared" si="3"/>
        <v/>
      </c>
      <c r="G616" s="178"/>
      <c r="H616" s="221"/>
      <c r="I616" s="218"/>
      <c r="J616" s="178"/>
      <c r="K616" s="178"/>
      <c r="L616" s="178"/>
      <c r="M616" s="217"/>
      <c r="N616" s="218"/>
    </row>
    <row r="617" spans="1:14" ht="12.5">
      <c r="A617" s="220"/>
      <c r="B617" s="205"/>
      <c r="C617" s="201" t="str">
        <f t="shared" si="0"/>
        <v/>
      </c>
      <c r="D617" s="201" t="str">
        <f t="shared" si="1"/>
        <v/>
      </c>
      <c r="E617" s="201" t="str">
        <f t="shared" si="2"/>
        <v/>
      </c>
      <c r="F617" s="201" t="str">
        <f t="shared" si="3"/>
        <v/>
      </c>
      <c r="G617" s="178"/>
      <c r="H617" s="221"/>
      <c r="I617" s="218"/>
      <c r="J617" s="178"/>
      <c r="K617" s="178"/>
      <c r="L617" s="178"/>
      <c r="M617" s="217"/>
      <c r="N617" s="218"/>
    </row>
    <row r="618" spans="1:14" ht="12.5">
      <c r="A618" s="220"/>
      <c r="B618" s="205"/>
      <c r="C618" s="201" t="str">
        <f t="shared" si="0"/>
        <v/>
      </c>
      <c r="D618" s="201" t="str">
        <f t="shared" si="1"/>
        <v/>
      </c>
      <c r="E618" s="201" t="str">
        <f t="shared" si="2"/>
        <v/>
      </c>
      <c r="F618" s="201" t="str">
        <f t="shared" si="3"/>
        <v/>
      </c>
      <c r="G618" s="178"/>
      <c r="H618" s="221"/>
      <c r="I618" s="218"/>
      <c r="J618" s="178"/>
      <c r="K618" s="178"/>
      <c r="L618" s="178"/>
      <c r="M618" s="217"/>
      <c r="N618" s="218"/>
    </row>
    <row r="619" spans="1:14" ht="12.5">
      <c r="A619" s="220"/>
      <c r="B619" s="205"/>
      <c r="C619" s="201" t="str">
        <f t="shared" si="0"/>
        <v/>
      </c>
      <c r="D619" s="201" t="str">
        <f t="shared" si="1"/>
        <v/>
      </c>
      <c r="E619" s="201" t="str">
        <f t="shared" si="2"/>
        <v/>
      </c>
      <c r="F619" s="201" t="str">
        <f t="shared" si="3"/>
        <v/>
      </c>
      <c r="G619" s="178"/>
      <c r="H619" s="221"/>
      <c r="I619" s="218"/>
      <c r="J619" s="178"/>
      <c r="K619" s="178"/>
      <c r="L619" s="178"/>
      <c r="M619" s="217"/>
      <c r="N619" s="218"/>
    </row>
    <row r="620" spans="1:14" ht="12.5">
      <c r="A620" s="220"/>
      <c r="B620" s="205"/>
      <c r="C620" s="201" t="str">
        <f t="shared" si="0"/>
        <v/>
      </c>
      <c r="D620" s="201" t="str">
        <f t="shared" si="1"/>
        <v/>
      </c>
      <c r="E620" s="201" t="str">
        <f t="shared" si="2"/>
        <v/>
      </c>
      <c r="F620" s="201" t="str">
        <f t="shared" si="3"/>
        <v/>
      </c>
      <c r="G620" s="178"/>
      <c r="H620" s="221"/>
      <c r="I620" s="218"/>
      <c r="J620" s="178"/>
      <c r="K620" s="178"/>
      <c r="L620" s="178"/>
      <c r="M620" s="217"/>
      <c r="N620" s="218"/>
    </row>
    <row r="621" spans="1:14" ht="12.5">
      <c r="A621" s="220"/>
      <c r="B621" s="205"/>
      <c r="C621" s="201" t="str">
        <f t="shared" si="0"/>
        <v/>
      </c>
      <c r="D621" s="201" t="str">
        <f t="shared" si="1"/>
        <v/>
      </c>
      <c r="E621" s="201" t="str">
        <f t="shared" si="2"/>
        <v/>
      </c>
      <c r="F621" s="201" t="str">
        <f t="shared" si="3"/>
        <v/>
      </c>
      <c r="G621" s="178"/>
      <c r="H621" s="221"/>
      <c r="I621" s="218"/>
      <c r="J621" s="178"/>
      <c r="K621" s="178"/>
      <c r="L621" s="178"/>
      <c r="M621" s="217"/>
      <c r="N621" s="218"/>
    </row>
    <row r="622" spans="1:14" ht="12.5">
      <c r="A622" s="220"/>
      <c r="B622" s="205"/>
      <c r="C622" s="201" t="str">
        <f t="shared" si="0"/>
        <v/>
      </c>
      <c r="D622" s="201" t="str">
        <f t="shared" si="1"/>
        <v/>
      </c>
      <c r="E622" s="201" t="str">
        <f t="shared" si="2"/>
        <v/>
      </c>
      <c r="F622" s="201" t="str">
        <f t="shared" si="3"/>
        <v/>
      </c>
      <c r="G622" s="178"/>
      <c r="H622" s="221"/>
      <c r="I622" s="218"/>
      <c r="J622" s="178"/>
      <c r="K622" s="178"/>
      <c r="L622" s="178"/>
      <c r="M622" s="217"/>
      <c r="N622" s="218"/>
    </row>
    <row r="623" spans="1:14" ht="12.5">
      <c r="A623" s="220"/>
      <c r="B623" s="205"/>
      <c r="C623" s="201" t="str">
        <f t="shared" si="0"/>
        <v/>
      </c>
      <c r="D623" s="201" t="str">
        <f t="shared" si="1"/>
        <v/>
      </c>
      <c r="E623" s="201" t="str">
        <f t="shared" si="2"/>
        <v/>
      </c>
      <c r="F623" s="201" t="str">
        <f t="shared" si="3"/>
        <v/>
      </c>
      <c r="G623" s="178"/>
      <c r="H623" s="221"/>
      <c r="I623" s="218"/>
      <c r="J623" s="178"/>
      <c r="K623" s="178"/>
      <c r="L623" s="178"/>
      <c r="M623" s="217"/>
      <c r="N623" s="218"/>
    </row>
    <row r="624" spans="1:14" ht="12.5">
      <c r="A624" s="220"/>
      <c r="B624" s="205"/>
      <c r="C624" s="201" t="str">
        <f t="shared" si="0"/>
        <v/>
      </c>
      <c r="D624" s="201" t="str">
        <f t="shared" si="1"/>
        <v/>
      </c>
      <c r="E624" s="201" t="str">
        <f t="shared" si="2"/>
        <v/>
      </c>
      <c r="F624" s="201" t="str">
        <f t="shared" si="3"/>
        <v/>
      </c>
      <c r="G624" s="178"/>
      <c r="H624" s="221"/>
      <c r="I624" s="218"/>
      <c r="J624" s="178"/>
      <c r="K624" s="178"/>
      <c r="L624" s="178"/>
      <c r="M624" s="217"/>
      <c r="N624" s="218"/>
    </row>
    <row r="625" spans="1:14" ht="12.5">
      <c r="A625" s="220"/>
      <c r="B625" s="205"/>
      <c r="C625" s="201" t="str">
        <f t="shared" si="0"/>
        <v/>
      </c>
      <c r="D625" s="201" t="str">
        <f t="shared" si="1"/>
        <v/>
      </c>
      <c r="E625" s="201" t="str">
        <f t="shared" si="2"/>
        <v/>
      </c>
      <c r="F625" s="201" t="str">
        <f t="shared" si="3"/>
        <v/>
      </c>
      <c r="G625" s="178"/>
      <c r="H625" s="221"/>
      <c r="I625" s="218"/>
      <c r="J625" s="178"/>
      <c r="K625" s="178"/>
      <c r="L625" s="178"/>
      <c r="M625" s="217"/>
      <c r="N625" s="218"/>
    </row>
    <row r="626" spans="1:14" ht="12.5">
      <c r="A626" s="220"/>
      <c r="B626" s="205"/>
      <c r="C626" s="201" t="str">
        <f t="shared" si="0"/>
        <v/>
      </c>
      <c r="D626" s="201" t="str">
        <f t="shared" si="1"/>
        <v/>
      </c>
      <c r="E626" s="201" t="str">
        <f t="shared" si="2"/>
        <v/>
      </c>
      <c r="F626" s="201" t="str">
        <f t="shared" si="3"/>
        <v/>
      </c>
      <c r="G626" s="178"/>
      <c r="H626" s="221"/>
      <c r="I626" s="218"/>
      <c r="J626" s="178"/>
      <c r="K626" s="178"/>
      <c r="L626" s="178"/>
      <c r="M626" s="217"/>
      <c r="N626" s="218"/>
    </row>
    <row r="627" spans="1:14" ht="12.5">
      <c r="A627" s="220"/>
      <c r="B627" s="205"/>
      <c r="C627" s="201" t="str">
        <f t="shared" si="0"/>
        <v/>
      </c>
      <c r="D627" s="201" t="str">
        <f t="shared" si="1"/>
        <v/>
      </c>
      <c r="E627" s="201" t="str">
        <f t="shared" si="2"/>
        <v/>
      </c>
      <c r="F627" s="201" t="str">
        <f t="shared" si="3"/>
        <v/>
      </c>
      <c r="G627" s="178"/>
      <c r="H627" s="221"/>
      <c r="I627" s="218"/>
      <c r="J627" s="178"/>
      <c r="K627" s="178"/>
      <c r="L627" s="178"/>
      <c r="M627" s="217"/>
      <c r="N627" s="218"/>
    </row>
    <row r="628" spans="1:14" ht="12.5">
      <c r="A628" s="220"/>
      <c r="B628" s="205"/>
      <c r="C628" s="201" t="str">
        <f t="shared" si="0"/>
        <v/>
      </c>
      <c r="D628" s="201" t="str">
        <f t="shared" si="1"/>
        <v/>
      </c>
      <c r="E628" s="201" t="str">
        <f t="shared" si="2"/>
        <v/>
      </c>
      <c r="F628" s="201" t="str">
        <f t="shared" si="3"/>
        <v/>
      </c>
      <c r="G628" s="178"/>
      <c r="H628" s="221"/>
      <c r="I628" s="218"/>
      <c r="J628" s="178"/>
      <c r="K628" s="178"/>
      <c r="L628" s="178"/>
      <c r="M628" s="217"/>
      <c r="N628" s="218"/>
    </row>
    <row r="629" spans="1:14" ht="12.5">
      <c r="A629" s="220"/>
      <c r="B629" s="205"/>
      <c r="C629" s="201" t="str">
        <f t="shared" si="0"/>
        <v/>
      </c>
      <c r="D629" s="201" t="str">
        <f t="shared" si="1"/>
        <v/>
      </c>
      <c r="E629" s="201" t="str">
        <f t="shared" si="2"/>
        <v/>
      </c>
      <c r="F629" s="201" t="str">
        <f t="shared" si="3"/>
        <v/>
      </c>
      <c r="G629" s="178"/>
      <c r="H629" s="221"/>
      <c r="I629" s="218"/>
      <c r="J629" s="178"/>
      <c r="K629" s="178"/>
      <c r="L629" s="178"/>
      <c r="M629" s="217"/>
      <c r="N629" s="218"/>
    </row>
    <row r="630" spans="1:14" ht="12.5">
      <c r="A630" s="220"/>
      <c r="B630" s="205"/>
      <c r="C630" s="201" t="str">
        <f t="shared" si="0"/>
        <v/>
      </c>
      <c r="D630" s="201" t="str">
        <f t="shared" si="1"/>
        <v/>
      </c>
      <c r="E630" s="201" t="str">
        <f t="shared" si="2"/>
        <v/>
      </c>
      <c r="F630" s="201" t="str">
        <f t="shared" si="3"/>
        <v/>
      </c>
      <c r="G630" s="178"/>
      <c r="H630" s="221"/>
      <c r="I630" s="218"/>
      <c r="J630" s="178"/>
      <c r="K630" s="178"/>
      <c r="L630" s="178"/>
      <c r="M630" s="217"/>
      <c r="N630" s="218"/>
    </row>
    <row r="631" spans="1:14" ht="12.5">
      <c r="A631" s="220"/>
      <c r="B631" s="205"/>
      <c r="C631" s="201" t="str">
        <f t="shared" si="0"/>
        <v/>
      </c>
      <c r="D631" s="201" t="str">
        <f t="shared" si="1"/>
        <v/>
      </c>
      <c r="E631" s="201" t="str">
        <f t="shared" si="2"/>
        <v/>
      </c>
      <c r="F631" s="201" t="str">
        <f t="shared" si="3"/>
        <v/>
      </c>
      <c r="G631" s="178"/>
      <c r="H631" s="221"/>
      <c r="I631" s="218"/>
      <c r="J631" s="178"/>
      <c r="K631" s="178"/>
      <c r="L631" s="178"/>
      <c r="M631" s="217"/>
      <c r="N631" s="218"/>
    </row>
    <row r="632" spans="1:14" ht="12.5">
      <c r="A632" s="220"/>
      <c r="B632" s="205"/>
      <c r="C632" s="201" t="str">
        <f t="shared" si="0"/>
        <v/>
      </c>
      <c r="D632" s="201" t="str">
        <f t="shared" si="1"/>
        <v/>
      </c>
      <c r="E632" s="201" t="str">
        <f t="shared" si="2"/>
        <v/>
      </c>
      <c r="F632" s="201" t="str">
        <f t="shared" si="3"/>
        <v/>
      </c>
      <c r="G632" s="178"/>
      <c r="H632" s="221"/>
      <c r="I632" s="218"/>
      <c r="J632" s="178"/>
      <c r="K632" s="178"/>
      <c r="L632" s="178"/>
      <c r="M632" s="217"/>
      <c r="N632" s="218"/>
    </row>
    <row r="633" spans="1:14" ht="12.5">
      <c r="A633" s="220"/>
      <c r="B633" s="205"/>
      <c r="C633" s="201" t="str">
        <f t="shared" si="0"/>
        <v/>
      </c>
      <c r="D633" s="201" t="str">
        <f t="shared" si="1"/>
        <v/>
      </c>
      <c r="E633" s="201" t="str">
        <f t="shared" si="2"/>
        <v/>
      </c>
      <c r="F633" s="201" t="str">
        <f t="shared" si="3"/>
        <v/>
      </c>
      <c r="G633" s="178"/>
      <c r="H633" s="221"/>
      <c r="I633" s="218"/>
      <c r="J633" s="178"/>
      <c r="K633" s="178"/>
      <c r="L633" s="178"/>
      <c r="M633" s="217"/>
      <c r="N633" s="218"/>
    </row>
    <row r="634" spans="1:14" ht="12.5">
      <c r="A634" s="220"/>
      <c r="B634" s="205"/>
      <c r="C634" s="201" t="str">
        <f t="shared" si="0"/>
        <v/>
      </c>
      <c r="D634" s="201" t="str">
        <f t="shared" si="1"/>
        <v/>
      </c>
      <c r="E634" s="201" t="str">
        <f t="shared" si="2"/>
        <v/>
      </c>
      <c r="F634" s="201" t="str">
        <f t="shared" si="3"/>
        <v/>
      </c>
      <c r="G634" s="178"/>
      <c r="H634" s="221"/>
      <c r="I634" s="218"/>
      <c r="J634" s="178"/>
      <c r="K634" s="178"/>
      <c r="L634" s="178"/>
      <c r="M634" s="217"/>
      <c r="N634" s="218"/>
    </row>
    <row r="635" spans="1:14" ht="12.5">
      <c r="A635" s="220"/>
      <c r="B635" s="205"/>
      <c r="C635" s="201" t="str">
        <f t="shared" si="0"/>
        <v/>
      </c>
      <c r="D635" s="201" t="str">
        <f t="shared" si="1"/>
        <v/>
      </c>
      <c r="E635" s="201" t="str">
        <f t="shared" si="2"/>
        <v/>
      </c>
      <c r="F635" s="201" t="str">
        <f t="shared" si="3"/>
        <v/>
      </c>
      <c r="G635" s="178"/>
      <c r="H635" s="221"/>
      <c r="I635" s="218"/>
      <c r="J635" s="178"/>
      <c r="K635" s="178"/>
      <c r="L635" s="178"/>
      <c r="M635" s="217"/>
      <c r="N635" s="218"/>
    </row>
    <row r="636" spans="1:14" ht="12.5">
      <c r="A636" s="220"/>
      <c r="B636" s="205"/>
      <c r="C636" s="201" t="str">
        <f t="shared" si="0"/>
        <v/>
      </c>
      <c r="D636" s="201" t="str">
        <f t="shared" si="1"/>
        <v/>
      </c>
      <c r="E636" s="201" t="str">
        <f t="shared" si="2"/>
        <v/>
      </c>
      <c r="F636" s="201" t="str">
        <f t="shared" si="3"/>
        <v/>
      </c>
      <c r="G636" s="178"/>
      <c r="H636" s="221"/>
      <c r="I636" s="218"/>
      <c r="J636" s="178"/>
      <c r="K636" s="178"/>
      <c r="L636" s="178"/>
      <c r="M636" s="217"/>
      <c r="N636" s="218"/>
    </row>
    <row r="637" spans="1:14" ht="12.5">
      <c r="A637" s="220"/>
      <c r="B637" s="205"/>
      <c r="C637" s="201" t="str">
        <f t="shared" si="0"/>
        <v/>
      </c>
      <c r="D637" s="201" t="str">
        <f t="shared" si="1"/>
        <v/>
      </c>
      <c r="E637" s="201" t="str">
        <f t="shared" si="2"/>
        <v/>
      </c>
      <c r="F637" s="201" t="str">
        <f t="shared" si="3"/>
        <v/>
      </c>
      <c r="G637" s="178"/>
      <c r="H637" s="221"/>
      <c r="I637" s="218"/>
      <c r="J637" s="178"/>
      <c r="K637" s="178"/>
      <c r="L637" s="178"/>
      <c r="M637" s="217"/>
      <c r="N637" s="218"/>
    </row>
    <row r="638" spans="1:14" ht="12.5">
      <c r="A638" s="220"/>
      <c r="B638" s="205"/>
      <c r="C638" s="201" t="str">
        <f t="shared" si="0"/>
        <v/>
      </c>
      <c r="D638" s="201" t="str">
        <f t="shared" si="1"/>
        <v/>
      </c>
      <c r="E638" s="201" t="str">
        <f t="shared" si="2"/>
        <v/>
      </c>
      <c r="F638" s="201" t="str">
        <f t="shared" si="3"/>
        <v/>
      </c>
      <c r="G638" s="178"/>
      <c r="H638" s="221"/>
      <c r="I638" s="218"/>
      <c r="J638" s="178"/>
      <c r="K638" s="178"/>
      <c r="L638" s="178"/>
      <c r="M638" s="217"/>
      <c r="N638" s="218"/>
    </row>
    <row r="639" spans="1:14" ht="12.5">
      <c r="A639" s="220"/>
      <c r="B639" s="205"/>
      <c r="C639" s="201" t="str">
        <f t="shared" si="0"/>
        <v/>
      </c>
      <c r="D639" s="201" t="str">
        <f t="shared" si="1"/>
        <v/>
      </c>
      <c r="E639" s="201" t="str">
        <f t="shared" si="2"/>
        <v/>
      </c>
      <c r="F639" s="201" t="str">
        <f t="shared" si="3"/>
        <v/>
      </c>
      <c r="G639" s="178"/>
      <c r="H639" s="221"/>
      <c r="I639" s="218"/>
      <c r="J639" s="178"/>
      <c r="K639" s="178"/>
      <c r="L639" s="178"/>
      <c r="M639" s="217"/>
      <c r="N639" s="218"/>
    </row>
    <row r="640" spans="1:14" ht="12.5">
      <c r="A640" s="220"/>
      <c r="B640" s="205"/>
      <c r="C640" s="201" t="str">
        <f t="shared" si="0"/>
        <v/>
      </c>
      <c r="D640" s="201" t="str">
        <f t="shared" si="1"/>
        <v/>
      </c>
      <c r="E640" s="201" t="str">
        <f t="shared" si="2"/>
        <v/>
      </c>
      <c r="F640" s="201" t="str">
        <f t="shared" si="3"/>
        <v/>
      </c>
      <c r="G640" s="178"/>
      <c r="H640" s="221"/>
      <c r="I640" s="218"/>
      <c r="J640" s="178"/>
      <c r="K640" s="178"/>
      <c r="L640" s="178"/>
      <c r="M640" s="217"/>
      <c r="N640" s="218"/>
    </row>
    <row r="641" spans="1:14" ht="12.5">
      <c r="A641" s="220"/>
      <c r="B641" s="205"/>
      <c r="C641" s="201" t="str">
        <f t="shared" si="0"/>
        <v/>
      </c>
      <c r="D641" s="201" t="str">
        <f t="shared" si="1"/>
        <v/>
      </c>
      <c r="E641" s="201" t="str">
        <f t="shared" si="2"/>
        <v/>
      </c>
      <c r="F641" s="201" t="str">
        <f t="shared" si="3"/>
        <v/>
      </c>
      <c r="G641" s="178"/>
      <c r="H641" s="221"/>
      <c r="I641" s="218"/>
      <c r="J641" s="178"/>
      <c r="K641" s="178"/>
      <c r="L641" s="178"/>
      <c r="M641" s="217"/>
      <c r="N641" s="218"/>
    </row>
    <row r="642" spans="1:14" ht="12.5">
      <c r="A642" s="220"/>
      <c r="B642" s="205"/>
      <c r="C642" s="201" t="str">
        <f t="shared" si="0"/>
        <v/>
      </c>
      <c r="D642" s="201" t="str">
        <f t="shared" si="1"/>
        <v/>
      </c>
      <c r="E642" s="201" t="str">
        <f t="shared" si="2"/>
        <v/>
      </c>
      <c r="F642" s="201" t="str">
        <f t="shared" si="3"/>
        <v/>
      </c>
      <c r="G642" s="178"/>
      <c r="H642" s="221"/>
      <c r="I642" s="218"/>
      <c r="J642" s="178"/>
      <c r="K642" s="178"/>
      <c r="L642" s="178"/>
      <c r="M642" s="217"/>
      <c r="N642" s="218"/>
    </row>
    <row r="643" spans="1:14" ht="12.5">
      <c r="A643" s="220"/>
      <c r="B643" s="205"/>
      <c r="C643" s="201" t="str">
        <f t="shared" si="0"/>
        <v/>
      </c>
      <c r="D643" s="201" t="str">
        <f t="shared" si="1"/>
        <v/>
      </c>
      <c r="E643" s="201" t="str">
        <f t="shared" si="2"/>
        <v/>
      </c>
      <c r="F643" s="201" t="str">
        <f t="shared" si="3"/>
        <v/>
      </c>
      <c r="G643" s="178"/>
      <c r="H643" s="221"/>
      <c r="I643" s="218"/>
      <c r="J643" s="178"/>
      <c r="K643" s="178"/>
      <c r="L643" s="178"/>
      <c r="M643" s="217"/>
      <c r="N643" s="218"/>
    </row>
    <row r="644" spans="1:14" ht="12.5">
      <c r="A644" s="220"/>
      <c r="B644" s="205"/>
      <c r="C644" s="201" t="str">
        <f t="shared" si="0"/>
        <v/>
      </c>
      <c r="D644" s="201" t="str">
        <f t="shared" si="1"/>
        <v/>
      </c>
      <c r="E644" s="201" t="str">
        <f t="shared" si="2"/>
        <v/>
      </c>
      <c r="F644" s="201" t="str">
        <f t="shared" si="3"/>
        <v/>
      </c>
      <c r="G644" s="178"/>
      <c r="H644" s="221"/>
      <c r="I644" s="218"/>
      <c r="J644" s="178"/>
      <c r="K644" s="178"/>
      <c r="L644" s="178"/>
      <c r="M644" s="217"/>
      <c r="N644" s="218"/>
    </row>
    <row r="645" spans="1:14" ht="12.5">
      <c r="A645" s="220"/>
      <c r="B645" s="205"/>
      <c r="C645" s="201" t="str">
        <f t="shared" si="0"/>
        <v/>
      </c>
      <c r="D645" s="201" t="str">
        <f t="shared" si="1"/>
        <v/>
      </c>
      <c r="E645" s="201" t="str">
        <f t="shared" si="2"/>
        <v/>
      </c>
      <c r="F645" s="201" t="str">
        <f t="shared" si="3"/>
        <v/>
      </c>
      <c r="G645" s="178"/>
      <c r="H645" s="221"/>
      <c r="I645" s="218"/>
      <c r="J645" s="178"/>
      <c r="K645" s="178"/>
      <c r="L645" s="178"/>
      <c r="M645" s="217"/>
      <c r="N645" s="218"/>
    </row>
    <row r="646" spans="1:14" ht="12.5">
      <c r="A646" s="220"/>
      <c r="B646" s="205"/>
      <c r="C646" s="201" t="str">
        <f t="shared" si="0"/>
        <v/>
      </c>
      <c r="D646" s="201" t="str">
        <f t="shared" si="1"/>
        <v/>
      </c>
      <c r="E646" s="201" t="str">
        <f t="shared" si="2"/>
        <v/>
      </c>
      <c r="F646" s="201" t="str">
        <f t="shared" si="3"/>
        <v/>
      </c>
      <c r="G646" s="178"/>
      <c r="H646" s="221"/>
      <c r="I646" s="218"/>
      <c r="J646" s="178"/>
      <c r="K646" s="178"/>
      <c r="L646" s="178"/>
      <c r="M646" s="217"/>
      <c r="N646" s="218"/>
    </row>
    <row r="647" spans="1:14" ht="12.5">
      <c r="A647" s="220"/>
      <c r="B647" s="205"/>
      <c r="C647" s="201" t="str">
        <f t="shared" si="0"/>
        <v/>
      </c>
      <c r="D647" s="201" t="str">
        <f t="shared" si="1"/>
        <v/>
      </c>
      <c r="E647" s="201" t="str">
        <f t="shared" si="2"/>
        <v/>
      </c>
      <c r="F647" s="201" t="str">
        <f t="shared" si="3"/>
        <v/>
      </c>
      <c r="G647" s="178"/>
      <c r="H647" s="221"/>
      <c r="I647" s="218"/>
      <c r="J647" s="178"/>
      <c r="K647" s="178"/>
      <c r="L647" s="178"/>
      <c r="M647" s="217"/>
      <c r="N647" s="218"/>
    </row>
    <row r="648" spans="1:14" ht="12.5">
      <c r="A648" s="220"/>
      <c r="B648" s="205"/>
      <c r="C648" s="201" t="str">
        <f t="shared" si="0"/>
        <v/>
      </c>
      <c r="D648" s="201" t="str">
        <f t="shared" si="1"/>
        <v/>
      </c>
      <c r="E648" s="201" t="str">
        <f t="shared" si="2"/>
        <v/>
      </c>
      <c r="F648" s="201" t="str">
        <f t="shared" si="3"/>
        <v/>
      </c>
      <c r="G648" s="178"/>
      <c r="H648" s="221"/>
      <c r="I648" s="218"/>
      <c r="J648" s="178"/>
      <c r="K648" s="178"/>
      <c r="L648" s="178"/>
      <c r="M648" s="217"/>
      <c r="N648" s="218"/>
    </row>
    <row r="649" spans="1:14" ht="12.5">
      <c r="A649" s="220"/>
      <c r="B649" s="205"/>
      <c r="C649" s="201" t="str">
        <f t="shared" si="0"/>
        <v/>
      </c>
      <c r="D649" s="201" t="str">
        <f t="shared" si="1"/>
        <v/>
      </c>
      <c r="E649" s="201" t="str">
        <f t="shared" si="2"/>
        <v/>
      </c>
      <c r="F649" s="201" t="str">
        <f t="shared" si="3"/>
        <v/>
      </c>
      <c r="G649" s="178"/>
      <c r="H649" s="221"/>
      <c r="I649" s="218"/>
      <c r="J649" s="178"/>
      <c r="K649" s="178"/>
      <c r="L649" s="178"/>
      <c r="M649" s="217"/>
      <c r="N649" s="218"/>
    </row>
    <row r="650" spans="1:14" ht="12.5">
      <c r="A650" s="220"/>
      <c r="B650" s="205"/>
      <c r="C650" s="201" t="str">
        <f t="shared" si="0"/>
        <v/>
      </c>
      <c r="D650" s="201" t="str">
        <f t="shared" si="1"/>
        <v/>
      </c>
      <c r="E650" s="201" t="str">
        <f t="shared" si="2"/>
        <v/>
      </c>
      <c r="F650" s="201" t="str">
        <f t="shared" si="3"/>
        <v/>
      </c>
      <c r="G650" s="178"/>
      <c r="H650" s="221"/>
      <c r="I650" s="218"/>
      <c r="J650" s="178"/>
      <c r="K650" s="178"/>
      <c r="L650" s="178"/>
      <c r="M650" s="217"/>
      <c r="N650" s="218"/>
    </row>
    <row r="651" spans="1:14" ht="12.5">
      <c r="A651" s="220"/>
      <c r="B651" s="205"/>
      <c r="C651" s="201" t="str">
        <f t="shared" si="0"/>
        <v/>
      </c>
      <c r="D651" s="201" t="str">
        <f t="shared" si="1"/>
        <v/>
      </c>
      <c r="E651" s="201" t="str">
        <f t="shared" si="2"/>
        <v/>
      </c>
      <c r="F651" s="201" t="str">
        <f t="shared" si="3"/>
        <v/>
      </c>
      <c r="G651" s="178"/>
      <c r="H651" s="221"/>
      <c r="I651" s="218"/>
      <c r="J651" s="178"/>
      <c r="K651" s="178"/>
      <c r="L651" s="178"/>
      <c r="M651" s="217"/>
      <c r="N651" s="218"/>
    </row>
    <row r="652" spans="1:14" ht="12.5">
      <c r="A652" s="220"/>
      <c r="B652" s="205"/>
      <c r="C652" s="201" t="str">
        <f t="shared" si="0"/>
        <v/>
      </c>
      <c r="D652" s="201" t="str">
        <f t="shared" si="1"/>
        <v/>
      </c>
      <c r="E652" s="201" t="str">
        <f t="shared" si="2"/>
        <v/>
      </c>
      <c r="F652" s="201" t="str">
        <f t="shared" si="3"/>
        <v/>
      </c>
      <c r="G652" s="178"/>
      <c r="H652" s="221"/>
      <c r="I652" s="218"/>
      <c r="J652" s="178"/>
      <c r="K652" s="178"/>
      <c r="L652" s="178"/>
      <c r="M652" s="217"/>
      <c r="N652" s="218"/>
    </row>
    <row r="653" spans="1:14" ht="12.5">
      <c r="A653" s="220"/>
      <c r="B653" s="205"/>
      <c r="C653" s="201" t="str">
        <f t="shared" si="0"/>
        <v/>
      </c>
      <c r="D653" s="201" t="str">
        <f t="shared" si="1"/>
        <v/>
      </c>
      <c r="E653" s="201" t="str">
        <f t="shared" si="2"/>
        <v/>
      </c>
      <c r="F653" s="201" t="str">
        <f t="shared" si="3"/>
        <v/>
      </c>
      <c r="G653" s="178"/>
      <c r="H653" s="221"/>
      <c r="I653" s="218"/>
      <c r="J653" s="178"/>
      <c r="K653" s="178"/>
      <c r="L653" s="178"/>
      <c r="M653" s="217"/>
      <c r="N653" s="218"/>
    </row>
    <row r="654" spans="1:14" ht="12.5">
      <c r="A654" s="220"/>
      <c r="B654" s="205"/>
      <c r="C654" s="201" t="str">
        <f t="shared" si="0"/>
        <v/>
      </c>
      <c r="D654" s="201" t="str">
        <f t="shared" si="1"/>
        <v/>
      </c>
      <c r="E654" s="201" t="str">
        <f t="shared" si="2"/>
        <v/>
      </c>
      <c r="F654" s="201" t="str">
        <f t="shared" si="3"/>
        <v/>
      </c>
      <c r="G654" s="178"/>
      <c r="H654" s="221"/>
      <c r="I654" s="218"/>
      <c r="J654" s="178"/>
      <c r="K654" s="178"/>
      <c r="L654" s="178"/>
      <c r="M654" s="217"/>
      <c r="N654" s="218"/>
    </row>
    <row r="655" spans="1:14" ht="12.5">
      <c r="A655" s="220"/>
      <c r="B655" s="205"/>
      <c r="C655" s="201" t="str">
        <f t="shared" si="0"/>
        <v/>
      </c>
      <c r="D655" s="201" t="str">
        <f t="shared" si="1"/>
        <v/>
      </c>
      <c r="E655" s="201" t="str">
        <f t="shared" si="2"/>
        <v/>
      </c>
      <c r="F655" s="201" t="str">
        <f t="shared" si="3"/>
        <v/>
      </c>
      <c r="G655" s="178"/>
      <c r="H655" s="221"/>
      <c r="I655" s="218"/>
      <c r="J655" s="178"/>
      <c r="K655" s="178"/>
      <c r="L655" s="178"/>
      <c r="M655" s="217"/>
      <c r="N655" s="218"/>
    </row>
    <row r="656" spans="1:14" ht="12.5">
      <c r="A656" s="220"/>
      <c r="B656" s="205"/>
      <c r="C656" s="201" t="str">
        <f t="shared" si="0"/>
        <v/>
      </c>
      <c r="D656" s="201" t="str">
        <f t="shared" si="1"/>
        <v/>
      </c>
      <c r="E656" s="201" t="str">
        <f t="shared" si="2"/>
        <v/>
      </c>
      <c r="F656" s="201" t="str">
        <f t="shared" si="3"/>
        <v/>
      </c>
      <c r="G656" s="178"/>
      <c r="H656" s="221"/>
      <c r="I656" s="218"/>
      <c r="J656" s="178"/>
      <c r="K656" s="178"/>
      <c r="L656" s="178"/>
      <c r="M656" s="217"/>
      <c r="N656" s="218"/>
    </row>
    <row r="657" spans="1:14" ht="12.5">
      <c r="A657" s="220"/>
      <c r="B657" s="205"/>
      <c r="C657" s="201" t="str">
        <f t="shared" si="0"/>
        <v/>
      </c>
      <c r="D657" s="201" t="str">
        <f t="shared" si="1"/>
        <v/>
      </c>
      <c r="E657" s="201" t="str">
        <f t="shared" si="2"/>
        <v/>
      </c>
      <c r="F657" s="201" t="str">
        <f t="shared" si="3"/>
        <v/>
      </c>
      <c r="G657" s="178"/>
      <c r="H657" s="221"/>
      <c r="I657" s="218"/>
      <c r="J657" s="178"/>
      <c r="K657" s="178"/>
      <c r="L657" s="178"/>
      <c r="M657" s="217"/>
      <c r="N657" s="218"/>
    </row>
    <row r="658" spans="1:14" ht="12.5">
      <c r="A658" s="220"/>
      <c r="B658" s="205"/>
      <c r="C658" s="201" t="str">
        <f t="shared" si="0"/>
        <v/>
      </c>
      <c r="D658" s="201" t="str">
        <f t="shared" si="1"/>
        <v/>
      </c>
      <c r="E658" s="201" t="str">
        <f t="shared" si="2"/>
        <v/>
      </c>
      <c r="F658" s="201" t="str">
        <f t="shared" si="3"/>
        <v/>
      </c>
      <c r="G658" s="178"/>
      <c r="H658" s="221"/>
      <c r="I658" s="218"/>
      <c r="J658" s="178"/>
      <c r="K658" s="178"/>
      <c r="L658" s="178"/>
      <c r="M658" s="217"/>
      <c r="N658" s="218"/>
    </row>
    <row r="659" spans="1:14" ht="12.5">
      <c r="A659" s="220"/>
      <c r="B659" s="205"/>
      <c r="C659" s="201" t="str">
        <f t="shared" si="0"/>
        <v/>
      </c>
      <c r="D659" s="201" t="str">
        <f t="shared" si="1"/>
        <v/>
      </c>
      <c r="E659" s="201" t="str">
        <f t="shared" si="2"/>
        <v/>
      </c>
      <c r="F659" s="201" t="str">
        <f t="shared" si="3"/>
        <v/>
      </c>
      <c r="G659" s="178"/>
      <c r="H659" s="221"/>
      <c r="I659" s="218"/>
      <c r="J659" s="178"/>
      <c r="K659" s="178"/>
      <c r="L659" s="178"/>
      <c r="M659" s="217"/>
      <c r="N659" s="218"/>
    </row>
    <row r="660" spans="1:14" ht="12.5">
      <c r="A660" s="220"/>
      <c r="B660" s="205"/>
      <c r="C660" s="201" t="str">
        <f t="shared" si="0"/>
        <v/>
      </c>
      <c r="D660" s="201" t="str">
        <f t="shared" si="1"/>
        <v/>
      </c>
      <c r="E660" s="201" t="str">
        <f t="shared" si="2"/>
        <v/>
      </c>
      <c r="F660" s="201" t="str">
        <f t="shared" si="3"/>
        <v/>
      </c>
      <c r="G660" s="178"/>
      <c r="H660" s="221"/>
      <c r="I660" s="218"/>
      <c r="J660" s="178"/>
      <c r="K660" s="178"/>
      <c r="L660" s="178"/>
      <c r="M660" s="217"/>
      <c r="N660" s="218"/>
    </row>
    <row r="661" spans="1:14" ht="12.5">
      <c r="A661" s="220"/>
      <c r="B661" s="205"/>
      <c r="C661" s="201" t="str">
        <f t="shared" si="0"/>
        <v/>
      </c>
      <c r="D661" s="201" t="str">
        <f t="shared" si="1"/>
        <v/>
      </c>
      <c r="E661" s="201" t="str">
        <f t="shared" si="2"/>
        <v/>
      </c>
      <c r="F661" s="201" t="str">
        <f t="shared" si="3"/>
        <v/>
      </c>
      <c r="G661" s="178"/>
      <c r="H661" s="221"/>
      <c r="I661" s="218"/>
      <c r="J661" s="178"/>
      <c r="K661" s="178"/>
      <c r="L661" s="178"/>
      <c r="M661" s="217"/>
      <c r="N661" s="218"/>
    </row>
    <row r="662" spans="1:14" ht="12.5">
      <c r="A662" s="220"/>
      <c r="B662" s="205"/>
      <c r="C662" s="201" t="str">
        <f t="shared" si="0"/>
        <v/>
      </c>
      <c r="D662" s="201" t="str">
        <f t="shared" si="1"/>
        <v/>
      </c>
      <c r="E662" s="201" t="str">
        <f t="shared" si="2"/>
        <v/>
      </c>
      <c r="F662" s="201" t="str">
        <f t="shared" si="3"/>
        <v/>
      </c>
      <c r="G662" s="178"/>
      <c r="H662" s="221"/>
      <c r="I662" s="218"/>
      <c r="J662" s="178"/>
      <c r="K662" s="178"/>
      <c r="L662" s="178"/>
      <c r="M662" s="217"/>
      <c r="N662" s="218"/>
    </row>
    <row r="663" spans="1:14" ht="12.5">
      <c r="A663" s="220"/>
      <c r="B663" s="205"/>
      <c r="C663" s="201" t="str">
        <f t="shared" si="0"/>
        <v/>
      </c>
      <c r="D663" s="201" t="str">
        <f t="shared" si="1"/>
        <v/>
      </c>
      <c r="E663" s="201" t="str">
        <f t="shared" si="2"/>
        <v/>
      </c>
      <c r="F663" s="201" t="str">
        <f t="shared" si="3"/>
        <v/>
      </c>
      <c r="G663" s="178"/>
      <c r="H663" s="221"/>
      <c r="I663" s="218"/>
      <c r="J663" s="178"/>
      <c r="K663" s="178"/>
      <c r="L663" s="178"/>
      <c r="M663" s="217"/>
      <c r="N663" s="218"/>
    </row>
    <row r="664" spans="1:14" ht="12.5">
      <c r="A664" s="220"/>
      <c r="B664" s="205"/>
      <c r="C664" s="201" t="str">
        <f t="shared" si="0"/>
        <v/>
      </c>
      <c r="D664" s="201" t="str">
        <f t="shared" si="1"/>
        <v/>
      </c>
      <c r="E664" s="201" t="str">
        <f t="shared" si="2"/>
        <v/>
      </c>
      <c r="F664" s="201" t="str">
        <f t="shared" si="3"/>
        <v/>
      </c>
      <c r="G664" s="178"/>
      <c r="H664" s="221"/>
      <c r="I664" s="218"/>
      <c r="J664" s="178"/>
      <c r="K664" s="178"/>
      <c r="L664" s="178"/>
      <c r="M664" s="217"/>
      <c r="N664" s="218"/>
    </row>
    <row r="665" spans="1:14" ht="12.5">
      <c r="A665" s="220"/>
      <c r="B665" s="205"/>
      <c r="C665" s="201" t="str">
        <f t="shared" si="0"/>
        <v/>
      </c>
      <c r="D665" s="201" t="str">
        <f t="shared" si="1"/>
        <v/>
      </c>
      <c r="E665" s="201" t="str">
        <f t="shared" si="2"/>
        <v/>
      </c>
      <c r="F665" s="201" t="str">
        <f t="shared" si="3"/>
        <v/>
      </c>
      <c r="G665" s="178"/>
      <c r="H665" s="221"/>
      <c r="I665" s="218"/>
      <c r="J665" s="178"/>
      <c r="K665" s="178"/>
      <c r="L665" s="178"/>
      <c r="M665" s="217"/>
      <c r="N665" s="218"/>
    </row>
    <row r="666" spans="1:14" ht="12.5">
      <c r="A666" s="220"/>
      <c r="B666" s="205"/>
      <c r="C666" s="201" t="str">
        <f t="shared" si="0"/>
        <v/>
      </c>
      <c r="D666" s="201" t="str">
        <f t="shared" si="1"/>
        <v/>
      </c>
      <c r="E666" s="201" t="str">
        <f t="shared" si="2"/>
        <v/>
      </c>
      <c r="F666" s="201" t="str">
        <f t="shared" si="3"/>
        <v/>
      </c>
      <c r="G666" s="178"/>
      <c r="H666" s="221"/>
      <c r="I666" s="218"/>
      <c r="J666" s="178"/>
      <c r="K666" s="178"/>
      <c r="L666" s="178"/>
      <c r="M666" s="217"/>
      <c r="N666" s="218"/>
    </row>
    <row r="667" spans="1:14" ht="12.5">
      <c r="A667" s="220"/>
      <c r="B667" s="205"/>
      <c r="C667" s="201" t="str">
        <f t="shared" si="0"/>
        <v/>
      </c>
      <c r="D667" s="201" t="str">
        <f t="shared" si="1"/>
        <v/>
      </c>
      <c r="E667" s="201" t="str">
        <f t="shared" si="2"/>
        <v/>
      </c>
      <c r="F667" s="201" t="str">
        <f t="shared" si="3"/>
        <v/>
      </c>
      <c r="G667" s="178"/>
      <c r="H667" s="221"/>
      <c r="I667" s="218"/>
      <c r="J667" s="178"/>
      <c r="K667" s="178"/>
      <c r="L667" s="178"/>
      <c r="M667" s="217"/>
      <c r="N667" s="218"/>
    </row>
    <row r="668" spans="1:14" ht="12.5">
      <c r="A668" s="220"/>
      <c r="B668" s="205"/>
      <c r="C668" s="201" t="str">
        <f t="shared" si="0"/>
        <v/>
      </c>
      <c r="D668" s="201" t="str">
        <f t="shared" si="1"/>
        <v/>
      </c>
      <c r="E668" s="201" t="str">
        <f t="shared" si="2"/>
        <v/>
      </c>
      <c r="F668" s="201" t="str">
        <f t="shared" si="3"/>
        <v/>
      </c>
      <c r="G668" s="178"/>
      <c r="H668" s="221"/>
      <c r="I668" s="218"/>
      <c r="J668" s="178"/>
      <c r="K668" s="178"/>
      <c r="L668" s="178"/>
      <c r="M668" s="217"/>
      <c r="N668" s="218"/>
    </row>
    <row r="669" spans="1:14" ht="12.5">
      <c r="A669" s="220"/>
      <c r="B669" s="205"/>
      <c r="C669" s="201" t="str">
        <f t="shared" si="0"/>
        <v/>
      </c>
      <c r="D669" s="201" t="str">
        <f t="shared" si="1"/>
        <v/>
      </c>
      <c r="E669" s="201" t="str">
        <f t="shared" si="2"/>
        <v/>
      </c>
      <c r="F669" s="201" t="str">
        <f t="shared" si="3"/>
        <v/>
      </c>
      <c r="G669" s="178"/>
      <c r="H669" s="221"/>
      <c r="I669" s="218"/>
      <c r="J669" s="178"/>
      <c r="K669" s="178"/>
      <c r="L669" s="178"/>
      <c r="M669" s="217"/>
      <c r="N669" s="218"/>
    </row>
    <row r="670" spans="1:14" ht="12.5">
      <c r="A670" s="220"/>
      <c r="B670" s="205"/>
      <c r="C670" s="201" t="str">
        <f t="shared" si="0"/>
        <v/>
      </c>
      <c r="D670" s="201" t="str">
        <f t="shared" si="1"/>
        <v/>
      </c>
      <c r="E670" s="201" t="str">
        <f t="shared" si="2"/>
        <v/>
      </c>
      <c r="F670" s="201" t="str">
        <f t="shared" si="3"/>
        <v/>
      </c>
      <c r="G670" s="178"/>
      <c r="H670" s="221"/>
      <c r="I670" s="218"/>
      <c r="J670" s="178"/>
      <c r="K670" s="178"/>
      <c r="L670" s="178"/>
      <c r="M670" s="217"/>
      <c r="N670" s="218"/>
    </row>
    <row r="671" spans="1:14" ht="12.5">
      <c r="A671" s="220"/>
      <c r="B671" s="205"/>
      <c r="C671" s="201" t="str">
        <f t="shared" si="0"/>
        <v/>
      </c>
      <c r="D671" s="201" t="str">
        <f t="shared" si="1"/>
        <v/>
      </c>
      <c r="E671" s="201" t="str">
        <f t="shared" si="2"/>
        <v/>
      </c>
      <c r="F671" s="201" t="str">
        <f t="shared" si="3"/>
        <v/>
      </c>
      <c r="G671" s="178"/>
      <c r="H671" s="221"/>
      <c r="I671" s="218"/>
      <c r="J671" s="178"/>
      <c r="K671" s="178"/>
      <c r="L671" s="178"/>
      <c r="M671" s="217"/>
      <c r="N671" s="218"/>
    </row>
    <row r="672" spans="1:14" ht="12.5">
      <c r="A672" s="220"/>
      <c r="B672" s="205"/>
      <c r="C672" s="201" t="str">
        <f t="shared" si="0"/>
        <v/>
      </c>
      <c r="D672" s="201" t="str">
        <f t="shared" si="1"/>
        <v/>
      </c>
      <c r="E672" s="201" t="str">
        <f t="shared" si="2"/>
        <v/>
      </c>
      <c r="F672" s="201" t="str">
        <f t="shared" si="3"/>
        <v/>
      </c>
      <c r="G672" s="178"/>
      <c r="H672" s="221"/>
      <c r="I672" s="218"/>
      <c r="J672" s="178"/>
      <c r="K672" s="178"/>
      <c r="L672" s="178"/>
      <c r="M672" s="217"/>
      <c r="N672" s="218"/>
    </row>
    <row r="673" spans="1:14" ht="12.5">
      <c r="A673" s="220"/>
      <c r="B673" s="205"/>
      <c r="C673" s="201" t="str">
        <f t="shared" si="0"/>
        <v/>
      </c>
      <c r="D673" s="201" t="str">
        <f t="shared" si="1"/>
        <v/>
      </c>
      <c r="E673" s="201" t="str">
        <f t="shared" si="2"/>
        <v/>
      </c>
      <c r="F673" s="201" t="str">
        <f t="shared" si="3"/>
        <v/>
      </c>
      <c r="G673" s="178"/>
      <c r="H673" s="221"/>
      <c r="I673" s="218"/>
      <c r="J673" s="178"/>
      <c r="K673" s="178"/>
      <c r="L673" s="178"/>
      <c r="M673" s="217"/>
      <c r="N673" s="218"/>
    </row>
    <row r="674" spans="1:14" ht="12.5">
      <c r="A674" s="220"/>
      <c r="B674" s="205"/>
      <c r="C674" s="201" t="str">
        <f t="shared" si="0"/>
        <v/>
      </c>
      <c r="D674" s="201" t="str">
        <f t="shared" si="1"/>
        <v/>
      </c>
      <c r="E674" s="201" t="str">
        <f t="shared" si="2"/>
        <v/>
      </c>
      <c r="F674" s="201" t="str">
        <f t="shared" si="3"/>
        <v/>
      </c>
      <c r="G674" s="178"/>
      <c r="H674" s="221"/>
      <c r="I674" s="218"/>
      <c r="J674" s="178"/>
      <c r="K674" s="178"/>
      <c r="L674" s="178"/>
      <c r="M674" s="217"/>
      <c r="N674" s="218"/>
    </row>
    <row r="675" spans="1:14" ht="12.5">
      <c r="A675" s="220"/>
      <c r="B675" s="205"/>
      <c r="C675" s="201" t="str">
        <f t="shared" si="0"/>
        <v/>
      </c>
      <c r="D675" s="201" t="str">
        <f t="shared" si="1"/>
        <v/>
      </c>
      <c r="E675" s="201" t="str">
        <f t="shared" si="2"/>
        <v/>
      </c>
      <c r="F675" s="201" t="str">
        <f t="shared" si="3"/>
        <v/>
      </c>
      <c r="G675" s="178"/>
      <c r="H675" s="221"/>
      <c r="I675" s="218"/>
      <c r="J675" s="178"/>
      <c r="K675" s="178"/>
      <c r="L675" s="178"/>
      <c r="M675" s="217"/>
      <c r="N675" s="218"/>
    </row>
    <row r="676" spans="1:14" ht="12.5">
      <c r="A676" s="220"/>
      <c r="B676" s="205"/>
      <c r="C676" s="201" t="str">
        <f t="shared" si="0"/>
        <v/>
      </c>
      <c r="D676" s="201" t="str">
        <f t="shared" si="1"/>
        <v/>
      </c>
      <c r="E676" s="201" t="str">
        <f t="shared" si="2"/>
        <v/>
      </c>
      <c r="F676" s="201" t="str">
        <f t="shared" si="3"/>
        <v/>
      </c>
      <c r="G676" s="178"/>
      <c r="H676" s="221"/>
      <c r="I676" s="218"/>
      <c r="J676" s="178"/>
      <c r="K676" s="178"/>
      <c r="L676" s="178"/>
      <c r="M676" s="217"/>
      <c r="N676" s="218"/>
    </row>
    <row r="677" spans="1:14" ht="12.5">
      <c r="A677" s="220"/>
      <c r="B677" s="205"/>
      <c r="C677" s="201" t="str">
        <f t="shared" si="0"/>
        <v/>
      </c>
      <c r="D677" s="201" t="str">
        <f t="shared" si="1"/>
        <v/>
      </c>
      <c r="E677" s="201" t="str">
        <f t="shared" si="2"/>
        <v/>
      </c>
      <c r="F677" s="201" t="str">
        <f t="shared" si="3"/>
        <v/>
      </c>
      <c r="G677" s="178"/>
      <c r="H677" s="221"/>
      <c r="I677" s="218"/>
      <c r="J677" s="178"/>
      <c r="K677" s="178"/>
      <c r="L677" s="178"/>
      <c r="M677" s="217"/>
      <c r="N677" s="218"/>
    </row>
    <row r="678" spans="1:14" ht="12.5">
      <c r="A678" s="220"/>
      <c r="B678" s="205"/>
      <c r="C678" s="201" t="str">
        <f t="shared" si="0"/>
        <v/>
      </c>
      <c r="D678" s="201" t="str">
        <f t="shared" si="1"/>
        <v/>
      </c>
      <c r="E678" s="201" t="str">
        <f t="shared" si="2"/>
        <v/>
      </c>
      <c r="F678" s="201" t="str">
        <f t="shared" si="3"/>
        <v/>
      </c>
      <c r="G678" s="178"/>
      <c r="H678" s="221"/>
      <c r="I678" s="218"/>
      <c r="J678" s="178"/>
      <c r="K678" s="178"/>
      <c r="L678" s="178"/>
      <c r="M678" s="217"/>
      <c r="N678" s="218"/>
    </row>
    <row r="679" spans="1:14" ht="12.5">
      <c r="A679" s="220"/>
      <c r="B679" s="205"/>
      <c r="C679" s="201" t="str">
        <f t="shared" si="0"/>
        <v/>
      </c>
      <c r="D679" s="201" t="str">
        <f t="shared" si="1"/>
        <v/>
      </c>
      <c r="E679" s="201" t="str">
        <f t="shared" si="2"/>
        <v/>
      </c>
      <c r="F679" s="201" t="str">
        <f t="shared" si="3"/>
        <v/>
      </c>
      <c r="G679" s="178"/>
      <c r="H679" s="221"/>
      <c r="I679" s="218"/>
      <c r="J679" s="178"/>
      <c r="K679" s="178"/>
      <c r="L679" s="178"/>
      <c r="M679" s="217"/>
      <c r="N679" s="218"/>
    </row>
    <row r="680" spans="1:14" ht="12.5">
      <c r="A680" s="220"/>
      <c r="B680" s="205"/>
      <c r="C680" s="201" t="str">
        <f t="shared" si="0"/>
        <v/>
      </c>
      <c r="D680" s="201" t="str">
        <f t="shared" si="1"/>
        <v/>
      </c>
      <c r="E680" s="201" t="str">
        <f t="shared" si="2"/>
        <v/>
      </c>
      <c r="F680" s="201" t="str">
        <f t="shared" si="3"/>
        <v/>
      </c>
      <c r="G680" s="178"/>
      <c r="H680" s="221"/>
      <c r="I680" s="218"/>
      <c r="J680" s="178"/>
      <c r="K680" s="178"/>
      <c r="L680" s="178"/>
      <c r="M680" s="217"/>
      <c r="N680" s="218"/>
    </row>
    <row r="681" spans="1:14" ht="12.5">
      <c r="A681" s="220"/>
      <c r="B681" s="205"/>
      <c r="C681" s="201" t="str">
        <f t="shared" si="0"/>
        <v/>
      </c>
      <c r="D681" s="201" t="str">
        <f t="shared" si="1"/>
        <v/>
      </c>
      <c r="E681" s="201" t="str">
        <f t="shared" si="2"/>
        <v/>
      </c>
      <c r="F681" s="201" t="str">
        <f t="shared" si="3"/>
        <v/>
      </c>
      <c r="G681" s="178"/>
      <c r="H681" s="221"/>
      <c r="I681" s="218"/>
      <c r="J681" s="178"/>
      <c r="K681" s="178"/>
      <c r="L681" s="178"/>
      <c r="M681" s="217"/>
      <c r="N681" s="218"/>
    </row>
    <row r="682" spans="1:14" ht="12.5">
      <c r="A682" s="220"/>
      <c r="B682" s="205"/>
      <c r="C682" s="201" t="str">
        <f t="shared" si="0"/>
        <v/>
      </c>
      <c r="D682" s="201" t="str">
        <f t="shared" si="1"/>
        <v/>
      </c>
      <c r="E682" s="201" t="str">
        <f t="shared" si="2"/>
        <v/>
      </c>
      <c r="F682" s="201" t="str">
        <f t="shared" si="3"/>
        <v/>
      </c>
      <c r="G682" s="178"/>
      <c r="H682" s="221"/>
      <c r="I682" s="218"/>
      <c r="J682" s="178"/>
      <c r="K682" s="178"/>
      <c r="L682" s="178"/>
      <c r="M682" s="217"/>
      <c r="N682" s="218"/>
    </row>
    <row r="683" spans="1:14" ht="12.5">
      <c r="A683" s="220"/>
      <c r="B683" s="205"/>
      <c r="C683" s="201" t="str">
        <f t="shared" si="0"/>
        <v/>
      </c>
      <c r="D683" s="201" t="str">
        <f t="shared" si="1"/>
        <v/>
      </c>
      <c r="E683" s="201" t="str">
        <f t="shared" si="2"/>
        <v/>
      </c>
      <c r="F683" s="201" t="str">
        <f t="shared" si="3"/>
        <v/>
      </c>
      <c r="G683" s="178"/>
      <c r="H683" s="221"/>
      <c r="I683" s="218"/>
      <c r="J683" s="178"/>
      <c r="K683" s="178"/>
      <c r="L683" s="178"/>
      <c r="M683" s="217"/>
      <c r="N683" s="218"/>
    </row>
    <row r="684" spans="1:14" ht="12.5">
      <c r="A684" s="220"/>
      <c r="B684" s="205"/>
      <c r="C684" s="201" t="str">
        <f t="shared" si="0"/>
        <v/>
      </c>
      <c r="D684" s="201" t="str">
        <f t="shared" si="1"/>
        <v/>
      </c>
      <c r="E684" s="201" t="str">
        <f t="shared" si="2"/>
        <v/>
      </c>
      <c r="F684" s="201" t="str">
        <f t="shared" si="3"/>
        <v/>
      </c>
      <c r="G684" s="178"/>
      <c r="H684" s="221"/>
      <c r="I684" s="218"/>
      <c r="J684" s="178"/>
      <c r="K684" s="178"/>
      <c r="L684" s="178"/>
      <c r="M684" s="217"/>
      <c r="N684" s="218"/>
    </row>
    <row r="685" spans="1:14" ht="12.5">
      <c r="A685" s="220"/>
      <c r="B685" s="205"/>
      <c r="C685" s="201" t="str">
        <f t="shared" si="0"/>
        <v/>
      </c>
      <c r="D685" s="201" t="str">
        <f t="shared" si="1"/>
        <v/>
      </c>
      <c r="E685" s="201" t="str">
        <f t="shared" si="2"/>
        <v/>
      </c>
      <c r="F685" s="201" t="str">
        <f t="shared" si="3"/>
        <v/>
      </c>
      <c r="G685" s="178"/>
      <c r="H685" s="221"/>
      <c r="I685" s="218"/>
      <c r="J685" s="178"/>
      <c r="K685" s="178"/>
      <c r="L685" s="178"/>
      <c r="M685" s="217"/>
      <c r="N685" s="218"/>
    </row>
    <row r="686" spans="1:14" ht="12.5">
      <c r="A686" s="220"/>
      <c r="B686" s="205"/>
      <c r="C686" s="201" t="str">
        <f t="shared" si="0"/>
        <v/>
      </c>
      <c r="D686" s="201" t="str">
        <f t="shared" si="1"/>
        <v/>
      </c>
      <c r="E686" s="201" t="str">
        <f t="shared" si="2"/>
        <v/>
      </c>
      <c r="F686" s="201" t="str">
        <f t="shared" si="3"/>
        <v/>
      </c>
      <c r="G686" s="178"/>
      <c r="H686" s="221"/>
      <c r="I686" s="218"/>
      <c r="J686" s="178"/>
      <c r="K686" s="178"/>
      <c r="L686" s="178"/>
      <c r="M686" s="217"/>
      <c r="N686" s="218"/>
    </row>
    <row r="687" spans="1:14" ht="12.5">
      <c r="A687" s="220"/>
      <c r="B687" s="205"/>
      <c r="C687" s="201" t="str">
        <f t="shared" si="0"/>
        <v/>
      </c>
      <c r="D687" s="201" t="str">
        <f t="shared" si="1"/>
        <v/>
      </c>
      <c r="E687" s="201" t="str">
        <f t="shared" si="2"/>
        <v/>
      </c>
      <c r="F687" s="201" t="str">
        <f t="shared" si="3"/>
        <v/>
      </c>
      <c r="G687" s="178"/>
      <c r="H687" s="221"/>
      <c r="I687" s="218"/>
      <c r="J687" s="178"/>
      <c r="K687" s="178"/>
      <c r="L687" s="178"/>
      <c r="M687" s="217"/>
      <c r="N687" s="218"/>
    </row>
    <row r="688" spans="1:14" ht="12.5">
      <c r="A688" s="220"/>
      <c r="B688" s="205"/>
      <c r="C688" s="201" t="str">
        <f t="shared" si="0"/>
        <v/>
      </c>
      <c r="D688" s="201" t="str">
        <f t="shared" si="1"/>
        <v/>
      </c>
      <c r="E688" s="201" t="str">
        <f t="shared" si="2"/>
        <v/>
      </c>
      <c r="F688" s="201" t="str">
        <f t="shared" si="3"/>
        <v/>
      </c>
      <c r="G688" s="178"/>
      <c r="H688" s="221"/>
      <c r="I688" s="218"/>
      <c r="J688" s="178"/>
      <c r="K688" s="178"/>
      <c r="L688" s="178"/>
      <c r="M688" s="217"/>
      <c r="N688" s="218"/>
    </row>
    <row r="689" spans="1:14" ht="12.5">
      <c r="A689" s="220"/>
      <c r="B689" s="205"/>
      <c r="C689" s="201" t="str">
        <f t="shared" si="0"/>
        <v/>
      </c>
      <c r="D689" s="201" t="str">
        <f t="shared" si="1"/>
        <v/>
      </c>
      <c r="E689" s="201" t="str">
        <f t="shared" si="2"/>
        <v/>
      </c>
      <c r="F689" s="201" t="str">
        <f t="shared" si="3"/>
        <v/>
      </c>
      <c r="G689" s="178"/>
      <c r="H689" s="221"/>
      <c r="I689" s="218"/>
      <c r="J689" s="178"/>
      <c r="K689" s="178"/>
      <c r="L689" s="178"/>
      <c r="M689" s="217"/>
      <c r="N689" s="218"/>
    </row>
    <row r="690" spans="1:14" ht="12.5">
      <c r="A690" s="220"/>
      <c r="B690" s="205"/>
      <c r="C690" s="201" t="str">
        <f t="shared" si="0"/>
        <v/>
      </c>
      <c r="D690" s="201" t="str">
        <f t="shared" si="1"/>
        <v/>
      </c>
      <c r="E690" s="201" t="str">
        <f t="shared" si="2"/>
        <v/>
      </c>
      <c r="F690" s="201" t="str">
        <f t="shared" si="3"/>
        <v/>
      </c>
      <c r="G690" s="178"/>
      <c r="H690" s="221"/>
      <c r="I690" s="218"/>
      <c r="J690" s="178"/>
      <c r="K690" s="178"/>
      <c r="L690" s="178"/>
      <c r="M690" s="217"/>
      <c r="N690" s="218"/>
    </row>
    <row r="691" spans="1:14" ht="12.5">
      <c r="A691" s="220"/>
      <c r="B691" s="205"/>
      <c r="C691" s="201" t="str">
        <f t="shared" si="0"/>
        <v/>
      </c>
      <c r="D691" s="201" t="str">
        <f t="shared" si="1"/>
        <v/>
      </c>
      <c r="E691" s="201" t="str">
        <f t="shared" si="2"/>
        <v/>
      </c>
      <c r="F691" s="201" t="str">
        <f t="shared" si="3"/>
        <v/>
      </c>
      <c r="G691" s="178"/>
      <c r="H691" s="221"/>
      <c r="I691" s="218"/>
      <c r="J691" s="178"/>
      <c r="K691" s="178"/>
      <c r="L691" s="178"/>
      <c r="M691" s="217"/>
      <c r="N691" s="218"/>
    </row>
    <row r="692" spans="1:14" ht="12.5">
      <c r="A692" s="220"/>
      <c r="B692" s="205"/>
      <c r="C692" s="201" t="str">
        <f t="shared" si="0"/>
        <v/>
      </c>
      <c r="D692" s="201" t="str">
        <f t="shared" si="1"/>
        <v/>
      </c>
      <c r="E692" s="201" t="str">
        <f t="shared" si="2"/>
        <v/>
      </c>
      <c r="F692" s="201" t="str">
        <f t="shared" si="3"/>
        <v/>
      </c>
      <c r="G692" s="178"/>
      <c r="H692" s="221"/>
      <c r="I692" s="218"/>
      <c r="J692" s="178"/>
      <c r="K692" s="178"/>
      <c r="L692" s="178"/>
      <c r="M692" s="217"/>
      <c r="N692" s="218"/>
    </row>
    <row r="693" spans="1:14" ht="12.5">
      <c r="A693" s="220"/>
      <c r="B693" s="205"/>
      <c r="C693" s="201" t="str">
        <f t="shared" si="0"/>
        <v/>
      </c>
      <c r="D693" s="201" t="str">
        <f t="shared" si="1"/>
        <v/>
      </c>
      <c r="E693" s="201" t="str">
        <f t="shared" si="2"/>
        <v/>
      </c>
      <c r="F693" s="201" t="str">
        <f t="shared" si="3"/>
        <v/>
      </c>
      <c r="G693" s="178"/>
      <c r="H693" s="221"/>
      <c r="I693" s="218"/>
      <c r="J693" s="178"/>
      <c r="K693" s="178"/>
      <c r="L693" s="178"/>
      <c r="M693" s="217"/>
      <c r="N693" s="218"/>
    </row>
    <row r="694" spans="1:14" ht="12.5">
      <c r="A694" s="220"/>
      <c r="B694" s="205"/>
      <c r="C694" s="201" t="str">
        <f t="shared" si="0"/>
        <v/>
      </c>
      <c r="D694" s="201" t="str">
        <f t="shared" si="1"/>
        <v/>
      </c>
      <c r="E694" s="201" t="str">
        <f t="shared" si="2"/>
        <v/>
      </c>
      <c r="F694" s="201" t="str">
        <f t="shared" si="3"/>
        <v/>
      </c>
      <c r="G694" s="178"/>
      <c r="H694" s="221"/>
      <c r="I694" s="218"/>
      <c r="J694" s="178"/>
      <c r="K694" s="178"/>
      <c r="L694" s="178"/>
      <c r="M694" s="217"/>
      <c r="N694" s="218"/>
    </row>
    <row r="695" spans="1:14" ht="12.5">
      <c r="A695" s="220"/>
      <c r="B695" s="205"/>
      <c r="C695" s="201" t="str">
        <f t="shared" si="0"/>
        <v/>
      </c>
      <c r="D695" s="201" t="str">
        <f t="shared" si="1"/>
        <v/>
      </c>
      <c r="E695" s="201" t="str">
        <f t="shared" si="2"/>
        <v/>
      </c>
      <c r="F695" s="201" t="str">
        <f t="shared" si="3"/>
        <v/>
      </c>
      <c r="G695" s="178"/>
      <c r="H695" s="221"/>
      <c r="I695" s="218"/>
      <c r="J695" s="178"/>
      <c r="K695" s="178"/>
      <c r="L695" s="178"/>
      <c r="M695" s="217"/>
      <c r="N695" s="218"/>
    </row>
    <row r="696" spans="1:14" ht="12.5">
      <c r="A696" s="220"/>
      <c r="B696" s="205"/>
      <c r="C696" s="201" t="str">
        <f t="shared" si="0"/>
        <v/>
      </c>
      <c r="D696" s="201" t="str">
        <f t="shared" si="1"/>
        <v/>
      </c>
      <c r="E696" s="201" t="str">
        <f t="shared" si="2"/>
        <v/>
      </c>
      <c r="F696" s="201" t="str">
        <f t="shared" si="3"/>
        <v/>
      </c>
      <c r="G696" s="178"/>
      <c r="H696" s="221"/>
      <c r="I696" s="218"/>
      <c r="J696" s="178"/>
      <c r="K696" s="178"/>
      <c r="L696" s="178"/>
      <c r="M696" s="217"/>
      <c r="N696" s="218"/>
    </row>
    <row r="697" spans="1:14" ht="12.5">
      <c r="A697" s="220"/>
      <c r="B697" s="205"/>
      <c r="C697" s="201" t="str">
        <f t="shared" si="0"/>
        <v/>
      </c>
      <c r="D697" s="201" t="str">
        <f t="shared" si="1"/>
        <v/>
      </c>
      <c r="E697" s="201" t="str">
        <f t="shared" si="2"/>
        <v/>
      </c>
      <c r="F697" s="201" t="str">
        <f t="shared" si="3"/>
        <v/>
      </c>
      <c r="G697" s="178"/>
      <c r="H697" s="221"/>
      <c r="I697" s="218"/>
      <c r="J697" s="178"/>
      <c r="K697" s="178"/>
      <c r="L697" s="178"/>
      <c r="M697" s="217"/>
      <c r="N697" s="218"/>
    </row>
    <row r="698" spans="1:14" ht="12.5">
      <c r="A698" s="220"/>
      <c r="B698" s="205"/>
      <c r="C698" s="201" t="str">
        <f t="shared" si="0"/>
        <v/>
      </c>
      <c r="D698" s="201" t="str">
        <f t="shared" si="1"/>
        <v/>
      </c>
      <c r="E698" s="201" t="str">
        <f t="shared" si="2"/>
        <v/>
      </c>
      <c r="F698" s="201" t="str">
        <f t="shared" si="3"/>
        <v/>
      </c>
      <c r="G698" s="178"/>
      <c r="H698" s="221"/>
      <c r="I698" s="218"/>
      <c r="J698" s="178"/>
      <c r="K698" s="178"/>
      <c r="L698" s="178"/>
      <c r="M698" s="217"/>
      <c r="N698" s="218"/>
    </row>
    <row r="699" spans="1:14" ht="12.5">
      <c r="A699" s="220"/>
      <c r="B699" s="205"/>
      <c r="C699" s="201" t="str">
        <f t="shared" si="0"/>
        <v/>
      </c>
      <c r="D699" s="201" t="str">
        <f t="shared" si="1"/>
        <v/>
      </c>
      <c r="E699" s="201" t="str">
        <f t="shared" si="2"/>
        <v/>
      </c>
      <c r="F699" s="201" t="str">
        <f t="shared" si="3"/>
        <v/>
      </c>
      <c r="G699" s="178"/>
      <c r="H699" s="221"/>
      <c r="I699" s="218"/>
      <c r="J699" s="178"/>
      <c r="K699" s="178"/>
      <c r="L699" s="178"/>
      <c r="M699" s="217"/>
      <c r="N699" s="218"/>
    </row>
    <row r="700" spans="1:14" ht="12.5">
      <c r="A700" s="220"/>
      <c r="B700" s="205"/>
      <c r="C700" s="201" t="str">
        <f t="shared" si="0"/>
        <v/>
      </c>
      <c r="D700" s="201" t="str">
        <f t="shared" si="1"/>
        <v/>
      </c>
      <c r="E700" s="201" t="str">
        <f t="shared" si="2"/>
        <v/>
      </c>
      <c r="F700" s="201" t="str">
        <f t="shared" si="3"/>
        <v/>
      </c>
      <c r="G700" s="178"/>
      <c r="H700" s="221"/>
      <c r="I700" s="218"/>
      <c r="J700" s="178"/>
      <c r="K700" s="178"/>
      <c r="L700" s="178"/>
      <c r="M700" s="217"/>
      <c r="N700" s="218"/>
    </row>
    <row r="701" spans="1:14" ht="12.5">
      <c r="A701" s="220"/>
      <c r="B701" s="205"/>
      <c r="C701" s="201" t="str">
        <f t="shared" si="0"/>
        <v/>
      </c>
      <c r="D701" s="201" t="str">
        <f t="shared" si="1"/>
        <v/>
      </c>
      <c r="E701" s="201" t="str">
        <f t="shared" si="2"/>
        <v/>
      </c>
      <c r="F701" s="201" t="str">
        <f t="shared" si="3"/>
        <v/>
      </c>
      <c r="G701" s="178"/>
      <c r="H701" s="221"/>
      <c r="I701" s="218"/>
      <c r="J701" s="178"/>
      <c r="K701" s="178"/>
      <c r="L701" s="178"/>
      <c r="M701" s="217"/>
      <c r="N701" s="218"/>
    </row>
    <row r="702" spans="1:14" ht="12.5">
      <c r="A702" s="220"/>
      <c r="B702" s="205"/>
      <c r="C702" s="201" t="str">
        <f t="shared" si="0"/>
        <v/>
      </c>
      <c r="D702" s="201" t="str">
        <f t="shared" si="1"/>
        <v/>
      </c>
      <c r="E702" s="201" t="str">
        <f t="shared" si="2"/>
        <v/>
      </c>
      <c r="F702" s="201" t="str">
        <f t="shared" si="3"/>
        <v/>
      </c>
      <c r="G702" s="178"/>
      <c r="H702" s="221"/>
      <c r="I702" s="218"/>
      <c r="J702" s="178"/>
      <c r="K702" s="178"/>
      <c r="L702" s="178"/>
      <c r="M702" s="217"/>
      <c r="N702" s="218"/>
    </row>
    <row r="703" spans="1:14" ht="12.5">
      <c r="A703" s="220"/>
      <c r="B703" s="205"/>
      <c r="C703" s="201" t="str">
        <f t="shared" si="0"/>
        <v/>
      </c>
      <c r="D703" s="201" t="str">
        <f t="shared" si="1"/>
        <v/>
      </c>
      <c r="E703" s="201" t="str">
        <f t="shared" si="2"/>
        <v/>
      </c>
      <c r="F703" s="201" t="str">
        <f t="shared" si="3"/>
        <v/>
      </c>
      <c r="G703" s="178"/>
      <c r="H703" s="221"/>
      <c r="I703" s="218"/>
      <c r="J703" s="178"/>
      <c r="K703" s="178"/>
      <c r="L703" s="178"/>
      <c r="M703" s="217"/>
      <c r="N703" s="218"/>
    </row>
    <row r="704" spans="1:14" ht="12.5">
      <c r="A704" s="220"/>
      <c r="B704" s="205"/>
      <c r="C704" s="201" t="str">
        <f t="shared" si="0"/>
        <v/>
      </c>
      <c r="D704" s="201" t="str">
        <f t="shared" si="1"/>
        <v/>
      </c>
      <c r="E704" s="201" t="str">
        <f t="shared" si="2"/>
        <v/>
      </c>
      <c r="F704" s="201" t="str">
        <f t="shared" si="3"/>
        <v/>
      </c>
      <c r="G704" s="178"/>
      <c r="H704" s="221"/>
      <c r="I704" s="218"/>
      <c r="J704" s="178"/>
      <c r="K704" s="178"/>
      <c r="L704" s="178"/>
      <c r="M704" s="217"/>
      <c r="N704" s="218"/>
    </row>
    <row r="705" spans="1:14" ht="12.5">
      <c r="A705" s="220"/>
      <c r="B705" s="205"/>
      <c r="C705" s="201" t="str">
        <f t="shared" si="0"/>
        <v/>
      </c>
      <c r="D705" s="201" t="str">
        <f t="shared" si="1"/>
        <v/>
      </c>
      <c r="E705" s="201" t="str">
        <f t="shared" si="2"/>
        <v/>
      </c>
      <c r="F705" s="201" t="str">
        <f t="shared" si="3"/>
        <v/>
      </c>
      <c r="G705" s="178"/>
      <c r="H705" s="221"/>
      <c r="I705" s="218"/>
      <c r="J705" s="178"/>
      <c r="K705" s="178"/>
      <c r="L705" s="178"/>
      <c r="M705" s="217"/>
      <c r="N705" s="218"/>
    </row>
    <row r="706" spans="1:14" ht="12.5">
      <c r="A706" s="220"/>
      <c r="B706" s="205"/>
      <c r="C706" s="201" t="str">
        <f t="shared" si="0"/>
        <v/>
      </c>
      <c r="D706" s="201" t="str">
        <f t="shared" si="1"/>
        <v/>
      </c>
      <c r="E706" s="201" t="str">
        <f t="shared" si="2"/>
        <v/>
      </c>
      <c r="F706" s="201" t="str">
        <f t="shared" si="3"/>
        <v/>
      </c>
      <c r="G706" s="178"/>
      <c r="H706" s="221"/>
      <c r="I706" s="218"/>
      <c r="J706" s="178"/>
      <c r="K706" s="178"/>
      <c r="L706" s="178"/>
      <c r="M706" s="217"/>
      <c r="N706" s="218"/>
    </row>
    <row r="707" spans="1:14" ht="12.5">
      <c r="A707" s="220"/>
      <c r="B707" s="205"/>
      <c r="C707" s="201" t="str">
        <f t="shared" si="0"/>
        <v/>
      </c>
      <c r="D707" s="201" t="str">
        <f t="shared" si="1"/>
        <v/>
      </c>
      <c r="E707" s="201" t="str">
        <f t="shared" si="2"/>
        <v/>
      </c>
      <c r="F707" s="201" t="str">
        <f t="shared" si="3"/>
        <v/>
      </c>
      <c r="G707" s="178"/>
      <c r="H707" s="221"/>
      <c r="I707" s="218"/>
      <c r="J707" s="178"/>
      <c r="K707" s="178"/>
      <c r="L707" s="178"/>
      <c r="M707" s="217"/>
      <c r="N707" s="218"/>
    </row>
    <row r="708" spans="1:14" ht="12.5">
      <c r="A708" s="220"/>
      <c r="B708" s="205"/>
      <c r="C708" s="201" t="str">
        <f t="shared" si="0"/>
        <v/>
      </c>
      <c r="D708" s="201" t="str">
        <f t="shared" si="1"/>
        <v/>
      </c>
      <c r="E708" s="201" t="str">
        <f t="shared" si="2"/>
        <v/>
      </c>
      <c r="F708" s="201" t="str">
        <f t="shared" si="3"/>
        <v/>
      </c>
      <c r="G708" s="178"/>
      <c r="H708" s="221"/>
      <c r="I708" s="218"/>
      <c r="J708" s="178"/>
      <c r="K708" s="178"/>
      <c r="L708" s="178"/>
      <c r="M708" s="217"/>
      <c r="N708" s="218"/>
    </row>
    <row r="709" spans="1:14" ht="12.5">
      <c r="A709" s="220"/>
      <c r="B709" s="205"/>
      <c r="C709" s="201" t="str">
        <f t="shared" si="0"/>
        <v/>
      </c>
      <c r="D709" s="201" t="str">
        <f t="shared" si="1"/>
        <v/>
      </c>
      <c r="E709" s="201" t="str">
        <f t="shared" si="2"/>
        <v/>
      </c>
      <c r="F709" s="201" t="str">
        <f t="shared" si="3"/>
        <v/>
      </c>
      <c r="G709" s="178"/>
      <c r="H709" s="221"/>
      <c r="I709" s="218"/>
      <c r="J709" s="178"/>
      <c r="K709" s="178"/>
      <c r="L709" s="178"/>
      <c r="M709" s="217"/>
      <c r="N709" s="218"/>
    </row>
    <row r="710" spans="1:14" ht="12.5">
      <c r="A710" s="220"/>
      <c r="B710" s="205"/>
      <c r="C710" s="201" t="str">
        <f t="shared" si="0"/>
        <v/>
      </c>
      <c r="D710" s="201" t="str">
        <f t="shared" si="1"/>
        <v/>
      </c>
      <c r="E710" s="201" t="str">
        <f t="shared" si="2"/>
        <v/>
      </c>
      <c r="F710" s="201" t="str">
        <f t="shared" si="3"/>
        <v/>
      </c>
      <c r="G710" s="178"/>
      <c r="H710" s="221"/>
      <c r="I710" s="218"/>
      <c r="J710" s="178"/>
      <c r="K710" s="178"/>
      <c r="L710" s="178"/>
      <c r="M710" s="217"/>
      <c r="N710" s="218"/>
    </row>
    <row r="711" spans="1:14" ht="12.5">
      <c r="A711" s="220"/>
      <c r="B711" s="205"/>
      <c r="C711" s="201" t="str">
        <f t="shared" si="0"/>
        <v/>
      </c>
      <c r="D711" s="201" t="str">
        <f t="shared" si="1"/>
        <v/>
      </c>
      <c r="E711" s="201" t="str">
        <f t="shared" si="2"/>
        <v/>
      </c>
      <c r="F711" s="201" t="str">
        <f t="shared" si="3"/>
        <v/>
      </c>
      <c r="G711" s="178"/>
      <c r="H711" s="221"/>
      <c r="I711" s="218"/>
      <c r="J711" s="178"/>
      <c r="K711" s="178"/>
      <c r="L711" s="178"/>
      <c r="M711" s="217"/>
      <c r="N711" s="218"/>
    </row>
    <row r="712" spans="1:14" ht="12.5">
      <c r="A712" s="220"/>
      <c r="B712" s="205"/>
      <c r="C712" s="201" t="str">
        <f t="shared" si="0"/>
        <v/>
      </c>
      <c r="D712" s="201" t="str">
        <f t="shared" si="1"/>
        <v/>
      </c>
      <c r="E712" s="201" t="str">
        <f t="shared" si="2"/>
        <v/>
      </c>
      <c r="F712" s="201" t="str">
        <f t="shared" si="3"/>
        <v/>
      </c>
      <c r="G712" s="178"/>
      <c r="H712" s="221"/>
      <c r="I712" s="218"/>
      <c r="J712" s="178"/>
      <c r="K712" s="178"/>
      <c r="L712" s="178"/>
      <c r="M712" s="217"/>
      <c r="N712" s="218"/>
    </row>
    <row r="713" spans="1:14" ht="12.5">
      <c r="A713" s="220"/>
      <c r="B713" s="205"/>
      <c r="C713" s="201" t="str">
        <f t="shared" si="0"/>
        <v/>
      </c>
      <c r="D713" s="201" t="str">
        <f t="shared" si="1"/>
        <v/>
      </c>
      <c r="E713" s="201" t="str">
        <f t="shared" si="2"/>
        <v/>
      </c>
      <c r="F713" s="201" t="str">
        <f t="shared" si="3"/>
        <v/>
      </c>
      <c r="G713" s="178"/>
      <c r="H713" s="221"/>
      <c r="I713" s="218"/>
      <c r="J713" s="178"/>
      <c r="K713" s="178"/>
      <c r="L713" s="178"/>
      <c r="M713" s="217"/>
      <c r="N713" s="218"/>
    </row>
    <row r="714" spans="1:14" ht="12.5">
      <c r="A714" s="220"/>
      <c r="B714" s="205"/>
      <c r="C714" s="201" t="str">
        <f t="shared" si="0"/>
        <v/>
      </c>
      <c r="D714" s="201" t="str">
        <f t="shared" si="1"/>
        <v/>
      </c>
      <c r="E714" s="201" t="str">
        <f t="shared" si="2"/>
        <v/>
      </c>
      <c r="F714" s="201" t="str">
        <f t="shared" si="3"/>
        <v/>
      </c>
      <c r="G714" s="178"/>
      <c r="H714" s="221"/>
      <c r="I714" s="218"/>
      <c r="J714" s="178"/>
      <c r="K714" s="178"/>
      <c r="L714" s="178"/>
      <c r="M714" s="217"/>
      <c r="N714" s="218"/>
    </row>
    <row r="715" spans="1:14" ht="12.5">
      <c r="A715" s="220"/>
      <c r="B715" s="205"/>
      <c r="C715" s="201" t="str">
        <f t="shared" si="0"/>
        <v/>
      </c>
      <c r="D715" s="201" t="str">
        <f t="shared" si="1"/>
        <v/>
      </c>
      <c r="E715" s="201" t="str">
        <f t="shared" si="2"/>
        <v/>
      </c>
      <c r="F715" s="201" t="str">
        <f t="shared" si="3"/>
        <v/>
      </c>
      <c r="G715" s="178"/>
      <c r="H715" s="221"/>
      <c r="I715" s="218"/>
      <c r="J715" s="178"/>
      <c r="K715" s="178"/>
      <c r="L715" s="178"/>
      <c r="M715" s="217"/>
      <c r="N715" s="218"/>
    </row>
    <row r="716" spans="1:14" ht="12.5">
      <c r="A716" s="220"/>
      <c r="B716" s="205"/>
      <c r="C716" s="201" t="str">
        <f t="shared" si="0"/>
        <v/>
      </c>
      <c r="D716" s="201" t="str">
        <f t="shared" si="1"/>
        <v/>
      </c>
      <c r="E716" s="201" t="str">
        <f t="shared" si="2"/>
        <v/>
      </c>
      <c r="F716" s="201" t="str">
        <f t="shared" si="3"/>
        <v/>
      </c>
      <c r="G716" s="178"/>
      <c r="H716" s="221"/>
      <c r="I716" s="218"/>
      <c r="J716" s="178"/>
      <c r="K716" s="178"/>
      <c r="L716" s="178"/>
      <c r="M716" s="217"/>
      <c r="N716" s="218"/>
    </row>
    <row r="717" spans="1:14" ht="12.5">
      <c r="A717" s="220"/>
      <c r="B717" s="205"/>
      <c r="C717" s="201" t="str">
        <f t="shared" si="0"/>
        <v/>
      </c>
      <c r="D717" s="201" t="str">
        <f t="shared" si="1"/>
        <v/>
      </c>
      <c r="E717" s="201" t="str">
        <f t="shared" si="2"/>
        <v/>
      </c>
      <c r="F717" s="201" t="str">
        <f t="shared" si="3"/>
        <v/>
      </c>
      <c r="G717" s="178"/>
      <c r="H717" s="221"/>
      <c r="I717" s="218"/>
      <c r="J717" s="178"/>
      <c r="K717" s="178"/>
      <c r="L717" s="178"/>
      <c r="M717" s="217"/>
      <c r="N717" s="218"/>
    </row>
    <row r="718" spans="1:14" ht="12.5">
      <c r="A718" s="220"/>
      <c r="B718" s="205"/>
      <c r="C718" s="201" t="str">
        <f t="shared" si="0"/>
        <v/>
      </c>
      <c r="D718" s="201" t="str">
        <f t="shared" si="1"/>
        <v/>
      </c>
      <c r="E718" s="201" t="str">
        <f t="shared" si="2"/>
        <v/>
      </c>
      <c r="F718" s="201" t="str">
        <f t="shared" si="3"/>
        <v/>
      </c>
      <c r="G718" s="178"/>
      <c r="H718" s="221"/>
      <c r="I718" s="218"/>
      <c r="J718" s="178"/>
      <c r="K718" s="178"/>
      <c r="L718" s="178"/>
      <c r="M718" s="217"/>
      <c r="N718" s="218"/>
    </row>
    <row r="719" spans="1:14" ht="12.5">
      <c r="A719" s="220"/>
      <c r="B719" s="205"/>
      <c r="C719" s="201" t="str">
        <f t="shared" si="0"/>
        <v/>
      </c>
      <c r="D719" s="201" t="str">
        <f t="shared" si="1"/>
        <v/>
      </c>
      <c r="E719" s="201" t="str">
        <f t="shared" si="2"/>
        <v/>
      </c>
      <c r="F719" s="201" t="str">
        <f t="shared" si="3"/>
        <v/>
      </c>
      <c r="G719" s="178"/>
      <c r="H719" s="221"/>
      <c r="I719" s="218"/>
      <c r="J719" s="178"/>
      <c r="K719" s="178"/>
      <c r="L719" s="178"/>
      <c r="M719" s="217"/>
      <c r="N719" s="218"/>
    </row>
    <row r="720" spans="1:14" ht="12.5">
      <c r="A720" s="220"/>
      <c r="B720" s="205"/>
      <c r="C720" s="201" t="str">
        <f t="shared" si="0"/>
        <v/>
      </c>
      <c r="D720" s="201" t="str">
        <f t="shared" si="1"/>
        <v/>
      </c>
      <c r="E720" s="201" t="str">
        <f t="shared" si="2"/>
        <v/>
      </c>
      <c r="F720" s="201" t="str">
        <f t="shared" si="3"/>
        <v/>
      </c>
      <c r="G720" s="178"/>
      <c r="H720" s="221"/>
      <c r="I720" s="218"/>
      <c r="J720" s="178"/>
      <c r="K720" s="178"/>
      <c r="L720" s="178"/>
      <c r="M720" s="217"/>
      <c r="N720" s="218"/>
    </row>
    <row r="721" spans="1:14" ht="12.5">
      <c r="A721" s="220"/>
      <c r="B721" s="205"/>
      <c r="C721" s="201" t="str">
        <f t="shared" si="0"/>
        <v/>
      </c>
      <c r="D721" s="201" t="str">
        <f t="shared" si="1"/>
        <v/>
      </c>
      <c r="E721" s="201" t="str">
        <f t="shared" si="2"/>
        <v/>
      </c>
      <c r="F721" s="201" t="str">
        <f t="shared" si="3"/>
        <v/>
      </c>
      <c r="G721" s="178"/>
      <c r="H721" s="221"/>
      <c r="I721" s="218"/>
      <c r="J721" s="178"/>
      <c r="K721" s="178"/>
      <c r="L721" s="178"/>
      <c r="M721" s="217"/>
      <c r="N721" s="218"/>
    </row>
    <row r="722" spans="1:14" ht="12.5">
      <c r="A722" s="220"/>
      <c r="B722" s="205"/>
      <c r="C722" s="201" t="str">
        <f t="shared" si="0"/>
        <v/>
      </c>
      <c r="D722" s="201" t="str">
        <f t="shared" si="1"/>
        <v/>
      </c>
      <c r="E722" s="201" t="str">
        <f t="shared" si="2"/>
        <v/>
      </c>
      <c r="F722" s="201" t="str">
        <f t="shared" si="3"/>
        <v/>
      </c>
      <c r="G722" s="178"/>
      <c r="H722" s="221"/>
      <c r="I722" s="218"/>
      <c r="J722" s="178"/>
      <c r="K722" s="178"/>
      <c r="L722" s="178"/>
      <c r="M722" s="217"/>
      <c r="N722" s="218"/>
    </row>
    <row r="723" spans="1:14" ht="12.5">
      <c r="A723" s="220"/>
      <c r="B723" s="205"/>
      <c r="C723" s="201" t="str">
        <f t="shared" si="0"/>
        <v/>
      </c>
      <c r="D723" s="201" t="str">
        <f t="shared" si="1"/>
        <v/>
      </c>
      <c r="E723" s="201" t="str">
        <f t="shared" si="2"/>
        <v/>
      </c>
      <c r="F723" s="201" t="str">
        <f t="shared" si="3"/>
        <v/>
      </c>
      <c r="G723" s="178"/>
      <c r="H723" s="221"/>
      <c r="I723" s="218"/>
      <c r="J723" s="178"/>
      <c r="K723" s="178"/>
      <c r="L723" s="178"/>
      <c r="M723" s="217"/>
      <c r="N723" s="218"/>
    </row>
    <row r="724" spans="1:14" ht="12.5">
      <c r="A724" s="220"/>
      <c r="B724" s="205"/>
      <c r="C724" s="201" t="str">
        <f t="shared" si="0"/>
        <v/>
      </c>
      <c r="D724" s="201" t="str">
        <f t="shared" si="1"/>
        <v/>
      </c>
      <c r="E724" s="201" t="str">
        <f t="shared" si="2"/>
        <v/>
      </c>
      <c r="F724" s="201" t="str">
        <f t="shared" si="3"/>
        <v/>
      </c>
      <c r="G724" s="178"/>
      <c r="H724" s="221"/>
      <c r="I724" s="218"/>
      <c r="J724" s="178"/>
      <c r="K724" s="178"/>
      <c r="L724" s="178"/>
      <c r="M724" s="217"/>
      <c r="N724" s="218"/>
    </row>
    <row r="725" spans="1:14" ht="12.5">
      <c r="A725" s="220"/>
      <c r="B725" s="205"/>
      <c r="C725" s="201" t="str">
        <f t="shared" si="0"/>
        <v/>
      </c>
      <c r="D725" s="201" t="str">
        <f t="shared" si="1"/>
        <v/>
      </c>
      <c r="E725" s="201" t="str">
        <f t="shared" si="2"/>
        <v/>
      </c>
      <c r="F725" s="201" t="str">
        <f t="shared" si="3"/>
        <v/>
      </c>
      <c r="G725" s="178"/>
      <c r="H725" s="221"/>
      <c r="I725" s="218"/>
      <c r="J725" s="178"/>
      <c r="K725" s="178"/>
      <c r="L725" s="178"/>
      <c r="M725" s="217"/>
      <c r="N725" s="218"/>
    </row>
    <row r="726" spans="1:14" ht="12.5">
      <c r="A726" s="220"/>
      <c r="B726" s="205"/>
      <c r="C726" s="201" t="str">
        <f t="shared" si="0"/>
        <v/>
      </c>
      <c r="D726" s="201" t="str">
        <f t="shared" si="1"/>
        <v/>
      </c>
      <c r="E726" s="201" t="str">
        <f t="shared" si="2"/>
        <v/>
      </c>
      <c r="F726" s="201" t="str">
        <f t="shared" si="3"/>
        <v/>
      </c>
      <c r="G726" s="178"/>
      <c r="H726" s="221"/>
      <c r="I726" s="218"/>
      <c r="J726" s="178"/>
      <c r="K726" s="178"/>
      <c r="L726" s="178"/>
      <c r="M726" s="217"/>
      <c r="N726" s="218"/>
    </row>
    <row r="727" spans="1:14" ht="12.5">
      <c r="A727" s="220"/>
      <c r="B727" s="205"/>
      <c r="C727" s="201" t="str">
        <f t="shared" si="0"/>
        <v/>
      </c>
      <c r="D727" s="201" t="str">
        <f t="shared" si="1"/>
        <v/>
      </c>
      <c r="E727" s="201" t="str">
        <f t="shared" si="2"/>
        <v/>
      </c>
      <c r="F727" s="201" t="str">
        <f t="shared" si="3"/>
        <v/>
      </c>
      <c r="G727" s="178"/>
      <c r="H727" s="221"/>
      <c r="I727" s="218"/>
      <c r="J727" s="178"/>
      <c r="K727" s="178"/>
      <c r="L727" s="178"/>
      <c r="M727" s="217"/>
      <c r="N727" s="218"/>
    </row>
    <row r="728" spans="1:14" ht="12.5">
      <c r="A728" s="220"/>
      <c r="B728" s="205"/>
      <c r="C728" s="201" t="str">
        <f t="shared" si="0"/>
        <v/>
      </c>
      <c r="D728" s="201" t="str">
        <f t="shared" si="1"/>
        <v/>
      </c>
      <c r="E728" s="201" t="str">
        <f t="shared" si="2"/>
        <v/>
      </c>
      <c r="F728" s="201" t="str">
        <f t="shared" si="3"/>
        <v/>
      </c>
      <c r="G728" s="178"/>
      <c r="H728" s="221"/>
      <c r="I728" s="218"/>
      <c r="J728" s="178"/>
      <c r="K728" s="178"/>
      <c r="L728" s="178"/>
      <c r="M728" s="217"/>
      <c r="N728" s="218"/>
    </row>
    <row r="729" spans="1:14" ht="12.5">
      <c r="A729" s="220"/>
      <c r="B729" s="205"/>
      <c r="C729" s="201" t="str">
        <f t="shared" si="0"/>
        <v/>
      </c>
      <c r="D729" s="201" t="str">
        <f t="shared" si="1"/>
        <v/>
      </c>
      <c r="E729" s="201" t="str">
        <f t="shared" si="2"/>
        <v/>
      </c>
      <c r="F729" s="201" t="str">
        <f t="shared" si="3"/>
        <v/>
      </c>
      <c r="G729" s="178"/>
      <c r="H729" s="221"/>
      <c r="I729" s="218"/>
      <c r="J729" s="178"/>
      <c r="K729" s="178"/>
      <c r="L729" s="178"/>
      <c r="M729" s="217"/>
      <c r="N729" s="218"/>
    </row>
    <row r="730" spans="1:14" ht="12.5">
      <c r="A730" s="220"/>
      <c r="B730" s="205"/>
      <c r="C730" s="201" t="str">
        <f t="shared" si="0"/>
        <v/>
      </c>
      <c r="D730" s="201" t="str">
        <f t="shared" si="1"/>
        <v/>
      </c>
      <c r="E730" s="201" t="str">
        <f t="shared" si="2"/>
        <v/>
      </c>
      <c r="F730" s="201" t="str">
        <f t="shared" si="3"/>
        <v/>
      </c>
      <c r="G730" s="178"/>
      <c r="H730" s="221"/>
      <c r="I730" s="218"/>
      <c r="J730" s="178"/>
      <c r="K730" s="178"/>
      <c r="L730" s="178"/>
      <c r="M730" s="217"/>
      <c r="N730" s="218"/>
    </row>
    <row r="731" spans="1:14" ht="12.5">
      <c r="A731" s="220"/>
      <c r="B731" s="205"/>
      <c r="C731" s="201" t="str">
        <f t="shared" si="0"/>
        <v/>
      </c>
      <c r="D731" s="201" t="str">
        <f t="shared" si="1"/>
        <v/>
      </c>
      <c r="E731" s="201" t="str">
        <f t="shared" si="2"/>
        <v/>
      </c>
      <c r="F731" s="201" t="str">
        <f t="shared" si="3"/>
        <v/>
      </c>
      <c r="G731" s="178"/>
      <c r="H731" s="221"/>
      <c r="I731" s="218"/>
      <c r="J731" s="178"/>
      <c r="K731" s="178"/>
      <c r="L731" s="178"/>
      <c r="M731" s="217"/>
      <c r="N731" s="218"/>
    </row>
    <row r="732" spans="1:14" ht="12.5">
      <c r="A732" s="220"/>
      <c r="B732" s="205"/>
      <c r="C732" s="201" t="str">
        <f t="shared" si="0"/>
        <v/>
      </c>
      <c r="D732" s="201" t="str">
        <f t="shared" si="1"/>
        <v/>
      </c>
      <c r="E732" s="201" t="str">
        <f t="shared" si="2"/>
        <v/>
      </c>
      <c r="F732" s="201" t="str">
        <f t="shared" si="3"/>
        <v/>
      </c>
      <c r="G732" s="178"/>
      <c r="H732" s="221"/>
      <c r="I732" s="218"/>
      <c r="J732" s="178"/>
      <c r="K732" s="178"/>
      <c r="L732" s="178"/>
      <c r="M732" s="217"/>
      <c r="N732" s="218"/>
    </row>
    <row r="733" spans="1:14" ht="12.5">
      <c r="A733" s="220"/>
      <c r="B733" s="205"/>
      <c r="C733" s="201" t="str">
        <f t="shared" si="0"/>
        <v/>
      </c>
      <c r="D733" s="201" t="str">
        <f t="shared" si="1"/>
        <v/>
      </c>
      <c r="E733" s="201" t="str">
        <f t="shared" si="2"/>
        <v/>
      </c>
      <c r="F733" s="201" t="str">
        <f t="shared" si="3"/>
        <v/>
      </c>
      <c r="G733" s="178"/>
      <c r="H733" s="221"/>
      <c r="I733" s="218"/>
      <c r="J733" s="178"/>
      <c r="K733" s="178"/>
      <c r="L733" s="178"/>
      <c r="M733" s="217"/>
      <c r="N733" s="218"/>
    </row>
    <row r="734" spans="1:14" ht="12.5">
      <c r="A734" s="220"/>
      <c r="B734" s="205"/>
      <c r="C734" s="201" t="str">
        <f t="shared" si="0"/>
        <v/>
      </c>
      <c r="D734" s="201" t="str">
        <f t="shared" si="1"/>
        <v/>
      </c>
      <c r="E734" s="201" t="str">
        <f t="shared" si="2"/>
        <v/>
      </c>
      <c r="F734" s="201" t="str">
        <f t="shared" si="3"/>
        <v/>
      </c>
      <c r="G734" s="178"/>
      <c r="H734" s="221"/>
      <c r="I734" s="218"/>
      <c r="J734" s="178"/>
      <c r="K734" s="178"/>
      <c r="L734" s="178"/>
      <c r="M734" s="217"/>
      <c r="N734" s="218"/>
    </row>
    <row r="735" spans="1:14" ht="12.5">
      <c r="A735" s="220"/>
      <c r="B735" s="205"/>
      <c r="C735" s="201" t="str">
        <f t="shared" si="0"/>
        <v/>
      </c>
      <c r="D735" s="201" t="str">
        <f t="shared" si="1"/>
        <v/>
      </c>
      <c r="E735" s="201" t="str">
        <f t="shared" si="2"/>
        <v/>
      </c>
      <c r="F735" s="201" t="str">
        <f t="shared" si="3"/>
        <v/>
      </c>
      <c r="G735" s="178"/>
      <c r="H735" s="221"/>
      <c r="I735" s="218"/>
      <c r="J735" s="178"/>
      <c r="K735" s="178"/>
      <c r="L735" s="178"/>
      <c r="M735" s="217"/>
      <c r="N735" s="218"/>
    </row>
    <row r="736" spans="1:14" ht="12.5">
      <c r="A736" s="220"/>
      <c r="B736" s="205"/>
      <c r="C736" s="201" t="str">
        <f t="shared" si="0"/>
        <v/>
      </c>
      <c r="D736" s="201" t="str">
        <f t="shared" si="1"/>
        <v/>
      </c>
      <c r="E736" s="201" t="str">
        <f t="shared" si="2"/>
        <v/>
      </c>
      <c r="F736" s="201" t="str">
        <f t="shared" si="3"/>
        <v/>
      </c>
      <c r="G736" s="178"/>
      <c r="H736" s="221"/>
      <c r="I736" s="218"/>
      <c r="J736" s="178"/>
      <c r="K736" s="178"/>
      <c r="L736" s="178"/>
      <c r="M736" s="217"/>
      <c r="N736" s="218"/>
    </row>
    <row r="737" spans="1:14" ht="12.5">
      <c r="A737" s="220"/>
      <c r="B737" s="205"/>
      <c r="C737" s="201" t="str">
        <f t="shared" si="0"/>
        <v/>
      </c>
      <c r="D737" s="201" t="str">
        <f t="shared" si="1"/>
        <v/>
      </c>
      <c r="E737" s="201" t="str">
        <f t="shared" si="2"/>
        <v/>
      </c>
      <c r="F737" s="201" t="str">
        <f t="shared" si="3"/>
        <v/>
      </c>
      <c r="G737" s="178"/>
      <c r="H737" s="221"/>
      <c r="I737" s="218"/>
      <c r="J737" s="178"/>
      <c r="K737" s="178"/>
      <c r="L737" s="178"/>
      <c r="M737" s="217"/>
      <c r="N737" s="218"/>
    </row>
    <row r="738" spans="1:14" ht="12.5">
      <c r="A738" s="220"/>
      <c r="B738" s="205"/>
      <c r="C738" s="201" t="str">
        <f t="shared" si="0"/>
        <v/>
      </c>
      <c r="D738" s="201" t="str">
        <f t="shared" si="1"/>
        <v/>
      </c>
      <c r="E738" s="201" t="str">
        <f t="shared" si="2"/>
        <v/>
      </c>
      <c r="F738" s="201" t="str">
        <f t="shared" si="3"/>
        <v/>
      </c>
      <c r="G738" s="178"/>
      <c r="H738" s="221"/>
      <c r="I738" s="218"/>
      <c r="J738" s="178"/>
      <c r="K738" s="178"/>
      <c r="L738" s="178"/>
      <c r="M738" s="217"/>
      <c r="N738" s="218"/>
    </row>
    <row r="739" spans="1:14" ht="12.5">
      <c r="A739" s="220"/>
      <c r="B739" s="205"/>
      <c r="C739" s="201" t="str">
        <f t="shared" si="0"/>
        <v/>
      </c>
      <c r="D739" s="201" t="str">
        <f t="shared" si="1"/>
        <v/>
      </c>
      <c r="E739" s="201" t="str">
        <f t="shared" si="2"/>
        <v/>
      </c>
      <c r="F739" s="201" t="str">
        <f t="shared" si="3"/>
        <v/>
      </c>
      <c r="G739" s="178"/>
      <c r="H739" s="221"/>
      <c r="I739" s="218"/>
      <c r="J739" s="178"/>
      <c r="K739" s="178"/>
      <c r="L739" s="178"/>
      <c r="M739" s="217"/>
      <c r="N739" s="218"/>
    </row>
    <row r="740" spans="1:14" ht="12.5">
      <c r="A740" s="220"/>
      <c r="B740" s="205"/>
      <c r="C740" s="201" t="str">
        <f t="shared" si="0"/>
        <v/>
      </c>
      <c r="D740" s="201" t="str">
        <f t="shared" si="1"/>
        <v/>
      </c>
      <c r="E740" s="201" t="str">
        <f t="shared" si="2"/>
        <v/>
      </c>
      <c r="F740" s="201" t="str">
        <f t="shared" si="3"/>
        <v/>
      </c>
      <c r="G740" s="178"/>
      <c r="H740" s="221"/>
      <c r="I740" s="218"/>
      <c r="J740" s="178"/>
      <c r="K740" s="178"/>
      <c r="L740" s="178"/>
      <c r="M740" s="217"/>
      <c r="N740" s="218"/>
    </row>
    <row r="741" spans="1:14" ht="12.5">
      <c r="A741" s="220"/>
      <c r="B741" s="205"/>
      <c r="C741" s="201" t="str">
        <f t="shared" si="0"/>
        <v/>
      </c>
      <c r="D741" s="201" t="str">
        <f t="shared" si="1"/>
        <v/>
      </c>
      <c r="E741" s="201" t="str">
        <f t="shared" si="2"/>
        <v/>
      </c>
      <c r="F741" s="201" t="str">
        <f t="shared" si="3"/>
        <v/>
      </c>
      <c r="G741" s="178"/>
      <c r="H741" s="221"/>
      <c r="I741" s="218"/>
      <c r="J741" s="178"/>
      <c r="K741" s="178"/>
      <c r="L741" s="178"/>
      <c r="M741" s="217"/>
      <c r="N741" s="218"/>
    </row>
    <row r="742" spans="1:14" ht="12.5">
      <c r="A742" s="220"/>
      <c r="B742" s="205"/>
      <c r="C742" s="201" t="str">
        <f t="shared" si="0"/>
        <v/>
      </c>
      <c r="D742" s="201" t="str">
        <f t="shared" si="1"/>
        <v/>
      </c>
      <c r="E742" s="201" t="str">
        <f t="shared" si="2"/>
        <v/>
      </c>
      <c r="F742" s="201" t="str">
        <f t="shared" si="3"/>
        <v/>
      </c>
      <c r="G742" s="178"/>
      <c r="H742" s="221"/>
      <c r="I742" s="218"/>
      <c r="J742" s="178"/>
      <c r="K742" s="178"/>
      <c r="L742" s="178"/>
      <c r="M742" s="217"/>
      <c r="N742" s="218"/>
    </row>
    <row r="743" spans="1:14" ht="12.5">
      <c r="A743" s="220"/>
      <c r="B743" s="205"/>
      <c r="C743" s="201" t="str">
        <f t="shared" si="0"/>
        <v/>
      </c>
      <c r="D743" s="201" t="str">
        <f t="shared" si="1"/>
        <v/>
      </c>
      <c r="E743" s="201" t="str">
        <f t="shared" si="2"/>
        <v/>
      </c>
      <c r="F743" s="201" t="str">
        <f t="shared" si="3"/>
        <v/>
      </c>
      <c r="G743" s="178"/>
      <c r="H743" s="221"/>
      <c r="I743" s="218"/>
      <c r="J743" s="178"/>
      <c r="K743" s="178"/>
      <c r="L743" s="178"/>
      <c r="M743" s="217"/>
      <c r="N743" s="218"/>
    </row>
    <row r="744" spans="1:14" ht="12.5">
      <c r="A744" s="220"/>
      <c r="B744" s="205"/>
      <c r="C744" s="201" t="str">
        <f t="shared" si="0"/>
        <v/>
      </c>
      <c r="D744" s="201" t="str">
        <f t="shared" si="1"/>
        <v/>
      </c>
      <c r="E744" s="201" t="str">
        <f t="shared" si="2"/>
        <v/>
      </c>
      <c r="F744" s="201" t="str">
        <f t="shared" si="3"/>
        <v/>
      </c>
      <c r="G744" s="178"/>
      <c r="H744" s="221"/>
      <c r="I744" s="218"/>
      <c r="J744" s="178"/>
      <c r="K744" s="178"/>
      <c r="L744" s="178"/>
      <c r="M744" s="217"/>
      <c r="N744" s="218"/>
    </row>
    <row r="745" spans="1:14" ht="12.5">
      <c r="A745" s="220"/>
      <c r="B745" s="205"/>
      <c r="C745" s="201" t="str">
        <f t="shared" si="0"/>
        <v/>
      </c>
      <c r="D745" s="201" t="str">
        <f t="shared" si="1"/>
        <v/>
      </c>
      <c r="E745" s="201" t="str">
        <f t="shared" si="2"/>
        <v/>
      </c>
      <c r="F745" s="201" t="str">
        <f t="shared" si="3"/>
        <v/>
      </c>
      <c r="G745" s="178"/>
      <c r="H745" s="221"/>
      <c r="I745" s="218"/>
      <c r="J745" s="178"/>
      <c r="K745" s="178"/>
      <c r="L745" s="178"/>
      <c r="M745" s="217"/>
      <c r="N745" s="218"/>
    </row>
    <row r="746" spans="1:14" ht="12.5">
      <c r="A746" s="220"/>
      <c r="B746" s="205"/>
      <c r="C746" s="201" t="str">
        <f t="shared" si="0"/>
        <v/>
      </c>
      <c r="D746" s="201" t="str">
        <f t="shared" si="1"/>
        <v/>
      </c>
      <c r="E746" s="201" t="str">
        <f t="shared" si="2"/>
        <v/>
      </c>
      <c r="F746" s="201" t="str">
        <f t="shared" si="3"/>
        <v/>
      </c>
      <c r="G746" s="178"/>
      <c r="H746" s="221"/>
      <c r="I746" s="218"/>
      <c r="J746" s="178"/>
      <c r="K746" s="178"/>
      <c r="L746" s="178"/>
      <c r="M746" s="217"/>
      <c r="N746" s="218"/>
    </row>
    <row r="747" spans="1:14" ht="12.5">
      <c r="A747" s="220"/>
      <c r="B747" s="205"/>
      <c r="C747" s="201" t="str">
        <f t="shared" si="0"/>
        <v/>
      </c>
      <c r="D747" s="201" t="str">
        <f t="shared" si="1"/>
        <v/>
      </c>
      <c r="E747" s="201" t="str">
        <f t="shared" si="2"/>
        <v/>
      </c>
      <c r="F747" s="201" t="str">
        <f t="shared" si="3"/>
        <v/>
      </c>
      <c r="G747" s="178"/>
      <c r="H747" s="221"/>
      <c r="I747" s="218"/>
      <c r="J747" s="178"/>
      <c r="K747" s="178"/>
      <c r="L747" s="178"/>
      <c r="M747" s="217"/>
      <c r="N747" s="218"/>
    </row>
    <row r="748" spans="1:14" ht="12.5">
      <c r="A748" s="220"/>
      <c r="B748" s="205"/>
      <c r="C748" s="201" t="str">
        <f t="shared" si="0"/>
        <v/>
      </c>
      <c r="D748" s="201" t="str">
        <f t="shared" si="1"/>
        <v/>
      </c>
      <c r="E748" s="201" t="str">
        <f t="shared" si="2"/>
        <v/>
      </c>
      <c r="F748" s="201" t="str">
        <f t="shared" si="3"/>
        <v/>
      </c>
      <c r="G748" s="178"/>
      <c r="H748" s="221"/>
      <c r="I748" s="218"/>
      <c r="J748" s="178"/>
      <c r="K748" s="178"/>
      <c r="L748" s="178"/>
      <c r="M748" s="217"/>
      <c r="N748" s="218"/>
    </row>
    <row r="749" spans="1:14" ht="12.5">
      <c r="A749" s="220"/>
      <c r="B749" s="205"/>
      <c r="C749" s="201" t="str">
        <f t="shared" si="0"/>
        <v/>
      </c>
      <c r="D749" s="201" t="str">
        <f t="shared" si="1"/>
        <v/>
      </c>
      <c r="E749" s="201" t="str">
        <f t="shared" si="2"/>
        <v/>
      </c>
      <c r="F749" s="201" t="str">
        <f t="shared" si="3"/>
        <v/>
      </c>
      <c r="G749" s="178"/>
      <c r="H749" s="221"/>
      <c r="I749" s="218"/>
      <c r="J749" s="178"/>
      <c r="K749" s="178"/>
      <c r="L749" s="178"/>
      <c r="M749" s="217"/>
      <c r="N749" s="218"/>
    </row>
    <row r="750" spans="1:14" ht="12.5">
      <c r="A750" s="220"/>
      <c r="B750" s="205"/>
      <c r="C750" s="201" t="str">
        <f t="shared" si="0"/>
        <v/>
      </c>
      <c r="D750" s="201" t="str">
        <f t="shared" si="1"/>
        <v/>
      </c>
      <c r="E750" s="201" t="str">
        <f t="shared" si="2"/>
        <v/>
      </c>
      <c r="F750" s="201" t="str">
        <f t="shared" si="3"/>
        <v/>
      </c>
      <c r="G750" s="178"/>
      <c r="H750" s="221"/>
      <c r="I750" s="218"/>
      <c r="J750" s="178"/>
      <c r="K750" s="178"/>
      <c r="L750" s="178"/>
      <c r="M750" s="217"/>
      <c r="N750" s="218"/>
    </row>
    <row r="751" spans="1:14" ht="12.5">
      <c r="A751" s="220"/>
      <c r="B751" s="205"/>
      <c r="C751" s="201" t="str">
        <f t="shared" si="0"/>
        <v/>
      </c>
      <c r="D751" s="201" t="str">
        <f t="shared" si="1"/>
        <v/>
      </c>
      <c r="E751" s="201" t="str">
        <f t="shared" si="2"/>
        <v/>
      </c>
      <c r="F751" s="201" t="str">
        <f t="shared" si="3"/>
        <v/>
      </c>
      <c r="G751" s="178"/>
      <c r="H751" s="221"/>
      <c r="I751" s="218"/>
      <c r="J751" s="178"/>
      <c r="K751" s="178"/>
      <c r="L751" s="178"/>
      <c r="M751" s="217"/>
      <c r="N751" s="218"/>
    </row>
    <row r="752" spans="1:14" ht="12.5">
      <c r="A752" s="220"/>
      <c r="B752" s="205"/>
      <c r="C752" s="201" t="str">
        <f t="shared" si="0"/>
        <v/>
      </c>
      <c r="D752" s="201" t="str">
        <f t="shared" si="1"/>
        <v/>
      </c>
      <c r="E752" s="201" t="str">
        <f t="shared" si="2"/>
        <v/>
      </c>
      <c r="F752" s="201" t="str">
        <f t="shared" si="3"/>
        <v/>
      </c>
      <c r="G752" s="178"/>
      <c r="H752" s="221"/>
      <c r="I752" s="218"/>
      <c r="J752" s="178"/>
      <c r="K752" s="178"/>
      <c r="L752" s="178"/>
      <c r="M752" s="217"/>
      <c r="N752" s="218"/>
    </row>
    <row r="753" spans="1:14" ht="12.5">
      <c r="A753" s="220"/>
      <c r="B753" s="205"/>
      <c r="C753" s="201" t="str">
        <f t="shared" si="0"/>
        <v/>
      </c>
      <c r="D753" s="201" t="str">
        <f t="shared" si="1"/>
        <v/>
      </c>
      <c r="E753" s="201" t="str">
        <f t="shared" si="2"/>
        <v/>
      </c>
      <c r="F753" s="201" t="str">
        <f t="shared" si="3"/>
        <v/>
      </c>
      <c r="G753" s="178"/>
      <c r="H753" s="221"/>
      <c r="I753" s="218"/>
      <c r="J753" s="178"/>
      <c r="K753" s="178"/>
      <c r="L753" s="178"/>
      <c r="M753" s="217"/>
      <c r="N753" s="218"/>
    </row>
    <row r="754" spans="1:14" ht="12.5">
      <c r="A754" s="220"/>
      <c r="B754" s="205"/>
      <c r="C754" s="201" t="str">
        <f t="shared" si="0"/>
        <v/>
      </c>
      <c r="D754" s="201" t="str">
        <f t="shared" si="1"/>
        <v/>
      </c>
      <c r="E754" s="201" t="str">
        <f t="shared" si="2"/>
        <v/>
      </c>
      <c r="F754" s="201" t="str">
        <f t="shared" si="3"/>
        <v/>
      </c>
      <c r="G754" s="178"/>
      <c r="H754" s="221"/>
      <c r="I754" s="218"/>
      <c r="J754" s="178"/>
      <c r="K754" s="178"/>
      <c r="L754" s="178"/>
      <c r="M754" s="217"/>
      <c r="N754" s="218"/>
    </row>
    <row r="755" spans="1:14" ht="12.5">
      <c r="A755" s="220"/>
      <c r="B755" s="205"/>
      <c r="C755" s="201" t="str">
        <f t="shared" si="0"/>
        <v/>
      </c>
      <c r="D755" s="201" t="str">
        <f t="shared" si="1"/>
        <v/>
      </c>
      <c r="E755" s="201" t="str">
        <f t="shared" si="2"/>
        <v/>
      </c>
      <c r="F755" s="201" t="str">
        <f t="shared" si="3"/>
        <v/>
      </c>
      <c r="G755" s="178"/>
      <c r="H755" s="221"/>
      <c r="I755" s="218"/>
      <c r="J755" s="178"/>
      <c r="K755" s="178"/>
      <c r="L755" s="178"/>
      <c r="M755" s="217"/>
      <c r="N755" s="218"/>
    </row>
    <row r="756" spans="1:14" ht="12.5">
      <c r="A756" s="220"/>
      <c r="B756" s="205"/>
      <c r="C756" s="201" t="str">
        <f t="shared" si="0"/>
        <v/>
      </c>
      <c r="D756" s="201" t="str">
        <f t="shared" si="1"/>
        <v/>
      </c>
      <c r="E756" s="201" t="str">
        <f t="shared" si="2"/>
        <v/>
      </c>
      <c r="F756" s="201" t="str">
        <f t="shared" si="3"/>
        <v/>
      </c>
      <c r="G756" s="178"/>
      <c r="H756" s="221"/>
      <c r="I756" s="218"/>
      <c r="J756" s="178"/>
      <c r="K756" s="178"/>
      <c r="L756" s="178"/>
      <c r="M756" s="217"/>
      <c r="N756" s="218"/>
    </row>
    <row r="757" spans="1:14" ht="12.5">
      <c r="A757" s="220"/>
      <c r="B757" s="205"/>
      <c r="C757" s="201" t="str">
        <f t="shared" si="0"/>
        <v/>
      </c>
      <c r="D757" s="201" t="str">
        <f t="shared" si="1"/>
        <v/>
      </c>
      <c r="E757" s="201" t="str">
        <f t="shared" si="2"/>
        <v/>
      </c>
      <c r="F757" s="201" t="str">
        <f t="shared" si="3"/>
        <v/>
      </c>
      <c r="G757" s="178"/>
      <c r="H757" s="221"/>
      <c r="I757" s="218"/>
      <c r="J757" s="178"/>
      <c r="K757" s="178"/>
      <c r="L757" s="178"/>
      <c r="M757" s="217"/>
      <c r="N757" s="218"/>
    </row>
    <row r="758" spans="1:14" ht="12.5">
      <c r="A758" s="220"/>
      <c r="B758" s="205"/>
      <c r="C758" s="201" t="str">
        <f t="shared" si="0"/>
        <v/>
      </c>
      <c r="D758" s="201" t="str">
        <f t="shared" si="1"/>
        <v/>
      </c>
      <c r="E758" s="201" t="str">
        <f t="shared" si="2"/>
        <v/>
      </c>
      <c r="F758" s="201" t="str">
        <f t="shared" si="3"/>
        <v/>
      </c>
      <c r="G758" s="178"/>
      <c r="H758" s="221"/>
      <c r="I758" s="218"/>
      <c r="J758" s="178"/>
      <c r="K758" s="178"/>
      <c r="L758" s="178"/>
      <c r="M758" s="217"/>
      <c r="N758" s="218"/>
    </row>
    <row r="759" spans="1:14" ht="12.5">
      <c r="A759" s="220"/>
      <c r="B759" s="205"/>
      <c r="C759" s="201" t="str">
        <f t="shared" si="0"/>
        <v/>
      </c>
      <c r="D759" s="201" t="str">
        <f t="shared" si="1"/>
        <v/>
      </c>
      <c r="E759" s="201" t="str">
        <f t="shared" si="2"/>
        <v/>
      </c>
      <c r="F759" s="201" t="str">
        <f t="shared" si="3"/>
        <v/>
      </c>
      <c r="G759" s="178"/>
      <c r="H759" s="221"/>
      <c r="I759" s="218"/>
      <c r="J759" s="178"/>
      <c r="K759" s="178"/>
      <c r="L759" s="178"/>
      <c r="M759" s="217"/>
      <c r="N759" s="218"/>
    </row>
    <row r="760" spans="1:14" ht="12.5">
      <c r="A760" s="220"/>
      <c r="B760" s="205"/>
      <c r="C760" s="201" t="str">
        <f t="shared" si="0"/>
        <v/>
      </c>
      <c r="D760" s="201" t="str">
        <f t="shared" si="1"/>
        <v/>
      </c>
      <c r="E760" s="201" t="str">
        <f t="shared" si="2"/>
        <v/>
      </c>
      <c r="F760" s="201" t="str">
        <f t="shared" si="3"/>
        <v/>
      </c>
      <c r="G760" s="178"/>
      <c r="H760" s="221"/>
      <c r="I760" s="218"/>
      <c r="J760" s="178"/>
      <c r="K760" s="178"/>
      <c r="L760" s="178"/>
      <c r="M760" s="217"/>
      <c r="N760" s="218"/>
    </row>
    <row r="761" spans="1:14" ht="12.5">
      <c r="A761" s="220"/>
      <c r="B761" s="205"/>
      <c r="C761" s="201" t="str">
        <f t="shared" si="0"/>
        <v/>
      </c>
      <c r="D761" s="201" t="str">
        <f t="shared" si="1"/>
        <v/>
      </c>
      <c r="E761" s="201" t="str">
        <f t="shared" si="2"/>
        <v/>
      </c>
      <c r="F761" s="201" t="str">
        <f t="shared" si="3"/>
        <v/>
      </c>
      <c r="G761" s="178"/>
      <c r="H761" s="221"/>
      <c r="I761" s="218"/>
      <c r="J761" s="178"/>
      <c r="K761" s="178"/>
      <c r="L761" s="178"/>
      <c r="M761" s="217"/>
      <c r="N761" s="218"/>
    </row>
    <row r="762" spans="1:14" ht="12.5">
      <c r="A762" s="220"/>
      <c r="B762" s="205"/>
      <c r="C762" s="201" t="str">
        <f t="shared" si="0"/>
        <v/>
      </c>
      <c r="D762" s="201" t="str">
        <f t="shared" si="1"/>
        <v/>
      </c>
      <c r="E762" s="201" t="str">
        <f t="shared" si="2"/>
        <v/>
      </c>
      <c r="F762" s="201" t="str">
        <f t="shared" si="3"/>
        <v/>
      </c>
      <c r="G762" s="178"/>
      <c r="H762" s="221"/>
      <c r="I762" s="218"/>
      <c r="J762" s="178"/>
      <c r="K762" s="178"/>
      <c r="L762" s="178"/>
      <c r="M762" s="217"/>
      <c r="N762" s="218"/>
    </row>
    <row r="763" spans="1:14" ht="12.5">
      <c r="A763" s="220"/>
      <c r="B763" s="205"/>
      <c r="C763" s="201" t="str">
        <f t="shared" si="0"/>
        <v/>
      </c>
      <c r="D763" s="201" t="str">
        <f t="shared" si="1"/>
        <v/>
      </c>
      <c r="E763" s="201" t="str">
        <f t="shared" si="2"/>
        <v/>
      </c>
      <c r="F763" s="201" t="str">
        <f t="shared" si="3"/>
        <v/>
      </c>
      <c r="G763" s="178"/>
      <c r="H763" s="221"/>
      <c r="I763" s="218"/>
      <c r="J763" s="178"/>
      <c r="K763" s="178"/>
      <c r="L763" s="178"/>
      <c r="M763" s="217"/>
      <c r="N763" s="218"/>
    </row>
    <row r="764" spans="1:14" ht="12.5">
      <c r="A764" s="220"/>
      <c r="B764" s="205"/>
      <c r="C764" s="201" t="str">
        <f t="shared" si="0"/>
        <v/>
      </c>
      <c r="D764" s="201" t="str">
        <f t="shared" si="1"/>
        <v/>
      </c>
      <c r="E764" s="201" t="str">
        <f t="shared" si="2"/>
        <v/>
      </c>
      <c r="F764" s="201" t="str">
        <f t="shared" si="3"/>
        <v/>
      </c>
      <c r="G764" s="178"/>
      <c r="H764" s="221"/>
      <c r="I764" s="218"/>
      <c r="J764" s="178"/>
      <c r="K764" s="178"/>
      <c r="L764" s="178"/>
      <c r="M764" s="217"/>
      <c r="N764" s="218"/>
    </row>
    <row r="765" spans="1:14" ht="12.5">
      <c r="A765" s="220"/>
      <c r="B765" s="205"/>
      <c r="C765" s="201" t="str">
        <f t="shared" si="0"/>
        <v/>
      </c>
      <c r="D765" s="201" t="str">
        <f t="shared" si="1"/>
        <v/>
      </c>
      <c r="E765" s="201" t="str">
        <f t="shared" si="2"/>
        <v/>
      </c>
      <c r="F765" s="201" t="str">
        <f t="shared" si="3"/>
        <v/>
      </c>
      <c r="G765" s="178"/>
      <c r="H765" s="221"/>
      <c r="I765" s="218"/>
      <c r="J765" s="178"/>
      <c r="K765" s="178"/>
      <c r="L765" s="178"/>
      <c r="M765" s="217"/>
      <c r="N765" s="218"/>
    </row>
    <row r="766" spans="1:14" ht="12.5">
      <c r="A766" s="220"/>
      <c r="B766" s="205"/>
      <c r="C766" s="201" t="str">
        <f t="shared" si="0"/>
        <v/>
      </c>
      <c r="D766" s="201" t="str">
        <f t="shared" si="1"/>
        <v/>
      </c>
      <c r="E766" s="201" t="str">
        <f t="shared" si="2"/>
        <v/>
      </c>
      <c r="F766" s="201" t="str">
        <f t="shared" si="3"/>
        <v/>
      </c>
      <c r="G766" s="178"/>
      <c r="H766" s="221"/>
      <c r="I766" s="218"/>
      <c r="J766" s="178"/>
      <c r="K766" s="178"/>
      <c r="L766" s="178"/>
      <c r="M766" s="217"/>
      <c r="N766" s="218"/>
    </row>
    <row r="767" spans="1:14" ht="12.5">
      <c r="A767" s="220"/>
      <c r="B767" s="205"/>
      <c r="C767" s="201" t="str">
        <f t="shared" si="0"/>
        <v/>
      </c>
      <c r="D767" s="201" t="str">
        <f t="shared" si="1"/>
        <v/>
      </c>
      <c r="E767" s="201" t="str">
        <f t="shared" si="2"/>
        <v/>
      </c>
      <c r="F767" s="201" t="str">
        <f t="shared" si="3"/>
        <v/>
      </c>
      <c r="G767" s="178"/>
      <c r="H767" s="221"/>
      <c r="I767" s="218"/>
      <c r="J767" s="178"/>
      <c r="K767" s="178"/>
      <c r="L767" s="178"/>
      <c r="M767" s="217"/>
      <c r="N767" s="218"/>
    </row>
    <row r="768" spans="1:14" ht="12.5">
      <c r="A768" s="220"/>
      <c r="B768" s="205"/>
      <c r="C768" s="201" t="str">
        <f t="shared" si="0"/>
        <v/>
      </c>
      <c r="D768" s="201" t="str">
        <f t="shared" si="1"/>
        <v/>
      </c>
      <c r="E768" s="201" t="str">
        <f t="shared" si="2"/>
        <v/>
      </c>
      <c r="F768" s="201" t="str">
        <f t="shared" si="3"/>
        <v/>
      </c>
      <c r="G768" s="178"/>
      <c r="H768" s="221"/>
      <c r="I768" s="218"/>
      <c r="J768" s="178"/>
      <c r="K768" s="178"/>
      <c r="L768" s="178"/>
      <c r="M768" s="217"/>
      <c r="N768" s="218"/>
    </row>
    <row r="769" spans="1:14" ht="12.5">
      <c r="A769" s="220"/>
      <c r="B769" s="205"/>
      <c r="C769" s="201" t="str">
        <f t="shared" si="0"/>
        <v/>
      </c>
      <c r="D769" s="201" t="str">
        <f t="shared" si="1"/>
        <v/>
      </c>
      <c r="E769" s="201" t="str">
        <f t="shared" si="2"/>
        <v/>
      </c>
      <c r="F769" s="201" t="str">
        <f t="shared" si="3"/>
        <v/>
      </c>
      <c r="G769" s="178"/>
      <c r="H769" s="221"/>
      <c r="I769" s="218"/>
      <c r="J769" s="178"/>
      <c r="K769" s="178"/>
      <c r="L769" s="178"/>
      <c r="M769" s="217"/>
      <c r="N769" s="218"/>
    </row>
    <row r="770" spans="1:14" ht="12.5">
      <c r="A770" s="220"/>
      <c r="B770" s="205"/>
      <c r="C770" s="201" t="str">
        <f t="shared" si="0"/>
        <v/>
      </c>
      <c r="D770" s="201" t="str">
        <f t="shared" si="1"/>
        <v/>
      </c>
      <c r="E770" s="201" t="str">
        <f t="shared" si="2"/>
        <v/>
      </c>
      <c r="F770" s="201" t="str">
        <f t="shared" si="3"/>
        <v/>
      </c>
      <c r="G770" s="178"/>
      <c r="H770" s="221"/>
      <c r="I770" s="218"/>
      <c r="J770" s="178"/>
      <c r="K770" s="178"/>
      <c r="L770" s="178"/>
      <c r="M770" s="217"/>
      <c r="N770" s="218"/>
    </row>
    <row r="771" spans="1:14" ht="12.5">
      <c r="A771" s="220"/>
      <c r="B771" s="205"/>
      <c r="C771" s="201" t="str">
        <f t="shared" si="0"/>
        <v/>
      </c>
      <c r="D771" s="201" t="str">
        <f t="shared" si="1"/>
        <v/>
      </c>
      <c r="E771" s="201" t="str">
        <f t="shared" si="2"/>
        <v/>
      </c>
      <c r="F771" s="201" t="str">
        <f t="shared" si="3"/>
        <v/>
      </c>
      <c r="G771" s="178"/>
      <c r="H771" s="221"/>
      <c r="I771" s="218"/>
      <c r="J771" s="178"/>
      <c r="K771" s="178"/>
      <c r="L771" s="178"/>
      <c r="M771" s="217"/>
      <c r="N771" s="218"/>
    </row>
    <row r="772" spans="1:14" ht="12.5">
      <c r="A772" s="220"/>
      <c r="B772" s="205"/>
      <c r="C772" s="201" t="str">
        <f t="shared" si="0"/>
        <v/>
      </c>
      <c r="D772" s="201" t="str">
        <f t="shared" si="1"/>
        <v/>
      </c>
      <c r="E772" s="201" t="str">
        <f t="shared" si="2"/>
        <v/>
      </c>
      <c r="F772" s="201" t="str">
        <f t="shared" si="3"/>
        <v/>
      </c>
      <c r="G772" s="178"/>
      <c r="H772" s="221"/>
      <c r="I772" s="218"/>
      <c r="J772" s="178"/>
      <c r="K772" s="178"/>
      <c r="L772" s="178"/>
      <c r="M772" s="217"/>
      <c r="N772" s="218"/>
    </row>
    <row r="773" spans="1:14" ht="12.5">
      <c r="A773" s="220"/>
      <c r="B773" s="205"/>
      <c r="C773" s="201" t="str">
        <f t="shared" si="0"/>
        <v/>
      </c>
      <c r="D773" s="201" t="str">
        <f t="shared" si="1"/>
        <v/>
      </c>
      <c r="E773" s="201" t="str">
        <f t="shared" si="2"/>
        <v/>
      </c>
      <c r="F773" s="201" t="str">
        <f t="shared" si="3"/>
        <v/>
      </c>
      <c r="G773" s="178"/>
      <c r="H773" s="221"/>
      <c r="I773" s="218"/>
      <c r="J773" s="178"/>
      <c r="K773" s="178"/>
      <c r="L773" s="178"/>
      <c r="M773" s="217"/>
      <c r="N773" s="218"/>
    </row>
    <row r="774" spans="1:14" ht="12.5">
      <c r="A774" s="220"/>
      <c r="B774" s="205"/>
      <c r="C774" s="201" t="str">
        <f t="shared" si="0"/>
        <v/>
      </c>
      <c r="D774" s="201" t="str">
        <f t="shared" si="1"/>
        <v/>
      </c>
      <c r="E774" s="201" t="str">
        <f t="shared" si="2"/>
        <v/>
      </c>
      <c r="F774" s="201" t="str">
        <f t="shared" si="3"/>
        <v/>
      </c>
      <c r="G774" s="178"/>
      <c r="H774" s="221"/>
      <c r="I774" s="218"/>
      <c r="J774" s="178"/>
      <c r="K774" s="178"/>
      <c r="L774" s="178"/>
      <c r="M774" s="217"/>
      <c r="N774" s="218"/>
    </row>
    <row r="775" spans="1:14" ht="12.5">
      <c r="A775" s="220"/>
      <c r="B775" s="205"/>
      <c r="C775" s="201" t="str">
        <f t="shared" si="0"/>
        <v/>
      </c>
      <c r="D775" s="201" t="str">
        <f t="shared" si="1"/>
        <v/>
      </c>
      <c r="E775" s="201" t="str">
        <f t="shared" si="2"/>
        <v/>
      </c>
      <c r="F775" s="201" t="str">
        <f t="shared" si="3"/>
        <v/>
      </c>
      <c r="G775" s="178"/>
      <c r="H775" s="221"/>
      <c r="I775" s="218"/>
      <c r="J775" s="178"/>
      <c r="K775" s="178"/>
      <c r="L775" s="178"/>
      <c r="M775" s="217"/>
      <c r="N775" s="218"/>
    </row>
    <row r="776" spans="1:14" ht="12.5">
      <c r="A776" s="220"/>
      <c r="B776" s="205"/>
      <c r="C776" s="201" t="str">
        <f t="shared" si="0"/>
        <v/>
      </c>
      <c r="D776" s="201" t="str">
        <f t="shared" si="1"/>
        <v/>
      </c>
      <c r="E776" s="201" t="str">
        <f t="shared" si="2"/>
        <v/>
      </c>
      <c r="F776" s="201" t="str">
        <f t="shared" si="3"/>
        <v/>
      </c>
      <c r="G776" s="178"/>
      <c r="H776" s="221"/>
      <c r="I776" s="218"/>
      <c r="J776" s="178"/>
      <c r="K776" s="178"/>
      <c r="L776" s="178"/>
      <c r="M776" s="217"/>
      <c r="N776" s="218"/>
    </row>
    <row r="777" spans="1:14" ht="12.5">
      <c r="A777" s="220"/>
      <c r="B777" s="205"/>
      <c r="C777" s="201" t="str">
        <f t="shared" si="0"/>
        <v/>
      </c>
      <c r="D777" s="201" t="str">
        <f t="shared" si="1"/>
        <v/>
      </c>
      <c r="E777" s="201" t="str">
        <f t="shared" si="2"/>
        <v/>
      </c>
      <c r="F777" s="201" t="str">
        <f t="shared" si="3"/>
        <v/>
      </c>
      <c r="G777" s="178"/>
      <c r="H777" s="221"/>
      <c r="I777" s="218"/>
      <c r="J777" s="178"/>
      <c r="K777" s="178"/>
      <c r="L777" s="178"/>
      <c r="M777" s="217"/>
      <c r="N777" s="218"/>
    </row>
    <row r="778" spans="1:14" ht="12.5">
      <c r="A778" s="220"/>
      <c r="B778" s="205"/>
      <c r="C778" s="201" t="str">
        <f t="shared" si="0"/>
        <v/>
      </c>
      <c r="D778" s="201" t="str">
        <f t="shared" si="1"/>
        <v/>
      </c>
      <c r="E778" s="201" t="str">
        <f t="shared" si="2"/>
        <v/>
      </c>
      <c r="F778" s="201" t="str">
        <f t="shared" si="3"/>
        <v/>
      </c>
      <c r="G778" s="178"/>
      <c r="H778" s="221"/>
      <c r="I778" s="218"/>
      <c r="J778" s="178"/>
      <c r="K778" s="178"/>
      <c r="L778" s="178"/>
      <c r="M778" s="217"/>
      <c r="N778" s="218"/>
    </row>
    <row r="779" spans="1:14" ht="12.5">
      <c r="A779" s="220"/>
      <c r="B779" s="205"/>
      <c r="C779" s="201" t="str">
        <f t="shared" si="0"/>
        <v/>
      </c>
      <c r="D779" s="201" t="str">
        <f t="shared" si="1"/>
        <v/>
      </c>
      <c r="E779" s="201" t="str">
        <f t="shared" si="2"/>
        <v/>
      </c>
      <c r="F779" s="201" t="str">
        <f t="shared" si="3"/>
        <v/>
      </c>
      <c r="G779" s="178"/>
      <c r="H779" s="221"/>
      <c r="I779" s="218"/>
      <c r="J779" s="178"/>
      <c r="K779" s="178"/>
      <c r="L779" s="178"/>
      <c r="M779" s="217"/>
      <c r="N779" s="218"/>
    </row>
    <row r="780" spans="1:14" ht="12.5">
      <c r="A780" s="220"/>
      <c r="B780" s="205"/>
      <c r="C780" s="201" t="str">
        <f t="shared" si="0"/>
        <v/>
      </c>
      <c r="D780" s="201" t="str">
        <f t="shared" si="1"/>
        <v/>
      </c>
      <c r="E780" s="201" t="str">
        <f t="shared" si="2"/>
        <v/>
      </c>
      <c r="F780" s="201" t="str">
        <f t="shared" si="3"/>
        <v/>
      </c>
      <c r="G780" s="178"/>
      <c r="H780" s="221"/>
      <c r="I780" s="218"/>
      <c r="J780" s="178"/>
      <c r="K780" s="178"/>
      <c r="L780" s="178"/>
      <c r="M780" s="217"/>
      <c r="N780" s="218"/>
    </row>
    <row r="781" spans="1:14" ht="12.5">
      <c r="A781" s="220"/>
      <c r="B781" s="205"/>
      <c r="C781" s="201" t="str">
        <f t="shared" si="0"/>
        <v/>
      </c>
      <c r="D781" s="201" t="str">
        <f t="shared" si="1"/>
        <v/>
      </c>
      <c r="E781" s="201" t="str">
        <f t="shared" si="2"/>
        <v/>
      </c>
      <c r="F781" s="201" t="str">
        <f t="shared" si="3"/>
        <v/>
      </c>
      <c r="G781" s="178"/>
      <c r="H781" s="221"/>
      <c r="I781" s="218"/>
      <c r="J781" s="178"/>
      <c r="K781" s="178"/>
      <c r="L781" s="178"/>
      <c r="M781" s="217"/>
      <c r="N781" s="218"/>
    </row>
    <row r="782" spans="1:14" ht="12.5">
      <c r="A782" s="220"/>
      <c r="B782" s="205"/>
      <c r="C782" s="201" t="str">
        <f t="shared" si="0"/>
        <v/>
      </c>
      <c r="D782" s="201" t="str">
        <f t="shared" si="1"/>
        <v/>
      </c>
      <c r="E782" s="201" t="str">
        <f t="shared" si="2"/>
        <v/>
      </c>
      <c r="F782" s="201" t="str">
        <f t="shared" si="3"/>
        <v/>
      </c>
      <c r="G782" s="178"/>
      <c r="H782" s="221"/>
      <c r="I782" s="218"/>
      <c r="J782" s="178"/>
      <c r="K782" s="178"/>
      <c r="L782" s="178"/>
      <c r="M782" s="217"/>
      <c r="N782" s="218"/>
    </row>
    <row r="783" spans="1:14" ht="12.5">
      <c r="A783" s="220"/>
      <c r="B783" s="205"/>
      <c r="C783" s="201" t="str">
        <f t="shared" si="0"/>
        <v/>
      </c>
      <c r="D783" s="201" t="str">
        <f t="shared" si="1"/>
        <v/>
      </c>
      <c r="E783" s="201" t="str">
        <f t="shared" si="2"/>
        <v/>
      </c>
      <c r="F783" s="201" t="str">
        <f t="shared" si="3"/>
        <v/>
      </c>
      <c r="G783" s="178"/>
      <c r="H783" s="221"/>
      <c r="I783" s="218"/>
      <c r="J783" s="178"/>
      <c r="K783" s="178"/>
      <c r="L783" s="178"/>
      <c r="M783" s="217"/>
      <c r="N783" s="218"/>
    </row>
    <row r="784" spans="1:14" ht="12.5">
      <c r="A784" s="220"/>
      <c r="B784" s="205"/>
      <c r="C784" s="201" t="str">
        <f t="shared" si="0"/>
        <v/>
      </c>
      <c r="D784" s="201" t="str">
        <f t="shared" si="1"/>
        <v/>
      </c>
      <c r="E784" s="201" t="str">
        <f t="shared" si="2"/>
        <v/>
      </c>
      <c r="F784" s="201" t="str">
        <f t="shared" si="3"/>
        <v/>
      </c>
      <c r="G784" s="178"/>
      <c r="H784" s="221"/>
      <c r="I784" s="218"/>
      <c r="J784" s="178"/>
      <c r="K784" s="178"/>
      <c r="L784" s="178"/>
      <c r="M784" s="217"/>
      <c r="N784" s="218"/>
    </row>
    <row r="785" spans="1:14" ht="12.5">
      <c r="A785" s="220"/>
      <c r="B785" s="205"/>
      <c r="C785" s="201" t="str">
        <f t="shared" si="0"/>
        <v/>
      </c>
      <c r="D785" s="201" t="str">
        <f t="shared" si="1"/>
        <v/>
      </c>
      <c r="E785" s="201" t="str">
        <f t="shared" si="2"/>
        <v/>
      </c>
      <c r="F785" s="201" t="str">
        <f t="shared" si="3"/>
        <v/>
      </c>
      <c r="G785" s="178"/>
      <c r="H785" s="221"/>
      <c r="I785" s="218"/>
      <c r="J785" s="178"/>
      <c r="K785" s="178"/>
      <c r="L785" s="178"/>
      <c r="M785" s="217"/>
      <c r="N785" s="218"/>
    </row>
    <row r="786" spans="1:14" ht="12.5">
      <c r="A786" s="220"/>
      <c r="B786" s="205"/>
      <c r="C786" s="201" t="str">
        <f t="shared" si="0"/>
        <v/>
      </c>
      <c r="D786" s="201" t="str">
        <f t="shared" si="1"/>
        <v/>
      </c>
      <c r="E786" s="201" t="str">
        <f t="shared" si="2"/>
        <v/>
      </c>
      <c r="F786" s="201" t="str">
        <f t="shared" si="3"/>
        <v/>
      </c>
      <c r="G786" s="178"/>
      <c r="H786" s="221"/>
      <c r="I786" s="218"/>
      <c r="J786" s="178"/>
      <c r="K786" s="178"/>
      <c r="L786" s="178"/>
      <c r="M786" s="217"/>
      <c r="N786" s="218"/>
    </row>
    <row r="787" spans="1:14" ht="12.5">
      <c r="A787" s="220"/>
      <c r="B787" s="205"/>
      <c r="C787" s="201" t="str">
        <f t="shared" si="0"/>
        <v/>
      </c>
      <c r="D787" s="201" t="str">
        <f t="shared" si="1"/>
        <v/>
      </c>
      <c r="E787" s="201" t="str">
        <f t="shared" si="2"/>
        <v/>
      </c>
      <c r="F787" s="201" t="str">
        <f t="shared" si="3"/>
        <v/>
      </c>
      <c r="G787" s="178"/>
      <c r="H787" s="221"/>
      <c r="I787" s="218"/>
      <c r="J787" s="178"/>
      <c r="K787" s="178"/>
      <c r="L787" s="178"/>
      <c r="M787" s="217"/>
      <c r="N787" s="218"/>
    </row>
    <row r="788" spans="1:14" ht="12.5">
      <c r="A788" s="220"/>
      <c r="B788" s="205"/>
      <c r="C788" s="201" t="str">
        <f t="shared" si="0"/>
        <v/>
      </c>
      <c r="D788" s="201" t="str">
        <f t="shared" si="1"/>
        <v/>
      </c>
      <c r="E788" s="201" t="str">
        <f t="shared" si="2"/>
        <v/>
      </c>
      <c r="F788" s="201" t="str">
        <f t="shared" si="3"/>
        <v/>
      </c>
      <c r="G788" s="178"/>
      <c r="H788" s="221"/>
      <c r="I788" s="218"/>
      <c r="J788" s="178"/>
      <c r="K788" s="178"/>
      <c r="L788" s="178"/>
      <c r="M788" s="217"/>
      <c r="N788" s="218"/>
    </row>
    <row r="789" spans="1:14" ht="12.5">
      <c r="A789" s="220"/>
      <c r="B789" s="205"/>
      <c r="C789" s="201" t="str">
        <f t="shared" si="0"/>
        <v/>
      </c>
      <c r="D789" s="201" t="str">
        <f t="shared" si="1"/>
        <v/>
      </c>
      <c r="E789" s="201" t="str">
        <f t="shared" si="2"/>
        <v/>
      </c>
      <c r="F789" s="201" t="str">
        <f t="shared" si="3"/>
        <v/>
      </c>
      <c r="G789" s="178"/>
      <c r="H789" s="221"/>
      <c r="I789" s="218"/>
      <c r="J789" s="178"/>
      <c r="K789" s="178"/>
      <c r="L789" s="178"/>
      <c r="M789" s="217"/>
      <c r="N789" s="218"/>
    </row>
    <row r="790" spans="1:14" ht="12.5">
      <c r="A790" s="220"/>
      <c r="B790" s="205"/>
      <c r="C790" s="201" t="str">
        <f t="shared" si="0"/>
        <v/>
      </c>
      <c r="D790" s="201" t="str">
        <f t="shared" si="1"/>
        <v/>
      </c>
      <c r="E790" s="201" t="str">
        <f t="shared" si="2"/>
        <v/>
      </c>
      <c r="F790" s="201" t="str">
        <f t="shared" si="3"/>
        <v/>
      </c>
      <c r="G790" s="178"/>
      <c r="H790" s="221"/>
      <c r="I790" s="218"/>
      <c r="J790" s="178"/>
      <c r="K790" s="178"/>
      <c r="L790" s="178"/>
      <c r="M790" s="217"/>
      <c r="N790" s="218"/>
    </row>
    <row r="791" spans="1:14" ht="12.5">
      <c r="A791" s="220"/>
      <c r="B791" s="205"/>
      <c r="C791" s="201" t="str">
        <f t="shared" si="0"/>
        <v/>
      </c>
      <c r="D791" s="201" t="str">
        <f t="shared" si="1"/>
        <v/>
      </c>
      <c r="E791" s="201" t="str">
        <f t="shared" si="2"/>
        <v/>
      </c>
      <c r="F791" s="201" t="str">
        <f t="shared" si="3"/>
        <v/>
      </c>
      <c r="G791" s="178"/>
      <c r="H791" s="221"/>
      <c r="I791" s="218"/>
      <c r="J791" s="178"/>
      <c r="K791" s="178"/>
      <c r="L791" s="178"/>
      <c r="M791" s="217"/>
      <c r="N791" s="218"/>
    </row>
    <row r="792" spans="1:14" ht="12.5">
      <c r="A792" s="220"/>
      <c r="B792" s="205"/>
      <c r="C792" s="201" t="str">
        <f t="shared" si="0"/>
        <v/>
      </c>
      <c r="D792" s="201" t="str">
        <f t="shared" si="1"/>
        <v/>
      </c>
      <c r="E792" s="201" t="str">
        <f t="shared" si="2"/>
        <v/>
      </c>
      <c r="F792" s="201" t="str">
        <f t="shared" si="3"/>
        <v/>
      </c>
      <c r="G792" s="178"/>
      <c r="H792" s="221"/>
      <c r="I792" s="218"/>
      <c r="J792" s="178"/>
      <c r="K792" s="178"/>
      <c r="L792" s="178"/>
      <c r="M792" s="217"/>
      <c r="N792" s="218"/>
    </row>
    <row r="793" spans="1:14" ht="12.5">
      <c r="A793" s="220"/>
      <c r="B793" s="205"/>
      <c r="C793" s="201" t="str">
        <f t="shared" si="0"/>
        <v/>
      </c>
      <c r="D793" s="201" t="str">
        <f t="shared" si="1"/>
        <v/>
      </c>
      <c r="E793" s="201" t="str">
        <f t="shared" si="2"/>
        <v/>
      </c>
      <c r="F793" s="201" t="str">
        <f t="shared" si="3"/>
        <v/>
      </c>
      <c r="G793" s="178"/>
      <c r="H793" s="221"/>
      <c r="I793" s="218"/>
      <c r="J793" s="178"/>
      <c r="K793" s="178"/>
      <c r="L793" s="178"/>
      <c r="M793" s="217"/>
      <c r="N793" s="218"/>
    </row>
    <row r="794" spans="1:14" ht="12.5">
      <c r="A794" s="220"/>
      <c r="B794" s="205"/>
      <c r="C794" s="201" t="str">
        <f t="shared" si="0"/>
        <v/>
      </c>
      <c r="D794" s="201" t="str">
        <f t="shared" si="1"/>
        <v/>
      </c>
      <c r="E794" s="201" t="str">
        <f t="shared" si="2"/>
        <v/>
      </c>
      <c r="F794" s="201" t="str">
        <f t="shared" si="3"/>
        <v/>
      </c>
      <c r="G794" s="178"/>
      <c r="H794" s="221"/>
      <c r="I794" s="218"/>
      <c r="J794" s="178"/>
      <c r="K794" s="178"/>
      <c r="L794" s="178"/>
      <c r="M794" s="217"/>
      <c r="N794" s="218"/>
    </row>
    <row r="795" spans="1:14" ht="12.5">
      <c r="A795" s="220"/>
      <c r="B795" s="205"/>
      <c r="C795" s="201" t="str">
        <f t="shared" si="0"/>
        <v/>
      </c>
      <c r="D795" s="201" t="str">
        <f t="shared" si="1"/>
        <v/>
      </c>
      <c r="E795" s="201" t="str">
        <f t="shared" si="2"/>
        <v/>
      </c>
      <c r="F795" s="201" t="str">
        <f t="shared" si="3"/>
        <v/>
      </c>
      <c r="G795" s="178"/>
      <c r="H795" s="221"/>
      <c r="I795" s="218"/>
      <c r="J795" s="178"/>
      <c r="K795" s="178"/>
      <c r="L795" s="178"/>
      <c r="M795" s="217"/>
      <c r="N795" s="218"/>
    </row>
    <row r="796" spans="1:14" ht="12.5">
      <c r="A796" s="220"/>
      <c r="B796" s="205"/>
      <c r="C796" s="201" t="str">
        <f t="shared" si="0"/>
        <v/>
      </c>
      <c r="D796" s="201" t="str">
        <f t="shared" si="1"/>
        <v/>
      </c>
      <c r="E796" s="201" t="str">
        <f t="shared" si="2"/>
        <v/>
      </c>
      <c r="F796" s="201" t="str">
        <f t="shared" si="3"/>
        <v/>
      </c>
      <c r="G796" s="178"/>
      <c r="H796" s="221"/>
      <c r="I796" s="218"/>
      <c r="J796" s="178"/>
      <c r="K796" s="178"/>
      <c r="L796" s="178"/>
      <c r="M796" s="217"/>
      <c r="N796" s="218"/>
    </row>
    <row r="797" spans="1:14" ht="12.5">
      <c r="A797" s="220"/>
      <c r="B797" s="205"/>
      <c r="C797" s="201" t="str">
        <f t="shared" si="0"/>
        <v/>
      </c>
      <c r="D797" s="201" t="str">
        <f t="shared" si="1"/>
        <v/>
      </c>
      <c r="E797" s="201" t="str">
        <f t="shared" si="2"/>
        <v/>
      </c>
      <c r="F797" s="201" t="str">
        <f t="shared" si="3"/>
        <v/>
      </c>
      <c r="G797" s="178"/>
      <c r="H797" s="221"/>
      <c r="I797" s="218"/>
      <c r="J797" s="178"/>
      <c r="K797" s="178"/>
      <c r="L797" s="178"/>
      <c r="M797" s="217"/>
      <c r="N797" s="218"/>
    </row>
    <row r="798" spans="1:14" ht="12.5">
      <c r="A798" s="220"/>
      <c r="B798" s="205"/>
      <c r="C798" s="201" t="str">
        <f t="shared" si="0"/>
        <v/>
      </c>
      <c r="D798" s="201" t="str">
        <f t="shared" si="1"/>
        <v/>
      </c>
      <c r="E798" s="201" t="str">
        <f t="shared" si="2"/>
        <v/>
      </c>
      <c r="F798" s="201" t="str">
        <f t="shared" si="3"/>
        <v/>
      </c>
      <c r="G798" s="178"/>
      <c r="H798" s="221"/>
      <c r="I798" s="218"/>
      <c r="J798" s="178"/>
      <c r="K798" s="178"/>
      <c r="L798" s="178"/>
      <c r="M798" s="217"/>
      <c r="N798" s="218"/>
    </row>
    <row r="799" spans="1:14" ht="12.5">
      <c r="A799" s="220"/>
      <c r="B799" s="205"/>
      <c r="C799" s="201" t="str">
        <f t="shared" si="0"/>
        <v/>
      </c>
      <c r="D799" s="201" t="str">
        <f t="shared" si="1"/>
        <v/>
      </c>
      <c r="E799" s="201" t="str">
        <f t="shared" si="2"/>
        <v/>
      </c>
      <c r="F799" s="201" t="str">
        <f t="shared" si="3"/>
        <v/>
      </c>
      <c r="G799" s="178"/>
      <c r="H799" s="221"/>
      <c r="I799" s="218"/>
      <c r="J799" s="178"/>
      <c r="K799" s="178"/>
      <c r="L799" s="178"/>
      <c r="M799" s="217"/>
      <c r="N799" s="218"/>
    </row>
    <row r="800" spans="1:14" ht="12.5">
      <c r="A800" s="220"/>
      <c r="B800" s="205"/>
      <c r="C800" s="201" t="str">
        <f t="shared" si="0"/>
        <v/>
      </c>
      <c r="D800" s="201" t="str">
        <f t="shared" si="1"/>
        <v/>
      </c>
      <c r="E800" s="201" t="str">
        <f t="shared" si="2"/>
        <v/>
      </c>
      <c r="F800" s="201" t="str">
        <f t="shared" si="3"/>
        <v/>
      </c>
      <c r="G800" s="178"/>
      <c r="H800" s="221"/>
      <c r="I800" s="218"/>
      <c r="J800" s="178"/>
      <c r="K800" s="178"/>
      <c r="L800" s="178"/>
      <c r="M800" s="217"/>
      <c r="N800" s="218"/>
    </row>
    <row r="801" spans="1:14" ht="12.5">
      <c r="A801" s="220"/>
      <c r="B801" s="205"/>
      <c r="C801" s="201" t="str">
        <f t="shared" si="0"/>
        <v/>
      </c>
      <c r="D801" s="201" t="str">
        <f t="shared" si="1"/>
        <v/>
      </c>
      <c r="E801" s="201" t="str">
        <f t="shared" si="2"/>
        <v/>
      </c>
      <c r="F801" s="201" t="str">
        <f t="shared" si="3"/>
        <v/>
      </c>
      <c r="G801" s="178"/>
      <c r="H801" s="221"/>
      <c r="I801" s="218"/>
      <c r="J801" s="178"/>
      <c r="K801" s="178"/>
      <c r="L801" s="178"/>
      <c r="M801" s="217"/>
      <c r="N801" s="218"/>
    </row>
    <row r="802" spans="1:14" ht="12.5">
      <c r="A802" s="220"/>
      <c r="B802" s="205"/>
      <c r="C802" s="201" t="str">
        <f t="shared" si="0"/>
        <v/>
      </c>
      <c r="D802" s="201" t="str">
        <f t="shared" si="1"/>
        <v/>
      </c>
      <c r="E802" s="201" t="str">
        <f t="shared" si="2"/>
        <v/>
      </c>
      <c r="F802" s="201" t="str">
        <f t="shared" si="3"/>
        <v/>
      </c>
      <c r="G802" s="178"/>
      <c r="H802" s="221"/>
      <c r="I802" s="218"/>
      <c r="J802" s="178"/>
      <c r="K802" s="178"/>
      <c r="L802" s="178"/>
      <c r="M802" s="217"/>
      <c r="N802" s="218"/>
    </row>
    <row r="803" spans="1:14" ht="12.5">
      <c r="A803" s="220"/>
      <c r="B803" s="205"/>
      <c r="C803" s="201" t="str">
        <f t="shared" si="0"/>
        <v/>
      </c>
      <c r="D803" s="201" t="str">
        <f t="shared" si="1"/>
        <v/>
      </c>
      <c r="E803" s="201" t="str">
        <f t="shared" si="2"/>
        <v/>
      </c>
      <c r="F803" s="201" t="str">
        <f t="shared" si="3"/>
        <v/>
      </c>
      <c r="G803" s="178"/>
      <c r="H803" s="221"/>
      <c r="I803" s="218"/>
      <c r="J803" s="178"/>
      <c r="K803" s="178"/>
      <c r="L803" s="178"/>
      <c r="M803" s="217"/>
      <c r="N803" s="218"/>
    </row>
    <row r="804" spans="1:14" ht="12.5">
      <c r="A804" s="220"/>
      <c r="B804" s="205"/>
      <c r="C804" s="201" t="str">
        <f t="shared" si="0"/>
        <v/>
      </c>
      <c r="D804" s="201" t="str">
        <f t="shared" si="1"/>
        <v/>
      </c>
      <c r="E804" s="201" t="str">
        <f t="shared" si="2"/>
        <v/>
      </c>
      <c r="F804" s="201" t="str">
        <f t="shared" si="3"/>
        <v/>
      </c>
      <c r="G804" s="178"/>
      <c r="H804" s="221"/>
      <c r="I804" s="218"/>
      <c r="J804" s="178"/>
      <c r="K804" s="178"/>
      <c r="L804" s="178"/>
      <c r="M804" s="217"/>
      <c r="N804" s="218"/>
    </row>
    <row r="805" spans="1:14" ht="12.5">
      <c r="A805" s="220"/>
      <c r="B805" s="205"/>
      <c r="C805" s="201" t="str">
        <f t="shared" si="0"/>
        <v/>
      </c>
      <c r="D805" s="201" t="str">
        <f t="shared" si="1"/>
        <v/>
      </c>
      <c r="E805" s="201" t="str">
        <f t="shared" si="2"/>
        <v/>
      </c>
      <c r="F805" s="201" t="str">
        <f t="shared" si="3"/>
        <v/>
      </c>
      <c r="G805" s="178"/>
      <c r="H805" s="221"/>
      <c r="I805" s="218"/>
      <c r="J805" s="178"/>
      <c r="K805" s="178"/>
      <c r="L805" s="178"/>
      <c r="M805" s="217"/>
      <c r="N805" s="218"/>
    </row>
    <row r="806" spans="1:14" ht="12.5">
      <c r="A806" s="220"/>
      <c r="B806" s="205"/>
      <c r="C806" s="201" t="str">
        <f t="shared" si="0"/>
        <v/>
      </c>
      <c r="D806" s="201" t="str">
        <f t="shared" si="1"/>
        <v/>
      </c>
      <c r="E806" s="201" t="str">
        <f t="shared" si="2"/>
        <v/>
      </c>
      <c r="F806" s="201" t="str">
        <f t="shared" si="3"/>
        <v/>
      </c>
      <c r="G806" s="178"/>
      <c r="H806" s="221"/>
      <c r="I806" s="218"/>
      <c r="J806" s="178"/>
      <c r="K806" s="178"/>
      <c r="L806" s="178"/>
      <c r="M806" s="217"/>
      <c r="N806" s="218"/>
    </row>
    <row r="807" spans="1:14" ht="12.5">
      <c r="A807" s="220"/>
      <c r="B807" s="205"/>
      <c r="C807" s="201" t="str">
        <f t="shared" si="0"/>
        <v/>
      </c>
      <c r="D807" s="201" t="str">
        <f t="shared" si="1"/>
        <v/>
      </c>
      <c r="E807" s="201" t="str">
        <f t="shared" si="2"/>
        <v/>
      </c>
      <c r="F807" s="201" t="str">
        <f t="shared" si="3"/>
        <v/>
      </c>
      <c r="G807" s="178"/>
      <c r="H807" s="221"/>
      <c r="I807" s="218"/>
      <c r="J807" s="178"/>
      <c r="K807" s="178"/>
      <c r="L807" s="178"/>
      <c r="M807" s="217"/>
      <c r="N807" s="218"/>
    </row>
    <row r="808" spans="1:14" ht="12.5">
      <c r="A808" s="220"/>
      <c r="B808" s="205"/>
      <c r="C808" s="201" t="str">
        <f t="shared" si="0"/>
        <v/>
      </c>
      <c r="D808" s="201" t="str">
        <f t="shared" si="1"/>
        <v/>
      </c>
      <c r="E808" s="201" t="str">
        <f t="shared" si="2"/>
        <v/>
      </c>
      <c r="F808" s="201" t="str">
        <f t="shared" si="3"/>
        <v/>
      </c>
      <c r="G808" s="178"/>
      <c r="H808" s="221"/>
      <c r="I808" s="218"/>
      <c r="J808" s="178"/>
      <c r="K808" s="178"/>
      <c r="L808" s="178"/>
      <c r="M808" s="217"/>
      <c r="N808" s="218"/>
    </row>
    <row r="809" spans="1:14" ht="12.5">
      <c r="A809" s="220"/>
      <c r="B809" s="205"/>
      <c r="C809" s="201" t="str">
        <f t="shared" si="0"/>
        <v/>
      </c>
      <c r="D809" s="201" t="str">
        <f t="shared" si="1"/>
        <v/>
      </c>
      <c r="E809" s="201" t="str">
        <f t="shared" si="2"/>
        <v/>
      </c>
      <c r="F809" s="201" t="str">
        <f t="shared" si="3"/>
        <v/>
      </c>
      <c r="G809" s="178"/>
      <c r="H809" s="221"/>
      <c r="I809" s="218"/>
      <c r="J809" s="178"/>
      <c r="K809" s="178"/>
      <c r="L809" s="178"/>
      <c r="M809" s="217"/>
      <c r="N809" s="218"/>
    </row>
    <row r="810" spans="1:14" ht="12.5">
      <c r="A810" s="220"/>
      <c r="B810" s="205"/>
      <c r="C810" s="201" t="str">
        <f t="shared" si="0"/>
        <v/>
      </c>
      <c r="D810" s="201" t="str">
        <f t="shared" si="1"/>
        <v/>
      </c>
      <c r="E810" s="201" t="str">
        <f t="shared" si="2"/>
        <v/>
      </c>
      <c r="F810" s="201" t="str">
        <f t="shared" si="3"/>
        <v/>
      </c>
      <c r="G810" s="178"/>
      <c r="H810" s="221"/>
      <c r="I810" s="218"/>
      <c r="J810" s="178"/>
      <c r="K810" s="178"/>
      <c r="L810" s="178"/>
      <c r="M810" s="217"/>
      <c r="N810" s="218"/>
    </row>
    <row r="811" spans="1:14" ht="12.5">
      <c r="A811" s="220"/>
      <c r="B811" s="205"/>
      <c r="C811" s="201" t="str">
        <f t="shared" si="0"/>
        <v/>
      </c>
      <c r="D811" s="201" t="str">
        <f t="shared" si="1"/>
        <v/>
      </c>
      <c r="E811" s="201" t="str">
        <f t="shared" si="2"/>
        <v/>
      </c>
      <c r="F811" s="201" t="str">
        <f t="shared" si="3"/>
        <v/>
      </c>
      <c r="G811" s="178"/>
      <c r="H811" s="221"/>
      <c r="I811" s="218"/>
      <c r="J811" s="178"/>
      <c r="K811" s="178"/>
      <c r="L811" s="178"/>
      <c r="M811" s="217"/>
      <c r="N811" s="218"/>
    </row>
    <row r="812" spans="1:14" ht="12.5">
      <c r="A812" s="220"/>
      <c r="B812" s="205"/>
      <c r="C812" s="201" t="str">
        <f t="shared" si="0"/>
        <v/>
      </c>
      <c r="D812" s="201" t="str">
        <f t="shared" si="1"/>
        <v/>
      </c>
      <c r="E812" s="201" t="str">
        <f t="shared" si="2"/>
        <v/>
      </c>
      <c r="F812" s="201" t="str">
        <f t="shared" si="3"/>
        <v/>
      </c>
      <c r="G812" s="178"/>
      <c r="H812" s="221"/>
      <c r="I812" s="218"/>
      <c r="J812" s="178"/>
      <c r="K812" s="178"/>
      <c r="L812" s="178"/>
      <c r="M812" s="217"/>
      <c r="N812" s="218"/>
    </row>
    <row r="813" spans="1:14" ht="12.5">
      <c r="A813" s="220"/>
      <c r="B813" s="205"/>
      <c r="C813" s="201" t="str">
        <f t="shared" si="0"/>
        <v/>
      </c>
      <c r="D813" s="201" t="str">
        <f t="shared" si="1"/>
        <v/>
      </c>
      <c r="E813" s="201" t="str">
        <f t="shared" si="2"/>
        <v/>
      </c>
      <c r="F813" s="201" t="str">
        <f t="shared" si="3"/>
        <v/>
      </c>
      <c r="G813" s="178"/>
      <c r="H813" s="221"/>
      <c r="I813" s="218"/>
      <c r="J813" s="178"/>
      <c r="K813" s="178"/>
      <c r="L813" s="178"/>
      <c r="M813" s="217"/>
      <c r="N813" s="218"/>
    </row>
    <row r="814" spans="1:14" ht="12.5">
      <c r="A814" s="220"/>
      <c r="B814" s="205"/>
      <c r="C814" s="201" t="str">
        <f t="shared" si="0"/>
        <v/>
      </c>
      <c r="D814" s="201" t="str">
        <f t="shared" si="1"/>
        <v/>
      </c>
      <c r="E814" s="201" t="str">
        <f t="shared" si="2"/>
        <v/>
      </c>
      <c r="F814" s="201" t="str">
        <f t="shared" si="3"/>
        <v/>
      </c>
      <c r="G814" s="178"/>
      <c r="H814" s="221"/>
      <c r="I814" s="218"/>
      <c r="J814" s="178"/>
      <c r="K814" s="178"/>
      <c r="L814" s="178"/>
      <c r="M814" s="217"/>
      <c r="N814" s="218"/>
    </row>
    <row r="815" spans="1:14" ht="12.5">
      <c r="A815" s="220"/>
      <c r="B815" s="205"/>
      <c r="C815" s="201" t="str">
        <f t="shared" si="0"/>
        <v/>
      </c>
      <c r="D815" s="201" t="str">
        <f t="shared" si="1"/>
        <v/>
      </c>
      <c r="E815" s="201" t="str">
        <f t="shared" si="2"/>
        <v/>
      </c>
      <c r="F815" s="201" t="str">
        <f t="shared" si="3"/>
        <v/>
      </c>
      <c r="G815" s="178"/>
      <c r="H815" s="221"/>
      <c r="I815" s="218"/>
      <c r="J815" s="178"/>
      <c r="K815" s="178"/>
      <c r="L815" s="178"/>
      <c r="M815" s="217"/>
      <c r="N815" s="218"/>
    </row>
    <row r="816" spans="1:14" ht="12.5">
      <c r="A816" s="220"/>
      <c r="B816" s="205"/>
      <c r="C816" s="201" t="str">
        <f t="shared" si="0"/>
        <v/>
      </c>
      <c r="D816" s="201" t="str">
        <f t="shared" si="1"/>
        <v/>
      </c>
      <c r="E816" s="201" t="str">
        <f t="shared" si="2"/>
        <v/>
      </c>
      <c r="F816" s="201" t="str">
        <f t="shared" si="3"/>
        <v/>
      </c>
      <c r="G816" s="178"/>
      <c r="H816" s="221"/>
      <c r="I816" s="218"/>
      <c r="J816" s="178"/>
      <c r="K816" s="178"/>
      <c r="L816" s="178"/>
      <c r="M816" s="217"/>
      <c r="N816" s="218"/>
    </row>
    <row r="817" spans="1:14" ht="12.5">
      <c r="A817" s="220"/>
      <c r="B817" s="205"/>
      <c r="C817" s="201" t="str">
        <f t="shared" si="0"/>
        <v/>
      </c>
      <c r="D817" s="201" t="str">
        <f t="shared" si="1"/>
        <v/>
      </c>
      <c r="E817" s="201" t="str">
        <f t="shared" si="2"/>
        <v/>
      </c>
      <c r="F817" s="201" t="str">
        <f t="shared" si="3"/>
        <v/>
      </c>
      <c r="G817" s="178"/>
      <c r="H817" s="221"/>
      <c r="I817" s="218"/>
      <c r="J817" s="178"/>
      <c r="K817" s="178"/>
      <c r="L817" s="178"/>
      <c r="M817" s="217"/>
      <c r="N817" s="218"/>
    </row>
    <row r="818" spans="1:14" ht="12.5">
      <c r="A818" s="220"/>
      <c r="B818" s="205"/>
      <c r="C818" s="201" t="str">
        <f t="shared" si="0"/>
        <v/>
      </c>
      <c r="D818" s="201" t="str">
        <f t="shared" si="1"/>
        <v/>
      </c>
      <c r="E818" s="201" t="str">
        <f t="shared" si="2"/>
        <v/>
      </c>
      <c r="F818" s="201" t="str">
        <f t="shared" si="3"/>
        <v/>
      </c>
      <c r="G818" s="178"/>
      <c r="H818" s="221"/>
      <c r="I818" s="218"/>
      <c r="J818" s="178"/>
      <c r="K818" s="178"/>
      <c r="L818" s="178"/>
      <c r="M818" s="217"/>
      <c r="N818" s="218"/>
    </row>
    <row r="819" spans="1:14" ht="12.5">
      <c r="A819" s="220"/>
      <c r="B819" s="205"/>
      <c r="C819" s="201" t="str">
        <f t="shared" si="0"/>
        <v/>
      </c>
      <c r="D819" s="201" t="str">
        <f t="shared" si="1"/>
        <v/>
      </c>
      <c r="E819" s="201" t="str">
        <f t="shared" si="2"/>
        <v/>
      </c>
      <c r="F819" s="201" t="str">
        <f t="shared" si="3"/>
        <v/>
      </c>
      <c r="G819" s="178"/>
      <c r="H819" s="221"/>
      <c r="I819" s="218"/>
      <c r="J819" s="178"/>
      <c r="K819" s="178"/>
      <c r="L819" s="178"/>
      <c r="M819" s="217"/>
      <c r="N819" s="218"/>
    </row>
    <row r="820" spans="1:14" ht="12.5">
      <c r="A820" s="220"/>
      <c r="B820" s="205"/>
      <c r="C820" s="201" t="str">
        <f t="shared" si="0"/>
        <v/>
      </c>
      <c r="D820" s="201" t="str">
        <f t="shared" si="1"/>
        <v/>
      </c>
      <c r="E820" s="201" t="str">
        <f t="shared" si="2"/>
        <v/>
      </c>
      <c r="F820" s="201" t="str">
        <f t="shared" si="3"/>
        <v/>
      </c>
      <c r="G820" s="178"/>
      <c r="H820" s="221"/>
      <c r="I820" s="218"/>
      <c r="J820" s="178"/>
      <c r="K820" s="178"/>
      <c r="L820" s="178"/>
      <c r="M820" s="217"/>
      <c r="N820" s="218"/>
    </row>
    <row r="821" spans="1:14" ht="12.5">
      <c r="A821" s="220"/>
      <c r="B821" s="205"/>
      <c r="C821" s="201" t="str">
        <f t="shared" si="0"/>
        <v/>
      </c>
      <c r="D821" s="201" t="str">
        <f t="shared" si="1"/>
        <v/>
      </c>
      <c r="E821" s="201" t="str">
        <f t="shared" si="2"/>
        <v/>
      </c>
      <c r="F821" s="201" t="str">
        <f t="shared" si="3"/>
        <v/>
      </c>
      <c r="G821" s="178"/>
      <c r="H821" s="221"/>
      <c r="I821" s="218"/>
      <c r="J821" s="178"/>
      <c r="K821" s="178"/>
      <c r="L821" s="178"/>
      <c r="M821" s="217"/>
      <c r="N821" s="218"/>
    </row>
    <row r="822" spans="1:14" ht="12.5">
      <c r="A822" s="220"/>
      <c r="B822" s="205"/>
      <c r="C822" s="201" t="str">
        <f t="shared" si="0"/>
        <v/>
      </c>
      <c r="D822" s="201" t="str">
        <f t="shared" si="1"/>
        <v/>
      </c>
      <c r="E822" s="201" t="str">
        <f t="shared" si="2"/>
        <v/>
      </c>
      <c r="F822" s="201" t="str">
        <f t="shared" si="3"/>
        <v/>
      </c>
      <c r="G822" s="178"/>
      <c r="H822" s="221"/>
      <c r="I822" s="218"/>
      <c r="J822" s="178"/>
      <c r="K822" s="178"/>
      <c r="L822" s="178"/>
      <c r="M822" s="217"/>
      <c r="N822" s="218"/>
    </row>
    <row r="823" spans="1:14" ht="12.5">
      <c r="A823" s="220"/>
      <c r="B823" s="205"/>
      <c r="C823" s="201" t="str">
        <f t="shared" si="0"/>
        <v/>
      </c>
      <c r="D823" s="201" t="str">
        <f t="shared" si="1"/>
        <v/>
      </c>
      <c r="E823" s="201" t="str">
        <f t="shared" si="2"/>
        <v/>
      </c>
      <c r="F823" s="201" t="str">
        <f t="shared" si="3"/>
        <v/>
      </c>
      <c r="G823" s="178"/>
      <c r="H823" s="221"/>
      <c r="I823" s="218"/>
      <c r="J823" s="178"/>
      <c r="K823" s="178"/>
      <c r="L823" s="178"/>
      <c r="M823" s="217"/>
      <c r="N823" s="218"/>
    </row>
    <row r="824" spans="1:14" ht="12.5">
      <c r="A824" s="220"/>
      <c r="B824" s="205"/>
      <c r="C824" s="201" t="str">
        <f t="shared" si="0"/>
        <v/>
      </c>
      <c r="D824" s="201" t="str">
        <f t="shared" si="1"/>
        <v/>
      </c>
      <c r="E824" s="201" t="str">
        <f t="shared" si="2"/>
        <v/>
      </c>
      <c r="F824" s="201" t="str">
        <f t="shared" si="3"/>
        <v/>
      </c>
      <c r="G824" s="178"/>
      <c r="H824" s="221"/>
      <c r="I824" s="218"/>
      <c r="J824" s="178"/>
      <c r="K824" s="178"/>
      <c r="L824" s="178"/>
      <c r="M824" s="217"/>
      <c r="N824" s="218"/>
    </row>
    <row r="825" spans="1:14" ht="12.5">
      <c r="A825" s="220"/>
      <c r="B825" s="205"/>
      <c r="C825" s="201" t="str">
        <f t="shared" si="0"/>
        <v/>
      </c>
      <c r="D825" s="201" t="str">
        <f t="shared" si="1"/>
        <v/>
      </c>
      <c r="E825" s="201" t="str">
        <f t="shared" si="2"/>
        <v/>
      </c>
      <c r="F825" s="201" t="str">
        <f t="shared" si="3"/>
        <v/>
      </c>
      <c r="G825" s="178"/>
      <c r="H825" s="221"/>
      <c r="I825" s="218"/>
      <c r="J825" s="178"/>
      <c r="K825" s="178"/>
      <c r="L825" s="178"/>
      <c r="M825" s="217"/>
      <c r="N825" s="218"/>
    </row>
    <row r="826" spans="1:14" ht="12.5">
      <c r="A826" s="220"/>
      <c r="B826" s="205"/>
      <c r="C826" s="201" t="str">
        <f t="shared" si="0"/>
        <v/>
      </c>
      <c r="D826" s="201" t="str">
        <f t="shared" si="1"/>
        <v/>
      </c>
      <c r="E826" s="201" t="str">
        <f t="shared" si="2"/>
        <v/>
      </c>
      <c r="F826" s="201" t="str">
        <f t="shared" si="3"/>
        <v/>
      </c>
      <c r="G826" s="178"/>
      <c r="H826" s="221"/>
      <c r="I826" s="218"/>
      <c r="J826" s="178"/>
      <c r="K826" s="178"/>
      <c r="L826" s="178"/>
      <c r="M826" s="217"/>
      <c r="N826" s="218"/>
    </row>
    <row r="827" spans="1:14" ht="12.5">
      <c r="A827" s="220"/>
      <c r="B827" s="205"/>
      <c r="C827" s="201" t="str">
        <f t="shared" si="0"/>
        <v/>
      </c>
      <c r="D827" s="201" t="str">
        <f t="shared" si="1"/>
        <v/>
      </c>
      <c r="E827" s="201" t="str">
        <f t="shared" si="2"/>
        <v/>
      </c>
      <c r="F827" s="201" t="str">
        <f t="shared" si="3"/>
        <v/>
      </c>
      <c r="G827" s="178"/>
      <c r="H827" s="221"/>
      <c r="I827" s="218"/>
      <c r="J827" s="178"/>
      <c r="K827" s="178"/>
      <c r="L827" s="178"/>
      <c r="M827" s="217"/>
      <c r="N827" s="218"/>
    </row>
    <row r="828" spans="1:14" ht="12.5">
      <c r="A828" s="220"/>
      <c r="B828" s="205"/>
      <c r="C828" s="201" t="str">
        <f t="shared" si="0"/>
        <v/>
      </c>
      <c r="D828" s="201" t="str">
        <f t="shared" si="1"/>
        <v/>
      </c>
      <c r="E828" s="201" t="str">
        <f t="shared" si="2"/>
        <v/>
      </c>
      <c r="F828" s="201" t="str">
        <f t="shared" si="3"/>
        <v/>
      </c>
      <c r="G828" s="178"/>
      <c r="H828" s="221"/>
      <c r="I828" s="218"/>
      <c r="J828" s="178"/>
      <c r="K828" s="178"/>
      <c r="L828" s="178"/>
      <c r="M828" s="217"/>
      <c r="N828" s="218"/>
    </row>
    <row r="829" spans="1:14" ht="12.5">
      <c r="A829" s="220"/>
      <c r="B829" s="205"/>
      <c r="C829" s="201" t="str">
        <f t="shared" si="0"/>
        <v/>
      </c>
      <c r="D829" s="201" t="str">
        <f t="shared" si="1"/>
        <v/>
      </c>
      <c r="E829" s="201" t="str">
        <f t="shared" si="2"/>
        <v/>
      </c>
      <c r="F829" s="201" t="str">
        <f t="shared" si="3"/>
        <v/>
      </c>
      <c r="G829" s="178"/>
      <c r="H829" s="221"/>
      <c r="I829" s="218"/>
      <c r="J829" s="178"/>
      <c r="K829" s="178"/>
      <c r="L829" s="178"/>
      <c r="M829" s="217"/>
      <c r="N829" s="218"/>
    </row>
    <row r="830" spans="1:14" ht="12.5">
      <c r="A830" s="220"/>
      <c r="B830" s="205"/>
      <c r="C830" s="201" t="str">
        <f t="shared" si="0"/>
        <v/>
      </c>
      <c r="D830" s="201" t="str">
        <f t="shared" si="1"/>
        <v/>
      </c>
      <c r="E830" s="201" t="str">
        <f t="shared" si="2"/>
        <v/>
      </c>
      <c r="F830" s="201" t="str">
        <f t="shared" si="3"/>
        <v/>
      </c>
      <c r="G830" s="178"/>
      <c r="H830" s="221"/>
      <c r="I830" s="218"/>
      <c r="J830" s="178"/>
      <c r="K830" s="178"/>
      <c r="L830" s="178"/>
      <c r="M830" s="217"/>
      <c r="N830" s="218"/>
    </row>
    <row r="831" spans="1:14" ht="12.5">
      <c r="A831" s="220"/>
      <c r="B831" s="205"/>
      <c r="C831" s="201" t="str">
        <f t="shared" si="0"/>
        <v/>
      </c>
      <c r="D831" s="201" t="str">
        <f t="shared" si="1"/>
        <v/>
      </c>
      <c r="E831" s="201" t="str">
        <f t="shared" si="2"/>
        <v/>
      </c>
      <c r="F831" s="201" t="str">
        <f t="shared" si="3"/>
        <v/>
      </c>
      <c r="G831" s="178"/>
      <c r="H831" s="221"/>
      <c r="I831" s="218"/>
      <c r="J831" s="178"/>
      <c r="K831" s="178"/>
      <c r="L831" s="178"/>
      <c r="M831" s="217"/>
      <c r="N831" s="218"/>
    </row>
    <row r="832" spans="1:14" ht="12.5">
      <c r="A832" s="220"/>
      <c r="B832" s="205"/>
      <c r="C832" s="201" t="str">
        <f t="shared" si="0"/>
        <v/>
      </c>
      <c r="D832" s="201" t="str">
        <f t="shared" si="1"/>
        <v/>
      </c>
      <c r="E832" s="201" t="str">
        <f t="shared" si="2"/>
        <v/>
      </c>
      <c r="F832" s="201" t="str">
        <f t="shared" si="3"/>
        <v/>
      </c>
      <c r="G832" s="178"/>
      <c r="H832" s="221"/>
      <c r="I832" s="218"/>
      <c r="J832" s="178"/>
      <c r="K832" s="178"/>
      <c r="L832" s="178"/>
      <c r="M832" s="217"/>
      <c r="N832" s="218"/>
    </row>
    <row r="833" spans="1:14" ht="12.5">
      <c r="A833" s="220"/>
      <c r="B833" s="205"/>
      <c r="C833" s="201" t="str">
        <f t="shared" si="0"/>
        <v/>
      </c>
      <c r="D833" s="201" t="str">
        <f t="shared" si="1"/>
        <v/>
      </c>
      <c r="E833" s="201" t="str">
        <f t="shared" si="2"/>
        <v/>
      </c>
      <c r="F833" s="201" t="str">
        <f t="shared" si="3"/>
        <v/>
      </c>
      <c r="G833" s="178"/>
      <c r="H833" s="221"/>
      <c r="I833" s="218"/>
      <c r="J833" s="178"/>
      <c r="K833" s="178"/>
      <c r="L833" s="178"/>
      <c r="M833" s="217"/>
      <c r="N833" s="218"/>
    </row>
    <row r="834" spans="1:14" ht="12.5">
      <c r="A834" s="220"/>
      <c r="B834" s="205"/>
      <c r="C834" s="201" t="str">
        <f t="shared" si="0"/>
        <v/>
      </c>
      <c r="D834" s="201" t="str">
        <f t="shared" si="1"/>
        <v/>
      </c>
      <c r="E834" s="201" t="str">
        <f t="shared" si="2"/>
        <v/>
      </c>
      <c r="F834" s="201" t="str">
        <f t="shared" si="3"/>
        <v/>
      </c>
      <c r="G834" s="178"/>
      <c r="H834" s="221"/>
      <c r="I834" s="218"/>
      <c r="J834" s="178"/>
      <c r="K834" s="178"/>
      <c r="L834" s="178"/>
      <c r="M834" s="217"/>
      <c r="N834" s="218"/>
    </row>
    <row r="835" spans="1:14" ht="12.5">
      <c r="A835" s="220"/>
      <c r="B835" s="205"/>
      <c r="C835" s="201" t="str">
        <f t="shared" si="0"/>
        <v/>
      </c>
      <c r="D835" s="201" t="str">
        <f t="shared" si="1"/>
        <v/>
      </c>
      <c r="E835" s="201" t="str">
        <f t="shared" si="2"/>
        <v/>
      </c>
      <c r="F835" s="201" t="str">
        <f t="shared" si="3"/>
        <v/>
      </c>
      <c r="G835" s="178"/>
      <c r="H835" s="221"/>
      <c r="I835" s="218"/>
      <c r="J835" s="178"/>
      <c r="K835" s="178"/>
      <c r="L835" s="178"/>
      <c r="M835" s="217"/>
      <c r="N835" s="218"/>
    </row>
    <row r="836" spans="1:14" ht="12.5">
      <c r="A836" s="220"/>
      <c r="B836" s="205"/>
      <c r="C836" s="201" t="str">
        <f t="shared" si="0"/>
        <v/>
      </c>
      <c r="D836" s="201" t="str">
        <f t="shared" si="1"/>
        <v/>
      </c>
      <c r="E836" s="201" t="str">
        <f t="shared" si="2"/>
        <v/>
      </c>
      <c r="F836" s="201" t="str">
        <f t="shared" si="3"/>
        <v/>
      </c>
      <c r="G836" s="178"/>
      <c r="H836" s="221"/>
      <c r="I836" s="218"/>
      <c r="J836" s="178"/>
      <c r="K836" s="178"/>
      <c r="L836" s="178"/>
      <c r="M836" s="217"/>
      <c r="N836" s="218"/>
    </row>
    <row r="837" spans="1:14" ht="12.5">
      <c r="A837" s="220"/>
      <c r="B837" s="205"/>
      <c r="C837" s="201" t="str">
        <f t="shared" si="0"/>
        <v/>
      </c>
      <c r="D837" s="201" t="str">
        <f t="shared" si="1"/>
        <v/>
      </c>
      <c r="E837" s="201" t="str">
        <f t="shared" si="2"/>
        <v/>
      </c>
      <c r="F837" s="201" t="str">
        <f t="shared" si="3"/>
        <v/>
      </c>
      <c r="G837" s="178"/>
      <c r="H837" s="221"/>
      <c r="I837" s="218"/>
      <c r="J837" s="178"/>
      <c r="K837" s="178"/>
      <c r="L837" s="178"/>
      <c r="M837" s="217"/>
      <c r="N837" s="218"/>
    </row>
    <row r="838" spans="1:14" ht="12.5">
      <c r="A838" s="220"/>
      <c r="B838" s="205"/>
      <c r="C838" s="201" t="str">
        <f t="shared" si="0"/>
        <v/>
      </c>
      <c r="D838" s="201" t="str">
        <f t="shared" si="1"/>
        <v/>
      </c>
      <c r="E838" s="201" t="str">
        <f t="shared" si="2"/>
        <v/>
      </c>
      <c r="F838" s="201" t="str">
        <f t="shared" si="3"/>
        <v/>
      </c>
      <c r="G838" s="178"/>
      <c r="H838" s="221"/>
      <c r="I838" s="218"/>
      <c r="J838" s="178"/>
      <c r="K838" s="178"/>
      <c r="L838" s="178"/>
      <c r="M838" s="217"/>
      <c r="N838" s="218"/>
    </row>
    <row r="839" spans="1:14" ht="12.5">
      <c r="A839" s="220"/>
      <c r="B839" s="205"/>
      <c r="C839" s="201" t="str">
        <f t="shared" si="0"/>
        <v/>
      </c>
      <c r="D839" s="201" t="str">
        <f t="shared" si="1"/>
        <v/>
      </c>
      <c r="E839" s="201" t="str">
        <f t="shared" si="2"/>
        <v/>
      </c>
      <c r="F839" s="201" t="str">
        <f t="shared" si="3"/>
        <v/>
      </c>
      <c r="G839" s="178"/>
      <c r="H839" s="221"/>
      <c r="I839" s="218"/>
      <c r="J839" s="178"/>
      <c r="K839" s="178"/>
      <c r="L839" s="178"/>
      <c r="M839" s="217"/>
      <c r="N839" s="218"/>
    </row>
    <row r="840" spans="1:14" ht="12.5">
      <c r="A840" s="220"/>
      <c r="B840" s="205"/>
      <c r="C840" s="201" t="str">
        <f t="shared" si="0"/>
        <v/>
      </c>
      <c r="D840" s="201" t="str">
        <f t="shared" si="1"/>
        <v/>
      </c>
      <c r="E840" s="201" t="str">
        <f t="shared" si="2"/>
        <v/>
      </c>
      <c r="F840" s="201" t="str">
        <f t="shared" si="3"/>
        <v/>
      </c>
      <c r="G840" s="178"/>
      <c r="H840" s="221"/>
      <c r="I840" s="218"/>
      <c r="J840" s="178"/>
      <c r="K840" s="178"/>
      <c r="L840" s="178"/>
      <c r="M840" s="217"/>
      <c r="N840" s="218"/>
    </row>
    <row r="841" spans="1:14" ht="12.5">
      <c r="A841" s="220"/>
      <c r="B841" s="205"/>
      <c r="C841" s="201" t="str">
        <f t="shared" si="0"/>
        <v/>
      </c>
      <c r="D841" s="201" t="str">
        <f t="shared" si="1"/>
        <v/>
      </c>
      <c r="E841" s="201" t="str">
        <f t="shared" si="2"/>
        <v/>
      </c>
      <c r="F841" s="201" t="str">
        <f t="shared" si="3"/>
        <v/>
      </c>
      <c r="G841" s="178"/>
      <c r="H841" s="221"/>
      <c r="I841" s="218"/>
      <c r="J841" s="178"/>
      <c r="K841" s="178"/>
      <c r="L841" s="178"/>
      <c r="M841" s="217"/>
      <c r="N841" s="218"/>
    </row>
    <row r="842" spans="1:14" ht="12.5">
      <c r="A842" s="220"/>
      <c r="B842" s="205"/>
      <c r="C842" s="201" t="str">
        <f t="shared" si="0"/>
        <v/>
      </c>
      <c r="D842" s="201" t="str">
        <f t="shared" si="1"/>
        <v/>
      </c>
      <c r="E842" s="201" t="str">
        <f t="shared" si="2"/>
        <v/>
      </c>
      <c r="F842" s="201" t="str">
        <f t="shared" si="3"/>
        <v/>
      </c>
      <c r="G842" s="178"/>
      <c r="H842" s="221"/>
      <c r="I842" s="218"/>
      <c r="J842" s="178"/>
      <c r="K842" s="178"/>
      <c r="L842" s="178"/>
      <c r="M842" s="217"/>
      <c r="N842" s="218"/>
    </row>
    <row r="843" spans="1:14" ht="12.5">
      <c r="A843" s="220"/>
      <c r="B843" s="205"/>
      <c r="C843" s="201" t="str">
        <f t="shared" si="0"/>
        <v/>
      </c>
      <c r="D843" s="201" t="str">
        <f t="shared" si="1"/>
        <v/>
      </c>
      <c r="E843" s="201" t="str">
        <f t="shared" si="2"/>
        <v/>
      </c>
      <c r="F843" s="201" t="str">
        <f t="shared" si="3"/>
        <v/>
      </c>
      <c r="G843" s="178"/>
      <c r="H843" s="221"/>
      <c r="I843" s="218"/>
      <c r="J843" s="178"/>
      <c r="K843" s="178"/>
      <c r="L843" s="178"/>
      <c r="M843" s="217"/>
      <c r="N843" s="218"/>
    </row>
    <row r="844" spans="1:14" ht="12.5">
      <c r="A844" s="220"/>
      <c r="B844" s="205"/>
      <c r="C844" s="201" t="str">
        <f t="shared" si="0"/>
        <v/>
      </c>
      <c r="D844" s="201" t="str">
        <f t="shared" si="1"/>
        <v/>
      </c>
      <c r="E844" s="201" t="str">
        <f t="shared" si="2"/>
        <v/>
      </c>
      <c r="F844" s="201" t="str">
        <f t="shared" si="3"/>
        <v/>
      </c>
      <c r="G844" s="178"/>
      <c r="H844" s="221"/>
      <c r="I844" s="218"/>
      <c r="J844" s="178"/>
      <c r="K844" s="178"/>
      <c r="L844" s="178"/>
      <c r="M844" s="217"/>
      <c r="N844" s="218"/>
    </row>
    <row r="845" spans="1:14" ht="12.5">
      <c r="A845" s="220"/>
      <c r="B845" s="205"/>
      <c r="C845" s="201" t="str">
        <f t="shared" si="0"/>
        <v/>
      </c>
      <c r="D845" s="201" t="str">
        <f t="shared" si="1"/>
        <v/>
      </c>
      <c r="E845" s="201" t="str">
        <f t="shared" si="2"/>
        <v/>
      </c>
      <c r="F845" s="201" t="str">
        <f t="shared" si="3"/>
        <v/>
      </c>
      <c r="G845" s="178"/>
      <c r="H845" s="221"/>
      <c r="I845" s="218"/>
      <c r="J845" s="178"/>
      <c r="K845" s="178"/>
      <c r="L845" s="178"/>
      <c r="M845" s="217"/>
      <c r="N845" s="218"/>
    </row>
    <row r="846" spans="1:14" ht="12.5">
      <c r="A846" s="220"/>
      <c r="B846" s="205"/>
      <c r="C846" s="201" t="str">
        <f t="shared" si="0"/>
        <v/>
      </c>
      <c r="D846" s="201" t="str">
        <f t="shared" si="1"/>
        <v/>
      </c>
      <c r="E846" s="201" t="str">
        <f t="shared" si="2"/>
        <v/>
      </c>
      <c r="F846" s="201" t="str">
        <f t="shared" si="3"/>
        <v/>
      </c>
      <c r="G846" s="178"/>
      <c r="H846" s="221"/>
      <c r="I846" s="218"/>
      <c r="J846" s="178"/>
      <c r="K846" s="178"/>
      <c r="L846" s="178"/>
      <c r="M846" s="217"/>
      <c r="N846" s="218"/>
    </row>
    <row r="847" spans="1:14" ht="12.5">
      <c r="A847" s="220"/>
      <c r="B847" s="205"/>
      <c r="C847" s="201" t="str">
        <f t="shared" si="0"/>
        <v/>
      </c>
      <c r="D847" s="201" t="str">
        <f t="shared" si="1"/>
        <v/>
      </c>
      <c r="E847" s="201" t="str">
        <f t="shared" si="2"/>
        <v/>
      </c>
      <c r="F847" s="201" t="str">
        <f t="shared" si="3"/>
        <v/>
      </c>
      <c r="G847" s="178"/>
      <c r="H847" s="221"/>
      <c r="I847" s="218"/>
      <c r="J847" s="178"/>
      <c r="K847" s="178"/>
      <c r="L847" s="178"/>
      <c r="M847" s="217"/>
      <c r="N847" s="218"/>
    </row>
    <row r="848" spans="1:14" ht="12.5">
      <c r="A848" s="220"/>
      <c r="B848" s="205"/>
      <c r="C848" s="201" t="str">
        <f t="shared" si="0"/>
        <v/>
      </c>
      <c r="D848" s="201" t="str">
        <f t="shared" si="1"/>
        <v/>
      </c>
      <c r="E848" s="201" t="str">
        <f t="shared" si="2"/>
        <v/>
      </c>
      <c r="F848" s="201" t="str">
        <f t="shared" si="3"/>
        <v/>
      </c>
      <c r="G848" s="178"/>
      <c r="H848" s="221"/>
      <c r="I848" s="218"/>
      <c r="J848" s="178"/>
      <c r="K848" s="178"/>
      <c r="L848" s="178"/>
      <c r="M848" s="217"/>
      <c r="N848" s="218"/>
    </row>
    <row r="849" spans="1:14" ht="12.5">
      <c r="A849" s="220"/>
      <c r="B849" s="205"/>
      <c r="C849" s="201" t="str">
        <f t="shared" si="0"/>
        <v/>
      </c>
      <c r="D849" s="201" t="str">
        <f t="shared" si="1"/>
        <v/>
      </c>
      <c r="E849" s="201" t="str">
        <f t="shared" si="2"/>
        <v/>
      </c>
      <c r="F849" s="201" t="str">
        <f t="shared" si="3"/>
        <v/>
      </c>
      <c r="G849" s="178"/>
      <c r="H849" s="221"/>
      <c r="I849" s="218"/>
      <c r="J849" s="178"/>
      <c r="K849" s="178"/>
      <c r="L849" s="178"/>
      <c r="M849" s="217"/>
      <c r="N849" s="218"/>
    </row>
    <row r="850" spans="1:14" ht="12.5">
      <c r="A850" s="220"/>
      <c r="B850" s="205"/>
      <c r="C850" s="201" t="str">
        <f t="shared" si="0"/>
        <v/>
      </c>
      <c r="D850" s="201" t="str">
        <f t="shared" si="1"/>
        <v/>
      </c>
      <c r="E850" s="201" t="str">
        <f t="shared" si="2"/>
        <v/>
      </c>
      <c r="F850" s="201" t="str">
        <f t="shared" si="3"/>
        <v/>
      </c>
      <c r="G850" s="178"/>
      <c r="H850" s="221"/>
      <c r="I850" s="218"/>
      <c r="J850" s="178"/>
      <c r="K850" s="178"/>
      <c r="L850" s="178"/>
      <c r="M850" s="217"/>
      <c r="N850" s="218"/>
    </row>
    <row r="851" spans="1:14" ht="12.5">
      <c r="A851" s="220"/>
      <c r="B851" s="205"/>
      <c r="C851" s="201" t="str">
        <f t="shared" si="0"/>
        <v/>
      </c>
      <c r="D851" s="201" t="str">
        <f t="shared" si="1"/>
        <v/>
      </c>
      <c r="E851" s="201" t="str">
        <f t="shared" si="2"/>
        <v/>
      </c>
      <c r="F851" s="201" t="str">
        <f t="shared" si="3"/>
        <v/>
      </c>
      <c r="G851" s="178"/>
      <c r="H851" s="221"/>
      <c r="I851" s="218"/>
      <c r="J851" s="178"/>
      <c r="K851" s="178"/>
      <c r="L851" s="178"/>
      <c r="M851" s="217"/>
      <c r="N851" s="218"/>
    </row>
    <row r="852" spans="1:14" ht="12.5">
      <c r="A852" s="220"/>
      <c r="B852" s="205"/>
      <c r="C852" s="201" t="str">
        <f t="shared" si="0"/>
        <v/>
      </c>
      <c r="D852" s="201" t="str">
        <f t="shared" si="1"/>
        <v/>
      </c>
      <c r="E852" s="201" t="str">
        <f t="shared" si="2"/>
        <v/>
      </c>
      <c r="F852" s="201" t="str">
        <f t="shared" si="3"/>
        <v/>
      </c>
      <c r="G852" s="178"/>
      <c r="H852" s="221"/>
      <c r="I852" s="218"/>
      <c r="J852" s="178"/>
      <c r="K852" s="178"/>
      <c r="L852" s="178"/>
      <c r="M852" s="217"/>
      <c r="N852" s="218"/>
    </row>
    <row r="853" spans="1:14" ht="12.5">
      <c r="A853" s="220"/>
      <c r="B853" s="205"/>
      <c r="C853" s="201" t="str">
        <f t="shared" si="0"/>
        <v/>
      </c>
      <c r="D853" s="201" t="str">
        <f t="shared" si="1"/>
        <v/>
      </c>
      <c r="E853" s="201" t="str">
        <f t="shared" si="2"/>
        <v/>
      </c>
      <c r="F853" s="201" t="str">
        <f t="shared" si="3"/>
        <v/>
      </c>
      <c r="G853" s="178"/>
      <c r="H853" s="221"/>
      <c r="I853" s="218"/>
      <c r="J853" s="178"/>
      <c r="K853" s="178"/>
      <c r="L853" s="178"/>
      <c r="M853" s="217"/>
      <c r="N853" s="218"/>
    </row>
    <row r="854" spans="1:14" ht="12.5">
      <c r="A854" s="220"/>
      <c r="B854" s="205"/>
      <c r="C854" s="201" t="str">
        <f t="shared" si="0"/>
        <v/>
      </c>
      <c r="D854" s="201" t="str">
        <f t="shared" si="1"/>
        <v/>
      </c>
      <c r="E854" s="201" t="str">
        <f t="shared" si="2"/>
        <v/>
      </c>
      <c r="F854" s="201" t="str">
        <f t="shared" si="3"/>
        <v/>
      </c>
      <c r="G854" s="178"/>
      <c r="H854" s="221"/>
      <c r="I854" s="218"/>
      <c r="J854" s="178"/>
      <c r="K854" s="178"/>
      <c r="L854" s="178"/>
      <c r="M854" s="217"/>
      <c r="N854" s="218"/>
    </row>
    <row r="855" spans="1:14" ht="12.5">
      <c r="A855" s="220"/>
      <c r="B855" s="205"/>
      <c r="C855" s="201" t="str">
        <f t="shared" si="0"/>
        <v/>
      </c>
      <c r="D855" s="201" t="str">
        <f t="shared" si="1"/>
        <v/>
      </c>
      <c r="E855" s="201" t="str">
        <f t="shared" si="2"/>
        <v/>
      </c>
      <c r="F855" s="201" t="str">
        <f t="shared" si="3"/>
        <v/>
      </c>
      <c r="G855" s="178"/>
      <c r="H855" s="221"/>
      <c r="I855" s="218"/>
      <c r="J855" s="178"/>
      <c r="K855" s="178"/>
      <c r="L855" s="178"/>
      <c r="M855" s="217"/>
      <c r="N855" s="218"/>
    </row>
    <row r="856" spans="1:14" ht="12.5">
      <c r="A856" s="220"/>
      <c r="B856" s="205"/>
      <c r="C856" s="201" t="str">
        <f t="shared" si="0"/>
        <v/>
      </c>
      <c r="D856" s="201" t="str">
        <f t="shared" si="1"/>
        <v/>
      </c>
      <c r="E856" s="201" t="str">
        <f t="shared" si="2"/>
        <v/>
      </c>
      <c r="F856" s="201" t="str">
        <f t="shared" si="3"/>
        <v/>
      </c>
      <c r="G856" s="178"/>
      <c r="H856" s="221"/>
      <c r="I856" s="218"/>
      <c r="J856" s="178"/>
      <c r="K856" s="178"/>
      <c r="L856" s="178"/>
      <c r="M856" s="217"/>
      <c r="N856" s="218"/>
    </row>
    <row r="857" spans="1:14" ht="12.5">
      <c r="A857" s="220"/>
      <c r="B857" s="205"/>
      <c r="C857" s="201" t="str">
        <f t="shared" si="0"/>
        <v/>
      </c>
      <c r="D857" s="201" t="str">
        <f t="shared" si="1"/>
        <v/>
      </c>
      <c r="E857" s="201" t="str">
        <f t="shared" si="2"/>
        <v/>
      </c>
      <c r="F857" s="201" t="str">
        <f t="shared" si="3"/>
        <v/>
      </c>
      <c r="G857" s="178"/>
      <c r="H857" s="221"/>
      <c r="I857" s="218"/>
      <c r="J857" s="178"/>
      <c r="K857" s="178"/>
      <c r="L857" s="178"/>
      <c r="M857" s="217"/>
      <c r="N857" s="218"/>
    </row>
    <row r="858" spans="1:14" ht="12.5">
      <c r="A858" s="220"/>
      <c r="B858" s="205"/>
      <c r="C858" s="201" t="str">
        <f t="shared" si="0"/>
        <v/>
      </c>
      <c r="D858" s="201" t="str">
        <f t="shared" si="1"/>
        <v/>
      </c>
      <c r="E858" s="201" t="str">
        <f t="shared" si="2"/>
        <v/>
      </c>
      <c r="F858" s="201" t="str">
        <f t="shared" si="3"/>
        <v/>
      </c>
      <c r="G858" s="178"/>
      <c r="H858" s="221"/>
      <c r="I858" s="218"/>
      <c r="J858" s="178"/>
      <c r="K858" s="178"/>
      <c r="L858" s="178"/>
      <c r="M858" s="217"/>
      <c r="N858" s="218"/>
    </row>
    <row r="859" spans="1:14" ht="12.5">
      <c r="A859" s="220"/>
      <c r="B859" s="205"/>
      <c r="C859" s="201" t="str">
        <f t="shared" si="0"/>
        <v/>
      </c>
      <c r="D859" s="201" t="str">
        <f t="shared" si="1"/>
        <v/>
      </c>
      <c r="E859" s="201" t="str">
        <f t="shared" si="2"/>
        <v/>
      </c>
      <c r="F859" s="201" t="str">
        <f t="shared" si="3"/>
        <v/>
      </c>
      <c r="G859" s="178"/>
      <c r="H859" s="221"/>
      <c r="I859" s="218"/>
      <c r="J859" s="178"/>
      <c r="K859" s="178"/>
      <c r="L859" s="178"/>
      <c r="M859" s="217"/>
      <c r="N859" s="218"/>
    </row>
    <row r="860" spans="1:14" ht="12.5">
      <c r="A860" s="220"/>
      <c r="B860" s="205"/>
      <c r="C860" s="201" t="str">
        <f t="shared" si="0"/>
        <v/>
      </c>
      <c r="D860" s="201" t="str">
        <f t="shared" si="1"/>
        <v/>
      </c>
      <c r="E860" s="201" t="str">
        <f t="shared" si="2"/>
        <v/>
      </c>
      <c r="F860" s="201" t="str">
        <f t="shared" si="3"/>
        <v/>
      </c>
      <c r="G860" s="178"/>
      <c r="H860" s="221"/>
      <c r="I860" s="218"/>
      <c r="J860" s="178"/>
      <c r="K860" s="178"/>
      <c r="L860" s="178"/>
      <c r="M860" s="217"/>
      <c r="N860" s="218"/>
    </row>
    <row r="861" spans="1:14" ht="12.5">
      <c r="A861" s="220"/>
      <c r="B861" s="205"/>
      <c r="C861" s="201" t="str">
        <f t="shared" si="0"/>
        <v/>
      </c>
      <c r="D861" s="201" t="str">
        <f t="shared" si="1"/>
        <v/>
      </c>
      <c r="E861" s="201" t="str">
        <f t="shared" si="2"/>
        <v/>
      </c>
      <c r="F861" s="201" t="str">
        <f t="shared" si="3"/>
        <v/>
      </c>
      <c r="G861" s="178"/>
      <c r="H861" s="221"/>
      <c r="I861" s="218"/>
      <c r="J861" s="178"/>
      <c r="K861" s="178"/>
      <c r="L861" s="178"/>
      <c r="M861" s="217"/>
      <c r="N861" s="218"/>
    </row>
    <row r="862" spans="1:14" ht="12.5">
      <c r="A862" s="220"/>
      <c r="B862" s="205"/>
      <c r="C862" s="201" t="str">
        <f t="shared" si="0"/>
        <v/>
      </c>
      <c r="D862" s="201" t="str">
        <f t="shared" si="1"/>
        <v/>
      </c>
      <c r="E862" s="201" t="str">
        <f t="shared" si="2"/>
        <v/>
      </c>
      <c r="F862" s="201" t="str">
        <f t="shared" si="3"/>
        <v/>
      </c>
      <c r="G862" s="178"/>
      <c r="H862" s="221"/>
      <c r="I862" s="218"/>
      <c r="J862" s="178"/>
      <c r="K862" s="178"/>
      <c r="L862" s="178"/>
      <c r="M862" s="217"/>
      <c r="N862" s="218"/>
    </row>
    <row r="863" spans="1:14" ht="12.5">
      <c r="A863" s="220"/>
      <c r="B863" s="205"/>
      <c r="C863" s="201" t="str">
        <f t="shared" si="0"/>
        <v/>
      </c>
      <c r="D863" s="201" t="str">
        <f t="shared" si="1"/>
        <v/>
      </c>
      <c r="E863" s="201" t="str">
        <f t="shared" si="2"/>
        <v/>
      </c>
      <c r="F863" s="201" t="str">
        <f t="shared" si="3"/>
        <v/>
      </c>
      <c r="G863" s="178"/>
      <c r="H863" s="221"/>
      <c r="I863" s="218"/>
      <c r="J863" s="178"/>
      <c r="K863" s="178"/>
      <c r="L863" s="178"/>
      <c r="M863" s="217"/>
      <c r="N863" s="218"/>
    </row>
    <row r="864" spans="1:14" ht="12.5">
      <c r="A864" s="220"/>
      <c r="B864" s="205"/>
      <c r="C864" s="201" t="str">
        <f t="shared" si="0"/>
        <v/>
      </c>
      <c r="D864" s="201" t="str">
        <f t="shared" si="1"/>
        <v/>
      </c>
      <c r="E864" s="201" t="str">
        <f t="shared" si="2"/>
        <v/>
      </c>
      <c r="F864" s="201" t="str">
        <f t="shared" si="3"/>
        <v/>
      </c>
      <c r="G864" s="178"/>
      <c r="H864" s="221"/>
      <c r="I864" s="218"/>
      <c r="J864" s="178"/>
      <c r="K864" s="178"/>
      <c r="L864" s="178"/>
      <c r="M864" s="217"/>
      <c r="N864" s="218"/>
    </row>
    <row r="865" spans="1:14" ht="12.5">
      <c r="A865" s="220"/>
      <c r="B865" s="205"/>
      <c r="C865" s="201" t="str">
        <f t="shared" si="0"/>
        <v/>
      </c>
      <c r="D865" s="201" t="str">
        <f t="shared" si="1"/>
        <v/>
      </c>
      <c r="E865" s="201" t="str">
        <f t="shared" si="2"/>
        <v/>
      </c>
      <c r="F865" s="201" t="str">
        <f t="shared" si="3"/>
        <v/>
      </c>
      <c r="G865" s="178"/>
      <c r="H865" s="221"/>
      <c r="I865" s="218"/>
      <c r="J865" s="178"/>
      <c r="K865" s="178"/>
      <c r="L865" s="178"/>
      <c r="M865" s="217"/>
      <c r="N865" s="218"/>
    </row>
    <row r="866" spans="1:14" ht="12.5">
      <c r="A866" s="220"/>
      <c r="B866" s="205"/>
      <c r="C866" s="201" t="str">
        <f t="shared" si="0"/>
        <v/>
      </c>
      <c r="D866" s="201" t="str">
        <f t="shared" si="1"/>
        <v/>
      </c>
      <c r="E866" s="201" t="str">
        <f t="shared" si="2"/>
        <v/>
      </c>
      <c r="F866" s="201" t="str">
        <f t="shared" si="3"/>
        <v/>
      </c>
      <c r="G866" s="178"/>
      <c r="H866" s="221"/>
      <c r="I866" s="218"/>
      <c r="J866" s="178"/>
      <c r="K866" s="178"/>
      <c r="L866" s="178"/>
      <c r="M866" s="217"/>
      <c r="N866" s="218"/>
    </row>
    <row r="867" spans="1:14" ht="12.5">
      <c r="A867" s="220"/>
      <c r="B867" s="205"/>
      <c r="C867" s="201" t="str">
        <f t="shared" si="0"/>
        <v/>
      </c>
      <c r="D867" s="201" t="str">
        <f t="shared" si="1"/>
        <v/>
      </c>
      <c r="E867" s="201" t="str">
        <f t="shared" si="2"/>
        <v/>
      </c>
      <c r="F867" s="201" t="str">
        <f t="shared" si="3"/>
        <v/>
      </c>
      <c r="G867" s="178"/>
      <c r="H867" s="221"/>
      <c r="I867" s="218"/>
      <c r="J867" s="178"/>
      <c r="K867" s="178"/>
      <c r="L867" s="178"/>
      <c r="M867" s="217"/>
      <c r="N867" s="218"/>
    </row>
    <row r="868" spans="1:14" ht="12.5">
      <c r="A868" s="220"/>
      <c r="B868" s="205"/>
      <c r="C868" s="201" t="str">
        <f t="shared" si="0"/>
        <v/>
      </c>
      <c r="D868" s="201" t="str">
        <f t="shared" si="1"/>
        <v/>
      </c>
      <c r="E868" s="201" t="str">
        <f t="shared" si="2"/>
        <v/>
      </c>
      <c r="F868" s="201" t="str">
        <f t="shared" si="3"/>
        <v/>
      </c>
      <c r="G868" s="178"/>
      <c r="H868" s="221"/>
      <c r="I868" s="218"/>
      <c r="J868" s="178"/>
      <c r="K868" s="178"/>
      <c r="L868" s="178"/>
      <c r="M868" s="217"/>
      <c r="N868" s="218"/>
    </row>
    <row r="869" spans="1:14" ht="12.5">
      <c r="A869" s="220"/>
      <c r="B869" s="205"/>
      <c r="C869" s="201" t="str">
        <f t="shared" si="0"/>
        <v/>
      </c>
      <c r="D869" s="201" t="str">
        <f t="shared" si="1"/>
        <v/>
      </c>
      <c r="E869" s="201" t="str">
        <f t="shared" si="2"/>
        <v/>
      </c>
      <c r="F869" s="201" t="str">
        <f t="shared" si="3"/>
        <v/>
      </c>
      <c r="G869" s="178"/>
      <c r="H869" s="221"/>
      <c r="I869" s="218"/>
      <c r="J869" s="178"/>
      <c r="K869" s="178"/>
      <c r="L869" s="178"/>
      <c r="M869" s="217"/>
      <c r="N869" s="218"/>
    </row>
    <row r="870" spans="1:14" ht="12.5">
      <c r="A870" s="220"/>
      <c r="B870" s="205"/>
      <c r="C870" s="201" t="str">
        <f t="shared" si="0"/>
        <v/>
      </c>
      <c r="D870" s="201" t="str">
        <f t="shared" si="1"/>
        <v/>
      </c>
      <c r="E870" s="201" t="str">
        <f t="shared" si="2"/>
        <v/>
      </c>
      <c r="F870" s="201" t="str">
        <f t="shared" si="3"/>
        <v/>
      </c>
      <c r="G870" s="178"/>
      <c r="H870" s="221"/>
      <c r="I870" s="218"/>
      <c r="J870" s="178"/>
      <c r="K870" s="178"/>
      <c r="L870" s="178"/>
      <c r="M870" s="217"/>
      <c r="N870" s="218"/>
    </row>
    <row r="871" spans="1:14" ht="12.5">
      <c r="A871" s="220"/>
      <c r="B871" s="205"/>
      <c r="C871" s="201" t="str">
        <f t="shared" si="0"/>
        <v/>
      </c>
      <c r="D871" s="201" t="str">
        <f t="shared" si="1"/>
        <v/>
      </c>
      <c r="E871" s="201" t="str">
        <f t="shared" si="2"/>
        <v/>
      </c>
      <c r="F871" s="201" t="str">
        <f t="shared" si="3"/>
        <v/>
      </c>
      <c r="G871" s="178"/>
      <c r="H871" s="221"/>
      <c r="I871" s="218"/>
      <c r="J871" s="178"/>
      <c r="K871" s="178"/>
      <c r="L871" s="178"/>
      <c r="M871" s="217"/>
      <c r="N871" s="218"/>
    </row>
    <row r="872" spans="1:14" ht="12.5">
      <c r="A872" s="220"/>
      <c r="B872" s="205"/>
      <c r="C872" s="201" t="str">
        <f t="shared" si="0"/>
        <v/>
      </c>
      <c r="D872" s="201" t="str">
        <f t="shared" si="1"/>
        <v/>
      </c>
      <c r="E872" s="201" t="str">
        <f t="shared" si="2"/>
        <v/>
      </c>
      <c r="F872" s="201" t="str">
        <f t="shared" si="3"/>
        <v/>
      </c>
      <c r="G872" s="178"/>
      <c r="H872" s="221"/>
      <c r="I872" s="218"/>
      <c r="J872" s="178"/>
      <c r="K872" s="178"/>
      <c r="L872" s="178"/>
      <c r="M872" s="217"/>
      <c r="N872" s="218"/>
    </row>
    <row r="873" spans="1:14" ht="12.5">
      <c r="A873" s="220"/>
      <c r="B873" s="205"/>
      <c r="C873" s="201" t="str">
        <f t="shared" si="0"/>
        <v/>
      </c>
      <c r="D873" s="201" t="str">
        <f t="shared" si="1"/>
        <v/>
      </c>
      <c r="E873" s="201" t="str">
        <f t="shared" si="2"/>
        <v/>
      </c>
      <c r="F873" s="201" t="str">
        <f t="shared" si="3"/>
        <v/>
      </c>
      <c r="G873" s="178"/>
      <c r="H873" s="221"/>
      <c r="I873" s="218"/>
      <c r="J873" s="178"/>
      <c r="K873" s="178"/>
      <c r="L873" s="178"/>
      <c r="M873" s="217"/>
      <c r="N873" s="218"/>
    </row>
    <row r="874" spans="1:14" ht="12.5">
      <c r="A874" s="220"/>
      <c r="B874" s="205"/>
      <c r="C874" s="201" t="str">
        <f t="shared" si="0"/>
        <v/>
      </c>
      <c r="D874" s="201" t="str">
        <f t="shared" si="1"/>
        <v/>
      </c>
      <c r="E874" s="201" t="str">
        <f t="shared" si="2"/>
        <v/>
      </c>
      <c r="F874" s="201" t="str">
        <f t="shared" si="3"/>
        <v/>
      </c>
      <c r="G874" s="178"/>
      <c r="H874" s="221"/>
      <c r="I874" s="218"/>
      <c r="J874" s="178"/>
      <c r="K874" s="178"/>
      <c r="L874" s="178"/>
      <c r="M874" s="217"/>
      <c r="N874" s="218"/>
    </row>
    <row r="875" spans="1:14" ht="12.5">
      <c r="A875" s="220"/>
      <c r="B875" s="205"/>
      <c r="C875" s="201" t="str">
        <f t="shared" si="0"/>
        <v/>
      </c>
      <c r="D875" s="201" t="str">
        <f t="shared" si="1"/>
        <v/>
      </c>
      <c r="E875" s="201" t="str">
        <f t="shared" si="2"/>
        <v/>
      </c>
      <c r="F875" s="201" t="str">
        <f t="shared" si="3"/>
        <v/>
      </c>
      <c r="G875" s="178"/>
      <c r="H875" s="221"/>
      <c r="I875" s="218"/>
      <c r="J875" s="178"/>
      <c r="K875" s="178"/>
      <c r="L875" s="178"/>
      <c r="M875" s="217"/>
      <c r="N875" s="218"/>
    </row>
    <row r="876" spans="1:14" ht="12.5">
      <c r="A876" s="220"/>
      <c r="B876" s="205"/>
      <c r="C876" s="201" t="str">
        <f t="shared" si="0"/>
        <v/>
      </c>
      <c r="D876" s="201" t="str">
        <f t="shared" si="1"/>
        <v/>
      </c>
      <c r="E876" s="201" t="str">
        <f t="shared" si="2"/>
        <v/>
      </c>
      <c r="F876" s="201" t="str">
        <f t="shared" si="3"/>
        <v/>
      </c>
      <c r="G876" s="178"/>
      <c r="H876" s="221"/>
      <c r="I876" s="218"/>
      <c r="J876" s="178"/>
      <c r="K876" s="178"/>
      <c r="L876" s="178"/>
      <c r="M876" s="217"/>
      <c r="N876" s="218"/>
    </row>
    <row r="877" spans="1:14" ht="12.5">
      <c r="A877" s="220"/>
      <c r="B877" s="205"/>
      <c r="C877" s="201" t="str">
        <f t="shared" si="0"/>
        <v/>
      </c>
      <c r="D877" s="201" t="str">
        <f t="shared" si="1"/>
        <v/>
      </c>
      <c r="E877" s="201" t="str">
        <f t="shared" si="2"/>
        <v/>
      </c>
      <c r="F877" s="201" t="str">
        <f t="shared" si="3"/>
        <v/>
      </c>
      <c r="G877" s="178"/>
      <c r="H877" s="221"/>
      <c r="I877" s="218"/>
      <c r="J877" s="178"/>
      <c r="K877" s="178"/>
      <c r="L877" s="178"/>
      <c r="M877" s="217"/>
      <c r="N877" s="218"/>
    </row>
    <row r="878" spans="1:14" ht="12.5">
      <c r="A878" s="220"/>
      <c r="B878" s="205"/>
      <c r="C878" s="201" t="str">
        <f t="shared" si="0"/>
        <v/>
      </c>
      <c r="D878" s="201" t="str">
        <f t="shared" si="1"/>
        <v/>
      </c>
      <c r="E878" s="201" t="str">
        <f t="shared" si="2"/>
        <v/>
      </c>
      <c r="F878" s="201" t="str">
        <f t="shared" si="3"/>
        <v/>
      </c>
      <c r="G878" s="178"/>
      <c r="H878" s="221"/>
      <c r="I878" s="218"/>
      <c r="J878" s="178"/>
      <c r="K878" s="178"/>
      <c r="L878" s="178"/>
      <c r="M878" s="217"/>
      <c r="N878" s="218"/>
    </row>
    <row r="879" spans="1:14" ht="12.5">
      <c r="A879" s="220"/>
      <c r="B879" s="205"/>
      <c r="C879" s="201" t="str">
        <f t="shared" si="0"/>
        <v/>
      </c>
      <c r="D879" s="201" t="str">
        <f t="shared" si="1"/>
        <v/>
      </c>
      <c r="E879" s="201" t="str">
        <f t="shared" si="2"/>
        <v/>
      </c>
      <c r="F879" s="201" t="str">
        <f t="shared" si="3"/>
        <v/>
      </c>
      <c r="G879" s="178"/>
      <c r="H879" s="221"/>
      <c r="I879" s="218"/>
      <c r="J879" s="178"/>
      <c r="K879" s="178"/>
      <c r="L879" s="178"/>
      <c r="M879" s="217"/>
      <c r="N879" s="218"/>
    </row>
    <row r="880" spans="1:14" ht="12.5">
      <c r="A880" s="220"/>
      <c r="B880" s="205"/>
      <c r="C880" s="201" t="str">
        <f t="shared" si="0"/>
        <v/>
      </c>
      <c r="D880" s="201" t="str">
        <f t="shared" si="1"/>
        <v/>
      </c>
      <c r="E880" s="201" t="str">
        <f t="shared" si="2"/>
        <v/>
      </c>
      <c r="F880" s="201" t="str">
        <f t="shared" si="3"/>
        <v/>
      </c>
      <c r="G880" s="178"/>
      <c r="H880" s="221"/>
      <c r="I880" s="218"/>
      <c r="J880" s="178"/>
      <c r="K880" s="178"/>
      <c r="L880" s="178"/>
      <c r="M880" s="217"/>
      <c r="N880" s="218"/>
    </row>
    <row r="881" spans="1:14" ht="12.5">
      <c r="A881" s="220"/>
      <c r="B881" s="205"/>
      <c r="C881" s="201" t="str">
        <f t="shared" si="0"/>
        <v/>
      </c>
      <c r="D881" s="201" t="str">
        <f t="shared" si="1"/>
        <v/>
      </c>
      <c r="E881" s="201" t="str">
        <f t="shared" si="2"/>
        <v/>
      </c>
      <c r="F881" s="201" t="str">
        <f t="shared" si="3"/>
        <v/>
      </c>
      <c r="G881" s="178"/>
      <c r="H881" s="221"/>
      <c r="I881" s="218"/>
      <c r="J881" s="178"/>
      <c r="K881" s="178"/>
      <c r="L881" s="178"/>
      <c r="M881" s="217"/>
      <c r="N881" s="218"/>
    </row>
    <row r="882" spans="1:14" ht="12.5">
      <c r="A882" s="220"/>
      <c r="B882" s="205"/>
      <c r="C882" s="201" t="str">
        <f t="shared" si="0"/>
        <v/>
      </c>
      <c r="D882" s="201" t="str">
        <f t="shared" si="1"/>
        <v/>
      </c>
      <c r="E882" s="201" t="str">
        <f t="shared" si="2"/>
        <v/>
      </c>
      <c r="F882" s="201" t="str">
        <f t="shared" si="3"/>
        <v/>
      </c>
      <c r="G882" s="178"/>
      <c r="H882" s="221"/>
      <c r="I882" s="218"/>
      <c r="J882" s="178"/>
      <c r="K882" s="178"/>
      <c r="L882" s="178"/>
      <c r="M882" s="217"/>
      <c r="N882" s="218"/>
    </row>
    <row r="883" spans="1:14" ht="12.5">
      <c r="A883" s="220"/>
      <c r="B883" s="205"/>
      <c r="C883" s="201" t="str">
        <f t="shared" si="0"/>
        <v/>
      </c>
      <c r="D883" s="201" t="str">
        <f t="shared" si="1"/>
        <v/>
      </c>
      <c r="E883" s="201" t="str">
        <f t="shared" si="2"/>
        <v/>
      </c>
      <c r="F883" s="201" t="str">
        <f t="shared" si="3"/>
        <v/>
      </c>
      <c r="G883" s="178"/>
      <c r="H883" s="221"/>
      <c r="I883" s="218"/>
      <c r="J883" s="178"/>
      <c r="K883" s="178"/>
      <c r="L883" s="178"/>
      <c r="M883" s="217"/>
      <c r="N883" s="218"/>
    </row>
    <row r="884" spans="1:14" ht="12.5">
      <c r="A884" s="220"/>
      <c r="B884" s="205"/>
      <c r="C884" s="201" t="str">
        <f t="shared" si="0"/>
        <v/>
      </c>
      <c r="D884" s="201" t="str">
        <f t="shared" si="1"/>
        <v/>
      </c>
      <c r="E884" s="201" t="str">
        <f t="shared" si="2"/>
        <v/>
      </c>
      <c r="F884" s="201" t="str">
        <f t="shared" si="3"/>
        <v/>
      </c>
      <c r="G884" s="178"/>
      <c r="H884" s="221"/>
      <c r="I884" s="218"/>
      <c r="J884" s="178"/>
      <c r="K884" s="178"/>
      <c r="L884" s="178"/>
      <c r="M884" s="217"/>
      <c r="N884" s="218"/>
    </row>
    <row r="885" spans="1:14" ht="12.5">
      <c r="A885" s="220"/>
      <c r="B885" s="205"/>
      <c r="C885" s="201" t="str">
        <f t="shared" si="0"/>
        <v/>
      </c>
      <c r="D885" s="201" t="str">
        <f t="shared" si="1"/>
        <v/>
      </c>
      <c r="E885" s="201" t="str">
        <f t="shared" si="2"/>
        <v/>
      </c>
      <c r="F885" s="201" t="str">
        <f t="shared" si="3"/>
        <v/>
      </c>
      <c r="G885" s="178"/>
      <c r="H885" s="221"/>
      <c r="I885" s="218"/>
      <c r="J885" s="178"/>
      <c r="K885" s="178"/>
      <c r="L885" s="178"/>
      <c r="M885" s="217"/>
      <c r="N885" s="218"/>
    </row>
    <row r="886" spans="1:14" ht="12.5">
      <c r="A886" s="220"/>
      <c r="B886" s="205"/>
      <c r="C886" s="201" t="str">
        <f t="shared" si="0"/>
        <v/>
      </c>
      <c r="D886" s="201" t="str">
        <f t="shared" si="1"/>
        <v/>
      </c>
      <c r="E886" s="201" t="str">
        <f t="shared" si="2"/>
        <v/>
      </c>
      <c r="F886" s="201" t="str">
        <f t="shared" si="3"/>
        <v/>
      </c>
      <c r="G886" s="178"/>
      <c r="H886" s="221"/>
      <c r="I886" s="218"/>
      <c r="J886" s="178"/>
      <c r="K886" s="178"/>
      <c r="L886" s="178"/>
      <c r="M886" s="217"/>
      <c r="N886" s="218"/>
    </row>
    <row r="887" spans="1:14" ht="12.5">
      <c r="A887" s="220"/>
      <c r="B887" s="205"/>
      <c r="C887" s="201" t="str">
        <f t="shared" si="0"/>
        <v/>
      </c>
      <c r="D887" s="201" t="str">
        <f t="shared" si="1"/>
        <v/>
      </c>
      <c r="E887" s="201" t="str">
        <f t="shared" si="2"/>
        <v/>
      </c>
      <c r="F887" s="201" t="str">
        <f t="shared" si="3"/>
        <v/>
      </c>
      <c r="G887" s="178"/>
      <c r="H887" s="221"/>
      <c r="I887" s="218"/>
      <c r="J887" s="178"/>
      <c r="K887" s="178"/>
      <c r="L887" s="178"/>
      <c r="M887" s="217"/>
      <c r="N887" s="218"/>
    </row>
    <row r="888" spans="1:14" ht="12.5">
      <c r="A888" s="220"/>
      <c r="B888" s="205"/>
      <c r="C888" s="201" t="str">
        <f t="shared" si="0"/>
        <v/>
      </c>
      <c r="D888" s="201" t="str">
        <f t="shared" si="1"/>
        <v/>
      </c>
      <c r="E888" s="201" t="str">
        <f t="shared" si="2"/>
        <v/>
      </c>
      <c r="F888" s="201" t="str">
        <f t="shared" si="3"/>
        <v/>
      </c>
      <c r="G888" s="178"/>
      <c r="H888" s="221"/>
      <c r="I888" s="218"/>
      <c r="J888" s="178"/>
      <c r="K888" s="178"/>
      <c r="L888" s="178"/>
      <c r="M888" s="217"/>
      <c r="N888" s="218"/>
    </row>
    <row r="889" spans="1:14" ht="12.5">
      <c r="A889" s="220"/>
      <c r="B889" s="205"/>
      <c r="C889" s="201" t="str">
        <f t="shared" si="0"/>
        <v/>
      </c>
      <c r="D889" s="201" t="str">
        <f t="shared" si="1"/>
        <v/>
      </c>
      <c r="E889" s="201" t="str">
        <f t="shared" si="2"/>
        <v/>
      </c>
      <c r="F889" s="201" t="str">
        <f t="shared" si="3"/>
        <v/>
      </c>
      <c r="G889" s="178"/>
      <c r="H889" s="221"/>
      <c r="I889" s="218"/>
      <c r="J889" s="178"/>
      <c r="K889" s="178"/>
      <c r="L889" s="178"/>
      <c r="M889" s="217"/>
      <c r="N889" s="218"/>
    </row>
    <row r="890" spans="1:14" ht="12.5">
      <c r="A890" s="220"/>
      <c r="B890" s="205"/>
      <c r="C890" s="201" t="str">
        <f t="shared" si="0"/>
        <v/>
      </c>
      <c r="D890" s="201" t="str">
        <f t="shared" si="1"/>
        <v/>
      </c>
      <c r="E890" s="201" t="str">
        <f t="shared" si="2"/>
        <v/>
      </c>
      <c r="F890" s="201" t="str">
        <f t="shared" si="3"/>
        <v/>
      </c>
      <c r="G890" s="178"/>
      <c r="H890" s="221"/>
      <c r="I890" s="218"/>
      <c r="J890" s="178"/>
      <c r="K890" s="178"/>
      <c r="L890" s="178"/>
      <c r="M890" s="217"/>
      <c r="N890" s="218"/>
    </row>
    <row r="891" spans="1:14" ht="12.5">
      <c r="A891" s="220"/>
      <c r="B891" s="205"/>
      <c r="C891" s="201" t="str">
        <f t="shared" si="0"/>
        <v/>
      </c>
      <c r="D891" s="201" t="str">
        <f t="shared" si="1"/>
        <v/>
      </c>
      <c r="E891" s="201" t="str">
        <f t="shared" si="2"/>
        <v/>
      </c>
      <c r="F891" s="201" t="str">
        <f t="shared" si="3"/>
        <v/>
      </c>
      <c r="G891" s="178"/>
      <c r="H891" s="221"/>
      <c r="I891" s="218"/>
      <c r="J891" s="178"/>
      <c r="K891" s="178"/>
      <c r="L891" s="178"/>
      <c r="M891" s="217"/>
      <c r="N891" s="218"/>
    </row>
    <row r="892" spans="1:14" ht="12.5">
      <c r="A892" s="220"/>
      <c r="B892" s="205"/>
      <c r="C892" s="201" t="str">
        <f t="shared" si="0"/>
        <v/>
      </c>
      <c r="D892" s="201" t="str">
        <f t="shared" si="1"/>
        <v/>
      </c>
      <c r="E892" s="201" t="str">
        <f t="shared" si="2"/>
        <v/>
      </c>
      <c r="F892" s="201" t="str">
        <f t="shared" si="3"/>
        <v/>
      </c>
      <c r="G892" s="178"/>
      <c r="H892" s="221"/>
      <c r="I892" s="218"/>
      <c r="J892" s="178"/>
      <c r="K892" s="178"/>
      <c r="L892" s="178"/>
      <c r="M892" s="217"/>
      <c r="N892" s="218"/>
    </row>
    <row r="893" spans="1:14" ht="12.5">
      <c r="A893" s="220"/>
      <c r="B893" s="205"/>
      <c r="C893" s="201" t="str">
        <f t="shared" si="0"/>
        <v/>
      </c>
      <c r="D893" s="201" t="str">
        <f t="shared" si="1"/>
        <v/>
      </c>
      <c r="E893" s="201" t="str">
        <f t="shared" si="2"/>
        <v/>
      </c>
      <c r="F893" s="201" t="str">
        <f t="shared" si="3"/>
        <v/>
      </c>
      <c r="G893" s="178"/>
      <c r="H893" s="221"/>
      <c r="I893" s="218"/>
      <c r="J893" s="178"/>
      <c r="K893" s="178"/>
      <c r="L893" s="178"/>
      <c r="M893" s="217"/>
      <c r="N893" s="218"/>
    </row>
    <row r="894" spans="1:14" ht="12.5">
      <c r="A894" s="220"/>
      <c r="B894" s="205"/>
      <c r="C894" s="201" t="str">
        <f t="shared" si="0"/>
        <v/>
      </c>
      <c r="D894" s="201" t="str">
        <f t="shared" si="1"/>
        <v/>
      </c>
      <c r="E894" s="201" t="str">
        <f t="shared" si="2"/>
        <v/>
      </c>
      <c r="F894" s="201" t="str">
        <f t="shared" si="3"/>
        <v/>
      </c>
      <c r="G894" s="178"/>
      <c r="H894" s="221"/>
      <c r="I894" s="218"/>
      <c r="J894" s="178"/>
      <c r="K894" s="178"/>
      <c r="L894" s="178"/>
      <c r="M894" s="217"/>
      <c r="N894" s="218"/>
    </row>
    <row r="895" spans="1:14" ht="12.5">
      <c r="A895" s="220"/>
      <c r="B895" s="205"/>
      <c r="C895" s="201" t="str">
        <f t="shared" si="0"/>
        <v/>
      </c>
      <c r="D895" s="201" t="str">
        <f t="shared" si="1"/>
        <v/>
      </c>
      <c r="E895" s="201" t="str">
        <f t="shared" si="2"/>
        <v/>
      </c>
      <c r="F895" s="201" t="str">
        <f t="shared" si="3"/>
        <v/>
      </c>
      <c r="G895" s="178"/>
      <c r="H895" s="221"/>
      <c r="I895" s="218"/>
      <c r="J895" s="178"/>
      <c r="K895" s="178"/>
      <c r="L895" s="178"/>
      <c r="M895" s="217"/>
      <c r="N895" s="218"/>
    </row>
    <row r="896" spans="1:14" ht="12.5">
      <c r="A896" s="220"/>
      <c r="B896" s="205"/>
      <c r="C896" s="201" t="str">
        <f t="shared" si="0"/>
        <v/>
      </c>
      <c r="D896" s="201" t="str">
        <f t="shared" si="1"/>
        <v/>
      </c>
      <c r="E896" s="201" t="str">
        <f t="shared" si="2"/>
        <v/>
      </c>
      <c r="F896" s="201" t="str">
        <f t="shared" si="3"/>
        <v/>
      </c>
      <c r="G896" s="178"/>
      <c r="H896" s="221"/>
      <c r="I896" s="218"/>
      <c r="J896" s="178"/>
      <c r="K896" s="178"/>
      <c r="L896" s="178"/>
      <c r="M896" s="217"/>
      <c r="N896" s="218"/>
    </row>
    <row r="897" spans="1:14" ht="12.5">
      <c r="A897" s="220"/>
      <c r="B897" s="205"/>
      <c r="C897" s="201" t="str">
        <f t="shared" si="0"/>
        <v/>
      </c>
      <c r="D897" s="201" t="str">
        <f t="shared" si="1"/>
        <v/>
      </c>
      <c r="E897" s="201" t="str">
        <f t="shared" si="2"/>
        <v/>
      </c>
      <c r="F897" s="201" t="str">
        <f t="shared" si="3"/>
        <v/>
      </c>
      <c r="G897" s="178"/>
      <c r="H897" s="221"/>
      <c r="I897" s="218"/>
      <c r="J897" s="178"/>
      <c r="K897" s="178"/>
      <c r="L897" s="178"/>
      <c r="M897" s="217"/>
      <c r="N897" s="218"/>
    </row>
    <row r="898" spans="1:14" ht="12.5">
      <c r="A898" s="220"/>
      <c r="B898" s="205"/>
      <c r="C898" s="201" t="str">
        <f t="shared" si="0"/>
        <v/>
      </c>
      <c r="D898" s="201" t="str">
        <f t="shared" si="1"/>
        <v/>
      </c>
      <c r="E898" s="201" t="str">
        <f t="shared" si="2"/>
        <v/>
      </c>
      <c r="F898" s="201" t="str">
        <f t="shared" si="3"/>
        <v/>
      </c>
      <c r="G898" s="178"/>
      <c r="H898" s="221"/>
      <c r="I898" s="218"/>
      <c r="J898" s="178"/>
      <c r="K898" s="178"/>
      <c r="L898" s="178"/>
      <c r="M898" s="217"/>
      <c r="N898" s="218"/>
    </row>
    <row r="899" spans="1:14" ht="12.5">
      <c r="A899" s="220"/>
      <c r="B899" s="205"/>
      <c r="C899" s="201" t="str">
        <f t="shared" si="0"/>
        <v/>
      </c>
      <c r="D899" s="201" t="str">
        <f t="shared" si="1"/>
        <v/>
      </c>
      <c r="E899" s="201" t="str">
        <f t="shared" si="2"/>
        <v/>
      </c>
      <c r="F899" s="201" t="str">
        <f t="shared" si="3"/>
        <v/>
      </c>
      <c r="G899" s="178"/>
      <c r="H899" s="221"/>
      <c r="I899" s="218"/>
      <c r="J899" s="178"/>
      <c r="K899" s="178"/>
      <c r="L899" s="178"/>
      <c r="M899" s="217"/>
      <c r="N899" s="218"/>
    </row>
    <row r="900" spans="1:14" ht="12.5">
      <c r="A900" s="220"/>
      <c r="B900" s="205"/>
      <c r="C900" s="201" t="str">
        <f t="shared" si="0"/>
        <v/>
      </c>
      <c r="D900" s="201" t="str">
        <f t="shared" si="1"/>
        <v/>
      </c>
      <c r="E900" s="201" t="str">
        <f t="shared" si="2"/>
        <v/>
      </c>
      <c r="F900" s="201" t="str">
        <f t="shared" si="3"/>
        <v/>
      </c>
      <c r="G900" s="178"/>
      <c r="H900" s="221"/>
      <c r="I900" s="218"/>
      <c r="J900" s="178"/>
      <c r="K900" s="178"/>
      <c r="L900" s="178"/>
      <c r="M900" s="217"/>
      <c r="N900" s="218"/>
    </row>
    <row r="901" spans="1:14" ht="12.5">
      <c r="A901" s="220"/>
      <c r="B901" s="205"/>
      <c r="C901" s="201" t="str">
        <f t="shared" si="0"/>
        <v/>
      </c>
      <c r="D901" s="201" t="str">
        <f t="shared" si="1"/>
        <v/>
      </c>
      <c r="E901" s="201" t="str">
        <f t="shared" si="2"/>
        <v/>
      </c>
      <c r="F901" s="201" t="str">
        <f t="shared" si="3"/>
        <v/>
      </c>
      <c r="G901" s="178"/>
      <c r="H901" s="221"/>
      <c r="I901" s="218"/>
      <c r="J901" s="178"/>
      <c r="K901" s="178"/>
      <c r="L901" s="178"/>
      <c r="M901" s="217"/>
      <c r="N901" s="218"/>
    </row>
    <row r="902" spans="1:14" ht="12.5">
      <c r="A902" s="220"/>
      <c r="B902" s="205"/>
      <c r="C902" s="201" t="str">
        <f t="shared" si="0"/>
        <v/>
      </c>
      <c r="D902" s="201" t="str">
        <f t="shared" si="1"/>
        <v/>
      </c>
      <c r="E902" s="201" t="str">
        <f t="shared" si="2"/>
        <v/>
      </c>
      <c r="F902" s="201" t="str">
        <f t="shared" si="3"/>
        <v/>
      </c>
      <c r="G902" s="178"/>
      <c r="H902" s="221"/>
      <c r="I902" s="218"/>
      <c r="J902" s="178"/>
      <c r="K902" s="178"/>
      <c r="L902" s="178"/>
      <c r="M902" s="217"/>
      <c r="N902" s="218"/>
    </row>
    <row r="903" spans="1:14" ht="12.5">
      <c r="A903" s="220"/>
      <c r="B903" s="205"/>
      <c r="C903" s="201" t="str">
        <f t="shared" si="0"/>
        <v/>
      </c>
      <c r="D903" s="201" t="str">
        <f t="shared" si="1"/>
        <v/>
      </c>
      <c r="E903" s="201" t="str">
        <f t="shared" si="2"/>
        <v/>
      </c>
      <c r="F903" s="201" t="str">
        <f t="shared" si="3"/>
        <v/>
      </c>
      <c r="G903" s="178"/>
      <c r="H903" s="221"/>
      <c r="I903" s="218"/>
      <c r="J903" s="178"/>
      <c r="K903" s="178"/>
      <c r="L903" s="178"/>
      <c r="M903" s="217"/>
      <c r="N903" s="218"/>
    </row>
    <row r="904" spans="1:14" ht="12.5">
      <c r="A904" s="220"/>
      <c r="B904" s="205"/>
      <c r="C904" s="201" t="str">
        <f t="shared" si="0"/>
        <v/>
      </c>
      <c r="D904" s="201" t="str">
        <f t="shared" si="1"/>
        <v/>
      </c>
      <c r="E904" s="201" t="str">
        <f t="shared" si="2"/>
        <v/>
      </c>
      <c r="F904" s="201" t="str">
        <f t="shared" si="3"/>
        <v/>
      </c>
      <c r="G904" s="178"/>
      <c r="H904" s="221"/>
      <c r="I904" s="218"/>
      <c r="J904" s="178"/>
      <c r="K904" s="178"/>
      <c r="L904" s="178"/>
      <c r="M904" s="217"/>
      <c r="N904" s="218"/>
    </row>
    <row r="905" spans="1:14" ht="12.5">
      <c r="A905" s="220"/>
      <c r="B905" s="205"/>
      <c r="C905" s="201" t="str">
        <f t="shared" si="0"/>
        <v/>
      </c>
      <c r="D905" s="201" t="str">
        <f t="shared" si="1"/>
        <v/>
      </c>
      <c r="E905" s="201" t="str">
        <f t="shared" si="2"/>
        <v/>
      </c>
      <c r="F905" s="201" t="str">
        <f t="shared" si="3"/>
        <v/>
      </c>
      <c r="G905" s="178"/>
      <c r="H905" s="221"/>
      <c r="I905" s="218"/>
      <c r="J905" s="178"/>
      <c r="K905" s="178"/>
      <c r="L905" s="178"/>
      <c r="M905" s="217"/>
      <c r="N905" s="218"/>
    </row>
    <row r="906" spans="1:14" ht="12.5">
      <c r="A906" s="220"/>
      <c r="B906" s="205"/>
      <c r="C906" s="201" t="str">
        <f t="shared" si="0"/>
        <v/>
      </c>
      <c r="D906" s="201" t="str">
        <f t="shared" si="1"/>
        <v/>
      </c>
      <c r="E906" s="201" t="str">
        <f t="shared" si="2"/>
        <v/>
      </c>
      <c r="F906" s="201" t="str">
        <f t="shared" si="3"/>
        <v/>
      </c>
      <c r="G906" s="178"/>
      <c r="H906" s="221"/>
      <c r="I906" s="218"/>
      <c r="J906" s="178"/>
      <c r="K906" s="178"/>
      <c r="L906" s="178"/>
      <c r="M906" s="217"/>
      <c r="N906" s="218"/>
    </row>
    <row r="907" spans="1:14" ht="12.5">
      <c r="A907" s="220"/>
      <c r="B907" s="205"/>
      <c r="C907" s="201" t="str">
        <f t="shared" si="0"/>
        <v/>
      </c>
      <c r="D907" s="201" t="str">
        <f t="shared" si="1"/>
        <v/>
      </c>
      <c r="E907" s="201" t="str">
        <f t="shared" si="2"/>
        <v/>
      </c>
      <c r="F907" s="201" t="str">
        <f t="shared" si="3"/>
        <v/>
      </c>
      <c r="G907" s="178"/>
      <c r="H907" s="221"/>
      <c r="I907" s="218"/>
      <c r="J907" s="178"/>
      <c r="K907" s="178"/>
      <c r="L907" s="178"/>
      <c r="M907" s="217"/>
      <c r="N907" s="218"/>
    </row>
    <row r="908" spans="1:14" ht="12.5">
      <c r="A908" s="220"/>
      <c r="B908" s="205"/>
      <c r="C908" s="201" t="str">
        <f t="shared" si="0"/>
        <v/>
      </c>
      <c r="D908" s="201" t="str">
        <f t="shared" si="1"/>
        <v/>
      </c>
      <c r="E908" s="201" t="str">
        <f t="shared" si="2"/>
        <v/>
      </c>
      <c r="F908" s="201" t="str">
        <f t="shared" si="3"/>
        <v/>
      </c>
      <c r="G908" s="178"/>
      <c r="H908" s="221"/>
      <c r="I908" s="218"/>
      <c r="J908" s="178"/>
      <c r="K908" s="178"/>
      <c r="L908" s="178"/>
      <c r="M908" s="217"/>
      <c r="N908" s="218"/>
    </row>
    <row r="909" spans="1:14" ht="12.5">
      <c r="A909" s="220"/>
      <c r="B909" s="205"/>
      <c r="C909" s="201" t="str">
        <f t="shared" si="0"/>
        <v/>
      </c>
      <c r="D909" s="201" t="str">
        <f t="shared" si="1"/>
        <v/>
      </c>
      <c r="E909" s="201" t="str">
        <f t="shared" si="2"/>
        <v/>
      </c>
      <c r="F909" s="201" t="str">
        <f t="shared" si="3"/>
        <v/>
      </c>
      <c r="G909" s="178"/>
      <c r="H909" s="221"/>
      <c r="I909" s="218"/>
      <c r="J909" s="178"/>
      <c r="K909" s="178"/>
      <c r="L909" s="178"/>
      <c r="M909" s="217"/>
      <c r="N909" s="218"/>
    </row>
    <row r="910" spans="1:14" ht="12.5">
      <c r="A910" s="220"/>
      <c r="B910" s="205"/>
      <c r="C910" s="201" t="str">
        <f t="shared" si="0"/>
        <v/>
      </c>
      <c r="D910" s="201" t="str">
        <f t="shared" si="1"/>
        <v/>
      </c>
      <c r="E910" s="201" t="str">
        <f t="shared" si="2"/>
        <v/>
      </c>
      <c r="F910" s="201" t="str">
        <f t="shared" si="3"/>
        <v/>
      </c>
      <c r="G910" s="178"/>
      <c r="H910" s="221"/>
      <c r="I910" s="218"/>
      <c r="J910" s="178"/>
      <c r="K910" s="178"/>
      <c r="L910" s="178"/>
      <c r="M910" s="217"/>
      <c r="N910" s="218"/>
    </row>
    <row r="911" spans="1:14" ht="12.5">
      <c r="A911" s="220"/>
      <c r="B911" s="205"/>
      <c r="C911" s="201" t="str">
        <f t="shared" si="0"/>
        <v/>
      </c>
      <c r="D911" s="201" t="str">
        <f t="shared" si="1"/>
        <v/>
      </c>
      <c r="E911" s="201" t="str">
        <f t="shared" si="2"/>
        <v/>
      </c>
      <c r="F911" s="201" t="str">
        <f t="shared" si="3"/>
        <v/>
      </c>
      <c r="G911" s="178"/>
      <c r="H911" s="221"/>
      <c r="I911" s="218"/>
      <c r="J911" s="178"/>
      <c r="K911" s="178"/>
      <c r="L911" s="178"/>
      <c r="M911" s="217"/>
      <c r="N911" s="218"/>
    </row>
    <row r="912" spans="1:14" ht="12.5">
      <c r="A912" s="220"/>
      <c r="B912" s="205"/>
      <c r="C912" s="201" t="str">
        <f t="shared" si="0"/>
        <v/>
      </c>
      <c r="D912" s="201" t="str">
        <f t="shared" si="1"/>
        <v/>
      </c>
      <c r="E912" s="201" t="str">
        <f t="shared" si="2"/>
        <v/>
      </c>
      <c r="F912" s="201" t="str">
        <f t="shared" si="3"/>
        <v/>
      </c>
      <c r="G912" s="178"/>
      <c r="H912" s="221"/>
      <c r="I912" s="218"/>
      <c r="J912" s="178"/>
      <c r="K912" s="178"/>
      <c r="L912" s="178"/>
      <c r="M912" s="217"/>
      <c r="N912" s="218"/>
    </row>
    <row r="913" spans="1:14" ht="12.5">
      <c r="A913" s="220"/>
      <c r="B913" s="205"/>
      <c r="C913" s="201" t="str">
        <f t="shared" si="0"/>
        <v/>
      </c>
      <c r="D913" s="201" t="str">
        <f t="shared" si="1"/>
        <v/>
      </c>
      <c r="E913" s="201" t="str">
        <f t="shared" si="2"/>
        <v/>
      </c>
      <c r="F913" s="201" t="str">
        <f t="shared" si="3"/>
        <v/>
      </c>
      <c r="G913" s="178"/>
      <c r="H913" s="221"/>
      <c r="I913" s="218"/>
      <c r="J913" s="178"/>
      <c r="K913" s="178"/>
      <c r="L913" s="178"/>
      <c r="M913" s="217"/>
      <c r="N913" s="218"/>
    </row>
    <row r="914" spans="1:14" ht="12.5">
      <c r="A914" s="220"/>
      <c r="B914" s="205"/>
      <c r="C914" s="201" t="str">
        <f t="shared" si="0"/>
        <v/>
      </c>
      <c r="D914" s="201" t="str">
        <f t="shared" si="1"/>
        <v/>
      </c>
      <c r="E914" s="201" t="str">
        <f t="shared" si="2"/>
        <v/>
      </c>
      <c r="F914" s="201" t="str">
        <f t="shared" si="3"/>
        <v/>
      </c>
      <c r="G914" s="178"/>
      <c r="H914" s="221"/>
      <c r="I914" s="218"/>
      <c r="J914" s="178"/>
      <c r="K914" s="178"/>
      <c r="L914" s="178"/>
      <c r="M914" s="217"/>
      <c r="N914" s="218"/>
    </row>
    <row r="915" spans="1:14" ht="12.5">
      <c r="A915" s="220"/>
      <c r="B915" s="205"/>
      <c r="C915" s="201" t="str">
        <f t="shared" si="0"/>
        <v/>
      </c>
      <c r="D915" s="201" t="str">
        <f t="shared" si="1"/>
        <v/>
      </c>
      <c r="E915" s="201" t="str">
        <f t="shared" si="2"/>
        <v/>
      </c>
      <c r="F915" s="201" t="str">
        <f t="shared" si="3"/>
        <v/>
      </c>
      <c r="G915" s="178"/>
      <c r="H915" s="221"/>
      <c r="I915" s="218"/>
      <c r="J915" s="178"/>
      <c r="K915" s="178"/>
      <c r="L915" s="178"/>
      <c r="M915" s="217"/>
      <c r="N915" s="218"/>
    </row>
    <row r="916" spans="1:14" ht="12.5">
      <c r="A916" s="220"/>
      <c r="B916" s="205"/>
      <c r="C916" s="201" t="str">
        <f t="shared" si="0"/>
        <v/>
      </c>
      <c r="D916" s="201" t="str">
        <f t="shared" si="1"/>
        <v/>
      </c>
      <c r="E916" s="201" t="str">
        <f t="shared" si="2"/>
        <v/>
      </c>
      <c r="F916" s="201" t="str">
        <f t="shared" si="3"/>
        <v/>
      </c>
      <c r="G916" s="178"/>
      <c r="H916" s="221"/>
      <c r="I916" s="218"/>
      <c r="J916" s="178"/>
      <c r="K916" s="178"/>
      <c r="L916" s="178"/>
      <c r="M916" s="217"/>
      <c r="N916" s="218"/>
    </row>
    <row r="917" spans="1:14" ht="12.5">
      <c r="A917" s="220"/>
      <c r="B917" s="205"/>
      <c r="C917" s="201" t="str">
        <f t="shared" si="0"/>
        <v/>
      </c>
      <c r="D917" s="201" t="str">
        <f t="shared" si="1"/>
        <v/>
      </c>
      <c r="E917" s="201" t="str">
        <f t="shared" si="2"/>
        <v/>
      </c>
      <c r="F917" s="201" t="str">
        <f t="shared" si="3"/>
        <v/>
      </c>
      <c r="G917" s="178"/>
      <c r="H917" s="221"/>
      <c r="I917" s="218"/>
      <c r="J917" s="178"/>
      <c r="K917" s="178"/>
      <c r="L917" s="178"/>
      <c r="M917" s="217"/>
      <c r="N917" s="218"/>
    </row>
    <row r="918" spans="1:14" ht="12.5">
      <c r="A918" s="220"/>
      <c r="B918" s="205"/>
      <c r="C918" s="201" t="str">
        <f t="shared" si="0"/>
        <v/>
      </c>
      <c r="D918" s="201" t="str">
        <f t="shared" si="1"/>
        <v/>
      </c>
      <c r="E918" s="201" t="str">
        <f t="shared" si="2"/>
        <v/>
      </c>
      <c r="F918" s="201" t="str">
        <f t="shared" si="3"/>
        <v/>
      </c>
      <c r="G918" s="178"/>
      <c r="H918" s="221"/>
      <c r="I918" s="218"/>
      <c r="J918" s="178"/>
      <c r="K918" s="178"/>
      <c r="L918" s="178"/>
      <c r="M918" s="217"/>
      <c r="N918" s="218"/>
    </row>
    <row r="919" spans="1:14" ht="12.5">
      <c r="A919" s="220"/>
      <c r="B919" s="205"/>
      <c r="C919" s="201" t="str">
        <f t="shared" si="0"/>
        <v/>
      </c>
      <c r="D919" s="201" t="str">
        <f t="shared" si="1"/>
        <v/>
      </c>
      <c r="E919" s="201" t="str">
        <f t="shared" si="2"/>
        <v/>
      </c>
      <c r="F919" s="201" t="str">
        <f t="shared" si="3"/>
        <v/>
      </c>
      <c r="G919" s="178"/>
      <c r="H919" s="221"/>
      <c r="I919" s="218"/>
      <c r="J919" s="178"/>
      <c r="K919" s="178"/>
      <c r="L919" s="178"/>
      <c r="M919" s="217"/>
      <c r="N919" s="218"/>
    </row>
    <row r="920" spans="1:14" ht="12.5">
      <c r="A920" s="220"/>
      <c r="B920" s="205"/>
      <c r="C920" s="201" t="str">
        <f t="shared" si="0"/>
        <v/>
      </c>
      <c r="D920" s="201" t="str">
        <f t="shared" si="1"/>
        <v/>
      </c>
      <c r="E920" s="201" t="str">
        <f t="shared" si="2"/>
        <v/>
      </c>
      <c r="F920" s="201" t="str">
        <f t="shared" si="3"/>
        <v/>
      </c>
      <c r="G920" s="178"/>
      <c r="H920" s="221"/>
      <c r="I920" s="218"/>
      <c r="J920" s="178"/>
      <c r="K920" s="178"/>
      <c r="L920" s="178"/>
      <c r="M920" s="217"/>
      <c r="N920" s="218"/>
    </row>
    <row r="921" spans="1:14" ht="12.5">
      <c r="A921" s="220"/>
      <c r="B921" s="205"/>
      <c r="C921" s="201" t="str">
        <f t="shared" si="0"/>
        <v/>
      </c>
      <c r="D921" s="201" t="str">
        <f t="shared" si="1"/>
        <v/>
      </c>
      <c r="E921" s="201" t="str">
        <f t="shared" si="2"/>
        <v/>
      </c>
      <c r="F921" s="201" t="str">
        <f t="shared" si="3"/>
        <v/>
      </c>
      <c r="G921" s="178"/>
      <c r="H921" s="221"/>
      <c r="I921" s="218"/>
      <c r="J921" s="178"/>
      <c r="K921" s="178"/>
      <c r="L921" s="178"/>
      <c r="M921" s="217"/>
      <c r="N921" s="218"/>
    </row>
    <row r="922" spans="1:14" ht="12.5">
      <c r="A922" s="220"/>
      <c r="B922" s="205"/>
      <c r="C922" s="201" t="str">
        <f t="shared" si="0"/>
        <v/>
      </c>
      <c r="D922" s="201" t="str">
        <f t="shared" si="1"/>
        <v/>
      </c>
      <c r="E922" s="201" t="str">
        <f t="shared" si="2"/>
        <v/>
      </c>
      <c r="F922" s="201" t="str">
        <f t="shared" si="3"/>
        <v/>
      </c>
      <c r="G922" s="178"/>
      <c r="H922" s="221"/>
      <c r="I922" s="218"/>
      <c r="J922" s="178"/>
      <c r="K922" s="178"/>
      <c r="L922" s="178"/>
      <c r="M922" s="217"/>
      <c r="N922" s="218"/>
    </row>
    <row r="923" spans="1:14" ht="12.5">
      <c r="A923" s="220"/>
      <c r="B923" s="205"/>
      <c r="C923" s="201" t="str">
        <f t="shared" si="0"/>
        <v/>
      </c>
      <c r="D923" s="201" t="str">
        <f t="shared" si="1"/>
        <v/>
      </c>
      <c r="E923" s="201" t="str">
        <f t="shared" si="2"/>
        <v/>
      </c>
      <c r="F923" s="201" t="str">
        <f t="shared" si="3"/>
        <v/>
      </c>
      <c r="G923" s="178"/>
      <c r="H923" s="221"/>
      <c r="I923" s="218"/>
      <c r="J923" s="178"/>
      <c r="K923" s="178"/>
      <c r="L923" s="178"/>
      <c r="M923" s="217"/>
      <c r="N923" s="218"/>
    </row>
    <row r="924" spans="1:14" ht="12.5">
      <c r="A924" s="220"/>
      <c r="B924" s="205"/>
      <c r="C924" s="201" t="str">
        <f t="shared" si="0"/>
        <v/>
      </c>
      <c r="D924" s="201" t="str">
        <f t="shared" si="1"/>
        <v/>
      </c>
      <c r="E924" s="201" t="str">
        <f t="shared" si="2"/>
        <v/>
      </c>
      <c r="F924" s="201" t="str">
        <f t="shared" si="3"/>
        <v/>
      </c>
      <c r="G924" s="178"/>
      <c r="H924" s="221"/>
      <c r="I924" s="218"/>
      <c r="J924" s="178"/>
      <c r="K924" s="178"/>
      <c r="L924" s="178"/>
      <c r="M924" s="217"/>
      <c r="N924" s="218"/>
    </row>
    <row r="925" spans="1:14" ht="12.5">
      <c r="A925" s="220"/>
      <c r="B925" s="205"/>
      <c r="C925" s="201" t="str">
        <f t="shared" si="0"/>
        <v/>
      </c>
      <c r="D925" s="201" t="str">
        <f t="shared" si="1"/>
        <v/>
      </c>
      <c r="E925" s="201" t="str">
        <f t="shared" si="2"/>
        <v/>
      </c>
      <c r="F925" s="201" t="str">
        <f t="shared" si="3"/>
        <v/>
      </c>
      <c r="G925" s="178"/>
      <c r="H925" s="221"/>
      <c r="I925" s="218"/>
      <c r="J925" s="178"/>
      <c r="K925" s="178"/>
      <c r="L925" s="178"/>
      <c r="M925" s="217"/>
      <c r="N925" s="218"/>
    </row>
    <row r="926" spans="1:14" ht="12.5">
      <c r="A926" s="220"/>
      <c r="B926" s="205"/>
      <c r="C926" s="201" t="str">
        <f t="shared" si="0"/>
        <v/>
      </c>
      <c r="D926" s="201" t="str">
        <f t="shared" si="1"/>
        <v/>
      </c>
      <c r="E926" s="201" t="str">
        <f t="shared" si="2"/>
        <v/>
      </c>
      <c r="F926" s="201" t="str">
        <f t="shared" si="3"/>
        <v/>
      </c>
      <c r="G926" s="178"/>
      <c r="H926" s="221"/>
      <c r="I926" s="218"/>
      <c r="J926" s="178"/>
      <c r="K926" s="178"/>
      <c r="L926" s="178"/>
      <c r="M926" s="217"/>
      <c r="N926" s="218"/>
    </row>
    <row r="927" spans="1:14" ht="12.5">
      <c r="A927" s="220"/>
      <c r="B927" s="205"/>
      <c r="C927" s="201" t="str">
        <f t="shared" si="0"/>
        <v/>
      </c>
      <c r="D927" s="201" t="str">
        <f t="shared" si="1"/>
        <v/>
      </c>
      <c r="E927" s="201" t="str">
        <f t="shared" si="2"/>
        <v/>
      </c>
      <c r="F927" s="201" t="str">
        <f t="shared" si="3"/>
        <v/>
      </c>
      <c r="G927" s="178"/>
      <c r="H927" s="221"/>
      <c r="I927" s="218"/>
      <c r="J927" s="178"/>
      <c r="K927" s="178"/>
      <c r="L927" s="178"/>
      <c r="M927" s="217"/>
      <c r="N927" s="218"/>
    </row>
    <row r="928" spans="1:14" ht="12.5">
      <c r="A928" s="220"/>
      <c r="B928" s="205"/>
      <c r="C928" s="201" t="str">
        <f t="shared" si="0"/>
        <v/>
      </c>
      <c r="D928" s="201" t="str">
        <f t="shared" si="1"/>
        <v/>
      </c>
      <c r="E928" s="201" t="str">
        <f t="shared" si="2"/>
        <v/>
      </c>
      <c r="F928" s="201" t="str">
        <f t="shared" si="3"/>
        <v/>
      </c>
      <c r="G928" s="178"/>
      <c r="H928" s="221"/>
      <c r="I928" s="218"/>
      <c r="J928" s="178"/>
      <c r="K928" s="178"/>
      <c r="L928" s="178"/>
      <c r="M928" s="217"/>
      <c r="N928" s="218"/>
    </row>
    <row r="929" spans="1:14" ht="12.5">
      <c r="A929" s="220"/>
      <c r="B929" s="205"/>
      <c r="C929" s="201" t="str">
        <f t="shared" si="0"/>
        <v/>
      </c>
      <c r="D929" s="201" t="str">
        <f t="shared" si="1"/>
        <v/>
      </c>
      <c r="E929" s="201" t="str">
        <f t="shared" si="2"/>
        <v/>
      </c>
      <c r="F929" s="201" t="str">
        <f t="shared" si="3"/>
        <v/>
      </c>
      <c r="G929" s="178"/>
      <c r="H929" s="221"/>
      <c r="I929" s="218"/>
      <c r="J929" s="178"/>
      <c r="K929" s="178"/>
      <c r="L929" s="178"/>
      <c r="M929" s="217"/>
      <c r="N929" s="218"/>
    </row>
    <row r="930" spans="1:14" ht="12.5">
      <c r="A930" s="220"/>
      <c r="B930" s="205"/>
      <c r="C930" s="201" t="str">
        <f t="shared" si="0"/>
        <v/>
      </c>
      <c r="D930" s="201" t="str">
        <f t="shared" si="1"/>
        <v/>
      </c>
      <c r="E930" s="201" t="str">
        <f t="shared" si="2"/>
        <v/>
      </c>
      <c r="F930" s="201" t="str">
        <f t="shared" si="3"/>
        <v/>
      </c>
      <c r="G930" s="178"/>
      <c r="H930" s="221"/>
      <c r="I930" s="218"/>
      <c r="J930" s="178"/>
      <c r="K930" s="178"/>
      <c r="L930" s="178"/>
      <c r="M930" s="217"/>
      <c r="N930" s="218"/>
    </row>
    <row r="931" spans="1:14" ht="12.5">
      <c r="A931" s="220"/>
      <c r="B931" s="205"/>
      <c r="C931" s="201" t="str">
        <f t="shared" si="0"/>
        <v/>
      </c>
      <c r="D931" s="201" t="str">
        <f t="shared" si="1"/>
        <v/>
      </c>
      <c r="E931" s="201" t="str">
        <f t="shared" si="2"/>
        <v/>
      </c>
      <c r="F931" s="201" t="str">
        <f t="shared" si="3"/>
        <v/>
      </c>
      <c r="G931" s="178"/>
      <c r="H931" s="221"/>
      <c r="I931" s="218"/>
      <c r="J931" s="178"/>
      <c r="K931" s="178"/>
      <c r="L931" s="178"/>
      <c r="M931" s="217"/>
      <c r="N931" s="218"/>
    </row>
    <row r="932" spans="1:14" ht="12.5">
      <c r="A932" s="220"/>
      <c r="B932" s="205"/>
      <c r="C932" s="201" t="str">
        <f t="shared" si="0"/>
        <v/>
      </c>
      <c r="D932" s="201" t="str">
        <f t="shared" si="1"/>
        <v/>
      </c>
      <c r="E932" s="201" t="str">
        <f t="shared" si="2"/>
        <v/>
      </c>
      <c r="F932" s="201" t="str">
        <f t="shared" si="3"/>
        <v/>
      </c>
      <c r="G932" s="178"/>
      <c r="H932" s="221"/>
      <c r="I932" s="218"/>
      <c r="J932" s="178"/>
      <c r="K932" s="178"/>
      <c r="L932" s="178"/>
      <c r="M932" s="217"/>
      <c r="N932" s="218"/>
    </row>
    <row r="933" spans="1:14" ht="12.5">
      <c r="A933" s="220"/>
      <c r="B933" s="205"/>
      <c r="C933" s="201" t="str">
        <f t="shared" si="0"/>
        <v/>
      </c>
      <c r="D933" s="201" t="str">
        <f t="shared" si="1"/>
        <v/>
      </c>
      <c r="E933" s="201" t="str">
        <f t="shared" si="2"/>
        <v/>
      </c>
      <c r="F933" s="201" t="str">
        <f t="shared" si="3"/>
        <v/>
      </c>
      <c r="G933" s="178"/>
      <c r="H933" s="221"/>
      <c r="I933" s="218"/>
      <c r="J933" s="178"/>
      <c r="K933" s="178"/>
      <c r="L933" s="178"/>
      <c r="M933" s="217"/>
      <c r="N933" s="218"/>
    </row>
    <row r="934" spans="1:14" ht="12.5">
      <c r="A934" s="220"/>
      <c r="B934" s="205"/>
      <c r="C934" s="201" t="str">
        <f t="shared" si="0"/>
        <v/>
      </c>
      <c r="D934" s="201" t="str">
        <f t="shared" si="1"/>
        <v/>
      </c>
      <c r="E934" s="201" t="str">
        <f t="shared" si="2"/>
        <v/>
      </c>
      <c r="F934" s="201" t="str">
        <f t="shared" si="3"/>
        <v/>
      </c>
      <c r="G934" s="178"/>
      <c r="H934" s="221"/>
      <c r="I934" s="218"/>
      <c r="J934" s="178"/>
      <c r="K934" s="178"/>
      <c r="L934" s="178"/>
      <c r="M934" s="217"/>
      <c r="N934" s="218"/>
    </row>
    <row r="935" spans="1:14" ht="12.5">
      <c r="A935" s="220"/>
      <c r="B935" s="205"/>
      <c r="C935" s="201" t="str">
        <f t="shared" si="0"/>
        <v/>
      </c>
      <c r="D935" s="201" t="str">
        <f t="shared" si="1"/>
        <v/>
      </c>
      <c r="E935" s="201" t="str">
        <f t="shared" si="2"/>
        <v/>
      </c>
      <c r="F935" s="201" t="str">
        <f t="shared" si="3"/>
        <v/>
      </c>
      <c r="G935" s="178"/>
      <c r="H935" s="221"/>
      <c r="I935" s="218"/>
      <c r="J935" s="178"/>
      <c r="K935" s="178"/>
      <c r="L935" s="178"/>
      <c r="M935" s="217"/>
      <c r="N935" s="218"/>
    </row>
    <row r="936" spans="1:14" ht="12.5">
      <c r="A936" s="220"/>
      <c r="B936" s="205"/>
      <c r="C936" s="201" t="str">
        <f t="shared" si="0"/>
        <v/>
      </c>
      <c r="D936" s="201" t="str">
        <f t="shared" si="1"/>
        <v/>
      </c>
      <c r="E936" s="201" t="str">
        <f t="shared" si="2"/>
        <v/>
      </c>
      <c r="F936" s="201" t="str">
        <f t="shared" si="3"/>
        <v/>
      </c>
      <c r="G936" s="178"/>
      <c r="H936" s="221"/>
      <c r="I936" s="218"/>
      <c r="J936" s="178"/>
      <c r="K936" s="178"/>
      <c r="L936" s="178"/>
      <c r="M936" s="217"/>
      <c r="N936" s="218"/>
    </row>
    <row r="937" spans="1:14" ht="12.5">
      <c r="A937" s="220"/>
      <c r="B937" s="205"/>
      <c r="C937" s="201" t="str">
        <f t="shared" si="0"/>
        <v/>
      </c>
      <c r="D937" s="201" t="str">
        <f t="shared" si="1"/>
        <v/>
      </c>
      <c r="E937" s="201" t="str">
        <f t="shared" si="2"/>
        <v/>
      </c>
      <c r="F937" s="201" t="str">
        <f t="shared" si="3"/>
        <v/>
      </c>
      <c r="G937" s="178"/>
      <c r="H937" s="221"/>
      <c r="I937" s="218"/>
      <c r="J937" s="178"/>
      <c r="K937" s="178"/>
      <c r="L937" s="178"/>
      <c r="M937" s="217"/>
      <c r="N937" s="218"/>
    </row>
    <row r="938" spans="1:14" ht="12.5">
      <c r="A938" s="220"/>
      <c r="B938" s="205"/>
      <c r="C938" s="201" t="str">
        <f t="shared" si="0"/>
        <v/>
      </c>
      <c r="D938" s="201" t="str">
        <f t="shared" si="1"/>
        <v/>
      </c>
      <c r="E938" s="201" t="str">
        <f t="shared" si="2"/>
        <v/>
      </c>
      <c r="F938" s="201" t="str">
        <f t="shared" si="3"/>
        <v/>
      </c>
      <c r="G938" s="178"/>
      <c r="H938" s="221"/>
      <c r="I938" s="218"/>
      <c r="J938" s="178"/>
      <c r="K938" s="178"/>
      <c r="L938" s="178"/>
      <c r="M938" s="217"/>
      <c r="N938" s="218"/>
    </row>
    <row r="939" spans="1:14" ht="12.5">
      <c r="A939" s="220"/>
      <c r="B939" s="205"/>
      <c r="C939" s="201" t="str">
        <f t="shared" si="0"/>
        <v/>
      </c>
      <c r="D939" s="201" t="str">
        <f t="shared" si="1"/>
        <v/>
      </c>
      <c r="E939" s="201" t="str">
        <f t="shared" si="2"/>
        <v/>
      </c>
      <c r="F939" s="201" t="str">
        <f t="shared" si="3"/>
        <v/>
      </c>
      <c r="G939" s="178"/>
      <c r="H939" s="221"/>
      <c r="I939" s="218"/>
      <c r="J939" s="178"/>
      <c r="K939" s="178"/>
      <c r="L939" s="178"/>
      <c r="M939" s="217"/>
      <c r="N939" s="218"/>
    </row>
    <row r="940" spans="1:14" ht="12.5">
      <c r="A940" s="220"/>
      <c r="B940" s="205"/>
      <c r="C940" s="201" t="str">
        <f t="shared" si="0"/>
        <v/>
      </c>
      <c r="D940" s="201" t="str">
        <f t="shared" si="1"/>
        <v/>
      </c>
      <c r="E940" s="201" t="str">
        <f t="shared" si="2"/>
        <v/>
      </c>
      <c r="F940" s="201" t="str">
        <f t="shared" si="3"/>
        <v/>
      </c>
      <c r="G940" s="178"/>
      <c r="H940" s="221"/>
      <c r="I940" s="218"/>
      <c r="J940" s="178"/>
      <c r="K940" s="178"/>
      <c r="L940" s="178"/>
      <c r="M940" s="217"/>
      <c r="N940" s="218"/>
    </row>
    <row r="941" spans="1:14" ht="12.5">
      <c r="A941" s="220"/>
      <c r="B941" s="205"/>
      <c r="C941" s="201" t="str">
        <f t="shared" si="0"/>
        <v/>
      </c>
      <c r="D941" s="201" t="str">
        <f t="shared" si="1"/>
        <v/>
      </c>
      <c r="E941" s="201" t="str">
        <f t="shared" si="2"/>
        <v/>
      </c>
      <c r="F941" s="201" t="str">
        <f t="shared" si="3"/>
        <v/>
      </c>
      <c r="G941" s="178"/>
      <c r="H941" s="221"/>
      <c r="I941" s="218"/>
      <c r="J941" s="178"/>
      <c r="K941" s="178"/>
      <c r="L941" s="178"/>
      <c r="M941" s="217"/>
      <c r="N941" s="218"/>
    </row>
    <row r="942" spans="1:14" ht="12.5">
      <c r="A942" s="220"/>
      <c r="B942" s="205"/>
      <c r="C942" s="201" t="str">
        <f t="shared" si="0"/>
        <v/>
      </c>
      <c r="D942" s="201" t="str">
        <f t="shared" si="1"/>
        <v/>
      </c>
      <c r="E942" s="201" t="str">
        <f t="shared" si="2"/>
        <v/>
      </c>
      <c r="F942" s="201" t="str">
        <f t="shared" si="3"/>
        <v/>
      </c>
      <c r="G942" s="178"/>
      <c r="H942" s="221"/>
      <c r="I942" s="218"/>
      <c r="J942" s="178"/>
      <c r="K942" s="178"/>
      <c r="L942" s="178"/>
      <c r="M942" s="217"/>
      <c r="N942" s="218"/>
    </row>
    <row r="943" spans="1:14" ht="12.5">
      <c r="A943" s="220"/>
      <c r="B943" s="205"/>
      <c r="C943" s="201" t="str">
        <f t="shared" si="0"/>
        <v/>
      </c>
      <c r="D943" s="201" t="str">
        <f t="shared" si="1"/>
        <v/>
      </c>
      <c r="E943" s="201" t="str">
        <f t="shared" si="2"/>
        <v/>
      </c>
      <c r="F943" s="201" t="str">
        <f t="shared" si="3"/>
        <v/>
      </c>
      <c r="G943" s="178"/>
      <c r="H943" s="221"/>
      <c r="I943" s="218"/>
      <c r="J943" s="178"/>
      <c r="K943" s="178"/>
      <c r="L943" s="178"/>
      <c r="M943" s="217"/>
      <c r="N943" s="218"/>
    </row>
    <row r="944" spans="1:14" ht="12.5">
      <c r="A944" s="220"/>
      <c r="B944" s="205"/>
      <c r="C944" s="201" t="str">
        <f t="shared" si="0"/>
        <v/>
      </c>
      <c r="D944" s="201" t="str">
        <f t="shared" si="1"/>
        <v/>
      </c>
      <c r="E944" s="201" t="str">
        <f t="shared" si="2"/>
        <v/>
      </c>
      <c r="F944" s="201" t="str">
        <f t="shared" si="3"/>
        <v/>
      </c>
      <c r="G944" s="178"/>
      <c r="H944" s="221"/>
      <c r="I944" s="218"/>
      <c r="J944" s="178"/>
      <c r="K944" s="178"/>
      <c r="L944" s="178"/>
      <c r="M944" s="217"/>
      <c r="N944" s="218"/>
    </row>
    <row r="945" spans="1:14" ht="12.5">
      <c r="A945" s="220"/>
      <c r="B945" s="205"/>
      <c r="C945" s="201" t="str">
        <f t="shared" si="0"/>
        <v/>
      </c>
      <c r="D945" s="201" t="str">
        <f t="shared" si="1"/>
        <v/>
      </c>
      <c r="E945" s="201" t="str">
        <f t="shared" si="2"/>
        <v/>
      </c>
      <c r="F945" s="201" t="str">
        <f t="shared" si="3"/>
        <v/>
      </c>
      <c r="G945" s="178"/>
      <c r="H945" s="221"/>
      <c r="I945" s="218"/>
      <c r="J945" s="178"/>
      <c r="K945" s="178"/>
      <c r="L945" s="178"/>
      <c r="M945" s="217"/>
      <c r="N945" s="218"/>
    </row>
    <row r="946" spans="1:14" ht="12.5">
      <c r="A946" s="220"/>
      <c r="B946" s="205"/>
      <c r="C946" s="201" t="str">
        <f t="shared" si="0"/>
        <v/>
      </c>
      <c r="D946" s="201" t="str">
        <f t="shared" si="1"/>
        <v/>
      </c>
      <c r="E946" s="201" t="str">
        <f t="shared" si="2"/>
        <v/>
      </c>
      <c r="F946" s="201" t="str">
        <f t="shared" si="3"/>
        <v/>
      </c>
      <c r="G946" s="178"/>
      <c r="H946" s="221"/>
      <c r="I946" s="218"/>
      <c r="J946" s="178"/>
      <c r="K946" s="178"/>
      <c r="L946" s="178"/>
      <c r="M946" s="217"/>
      <c r="N946" s="218"/>
    </row>
    <row r="947" spans="1:14" ht="12.5">
      <c r="A947" s="220"/>
      <c r="B947" s="205"/>
      <c r="C947" s="201" t="str">
        <f t="shared" si="0"/>
        <v/>
      </c>
      <c r="D947" s="201" t="str">
        <f t="shared" si="1"/>
        <v/>
      </c>
      <c r="E947" s="201" t="str">
        <f t="shared" si="2"/>
        <v/>
      </c>
      <c r="F947" s="201" t="str">
        <f t="shared" si="3"/>
        <v/>
      </c>
      <c r="G947" s="178"/>
      <c r="H947" s="221"/>
      <c r="I947" s="218"/>
      <c r="J947" s="178"/>
      <c r="K947" s="178"/>
      <c r="L947" s="178"/>
      <c r="M947" s="217"/>
      <c r="N947" s="218"/>
    </row>
    <row r="948" spans="1:14" ht="12.5">
      <c r="A948" s="220"/>
      <c r="B948" s="205"/>
      <c r="C948" s="201" t="str">
        <f t="shared" si="0"/>
        <v/>
      </c>
      <c r="D948" s="201" t="str">
        <f t="shared" si="1"/>
        <v/>
      </c>
      <c r="E948" s="201" t="str">
        <f t="shared" si="2"/>
        <v/>
      </c>
      <c r="F948" s="201" t="str">
        <f t="shared" si="3"/>
        <v/>
      </c>
      <c r="G948" s="178"/>
      <c r="H948" s="221"/>
      <c r="I948" s="218"/>
      <c r="J948" s="178"/>
      <c r="K948" s="178"/>
      <c r="L948" s="178"/>
      <c r="M948" s="217"/>
      <c r="N948" s="218"/>
    </row>
    <row r="949" spans="1:14" ht="12.5">
      <c r="A949" s="220"/>
      <c r="B949" s="205"/>
      <c r="C949" s="201" t="str">
        <f t="shared" si="0"/>
        <v/>
      </c>
      <c r="D949" s="201" t="str">
        <f t="shared" si="1"/>
        <v/>
      </c>
      <c r="E949" s="201" t="str">
        <f t="shared" si="2"/>
        <v/>
      </c>
      <c r="F949" s="201" t="str">
        <f t="shared" si="3"/>
        <v/>
      </c>
      <c r="G949" s="178"/>
      <c r="H949" s="221"/>
      <c r="I949" s="218"/>
      <c r="J949" s="178"/>
      <c r="K949" s="178"/>
      <c r="L949" s="178"/>
      <c r="M949" s="217"/>
      <c r="N949" s="218"/>
    </row>
    <row r="950" spans="1:14" ht="12.5">
      <c r="A950" s="220"/>
      <c r="B950" s="205"/>
      <c r="C950" s="201" t="str">
        <f t="shared" si="0"/>
        <v/>
      </c>
      <c r="D950" s="201" t="str">
        <f t="shared" si="1"/>
        <v/>
      </c>
      <c r="E950" s="201" t="str">
        <f t="shared" si="2"/>
        <v/>
      </c>
      <c r="F950" s="201" t="str">
        <f t="shared" si="3"/>
        <v/>
      </c>
      <c r="G950" s="178"/>
      <c r="H950" s="221"/>
      <c r="I950" s="218"/>
      <c r="J950" s="178"/>
      <c r="K950" s="178"/>
      <c r="L950" s="178"/>
      <c r="M950" s="217"/>
      <c r="N950" s="218"/>
    </row>
    <row r="951" spans="1:14" ht="12.5">
      <c r="A951" s="220"/>
      <c r="B951" s="205"/>
      <c r="C951" s="201" t="str">
        <f t="shared" si="0"/>
        <v/>
      </c>
      <c r="D951" s="201" t="str">
        <f t="shared" si="1"/>
        <v/>
      </c>
      <c r="E951" s="201" t="str">
        <f t="shared" si="2"/>
        <v/>
      </c>
      <c r="F951" s="201" t="str">
        <f t="shared" si="3"/>
        <v/>
      </c>
      <c r="G951" s="178"/>
      <c r="H951" s="221"/>
      <c r="I951" s="218"/>
      <c r="J951" s="178"/>
      <c r="K951" s="178"/>
      <c r="L951" s="178"/>
      <c r="M951" s="217"/>
      <c r="N951" s="218"/>
    </row>
    <row r="952" spans="1:14" ht="12.5">
      <c r="A952" s="220"/>
      <c r="B952" s="205"/>
      <c r="C952" s="201" t="str">
        <f t="shared" si="0"/>
        <v/>
      </c>
      <c r="D952" s="201" t="str">
        <f t="shared" si="1"/>
        <v/>
      </c>
      <c r="E952" s="201" t="str">
        <f t="shared" si="2"/>
        <v/>
      </c>
      <c r="F952" s="201" t="str">
        <f t="shared" si="3"/>
        <v/>
      </c>
      <c r="G952" s="178"/>
      <c r="H952" s="221"/>
      <c r="I952" s="218"/>
      <c r="J952" s="178"/>
      <c r="K952" s="178"/>
      <c r="L952" s="178"/>
      <c r="M952" s="217"/>
      <c r="N952" s="218"/>
    </row>
    <row r="953" spans="1:14" ht="12.5">
      <c r="A953" s="220"/>
      <c r="B953" s="205"/>
      <c r="C953" s="201" t="str">
        <f t="shared" si="0"/>
        <v/>
      </c>
      <c r="D953" s="201" t="str">
        <f t="shared" si="1"/>
        <v/>
      </c>
      <c r="E953" s="201" t="str">
        <f t="shared" si="2"/>
        <v/>
      </c>
      <c r="F953" s="201" t="str">
        <f t="shared" si="3"/>
        <v/>
      </c>
      <c r="G953" s="178"/>
      <c r="H953" s="221"/>
      <c r="I953" s="218"/>
      <c r="J953" s="178"/>
      <c r="K953" s="178"/>
      <c r="L953" s="178"/>
      <c r="M953" s="217"/>
      <c r="N953" s="218"/>
    </row>
    <row r="954" spans="1:14" ht="12.5">
      <c r="A954" s="220"/>
      <c r="B954" s="205"/>
      <c r="C954" s="201" t="str">
        <f t="shared" si="0"/>
        <v/>
      </c>
      <c r="D954" s="201" t="str">
        <f t="shared" si="1"/>
        <v/>
      </c>
      <c r="E954" s="201" t="str">
        <f t="shared" si="2"/>
        <v/>
      </c>
      <c r="F954" s="201" t="str">
        <f t="shared" si="3"/>
        <v/>
      </c>
      <c r="G954" s="178"/>
      <c r="H954" s="221"/>
      <c r="I954" s="218"/>
      <c r="J954" s="178"/>
      <c r="K954" s="178"/>
      <c r="L954" s="178"/>
      <c r="M954" s="217"/>
      <c r="N954" s="218"/>
    </row>
    <row r="955" spans="1:14" ht="12.5">
      <c r="A955" s="220"/>
      <c r="B955" s="205"/>
      <c r="C955" s="201" t="str">
        <f t="shared" si="0"/>
        <v/>
      </c>
      <c r="D955" s="201" t="str">
        <f t="shared" si="1"/>
        <v/>
      </c>
      <c r="E955" s="201" t="str">
        <f t="shared" si="2"/>
        <v/>
      </c>
      <c r="F955" s="201" t="str">
        <f t="shared" si="3"/>
        <v/>
      </c>
      <c r="G955" s="178"/>
      <c r="H955" s="221"/>
      <c r="I955" s="218"/>
      <c r="J955" s="178"/>
      <c r="K955" s="178"/>
      <c r="L955" s="178"/>
      <c r="M955" s="217"/>
      <c r="N955" s="218"/>
    </row>
    <row r="956" spans="1:14" ht="12.5">
      <c r="A956" s="220"/>
      <c r="B956" s="205"/>
      <c r="C956" s="201" t="str">
        <f t="shared" si="0"/>
        <v/>
      </c>
      <c r="D956" s="201" t="str">
        <f t="shared" si="1"/>
        <v/>
      </c>
      <c r="E956" s="201" t="str">
        <f t="shared" si="2"/>
        <v/>
      </c>
      <c r="F956" s="201" t="str">
        <f t="shared" si="3"/>
        <v/>
      </c>
      <c r="G956" s="178"/>
      <c r="H956" s="221"/>
      <c r="I956" s="218"/>
      <c r="J956" s="178"/>
      <c r="K956" s="178"/>
      <c r="L956" s="178"/>
      <c r="M956" s="217"/>
      <c r="N956" s="218"/>
    </row>
    <row r="957" spans="1:14" ht="12.5">
      <c r="A957" s="220"/>
      <c r="B957" s="205"/>
      <c r="C957" s="201" t="str">
        <f t="shared" si="0"/>
        <v/>
      </c>
      <c r="D957" s="201" t="str">
        <f t="shared" si="1"/>
        <v/>
      </c>
      <c r="E957" s="201" t="str">
        <f t="shared" si="2"/>
        <v/>
      </c>
      <c r="F957" s="201" t="str">
        <f t="shared" si="3"/>
        <v/>
      </c>
      <c r="G957" s="178"/>
      <c r="H957" s="221"/>
      <c r="I957" s="218"/>
      <c r="J957" s="178"/>
      <c r="K957" s="178"/>
      <c r="L957" s="178"/>
      <c r="M957" s="217"/>
      <c r="N957" s="218"/>
    </row>
    <row r="958" spans="1:14" ht="12.5">
      <c r="A958" s="220"/>
      <c r="B958" s="205"/>
      <c r="C958" s="201" t="str">
        <f t="shared" si="0"/>
        <v/>
      </c>
      <c r="D958" s="201" t="str">
        <f t="shared" si="1"/>
        <v/>
      </c>
      <c r="E958" s="201" t="str">
        <f t="shared" si="2"/>
        <v/>
      </c>
      <c r="F958" s="201" t="str">
        <f t="shared" si="3"/>
        <v/>
      </c>
      <c r="G958" s="178"/>
      <c r="H958" s="221"/>
      <c r="I958" s="218"/>
      <c r="J958" s="178"/>
      <c r="K958" s="178"/>
      <c r="L958" s="178"/>
      <c r="M958" s="217"/>
      <c r="N958" s="218"/>
    </row>
    <row r="959" spans="1:14" ht="12.5">
      <c r="A959" s="220"/>
      <c r="B959" s="205"/>
      <c r="C959" s="201" t="str">
        <f t="shared" si="0"/>
        <v/>
      </c>
      <c r="D959" s="201" t="str">
        <f t="shared" si="1"/>
        <v/>
      </c>
      <c r="E959" s="201" t="str">
        <f t="shared" si="2"/>
        <v/>
      </c>
      <c r="F959" s="201" t="str">
        <f t="shared" si="3"/>
        <v/>
      </c>
      <c r="G959" s="178"/>
      <c r="H959" s="221"/>
      <c r="I959" s="218"/>
      <c r="J959" s="178"/>
      <c r="K959" s="178"/>
      <c r="L959" s="178"/>
      <c r="M959" s="217"/>
      <c r="N959" s="218"/>
    </row>
    <row r="960" spans="1:14" ht="12.5">
      <c r="A960" s="220"/>
      <c r="B960" s="205"/>
      <c r="C960" s="201" t="str">
        <f t="shared" si="0"/>
        <v/>
      </c>
      <c r="D960" s="201" t="str">
        <f t="shared" si="1"/>
        <v/>
      </c>
      <c r="E960" s="201" t="str">
        <f t="shared" si="2"/>
        <v/>
      </c>
      <c r="F960" s="201" t="str">
        <f t="shared" si="3"/>
        <v/>
      </c>
      <c r="G960" s="178"/>
      <c r="H960" s="221"/>
      <c r="I960" s="218"/>
      <c r="J960" s="178"/>
      <c r="K960" s="178"/>
      <c r="L960" s="178"/>
      <c r="M960" s="217"/>
      <c r="N960" s="218"/>
    </row>
    <row r="961" spans="1:14" ht="12.5">
      <c r="A961" s="220"/>
      <c r="B961" s="205"/>
      <c r="C961" s="201" t="str">
        <f t="shared" si="0"/>
        <v/>
      </c>
      <c r="D961" s="201" t="str">
        <f t="shared" si="1"/>
        <v/>
      </c>
      <c r="E961" s="201" t="str">
        <f t="shared" si="2"/>
        <v/>
      </c>
      <c r="F961" s="201" t="str">
        <f t="shared" si="3"/>
        <v/>
      </c>
      <c r="G961" s="178"/>
      <c r="H961" s="221"/>
      <c r="I961" s="218"/>
      <c r="J961" s="178"/>
      <c r="K961" s="178"/>
      <c r="L961" s="178"/>
      <c r="M961" s="217"/>
      <c r="N961" s="218"/>
    </row>
    <row r="962" spans="1:14" ht="12.5">
      <c r="A962" s="220"/>
      <c r="B962" s="205"/>
      <c r="C962" s="201" t="str">
        <f t="shared" si="0"/>
        <v/>
      </c>
      <c r="D962" s="201" t="str">
        <f t="shared" si="1"/>
        <v/>
      </c>
      <c r="E962" s="201" t="str">
        <f t="shared" si="2"/>
        <v/>
      </c>
      <c r="F962" s="201" t="str">
        <f t="shared" si="3"/>
        <v/>
      </c>
      <c r="G962" s="178"/>
      <c r="H962" s="221"/>
      <c r="I962" s="218"/>
      <c r="J962" s="178"/>
      <c r="K962" s="178"/>
      <c r="L962" s="178"/>
      <c r="M962" s="217"/>
      <c r="N962" s="218"/>
    </row>
    <row r="963" spans="1:14" ht="12.5">
      <c r="A963" s="220"/>
      <c r="B963" s="205"/>
      <c r="C963" s="201" t="str">
        <f t="shared" si="0"/>
        <v/>
      </c>
      <c r="D963" s="201" t="str">
        <f t="shared" si="1"/>
        <v/>
      </c>
      <c r="E963" s="201" t="str">
        <f t="shared" si="2"/>
        <v/>
      </c>
      <c r="F963" s="201" t="str">
        <f t="shared" si="3"/>
        <v/>
      </c>
      <c r="G963" s="178"/>
      <c r="H963" s="221"/>
      <c r="I963" s="218"/>
      <c r="J963" s="178"/>
      <c r="K963" s="178"/>
      <c r="L963" s="178"/>
      <c r="M963" s="217"/>
      <c r="N963" s="218"/>
    </row>
    <row r="964" spans="1:14" ht="12.5">
      <c r="A964" s="220"/>
      <c r="B964" s="205"/>
      <c r="C964" s="201" t="str">
        <f t="shared" si="0"/>
        <v/>
      </c>
      <c r="D964" s="201" t="str">
        <f t="shared" si="1"/>
        <v/>
      </c>
      <c r="E964" s="201" t="str">
        <f t="shared" si="2"/>
        <v/>
      </c>
      <c r="F964" s="201" t="str">
        <f t="shared" si="3"/>
        <v/>
      </c>
      <c r="G964" s="178"/>
      <c r="H964" s="221"/>
      <c r="I964" s="218"/>
      <c r="J964" s="178"/>
      <c r="K964" s="178"/>
      <c r="L964" s="178"/>
      <c r="M964" s="217"/>
      <c r="N964" s="218"/>
    </row>
    <row r="965" spans="1:14" ht="12.5">
      <c r="A965" s="220"/>
      <c r="B965" s="205"/>
      <c r="C965" s="201" t="str">
        <f t="shared" si="0"/>
        <v/>
      </c>
      <c r="D965" s="201" t="str">
        <f t="shared" si="1"/>
        <v/>
      </c>
      <c r="E965" s="201" t="str">
        <f t="shared" si="2"/>
        <v/>
      </c>
      <c r="F965" s="201" t="str">
        <f t="shared" si="3"/>
        <v/>
      </c>
      <c r="G965" s="178"/>
      <c r="H965" s="221"/>
      <c r="I965" s="218"/>
      <c r="J965" s="178"/>
      <c r="K965" s="178"/>
      <c r="L965" s="178"/>
      <c r="M965" s="217"/>
      <c r="N965" s="218"/>
    </row>
    <row r="966" spans="1:14" ht="12.5">
      <c r="A966" s="220"/>
      <c r="B966" s="205"/>
      <c r="C966" s="201" t="str">
        <f t="shared" si="0"/>
        <v/>
      </c>
      <c r="D966" s="201" t="str">
        <f t="shared" si="1"/>
        <v/>
      </c>
      <c r="E966" s="201" t="str">
        <f t="shared" si="2"/>
        <v/>
      </c>
      <c r="F966" s="201" t="str">
        <f t="shared" si="3"/>
        <v/>
      </c>
      <c r="G966" s="178"/>
      <c r="H966" s="221"/>
      <c r="I966" s="218"/>
      <c r="J966" s="178"/>
      <c r="K966" s="178"/>
      <c r="L966" s="178"/>
      <c r="M966" s="217"/>
      <c r="N966" s="218"/>
    </row>
    <row r="967" spans="1:14" ht="12.5">
      <c r="A967" s="220"/>
      <c r="B967" s="205"/>
      <c r="C967" s="201" t="str">
        <f t="shared" si="0"/>
        <v/>
      </c>
      <c r="D967" s="201" t="str">
        <f t="shared" si="1"/>
        <v/>
      </c>
      <c r="E967" s="201" t="str">
        <f t="shared" si="2"/>
        <v/>
      </c>
      <c r="F967" s="201" t="str">
        <f t="shared" si="3"/>
        <v/>
      </c>
      <c r="G967" s="178"/>
      <c r="H967" s="221"/>
      <c r="I967" s="218"/>
      <c r="J967" s="178"/>
      <c r="K967" s="178"/>
      <c r="L967" s="178"/>
      <c r="M967" s="217"/>
      <c r="N967" s="218"/>
    </row>
    <row r="968" spans="1:14" ht="12.5">
      <c r="A968" s="220"/>
      <c r="B968" s="205"/>
      <c r="C968" s="201" t="str">
        <f t="shared" si="0"/>
        <v/>
      </c>
      <c r="D968" s="201" t="str">
        <f t="shared" si="1"/>
        <v/>
      </c>
      <c r="E968" s="201" t="str">
        <f t="shared" si="2"/>
        <v/>
      </c>
      <c r="F968" s="201" t="str">
        <f t="shared" si="3"/>
        <v/>
      </c>
      <c r="G968" s="178"/>
      <c r="H968" s="221"/>
      <c r="I968" s="218"/>
      <c r="J968" s="178"/>
      <c r="K968" s="178"/>
      <c r="L968" s="178"/>
      <c r="M968" s="217"/>
      <c r="N968" s="218"/>
    </row>
    <row r="969" spans="1:14" ht="12.5">
      <c r="A969" s="220"/>
      <c r="B969" s="205"/>
      <c r="C969" s="201" t="str">
        <f t="shared" si="0"/>
        <v/>
      </c>
      <c r="D969" s="201" t="str">
        <f t="shared" si="1"/>
        <v/>
      </c>
      <c r="E969" s="201" t="str">
        <f t="shared" si="2"/>
        <v/>
      </c>
      <c r="F969" s="201" t="str">
        <f t="shared" si="3"/>
        <v/>
      </c>
      <c r="G969" s="178"/>
      <c r="H969" s="221"/>
      <c r="I969" s="218"/>
      <c r="J969" s="178"/>
      <c r="K969" s="178"/>
      <c r="L969" s="178"/>
      <c r="M969" s="217"/>
      <c r="N969" s="218"/>
    </row>
    <row r="970" spans="1:14" ht="12.5">
      <c r="A970" s="220"/>
      <c r="B970" s="205"/>
      <c r="C970" s="201" t="str">
        <f t="shared" si="0"/>
        <v/>
      </c>
      <c r="D970" s="201" t="str">
        <f t="shared" si="1"/>
        <v/>
      </c>
      <c r="E970" s="201" t="str">
        <f t="shared" si="2"/>
        <v/>
      </c>
      <c r="F970" s="201" t="str">
        <f t="shared" si="3"/>
        <v/>
      </c>
      <c r="G970" s="178"/>
      <c r="H970" s="221"/>
      <c r="I970" s="218"/>
      <c r="J970" s="178"/>
      <c r="K970" s="178"/>
      <c r="L970" s="178"/>
      <c r="M970" s="217"/>
      <c r="N970" s="218"/>
    </row>
    <row r="971" spans="1:14" ht="12.5">
      <c r="A971" s="220"/>
      <c r="B971" s="205"/>
      <c r="C971" s="201" t="str">
        <f t="shared" si="0"/>
        <v/>
      </c>
      <c r="D971" s="201" t="str">
        <f t="shared" si="1"/>
        <v/>
      </c>
      <c r="E971" s="201" t="str">
        <f t="shared" si="2"/>
        <v/>
      </c>
      <c r="F971" s="201" t="str">
        <f t="shared" si="3"/>
        <v/>
      </c>
      <c r="G971" s="178"/>
      <c r="H971" s="221"/>
      <c r="I971" s="218"/>
      <c r="J971" s="178"/>
      <c r="K971" s="178"/>
      <c r="L971" s="178"/>
      <c r="M971" s="217"/>
      <c r="N971" s="218"/>
    </row>
    <row r="972" spans="1:14" ht="12.5">
      <c r="A972" s="220"/>
      <c r="B972" s="205"/>
      <c r="C972" s="201" t="str">
        <f t="shared" si="0"/>
        <v/>
      </c>
      <c r="D972" s="201" t="str">
        <f t="shared" si="1"/>
        <v/>
      </c>
      <c r="E972" s="201" t="str">
        <f t="shared" si="2"/>
        <v/>
      </c>
      <c r="F972" s="201" t="str">
        <f t="shared" si="3"/>
        <v/>
      </c>
      <c r="G972" s="178"/>
      <c r="H972" s="221"/>
      <c r="I972" s="218"/>
      <c r="J972" s="178"/>
      <c r="K972" s="178"/>
      <c r="L972" s="178"/>
      <c r="M972" s="217"/>
      <c r="N972" s="218"/>
    </row>
    <row r="973" spans="1:14" ht="12.5">
      <c r="A973" s="220"/>
      <c r="B973" s="205"/>
      <c r="C973" s="201" t="str">
        <f t="shared" si="0"/>
        <v/>
      </c>
      <c r="D973" s="201" t="str">
        <f t="shared" si="1"/>
        <v/>
      </c>
      <c r="E973" s="201" t="str">
        <f t="shared" si="2"/>
        <v/>
      </c>
      <c r="F973" s="201" t="str">
        <f t="shared" si="3"/>
        <v/>
      </c>
      <c r="G973" s="178"/>
      <c r="H973" s="221"/>
      <c r="I973" s="218"/>
      <c r="J973" s="178"/>
      <c r="K973" s="178"/>
      <c r="L973" s="178"/>
      <c r="M973" s="217"/>
      <c r="N973" s="218"/>
    </row>
    <row r="974" spans="1:14" ht="12.5">
      <c r="A974" s="220"/>
      <c r="B974" s="205"/>
      <c r="C974" s="201" t="str">
        <f t="shared" si="0"/>
        <v/>
      </c>
      <c r="D974" s="201" t="str">
        <f t="shared" si="1"/>
        <v/>
      </c>
      <c r="E974" s="201" t="str">
        <f t="shared" si="2"/>
        <v/>
      </c>
      <c r="F974" s="201" t="str">
        <f t="shared" si="3"/>
        <v/>
      </c>
      <c r="G974" s="178"/>
      <c r="H974" s="221"/>
      <c r="I974" s="218"/>
      <c r="J974" s="178"/>
      <c r="K974" s="178"/>
      <c r="L974" s="178"/>
      <c r="M974" s="217"/>
      <c r="N974" s="218"/>
    </row>
    <row r="975" spans="1:14" ht="12.5">
      <c r="A975" s="220"/>
      <c r="B975" s="205"/>
      <c r="C975" s="201" t="str">
        <f t="shared" si="0"/>
        <v/>
      </c>
      <c r="D975" s="201" t="str">
        <f t="shared" si="1"/>
        <v/>
      </c>
      <c r="E975" s="201" t="str">
        <f t="shared" si="2"/>
        <v/>
      </c>
      <c r="F975" s="201" t="str">
        <f t="shared" si="3"/>
        <v/>
      </c>
      <c r="G975" s="178"/>
      <c r="H975" s="221"/>
      <c r="I975" s="218"/>
      <c r="J975" s="178"/>
      <c r="K975" s="178"/>
      <c r="L975" s="178"/>
      <c r="M975" s="217"/>
      <c r="N975" s="218"/>
    </row>
    <row r="976" spans="1:14" ht="12.5">
      <c r="A976" s="220"/>
      <c r="B976" s="205"/>
      <c r="C976" s="201" t="str">
        <f t="shared" si="0"/>
        <v/>
      </c>
      <c r="D976" s="201" t="str">
        <f t="shared" si="1"/>
        <v/>
      </c>
      <c r="E976" s="201" t="str">
        <f t="shared" si="2"/>
        <v/>
      </c>
      <c r="F976" s="201" t="str">
        <f t="shared" si="3"/>
        <v/>
      </c>
      <c r="G976" s="178"/>
      <c r="H976" s="221"/>
      <c r="I976" s="218"/>
      <c r="J976" s="178"/>
      <c r="K976" s="178"/>
      <c r="L976" s="178"/>
      <c r="M976" s="217"/>
      <c r="N976" s="218"/>
    </row>
    <row r="977" spans="1:14" ht="12.5">
      <c r="A977" s="220"/>
      <c r="B977" s="205"/>
      <c r="C977" s="201" t="str">
        <f t="shared" si="0"/>
        <v/>
      </c>
      <c r="D977" s="201" t="str">
        <f t="shared" si="1"/>
        <v/>
      </c>
      <c r="E977" s="201" t="str">
        <f t="shared" si="2"/>
        <v/>
      </c>
      <c r="F977" s="201" t="str">
        <f t="shared" si="3"/>
        <v/>
      </c>
      <c r="G977" s="178"/>
      <c r="H977" s="221"/>
      <c r="I977" s="218"/>
      <c r="J977" s="178"/>
      <c r="K977" s="178"/>
      <c r="L977" s="178"/>
      <c r="M977" s="217"/>
      <c r="N977" s="218"/>
    </row>
    <row r="978" spans="1:14" ht="12.5">
      <c r="A978" s="220"/>
      <c r="B978" s="205"/>
      <c r="C978" s="201" t="str">
        <f t="shared" si="0"/>
        <v/>
      </c>
      <c r="D978" s="201" t="str">
        <f t="shared" si="1"/>
        <v/>
      </c>
      <c r="E978" s="201" t="str">
        <f t="shared" si="2"/>
        <v/>
      </c>
      <c r="F978" s="201" t="str">
        <f t="shared" si="3"/>
        <v/>
      </c>
      <c r="G978" s="178"/>
      <c r="H978" s="221"/>
      <c r="I978" s="218"/>
      <c r="J978" s="178"/>
      <c r="K978" s="178"/>
      <c r="L978" s="178"/>
      <c r="M978" s="217"/>
      <c r="N978" s="218"/>
    </row>
    <row r="979" spans="1:14" ht="12.5">
      <c r="A979" s="220"/>
      <c r="B979" s="205"/>
      <c r="C979" s="201" t="str">
        <f t="shared" si="0"/>
        <v/>
      </c>
      <c r="D979" s="201" t="str">
        <f t="shared" si="1"/>
        <v/>
      </c>
      <c r="E979" s="201" t="str">
        <f t="shared" si="2"/>
        <v/>
      </c>
      <c r="F979" s="201" t="str">
        <f t="shared" si="3"/>
        <v/>
      </c>
      <c r="G979" s="178"/>
      <c r="H979" s="221"/>
      <c r="I979" s="218"/>
      <c r="J979" s="178"/>
      <c r="K979" s="178"/>
      <c r="L979" s="178"/>
      <c r="M979" s="217"/>
      <c r="N979" s="218"/>
    </row>
    <row r="980" spans="1:14" ht="12.5">
      <c r="A980" s="220"/>
      <c r="B980" s="205"/>
      <c r="C980" s="201" t="str">
        <f t="shared" si="0"/>
        <v/>
      </c>
      <c r="D980" s="201" t="str">
        <f t="shared" si="1"/>
        <v/>
      </c>
      <c r="E980" s="201" t="str">
        <f t="shared" si="2"/>
        <v/>
      </c>
      <c r="F980" s="201" t="str">
        <f t="shared" si="3"/>
        <v/>
      </c>
      <c r="G980" s="178"/>
      <c r="H980" s="221"/>
      <c r="I980" s="218"/>
      <c r="J980" s="178"/>
      <c r="K980" s="178"/>
      <c r="L980" s="178"/>
      <c r="M980" s="217"/>
      <c r="N980" s="218"/>
    </row>
    <row r="981" spans="1:14" ht="12.5">
      <c r="A981" s="220"/>
      <c r="B981" s="205"/>
      <c r="C981" s="201" t="str">
        <f t="shared" si="0"/>
        <v/>
      </c>
      <c r="D981" s="201" t="str">
        <f t="shared" si="1"/>
        <v/>
      </c>
      <c r="E981" s="201" t="str">
        <f t="shared" si="2"/>
        <v/>
      </c>
      <c r="F981" s="201" t="str">
        <f t="shared" si="3"/>
        <v/>
      </c>
      <c r="G981" s="178"/>
      <c r="H981" s="221"/>
      <c r="I981" s="218"/>
      <c r="J981" s="178"/>
      <c r="K981" s="178"/>
      <c r="L981" s="178"/>
      <c r="M981" s="217"/>
      <c r="N981" s="218"/>
    </row>
    <row r="982" spans="1:14" ht="12.5">
      <c r="A982" s="220"/>
      <c r="B982" s="205"/>
      <c r="C982" s="201" t="str">
        <f t="shared" si="0"/>
        <v/>
      </c>
      <c r="D982" s="201" t="str">
        <f t="shared" si="1"/>
        <v/>
      </c>
      <c r="E982" s="201" t="str">
        <f t="shared" si="2"/>
        <v/>
      </c>
      <c r="F982" s="201" t="str">
        <f t="shared" si="3"/>
        <v/>
      </c>
      <c r="G982" s="178"/>
      <c r="H982" s="221"/>
      <c r="I982" s="218"/>
      <c r="J982" s="178"/>
      <c r="K982" s="178"/>
      <c r="L982" s="178"/>
      <c r="M982" s="217"/>
      <c r="N982" s="218"/>
    </row>
    <row r="983" spans="1:14" ht="12.5">
      <c r="A983" s="220"/>
      <c r="B983" s="205"/>
      <c r="C983" s="201" t="str">
        <f t="shared" si="0"/>
        <v/>
      </c>
      <c r="D983" s="201" t="str">
        <f t="shared" si="1"/>
        <v/>
      </c>
      <c r="E983" s="201" t="str">
        <f t="shared" si="2"/>
        <v/>
      </c>
      <c r="F983" s="201" t="str">
        <f t="shared" si="3"/>
        <v/>
      </c>
      <c r="G983" s="178"/>
      <c r="H983" s="221"/>
      <c r="I983" s="218"/>
      <c r="J983" s="178"/>
      <c r="K983" s="178"/>
      <c r="L983" s="178"/>
      <c r="M983" s="217"/>
      <c r="N983" s="218"/>
    </row>
    <row r="984" spans="1:14" ht="12.5">
      <c r="A984" s="220"/>
      <c r="B984" s="205"/>
      <c r="C984" s="201" t="str">
        <f t="shared" si="0"/>
        <v/>
      </c>
      <c r="D984" s="201" t="str">
        <f t="shared" si="1"/>
        <v/>
      </c>
      <c r="E984" s="201" t="str">
        <f t="shared" si="2"/>
        <v/>
      </c>
      <c r="F984" s="201" t="str">
        <f t="shared" si="3"/>
        <v/>
      </c>
      <c r="G984" s="178"/>
      <c r="H984" s="221"/>
      <c r="I984" s="218"/>
      <c r="J984" s="178"/>
      <c r="K984" s="178"/>
      <c r="L984" s="178"/>
      <c r="M984" s="217"/>
      <c r="N984" s="218"/>
    </row>
    <row r="985" spans="1:14" ht="12.5">
      <c r="A985" s="220"/>
      <c r="B985" s="205"/>
      <c r="C985" s="201" t="str">
        <f t="shared" si="0"/>
        <v/>
      </c>
      <c r="D985" s="201" t="str">
        <f t="shared" si="1"/>
        <v/>
      </c>
      <c r="E985" s="201" t="str">
        <f t="shared" si="2"/>
        <v/>
      </c>
      <c r="F985" s="201" t="str">
        <f t="shared" si="3"/>
        <v/>
      </c>
      <c r="G985" s="178"/>
      <c r="H985" s="221"/>
      <c r="I985" s="218"/>
      <c r="J985" s="178"/>
      <c r="K985" s="178"/>
      <c r="L985" s="178"/>
      <c r="M985" s="217"/>
      <c r="N985" s="218"/>
    </row>
    <row r="986" spans="1:14" ht="12.5">
      <c r="A986" s="220"/>
      <c r="B986" s="205"/>
      <c r="C986" s="201" t="str">
        <f t="shared" si="0"/>
        <v/>
      </c>
      <c r="D986" s="201" t="str">
        <f t="shared" si="1"/>
        <v/>
      </c>
      <c r="E986" s="201" t="str">
        <f t="shared" si="2"/>
        <v/>
      </c>
      <c r="F986" s="201" t="str">
        <f t="shared" si="3"/>
        <v/>
      </c>
      <c r="G986" s="178"/>
      <c r="H986" s="221"/>
      <c r="I986" s="218"/>
      <c r="J986" s="178"/>
      <c r="K986" s="178"/>
      <c r="L986" s="178"/>
      <c r="M986" s="217"/>
      <c r="N986" s="218"/>
    </row>
    <row r="987" spans="1:14" ht="12.5">
      <c r="A987" s="220"/>
      <c r="B987" s="205"/>
      <c r="C987" s="201" t="str">
        <f t="shared" si="0"/>
        <v/>
      </c>
      <c r="D987" s="201" t="str">
        <f t="shared" si="1"/>
        <v/>
      </c>
      <c r="E987" s="201" t="str">
        <f t="shared" si="2"/>
        <v/>
      </c>
      <c r="F987" s="201" t="str">
        <f t="shared" si="3"/>
        <v/>
      </c>
      <c r="G987" s="178"/>
      <c r="H987" s="221"/>
      <c r="I987" s="218"/>
      <c r="J987" s="178"/>
      <c r="K987" s="178"/>
      <c r="L987" s="178"/>
      <c r="M987" s="217"/>
      <c r="N987" s="218"/>
    </row>
    <row r="988" spans="1:14" ht="12.5">
      <c r="A988" s="220"/>
      <c r="B988" s="205"/>
      <c r="C988" s="201" t="str">
        <f t="shared" si="0"/>
        <v/>
      </c>
      <c r="D988" s="201" t="str">
        <f t="shared" si="1"/>
        <v/>
      </c>
      <c r="E988" s="201" t="str">
        <f t="shared" si="2"/>
        <v/>
      </c>
      <c r="F988" s="201" t="str">
        <f t="shared" si="3"/>
        <v/>
      </c>
      <c r="G988" s="178"/>
      <c r="H988" s="221"/>
      <c r="I988" s="218"/>
      <c r="J988" s="178"/>
      <c r="K988" s="178"/>
      <c r="L988" s="178"/>
      <c r="M988" s="217"/>
      <c r="N988" s="218"/>
    </row>
    <row r="989" spans="1:14" ht="12.5">
      <c r="A989" s="220"/>
      <c r="B989" s="205"/>
      <c r="C989" s="201" t="str">
        <f t="shared" si="0"/>
        <v/>
      </c>
      <c r="D989" s="201" t="str">
        <f t="shared" si="1"/>
        <v/>
      </c>
      <c r="E989" s="201" t="str">
        <f t="shared" si="2"/>
        <v/>
      </c>
      <c r="F989" s="201" t="str">
        <f t="shared" si="3"/>
        <v/>
      </c>
      <c r="G989" s="178"/>
      <c r="H989" s="221"/>
      <c r="I989" s="218"/>
      <c r="J989" s="178"/>
      <c r="K989" s="178"/>
      <c r="L989" s="178"/>
      <c r="M989" s="217"/>
      <c r="N989" s="218"/>
    </row>
    <row r="990" spans="1:14" ht="12.5">
      <c r="A990" s="220"/>
      <c r="B990" s="205"/>
      <c r="C990" s="201" t="str">
        <f t="shared" si="0"/>
        <v/>
      </c>
      <c r="D990" s="201" t="str">
        <f t="shared" si="1"/>
        <v/>
      </c>
      <c r="E990" s="201" t="str">
        <f t="shared" si="2"/>
        <v/>
      </c>
      <c r="F990" s="201" t="str">
        <f t="shared" si="3"/>
        <v/>
      </c>
      <c r="G990" s="178"/>
      <c r="H990" s="221"/>
      <c r="I990" s="218"/>
      <c r="J990" s="178"/>
      <c r="K990" s="178"/>
      <c r="L990" s="178"/>
      <c r="M990" s="217"/>
      <c r="N990" s="218"/>
    </row>
    <row r="991" spans="1:14" ht="12.5">
      <c r="A991" s="220"/>
      <c r="B991" s="205"/>
      <c r="C991" s="201" t="str">
        <f t="shared" si="0"/>
        <v/>
      </c>
      <c r="D991" s="201" t="str">
        <f t="shared" si="1"/>
        <v/>
      </c>
      <c r="E991" s="201" t="str">
        <f t="shared" si="2"/>
        <v/>
      </c>
      <c r="F991" s="201" t="str">
        <f t="shared" si="3"/>
        <v/>
      </c>
      <c r="G991" s="178"/>
      <c r="H991" s="221"/>
      <c r="I991" s="218"/>
      <c r="J991" s="178"/>
      <c r="K991" s="178"/>
      <c r="L991" s="178"/>
      <c r="M991" s="217"/>
      <c r="N991" s="218"/>
    </row>
    <row r="992" spans="1:14" ht="12.5">
      <c r="A992" s="220"/>
      <c r="B992" s="205"/>
      <c r="C992" s="201" t="str">
        <f t="shared" si="0"/>
        <v/>
      </c>
      <c r="D992" s="201" t="str">
        <f t="shared" si="1"/>
        <v/>
      </c>
      <c r="E992" s="201" t="str">
        <f t="shared" si="2"/>
        <v/>
      </c>
      <c r="F992" s="201" t="str">
        <f t="shared" si="3"/>
        <v/>
      </c>
      <c r="G992" s="178"/>
      <c r="H992" s="221"/>
      <c r="I992" s="218"/>
      <c r="J992" s="178"/>
      <c r="K992" s="178"/>
      <c r="L992" s="178"/>
      <c r="M992" s="217"/>
      <c r="N992" s="218"/>
    </row>
    <row r="993" spans="1:14" ht="12.5">
      <c r="A993" s="220"/>
      <c r="B993" s="205"/>
      <c r="C993" s="201" t="str">
        <f t="shared" si="0"/>
        <v/>
      </c>
      <c r="D993" s="201" t="str">
        <f t="shared" si="1"/>
        <v/>
      </c>
      <c r="E993" s="201" t="str">
        <f t="shared" si="2"/>
        <v/>
      </c>
      <c r="F993" s="201" t="str">
        <f t="shared" si="3"/>
        <v/>
      </c>
      <c r="G993" s="178"/>
      <c r="H993" s="221"/>
      <c r="I993" s="218"/>
      <c r="J993" s="178"/>
      <c r="K993" s="178"/>
      <c r="L993" s="178"/>
      <c r="M993" s="217"/>
      <c r="N993" s="218"/>
    </row>
    <row r="994" spans="1:14" ht="12.5">
      <c r="A994" s="220"/>
      <c r="B994" s="205"/>
      <c r="C994" s="201" t="str">
        <f t="shared" si="0"/>
        <v/>
      </c>
      <c r="D994" s="201" t="str">
        <f t="shared" si="1"/>
        <v/>
      </c>
      <c r="E994" s="201" t="str">
        <f t="shared" si="2"/>
        <v/>
      </c>
      <c r="F994" s="201" t="str">
        <f t="shared" si="3"/>
        <v/>
      </c>
      <c r="G994" s="178"/>
      <c r="H994" s="221"/>
      <c r="I994" s="218"/>
      <c r="J994" s="178"/>
      <c r="K994" s="178"/>
      <c r="L994" s="178"/>
      <c r="M994" s="217"/>
      <c r="N994" s="218"/>
    </row>
    <row r="995" spans="1:14" ht="12.5">
      <c r="A995" s="220"/>
      <c r="B995" s="205"/>
      <c r="C995" s="201" t="str">
        <f t="shared" si="0"/>
        <v/>
      </c>
      <c r="D995" s="201" t="str">
        <f t="shared" si="1"/>
        <v/>
      </c>
      <c r="E995" s="201" t="str">
        <f t="shared" si="2"/>
        <v/>
      </c>
      <c r="F995" s="201" t="str">
        <f t="shared" si="3"/>
        <v/>
      </c>
      <c r="G995" s="178"/>
      <c r="H995" s="221"/>
      <c r="I995" s="218"/>
      <c r="J995" s="178"/>
      <c r="K995" s="178"/>
      <c r="L995" s="178"/>
      <c r="M995" s="217"/>
      <c r="N995" s="218"/>
    </row>
    <row r="996" spans="1:14" ht="12.5">
      <c r="A996" s="220"/>
      <c r="B996" s="205"/>
      <c r="C996" s="201" t="str">
        <f t="shared" si="0"/>
        <v/>
      </c>
      <c r="D996" s="201" t="str">
        <f t="shared" si="1"/>
        <v/>
      </c>
      <c r="E996" s="201" t="str">
        <f t="shared" si="2"/>
        <v/>
      </c>
      <c r="F996" s="201" t="str">
        <f t="shared" si="3"/>
        <v/>
      </c>
      <c r="G996" s="178"/>
      <c r="H996" s="221"/>
      <c r="I996" s="218"/>
      <c r="J996" s="178"/>
      <c r="K996" s="178"/>
      <c r="L996" s="178"/>
      <c r="M996" s="217"/>
      <c r="N996" s="218"/>
    </row>
    <row r="997" spans="1:14" ht="12.5">
      <c r="A997" s="220"/>
      <c r="B997" s="205"/>
      <c r="C997" s="201" t="str">
        <f t="shared" si="0"/>
        <v/>
      </c>
      <c r="D997" s="201" t="str">
        <f t="shared" si="1"/>
        <v/>
      </c>
      <c r="E997" s="201" t="str">
        <f t="shared" si="2"/>
        <v/>
      </c>
      <c r="F997" s="201" t="str">
        <f t="shared" si="3"/>
        <v/>
      </c>
      <c r="G997" s="178"/>
      <c r="H997" s="221"/>
      <c r="I997" s="218"/>
      <c r="J997" s="178"/>
      <c r="K997" s="178"/>
      <c r="L997" s="178"/>
      <c r="M997" s="217"/>
      <c r="N997" s="218"/>
    </row>
    <row r="998" spans="1:14" ht="12.5">
      <c r="A998" s="220"/>
      <c r="B998" s="205"/>
      <c r="C998" s="201" t="str">
        <f t="shared" si="0"/>
        <v/>
      </c>
      <c r="D998" s="201" t="str">
        <f t="shared" si="1"/>
        <v/>
      </c>
      <c r="E998" s="201" t="str">
        <f t="shared" si="2"/>
        <v/>
      </c>
      <c r="F998" s="201" t="str">
        <f t="shared" si="3"/>
        <v/>
      </c>
      <c r="G998" s="178"/>
      <c r="H998" s="221"/>
      <c r="I998" s="218"/>
      <c r="J998" s="178"/>
      <c r="K998" s="178"/>
      <c r="L998" s="178"/>
      <c r="M998" s="217"/>
      <c r="N998" s="218"/>
    </row>
    <row r="999" spans="1:14" ht="12.5">
      <c r="A999" s="220"/>
      <c r="B999" s="205"/>
      <c r="C999" s="201" t="str">
        <f t="shared" si="0"/>
        <v/>
      </c>
      <c r="D999" s="201" t="str">
        <f t="shared" si="1"/>
        <v/>
      </c>
      <c r="E999" s="201" t="str">
        <f t="shared" si="2"/>
        <v/>
      </c>
      <c r="F999" s="201" t="str">
        <f t="shared" si="3"/>
        <v/>
      </c>
      <c r="G999" s="178"/>
      <c r="H999" s="221"/>
      <c r="I999" s="218"/>
      <c r="J999" s="178"/>
      <c r="K999" s="178"/>
      <c r="L999" s="178"/>
      <c r="M999" s="217"/>
      <c r="N999" s="218"/>
    </row>
    <row r="1000" spans="1:14" ht="12.5">
      <c r="A1000" s="220"/>
      <c r="B1000" s="205"/>
      <c r="C1000" s="201" t="str">
        <f t="shared" si="0"/>
        <v/>
      </c>
      <c r="D1000" s="201" t="str">
        <f t="shared" si="1"/>
        <v/>
      </c>
      <c r="E1000" s="201" t="str">
        <f t="shared" si="2"/>
        <v/>
      </c>
      <c r="F1000" s="201" t="str">
        <f t="shared" si="3"/>
        <v/>
      </c>
      <c r="G1000" s="178"/>
      <c r="H1000" s="221"/>
      <c r="I1000" s="218"/>
      <c r="J1000" s="178"/>
      <c r="K1000" s="178"/>
      <c r="L1000" s="178"/>
      <c r="M1000" s="217"/>
      <c r="N1000" s="218"/>
    </row>
    <row r="1001" spans="1:14" ht="12.5">
      <c r="A1001" s="220"/>
      <c r="B1001" s="205"/>
      <c r="C1001" s="201" t="str">
        <f t="shared" si="0"/>
        <v/>
      </c>
      <c r="D1001" s="201" t="str">
        <f t="shared" si="1"/>
        <v/>
      </c>
      <c r="E1001" s="201" t="str">
        <f t="shared" si="2"/>
        <v/>
      </c>
      <c r="F1001" s="201" t="str">
        <f t="shared" si="3"/>
        <v/>
      </c>
      <c r="G1001" s="178"/>
      <c r="H1001" s="221"/>
      <c r="I1001" s="218"/>
      <c r="J1001" s="178"/>
      <c r="K1001" s="178"/>
      <c r="L1001" s="178"/>
      <c r="M1001" s="217"/>
      <c r="N1001" s="218"/>
    </row>
    <row r="1002" spans="1:14" ht="12.5">
      <c r="A1002" s="220"/>
      <c r="B1002" s="205"/>
      <c r="C1002" s="201" t="str">
        <f t="shared" si="0"/>
        <v/>
      </c>
      <c r="D1002" s="201" t="str">
        <f t="shared" si="1"/>
        <v/>
      </c>
      <c r="E1002" s="201" t="str">
        <f t="shared" si="2"/>
        <v/>
      </c>
      <c r="F1002" s="201" t="str">
        <f t="shared" si="3"/>
        <v/>
      </c>
      <c r="G1002" s="178"/>
      <c r="H1002" s="221"/>
      <c r="I1002" s="218"/>
      <c r="J1002" s="178"/>
      <c r="K1002" s="178"/>
      <c r="L1002" s="178"/>
      <c r="M1002" s="217"/>
      <c r="N1002" s="218"/>
    </row>
    <row r="1003" spans="1:14" ht="12.5">
      <c r="A1003" s="220"/>
      <c r="B1003" s="205"/>
      <c r="C1003" s="201" t="str">
        <f t="shared" si="0"/>
        <v/>
      </c>
      <c r="D1003" s="201" t="str">
        <f t="shared" si="1"/>
        <v/>
      </c>
      <c r="E1003" s="201" t="str">
        <f t="shared" si="2"/>
        <v/>
      </c>
      <c r="F1003" s="201" t="str">
        <f t="shared" si="3"/>
        <v/>
      </c>
      <c r="G1003" s="178"/>
      <c r="H1003" s="221"/>
      <c r="I1003" s="218"/>
      <c r="J1003" s="178"/>
      <c r="K1003" s="178"/>
      <c r="L1003" s="178"/>
      <c r="M1003" s="217"/>
      <c r="N1003" s="218"/>
    </row>
    <row r="1004" spans="1:14" ht="12.5">
      <c r="A1004" s="220"/>
      <c r="B1004" s="205"/>
      <c r="C1004" s="201" t="str">
        <f t="shared" si="0"/>
        <v/>
      </c>
      <c r="D1004" s="201" t="str">
        <f t="shared" si="1"/>
        <v/>
      </c>
      <c r="E1004" s="201" t="str">
        <f t="shared" si="2"/>
        <v/>
      </c>
      <c r="F1004" s="201" t="str">
        <f t="shared" si="3"/>
        <v/>
      </c>
      <c r="G1004" s="178"/>
      <c r="H1004" s="221"/>
      <c r="I1004" s="218"/>
      <c r="J1004" s="178"/>
      <c r="K1004" s="178"/>
      <c r="L1004" s="178"/>
      <c r="M1004" s="217"/>
      <c r="N1004" s="218"/>
    </row>
    <row r="1005" spans="1:14" ht="12.5">
      <c r="A1005" s="220"/>
      <c r="B1005" s="205"/>
      <c r="C1005" s="201" t="str">
        <f t="shared" si="0"/>
        <v/>
      </c>
      <c r="D1005" s="201" t="str">
        <f t="shared" si="1"/>
        <v/>
      </c>
      <c r="E1005" s="201" t="str">
        <f t="shared" si="2"/>
        <v/>
      </c>
      <c r="F1005" s="201" t="str">
        <f t="shared" si="3"/>
        <v/>
      </c>
      <c r="G1005" s="178"/>
      <c r="H1005" s="221"/>
      <c r="I1005" s="218"/>
      <c r="J1005" s="178"/>
      <c r="K1005" s="178"/>
      <c r="L1005" s="178"/>
      <c r="M1005" s="217"/>
      <c r="N1005" s="218"/>
    </row>
    <row r="1006" spans="1:14" ht="12.5">
      <c r="A1006" s="220"/>
      <c r="B1006" s="205"/>
      <c r="C1006" s="201" t="str">
        <f t="shared" si="0"/>
        <v/>
      </c>
      <c r="D1006" s="201" t="str">
        <f t="shared" si="1"/>
        <v/>
      </c>
      <c r="E1006" s="201" t="str">
        <f t="shared" si="2"/>
        <v/>
      </c>
      <c r="F1006" s="201" t="str">
        <f t="shared" si="3"/>
        <v/>
      </c>
      <c r="G1006" s="178"/>
      <c r="H1006" s="221"/>
      <c r="I1006" s="218"/>
      <c r="J1006" s="178"/>
      <c r="K1006" s="178"/>
      <c r="L1006" s="178"/>
      <c r="M1006" s="217"/>
      <c r="N1006" s="218"/>
    </row>
    <row r="1007" spans="1:14" ht="12.5">
      <c r="A1007" s="220"/>
      <c r="B1007" s="205"/>
      <c r="C1007" s="201" t="str">
        <f t="shared" si="0"/>
        <v/>
      </c>
      <c r="D1007" s="201" t="str">
        <f t="shared" si="1"/>
        <v/>
      </c>
      <c r="E1007" s="201" t="str">
        <f t="shared" si="2"/>
        <v/>
      </c>
      <c r="F1007" s="201" t="str">
        <f t="shared" si="3"/>
        <v/>
      </c>
      <c r="G1007" s="178"/>
      <c r="H1007" s="221"/>
      <c r="I1007" s="218"/>
      <c r="J1007" s="178"/>
      <c r="K1007" s="178"/>
      <c r="L1007" s="178"/>
      <c r="M1007" s="217"/>
      <c r="N1007" s="218"/>
    </row>
    <row r="1008" spans="1:14" ht="12.5">
      <c r="A1008" s="220"/>
      <c r="B1008" s="205"/>
      <c r="C1008" s="201" t="str">
        <f t="shared" si="0"/>
        <v/>
      </c>
      <c r="D1008" s="201" t="str">
        <f t="shared" si="1"/>
        <v/>
      </c>
      <c r="E1008" s="201" t="str">
        <f t="shared" si="2"/>
        <v/>
      </c>
      <c r="F1008" s="201" t="str">
        <f t="shared" si="3"/>
        <v/>
      </c>
      <c r="G1008" s="178"/>
      <c r="H1008" s="221"/>
      <c r="I1008" s="218"/>
      <c r="J1008" s="178"/>
      <c r="K1008" s="178"/>
      <c r="L1008" s="178"/>
      <c r="M1008" s="217"/>
      <c r="N1008" s="218"/>
    </row>
  </sheetData>
  <mergeCells count="1">
    <mergeCell ref="C2:E2"/>
  </mergeCells>
  <dataValidations count="1">
    <dataValidation type="custom" allowBlank="1" showDropDown="1" showErrorMessage="1" sqref="M8:M1008" xr:uid="{00000000-0002-0000-0800-000003000000}">
      <formula1>OR(NOT(ISERROR(DATEVALUE(M8))), AND(ISNUMBER(M8), LEFT(CELL("format", M8))="D"))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ErrorMessage="1" xr:uid="{00000000-0002-0000-0800-000000000000}">
          <x14:formula1>
            <xm:f>'# Reference codelists'!$K$2:$K$13</xm:f>
          </x14:formula1>
          <xm:sqref>N7:N1008</xm:sqref>
        </x14:dataValidation>
        <x14:dataValidation type="list" allowBlank="1" showInputMessage="1" prompt="Choose the identifier for the contracting process this item relates to. Complete the 'Input: Contracting processes' sheet before entering data in this sheet." xr:uid="{00000000-0002-0000-0800-000001000000}">
          <x14:formula1>
            <xm:f>'Input Contracting processes'!$BA$8:$BA$1008</xm:f>
          </x14:formula1>
          <xm:sqref>G8:G1008</xm:sqref>
        </x14:dataValidation>
        <x14:dataValidation type="list" allowBlank="1" xr:uid="{00000000-0002-0000-0800-000002000000}">
          <x14:formula1>
            <xm:f>'# Reference codelists'!$E$2:$E$41</xm:f>
          </x14:formula1>
          <xm:sqref>I7:I1008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6A6A90020A1A140B52FA90ACCE4528B" ma:contentTypeVersion="12" ma:contentTypeDescription="Creare un nuovo documento." ma:contentTypeScope="" ma:versionID="63f14e0a9643cae853323ab9773e1d93">
  <xsd:schema xmlns:xsd="http://www.w3.org/2001/XMLSchema" xmlns:xs="http://www.w3.org/2001/XMLSchema" xmlns:p="http://schemas.microsoft.com/office/2006/metadata/properties" xmlns:ns2="bbfbe97a-0787-4e61-9509-2776067ecd7e" xmlns:ns3="5ca0f289-146e-442c-9dcb-a23c4d1d7e5e" targetNamespace="http://schemas.microsoft.com/office/2006/metadata/properties" ma:root="true" ma:fieldsID="e982c906d58a5c4e8c5de87535d7b4e5" ns2:_="" ns3:_="">
    <xsd:import namespace="bbfbe97a-0787-4e61-9509-2776067ecd7e"/>
    <xsd:import namespace="5ca0f289-146e-442c-9dcb-a23c4d1d7e5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fbe97a-0787-4e61-9509-2776067ecd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ca0f289-146e-442c-9dcb-a23c4d1d7e5e" elementFormDefault="qualified">
    <xsd:import namespace="http://schemas.microsoft.com/office/2006/documentManagement/types"/>
    <xsd:import namespace="http://schemas.microsoft.com/office/infopath/2007/PartnerControls"/>
    <xsd:element name="SharedWithUsers" ma:index="1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393713C-6617-4ACE-B595-73A1940C709B}">
  <ds:schemaRefs>
    <ds:schemaRef ds:uri="http://schemas.microsoft.com/sharepoint/v3/contenttype/forms"/>
  </ds:schemaRefs>
</ds:datastoreItem>
</file>

<file path=customXml/itemProps2.xml><?xml version="1.0" encoding="utf-8"?>
<ds:datastoreItem xmlns:ds="http://schemas.openxmlformats.org/officeDocument/2006/customXml" ds:itemID="{7F1FA652-2F14-4DF0-B2DB-40B267B1FA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fbe97a-0787-4e61-9509-2776067ecd7e"/>
    <ds:schemaRef ds:uri="5ca0f289-146e-442c-9dcb-a23c4d1d7e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05D98E-1651-49B4-9F04-FFF5F68BB65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16</vt:i4>
      </vt:variant>
      <vt:variant>
        <vt:lpstr>Intervalli denominati</vt:lpstr>
      </vt:variant>
      <vt:variant>
        <vt:i4>5</vt:i4>
      </vt:variant>
    </vt:vector>
  </HeadingPairs>
  <TitlesOfParts>
    <vt:vector size="21" baseType="lpstr">
      <vt:lpstr># Instructions</vt:lpstr>
      <vt:lpstr># Index</vt:lpstr>
      <vt:lpstr># Config</vt:lpstr>
      <vt:lpstr>Input Contracting processes</vt:lpstr>
      <vt:lpstr>Input Tender Items</vt:lpstr>
      <vt:lpstr>Input Award Items</vt:lpstr>
      <vt:lpstr>Input Tenderers</vt:lpstr>
      <vt:lpstr>Input Tender Documents</vt:lpstr>
      <vt:lpstr>Input Contract Documents</vt:lpstr>
      <vt:lpstr>Input Implementation Documents</vt:lpstr>
      <vt:lpstr>Input Implementation Milestones</vt:lpstr>
      <vt:lpstr>Input Implementation Transactio</vt:lpstr>
      <vt:lpstr>Meta</vt:lpstr>
      <vt:lpstr># Reference Template columns</vt:lpstr>
      <vt:lpstr># Reference schema</vt:lpstr>
      <vt:lpstr># Reference codelists</vt:lpstr>
      <vt:lpstr>buyerOrganizationIdentifierScheme</vt:lpstr>
      <vt:lpstr>currency</vt:lpstr>
      <vt:lpstr>itemClassificationScheme</vt:lpstr>
      <vt:lpstr>language</vt:lpstr>
      <vt:lpstr>supplierOrganizationIdentifierScheme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Susanna Ferro</cp:lastModifiedBy>
  <dcterms:modified xsi:type="dcterms:W3CDTF">2021-03-17T14:05:44Z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0x01010096A6A90020A1A140B52FA90ACCE4528B</vt:lpwstr>
  </property>
</Properties>
</file>